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1.xml" ContentType="application/vnd.openxmlformats-officedocument.spreadsheetml.workshee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.xml" ContentType="application/vnd.openxmlformats-officedocument.drawingml.char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5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activeX/activeX5.xml" ContentType="application/vnd.ms-office.activeX+xml"/>
  <Override PartName="/xl/activeX/activeX1.xml" ContentType="application/vnd.ms-office.activeX+xml"/>
  <Override PartName="/docProps/app.xml" ContentType="application/vnd.openxmlformats-officedocument.extended-properties+xml"/>
  <Override PartName="/xl/activeX/activeX11.xml" ContentType="application/vnd.ms-office.activeX+xml"/>
  <Override PartName="/xl/calcChain.xml" ContentType="application/vnd.openxmlformats-officedocument.spreadsheetml.calcChain+xml"/>
  <Override PartName="/xl/activeX/activeX3.bin" ContentType="application/vnd.ms-office.activeX"/>
  <Override PartName="/xl/activeX/activeX3.xml" ContentType="application/vnd.ms-office.activeX+xml"/>
  <Override PartName="/xl/activeX/activeX4.xml" ContentType="application/vnd.ms-office.activeX+xml"/>
  <Override PartName="/xl/activeX/activeX4.bin" ContentType="application/vnd.ms-office.activeX"/>
  <Override PartName="/xl/activeX/activeX8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comments2.xml" ContentType="application/vnd.openxmlformats-officedocument.spreadsheetml.comments+xml"/>
  <Override PartName="/xl/activeX/activeX2.xml" ContentType="application/vnd.ms-office.activeX+xml"/>
  <Override PartName="/xl/activeX/activeX5.bin" ContentType="application/vnd.ms-office.activeX"/>
  <Override PartName="/xl/activeX/activeX11.bin" ContentType="application/vnd.ms-office.activeX"/>
  <Override PartName="/xl/activeX/activeX1.bin" ContentType="application/vnd.ms-office.activeX"/>
  <Override PartName="/xl/activeX/activeX2.bin" ContentType="application/vnd.ms-office.activeX"/>
  <Override PartName="/xl/tables/table1.xml" ContentType="application/vnd.openxmlformats-officedocument.spreadsheetml.table+xml"/>
  <Override PartName="/xl/activeX/activeX10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comments1.xml" ContentType="application/vnd.openxmlformats-officedocument.spreadsheetml.comments+xml"/>
  <Override PartName="/xl/activeX/activeX10.xml" ContentType="application/vnd.ms-office.activeX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305" windowWidth="10815" windowHeight="8850" activeTab="3"/>
  </bookViews>
  <sheets>
    <sheet name="Handleiding_Invullen" sheetId="58" r:id="rId1"/>
    <sheet name="Handleiding_Resultaten" sheetId="59" r:id="rId2"/>
    <sheet name="Vorige jaren" sheetId="30" r:id="rId3"/>
    <sheet name="2014" sheetId="41" r:id="rId4"/>
    <sheet name="2015" sheetId="42" r:id="rId5"/>
    <sheet name="2016" sheetId="43" r:id="rId6"/>
    <sheet name="2017" sheetId="44" r:id="rId7"/>
    <sheet name="2018" sheetId="45" r:id="rId8"/>
    <sheet name="2019" sheetId="46" r:id="rId9"/>
    <sheet name="2020" sheetId="47" r:id="rId10"/>
    <sheet name="Overzicht" sheetId="4" r:id="rId11"/>
    <sheet name="Grafieken" sheetId="6" r:id="rId12"/>
    <sheet name="EPIS" sheetId="28" r:id="rId13"/>
    <sheet name="Maatregelen" sheetId="52" r:id="rId14"/>
    <sheet name="Help" sheetId="31" state="hidden" r:id="rId15"/>
    <sheet name="Sheet1" sheetId="57" state="hidden" r:id="rId16"/>
  </sheets>
  <definedNames>
    <definedName name="_xlnm._FilterDatabase" localSheetId="12" hidden="1">EPIS!$B$107:$F$123</definedName>
    <definedName name="_xlnm.Print_Area" localSheetId="2">'Vorige jaren'!$A$1:$E$31</definedName>
  </definedNames>
  <calcPr calcId="145621"/>
</workbook>
</file>

<file path=xl/calcChain.xml><?xml version="1.0" encoding="utf-8"?>
<calcChain xmlns="http://schemas.openxmlformats.org/spreadsheetml/2006/main">
  <c r="T179" i="41" l="1"/>
  <c r="T179" i="42"/>
  <c r="T179" i="43"/>
  <c r="T179" i="44"/>
  <c r="T179" i="45"/>
  <c r="T179" i="46"/>
  <c r="T179" i="47"/>
  <c r="AA51" i="52" l="1"/>
  <c r="A506" i="41" l="1"/>
  <c r="A505" i="41"/>
  <c r="A504" i="41"/>
  <c r="A503" i="41"/>
  <c r="A84" i="41" s="1"/>
  <c r="A502" i="41"/>
  <c r="A83" i="41" s="1"/>
  <c r="A501" i="41"/>
  <c r="E500" i="41"/>
  <c r="A500" i="41" s="1"/>
  <c r="A79" i="41" s="1"/>
  <c r="A497" i="41"/>
  <c r="A76" i="41" s="1"/>
  <c r="E496" i="41"/>
  <c r="A496" i="41" s="1"/>
  <c r="A75" i="41" s="1"/>
  <c r="C494" i="41"/>
  <c r="C493" i="41"/>
  <c r="A493" i="41"/>
  <c r="A72" i="41" s="1"/>
  <c r="A87" i="41"/>
  <c r="A86" i="41"/>
  <c r="A85" i="41"/>
  <c r="A80" i="41"/>
  <c r="CI528" i="47" l="1"/>
  <c r="CH528" i="47"/>
  <c r="CG528" i="47"/>
  <c r="CF528" i="47"/>
  <c r="CE528" i="47"/>
  <c r="CD528" i="47"/>
  <c r="CC528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CI527" i="47"/>
  <c r="CH527" i="47"/>
  <c r="CG527" i="47"/>
  <c r="CF527" i="47"/>
  <c r="CE527" i="47"/>
  <c r="CD527" i="47"/>
  <c r="CC527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CI528" i="46"/>
  <c r="CH528" i="46"/>
  <c r="CG528" i="46"/>
  <c r="CF528" i="46"/>
  <c r="CE528" i="46"/>
  <c r="CD528" i="46"/>
  <c r="CC528" i="46"/>
  <c r="CB528" i="46"/>
  <c r="CA528" i="46"/>
  <c r="BZ528" i="46"/>
  <c r="BY528" i="46"/>
  <c r="BX528" i="46"/>
  <c r="BW528" i="46"/>
  <c r="BV528" i="46"/>
  <c r="BU528" i="46"/>
  <c r="BT528" i="46"/>
  <c r="BS528" i="46"/>
  <c r="BR528" i="46"/>
  <c r="BQ528" i="46"/>
  <c r="BP528" i="46"/>
  <c r="BO528" i="46"/>
  <c r="BN528" i="46"/>
  <c r="BM528" i="46"/>
  <c r="BL528" i="46"/>
  <c r="BK528" i="46"/>
  <c r="BJ528" i="46"/>
  <c r="BI528" i="46"/>
  <c r="BH528" i="46"/>
  <c r="BG528" i="46"/>
  <c r="BF528" i="46"/>
  <c r="BE528" i="46"/>
  <c r="BD528" i="46"/>
  <c r="BC528" i="46"/>
  <c r="BB528" i="46"/>
  <c r="BA528" i="46"/>
  <c r="AZ528" i="46"/>
  <c r="AY528" i="46"/>
  <c r="AX528" i="46"/>
  <c r="AW528" i="46"/>
  <c r="AV528" i="46"/>
  <c r="AU528" i="46"/>
  <c r="AT528" i="46"/>
  <c r="AS528" i="46"/>
  <c r="AR528" i="46"/>
  <c r="AQ528" i="46"/>
  <c r="AP528" i="46"/>
  <c r="AO528" i="46"/>
  <c r="AN528" i="46"/>
  <c r="AM528" i="46"/>
  <c r="AL528" i="46"/>
  <c r="AK528" i="46"/>
  <c r="AJ528" i="46"/>
  <c r="AI528" i="46"/>
  <c r="AH528" i="46"/>
  <c r="AG528" i="46"/>
  <c r="AF528" i="46"/>
  <c r="AE528" i="46"/>
  <c r="AD528" i="46"/>
  <c r="AC528" i="46"/>
  <c r="AB528" i="46"/>
  <c r="AA528" i="46"/>
  <c r="CI527" i="46"/>
  <c r="CH527" i="46"/>
  <c r="CG527" i="46"/>
  <c r="CF527" i="46"/>
  <c r="CE527" i="46"/>
  <c r="CD527" i="46"/>
  <c r="CC527" i="46"/>
  <c r="CB527" i="46"/>
  <c r="CA527" i="46"/>
  <c r="BZ527" i="46"/>
  <c r="BY527" i="46"/>
  <c r="BX527" i="46"/>
  <c r="BW527" i="46"/>
  <c r="BV527" i="46"/>
  <c r="BU527" i="46"/>
  <c r="BT527" i="46"/>
  <c r="BS527" i="46"/>
  <c r="BR527" i="46"/>
  <c r="BQ527" i="46"/>
  <c r="BP527" i="46"/>
  <c r="BO527" i="46"/>
  <c r="BN527" i="46"/>
  <c r="BM527" i="46"/>
  <c r="BL527" i="46"/>
  <c r="BK527" i="46"/>
  <c r="BJ527" i="46"/>
  <c r="BI527" i="46"/>
  <c r="BH527" i="46"/>
  <c r="BG527" i="46"/>
  <c r="BF527" i="46"/>
  <c r="BE527" i="46"/>
  <c r="BD527" i="46"/>
  <c r="BC527" i="46"/>
  <c r="BB527" i="46"/>
  <c r="BA527" i="46"/>
  <c r="AZ527" i="46"/>
  <c r="AY527" i="46"/>
  <c r="AX527" i="46"/>
  <c r="AW527" i="46"/>
  <c r="AV527" i="46"/>
  <c r="AU527" i="46"/>
  <c r="AT527" i="46"/>
  <c r="AS527" i="46"/>
  <c r="AR527" i="46"/>
  <c r="AQ527" i="46"/>
  <c r="AP527" i="46"/>
  <c r="AO527" i="46"/>
  <c r="AN527" i="46"/>
  <c r="AM527" i="46"/>
  <c r="AL527" i="46"/>
  <c r="AK527" i="46"/>
  <c r="AJ527" i="46"/>
  <c r="AI527" i="46"/>
  <c r="AH527" i="46"/>
  <c r="AG527" i="46"/>
  <c r="AF527" i="46"/>
  <c r="AE527" i="46"/>
  <c r="AD527" i="46"/>
  <c r="AC527" i="46"/>
  <c r="AB527" i="46"/>
  <c r="AA527" i="46"/>
  <c r="CI528" i="45"/>
  <c r="CH528" i="45"/>
  <c r="CG528" i="45"/>
  <c r="CF528" i="45"/>
  <c r="CE528" i="45"/>
  <c r="CD528" i="45"/>
  <c r="CC528" i="45"/>
  <c r="CB528" i="45"/>
  <c r="CA528" i="45"/>
  <c r="BZ528" i="45"/>
  <c r="BY528" i="45"/>
  <c r="BX528" i="45"/>
  <c r="BW528" i="45"/>
  <c r="BV528" i="45"/>
  <c r="BU528" i="45"/>
  <c r="BT528" i="45"/>
  <c r="BS528" i="45"/>
  <c r="BR528" i="45"/>
  <c r="BQ528" i="45"/>
  <c r="BP528" i="45"/>
  <c r="BO528" i="45"/>
  <c r="BN528" i="45"/>
  <c r="BM528" i="45"/>
  <c r="BL528" i="45"/>
  <c r="BK528" i="45"/>
  <c r="BJ528" i="45"/>
  <c r="BI528" i="45"/>
  <c r="BH528" i="45"/>
  <c r="BG528" i="45"/>
  <c r="BF528" i="45"/>
  <c r="BE528" i="45"/>
  <c r="BD528" i="45"/>
  <c r="BC528" i="45"/>
  <c r="BB528" i="45"/>
  <c r="BA528" i="45"/>
  <c r="AZ528" i="45"/>
  <c r="AY528" i="45"/>
  <c r="AX528" i="45"/>
  <c r="AW528" i="45"/>
  <c r="AV528" i="45"/>
  <c r="AU528" i="45"/>
  <c r="AT528" i="45"/>
  <c r="AS528" i="45"/>
  <c r="AR528" i="45"/>
  <c r="AQ528" i="45"/>
  <c r="AP528" i="45"/>
  <c r="AO528" i="45"/>
  <c r="AN528" i="45"/>
  <c r="AM528" i="45"/>
  <c r="AL528" i="45"/>
  <c r="AK528" i="45"/>
  <c r="AJ528" i="45"/>
  <c r="AI528" i="45"/>
  <c r="AH528" i="45"/>
  <c r="AG528" i="45"/>
  <c r="AF528" i="45"/>
  <c r="AE528" i="45"/>
  <c r="AD528" i="45"/>
  <c r="AC528" i="45"/>
  <c r="AB528" i="45"/>
  <c r="AA528" i="45"/>
  <c r="CI527" i="45"/>
  <c r="CH527" i="45"/>
  <c r="CG527" i="45"/>
  <c r="CF527" i="45"/>
  <c r="CE527" i="45"/>
  <c r="CD527" i="45"/>
  <c r="CC527" i="45"/>
  <c r="CB527" i="45"/>
  <c r="CA527" i="45"/>
  <c r="BZ527" i="45"/>
  <c r="BY527" i="45"/>
  <c r="BX527" i="45"/>
  <c r="BW527" i="45"/>
  <c r="BV527" i="45"/>
  <c r="BU527" i="45"/>
  <c r="BT527" i="45"/>
  <c r="BS527" i="45"/>
  <c r="BR527" i="45"/>
  <c r="BQ527" i="45"/>
  <c r="BP527" i="45"/>
  <c r="BO527" i="45"/>
  <c r="BN527" i="45"/>
  <c r="BM527" i="45"/>
  <c r="BL527" i="45"/>
  <c r="BK527" i="45"/>
  <c r="BJ527" i="45"/>
  <c r="BI527" i="45"/>
  <c r="BH527" i="45"/>
  <c r="BG527" i="45"/>
  <c r="BF527" i="45"/>
  <c r="BE527" i="45"/>
  <c r="BD527" i="45"/>
  <c r="BC527" i="45"/>
  <c r="BB527" i="45"/>
  <c r="BA527" i="45"/>
  <c r="AZ527" i="45"/>
  <c r="AY527" i="45"/>
  <c r="AX527" i="45"/>
  <c r="AW527" i="45"/>
  <c r="AV527" i="45"/>
  <c r="AU527" i="45"/>
  <c r="AT527" i="45"/>
  <c r="AS527" i="45"/>
  <c r="AR527" i="45"/>
  <c r="AQ527" i="45"/>
  <c r="AP527" i="45"/>
  <c r="AO527" i="45"/>
  <c r="AN527" i="45"/>
  <c r="AM527" i="45"/>
  <c r="AL527" i="45"/>
  <c r="AK527" i="45"/>
  <c r="AJ527" i="45"/>
  <c r="AI527" i="45"/>
  <c r="AH527" i="45"/>
  <c r="AG527" i="45"/>
  <c r="AF527" i="45"/>
  <c r="AE527" i="45"/>
  <c r="AD527" i="45"/>
  <c r="AC527" i="45"/>
  <c r="AB527" i="45"/>
  <c r="AA527" i="45"/>
  <c r="CI528" i="44"/>
  <c r="CH528" i="44"/>
  <c r="CG528" i="44"/>
  <c r="CF528" i="44"/>
  <c r="CE528" i="44"/>
  <c r="CD528" i="44"/>
  <c r="CC528" i="44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CI527" i="44"/>
  <c r="CH527" i="44"/>
  <c r="CG527" i="44"/>
  <c r="CF527" i="44"/>
  <c r="CE527" i="44"/>
  <c r="CD527" i="44"/>
  <c r="CC527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CI528" i="43"/>
  <c r="CH528" i="43"/>
  <c r="CG528" i="43"/>
  <c r="CF528" i="43"/>
  <c r="CE528" i="43"/>
  <c r="CD528" i="43"/>
  <c r="CC528" i="43"/>
  <c r="CB528" i="43"/>
  <c r="CA528" i="43"/>
  <c r="BZ528" i="43"/>
  <c r="BY528" i="43"/>
  <c r="BX528" i="43"/>
  <c r="BW528" i="43"/>
  <c r="BV528" i="43"/>
  <c r="BU528" i="43"/>
  <c r="BT528" i="43"/>
  <c r="BS528" i="43"/>
  <c r="BR528" i="43"/>
  <c r="BQ528" i="43"/>
  <c r="BP528" i="43"/>
  <c r="BO528" i="43"/>
  <c r="BN528" i="43"/>
  <c r="BM528" i="43"/>
  <c r="BL528" i="43"/>
  <c r="BK528" i="43"/>
  <c r="BJ528" i="43"/>
  <c r="BI528" i="43"/>
  <c r="BH528" i="43"/>
  <c r="BG528" i="43"/>
  <c r="BF528" i="43"/>
  <c r="BE528" i="43"/>
  <c r="BD528" i="43"/>
  <c r="BC528" i="43"/>
  <c r="BB528" i="43"/>
  <c r="BA528" i="43"/>
  <c r="AZ528" i="43"/>
  <c r="AY528" i="43"/>
  <c r="AX528" i="43"/>
  <c r="AW528" i="43"/>
  <c r="AV528" i="43"/>
  <c r="AU528" i="43"/>
  <c r="AT528" i="43"/>
  <c r="AS528" i="43"/>
  <c r="AR528" i="43"/>
  <c r="AQ528" i="43"/>
  <c r="AP528" i="43"/>
  <c r="AO528" i="43"/>
  <c r="AN528" i="43"/>
  <c r="AM528" i="43"/>
  <c r="AL528" i="43"/>
  <c r="AK528" i="43"/>
  <c r="AJ528" i="43"/>
  <c r="AI528" i="43"/>
  <c r="AH528" i="43"/>
  <c r="AG528" i="43"/>
  <c r="AF528" i="43"/>
  <c r="AE528" i="43"/>
  <c r="AD528" i="43"/>
  <c r="AC528" i="43"/>
  <c r="AB528" i="43"/>
  <c r="AA528" i="43"/>
  <c r="CI527" i="43"/>
  <c r="CH527" i="43"/>
  <c r="CG527" i="43"/>
  <c r="CF527" i="43"/>
  <c r="CE527" i="43"/>
  <c r="CD527" i="43"/>
  <c r="CC527" i="43"/>
  <c r="CB527" i="43"/>
  <c r="CA527" i="43"/>
  <c r="BZ527" i="43"/>
  <c r="BY527" i="43"/>
  <c r="BX527" i="43"/>
  <c r="BW527" i="43"/>
  <c r="BV527" i="43"/>
  <c r="BU527" i="43"/>
  <c r="BT527" i="43"/>
  <c r="BS527" i="43"/>
  <c r="BR527" i="43"/>
  <c r="BQ527" i="43"/>
  <c r="BP527" i="43"/>
  <c r="BO527" i="43"/>
  <c r="BN527" i="43"/>
  <c r="BM527" i="43"/>
  <c r="BL527" i="43"/>
  <c r="BK527" i="43"/>
  <c r="BJ527" i="43"/>
  <c r="BI527" i="43"/>
  <c r="BH527" i="43"/>
  <c r="BG527" i="43"/>
  <c r="BF527" i="43"/>
  <c r="BE527" i="43"/>
  <c r="BD527" i="43"/>
  <c r="BC527" i="43"/>
  <c r="BB527" i="43"/>
  <c r="BA527" i="43"/>
  <c r="AZ527" i="43"/>
  <c r="AY527" i="43"/>
  <c r="AX527" i="43"/>
  <c r="AW527" i="43"/>
  <c r="AV527" i="43"/>
  <c r="AU527" i="43"/>
  <c r="AT527" i="43"/>
  <c r="AS527" i="43"/>
  <c r="AR527" i="43"/>
  <c r="AQ527" i="43"/>
  <c r="AP527" i="43"/>
  <c r="AO527" i="43"/>
  <c r="AN527" i="43"/>
  <c r="AM527" i="43"/>
  <c r="AL527" i="43"/>
  <c r="AK527" i="43"/>
  <c r="AJ527" i="43"/>
  <c r="AI527" i="43"/>
  <c r="AH527" i="43"/>
  <c r="AG527" i="43"/>
  <c r="AF527" i="43"/>
  <c r="AE527" i="43"/>
  <c r="AD527" i="43"/>
  <c r="AC527" i="43"/>
  <c r="AB527" i="43"/>
  <c r="AA527" i="43"/>
  <c r="CI528" i="41"/>
  <c r="CH528" i="41"/>
  <c r="CG528" i="41"/>
  <c r="CF528" i="41"/>
  <c r="CE528" i="41"/>
  <c r="CD528" i="41"/>
  <c r="CC528" i="41"/>
  <c r="CB528" i="41"/>
  <c r="CA528" i="41"/>
  <c r="BZ528" i="41"/>
  <c r="BY528" i="41"/>
  <c r="BX528" i="41"/>
  <c r="BW528" i="41"/>
  <c r="BV528" i="41"/>
  <c r="BU528" i="41"/>
  <c r="BT528" i="41"/>
  <c r="BS528" i="41"/>
  <c r="BR528" i="41"/>
  <c r="BQ528" i="41"/>
  <c r="BP528" i="41"/>
  <c r="BO528" i="41"/>
  <c r="BN528" i="41"/>
  <c r="BM528" i="41"/>
  <c r="BL528" i="41"/>
  <c r="BK528" i="41"/>
  <c r="BJ528" i="41"/>
  <c r="BI528" i="41"/>
  <c r="BH528" i="41"/>
  <c r="BG528" i="41"/>
  <c r="BF528" i="41"/>
  <c r="BE528" i="41"/>
  <c r="BD528" i="41"/>
  <c r="BC528" i="41"/>
  <c r="BB528" i="41"/>
  <c r="BA528" i="41"/>
  <c r="AZ528" i="41"/>
  <c r="AY528" i="41"/>
  <c r="AX528" i="41"/>
  <c r="AW528" i="41"/>
  <c r="AV528" i="41"/>
  <c r="AU528" i="41"/>
  <c r="AT528" i="41"/>
  <c r="AS528" i="41"/>
  <c r="AR528" i="41"/>
  <c r="AQ528" i="41"/>
  <c r="AP528" i="41"/>
  <c r="AO528" i="41"/>
  <c r="AN528" i="41"/>
  <c r="AM528" i="41"/>
  <c r="AL528" i="41"/>
  <c r="AK528" i="41"/>
  <c r="AJ528" i="41"/>
  <c r="AI528" i="41"/>
  <c r="AH528" i="41"/>
  <c r="AG528" i="41"/>
  <c r="AF528" i="41"/>
  <c r="AE528" i="41"/>
  <c r="AD528" i="41"/>
  <c r="AC528" i="41"/>
  <c r="AB528" i="41"/>
  <c r="AA528" i="41"/>
  <c r="CI527" i="41"/>
  <c r="CH527" i="41"/>
  <c r="CG527" i="41"/>
  <c r="CF527" i="41"/>
  <c r="CE527" i="41"/>
  <c r="CD527" i="41"/>
  <c r="CC527" i="41"/>
  <c r="CB527" i="41"/>
  <c r="CA527" i="41"/>
  <c r="BZ527" i="41"/>
  <c r="BY527" i="41"/>
  <c r="BX527" i="41"/>
  <c r="BW527" i="41"/>
  <c r="BV527" i="41"/>
  <c r="BU527" i="41"/>
  <c r="BT527" i="41"/>
  <c r="BS527" i="41"/>
  <c r="BR527" i="41"/>
  <c r="BQ527" i="41"/>
  <c r="BP527" i="41"/>
  <c r="BO527" i="41"/>
  <c r="BN527" i="41"/>
  <c r="BM527" i="41"/>
  <c r="BL527" i="41"/>
  <c r="BK527" i="41"/>
  <c r="BJ527" i="41"/>
  <c r="BI527" i="41"/>
  <c r="BH527" i="41"/>
  <c r="BG527" i="41"/>
  <c r="BF527" i="41"/>
  <c r="BE527" i="41"/>
  <c r="BD527" i="41"/>
  <c r="BC527" i="41"/>
  <c r="BB527" i="41"/>
  <c r="BA527" i="41"/>
  <c r="AZ527" i="41"/>
  <c r="AY527" i="41"/>
  <c r="AX527" i="41"/>
  <c r="AW527" i="41"/>
  <c r="AV527" i="41"/>
  <c r="AU527" i="41"/>
  <c r="AT527" i="41"/>
  <c r="AS527" i="41"/>
  <c r="AR527" i="41"/>
  <c r="AQ527" i="41"/>
  <c r="AP527" i="41"/>
  <c r="AO527" i="41"/>
  <c r="AN527" i="41"/>
  <c r="AM527" i="41"/>
  <c r="AL527" i="41"/>
  <c r="AK527" i="41"/>
  <c r="AJ527" i="41"/>
  <c r="AI527" i="41"/>
  <c r="AH527" i="41"/>
  <c r="AG527" i="41"/>
  <c r="AF527" i="41"/>
  <c r="AE527" i="41"/>
  <c r="AD527" i="41"/>
  <c r="AC527" i="41"/>
  <c r="AB527" i="41"/>
  <c r="AA527" i="41"/>
  <c r="AM528" i="42"/>
  <c r="AL528" i="42"/>
  <c r="AK528" i="42"/>
  <c r="AJ528" i="42"/>
  <c r="AI528" i="42"/>
  <c r="AH528" i="42"/>
  <c r="AM527" i="42"/>
  <c r="AL527" i="42"/>
  <c r="AK527" i="42"/>
  <c r="AJ527" i="42"/>
  <c r="AI527" i="42"/>
  <c r="AH527" i="42"/>
  <c r="AG528" i="42"/>
  <c r="AF528" i="42"/>
  <c r="AE528" i="42"/>
  <c r="AD528" i="42"/>
  <c r="AC528" i="42"/>
  <c r="AB528" i="42"/>
  <c r="AA528" i="42"/>
  <c r="AG527" i="42"/>
  <c r="AF527" i="42"/>
  <c r="AE527" i="42"/>
  <c r="AD527" i="42"/>
  <c r="AC527" i="42"/>
  <c r="AB527" i="42"/>
  <c r="AA527" i="42"/>
  <c r="AQ528" i="42"/>
  <c r="AP528" i="42"/>
  <c r="AO528" i="42"/>
  <c r="AQ527" i="42"/>
  <c r="AP527" i="42"/>
  <c r="AO527" i="42"/>
  <c r="CI528" i="42"/>
  <c r="CH528" i="42"/>
  <c r="CG528" i="42"/>
  <c r="CF528" i="42"/>
  <c r="CE528" i="42"/>
  <c r="CD528" i="42"/>
  <c r="CC528" i="42"/>
  <c r="CB528" i="42"/>
  <c r="CA528" i="42"/>
  <c r="BZ528" i="42"/>
  <c r="BY528" i="42"/>
  <c r="BX528" i="42"/>
  <c r="BW528" i="42"/>
  <c r="BV528" i="42"/>
  <c r="BU528" i="42"/>
  <c r="BT528" i="42"/>
  <c r="BS528" i="42"/>
  <c r="BR528" i="42"/>
  <c r="BQ528" i="42"/>
  <c r="BP528" i="42"/>
  <c r="BO528" i="42"/>
  <c r="BN528" i="42"/>
  <c r="BM528" i="42"/>
  <c r="BL528" i="42"/>
  <c r="BK528" i="42"/>
  <c r="BJ528" i="42"/>
  <c r="BI528" i="42"/>
  <c r="BH528" i="42"/>
  <c r="BG528" i="42"/>
  <c r="BF528" i="42"/>
  <c r="BE528" i="42"/>
  <c r="BD528" i="42"/>
  <c r="BC528" i="42"/>
  <c r="BB528" i="42"/>
  <c r="BA528" i="42"/>
  <c r="AZ528" i="42"/>
  <c r="AY528" i="42"/>
  <c r="AX528" i="42"/>
  <c r="AW528" i="42"/>
  <c r="AV528" i="42"/>
  <c r="AU528" i="42"/>
  <c r="AT528" i="42"/>
  <c r="AS528" i="42"/>
  <c r="CI527" i="42"/>
  <c r="CH527" i="42"/>
  <c r="CG527" i="42"/>
  <c r="CF527" i="42"/>
  <c r="CE527" i="42"/>
  <c r="CD527" i="42"/>
  <c r="CC527" i="42"/>
  <c r="CB527" i="42"/>
  <c r="CA527" i="42"/>
  <c r="BZ527" i="42"/>
  <c r="BY527" i="42"/>
  <c r="BX527" i="42"/>
  <c r="BW527" i="42"/>
  <c r="BV527" i="42"/>
  <c r="BU527" i="42"/>
  <c r="BT527" i="42"/>
  <c r="BS527" i="42"/>
  <c r="BR527" i="42"/>
  <c r="BQ527" i="42"/>
  <c r="BP527" i="42"/>
  <c r="BO527" i="42"/>
  <c r="BN527" i="42"/>
  <c r="BM527" i="42"/>
  <c r="BL527" i="42"/>
  <c r="BK527" i="42"/>
  <c r="BJ527" i="42"/>
  <c r="BI527" i="42"/>
  <c r="BH527" i="42"/>
  <c r="BG527" i="42"/>
  <c r="BF527" i="42"/>
  <c r="BE527" i="42"/>
  <c r="BD527" i="42"/>
  <c r="BC527" i="42"/>
  <c r="BB527" i="42"/>
  <c r="BA527" i="42"/>
  <c r="AZ527" i="42"/>
  <c r="AY527" i="42"/>
  <c r="AX527" i="42"/>
  <c r="AW527" i="42"/>
  <c r="AV527" i="42"/>
  <c r="AU527" i="42"/>
  <c r="AT527" i="42"/>
  <c r="AS527" i="42"/>
  <c r="AR528" i="42"/>
  <c r="AR527" i="42"/>
  <c r="K40" i="4" l="1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S541" i="47" l="1"/>
  <c r="I541" i="47"/>
  <c r="T540" i="47"/>
  <c r="T541" i="47" s="1"/>
  <c r="S540" i="47"/>
  <c r="J540" i="47"/>
  <c r="J541" i="47" s="1"/>
  <c r="I540" i="47"/>
  <c r="S539" i="47"/>
  <c r="I539" i="47"/>
  <c r="T537" i="47"/>
  <c r="I537" i="47"/>
  <c r="T536" i="47"/>
  <c r="I536" i="47"/>
  <c r="U535" i="47"/>
  <c r="T535" i="47"/>
  <c r="J535" i="47"/>
  <c r="I535" i="47"/>
  <c r="T534" i="47"/>
  <c r="I534" i="47"/>
  <c r="S541" i="46"/>
  <c r="I541" i="46"/>
  <c r="T540" i="46"/>
  <c r="T541" i="46" s="1"/>
  <c r="S540" i="46"/>
  <c r="J540" i="46"/>
  <c r="J541" i="46" s="1"/>
  <c r="I540" i="46"/>
  <c r="S539" i="46"/>
  <c r="I539" i="46"/>
  <c r="T537" i="46"/>
  <c r="I537" i="46"/>
  <c r="T536" i="46"/>
  <c r="I536" i="46"/>
  <c r="U535" i="46"/>
  <c r="T535" i="46"/>
  <c r="J535" i="46"/>
  <c r="I535" i="46"/>
  <c r="T534" i="46"/>
  <c r="I534" i="46"/>
  <c r="S541" i="45"/>
  <c r="I541" i="45"/>
  <c r="T540" i="45"/>
  <c r="T541" i="45" s="1"/>
  <c r="S540" i="45"/>
  <c r="J540" i="45"/>
  <c r="J541" i="45" s="1"/>
  <c r="I540" i="45"/>
  <c r="S539" i="45"/>
  <c r="I539" i="45"/>
  <c r="T537" i="45"/>
  <c r="I537" i="45"/>
  <c r="T536" i="45"/>
  <c r="I536" i="45"/>
  <c r="U535" i="45"/>
  <c r="T535" i="45"/>
  <c r="J535" i="45"/>
  <c r="I535" i="45"/>
  <c r="T534" i="45"/>
  <c r="I534" i="45"/>
  <c r="S541" i="44"/>
  <c r="I541" i="44"/>
  <c r="T540" i="44"/>
  <c r="T541" i="44" s="1"/>
  <c r="S540" i="44"/>
  <c r="J540" i="44"/>
  <c r="J541" i="44" s="1"/>
  <c r="I540" i="44"/>
  <c r="S539" i="44"/>
  <c r="I539" i="44"/>
  <c r="T537" i="44"/>
  <c r="I537" i="44"/>
  <c r="T536" i="44"/>
  <c r="I536" i="44"/>
  <c r="U535" i="44"/>
  <c r="T535" i="44"/>
  <c r="J535" i="44"/>
  <c r="I535" i="44"/>
  <c r="T534" i="44"/>
  <c r="I534" i="44"/>
  <c r="S541" i="43"/>
  <c r="I541" i="43"/>
  <c r="T540" i="43"/>
  <c r="T541" i="43" s="1"/>
  <c r="S540" i="43"/>
  <c r="J540" i="43"/>
  <c r="J541" i="43" s="1"/>
  <c r="I540" i="43"/>
  <c r="S539" i="43"/>
  <c r="I539" i="43"/>
  <c r="T537" i="43"/>
  <c r="I537" i="43"/>
  <c r="T536" i="43"/>
  <c r="I536" i="43"/>
  <c r="U535" i="43"/>
  <c r="T535" i="43"/>
  <c r="J535" i="43"/>
  <c r="I535" i="43"/>
  <c r="T534" i="43"/>
  <c r="I534" i="43"/>
  <c r="S541" i="42"/>
  <c r="I541" i="42"/>
  <c r="T540" i="42"/>
  <c r="T541" i="42" s="1"/>
  <c r="S540" i="42"/>
  <c r="J540" i="42"/>
  <c r="J541" i="42" s="1"/>
  <c r="I540" i="42"/>
  <c r="S539" i="42"/>
  <c r="I539" i="42"/>
  <c r="T537" i="42"/>
  <c r="I537" i="42"/>
  <c r="T536" i="42"/>
  <c r="I536" i="42"/>
  <c r="U535" i="42"/>
  <c r="T535" i="42"/>
  <c r="J535" i="42"/>
  <c r="I535" i="42"/>
  <c r="T534" i="42"/>
  <c r="I534" i="42"/>
  <c r="S541" i="41"/>
  <c r="I541" i="41"/>
  <c r="T540" i="41"/>
  <c r="T541" i="41" s="1"/>
  <c r="S540" i="41"/>
  <c r="J540" i="41"/>
  <c r="J541" i="41" s="1"/>
  <c r="I540" i="41"/>
  <c r="S539" i="41"/>
  <c r="I539" i="41"/>
  <c r="T537" i="41"/>
  <c r="I537" i="41"/>
  <c r="T536" i="41"/>
  <c r="I536" i="41"/>
  <c r="U535" i="41"/>
  <c r="T535" i="41"/>
  <c r="J535" i="41"/>
  <c r="I535" i="41"/>
  <c r="T534" i="41"/>
  <c r="I534" i="41"/>
  <c r="U536" i="41" l="1"/>
  <c r="U536" i="43"/>
  <c r="U536" i="45"/>
  <c r="U536" i="47"/>
  <c r="U536" i="44"/>
  <c r="U536" i="42"/>
  <c r="U536" i="46"/>
  <c r="H74" i="43" l="1"/>
  <c r="S542" i="47" l="1"/>
  <c r="I542" i="47"/>
  <c r="CI532" i="47"/>
  <c r="CH532" i="47"/>
  <c r="CG532" i="47"/>
  <c r="CF532" i="47"/>
  <c r="CE532" i="47"/>
  <c r="CD532" i="47"/>
  <c r="CC532" i="47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I532" i="47"/>
  <c r="G532" i="47"/>
  <c r="D532" i="47"/>
  <c r="CI530" i="47"/>
  <c r="CH530" i="47"/>
  <c r="CG530" i="47"/>
  <c r="CF530" i="47"/>
  <c r="CE530" i="47"/>
  <c r="CD530" i="47"/>
  <c r="CC530" i="47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L530" i="47"/>
  <c r="J530" i="47"/>
  <c r="I530" i="47"/>
  <c r="P528" i="47"/>
  <c r="L528" i="47"/>
  <c r="J528" i="47"/>
  <c r="I528" i="47"/>
  <c r="CI526" i="47"/>
  <c r="CH526" i="47"/>
  <c r="CG526" i="47"/>
  <c r="CF526" i="47"/>
  <c r="CE526" i="47"/>
  <c r="CD526" i="47"/>
  <c r="CC526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C526" i="47"/>
  <c r="AB526" i="47"/>
  <c r="Z526" i="47"/>
  <c r="U526" i="47"/>
  <c r="S526" i="47"/>
  <c r="P526" i="47"/>
  <c r="L526" i="47"/>
  <c r="K526" i="47"/>
  <c r="J526" i="47"/>
  <c r="I526" i="47"/>
  <c r="S542" i="46"/>
  <c r="I542" i="46"/>
  <c r="CI532" i="46"/>
  <c r="CH532" i="46"/>
  <c r="CG532" i="46"/>
  <c r="CF532" i="46"/>
  <c r="CE532" i="46"/>
  <c r="CD532" i="46"/>
  <c r="CC532" i="46"/>
  <c r="CB532" i="46"/>
  <c r="CA532" i="46"/>
  <c r="BZ532" i="46"/>
  <c r="BY532" i="46"/>
  <c r="BX532" i="46"/>
  <c r="BW532" i="46"/>
  <c r="BV532" i="46"/>
  <c r="BU532" i="46"/>
  <c r="BT532" i="46"/>
  <c r="BS532" i="46"/>
  <c r="BR532" i="46"/>
  <c r="BQ532" i="46"/>
  <c r="BP532" i="46"/>
  <c r="BO532" i="46"/>
  <c r="BN532" i="46"/>
  <c r="BM532" i="46"/>
  <c r="BL532" i="46"/>
  <c r="BK532" i="46"/>
  <c r="BJ532" i="46"/>
  <c r="BI532" i="46"/>
  <c r="BH532" i="46"/>
  <c r="BG532" i="46"/>
  <c r="BF532" i="46"/>
  <c r="BE532" i="46"/>
  <c r="BD532" i="46"/>
  <c r="BC532" i="46"/>
  <c r="BB532" i="46"/>
  <c r="BA532" i="46"/>
  <c r="AZ532" i="46"/>
  <c r="AY532" i="46"/>
  <c r="AX532" i="46"/>
  <c r="AW532" i="46"/>
  <c r="AV532" i="46"/>
  <c r="AU532" i="46"/>
  <c r="AT532" i="46"/>
  <c r="AS532" i="46"/>
  <c r="AR532" i="46"/>
  <c r="AQ532" i="46"/>
  <c r="AP532" i="46"/>
  <c r="AO532" i="46"/>
  <c r="AN532" i="46"/>
  <c r="AM532" i="46"/>
  <c r="AL532" i="46"/>
  <c r="AK532" i="46"/>
  <c r="AJ532" i="46"/>
  <c r="AI532" i="46"/>
  <c r="AH532" i="46"/>
  <c r="AG532" i="46"/>
  <c r="AF532" i="46"/>
  <c r="AE532" i="46"/>
  <c r="AD532" i="46"/>
  <c r="AC532" i="46"/>
  <c r="AB532" i="46"/>
  <c r="AA532" i="46"/>
  <c r="I532" i="46"/>
  <c r="G532" i="46"/>
  <c r="D532" i="46"/>
  <c r="CI530" i="46"/>
  <c r="CH530" i="46"/>
  <c r="CG530" i="46"/>
  <c r="CF530" i="46"/>
  <c r="CE530" i="46"/>
  <c r="CD530" i="46"/>
  <c r="CC530" i="46"/>
  <c r="CB530" i="46"/>
  <c r="CA530" i="46"/>
  <c r="BZ530" i="46"/>
  <c r="BY530" i="46"/>
  <c r="BX530" i="46"/>
  <c r="BW530" i="46"/>
  <c r="BV530" i="46"/>
  <c r="BU530" i="46"/>
  <c r="BT530" i="46"/>
  <c r="BS530" i="46"/>
  <c r="BR530" i="46"/>
  <c r="BQ530" i="46"/>
  <c r="BP530" i="46"/>
  <c r="BO530" i="46"/>
  <c r="BN530" i="46"/>
  <c r="BM530" i="46"/>
  <c r="BL530" i="46"/>
  <c r="BK530" i="46"/>
  <c r="BJ530" i="46"/>
  <c r="BI530" i="46"/>
  <c r="BH530" i="46"/>
  <c r="BG530" i="46"/>
  <c r="BF530" i="46"/>
  <c r="BE530" i="46"/>
  <c r="BD530" i="46"/>
  <c r="BC530" i="46"/>
  <c r="BB530" i="46"/>
  <c r="BA530" i="46"/>
  <c r="AZ530" i="46"/>
  <c r="AY530" i="46"/>
  <c r="AX530" i="46"/>
  <c r="AW530" i="46"/>
  <c r="AV530" i="46"/>
  <c r="AU530" i="46"/>
  <c r="AT530" i="46"/>
  <c r="AS530" i="46"/>
  <c r="AR530" i="46"/>
  <c r="AQ530" i="46"/>
  <c r="AP530" i="46"/>
  <c r="AO530" i="46"/>
  <c r="AN530" i="46"/>
  <c r="AM530" i="46"/>
  <c r="AL530" i="46"/>
  <c r="AK530" i="46"/>
  <c r="AJ530" i="46"/>
  <c r="AI530" i="46"/>
  <c r="AH530" i="46"/>
  <c r="AG530" i="46"/>
  <c r="AF530" i="46"/>
  <c r="AE530" i="46"/>
  <c r="AD530" i="46"/>
  <c r="AC530" i="46"/>
  <c r="AB530" i="46"/>
  <c r="AA530" i="46"/>
  <c r="L530" i="46"/>
  <c r="J530" i="46"/>
  <c r="I530" i="46"/>
  <c r="P528" i="46"/>
  <c r="L528" i="46"/>
  <c r="J528" i="46"/>
  <c r="I528" i="46"/>
  <c r="CI526" i="46"/>
  <c r="CH526" i="46"/>
  <c r="CG526" i="46"/>
  <c r="CF526" i="46"/>
  <c r="CE526" i="46"/>
  <c r="CD526" i="46"/>
  <c r="CC526" i="46"/>
  <c r="CB526" i="46"/>
  <c r="CA526" i="46"/>
  <c r="BZ526" i="46"/>
  <c r="BY526" i="46"/>
  <c r="BX526" i="46"/>
  <c r="BW526" i="46"/>
  <c r="BV526" i="46"/>
  <c r="BU526" i="46"/>
  <c r="BT526" i="46"/>
  <c r="BS526" i="46"/>
  <c r="BR526" i="46"/>
  <c r="BQ526" i="46"/>
  <c r="BP526" i="46"/>
  <c r="BO526" i="46"/>
  <c r="BN526" i="46"/>
  <c r="BM526" i="46"/>
  <c r="BL526" i="46"/>
  <c r="BK526" i="46"/>
  <c r="BJ526" i="46"/>
  <c r="BI526" i="46"/>
  <c r="BH526" i="46"/>
  <c r="BG526" i="46"/>
  <c r="BF526" i="46"/>
  <c r="BE526" i="46"/>
  <c r="BD526" i="46"/>
  <c r="BC526" i="46"/>
  <c r="BB526" i="46"/>
  <c r="BA526" i="46"/>
  <c r="AZ526" i="46"/>
  <c r="AY526" i="46"/>
  <c r="AX526" i="46"/>
  <c r="AW526" i="46"/>
  <c r="AV526" i="46"/>
  <c r="AU526" i="46"/>
  <c r="AT526" i="46"/>
  <c r="AS526" i="46"/>
  <c r="AR526" i="46"/>
  <c r="AQ526" i="46"/>
  <c r="AP526" i="46"/>
  <c r="AO526" i="46"/>
  <c r="AN526" i="46"/>
  <c r="AM526" i="46"/>
  <c r="AL526" i="46"/>
  <c r="AK526" i="46"/>
  <c r="AJ526" i="46"/>
  <c r="AI526" i="46"/>
  <c r="AH526" i="46"/>
  <c r="AG526" i="46"/>
  <c r="AF526" i="46"/>
  <c r="AE526" i="46"/>
  <c r="AC526" i="46"/>
  <c r="AB526" i="46"/>
  <c r="Z526" i="46"/>
  <c r="U526" i="46"/>
  <c r="S526" i="46"/>
  <c r="P526" i="46"/>
  <c r="L526" i="46"/>
  <c r="K526" i="46"/>
  <c r="J526" i="46"/>
  <c r="I526" i="46"/>
  <c r="S542" i="45"/>
  <c r="I542" i="45"/>
  <c r="CI532" i="45"/>
  <c r="CH532" i="45"/>
  <c r="CG532" i="45"/>
  <c r="CF532" i="45"/>
  <c r="CE532" i="45"/>
  <c r="CD532" i="45"/>
  <c r="CC532" i="45"/>
  <c r="CB532" i="45"/>
  <c r="CA532" i="45"/>
  <c r="BZ532" i="45"/>
  <c r="BY532" i="45"/>
  <c r="BX532" i="45"/>
  <c r="BW532" i="45"/>
  <c r="BV532" i="45"/>
  <c r="BU532" i="45"/>
  <c r="BT532" i="45"/>
  <c r="BS532" i="45"/>
  <c r="BR532" i="45"/>
  <c r="BQ532" i="45"/>
  <c r="BP532" i="45"/>
  <c r="BO532" i="45"/>
  <c r="BN532" i="45"/>
  <c r="BM532" i="45"/>
  <c r="BL532" i="45"/>
  <c r="BK532" i="45"/>
  <c r="BJ532" i="45"/>
  <c r="BI532" i="45"/>
  <c r="BH532" i="45"/>
  <c r="BG532" i="45"/>
  <c r="BF532" i="45"/>
  <c r="BE532" i="45"/>
  <c r="BD532" i="45"/>
  <c r="BC532" i="45"/>
  <c r="BB532" i="45"/>
  <c r="BA532" i="45"/>
  <c r="AZ532" i="45"/>
  <c r="AY532" i="45"/>
  <c r="AX532" i="45"/>
  <c r="AW532" i="45"/>
  <c r="AV532" i="45"/>
  <c r="AU532" i="45"/>
  <c r="AT532" i="45"/>
  <c r="AS532" i="45"/>
  <c r="AR532" i="45"/>
  <c r="AQ532" i="45"/>
  <c r="AP532" i="45"/>
  <c r="AO532" i="45"/>
  <c r="AN532" i="45"/>
  <c r="AM532" i="45"/>
  <c r="AL532" i="45"/>
  <c r="AK532" i="45"/>
  <c r="AJ532" i="45"/>
  <c r="AI532" i="45"/>
  <c r="AH532" i="45"/>
  <c r="AG532" i="45"/>
  <c r="AF532" i="45"/>
  <c r="AE532" i="45"/>
  <c r="AD532" i="45"/>
  <c r="AC532" i="45"/>
  <c r="AB532" i="45"/>
  <c r="AA532" i="45"/>
  <c r="I532" i="45"/>
  <c r="G532" i="45"/>
  <c r="D532" i="45"/>
  <c r="CI530" i="45"/>
  <c r="CH530" i="45"/>
  <c r="CG530" i="45"/>
  <c r="CF530" i="45"/>
  <c r="CE530" i="45"/>
  <c r="CD530" i="45"/>
  <c r="CC530" i="45"/>
  <c r="CB530" i="45"/>
  <c r="CA530" i="45"/>
  <c r="BZ530" i="45"/>
  <c r="BY530" i="45"/>
  <c r="BX530" i="45"/>
  <c r="BW530" i="45"/>
  <c r="BV530" i="45"/>
  <c r="BU530" i="45"/>
  <c r="BT530" i="45"/>
  <c r="BS530" i="45"/>
  <c r="BR530" i="45"/>
  <c r="BQ530" i="45"/>
  <c r="BP530" i="45"/>
  <c r="BO530" i="45"/>
  <c r="BN530" i="45"/>
  <c r="BM530" i="45"/>
  <c r="BL530" i="45"/>
  <c r="BK530" i="45"/>
  <c r="BJ530" i="45"/>
  <c r="BI530" i="45"/>
  <c r="BH530" i="45"/>
  <c r="BG530" i="45"/>
  <c r="BF530" i="45"/>
  <c r="BE530" i="45"/>
  <c r="BD530" i="45"/>
  <c r="BC530" i="45"/>
  <c r="BB530" i="45"/>
  <c r="BA530" i="45"/>
  <c r="AZ530" i="45"/>
  <c r="AY530" i="45"/>
  <c r="AX530" i="45"/>
  <c r="AW530" i="45"/>
  <c r="AV530" i="45"/>
  <c r="AU530" i="45"/>
  <c r="AT530" i="45"/>
  <c r="AS530" i="45"/>
  <c r="AR530" i="45"/>
  <c r="AQ530" i="45"/>
  <c r="AP530" i="45"/>
  <c r="AO530" i="45"/>
  <c r="AN530" i="45"/>
  <c r="AM530" i="45"/>
  <c r="AL530" i="45"/>
  <c r="AK530" i="45"/>
  <c r="AJ530" i="45"/>
  <c r="AI530" i="45"/>
  <c r="AH530" i="45"/>
  <c r="AG530" i="45"/>
  <c r="AF530" i="45"/>
  <c r="AE530" i="45"/>
  <c r="AD530" i="45"/>
  <c r="AC530" i="45"/>
  <c r="AB530" i="45"/>
  <c r="AA530" i="45"/>
  <c r="L530" i="45"/>
  <c r="J530" i="45"/>
  <c r="I530" i="45"/>
  <c r="P528" i="45"/>
  <c r="L528" i="45"/>
  <c r="J528" i="45"/>
  <c r="I528" i="45"/>
  <c r="CI526" i="45"/>
  <c r="CH526" i="45"/>
  <c r="CG526" i="45"/>
  <c r="CF526" i="45"/>
  <c r="CE526" i="45"/>
  <c r="CD526" i="45"/>
  <c r="CC526" i="45"/>
  <c r="CB526" i="45"/>
  <c r="CA526" i="45"/>
  <c r="BZ526" i="45"/>
  <c r="BY526" i="45"/>
  <c r="BX526" i="45"/>
  <c r="BW526" i="45"/>
  <c r="BV526" i="45"/>
  <c r="BU526" i="45"/>
  <c r="BT526" i="45"/>
  <c r="BS526" i="45"/>
  <c r="BR526" i="45"/>
  <c r="BQ526" i="45"/>
  <c r="BP526" i="45"/>
  <c r="BO526" i="45"/>
  <c r="BN526" i="45"/>
  <c r="BM526" i="45"/>
  <c r="BL526" i="45"/>
  <c r="BK526" i="45"/>
  <c r="BJ526" i="45"/>
  <c r="BI526" i="45"/>
  <c r="BH526" i="45"/>
  <c r="BG526" i="45"/>
  <c r="BF526" i="45"/>
  <c r="BE526" i="45"/>
  <c r="BD526" i="45"/>
  <c r="BC526" i="45"/>
  <c r="BB526" i="45"/>
  <c r="BA526" i="45"/>
  <c r="AZ526" i="45"/>
  <c r="AY526" i="45"/>
  <c r="AX526" i="45"/>
  <c r="AW526" i="45"/>
  <c r="AV526" i="45"/>
  <c r="AU526" i="45"/>
  <c r="AT526" i="45"/>
  <c r="AS526" i="45"/>
  <c r="AR526" i="45"/>
  <c r="AQ526" i="45"/>
  <c r="AP526" i="45"/>
  <c r="AO526" i="45"/>
  <c r="AN526" i="45"/>
  <c r="AM526" i="45"/>
  <c r="AL526" i="45"/>
  <c r="AK526" i="45"/>
  <c r="AJ526" i="45"/>
  <c r="AI526" i="45"/>
  <c r="AH526" i="45"/>
  <c r="AG526" i="45"/>
  <c r="AF526" i="45"/>
  <c r="AE526" i="45"/>
  <c r="AC526" i="45"/>
  <c r="AB526" i="45"/>
  <c r="Z526" i="45"/>
  <c r="U526" i="45"/>
  <c r="S526" i="45"/>
  <c r="P526" i="45"/>
  <c r="L526" i="45"/>
  <c r="K526" i="45"/>
  <c r="J526" i="45"/>
  <c r="I526" i="45"/>
  <c r="S542" i="44"/>
  <c r="I542" i="44"/>
  <c r="CI532" i="44"/>
  <c r="CH532" i="44"/>
  <c r="CG532" i="44"/>
  <c r="CF532" i="44"/>
  <c r="CE532" i="44"/>
  <c r="CD532" i="44"/>
  <c r="CC532" i="44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I532" i="44"/>
  <c r="G532" i="44"/>
  <c r="D532" i="44"/>
  <c r="CI530" i="44"/>
  <c r="CH530" i="44"/>
  <c r="CG530" i="44"/>
  <c r="CF530" i="44"/>
  <c r="CE530" i="44"/>
  <c r="CD530" i="44"/>
  <c r="CC530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L530" i="44"/>
  <c r="J530" i="44"/>
  <c r="I530" i="44"/>
  <c r="P528" i="44"/>
  <c r="L528" i="44"/>
  <c r="J528" i="44"/>
  <c r="I528" i="44"/>
  <c r="CI526" i="44"/>
  <c r="CH526" i="44"/>
  <c r="CG526" i="44"/>
  <c r="CF526" i="44"/>
  <c r="CE526" i="44"/>
  <c r="CD526" i="44"/>
  <c r="CC526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C526" i="44"/>
  <c r="AB526" i="44"/>
  <c r="Z526" i="44"/>
  <c r="U526" i="44"/>
  <c r="S526" i="44"/>
  <c r="P526" i="44"/>
  <c r="L526" i="44"/>
  <c r="K526" i="44"/>
  <c r="J526" i="44"/>
  <c r="I526" i="44"/>
  <c r="S542" i="43"/>
  <c r="I542" i="43"/>
  <c r="CI532" i="43"/>
  <c r="CH532" i="43"/>
  <c r="CG532" i="43"/>
  <c r="CF532" i="43"/>
  <c r="CE532" i="43"/>
  <c r="CD532" i="43"/>
  <c r="CC532" i="43"/>
  <c r="CB532" i="43"/>
  <c r="CA532" i="43"/>
  <c r="BZ532" i="43"/>
  <c r="BY532" i="43"/>
  <c r="BX532" i="43"/>
  <c r="BW532" i="43"/>
  <c r="BV532" i="43"/>
  <c r="BU532" i="43"/>
  <c r="BT532" i="43"/>
  <c r="BS532" i="43"/>
  <c r="BR532" i="43"/>
  <c r="BQ532" i="43"/>
  <c r="BP532" i="43"/>
  <c r="BO532" i="43"/>
  <c r="BN532" i="43"/>
  <c r="BM532" i="43"/>
  <c r="BL532" i="43"/>
  <c r="BK532" i="43"/>
  <c r="BJ532" i="43"/>
  <c r="BI532" i="43"/>
  <c r="BH532" i="43"/>
  <c r="BG532" i="43"/>
  <c r="BF532" i="43"/>
  <c r="BE532" i="43"/>
  <c r="BD532" i="43"/>
  <c r="BC532" i="43"/>
  <c r="BB532" i="43"/>
  <c r="BA532" i="43"/>
  <c r="AZ532" i="43"/>
  <c r="AY532" i="43"/>
  <c r="AX532" i="43"/>
  <c r="AW532" i="43"/>
  <c r="AV532" i="43"/>
  <c r="AU532" i="43"/>
  <c r="AT532" i="43"/>
  <c r="AS532" i="43"/>
  <c r="AR532" i="43"/>
  <c r="AQ532" i="43"/>
  <c r="AP532" i="43"/>
  <c r="AO532" i="43"/>
  <c r="AN532" i="43"/>
  <c r="AM532" i="43"/>
  <c r="AL532" i="43"/>
  <c r="AK532" i="43"/>
  <c r="AJ532" i="43"/>
  <c r="AI532" i="43"/>
  <c r="AH532" i="43"/>
  <c r="AG532" i="43"/>
  <c r="AF532" i="43"/>
  <c r="AE532" i="43"/>
  <c r="AD532" i="43"/>
  <c r="AC532" i="43"/>
  <c r="AB532" i="43"/>
  <c r="AA532" i="43"/>
  <c r="I532" i="43"/>
  <c r="G532" i="43"/>
  <c r="D532" i="43"/>
  <c r="CI530" i="43"/>
  <c r="CH530" i="43"/>
  <c r="CG530" i="43"/>
  <c r="CF530" i="43"/>
  <c r="CE530" i="43"/>
  <c r="CD530" i="43"/>
  <c r="CC530" i="43"/>
  <c r="CB530" i="43"/>
  <c r="CA530" i="43"/>
  <c r="BZ530" i="43"/>
  <c r="BY530" i="43"/>
  <c r="BX530" i="43"/>
  <c r="BW530" i="43"/>
  <c r="BV530" i="43"/>
  <c r="BU530" i="43"/>
  <c r="BT530" i="43"/>
  <c r="BS530" i="43"/>
  <c r="BR530" i="43"/>
  <c r="BQ530" i="43"/>
  <c r="BP530" i="43"/>
  <c r="BO530" i="43"/>
  <c r="BN530" i="43"/>
  <c r="BM530" i="43"/>
  <c r="BL530" i="43"/>
  <c r="BK530" i="43"/>
  <c r="BJ530" i="43"/>
  <c r="BI530" i="43"/>
  <c r="BH530" i="43"/>
  <c r="BG530" i="43"/>
  <c r="BF530" i="43"/>
  <c r="BE530" i="43"/>
  <c r="BD530" i="43"/>
  <c r="BC530" i="43"/>
  <c r="BB530" i="43"/>
  <c r="BA530" i="43"/>
  <c r="AZ530" i="43"/>
  <c r="AY530" i="43"/>
  <c r="AX530" i="43"/>
  <c r="AW530" i="43"/>
  <c r="AV530" i="43"/>
  <c r="AU530" i="43"/>
  <c r="AT530" i="43"/>
  <c r="AS530" i="43"/>
  <c r="AR530" i="43"/>
  <c r="AQ530" i="43"/>
  <c r="AP530" i="43"/>
  <c r="AO530" i="43"/>
  <c r="AN530" i="43"/>
  <c r="AM530" i="43"/>
  <c r="AL530" i="43"/>
  <c r="AK530" i="43"/>
  <c r="AJ530" i="43"/>
  <c r="AI530" i="43"/>
  <c r="AH530" i="43"/>
  <c r="AG530" i="43"/>
  <c r="AF530" i="43"/>
  <c r="AE530" i="43"/>
  <c r="AD530" i="43"/>
  <c r="AC530" i="43"/>
  <c r="AB530" i="43"/>
  <c r="AA530" i="43"/>
  <c r="L530" i="43"/>
  <c r="J530" i="43"/>
  <c r="I530" i="43"/>
  <c r="P528" i="43"/>
  <c r="L528" i="43"/>
  <c r="J528" i="43"/>
  <c r="I528" i="43"/>
  <c r="CI526" i="43"/>
  <c r="CH526" i="43"/>
  <c r="CG526" i="43"/>
  <c r="CF526" i="43"/>
  <c r="CE526" i="43"/>
  <c r="CD526" i="43"/>
  <c r="CC526" i="43"/>
  <c r="CB526" i="43"/>
  <c r="CA526" i="43"/>
  <c r="BZ526" i="43"/>
  <c r="BY526" i="43"/>
  <c r="BX526" i="43"/>
  <c r="BW526" i="43"/>
  <c r="BV526" i="43"/>
  <c r="BU526" i="43"/>
  <c r="BT526" i="43"/>
  <c r="BS526" i="43"/>
  <c r="BR526" i="43"/>
  <c r="BQ526" i="43"/>
  <c r="BP526" i="43"/>
  <c r="BO526" i="43"/>
  <c r="BN526" i="43"/>
  <c r="BM526" i="43"/>
  <c r="BL526" i="43"/>
  <c r="BK526" i="43"/>
  <c r="BJ526" i="43"/>
  <c r="BI526" i="43"/>
  <c r="BH526" i="43"/>
  <c r="BG526" i="43"/>
  <c r="BF526" i="43"/>
  <c r="BE526" i="43"/>
  <c r="BD526" i="43"/>
  <c r="BC526" i="43"/>
  <c r="BB526" i="43"/>
  <c r="BA526" i="43"/>
  <c r="AZ526" i="43"/>
  <c r="AY526" i="43"/>
  <c r="AX526" i="43"/>
  <c r="AW526" i="43"/>
  <c r="AV526" i="43"/>
  <c r="AU526" i="43"/>
  <c r="AT526" i="43"/>
  <c r="AS526" i="43"/>
  <c r="AR526" i="43"/>
  <c r="AQ526" i="43"/>
  <c r="AP526" i="43"/>
  <c r="AO526" i="43"/>
  <c r="AN526" i="43"/>
  <c r="AM526" i="43"/>
  <c r="AL526" i="43"/>
  <c r="AK526" i="43"/>
  <c r="AJ526" i="43"/>
  <c r="AI526" i="43"/>
  <c r="AH526" i="43"/>
  <c r="AG526" i="43"/>
  <c r="AF526" i="43"/>
  <c r="AE526" i="43"/>
  <c r="AC526" i="43"/>
  <c r="AB526" i="43"/>
  <c r="Z526" i="43"/>
  <c r="U526" i="43"/>
  <c r="S526" i="43"/>
  <c r="P526" i="43"/>
  <c r="L526" i="43"/>
  <c r="K526" i="43"/>
  <c r="J526" i="43"/>
  <c r="I526" i="43"/>
  <c r="S542" i="42"/>
  <c r="I542" i="42"/>
  <c r="CI532" i="42"/>
  <c r="CH532" i="42"/>
  <c r="CG532" i="42"/>
  <c r="CF532" i="42"/>
  <c r="CE532" i="42"/>
  <c r="CD532" i="42"/>
  <c r="CC532" i="42"/>
  <c r="CB532" i="42"/>
  <c r="CA532" i="42"/>
  <c r="BZ532" i="42"/>
  <c r="BY532" i="42"/>
  <c r="BX532" i="42"/>
  <c r="BW532" i="42"/>
  <c r="BV532" i="42"/>
  <c r="BU532" i="42"/>
  <c r="BT532" i="42"/>
  <c r="BS532" i="42"/>
  <c r="BR532" i="42"/>
  <c r="BQ532" i="42"/>
  <c r="BP532" i="42"/>
  <c r="BO532" i="42"/>
  <c r="BN532" i="42"/>
  <c r="BM532" i="42"/>
  <c r="BL532" i="42"/>
  <c r="BK532" i="42"/>
  <c r="BJ532" i="42"/>
  <c r="BI532" i="42"/>
  <c r="BH532" i="42"/>
  <c r="BG532" i="42"/>
  <c r="BF532" i="42"/>
  <c r="BE532" i="42"/>
  <c r="BD532" i="42"/>
  <c r="BC532" i="42"/>
  <c r="BB532" i="42"/>
  <c r="BA532" i="42"/>
  <c r="AZ532" i="42"/>
  <c r="AY532" i="42"/>
  <c r="AX532" i="42"/>
  <c r="AW532" i="42"/>
  <c r="AV532" i="42"/>
  <c r="AU532" i="42"/>
  <c r="AT532" i="42"/>
  <c r="AS532" i="42"/>
  <c r="AR532" i="42"/>
  <c r="AQ532" i="42"/>
  <c r="AP532" i="42"/>
  <c r="AO532" i="42"/>
  <c r="AN532" i="42"/>
  <c r="AM532" i="42"/>
  <c r="AL532" i="42"/>
  <c r="AK532" i="42"/>
  <c r="AJ532" i="42"/>
  <c r="AI532" i="42"/>
  <c r="AH532" i="42"/>
  <c r="AG532" i="42"/>
  <c r="AF532" i="42"/>
  <c r="AE532" i="42"/>
  <c r="AD532" i="42"/>
  <c r="AC532" i="42"/>
  <c r="AB532" i="42"/>
  <c r="AA532" i="42"/>
  <c r="I532" i="42"/>
  <c r="G532" i="42"/>
  <c r="D532" i="42"/>
  <c r="CI530" i="42"/>
  <c r="CH530" i="42"/>
  <c r="CG530" i="42"/>
  <c r="CF530" i="42"/>
  <c r="CE530" i="42"/>
  <c r="CD530" i="42"/>
  <c r="CC530" i="42"/>
  <c r="CB530" i="42"/>
  <c r="CA530" i="42"/>
  <c r="BZ530" i="42"/>
  <c r="BY530" i="42"/>
  <c r="BX530" i="42"/>
  <c r="BW530" i="42"/>
  <c r="BV530" i="42"/>
  <c r="BU530" i="42"/>
  <c r="BT530" i="42"/>
  <c r="BS530" i="42"/>
  <c r="BR530" i="42"/>
  <c r="BQ530" i="42"/>
  <c r="BP530" i="42"/>
  <c r="BO530" i="42"/>
  <c r="BN530" i="42"/>
  <c r="BM530" i="42"/>
  <c r="BL530" i="42"/>
  <c r="BK530" i="42"/>
  <c r="BJ530" i="42"/>
  <c r="BI530" i="42"/>
  <c r="BH530" i="42"/>
  <c r="BG530" i="42"/>
  <c r="BF530" i="42"/>
  <c r="BE530" i="42"/>
  <c r="BD530" i="42"/>
  <c r="BC530" i="42"/>
  <c r="BB530" i="42"/>
  <c r="BA530" i="42"/>
  <c r="AZ530" i="42"/>
  <c r="AY530" i="42"/>
  <c r="AX530" i="42"/>
  <c r="AW530" i="42"/>
  <c r="AV530" i="42"/>
  <c r="AU530" i="42"/>
  <c r="AT530" i="42"/>
  <c r="AS530" i="42"/>
  <c r="AR530" i="42"/>
  <c r="AQ530" i="42"/>
  <c r="AP530" i="42"/>
  <c r="AO530" i="42"/>
  <c r="AN530" i="42"/>
  <c r="AM530" i="42"/>
  <c r="AL530" i="42"/>
  <c r="AK530" i="42"/>
  <c r="AJ530" i="42"/>
  <c r="AI530" i="42"/>
  <c r="AH530" i="42"/>
  <c r="AG530" i="42"/>
  <c r="AF530" i="42"/>
  <c r="AE530" i="42"/>
  <c r="AD530" i="42"/>
  <c r="AC530" i="42"/>
  <c r="AB530" i="42"/>
  <c r="AA530" i="42"/>
  <c r="L530" i="42"/>
  <c r="J530" i="42"/>
  <c r="I530" i="42"/>
  <c r="AN528" i="42"/>
  <c r="P528" i="42"/>
  <c r="L528" i="42"/>
  <c r="J528" i="42"/>
  <c r="I528" i="42"/>
  <c r="AN527" i="42"/>
  <c r="CI526" i="42"/>
  <c r="CH526" i="42"/>
  <c r="CG526" i="42"/>
  <c r="CF526" i="42"/>
  <c r="CE526" i="42"/>
  <c r="CD526" i="42"/>
  <c r="CC526" i="42"/>
  <c r="CB526" i="42"/>
  <c r="CA526" i="42"/>
  <c r="BZ526" i="42"/>
  <c r="BY526" i="42"/>
  <c r="BX526" i="42"/>
  <c r="BW526" i="42"/>
  <c r="BV526" i="42"/>
  <c r="BU526" i="42"/>
  <c r="BT526" i="42"/>
  <c r="BS526" i="42"/>
  <c r="BR526" i="42"/>
  <c r="BQ526" i="42"/>
  <c r="BP526" i="42"/>
  <c r="BO526" i="42"/>
  <c r="BN526" i="42"/>
  <c r="BM526" i="42"/>
  <c r="BL526" i="42"/>
  <c r="BK526" i="42"/>
  <c r="BJ526" i="42"/>
  <c r="BI526" i="42"/>
  <c r="BH526" i="42"/>
  <c r="BG526" i="42"/>
  <c r="BF526" i="42"/>
  <c r="BE526" i="42"/>
  <c r="BD526" i="42"/>
  <c r="BC526" i="42"/>
  <c r="BB526" i="42"/>
  <c r="BA526" i="42"/>
  <c r="AZ526" i="42"/>
  <c r="AY526" i="42"/>
  <c r="AX526" i="42"/>
  <c r="AW526" i="42"/>
  <c r="AV526" i="42"/>
  <c r="AU526" i="42"/>
  <c r="AT526" i="42"/>
  <c r="AS526" i="42"/>
  <c r="AR526" i="42"/>
  <c r="AQ526" i="42"/>
  <c r="AP526" i="42"/>
  <c r="AO526" i="42"/>
  <c r="AN526" i="42"/>
  <c r="AM526" i="42"/>
  <c r="AL526" i="42"/>
  <c r="AK526" i="42"/>
  <c r="AJ526" i="42"/>
  <c r="AI526" i="42"/>
  <c r="AH526" i="42"/>
  <c r="AG526" i="42"/>
  <c r="AF526" i="42"/>
  <c r="AE526" i="42"/>
  <c r="AC526" i="42"/>
  <c r="AB526" i="42"/>
  <c r="Z526" i="42"/>
  <c r="U526" i="42"/>
  <c r="S526" i="42"/>
  <c r="P526" i="42"/>
  <c r="L526" i="42"/>
  <c r="K526" i="42"/>
  <c r="J526" i="42"/>
  <c r="I526" i="42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BF177" i="47"/>
  <c r="BE177" i="47"/>
  <c r="BD177" i="47"/>
  <c r="BC177" i="47"/>
  <c r="BB177" i="47"/>
  <c r="BA177" i="47"/>
  <c r="AZ177" i="47"/>
  <c r="AY177" i="47"/>
  <c r="AM177" i="47"/>
  <c r="AL177" i="47"/>
  <c r="AK177" i="47"/>
  <c r="AJ177" i="47"/>
  <c r="AI177" i="47"/>
  <c r="AH177" i="47"/>
  <c r="AG177" i="47"/>
  <c r="AF177" i="47"/>
  <c r="AE177" i="47"/>
  <c r="BR177" i="46"/>
  <c r="BQ177" i="46"/>
  <c r="BP177" i="46"/>
  <c r="BO177" i="46"/>
  <c r="BN177" i="46"/>
  <c r="BM177" i="46"/>
  <c r="BL177" i="46"/>
  <c r="BK177" i="46"/>
  <c r="BJ177" i="46"/>
  <c r="BI177" i="46"/>
  <c r="BH177" i="46"/>
  <c r="BG177" i="46"/>
  <c r="BF177" i="46"/>
  <c r="BE177" i="46"/>
  <c r="BD177" i="46"/>
  <c r="BC177" i="46"/>
  <c r="BB177" i="46"/>
  <c r="BA177" i="46"/>
  <c r="AZ177" i="46"/>
  <c r="AY177" i="46"/>
  <c r="AM177" i="46"/>
  <c r="AL177" i="46"/>
  <c r="AK177" i="46"/>
  <c r="AJ177" i="46"/>
  <c r="AI177" i="46"/>
  <c r="AH177" i="46"/>
  <c r="AG177" i="46"/>
  <c r="AF177" i="46"/>
  <c r="AE177" i="46"/>
  <c r="BR177" i="45"/>
  <c r="BQ177" i="45"/>
  <c r="BP177" i="45"/>
  <c r="BO177" i="45"/>
  <c r="BN177" i="45"/>
  <c r="BM177" i="45"/>
  <c r="BL177" i="45"/>
  <c r="BK177" i="45"/>
  <c r="BJ177" i="45"/>
  <c r="BI177" i="45"/>
  <c r="BH177" i="45"/>
  <c r="BG177" i="45"/>
  <c r="BF177" i="45"/>
  <c r="BE177" i="45"/>
  <c r="BD177" i="45"/>
  <c r="BC177" i="45"/>
  <c r="BB177" i="45"/>
  <c r="BA177" i="45"/>
  <c r="AZ177" i="45"/>
  <c r="AY177" i="45"/>
  <c r="AM177" i="45"/>
  <c r="AL177" i="45"/>
  <c r="AK177" i="45"/>
  <c r="AJ177" i="45"/>
  <c r="AI177" i="45"/>
  <c r="AH177" i="45"/>
  <c r="AG177" i="45"/>
  <c r="AF177" i="45"/>
  <c r="AE177" i="45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E177" i="44"/>
  <c r="BD177" i="44"/>
  <c r="BC177" i="44"/>
  <c r="BB177" i="44"/>
  <c r="BA177" i="44"/>
  <c r="AZ177" i="44"/>
  <c r="AY177" i="44"/>
  <c r="AM177" i="44"/>
  <c r="AL177" i="44"/>
  <c r="AK177" i="44"/>
  <c r="AJ177" i="44"/>
  <c r="AI177" i="44"/>
  <c r="AH177" i="44"/>
  <c r="AG177" i="44"/>
  <c r="AF177" i="44"/>
  <c r="AE177" i="44"/>
  <c r="BR177" i="43"/>
  <c r="BQ177" i="43"/>
  <c r="BP177" i="43"/>
  <c r="BO177" i="43"/>
  <c r="BN177" i="43"/>
  <c r="BM177" i="43"/>
  <c r="BL177" i="43"/>
  <c r="BK177" i="43"/>
  <c r="BJ177" i="43"/>
  <c r="BI177" i="43"/>
  <c r="BH177" i="43"/>
  <c r="BG177" i="43"/>
  <c r="BF177" i="43"/>
  <c r="BE177" i="43"/>
  <c r="BD177" i="43"/>
  <c r="BC177" i="43"/>
  <c r="BB177" i="43"/>
  <c r="BA177" i="43"/>
  <c r="AZ177" i="43"/>
  <c r="AY177" i="43"/>
  <c r="AM177" i="43"/>
  <c r="AL177" i="43"/>
  <c r="AK177" i="43"/>
  <c r="AJ177" i="43"/>
  <c r="AI177" i="43"/>
  <c r="AH177" i="43"/>
  <c r="AG177" i="43"/>
  <c r="AF177" i="43"/>
  <c r="AE177" i="43"/>
  <c r="BR177" i="42"/>
  <c r="BQ177" i="42"/>
  <c r="BP177" i="42"/>
  <c r="BO177" i="42"/>
  <c r="BN177" i="42"/>
  <c r="BM177" i="42"/>
  <c r="BL177" i="42"/>
  <c r="BK177" i="42"/>
  <c r="BJ177" i="42"/>
  <c r="BI177" i="42"/>
  <c r="BH177" i="42"/>
  <c r="BG177" i="42"/>
  <c r="BF177" i="42"/>
  <c r="BE177" i="42"/>
  <c r="BD177" i="42"/>
  <c r="BC177" i="42"/>
  <c r="BB177" i="42"/>
  <c r="BA177" i="42"/>
  <c r="AZ177" i="42"/>
  <c r="AY177" i="42"/>
  <c r="AM177" i="42"/>
  <c r="AL177" i="42"/>
  <c r="AK177" i="42"/>
  <c r="AJ177" i="42"/>
  <c r="AI177" i="42"/>
  <c r="AH177" i="42"/>
  <c r="AG177" i="42"/>
  <c r="AF177" i="42"/>
  <c r="AE177" i="42"/>
  <c r="C508" i="42"/>
  <c r="B508" i="42"/>
  <c r="A508" i="42"/>
  <c r="C507" i="42"/>
  <c r="B507" i="42"/>
  <c r="A507" i="42"/>
  <c r="C506" i="42"/>
  <c r="B506" i="42"/>
  <c r="A506" i="42"/>
  <c r="C505" i="42"/>
  <c r="B505" i="42"/>
  <c r="A505" i="42"/>
  <c r="C504" i="42"/>
  <c r="B504" i="42"/>
  <c r="A504" i="42"/>
  <c r="C503" i="42"/>
  <c r="B503" i="42"/>
  <c r="A503" i="42"/>
  <c r="C502" i="42"/>
  <c r="B502" i="42"/>
  <c r="A502" i="42"/>
  <c r="C501" i="42"/>
  <c r="B501" i="42"/>
  <c r="A501" i="42"/>
  <c r="C500" i="42"/>
  <c r="B500" i="42"/>
  <c r="A500" i="42"/>
  <c r="C499" i="42"/>
  <c r="B499" i="42"/>
  <c r="A499" i="42"/>
  <c r="C498" i="42"/>
  <c r="B498" i="42"/>
  <c r="A498" i="42"/>
  <c r="C497" i="42"/>
  <c r="B497" i="42"/>
  <c r="A497" i="42"/>
  <c r="C496" i="42"/>
  <c r="B496" i="42"/>
  <c r="A496" i="42"/>
  <c r="C495" i="42"/>
  <c r="B495" i="42"/>
  <c r="A495" i="42"/>
  <c r="B494" i="42"/>
  <c r="A494" i="42"/>
  <c r="AA12" i="42"/>
  <c r="AB12" i="42"/>
  <c r="G8" i="42" s="1"/>
  <c r="AA13" i="42"/>
  <c r="AB13" i="42"/>
  <c r="AA14" i="42"/>
  <c r="AB14" i="42"/>
  <c r="N8" i="42" s="1"/>
  <c r="AA15" i="42"/>
  <c r="D74" i="47"/>
  <c r="D11" i="47"/>
  <c r="D74" i="46"/>
  <c r="D11" i="46"/>
  <c r="D74" i="45"/>
  <c r="D11" i="45"/>
  <c r="D74" i="44"/>
  <c r="D11" i="44"/>
  <c r="D74" i="43"/>
  <c r="D11" i="43"/>
  <c r="H74" i="42"/>
  <c r="D74" i="42"/>
  <c r="D11" i="42"/>
  <c r="U8" i="47"/>
  <c r="U179" i="47" s="1"/>
  <c r="T46" i="4" s="1"/>
  <c r="T8" i="47"/>
  <c r="S46" i="4" s="1"/>
  <c r="S8" i="47"/>
  <c r="S179" i="47" s="1"/>
  <c r="R46" i="4" s="1"/>
  <c r="R8" i="47"/>
  <c r="R179" i="47" s="1"/>
  <c r="Q46" i="4" s="1"/>
  <c r="Q8" i="47"/>
  <c r="Q179" i="47" s="1"/>
  <c r="P46" i="4" s="1"/>
  <c r="P8" i="47"/>
  <c r="P179" i="47" s="1"/>
  <c r="O46" i="4" s="1"/>
  <c r="O8" i="47"/>
  <c r="O527" i="47" s="1"/>
  <c r="O528" i="47" s="1"/>
  <c r="M8" i="47"/>
  <c r="L8" i="47"/>
  <c r="K8" i="47"/>
  <c r="J8" i="47"/>
  <c r="J179" i="47" s="1"/>
  <c r="I46" i="4" s="1"/>
  <c r="I8" i="47"/>
  <c r="I179" i="47" s="1"/>
  <c r="F8" i="47"/>
  <c r="E8" i="47"/>
  <c r="D8" i="47"/>
  <c r="D179" i="47" s="1"/>
  <c r="U8" i="46"/>
  <c r="U179" i="46" s="1"/>
  <c r="T45" i="4" s="1"/>
  <c r="T8" i="46"/>
  <c r="S45" i="4" s="1"/>
  <c r="S8" i="46"/>
  <c r="S179" i="46" s="1"/>
  <c r="R45" i="4" s="1"/>
  <c r="R8" i="46"/>
  <c r="R179" i="46" s="1"/>
  <c r="Q45" i="4" s="1"/>
  <c r="Q8" i="46"/>
  <c r="Q179" i="46" s="1"/>
  <c r="P45" i="4" s="1"/>
  <c r="P8" i="46"/>
  <c r="P179" i="46" s="1"/>
  <c r="O45" i="4" s="1"/>
  <c r="O8" i="46"/>
  <c r="O527" i="46" s="1"/>
  <c r="O528" i="46" s="1"/>
  <c r="M8" i="46"/>
  <c r="L8" i="46"/>
  <c r="K8" i="46"/>
  <c r="J8" i="46"/>
  <c r="J179" i="46" s="1"/>
  <c r="I45" i="4" s="1"/>
  <c r="I8" i="46"/>
  <c r="I179" i="46" s="1"/>
  <c r="F8" i="46"/>
  <c r="E8" i="46"/>
  <c r="D8" i="46"/>
  <c r="D179" i="46" s="1"/>
  <c r="U8" i="45"/>
  <c r="U179" i="45" s="1"/>
  <c r="T44" i="4" s="1"/>
  <c r="T8" i="45"/>
  <c r="S44" i="4" s="1"/>
  <c r="S8" i="45"/>
  <c r="S179" i="45" s="1"/>
  <c r="R44" i="4" s="1"/>
  <c r="R8" i="45"/>
  <c r="R179" i="45" s="1"/>
  <c r="Q44" i="4" s="1"/>
  <c r="Q8" i="45"/>
  <c r="Q179" i="45" s="1"/>
  <c r="P44" i="4" s="1"/>
  <c r="P8" i="45"/>
  <c r="P179" i="45" s="1"/>
  <c r="O44" i="4" s="1"/>
  <c r="O8" i="45"/>
  <c r="O527" i="45" s="1"/>
  <c r="O528" i="45" s="1"/>
  <c r="M8" i="45"/>
  <c r="L8" i="45"/>
  <c r="K8" i="45"/>
  <c r="J8" i="45"/>
  <c r="J179" i="45" s="1"/>
  <c r="I44" i="4" s="1"/>
  <c r="I8" i="45"/>
  <c r="I179" i="45" s="1"/>
  <c r="F8" i="45"/>
  <c r="E8" i="45"/>
  <c r="D8" i="45"/>
  <c r="D179" i="45" s="1"/>
  <c r="U8" i="44"/>
  <c r="U179" i="44" s="1"/>
  <c r="T43" i="4" s="1"/>
  <c r="T8" i="44"/>
  <c r="S43" i="4" s="1"/>
  <c r="S8" i="44"/>
  <c r="S179" i="44" s="1"/>
  <c r="R43" i="4" s="1"/>
  <c r="R8" i="44"/>
  <c r="R179" i="44" s="1"/>
  <c r="Q43" i="4" s="1"/>
  <c r="Q8" i="44"/>
  <c r="Q179" i="44" s="1"/>
  <c r="P43" i="4" s="1"/>
  <c r="P8" i="44"/>
  <c r="P179" i="44" s="1"/>
  <c r="O43" i="4" s="1"/>
  <c r="O8" i="44"/>
  <c r="O529" i="44" s="1"/>
  <c r="O530" i="44" s="1"/>
  <c r="M8" i="44"/>
  <c r="L8" i="44"/>
  <c r="K8" i="44"/>
  <c r="J8" i="44"/>
  <c r="J179" i="44" s="1"/>
  <c r="I43" i="4" s="1"/>
  <c r="I8" i="44"/>
  <c r="I179" i="44" s="1"/>
  <c r="F8" i="44"/>
  <c r="E8" i="44"/>
  <c r="D8" i="44"/>
  <c r="D179" i="44" s="1"/>
  <c r="U8" i="43"/>
  <c r="U179" i="43" s="1"/>
  <c r="T42" i="4" s="1"/>
  <c r="T8" i="43"/>
  <c r="S42" i="4" s="1"/>
  <c r="S8" i="43"/>
  <c r="S179" i="43" s="1"/>
  <c r="R42" i="4" s="1"/>
  <c r="R8" i="43"/>
  <c r="R179" i="43" s="1"/>
  <c r="Q42" i="4" s="1"/>
  <c r="Q8" i="43"/>
  <c r="Q179" i="43" s="1"/>
  <c r="P42" i="4" s="1"/>
  <c r="P8" i="43"/>
  <c r="P179" i="43" s="1"/>
  <c r="O42" i="4" s="1"/>
  <c r="O8" i="43"/>
  <c r="O529" i="43" s="1"/>
  <c r="O530" i="43" s="1"/>
  <c r="M8" i="43"/>
  <c r="L8" i="43"/>
  <c r="K8" i="43"/>
  <c r="J8" i="43"/>
  <c r="J179" i="43" s="1"/>
  <c r="I42" i="4" s="1"/>
  <c r="I8" i="43"/>
  <c r="I179" i="43" s="1"/>
  <c r="F8" i="43"/>
  <c r="E8" i="43"/>
  <c r="D8" i="43"/>
  <c r="D179" i="43" s="1"/>
  <c r="U8" i="42"/>
  <c r="U179" i="42" s="1"/>
  <c r="T41" i="4" s="1"/>
  <c r="T8" i="42"/>
  <c r="S41" i="4" s="1"/>
  <c r="S8" i="42"/>
  <c r="S179" i="42" s="1"/>
  <c r="R41" i="4" s="1"/>
  <c r="R8" i="42"/>
  <c r="R179" i="42" s="1"/>
  <c r="Q41" i="4" s="1"/>
  <c r="Q8" i="42"/>
  <c r="Q179" i="42" s="1"/>
  <c r="P41" i="4" s="1"/>
  <c r="P8" i="42"/>
  <c r="P179" i="42" s="1"/>
  <c r="O41" i="4" s="1"/>
  <c r="O8" i="42"/>
  <c r="O527" i="42" s="1"/>
  <c r="O528" i="42" s="1"/>
  <c r="M8" i="42"/>
  <c r="L8" i="42"/>
  <c r="K8" i="42"/>
  <c r="J8" i="42"/>
  <c r="J179" i="42" s="1"/>
  <c r="I8" i="42"/>
  <c r="I179" i="42" s="1"/>
  <c r="F8" i="42"/>
  <c r="E8" i="42"/>
  <c r="D8" i="42"/>
  <c r="D179" i="42" s="1"/>
  <c r="U526" i="41"/>
  <c r="S526" i="41"/>
  <c r="J526" i="41"/>
  <c r="I526" i="41"/>
  <c r="N8" i="41"/>
  <c r="G8" i="41"/>
  <c r="B79" i="41"/>
  <c r="B75" i="41"/>
  <c r="B80" i="41"/>
  <c r="B87" i="41"/>
  <c r="B78" i="41"/>
  <c r="B76" i="41"/>
  <c r="B77" i="41"/>
  <c r="E179" i="43" l="1"/>
  <c r="E531" i="43" s="1"/>
  <c r="E532" i="43" s="1"/>
  <c r="E179" i="47"/>
  <c r="E531" i="47" s="1"/>
  <c r="E532" i="47" s="1"/>
  <c r="E179" i="42"/>
  <c r="E531" i="42" s="1"/>
  <c r="E532" i="42" s="1"/>
  <c r="E179" i="46"/>
  <c r="E531" i="46" s="1"/>
  <c r="E532" i="46" s="1"/>
  <c r="E179" i="45"/>
  <c r="E531" i="45" s="1"/>
  <c r="E532" i="45" s="1"/>
  <c r="E179" i="44"/>
  <c r="E531" i="44" s="1"/>
  <c r="E532" i="44" s="1"/>
  <c r="T542" i="46"/>
  <c r="U542" i="46" s="1"/>
  <c r="B161" i="46" s="1"/>
  <c r="O529" i="47"/>
  <c r="O530" i="47" s="1"/>
  <c r="O529" i="45"/>
  <c r="O530" i="45" s="1"/>
  <c r="O529" i="42"/>
  <c r="O530" i="42" s="1"/>
  <c r="O527" i="43"/>
  <c r="O528" i="43" s="1"/>
  <c r="T542" i="45"/>
  <c r="U542" i="45" s="1"/>
  <c r="B161" i="45" s="1"/>
  <c r="O529" i="46"/>
  <c r="O530" i="46" s="1"/>
  <c r="T542" i="47"/>
  <c r="U542" i="47" s="1"/>
  <c r="B161" i="47" s="1"/>
  <c r="B162" i="44"/>
  <c r="T542" i="44"/>
  <c r="U542" i="44" s="1"/>
  <c r="B161" i="44" s="1"/>
  <c r="T542" i="43"/>
  <c r="U542" i="43" s="1"/>
  <c r="B161" i="43" s="1"/>
  <c r="O527" i="44"/>
  <c r="O528" i="44" s="1"/>
  <c r="B162" i="45"/>
  <c r="B162" i="46"/>
  <c r="B162" i="47"/>
  <c r="AB15" i="42"/>
  <c r="AA8" i="42" s="1"/>
  <c r="AA179" i="42" s="1"/>
  <c r="H8" i="42"/>
  <c r="B162" i="42"/>
  <c r="T542" i="42"/>
  <c r="U542" i="42" s="1"/>
  <c r="B161" i="42" s="1"/>
  <c r="B162" i="43"/>
  <c r="S542" i="41" l="1"/>
  <c r="H74" i="41" l="1"/>
  <c r="H8" i="41" s="1"/>
  <c r="D74" i="41"/>
  <c r="D11" i="41"/>
  <c r="C79" i="41" l="1"/>
  <c r="U8" i="41"/>
  <c r="U179" i="41" s="1"/>
  <c r="T40" i="4" s="1"/>
  <c r="S8" i="41"/>
  <c r="S179" i="41" s="1"/>
  <c r="R40" i="4" s="1"/>
  <c r="T8" i="41"/>
  <c r="S40" i="4" s="1"/>
  <c r="I8" i="41" l="1"/>
  <c r="R8" i="41"/>
  <c r="R179" i="41" s="1"/>
  <c r="Q40" i="4" s="1"/>
  <c r="M8" i="41"/>
  <c r="L8" i="41"/>
  <c r="F8" i="41"/>
  <c r="A87" i="42"/>
  <c r="A86" i="42"/>
  <c r="A85" i="42"/>
  <c r="A84" i="42"/>
  <c r="A83" i="42"/>
  <c r="A154" i="41"/>
  <c r="Q8" i="41"/>
  <c r="Q179" i="41" s="1"/>
  <c r="P40" i="4" s="1"/>
  <c r="CI526" i="41" l="1"/>
  <c r="CH526" i="41"/>
  <c r="CG526" i="41"/>
  <c r="CF526" i="41"/>
  <c r="CE526" i="41"/>
  <c r="CD526" i="41"/>
  <c r="CC526" i="41"/>
  <c r="CB526" i="41"/>
  <c r="CA526" i="41"/>
  <c r="BZ526" i="41"/>
  <c r="BY526" i="41"/>
  <c r="BX526" i="41"/>
  <c r="BW526" i="41"/>
  <c r="BV526" i="41"/>
  <c r="BU526" i="41"/>
  <c r="BT526" i="41"/>
  <c r="BS526" i="41"/>
  <c r="BR526" i="41"/>
  <c r="BQ526" i="41"/>
  <c r="BP526" i="41"/>
  <c r="BO526" i="41"/>
  <c r="BN526" i="41"/>
  <c r="BM526" i="41"/>
  <c r="BL526" i="41"/>
  <c r="BK526" i="41"/>
  <c r="BJ526" i="41"/>
  <c r="BI526" i="41"/>
  <c r="BH526" i="41"/>
  <c r="BG526" i="41"/>
  <c r="BF526" i="41"/>
  <c r="BE526" i="41"/>
  <c r="BD526" i="41"/>
  <c r="BC526" i="41"/>
  <c r="BB526" i="41"/>
  <c r="BA526" i="41"/>
  <c r="AZ526" i="41"/>
  <c r="AY526" i="41"/>
  <c r="AX526" i="41"/>
  <c r="AW526" i="41"/>
  <c r="AV526" i="41"/>
  <c r="AU526" i="41"/>
  <c r="AT526" i="41"/>
  <c r="AS526" i="41"/>
  <c r="AR526" i="41"/>
  <c r="AQ526" i="41"/>
  <c r="AP526" i="41"/>
  <c r="AO526" i="41"/>
  <c r="AM526" i="41"/>
  <c r="AL526" i="41"/>
  <c r="AK526" i="41"/>
  <c r="AJ526" i="41"/>
  <c r="AI526" i="41"/>
  <c r="AH526" i="41"/>
  <c r="AG526" i="41"/>
  <c r="AF526" i="41"/>
  <c r="AE526" i="41"/>
  <c r="AC526" i="41" l="1"/>
  <c r="AB526" i="41"/>
  <c r="P526" i="41"/>
  <c r="L526" i="41"/>
  <c r="K526" i="41"/>
  <c r="C75" i="41" l="1"/>
  <c r="C72" i="41"/>
  <c r="B72" i="41"/>
  <c r="AB15" i="41" l="1"/>
  <c r="AA8" i="41" s="1"/>
  <c r="AA179" i="41" s="1"/>
  <c r="AA15" i="43" l="1"/>
  <c r="AA15" i="44" s="1"/>
  <c r="AA15" i="45" s="1"/>
  <c r="AA15" i="46" s="1"/>
  <c r="AA15" i="47" s="1"/>
  <c r="AA14" i="43"/>
  <c r="AA14" i="44" s="1"/>
  <c r="AA14" i="45" s="1"/>
  <c r="AA14" i="46" s="1"/>
  <c r="AA14" i="47" s="1"/>
  <c r="AA13" i="43"/>
  <c r="AA13" i="44" s="1"/>
  <c r="AA13" i="45" s="1"/>
  <c r="AA13" i="46" s="1"/>
  <c r="AA13" i="47" s="1"/>
  <c r="AA12" i="43"/>
  <c r="AA12" i="44" s="1"/>
  <c r="AA12" i="45" s="1"/>
  <c r="AA12" i="46" s="1"/>
  <c r="AA12" i="47" s="1"/>
  <c r="AV3" i="42"/>
  <c r="AV3" i="43" s="1"/>
  <c r="AB13" i="43"/>
  <c r="H8" i="43" s="1"/>
  <c r="AK9" i="42"/>
  <c r="AJ9" i="42"/>
  <c r="AI9" i="42"/>
  <c r="AH9" i="42"/>
  <c r="AG9" i="42"/>
  <c r="AF9" i="42"/>
  <c r="AF9" i="43" s="1"/>
  <c r="AE9" i="42"/>
  <c r="AE9" i="43" s="1"/>
  <c r="AE46" i="4"/>
  <c r="AD45" i="4"/>
  <c r="D186" i="47"/>
  <c r="C186" i="47" s="1"/>
  <c r="D186" i="46"/>
  <c r="C186" i="46" s="1"/>
  <c r="D186" i="45"/>
  <c r="C186" i="45" s="1"/>
  <c r="D186" i="44"/>
  <c r="C186" i="44" s="1"/>
  <c r="D186" i="43"/>
  <c r="C186" i="43" s="1"/>
  <c r="D186" i="42"/>
  <c r="C186" i="42" s="1"/>
  <c r="C235" i="47"/>
  <c r="C235" i="46"/>
  <c r="C235" i="45"/>
  <c r="C235" i="44"/>
  <c r="C235" i="43"/>
  <c r="C235" i="42"/>
  <c r="I542" i="41"/>
  <c r="I179" i="41"/>
  <c r="AE45" i="4"/>
  <c r="AF177" i="41"/>
  <c r="AE40" i="4" s="1"/>
  <c r="AE177" i="41"/>
  <c r="AD40" i="4" s="1"/>
  <c r="AB12" i="43" l="1"/>
  <c r="G8" i="43" s="1"/>
  <c r="AB13" i="44"/>
  <c r="H8" i="44" s="1"/>
  <c r="AB14" i="43"/>
  <c r="N8" i="43" s="1"/>
  <c r="D186" i="41"/>
  <c r="C235" i="41"/>
  <c r="AB15" i="43" l="1"/>
  <c r="AA8" i="43" s="1"/>
  <c r="AA179" i="43" s="1"/>
  <c r="AB12" i="44"/>
  <c r="AB14" i="44"/>
  <c r="N8" i="44" s="1"/>
  <c r="AB13" i="45"/>
  <c r="H8" i="45" s="1"/>
  <c r="AB12" i="45" l="1"/>
  <c r="G8" i="45" s="1"/>
  <c r="G8" i="44"/>
  <c r="AB15" i="44"/>
  <c r="AA8" i="44" s="1"/>
  <c r="AA179" i="44" s="1"/>
  <c r="AB13" i="46"/>
  <c r="H8" i="46" s="1"/>
  <c r="AB14" i="45"/>
  <c r="AB12" i="46" l="1"/>
  <c r="G8" i="46" s="1"/>
  <c r="AB15" i="45"/>
  <c r="AA8" i="45" s="1"/>
  <c r="AA179" i="45" s="1"/>
  <c r="N8" i="45"/>
  <c r="AB13" i="47"/>
  <c r="H8" i="47" s="1"/>
  <c r="AB14" i="46"/>
  <c r="AB12" i="47" l="1"/>
  <c r="G8" i="47" s="1"/>
  <c r="AB15" i="46"/>
  <c r="AA8" i="46" s="1"/>
  <c r="AA179" i="46" s="1"/>
  <c r="N8" i="46"/>
  <c r="AB14" i="47"/>
  <c r="N8" i="47" s="1"/>
  <c r="Y3" i="42"/>
  <c r="Y3" i="43" s="1"/>
  <c r="Y3" i="44" s="1"/>
  <c r="Y3" i="45" s="1"/>
  <c r="Y3" i="46" s="1"/>
  <c r="Y3" i="47" s="1"/>
  <c r="X3" i="42"/>
  <c r="X3" i="43" s="1"/>
  <c r="X3" i="44" s="1"/>
  <c r="X3" i="45" s="1"/>
  <c r="X3" i="46" s="1"/>
  <c r="X3" i="47" s="1"/>
  <c r="W3" i="42"/>
  <c r="W3" i="43" s="1"/>
  <c r="W3" i="44" s="1"/>
  <c r="W3" i="45" s="1"/>
  <c r="W3" i="46" s="1"/>
  <c r="W3" i="47" s="1"/>
  <c r="V3" i="42"/>
  <c r="V3" i="43" s="1"/>
  <c r="V3" i="44" s="1"/>
  <c r="V3" i="45" s="1"/>
  <c r="V3" i="46" s="1"/>
  <c r="V3" i="47" s="1"/>
  <c r="U3" i="42"/>
  <c r="U3" i="43" s="1"/>
  <c r="U3" i="44" s="1"/>
  <c r="U3" i="45" s="1"/>
  <c r="U3" i="46" s="1"/>
  <c r="U3" i="47" s="1"/>
  <c r="T3" i="42"/>
  <c r="T3" i="43" s="1"/>
  <c r="T3" i="44" s="1"/>
  <c r="T3" i="45" s="1"/>
  <c r="T3" i="46" s="1"/>
  <c r="T3" i="47" s="1"/>
  <c r="S3" i="42"/>
  <c r="S3" i="43" s="1"/>
  <c r="S3" i="44" s="1"/>
  <c r="S3" i="45" s="1"/>
  <c r="S3" i="46" s="1"/>
  <c r="S3" i="47" s="1"/>
  <c r="R3" i="42"/>
  <c r="R3" i="43" s="1"/>
  <c r="R3" i="44" s="1"/>
  <c r="R3" i="45" s="1"/>
  <c r="R3" i="46" s="1"/>
  <c r="R3" i="47" s="1"/>
  <c r="Q3" i="42"/>
  <c r="Q3" i="43" s="1"/>
  <c r="Q3" i="44" s="1"/>
  <c r="Q3" i="45" s="1"/>
  <c r="Q3" i="46" s="1"/>
  <c r="Q3" i="47" s="1"/>
  <c r="AM3" i="42"/>
  <c r="AM3" i="43" s="1"/>
  <c r="AM3" i="44" s="1"/>
  <c r="AM3" i="45" s="1"/>
  <c r="AM3" i="46" s="1"/>
  <c r="AM3" i="47" s="1"/>
  <c r="AL3" i="42"/>
  <c r="AL3" i="43" s="1"/>
  <c r="AL3" i="44" s="1"/>
  <c r="AL3" i="45" s="1"/>
  <c r="AL3" i="46" s="1"/>
  <c r="AL3" i="47" s="1"/>
  <c r="AK3" i="42"/>
  <c r="AK3" i="43" s="1"/>
  <c r="AK3" i="44" s="1"/>
  <c r="AK3" i="45" s="1"/>
  <c r="AK3" i="46" s="1"/>
  <c r="AK3" i="47" s="1"/>
  <c r="AJ3" i="42"/>
  <c r="AJ3" i="43" s="1"/>
  <c r="AJ3" i="44" s="1"/>
  <c r="AJ3" i="45" s="1"/>
  <c r="AJ3" i="46" s="1"/>
  <c r="AJ3" i="47" s="1"/>
  <c r="AI3" i="42"/>
  <c r="AI3" i="43" s="1"/>
  <c r="AI3" i="44" s="1"/>
  <c r="AI3" i="45" s="1"/>
  <c r="AI3" i="46" s="1"/>
  <c r="AI3" i="47" s="1"/>
  <c r="AH3" i="42"/>
  <c r="AH3" i="43" s="1"/>
  <c r="AH3" i="44" s="1"/>
  <c r="AH3" i="45" s="1"/>
  <c r="AH3" i="46" s="1"/>
  <c r="AH3" i="47" s="1"/>
  <c r="AG3" i="42"/>
  <c r="AG3" i="43" s="1"/>
  <c r="AG3" i="44" s="1"/>
  <c r="AG3" i="45" s="1"/>
  <c r="AG3" i="46" s="1"/>
  <c r="AG3" i="47" s="1"/>
  <c r="AF3" i="42"/>
  <c r="AF3" i="43" s="1"/>
  <c r="AF3" i="44" s="1"/>
  <c r="AF3" i="45" s="1"/>
  <c r="AF3" i="46" s="1"/>
  <c r="AF3" i="47" s="1"/>
  <c r="AE3" i="42"/>
  <c r="AE3" i="43" s="1"/>
  <c r="AE3" i="44" s="1"/>
  <c r="AE3" i="45" s="1"/>
  <c r="AE3" i="46" s="1"/>
  <c r="AE3" i="47" s="1"/>
  <c r="AD3" i="42"/>
  <c r="AD3" i="43" s="1"/>
  <c r="AD3" i="44" s="1"/>
  <c r="AD3" i="45" s="1"/>
  <c r="AD3" i="46" s="1"/>
  <c r="AD3" i="47" s="1"/>
  <c r="AB15" i="47" l="1"/>
  <c r="AA8" i="47" s="1"/>
  <c r="AA179" i="47" s="1"/>
  <c r="AD5" i="4"/>
  <c r="AF4" i="28"/>
  <c r="AE5" i="4"/>
  <c r="AG4" i="28"/>
  <c r="AD46" i="4"/>
  <c r="AE36" i="4" l="1"/>
  <c r="AE21" i="4"/>
  <c r="AD36" i="4"/>
  <c r="AD21" i="4"/>
  <c r="A18" i="42" l="1"/>
  <c r="BB530" i="41" l="1"/>
  <c r="BC530" i="41"/>
  <c r="BD530" i="41"/>
  <c r="BE530" i="41"/>
  <c r="BF530" i="41"/>
  <c r="BG530" i="41"/>
  <c r="BH530" i="41"/>
  <c r="BI530" i="41"/>
  <c r="BJ530" i="41"/>
  <c r="BK530" i="41"/>
  <c r="BL530" i="41"/>
  <c r="BM530" i="41"/>
  <c r="BN530" i="41"/>
  <c r="BO530" i="41"/>
  <c r="BP530" i="41"/>
  <c r="BQ530" i="41"/>
  <c r="BR530" i="41"/>
  <c r="BS530" i="41"/>
  <c r="BT530" i="41"/>
  <c r="BU530" i="41"/>
  <c r="BV530" i="41"/>
  <c r="BW530" i="41"/>
  <c r="BX530" i="41"/>
  <c r="BY530" i="41"/>
  <c r="BZ530" i="41"/>
  <c r="CA530" i="41"/>
  <c r="CB530" i="41"/>
  <c r="CC530" i="41"/>
  <c r="CD530" i="41"/>
  <c r="CE530" i="41"/>
  <c r="CF530" i="41"/>
  <c r="CG530" i="41"/>
  <c r="CH530" i="41"/>
  <c r="CI530" i="41"/>
  <c r="Y9" i="42" l="1"/>
  <c r="Y9" i="43" s="1"/>
  <c r="Y9" i="44" s="1"/>
  <c r="Y9" i="45" s="1"/>
  <c r="Y9" i="46" s="1"/>
  <c r="Y9" i="47" s="1"/>
  <c r="X9" i="42"/>
  <c r="X9" i="43" s="1"/>
  <c r="X9" i="44" s="1"/>
  <c r="X9" i="45" s="1"/>
  <c r="X9" i="46" s="1"/>
  <c r="X9" i="47" s="1"/>
  <c r="W9" i="42"/>
  <c r="W9" i="43" s="1"/>
  <c r="W9" i="44" s="1"/>
  <c r="W9" i="45" s="1"/>
  <c r="W9" i="46" s="1"/>
  <c r="W9" i="47" s="1"/>
  <c r="V9" i="42"/>
  <c r="V9" i="43" s="1"/>
  <c r="V9" i="44" s="1"/>
  <c r="V9" i="45" s="1"/>
  <c r="V9" i="46" s="1"/>
  <c r="V9" i="47" s="1"/>
  <c r="U9" i="42"/>
  <c r="U9" i="43" s="1"/>
  <c r="U9" i="44" s="1"/>
  <c r="U9" i="45" s="1"/>
  <c r="U9" i="46" s="1"/>
  <c r="U9" i="47" s="1"/>
  <c r="T9" i="42"/>
  <c r="T9" i="43" s="1"/>
  <c r="T9" i="44" s="1"/>
  <c r="T9" i="45" s="1"/>
  <c r="T9" i="46" s="1"/>
  <c r="T9" i="47" s="1"/>
  <c r="S9" i="42"/>
  <c r="S9" i="43" s="1"/>
  <c r="S9" i="44" s="1"/>
  <c r="S9" i="45" s="1"/>
  <c r="S9" i="46" s="1"/>
  <c r="S9" i="47" s="1"/>
  <c r="R9" i="42"/>
  <c r="R9" i="43" s="1"/>
  <c r="R9" i="44" s="1"/>
  <c r="R9" i="45" s="1"/>
  <c r="R9" i="46" s="1"/>
  <c r="R9" i="47" s="1"/>
  <c r="Q9" i="42"/>
  <c r="Q9" i="43" s="1"/>
  <c r="Q9" i="44" s="1"/>
  <c r="Q9" i="45" s="1"/>
  <c r="Q9" i="46" s="1"/>
  <c r="Q9" i="47" s="1"/>
  <c r="AM9" i="42"/>
  <c r="AM9" i="43" s="1"/>
  <c r="AM9" i="44" s="1"/>
  <c r="AM9" i="45" s="1"/>
  <c r="AM9" i="46" s="1"/>
  <c r="AM9" i="47" s="1"/>
  <c r="AL9" i="42"/>
  <c r="AL9" i="43" s="1"/>
  <c r="AL9" i="44" s="1"/>
  <c r="AL9" i="45" s="1"/>
  <c r="AL9" i="46" s="1"/>
  <c r="AL9" i="47" s="1"/>
  <c r="AK9" i="43"/>
  <c r="AK9" i="44" s="1"/>
  <c r="AK9" i="45" s="1"/>
  <c r="AK9" i="46" s="1"/>
  <c r="AK9" i="47" s="1"/>
  <c r="AJ9" i="43"/>
  <c r="AJ9" i="44" s="1"/>
  <c r="AJ9" i="45" s="1"/>
  <c r="AJ9" i="46" s="1"/>
  <c r="AJ9" i="47" s="1"/>
  <c r="AI9" i="43"/>
  <c r="AI9" i="44" s="1"/>
  <c r="AI9" i="45" s="1"/>
  <c r="AI9" i="46" s="1"/>
  <c r="AI9" i="47" s="1"/>
  <c r="AH9" i="43"/>
  <c r="AH9" i="44" s="1"/>
  <c r="AH9" i="45" s="1"/>
  <c r="AH9" i="46" s="1"/>
  <c r="AH9" i="47" s="1"/>
  <c r="AG9" i="43"/>
  <c r="AG9" i="44" s="1"/>
  <c r="AG9" i="45" s="1"/>
  <c r="AG9" i="46" s="1"/>
  <c r="AG9" i="47" s="1"/>
  <c r="AQ9" i="42"/>
  <c r="AQ9" i="43" s="1"/>
  <c r="AQ9" i="44" s="1"/>
  <c r="AQ9" i="45" s="1"/>
  <c r="AQ9" i="46" s="1"/>
  <c r="AR9" i="42"/>
  <c r="AR9" i="43" s="1"/>
  <c r="AR9" i="44" s="1"/>
  <c r="AR9" i="45" s="1"/>
  <c r="AR9" i="46" s="1"/>
  <c r="AS9" i="42"/>
  <c r="AS9" i="43" s="1"/>
  <c r="AS9" i="44" s="1"/>
  <c r="AS9" i="45" s="1"/>
  <c r="AS9" i="46" s="1"/>
  <c r="AT9" i="42"/>
  <c r="AT9" i="43" s="1"/>
  <c r="AT9" i="44" s="1"/>
  <c r="AT9" i="45" s="1"/>
  <c r="AT9" i="46" s="1"/>
  <c r="AU9" i="42"/>
  <c r="AU9" i="43" s="1"/>
  <c r="AU9" i="44" s="1"/>
  <c r="AU9" i="45" s="1"/>
  <c r="AU9" i="46" s="1"/>
  <c r="AV9" i="42"/>
  <c r="AV9" i="43" s="1"/>
  <c r="AV9" i="44" s="1"/>
  <c r="AV9" i="45" s="1"/>
  <c r="AV9" i="46" s="1"/>
  <c r="AW9" i="42"/>
  <c r="AW9" i="43" s="1"/>
  <c r="AW9" i="44" s="1"/>
  <c r="AW9" i="45" s="1"/>
  <c r="AW9" i="46" s="1"/>
  <c r="AX9" i="42"/>
  <c r="AX9" i="43" s="1"/>
  <c r="AX9" i="44" s="1"/>
  <c r="AX9" i="45" s="1"/>
  <c r="AX9" i="46" s="1"/>
  <c r="AY9" i="42"/>
  <c r="AY9" i="43" s="1"/>
  <c r="AY9" i="44" s="1"/>
  <c r="AY9" i="45" s="1"/>
  <c r="A79" i="42"/>
  <c r="A80" i="42"/>
  <c r="A80" i="43" s="1"/>
  <c r="A81" i="42"/>
  <c r="A500" i="43"/>
  <c r="A500" i="44" s="1"/>
  <c r="A500" i="45" s="1"/>
  <c r="A500" i="46" s="1"/>
  <c r="A500" i="47" s="1"/>
  <c r="B500" i="43"/>
  <c r="B500" i="44" s="1"/>
  <c r="B500" i="45" s="1"/>
  <c r="B500" i="46" s="1"/>
  <c r="B500" i="47" s="1"/>
  <c r="C500" i="43"/>
  <c r="C500" i="44" s="1"/>
  <c r="C500" i="45" s="1"/>
  <c r="C500" i="46" s="1"/>
  <c r="C500" i="47" s="1"/>
  <c r="A501" i="43"/>
  <c r="A501" i="44" s="1"/>
  <c r="A501" i="45" s="1"/>
  <c r="A501" i="46" s="1"/>
  <c r="A501" i="47" s="1"/>
  <c r="B501" i="43"/>
  <c r="B501" i="44" s="1"/>
  <c r="B501" i="45" s="1"/>
  <c r="B501" i="46" s="1"/>
  <c r="B501" i="47" s="1"/>
  <c r="C501" i="43"/>
  <c r="C501" i="44" s="1"/>
  <c r="C501" i="45" s="1"/>
  <c r="C501" i="46" s="1"/>
  <c r="C501" i="47" s="1"/>
  <c r="A79" i="43" l="1"/>
  <c r="A79" i="44" s="1"/>
  <c r="AE9" i="44"/>
  <c r="AF9" i="44"/>
  <c r="A80" i="44"/>
  <c r="A79" i="45" l="1"/>
  <c r="A79" i="46" s="1"/>
  <c r="A80" i="45"/>
  <c r="AN526" i="41"/>
  <c r="P528" i="41"/>
  <c r="P8" i="41"/>
  <c r="P179" i="41" s="1"/>
  <c r="O40" i="4" s="1"/>
  <c r="A80" i="46" l="1"/>
  <c r="A79" i="47"/>
  <c r="BA530" i="41"/>
  <c r="AZ530" i="41"/>
  <c r="AY530" i="41"/>
  <c r="AX530" i="41"/>
  <c r="AW530" i="41"/>
  <c r="AV530" i="41"/>
  <c r="AU530" i="41"/>
  <c r="AT530" i="41"/>
  <c r="AS530" i="41"/>
  <c r="AR530" i="41"/>
  <c r="AQ530" i="41"/>
  <c r="AP530" i="41"/>
  <c r="AO530" i="41"/>
  <c r="AN530" i="41"/>
  <c r="AM530" i="41"/>
  <c r="AL530" i="41"/>
  <c r="AK530" i="41"/>
  <c r="AJ530" i="41"/>
  <c r="AI530" i="41"/>
  <c r="AH530" i="41"/>
  <c r="AG530" i="41"/>
  <c r="AF530" i="41"/>
  <c r="AE530" i="41"/>
  <c r="AD530" i="41"/>
  <c r="AC530" i="41"/>
  <c r="AB530" i="41"/>
  <c r="AA530" i="41"/>
  <c r="CI532" i="41"/>
  <c r="CH532" i="41"/>
  <c r="CG532" i="41"/>
  <c r="CF532" i="41"/>
  <c r="CE532" i="41"/>
  <c r="CD532" i="41"/>
  <c r="CC532" i="41"/>
  <c r="CB532" i="41"/>
  <c r="CA532" i="41"/>
  <c r="BZ532" i="41"/>
  <c r="BY532" i="41"/>
  <c r="BX532" i="41"/>
  <c r="BW532" i="41"/>
  <c r="BV532" i="41"/>
  <c r="BU532" i="41"/>
  <c r="BT532" i="41"/>
  <c r="BS532" i="41"/>
  <c r="BR532" i="41"/>
  <c r="BQ532" i="41"/>
  <c r="BP532" i="41"/>
  <c r="BO532" i="41"/>
  <c r="BN532" i="41"/>
  <c r="BM532" i="41"/>
  <c r="BL532" i="41"/>
  <c r="BK532" i="41"/>
  <c r="BJ532" i="41"/>
  <c r="BI532" i="41"/>
  <c r="BH532" i="41"/>
  <c r="BG532" i="41"/>
  <c r="BF532" i="41"/>
  <c r="BE532" i="41"/>
  <c r="BD532" i="41"/>
  <c r="BC532" i="41"/>
  <c r="BB532" i="41"/>
  <c r="BA532" i="41"/>
  <c r="AZ532" i="41"/>
  <c r="AY532" i="41"/>
  <c r="AX532" i="41"/>
  <c r="AW532" i="41"/>
  <c r="AV532" i="41"/>
  <c r="AU532" i="41"/>
  <c r="AT532" i="41"/>
  <c r="AS532" i="41"/>
  <c r="AR532" i="41"/>
  <c r="AQ532" i="41"/>
  <c r="AP532" i="41"/>
  <c r="AO532" i="41"/>
  <c r="AN532" i="41"/>
  <c r="AM532" i="41"/>
  <c r="AL532" i="41"/>
  <c r="AK532" i="41"/>
  <c r="AJ532" i="41"/>
  <c r="AI532" i="41"/>
  <c r="AH532" i="41"/>
  <c r="AG532" i="41"/>
  <c r="AF532" i="41"/>
  <c r="AE532" i="41"/>
  <c r="AD532" i="41"/>
  <c r="AC532" i="41"/>
  <c r="AB532" i="41"/>
  <c r="AA532" i="41"/>
  <c r="A80" i="47" l="1"/>
  <c r="I530" i="41"/>
  <c r="J530" i="41"/>
  <c r="L530" i="41"/>
  <c r="J528" i="41"/>
  <c r="I528" i="41"/>
  <c r="L528" i="41"/>
  <c r="D532" i="41"/>
  <c r="I532" i="41"/>
  <c r="G532" i="41" l="1"/>
  <c r="C494" i="42" l="1"/>
  <c r="J2" i="52" l="1"/>
  <c r="AO153" i="52"/>
  <c r="AO159" i="52" s="1"/>
  <c r="AM153" i="52"/>
  <c r="AM159" i="52" s="1"/>
  <c r="BJ151" i="52"/>
  <c r="CE151" i="52" s="1"/>
  <c r="CZ151" i="52" s="1"/>
  <c r="DU151" i="52" s="1"/>
  <c r="EP151" i="52" s="1"/>
  <c r="BF151" i="52"/>
  <c r="CA151" i="52" s="1"/>
  <c r="CV151" i="52" s="1"/>
  <c r="DQ151" i="52" s="1"/>
  <c r="EL151" i="52" s="1"/>
  <c r="BD151" i="52"/>
  <c r="BB151" i="52"/>
  <c r="BW151" i="52" s="1"/>
  <c r="CR151" i="52" s="1"/>
  <c r="DM151" i="52" s="1"/>
  <c r="AZ151" i="52"/>
  <c r="BU151" i="52" s="1"/>
  <c r="CP151" i="52" s="1"/>
  <c r="DK151" i="52" s="1"/>
  <c r="EF151" i="52" s="1"/>
  <c r="AX151" i="52"/>
  <c r="BS151" i="52" s="1"/>
  <c r="CN151" i="52" s="1"/>
  <c r="DI151" i="52" s="1"/>
  <c r="ED151" i="52" s="1"/>
  <c r="AV151" i="52"/>
  <c r="BQ151" i="52" s="1"/>
  <c r="CL151" i="52" s="1"/>
  <c r="DG151" i="52" s="1"/>
  <c r="EB151" i="52" s="1"/>
  <c r="AU151" i="52"/>
  <c r="BP151" i="52" s="1"/>
  <c r="CK151" i="52" s="1"/>
  <c r="DF151" i="52" s="1"/>
  <c r="EA151" i="52" s="1"/>
  <c r="AM151" i="52"/>
  <c r="BJ150" i="52"/>
  <c r="CE150" i="52" s="1"/>
  <c r="CZ150" i="52" s="1"/>
  <c r="DU150" i="52" s="1"/>
  <c r="EP150" i="52" s="1"/>
  <c r="BF150" i="52"/>
  <c r="CA150" i="52" s="1"/>
  <c r="CV150" i="52" s="1"/>
  <c r="DQ150" i="52" s="1"/>
  <c r="EL150" i="52" s="1"/>
  <c r="BD150" i="52"/>
  <c r="BB150" i="52"/>
  <c r="BW150" i="52" s="1"/>
  <c r="AZ150" i="52"/>
  <c r="BU150" i="52" s="1"/>
  <c r="CP150" i="52" s="1"/>
  <c r="DK150" i="52" s="1"/>
  <c r="EF150" i="52" s="1"/>
  <c r="AX150" i="52"/>
  <c r="BS150" i="52" s="1"/>
  <c r="CN150" i="52" s="1"/>
  <c r="DI150" i="52" s="1"/>
  <c r="ED150" i="52" s="1"/>
  <c r="AV150" i="52"/>
  <c r="BQ150" i="52" s="1"/>
  <c r="CL150" i="52" s="1"/>
  <c r="DG150" i="52" s="1"/>
  <c r="EB150" i="52" s="1"/>
  <c r="AU150" i="52"/>
  <c r="BP150" i="52" s="1"/>
  <c r="CK150" i="52" s="1"/>
  <c r="DF150" i="52" s="1"/>
  <c r="EA150" i="52" s="1"/>
  <c r="AM150" i="52"/>
  <c r="BJ149" i="52"/>
  <c r="CE149" i="52" s="1"/>
  <c r="CZ149" i="52" s="1"/>
  <c r="DU149" i="52" s="1"/>
  <c r="EP149" i="52" s="1"/>
  <c r="BF149" i="52"/>
  <c r="CA149" i="52" s="1"/>
  <c r="BD149" i="52"/>
  <c r="BY149" i="52" s="1"/>
  <c r="CT149" i="52" s="1"/>
  <c r="DO149" i="52" s="1"/>
  <c r="BB149" i="52"/>
  <c r="BW149" i="52" s="1"/>
  <c r="CR149" i="52" s="1"/>
  <c r="DM149" i="52" s="1"/>
  <c r="EH149" i="52" s="1"/>
  <c r="HI97" i="52" s="1"/>
  <c r="HV97" i="52" s="1"/>
  <c r="HU97" i="52" s="1"/>
  <c r="AZ149" i="52"/>
  <c r="BU149" i="52" s="1"/>
  <c r="CP149" i="52" s="1"/>
  <c r="DK149" i="52" s="1"/>
  <c r="EF149" i="52" s="1"/>
  <c r="AX149" i="52"/>
  <c r="BS149" i="52" s="1"/>
  <c r="CN149" i="52" s="1"/>
  <c r="DI149" i="52" s="1"/>
  <c r="ED149" i="52" s="1"/>
  <c r="AV149" i="52"/>
  <c r="BQ149" i="52" s="1"/>
  <c r="CL149" i="52" s="1"/>
  <c r="DG149" i="52" s="1"/>
  <c r="EB149" i="52" s="1"/>
  <c r="AU149" i="52"/>
  <c r="BP149" i="52" s="1"/>
  <c r="CK149" i="52" s="1"/>
  <c r="DF149" i="52" s="1"/>
  <c r="EA149" i="52" s="1"/>
  <c r="AM149" i="52"/>
  <c r="BJ148" i="52"/>
  <c r="CE148" i="52" s="1"/>
  <c r="CZ148" i="52" s="1"/>
  <c r="DU148" i="52" s="1"/>
  <c r="EP148" i="52" s="1"/>
  <c r="BF148" i="52"/>
  <c r="CA148" i="52" s="1"/>
  <c r="CV148" i="52" s="1"/>
  <c r="DQ148" i="52" s="1"/>
  <c r="EL148" i="52" s="1"/>
  <c r="BD148" i="52"/>
  <c r="BB148" i="52"/>
  <c r="BW148" i="52" s="1"/>
  <c r="CR148" i="52" s="1"/>
  <c r="AZ148" i="52"/>
  <c r="BU148" i="52" s="1"/>
  <c r="CP148" i="52" s="1"/>
  <c r="DK148" i="52" s="1"/>
  <c r="EF148" i="52" s="1"/>
  <c r="AX148" i="52"/>
  <c r="BS148" i="52" s="1"/>
  <c r="CN148" i="52" s="1"/>
  <c r="DI148" i="52" s="1"/>
  <c r="ED148" i="52" s="1"/>
  <c r="AV148" i="52"/>
  <c r="BQ148" i="52" s="1"/>
  <c r="CL148" i="52" s="1"/>
  <c r="DG148" i="52" s="1"/>
  <c r="EB148" i="52" s="1"/>
  <c r="AU148" i="52"/>
  <c r="BP148" i="52" s="1"/>
  <c r="CK148" i="52" s="1"/>
  <c r="DF148" i="52" s="1"/>
  <c r="EA148" i="52" s="1"/>
  <c r="AM148" i="52"/>
  <c r="BJ147" i="52"/>
  <c r="CE147" i="52" s="1"/>
  <c r="CZ147" i="52" s="1"/>
  <c r="DU147" i="52" s="1"/>
  <c r="EP147" i="52" s="1"/>
  <c r="BF147" i="52"/>
  <c r="CA147" i="52" s="1"/>
  <c r="CV147" i="52" s="1"/>
  <c r="DQ147" i="52" s="1"/>
  <c r="EL147" i="52" s="1"/>
  <c r="BD147" i="52"/>
  <c r="BB147" i="52"/>
  <c r="AZ147" i="52"/>
  <c r="BU147" i="52" s="1"/>
  <c r="CP147" i="52" s="1"/>
  <c r="DK147" i="52" s="1"/>
  <c r="EF147" i="52" s="1"/>
  <c r="AX147" i="52"/>
  <c r="BS147" i="52" s="1"/>
  <c r="CN147" i="52" s="1"/>
  <c r="DI147" i="52" s="1"/>
  <c r="ED147" i="52" s="1"/>
  <c r="AV147" i="52"/>
  <c r="BQ147" i="52" s="1"/>
  <c r="CL147" i="52" s="1"/>
  <c r="DG147" i="52" s="1"/>
  <c r="EB147" i="52" s="1"/>
  <c r="AU147" i="52"/>
  <c r="BP147" i="52" s="1"/>
  <c r="CK147" i="52" s="1"/>
  <c r="DF147" i="52" s="1"/>
  <c r="EA147" i="52" s="1"/>
  <c r="AM147" i="52"/>
  <c r="BJ146" i="52"/>
  <c r="CE146" i="52" s="1"/>
  <c r="CZ146" i="52" s="1"/>
  <c r="DU146" i="52" s="1"/>
  <c r="EP146" i="52" s="1"/>
  <c r="BF146" i="52"/>
  <c r="BD146" i="52"/>
  <c r="BY146" i="52" s="1"/>
  <c r="BB146" i="52"/>
  <c r="BW146" i="52" s="1"/>
  <c r="AZ146" i="52"/>
  <c r="BU146" i="52" s="1"/>
  <c r="CP146" i="52" s="1"/>
  <c r="DK146" i="52" s="1"/>
  <c r="EF146" i="52" s="1"/>
  <c r="AX146" i="52"/>
  <c r="BS146" i="52" s="1"/>
  <c r="CN146" i="52" s="1"/>
  <c r="DI146" i="52" s="1"/>
  <c r="ED146" i="52" s="1"/>
  <c r="AV146" i="52"/>
  <c r="BQ146" i="52" s="1"/>
  <c r="CL146" i="52" s="1"/>
  <c r="DG146" i="52" s="1"/>
  <c r="EB146" i="52" s="1"/>
  <c r="AU146" i="52"/>
  <c r="BP146" i="52" s="1"/>
  <c r="CK146" i="52" s="1"/>
  <c r="DF146" i="52" s="1"/>
  <c r="EA146" i="52" s="1"/>
  <c r="AM146" i="52"/>
  <c r="BJ145" i="52"/>
  <c r="CE145" i="52" s="1"/>
  <c r="CZ145" i="52" s="1"/>
  <c r="DU145" i="52" s="1"/>
  <c r="EP145" i="52" s="1"/>
  <c r="BF145" i="52"/>
  <c r="CA145" i="52" s="1"/>
  <c r="CV145" i="52" s="1"/>
  <c r="DQ145" i="52" s="1"/>
  <c r="EL145" i="52" s="1"/>
  <c r="BD145" i="52"/>
  <c r="BB145" i="52"/>
  <c r="BW145" i="52" s="1"/>
  <c r="CR145" i="52" s="1"/>
  <c r="DM145" i="52" s="1"/>
  <c r="EH145" i="52" s="1"/>
  <c r="HI93" i="52" s="1"/>
  <c r="HV93" i="52" s="1"/>
  <c r="HU93" i="52" s="1"/>
  <c r="AZ145" i="52"/>
  <c r="BU145" i="52" s="1"/>
  <c r="CP145" i="52" s="1"/>
  <c r="DK145" i="52" s="1"/>
  <c r="EF145" i="52" s="1"/>
  <c r="AX145" i="52"/>
  <c r="BS145" i="52" s="1"/>
  <c r="CN145" i="52" s="1"/>
  <c r="DI145" i="52" s="1"/>
  <c r="ED145" i="52" s="1"/>
  <c r="AV145" i="52"/>
  <c r="BQ145" i="52" s="1"/>
  <c r="CL145" i="52" s="1"/>
  <c r="DG145" i="52" s="1"/>
  <c r="EB145" i="52" s="1"/>
  <c r="AU145" i="52"/>
  <c r="BP145" i="52" s="1"/>
  <c r="CK145" i="52" s="1"/>
  <c r="DF145" i="52" s="1"/>
  <c r="EA145" i="52" s="1"/>
  <c r="AM145" i="52"/>
  <c r="BJ144" i="52"/>
  <c r="CE144" i="52" s="1"/>
  <c r="CZ144" i="52" s="1"/>
  <c r="DU144" i="52" s="1"/>
  <c r="EP144" i="52" s="1"/>
  <c r="BF144" i="52"/>
  <c r="CA144" i="52" s="1"/>
  <c r="CV144" i="52" s="1"/>
  <c r="DQ144" i="52" s="1"/>
  <c r="EL144" i="52" s="1"/>
  <c r="BD144" i="52"/>
  <c r="BB144" i="52"/>
  <c r="AZ144" i="52"/>
  <c r="BU144" i="52" s="1"/>
  <c r="CP144" i="52" s="1"/>
  <c r="DK144" i="52" s="1"/>
  <c r="EF144" i="52" s="1"/>
  <c r="AX144" i="52"/>
  <c r="BS144" i="52" s="1"/>
  <c r="CN144" i="52" s="1"/>
  <c r="DI144" i="52" s="1"/>
  <c r="ED144" i="52" s="1"/>
  <c r="AV144" i="52"/>
  <c r="BQ144" i="52" s="1"/>
  <c r="CL144" i="52" s="1"/>
  <c r="DG144" i="52" s="1"/>
  <c r="EB144" i="52" s="1"/>
  <c r="AU144" i="52"/>
  <c r="BP144" i="52" s="1"/>
  <c r="CK144" i="52" s="1"/>
  <c r="DF144" i="52" s="1"/>
  <c r="EA144" i="52" s="1"/>
  <c r="AM144" i="52"/>
  <c r="BJ143" i="52"/>
  <c r="CE143" i="52" s="1"/>
  <c r="CZ143" i="52" s="1"/>
  <c r="DU143" i="52" s="1"/>
  <c r="EP143" i="52" s="1"/>
  <c r="BF143" i="52"/>
  <c r="CA143" i="52" s="1"/>
  <c r="CV143" i="52" s="1"/>
  <c r="DQ143" i="52" s="1"/>
  <c r="EL143" i="52" s="1"/>
  <c r="BD143" i="52"/>
  <c r="BY143" i="52" s="1"/>
  <c r="BB143" i="52"/>
  <c r="BW143" i="52" s="1"/>
  <c r="AZ143" i="52"/>
  <c r="BU143" i="52" s="1"/>
  <c r="CP143" i="52" s="1"/>
  <c r="DK143" i="52" s="1"/>
  <c r="EF143" i="52" s="1"/>
  <c r="AX143" i="52"/>
  <c r="BS143" i="52" s="1"/>
  <c r="CN143" i="52" s="1"/>
  <c r="DI143" i="52" s="1"/>
  <c r="ED143" i="52" s="1"/>
  <c r="AV143" i="52"/>
  <c r="BQ143" i="52" s="1"/>
  <c r="CL143" i="52" s="1"/>
  <c r="DG143" i="52" s="1"/>
  <c r="EB143" i="52" s="1"/>
  <c r="AU143" i="52"/>
  <c r="BP143" i="52" s="1"/>
  <c r="CK143" i="52" s="1"/>
  <c r="DF143" i="52" s="1"/>
  <c r="EA143" i="52" s="1"/>
  <c r="AM143" i="52"/>
  <c r="BJ142" i="52"/>
  <c r="CE142" i="52" s="1"/>
  <c r="CZ142" i="52" s="1"/>
  <c r="DU142" i="52" s="1"/>
  <c r="EP142" i="52" s="1"/>
  <c r="BF142" i="52"/>
  <c r="CA142" i="52" s="1"/>
  <c r="CV142" i="52" s="1"/>
  <c r="DQ142" i="52" s="1"/>
  <c r="EL142" i="52" s="1"/>
  <c r="BD142" i="52"/>
  <c r="BB142" i="52"/>
  <c r="AZ142" i="52"/>
  <c r="BU142" i="52" s="1"/>
  <c r="CP142" i="52" s="1"/>
  <c r="DK142" i="52" s="1"/>
  <c r="EF142" i="52" s="1"/>
  <c r="AX142" i="52"/>
  <c r="BS142" i="52" s="1"/>
  <c r="CN142" i="52" s="1"/>
  <c r="DI142" i="52" s="1"/>
  <c r="ED142" i="52" s="1"/>
  <c r="AV142" i="52"/>
  <c r="BQ142" i="52" s="1"/>
  <c r="CL142" i="52" s="1"/>
  <c r="DG142" i="52" s="1"/>
  <c r="EB142" i="52" s="1"/>
  <c r="AU142" i="52"/>
  <c r="BP142" i="52" s="1"/>
  <c r="CK142" i="52" s="1"/>
  <c r="DF142" i="52" s="1"/>
  <c r="EA142" i="52" s="1"/>
  <c r="AM142" i="52"/>
  <c r="BJ141" i="52"/>
  <c r="CE141" i="52" s="1"/>
  <c r="CZ141" i="52" s="1"/>
  <c r="DU141" i="52" s="1"/>
  <c r="EP141" i="52" s="1"/>
  <c r="BF141" i="52"/>
  <c r="CA141" i="52" s="1"/>
  <c r="CV141" i="52" s="1"/>
  <c r="DQ141" i="52" s="1"/>
  <c r="EL141" i="52" s="1"/>
  <c r="BD141" i="52"/>
  <c r="BY141" i="52" s="1"/>
  <c r="BB141" i="52"/>
  <c r="BW141" i="52" s="1"/>
  <c r="CR141" i="52" s="1"/>
  <c r="DM141" i="52" s="1"/>
  <c r="EH141" i="52" s="1"/>
  <c r="HI89" i="52" s="1"/>
  <c r="HV89" i="52" s="1"/>
  <c r="HU89" i="52" s="1"/>
  <c r="AZ141" i="52"/>
  <c r="BU141" i="52" s="1"/>
  <c r="CP141" i="52" s="1"/>
  <c r="DK141" i="52" s="1"/>
  <c r="EF141" i="52" s="1"/>
  <c r="AX141" i="52"/>
  <c r="BS141" i="52" s="1"/>
  <c r="CN141" i="52" s="1"/>
  <c r="DI141" i="52" s="1"/>
  <c r="ED141" i="52" s="1"/>
  <c r="AV141" i="52"/>
  <c r="BQ141" i="52" s="1"/>
  <c r="CL141" i="52" s="1"/>
  <c r="DG141" i="52" s="1"/>
  <c r="EB141" i="52" s="1"/>
  <c r="AU141" i="52"/>
  <c r="BP141" i="52" s="1"/>
  <c r="CK141" i="52" s="1"/>
  <c r="DF141" i="52" s="1"/>
  <c r="EA141" i="52" s="1"/>
  <c r="AM141" i="52"/>
  <c r="BJ140" i="52"/>
  <c r="CE140" i="52" s="1"/>
  <c r="CZ140" i="52" s="1"/>
  <c r="DU140" i="52" s="1"/>
  <c r="EP140" i="52" s="1"/>
  <c r="BF140" i="52"/>
  <c r="CA140" i="52" s="1"/>
  <c r="CV140" i="52" s="1"/>
  <c r="DQ140" i="52" s="1"/>
  <c r="EL140" i="52" s="1"/>
  <c r="BD140" i="52"/>
  <c r="BB140" i="52"/>
  <c r="AZ140" i="52"/>
  <c r="BU140" i="52" s="1"/>
  <c r="CP140" i="52" s="1"/>
  <c r="DK140" i="52" s="1"/>
  <c r="EF140" i="52" s="1"/>
  <c r="AX140" i="52"/>
  <c r="BS140" i="52" s="1"/>
  <c r="CN140" i="52" s="1"/>
  <c r="DI140" i="52" s="1"/>
  <c r="ED140" i="52" s="1"/>
  <c r="AV140" i="52"/>
  <c r="BQ140" i="52" s="1"/>
  <c r="CL140" i="52" s="1"/>
  <c r="DG140" i="52" s="1"/>
  <c r="EB140" i="52" s="1"/>
  <c r="AU140" i="52"/>
  <c r="BP140" i="52" s="1"/>
  <c r="CK140" i="52" s="1"/>
  <c r="DF140" i="52" s="1"/>
  <c r="EA140" i="52" s="1"/>
  <c r="AM140" i="52"/>
  <c r="BJ139" i="52"/>
  <c r="CE139" i="52" s="1"/>
  <c r="CZ139" i="52" s="1"/>
  <c r="DU139" i="52" s="1"/>
  <c r="EP139" i="52" s="1"/>
  <c r="BF139" i="52"/>
  <c r="CA139" i="52" s="1"/>
  <c r="CV139" i="52" s="1"/>
  <c r="DQ139" i="52" s="1"/>
  <c r="EL139" i="52" s="1"/>
  <c r="BD139" i="52"/>
  <c r="BB139" i="52"/>
  <c r="BW139" i="52" s="1"/>
  <c r="CR139" i="52" s="1"/>
  <c r="AZ139" i="52"/>
  <c r="BU139" i="52" s="1"/>
  <c r="CP139" i="52" s="1"/>
  <c r="DK139" i="52" s="1"/>
  <c r="EF139" i="52" s="1"/>
  <c r="AX139" i="52"/>
  <c r="BS139" i="52" s="1"/>
  <c r="CN139" i="52" s="1"/>
  <c r="DI139" i="52" s="1"/>
  <c r="ED139" i="52" s="1"/>
  <c r="AV139" i="52"/>
  <c r="BQ139" i="52" s="1"/>
  <c r="CL139" i="52" s="1"/>
  <c r="DG139" i="52" s="1"/>
  <c r="EB139" i="52" s="1"/>
  <c r="AU139" i="52"/>
  <c r="BP139" i="52" s="1"/>
  <c r="CK139" i="52" s="1"/>
  <c r="DF139" i="52" s="1"/>
  <c r="EA139" i="52" s="1"/>
  <c r="AM139" i="52"/>
  <c r="BJ138" i="52"/>
  <c r="CE138" i="52" s="1"/>
  <c r="CZ138" i="52" s="1"/>
  <c r="DU138" i="52" s="1"/>
  <c r="EP138" i="52" s="1"/>
  <c r="BF138" i="52"/>
  <c r="CA138" i="52" s="1"/>
  <c r="CV138" i="52" s="1"/>
  <c r="DQ138" i="52" s="1"/>
  <c r="EL138" i="52" s="1"/>
  <c r="BD138" i="52"/>
  <c r="BY138" i="52" s="1"/>
  <c r="BB138" i="52"/>
  <c r="AZ138" i="52"/>
  <c r="BU138" i="52" s="1"/>
  <c r="AX138" i="52"/>
  <c r="BS138" i="52" s="1"/>
  <c r="CN138" i="52" s="1"/>
  <c r="DI138" i="52" s="1"/>
  <c r="ED138" i="52" s="1"/>
  <c r="AV138" i="52"/>
  <c r="BQ138" i="52" s="1"/>
  <c r="CL138" i="52" s="1"/>
  <c r="DG138" i="52" s="1"/>
  <c r="EB138" i="52" s="1"/>
  <c r="AU138" i="52"/>
  <c r="BP138" i="52" s="1"/>
  <c r="CK138" i="52" s="1"/>
  <c r="DF138" i="52" s="1"/>
  <c r="EA138" i="52" s="1"/>
  <c r="AM138" i="52"/>
  <c r="BJ137" i="52"/>
  <c r="CE137" i="52" s="1"/>
  <c r="CZ137" i="52" s="1"/>
  <c r="DU137" i="52" s="1"/>
  <c r="EP137" i="52" s="1"/>
  <c r="BF137" i="52"/>
  <c r="CA137" i="52" s="1"/>
  <c r="CV137" i="52" s="1"/>
  <c r="DQ137" i="52" s="1"/>
  <c r="EL137" i="52" s="1"/>
  <c r="BD137" i="52"/>
  <c r="BB137" i="52"/>
  <c r="BW137" i="52" s="1"/>
  <c r="CR137" i="52" s="1"/>
  <c r="DM137" i="52" s="1"/>
  <c r="EH137" i="52" s="1"/>
  <c r="HI85" i="52" s="1"/>
  <c r="HV85" i="52" s="1"/>
  <c r="HU85" i="52" s="1"/>
  <c r="AZ137" i="52"/>
  <c r="BU137" i="52" s="1"/>
  <c r="CP137" i="52" s="1"/>
  <c r="DK137" i="52" s="1"/>
  <c r="EF137" i="52" s="1"/>
  <c r="AX137" i="52"/>
  <c r="BS137" i="52" s="1"/>
  <c r="CN137" i="52" s="1"/>
  <c r="DI137" i="52" s="1"/>
  <c r="ED137" i="52" s="1"/>
  <c r="AV137" i="52"/>
  <c r="BQ137" i="52" s="1"/>
  <c r="CL137" i="52" s="1"/>
  <c r="DG137" i="52" s="1"/>
  <c r="EB137" i="52" s="1"/>
  <c r="AU137" i="52"/>
  <c r="BP137" i="52" s="1"/>
  <c r="CK137" i="52" s="1"/>
  <c r="DF137" i="52" s="1"/>
  <c r="EA137" i="52" s="1"/>
  <c r="AM137" i="52"/>
  <c r="BJ136" i="52"/>
  <c r="CE136" i="52" s="1"/>
  <c r="CZ136" i="52" s="1"/>
  <c r="DU136" i="52" s="1"/>
  <c r="EP136" i="52" s="1"/>
  <c r="BF136" i="52"/>
  <c r="CA136" i="52" s="1"/>
  <c r="BD136" i="52"/>
  <c r="BB136" i="52"/>
  <c r="BW136" i="52" s="1"/>
  <c r="AZ136" i="52"/>
  <c r="BU136" i="52" s="1"/>
  <c r="CP136" i="52" s="1"/>
  <c r="DK136" i="52" s="1"/>
  <c r="EF136" i="52" s="1"/>
  <c r="AX136" i="52"/>
  <c r="BS136" i="52" s="1"/>
  <c r="CN136" i="52" s="1"/>
  <c r="DI136" i="52" s="1"/>
  <c r="ED136" i="52" s="1"/>
  <c r="AV136" i="52"/>
  <c r="BQ136" i="52" s="1"/>
  <c r="CL136" i="52" s="1"/>
  <c r="DG136" i="52" s="1"/>
  <c r="EB136" i="52" s="1"/>
  <c r="AU136" i="52"/>
  <c r="BP136" i="52" s="1"/>
  <c r="CK136" i="52" s="1"/>
  <c r="DF136" i="52" s="1"/>
  <c r="EA136" i="52" s="1"/>
  <c r="AM136" i="52"/>
  <c r="BJ135" i="52"/>
  <c r="CE135" i="52" s="1"/>
  <c r="CZ135" i="52" s="1"/>
  <c r="DU135" i="52" s="1"/>
  <c r="EP135" i="52" s="1"/>
  <c r="BF135" i="52"/>
  <c r="CA135" i="52" s="1"/>
  <c r="CV135" i="52" s="1"/>
  <c r="DQ135" i="52" s="1"/>
  <c r="EL135" i="52" s="1"/>
  <c r="BD135" i="52"/>
  <c r="BB135" i="52"/>
  <c r="BW135" i="52" s="1"/>
  <c r="AZ135" i="52"/>
  <c r="BU135" i="52" s="1"/>
  <c r="CP135" i="52" s="1"/>
  <c r="DK135" i="52" s="1"/>
  <c r="EF135" i="52" s="1"/>
  <c r="AX135" i="52"/>
  <c r="BS135" i="52" s="1"/>
  <c r="CN135" i="52" s="1"/>
  <c r="DI135" i="52" s="1"/>
  <c r="ED135" i="52" s="1"/>
  <c r="AV135" i="52"/>
  <c r="BQ135" i="52" s="1"/>
  <c r="CL135" i="52" s="1"/>
  <c r="DG135" i="52" s="1"/>
  <c r="EB135" i="52" s="1"/>
  <c r="AU135" i="52"/>
  <c r="BP135" i="52" s="1"/>
  <c r="CK135" i="52" s="1"/>
  <c r="DF135" i="52" s="1"/>
  <c r="EA135" i="52" s="1"/>
  <c r="AM135" i="52"/>
  <c r="BJ134" i="52"/>
  <c r="CE134" i="52" s="1"/>
  <c r="CZ134" i="52" s="1"/>
  <c r="DU134" i="52" s="1"/>
  <c r="EP134" i="52" s="1"/>
  <c r="BF134" i="52"/>
  <c r="CA134" i="52" s="1"/>
  <c r="BD134" i="52"/>
  <c r="BY134" i="52" s="1"/>
  <c r="CT134" i="52" s="1"/>
  <c r="BB134" i="52"/>
  <c r="AZ134" i="52"/>
  <c r="BU134" i="52" s="1"/>
  <c r="CP134" i="52" s="1"/>
  <c r="DK134" i="52" s="1"/>
  <c r="EF134" i="52" s="1"/>
  <c r="AX134" i="52"/>
  <c r="BS134" i="52" s="1"/>
  <c r="CN134" i="52" s="1"/>
  <c r="DI134" i="52" s="1"/>
  <c r="ED134" i="52" s="1"/>
  <c r="AV134" i="52"/>
  <c r="BQ134" i="52" s="1"/>
  <c r="CL134" i="52" s="1"/>
  <c r="DG134" i="52" s="1"/>
  <c r="EB134" i="52" s="1"/>
  <c r="AU134" i="52"/>
  <c r="BP134" i="52" s="1"/>
  <c r="CK134" i="52" s="1"/>
  <c r="DF134" i="52" s="1"/>
  <c r="EA134" i="52" s="1"/>
  <c r="AM134" i="52"/>
  <c r="BJ133" i="52"/>
  <c r="CE133" i="52" s="1"/>
  <c r="CZ133" i="52" s="1"/>
  <c r="DU133" i="52" s="1"/>
  <c r="EP133" i="52" s="1"/>
  <c r="BF133" i="52"/>
  <c r="CA133" i="52" s="1"/>
  <c r="CV133" i="52" s="1"/>
  <c r="DQ133" i="52" s="1"/>
  <c r="EL133" i="52" s="1"/>
  <c r="BD133" i="52"/>
  <c r="BB133" i="52"/>
  <c r="AZ133" i="52"/>
  <c r="BU133" i="52" s="1"/>
  <c r="CP133" i="52" s="1"/>
  <c r="DK133" i="52" s="1"/>
  <c r="EF133" i="52" s="1"/>
  <c r="AX133" i="52"/>
  <c r="BS133" i="52" s="1"/>
  <c r="CN133" i="52" s="1"/>
  <c r="DI133" i="52" s="1"/>
  <c r="ED133" i="52" s="1"/>
  <c r="AV133" i="52"/>
  <c r="BQ133" i="52" s="1"/>
  <c r="CL133" i="52" s="1"/>
  <c r="DG133" i="52" s="1"/>
  <c r="EB133" i="52" s="1"/>
  <c r="AU133" i="52"/>
  <c r="BP133" i="52" s="1"/>
  <c r="CK133" i="52" s="1"/>
  <c r="DF133" i="52" s="1"/>
  <c r="EA133" i="52" s="1"/>
  <c r="AM133" i="52"/>
  <c r="BJ132" i="52"/>
  <c r="CE132" i="52" s="1"/>
  <c r="CZ132" i="52" s="1"/>
  <c r="DU132" i="52" s="1"/>
  <c r="EP132" i="52" s="1"/>
  <c r="BF132" i="52"/>
  <c r="CA132" i="52" s="1"/>
  <c r="CV132" i="52" s="1"/>
  <c r="DQ132" i="52" s="1"/>
  <c r="EL132" i="52" s="1"/>
  <c r="BD132" i="52"/>
  <c r="BY132" i="52" s="1"/>
  <c r="BB132" i="52"/>
  <c r="BW132" i="52" s="1"/>
  <c r="CR132" i="52" s="1"/>
  <c r="AZ132" i="52"/>
  <c r="BU132" i="52" s="1"/>
  <c r="CP132" i="52" s="1"/>
  <c r="DK132" i="52" s="1"/>
  <c r="EF132" i="52" s="1"/>
  <c r="AX132" i="52"/>
  <c r="BS132" i="52" s="1"/>
  <c r="CN132" i="52" s="1"/>
  <c r="DI132" i="52" s="1"/>
  <c r="ED132" i="52" s="1"/>
  <c r="AV132" i="52"/>
  <c r="BQ132" i="52" s="1"/>
  <c r="CL132" i="52" s="1"/>
  <c r="DG132" i="52" s="1"/>
  <c r="EB132" i="52" s="1"/>
  <c r="AU132" i="52"/>
  <c r="BP132" i="52" s="1"/>
  <c r="CK132" i="52" s="1"/>
  <c r="DF132" i="52" s="1"/>
  <c r="EA132" i="52" s="1"/>
  <c r="AM132" i="52"/>
  <c r="BJ131" i="52"/>
  <c r="CE131" i="52" s="1"/>
  <c r="CZ131" i="52" s="1"/>
  <c r="DU131" i="52" s="1"/>
  <c r="EP131" i="52" s="1"/>
  <c r="BF131" i="52"/>
  <c r="BD131" i="52"/>
  <c r="BY131" i="52" s="1"/>
  <c r="CT131" i="52" s="1"/>
  <c r="DO131" i="52" s="1"/>
  <c r="EJ131" i="52" s="1"/>
  <c r="BB131" i="52"/>
  <c r="AZ131" i="52"/>
  <c r="BU131" i="52" s="1"/>
  <c r="CP131" i="52" s="1"/>
  <c r="DK131" i="52" s="1"/>
  <c r="EF131" i="52" s="1"/>
  <c r="AX131" i="52"/>
  <c r="BS131" i="52" s="1"/>
  <c r="CN131" i="52" s="1"/>
  <c r="DI131" i="52" s="1"/>
  <c r="ED131" i="52" s="1"/>
  <c r="AV131" i="52"/>
  <c r="BQ131" i="52" s="1"/>
  <c r="CL131" i="52" s="1"/>
  <c r="DG131" i="52" s="1"/>
  <c r="EB131" i="52" s="1"/>
  <c r="AU131" i="52"/>
  <c r="BP131" i="52" s="1"/>
  <c r="CK131" i="52" s="1"/>
  <c r="DF131" i="52" s="1"/>
  <c r="EA131" i="52" s="1"/>
  <c r="AM131" i="52"/>
  <c r="BJ130" i="52"/>
  <c r="CE130" i="52" s="1"/>
  <c r="CZ130" i="52" s="1"/>
  <c r="DU130" i="52" s="1"/>
  <c r="EP130" i="52" s="1"/>
  <c r="BF130" i="52"/>
  <c r="CA130" i="52" s="1"/>
  <c r="CV130" i="52" s="1"/>
  <c r="DQ130" i="52" s="1"/>
  <c r="EL130" i="52" s="1"/>
  <c r="BD130" i="52"/>
  <c r="BY130" i="52" s="1"/>
  <c r="BB130" i="52"/>
  <c r="BW130" i="52" s="1"/>
  <c r="CR130" i="52" s="1"/>
  <c r="AZ130" i="52"/>
  <c r="BU130" i="52" s="1"/>
  <c r="CP130" i="52" s="1"/>
  <c r="DK130" i="52" s="1"/>
  <c r="EF130" i="52" s="1"/>
  <c r="AX130" i="52"/>
  <c r="BS130" i="52" s="1"/>
  <c r="CN130" i="52" s="1"/>
  <c r="DI130" i="52" s="1"/>
  <c r="ED130" i="52" s="1"/>
  <c r="AV130" i="52"/>
  <c r="BQ130" i="52" s="1"/>
  <c r="CL130" i="52" s="1"/>
  <c r="DG130" i="52" s="1"/>
  <c r="EB130" i="52" s="1"/>
  <c r="AU130" i="52"/>
  <c r="BP130" i="52" s="1"/>
  <c r="CK130" i="52" s="1"/>
  <c r="DF130" i="52" s="1"/>
  <c r="EA130" i="52" s="1"/>
  <c r="AM130" i="52"/>
  <c r="BJ129" i="52"/>
  <c r="CE129" i="52" s="1"/>
  <c r="CZ129" i="52" s="1"/>
  <c r="DU129" i="52" s="1"/>
  <c r="EP129" i="52" s="1"/>
  <c r="BF129" i="52"/>
  <c r="BD129" i="52"/>
  <c r="BY129" i="52" s="1"/>
  <c r="BB129" i="52"/>
  <c r="BW129" i="52" s="1"/>
  <c r="CR129" i="52" s="1"/>
  <c r="AZ129" i="52"/>
  <c r="BU129" i="52" s="1"/>
  <c r="CP129" i="52" s="1"/>
  <c r="DK129" i="52" s="1"/>
  <c r="EF129" i="52" s="1"/>
  <c r="AX129" i="52"/>
  <c r="BS129" i="52" s="1"/>
  <c r="CN129" i="52" s="1"/>
  <c r="DI129" i="52" s="1"/>
  <c r="ED129" i="52" s="1"/>
  <c r="AV129" i="52"/>
  <c r="BQ129" i="52" s="1"/>
  <c r="CL129" i="52" s="1"/>
  <c r="DG129" i="52" s="1"/>
  <c r="EB129" i="52" s="1"/>
  <c r="AU129" i="52"/>
  <c r="BP129" i="52" s="1"/>
  <c r="CK129" i="52" s="1"/>
  <c r="DF129" i="52" s="1"/>
  <c r="EA129" i="52" s="1"/>
  <c r="AM129" i="52"/>
  <c r="BJ128" i="52"/>
  <c r="CE128" i="52" s="1"/>
  <c r="CZ128" i="52" s="1"/>
  <c r="DU128" i="52" s="1"/>
  <c r="EP128" i="52" s="1"/>
  <c r="BF128" i="52"/>
  <c r="CA128" i="52" s="1"/>
  <c r="CV128" i="52" s="1"/>
  <c r="DQ128" i="52" s="1"/>
  <c r="EL128" i="52" s="1"/>
  <c r="BD128" i="52"/>
  <c r="BY128" i="52" s="1"/>
  <c r="BB128" i="52"/>
  <c r="BW128" i="52" s="1"/>
  <c r="CR128" i="52" s="1"/>
  <c r="DM128" i="52" s="1"/>
  <c r="EH128" i="52" s="1"/>
  <c r="HI76" i="52" s="1"/>
  <c r="HV76" i="52" s="1"/>
  <c r="HU76" i="52" s="1"/>
  <c r="AZ128" i="52"/>
  <c r="BU128" i="52" s="1"/>
  <c r="CP128" i="52" s="1"/>
  <c r="DK128" i="52" s="1"/>
  <c r="EF128" i="52" s="1"/>
  <c r="AX128" i="52"/>
  <c r="BS128" i="52" s="1"/>
  <c r="CN128" i="52" s="1"/>
  <c r="DI128" i="52" s="1"/>
  <c r="ED128" i="52" s="1"/>
  <c r="AV128" i="52"/>
  <c r="BQ128" i="52" s="1"/>
  <c r="CL128" i="52" s="1"/>
  <c r="DG128" i="52" s="1"/>
  <c r="EB128" i="52" s="1"/>
  <c r="AU128" i="52"/>
  <c r="BP128" i="52" s="1"/>
  <c r="CK128" i="52" s="1"/>
  <c r="DF128" i="52" s="1"/>
  <c r="EA128" i="52" s="1"/>
  <c r="AM128" i="52"/>
  <c r="BJ127" i="52"/>
  <c r="CE127" i="52" s="1"/>
  <c r="CZ127" i="52" s="1"/>
  <c r="DU127" i="52" s="1"/>
  <c r="EP127" i="52" s="1"/>
  <c r="BF127" i="52"/>
  <c r="BD127" i="52"/>
  <c r="BY127" i="52" s="1"/>
  <c r="CT127" i="52" s="1"/>
  <c r="DO127" i="52" s="1"/>
  <c r="EJ127" i="52" s="1"/>
  <c r="BB127" i="52"/>
  <c r="BW127" i="52" s="1"/>
  <c r="CR127" i="52" s="1"/>
  <c r="DM127" i="52" s="1"/>
  <c r="AZ127" i="52"/>
  <c r="BU127" i="52" s="1"/>
  <c r="AX127" i="52"/>
  <c r="BS127" i="52" s="1"/>
  <c r="CN127" i="52" s="1"/>
  <c r="DI127" i="52" s="1"/>
  <c r="ED127" i="52" s="1"/>
  <c r="AV127" i="52"/>
  <c r="BQ127" i="52" s="1"/>
  <c r="CL127" i="52" s="1"/>
  <c r="DG127" i="52" s="1"/>
  <c r="EB127" i="52" s="1"/>
  <c r="AU127" i="52"/>
  <c r="BP127" i="52" s="1"/>
  <c r="CK127" i="52" s="1"/>
  <c r="DF127" i="52" s="1"/>
  <c r="EA127" i="52" s="1"/>
  <c r="AM127" i="52"/>
  <c r="Z125" i="52"/>
  <c r="AU124" i="52"/>
  <c r="BP124" i="52" s="1"/>
  <c r="CK124" i="52" s="1"/>
  <c r="DF124" i="52" s="1"/>
  <c r="EA124" i="52" s="1"/>
  <c r="GH122" i="52"/>
  <c r="GD122" i="52"/>
  <c r="GB122" i="52"/>
  <c r="FZ122" i="52"/>
  <c r="FM122" i="52"/>
  <c r="FI122" i="52"/>
  <c r="FG122" i="52"/>
  <c r="FE122" i="52"/>
  <c r="GH121" i="52"/>
  <c r="GD121" i="52"/>
  <c r="GB121" i="52"/>
  <c r="FZ121" i="52"/>
  <c r="FM121" i="52"/>
  <c r="FI121" i="52"/>
  <c r="FG121" i="52"/>
  <c r="FE121" i="52"/>
  <c r="GH120" i="52"/>
  <c r="GD120" i="52"/>
  <c r="GB120" i="52"/>
  <c r="FZ120" i="52"/>
  <c r="FM120" i="52"/>
  <c r="FI120" i="52"/>
  <c r="FG120" i="52"/>
  <c r="FE120" i="52"/>
  <c r="GH119" i="52"/>
  <c r="GD119" i="52"/>
  <c r="GB119" i="52"/>
  <c r="FZ119" i="52"/>
  <c r="FM119" i="52"/>
  <c r="FI119" i="52"/>
  <c r="FG119" i="52"/>
  <c r="FE119" i="52"/>
  <c r="GH118" i="52"/>
  <c r="GD118" i="52"/>
  <c r="GB118" i="52"/>
  <c r="FZ118" i="52"/>
  <c r="FM118" i="52"/>
  <c r="FI118" i="52"/>
  <c r="FG118" i="52"/>
  <c r="FE118" i="52"/>
  <c r="GH117" i="52"/>
  <c r="GD117" i="52"/>
  <c r="GB117" i="52"/>
  <c r="FZ117" i="52"/>
  <c r="FM117" i="52"/>
  <c r="FI117" i="52"/>
  <c r="FG117" i="52"/>
  <c r="FE117" i="52"/>
  <c r="GH116" i="52"/>
  <c r="GD116" i="52"/>
  <c r="GB116" i="52"/>
  <c r="FZ116" i="52"/>
  <c r="FM116" i="52"/>
  <c r="FI116" i="52"/>
  <c r="FG116" i="52"/>
  <c r="FE116" i="52"/>
  <c r="T116" i="52"/>
  <c r="R116" i="52"/>
  <c r="P116" i="52"/>
  <c r="N116" i="52"/>
  <c r="GH115" i="52"/>
  <c r="GD115" i="52"/>
  <c r="GB115" i="52"/>
  <c r="FZ115" i="52"/>
  <c r="FM115" i="52"/>
  <c r="FI115" i="52"/>
  <c r="FG115" i="52"/>
  <c r="FE115" i="52"/>
  <c r="T115" i="52"/>
  <c r="R115" i="52"/>
  <c r="P115" i="52"/>
  <c r="N115" i="52"/>
  <c r="T114" i="52"/>
  <c r="R114" i="52"/>
  <c r="P114" i="52"/>
  <c r="N114" i="52"/>
  <c r="GH113" i="52"/>
  <c r="GD113" i="52"/>
  <c r="FM113" i="52"/>
  <c r="FI113" i="52"/>
  <c r="T113" i="52"/>
  <c r="R113" i="52"/>
  <c r="P113" i="52"/>
  <c r="N113" i="52"/>
  <c r="GH112" i="52"/>
  <c r="GD112" i="52"/>
  <c r="FM112" i="52"/>
  <c r="FI112" i="52"/>
  <c r="T112" i="52"/>
  <c r="R112" i="52"/>
  <c r="P112" i="52"/>
  <c r="N112" i="52"/>
  <c r="GH111" i="52"/>
  <c r="GD111" i="52"/>
  <c r="FM111" i="52"/>
  <c r="FI111" i="52"/>
  <c r="T111" i="52"/>
  <c r="T117" i="52" s="1"/>
  <c r="R111" i="52"/>
  <c r="R117" i="52" s="1"/>
  <c r="P111" i="52"/>
  <c r="P117" i="52" s="1"/>
  <c r="N111" i="52"/>
  <c r="GH110" i="52"/>
  <c r="GD110" i="52"/>
  <c r="FM110" i="52"/>
  <c r="FI110" i="52"/>
  <c r="GH109" i="52"/>
  <c r="GD109" i="52"/>
  <c r="FM109" i="52"/>
  <c r="FI109" i="52"/>
  <c r="ER109" i="52"/>
  <c r="EN109" i="52"/>
  <c r="DW109" i="52"/>
  <c r="DS109" i="52"/>
  <c r="DB109" i="52"/>
  <c r="CX109" i="52"/>
  <c r="CG109" i="52"/>
  <c r="CC109" i="52"/>
  <c r="BF109" i="52"/>
  <c r="BD109" i="52"/>
  <c r="AQ109" i="52"/>
  <c r="AM109" i="52"/>
  <c r="AE109" i="52"/>
  <c r="AZ109" i="52" s="1"/>
  <c r="BU109" i="52" s="1"/>
  <c r="CP109" i="52" s="1"/>
  <c r="DK109" i="52" s="1"/>
  <c r="EF109" i="52" s="1"/>
  <c r="FA113" i="52" s="1"/>
  <c r="FV113" i="52" s="1"/>
  <c r="Z109" i="52"/>
  <c r="AU109" i="52" s="1"/>
  <c r="BP109" i="52" s="1"/>
  <c r="CK109" i="52" s="1"/>
  <c r="DF109" i="52" s="1"/>
  <c r="EA109" i="52" s="1"/>
  <c r="EV113" i="52" s="1"/>
  <c r="FQ113" i="52" s="1"/>
  <c r="GH108" i="52"/>
  <c r="GD108" i="52"/>
  <c r="FM108" i="52"/>
  <c r="FI108" i="52"/>
  <c r="ER108" i="52"/>
  <c r="EN108" i="52"/>
  <c r="DW108" i="52"/>
  <c r="DS108" i="52"/>
  <c r="DB108" i="52"/>
  <c r="CX108" i="52"/>
  <c r="CG108" i="52"/>
  <c r="CC108" i="52"/>
  <c r="BF108" i="52"/>
  <c r="BD108" i="52"/>
  <c r="AQ108" i="52"/>
  <c r="AM108" i="52"/>
  <c r="AE108" i="52"/>
  <c r="AZ108" i="52" s="1"/>
  <c r="BU108" i="52" s="1"/>
  <c r="CP108" i="52" s="1"/>
  <c r="DK108" i="52" s="1"/>
  <c r="EF108" i="52" s="1"/>
  <c r="FA112" i="52" s="1"/>
  <c r="FV112" i="52" s="1"/>
  <c r="Z108" i="52"/>
  <c r="AU108" i="52" s="1"/>
  <c r="BP108" i="52" s="1"/>
  <c r="CK108" i="52" s="1"/>
  <c r="DF108" i="52" s="1"/>
  <c r="EA108" i="52" s="1"/>
  <c r="EV112" i="52" s="1"/>
  <c r="FQ112" i="52" s="1"/>
  <c r="GH107" i="52"/>
  <c r="GD107" i="52"/>
  <c r="FM107" i="52"/>
  <c r="FI107" i="52"/>
  <c r="ER107" i="52"/>
  <c r="EN107" i="52"/>
  <c r="DW107" i="52"/>
  <c r="DS107" i="52"/>
  <c r="DB107" i="52"/>
  <c r="CX107" i="52"/>
  <c r="CG107" i="52"/>
  <c r="CC107" i="52"/>
  <c r="BF107" i="52"/>
  <c r="BD107" i="52"/>
  <c r="AQ107" i="52"/>
  <c r="AM107" i="52"/>
  <c r="AE107" i="52"/>
  <c r="AZ107" i="52" s="1"/>
  <c r="BU107" i="52" s="1"/>
  <c r="CP107" i="52" s="1"/>
  <c r="DK107" i="52" s="1"/>
  <c r="EF107" i="52" s="1"/>
  <c r="FA111" i="52" s="1"/>
  <c r="FV111" i="52" s="1"/>
  <c r="Z107" i="52"/>
  <c r="AU107" i="52" s="1"/>
  <c r="BP107" i="52" s="1"/>
  <c r="CK107" i="52" s="1"/>
  <c r="DF107" i="52" s="1"/>
  <c r="EA107" i="52" s="1"/>
  <c r="EV111" i="52" s="1"/>
  <c r="FQ111" i="52" s="1"/>
  <c r="GH106" i="52"/>
  <c r="GD106" i="52"/>
  <c r="FM106" i="52"/>
  <c r="FI106" i="52"/>
  <c r="ER106" i="52"/>
  <c r="EN106" i="52"/>
  <c r="DW106" i="52"/>
  <c r="DS106" i="52"/>
  <c r="DB106" i="52"/>
  <c r="CX106" i="52"/>
  <c r="CG106" i="52"/>
  <c r="CC106" i="52"/>
  <c r="BF106" i="52"/>
  <c r="BD106" i="52"/>
  <c r="AQ106" i="52"/>
  <c r="AM106" i="52"/>
  <c r="AE106" i="52"/>
  <c r="AZ106" i="52" s="1"/>
  <c r="BU106" i="52" s="1"/>
  <c r="CP106" i="52" s="1"/>
  <c r="DK106" i="52" s="1"/>
  <c r="EF106" i="52" s="1"/>
  <c r="FA110" i="52" s="1"/>
  <c r="FV110" i="52" s="1"/>
  <c r="Z106" i="52"/>
  <c r="AU106" i="52" s="1"/>
  <c r="BP106" i="52" s="1"/>
  <c r="CK106" i="52" s="1"/>
  <c r="DF106" i="52" s="1"/>
  <c r="EA106" i="52" s="1"/>
  <c r="EV110" i="52" s="1"/>
  <c r="FQ110" i="52" s="1"/>
  <c r="GH105" i="52"/>
  <c r="GD105" i="52"/>
  <c r="FM105" i="52"/>
  <c r="FI105" i="52"/>
  <c r="ER105" i="52"/>
  <c r="EN105" i="52"/>
  <c r="DW105" i="52"/>
  <c r="DS105" i="52"/>
  <c r="DB105" i="52"/>
  <c r="CX105" i="52"/>
  <c r="CG105" i="52"/>
  <c r="CC105" i="52"/>
  <c r="BF105" i="52"/>
  <c r="BD105" i="52"/>
  <c r="AQ105" i="52"/>
  <c r="AM105" i="52"/>
  <c r="AE105" i="52"/>
  <c r="AZ105" i="52" s="1"/>
  <c r="BU105" i="52" s="1"/>
  <c r="CP105" i="52" s="1"/>
  <c r="DK105" i="52" s="1"/>
  <c r="EF105" i="52" s="1"/>
  <c r="FA109" i="52" s="1"/>
  <c r="FV109" i="52" s="1"/>
  <c r="Z105" i="52"/>
  <c r="AU105" i="52" s="1"/>
  <c r="BP105" i="52" s="1"/>
  <c r="CK105" i="52" s="1"/>
  <c r="DF105" i="52" s="1"/>
  <c r="EA105" i="52" s="1"/>
  <c r="EV109" i="52" s="1"/>
  <c r="FQ109" i="52" s="1"/>
  <c r="GH104" i="52"/>
  <c r="GD104" i="52"/>
  <c r="FM104" i="52"/>
  <c r="FI104" i="52"/>
  <c r="ER104" i="52"/>
  <c r="EN104" i="52"/>
  <c r="DW104" i="52"/>
  <c r="DS104" i="52"/>
  <c r="DB104" i="52"/>
  <c r="CX104" i="52"/>
  <c r="CG104" i="52"/>
  <c r="CC104" i="52"/>
  <c r="BF104" i="52"/>
  <c r="BD104" i="52"/>
  <c r="AQ104" i="52"/>
  <c r="AM104" i="52"/>
  <c r="AE104" i="52"/>
  <c r="AZ104" i="52" s="1"/>
  <c r="BU104" i="52" s="1"/>
  <c r="CP104" i="52" s="1"/>
  <c r="DK104" i="52" s="1"/>
  <c r="EF104" i="52" s="1"/>
  <c r="FA108" i="52" s="1"/>
  <c r="FV108" i="52" s="1"/>
  <c r="Z104" i="52"/>
  <c r="AU104" i="52" s="1"/>
  <c r="BP104" i="52" s="1"/>
  <c r="CK104" i="52" s="1"/>
  <c r="DF104" i="52" s="1"/>
  <c r="EA104" i="52" s="1"/>
  <c r="EV108" i="52" s="1"/>
  <c r="FQ108" i="52" s="1"/>
  <c r="GH103" i="52"/>
  <c r="GD103" i="52"/>
  <c r="FM103" i="52"/>
  <c r="FI103" i="52"/>
  <c r="ER103" i="52"/>
  <c r="EN103" i="52"/>
  <c r="DW103" i="52"/>
  <c r="DS103" i="52"/>
  <c r="DB103" i="52"/>
  <c r="CX103" i="52"/>
  <c r="CG103" i="52"/>
  <c r="CC103" i="52"/>
  <c r="BF103" i="52"/>
  <c r="BD103" i="52"/>
  <c r="AQ103" i="52"/>
  <c r="AM103" i="52"/>
  <c r="AE103" i="52"/>
  <c r="AZ103" i="52" s="1"/>
  <c r="BU103" i="52" s="1"/>
  <c r="CP103" i="52" s="1"/>
  <c r="DK103" i="52" s="1"/>
  <c r="EF103" i="52" s="1"/>
  <c r="FA107" i="52" s="1"/>
  <c r="FV107" i="52" s="1"/>
  <c r="Z103" i="52"/>
  <c r="AU103" i="52" s="1"/>
  <c r="BP103" i="52" s="1"/>
  <c r="CK103" i="52" s="1"/>
  <c r="DF103" i="52" s="1"/>
  <c r="EA103" i="52" s="1"/>
  <c r="EV107" i="52" s="1"/>
  <c r="FQ107" i="52" s="1"/>
  <c r="GH102" i="52"/>
  <c r="GD102" i="52"/>
  <c r="FM102" i="52"/>
  <c r="FI102" i="52"/>
  <c r="ER102" i="52"/>
  <c r="EN102" i="52"/>
  <c r="DW102" i="52"/>
  <c r="DS102" i="52"/>
  <c r="DB102" i="52"/>
  <c r="CX102" i="52"/>
  <c r="CG102" i="52"/>
  <c r="CC102" i="52"/>
  <c r="BF102" i="52"/>
  <c r="BD102" i="52"/>
  <c r="AQ102" i="52"/>
  <c r="AM102" i="52"/>
  <c r="AE102" i="52"/>
  <c r="AZ102" i="52" s="1"/>
  <c r="BU102" i="52" s="1"/>
  <c r="CP102" i="52" s="1"/>
  <c r="DK102" i="52" s="1"/>
  <c r="EF102" i="52" s="1"/>
  <c r="FA106" i="52" s="1"/>
  <c r="FV106" i="52" s="1"/>
  <c r="Z102" i="52"/>
  <c r="AU102" i="52" s="1"/>
  <c r="BP102" i="52" s="1"/>
  <c r="CK102" i="52" s="1"/>
  <c r="DF102" i="52" s="1"/>
  <c r="EA102" i="52" s="1"/>
  <c r="EV106" i="52" s="1"/>
  <c r="FQ106" i="52" s="1"/>
  <c r="GH101" i="52"/>
  <c r="GD101" i="52"/>
  <c r="FM101" i="52"/>
  <c r="FI101" i="52"/>
  <c r="ER101" i="52"/>
  <c r="EN101" i="52"/>
  <c r="DW101" i="52"/>
  <c r="DS101" i="52"/>
  <c r="DB101" i="52"/>
  <c r="CX101" i="52"/>
  <c r="CG101" i="52"/>
  <c r="CC101" i="52"/>
  <c r="BF101" i="52"/>
  <c r="BD101" i="52"/>
  <c r="AQ101" i="52"/>
  <c r="AM101" i="52"/>
  <c r="AE101" i="52"/>
  <c r="AZ101" i="52" s="1"/>
  <c r="BU101" i="52" s="1"/>
  <c r="CP101" i="52" s="1"/>
  <c r="DK101" i="52" s="1"/>
  <c r="EF101" i="52" s="1"/>
  <c r="FA105" i="52" s="1"/>
  <c r="FV105" i="52" s="1"/>
  <c r="Z101" i="52"/>
  <c r="AU101" i="52" s="1"/>
  <c r="BP101" i="52" s="1"/>
  <c r="CK101" i="52" s="1"/>
  <c r="DF101" i="52" s="1"/>
  <c r="EA101" i="52" s="1"/>
  <c r="EV105" i="52" s="1"/>
  <c r="FQ105" i="52" s="1"/>
  <c r="GH100" i="52"/>
  <c r="GD100" i="52"/>
  <c r="FM100" i="52"/>
  <c r="FI100" i="52"/>
  <c r="ER100" i="52"/>
  <c r="EN100" i="52"/>
  <c r="DW100" i="52"/>
  <c r="DS100" i="52"/>
  <c r="DB100" i="52"/>
  <c r="CX100" i="52"/>
  <c r="CG100" i="52"/>
  <c r="CC100" i="52"/>
  <c r="BF100" i="52"/>
  <c r="BD100" i="52"/>
  <c r="AQ100" i="52"/>
  <c r="AM100" i="52"/>
  <c r="AE100" i="52"/>
  <c r="AZ100" i="52" s="1"/>
  <c r="BU100" i="52" s="1"/>
  <c r="CP100" i="52" s="1"/>
  <c r="DK100" i="52" s="1"/>
  <c r="EF100" i="52" s="1"/>
  <c r="FA104" i="52" s="1"/>
  <c r="FV104" i="52" s="1"/>
  <c r="Z100" i="52"/>
  <c r="AU100" i="52" s="1"/>
  <c r="BP100" i="52" s="1"/>
  <c r="CK100" i="52" s="1"/>
  <c r="DF100" i="52" s="1"/>
  <c r="EA100" i="52" s="1"/>
  <c r="EV104" i="52" s="1"/>
  <c r="FQ104" i="52" s="1"/>
  <c r="HG99" i="52"/>
  <c r="HD99" i="52"/>
  <c r="GH99" i="52"/>
  <c r="GD99" i="52"/>
  <c r="FM99" i="52"/>
  <c r="FI99" i="52"/>
  <c r="ER99" i="52"/>
  <c r="EN99" i="52"/>
  <c r="DW99" i="52"/>
  <c r="DS99" i="52"/>
  <c r="DB99" i="52"/>
  <c r="CX99" i="52"/>
  <c r="CG99" i="52"/>
  <c r="CC99" i="52"/>
  <c r="BF99" i="52"/>
  <c r="BD99" i="52"/>
  <c r="AQ99" i="52"/>
  <c r="AM99" i="52"/>
  <c r="AE99" i="52"/>
  <c r="AZ99" i="52" s="1"/>
  <c r="BU99" i="52" s="1"/>
  <c r="CP99" i="52" s="1"/>
  <c r="DK99" i="52" s="1"/>
  <c r="EF99" i="52" s="1"/>
  <c r="FA103" i="52" s="1"/>
  <c r="FV103" i="52" s="1"/>
  <c r="Z99" i="52"/>
  <c r="AU99" i="52" s="1"/>
  <c r="BP99" i="52" s="1"/>
  <c r="CK99" i="52" s="1"/>
  <c r="DF99" i="52" s="1"/>
  <c r="EA99" i="52" s="1"/>
  <c r="EV103" i="52" s="1"/>
  <c r="FQ103" i="52" s="1"/>
  <c r="HD98" i="52"/>
  <c r="GH98" i="52"/>
  <c r="GD98" i="52"/>
  <c r="FM98" i="52"/>
  <c r="FI98" i="52"/>
  <c r="ER98" i="52"/>
  <c r="EN98" i="52"/>
  <c r="DW98" i="52"/>
  <c r="DS98" i="52"/>
  <c r="DB98" i="52"/>
  <c r="CX98" i="52"/>
  <c r="CG98" i="52"/>
  <c r="CC98" i="52"/>
  <c r="BF98" i="52"/>
  <c r="BD98" i="52"/>
  <c r="AQ98" i="52"/>
  <c r="AM98" i="52"/>
  <c r="AE98" i="52"/>
  <c r="AZ98" i="52" s="1"/>
  <c r="BU98" i="52" s="1"/>
  <c r="CP98" i="52" s="1"/>
  <c r="DK98" i="52" s="1"/>
  <c r="EF98" i="52" s="1"/>
  <c r="FA102" i="52" s="1"/>
  <c r="FV102" i="52" s="1"/>
  <c r="Z98" i="52"/>
  <c r="AU98" i="52" s="1"/>
  <c r="BP98" i="52" s="1"/>
  <c r="CK98" i="52" s="1"/>
  <c r="DF98" i="52" s="1"/>
  <c r="EA98" i="52" s="1"/>
  <c r="EV102" i="52" s="1"/>
  <c r="FQ102" i="52" s="1"/>
  <c r="HD97" i="52"/>
  <c r="GH97" i="52"/>
  <c r="GD97" i="52"/>
  <c r="FM97" i="52"/>
  <c r="FI97" i="52"/>
  <c r="ER97" i="52"/>
  <c r="EN97" i="52"/>
  <c r="DW97" i="52"/>
  <c r="DS97" i="52"/>
  <c r="DB97" i="52"/>
  <c r="CX97" i="52"/>
  <c r="CG97" i="52"/>
  <c r="CC97" i="52"/>
  <c r="BF97" i="52"/>
  <c r="BD97" i="52"/>
  <c r="AQ97" i="52"/>
  <c r="AM97" i="52"/>
  <c r="AE97" i="52"/>
  <c r="AZ97" i="52" s="1"/>
  <c r="BU97" i="52" s="1"/>
  <c r="CP97" i="52" s="1"/>
  <c r="DK97" i="52" s="1"/>
  <c r="EF97" i="52" s="1"/>
  <c r="FA101" i="52" s="1"/>
  <c r="FV101" i="52" s="1"/>
  <c r="Z97" i="52"/>
  <c r="AU97" i="52" s="1"/>
  <c r="BP97" i="52" s="1"/>
  <c r="CK97" i="52" s="1"/>
  <c r="DF97" i="52" s="1"/>
  <c r="EA97" i="52" s="1"/>
  <c r="EV101" i="52" s="1"/>
  <c r="FQ101" i="52" s="1"/>
  <c r="HD96" i="52"/>
  <c r="GH96" i="52"/>
  <c r="GD96" i="52"/>
  <c r="FM96" i="52"/>
  <c r="FI96" i="52"/>
  <c r="ER96" i="52"/>
  <c r="EN96" i="52"/>
  <c r="DW96" i="52"/>
  <c r="DS96" i="52"/>
  <c r="DB96" i="52"/>
  <c r="CX96" i="52"/>
  <c r="CG96" i="52"/>
  <c r="CC96" i="52"/>
  <c r="BF96" i="52"/>
  <c r="BD96" i="52"/>
  <c r="AQ96" i="52"/>
  <c r="AM96" i="52"/>
  <c r="AE96" i="52"/>
  <c r="AZ96" i="52" s="1"/>
  <c r="BU96" i="52" s="1"/>
  <c r="CP96" i="52" s="1"/>
  <c r="DK96" i="52" s="1"/>
  <c r="EF96" i="52" s="1"/>
  <c r="FA100" i="52" s="1"/>
  <c r="FV100" i="52" s="1"/>
  <c r="Z96" i="52"/>
  <c r="AU96" i="52" s="1"/>
  <c r="BP96" i="52" s="1"/>
  <c r="CK96" i="52" s="1"/>
  <c r="DF96" i="52" s="1"/>
  <c r="EA96" i="52" s="1"/>
  <c r="EV100" i="52" s="1"/>
  <c r="FQ100" i="52" s="1"/>
  <c r="HD95" i="52"/>
  <c r="GH95" i="52"/>
  <c r="GD95" i="52"/>
  <c r="FM95" i="52"/>
  <c r="FI95" i="52"/>
  <c r="ER95" i="52"/>
  <c r="EN95" i="52"/>
  <c r="DW95" i="52"/>
  <c r="DS95" i="52"/>
  <c r="DB95" i="52"/>
  <c r="CX95" i="52"/>
  <c r="CG95" i="52"/>
  <c r="CC95" i="52"/>
  <c r="BF95" i="52"/>
  <c r="BD95" i="52"/>
  <c r="AQ95" i="52"/>
  <c r="AM95" i="52"/>
  <c r="AE95" i="52"/>
  <c r="AZ95" i="52" s="1"/>
  <c r="BU95" i="52" s="1"/>
  <c r="CP95" i="52" s="1"/>
  <c r="DK95" i="52" s="1"/>
  <c r="EF95" i="52" s="1"/>
  <c r="FA99" i="52" s="1"/>
  <c r="FV99" i="52" s="1"/>
  <c r="Z95" i="52"/>
  <c r="AU95" i="52" s="1"/>
  <c r="BP95" i="52" s="1"/>
  <c r="CK95" i="52" s="1"/>
  <c r="DF95" i="52" s="1"/>
  <c r="EA95" i="52" s="1"/>
  <c r="EV99" i="52" s="1"/>
  <c r="FQ99" i="52" s="1"/>
  <c r="HD94" i="52"/>
  <c r="GH94" i="52"/>
  <c r="GD94" i="52"/>
  <c r="FM94" i="52"/>
  <c r="FI94" i="52"/>
  <c r="ER94" i="52"/>
  <c r="EN94" i="52"/>
  <c r="DW94" i="52"/>
  <c r="DS94" i="52"/>
  <c r="DB94" i="52"/>
  <c r="CX94" i="52"/>
  <c r="CG94" i="52"/>
  <c r="CC94" i="52"/>
  <c r="BF94" i="52"/>
  <c r="BD94" i="52"/>
  <c r="AQ94" i="52"/>
  <c r="AM94" i="52"/>
  <c r="AE94" i="52"/>
  <c r="AZ94" i="52" s="1"/>
  <c r="BU94" i="52" s="1"/>
  <c r="CP94" i="52" s="1"/>
  <c r="DK94" i="52" s="1"/>
  <c r="EF94" i="52" s="1"/>
  <c r="FA98" i="52" s="1"/>
  <c r="FV98" i="52" s="1"/>
  <c r="Z94" i="52"/>
  <c r="AU94" i="52" s="1"/>
  <c r="BP94" i="52" s="1"/>
  <c r="CK94" i="52" s="1"/>
  <c r="DF94" i="52" s="1"/>
  <c r="EA94" i="52" s="1"/>
  <c r="EV98" i="52" s="1"/>
  <c r="FQ98" i="52" s="1"/>
  <c r="HD93" i="52"/>
  <c r="GD93" i="52"/>
  <c r="GB93" i="52"/>
  <c r="FZ93" i="52"/>
  <c r="FI93" i="52"/>
  <c r="FG93" i="52"/>
  <c r="FE93" i="52"/>
  <c r="ER93" i="52"/>
  <c r="EN93" i="52"/>
  <c r="DW93" i="52"/>
  <c r="DS93" i="52"/>
  <c r="DB93" i="52"/>
  <c r="CX93" i="52"/>
  <c r="CG93" i="52"/>
  <c r="CC93" i="52"/>
  <c r="BF93" i="52"/>
  <c r="BD93" i="52"/>
  <c r="AQ93" i="52"/>
  <c r="AM93" i="52"/>
  <c r="AE93" i="52"/>
  <c r="AZ93" i="52" s="1"/>
  <c r="BU93" i="52" s="1"/>
  <c r="CP93" i="52" s="1"/>
  <c r="DK93" i="52" s="1"/>
  <c r="EF93" i="52" s="1"/>
  <c r="FA97" i="52" s="1"/>
  <c r="FV97" i="52" s="1"/>
  <c r="Z93" i="52"/>
  <c r="AU93" i="52" s="1"/>
  <c r="BP93" i="52" s="1"/>
  <c r="CK93" i="52" s="1"/>
  <c r="DF93" i="52" s="1"/>
  <c r="EA93" i="52" s="1"/>
  <c r="EV97" i="52" s="1"/>
  <c r="FQ97" i="52" s="1"/>
  <c r="HD92" i="52"/>
  <c r="GH92" i="52"/>
  <c r="FZ92" i="52"/>
  <c r="FM92" i="52"/>
  <c r="FE92" i="52"/>
  <c r="ER92" i="52"/>
  <c r="EN92" i="52"/>
  <c r="DW92" i="52"/>
  <c r="DS92" i="52"/>
  <c r="DB92" i="52"/>
  <c r="CX92" i="52"/>
  <c r="CG92" i="52"/>
  <c r="CC92" i="52"/>
  <c r="BL92" i="52"/>
  <c r="BH92" i="52"/>
  <c r="AQ92" i="52"/>
  <c r="AM92" i="52"/>
  <c r="AE92" i="52"/>
  <c r="AZ92" i="52" s="1"/>
  <c r="BU92" i="52" s="1"/>
  <c r="CP92" i="52" s="1"/>
  <c r="DK92" i="52" s="1"/>
  <c r="EF92" i="52" s="1"/>
  <c r="FA96" i="52" s="1"/>
  <c r="FV96" i="52" s="1"/>
  <c r="Z92" i="52"/>
  <c r="AU92" i="52" s="1"/>
  <c r="BP92" i="52" s="1"/>
  <c r="CK92" i="52" s="1"/>
  <c r="DF92" i="52" s="1"/>
  <c r="EA92" i="52" s="1"/>
  <c r="EV96" i="52" s="1"/>
  <c r="FQ96" i="52" s="1"/>
  <c r="HD91" i="52"/>
  <c r="ER91" i="52"/>
  <c r="EN91" i="52"/>
  <c r="DW91" i="52"/>
  <c r="DS91" i="52"/>
  <c r="DB91" i="52"/>
  <c r="CX91" i="52"/>
  <c r="CG91" i="52"/>
  <c r="CC91" i="52"/>
  <c r="BL91" i="52"/>
  <c r="BH91" i="52"/>
  <c r="AQ91" i="52"/>
  <c r="AM91" i="52"/>
  <c r="AE91" i="52"/>
  <c r="AZ91" i="52" s="1"/>
  <c r="BU91" i="52" s="1"/>
  <c r="CP91" i="52" s="1"/>
  <c r="DK91" i="52" s="1"/>
  <c r="EF91" i="52" s="1"/>
  <c r="FA95" i="52" s="1"/>
  <c r="FV95" i="52" s="1"/>
  <c r="Z91" i="52"/>
  <c r="AU91" i="52" s="1"/>
  <c r="BP91" i="52" s="1"/>
  <c r="CK91" i="52" s="1"/>
  <c r="DF91" i="52" s="1"/>
  <c r="EA91" i="52" s="1"/>
  <c r="EV95" i="52" s="1"/>
  <c r="FQ95" i="52" s="1"/>
  <c r="HD90" i="52"/>
  <c r="ER90" i="52"/>
  <c r="EN90" i="52"/>
  <c r="DW90" i="52"/>
  <c r="DS90" i="52"/>
  <c r="DB90" i="52"/>
  <c r="CX90" i="52"/>
  <c r="CG90" i="52"/>
  <c r="CC90" i="52"/>
  <c r="BL90" i="52"/>
  <c r="BH90" i="52"/>
  <c r="AQ90" i="52"/>
  <c r="AM90" i="52"/>
  <c r="AE90" i="52"/>
  <c r="AZ90" i="52" s="1"/>
  <c r="Z90" i="52"/>
  <c r="AU90" i="52" s="1"/>
  <c r="BP90" i="52" s="1"/>
  <c r="CK90" i="52" s="1"/>
  <c r="DF90" i="52" s="1"/>
  <c r="EA90" i="52" s="1"/>
  <c r="EV94" i="52" s="1"/>
  <c r="FQ94" i="52" s="1"/>
  <c r="HD89" i="52"/>
  <c r="EN89" i="52"/>
  <c r="EL89" i="52"/>
  <c r="EJ89" i="52"/>
  <c r="DS89" i="52"/>
  <c r="DQ89" i="52"/>
  <c r="DO89" i="52"/>
  <c r="CX89" i="52"/>
  <c r="CV89" i="52"/>
  <c r="CT89" i="52"/>
  <c r="CC89" i="52"/>
  <c r="CA89" i="52"/>
  <c r="BY89" i="52"/>
  <c r="BH89" i="52"/>
  <c r="BF89" i="52"/>
  <c r="BD89" i="52"/>
  <c r="AM89" i="52"/>
  <c r="AK89" i="52"/>
  <c r="AI89" i="52"/>
  <c r="HD88" i="52"/>
  <c r="ER88" i="52"/>
  <c r="EJ88" i="52"/>
  <c r="DW88" i="52"/>
  <c r="DO88" i="52"/>
  <c r="DB88" i="52"/>
  <c r="CT88" i="52"/>
  <c r="CG88" i="52"/>
  <c r="BY88" i="52"/>
  <c r="BL88" i="52"/>
  <c r="BD88" i="52"/>
  <c r="AQ88" i="52"/>
  <c r="AI88" i="52"/>
  <c r="AG88" i="52"/>
  <c r="BB88" i="52" s="1"/>
  <c r="BW88" i="52" s="1"/>
  <c r="CR88" i="52" s="1"/>
  <c r="DM88" i="52" s="1"/>
  <c r="EH88" i="52" s="1"/>
  <c r="FC92" i="52" s="1"/>
  <c r="FX92" i="52" s="1"/>
  <c r="AE88" i="52"/>
  <c r="AZ88" i="52" s="1"/>
  <c r="BU88" i="52" s="1"/>
  <c r="CP88" i="52" s="1"/>
  <c r="DK88" i="52" s="1"/>
  <c r="EF88" i="52" s="1"/>
  <c r="FA92" i="52" s="1"/>
  <c r="FV92" i="52" s="1"/>
  <c r="AC88" i="52"/>
  <c r="AX88" i="52" s="1"/>
  <c r="BS88" i="52" s="1"/>
  <c r="CN88" i="52" s="1"/>
  <c r="DI88" i="52" s="1"/>
  <c r="ED88" i="52" s="1"/>
  <c r="EY92" i="52" s="1"/>
  <c r="FT92" i="52" s="1"/>
  <c r="AA88" i="52"/>
  <c r="AV88" i="52" s="1"/>
  <c r="BQ88" i="52" s="1"/>
  <c r="CL88" i="52" s="1"/>
  <c r="DG88" i="52" s="1"/>
  <c r="EB88" i="52" s="1"/>
  <c r="EW92" i="52" s="1"/>
  <c r="FR92" i="52" s="1"/>
  <c r="Z88" i="52"/>
  <c r="AU88" i="52" s="1"/>
  <c r="HD87" i="52"/>
  <c r="Z87" i="52"/>
  <c r="AU87" i="52" s="1"/>
  <c r="BP87" i="52" s="1"/>
  <c r="CK87" i="52" s="1"/>
  <c r="DF87" i="52" s="1"/>
  <c r="EA87" i="52" s="1"/>
  <c r="EV91" i="52" s="1"/>
  <c r="FQ91" i="52" s="1"/>
  <c r="HD86" i="52"/>
  <c r="HD85" i="52"/>
  <c r="T85" i="52"/>
  <c r="R85" i="52"/>
  <c r="HD84" i="52"/>
  <c r="HD83" i="52"/>
  <c r="BH83" i="52"/>
  <c r="CC83" i="52" s="1"/>
  <c r="AK83" i="52"/>
  <c r="BF83" i="52" s="1"/>
  <c r="CA83" i="52" s="1"/>
  <c r="CV83" i="52" s="1"/>
  <c r="DQ83" i="52" s="1"/>
  <c r="EL83" i="52" s="1"/>
  <c r="FG87" i="52" s="1"/>
  <c r="GB87" i="52" s="1"/>
  <c r="AI83" i="52"/>
  <c r="BD83" i="52" s="1"/>
  <c r="BY83" i="52" s="1"/>
  <c r="CT83" i="52" s="1"/>
  <c r="DO83" i="52" s="1"/>
  <c r="EJ83" i="52" s="1"/>
  <c r="FE87" i="52" s="1"/>
  <c r="FZ87" i="52" s="1"/>
  <c r="AG83" i="52"/>
  <c r="BB83" i="52" s="1"/>
  <c r="BW83" i="52" s="1"/>
  <c r="CR83" i="52" s="1"/>
  <c r="DM83" i="52" s="1"/>
  <c r="EH83" i="52" s="1"/>
  <c r="FC87" i="52" s="1"/>
  <c r="FX87" i="52" s="1"/>
  <c r="AE83" i="52"/>
  <c r="AZ83" i="52" s="1"/>
  <c r="BU83" i="52" s="1"/>
  <c r="CP83" i="52" s="1"/>
  <c r="DK83" i="52" s="1"/>
  <c r="EF83" i="52" s="1"/>
  <c r="FA87" i="52" s="1"/>
  <c r="FV87" i="52" s="1"/>
  <c r="AC83" i="52"/>
  <c r="AX83" i="52" s="1"/>
  <c r="BS83" i="52" s="1"/>
  <c r="CN83" i="52" s="1"/>
  <c r="DI83" i="52" s="1"/>
  <c r="ED83" i="52" s="1"/>
  <c r="EY87" i="52" s="1"/>
  <c r="FT87" i="52" s="1"/>
  <c r="AA83" i="52"/>
  <c r="AV83" i="52" s="1"/>
  <c r="BQ83" i="52" s="1"/>
  <c r="CL83" i="52" s="1"/>
  <c r="DG83" i="52" s="1"/>
  <c r="EB83" i="52" s="1"/>
  <c r="EW87" i="52" s="1"/>
  <c r="FR87" i="52" s="1"/>
  <c r="Z83" i="52"/>
  <c r="AU83" i="52" s="1"/>
  <c r="BP83" i="52" s="1"/>
  <c r="CK83" i="52" s="1"/>
  <c r="DF83" i="52" s="1"/>
  <c r="EA83" i="52" s="1"/>
  <c r="EV87" i="52" s="1"/>
  <c r="FQ87" i="52" s="1"/>
  <c r="Q83" i="52"/>
  <c r="O83" i="52"/>
  <c r="HD82" i="52"/>
  <c r="BH82" i="52"/>
  <c r="CC82" i="52" s="1"/>
  <c r="AK82" i="52"/>
  <c r="BF82" i="52" s="1"/>
  <c r="CA82" i="52" s="1"/>
  <c r="CV82" i="52" s="1"/>
  <c r="DQ82" i="52" s="1"/>
  <c r="EL82" i="52" s="1"/>
  <c r="FG86" i="52" s="1"/>
  <c r="GB86" i="52" s="1"/>
  <c r="AI82" i="52"/>
  <c r="BD82" i="52" s="1"/>
  <c r="BY82" i="52" s="1"/>
  <c r="CT82" i="52" s="1"/>
  <c r="DO82" i="52" s="1"/>
  <c r="EJ82" i="52" s="1"/>
  <c r="FE86" i="52" s="1"/>
  <c r="FZ86" i="52" s="1"/>
  <c r="AG82" i="52"/>
  <c r="BB82" i="52" s="1"/>
  <c r="BW82" i="52" s="1"/>
  <c r="CR82" i="52" s="1"/>
  <c r="DM82" i="52" s="1"/>
  <c r="EH82" i="52" s="1"/>
  <c r="FC86" i="52" s="1"/>
  <c r="FX86" i="52" s="1"/>
  <c r="AE82" i="52"/>
  <c r="AZ82" i="52" s="1"/>
  <c r="BU82" i="52" s="1"/>
  <c r="CP82" i="52" s="1"/>
  <c r="DK82" i="52" s="1"/>
  <c r="EF82" i="52" s="1"/>
  <c r="FA86" i="52" s="1"/>
  <c r="FV86" i="52" s="1"/>
  <c r="AC82" i="52"/>
  <c r="AX82" i="52" s="1"/>
  <c r="BS82" i="52" s="1"/>
  <c r="CN82" i="52" s="1"/>
  <c r="DI82" i="52" s="1"/>
  <c r="ED82" i="52" s="1"/>
  <c r="EY86" i="52" s="1"/>
  <c r="FT86" i="52" s="1"/>
  <c r="AA82" i="52"/>
  <c r="AV82" i="52" s="1"/>
  <c r="BQ82" i="52" s="1"/>
  <c r="CL82" i="52" s="1"/>
  <c r="DG82" i="52" s="1"/>
  <c r="EB82" i="52" s="1"/>
  <c r="EW86" i="52" s="1"/>
  <c r="FR86" i="52" s="1"/>
  <c r="Z82" i="52"/>
  <c r="AU82" i="52" s="1"/>
  <c r="BP82" i="52" s="1"/>
  <c r="CK82" i="52" s="1"/>
  <c r="DF82" i="52" s="1"/>
  <c r="EA82" i="52" s="1"/>
  <c r="EV86" i="52" s="1"/>
  <c r="FQ86" i="52" s="1"/>
  <c r="Q82" i="52"/>
  <c r="O82" i="52"/>
  <c r="HD81" i="52"/>
  <c r="BH81" i="52"/>
  <c r="AK81" i="52"/>
  <c r="BF81" i="52" s="1"/>
  <c r="CA81" i="52" s="1"/>
  <c r="CV81" i="52" s="1"/>
  <c r="DQ81" i="52" s="1"/>
  <c r="EL81" i="52" s="1"/>
  <c r="FG85" i="52" s="1"/>
  <c r="GB85" i="52" s="1"/>
  <c r="AI81" i="52"/>
  <c r="BD81" i="52" s="1"/>
  <c r="BY81" i="52" s="1"/>
  <c r="CT81" i="52" s="1"/>
  <c r="DO81" i="52" s="1"/>
  <c r="EJ81" i="52" s="1"/>
  <c r="FE85" i="52" s="1"/>
  <c r="FZ85" i="52" s="1"/>
  <c r="AG81" i="52"/>
  <c r="BB81" i="52" s="1"/>
  <c r="BW81" i="52" s="1"/>
  <c r="CR81" i="52" s="1"/>
  <c r="DM81" i="52" s="1"/>
  <c r="EH81" i="52" s="1"/>
  <c r="FC85" i="52" s="1"/>
  <c r="FX85" i="52" s="1"/>
  <c r="AE81" i="52"/>
  <c r="AZ81" i="52" s="1"/>
  <c r="BU81" i="52" s="1"/>
  <c r="CP81" i="52" s="1"/>
  <c r="DK81" i="52" s="1"/>
  <c r="EF81" i="52" s="1"/>
  <c r="FA85" i="52" s="1"/>
  <c r="FV85" i="52" s="1"/>
  <c r="AC81" i="52"/>
  <c r="AX81" i="52" s="1"/>
  <c r="BS81" i="52" s="1"/>
  <c r="CN81" i="52" s="1"/>
  <c r="DI81" i="52" s="1"/>
  <c r="ED81" i="52" s="1"/>
  <c r="EY85" i="52" s="1"/>
  <c r="FT85" i="52" s="1"/>
  <c r="AA81" i="52"/>
  <c r="AV81" i="52" s="1"/>
  <c r="BQ81" i="52" s="1"/>
  <c r="CL81" i="52" s="1"/>
  <c r="DG81" i="52" s="1"/>
  <c r="EB81" i="52" s="1"/>
  <c r="EW85" i="52" s="1"/>
  <c r="FR85" i="52" s="1"/>
  <c r="Z81" i="52"/>
  <c r="AU81" i="52" s="1"/>
  <c r="BP81" i="52" s="1"/>
  <c r="CK81" i="52" s="1"/>
  <c r="DF81" i="52" s="1"/>
  <c r="EA81" i="52" s="1"/>
  <c r="EV85" i="52" s="1"/>
  <c r="FQ85" i="52" s="1"/>
  <c r="Q81" i="52"/>
  <c r="O81" i="52"/>
  <c r="HD80" i="52"/>
  <c r="BH80" i="52"/>
  <c r="CC80" i="52" s="1"/>
  <c r="AK80" i="52"/>
  <c r="BF80" i="52" s="1"/>
  <c r="CA80" i="52" s="1"/>
  <c r="CV80" i="52" s="1"/>
  <c r="DQ80" i="52" s="1"/>
  <c r="EL80" i="52" s="1"/>
  <c r="FG84" i="52" s="1"/>
  <c r="GB84" i="52" s="1"/>
  <c r="AI80" i="52"/>
  <c r="BD80" i="52" s="1"/>
  <c r="BY80" i="52" s="1"/>
  <c r="CT80" i="52" s="1"/>
  <c r="DO80" i="52" s="1"/>
  <c r="EJ80" i="52" s="1"/>
  <c r="FE84" i="52" s="1"/>
  <c r="FZ84" i="52" s="1"/>
  <c r="AG80" i="52"/>
  <c r="BB80" i="52" s="1"/>
  <c r="BW80" i="52" s="1"/>
  <c r="CR80" i="52" s="1"/>
  <c r="DM80" i="52" s="1"/>
  <c r="EH80" i="52" s="1"/>
  <c r="FC84" i="52" s="1"/>
  <c r="FX84" i="52" s="1"/>
  <c r="AE80" i="52"/>
  <c r="AZ80" i="52" s="1"/>
  <c r="BU80" i="52" s="1"/>
  <c r="CP80" i="52" s="1"/>
  <c r="DK80" i="52" s="1"/>
  <c r="EF80" i="52" s="1"/>
  <c r="FA84" i="52" s="1"/>
  <c r="FV84" i="52" s="1"/>
  <c r="AC80" i="52"/>
  <c r="AX80" i="52" s="1"/>
  <c r="BS80" i="52" s="1"/>
  <c r="CN80" i="52" s="1"/>
  <c r="DI80" i="52" s="1"/>
  <c r="ED80" i="52" s="1"/>
  <c r="EY84" i="52" s="1"/>
  <c r="FT84" i="52" s="1"/>
  <c r="AA80" i="52"/>
  <c r="AV80" i="52" s="1"/>
  <c r="BQ80" i="52" s="1"/>
  <c r="CL80" i="52" s="1"/>
  <c r="DG80" i="52" s="1"/>
  <c r="EB80" i="52" s="1"/>
  <c r="EW84" i="52" s="1"/>
  <c r="FR84" i="52" s="1"/>
  <c r="Z80" i="52"/>
  <c r="AU80" i="52" s="1"/>
  <c r="BP80" i="52" s="1"/>
  <c r="CK80" i="52" s="1"/>
  <c r="DF80" i="52" s="1"/>
  <c r="EA80" i="52" s="1"/>
  <c r="EV84" i="52" s="1"/>
  <c r="FQ84" i="52" s="1"/>
  <c r="Q80" i="52"/>
  <c r="O80" i="52"/>
  <c r="HD79" i="52"/>
  <c r="BH79" i="52"/>
  <c r="GU69" i="52" s="1"/>
  <c r="AK79" i="52"/>
  <c r="BF79" i="52" s="1"/>
  <c r="CA79" i="52" s="1"/>
  <c r="CV79" i="52" s="1"/>
  <c r="DQ79" i="52" s="1"/>
  <c r="EL79" i="52" s="1"/>
  <c r="FG83" i="52" s="1"/>
  <c r="GB83" i="52" s="1"/>
  <c r="AI79" i="52"/>
  <c r="BD79" i="52" s="1"/>
  <c r="BY79" i="52" s="1"/>
  <c r="CT79" i="52" s="1"/>
  <c r="DO79" i="52" s="1"/>
  <c r="EJ79" i="52" s="1"/>
  <c r="FE83" i="52" s="1"/>
  <c r="FZ83" i="52" s="1"/>
  <c r="AG79" i="52"/>
  <c r="BB79" i="52" s="1"/>
  <c r="BW79" i="52" s="1"/>
  <c r="CR79" i="52" s="1"/>
  <c r="DM79" i="52" s="1"/>
  <c r="EH79" i="52" s="1"/>
  <c r="FC83" i="52" s="1"/>
  <c r="FX83" i="52" s="1"/>
  <c r="AE79" i="52"/>
  <c r="AZ79" i="52" s="1"/>
  <c r="BU79" i="52" s="1"/>
  <c r="CP79" i="52" s="1"/>
  <c r="DK79" i="52" s="1"/>
  <c r="EF79" i="52" s="1"/>
  <c r="FA83" i="52" s="1"/>
  <c r="FV83" i="52" s="1"/>
  <c r="AC79" i="52"/>
  <c r="AX79" i="52" s="1"/>
  <c r="BS79" i="52" s="1"/>
  <c r="CN79" i="52" s="1"/>
  <c r="DI79" i="52" s="1"/>
  <c r="ED79" i="52" s="1"/>
  <c r="EY83" i="52" s="1"/>
  <c r="FT83" i="52" s="1"/>
  <c r="AA79" i="52"/>
  <c r="AV79" i="52" s="1"/>
  <c r="BQ79" i="52" s="1"/>
  <c r="CL79" i="52" s="1"/>
  <c r="DG79" i="52" s="1"/>
  <c r="EB79" i="52" s="1"/>
  <c r="EW83" i="52" s="1"/>
  <c r="FR83" i="52" s="1"/>
  <c r="Z79" i="52"/>
  <c r="AU79" i="52" s="1"/>
  <c r="BP79" i="52" s="1"/>
  <c r="CK79" i="52" s="1"/>
  <c r="DF79" i="52" s="1"/>
  <c r="EA79" i="52" s="1"/>
  <c r="EV83" i="52" s="1"/>
  <c r="FQ83" i="52" s="1"/>
  <c r="Q79" i="52"/>
  <c r="O79" i="52"/>
  <c r="HD78" i="52"/>
  <c r="BH78" i="52"/>
  <c r="AK78" i="52"/>
  <c r="BF78" i="52" s="1"/>
  <c r="CA78" i="52" s="1"/>
  <c r="CV78" i="52" s="1"/>
  <c r="DQ78" i="52" s="1"/>
  <c r="EL78" i="52" s="1"/>
  <c r="FG82" i="52" s="1"/>
  <c r="GB82" i="52" s="1"/>
  <c r="AI78" i="52"/>
  <c r="BD78" i="52" s="1"/>
  <c r="BY78" i="52" s="1"/>
  <c r="CT78" i="52" s="1"/>
  <c r="DO78" i="52" s="1"/>
  <c r="EJ78" i="52" s="1"/>
  <c r="FE82" i="52" s="1"/>
  <c r="FZ82" i="52" s="1"/>
  <c r="AG78" i="52"/>
  <c r="BB78" i="52" s="1"/>
  <c r="BW78" i="52" s="1"/>
  <c r="CR78" i="52" s="1"/>
  <c r="DM78" i="52" s="1"/>
  <c r="EH78" i="52" s="1"/>
  <c r="FC82" i="52" s="1"/>
  <c r="FX82" i="52" s="1"/>
  <c r="AE78" i="52"/>
  <c r="AZ78" i="52" s="1"/>
  <c r="BU78" i="52" s="1"/>
  <c r="CP78" i="52" s="1"/>
  <c r="DK78" i="52" s="1"/>
  <c r="EF78" i="52" s="1"/>
  <c r="FA82" i="52" s="1"/>
  <c r="FV82" i="52" s="1"/>
  <c r="AC78" i="52"/>
  <c r="AX78" i="52" s="1"/>
  <c r="BS78" i="52" s="1"/>
  <c r="CN78" i="52" s="1"/>
  <c r="DI78" i="52" s="1"/>
  <c r="ED78" i="52" s="1"/>
  <c r="EY82" i="52" s="1"/>
  <c r="FT82" i="52" s="1"/>
  <c r="AA78" i="52"/>
  <c r="AV78" i="52" s="1"/>
  <c r="BQ78" i="52" s="1"/>
  <c r="CL78" i="52" s="1"/>
  <c r="DG78" i="52" s="1"/>
  <c r="EB78" i="52" s="1"/>
  <c r="EW82" i="52" s="1"/>
  <c r="FR82" i="52" s="1"/>
  <c r="Z78" i="52"/>
  <c r="AU78" i="52" s="1"/>
  <c r="BP78" i="52" s="1"/>
  <c r="CK78" i="52" s="1"/>
  <c r="DF78" i="52" s="1"/>
  <c r="EA78" i="52" s="1"/>
  <c r="EV82" i="52" s="1"/>
  <c r="FQ82" i="52" s="1"/>
  <c r="Q78" i="52"/>
  <c r="O78" i="52"/>
  <c r="HD77" i="52"/>
  <c r="BH77" i="52"/>
  <c r="CC77" i="52" s="1"/>
  <c r="AK77" i="52"/>
  <c r="BF77" i="52" s="1"/>
  <c r="CA77" i="52" s="1"/>
  <c r="CV77" i="52" s="1"/>
  <c r="DQ77" i="52" s="1"/>
  <c r="EL77" i="52" s="1"/>
  <c r="FG81" i="52" s="1"/>
  <c r="GB81" i="52" s="1"/>
  <c r="AI77" i="52"/>
  <c r="BD77" i="52" s="1"/>
  <c r="BY77" i="52" s="1"/>
  <c r="CT77" i="52" s="1"/>
  <c r="DO77" i="52" s="1"/>
  <c r="EJ77" i="52" s="1"/>
  <c r="FE81" i="52" s="1"/>
  <c r="FZ81" i="52" s="1"/>
  <c r="AG77" i="52"/>
  <c r="BB77" i="52" s="1"/>
  <c r="BW77" i="52" s="1"/>
  <c r="CR77" i="52" s="1"/>
  <c r="DM77" i="52" s="1"/>
  <c r="EH77" i="52" s="1"/>
  <c r="FC81" i="52" s="1"/>
  <c r="FX81" i="52" s="1"/>
  <c r="AE77" i="52"/>
  <c r="AZ77" i="52" s="1"/>
  <c r="BU77" i="52" s="1"/>
  <c r="CP77" i="52" s="1"/>
  <c r="DK77" i="52" s="1"/>
  <c r="EF77" i="52" s="1"/>
  <c r="FA81" i="52" s="1"/>
  <c r="FV81" i="52" s="1"/>
  <c r="AC77" i="52"/>
  <c r="AX77" i="52" s="1"/>
  <c r="BS77" i="52" s="1"/>
  <c r="CN77" i="52" s="1"/>
  <c r="DI77" i="52" s="1"/>
  <c r="ED77" i="52" s="1"/>
  <c r="EY81" i="52" s="1"/>
  <c r="FT81" i="52" s="1"/>
  <c r="AA77" i="52"/>
  <c r="AV77" i="52" s="1"/>
  <c r="BQ77" i="52" s="1"/>
  <c r="CL77" i="52" s="1"/>
  <c r="DG77" i="52" s="1"/>
  <c r="EB77" i="52" s="1"/>
  <c r="EW81" i="52" s="1"/>
  <c r="FR81" i="52" s="1"/>
  <c r="Z77" i="52"/>
  <c r="AU77" i="52" s="1"/>
  <c r="BP77" i="52" s="1"/>
  <c r="CK77" i="52" s="1"/>
  <c r="DF77" i="52" s="1"/>
  <c r="EA77" i="52" s="1"/>
  <c r="EV81" i="52" s="1"/>
  <c r="FQ81" i="52" s="1"/>
  <c r="Q77" i="52"/>
  <c r="O77" i="52"/>
  <c r="HD76" i="52"/>
  <c r="BH76" i="52"/>
  <c r="CC76" i="52" s="1"/>
  <c r="AK76" i="52"/>
  <c r="BF76" i="52" s="1"/>
  <c r="CA76" i="52" s="1"/>
  <c r="CV76" i="52" s="1"/>
  <c r="DQ76" i="52" s="1"/>
  <c r="EL76" i="52" s="1"/>
  <c r="FG80" i="52" s="1"/>
  <c r="GB80" i="52" s="1"/>
  <c r="AI76" i="52"/>
  <c r="BD76" i="52" s="1"/>
  <c r="BY76" i="52" s="1"/>
  <c r="CT76" i="52" s="1"/>
  <c r="DO76" i="52" s="1"/>
  <c r="EJ76" i="52" s="1"/>
  <c r="FE80" i="52" s="1"/>
  <c r="FZ80" i="52" s="1"/>
  <c r="AG76" i="52"/>
  <c r="BB76" i="52" s="1"/>
  <c r="BW76" i="52" s="1"/>
  <c r="CR76" i="52" s="1"/>
  <c r="DM76" i="52" s="1"/>
  <c r="EH76" i="52" s="1"/>
  <c r="FC80" i="52" s="1"/>
  <c r="FX80" i="52" s="1"/>
  <c r="AE76" i="52"/>
  <c r="AZ76" i="52" s="1"/>
  <c r="BU76" i="52" s="1"/>
  <c r="CP76" i="52" s="1"/>
  <c r="DK76" i="52" s="1"/>
  <c r="EF76" i="52" s="1"/>
  <c r="FA80" i="52" s="1"/>
  <c r="FV80" i="52" s="1"/>
  <c r="AC76" i="52"/>
  <c r="AX76" i="52" s="1"/>
  <c r="BS76" i="52" s="1"/>
  <c r="CN76" i="52" s="1"/>
  <c r="DI76" i="52" s="1"/>
  <c r="ED76" i="52" s="1"/>
  <c r="EY80" i="52" s="1"/>
  <c r="FT80" i="52" s="1"/>
  <c r="AA76" i="52"/>
  <c r="AV76" i="52" s="1"/>
  <c r="BQ76" i="52" s="1"/>
  <c r="CL76" i="52" s="1"/>
  <c r="DG76" i="52" s="1"/>
  <c r="EB76" i="52" s="1"/>
  <c r="EW80" i="52" s="1"/>
  <c r="FR80" i="52" s="1"/>
  <c r="Z76" i="52"/>
  <c r="AU76" i="52" s="1"/>
  <c r="BP76" i="52" s="1"/>
  <c r="CK76" i="52" s="1"/>
  <c r="DF76" i="52" s="1"/>
  <c r="EA76" i="52" s="1"/>
  <c r="EV80" i="52" s="1"/>
  <c r="FQ80" i="52" s="1"/>
  <c r="Q76" i="52"/>
  <c r="O76" i="52"/>
  <c r="HD75" i="52"/>
  <c r="BH75" i="52"/>
  <c r="AK75" i="52"/>
  <c r="BF75" i="52" s="1"/>
  <c r="CA75" i="52" s="1"/>
  <c r="CV75" i="52" s="1"/>
  <c r="DQ75" i="52" s="1"/>
  <c r="EL75" i="52" s="1"/>
  <c r="FG79" i="52" s="1"/>
  <c r="GB79" i="52" s="1"/>
  <c r="AI75" i="52"/>
  <c r="BD75" i="52" s="1"/>
  <c r="BY75" i="52" s="1"/>
  <c r="CT75" i="52" s="1"/>
  <c r="DO75" i="52" s="1"/>
  <c r="EJ75" i="52" s="1"/>
  <c r="FE79" i="52" s="1"/>
  <c r="FZ79" i="52" s="1"/>
  <c r="AG75" i="52"/>
  <c r="BB75" i="52" s="1"/>
  <c r="BW75" i="52" s="1"/>
  <c r="CR75" i="52" s="1"/>
  <c r="DM75" i="52" s="1"/>
  <c r="EH75" i="52" s="1"/>
  <c r="FC79" i="52" s="1"/>
  <c r="FX79" i="52" s="1"/>
  <c r="AE75" i="52"/>
  <c r="AZ75" i="52" s="1"/>
  <c r="BU75" i="52" s="1"/>
  <c r="CP75" i="52" s="1"/>
  <c r="DK75" i="52" s="1"/>
  <c r="EF75" i="52" s="1"/>
  <c r="FA79" i="52" s="1"/>
  <c r="FV79" i="52" s="1"/>
  <c r="AC75" i="52"/>
  <c r="AX75" i="52" s="1"/>
  <c r="BS75" i="52" s="1"/>
  <c r="CN75" i="52" s="1"/>
  <c r="DI75" i="52" s="1"/>
  <c r="ED75" i="52" s="1"/>
  <c r="EY79" i="52" s="1"/>
  <c r="FT79" i="52" s="1"/>
  <c r="AA75" i="52"/>
  <c r="AV75" i="52" s="1"/>
  <c r="BQ75" i="52" s="1"/>
  <c r="CL75" i="52" s="1"/>
  <c r="DG75" i="52" s="1"/>
  <c r="EB75" i="52" s="1"/>
  <c r="EW79" i="52" s="1"/>
  <c r="FR79" i="52" s="1"/>
  <c r="Z75" i="52"/>
  <c r="AU75" i="52" s="1"/>
  <c r="BP75" i="52" s="1"/>
  <c r="CK75" i="52" s="1"/>
  <c r="DF75" i="52" s="1"/>
  <c r="EA75" i="52" s="1"/>
  <c r="EV79" i="52" s="1"/>
  <c r="FQ79" i="52" s="1"/>
  <c r="Q75" i="52"/>
  <c r="O75" i="52"/>
  <c r="BH74" i="52"/>
  <c r="AK74" i="52"/>
  <c r="BF74" i="52" s="1"/>
  <c r="CA74" i="52" s="1"/>
  <c r="CV74" i="52" s="1"/>
  <c r="DQ74" i="52" s="1"/>
  <c r="EL74" i="52" s="1"/>
  <c r="FG78" i="52" s="1"/>
  <c r="GB78" i="52" s="1"/>
  <c r="AI74" i="52"/>
  <c r="BD74" i="52" s="1"/>
  <c r="BY74" i="52" s="1"/>
  <c r="CT74" i="52" s="1"/>
  <c r="DO74" i="52" s="1"/>
  <c r="EJ74" i="52" s="1"/>
  <c r="FE78" i="52" s="1"/>
  <c r="FZ78" i="52" s="1"/>
  <c r="AG74" i="52"/>
  <c r="BB74" i="52" s="1"/>
  <c r="BW74" i="52" s="1"/>
  <c r="CR74" i="52" s="1"/>
  <c r="DM74" i="52" s="1"/>
  <c r="EH74" i="52" s="1"/>
  <c r="FC78" i="52" s="1"/>
  <c r="FX78" i="52" s="1"/>
  <c r="AE74" i="52"/>
  <c r="AZ74" i="52" s="1"/>
  <c r="BU74" i="52" s="1"/>
  <c r="CP74" i="52" s="1"/>
  <c r="DK74" i="52" s="1"/>
  <c r="EF74" i="52" s="1"/>
  <c r="FA78" i="52" s="1"/>
  <c r="FV78" i="52" s="1"/>
  <c r="AC74" i="52"/>
  <c r="AX74" i="52" s="1"/>
  <c r="BS74" i="52" s="1"/>
  <c r="CN74" i="52" s="1"/>
  <c r="DI74" i="52" s="1"/>
  <c r="ED74" i="52" s="1"/>
  <c r="EY78" i="52" s="1"/>
  <c r="FT78" i="52" s="1"/>
  <c r="AA74" i="52"/>
  <c r="AV74" i="52" s="1"/>
  <c r="BQ74" i="52" s="1"/>
  <c r="CL74" i="52" s="1"/>
  <c r="DG74" i="52" s="1"/>
  <c r="EB74" i="52" s="1"/>
  <c r="EW78" i="52" s="1"/>
  <c r="FR78" i="52" s="1"/>
  <c r="Z74" i="52"/>
  <c r="AU74" i="52" s="1"/>
  <c r="BP74" i="52" s="1"/>
  <c r="CK74" i="52" s="1"/>
  <c r="DF74" i="52" s="1"/>
  <c r="EA74" i="52" s="1"/>
  <c r="EV78" i="52" s="1"/>
  <c r="FQ78" i="52" s="1"/>
  <c r="Q74" i="52"/>
  <c r="O74" i="52"/>
  <c r="GT73" i="52"/>
  <c r="BH73" i="52"/>
  <c r="CC73" i="52" s="1"/>
  <c r="AK73" i="52"/>
  <c r="BF73" i="52" s="1"/>
  <c r="CA73" i="52" s="1"/>
  <c r="CV73" i="52" s="1"/>
  <c r="DQ73" i="52" s="1"/>
  <c r="EL73" i="52" s="1"/>
  <c r="FG77" i="52" s="1"/>
  <c r="GB77" i="52" s="1"/>
  <c r="AI73" i="52"/>
  <c r="BD73" i="52" s="1"/>
  <c r="BY73" i="52" s="1"/>
  <c r="CT73" i="52" s="1"/>
  <c r="DO73" i="52" s="1"/>
  <c r="EJ73" i="52" s="1"/>
  <c r="FE77" i="52" s="1"/>
  <c r="FZ77" i="52" s="1"/>
  <c r="AG73" i="52"/>
  <c r="BB73" i="52" s="1"/>
  <c r="BW73" i="52" s="1"/>
  <c r="CR73" i="52" s="1"/>
  <c r="DM73" i="52" s="1"/>
  <c r="EH73" i="52" s="1"/>
  <c r="FC77" i="52" s="1"/>
  <c r="FX77" i="52" s="1"/>
  <c r="AE73" i="52"/>
  <c r="AZ73" i="52" s="1"/>
  <c r="BU73" i="52" s="1"/>
  <c r="CP73" i="52" s="1"/>
  <c r="DK73" i="52" s="1"/>
  <c r="EF73" i="52" s="1"/>
  <c r="FA77" i="52" s="1"/>
  <c r="FV77" i="52" s="1"/>
  <c r="AC73" i="52"/>
  <c r="AX73" i="52" s="1"/>
  <c r="BS73" i="52" s="1"/>
  <c r="CN73" i="52" s="1"/>
  <c r="DI73" i="52" s="1"/>
  <c r="ED73" i="52" s="1"/>
  <c r="EY77" i="52" s="1"/>
  <c r="FT77" i="52" s="1"/>
  <c r="AA73" i="52"/>
  <c r="AV73" i="52" s="1"/>
  <c r="BQ73" i="52" s="1"/>
  <c r="CL73" i="52" s="1"/>
  <c r="DG73" i="52" s="1"/>
  <c r="EB73" i="52" s="1"/>
  <c r="EW77" i="52" s="1"/>
  <c r="FR77" i="52" s="1"/>
  <c r="Z73" i="52"/>
  <c r="AU73" i="52" s="1"/>
  <c r="BP73" i="52" s="1"/>
  <c r="CK73" i="52" s="1"/>
  <c r="DF73" i="52" s="1"/>
  <c r="EA73" i="52" s="1"/>
  <c r="EV77" i="52" s="1"/>
  <c r="FQ77" i="52" s="1"/>
  <c r="Q73" i="52"/>
  <c r="O73" i="52"/>
  <c r="GT72" i="52"/>
  <c r="FG72" i="52"/>
  <c r="GB72" i="52" s="1"/>
  <c r="FE72" i="52"/>
  <c r="FZ72" i="52" s="1"/>
  <c r="FC72" i="52"/>
  <c r="FX72" i="52" s="1"/>
  <c r="FA72" i="52"/>
  <c r="FV72" i="52" s="1"/>
  <c r="BH72" i="52"/>
  <c r="CC72" i="52" s="1"/>
  <c r="CX72" i="52" s="1"/>
  <c r="AK72" i="52"/>
  <c r="BF72" i="52" s="1"/>
  <c r="CA72" i="52" s="1"/>
  <c r="CV72" i="52" s="1"/>
  <c r="DQ72" i="52" s="1"/>
  <c r="EL72" i="52" s="1"/>
  <c r="FG76" i="52" s="1"/>
  <c r="GB76" i="52" s="1"/>
  <c r="AI72" i="52"/>
  <c r="BD72" i="52" s="1"/>
  <c r="BY72" i="52" s="1"/>
  <c r="CT72" i="52" s="1"/>
  <c r="DO72" i="52" s="1"/>
  <c r="EJ72" i="52" s="1"/>
  <c r="FE76" i="52" s="1"/>
  <c r="FZ76" i="52" s="1"/>
  <c r="AG72" i="52"/>
  <c r="BB72" i="52" s="1"/>
  <c r="BW72" i="52" s="1"/>
  <c r="CR72" i="52" s="1"/>
  <c r="DM72" i="52" s="1"/>
  <c r="EH72" i="52" s="1"/>
  <c r="FC76" i="52" s="1"/>
  <c r="FX76" i="52" s="1"/>
  <c r="AE72" i="52"/>
  <c r="AZ72" i="52" s="1"/>
  <c r="BU72" i="52" s="1"/>
  <c r="CP72" i="52" s="1"/>
  <c r="DK72" i="52" s="1"/>
  <c r="EF72" i="52" s="1"/>
  <c r="FA76" i="52" s="1"/>
  <c r="FV76" i="52" s="1"/>
  <c r="AC72" i="52"/>
  <c r="AX72" i="52" s="1"/>
  <c r="BS72" i="52" s="1"/>
  <c r="CN72" i="52" s="1"/>
  <c r="DI72" i="52" s="1"/>
  <c r="ED72" i="52" s="1"/>
  <c r="EY76" i="52" s="1"/>
  <c r="FT76" i="52" s="1"/>
  <c r="AA72" i="52"/>
  <c r="AV72" i="52" s="1"/>
  <c r="BQ72" i="52" s="1"/>
  <c r="CL72" i="52" s="1"/>
  <c r="DG72" i="52" s="1"/>
  <c r="EB72" i="52" s="1"/>
  <c r="EW76" i="52" s="1"/>
  <c r="FR76" i="52" s="1"/>
  <c r="Z72" i="52"/>
  <c r="AU72" i="52" s="1"/>
  <c r="BP72" i="52" s="1"/>
  <c r="CK72" i="52" s="1"/>
  <c r="DF72" i="52" s="1"/>
  <c r="EA72" i="52" s="1"/>
  <c r="EV76" i="52" s="1"/>
  <c r="FQ76" i="52" s="1"/>
  <c r="Q72" i="52"/>
  <c r="O72" i="52"/>
  <c r="GT71" i="52"/>
  <c r="FR71" i="52"/>
  <c r="EW71" i="52"/>
  <c r="FS71" i="52" s="1"/>
  <c r="BH71" i="52"/>
  <c r="AK71" i="52"/>
  <c r="BF71" i="52" s="1"/>
  <c r="CA71" i="52" s="1"/>
  <c r="CV71" i="52" s="1"/>
  <c r="DQ71" i="52" s="1"/>
  <c r="EL71" i="52" s="1"/>
  <c r="FG75" i="52" s="1"/>
  <c r="GB75" i="52" s="1"/>
  <c r="AI71" i="52"/>
  <c r="BD71" i="52" s="1"/>
  <c r="BY71" i="52" s="1"/>
  <c r="CT71" i="52" s="1"/>
  <c r="DO71" i="52" s="1"/>
  <c r="EJ71" i="52" s="1"/>
  <c r="FE75" i="52" s="1"/>
  <c r="FZ75" i="52" s="1"/>
  <c r="AG71" i="52"/>
  <c r="BB71" i="52" s="1"/>
  <c r="BW71" i="52" s="1"/>
  <c r="CR71" i="52" s="1"/>
  <c r="DM71" i="52" s="1"/>
  <c r="EH71" i="52" s="1"/>
  <c r="FC75" i="52" s="1"/>
  <c r="FX75" i="52" s="1"/>
  <c r="AE71" i="52"/>
  <c r="AZ71" i="52" s="1"/>
  <c r="BU71" i="52" s="1"/>
  <c r="CP71" i="52" s="1"/>
  <c r="DK71" i="52" s="1"/>
  <c r="EF71" i="52" s="1"/>
  <c r="FA75" i="52" s="1"/>
  <c r="FV75" i="52" s="1"/>
  <c r="AC71" i="52"/>
  <c r="AX71" i="52" s="1"/>
  <c r="BS71" i="52" s="1"/>
  <c r="CN71" i="52" s="1"/>
  <c r="DI71" i="52" s="1"/>
  <c r="ED71" i="52" s="1"/>
  <c r="EY75" i="52" s="1"/>
  <c r="FT75" i="52" s="1"/>
  <c r="AA71" i="52"/>
  <c r="AV71" i="52" s="1"/>
  <c r="BQ71" i="52" s="1"/>
  <c r="CL71" i="52" s="1"/>
  <c r="DG71" i="52" s="1"/>
  <c r="EB71" i="52" s="1"/>
  <c r="EW75" i="52" s="1"/>
  <c r="FR75" i="52" s="1"/>
  <c r="Z71" i="52"/>
  <c r="AU71" i="52" s="1"/>
  <c r="BP71" i="52" s="1"/>
  <c r="CK71" i="52" s="1"/>
  <c r="DF71" i="52" s="1"/>
  <c r="EA71" i="52" s="1"/>
  <c r="EV75" i="52" s="1"/>
  <c r="FQ75" i="52" s="1"/>
  <c r="Q71" i="52"/>
  <c r="O71" i="52"/>
  <c r="GT70" i="52"/>
  <c r="BH70" i="52"/>
  <c r="CC70" i="52" s="1"/>
  <c r="AK70" i="52"/>
  <c r="BF70" i="52" s="1"/>
  <c r="CA70" i="52" s="1"/>
  <c r="CV70" i="52" s="1"/>
  <c r="DQ70" i="52" s="1"/>
  <c r="EL70" i="52" s="1"/>
  <c r="FG74" i="52" s="1"/>
  <c r="GB74" i="52" s="1"/>
  <c r="AI70" i="52"/>
  <c r="BD70" i="52" s="1"/>
  <c r="BY70" i="52" s="1"/>
  <c r="CT70" i="52" s="1"/>
  <c r="DO70" i="52" s="1"/>
  <c r="EJ70" i="52" s="1"/>
  <c r="FE74" i="52" s="1"/>
  <c r="FZ74" i="52" s="1"/>
  <c r="AG70" i="52"/>
  <c r="BB70" i="52" s="1"/>
  <c r="BW70" i="52" s="1"/>
  <c r="CR70" i="52" s="1"/>
  <c r="DM70" i="52" s="1"/>
  <c r="EH70" i="52" s="1"/>
  <c r="FC74" i="52" s="1"/>
  <c r="FX74" i="52" s="1"/>
  <c r="AE70" i="52"/>
  <c r="AZ70" i="52" s="1"/>
  <c r="BU70" i="52" s="1"/>
  <c r="CP70" i="52" s="1"/>
  <c r="DK70" i="52" s="1"/>
  <c r="EF70" i="52" s="1"/>
  <c r="FA74" i="52" s="1"/>
  <c r="FV74" i="52" s="1"/>
  <c r="AC70" i="52"/>
  <c r="AX70" i="52" s="1"/>
  <c r="BS70" i="52" s="1"/>
  <c r="CN70" i="52" s="1"/>
  <c r="DI70" i="52" s="1"/>
  <c r="ED70" i="52" s="1"/>
  <c r="EY74" i="52" s="1"/>
  <c r="FT74" i="52" s="1"/>
  <c r="AA70" i="52"/>
  <c r="AV70" i="52" s="1"/>
  <c r="BQ70" i="52" s="1"/>
  <c r="CL70" i="52" s="1"/>
  <c r="DG70" i="52" s="1"/>
  <c r="EB70" i="52" s="1"/>
  <c r="EW74" i="52" s="1"/>
  <c r="FR74" i="52" s="1"/>
  <c r="Z70" i="52"/>
  <c r="AU70" i="52" s="1"/>
  <c r="BP70" i="52" s="1"/>
  <c r="CK70" i="52" s="1"/>
  <c r="DF70" i="52" s="1"/>
  <c r="EA70" i="52" s="1"/>
  <c r="EV74" i="52" s="1"/>
  <c r="FQ74" i="52" s="1"/>
  <c r="Q70" i="52"/>
  <c r="O70" i="52"/>
  <c r="GT69" i="52"/>
  <c r="BH69" i="52"/>
  <c r="AK69" i="52"/>
  <c r="BF69" i="52" s="1"/>
  <c r="CA69" i="52" s="1"/>
  <c r="CV69" i="52" s="1"/>
  <c r="DQ69" i="52" s="1"/>
  <c r="EL69" i="52" s="1"/>
  <c r="FG73" i="52" s="1"/>
  <c r="GB73" i="52" s="1"/>
  <c r="AI69" i="52"/>
  <c r="BD69" i="52" s="1"/>
  <c r="BY69" i="52" s="1"/>
  <c r="CT69" i="52" s="1"/>
  <c r="DO69" i="52" s="1"/>
  <c r="EJ69" i="52" s="1"/>
  <c r="FE73" i="52" s="1"/>
  <c r="FZ73" i="52" s="1"/>
  <c r="AG69" i="52"/>
  <c r="BB69" i="52" s="1"/>
  <c r="BW69" i="52" s="1"/>
  <c r="CR69" i="52" s="1"/>
  <c r="DM69" i="52" s="1"/>
  <c r="EH69" i="52" s="1"/>
  <c r="FC73" i="52" s="1"/>
  <c r="FX73" i="52" s="1"/>
  <c r="AE69" i="52"/>
  <c r="AZ69" i="52" s="1"/>
  <c r="BU69" i="52" s="1"/>
  <c r="CP69" i="52" s="1"/>
  <c r="DK69" i="52" s="1"/>
  <c r="EF69" i="52" s="1"/>
  <c r="FA73" i="52" s="1"/>
  <c r="FV73" i="52" s="1"/>
  <c r="AC69" i="52"/>
  <c r="AX69" i="52" s="1"/>
  <c r="BS69" i="52" s="1"/>
  <c r="CN69" i="52" s="1"/>
  <c r="DI69" i="52" s="1"/>
  <c r="ED69" i="52" s="1"/>
  <c r="EY73" i="52" s="1"/>
  <c r="FT73" i="52" s="1"/>
  <c r="AA69" i="52"/>
  <c r="AV69" i="52" s="1"/>
  <c r="BQ69" i="52" s="1"/>
  <c r="CL69" i="52" s="1"/>
  <c r="DG69" i="52" s="1"/>
  <c r="EB69" i="52" s="1"/>
  <c r="EW73" i="52" s="1"/>
  <c r="FR73" i="52" s="1"/>
  <c r="Z69" i="52"/>
  <c r="AU69" i="52" s="1"/>
  <c r="BP69" i="52" s="1"/>
  <c r="CK69" i="52" s="1"/>
  <c r="DF69" i="52" s="1"/>
  <c r="EA69" i="52" s="1"/>
  <c r="EV73" i="52" s="1"/>
  <c r="FQ73" i="52" s="1"/>
  <c r="Q69" i="52"/>
  <c r="O69" i="52"/>
  <c r="GT68" i="52"/>
  <c r="L68" i="52"/>
  <c r="J68" i="52"/>
  <c r="GT67" i="52"/>
  <c r="EB67" i="52"/>
  <c r="EX71" i="52" s="1"/>
  <c r="DG67" i="52"/>
  <c r="EC67" i="52" s="1"/>
  <c r="CL67" i="52"/>
  <c r="DH67" i="52" s="1"/>
  <c r="BQ67" i="52"/>
  <c r="CM67" i="52" s="1"/>
  <c r="AV67" i="52"/>
  <c r="BR67" i="52" s="1"/>
  <c r="AA67" i="52"/>
  <c r="AW67" i="52" s="1"/>
  <c r="J67" i="52"/>
  <c r="H67" i="52"/>
  <c r="D67" i="52"/>
  <c r="AC67" i="52" s="1"/>
  <c r="AX67" i="52" s="1"/>
  <c r="BS67" i="52" s="1"/>
  <c r="CN67" i="52" s="1"/>
  <c r="DI67" i="52" s="1"/>
  <c r="ED67" i="52" s="1"/>
  <c r="EY71" i="52" s="1"/>
  <c r="FT71" i="52" s="1"/>
  <c r="B67" i="52"/>
  <c r="AB67" i="52" s="1"/>
  <c r="A67" i="52"/>
  <c r="Z67" i="52" s="1"/>
  <c r="AU67" i="52" s="1"/>
  <c r="BP67" i="52" s="1"/>
  <c r="CK67" i="52" s="1"/>
  <c r="DF67" i="52" s="1"/>
  <c r="EA67" i="52" s="1"/>
  <c r="EV71" i="52" s="1"/>
  <c r="FQ71" i="52" s="1"/>
  <c r="GT66" i="52"/>
  <c r="GT65" i="52"/>
  <c r="GT64" i="52"/>
  <c r="GT63" i="52"/>
  <c r="T63" i="52"/>
  <c r="R63" i="52"/>
  <c r="P63" i="52"/>
  <c r="N63" i="52"/>
  <c r="GT62" i="52"/>
  <c r="T62" i="52"/>
  <c r="R62" i="52"/>
  <c r="P62" i="52"/>
  <c r="N62" i="52"/>
  <c r="GT61" i="52"/>
  <c r="T61" i="52"/>
  <c r="R61" i="52"/>
  <c r="P61" i="52"/>
  <c r="N61" i="52"/>
  <c r="GT60" i="52"/>
  <c r="T60" i="52"/>
  <c r="R60" i="52"/>
  <c r="P60" i="52"/>
  <c r="N60" i="52"/>
  <c r="GT59" i="52"/>
  <c r="T59" i="52"/>
  <c r="R59" i="52"/>
  <c r="P59" i="52"/>
  <c r="N59" i="52"/>
  <c r="GT58" i="52"/>
  <c r="T58" i="52"/>
  <c r="R58" i="52"/>
  <c r="P58" i="52"/>
  <c r="N58" i="52"/>
  <c r="GT57" i="52"/>
  <c r="GT56" i="52"/>
  <c r="BB56" i="52"/>
  <c r="BW56" i="52" s="1"/>
  <c r="AE56" i="52"/>
  <c r="AZ56" i="52" s="1"/>
  <c r="BU56" i="52" s="1"/>
  <c r="CP56" i="52" s="1"/>
  <c r="DK56" i="52" s="1"/>
  <c r="EF56" i="52" s="1"/>
  <c r="FA58" i="52" s="1"/>
  <c r="FV58" i="52" s="1"/>
  <c r="AC56" i="52"/>
  <c r="AX56" i="52" s="1"/>
  <c r="BS56" i="52" s="1"/>
  <c r="CN56" i="52" s="1"/>
  <c r="DI56" i="52" s="1"/>
  <c r="ED56" i="52" s="1"/>
  <c r="EY58" i="52" s="1"/>
  <c r="FT58" i="52" s="1"/>
  <c r="AA56" i="52"/>
  <c r="AV56" i="52" s="1"/>
  <c r="BQ56" i="52" s="1"/>
  <c r="CL56" i="52" s="1"/>
  <c r="DG56" i="52" s="1"/>
  <c r="EB56" i="52" s="1"/>
  <c r="EW58" i="52" s="1"/>
  <c r="FR58" i="52" s="1"/>
  <c r="Z56" i="52"/>
  <c r="AU56" i="52" s="1"/>
  <c r="BP56" i="52" s="1"/>
  <c r="CK56" i="52" s="1"/>
  <c r="DF56" i="52" s="1"/>
  <c r="EA56" i="52" s="1"/>
  <c r="EV58" i="52" s="1"/>
  <c r="FQ58" i="52" s="1"/>
  <c r="R56" i="52"/>
  <c r="T56" i="52" s="1"/>
  <c r="Q56" i="52"/>
  <c r="O56" i="52"/>
  <c r="GT55" i="52"/>
  <c r="BB55" i="52"/>
  <c r="BW55" i="52" s="1"/>
  <c r="AE55" i="52"/>
  <c r="AZ55" i="52" s="1"/>
  <c r="BU55" i="52" s="1"/>
  <c r="CP55" i="52" s="1"/>
  <c r="DK55" i="52" s="1"/>
  <c r="EF55" i="52" s="1"/>
  <c r="FA57" i="52" s="1"/>
  <c r="FV57" i="52" s="1"/>
  <c r="AC55" i="52"/>
  <c r="AX55" i="52" s="1"/>
  <c r="BS55" i="52" s="1"/>
  <c r="CN55" i="52" s="1"/>
  <c r="DI55" i="52" s="1"/>
  <c r="ED55" i="52" s="1"/>
  <c r="EY57" i="52" s="1"/>
  <c r="FT57" i="52" s="1"/>
  <c r="AA55" i="52"/>
  <c r="AV55" i="52" s="1"/>
  <c r="BQ55" i="52" s="1"/>
  <c r="CL55" i="52" s="1"/>
  <c r="DG55" i="52" s="1"/>
  <c r="EB55" i="52" s="1"/>
  <c r="EW57" i="52" s="1"/>
  <c r="FR57" i="52" s="1"/>
  <c r="Z55" i="52"/>
  <c r="AU55" i="52" s="1"/>
  <c r="BP55" i="52" s="1"/>
  <c r="CK55" i="52" s="1"/>
  <c r="DF55" i="52" s="1"/>
  <c r="EA55" i="52" s="1"/>
  <c r="EV57" i="52" s="1"/>
  <c r="FQ57" i="52" s="1"/>
  <c r="R55" i="52"/>
  <c r="T55" i="52" s="1"/>
  <c r="Q55" i="52"/>
  <c r="O55" i="52"/>
  <c r="GT54" i="52"/>
  <c r="BB54" i="52"/>
  <c r="AE54" i="52"/>
  <c r="AZ54" i="52" s="1"/>
  <c r="BU54" i="52" s="1"/>
  <c r="CP54" i="52" s="1"/>
  <c r="DK54" i="52" s="1"/>
  <c r="EF54" i="52" s="1"/>
  <c r="FA56" i="52" s="1"/>
  <c r="FV56" i="52" s="1"/>
  <c r="AC54" i="52"/>
  <c r="AX54" i="52" s="1"/>
  <c r="BS54" i="52" s="1"/>
  <c r="CN54" i="52" s="1"/>
  <c r="DI54" i="52" s="1"/>
  <c r="ED54" i="52" s="1"/>
  <c r="EY56" i="52" s="1"/>
  <c r="FT56" i="52" s="1"/>
  <c r="AA54" i="52"/>
  <c r="AV54" i="52" s="1"/>
  <c r="BQ54" i="52" s="1"/>
  <c r="CL54" i="52" s="1"/>
  <c r="DG54" i="52" s="1"/>
  <c r="EB54" i="52" s="1"/>
  <c r="EW56" i="52" s="1"/>
  <c r="FR56" i="52" s="1"/>
  <c r="Z54" i="52"/>
  <c r="AU54" i="52" s="1"/>
  <c r="BP54" i="52" s="1"/>
  <c r="CK54" i="52" s="1"/>
  <c r="DF54" i="52" s="1"/>
  <c r="EA54" i="52" s="1"/>
  <c r="EV56" i="52" s="1"/>
  <c r="FQ56" i="52" s="1"/>
  <c r="R54" i="52"/>
  <c r="T54" i="52" s="1"/>
  <c r="Q54" i="52"/>
  <c r="O54" i="52"/>
  <c r="GT53" i="52"/>
  <c r="BB53" i="52"/>
  <c r="GU55" i="52" s="1"/>
  <c r="AE53" i="52"/>
  <c r="AZ53" i="52" s="1"/>
  <c r="BU53" i="52" s="1"/>
  <c r="CP53" i="52" s="1"/>
  <c r="DK53" i="52" s="1"/>
  <c r="EF53" i="52" s="1"/>
  <c r="FA55" i="52" s="1"/>
  <c r="FV55" i="52" s="1"/>
  <c r="AC53" i="52"/>
  <c r="AX53" i="52" s="1"/>
  <c r="BS53" i="52" s="1"/>
  <c r="CN53" i="52" s="1"/>
  <c r="DI53" i="52" s="1"/>
  <c r="ED53" i="52" s="1"/>
  <c r="EY55" i="52" s="1"/>
  <c r="FT55" i="52" s="1"/>
  <c r="AA53" i="52"/>
  <c r="AV53" i="52" s="1"/>
  <c r="BQ53" i="52" s="1"/>
  <c r="CL53" i="52" s="1"/>
  <c r="DG53" i="52" s="1"/>
  <c r="EB53" i="52" s="1"/>
  <c r="EW55" i="52" s="1"/>
  <c r="FR55" i="52" s="1"/>
  <c r="Z53" i="52"/>
  <c r="AU53" i="52" s="1"/>
  <c r="BP53" i="52" s="1"/>
  <c r="CK53" i="52" s="1"/>
  <c r="DF53" i="52" s="1"/>
  <c r="EA53" i="52" s="1"/>
  <c r="EV55" i="52" s="1"/>
  <c r="FQ55" i="52" s="1"/>
  <c r="R53" i="52"/>
  <c r="T53" i="52" s="1"/>
  <c r="Q53" i="52"/>
  <c r="O53" i="52"/>
  <c r="GT52" i="52"/>
  <c r="BB52" i="52"/>
  <c r="BW52" i="52" s="1"/>
  <c r="AE52" i="52"/>
  <c r="AZ52" i="52" s="1"/>
  <c r="BU52" i="52" s="1"/>
  <c r="CP52" i="52" s="1"/>
  <c r="DK52" i="52" s="1"/>
  <c r="EF52" i="52" s="1"/>
  <c r="FA54" i="52" s="1"/>
  <c r="FV54" i="52" s="1"/>
  <c r="AC52" i="52"/>
  <c r="AX52" i="52" s="1"/>
  <c r="BS52" i="52" s="1"/>
  <c r="CN52" i="52" s="1"/>
  <c r="DI52" i="52" s="1"/>
  <c r="ED52" i="52" s="1"/>
  <c r="EY54" i="52" s="1"/>
  <c r="FT54" i="52" s="1"/>
  <c r="AA52" i="52"/>
  <c r="AV52" i="52" s="1"/>
  <c r="BQ52" i="52" s="1"/>
  <c r="CL52" i="52" s="1"/>
  <c r="DG52" i="52" s="1"/>
  <c r="EB52" i="52" s="1"/>
  <c r="EW54" i="52" s="1"/>
  <c r="FR54" i="52" s="1"/>
  <c r="Z52" i="52"/>
  <c r="AU52" i="52" s="1"/>
  <c r="BP52" i="52" s="1"/>
  <c r="CK52" i="52" s="1"/>
  <c r="DF52" i="52" s="1"/>
  <c r="EA52" i="52" s="1"/>
  <c r="EV54" i="52" s="1"/>
  <c r="FQ54" i="52" s="1"/>
  <c r="R52" i="52"/>
  <c r="T52" i="52" s="1"/>
  <c r="Q52" i="52"/>
  <c r="O52" i="52"/>
  <c r="GT51" i="52"/>
  <c r="BB51" i="52"/>
  <c r="AV51" i="52"/>
  <c r="BQ51" i="52" s="1"/>
  <c r="CL51" i="52" s="1"/>
  <c r="DG51" i="52" s="1"/>
  <c r="EB51" i="52" s="1"/>
  <c r="EW53" i="52" s="1"/>
  <c r="FR53" i="52" s="1"/>
  <c r="AE51" i="52"/>
  <c r="AZ51" i="52" s="1"/>
  <c r="BU51" i="52" s="1"/>
  <c r="CP51" i="52" s="1"/>
  <c r="DK51" i="52" s="1"/>
  <c r="EF51" i="52" s="1"/>
  <c r="FA53" i="52" s="1"/>
  <c r="FV53" i="52" s="1"/>
  <c r="AC51" i="52"/>
  <c r="AX51" i="52" s="1"/>
  <c r="BS51" i="52" s="1"/>
  <c r="CN51" i="52" s="1"/>
  <c r="DI51" i="52" s="1"/>
  <c r="ED51" i="52" s="1"/>
  <c r="EY53" i="52" s="1"/>
  <c r="FT53" i="52" s="1"/>
  <c r="Z51" i="52"/>
  <c r="AU51" i="52" s="1"/>
  <c r="BP51" i="52" s="1"/>
  <c r="CK51" i="52" s="1"/>
  <c r="DF51" i="52" s="1"/>
  <c r="EA51" i="52" s="1"/>
  <c r="EV53" i="52" s="1"/>
  <c r="FQ53" i="52" s="1"/>
  <c r="R51" i="52"/>
  <c r="T51" i="52" s="1"/>
  <c r="Q51" i="52"/>
  <c r="O51" i="52"/>
  <c r="GT50" i="52"/>
  <c r="BB50" i="52"/>
  <c r="AE50" i="52"/>
  <c r="AZ50" i="52" s="1"/>
  <c r="BU50" i="52" s="1"/>
  <c r="CP50" i="52" s="1"/>
  <c r="DK50" i="52" s="1"/>
  <c r="EF50" i="52" s="1"/>
  <c r="FA52" i="52" s="1"/>
  <c r="FV52" i="52" s="1"/>
  <c r="AC50" i="52"/>
  <c r="AX50" i="52" s="1"/>
  <c r="BS50" i="52" s="1"/>
  <c r="CN50" i="52" s="1"/>
  <c r="DI50" i="52" s="1"/>
  <c r="ED50" i="52" s="1"/>
  <c r="EY52" i="52" s="1"/>
  <c r="FT52" i="52" s="1"/>
  <c r="AA50" i="52"/>
  <c r="AV50" i="52" s="1"/>
  <c r="BQ50" i="52" s="1"/>
  <c r="CL50" i="52" s="1"/>
  <c r="DG50" i="52" s="1"/>
  <c r="EB50" i="52" s="1"/>
  <c r="EW52" i="52" s="1"/>
  <c r="FR52" i="52" s="1"/>
  <c r="Z50" i="52"/>
  <c r="AU50" i="52" s="1"/>
  <c r="BP50" i="52" s="1"/>
  <c r="CK50" i="52" s="1"/>
  <c r="DF50" i="52" s="1"/>
  <c r="EA50" i="52" s="1"/>
  <c r="EV52" i="52" s="1"/>
  <c r="FQ52" i="52" s="1"/>
  <c r="R50" i="52"/>
  <c r="T50" i="52" s="1"/>
  <c r="Q50" i="52"/>
  <c r="O50" i="52"/>
  <c r="GT49" i="52"/>
  <c r="BB49" i="52"/>
  <c r="AE49" i="52"/>
  <c r="AZ49" i="52" s="1"/>
  <c r="BU49" i="52" s="1"/>
  <c r="CP49" i="52" s="1"/>
  <c r="DK49" i="52" s="1"/>
  <c r="EF49" i="52" s="1"/>
  <c r="FA51" i="52" s="1"/>
  <c r="FV51" i="52" s="1"/>
  <c r="AC49" i="52"/>
  <c r="AX49" i="52" s="1"/>
  <c r="BS49" i="52" s="1"/>
  <c r="CN49" i="52" s="1"/>
  <c r="DI49" i="52" s="1"/>
  <c r="ED49" i="52" s="1"/>
  <c r="EY51" i="52" s="1"/>
  <c r="FT51" i="52" s="1"/>
  <c r="AA49" i="52"/>
  <c r="AV49" i="52" s="1"/>
  <c r="BQ49" i="52" s="1"/>
  <c r="CL49" i="52" s="1"/>
  <c r="DG49" i="52" s="1"/>
  <c r="EB49" i="52" s="1"/>
  <c r="EW51" i="52" s="1"/>
  <c r="FR51" i="52" s="1"/>
  <c r="Z49" i="52"/>
  <c r="AU49" i="52" s="1"/>
  <c r="BP49" i="52" s="1"/>
  <c r="CK49" i="52" s="1"/>
  <c r="DF49" i="52" s="1"/>
  <c r="EA49" i="52" s="1"/>
  <c r="EV51" i="52" s="1"/>
  <c r="FQ51" i="52" s="1"/>
  <c r="R49" i="52"/>
  <c r="T49" i="52" s="1"/>
  <c r="Q49" i="52"/>
  <c r="O49" i="52"/>
  <c r="GT48" i="52"/>
  <c r="BB48" i="52"/>
  <c r="AE48" i="52"/>
  <c r="AZ48" i="52" s="1"/>
  <c r="BU48" i="52" s="1"/>
  <c r="CP48" i="52" s="1"/>
  <c r="DK48" i="52" s="1"/>
  <c r="EF48" i="52" s="1"/>
  <c r="FA50" i="52" s="1"/>
  <c r="FV50" i="52" s="1"/>
  <c r="AC48" i="52"/>
  <c r="AX48" i="52" s="1"/>
  <c r="BS48" i="52" s="1"/>
  <c r="CN48" i="52" s="1"/>
  <c r="DI48" i="52" s="1"/>
  <c r="ED48" i="52" s="1"/>
  <c r="EY50" i="52" s="1"/>
  <c r="FT50" i="52" s="1"/>
  <c r="AA48" i="52"/>
  <c r="AV48" i="52" s="1"/>
  <c r="BQ48" i="52" s="1"/>
  <c r="CL48" i="52" s="1"/>
  <c r="DG48" i="52" s="1"/>
  <c r="EB48" i="52" s="1"/>
  <c r="EW50" i="52" s="1"/>
  <c r="FR50" i="52" s="1"/>
  <c r="Z48" i="52"/>
  <c r="AU48" i="52" s="1"/>
  <c r="BP48" i="52" s="1"/>
  <c r="CK48" i="52" s="1"/>
  <c r="DF48" i="52" s="1"/>
  <c r="EA48" i="52" s="1"/>
  <c r="EV50" i="52" s="1"/>
  <c r="FQ50" i="52" s="1"/>
  <c r="R48" i="52"/>
  <c r="T48" i="52" s="1"/>
  <c r="Q48" i="52"/>
  <c r="O48" i="52"/>
  <c r="GT47" i="52"/>
  <c r="BB47" i="52"/>
  <c r="BW47" i="52" s="1"/>
  <c r="GV49" i="52" s="1"/>
  <c r="AE47" i="52"/>
  <c r="AZ47" i="52" s="1"/>
  <c r="BU47" i="52" s="1"/>
  <c r="CP47" i="52" s="1"/>
  <c r="DK47" i="52" s="1"/>
  <c r="EF47" i="52" s="1"/>
  <c r="FA49" i="52" s="1"/>
  <c r="FV49" i="52" s="1"/>
  <c r="AC47" i="52"/>
  <c r="AX47" i="52" s="1"/>
  <c r="BS47" i="52" s="1"/>
  <c r="CN47" i="52" s="1"/>
  <c r="DI47" i="52" s="1"/>
  <c r="ED47" i="52" s="1"/>
  <c r="EY49" i="52" s="1"/>
  <c r="FT49" i="52" s="1"/>
  <c r="AA47" i="52"/>
  <c r="AV47" i="52" s="1"/>
  <c r="BQ47" i="52" s="1"/>
  <c r="CL47" i="52" s="1"/>
  <c r="DG47" i="52" s="1"/>
  <c r="EB47" i="52" s="1"/>
  <c r="EW49" i="52" s="1"/>
  <c r="FR49" i="52" s="1"/>
  <c r="Z47" i="52"/>
  <c r="AU47" i="52" s="1"/>
  <c r="BP47" i="52" s="1"/>
  <c r="CK47" i="52" s="1"/>
  <c r="DF47" i="52" s="1"/>
  <c r="EA47" i="52" s="1"/>
  <c r="EV49" i="52" s="1"/>
  <c r="FQ49" i="52" s="1"/>
  <c r="R47" i="52"/>
  <c r="T47" i="52" s="1"/>
  <c r="Q47" i="52"/>
  <c r="O47" i="52"/>
  <c r="GT46" i="52"/>
  <c r="BB46" i="52"/>
  <c r="GU48" i="52" s="1"/>
  <c r="AE46" i="52"/>
  <c r="AZ46" i="52" s="1"/>
  <c r="BU46" i="52" s="1"/>
  <c r="CP46" i="52" s="1"/>
  <c r="DK46" i="52" s="1"/>
  <c r="EF46" i="52" s="1"/>
  <c r="FA48" i="52" s="1"/>
  <c r="FV48" i="52" s="1"/>
  <c r="AC46" i="52"/>
  <c r="AX46" i="52" s="1"/>
  <c r="BS46" i="52" s="1"/>
  <c r="CN46" i="52" s="1"/>
  <c r="DI46" i="52" s="1"/>
  <c r="ED46" i="52" s="1"/>
  <c r="EY48" i="52" s="1"/>
  <c r="FT48" i="52" s="1"/>
  <c r="AA46" i="52"/>
  <c r="AV46" i="52" s="1"/>
  <c r="BQ46" i="52" s="1"/>
  <c r="CL46" i="52" s="1"/>
  <c r="DG46" i="52" s="1"/>
  <c r="EB46" i="52" s="1"/>
  <c r="EW48" i="52" s="1"/>
  <c r="FR48" i="52" s="1"/>
  <c r="Z46" i="52"/>
  <c r="AU46" i="52" s="1"/>
  <c r="BP46" i="52" s="1"/>
  <c r="CK46" i="52" s="1"/>
  <c r="DF46" i="52" s="1"/>
  <c r="EA46" i="52" s="1"/>
  <c r="EV48" i="52" s="1"/>
  <c r="FQ48" i="52" s="1"/>
  <c r="R46" i="52"/>
  <c r="T46" i="52" s="1"/>
  <c r="Q46" i="52"/>
  <c r="O46" i="52"/>
  <c r="GT45" i="52"/>
  <c r="BB45" i="52"/>
  <c r="AE45" i="52"/>
  <c r="AZ45" i="52" s="1"/>
  <c r="BU45" i="52" s="1"/>
  <c r="CP45" i="52" s="1"/>
  <c r="DK45" i="52" s="1"/>
  <c r="EF45" i="52" s="1"/>
  <c r="FA47" i="52" s="1"/>
  <c r="FV47" i="52" s="1"/>
  <c r="AC45" i="52"/>
  <c r="AX45" i="52" s="1"/>
  <c r="BS45" i="52" s="1"/>
  <c r="CN45" i="52" s="1"/>
  <c r="DI45" i="52" s="1"/>
  <c r="ED45" i="52" s="1"/>
  <c r="EY47" i="52" s="1"/>
  <c r="FT47" i="52" s="1"/>
  <c r="AA45" i="52"/>
  <c r="AV45" i="52" s="1"/>
  <c r="BQ45" i="52" s="1"/>
  <c r="CL45" i="52" s="1"/>
  <c r="DG45" i="52" s="1"/>
  <c r="EB45" i="52" s="1"/>
  <c r="EW47" i="52" s="1"/>
  <c r="FR47" i="52" s="1"/>
  <c r="Z45" i="52"/>
  <c r="AU45" i="52" s="1"/>
  <c r="BP45" i="52" s="1"/>
  <c r="CK45" i="52" s="1"/>
  <c r="DF45" i="52" s="1"/>
  <c r="EA45" i="52" s="1"/>
  <c r="EV47" i="52" s="1"/>
  <c r="FQ47" i="52" s="1"/>
  <c r="R45" i="52"/>
  <c r="T45" i="52" s="1"/>
  <c r="Q45" i="52"/>
  <c r="O45" i="52"/>
  <c r="GT44" i="52"/>
  <c r="BB44" i="52"/>
  <c r="GU46" i="52" s="1"/>
  <c r="AE44" i="52"/>
  <c r="AZ44" i="52" s="1"/>
  <c r="BU44" i="52" s="1"/>
  <c r="CP44" i="52" s="1"/>
  <c r="DK44" i="52" s="1"/>
  <c r="EF44" i="52" s="1"/>
  <c r="FA46" i="52" s="1"/>
  <c r="FV46" i="52" s="1"/>
  <c r="AC44" i="52"/>
  <c r="AX44" i="52" s="1"/>
  <c r="BS44" i="52" s="1"/>
  <c r="CN44" i="52" s="1"/>
  <c r="DI44" i="52" s="1"/>
  <c r="ED44" i="52" s="1"/>
  <c r="EY46" i="52" s="1"/>
  <c r="FT46" i="52" s="1"/>
  <c r="AA44" i="52"/>
  <c r="AV44" i="52" s="1"/>
  <c r="BQ44" i="52" s="1"/>
  <c r="CL44" i="52" s="1"/>
  <c r="DG44" i="52" s="1"/>
  <c r="EB44" i="52" s="1"/>
  <c r="EW46" i="52" s="1"/>
  <c r="FR46" i="52" s="1"/>
  <c r="Z44" i="52"/>
  <c r="AU44" i="52" s="1"/>
  <c r="BP44" i="52" s="1"/>
  <c r="CK44" i="52" s="1"/>
  <c r="DF44" i="52" s="1"/>
  <c r="EA44" i="52" s="1"/>
  <c r="EV46" i="52" s="1"/>
  <c r="FQ46" i="52" s="1"/>
  <c r="R44" i="52"/>
  <c r="T44" i="52" s="1"/>
  <c r="Q44" i="52"/>
  <c r="O44" i="52"/>
  <c r="GF43" i="52"/>
  <c r="GD43" i="52"/>
  <c r="FK43" i="52"/>
  <c r="FI43" i="52"/>
  <c r="BB43" i="52"/>
  <c r="GU45" i="52" s="1"/>
  <c r="AE43" i="52"/>
  <c r="AZ43" i="52" s="1"/>
  <c r="BU43" i="52" s="1"/>
  <c r="CP43" i="52" s="1"/>
  <c r="DK43" i="52" s="1"/>
  <c r="EF43" i="52" s="1"/>
  <c r="FA45" i="52" s="1"/>
  <c r="FV45" i="52" s="1"/>
  <c r="AC43" i="52"/>
  <c r="AX43" i="52" s="1"/>
  <c r="BS43" i="52" s="1"/>
  <c r="CN43" i="52" s="1"/>
  <c r="DI43" i="52" s="1"/>
  <c r="ED43" i="52" s="1"/>
  <c r="EY45" i="52" s="1"/>
  <c r="FT45" i="52" s="1"/>
  <c r="AA43" i="52"/>
  <c r="AV43" i="52" s="1"/>
  <c r="BQ43" i="52" s="1"/>
  <c r="CL43" i="52" s="1"/>
  <c r="DG43" i="52" s="1"/>
  <c r="EB43" i="52" s="1"/>
  <c r="EW45" i="52" s="1"/>
  <c r="FR45" i="52" s="1"/>
  <c r="Z43" i="52"/>
  <c r="AU43" i="52" s="1"/>
  <c r="BP43" i="52" s="1"/>
  <c r="CK43" i="52" s="1"/>
  <c r="DF43" i="52" s="1"/>
  <c r="EA43" i="52" s="1"/>
  <c r="EV45" i="52" s="1"/>
  <c r="FQ45" i="52" s="1"/>
  <c r="R43" i="52"/>
  <c r="T43" i="52" s="1"/>
  <c r="Q43" i="52"/>
  <c r="O43" i="52"/>
  <c r="GD42" i="52"/>
  <c r="FR42" i="52"/>
  <c r="FI42" i="52"/>
  <c r="FA42" i="52"/>
  <c r="FV42" i="52" s="1"/>
  <c r="EW42" i="52"/>
  <c r="BB42" i="52"/>
  <c r="GU44" i="52" s="1"/>
  <c r="AE42" i="52"/>
  <c r="AZ42" i="52" s="1"/>
  <c r="BU42" i="52" s="1"/>
  <c r="CP42" i="52" s="1"/>
  <c r="DK42" i="52" s="1"/>
  <c r="EF42" i="52" s="1"/>
  <c r="FA44" i="52" s="1"/>
  <c r="FV44" i="52" s="1"/>
  <c r="AC42" i="52"/>
  <c r="AX42" i="52" s="1"/>
  <c r="BS42" i="52" s="1"/>
  <c r="CN42" i="52" s="1"/>
  <c r="DI42" i="52" s="1"/>
  <c r="ED42" i="52" s="1"/>
  <c r="EY44" i="52" s="1"/>
  <c r="FT44" i="52" s="1"/>
  <c r="AA42" i="52"/>
  <c r="AV42" i="52" s="1"/>
  <c r="BQ42" i="52" s="1"/>
  <c r="CL42" i="52" s="1"/>
  <c r="DG42" i="52" s="1"/>
  <c r="EB42" i="52" s="1"/>
  <c r="EW44" i="52" s="1"/>
  <c r="FR44" i="52" s="1"/>
  <c r="Z42" i="52"/>
  <c r="AU42" i="52" s="1"/>
  <c r="BP42" i="52" s="1"/>
  <c r="CK42" i="52" s="1"/>
  <c r="DF42" i="52" s="1"/>
  <c r="EA42" i="52" s="1"/>
  <c r="EV44" i="52" s="1"/>
  <c r="FQ44" i="52" s="1"/>
  <c r="R42" i="52"/>
  <c r="T42" i="52" s="1"/>
  <c r="Q42" i="52"/>
  <c r="O42" i="52"/>
  <c r="EN41" i="52"/>
  <c r="DS41" i="52"/>
  <c r="CX41" i="52"/>
  <c r="CC41" i="52"/>
  <c r="BH41" i="52"/>
  <c r="AM41" i="52"/>
  <c r="R41" i="52"/>
  <c r="P41" i="52"/>
  <c r="N41" i="52"/>
  <c r="EN40" i="52"/>
  <c r="EB40" i="52"/>
  <c r="DS40" i="52"/>
  <c r="DG40" i="52"/>
  <c r="CX40" i="52"/>
  <c r="CL40" i="52"/>
  <c r="CC40" i="52"/>
  <c r="BQ40" i="52"/>
  <c r="BH40" i="52"/>
  <c r="AV40" i="52"/>
  <c r="AM40" i="52"/>
  <c r="AA40" i="52"/>
  <c r="H40" i="52"/>
  <c r="D40" i="52"/>
  <c r="B40" i="52"/>
  <c r="A40" i="52"/>
  <c r="GH38" i="52"/>
  <c r="GF38" i="52"/>
  <c r="GD38" i="52"/>
  <c r="GB38" i="52"/>
  <c r="FZ38" i="52"/>
  <c r="FM38" i="52"/>
  <c r="FK38" i="52"/>
  <c r="FI38" i="52"/>
  <c r="FG38" i="52"/>
  <c r="FE38" i="52"/>
  <c r="GH37" i="52"/>
  <c r="GF37" i="52"/>
  <c r="GD37" i="52"/>
  <c r="GB37" i="52"/>
  <c r="FZ37" i="52"/>
  <c r="FM37" i="52"/>
  <c r="FK37" i="52"/>
  <c r="FI37" i="52"/>
  <c r="FG37" i="52"/>
  <c r="FE37" i="52"/>
  <c r="GH36" i="52"/>
  <c r="GF36" i="52"/>
  <c r="GD36" i="52"/>
  <c r="GB36" i="52"/>
  <c r="FZ36" i="52"/>
  <c r="FM36" i="52"/>
  <c r="FK36" i="52"/>
  <c r="FI36" i="52"/>
  <c r="FG36" i="52"/>
  <c r="FE36" i="52"/>
  <c r="EL36" i="52"/>
  <c r="T36" i="52"/>
  <c r="R36" i="52"/>
  <c r="P36" i="52"/>
  <c r="N36" i="52"/>
  <c r="GH35" i="52"/>
  <c r="GF35" i="52"/>
  <c r="GD35" i="52"/>
  <c r="GB35" i="52"/>
  <c r="FZ35" i="52"/>
  <c r="FM35" i="52"/>
  <c r="FK35" i="52"/>
  <c r="FI35" i="52"/>
  <c r="FG35" i="52"/>
  <c r="FE35" i="52"/>
  <c r="T35" i="52"/>
  <c r="R35" i="52"/>
  <c r="P35" i="52"/>
  <c r="N35" i="52"/>
  <c r="GH34" i="52"/>
  <c r="GF34" i="52"/>
  <c r="GD34" i="52"/>
  <c r="GB34" i="52"/>
  <c r="FZ34" i="52"/>
  <c r="FM34" i="52"/>
  <c r="FK34" i="52"/>
  <c r="FI34" i="52"/>
  <c r="FG34" i="52"/>
  <c r="FE34" i="52"/>
  <c r="T34" i="52"/>
  <c r="R34" i="52"/>
  <c r="P34" i="52"/>
  <c r="N34" i="52"/>
  <c r="T33" i="52"/>
  <c r="R33" i="52"/>
  <c r="P33" i="52"/>
  <c r="N33" i="52"/>
  <c r="GH32" i="52"/>
  <c r="GF32" i="52"/>
  <c r="GD32" i="52"/>
  <c r="GB32" i="52"/>
  <c r="FZ32" i="52"/>
  <c r="FM32" i="52"/>
  <c r="FK32" i="52"/>
  <c r="FI32" i="52"/>
  <c r="FG32" i="52"/>
  <c r="FE32" i="52"/>
  <c r="T32" i="52"/>
  <c r="R32" i="52"/>
  <c r="P32" i="52"/>
  <c r="N32" i="52"/>
  <c r="GH31" i="52"/>
  <c r="GF31" i="52"/>
  <c r="GD31" i="52"/>
  <c r="GB31" i="52"/>
  <c r="FZ31" i="52"/>
  <c r="FM31" i="52"/>
  <c r="FK31" i="52"/>
  <c r="FI31" i="52"/>
  <c r="FG31" i="52"/>
  <c r="FE31" i="52"/>
  <c r="P31" i="52"/>
  <c r="N31" i="52"/>
  <c r="GJ29" i="52"/>
  <c r="BF29" i="52"/>
  <c r="BD29" i="52"/>
  <c r="AQ29" i="52"/>
  <c r="AM29" i="52"/>
  <c r="AO29" i="52" s="1"/>
  <c r="AG29" i="52"/>
  <c r="BB29" i="52" s="1"/>
  <c r="BW29" i="52" s="1"/>
  <c r="CR29" i="52" s="1"/>
  <c r="DM29" i="52" s="1"/>
  <c r="EH29" i="52" s="1"/>
  <c r="FC29" i="52" s="1"/>
  <c r="FX29" i="52" s="1"/>
  <c r="AE29" i="52"/>
  <c r="AZ29" i="52" s="1"/>
  <c r="BU29" i="52" s="1"/>
  <c r="CP29" i="52" s="1"/>
  <c r="DK29" i="52" s="1"/>
  <c r="EF29" i="52" s="1"/>
  <c r="FA29" i="52" s="1"/>
  <c r="FV29" i="52" s="1"/>
  <c r="AC29" i="52"/>
  <c r="AX29" i="52" s="1"/>
  <c r="BS29" i="52" s="1"/>
  <c r="CN29" i="52" s="1"/>
  <c r="DI29" i="52" s="1"/>
  <c r="ED29" i="52" s="1"/>
  <c r="EY29" i="52" s="1"/>
  <c r="FT29" i="52" s="1"/>
  <c r="AA29" i="52"/>
  <c r="AV29" i="52" s="1"/>
  <c r="BQ29" i="52" s="1"/>
  <c r="CL29" i="52" s="1"/>
  <c r="DG29" i="52" s="1"/>
  <c r="EB29" i="52" s="1"/>
  <c r="EW29" i="52" s="1"/>
  <c r="FR29" i="52" s="1"/>
  <c r="Z29" i="52"/>
  <c r="AU29" i="52" s="1"/>
  <c r="BP29" i="52" s="1"/>
  <c r="CK29" i="52" s="1"/>
  <c r="DF29" i="52" s="1"/>
  <c r="EA29" i="52" s="1"/>
  <c r="EV29" i="52" s="1"/>
  <c r="FQ29" i="52" s="1"/>
  <c r="R29" i="52"/>
  <c r="GJ28" i="52"/>
  <c r="BF28" i="52"/>
  <c r="CA28" i="52" s="1"/>
  <c r="BD28" i="52"/>
  <c r="BY28" i="52" s="1"/>
  <c r="CT28" i="52" s="1"/>
  <c r="DO28" i="52" s="1"/>
  <c r="AQ28" i="52"/>
  <c r="AM28" i="52"/>
  <c r="AO28" i="52" s="1"/>
  <c r="AG28" i="52"/>
  <c r="BB28" i="52" s="1"/>
  <c r="BW28" i="52" s="1"/>
  <c r="CR28" i="52" s="1"/>
  <c r="DM28" i="52" s="1"/>
  <c r="EH28" i="52" s="1"/>
  <c r="FC28" i="52" s="1"/>
  <c r="FX28" i="52" s="1"/>
  <c r="AE28" i="52"/>
  <c r="AZ28" i="52" s="1"/>
  <c r="BU28" i="52" s="1"/>
  <c r="CP28" i="52" s="1"/>
  <c r="DK28" i="52" s="1"/>
  <c r="EF28" i="52" s="1"/>
  <c r="FA28" i="52" s="1"/>
  <c r="FV28" i="52" s="1"/>
  <c r="AC28" i="52"/>
  <c r="AX28" i="52" s="1"/>
  <c r="BS28" i="52" s="1"/>
  <c r="CN28" i="52" s="1"/>
  <c r="DI28" i="52" s="1"/>
  <c r="ED28" i="52" s="1"/>
  <c r="EY28" i="52" s="1"/>
  <c r="FT28" i="52" s="1"/>
  <c r="AA28" i="52"/>
  <c r="AV28" i="52" s="1"/>
  <c r="BQ28" i="52" s="1"/>
  <c r="CL28" i="52" s="1"/>
  <c r="DG28" i="52" s="1"/>
  <c r="EB28" i="52" s="1"/>
  <c r="EW28" i="52" s="1"/>
  <c r="FR28" i="52" s="1"/>
  <c r="Z28" i="52"/>
  <c r="AU28" i="52" s="1"/>
  <c r="BP28" i="52" s="1"/>
  <c r="CK28" i="52" s="1"/>
  <c r="DF28" i="52" s="1"/>
  <c r="EA28" i="52" s="1"/>
  <c r="EV28" i="52" s="1"/>
  <c r="FQ28" i="52" s="1"/>
  <c r="R28" i="52"/>
  <c r="GJ27" i="52"/>
  <c r="BF27" i="52"/>
  <c r="CA27" i="52" s="1"/>
  <c r="CV27" i="52" s="1"/>
  <c r="DQ27" i="52" s="1"/>
  <c r="EL27" i="52" s="1"/>
  <c r="FG27" i="52" s="1"/>
  <c r="GB27" i="52" s="1"/>
  <c r="BD27" i="52"/>
  <c r="AQ27" i="52"/>
  <c r="AM27" i="52"/>
  <c r="AO27" i="52" s="1"/>
  <c r="AG27" i="52"/>
  <c r="BB27" i="52" s="1"/>
  <c r="BW27" i="52" s="1"/>
  <c r="CR27" i="52" s="1"/>
  <c r="DM27" i="52" s="1"/>
  <c r="EH27" i="52" s="1"/>
  <c r="FC27" i="52" s="1"/>
  <c r="FX27" i="52" s="1"/>
  <c r="AE27" i="52"/>
  <c r="AZ27" i="52" s="1"/>
  <c r="BU27" i="52" s="1"/>
  <c r="CP27" i="52" s="1"/>
  <c r="DK27" i="52" s="1"/>
  <c r="EF27" i="52" s="1"/>
  <c r="FA27" i="52" s="1"/>
  <c r="FV27" i="52" s="1"/>
  <c r="AC27" i="52"/>
  <c r="AX27" i="52" s="1"/>
  <c r="BS27" i="52" s="1"/>
  <c r="CN27" i="52" s="1"/>
  <c r="DI27" i="52" s="1"/>
  <c r="ED27" i="52" s="1"/>
  <c r="EY27" i="52" s="1"/>
  <c r="FT27" i="52" s="1"/>
  <c r="AA27" i="52"/>
  <c r="AV27" i="52" s="1"/>
  <c r="BQ27" i="52" s="1"/>
  <c r="CL27" i="52" s="1"/>
  <c r="DG27" i="52" s="1"/>
  <c r="EB27" i="52" s="1"/>
  <c r="EW27" i="52" s="1"/>
  <c r="FR27" i="52" s="1"/>
  <c r="Z27" i="52"/>
  <c r="AU27" i="52" s="1"/>
  <c r="BP27" i="52" s="1"/>
  <c r="CK27" i="52" s="1"/>
  <c r="DF27" i="52" s="1"/>
  <c r="EA27" i="52" s="1"/>
  <c r="EV27" i="52" s="1"/>
  <c r="FQ27" i="52" s="1"/>
  <c r="R27" i="52"/>
  <c r="GJ26" i="52"/>
  <c r="BF26" i="52"/>
  <c r="CA26" i="52" s="1"/>
  <c r="CV26" i="52" s="1"/>
  <c r="DQ26" i="52" s="1"/>
  <c r="EL26" i="52" s="1"/>
  <c r="FG26" i="52" s="1"/>
  <c r="GB26" i="52" s="1"/>
  <c r="BD26" i="52"/>
  <c r="AQ26" i="52"/>
  <c r="AM26" i="52"/>
  <c r="AO26" i="52" s="1"/>
  <c r="AG26" i="52"/>
  <c r="BB26" i="52" s="1"/>
  <c r="BW26" i="52" s="1"/>
  <c r="CR26" i="52" s="1"/>
  <c r="DM26" i="52" s="1"/>
  <c r="EH26" i="52" s="1"/>
  <c r="FC26" i="52" s="1"/>
  <c r="FX26" i="52" s="1"/>
  <c r="AE26" i="52"/>
  <c r="AZ26" i="52" s="1"/>
  <c r="BU26" i="52" s="1"/>
  <c r="CP26" i="52" s="1"/>
  <c r="DK26" i="52" s="1"/>
  <c r="EF26" i="52" s="1"/>
  <c r="FA26" i="52" s="1"/>
  <c r="FV26" i="52" s="1"/>
  <c r="AC26" i="52"/>
  <c r="AX26" i="52" s="1"/>
  <c r="BS26" i="52" s="1"/>
  <c r="CN26" i="52" s="1"/>
  <c r="DI26" i="52" s="1"/>
  <c r="ED26" i="52" s="1"/>
  <c r="EY26" i="52" s="1"/>
  <c r="FT26" i="52" s="1"/>
  <c r="AA26" i="52"/>
  <c r="AV26" i="52" s="1"/>
  <c r="BQ26" i="52" s="1"/>
  <c r="CL26" i="52" s="1"/>
  <c r="DG26" i="52" s="1"/>
  <c r="EB26" i="52" s="1"/>
  <c r="EW26" i="52" s="1"/>
  <c r="FR26" i="52" s="1"/>
  <c r="Z26" i="52"/>
  <c r="AU26" i="52" s="1"/>
  <c r="BP26" i="52" s="1"/>
  <c r="CK26" i="52" s="1"/>
  <c r="DF26" i="52" s="1"/>
  <c r="EA26" i="52" s="1"/>
  <c r="EV26" i="52" s="1"/>
  <c r="FQ26" i="52" s="1"/>
  <c r="R26" i="52"/>
  <c r="GJ25" i="52"/>
  <c r="BF25" i="52"/>
  <c r="CA25" i="52" s="1"/>
  <c r="CV25" i="52" s="1"/>
  <c r="DQ25" i="52" s="1"/>
  <c r="EL25" i="52" s="1"/>
  <c r="FG25" i="52" s="1"/>
  <c r="GB25" i="52" s="1"/>
  <c r="BD25" i="52"/>
  <c r="AQ25" i="52"/>
  <c r="AM25" i="52"/>
  <c r="AO25" i="52" s="1"/>
  <c r="AG25" i="52"/>
  <c r="BB25" i="52" s="1"/>
  <c r="BW25" i="52" s="1"/>
  <c r="CR25" i="52" s="1"/>
  <c r="DM25" i="52" s="1"/>
  <c r="EH25" i="52" s="1"/>
  <c r="FC25" i="52" s="1"/>
  <c r="FX25" i="52" s="1"/>
  <c r="AE25" i="52"/>
  <c r="AZ25" i="52" s="1"/>
  <c r="BU25" i="52" s="1"/>
  <c r="CP25" i="52" s="1"/>
  <c r="DK25" i="52" s="1"/>
  <c r="EF25" i="52" s="1"/>
  <c r="FA25" i="52" s="1"/>
  <c r="FV25" i="52" s="1"/>
  <c r="AC25" i="52"/>
  <c r="AX25" i="52" s="1"/>
  <c r="BS25" i="52" s="1"/>
  <c r="CN25" i="52" s="1"/>
  <c r="DI25" i="52" s="1"/>
  <c r="ED25" i="52" s="1"/>
  <c r="EY25" i="52" s="1"/>
  <c r="FT25" i="52" s="1"/>
  <c r="AA25" i="52"/>
  <c r="AV25" i="52" s="1"/>
  <c r="BQ25" i="52" s="1"/>
  <c r="CL25" i="52" s="1"/>
  <c r="DG25" i="52" s="1"/>
  <c r="EB25" i="52" s="1"/>
  <c r="EW25" i="52" s="1"/>
  <c r="FR25" i="52" s="1"/>
  <c r="Z25" i="52"/>
  <c r="AU25" i="52" s="1"/>
  <c r="BP25" i="52" s="1"/>
  <c r="CK25" i="52" s="1"/>
  <c r="DF25" i="52" s="1"/>
  <c r="EA25" i="52" s="1"/>
  <c r="EV25" i="52" s="1"/>
  <c r="FQ25" i="52" s="1"/>
  <c r="R25" i="52"/>
  <c r="GJ24" i="52"/>
  <c r="BF24" i="52"/>
  <c r="CA24" i="52" s="1"/>
  <c r="CV24" i="52" s="1"/>
  <c r="DQ24" i="52" s="1"/>
  <c r="EL24" i="52" s="1"/>
  <c r="FG24" i="52" s="1"/>
  <c r="GB24" i="52" s="1"/>
  <c r="BD24" i="52"/>
  <c r="AQ24" i="52"/>
  <c r="AM24" i="52"/>
  <c r="AO24" i="52" s="1"/>
  <c r="AG24" i="52"/>
  <c r="BB24" i="52" s="1"/>
  <c r="BW24" i="52" s="1"/>
  <c r="CR24" i="52" s="1"/>
  <c r="DM24" i="52" s="1"/>
  <c r="EH24" i="52" s="1"/>
  <c r="FC24" i="52" s="1"/>
  <c r="FX24" i="52" s="1"/>
  <c r="AE24" i="52"/>
  <c r="AZ24" i="52" s="1"/>
  <c r="BU24" i="52" s="1"/>
  <c r="CP24" i="52" s="1"/>
  <c r="DK24" i="52" s="1"/>
  <c r="EF24" i="52" s="1"/>
  <c r="FA24" i="52" s="1"/>
  <c r="FV24" i="52" s="1"/>
  <c r="AC24" i="52"/>
  <c r="AX24" i="52" s="1"/>
  <c r="BS24" i="52" s="1"/>
  <c r="CN24" i="52" s="1"/>
  <c r="DI24" i="52" s="1"/>
  <c r="ED24" i="52" s="1"/>
  <c r="EY24" i="52" s="1"/>
  <c r="FT24" i="52" s="1"/>
  <c r="AA24" i="52"/>
  <c r="AV24" i="52" s="1"/>
  <c r="BQ24" i="52" s="1"/>
  <c r="CL24" i="52" s="1"/>
  <c r="DG24" i="52" s="1"/>
  <c r="EB24" i="52" s="1"/>
  <c r="EW24" i="52" s="1"/>
  <c r="FR24" i="52" s="1"/>
  <c r="Z24" i="52"/>
  <c r="AU24" i="52" s="1"/>
  <c r="BP24" i="52" s="1"/>
  <c r="CK24" i="52" s="1"/>
  <c r="DF24" i="52" s="1"/>
  <c r="EA24" i="52" s="1"/>
  <c r="EV24" i="52" s="1"/>
  <c r="FQ24" i="52" s="1"/>
  <c r="R24" i="52"/>
  <c r="GJ23" i="52"/>
  <c r="BF23" i="52"/>
  <c r="BD23" i="52"/>
  <c r="AQ23" i="52"/>
  <c r="AM23" i="52"/>
  <c r="AO23" i="52" s="1"/>
  <c r="AG23" i="52"/>
  <c r="BB23" i="52" s="1"/>
  <c r="BW23" i="52" s="1"/>
  <c r="CR23" i="52" s="1"/>
  <c r="DM23" i="52" s="1"/>
  <c r="EH23" i="52" s="1"/>
  <c r="FC23" i="52" s="1"/>
  <c r="FX23" i="52" s="1"/>
  <c r="AE23" i="52"/>
  <c r="AZ23" i="52" s="1"/>
  <c r="BU23" i="52" s="1"/>
  <c r="CP23" i="52" s="1"/>
  <c r="DK23" i="52" s="1"/>
  <c r="EF23" i="52" s="1"/>
  <c r="FA23" i="52" s="1"/>
  <c r="FV23" i="52" s="1"/>
  <c r="AC23" i="52"/>
  <c r="AX23" i="52" s="1"/>
  <c r="BS23" i="52" s="1"/>
  <c r="CN23" i="52" s="1"/>
  <c r="DI23" i="52" s="1"/>
  <c r="ED23" i="52" s="1"/>
  <c r="EY23" i="52" s="1"/>
  <c r="FT23" i="52" s="1"/>
  <c r="AA23" i="52"/>
  <c r="AV23" i="52" s="1"/>
  <c r="BQ23" i="52" s="1"/>
  <c r="CL23" i="52" s="1"/>
  <c r="DG23" i="52" s="1"/>
  <c r="EB23" i="52" s="1"/>
  <c r="EW23" i="52" s="1"/>
  <c r="FR23" i="52" s="1"/>
  <c r="Z23" i="52"/>
  <c r="AU23" i="52" s="1"/>
  <c r="BP23" i="52" s="1"/>
  <c r="CK23" i="52" s="1"/>
  <c r="DF23" i="52" s="1"/>
  <c r="EA23" i="52" s="1"/>
  <c r="EV23" i="52" s="1"/>
  <c r="FQ23" i="52" s="1"/>
  <c r="R23" i="52"/>
  <c r="GJ22" i="52"/>
  <c r="BF22" i="52"/>
  <c r="CA22" i="52" s="1"/>
  <c r="CV22" i="52" s="1"/>
  <c r="DQ22" i="52" s="1"/>
  <c r="BD22" i="52"/>
  <c r="BY22" i="52" s="1"/>
  <c r="CT22" i="52" s="1"/>
  <c r="DO22" i="52" s="1"/>
  <c r="AQ22" i="52"/>
  <c r="AM22" i="52"/>
  <c r="AO22" i="52" s="1"/>
  <c r="AG22" i="52"/>
  <c r="BB22" i="52" s="1"/>
  <c r="BW22" i="52" s="1"/>
  <c r="CR22" i="52" s="1"/>
  <c r="DM22" i="52" s="1"/>
  <c r="EH22" i="52" s="1"/>
  <c r="FC22" i="52" s="1"/>
  <c r="FX22" i="52" s="1"/>
  <c r="AE22" i="52"/>
  <c r="AZ22" i="52" s="1"/>
  <c r="BU22" i="52" s="1"/>
  <c r="CP22" i="52" s="1"/>
  <c r="DK22" i="52" s="1"/>
  <c r="EF22" i="52" s="1"/>
  <c r="FA22" i="52" s="1"/>
  <c r="FV22" i="52" s="1"/>
  <c r="AC22" i="52"/>
  <c r="AX22" i="52" s="1"/>
  <c r="BS22" i="52" s="1"/>
  <c r="CN22" i="52" s="1"/>
  <c r="DI22" i="52" s="1"/>
  <c r="ED22" i="52" s="1"/>
  <c r="EY22" i="52" s="1"/>
  <c r="FT22" i="52" s="1"/>
  <c r="AA22" i="52"/>
  <c r="AV22" i="52" s="1"/>
  <c r="BQ22" i="52" s="1"/>
  <c r="CL22" i="52" s="1"/>
  <c r="DG22" i="52" s="1"/>
  <c r="EB22" i="52" s="1"/>
  <c r="EW22" i="52" s="1"/>
  <c r="FR22" i="52" s="1"/>
  <c r="Z22" i="52"/>
  <c r="AU22" i="52" s="1"/>
  <c r="BP22" i="52" s="1"/>
  <c r="CK22" i="52" s="1"/>
  <c r="DF22" i="52" s="1"/>
  <c r="EA22" i="52" s="1"/>
  <c r="EV22" i="52" s="1"/>
  <c r="FQ22" i="52" s="1"/>
  <c r="R22" i="52"/>
  <c r="HT92" i="52" s="1"/>
  <c r="GJ21" i="52"/>
  <c r="BF21" i="52"/>
  <c r="CA21" i="52" s="1"/>
  <c r="CV21" i="52" s="1"/>
  <c r="DQ21" i="52" s="1"/>
  <c r="EL21" i="52" s="1"/>
  <c r="FG21" i="52" s="1"/>
  <c r="GB21" i="52" s="1"/>
  <c r="BD21" i="52"/>
  <c r="AQ21" i="52"/>
  <c r="AM21" i="52"/>
  <c r="AO21" i="52" s="1"/>
  <c r="AG21" i="52"/>
  <c r="BB21" i="52" s="1"/>
  <c r="BW21" i="52" s="1"/>
  <c r="CR21" i="52" s="1"/>
  <c r="DM21" i="52" s="1"/>
  <c r="EH21" i="52" s="1"/>
  <c r="FC21" i="52" s="1"/>
  <c r="FX21" i="52" s="1"/>
  <c r="AE21" i="52"/>
  <c r="AZ21" i="52" s="1"/>
  <c r="BU21" i="52" s="1"/>
  <c r="CP21" i="52" s="1"/>
  <c r="DK21" i="52" s="1"/>
  <c r="EF21" i="52" s="1"/>
  <c r="FA21" i="52" s="1"/>
  <c r="FV21" i="52" s="1"/>
  <c r="AC21" i="52"/>
  <c r="AX21" i="52" s="1"/>
  <c r="BS21" i="52" s="1"/>
  <c r="CN21" i="52" s="1"/>
  <c r="DI21" i="52" s="1"/>
  <c r="ED21" i="52" s="1"/>
  <c r="EY21" i="52" s="1"/>
  <c r="FT21" i="52" s="1"/>
  <c r="AA21" i="52"/>
  <c r="AV21" i="52" s="1"/>
  <c r="BQ21" i="52" s="1"/>
  <c r="CL21" i="52" s="1"/>
  <c r="DG21" i="52" s="1"/>
  <c r="EB21" i="52" s="1"/>
  <c r="EW21" i="52" s="1"/>
  <c r="FR21" i="52" s="1"/>
  <c r="Z21" i="52"/>
  <c r="AU21" i="52" s="1"/>
  <c r="BP21" i="52" s="1"/>
  <c r="CK21" i="52" s="1"/>
  <c r="DF21" i="52" s="1"/>
  <c r="EA21" i="52" s="1"/>
  <c r="EV21" i="52" s="1"/>
  <c r="FQ21" i="52" s="1"/>
  <c r="R21" i="52"/>
  <c r="T21" i="52" s="1"/>
  <c r="GJ20" i="52"/>
  <c r="BF20" i="52"/>
  <c r="BD20" i="52"/>
  <c r="AQ20" i="52"/>
  <c r="AM20" i="52"/>
  <c r="AO20" i="52" s="1"/>
  <c r="AG20" i="52"/>
  <c r="BB20" i="52" s="1"/>
  <c r="BW20" i="52" s="1"/>
  <c r="CR20" i="52" s="1"/>
  <c r="DM20" i="52" s="1"/>
  <c r="EH20" i="52" s="1"/>
  <c r="FC20" i="52" s="1"/>
  <c r="FX20" i="52" s="1"/>
  <c r="AE20" i="52"/>
  <c r="AZ20" i="52" s="1"/>
  <c r="BU20" i="52" s="1"/>
  <c r="CP20" i="52" s="1"/>
  <c r="DK20" i="52" s="1"/>
  <c r="EF20" i="52" s="1"/>
  <c r="FA20" i="52" s="1"/>
  <c r="FV20" i="52" s="1"/>
  <c r="AC20" i="52"/>
  <c r="AX20" i="52" s="1"/>
  <c r="BS20" i="52" s="1"/>
  <c r="CN20" i="52" s="1"/>
  <c r="DI20" i="52" s="1"/>
  <c r="ED20" i="52" s="1"/>
  <c r="EY20" i="52" s="1"/>
  <c r="FT20" i="52" s="1"/>
  <c r="AA20" i="52"/>
  <c r="AV20" i="52" s="1"/>
  <c r="BQ20" i="52" s="1"/>
  <c r="CL20" i="52" s="1"/>
  <c r="DG20" i="52" s="1"/>
  <c r="EB20" i="52" s="1"/>
  <c r="EW20" i="52" s="1"/>
  <c r="FR20" i="52" s="1"/>
  <c r="Z20" i="52"/>
  <c r="AU20" i="52" s="1"/>
  <c r="BP20" i="52" s="1"/>
  <c r="CK20" i="52" s="1"/>
  <c r="DF20" i="52" s="1"/>
  <c r="EA20" i="52" s="1"/>
  <c r="EV20" i="52" s="1"/>
  <c r="FQ20" i="52" s="1"/>
  <c r="R20" i="52"/>
  <c r="HT90" i="52" s="1"/>
  <c r="GJ19" i="52"/>
  <c r="BF19" i="52"/>
  <c r="CA19" i="52" s="1"/>
  <c r="CV19" i="52" s="1"/>
  <c r="DQ19" i="52" s="1"/>
  <c r="EL19" i="52" s="1"/>
  <c r="FG19" i="52" s="1"/>
  <c r="GB19" i="52" s="1"/>
  <c r="BD19" i="52"/>
  <c r="AQ19" i="52"/>
  <c r="AM19" i="52"/>
  <c r="AO19" i="52" s="1"/>
  <c r="AG19" i="52"/>
  <c r="BB19" i="52" s="1"/>
  <c r="BW19" i="52" s="1"/>
  <c r="CR19" i="52" s="1"/>
  <c r="DM19" i="52" s="1"/>
  <c r="EH19" i="52" s="1"/>
  <c r="FC19" i="52" s="1"/>
  <c r="FX19" i="52" s="1"/>
  <c r="AE19" i="52"/>
  <c r="AZ19" i="52" s="1"/>
  <c r="BU19" i="52" s="1"/>
  <c r="CP19" i="52" s="1"/>
  <c r="DK19" i="52" s="1"/>
  <c r="EF19" i="52" s="1"/>
  <c r="FA19" i="52" s="1"/>
  <c r="FV19" i="52" s="1"/>
  <c r="AC19" i="52"/>
  <c r="AX19" i="52" s="1"/>
  <c r="BS19" i="52" s="1"/>
  <c r="CN19" i="52" s="1"/>
  <c r="DI19" i="52" s="1"/>
  <c r="ED19" i="52" s="1"/>
  <c r="EY19" i="52" s="1"/>
  <c r="FT19" i="52" s="1"/>
  <c r="AA19" i="52"/>
  <c r="AV19" i="52" s="1"/>
  <c r="BQ19" i="52" s="1"/>
  <c r="CL19" i="52" s="1"/>
  <c r="DG19" i="52" s="1"/>
  <c r="EB19" i="52" s="1"/>
  <c r="EW19" i="52" s="1"/>
  <c r="FR19" i="52" s="1"/>
  <c r="Z19" i="52"/>
  <c r="AU19" i="52" s="1"/>
  <c r="BP19" i="52" s="1"/>
  <c r="CK19" i="52" s="1"/>
  <c r="DF19" i="52" s="1"/>
  <c r="EA19" i="52" s="1"/>
  <c r="EV19" i="52" s="1"/>
  <c r="FQ19" i="52" s="1"/>
  <c r="R19" i="52"/>
  <c r="GJ18" i="52"/>
  <c r="BF18" i="52"/>
  <c r="CA18" i="52" s="1"/>
  <c r="CV18" i="52" s="1"/>
  <c r="DQ18" i="52" s="1"/>
  <c r="EL18" i="52" s="1"/>
  <c r="FG18" i="52" s="1"/>
  <c r="GB18" i="52" s="1"/>
  <c r="BD18" i="52"/>
  <c r="BY18" i="52" s="1"/>
  <c r="AQ18" i="52"/>
  <c r="AM18" i="52"/>
  <c r="AO18" i="52" s="1"/>
  <c r="AG18" i="52"/>
  <c r="BB18" i="52" s="1"/>
  <c r="BW18" i="52" s="1"/>
  <c r="CR18" i="52" s="1"/>
  <c r="DM18" i="52" s="1"/>
  <c r="EH18" i="52" s="1"/>
  <c r="FC18" i="52" s="1"/>
  <c r="FX18" i="52" s="1"/>
  <c r="AE18" i="52"/>
  <c r="AZ18" i="52" s="1"/>
  <c r="BU18" i="52" s="1"/>
  <c r="CP18" i="52" s="1"/>
  <c r="DK18" i="52" s="1"/>
  <c r="EF18" i="52" s="1"/>
  <c r="FA18" i="52" s="1"/>
  <c r="FV18" i="52" s="1"/>
  <c r="AC18" i="52"/>
  <c r="AX18" i="52" s="1"/>
  <c r="BS18" i="52" s="1"/>
  <c r="CN18" i="52" s="1"/>
  <c r="DI18" i="52" s="1"/>
  <c r="ED18" i="52" s="1"/>
  <c r="EY18" i="52" s="1"/>
  <c r="FT18" i="52" s="1"/>
  <c r="AA18" i="52"/>
  <c r="AV18" i="52" s="1"/>
  <c r="BQ18" i="52" s="1"/>
  <c r="CL18" i="52" s="1"/>
  <c r="DG18" i="52" s="1"/>
  <c r="EB18" i="52" s="1"/>
  <c r="EW18" i="52" s="1"/>
  <c r="FR18" i="52" s="1"/>
  <c r="Z18" i="52"/>
  <c r="AU18" i="52" s="1"/>
  <c r="BP18" i="52" s="1"/>
  <c r="CK18" i="52" s="1"/>
  <c r="DF18" i="52" s="1"/>
  <c r="EA18" i="52" s="1"/>
  <c r="EV18" i="52" s="1"/>
  <c r="FQ18" i="52" s="1"/>
  <c r="R18" i="52"/>
  <c r="GJ17" i="52"/>
  <c r="BF17" i="52"/>
  <c r="CA17" i="52" s="1"/>
  <c r="CV17" i="52" s="1"/>
  <c r="DQ17" i="52" s="1"/>
  <c r="EL17" i="52" s="1"/>
  <c r="FG17" i="52" s="1"/>
  <c r="GB17" i="52" s="1"/>
  <c r="BD17" i="52"/>
  <c r="AQ17" i="52"/>
  <c r="AM17" i="52"/>
  <c r="AO17" i="52" s="1"/>
  <c r="AG17" i="52"/>
  <c r="BB17" i="52" s="1"/>
  <c r="BW17" i="52" s="1"/>
  <c r="CR17" i="52" s="1"/>
  <c r="DM17" i="52" s="1"/>
  <c r="EH17" i="52" s="1"/>
  <c r="FC17" i="52" s="1"/>
  <c r="FX17" i="52" s="1"/>
  <c r="AE17" i="52"/>
  <c r="AZ17" i="52" s="1"/>
  <c r="BU17" i="52" s="1"/>
  <c r="CP17" i="52" s="1"/>
  <c r="DK17" i="52" s="1"/>
  <c r="EF17" i="52" s="1"/>
  <c r="FA17" i="52" s="1"/>
  <c r="FV17" i="52" s="1"/>
  <c r="AC17" i="52"/>
  <c r="AX17" i="52" s="1"/>
  <c r="BS17" i="52" s="1"/>
  <c r="CN17" i="52" s="1"/>
  <c r="DI17" i="52" s="1"/>
  <c r="ED17" i="52" s="1"/>
  <c r="EY17" i="52" s="1"/>
  <c r="FT17" i="52" s="1"/>
  <c r="AA17" i="52"/>
  <c r="AV17" i="52" s="1"/>
  <c r="BQ17" i="52" s="1"/>
  <c r="CL17" i="52" s="1"/>
  <c r="DG17" i="52" s="1"/>
  <c r="EB17" i="52" s="1"/>
  <c r="EW17" i="52" s="1"/>
  <c r="FR17" i="52" s="1"/>
  <c r="Z17" i="52"/>
  <c r="AU17" i="52" s="1"/>
  <c r="BP17" i="52" s="1"/>
  <c r="CK17" i="52" s="1"/>
  <c r="DF17" i="52" s="1"/>
  <c r="EA17" i="52" s="1"/>
  <c r="EV17" i="52" s="1"/>
  <c r="FQ17" i="52" s="1"/>
  <c r="R17" i="52"/>
  <c r="GJ16" i="52"/>
  <c r="BF16" i="52"/>
  <c r="BD16" i="52"/>
  <c r="BY16" i="52" s="1"/>
  <c r="CT16" i="52" s="1"/>
  <c r="DO16" i="52" s="1"/>
  <c r="AQ16" i="52"/>
  <c r="AM16" i="52"/>
  <c r="AO16" i="52" s="1"/>
  <c r="AG16" i="52"/>
  <c r="BB16" i="52" s="1"/>
  <c r="BW16" i="52" s="1"/>
  <c r="CR16" i="52" s="1"/>
  <c r="DM16" i="52" s="1"/>
  <c r="EH16" i="52" s="1"/>
  <c r="FC16" i="52" s="1"/>
  <c r="FX16" i="52" s="1"/>
  <c r="AE16" i="52"/>
  <c r="AZ16" i="52" s="1"/>
  <c r="BU16" i="52" s="1"/>
  <c r="CP16" i="52" s="1"/>
  <c r="DK16" i="52" s="1"/>
  <c r="EF16" i="52" s="1"/>
  <c r="FA16" i="52" s="1"/>
  <c r="FV16" i="52" s="1"/>
  <c r="AC16" i="52"/>
  <c r="AX16" i="52" s="1"/>
  <c r="BS16" i="52" s="1"/>
  <c r="CN16" i="52" s="1"/>
  <c r="DI16" i="52" s="1"/>
  <c r="ED16" i="52" s="1"/>
  <c r="EY16" i="52" s="1"/>
  <c r="FT16" i="52" s="1"/>
  <c r="AA16" i="52"/>
  <c r="AV16" i="52" s="1"/>
  <c r="BQ16" i="52" s="1"/>
  <c r="CL16" i="52" s="1"/>
  <c r="DG16" i="52" s="1"/>
  <c r="EB16" i="52" s="1"/>
  <c r="EW16" i="52" s="1"/>
  <c r="FR16" i="52" s="1"/>
  <c r="Z16" i="52"/>
  <c r="AU16" i="52" s="1"/>
  <c r="BP16" i="52" s="1"/>
  <c r="CK16" i="52" s="1"/>
  <c r="DF16" i="52" s="1"/>
  <c r="EA16" i="52" s="1"/>
  <c r="EV16" i="52" s="1"/>
  <c r="FQ16" i="52" s="1"/>
  <c r="R16" i="52"/>
  <c r="HT86" i="52" s="1"/>
  <c r="GJ15" i="52"/>
  <c r="BF15" i="52"/>
  <c r="CA15" i="52" s="1"/>
  <c r="CV15" i="52" s="1"/>
  <c r="DQ15" i="52" s="1"/>
  <c r="EL15" i="52" s="1"/>
  <c r="FG15" i="52" s="1"/>
  <c r="GB15" i="52" s="1"/>
  <c r="BD15" i="52"/>
  <c r="AQ15" i="52"/>
  <c r="AM15" i="52"/>
  <c r="AO15" i="52" s="1"/>
  <c r="AG15" i="52"/>
  <c r="BB15" i="52" s="1"/>
  <c r="BW15" i="52" s="1"/>
  <c r="CR15" i="52" s="1"/>
  <c r="DM15" i="52" s="1"/>
  <c r="EH15" i="52" s="1"/>
  <c r="FC15" i="52" s="1"/>
  <c r="FX15" i="52" s="1"/>
  <c r="AE15" i="52"/>
  <c r="AZ15" i="52" s="1"/>
  <c r="BU15" i="52" s="1"/>
  <c r="CP15" i="52" s="1"/>
  <c r="DK15" i="52" s="1"/>
  <c r="EF15" i="52" s="1"/>
  <c r="FA15" i="52" s="1"/>
  <c r="FV15" i="52" s="1"/>
  <c r="AC15" i="52"/>
  <c r="AX15" i="52" s="1"/>
  <c r="BS15" i="52" s="1"/>
  <c r="CN15" i="52" s="1"/>
  <c r="DI15" i="52" s="1"/>
  <c r="ED15" i="52" s="1"/>
  <c r="EY15" i="52" s="1"/>
  <c r="FT15" i="52" s="1"/>
  <c r="AA15" i="52"/>
  <c r="AV15" i="52" s="1"/>
  <c r="BQ15" i="52" s="1"/>
  <c r="CL15" i="52" s="1"/>
  <c r="DG15" i="52" s="1"/>
  <c r="EB15" i="52" s="1"/>
  <c r="EW15" i="52" s="1"/>
  <c r="FR15" i="52" s="1"/>
  <c r="Z15" i="52"/>
  <c r="AU15" i="52" s="1"/>
  <c r="BP15" i="52" s="1"/>
  <c r="CK15" i="52" s="1"/>
  <c r="DF15" i="52" s="1"/>
  <c r="EA15" i="52" s="1"/>
  <c r="EV15" i="52" s="1"/>
  <c r="FQ15" i="52" s="1"/>
  <c r="R15" i="52"/>
  <c r="GJ14" i="52"/>
  <c r="BF14" i="52"/>
  <c r="CA14" i="52" s="1"/>
  <c r="BD14" i="52"/>
  <c r="AQ14" i="52"/>
  <c r="AM14" i="52"/>
  <c r="AO14" i="52" s="1"/>
  <c r="AG14" i="52"/>
  <c r="BB14" i="52" s="1"/>
  <c r="BW14" i="52" s="1"/>
  <c r="CR14" i="52" s="1"/>
  <c r="DM14" i="52" s="1"/>
  <c r="EH14" i="52" s="1"/>
  <c r="FC14" i="52" s="1"/>
  <c r="FX14" i="52" s="1"/>
  <c r="AE14" i="52"/>
  <c r="AZ14" i="52" s="1"/>
  <c r="BU14" i="52" s="1"/>
  <c r="CP14" i="52" s="1"/>
  <c r="DK14" i="52" s="1"/>
  <c r="EF14" i="52" s="1"/>
  <c r="FA14" i="52" s="1"/>
  <c r="FV14" i="52" s="1"/>
  <c r="AC14" i="52"/>
  <c r="AX14" i="52" s="1"/>
  <c r="BS14" i="52" s="1"/>
  <c r="CN14" i="52" s="1"/>
  <c r="DI14" i="52" s="1"/>
  <c r="ED14" i="52" s="1"/>
  <c r="EY14" i="52" s="1"/>
  <c r="FT14" i="52" s="1"/>
  <c r="AA14" i="52"/>
  <c r="AV14" i="52" s="1"/>
  <c r="BQ14" i="52" s="1"/>
  <c r="CL14" i="52" s="1"/>
  <c r="DG14" i="52" s="1"/>
  <c r="EB14" i="52" s="1"/>
  <c r="EW14" i="52" s="1"/>
  <c r="FR14" i="52" s="1"/>
  <c r="Z14" i="52"/>
  <c r="AU14" i="52" s="1"/>
  <c r="BP14" i="52" s="1"/>
  <c r="CK14" i="52" s="1"/>
  <c r="DF14" i="52" s="1"/>
  <c r="EA14" i="52" s="1"/>
  <c r="EV14" i="52" s="1"/>
  <c r="FQ14" i="52" s="1"/>
  <c r="R14" i="52"/>
  <c r="HT84" i="52" s="1"/>
  <c r="GJ13" i="52"/>
  <c r="BF13" i="52"/>
  <c r="CA13" i="52" s="1"/>
  <c r="CV13" i="52" s="1"/>
  <c r="DQ13" i="52" s="1"/>
  <c r="EL13" i="52" s="1"/>
  <c r="FG13" i="52" s="1"/>
  <c r="GB13" i="52" s="1"/>
  <c r="BD13" i="52"/>
  <c r="AQ13" i="52"/>
  <c r="AM13" i="52"/>
  <c r="AO13" i="52" s="1"/>
  <c r="AG13" i="52"/>
  <c r="BB13" i="52" s="1"/>
  <c r="BW13" i="52" s="1"/>
  <c r="CR13" i="52" s="1"/>
  <c r="DM13" i="52" s="1"/>
  <c r="EH13" i="52" s="1"/>
  <c r="FC13" i="52" s="1"/>
  <c r="FX13" i="52" s="1"/>
  <c r="AE13" i="52"/>
  <c r="AZ13" i="52" s="1"/>
  <c r="BU13" i="52" s="1"/>
  <c r="CP13" i="52" s="1"/>
  <c r="DK13" i="52" s="1"/>
  <c r="EF13" i="52" s="1"/>
  <c r="FA13" i="52" s="1"/>
  <c r="FV13" i="52" s="1"/>
  <c r="AC13" i="52"/>
  <c r="AX13" i="52" s="1"/>
  <c r="BS13" i="52" s="1"/>
  <c r="CN13" i="52" s="1"/>
  <c r="DI13" i="52" s="1"/>
  <c r="ED13" i="52" s="1"/>
  <c r="EY13" i="52" s="1"/>
  <c r="FT13" i="52" s="1"/>
  <c r="AA13" i="52"/>
  <c r="AV13" i="52" s="1"/>
  <c r="BQ13" i="52" s="1"/>
  <c r="CL13" i="52" s="1"/>
  <c r="DG13" i="52" s="1"/>
  <c r="EB13" i="52" s="1"/>
  <c r="EW13" i="52" s="1"/>
  <c r="FR13" i="52" s="1"/>
  <c r="Z13" i="52"/>
  <c r="AU13" i="52" s="1"/>
  <c r="BP13" i="52" s="1"/>
  <c r="CK13" i="52" s="1"/>
  <c r="DF13" i="52" s="1"/>
  <c r="EA13" i="52" s="1"/>
  <c r="EV13" i="52" s="1"/>
  <c r="FQ13" i="52" s="1"/>
  <c r="R13" i="52"/>
  <c r="GJ12" i="52"/>
  <c r="BF12" i="52"/>
  <c r="BD12" i="52"/>
  <c r="BY12" i="52" s="1"/>
  <c r="CT12" i="52" s="1"/>
  <c r="DO12" i="52" s="1"/>
  <c r="AQ12" i="52"/>
  <c r="AM12" i="52"/>
  <c r="AO12" i="52" s="1"/>
  <c r="AG12" i="52"/>
  <c r="BB12" i="52" s="1"/>
  <c r="BW12" i="52" s="1"/>
  <c r="CR12" i="52" s="1"/>
  <c r="DM12" i="52" s="1"/>
  <c r="EH12" i="52" s="1"/>
  <c r="FC12" i="52" s="1"/>
  <c r="FX12" i="52" s="1"/>
  <c r="AE12" i="52"/>
  <c r="AZ12" i="52" s="1"/>
  <c r="BU12" i="52" s="1"/>
  <c r="CP12" i="52" s="1"/>
  <c r="DK12" i="52" s="1"/>
  <c r="EF12" i="52" s="1"/>
  <c r="FA12" i="52" s="1"/>
  <c r="FV12" i="52" s="1"/>
  <c r="AC12" i="52"/>
  <c r="AX12" i="52" s="1"/>
  <c r="BS12" i="52" s="1"/>
  <c r="CN12" i="52" s="1"/>
  <c r="DI12" i="52" s="1"/>
  <c r="ED12" i="52" s="1"/>
  <c r="EY12" i="52" s="1"/>
  <c r="FT12" i="52" s="1"/>
  <c r="AA12" i="52"/>
  <c r="AV12" i="52" s="1"/>
  <c r="BQ12" i="52" s="1"/>
  <c r="CL12" i="52" s="1"/>
  <c r="DG12" i="52" s="1"/>
  <c r="EB12" i="52" s="1"/>
  <c r="EW12" i="52" s="1"/>
  <c r="FR12" i="52" s="1"/>
  <c r="Z12" i="52"/>
  <c r="AU12" i="52" s="1"/>
  <c r="BP12" i="52" s="1"/>
  <c r="CK12" i="52" s="1"/>
  <c r="DF12" i="52" s="1"/>
  <c r="EA12" i="52" s="1"/>
  <c r="EV12" i="52" s="1"/>
  <c r="FQ12" i="52" s="1"/>
  <c r="R12" i="52"/>
  <c r="HT82" i="52" s="1"/>
  <c r="GJ11" i="52"/>
  <c r="BF11" i="52"/>
  <c r="CA11" i="52" s="1"/>
  <c r="CV11" i="52" s="1"/>
  <c r="DQ11" i="52" s="1"/>
  <c r="EL11" i="52" s="1"/>
  <c r="FG11" i="52" s="1"/>
  <c r="GB11" i="52" s="1"/>
  <c r="BD11" i="52"/>
  <c r="BY11" i="52" s="1"/>
  <c r="AQ11" i="52"/>
  <c r="AM11" i="52"/>
  <c r="AO11" i="52" s="1"/>
  <c r="AG11" i="52"/>
  <c r="BB11" i="52" s="1"/>
  <c r="BW11" i="52" s="1"/>
  <c r="CR11" i="52" s="1"/>
  <c r="DM11" i="52" s="1"/>
  <c r="EH11" i="52" s="1"/>
  <c r="FC11" i="52" s="1"/>
  <c r="FX11" i="52" s="1"/>
  <c r="AE11" i="52"/>
  <c r="AZ11" i="52" s="1"/>
  <c r="BU11" i="52" s="1"/>
  <c r="CP11" i="52" s="1"/>
  <c r="DK11" i="52" s="1"/>
  <c r="EF11" i="52" s="1"/>
  <c r="FA11" i="52" s="1"/>
  <c r="FV11" i="52" s="1"/>
  <c r="AC11" i="52"/>
  <c r="AX11" i="52" s="1"/>
  <c r="BS11" i="52" s="1"/>
  <c r="CN11" i="52" s="1"/>
  <c r="DI11" i="52" s="1"/>
  <c r="ED11" i="52" s="1"/>
  <c r="EY11" i="52" s="1"/>
  <c r="FT11" i="52" s="1"/>
  <c r="AA11" i="52"/>
  <c r="AV11" i="52" s="1"/>
  <c r="BQ11" i="52" s="1"/>
  <c r="CL11" i="52" s="1"/>
  <c r="DG11" i="52" s="1"/>
  <c r="EB11" i="52" s="1"/>
  <c r="EW11" i="52" s="1"/>
  <c r="FR11" i="52" s="1"/>
  <c r="Z11" i="52"/>
  <c r="AU11" i="52" s="1"/>
  <c r="BP11" i="52" s="1"/>
  <c r="CK11" i="52" s="1"/>
  <c r="DF11" i="52" s="1"/>
  <c r="EA11" i="52" s="1"/>
  <c r="EV11" i="52" s="1"/>
  <c r="FQ11" i="52" s="1"/>
  <c r="R11" i="52"/>
  <c r="T11" i="52" s="1"/>
  <c r="GJ10" i="52"/>
  <c r="BF10" i="52"/>
  <c r="CA10" i="52" s="1"/>
  <c r="CV10" i="52" s="1"/>
  <c r="DQ10" i="52" s="1"/>
  <c r="EL10" i="52" s="1"/>
  <c r="FG10" i="52" s="1"/>
  <c r="GB10" i="52" s="1"/>
  <c r="BD10" i="52"/>
  <c r="BY10" i="52" s="1"/>
  <c r="AQ10" i="52"/>
  <c r="AM10" i="52"/>
  <c r="AO10" i="52" s="1"/>
  <c r="AG10" i="52"/>
  <c r="BB10" i="52" s="1"/>
  <c r="BW10" i="52" s="1"/>
  <c r="CR10" i="52" s="1"/>
  <c r="DM10" i="52" s="1"/>
  <c r="EH10" i="52" s="1"/>
  <c r="FC10" i="52" s="1"/>
  <c r="FX10" i="52" s="1"/>
  <c r="AE10" i="52"/>
  <c r="AZ10" i="52" s="1"/>
  <c r="BU10" i="52" s="1"/>
  <c r="CP10" i="52" s="1"/>
  <c r="DK10" i="52" s="1"/>
  <c r="EF10" i="52" s="1"/>
  <c r="FA10" i="52" s="1"/>
  <c r="FV10" i="52" s="1"/>
  <c r="AC10" i="52"/>
  <c r="AX10" i="52" s="1"/>
  <c r="BS10" i="52" s="1"/>
  <c r="CN10" i="52" s="1"/>
  <c r="DI10" i="52" s="1"/>
  <c r="ED10" i="52" s="1"/>
  <c r="EY10" i="52" s="1"/>
  <c r="FT10" i="52" s="1"/>
  <c r="AA10" i="52"/>
  <c r="AV10" i="52" s="1"/>
  <c r="BQ10" i="52" s="1"/>
  <c r="CL10" i="52" s="1"/>
  <c r="DG10" i="52" s="1"/>
  <c r="EB10" i="52" s="1"/>
  <c r="EW10" i="52" s="1"/>
  <c r="FR10" i="52" s="1"/>
  <c r="Z10" i="52"/>
  <c r="AU10" i="52" s="1"/>
  <c r="BP10" i="52" s="1"/>
  <c r="CK10" i="52" s="1"/>
  <c r="DF10" i="52" s="1"/>
  <c r="EA10" i="52" s="1"/>
  <c r="EV10" i="52" s="1"/>
  <c r="FQ10" i="52" s="1"/>
  <c r="R10" i="52"/>
  <c r="HT80" i="52" s="1"/>
  <c r="GJ9" i="52"/>
  <c r="BF9" i="52"/>
  <c r="BD9" i="52"/>
  <c r="BY9" i="52" s="1"/>
  <c r="AQ9" i="52"/>
  <c r="AM9" i="52"/>
  <c r="AO9" i="52" s="1"/>
  <c r="AG9" i="52"/>
  <c r="BB9" i="52" s="1"/>
  <c r="BW9" i="52" s="1"/>
  <c r="CR9" i="52" s="1"/>
  <c r="DM9" i="52" s="1"/>
  <c r="EH9" i="52" s="1"/>
  <c r="FC9" i="52" s="1"/>
  <c r="FX9" i="52" s="1"/>
  <c r="AE9" i="52"/>
  <c r="AZ9" i="52" s="1"/>
  <c r="BU9" i="52" s="1"/>
  <c r="CP9" i="52" s="1"/>
  <c r="DK9" i="52" s="1"/>
  <c r="EF9" i="52" s="1"/>
  <c r="FA9" i="52" s="1"/>
  <c r="FV9" i="52" s="1"/>
  <c r="AC9" i="52"/>
  <c r="AX9" i="52" s="1"/>
  <c r="BS9" i="52" s="1"/>
  <c r="CN9" i="52" s="1"/>
  <c r="DI9" i="52" s="1"/>
  <c r="ED9" i="52" s="1"/>
  <c r="EY9" i="52" s="1"/>
  <c r="FT9" i="52" s="1"/>
  <c r="AA9" i="52"/>
  <c r="AV9" i="52" s="1"/>
  <c r="BQ9" i="52" s="1"/>
  <c r="CL9" i="52" s="1"/>
  <c r="DG9" i="52" s="1"/>
  <c r="EB9" i="52" s="1"/>
  <c r="EW9" i="52" s="1"/>
  <c r="FR9" i="52" s="1"/>
  <c r="Z9" i="52"/>
  <c r="AU9" i="52" s="1"/>
  <c r="BP9" i="52" s="1"/>
  <c r="CK9" i="52" s="1"/>
  <c r="DF9" i="52" s="1"/>
  <c r="EA9" i="52" s="1"/>
  <c r="EV9" i="52" s="1"/>
  <c r="FQ9" i="52" s="1"/>
  <c r="R9" i="52"/>
  <c r="GJ8" i="52"/>
  <c r="BF8" i="52"/>
  <c r="BD8" i="52"/>
  <c r="BY8" i="52" s="1"/>
  <c r="CT8" i="52" s="1"/>
  <c r="DO8" i="52" s="1"/>
  <c r="AQ8" i="52"/>
  <c r="AM8" i="52"/>
  <c r="AO8" i="52" s="1"/>
  <c r="AG8" i="52"/>
  <c r="BB8" i="52" s="1"/>
  <c r="BW8" i="52" s="1"/>
  <c r="CR8" i="52" s="1"/>
  <c r="DM8" i="52" s="1"/>
  <c r="EH8" i="52" s="1"/>
  <c r="FC8" i="52" s="1"/>
  <c r="FX8" i="52" s="1"/>
  <c r="AE8" i="52"/>
  <c r="AZ8" i="52" s="1"/>
  <c r="BU8" i="52" s="1"/>
  <c r="CP8" i="52" s="1"/>
  <c r="DK8" i="52" s="1"/>
  <c r="EF8" i="52" s="1"/>
  <c r="FA8" i="52" s="1"/>
  <c r="FV8" i="52" s="1"/>
  <c r="AC8" i="52"/>
  <c r="AX8" i="52" s="1"/>
  <c r="BS8" i="52" s="1"/>
  <c r="CN8" i="52" s="1"/>
  <c r="DI8" i="52" s="1"/>
  <c r="ED8" i="52" s="1"/>
  <c r="EY8" i="52" s="1"/>
  <c r="FT8" i="52" s="1"/>
  <c r="AA8" i="52"/>
  <c r="AV8" i="52" s="1"/>
  <c r="BQ8" i="52" s="1"/>
  <c r="CL8" i="52" s="1"/>
  <c r="DG8" i="52" s="1"/>
  <c r="EB8" i="52" s="1"/>
  <c r="EW8" i="52" s="1"/>
  <c r="FR8" i="52" s="1"/>
  <c r="Z8" i="52"/>
  <c r="AU8" i="52" s="1"/>
  <c r="BP8" i="52" s="1"/>
  <c r="CK8" i="52" s="1"/>
  <c r="DF8" i="52" s="1"/>
  <c r="EA8" i="52" s="1"/>
  <c r="EV8" i="52" s="1"/>
  <c r="FQ8" i="52" s="1"/>
  <c r="R8" i="52"/>
  <c r="HT78" i="52" s="1"/>
  <c r="GJ7" i="52"/>
  <c r="BF7" i="52"/>
  <c r="BD7" i="52"/>
  <c r="BY7" i="52" s="1"/>
  <c r="AQ7" i="52"/>
  <c r="AM7" i="52"/>
  <c r="AO7" i="52" s="1"/>
  <c r="AG7" i="52"/>
  <c r="BB7" i="52" s="1"/>
  <c r="BW7" i="52" s="1"/>
  <c r="CR7" i="52" s="1"/>
  <c r="DM7" i="52" s="1"/>
  <c r="EH7" i="52" s="1"/>
  <c r="FC7" i="52" s="1"/>
  <c r="FX7" i="52" s="1"/>
  <c r="AE7" i="52"/>
  <c r="AZ7" i="52" s="1"/>
  <c r="BU7" i="52" s="1"/>
  <c r="CP7" i="52" s="1"/>
  <c r="DK7" i="52" s="1"/>
  <c r="EF7" i="52" s="1"/>
  <c r="FA7" i="52" s="1"/>
  <c r="FV7" i="52" s="1"/>
  <c r="AC7" i="52"/>
  <c r="AX7" i="52" s="1"/>
  <c r="BS7" i="52" s="1"/>
  <c r="CN7" i="52" s="1"/>
  <c r="DI7" i="52" s="1"/>
  <c r="ED7" i="52" s="1"/>
  <c r="EY7" i="52" s="1"/>
  <c r="FT7" i="52" s="1"/>
  <c r="AA7" i="52"/>
  <c r="AV7" i="52" s="1"/>
  <c r="BQ7" i="52" s="1"/>
  <c r="CL7" i="52" s="1"/>
  <c r="DG7" i="52" s="1"/>
  <c r="EB7" i="52" s="1"/>
  <c r="EW7" i="52" s="1"/>
  <c r="FR7" i="52" s="1"/>
  <c r="Z7" i="52"/>
  <c r="AU7" i="52" s="1"/>
  <c r="BP7" i="52" s="1"/>
  <c r="CK7" i="52" s="1"/>
  <c r="DF7" i="52" s="1"/>
  <c r="EA7" i="52" s="1"/>
  <c r="EV7" i="52" s="1"/>
  <c r="FQ7" i="52" s="1"/>
  <c r="R7" i="52"/>
  <c r="GJ6" i="52"/>
  <c r="BF6" i="52"/>
  <c r="CA6" i="52" s="1"/>
  <c r="BD6" i="52"/>
  <c r="AQ6" i="52"/>
  <c r="AM6" i="52"/>
  <c r="AO6" i="52" s="1"/>
  <c r="AG6" i="52"/>
  <c r="BB6" i="52" s="1"/>
  <c r="BW6" i="52" s="1"/>
  <c r="CR6" i="52" s="1"/>
  <c r="DM6" i="52" s="1"/>
  <c r="EH6" i="52" s="1"/>
  <c r="FC6" i="52" s="1"/>
  <c r="FX6" i="52" s="1"/>
  <c r="AE6" i="52"/>
  <c r="AZ6" i="52" s="1"/>
  <c r="BU6" i="52" s="1"/>
  <c r="CP6" i="52" s="1"/>
  <c r="DK6" i="52" s="1"/>
  <c r="EF6" i="52" s="1"/>
  <c r="FA6" i="52" s="1"/>
  <c r="FV6" i="52" s="1"/>
  <c r="AC6" i="52"/>
  <c r="AX6" i="52" s="1"/>
  <c r="BS6" i="52" s="1"/>
  <c r="CN6" i="52" s="1"/>
  <c r="DI6" i="52" s="1"/>
  <c r="ED6" i="52" s="1"/>
  <c r="EY6" i="52" s="1"/>
  <c r="FT6" i="52" s="1"/>
  <c r="AA6" i="52"/>
  <c r="AV6" i="52" s="1"/>
  <c r="BQ6" i="52" s="1"/>
  <c r="CL6" i="52" s="1"/>
  <c r="DG6" i="52" s="1"/>
  <c r="EB6" i="52" s="1"/>
  <c r="EW6" i="52" s="1"/>
  <c r="FR6" i="52" s="1"/>
  <c r="Z6" i="52"/>
  <c r="AU6" i="52" s="1"/>
  <c r="BP6" i="52" s="1"/>
  <c r="CK6" i="52" s="1"/>
  <c r="DF6" i="52" s="1"/>
  <c r="EA6" i="52" s="1"/>
  <c r="EV6" i="52" s="1"/>
  <c r="FQ6" i="52" s="1"/>
  <c r="R6" i="52"/>
  <c r="HT76" i="52" s="1"/>
  <c r="GJ5" i="52"/>
  <c r="BF5" i="52"/>
  <c r="CA5" i="52" s="1"/>
  <c r="CV5" i="52" s="1"/>
  <c r="DQ5" i="52" s="1"/>
  <c r="EL5" i="52" s="1"/>
  <c r="FG5" i="52" s="1"/>
  <c r="GB5" i="52" s="1"/>
  <c r="GB33" i="52" s="1"/>
  <c r="BD5" i="52"/>
  <c r="AQ5" i="52"/>
  <c r="AM5" i="52"/>
  <c r="AO5" i="52" s="1"/>
  <c r="AG5" i="52"/>
  <c r="BB5" i="52" s="1"/>
  <c r="BW5" i="52" s="1"/>
  <c r="CR5" i="52" s="1"/>
  <c r="DM5" i="52" s="1"/>
  <c r="EH5" i="52" s="1"/>
  <c r="FC5" i="52" s="1"/>
  <c r="FX5" i="52" s="1"/>
  <c r="AE5" i="52"/>
  <c r="AZ5" i="52" s="1"/>
  <c r="AC5" i="52"/>
  <c r="AX5" i="52" s="1"/>
  <c r="BS5" i="52" s="1"/>
  <c r="CN5" i="52" s="1"/>
  <c r="DI5" i="52" s="1"/>
  <c r="ED5" i="52" s="1"/>
  <c r="EY5" i="52" s="1"/>
  <c r="FT5" i="52" s="1"/>
  <c r="AA5" i="52"/>
  <c r="AV5" i="52" s="1"/>
  <c r="BQ5" i="52" s="1"/>
  <c r="CL5" i="52" s="1"/>
  <c r="DG5" i="52" s="1"/>
  <c r="EB5" i="52" s="1"/>
  <c r="EW5" i="52" s="1"/>
  <c r="FR5" i="52" s="1"/>
  <c r="Z5" i="52"/>
  <c r="AU5" i="52" s="1"/>
  <c r="BP5" i="52" s="1"/>
  <c r="CK5" i="52" s="1"/>
  <c r="DF5" i="52" s="1"/>
  <c r="EA5" i="52" s="1"/>
  <c r="EV5" i="52" s="1"/>
  <c r="FQ5" i="52" s="1"/>
  <c r="R5" i="52"/>
  <c r="R31" i="52" s="1"/>
  <c r="FA3" i="52"/>
  <c r="FV3" i="52" s="1"/>
  <c r="AG3" i="52"/>
  <c r="BB3" i="52" s="1"/>
  <c r="BW3" i="52" s="1"/>
  <c r="CR3" i="52" s="1"/>
  <c r="DM3" i="52" s="1"/>
  <c r="EH3" i="52" s="1"/>
  <c r="FC3" i="52" s="1"/>
  <c r="FX3" i="52" s="1"/>
  <c r="AC3" i="52"/>
  <c r="AC40" i="52" s="1"/>
  <c r="Z3" i="52"/>
  <c r="AU3" i="52" s="1"/>
  <c r="BP3" i="52" s="1"/>
  <c r="GK1" i="52"/>
  <c r="FP1" i="52"/>
  <c r="EU1" i="52"/>
  <c r="DE1" i="52"/>
  <c r="CJ1" i="52"/>
  <c r="BO1" i="52"/>
  <c r="BD1" i="52"/>
  <c r="BY1" i="52" s="1"/>
  <c r="CT1" i="52" s="1"/>
  <c r="DO1" i="52" s="1"/>
  <c r="EJ1" i="52" s="1"/>
  <c r="FE1" i="52" s="1"/>
  <c r="FZ1" i="52" s="1"/>
  <c r="AT1" i="52"/>
  <c r="B1" i="52"/>
  <c r="HG85" i="52" l="1"/>
  <c r="HF89" i="52"/>
  <c r="N117" i="52"/>
  <c r="FG33" i="52"/>
  <c r="FG39" i="52" s="1"/>
  <c r="FG125" i="52" s="1"/>
  <c r="HH85" i="52"/>
  <c r="HG89" i="52"/>
  <c r="HE77" i="52"/>
  <c r="HE85" i="52"/>
  <c r="HH89" i="52"/>
  <c r="HE93" i="52"/>
  <c r="HF77" i="52"/>
  <c r="HF85" i="52"/>
  <c r="HE89" i="52"/>
  <c r="GU60" i="52"/>
  <c r="GU63" i="52"/>
  <c r="HG76" i="52"/>
  <c r="HF99" i="52"/>
  <c r="HE78" i="52"/>
  <c r="HF78" i="52"/>
  <c r="HE83" i="52"/>
  <c r="BL108" i="52"/>
  <c r="HE99" i="52"/>
  <c r="HH76" i="52"/>
  <c r="HE84" i="52"/>
  <c r="F66" i="52"/>
  <c r="GU66" i="52"/>
  <c r="HE76" i="52"/>
  <c r="BH149" i="52"/>
  <c r="HE94" i="52"/>
  <c r="GU67" i="52"/>
  <c r="HF76" i="52"/>
  <c r="HE87" i="52"/>
  <c r="BW44" i="52"/>
  <c r="CR44" i="52" s="1"/>
  <c r="CR47" i="52"/>
  <c r="DM47" i="52" s="1"/>
  <c r="EH47" i="52" s="1"/>
  <c r="BH138" i="52"/>
  <c r="BL96" i="52"/>
  <c r="BH101" i="52"/>
  <c r="HE96" i="52"/>
  <c r="BH106" i="52"/>
  <c r="CC134" i="52"/>
  <c r="BW46" i="52"/>
  <c r="CR46" i="52" s="1"/>
  <c r="GW48" i="52" s="1"/>
  <c r="HF96" i="52"/>
  <c r="BH103" i="52"/>
  <c r="BL107" i="52"/>
  <c r="BH14" i="52"/>
  <c r="BJ14" i="52" s="1"/>
  <c r="BH26" i="52"/>
  <c r="BJ26" i="52" s="1"/>
  <c r="DW22" i="52"/>
  <c r="N64" i="52"/>
  <c r="GU70" i="52"/>
  <c r="HF87" i="52"/>
  <c r="HF93" i="52"/>
  <c r="HE98" i="52"/>
  <c r="HG93" i="52"/>
  <c r="HE97" i="52"/>
  <c r="BH108" i="52"/>
  <c r="BH9" i="52"/>
  <c r="BJ9" i="52" s="1"/>
  <c r="T16" i="52"/>
  <c r="HE75" i="52"/>
  <c r="HE91" i="52"/>
  <c r="BH93" i="52"/>
  <c r="HH93" i="52"/>
  <c r="HF97" i="52"/>
  <c r="BW142" i="52"/>
  <c r="HE90" i="52"/>
  <c r="DS72" i="52"/>
  <c r="GW62" i="52"/>
  <c r="CX83" i="52"/>
  <c r="GV73" i="52"/>
  <c r="DM132" i="52"/>
  <c r="HG80" i="52"/>
  <c r="CR135" i="52"/>
  <c r="DM135" i="52" s="1"/>
  <c r="HF83" i="52"/>
  <c r="BY29" i="52"/>
  <c r="BL29" i="52"/>
  <c r="HE80" i="52"/>
  <c r="EH127" i="52"/>
  <c r="HI75" i="52" s="1"/>
  <c r="HV75" i="52" s="1"/>
  <c r="HU75" i="52" s="1"/>
  <c r="HH75" i="52"/>
  <c r="HE86" i="52"/>
  <c r="BW138" i="52"/>
  <c r="HF86" i="52" s="1"/>
  <c r="BH7" i="52"/>
  <c r="BJ7" i="52" s="1"/>
  <c r="T8" i="52"/>
  <c r="T12" i="52"/>
  <c r="BY17" i="52"/>
  <c r="CT17" i="52" s="1"/>
  <c r="BL17" i="52"/>
  <c r="HT88" i="52"/>
  <c r="T18" i="52"/>
  <c r="BL21" i="52"/>
  <c r="BH29" i="52"/>
  <c r="BJ29" i="52" s="1"/>
  <c r="BW43" i="52"/>
  <c r="GV45" i="52" s="1"/>
  <c r="GU50" i="52"/>
  <c r="BW48" i="52"/>
  <c r="GV50" i="52" s="1"/>
  <c r="GU62" i="52"/>
  <c r="CC71" i="52"/>
  <c r="GV61" i="52" s="1"/>
  <c r="GU61" i="52"/>
  <c r="CC74" i="52"/>
  <c r="GU64" i="52"/>
  <c r="CC75" i="52"/>
  <c r="GU65" i="52"/>
  <c r="HF75" i="52"/>
  <c r="HF80" i="52"/>
  <c r="CR136" i="52"/>
  <c r="HF84" i="52"/>
  <c r="CR143" i="52"/>
  <c r="HF91" i="52"/>
  <c r="CA146" i="52"/>
  <c r="CV146" i="52" s="1"/>
  <c r="DQ146" i="52" s="1"/>
  <c r="EL146" i="52" s="1"/>
  <c r="BH146" i="52"/>
  <c r="BY15" i="52"/>
  <c r="CG15" i="52" s="1"/>
  <c r="BH15" i="52"/>
  <c r="BJ15" i="52" s="1"/>
  <c r="CA29" i="52"/>
  <c r="CV29" i="52" s="1"/>
  <c r="DQ29" i="52" s="1"/>
  <c r="EL29" i="52" s="1"/>
  <c r="FG29" i="52" s="1"/>
  <c r="GB29" i="52" s="1"/>
  <c r="BW42" i="52"/>
  <c r="CR42" i="52" s="1"/>
  <c r="DM42" i="52" s="1"/>
  <c r="GV54" i="52"/>
  <c r="CR52" i="52"/>
  <c r="DM52" i="52" s="1"/>
  <c r="GX54" i="52" s="1"/>
  <c r="GU57" i="52"/>
  <c r="GV62" i="52"/>
  <c r="CC69" i="52"/>
  <c r="CX69" i="52" s="1"/>
  <c r="GU59" i="52"/>
  <c r="GU73" i="52"/>
  <c r="HG75" i="52"/>
  <c r="CX76" i="52"/>
  <c r="DS76" i="52" s="1"/>
  <c r="GV66" i="52"/>
  <c r="BL105" i="52"/>
  <c r="DM130" i="52"/>
  <c r="HG78" i="52"/>
  <c r="BY136" i="52"/>
  <c r="CT136" i="52" s="1"/>
  <c r="DO136" i="52" s="1"/>
  <c r="EJ136" i="52" s="1"/>
  <c r="BH136" i="52"/>
  <c r="BH97" i="52"/>
  <c r="HG97" i="52"/>
  <c r="BL102" i="52"/>
  <c r="BH6" i="52"/>
  <c r="BJ6" i="52" s="1"/>
  <c r="BH23" i="52"/>
  <c r="BJ23" i="52" s="1"/>
  <c r="HH97" i="52"/>
  <c r="BH98" i="52"/>
  <c r="BL103" i="52"/>
  <c r="BH144" i="52"/>
  <c r="CA9" i="52"/>
  <c r="CV9" i="52" s="1"/>
  <c r="DQ9" i="52" s="1"/>
  <c r="EL9" i="52" s="1"/>
  <c r="FG9" i="52" s="1"/>
  <c r="GB9" i="52" s="1"/>
  <c r="BJ32" i="52"/>
  <c r="BL9" i="52"/>
  <c r="BY21" i="52"/>
  <c r="CG21" i="52" s="1"/>
  <c r="BH21" i="52"/>
  <c r="BJ21" i="52" s="1"/>
  <c r="HT98" i="52"/>
  <c r="T28" i="52"/>
  <c r="P37" i="52"/>
  <c r="P121" i="52" s="1"/>
  <c r="CV136" i="52"/>
  <c r="DQ136" i="52" s="1"/>
  <c r="EL136" i="52" s="1"/>
  <c r="AX3" i="52"/>
  <c r="AX40" i="52" s="1"/>
  <c r="BY6" i="52"/>
  <c r="CC6" i="52" s="1"/>
  <c r="CE6" i="52" s="1"/>
  <c r="CA7" i="52"/>
  <c r="CV7" i="52" s="1"/>
  <c r="DQ7" i="52" s="1"/>
  <c r="EL7" i="52" s="1"/>
  <c r="FG7" i="52" s="1"/>
  <c r="GB7" i="52" s="1"/>
  <c r="BL11" i="52"/>
  <c r="T14" i="52"/>
  <c r="CV14" i="52"/>
  <c r="DQ14" i="52" s="1"/>
  <c r="EL14" i="52" s="1"/>
  <c r="FG14" i="52" s="1"/>
  <c r="GB14" i="52" s="1"/>
  <c r="BH17" i="52"/>
  <c r="BJ17" i="52" s="1"/>
  <c r="BL20" i="52"/>
  <c r="BY20" i="52"/>
  <c r="CA23" i="52"/>
  <c r="CV23" i="52" s="1"/>
  <c r="DQ23" i="52" s="1"/>
  <c r="EL23" i="52" s="1"/>
  <c r="FG23" i="52" s="1"/>
  <c r="GB23" i="52" s="1"/>
  <c r="BH27" i="52"/>
  <c r="BJ27" i="52" s="1"/>
  <c r="BW45" i="52"/>
  <c r="CR45" i="52" s="1"/>
  <c r="GU47" i="52"/>
  <c r="GU52" i="52"/>
  <c r="BW50" i="52"/>
  <c r="GV52" i="52" s="1"/>
  <c r="P64" i="52"/>
  <c r="GU58" i="52"/>
  <c r="T64" i="52"/>
  <c r="GU72" i="52"/>
  <c r="CX77" i="52"/>
  <c r="DS77" i="52" s="1"/>
  <c r="GV67" i="52"/>
  <c r="CV134" i="52"/>
  <c r="DQ134" i="52" s="1"/>
  <c r="EL134" i="52" s="1"/>
  <c r="BY145" i="52"/>
  <c r="BH145" i="52"/>
  <c r="DM148" i="52"/>
  <c r="HG96" i="52"/>
  <c r="CV149" i="52"/>
  <c r="DQ149" i="52" s="1"/>
  <c r="EL149" i="52" s="1"/>
  <c r="CC149" i="52"/>
  <c r="CK3" i="52"/>
  <c r="BP40" i="52"/>
  <c r="BP125" i="52"/>
  <c r="BP88" i="52"/>
  <c r="CK88" i="52" s="1"/>
  <c r="BL104" i="52"/>
  <c r="BH104" i="52"/>
  <c r="CR146" i="52"/>
  <c r="HF94" i="52"/>
  <c r="BW147" i="52"/>
  <c r="HE95" i="52"/>
  <c r="BH148" i="52"/>
  <c r="BY148" i="52"/>
  <c r="CC148" i="52" s="1"/>
  <c r="BY151" i="52"/>
  <c r="BH151" i="52"/>
  <c r="T6" i="52"/>
  <c r="CV6" i="52"/>
  <c r="DQ6" i="52" s="1"/>
  <c r="EL6" i="52" s="1"/>
  <c r="FG6" i="52" s="1"/>
  <c r="GB6" i="52" s="1"/>
  <c r="T10" i="52"/>
  <c r="BL12" i="52"/>
  <c r="BY14" i="52"/>
  <c r="CC14" i="52" s="1"/>
  <c r="CE14" i="52" s="1"/>
  <c r="T20" i="52"/>
  <c r="T22" i="52"/>
  <c r="Z40" i="52"/>
  <c r="AU40" i="52"/>
  <c r="GU53" i="52"/>
  <c r="BW51" i="52"/>
  <c r="BW54" i="52"/>
  <c r="GV56" i="52" s="1"/>
  <c r="GU56" i="52"/>
  <c r="GV58" i="52"/>
  <c r="CR56" i="52"/>
  <c r="DM56" i="52" s="1"/>
  <c r="GU71" i="52"/>
  <c r="CC81" i="52"/>
  <c r="CX81" i="52" s="1"/>
  <c r="GW71" i="52" s="1"/>
  <c r="CX82" i="52"/>
  <c r="DS82" i="52" s="1"/>
  <c r="GV72" i="52"/>
  <c r="DM129" i="52"/>
  <c r="HG77" i="52"/>
  <c r="CT130" i="52"/>
  <c r="DO130" i="52" s="1"/>
  <c r="EJ130" i="52" s="1"/>
  <c r="EN130" i="52" s="1"/>
  <c r="CC130" i="52"/>
  <c r="BW133" i="52"/>
  <c r="HE81" i="52"/>
  <c r="BW134" i="52"/>
  <c r="HF82" i="52" s="1"/>
  <c r="HE82" i="52"/>
  <c r="BY139" i="52"/>
  <c r="CC139" i="52" s="1"/>
  <c r="BH139" i="52"/>
  <c r="BW140" i="52"/>
  <c r="HE88" i="52"/>
  <c r="R64" i="52"/>
  <c r="BH99" i="52"/>
  <c r="BY142" i="52"/>
  <c r="BH142" i="52"/>
  <c r="BW53" i="52"/>
  <c r="CR53" i="52" s="1"/>
  <c r="CC78" i="52"/>
  <c r="CX78" i="52" s="1"/>
  <c r="GU68" i="52"/>
  <c r="BW144" i="52"/>
  <c r="HE92" i="52"/>
  <c r="CR150" i="52"/>
  <c r="HF98" i="52"/>
  <c r="BH96" i="52"/>
  <c r="BH102" i="52"/>
  <c r="BY144" i="52"/>
  <c r="CT144" i="52" s="1"/>
  <c r="BL94" i="52"/>
  <c r="BH95" i="52"/>
  <c r="BL97" i="52"/>
  <c r="BL99" i="52"/>
  <c r="BH135" i="52"/>
  <c r="BY135" i="52"/>
  <c r="CC135" i="52" s="1"/>
  <c r="BH141" i="52"/>
  <c r="BL106" i="52"/>
  <c r="BH143" i="52"/>
  <c r="HT96" i="52"/>
  <c r="T26" i="52"/>
  <c r="EJ8" i="52"/>
  <c r="CA16" i="52"/>
  <c r="CV16" i="52" s="1"/>
  <c r="DQ16" i="52" s="1"/>
  <c r="EL16" i="52" s="1"/>
  <c r="FG16" i="52" s="1"/>
  <c r="GB16" i="52" s="1"/>
  <c r="BH16" i="52"/>
  <c r="BJ16" i="52" s="1"/>
  <c r="HT75" i="52"/>
  <c r="T5" i="52"/>
  <c r="T31" i="52" s="1"/>
  <c r="T37" i="52" s="1"/>
  <c r="T121" i="52" s="1"/>
  <c r="AQ31" i="52"/>
  <c r="AQ37" i="52" s="1"/>
  <c r="BY5" i="52"/>
  <c r="BL5" i="52"/>
  <c r="BL31" i="52" s="1"/>
  <c r="BH5" i="52"/>
  <c r="BJ5" i="52" s="1"/>
  <c r="BJ31" i="52" s="1"/>
  <c r="EJ12" i="52"/>
  <c r="BY19" i="52"/>
  <c r="BL19" i="52"/>
  <c r="BH19" i="52"/>
  <c r="BJ19" i="52" s="1"/>
  <c r="BY25" i="52"/>
  <c r="BL25" i="52"/>
  <c r="BH25" i="52"/>
  <c r="BJ25" i="52" s="1"/>
  <c r="BY13" i="52"/>
  <c r="BL13" i="52"/>
  <c r="BH13" i="52"/>
  <c r="BJ13" i="52" s="1"/>
  <c r="HT83" i="52"/>
  <c r="T13" i="52"/>
  <c r="CT18" i="52"/>
  <c r="CG18" i="52"/>
  <c r="CC18" i="52"/>
  <c r="CE18" i="52" s="1"/>
  <c r="CA8" i="52"/>
  <c r="CV8" i="52" s="1"/>
  <c r="DQ8" i="52" s="1"/>
  <c r="EL8" i="52" s="1"/>
  <c r="FG8" i="52" s="1"/>
  <c r="GB8" i="52" s="1"/>
  <c r="BH8" i="52"/>
  <c r="BJ8" i="52" s="1"/>
  <c r="CT10" i="52"/>
  <c r="CC10" i="52"/>
  <c r="CE10" i="52" s="1"/>
  <c r="CG10" i="52"/>
  <c r="EJ16" i="52"/>
  <c r="CG11" i="52"/>
  <c r="CC11" i="52"/>
  <c r="CE11" i="52" s="1"/>
  <c r="CC22" i="52"/>
  <c r="CE22" i="52" s="1"/>
  <c r="BY24" i="52"/>
  <c r="BL24" i="52"/>
  <c r="HT95" i="52"/>
  <c r="T25" i="52"/>
  <c r="BL7" i="52"/>
  <c r="T9" i="52"/>
  <c r="HT79" i="52"/>
  <c r="CT9" i="52"/>
  <c r="BH10" i="52"/>
  <c r="BJ10" i="52" s="1"/>
  <c r="CA12" i="52"/>
  <c r="BH12" i="52"/>
  <c r="BJ12" i="52" s="1"/>
  <c r="BL15" i="52"/>
  <c r="HT87" i="52"/>
  <c r="T17" i="52"/>
  <c r="BH18" i="52"/>
  <c r="BJ18" i="52" s="1"/>
  <c r="EJ22" i="52"/>
  <c r="DS22" i="52"/>
  <c r="DU22" i="52" s="1"/>
  <c r="BY23" i="52"/>
  <c r="BL23" i="52"/>
  <c r="HT94" i="52"/>
  <c r="T24" i="52"/>
  <c r="BY27" i="52"/>
  <c r="BL27" i="52"/>
  <c r="CV28" i="52"/>
  <c r="DQ28" i="52" s="1"/>
  <c r="DS28" i="52" s="1"/>
  <c r="DU28" i="52" s="1"/>
  <c r="CG28" i="52"/>
  <c r="CC28" i="52"/>
  <c r="CE28" i="52" s="1"/>
  <c r="AM31" i="52"/>
  <c r="AM37" i="52" s="1"/>
  <c r="GX49" i="52"/>
  <c r="GU51" i="52"/>
  <c r="BW49" i="52"/>
  <c r="HT81" i="52"/>
  <c r="CT11" i="52"/>
  <c r="HT89" i="52"/>
  <c r="T19" i="52"/>
  <c r="EL22" i="52"/>
  <c r="FG22" i="52" s="1"/>
  <c r="GB22" i="52" s="1"/>
  <c r="BL32" i="52"/>
  <c r="BD32" i="52"/>
  <c r="BD31" i="52"/>
  <c r="BH32" i="52"/>
  <c r="BH31" i="52"/>
  <c r="BU5" i="52"/>
  <c r="BF32" i="52"/>
  <c r="HT77" i="52"/>
  <c r="T7" i="52"/>
  <c r="CT7" i="52"/>
  <c r="BL8" i="52"/>
  <c r="BH11" i="52"/>
  <c r="BJ11" i="52" s="1"/>
  <c r="HT85" i="52"/>
  <c r="T15" i="52"/>
  <c r="BL16" i="52"/>
  <c r="HT93" i="52"/>
  <c r="T23" i="52"/>
  <c r="BH24" i="52"/>
  <c r="BJ24" i="52" s="1"/>
  <c r="BY26" i="52"/>
  <c r="BL26" i="52"/>
  <c r="HT97" i="52"/>
  <c r="T27" i="52"/>
  <c r="EJ28" i="52"/>
  <c r="BF31" i="52"/>
  <c r="GB39" i="52"/>
  <c r="GB125" i="52" s="1"/>
  <c r="GV63" i="52"/>
  <c r="CX73" i="52"/>
  <c r="CX70" i="52"/>
  <c r="GV60" i="52"/>
  <c r="BL6" i="52"/>
  <c r="BL10" i="52"/>
  <c r="BL14" i="52"/>
  <c r="BL18" i="52"/>
  <c r="BH20" i="52"/>
  <c r="BJ20" i="52" s="1"/>
  <c r="CA20" i="52"/>
  <c r="CV20" i="52" s="1"/>
  <c r="DQ20" i="52" s="1"/>
  <c r="EL20" i="52" s="1"/>
  <c r="FG20" i="52" s="1"/>
  <c r="GB20" i="52" s="1"/>
  <c r="CX22" i="52"/>
  <c r="CZ22" i="52" s="1"/>
  <c r="DB22" i="52"/>
  <c r="BL28" i="52"/>
  <c r="R37" i="52"/>
  <c r="R121" i="52" s="1"/>
  <c r="GU49" i="52"/>
  <c r="GU54" i="52"/>
  <c r="CX80" i="52"/>
  <c r="GV70" i="52"/>
  <c r="BL112" i="52"/>
  <c r="BL111" i="52"/>
  <c r="BF112" i="52"/>
  <c r="BF111" i="52"/>
  <c r="BH112" i="52"/>
  <c r="BD112" i="52"/>
  <c r="BD111" i="52"/>
  <c r="BH111" i="52"/>
  <c r="BU90" i="52"/>
  <c r="HT91" i="52"/>
  <c r="BH94" i="52"/>
  <c r="BL109" i="52"/>
  <c r="BH109" i="52"/>
  <c r="AK31" i="52"/>
  <c r="AK37" i="52" s="1"/>
  <c r="AO31" i="52"/>
  <c r="AO37" i="52" s="1"/>
  <c r="BL22" i="52"/>
  <c r="CG22" i="52"/>
  <c r="HT99" i="52"/>
  <c r="T29" i="52"/>
  <c r="N37" i="52"/>
  <c r="AI31" i="52"/>
  <c r="AI37" i="52" s="1"/>
  <c r="GV57" i="52"/>
  <c r="CR55" i="52"/>
  <c r="BH22" i="52"/>
  <c r="BJ22" i="52" s="1"/>
  <c r="BH28" i="52"/>
  <c r="BJ28" i="52" s="1"/>
  <c r="AQ111" i="52"/>
  <c r="AQ117" i="52" s="1"/>
  <c r="AK111" i="52"/>
  <c r="AK117" i="52" s="1"/>
  <c r="AM111" i="52"/>
  <c r="AM117" i="52" s="1"/>
  <c r="AI111" i="52"/>
  <c r="AI117" i="52" s="1"/>
  <c r="BH133" i="52"/>
  <c r="BY133" i="52"/>
  <c r="CP138" i="52"/>
  <c r="DK138" i="52" s="1"/>
  <c r="EF138" i="52" s="1"/>
  <c r="CC155" i="52"/>
  <c r="CC79" i="52"/>
  <c r="DM139" i="52"/>
  <c r="HG87" i="52"/>
  <c r="AU125" i="52"/>
  <c r="BW131" i="52"/>
  <c r="HE79" i="52"/>
  <c r="BH100" i="52"/>
  <c r="BL100" i="52"/>
  <c r="CT128" i="52"/>
  <c r="CC128" i="52"/>
  <c r="BL93" i="52"/>
  <c r="BL95" i="52"/>
  <c r="CA129" i="52"/>
  <c r="CV129" i="52" s="1"/>
  <c r="DQ129" i="52" s="1"/>
  <c r="EL129" i="52" s="1"/>
  <c r="BH129" i="52"/>
  <c r="CT129" i="52"/>
  <c r="BY140" i="52"/>
  <c r="BH140" i="52"/>
  <c r="EH151" i="52"/>
  <c r="HI99" i="52" s="1"/>
  <c r="HV99" i="52" s="1"/>
  <c r="HU99" i="52" s="1"/>
  <c r="HH99" i="52"/>
  <c r="BL98" i="52"/>
  <c r="BL101" i="52"/>
  <c r="BH128" i="52"/>
  <c r="BH105" i="52"/>
  <c r="BH132" i="52"/>
  <c r="EJ149" i="52"/>
  <c r="BH150" i="52"/>
  <c r="BY150" i="52"/>
  <c r="BH107" i="52"/>
  <c r="CE153" i="52"/>
  <c r="CC153" i="52"/>
  <c r="CE155" i="52"/>
  <c r="CE154" i="52"/>
  <c r="CC154" i="52"/>
  <c r="CP127" i="52"/>
  <c r="CT132" i="52"/>
  <c r="CC132" i="52"/>
  <c r="BY137" i="52"/>
  <c r="BH137" i="52"/>
  <c r="CA127" i="52"/>
  <c r="BH127" i="52"/>
  <c r="BH130" i="52"/>
  <c r="CA131" i="52"/>
  <c r="BH131" i="52"/>
  <c r="DO134" i="52"/>
  <c r="CC138" i="52"/>
  <c r="CT138" i="52"/>
  <c r="CC141" i="52"/>
  <c r="CT141" i="52"/>
  <c r="CC143" i="52"/>
  <c r="CT143" i="52"/>
  <c r="CT146" i="52"/>
  <c r="BH134" i="52"/>
  <c r="BY147" i="52"/>
  <c r="BH147" i="52"/>
  <c r="BJ154" i="52"/>
  <c r="BH154" i="52"/>
  <c r="BJ153" i="52"/>
  <c r="BH153" i="52"/>
  <c r="N121" i="52" l="1"/>
  <c r="BS3" i="52"/>
  <c r="BS40" i="52" s="1"/>
  <c r="GW44" i="52"/>
  <c r="CC15" i="52"/>
  <c r="CE15" i="52" s="1"/>
  <c r="CR43" i="52"/>
  <c r="DM43" i="52" s="1"/>
  <c r="GW49" i="52"/>
  <c r="BJ37" i="52"/>
  <c r="GW58" i="52"/>
  <c r="HG83" i="52"/>
  <c r="GV46" i="52"/>
  <c r="GW66" i="52"/>
  <c r="EH52" i="52"/>
  <c r="GY54" i="52" s="1"/>
  <c r="GW67" i="52"/>
  <c r="GV59" i="52"/>
  <c r="DS81" i="52"/>
  <c r="EN81" i="52" s="1"/>
  <c r="CX8" i="52"/>
  <c r="CZ8" i="52" s="1"/>
  <c r="DM46" i="52"/>
  <c r="EH46" i="52" s="1"/>
  <c r="GY48" i="52" s="1"/>
  <c r="DS136" i="52"/>
  <c r="GV71" i="52"/>
  <c r="GV47" i="52"/>
  <c r="CG17" i="52"/>
  <c r="CR138" i="52"/>
  <c r="DM138" i="52" s="1"/>
  <c r="CC17" i="52"/>
  <c r="CE17" i="52" s="1"/>
  <c r="CG9" i="52"/>
  <c r="CR48" i="52"/>
  <c r="GW50" i="52" s="1"/>
  <c r="CT15" i="52"/>
  <c r="CX15" i="52" s="1"/>
  <c r="CZ15" i="52" s="1"/>
  <c r="CR54" i="52"/>
  <c r="DM54" i="52" s="1"/>
  <c r="CC9" i="52"/>
  <c r="CE9" i="52" s="1"/>
  <c r="EN136" i="52"/>
  <c r="CG29" i="52"/>
  <c r="CX130" i="52"/>
  <c r="CC144" i="52"/>
  <c r="CR134" i="52"/>
  <c r="DM134" i="52" s="1"/>
  <c r="DB28" i="52"/>
  <c r="CX136" i="52"/>
  <c r="CX134" i="52"/>
  <c r="DS130" i="52"/>
  <c r="GW72" i="52"/>
  <c r="GV48" i="52"/>
  <c r="EN149" i="52"/>
  <c r="CC29" i="52"/>
  <c r="CE29" i="52" s="1"/>
  <c r="CX149" i="52"/>
  <c r="DS149" i="52"/>
  <c r="CR50" i="52"/>
  <c r="DM50" i="52" s="1"/>
  <c r="CC7" i="52"/>
  <c r="CE7" i="52" s="1"/>
  <c r="CG7" i="52"/>
  <c r="CT139" i="52"/>
  <c r="CX139" i="52" s="1"/>
  <c r="CG20" i="52"/>
  <c r="DM136" i="52"/>
  <c r="HG84" i="52"/>
  <c r="CX75" i="52"/>
  <c r="GV65" i="52"/>
  <c r="EH132" i="52"/>
  <c r="HI80" i="52" s="1"/>
  <c r="HV80" i="52" s="1"/>
  <c r="HU80" i="52" s="1"/>
  <c r="HH80" i="52"/>
  <c r="EN72" i="52"/>
  <c r="GX62" i="52"/>
  <c r="BJ159" i="52"/>
  <c r="CC146" i="52"/>
  <c r="CT135" i="52"/>
  <c r="DO135" i="52" s="1"/>
  <c r="GV68" i="52"/>
  <c r="CT29" i="52"/>
  <c r="DO29" i="52" s="1"/>
  <c r="GW54" i="52"/>
  <c r="BF117" i="52"/>
  <c r="BH37" i="52"/>
  <c r="CC20" i="52"/>
  <c r="CE20" i="52" s="1"/>
  <c r="CX71" i="52"/>
  <c r="DS71" i="52" s="1"/>
  <c r="GV44" i="52"/>
  <c r="CG16" i="52"/>
  <c r="CC16" i="52"/>
  <c r="CE16" i="52" s="1"/>
  <c r="CT148" i="52"/>
  <c r="DO148" i="52" s="1"/>
  <c r="CC136" i="52"/>
  <c r="EH130" i="52"/>
  <c r="HI78" i="52" s="1"/>
  <c r="HV78" i="52" s="1"/>
  <c r="HU78" i="52" s="1"/>
  <c r="HH78" i="52"/>
  <c r="DM143" i="52"/>
  <c r="HG91" i="52"/>
  <c r="CX74" i="52"/>
  <c r="GV64" i="52"/>
  <c r="DS83" i="52"/>
  <c r="GW73" i="52"/>
  <c r="CR142" i="52"/>
  <c r="HF90" i="52"/>
  <c r="CT6" i="52"/>
  <c r="CG6" i="52"/>
  <c r="CT21" i="52"/>
  <c r="DO21" i="52" s="1"/>
  <c r="CT20" i="52"/>
  <c r="DO20" i="52" s="1"/>
  <c r="CR144" i="52"/>
  <c r="HF92" i="52"/>
  <c r="EH135" i="52"/>
  <c r="HI83" i="52" s="1"/>
  <c r="HV83" i="52" s="1"/>
  <c r="HU83" i="52" s="1"/>
  <c r="HH83" i="52"/>
  <c r="CC142" i="52"/>
  <c r="CT142" i="52"/>
  <c r="CR140" i="52"/>
  <c r="HF88" i="52"/>
  <c r="DS69" i="52"/>
  <c r="GW59" i="52"/>
  <c r="HG94" i="52"/>
  <c r="DM146" i="52"/>
  <c r="CC145" i="52"/>
  <c r="CT145" i="52"/>
  <c r="AK121" i="52"/>
  <c r="CX28" i="52"/>
  <c r="CZ28" i="52" s="1"/>
  <c r="CC21" i="52"/>
  <c r="CE21" i="52" s="1"/>
  <c r="BD117" i="52"/>
  <c r="CK125" i="52"/>
  <c r="GV55" i="52"/>
  <c r="CX16" i="52"/>
  <c r="CZ16" i="52" s="1"/>
  <c r="DW16" i="52"/>
  <c r="CR51" i="52"/>
  <c r="GV53" i="52"/>
  <c r="CT14" i="52"/>
  <c r="CG14" i="52"/>
  <c r="BH159" i="52"/>
  <c r="CE159" i="52"/>
  <c r="AQ121" i="52"/>
  <c r="BF37" i="52"/>
  <c r="DS16" i="52"/>
  <c r="DU16" i="52" s="1"/>
  <c r="DM150" i="52"/>
  <c r="HG98" i="52"/>
  <c r="HF81" i="52"/>
  <c r="CR133" i="52"/>
  <c r="HH77" i="52"/>
  <c r="EH129" i="52"/>
  <c r="HI77" i="52" s="1"/>
  <c r="HV77" i="52" s="1"/>
  <c r="HU77" i="52" s="1"/>
  <c r="CC151" i="52"/>
  <c r="CT151" i="52"/>
  <c r="CR147" i="52"/>
  <c r="HF95" i="52"/>
  <c r="DF3" i="52"/>
  <c r="CK40" i="52"/>
  <c r="EH148" i="52"/>
  <c r="HI96" i="52" s="1"/>
  <c r="HV96" i="52" s="1"/>
  <c r="HU96" i="52" s="1"/>
  <c r="HH96" i="52"/>
  <c r="DO146" i="52"/>
  <c r="CX146" i="52"/>
  <c r="DO143" i="52"/>
  <c r="CX143" i="52"/>
  <c r="DO138" i="52"/>
  <c r="CX138" i="52"/>
  <c r="DO144" i="52"/>
  <c r="CX144" i="52"/>
  <c r="CX129" i="52"/>
  <c r="DO129" i="52"/>
  <c r="CC133" i="52"/>
  <c r="CT133" i="52"/>
  <c r="DS78" i="52"/>
  <c r="GW68" i="52"/>
  <c r="GW57" i="52"/>
  <c r="DM55" i="52"/>
  <c r="CG113" i="52"/>
  <c r="CG112" i="52"/>
  <c r="CG111" i="52"/>
  <c r="CA113" i="52"/>
  <c r="CA112" i="52"/>
  <c r="CA111" i="52"/>
  <c r="CC111" i="52"/>
  <c r="BY111" i="52"/>
  <c r="CC113" i="52"/>
  <c r="CC112" i="52"/>
  <c r="BY113" i="52"/>
  <c r="BY112" i="52"/>
  <c r="CP90" i="52"/>
  <c r="EN82" i="52"/>
  <c r="GX72" i="52"/>
  <c r="DS73" i="52"/>
  <c r="GW63" i="52"/>
  <c r="DM45" i="52"/>
  <c r="GW47" i="52"/>
  <c r="EH42" i="52"/>
  <c r="GX44" i="52"/>
  <c r="FC49" i="52"/>
  <c r="GY49" i="52"/>
  <c r="DO17" i="52"/>
  <c r="CX17" i="52"/>
  <c r="CZ17" i="52" s="1"/>
  <c r="DB17" i="52"/>
  <c r="CC13" i="52"/>
  <c r="CE13" i="52" s="1"/>
  <c r="CG13" i="52"/>
  <c r="CT13" i="52"/>
  <c r="CC25" i="52"/>
  <c r="CE25" i="52" s="1"/>
  <c r="CG25" i="52"/>
  <c r="CT25" i="52"/>
  <c r="GW46" i="52"/>
  <c r="DM44" i="52"/>
  <c r="DW8" i="52"/>
  <c r="CT147" i="52"/>
  <c r="CC147" i="52"/>
  <c r="CX132" i="52"/>
  <c r="DO132" i="52"/>
  <c r="CT140" i="52"/>
  <c r="CC140" i="52"/>
  <c r="CX128" i="52"/>
  <c r="DO128" i="52"/>
  <c r="CR131" i="52"/>
  <c r="HF79" i="52"/>
  <c r="BH117" i="52"/>
  <c r="CG8" i="52"/>
  <c r="EL28" i="52"/>
  <c r="FG28" i="52" s="1"/>
  <c r="GB28" i="52" s="1"/>
  <c r="DW28" i="52"/>
  <c r="EN22" i="52"/>
  <c r="FE22" i="52"/>
  <c r="DO9" i="52"/>
  <c r="CX9" i="52"/>
  <c r="CZ9" i="52" s="1"/>
  <c r="DB9" i="52"/>
  <c r="DB18" i="52"/>
  <c r="CX18" i="52"/>
  <c r="CZ18" i="52" s="1"/>
  <c r="DO18" i="52"/>
  <c r="CC5" i="52"/>
  <c r="CE5" i="52" s="1"/>
  <c r="CE31" i="52" s="1"/>
  <c r="CG5" i="52"/>
  <c r="CG31" i="52" s="1"/>
  <c r="CT5" i="52"/>
  <c r="EN8" i="52"/>
  <c r="FE8" i="52"/>
  <c r="DO141" i="52"/>
  <c r="CX141" i="52"/>
  <c r="EH139" i="52"/>
  <c r="HI87" i="52" s="1"/>
  <c r="HV87" i="52" s="1"/>
  <c r="HU87" i="52" s="1"/>
  <c r="HH87" i="52"/>
  <c r="AI121" i="52"/>
  <c r="EN76" i="52"/>
  <c r="GX66" i="52"/>
  <c r="FC54" i="52"/>
  <c r="GW70" i="52"/>
  <c r="DS80" i="52"/>
  <c r="DF125" i="52"/>
  <c r="DF88" i="52"/>
  <c r="DS70" i="52"/>
  <c r="GW60" i="52"/>
  <c r="FE28" i="52"/>
  <c r="CG26" i="52"/>
  <c r="CC26" i="52"/>
  <c r="CE26" i="52" s="1"/>
  <c r="CT26" i="52"/>
  <c r="CG33" i="52"/>
  <c r="BY33" i="52"/>
  <c r="CE32" i="52"/>
  <c r="CC33" i="52"/>
  <c r="CA32" i="52"/>
  <c r="CA31" i="52"/>
  <c r="BY32" i="52"/>
  <c r="CE33" i="52"/>
  <c r="CG32" i="52"/>
  <c r="CC31" i="52"/>
  <c r="CP5" i="52"/>
  <c r="CA33" i="52"/>
  <c r="CC32" i="52"/>
  <c r="BY31" i="52"/>
  <c r="BD37" i="52"/>
  <c r="GV51" i="52"/>
  <c r="CR49" i="52"/>
  <c r="CC8" i="52"/>
  <c r="CE8" i="52" s="1"/>
  <c r="DB10" i="52"/>
  <c r="CX10" i="52"/>
  <c r="CZ10" i="52" s="1"/>
  <c r="DO10" i="52"/>
  <c r="FE12" i="52"/>
  <c r="DS134" i="52"/>
  <c r="EJ134" i="52"/>
  <c r="EN134" i="52" s="1"/>
  <c r="CV131" i="52"/>
  <c r="CC131" i="52"/>
  <c r="CV127" i="52"/>
  <c r="CC127" i="52"/>
  <c r="CC137" i="52"/>
  <c r="CT137" i="52"/>
  <c r="CZ155" i="52"/>
  <c r="CZ154" i="52"/>
  <c r="CX155" i="52"/>
  <c r="CX154" i="52"/>
  <c r="CZ153" i="52"/>
  <c r="CZ156" i="52"/>
  <c r="CX156" i="52"/>
  <c r="CX153" i="52"/>
  <c r="DK127" i="52"/>
  <c r="CC159" i="52"/>
  <c r="CC150" i="52"/>
  <c r="CT150" i="52"/>
  <c r="CC129" i="52"/>
  <c r="CX79" i="52"/>
  <c r="GV69" i="52"/>
  <c r="AM121" i="52"/>
  <c r="BL117" i="52"/>
  <c r="EN77" i="52"/>
  <c r="GX67" i="52"/>
  <c r="DO7" i="52"/>
  <c r="DB7" i="52"/>
  <c r="CX7" i="52"/>
  <c r="CZ7" i="52" s="1"/>
  <c r="BL37" i="52"/>
  <c r="DO11" i="52"/>
  <c r="DB11" i="52"/>
  <c r="CX11" i="52"/>
  <c r="CZ11" i="52" s="1"/>
  <c r="GW55" i="52"/>
  <c r="DM53" i="52"/>
  <c r="CC27" i="52"/>
  <c r="CE27" i="52" s="1"/>
  <c r="CG27" i="52"/>
  <c r="CT27" i="52"/>
  <c r="CC23" i="52"/>
  <c r="CE23" i="52" s="1"/>
  <c r="CG23" i="52"/>
  <c r="CT23" i="52"/>
  <c r="CG12" i="52"/>
  <c r="CV12" i="52"/>
  <c r="CC12" i="52"/>
  <c r="CE12" i="52" s="1"/>
  <c r="CG24" i="52"/>
  <c r="CC24" i="52"/>
  <c r="CE24" i="52" s="1"/>
  <c r="CT24" i="52"/>
  <c r="DB16" i="52"/>
  <c r="DB8" i="52"/>
  <c r="GX58" i="52"/>
  <c r="EH56" i="52"/>
  <c r="EN16" i="52"/>
  <c r="FE16" i="52"/>
  <c r="CC19" i="52"/>
  <c r="CE19" i="52" s="1"/>
  <c r="CG19" i="52"/>
  <c r="CT19" i="52"/>
  <c r="DS8" i="52"/>
  <c r="DU8" i="52" s="1"/>
  <c r="CN3" i="52" l="1"/>
  <c r="DI3" i="52" s="1"/>
  <c r="GW52" i="52"/>
  <c r="GW45" i="52"/>
  <c r="GX71" i="52"/>
  <c r="DB15" i="52"/>
  <c r="GW56" i="52"/>
  <c r="FC48" i="52"/>
  <c r="GZ48" i="52" s="1"/>
  <c r="DO139" i="52"/>
  <c r="EJ139" i="52" s="1"/>
  <c r="EN139" i="52" s="1"/>
  <c r="DB29" i="52"/>
  <c r="HG86" i="52"/>
  <c r="DO15" i="52"/>
  <c r="DS15" i="52" s="1"/>
  <c r="DU15" i="52" s="1"/>
  <c r="DM48" i="52"/>
  <c r="EH48" i="52" s="1"/>
  <c r="GX48" i="52"/>
  <c r="EN28" i="52"/>
  <c r="ER28" i="52" s="1"/>
  <c r="CX21" i="52"/>
  <c r="CZ21" i="52" s="1"/>
  <c r="GW61" i="52"/>
  <c r="HG82" i="52"/>
  <c r="CX148" i="52"/>
  <c r="DB21" i="52"/>
  <c r="CX29" i="52"/>
  <c r="CZ29" i="52" s="1"/>
  <c r="BY37" i="52"/>
  <c r="BH121" i="52"/>
  <c r="BF121" i="52"/>
  <c r="CE37" i="52"/>
  <c r="CX135" i="52"/>
  <c r="DM142" i="52"/>
  <c r="HG90" i="52"/>
  <c r="DS74" i="52"/>
  <c r="GW64" i="52"/>
  <c r="EH136" i="52"/>
  <c r="HI84" i="52" s="1"/>
  <c r="HV84" i="52" s="1"/>
  <c r="HU84" i="52" s="1"/>
  <c r="HH84" i="52"/>
  <c r="CX20" i="52"/>
  <c r="CZ20" i="52" s="1"/>
  <c r="EN83" i="52"/>
  <c r="GX73" i="52"/>
  <c r="HH91" i="52"/>
  <c r="EH143" i="52"/>
  <c r="HI91" i="52" s="1"/>
  <c r="HV91" i="52" s="1"/>
  <c r="HU91" i="52" s="1"/>
  <c r="FI76" i="52"/>
  <c r="GY62" i="52"/>
  <c r="GW65" i="52"/>
  <c r="DS75" i="52"/>
  <c r="DM147" i="52"/>
  <c r="HG95" i="52"/>
  <c r="EH150" i="52"/>
  <c r="HI98" i="52" s="1"/>
  <c r="HV98" i="52" s="1"/>
  <c r="HU98" i="52" s="1"/>
  <c r="HH98" i="52"/>
  <c r="EH146" i="52"/>
  <c r="HI94" i="52" s="1"/>
  <c r="HV94" i="52" s="1"/>
  <c r="HU94" i="52" s="1"/>
  <c r="HH94" i="52"/>
  <c r="BL121" i="52"/>
  <c r="CX159" i="52"/>
  <c r="DB20" i="52"/>
  <c r="CA37" i="52"/>
  <c r="CC117" i="52"/>
  <c r="CG117" i="52"/>
  <c r="CX151" i="52"/>
  <c r="DO151" i="52"/>
  <c r="DM133" i="52"/>
  <c r="HG81" i="52"/>
  <c r="GW53" i="52"/>
  <c r="DM51" i="52"/>
  <c r="DM140" i="52"/>
  <c r="HG88" i="52"/>
  <c r="CA117" i="52"/>
  <c r="EA3" i="52"/>
  <c r="DF40" i="52"/>
  <c r="DO145" i="52"/>
  <c r="CX145" i="52"/>
  <c r="CX142" i="52"/>
  <c r="DO142" i="52"/>
  <c r="BD121" i="52"/>
  <c r="DO14" i="52"/>
  <c r="DB14" i="52"/>
  <c r="CX14" i="52"/>
  <c r="CZ14" i="52" s="1"/>
  <c r="GX59" i="52"/>
  <c r="EN69" i="52"/>
  <c r="DM144" i="52"/>
  <c r="HG92" i="52"/>
  <c r="DO6" i="52"/>
  <c r="CX6" i="52"/>
  <c r="CZ6" i="52" s="1"/>
  <c r="DB6" i="52"/>
  <c r="FZ16" i="52"/>
  <c r="GD16" i="52" s="1"/>
  <c r="FI16" i="52"/>
  <c r="DO23" i="52"/>
  <c r="CX23" i="52"/>
  <c r="CZ23" i="52" s="1"/>
  <c r="DB23" i="52"/>
  <c r="GX52" i="52"/>
  <c r="EH50" i="52"/>
  <c r="DS79" i="52"/>
  <c r="GW69" i="52"/>
  <c r="DO150" i="52"/>
  <c r="CX150" i="52"/>
  <c r="DO137" i="52"/>
  <c r="CX137" i="52"/>
  <c r="EJ10" i="52"/>
  <c r="DW10" i="52"/>
  <c r="DS10" i="52"/>
  <c r="DU10" i="52" s="1"/>
  <c r="CV34" i="52"/>
  <c r="CZ33" i="52"/>
  <c r="CX32" i="52"/>
  <c r="CZ34" i="52"/>
  <c r="CV33" i="52"/>
  <c r="DB32" i="52"/>
  <c r="CT32" i="52"/>
  <c r="CT31" i="52"/>
  <c r="DB34" i="52"/>
  <c r="CX33" i="52"/>
  <c r="CZ32" i="52"/>
  <c r="CV31" i="52"/>
  <c r="CT34" i="52"/>
  <c r="DK5" i="52"/>
  <c r="DB33" i="52"/>
  <c r="CT33" i="52"/>
  <c r="CV32" i="52"/>
  <c r="CX34" i="52"/>
  <c r="DO26" i="52"/>
  <c r="CX26" i="52"/>
  <c r="CZ26" i="52" s="1"/>
  <c r="DB26" i="52"/>
  <c r="GX56" i="52"/>
  <c r="EH54" i="52"/>
  <c r="FZ22" i="52"/>
  <c r="GD22" i="52" s="1"/>
  <c r="FI22" i="52"/>
  <c r="DM131" i="52"/>
  <c r="HG79" i="52"/>
  <c r="CX140" i="52"/>
  <c r="DO140" i="52"/>
  <c r="EJ148" i="52"/>
  <c r="EN148" i="52" s="1"/>
  <c r="DS148" i="52"/>
  <c r="DO25" i="52"/>
  <c r="CX25" i="52"/>
  <c r="CZ25" i="52" s="1"/>
  <c r="DB25" i="52"/>
  <c r="DW17" i="52"/>
  <c r="DS17" i="52"/>
  <c r="DU17" i="52" s="1"/>
  <c r="EJ17" i="52"/>
  <c r="EJ144" i="52"/>
  <c r="EN144" i="52" s="1"/>
  <c r="DS144" i="52"/>
  <c r="DS143" i="52"/>
  <c r="EJ143" i="52"/>
  <c r="EN143" i="52" s="1"/>
  <c r="ER16" i="52"/>
  <c r="EP16" i="52"/>
  <c r="DQ131" i="52"/>
  <c r="CX131" i="52"/>
  <c r="CC37" i="52"/>
  <c r="EA125" i="52"/>
  <c r="EA88" i="52"/>
  <c r="EV92" i="52" s="1"/>
  <c r="FQ92" i="52" s="1"/>
  <c r="EN80" i="52"/>
  <c r="GX70" i="52"/>
  <c r="GZ54" i="52"/>
  <c r="FX54" i="52"/>
  <c r="HA54" i="52" s="1"/>
  <c r="FI85" i="52"/>
  <c r="GY71" i="52"/>
  <c r="FZ8" i="52"/>
  <c r="GD8" i="52" s="1"/>
  <c r="FI8" i="52"/>
  <c r="ER22" i="52"/>
  <c r="EP22" i="52"/>
  <c r="EJ128" i="52"/>
  <c r="EN128" i="52" s="1"/>
  <c r="DS128" i="52"/>
  <c r="GX47" i="52"/>
  <c r="EH45" i="52"/>
  <c r="EJ129" i="52"/>
  <c r="EN129" i="52" s="1"/>
  <c r="DS129" i="52"/>
  <c r="FC58" i="52"/>
  <c r="GY58" i="52"/>
  <c r="DO24" i="52"/>
  <c r="CX24" i="52"/>
  <c r="CZ24" i="52" s="1"/>
  <c r="DB24" i="52"/>
  <c r="DQ12" i="52"/>
  <c r="CX12" i="52"/>
  <c r="CZ12" i="52" s="1"/>
  <c r="DB12" i="52"/>
  <c r="EH53" i="52"/>
  <c r="GX55" i="52"/>
  <c r="DS11" i="52"/>
  <c r="DU11" i="52" s="1"/>
  <c r="DW11" i="52"/>
  <c r="EJ11" i="52"/>
  <c r="DS7" i="52"/>
  <c r="DU7" i="52" s="1"/>
  <c r="DW7" i="52"/>
  <c r="EJ7" i="52"/>
  <c r="HH82" i="52"/>
  <c r="EH134" i="52"/>
  <c r="HI82" i="52" s="1"/>
  <c r="HV82" i="52" s="1"/>
  <c r="HU82" i="52" s="1"/>
  <c r="GX61" i="52"/>
  <c r="EN71" i="52"/>
  <c r="FZ12" i="52"/>
  <c r="EH43" i="52"/>
  <c r="GX45" i="52"/>
  <c r="EN70" i="52"/>
  <c r="GX60" i="52"/>
  <c r="DS141" i="52"/>
  <c r="EJ141" i="52"/>
  <c r="EN141" i="52" s="1"/>
  <c r="ER8" i="52"/>
  <c r="EP8" i="52"/>
  <c r="EJ18" i="52"/>
  <c r="DW18" i="52"/>
  <c r="DS18" i="52"/>
  <c r="DU18" i="52" s="1"/>
  <c r="EH138" i="52"/>
  <c r="HI86" i="52" s="1"/>
  <c r="HV86" i="52" s="1"/>
  <c r="HU86" i="52" s="1"/>
  <c r="HH86" i="52"/>
  <c r="DS135" i="52"/>
  <c r="EJ135" i="52"/>
  <c r="EN135" i="52" s="1"/>
  <c r="CX147" i="52"/>
  <c r="DO147" i="52"/>
  <c r="EH44" i="52"/>
  <c r="GX46" i="52"/>
  <c r="GZ49" i="52"/>
  <c r="FX49" i="52"/>
  <c r="HA49" i="52" s="1"/>
  <c r="DB114" i="52"/>
  <c r="DB113" i="52"/>
  <c r="DB112" i="52"/>
  <c r="DB111" i="52"/>
  <c r="CV114" i="52"/>
  <c r="CV113" i="52"/>
  <c r="CV112" i="52"/>
  <c r="CV111" i="52"/>
  <c r="CX113" i="52"/>
  <c r="CX112" i="52"/>
  <c r="CT113" i="52"/>
  <c r="CT112" i="52"/>
  <c r="CX114" i="52"/>
  <c r="CX111" i="52"/>
  <c r="CT114" i="52"/>
  <c r="CT111" i="52"/>
  <c r="DK90" i="52"/>
  <c r="DS21" i="52"/>
  <c r="DU21" i="52" s="1"/>
  <c r="DW21" i="52"/>
  <c r="EJ21" i="52"/>
  <c r="EN78" i="52"/>
  <c r="GX68" i="52"/>
  <c r="DS138" i="52"/>
  <c r="EJ138" i="52"/>
  <c r="EN138" i="52" s="1"/>
  <c r="DS146" i="52"/>
  <c r="EJ146" i="52"/>
  <c r="EN146" i="52" s="1"/>
  <c r="DO19" i="52"/>
  <c r="CX19" i="52"/>
  <c r="CZ19" i="52" s="1"/>
  <c r="DB19" i="52"/>
  <c r="DO27" i="52"/>
  <c r="CX27" i="52"/>
  <c r="CZ27" i="52" s="1"/>
  <c r="DB27" i="52"/>
  <c r="FI81" i="52"/>
  <c r="GY67" i="52"/>
  <c r="DS29" i="52"/>
  <c r="DU29" i="52" s="1"/>
  <c r="DW29" i="52"/>
  <c r="EJ29" i="52"/>
  <c r="DU157" i="52"/>
  <c r="DU156" i="52"/>
  <c r="DU153" i="52"/>
  <c r="DS157" i="52"/>
  <c r="DS156" i="52"/>
  <c r="DS153" i="52"/>
  <c r="DU155" i="52"/>
  <c r="DU154" i="52"/>
  <c r="DS155" i="52"/>
  <c r="DS154" i="52"/>
  <c r="EF127" i="52"/>
  <c r="CZ159" i="52"/>
  <c r="DQ127" i="52"/>
  <c r="CX127" i="52"/>
  <c r="EJ20" i="52"/>
  <c r="DW20" i="52"/>
  <c r="DS20" i="52"/>
  <c r="DU20" i="52" s="1"/>
  <c r="GW51" i="52"/>
  <c r="DM49" i="52"/>
  <c r="CG37" i="52"/>
  <c r="FZ28" i="52"/>
  <c r="GD28" i="52" s="1"/>
  <c r="FI28" i="52"/>
  <c r="GY66" i="52"/>
  <c r="FI80" i="52"/>
  <c r="DO5" i="52"/>
  <c r="DB5" i="52"/>
  <c r="DB31" i="52" s="1"/>
  <c r="CX5" i="52"/>
  <c r="CZ5" i="52" s="1"/>
  <c r="CZ31" i="52" s="1"/>
  <c r="DW9" i="52"/>
  <c r="DS9" i="52"/>
  <c r="DU9" i="52" s="1"/>
  <c r="EJ9" i="52"/>
  <c r="DS132" i="52"/>
  <c r="EJ132" i="52"/>
  <c r="EN132" i="52" s="1"/>
  <c r="DO13" i="52"/>
  <c r="DB13" i="52"/>
  <c r="CX13" i="52"/>
  <c r="CZ13" i="52" s="1"/>
  <c r="GY44" i="52"/>
  <c r="FC44" i="52"/>
  <c r="GX63" i="52"/>
  <c r="EN73" i="52"/>
  <c r="FI86" i="52"/>
  <c r="GY72" i="52"/>
  <c r="BY117" i="52"/>
  <c r="GX57" i="52"/>
  <c r="EH55" i="52"/>
  <c r="DO133" i="52"/>
  <c r="CX133" i="52"/>
  <c r="CN40" i="52" l="1"/>
  <c r="DS139" i="52"/>
  <c r="CX31" i="52"/>
  <c r="CX37" i="52" s="1"/>
  <c r="EP28" i="52"/>
  <c r="FX48" i="52"/>
  <c r="HA48" i="52" s="1"/>
  <c r="DW15" i="52"/>
  <c r="EJ15" i="52"/>
  <c r="EN15" i="52" s="1"/>
  <c r="BY121" i="52"/>
  <c r="GX50" i="52"/>
  <c r="CA121" i="52"/>
  <c r="FI87" i="52"/>
  <c r="GY73" i="52"/>
  <c r="EN74" i="52"/>
  <c r="GX64" i="52"/>
  <c r="CC121" i="52"/>
  <c r="GD76" i="52"/>
  <c r="HA62" i="52" s="1"/>
  <c r="GZ62" i="52"/>
  <c r="GX65" i="52"/>
  <c r="EN75" i="52"/>
  <c r="EH142" i="52"/>
  <c r="HI90" i="52" s="1"/>
  <c r="HV90" i="52" s="1"/>
  <c r="HU90" i="52" s="1"/>
  <c r="HH90" i="52"/>
  <c r="EJ145" i="52"/>
  <c r="EN145" i="52" s="1"/>
  <c r="DS145" i="52"/>
  <c r="EJ142" i="52"/>
  <c r="EN142" i="52" s="1"/>
  <c r="DS142" i="52"/>
  <c r="EH140" i="52"/>
  <c r="HI88" i="52" s="1"/>
  <c r="HV88" i="52" s="1"/>
  <c r="HU88" i="52" s="1"/>
  <c r="HH88" i="52"/>
  <c r="EH133" i="52"/>
  <c r="HI81" i="52" s="1"/>
  <c r="HV81" i="52" s="1"/>
  <c r="HU81" i="52" s="1"/>
  <c r="HH81" i="52"/>
  <c r="CX117" i="52"/>
  <c r="EH144" i="52"/>
  <c r="HI92" i="52" s="1"/>
  <c r="HV92" i="52" s="1"/>
  <c r="HU92" i="52" s="1"/>
  <c r="HH92" i="52"/>
  <c r="EV3" i="52"/>
  <c r="EA40" i="52"/>
  <c r="EH51" i="52"/>
  <c r="GX53" i="52"/>
  <c r="DS151" i="52"/>
  <c r="EJ151" i="52"/>
  <c r="EN151" i="52" s="1"/>
  <c r="EJ6" i="52"/>
  <c r="DS6" i="52"/>
  <c r="DU6" i="52" s="1"/>
  <c r="DW6" i="52"/>
  <c r="CG121" i="52"/>
  <c r="FI73" i="52"/>
  <c r="GY59" i="52"/>
  <c r="EJ14" i="52"/>
  <c r="DS14" i="52"/>
  <c r="DU14" i="52" s="1"/>
  <c r="DW14" i="52"/>
  <c r="EH147" i="52"/>
  <c r="HI95" i="52" s="1"/>
  <c r="HV95" i="52" s="1"/>
  <c r="HU95" i="52" s="1"/>
  <c r="HH95" i="52"/>
  <c r="FC57" i="52"/>
  <c r="GY57" i="52"/>
  <c r="GD80" i="52"/>
  <c r="HA66" i="52" s="1"/>
  <c r="GZ66" i="52"/>
  <c r="FE29" i="52"/>
  <c r="EN29" i="52"/>
  <c r="GD81" i="52"/>
  <c r="HA67" i="52" s="1"/>
  <c r="GZ67" i="52"/>
  <c r="DW19" i="52"/>
  <c r="DS19" i="52"/>
  <c r="DU19" i="52" s="1"/>
  <c r="EJ19" i="52"/>
  <c r="EL12" i="52"/>
  <c r="DS12" i="52"/>
  <c r="DU12" i="52" s="1"/>
  <c r="DW12" i="52"/>
  <c r="FK8" i="52"/>
  <c r="FM8" i="52"/>
  <c r="EL131" i="52"/>
  <c r="EN131" i="52" s="1"/>
  <c r="DS131" i="52"/>
  <c r="EH131" i="52"/>
  <c r="HI79" i="52" s="1"/>
  <c r="HH79" i="52"/>
  <c r="GH22" i="52"/>
  <c r="GF22" i="52"/>
  <c r="DB37" i="52"/>
  <c r="FC52" i="52"/>
  <c r="GY52" i="52"/>
  <c r="DW23" i="52"/>
  <c r="DS23" i="52"/>
  <c r="DU23" i="52" s="1"/>
  <c r="EJ23" i="52"/>
  <c r="GD86" i="52"/>
  <c r="HA72" i="52" s="1"/>
  <c r="GZ72" i="52"/>
  <c r="FX44" i="52"/>
  <c r="HA44" i="52" s="1"/>
  <c r="GZ44" i="52"/>
  <c r="DW13" i="52"/>
  <c r="DS13" i="52"/>
  <c r="DU13" i="52" s="1"/>
  <c r="EJ13" i="52"/>
  <c r="GY50" i="52"/>
  <c r="FC50" i="52"/>
  <c r="GX51" i="52"/>
  <c r="EH49" i="52"/>
  <c r="EN20" i="52"/>
  <c r="FE20" i="52"/>
  <c r="EP158" i="52"/>
  <c r="EP155" i="52"/>
  <c r="EP154" i="52"/>
  <c r="EN158" i="52"/>
  <c r="EN155" i="52"/>
  <c r="EN154" i="52"/>
  <c r="EP156" i="52"/>
  <c r="EP153" i="52"/>
  <c r="EN156" i="52"/>
  <c r="EN153" i="52"/>
  <c r="EP157" i="52"/>
  <c r="EN157" i="52"/>
  <c r="DU159" i="52"/>
  <c r="DW27" i="52"/>
  <c r="DS27" i="52"/>
  <c r="DU27" i="52" s="1"/>
  <c r="EJ27" i="52"/>
  <c r="FI74" i="52"/>
  <c r="GY60" i="52"/>
  <c r="FE11" i="52"/>
  <c r="EN11" i="52"/>
  <c r="GY55" i="52"/>
  <c r="FC55" i="52"/>
  <c r="GZ58" i="52"/>
  <c r="FX58" i="52"/>
  <c r="HA58" i="52" s="1"/>
  <c r="FE15" i="52"/>
  <c r="GH8" i="52"/>
  <c r="GF8" i="52"/>
  <c r="FE17" i="52"/>
  <c r="EN17" i="52"/>
  <c r="DS140" i="52"/>
  <c r="EJ140" i="52"/>
  <c r="EN140" i="52" s="1"/>
  <c r="FC56" i="52"/>
  <c r="GY56" i="52"/>
  <c r="CZ37" i="52"/>
  <c r="DU35" i="52"/>
  <c r="DW34" i="52"/>
  <c r="DO34" i="52"/>
  <c r="DS33" i="52"/>
  <c r="DQ32" i="52"/>
  <c r="DQ31" i="52"/>
  <c r="DQ35" i="52"/>
  <c r="DS34" i="52"/>
  <c r="DW33" i="52"/>
  <c r="DO33" i="52"/>
  <c r="DU32" i="52"/>
  <c r="DS35" i="52"/>
  <c r="DU34" i="52"/>
  <c r="DQ33" i="52"/>
  <c r="DS32" i="52"/>
  <c r="DO31" i="52"/>
  <c r="DO32" i="52"/>
  <c r="DW35" i="52"/>
  <c r="DQ34" i="52"/>
  <c r="EF5" i="52"/>
  <c r="DO35" i="52"/>
  <c r="DU33" i="52"/>
  <c r="DW32" i="52"/>
  <c r="ED3" i="52"/>
  <c r="DI40" i="52"/>
  <c r="DS150" i="52"/>
  <c r="EJ150" i="52"/>
  <c r="EN150" i="52" s="1"/>
  <c r="FK16" i="52"/>
  <c r="FM16" i="52"/>
  <c r="FE9" i="52"/>
  <c r="EN9" i="52"/>
  <c r="FK28" i="52"/>
  <c r="FM28" i="52"/>
  <c r="DS159" i="52"/>
  <c r="FI82" i="52"/>
  <c r="GY68" i="52"/>
  <c r="DW115" i="52"/>
  <c r="DW114" i="52"/>
  <c r="DW113" i="52"/>
  <c r="DW112" i="52"/>
  <c r="DW111" i="52"/>
  <c r="DQ115" i="52"/>
  <c r="DQ114" i="52"/>
  <c r="DQ113" i="52"/>
  <c r="DQ112" i="52"/>
  <c r="DQ111" i="52"/>
  <c r="DS115" i="52"/>
  <c r="DS114" i="52"/>
  <c r="DS111" i="52"/>
  <c r="DO115" i="52"/>
  <c r="DO114" i="52"/>
  <c r="DO111" i="52"/>
  <c r="DS113" i="52"/>
  <c r="DO112" i="52"/>
  <c r="DO113" i="52"/>
  <c r="DS112" i="52"/>
  <c r="EF90" i="52"/>
  <c r="GY46" i="52"/>
  <c r="FC46" i="52"/>
  <c r="FI75" i="52"/>
  <c r="GY61" i="52"/>
  <c r="FE7" i="52"/>
  <c r="EN7" i="52"/>
  <c r="DW25" i="52"/>
  <c r="DS25" i="52"/>
  <c r="DU25" i="52" s="1"/>
  <c r="EJ25" i="52"/>
  <c r="GH16" i="52"/>
  <c r="GF16" i="52"/>
  <c r="DS133" i="52"/>
  <c r="EJ133" i="52"/>
  <c r="EN133" i="52" s="1"/>
  <c r="FI77" i="52"/>
  <c r="GY63" i="52"/>
  <c r="DW5" i="52"/>
  <c r="DW31" i="52" s="1"/>
  <c r="DS5" i="52"/>
  <c r="DU5" i="52" s="1"/>
  <c r="DU31" i="52" s="1"/>
  <c r="EJ5" i="52"/>
  <c r="GH28" i="52"/>
  <c r="GF28" i="52"/>
  <c r="DS127" i="52"/>
  <c r="EL127" i="52"/>
  <c r="EN127" i="52" s="1"/>
  <c r="FE21" i="52"/>
  <c r="EN21" i="52"/>
  <c r="CT117" i="52"/>
  <c r="CV117" i="52"/>
  <c r="DB117" i="52"/>
  <c r="DS147" i="52"/>
  <c r="EJ147" i="52"/>
  <c r="EN147" i="52" s="1"/>
  <c r="EN18" i="52"/>
  <c r="FE18" i="52"/>
  <c r="FC45" i="52"/>
  <c r="GY45" i="52"/>
  <c r="DS24" i="52"/>
  <c r="DU24" i="52" s="1"/>
  <c r="DW24" i="52"/>
  <c r="EJ24" i="52"/>
  <c r="FC47" i="52"/>
  <c r="GY47" i="52"/>
  <c r="GD85" i="52"/>
  <c r="HA71" i="52" s="1"/>
  <c r="GZ71" i="52"/>
  <c r="FI84" i="52"/>
  <c r="GY70" i="52"/>
  <c r="FK22" i="52"/>
  <c r="FM22" i="52"/>
  <c r="DS26" i="52"/>
  <c r="DU26" i="52" s="1"/>
  <c r="DW26" i="52"/>
  <c r="EJ26" i="52"/>
  <c r="CV37" i="52"/>
  <c r="CT37" i="52"/>
  <c r="EN10" i="52"/>
  <c r="FE10" i="52"/>
  <c r="DS137" i="52"/>
  <c r="EJ137" i="52"/>
  <c r="EN137" i="52" s="1"/>
  <c r="EN79" i="52"/>
  <c r="GX69" i="52"/>
  <c r="DS31" i="52" l="1"/>
  <c r="CX121" i="52"/>
  <c r="HJ88" i="52"/>
  <c r="HO88" i="52" s="1"/>
  <c r="BN18" i="52" s="1"/>
  <c r="HJ90" i="52"/>
  <c r="HP90" i="52" s="1"/>
  <c r="CI20" i="52" s="1"/>
  <c r="HJ92" i="52"/>
  <c r="HN92" i="52" s="1"/>
  <c r="AS22" i="52" s="1"/>
  <c r="FI78" i="52"/>
  <c r="GY64" i="52"/>
  <c r="HJ89" i="52"/>
  <c r="HQ89" i="52" s="1"/>
  <c r="DD19" i="52" s="1"/>
  <c r="DB121" i="52"/>
  <c r="GY65" i="52"/>
  <c r="FI79" i="52"/>
  <c r="GD87" i="52"/>
  <c r="HA73" i="52" s="1"/>
  <c r="GZ73" i="52"/>
  <c r="FE14" i="52"/>
  <c r="EN14" i="52"/>
  <c r="FQ3" i="52"/>
  <c r="FQ42" i="52" s="1"/>
  <c r="EV42" i="52"/>
  <c r="HJ85" i="52"/>
  <c r="HP85" i="52" s="1"/>
  <c r="CI15" i="52" s="1"/>
  <c r="HJ81" i="52"/>
  <c r="HP81" i="52" s="1"/>
  <c r="CI11" i="52" s="1"/>
  <c r="DO117" i="52"/>
  <c r="DS37" i="52"/>
  <c r="DU37" i="52"/>
  <c r="GD73" i="52"/>
  <c r="HA59" i="52" s="1"/>
  <c r="GZ59" i="52"/>
  <c r="FE6" i="52"/>
  <c r="EN6" i="52"/>
  <c r="GY53" i="52"/>
  <c r="FC53" i="52"/>
  <c r="FZ18" i="52"/>
  <c r="GD18" i="52" s="1"/>
  <c r="FI18" i="52"/>
  <c r="FI21" i="52"/>
  <c r="FZ21" i="52"/>
  <c r="GD21" i="52" s="1"/>
  <c r="GD75" i="52"/>
  <c r="HA61" i="52" s="1"/>
  <c r="GZ61" i="52"/>
  <c r="EY3" i="52"/>
  <c r="ED40" i="52"/>
  <c r="FI11" i="52"/>
  <c r="FZ11" i="52"/>
  <c r="GD11" i="52" s="1"/>
  <c r="HJ80" i="52"/>
  <c r="HJ75" i="52"/>
  <c r="FG12" i="52"/>
  <c r="EN12" i="52"/>
  <c r="HJ98" i="52"/>
  <c r="HJ78" i="52"/>
  <c r="HJ94" i="52"/>
  <c r="HJ93" i="52"/>
  <c r="HJ99" i="52"/>
  <c r="HJ77" i="52"/>
  <c r="ER18" i="52"/>
  <c r="EP18" i="52"/>
  <c r="CV121" i="52"/>
  <c r="FE5" i="52"/>
  <c r="FE33" i="52" s="1"/>
  <c r="FE39" i="52" s="1"/>
  <c r="FE125" i="52" s="1"/>
  <c r="EN5" i="52"/>
  <c r="EN31" i="52" s="1"/>
  <c r="GZ63" i="52"/>
  <c r="GD77" i="52"/>
  <c r="HA63" i="52" s="1"/>
  <c r="EP7" i="52"/>
  <c r="ER7" i="52"/>
  <c r="FX46" i="52"/>
  <c r="HA46" i="52" s="1"/>
  <c r="GZ46" i="52"/>
  <c r="GD82" i="52"/>
  <c r="HA68" i="52" s="1"/>
  <c r="GZ68" i="52"/>
  <c r="EP9" i="52"/>
  <c r="ER9" i="52"/>
  <c r="EN36" i="52"/>
  <c r="EN35" i="52"/>
  <c r="EP34" i="52"/>
  <c r="EL33" i="52"/>
  <c r="ER32" i="52"/>
  <c r="EJ32" i="52"/>
  <c r="EJ31" i="52"/>
  <c r="ER36" i="52"/>
  <c r="EJ36" i="52"/>
  <c r="ER35" i="52"/>
  <c r="EJ35" i="52"/>
  <c r="EL34" i="52"/>
  <c r="EP33" i="52"/>
  <c r="EN32" i="52"/>
  <c r="EL35" i="52"/>
  <c r="EN34" i="52"/>
  <c r="EJ33" i="52"/>
  <c r="EL32" i="52"/>
  <c r="FA5" i="52"/>
  <c r="FV5" i="52" s="1"/>
  <c r="EP36" i="52"/>
  <c r="ER33" i="52"/>
  <c r="EJ34" i="52"/>
  <c r="EN33" i="52"/>
  <c r="EP32" i="52"/>
  <c r="EP35" i="52"/>
  <c r="ER34" i="52"/>
  <c r="EL31" i="52"/>
  <c r="EP17" i="52"/>
  <c r="ER17" i="52"/>
  <c r="EP15" i="52"/>
  <c r="ER15" i="52"/>
  <c r="FX55" i="52"/>
  <c r="HA55" i="52" s="1"/>
  <c r="GZ55" i="52"/>
  <c r="FE27" i="52"/>
  <c r="EN27" i="52"/>
  <c r="EP159" i="52"/>
  <c r="FZ20" i="52"/>
  <c r="GD20" i="52" s="1"/>
  <c r="FI20" i="52"/>
  <c r="FX50" i="52"/>
  <c r="HA50" i="52" s="1"/>
  <c r="GZ50" i="52"/>
  <c r="HV79" i="52"/>
  <c r="HU79" i="52" s="1"/>
  <c r="HL80" i="52"/>
  <c r="HL97" i="52"/>
  <c r="HL78" i="52"/>
  <c r="HL88" i="52"/>
  <c r="HL95" i="52"/>
  <c r="HL87" i="52"/>
  <c r="HL76" i="52"/>
  <c r="HL90" i="52"/>
  <c r="HL79" i="52"/>
  <c r="HL86" i="52"/>
  <c r="HL93" i="52"/>
  <c r="HL84" i="52"/>
  <c r="HL92" i="52"/>
  <c r="HL82" i="52"/>
  <c r="HL98" i="52"/>
  <c r="HL85" i="52"/>
  <c r="HL91" i="52"/>
  <c r="HL83" i="52"/>
  <c r="HL94" i="52"/>
  <c r="HL77" i="52"/>
  <c r="HL75" i="52"/>
  <c r="HL99" i="52"/>
  <c r="HL81" i="52"/>
  <c r="HL89" i="52"/>
  <c r="HL96" i="52"/>
  <c r="FE19" i="52"/>
  <c r="EN19" i="52"/>
  <c r="FZ10" i="52"/>
  <c r="GD10" i="52" s="1"/>
  <c r="FI10" i="52"/>
  <c r="FE26" i="52"/>
  <c r="EN26" i="52"/>
  <c r="HJ86" i="52"/>
  <c r="HJ76" i="52"/>
  <c r="HJ82" i="52"/>
  <c r="HJ95" i="52"/>
  <c r="HJ96" i="52"/>
  <c r="GD84" i="52"/>
  <c r="HA70" i="52" s="1"/>
  <c r="GZ70" i="52"/>
  <c r="GZ47" i="52"/>
  <c r="FX47" i="52"/>
  <c r="HA47" i="52" s="1"/>
  <c r="CT121" i="52"/>
  <c r="FE25" i="52"/>
  <c r="EN25" i="52"/>
  <c r="FI7" i="52"/>
  <c r="FZ7" i="52"/>
  <c r="GD7" i="52" s="1"/>
  <c r="DQ117" i="52"/>
  <c r="FI9" i="52"/>
  <c r="FZ9" i="52"/>
  <c r="GD9" i="52" s="1"/>
  <c r="DO37" i="52"/>
  <c r="DQ37" i="52"/>
  <c r="GZ56" i="52"/>
  <c r="FX56" i="52"/>
  <c r="HA56" i="52" s="1"/>
  <c r="FI17" i="52"/>
  <c r="FZ17" i="52"/>
  <c r="GD17" i="52" s="1"/>
  <c r="FI15" i="52"/>
  <c r="FZ15" i="52"/>
  <c r="GD15" i="52" s="1"/>
  <c r="ER20" i="52"/>
  <c r="EP20" i="52"/>
  <c r="FE23" i="52"/>
  <c r="EN23" i="52"/>
  <c r="GZ52" i="52"/>
  <c r="FX52" i="52"/>
  <c r="HA52" i="52" s="1"/>
  <c r="EP29" i="52"/>
  <c r="ER29" i="52"/>
  <c r="FI83" i="52"/>
  <c r="GY69" i="52"/>
  <c r="ER10" i="52"/>
  <c r="EP10" i="52"/>
  <c r="HJ84" i="52"/>
  <c r="HJ97" i="52"/>
  <c r="HJ83" i="52"/>
  <c r="HJ87" i="52"/>
  <c r="HJ91" i="52"/>
  <c r="HJ79" i="52"/>
  <c r="FE24" i="52"/>
  <c r="EN24" i="52"/>
  <c r="GZ45" i="52"/>
  <c r="FX45" i="52"/>
  <c r="HA45" i="52" s="1"/>
  <c r="EP21" i="52"/>
  <c r="ER21" i="52"/>
  <c r="ER116" i="52"/>
  <c r="ER115" i="52"/>
  <c r="ER114" i="52"/>
  <c r="ER113" i="52"/>
  <c r="ER112" i="52"/>
  <c r="ER111" i="52"/>
  <c r="EL116" i="52"/>
  <c r="EL115" i="52"/>
  <c r="EL114" i="52"/>
  <c r="EL113" i="52"/>
  <c r="EL112" i="52"/>
  <c r="EL111" i="52"/>
  <c r="EN116" i="52"/>
  <c r="EN113" i="52"/>
  <c r="EN112" i="52"/>
  <c r="EJ116" i="52"/>
  <c r="EJ113" i="52"/>
  <c r="EJ112" i="52"/>
  <c r="EN115" i="52"/>
  <c r="EJ115" i="52"/>
  <c r="EJ114" i="52"/>
  <c r="EJ111" i="52"/>
  <c r="FA94" i="52"/>
  <c r="FV94" i="52" s="1"/>
  <c r="EN111" i="52"/>
  <c r="EN114" i="52"/>
  <c r="DS117" i="52"/>
  <c r="DW117" i="52"/>
  <c r="DW37" i="52"/>
  <c r="EP11" i="52"/>
  <c r="ER11" i="52"/>
  <c r="GD74" i="52"/>
  <c r="HA60" i="52" s="1"/>
  <c r="GZ60" i="52"/>
  <c r="EN159" i="52"/>
  <c r="GY51" i="52"/>
  <c r="FC51" i="52"/>
  <c r="FE13" i="52"/>
  <c r="EN13" i="52"/>
  <c r="FI29" i="52"/>
  <c r="FZ29" i="52"/>
  <c r="GD29" i="52" s="1"/>
  <c r="GZ57" i="52"/>
  <c r="FX57" i="52"/>
  <c r="HA57" i="52" s="1"/>
  <c r="HG12" i="52" l="1"/>
  <c r="HO85" i="52"/>
  <c r="BN15" i="52" s="1"/>
  <c r="HP89" i="52"/>
  <c r="CI19" i="52" s="1"/>
  <c r="HR90" i="52"/>
  <c r="DY20" i="52" s="1"/>
  <c r="HR88" i="52"/>
  <c r="DY18" i="52" s="1"/>
  <c r="HS88" i="52"/>
  <c r="FO18" i="52" s="1"/>
  <c r="HN88" i="52"/>
  <c r="AS18" i="52" s="1"/>
  <c r="HQ88" i="52"/>
  <c r="DD18" i="52" s="1"/>
  <c r="HP88" i="52"/>
  <c r="CI18" i="52" s="1"/>
  <c r="HG15" i="52"/>
  <c r="HO89" i="52"/>
  <c r="BN19" i="52" s="1"/>
  <c r="HG17" i="52"/>
  <c r="HR92" i="52"/>
  <c r="DY22" i="52" s="1"/>
  <c r="HO90" i="52"/>
  <c r="BN20" i="52" s="1"/>
  <c r="HO92" i="52"/>
  <c r="BN22" i="52" s="1"/>
  <c r="HO81" i="52"/>
  <c r="BN11" i="52" s="1"/>
  <c r="HN81" i="52"/>
  <c r="AS11" i="52" s="1"/>
  <c r="HR81" i="52"/>
  <c r="DY11" i="52" s="1"/>
  <c r="HQ81" i="52"/>
  <c r="DD11" i="52" s="1"/>
  <c r="HG8" i="52"/>
  <c r="HS81" i="52"/>
  <c r="FO11" i="52" s="1"/>
  <c r="HQ92" i="52"/>
  <c r="DD22" i="52" s="1"/>
  <c r="HS92" i="52"/>
  <c r="ET22" i="52" s="1"/>
  <c r="HP92" i="52"/>
  <c r="CI22" i="52" s="1"/>
  <c r="HN89" i="52"/>
  <c r="AS19" i="52" s="1"/>
  <c r="HG19" i="52"/>
  <c r="GD78" i="52"/>
  <c r="HA64" i="52" s="1"/>
  <c r="GZ64" i="52"/>
  <c r="HR89" i="52"/>
  <c r="DY19" i="52" s="1"/>
  <c r="HS89" i="52"/>
  <c r="ET19" i="52" s="1"/>
  <c r="HQ90" i="52"/>
  <c r="DD20" i="52" s="1"/>
  <c r="HN90" i="52"/>
  <c r="AS20" i="52" s="1"/>
  <c r="HN85" i="52"/>
  <c r="AS15" i="52" s="1"/>
  <c r="HS85" i="52"/>
  <c r="ET15" i="52" s="1"/>
  <c r="HR85" i="52"/>
  <c r="DY15" i="52" s="1"/>
  <c r="HQ85" i="52"/>
  <c r="DD15" i="52" s="1"/>
  <c r="HG16" i="52"/>
  <c r="HS90" i="52"/>
  <c r="ET20" i="52" s="1"/>
  <c r="GZ65" i="52"/>
  <c r="GD79" i="52"/>
  <c r="HA65" i="52" s="1"/>
  <c r="FZ6" i="52"/>
  <c r="GD6" i="52" s="1"/>
  <c r="FI6" i="52"/>
  <c r="FX53" i="52"/>
  <c r="HA53" i="52" s="1"/>
  <c r="GZ53" i="52"/>
  <c r="DS121" i="52"/>
  <c r="EJ117" i="52"/>
  <c r="ER117" i="52"/>
  <c r="EL37" i="52"/>
  <c r="ER14" i="52"/>
  <c r="EP14" i="52"/>
  <c r="DO121" i="52"/>
  <c r="ER6" i="52"/>
  <c r="EP6" i="52"/>
  <c r="FI14" i="52"/>
  <c r="FZ14" i="52"/>
  <c r="GD14" i="52" s="1"/>
  <c r="EP13" i="52"/>
  <c r="ER13" i="52"/>
  <c r="HS91" i="52"/>
  <c r="HO91" i="52"/>
  <c r="BN21" i="52" s="1"/>
  <c r="HQ91" i="52"/>
  <c r="DD21" i="52" s="1"/>
  <c r="HR91" i="52"/>
  <c r="DY21" i="52" s="1"/>
  <c r="HN91" i="52"/>
  <c r="AS21" i="52" s="1"/>
  <c r="HP91" i="52"/>
  <c r="CI21" i="52" s="1"/>
  <c r="HG18" i="52"/>
  <c r="HS84" i="52"/>
  <c r="HO84" i="52"/>
  <c r="BN14" i="52" s="1"/>
  <c r="HQ84" i="52"/>
  <c r="DD14" i="52" s="1"/>
  <c r="HP84" i="52"/>
  <c r="CI14" i="52" s="1"/>
  <c r="HN84" i="52"/>
  <c r="AS14" i="52" s="1"/>
  <c r="HR84" i="52"/>
  <c r="DY14" i="52" s="1"/>
  <c r="HG11" i="52"/>
  <c r="GD83" i="52"/>
  <c r="HA69" i="52" s="1"/>
  <c r="GZ69" i="52"/>
  <c r="FM17" i="52"/>
  <c r="FK17" i="52"/>
  <c r="GF7" i="52"/>
  <c r="GH7" i="52"/>
  <c r="HQ76" i="52"/>
  <c r="DD6" i="52" s="1"/>
  <c r="HS76" i="52"/>
  <c r="HO76" i="52"/>
  <c r="BN6" i="52" s="1"/>
  <c r="HN76" i="52"/>
  <c r="AS6" i="52" s="1"/>
  <c r="HR76" i="52"/>
  <c r="DY6" i="52" s="1"/>
  <c r="HP76" i="52"/>
  <c r="CI6" i="52" s="1"/>
  <c r="HG3" i="52"/>
  <c r="FK10" i="52"/>
  <c r="FM10" i="52"/>
  <c r="FK20" i="52"/>
  <c r="FM20" i="52"/>
  <c r="FI27" i="52"/>
  <c r="FZ27" i="52"/>
  <c r="GD27" i="52" s="1"/>
  <c r="FI5" i="52"/>
  <c r="FI33" i="52" s="1"/>
  <c r="FI39" i="52" s="1"/>
  <c r="FI125" i="52" s="1"/>
  <c r="FZ5" i="52"/>
  <c r="HP77" i="52"/>
  <c r="CI7" i="52" s="1"/>
  <c r="HR77" i="52"/>
  <c r="DY7" i="52" s="1"/>
  <c r="HN77" i="52"/>
  <c r="AS7" i="52" s="1"/>
  <c r="HQ77" i="52"/>
  <c r="DD7" i="52" s="1"/>
  <c r="HO77" i="52"/>
  <c r="BN7" i="52" s="1"/>
  <c r="HS77" i="52"/>
  <c r="HG4" i="52"/>
  <c r="HS78" i="52"/>
  <c r="HO78" i="52"/>
  <c r="BN8" i="52" s="1"/>
  <c r="HQ78" i="52"/>
  <c r="DD8" i="52" s="1"/>
  <c r="HR78" i="52"/>
  <c r="DY8" i="52" s="1"/>
  <c r="HN78" i="52"/>
  <c r="AS8" i="52" s="1"/>
  <c r="HG5" i="52"/>
  <c r="HP78" i="52"/>
  <c r="CI8" i="52" s="1"/>
  <c r="HR75" i="52"/>
  <c r="DY5" i="52" s="1"/>
  <c r="HN75" i="52"/>
  <c r="AS5" i="52" s="1"/>
  <c r="HP75" i="52"/>
  <c r="CI5" i="52" s="1"/>
  <c r="HM75" i="52"/>
  <c r="HQ75" i="52"/>
  <c r="DD5" i="52" s="1"/>
  <c r="HO75" i="52"/>
  <c r="BN5" i="52" s="1"/>
  <c r="HG2" i="52"/>
  <c r="HS75" i="52"/>
  <c r="GH18" i="52"/>
  <c r="GF18" i="52"/>
  <c r="FM29" i="52"/>
  <c r="FK29" i="52"/>
  <c r="HS79" i="52"/>
  <c r="HO79" i="52"/>
  <c r="BN9" i="52" s="1"/>
  <c r="HP79" i="52"/>
  <c r="CI9" i="52" s="1"/>
  <c r="HR79" i="52"/>
  <c r="DY9" i="52" s="1"/>
  <c r="HQ79" i="52"/>
  <c r="DD9" i="52" s="1"/>
  <c r="HN79" i="52"/>
  <c r="AS9" i="52" s="1"/>
  <c r="HG6" i="52"/>
  <c r="HP97" i="52"/>
  <c r="CI27" i="52" s="1"/>
  <c r="HS97" i="52"/>
  <c r="HO97" i="52"/>
  <c r="BN27" i="52" s="1"/>
  <c r="HR97" i="52"/>
  <c r="DY27" i="52" s="1"/>
  <c r="HN97" i="52"/>
  <c r="AS27" i="52" s="1"/>
  <c r="HQ97" i="52"/>
  <c r="DD27" i="52" s="1"/>
  <c r="HG24" i="52"/>
  <c r="GF17" i="52"/>
  <c r="GH17" i="52"/>
  <c r="DQ121" i="52"/>
  <c r="FI25" i="52"/>
  <c r="FZ25" i="52"/>
  <c r="GD25" i="52" s="1"/>
  <c r="HP82" i="52"/>
  <c r="CI12" i="52" s="1"/>
  <c r="HR82" i="52"/>
  <c r="DY12" i="52" s="1"/>
  <c r="HN82" i="52"/>
  <c r="AS12" i="52" s="1"/>
  <c r="HS82" i="52"/>
  <c r="HO82" i="52"/>
  <c r="BN12" i="52" s="1"/>
  <c r="HG9" i="52"/>
  <c r="HQ82" i="52"/>
  <c r="DD12" i="52" s="1"/>
  <c r="FI26" i="52"/>
  <c r="FZ26" i="52"/>
  <c r="GD26" i="52" s="1"/>
  <c r="FI19" i="52"/>
  <c r="FZ19" i="52"/>
  <c r="GD19" i="52" s="1"/>
  <c r="EP27" i="52"/>
  <c r="ER27" i="52"/>
  <c r="EP5" i="52"/>
  <c r="EP31" i="52" s="1"/>
  <c r="EP37" i="52" s="1"/>
  <c r="ER5" i="52"/>
  <c r="ER31" i="52" s="1"/>
  <c r="ER37" i="52" s="1"/>
  <c r="HR94" i="52"/>
  <c r="DY24" i="52" s="1"/>
  <c r="HN94" i="52"/>
  <c r="AS24" i="52" s="1"/>
  <c r="HP94" i="52"/>
  <c r="CI24" i="52" s="1"/>
  <c r="HQ94" i="52"/>
  <c r="DD24" i="52" s="1"/>
  <c r="HS94" i="52"/>
  <c r="HG21" i="52"/>
  <c r="HO94" i="52"/>
  <c r="BN24" i="52" s="1"/>
  <c r="GB12" i="52"/>
  <c r="GD12" i="52" s="1"/>
  <c r="FI12" i="52"/>
  <c r="FM11" i="52"/>
  <c r="FK11" i="52"/>
  <c r="FK18" i="52"/>
  <c r="FM18" i="52"/>
  <c r="FI13" i="52"/>
  <c r="FZ13" i="52"/>
  <c r="GD13" i="52" s="1"/>
  <c r="EN117" i="52"/>
  <c r="EL117" i="52"/>
  <c r="EP24" i="52"/>
  <c r="ER24" i="52"/>
  <c r="HS87" i="52"/>
  <c r="HO87" i="52"/>
  <c r="BN17" i="52" s="1"/>
  <c r="HQ87" i="52"/>
  <c r="DD17" i="52" s="1"/>
  <c r="HR87" i="52"/>
  <c r="DY17" i="52" s="1"/>
  <c r="HN87" i="52"/>
  <c r="AS17" i="52" s="1"/>
  <c r="HP87" i="52"/>
  <c r="CI17" i="52" s="1"/>
  <c r="HG14" i="52"/>
  <c r="EP23" i="52"/>
  <c r="ER23" i="52"/>
  <c r="GF15" i="52"/>
  <c r="GH15" i="52"/>
  <c r="GF9" i="52"/>
  <c r="GH9" i="52"/>
  <c r="FM7" i="52"/>
  <c r="FK7" i="52"/>
  <c r="HP96" i="52"/>
  <c r="CI26" i="52" s="1"/>
  <c r="HR96" i="52"/>
  <c r="DY26" i="52" s="1"/>
  <c r="HN96" i="52"/>
  <c r="AS26" i="52" s="1"/>
  <c r="HQ96" i="52"/>
  <c r="DD26" i="52" s="1"/>
  <c r="HS96" i="52"/>
  <c r="HO96" i="52"/>
  <c r="BN26" i="52" s="1"/>
  <c r="HG23" i="52"/>
  <c r="HQ86" i="52"/>
  <c r="DD16" i="52" s="1"/>
  <c r="HS86" i="52"/>
  <c r="HO86" i="52"/>
  <c r="BN16" i="52" s="1"/>
  <c r="HP86" i="52"/>
  <c r="CI16" i="52" s="1"/>
  <c r="HR86" i="52"/>
  <c r="DY16" i="52" s="1"/>
  <c r="HG13" i="52"/>
  <c r="HN86" i="52"/>
  <c r="AS16" i="52" s="1"/>
  <c r="GH10" i="52"/>
  <c r="GF10" i="52"/>
  <c r="GH20" i="52"/>
  <c r="GF20" i="52"/>
  <c r="EN37" i="52"/>
  <c r="EJ37" i="52"/>
  <c r="HR99" i="52"/>
  <c r="DY29" i="52" s="1"/>
  <c r="HN99" i="52"/>
  <c r="AS29" i="52" s="1"/>
  <c r="HQ99" i="52"/>
  <c r="DD29" i="52" s="1"/>
  <c r="HO99" i="52"/>
  <c r="BN29" i="52" s="1"/>
  <c r="HS99" i="52"/>
  <c r="HP99" i="52"/>
  <c r="CI29" i="52" s="1"/>
  <c r="HG26" i="52"/>
  <c r="HQ98" i="52"/>
  <c r="DD28" i="52" s="1"/>
  <c r="HP98" i="52"/>
  <c r="CI28" i="52" s="1"/>
  <c r="HO98" i="52"/>
  <c r="BN28" i="52" s="1"/>
  <c r="HS98" i="52"/>
  <c r="HR98" i="52"/>
  <c r="DY28" i="52" s="1"/>
  <c r="HN98" i="52"/>
  <c r="AS28" i="52" s="1"/>
  <c r="HG25" i="52"/>
  <c r="HR80" i="52"/>
  <c r="DY10" i="52" s="1"/>
  <c r="HN80" i="52"/>
  <c r="AS10" i="52" s="1"/>
  <c r="HQ80" i="52"/>
  <c r="DD10" i="52" s="1"/>
  <c r="HO80" i="52"/>
  <c r="BN10" i="52" s="1"/>
  <c r="HP80" i="52"/>
  <c r="CI10" i="52" s="1"/>
  <c r="HS80" i="52"/>
  <c r="HG7" i="52"/>
  <c r="FT3" i="52"/>
  <c r="FT42" i="52" s="1"/>
  <c r="EY42" i="52"/>
  <c r="GF21" i="52"/>
  <c r="GH21" i="52"/>
  <c r="GF29" i="52"/>
  <c r="GH29" i="52"/>
  <c r="FX51" i="52"/>
  <c r="HA51" i="52" s="1"/>
  <c r="GZ51" i="52"/>
  <c r="DW121" i="52"/>
  <c r="FI24" i="52"/>
  <c r="FZ24" i="52"/>
  <c r="GD24" i="52" s="1"/>
  <c r="HS83" i="52"/>
  <c r="HO83" i="52"/>
  <c r="BN13" i="52" s="1"/>
  <c r="HQ83" i="52"/>
  <c r="DD13" i="52" s="1"/>
  <c r="HP83" i="52"/>
  <c r="CI13" i="52" s="1"/>
  <c r="HR83" i="52"/>
  <c r="DY13" i="52" s="1"/>
  <c r="HN83" i="52"/>
  <c r="AS13" i="52" s="1"/>
  <c r="HG10" i="52"/>
  <c r="FI23" i="52"/>
  <c r="FZ23" i="52"/>
  <c r="GD23" i="52" s="1"/>
  <c r="FM15" i="52"/>
  <c r="FK15" i="52"/>
  <c r="FM9" i="52"/>
  <c r="FK9" i="52"/>
  <c r="EP25" i="52"/>
  <c r="ER25" i="52"/>
  <c r="HS95" i="52"/>
  <c r="HO95" i="52"/>
  <c r="BN25" i="52" s="1"/>
  <c r="HQ95" i="52"/>
  <c r="DD25" i="52" s="1"/>
  <c r="HP95" i="52"/>
  <c r="CI25" i="52" s="1"/>
  <c r="HR95" i="52"/>
  <c r="DY25" i="52" s="1"/>
  <c r="HN95" i="52"/>
  <c r="AS25" i="52" s="1"/>
  <c r="HG22" i="52"/>
  <c r="EP26" i="52"/>
  <c r="ER26" i="52"/>
  <c r="EP19" i="52"/>
  <c r="ER19" i="52"/>
  <c r="HS93" i="52"/>
  <c r="HO93" i="52"/>
  <c r="BN23" i="52" s="1"/>
  <c r="HQ93" i="52"/>
  <c r="DD23" i="52" s="1"/>
  <c r="HN93" i="52"/>
  <c r="AS23" i="52" s="1"/>
  <c r="HR93" i="52"/>
  <c r="DY23" i="52" s="1"/>
  <c r="HP93" i="52"/>
  <c r="CI23" i="52" s="1"/>
  <c r="HG20" i="52"/>
  <c r="ER12" i="52"/>
  <c r="EP12" i="52"/>
  <c r="GF11" i="52"/>
  <c r="GH11" i="52"/>
  <c r="FM21" i="52"/>
  <c r="FK21" i="52"/>
  <c r="GD5" i="52" l="1"/>
  <c r="GD33" i="52" s="1"/>
  <c r="GD39" i="52" s="1"/>
  <c r="GD125" i="52" s="1"/>
  <c r="FZ33" i="52"/>
  <c r="FZ39" i="52" s="1"/>
  <c r="FZ125" i="52" s="1"/>
  <c r="HF61" i="52"/>
  <c r="HG61" i="52" s="1"/>
  <c r="HK61" i="52" s="1"/>
  <c r="AO107" i="52" s="1"/>
  <c r="ER121" i="52"/>
  <c r="FO22" i="52"/>
  <c r="ET18" i="52"/>
  <c r="ET11" i="52"/>
  <c r="FO15" i="52"/>
  <c r="FO19" i="52"/>
  <c r="FO20" i="52"/>
  <c r="EL121" i="52"/>
  <c r="HF44" i="52"/>
  <c r="HG44" i="52" s="1"/>
  <c r="HL44" i="52" s="1"/>
  <c r="N90" i="52" s="1"/>
  <c r="HF58" i="52"/>
  <c r="HG58" i="52" s="1"/>
  <c r="HM58" i="52" s="1"/>
  <c r="P104" i="52" s="1"/>
  <c r="EJ121" i="52"/>
  <c r="GH14" i="52"/>
  <c r="GF14" i="52"/>
  <c r="FK14" i="52"/>
  <c r="FM14" i="52"/>
  <c r="FK6" i="52"/>
  <c r="FM6" i="52"/>
  <c r="EN121" i="52"/>
  <c r="GH6" i="52"/>
  <c r="GF6" i="52"/>
  <c r="GF23" i="52"/>
  <c r="GH23" i="52"/>
  <c r="ET13" i="52"/>
  <c r="FO13" i="52"/>
  <c r="ET29" i="52"/>
  <c r="FO29" i="52"/>
  <c r="ET17" i="52"/>
  <c r="FO17" i="52"/>
  <c r="FK12" i="52"/>
  <c r="FM12" i="52"/>
  <c r="ET24" i="52"/>
  <c r="FO24" i="52"/>
  <c r="FM26" i="52"/>
  <c r="FK26" i="52"/>
  <c r="FO12" i="52"/>
  <c r="ET12" i="52"/>
  <c r="GF25" i="52"/>
  <c r="GH25" i="52"/>
  <c r="FM27" i="52"/>
  <c r="FK27" i="52"/>
  <c r="FO14" i="52"/>
  <c r="ET14" i="52"/>
  <c r="ET23" i="52"/>
  <c r="FO23" i="52"/>
  <c r="ET25" i="52"/>
  <c r="FO25" i="52"/>
  <c r="FM23" i="52"/>
  <c r="FK23" i="52"/>
  <c r="GF24" i="52"/>
  <c r="GH24" i="52"/>
  <c r="HF55" i="52"/>
  <c r="HG55" i="52" s="1"/>
  <c r="HF53" i="52"/>
  <c r="HG53" i="52" s="1"/>
  <c r="HF57" i="52"/>
  <c r="HG57" i="52" s="1"/>
  <c r="HF52" i="52"/>
  <c r="HG52" i="52" s="1"/>
  <c r="HF49" i="52"/>
  <c r="HG49" i="52" s="1"/>
  <c r="HF63" i="52"/>
  <c r="HG63" i="52" s="1"/>
  <c r="FO10" i="52"/>
  <c r="ET10" i="52"/>
  <c r="FO16" i="52"/>
  <c r="ET16" i="52"/>
  <c r="ET26" i="52"/>
  <c r="FO26" i="52"/>
  <c r="GF13" i="52"/>
  <c r="GH13" i="52"/>
  <c r="HF62" i="52"/>
  <c r="HG62" i="52" s="1"/>
  <c r="GH12" i="52"/>
  <c r="GF12" i="52"/>
  <c r="GF19" i="52"/>
  <c r="GH19" i="52"/>
  <c r="FM25" i="52"/>
  <c r="FK25" i="52"/>
  <c r="FO8" i="52"/>
  <c r="ET8" i="52"/>
  <c r="GF5" i="52"/>
  <c r="GF33" i="52" s="1"/>
  <c r="GF39" i="52" s="1"/>
  <c r="HF54" i="52"/>
  <c r="HG54" i="52" s="1"/>
  <c r="FM24" i="52"/>
  <c r="FK24" i="52"/>
  <c r="HF48" i="52"/>
  <c r="HG48" i="52" s="1"/>
  <c r="FO28" i="52"/>
  <c r="ET28" i="52"/>
  <c r="FM13" i="52"/>
  <c r="FK13" i="52"/>
  <c r="HF59" i="52"/>
  <c r="HG59" i="52" s="1"/>
  <c r="FM19" i="52"/>
  <c r="FK19" i="52"/>
  <c r="ET27" i="52"/>
  <c r="FO27" i="52"/>
  <c r="ET9" i="52"/>
  <c r="FO9" i="52"/>
  <c r="FM5" i="52"/>
  <c r="FM33" i="52" s="1"/>
  <c r="FM39" i="52" s="1"/>
  <c r="FM125" i="52" s="1"/>
  <c r="FK5" i="52"/>
  <c r="FK33" i="52" s="1"/>
  <c r="FK39" i="52" s="1"/>
  <c r="FO6" i="52"/>
  <c r="ET6" i="52"/>
  <c r="HF46" i="52"/>
  <c r="HG46" i="52" s="1"/>
  <c r="HF56" i="52"/>
  <c r="HG56" i="52" s="1"/>
  <c r="HF45" i="52"/>
  <c r="HG45" i="52" s="1"/>
  <c r="HF50" i="52"/>
  <c r="HG50" i="52" s="1"/>
  <c r="HF47" i="52"/>
  <c r="HG47" i="52" s="1"/>
  <c r="GF26" i="52"/>
  <c r="GH26" i="52"/>
  <c r="ET5" i="52"/>
  <c r="FO5" i="52"/>
  <c r="ET7" i="52"/>
  <c r="FO7" i="52"/>
  <c r="GF27" i="52"/>
  <c r="GH27" i="52"/>
  <c r="ET21" i="52"/>
  <c r="FO21" i="52"/>
  <c r="HF60" i="52"/>
  <c r="HG60" i="52" s="1"/>
  <c r="HF51" i="52"/>
  <c r="HG51" i="52" s="1"/>
  <c r="GH5" i="52" l="1"/>
  <c r="GH33" i="52" s="1"/>
  <c r="GH39" i="52" s="1"/>
  <c r="GH125" i="52" s="1"/>
  <c r="HH44" i="52"/>
  <c r="B90" i="52" s="1"/>
  <c r="HU44" i="52" s="1"/>
  <c r="HH61" i="52"/>
  <c r="B107" i="52" s="1"/>
  <c r="HU61" i="52" s="1"/>
  <c r="HP61" i="52"/>
  <c r="HM61" i="52"/>
  <c r="P107" i="52" s="1"/>
  <c r="HQ61" i="52"/>
  <c r="HQ58" i="52"/>
  <c r="HL61" i="52"/>
  <c r="N107" i="52" s="1"/>
  <c r="HJ61" i="52"/>
  <c r="H107" i="52" s="1"/>
  <c r="AG107" i="52" s="1"/>
  <c r="BB107" i="52" s="1"/>
  <c r="BW107" i="52" s="1"/>
  <c r="CR107" i="52" s="1"/>
  <c r="DM107" i="52" s="1"/>
  <c r="EH107" i="52" s="1"/>
  <c r="FC111" i="52" s="1"/>
  <c r="FX111" i="52" s="1"/>
  <c r="HO61" i="52"/>
  <c r="T107" i="52" s="1"/>
  <c r="HT61" i="52"/>
  <c r="HI61" i="52"/>
  <c r="D107" i="52" s="1"/>
  <c r="AC107" i="52" s="1"/>
  <c r="AX107" i="52" s="1"/>
  <c r="BS107" i="52" s="1"/>
  <c r="CN107" i="52" s="1"/>
  <c r="DI107" i="52" s="1"/>
  <c r="ED107" i="52" s="1"/>
  <c r="EY111" i="52" s="1"/>
  <c r="FT111" i="52" s="1"/>
  <c r="HS61" i="52"/>
  <c r="HL58" i="52"/>
  <c r="N104" i="52" s="1"/>
  <c r="R104" i="52" s="1"/>
  <c r="HS44" i="52"/>
  <c r="HN61" i="52"/>
  <c r="HR61" i="52"/>
  <c r="HO58" i="52"/>
  <c r="T104" i="52" s="1"/>
  <c r="HJ58" i="52"/>
  <c r="H104" i="52" s="1"/>
  <c r="AG104" i="52" s="1"/>
  <c r="BB104" i="52" s="1"/>
  <c r="BW104" i="52" s="1"/>
  <c r="CR104" i="52" s="1"/>
  <c r="DM104" i="52" s="1"/>
  <c r="EH104" i="52" s="1"/>
  <c r="FC108" i="52" s="1"/>
  <c r="FX108" i="52" s="1"/>
  <c r="HI58" i="52"/>
  <c r="D104" i="52" s="1"/>
  <c r="AC104" i="52" s="1"/>
  <c r="AX104" i="52" s="1"/>
  <c r="BS104" i="52" s="1"/>
  <c r="CN104" i="52" s="1"/>
  <c r="DI104" i="52" s="1"/>
  <c r="ED104" i="52" s="1"/>
  <c r="EY108" i="52" s="1"/>
  <c r="FT108" i="52" s="1"/>
  <c r="HN58" i="52"/>
  <c r="HM44" i="52"/>
  <c r="P90" i="52" s="1"/>
  <c r="R90" i="52" s="1"/>
  <c r="HP58" i="52"/>
  <c r="HN44" i="52"/>
  <c r="HR58" i="52"/>
  <c r="HH58" i="52"/>
  <c r="B104" i="52" s="1"/>
  <c r="HU58" i="52" s="1"/>
  <c r="HS58" i="52"/>
  <c r="HT58" i="52"/>
  <c r="HK58" i="52"/>
  <c r="AO104" i="52" s="1"/>
  <c r="GT89" i="52" s="1"/>
  <c r="HI44" i="52"/>
  <c r="D90" i="52" s="1"/>
  <c r="AC90" i="52" s="1"/>
  <c r="AX90" i="52" s="1"/>
  <c r="BS90" i="52" s="1"/>
  <c r="CN90" i="52" s="1"/>
  <c r="DI90" i="52" s="1"/>
  <c r="ED90" i="52" s="1"/>
  <c r="EY94" i="52" s="1"/>
  <c r="FT94" i="52" s="1"/>
  <c r="HP44" i="52"/>
  <c r="HO44" i="52"/>
  <c r="T90" i="52" s="1"/>
  <c r="HQ44" i="52"/>
  <c r="HR44" i="52"/>
  <c r="HT44" i="52"/>
  <c r="HK44" i="52"/>
  <c r="AO90" i="52" s="1"/>
  <c r="GT75" i="52" s="1"/>
  <c r="HJ44" i="52"/>
  <c r="H90" i="52" s="1"/>
  <c r="AG90" i="52" s="1"/>
  <c r="BB90" i="52" s="1"/>
  <c r="BW90" i="52" s="1"/>
  <c r="CR90" i="52" s="1"/>
  <c r="DM90" i="52" s="1"/>
  <c r="EH90" i="52" s="1"/>
  <c r="FC94" i="52" s="1"/>
  <c r="FX94" i="52" s="1"/>
  <c r="HQ62" i="52"/>
  <c r="HM62" i="52"/>
  <c r="P108" i="52" s="1"/>
  <c r="HI62" i="52"/>
  <c r="D108" i="52" s="1"/>
  <c r="AC108" i="52" s="1"/>
  <c r="AX108" i="52" s="1"/>
  <c r="BS108" i="52" s="1"/>
  <c r="CN108" i="52" s="1"/>
  <c r="DI108" i="52" s="1"/>
  <c r="ED108" i="52" s="1"/>
  <c r="EY112" i="52" s="1"/>
  <c r="FT112" i="52" s="1"/>
  <c r="HS62" i="52"/>
  <c r="HO62" i="52"/>
  <c r="T108" i="52" s="1"/>
  <c r="HK62" i="52"/>
  <c r="AO108" i="52" s="1"/>
  <c r="HP62" i="52"/>
  <c r="HH62" i="52"/>
  <c r="HN62" i="52"/>
  <c r="HT62" i="52"/>
  <c r="HL62" i="52"/>
  <c r="N108" i="52" s="1"/>
  <c r="HR62" i="52"/>
  <c r="HJ62" i="52"/>
  <c r="H108" i="52" s="1"/>
  <c r="AG108" i="52" s="1"/>
  <c r="BB108" i="52" s="1"/>
  <c r="BW108" i="52" s="1"/>
  <c r="CR108" i="52" s="1"/>
  <c r="DM108" i="52" s="1"/>
  <c r="EH108" i="52" s="1"/>
  <c r="FC112" i="52" s="1"/>
  <c r="FX112" i="52" s="1"/>
  <c r="HS45" i="52"/>
  <c r="HO45" i="52"/>
  <c r="T91" i="52" s="1"/>
  <c r="HK45" i="52"/>
  <c r="AO91" i="52" s="1"/>
  <c r="HQ45" i="52"/>
  <c r="HM45" i="52"/>
  <c r="P91" i="52" s="1"/>
  <c r="HI45" i="52"/>
  <c r="D91" i="52" s="1"/>
  <c r="AC91" i="52" s="1"/>
  <c r="AX91" i="52" s="1"/>
  <c r="BS91" i="52" s="1"/>
  <c r="CN91" i="52" s="1"/>
  <c r="DI91" i="52" s="1"/>
  <c r="ED91" i="52" s="1"/>
  <c r="EY95" i="52" s="1"/>
  <c r="FT95" i="52" s="1"/>
  <c r="HN45" i="52"/>
  <c r="HR45" i="52"/>
  <c r="HJ45" i="52"/>
  <c r="H91" i="52" s="1"/>
  <c r="AG91" i="52" s="1"/>
  <c r="BB91" i="52" s="1"/>
  <c r="BW91" i="52" s="1"/>
  <c r="CR91" i="52" s="1"/>
  <c r="DM91" i="52" s="1"/>
  <c r="EH91" i="52" s="1"/>
  <c r="FC95" i="52" s="1"/>
  <c r="FX95" i="52" s="1"/>
  <c r="HH45" i="52"/>
  <c r="HT45" i="52"/>
  <c r="HP45" i="52"/>
  <c r="HL45" i="52"/>
  <c r="N91" i="52" s="1"/>
  <c r="HQ57" i="52"/>
  <c r="HM57" i="52"/>
  <c r="P103" i="52" s="1"/>
  <c r="HI57" i="52"/>
  <c r="D103" i="52" s="1"/>
  <c r="AC103" i="52" s="1"/>
  <c r="AX103" i="52" s="1"/>
  <c r="BS103" i="52" s="1"/>
  <c r="CN103" i="52" s="1"/>
  <c r="DI103" i="52" s="1"/>
  <c r="ED103" i="52" s="1"/>
  <c r="EY107" i="52" s="1"/>
  <c r="FT107" i="52" s="1"/>
  <c r="HS57" i="52"/>
  <c r="HO57" i="52"/>
  <c r="T103" i="52" s="1"/>
  <c r="HK57" i="52"/>
  <c r="AO103" i="52" s="1"/>
  <c r="HN57" i="52"/>
  <c r="HT57" i="52"/>
  <c r="HL57" i="52"/>
  <c r="N103" i="52" s="1"/>
  <c r="HR57" i="52"/>
  <c r="HJ57" i="52"/>
  <c r="H103" i="52" s="1"/>
  <c r="AG103" i="52" s="1"/>
  <c r="BB103" i="52" s="1"/>
  <c r="BW103" i="52" s="1"/>
  <c r="CR103" i="52" s="1"/>
  <c r="DM103" i="52" s="1"/>
  <c r="EH103" i="52" s="1"/>
  <c r="FC107" i="52" s="1"/>
  <c r="FX107" i="52" s="1"/>
  <c r="HP57" i="52"/>
  <c r="HH57" i="52"/>
  <c r="HQ56" i="52"/>
  <c r="HM56" i="52"/>
  <c r="P102" i="52" s="1"/>
  <c r="HI56" i="52"/>
  <c r="D102" i="52" s="1"/>
  <c r="AC102" i="52" s="1"/>
  <c r="AX102" i="52" s="1"/>
  <c r="BS102" i="52" s="1"/>
  <c r="CN102" i="52" s="1"/>
  <c r="DI102" i="52" s="1"/>
  <c r="ED102" i="52" s="1"/>
  <c r="EY106" i="52" s="1"/>
  <c r="FT106" i="52" s="1"/>
  <c r="HS56" i="52"/>
  <c r="HO56" i="52"/>
  <c r="T102" i="52" s="1"/>
  <c r="HK56" i="52"/>
  <c r="AO102" i="52" s="1"/>
  <c r="HT56" i="52"/>
  <c r="HL56" i="52"/>
  <c r="N102" i="52" s="1"/>
  <c r="HR56" i="52"/>
  <c r="HJ56" i="52"/>
  <c r="H102" i="52" s="1"/>
  <c r="AG102" i="52" s="1"/>
  <c r="BB102" i="52" s="1"/>
  <c r="BW102" i="52" s="1"/>
  <c r="CR102" i="52" s="1"/>
  <c r="DM102" i="52" s="1"/>
  <c r="EH102" i="52" s="1"/>
  <c r="FC106" i="52" s="1"/>
  <c r="FX106" i="52" s="1"/>
  <c r="HP56" i="52"/>
  <c r="HH56" i="52"/>
  <c r="HN56" i="52"/>
  <c r="HS59" i="52"/>
  <c r="HO59" i="52"/>
  <c r="T105" i="52" s="1"/>
  <c r="HK59" i="52"/>
  <c r="AO105" i="52" s="1"/>
  <c r="HQ59" i="52"/>
  <c r="HM59" i="52"/>
  <c r="P105" i="52" s="1"/>
  <c r="HI59" i="52"/>
  <c r="D105" i="52" s="1"/>
  <c r="AC105" i="52" s="1"/>
  <c r="AX105" i="52" s="1"/>
  <c r="BS105" i="52" s="1"/>
  <c r="CN105" i="52" s="1"/>
  <c r="DI105" i="52" s="1"/>
  <c r="ED105" i="52" s="1"/>
  <c r="EY109" i="52" s="1"/>
  <c r="FT109" i="52" s="1"/>
  <c r="HR59" i="52"/>
  <c r="HJ59" i="52"/>
  <c r="H105" i="52" s="1"/>
  <c r="AG105" i="52" s="1"/>
  <c r="BB105" i="52" s="1"/>
  <c r="BW105" i="52" s="1"/>
  <c r="CR105" i="52" s="1"/>
  <c r="DM105" i="52" s="1"/>
  <c r="EH105" i="52" s="1"/>
  <c r="FC109" i="52" s="1"/>
  <c r="FX109" i="52" s="1"/>
  <c r="HP59" i="52"/>
  <c r="HH59" i="52"/>
  <c r="HN59" i="52"/>
  <c r="HT59" i="52"/>
  <c r="HL59" i="52"/>
  <c r="N105" i="52" s="1"/>
  <c r="HS54" i="52"/>
  <c r="HO54" i="52"/>
  <c r="T100" i="52" s="1"/>
  <c r="HK54" i="52"/>
  <c r="AO100" i="52" s="1"/>
  <c r="HQ54" i="52"/>
  <c r="HM54" i="52"/>
  <c r="P100" i="52" s="1"/>
  <c r="HI54" i="52"/>
  <c r="D100" i="52" s="1"/>
  <c r="AC100" i="52" s="1"/>
  <c r="AX100" i="52" s="1"/>
  <c r="BS100" i="52" s="1"/>
  <c r="CN100" i="52" s="1"/>
  <c r="DI100" i="52" s="1"/>
  <c r="ED100" i="52" s="1"/>
  <c r="EY104" i="52" s="1"/>
  <c r="FT104" i="52" s="1"/>
  <c r="HR54" i="52"/>
  <c r="HJ54" i="52"/>
  <c r="H100" i="52" s="1"/>
  <c r="AG100" i="52" s="1"/>
  <c r="BB100" i="52" s="1"/>
  <c r="BW100" i="52" s="1"/>
  <c r="CR100" i="52" s="1"/>
  <c r="DM100" i="52" s="1"/>
  <c r="EH100" i="52" s="1"/>
  <c r="FC104" i="52" s="1"/>
  <c r="FX104" i="52" s="1"/>
  <c r="HP54" i="52"/>
  <c r="HH54" i="52"/>
  <c r="B100" i="52" s="1"/>
  <c r="HN54" i="52"/>
  <c r="HT54" i="52"/>
  <c r="HL54" i="52"/>
  <c r="N100" i="52" s="1"/>
  <c r="HS63" i="52"/>
  <c r="HO63" i="52"/>
  <c r="T109" i="52" s="1"/>
  <c r="HK63" i="52"/>
  <c r="AO109" i="52" s="1"/>
  <c r="HQ63" i="52"/>
  <c r="HM63" i="52"/>
  <c r="P109" i="52" s="1"/>
  <c r="HI63" i="52"/>
  <c r="D109" i="52" s="1"/>
  <c r="AC109" i="52" s="1"/>
  <c r="AX109" i="52" s="1"/>
  <c r="BS109" i="52" s="1"/>
  <c r="CN109" i="52" s="1"/>
  <c r="DI109" i="52" s="1"/>
  <c r="ED109" i="52" s="1"/>
  <c r="EY113" i="52" s="1"/>
  <c r="FT113" i="52" s="1"/>
  <c r="HT63" i="52"/>
  <c r="HL63" i="52"/>
  <c r="N109" i="52" s="1"/>
  <c r="HR63" i="52"/>
  <c r="HJ63" i="52"/>
  <c r="H109" i="52" s="1"/>
  <c r="AG109" i="52" s="1"/>
  <c r="BB109" i="52" s="1"/>
  <c r="BW109" i="52" s="1"/>
  <c r="CR109" i="52" s="1"/>
  <c r="DM109" i="52" s="1"/>
  <c r="EH109" i="52" s="1"/>
  <c r="FC113" i="52" s="1"/>
  <c r="FX113" i="52" s="1"/>
  <c r="HP63" i="52"/>
  <c r="HH63" i="52"/>
  <c r="HN63" i="52"/>
  <c r="HT53" i="52"/>
  <c r="HP53" i="52"/>
  <c r="HL53" i="52"/>
  <c r="N99" i="52" s="1"/>
  <c r="HH53" i="52"/>
  <c r="HR53" i="52"/>
  <c r="HN53" i="52"/>
  <c r="HJ53" i="52"/>
  <c r="H99" i="52" s="1"/>
  <c r="AG99" i="52" s="1"/>
  <c r="BB99" i="52" s="1"/>
  <c r="BW99" i="52" s="1"/>
  <c r="CR99" i="52" s="1"/>
  <c r="DM99" i="52" s="1"/>
  <c r="EH99" i="52" s="1"/>
  <c r="FC103" i="52" s="1"/>
  <c r="FX103" i="52" s="1"/>
  <c r="HQ53" i="52"/>
  <c r="HI53" i="52"/>
  <c r="D99" i="52" s="1"/>
  <c r="AC99" i="52" s="1"/>
  <c r="AX99" i="52" s="1"/>
  <c r="BS99" i="52" s="1"/>
  <c r="CN99" i="52" s="1"/>
  <c r="DI99" i="52" s="1"/>
  <c r="ED99" i="52" s="1"/>
  <c r="EY103" i="52" s="1"/>
  <c r="FT103" i="52" s="1"/>
  <c r="HO53" i="52"/>
  <c r="T99" i="52" s="1"/>
  <c r="HM53" i="52"/>
  <c r="P99" i="52" s="1"/>
  <c r="HK53" i="52"/>
  <c r="AO99" i="52" s="1"/>
  <c r="HS53" i="52"/>
  <c r="BJ107" i="52"/>
  <c r="GT92" i="52"/>
  <c r="HR51" i="52"/>
  <c r="HN51" i="52"/>
  <c r="HJ51" i="52"/>
  <c r="H97" i="52" s="1"/>
  <c r="AG97" i="52" s="1"/>
  <c r="BB97" i="52" s="1"/>
  <c r="BW97" i="52" s="1"/>
  <c r="CR97" i="52" s="1"/>
  <c r="DM97" i="52" s="1"/>
  <c r="EH97" i="52" s="1"/>
  <c r="FC101" i="52" s="1"/>
  <c r="FX101" i="52" s="1"/>
  <c r="HT51" i="52"/>
  <c r="HP51" i="52"/>
  <c r="HL51" i="52"/>
  <c r="N97" i="52" s="1"/>
  <c r="HH51" i="52"/>
  <c r="HO51" i="52"/>
  <c r="T97" i="52" s="1"/>
  <c r="HM51" i="52"/>
  <c r="P97" i="52" s="1"/>
  <c r="HS51" i="52"/>
  <c r="HK51" i="52"/>
  <c r="AO97" i="52" s="1"/>
  <c r="HQ51" i="52"/>
  <c r="HI51" i="52"/>
  <c r="D97" i="52" s="1"/>
  <c r="AC97" i="52" s="1"/>
  <c r="AX97" i="52" s="1"/>
  <c r="BS97" i="52" s="1"/>
  <c r="CN97" i="52" s="1"/>
  <c r="DI97" i="52" s="1"/>
  <c r="ED97" i="52" s="1"/>
  <c r="EY101" i="52" s="1"/>
  <c r="FT101" i="52" s="1"/>
  <c r="HQ47" i="52"/>
  <c r="HM47" i="52"/>
  <c r="P93" i="52" s="1"/>
  <c r="HI47" i="52"/>
  <c r="D93" i="52" s="1"/>
  <c r="AC93" i="52" s="1"/>
  <c r="AX93" i="52" s="1"/>
  <c r="BS93" i="52" s="1"/>
  <c r="CN93" i="52" s="1"/>
  <c r="DI93" i="52" s="1"/>
  <c r="ED93" i="52" s="1"/>
  <c r="EY97" i="52" s="1"/>
  <c r="FT97" i="52" s="1"/>
  <c r="HS47" i="52"/>
  <c r="HO47" i="52"/>
  <c r="T93" i="52" s="1"/>
  <c r="HK47" i="52"/>
  <c r="AO93" i="52" s="1"/>
  <c r="HP47" i="52"/>
  <c r="HH47" i="52"/>
  <c r="HT47" i="52"/>
  <c r="HL47" i="52"/>
  <c r="N93" i="52" s="1"/>
  <c r="HN47" i="52"/>
  <c r="HR47" i="52"/>
  <c r="HJ47" i="52"/>
  <c r="H93" i="52" s="1"/>
  <c r="AG93" i="52" s="1"/>
  <c r="BB93" i="52" s="1"/>
  <c r="BW93" i="52" s="1"/>
  <c r="CR93" i="52" s="1"/>
  <c r="DM93" i="52" s="1"/>
  <c r="EH93" i="52" s="1"/>
  <c r="FC97" i="52" s="1"/>
  <c r="FX97" i="52" s="1"/>
  <c r="HR46" i="52"/>
  <c r="HN46" i="52"/>
  <c r="HJ46" i="52"/>
  <c r="H92" i="52" s="1"/>
  <c r="AG92" i="52" s="1"/>
  <c r="BB92" i="52" s="1"/>
  <c r="BW92" i="52" s="1"/>
  <c r="CR92" i="52" s="1"/>
  <c r="DM92" i="52" s="1"/>
  <c r="EH92" i="52" s="1"/>
  <c r="FC96" i="52" s="1"/>
  <c r="FX96" i="52" s="1"/>
  <c r="HT46" i="52"/>
  <c r="HP46" i="52"/>
  <c r="HL46" i="52"/>
  <c r="N92" i="52" s="1"/>
  <c r="HH46" i="52"/>
  <c r="HO46" i="52"/>
  <c r="T92" i="52" s="1"/>
  <c r="HS46" i="52"/>
  <c r="HK46" i="52"/>
  <c r="AO92" i="52" s="1"/>
  <c r="HM46" i="52"/>
  <c r="P92" i="52" s="1"/>
  <c r="HI46" i="52"/>
  <c r="D92" i="52" s="1"/>
  <c r="AC92" i="52" s="1"/>
  <c r="AX92" i="52" s="1"/>
  <c r="BS92" i="52" s="1"/>
  <c r="CN92" i="52" s="1"/>
  <c r="DI92" i="52" s="1"/>
  <c r="ED92" i="52" s="1"/>
  <c r="EY96" i="52" s="1"/>
  <c r="FT96" i="52" s="1"/>
  <c r="HQ46" i="52"/>
  <c r="HT48" i="52"/>
  <c r="HP48" i="52"/>
  <c r="HL48" i="52"/>
  <c r="N94" i="52" s="1"/>
  <c r="HH48" i="52"/>
  <c r="HR48" i="52"/>
  <c r="HN48" i="52"/>
  <c r="HJ48" i="52"/>
  <c r="H94" i="52" s="1"/>
  <c r="AG94" i="52" s="1"/>
  <c r="BB94" i="52" s="1"/>
  <c r="BW94" i="52" s="1"/>
  <c r="CR94" i="52" s="1"/>
  <c r="DM94" i="52" s="1"/>
  <c r="EH94" i="52" s="1"/>
  <c r="FC98" i="52" s="1"/>
  <c r="FX98" i="52" s="1"/>
  <c r="HQ48" i="52"/>
  <c r="HI48" i="52"/>
  <c r="D94" i="52" s="1"/>
  <c r="AC94" i="52" s="1"/>
  <c r="AX94" i="52" s="1"/>
  <c r="BS94" i="52" s="1"/>
  <c r="CN94" i="52" s="1"/>
  <c r="DI94" i="52" s="1"/>
  <c r="ED94" i="52" s="1"/>
  <c r="EY98" i="52" s="1"/>
  <c r="FT98" i="52" s="1"/>
  <c r="HM48" i="52"/>
  <c r="P94" i="52" s="1"/>
  <c r="HO48" i="52"/>
  <c r="T94" i="52" s="1"/>
  <c r="HK48" i="52"/>
  <c r="AO94" i="52" s="1"/>
  <c r="HS48" i="52"/>
  <c r="HS49" i="52"/>
  <c r="HO49" i="52"/>
  <c r="T95" i="52" s="1"/>
  <c r="HK49" i="52"/>
  <c r="AO95" i="52" s="1"/>
  <c r="HQ49" i="52"/>
  <c r="HM49" i="52"/>
  <c r="P95" i="52" s="1"/>
  <c r="HI49" i="52"/>
  <c r="D95" i="52" s="1"/>
  <c r="AC95" i="52" s="1"/>
  <c r="AX95" i="52" s="1"/>
  <c r="BS95" i="52" s="1"/>
  <c r="CN95" i="52" s="1"/>
  <c r="DI95" i="52" s="1"/>
  <c r="ED95" i="52" s="1"/>
  <c r="EY99" i="52" s="1"/>
  <c r="FT99" i="52" s="1"/>
  <c r="HR49" i="52"/>
  <c r="HJ49" i="52"/>
  <c r="H95" i="52" s="1"/>
  <c r="AG95" i="52" s="1"/>
  <c r="BB95" i="52" s="1"/>
  <c r="BW95" i="52" s="1"/>
  <c r="CR95" i="52" s="1"/>
  <c r="DM95" i="52" s="1"/>
  <c r="EH95" i="52" s="1"/>
  <c r="FC99" i="52" s="1"/>
  <c r="FX99" i="52" s="1"/>
  <c r="HN49" i="52"/>
  <c r="HL49" i="52"/>
  <c r="N95" i="52" s="1"/>
  <c r="HT49" i="52"/>
  <c r="HH49" i="52"/>
  <c r="HP49" i="52"/>
  <c r="HR55" i="52"/>
  <c r="HN55" i="52"/>
  <c r="HJ55" i="52"/>
  <c r="H101" i="52" s="1"/>
  <c r="AG101" i="52" s="1"/>
  <c r="BB101" i="52" s="1"/>
  <c r="BW101" i="52" s="1"/>
  <c r="CR101" i="52" s="1"/>
  <c r="DM101" i="52" s="1"/>
  <c r="EH101" i="52" s="1"/>
  <c r="FC105" i="52" s="1"/>
  <c r="FX105" i="52" s="1"/>
  <c r="HT55" i="52"/>
  <c r="HP55" i="52"/>
  <c r="HL55" i="52"/>
  <c r="N101" i="52" s="1"/>
  <c r="HH55" i="52"/>
  <c r="HS55" i="52"/>
  <c r="HK55" i="52"/>
  <c r="AO101" i="52" s="1"/>
  <c r="HQ55" i="52"/>
  <c r="HI55" i="52"/>
  <c r="D101" i="52" s="1"/>
  <c r="AC101" i="52" s="1"/>
  <c r="AX101" i="52" s="1"/>
  <c r="BS101" i="52" s="1"/>
  <c r="CN101" i="52" s="1"/>
  <c r="DI101" i="52" s="1"/>
  <c r="ED101" i="52" s="1"/>
  <c r="EY105" i="52" s="1"/>
  <c r="FT105" i="52" s="1"/>
  <c r="HO55" i="52"/>
  <c r="T101" i="52" s="1"/>
  <c r="HM55" i="52"/>
  <c r="P101" i="52" s="1"/>
  <c r="HQ60" i="52"/>
  <c r="HM60" i="52"/>
  <c r="P106" i="52" s="1"/>
  <c r="HI60" i="52"/>
  <c r="D106" i="52" s="1"/>
  <c r="AC106" i="52" s="1"/>
  <c r="AX106" i="52" s="1"/>
  <c r="BS106" i="52" s="1"/>
  <c r="CN106" i="52" s="1"/>
  <c r="DI106" i="52" s="1"/>
  <c r="ED106" i="52" s="1"/>
  <c r="EY110" i="52" s="1"/>
  <c r="FT110" i="52" s="1"/>
  <c r="HS60" i="52"/>
  <c r="HO60" i="52"/>
  <c r="T106" i="52" s="1"/>
  <c r="HK60" i="52"/>
  <c r="AO106" i="52" s="1"/>
  <c r="HN60" i="52"/>
  <c r="HT60" i="52"/>
  <c r="HL60" i="52"/>
  <c r="N106" i="52" s="1"/>
  <c r="HR60" i="52"/>
  <c r="HJ60" i="52"/>
  <c r="H106" i="52" s="1"/>
  <c r="AG106" i="52" s="1"/>
  <c r="BB106" i="52" s="1"/>
  <c r="BW106" i="52" s="1"/>
  <c r="CR106" i="52" s="1"/>
  <c r="DM106" i="52" s="1"/>
  <c r="EH106" i="52" s="1"/>
  <c r="FC110" i="52" s="1"/>
  <c r="FX110" i="52" s="1"/>
  <c r="HP60" i="52"/>
  <c r="HH60" i="52"/>
  <c r="HR50" i="52"/>
  <c r="HN50" i="52"/>
  <c r="HJ50" i="52"/>
  <c r="H96" i="52" s="1"/>
  <c r="AG96" i="52" s="1"/>
  <c r="BB96" i="52" s="1"/>
  <c r="BW96" i="52" s="1"/>
  <c r="CR96" i="52" s="1"/>
  <c r="DM96" i="52" s="1"/>
  <c r="EH96" i="52" s="1"/>
  <c r="FC100" i="52" s="1"/>
  <c r="FX100" i="52" s="1"/>
  <c r="HT50" i="52"/>
  <c r="HP50" i="52"/>
  <c r="HL50" i="52"/>
  <c r="N96" i="52" s="1"/>
  <c r="HH50" i="52"/>
  <c r="HS50" i="52"/>
  <c r="HK50" i="52"/>
  <c r="AO96" i="52" s="1"/>
  <c r="HO50" i="52"/>
  <c r="T96" i="52" s="1"/>
  <c r="HQ50" i="52"/>
  <c r="HM50" i="52"/>
  <c r="P96" i="52" s="1"/>
  <c r="HI50" i="52"/>
  <c r="D96" i="52" s="1"/>
  <c r="AC96" i="52" s="1"/>
  <c r="AX96" i="52" s="1"/>
  <c r="BS96" i="52" s="1"/>
  <c r="CN96" i="52" s="1"/>
  <c r="DI96" i="52" s="1"/>
  <c r="ED96" i="52" s="1"/>
  <c r="EY100" i="52" s="1"/>
  <c r="FT100" i="52" s="1"/>
  <c r="HQ52" i="52"/>
  <c r="HM52" i="52"/>
  <c r="P98" i="52" s="1"/>
  <c r="HI52" i="52"/>
  <c r="D98" i="52" s="1"/>
  <c r="AC98" i="52" s="1"/>
  <c r="AX98" i="52" s="1"/>
  <c r="BS98" i="52" s="1"/>
  <c r="CN98" i="52" s="1"/>
  <c r="DI98" i="52" s="1"/>
  <c r="ED98" i="52" s="1"/>
  <c r="EY102" i="52" s="1"/>
  <c r="FT102" i="52" s="1"/>
  <c r="HS52" i="52"/>
  <c r="HO52" i="52"/>
  <c r="T98" i="52" s="1"/>
  <c r="HK52" i="52"/>
  <c r="AO98" i="52" s="1"/>
  <c r="HP52" i="52"/>
  <c r="HH52" i="52"/>
  <c r="HN52" i="52"/>
  <c r="HT52" i="52"/>
  <c r="HL52" i="52"/>
  <c r="N98" i="52" s="1"/>
  <c r="HR52" i="52"/>
  <c r="HJ52" i="52"/>
  <c r="H98" i="52" s="1"/>
  <c r="AG98" i="52" s="1"/>
  <c r="BB98" i="52" s="1"/>
  <c r="BW98" i="52" s="1"/>
  <c r="CR98" i="52" s="1"/>
  <c r="DM98" i="52" s="1"/>
  <c r="EH98" i="52" s="1"/>
  <c r="FC102" i="52" s="1"/>
  <c r="FX102" i="52" s="1"/>
  <c r="R100" i="52" l="1"/>
  <c r="R105" i="52"/>
  <c r="R107" i="52"/>
  <c r="R93" i="52"/>
  <c r="R91" i="52"/>
  <c r="BJ104" i="52"/>
  <c r="GU89" i="52" s="1"/>
  <c r="BJ90" i="52"/>
  <c r="GU75" i="52" s="1"/>
  <c r="R103" i="52"/>
  <c r="R108" i="52"/>
  <c r="R102" i="52"/>
  <c r="R95" i="52"/>
  <c r="R94" i="52"/>
  <c r="R97" i="52"/>
  <c r="R96" i="52"/>
  <c r="R106" i="52"/>
  <c r="B93" i="52"/>
  <c r="HU47" i="52" s="1"/>
  <c r="BJ105" i="52"/>
  <c r="GT90" i="52"/>
  <c r="B102" i="52"/>
  <c r="HU56" i="52" s="1"/>
  <c r="B98" i="52"/>
  <c r="HU52" i="52" s="1"/>
  <c r="BJ96" i="52"/>
  <c r="GT81" i="52"/>
  <c r="BJ106" i="52"/>
  <c r="GT91" i="52"/>
  <c r="B101" i="52"/>
  <c r="HU55" i="52" s="1"/>
  <c r="B95" i="52"/>
  <c r="HU49" i="52" s="1"/>
  <c r="BJ92" i="52"/>
  <c r="GT77" i="52"/>
  <c r="R92" i="52"/>
  <c r="R99" i="52"/>
  <c r="B109" i="52"/>
  <c r="R109" i="52"/>
  <c r="B105" i="52"/>
  <c r="HU59" i="52" s="1"/>
  <c r="BJ103" i="52"/>
  <c r="GT88" i="52"/>
  <c r="GT76" i="52"/>
  <c r="BJ91" i="52"/>
  <c r="AA104" i="52"/>
  <c r="AV104" i="52" s="1"/>
  <c r="BQ104" i="52" s="1"/>
  <c r="CL104" i="52" s="1"/>
  <c r="DG104" i="52" s="1"/>
  <c r="EB104" i="52" s="1"/>
  <c r="EW108" i="52" s="1"/>
  <c r="FR108" i="52" s="1"/>
  <c r="GS89" i="52"/>
  <c r="BJ108" i="52"/>
  <c r="GT93" i="52"/>
  <c r="BJ98" i="52"/>
  <c r="GT83" i="52"/>
  <c r="B96" i="52"/>
  <c r="HU50" i="52" s="1"/>
  <c r="BJ101" i="52"/>
  <c r="GT86" i="52"/>
  <c r="GT85" i="52"/>
  <c r="BJ100" i="52"/>
  <c r="B108" i="52"/>
  <c r="HU62" i="52" s="1"/>
  <c r="AA107" i="52"/>
  <c r="AV107" i="52" s="1"/>
  <c r="BQ107" i="52" s="1"/>
  <c r="CL107" i="52" s="1"/>
  <c r="DG107" i="52" s="1"/>
  <c r="EB107" i="52" s="1"/>
  <c r="EW111" i="52" s="1"/>
  <c r="FR111" i="52" s="1"/>
  <c r="GS92" i="52"/>
  <c r="B92" i="52"/>
  <c r="HU46" i="52" s="1"/>
  <c r="GT84" i="52"/>
  <c r="BJ99" i="52"/>
  <c r="B99" i="52"/>
  <c r="HU53" i="52" s="1"/>
  <c r="HU54" i="52"/>
  <c r="AA90" i="52"/>
  <c r="AV90" i="52" s="1"/>
  <c r="BQ90" i="52" s="1"/>
  <c r="CL90" i="52" s="1"/>
  <c r="DG90" i="52" s="1"/>
  <c r="EB90" i="52" s="1"/>
  <c r="EW94" i="52" s="1"/>
  <c r="FR94" i="52" s="1"/>
  <c r="GS75" i="52"/>
  <c r="R98" i="52"/>
  <c r="B106" i="52"/>
  <c r="HU60" i="52" s="1"/>
  <c r="R101" i="52"/>
  <c r="BJ95" i="52"/>
  <c r="GT80" i="52"/>
  <c r="BJ94" i="52"/>
  <c r="GT79" i="52"/>
  <c r="B94" i="52"/>
  <c r="HU48" i="52" s="1"/>
  <c r="GT78" i="52"/>
  <c r="BJ93" i="52"/>
  <c r="GT82" i="52"/>
  <c r="BJ97" i="52"/>
  <c r="B97" i="52"/>
  <c r="HU51" i="52" s="1"/>
  <c r="CE107" i="52"/>
  <c r="GU92" i="52"/>
  <c r="BJ109" i="52"/>
  <c r="GT94" i="52"/>
  <c r="BJ102" i="52"/>
  <c r="GT87" i="52"/>
  <c r="B103" i="52"/>
  <c r="HU57" i="52" s="1"/>
  <c r="B91" i="52"/>
  <c r="HU45" i="52" s="1"/>
  <c r="CE104" i="52" l="1"/>
  <c r="GV89" i="52" s="1"/>
  <c r="CE90" i="52"/>
  <c r="GV75" i="52" s="1"/>
  <c r="AA91" i="52"/>
  <c r="AV91" i="52" s="1"/>
  <c r="BQ91" i="52" s="1"/>
  <c r="CL91" i="52" s="1"/>
  <c r="DG91" i="52" s="1"/>
  <c r="EB91" i="52" s="1"/>
  <c r="EW95" i="52" s="1"/>
  <c r="FR95" i="52" s="1"/>
  <c r="GS76" i="52"/>
  <c r="CE102" i="52"/>
  <c r="GU87" i="52"/>
  <c r="CZ107" i="52"/>
  <c r="GV92" i="52"/>
  <c r="AA94" i="52"/>
  <c r="AV94" i="52" s="1"/>
  <c r="BQ94" i="52" s="1"/>
  <c r="CL94" i="52" s="1"/>
  <c r="DG94" i="52" s="1"/>
  <c r="EB94" i="52" s="1"/>
  <c r="EW98" i="52" s="1"/>
  <c r="FR98" i="52" s="1"/>
  <c r="GS79" i="52"/>
  <c r="GU80" i="52"/>
  <c r="CE95" i="52"/>
  <c r="AA106" i="52"/>
  <c r="AV106" i="52" s="1"/>
  <c r="BQ106" i="52" s="1"/>
  <c r="CL106" i="52" s="1"/>
  <c r="DG106" i="52" s="1"/>
  <c r="EB106" i="52" s="1"/>
  <c r="EW110" i="52" s="1"/>
  <c r="FR110" i="52" s="1"/>
  <c r="GS91" i="52"/>
  <c r="AA99" i="52"/>
  <c r="AV99" i="52" s="1"/>
  <c r="BQ99" i="52" s="1"/>
  <c r="CL99" i="52" s="1"/>
  <c r="DG99" i="52" s="1"/>
  <c r="EB99" i="52" s="1"/>
  <c r="EW103" i="52" s="1"/>
  <c r="FR103" i="52" s="1"/>
  <c r="GS84" i="52"/>
  <c r="GS77" i="52"/>
  <c r="AA92" i="52"/>
  <c r="AV92" i="52" s="1"/>
  <c r="BQ92" i="52" s="1"/>
  <c r="CL92" i="52" s="1"/>
  <c r="DG92" i="52" s="1"/>
  <c r="EB92" i="52" s="1"/>
  <c r="EW96" i="52" s="1"/>
  <c r="FR96" i="52" s="1"/>
  <c r="AA108" i="52"/>
  <c r="AV108" i="52" s="1"/>
  <c r="BQ108" i="52" s="1"/>
  <c r="CL108" i="52" s="1"/>
  <c r="DG108" i="52" s="1"/>
  <c r="EB108" i="52" s="1"/>
  <c r="EW112" i="52" s="1"/>
  <c r="FR112" i="52" s="1"/>
  <c r="GS93" i="52"/>
  <c r="CE101" i="52"/>
  <c r="GU86" i="52"/>
  <c r="CE98" i="52"/>
  <c r="GU83" i="52"/>
  <c r="CE103" i="52"/>
  <c r="GU88" i="52"/>
  <c r="AA105" i="52"/>
  <c r="AV105" i="52" s="1"/>
  <c r="BQ105" i="52" s="1"/>
  <c r="CL105" i="52" s="1"/>
  <c r="DG105" i="52" s="1"/>
  <c r="EB105" i="52" s="1"/>
  <c r="EW109" i="52" s="1"/>
  <c r="FR109" i="52" s="1"/>
  <c r="GS90" i="52"/>
  <c r="CE92" i="52"/>
  <c r="GU77" i="52"/>
  <c r="AA101" i="52"/>
  <c r="AV101" i="52" s="1"/>
  <c r="BQ101" i="52" s="1"/>
  <c r="CL101" i="52" s="1"/>
  <c r="DG101" i="52" s="1"/>
  <c r="EB101" i="52" s="1"/>
  <c r="EW105" i="52" s="1"/>
  <c r="FR105" i="52" s="1"/>
  <c r="GS86" i="52"/>
  <c r="CE106" i="52"/>
  <c r="GU91" i="52"/>
  <c r="AA98" i="52"/>
  <c r="AV98" i="52" s="1"/>
  <c r="BQ98" i="52" s="1"/>
  <c r="CL98" i="52" s="1"/>
  <c r="DG98" i="52" s="1"/>
  <c r="EB98" i="52" s="1"/>
  <c r="EW102" i="52" s="1"/>
  <c r="FR102" i="52" s="1"/>
  <c r="GS83" i="52"/>
  <c r="CE105" i="52"/>
  <c r="GU90" i="52"/>
  <c r="CE93" i="52"/>
  <c r="GU78" i="52"/>
  <c r="GU84" i="52"/>
  <c r="CE99" i="52"/>
  <c r="CE100" i="52"/>
  <c r="GU85" i="52"/>
  <c r="CE91" i="52"/>
  <c r="GU76" i="52"/>
  <c r="CE97" i="52"/>
  <c r="GU82" i="52"/>
  <c r="GS94" i="52"/>
  <c r="AA109" i="52"/>
  <c r="AV109" i="52" s="1"/>
  <c r="BQ109" i="52" s="1"/>
  <c r="CL109" i="52" s="1"/>
  <c r="DG109" i="52" s="1"/>
  <c r="EB109" i="52" s="1"/>
  <c r="EW113" i="52" s="1"/>
  <c r="FR113" i="52" s="1"/>
  <c r="AA103" i="52"/>
  <c r="AV103" i="52" s="1"/>
  <c r="BQ103" i="52" s="1"/>
  <c r="CL103" i="52" s="1"/>
  <c r="DG103" i="52" s="1"/>
  <c r="EB103" i="52" s="1"/>
  <c r="EW107" i="52" s="1"/>
  <c r="FR107" i="52" s="1"/>
  <c r="GS88" i="52"/>
  <c r="CE109" i="52"/>
  <c r="GU94" i="52"/>
  <c r="AA97" i="52"/>
  <c r="AV97" i="52" s="1"/>
  <c r="BQ97" i="52" s="1"/>
  <c r="CL97" i="52" s="1"/>
  <c r="DG97" i="52" s="1"/>
  <c r="EB97" i="52" s="1"/>
  <c r="EW101" i="52" s="1"/>
  <c r="FR101" i="52" s="1"/>
  <c r="GS82" i="52"/>
  <c r="CE94" i="52"/>
  <c r="GU79" i="52"/>
  <c r="GS85" i="52"/>
  <c r="AA100" i="52"/>
  <c r="AV100" i="52" s="1"/>
  <c r="BQ100" i="52" s="1"/>
  <c r="CL100" i="52" s="1"/>
  <c r="DG100" i="52" s="1"/>
  <c r="EB100" i="52" s="1"/>
  <c r="EW104" i="52" s="1"/>
  <c r="FR104" i="52" s="1"/>
  <c r="AA96" i="52"/>
  <c r="AV96" i="52" s="1"/>
  <c r="BQ96" i="52" s="1"/>
  <c r="CL96" i="52" s="1"/>
  <c r="DG96" i="52" s="1"/>
  <c r="EB96" i="52" s="1"/>
  <c r="EW100" i="52" s="1"/>
  <c r="FR100" i="52" s="1"/>
  <c r="GS81" i="52"/>
  <c r="CE108" i="52"/>
  <c r="GU93" i="52"/>
  <c r="HU63" i="52"/>
  <c r="AA95" i="52"/>
  <c r="AV95" i="52" s="1"/>
  <c r="BQ95" i="52" s="1"/>
  <c r="CL95" i="52" s="1"/>
  <c r="DG95" i="52" s="1"/>
  <c r="EB95" i="52" s="1"/>
  <c r="EW99" i="52" s="1"/>
  <c r="FR99" i="52" s="1"/>
  <c r="GS80" i="52"/>
  <c r="CE96" i="52"/>
  <c r="GU81" i="52"/>
  <c r="AA102" i="52"/>
  <c r="AV102" i="52" s="1"/>
  <c r="BQ102" i="52" s="1"/>
  <c r="CL102" i="52" s="1"/>
  <c r="DG102" i="52" s="1"/>
  <c r="EB102" i="52" s="1"/>
  <c r="EW106" i="52" s="1"/>
  <c r="FR106" i="52" s="1"/>
  <c r="GS87" i="52"/>
  <c r="AA93" i="52"/>
  <c r="AV93" i="52" s="1"/>
  <c r="BQ93" i="52" s="1"/>
  <c r="CL93" i="52" s="1"/>
  <c r="DG93" i="52" s="1"/>
  <c r="EB93" i="52" s="1"/>
  <c r="EW97" i="52" s="1"/>
  <c r="FR97" i="52" s="1"/>
  <c r="GS78" i="52"/>
  <c r="CZ90" i="52" l="1"/>
  <c r="GW75" i="52" s="1"/>
  <c r="CZ104" i="52"/>
  <c r="DU104" i="52" s="1"/>
  <c r="CZ96" i="52"/>
  <c r="GV81" i="52"/>
  <c r="GV93" i="52"/>
  <c r="CZ108" i="52"/>
  <c r="CZ94" i="52"/>
  <c r="GV79" i="52"/>
  <c r="CZ98" i="52"/>
  <c r="GV83" i="52"/>
  <c r="CZ109" i="52"/>
  <c r="GV94" i="52"/>
  <c r="CZ97" i="52"/>
  <c r="GV82" i="52"/>
  <c r="DU107" i="52"/>
  <c r="GW92" i="52"/>
  <c r="GV85" i="52"/>
  <c r="CZ100" i="52"/>
  <c r="CZ105" i="52"/>
  <c r="GV90" i="52"/>
  <c r="CZ106" i="52"/>
  <c r="GV91" i="52"/>
  <c r="CZ92" i="52"/>
  <c r="GV77" i="52"/>
  <c r="CZ103" i="52"/>
  <c r="GV88" i="52"/>
  <c r="CZ101" i="52"/>
  <c r="GV86" i="52"/>
  <c r="GV76" i="52"/>
  <c r="CZ91" i="52"/>
  <c r="CZ99" i="52"/>
  <c r="GV84" i="52"/>
  <c r="CZ93" i="52"/>
  <c r="GV78" i="52"/>
  <c r="CZ95" i="52"/>
  <c r="GV80" i="52"/>
  <c r="GV87" i="52"/>
  <c r="CZ102" i="52"/>
  <c r="DU90" i="52" l="1"/>
  <c r="GX75" i="52" s="1"/>
  <c r="GW89" i="52"/>
  <c r="DU102" i="52"/>
  <c r="GW87" i="52"/>
  <c r="GW76" i="52"/>
  <c r="DU91" i="52"/>
  <c r="DU95" i="52"/>
  <c r="GW80" i="52"/>
  <c r="DU99" i="52"/>
  <c r="GW84" i="52"/>
  <c r="DU101" i="52"/>
  <c r="GW86" i="52"/>
  <c r="DU92" i="52"/>
  <c r="GW77" i="52"/>
  <c r="DU105" i="52"/>
  <c r="GW90" i="52"/>
  <c r="EP107" i="52"/>
  <c r="GX92" i="52"/>
  <c r="DU97" i="52"/>
  <c r="GW82" i="52"/>
  <c r="DU100" i="52"/>
  <c r="GW85" i="52"/>
  <c r="DU94" i="52"/>
  <c r="GW79" i="52"/>
  <c r="DU93" i="52"/>
  <c r="GW78" i="52"/>
  <c r="DU103" i="52"/>
  <c r="GW88" i="52"/>
  <c r="DU106" i="52"/>
  <c r="GW91" i="52"/>
  <c r="EP104" i="52"/>
  <c r="GX89" i="52"/>
  <c r="DU109" i="52"/>
  <c r="GW94" i="52"/>
  <c r="DU98" i="52"/>
  <c r="GW83" i="52"/>
  <c r="DU108" i="52"/>
  <c r="GW93" i="52"/>
  <c r="DU96" i="52"/>
  <c r="GW81" i="52"/>
  <c r="EP90" i="52" l="1"/>
  <c r="FK94" i="52" s="1"/>
  <c r="EP103" i="52"/>
  <c r="GX88" i="52"/>
  <c r="EP108" i="52"/>
  <c r="GX93" i="52"/>
  <c r="FK111" i="52"/>
  <c r="GY92" i="52"/>
  <c r="EP92" i="52"/>
  <c r="GX77" i="52"/>
  <c r="EP99" i="52"/>
  <c r="GX84" i="52"/>
  <c r="GX91" i="52"/>
  <c r="EP106" i="52"/>
  <c r="EP94" i="52"/>
  <c r="GX79" i="52"/>
  <c r="GX76" i="52"/>
  <c r="EP91" i="52"/>
  <c r="EP109" i="52"/>
  <c r="GX94" i="52"/>
  <c r="GX85" i="52"/>
  <c r="EP100" i="52"/>
  <c r="EP96" i="52"/>
  <c r="GX81" i="52"/>
  <c r="EP98" i="52"/>
  <c r="GX83" i="52"/>
  <c r="FK108" i="52"/>
  <c r="GY89" i="52"/>
  <c r="EP93" i="52"/>
  <c r="GX78" i="52"/>
  <c r="EP97" i="52"/>
  <c r="GX82" i="52"/>
  <c r="EP105" i="52"/>
  <c r="GX90" i="52"/>
  <c r="EP101" i="52"/>
  <c r="GX86" i="52"/>
  <c r="EP95" i="52"/>
  <c r="GX80" i="52"/>
  <c r="EP102" i="52"/>
  <c r="GX87" i="52"/>
  <c r="GY75" i="52" l="1"/>
  <c r="FK106" i="52"/>
  <c r="GY87" i="52"/>
  <c r="FK101" i="52"/>
  <c r="GY82" i="52"/>
  <c r="GZ89" i="52"/>
  <c r="GF108" i="52"/>
  <c r="HA89" i="52" s="1"/>
  <c r="FK100" i="52"/>
  <c r="GY81" i="52"/>
  <c r="FK113" i="52"/>
  <c r="GY94" i="52"/>
  <c r="FK98" i="52"/>
  <c r="GY79" i="52"/>
  <c r="FK103" i="52"/>
  <c r="GY84" i="52"/>
  <c r="GF111" i="52"/>
  <c r="HA92" i="52" s="1"/>
  <c r="GZ92" i="52"/>
  <c r="FK104" i="52"/>
  <c r="GY85" i="52"/>
  <c r="FK95" i="52"/>
  <c r="GY76" i="52"/>
  <c r="FK110" i="52"/>
  <c r="GY91" i="52"/>
  <c r="FK112" i="52"/>
  <c r="GY93" i="52"/>
  <c r="FK105" i="52"/>
  <c r="GY86" i="52"/>
  <c r="GY80" i="52"/>
  <c r="FK99" i="52"/>
  <c r="FK109" i="52"/>
  <c r="GY90" i="52"/>
  <c r="FK97" i="52"/>
  <c r="GY78" i="52"/>
  <c r="GY83" i="52"/>
  <c r="FK102" i="52"/>
  <c r="FK96" i="52"/>
  <c r="GY77" i="52"/>
  <c r="GF94" i="52"/>
  <c r="HA75" i="52" s="1"/>
  <c r="GZ75" i="52"/>
  <c r="FK107" i="52"/>
  <c r="GY88" i="52"/>
  <c r="GF96" i="52" l="1"/>
  <c r="HA77" i="52" s="1"/>
  <c r="GZ77" i="52"/>
  <c r="GF105" i="52"/>
  <c r="HA86" i="52" s="1"/>
  <c r="GZ86" i="52"/>
  <c r="GF104" i="52"/>
  <c r="HA85" i="52" s="1"/>
  <c r="GZ85" i="52"/>
  <c r="GF99" i="52"/>
  <c r="HA80" i="52" s="1"/>
  <c r="GZ80" i="52"/>
  <c r="HB92" i="52"/>
  <c r="HC61" i="52" s="1"/>
  <c r="GS20" i="52" s="1"/>
  <c r="GF98" i="52"/>
  <c r="HA79" i="52" s="1"/>
  <c r="GZ79" i="52"/>
  <c r="GZ81" i="52"/>
  <c r="GF100" i="52"/>
  <c r="HA81" i="52" s="1"/>
  <c r="GF101" i="52"/>
  <c r="HA82" i="52" s="1"/>
  <c r="GZ82" i="52"/>
  <c r="HB75" i="52"/>
  <c r="HC44" i="52" s="1"/>
  <c r="GS3" i="52" s="1"/>
  <c r="GZ78" i="52"/>
  <c r="GF97" i="52"/>
  <c r="HA78" i="52" s="1"/>
  <c r="GF112" i="52"/>
  <c r="HA93" i="52" s="1"/>
  <c r="GZ93" i="52"/>
  <c r="GF95" i="52"/>
  <c r="HA76" i="52" s="1"/>
  <c r="GZ76" i="52"/>
  <c r="HB89" i="52"/>
  <c r="HC58" i="52" s="1"/>
  <c r="GS17" i="52" s="1"/>
  <c r="GF109" i="52"/>
  <c r="HA90" i="52" s="1"/>
  <c r="GZ90" i="52"/>
  <c r="GF110" i="52"/>
  <c r="HA91" i="52" s="1"/>
  <c r="GZ91" i="52"/>
  <c r="GF107" i="52"/>
  <c r="HA88" i="52" s="1"/>
  <c r="GZ88" i="52"/>
  <c r="GF102" i="52"/>
  <c r="HA83" i="52" s="1"/>
  <c r="GZ83" i="52"/>
  <c r="GF103" i="52"/>
  <c r="HA84" i="52" s="1"/>
  <c r="GZ84" i="52"/>
  <c r="GF113" i="52"/>
  <c r="HA94" i="52" s="1"/>
  <c r="GZ94" i="52"/>
  <c r="GF106" i="52"/>
  <c r="HA87" i="52" s="1"/>
  <c r="GZ87" i="52"/>
  <c r="HB87" i="52" l="1"/>
  <c r="HC56" i="52" s="1"/>
  <c r="GS15" i="52" s="1"/>
  <c r="HB88" i="52"/>
  <c r="HC57" i="52" s="1"/>
  <c r="GS16" i="52" s="1"/>
  <c r="HB76" i="52"/>
  <c r="HC45" i="52" s="1"/>
  <c r="GS4" i="52" s="1"/>
  <c r="HB84" i="52"/>
  <c r="HC53" i="52" s="1"/>
  <c r="GS12" i="52" s="1"/>
  <c r="HB90" i="52"/>
  <c r="HC59" i="52" s="1"/>
  <c r="GS18" i="52" s="1"/>
  <c r="HB85" i="52"/>
  <c r="HC54" i="52" s="1"/>
  <c r="GS13" i="52" s="1"/>
  <c r="HB77" i="52"/>
  <c r="HC46" i="52" s="1"/>
  <c r="GS5" i="52" s="1"/>
  <c r="HB93" i="52"/>
  <c r="HC62" i="52" s="1"/>
  <c r="GS21" i="52" s="1"/>
  <c r="HB80" i="52"/>
  <c r="HC49" i="52" s="1"/>
  <c r="GS8" i="52" s="1"/>
  <c r="HB86" i="52"/>
  <c r="HC55" i="52" s="1"/>
  <c r="GS14" i="52" s="1"/>
  <c r="HB94" i="52"/>
  <c r="HC63" i="52" s="1"/>
  <c r="GS22" i="52" s="1"/>
  <c r="HB83" i="52"/>
  <c r="HC52" i="52" s="1"/>
  <c r="GS11" i="52" s="1"/>
  <c r="HB91" i="52"/>
  <c r="HC60" i="52" s="1"/>
  <c r="GS19" i="52" s="1"/>
  <c r="HB78" i="52"/>
  <c r="HC47" i="52" s="1"/>
  <c r="GS6" i="52" s="1"/>
  <c r="HB82" i="52"/>
  <c r="HC51" i="52" s="1"/>
  <c r="GS10" i="52" s="1"/>
  <c r="HB79" i="52"/>
  <c r="HC48" i="52" s="1"/>
  <c r="GS7" i="52" s="1"/>
  <c r="HB81" i="52"/>
  <c r="HC50" i="52" s="1"/>
  <c r="GS9" i="52" s="1"/>
  <c r="AB119" i="28" l="1"/>
  <c r="AB118" i="28"/>
  <c r="AB117" i="28"/>
  <c r="AB116" i="28"/>
  <c r="AB115" i="28"/>
  <c r="AB114" i="28"/>
  <c r="AB113" i="28"/>
  <c r="AB112" i="28"/>
  <c r="AB111" i="28"/>
  <c r="AB110" i="28"/>
  <c r="AB109" i="28"/>
  <c r="AB108" i="28"/>
  <c r="AB107" i="28"/>
  <c r="E111" i="28"/>
  <c r="E107" i="28"/>
  <c r="A82" i="42" l="1"/>
  <c r="A82" i="43" s="1"/>
  <c r="A506" i="43" l="1"/>
  <c r="A506" i="44" s="1"/>
  <c r="A506" i="45" s="1"/>
  <c r="A506" i="46" s="1"/>
  <c r="A506" i="47" s="1"/>
  <c r="B506" i="43"/>
  <c r="B506" i="44" s="1"/>
  <c r="B506" i="45" s="1"/>
  <c r="B506" i="46" s="1"/>
  <c r="B506" i="47" s="1"/>
  <c r="C506" i="43"/>
  <c r="C506" i="44" s="1"/>
  <c r="C506" i="45" s="1"/>
  <c r="C506" i="46" s="1"/>
  <c r="C506" i="47" s="1"/>
  <c r="A507" i="43"/>
  <c r="A507" i="44" s="1"/>
  <c r="A507" i="45" s="1"/>
  <c r="A507" i="46" s="1"/>
  <c r="A507" i="47" s="1"/>
  <c r="B507" i="43"/>
  <c r="B507" i="44" s="1"/>
  <c r="B507" i="45" s="1"/>
  <c r="B507" i="46" s="1"/>
  <c r="B507" i="47" s="1"/>
  <c r="C507" i="43"/>
  <c r="C507" i="44" s="1"/>
  <c r="C507" i="45" s="1"/>
  <c r="C507" i="46" s="1"/>
  <c r="C507" i="47" s="1"/>
  <c r="A508" i="43"/>
  <c r="A508" i="44" s="1"/>
  <c r="A508" i="45" s="1"/>
  <c r="A508" i="46" s="1"/>
  <c r="A508" i="47" s="1"/>
  <c r="B508" i="43"/>
  <c r="B508" i="44" s="1"/>
  <c r="B508" i="45" s="1"/>
  <c r="B508" i="46" s="1"/>
  <c r="B508" i="47" s="1"/>
  <c r="C508" i="43"/>
  <c r="C508" i="44" s="1"/>
  <c r="C508" i="45" s="1"/>
  <c r="C508" i="46" s="1"/>
  <c r="C508" i="47" s="1"/>
  <c r="A504" i="43"/>
  <c r="A504" i="44" s="1"/>
  <c r="A504" i="45" s="1"/>
  <c r="A504" i="46" s="1"/>
  <c r="A504" i="47" s="1"/>
  <c r="B504" i="43"/>
  <c r="B504" i="44" s="1"/>
  <c r="B504" i="45" s="1"/>
  <c r="B504" i="46" s="1"/>
  <c r="B504" i="47" s="1"/>
  <c r="C504" i="43"/>
  <c r="C504" i="44" s="1"/>
  <c r="C504" i="45" s="1"/>
  <c r="C504" i="46" s="1"/>
  <c r="C504" i="47" s="1"/>
  <c r="A505" i="43"/>
  <c r="A505" i="44" s="1"/>
  <c r="A505" i="45" s="1"/>
  <c r="A505" i="46" s="1"/>
  <c r="A505" i="47" s="1"/>
  <c r="B505" i="43"/>
  <c r="B505" i="44" s="1"/>
  <c r="B505" i="45" s="1"/>
  <c r="B505" i="46" s="1"/>
  <c r="B505" i="47" s="1"/>
  <c r="C505" i="43"/>
  <c r="C505" i="44" s="1"/>
  <c r="C505" i="45" s="1"/>
  <c r="C505" i="46" s="1"/>
  <c r="C505" i="47" s="1"/>
  <c r="A494" i="43"/>
  <c r="A494" i="44" s="1"/>
  <c r="A494" i="45" s="1"/>
  <c r="A494" i="46" s="1"/>
  <c r="A494" i="47" s="1"/>
  <c r="B494" i="43"/>
  <c r="B494" i="44" s="1"/>
  <c r="B494" i="45" s="1"/>
  <c r="B494" i="46" s="1"/>
  <c r="B494" i="47" s="1"/>
  <c r="C494" i="43"/>
  <c r="C494" i="44" s="1"/>
  <c r="C494" i="45" s="1"/>
  <c r="C494" i="46" s="1"/>
  <c r="C494" i="47" s="1"/>
  <c r="A495" i="43"/>
  <c r="A495" i="44" s="1"/>
  <c r="A495" i="45" s="1"/>
  <c r="A495" i="46" s="1"/>
  <c r="A495" i="47" s="1"/>
  <c r="B495" i="43"/>
  <c r="B495" i="44" s="1"/>
  <c r="B495" i="45" s="1"/>
  <c r="B495" i="46" s="1"/>
  <c r="B495" i="47" s="1"/>
  <c r="C495" i="43"/>
  <c r="C495" i="44" s="1"/>
  <c r="C495" i="45" s="1"/>
  <c r="C495" i="46" s="1"/>
  <c r="C495" i="47" s="1"/>
  <c r="A496" i="43"/>
  <c r="A496" i="44" s="1"/>
  <c r="A496" i="45" s="1"/>
  <c r="A496" i="46" s="1"/>
  <c r="A496" i="47" s="1"/>
  <c r="B496" i="43"/>
  <c r="B496" i="44" s="1"/>
  <c r="B496" i="45" s="1"/>
  <c r="B496" i="46" s="1"/>
  <c r="B496" i="47" s="1"/>
  <c r="C496" i="43"/>
  <c r="C496" i="44" s="1"/>
  <c r="C496" i="45" s="1"/>
  <c r="C496" i="46" s="1"/>
  <c r="C496" i="47" s="1"/>
  <c r="A497" i="43"/>
  <c r="A497" i="44" s="1"/>
  <c r="A497" i="45" s="1"/>
  <c r="A497" i="46" s="1"/>
  <c r="A497" i="47" s="1"/>
  <c r="B497" i="43"/>
  <c r="B497" i="44" s="1"/>
  <c r="B497" i="45" s="1"/>
  <c r="B497" i="46" s="1"/>
  <c r="B497" i="47" s="1"/>
  <c r="C497" i="43"/>
  <c r="C497" i="44" s="1"/>
  <c r="C497" i="45" s="1"/>
  <c r="C497" i="46" s="1"/>
  <c r="C497" i="47" s="1"/>
  <c r="A498" i="43"/>
  <c r="A498" i="44" s="1"/>
  <c r="A498" i="45" s="1"/>
  <c r="A498" i="46" s="1"/>
  <c r="A498" i="47" s="1"/>
  <c r="B498" i="43"/>
  <c r="B498" i="44" s="1"/>
  <c r="B498" i="45" s="1"/>
  <c r="B498" i="46" s="1"/>
  <c r="B498" i="47" s="1"/>
  <c r="C498" i="43"/>
  <c r="C498" i="44" s="1"/>
  <c r="C498" i="45" s="1"/>
  <c r="C498" i="46" s="1"/>
  <c r="C498" i="47" s="1"/>
  <c r="A499" i="43"/>
  <c r="A499" i="44" s="1"/>
  <c r="A499" i="45" s="1"/>
  <c r="A499" i="46" s="1"/>
  <c r="A499" i="47" s="1"/>
  <c r="B499" i="43"/>
  <c r="B499" i="44" s="1"/>
  <c r="B499" i="45" s="1"/>
  <c r="B499" i="46" s="1"/>
  <c r="B499" i="47" s="1"/>
  <c r="C499" i="43"/>
  <c r="C499" i="44" s="1"/>
  <c r="C499" i="45" s="1"/>
  <c r="C499" i="46" s="1"/>
  <c r="C499" i="47" s="1"/>
  <c r="A502" i="43" l="1"/>
  <c r="A502" i="44" s="1"/>
  <c r="A502" i="45" s="1"/>
  <c r="A502" i="46" s="1"/>
  <c r="A502" i="47" s="1"/>
  <c r="B502" i="43"/>
  <c r="B502" i="44" s="1"/>
  <c r="B502" i="45" s="1"/>
  <c r="B502" i="46" s="1"/>
  <c r="B502" i="47" s="1"/>
  <c r="C502" i="43"/>
  <c r="C502" i="44" s="1"/>
  <c r="C502" i="45" s="1"/>
  <c r="C502" i="46" s="1"/>
  <c r="C502" i="47" s="1"/>
  <c r="C503" i="43" l="1"/>
  <c r="C503" i="44" s="1"/>
  <c r="C503" i="45" s="1"/>
  <c r="C503" i="46" s="1"/>
  <c r="C503" i="47" s="1"/>
  <c r="B503" i="43"/>
  <c r="B503" i="44" s="1"/>
  <c r="B503" i="45" s="1"/>
  <c r="B503" i="46" s="1"/>
  <c r="B503" i="47" s="1"/>
  <c r="A503" i="43"/>
  <c r="A503" i="44" s="1"/>
  <c r="A503" i="45" s="1"/>
  <c r="A503" i="46" s="1"/>
  <c r="A503" i="47" s="1"/>
  <c r="AA119" i="28" l="1"/>
  <c r="AA118" i="28"/>
  <c r="AA117" i="28"/>
  <c r="AA116" i="28"/>
  <c r="AA115" i="28"/>
  <c r="AA114" i="28"/>
  <c r="AA113" i="28"/>
  <c r="AA112" i="28"/>
  <c r="AA111" i="28"/>
  <c r="AA110" i="28"/>
  <c r="AA109" i="28"/>
  <c r="AA108" i="28"/>
  <c r="AA107" i="28"/>
  <c r="CI9" i="42" l="1"/>
  <c r="CI9" i="43" s="1"/>
  <c r="CH9" i="42"/>
  <c r="CH9" i="43" s="1"/>
  <c r="CG9" i="42"/>
  <c r="CG9" i="43" s="1"/>
  <c r="CF9" i="42"/>
  <c r="CF9" i="43" s="1"/>
  <c r="CE9" i="42"/>
  <c r="CE9" i="43" s="1"/>
  <c r="CD9" i="42"/>
  <c r="CD9" i="43" s="1"/>
  <c r="CC9" i="42"/>
  <c r="CC9" i="43" s="1"/>
  <c r="CB9" i="42"/>
  <c r="CB9" i="43" s="1"/>
  <c r="CA9" i="42"/>
  <c r="CA9" i="43" s="1"/>
  <c r="BZ9" i="42"/>
  <c r="BZ9" i="43" s="1"/>
  <c r="BY9" i="42"/>
  <c r="BY9" i="43" s="1"/>
  <c r="BX9" i="42"/>
  <c r="BX9" i="43" s="1"/>
  <c r="BW9" i="42"/>
  <c r="BW9" i="43" s="1"/>
  <c r="BV9" i="42"/>
  <c r="BV9" i="43" s="1"/>
  <c r="BU9" i="42"/>
  <c r="BU9" i="43" s="1"/>
  <c r="BT9" i="42"/>
  <c r="BT9" i="43" s="1"/>
  <c r="BS9" i="42"/>
  <c r="BS9" i="43" s="1"/>
  <c r="BR9" i="42"/>
  <c r="BR9" i="43" s="1"/>
  <c r="BQ9" i="42"/>
  <c r="BQ9" i="43" s="1"/>
  <c r="BP9" i="42"/>
  <c r="BP9" i="43" s="1"/>
  <c r="BO9" i="42"/>
  <c r="BO9" i="43" s="1"/>
  <c r="BN9" i="42"/>
  <c r="BN9" i="43" s="1"/>
  <c r="BM9" i="42"/>
  <c r="BM9" i="43" s="1"/>
  <c r="BL9" i="42"/>
  <c r="BL9" i="43" s="1"/>
  <c r="BK9" i="42"/>
  <c r="BK9" i="43" s="1"/>
  <c r="BJ9" i="42"/>
  <c r="BJ9" i="43" s="1"/>
  <c r="BI9" i="42"/>
  <c r="BI9" i="43" s="1"/>
  <c r="BH9" i="42"/>
  <c r="BH9" i="43" s="1"/>
  <c r="BG9" i="42"/>
  <c r="BG9" i="43" s="1"/>
  <c r="BF9" i="42"/>
  <c r="BF9" i="43" s="1"/>
  <c r="BE9" i="42"/>
  <c r="BE9" i="43" s="1"/>
  <c r="BD9" i="42"/>
  <c r="BD9" i="43" s="1"/>
  <c r="BC9" i="42"/>
  <c r="BC9" i="43" s="1"/>
  <c r="BB9" i="42"/>
  <c r="BB9" i="43" s="1"/>
  <c r="BA9" i="42"/>
  <c r="BA9" i="43" s="1"/>
  <c r="AZ9" i="42"/>
  <c r="AZ9" i="43" s="1"/>
  <c r="C98" i="47" l="1"/>
  <c r="C98" i="46"/>
  <c r="C98" i="45"/>
  <c r="C98" i="44"/>
  <c r="C98" i="43"/>
  <c r="C98" i="42"/>
  <c r="Z526" i="41" l="1"/>
  <c r="AL46" i="4" l="1"/>
  <c r="AK46" i="4"/>
  <c r="AJ46" i="4"/>
  <c r="AI46" i="4"/>
  <c r="AF57" i="6" s="1"/>
  <c r="AH46" i="4"/>
  <c r="AG46" i="4"/>
  <c r="AF46" i="4"/>
  <c r="AC57" i="6" s="1"/>
  <c r="AL45" i="4"/>
  <c r="AK45" i="4"/>
  <c r="AH56" i="6" s="1"/>
  <c r="AJ45" i="4"/>
  <c r="AI45" i="4"/>
  <c r="AH45" i="4"/>
  <c r="AG45" i="4"/>
  <c r="AD56" i="6" s="1"/>
  <c r="AF45" i="4"/>
  <c r="AA56" i="6"/>
  <c r="AL44" i="4"/>
  <c r="AK44" i="4"/>
  <c r="AJ44" i="4"/>
  <c r="AI44" i="4"/>
  <c r="AH44" i="4"/>
  <c r="AE55" i="6" s="1"/>
  <c r="AG44" i="4"/>
  <c r="AF44" i="4"/>
  <c r="AL43" i="4"/>
  <c r="AK43" i="4"/>
  <c r="AH54" i="6" s="1"/>
  <c r="AJ43" i="4"/>
  <c r="AI43" i="4"/>
  <c r="AH43" i="4"/>
  <c r="AG43" i="4"/>
  <c r="AD54" i="6" s="1"/>
  <c r="AF43" i="4"/>
  <c r="AL42" i="4"/>
  <c r="AK42" i="4"/>
  <c r="AJ42" i="4"/>
  <c r="AI42" i="4"/>
  <c r="AH42" i="4"/>
  <c r="AG42" i="4"/>
  <c r="AD53" i="6" s="1"/>
  <c r="AF42" i="4"/>
  <c r="AL41" i="4"/>
  <c r="AK41" i="4"/>
  <c r="AJ41" i="4"/>
  <c r="AI41" i="4"/>
  <c r="AH41" i="4"/>
  <c r="AG41" i="4"/>
  <c r="AF41" i="4"/>
  <c r="AM177" i="41"/>
  <c r="AL40" i="4" s="1"/>
  <c r="AL177" i="41"/>
  <c r="AK40" i="4" s="1"/>
  <c r="AK177" i="41"/>
  <c r="AJ40" i="4" s="1"/>
  <c r="AJ177" i="41"/>
  <c r="AI40" i="4" s="1"/>
  <c r="AI177" i="41"/>
  <c r="AH40" i="4" s="1"/>
  <c r="AH177" i="41"/>
  <c r="AG40" i="4" s="1"/>
  <c r="AG177" i="41"/>
  <c r="AF40" i="4" s="1"/>
  <c r="AB51" i="6"/>
  <c r="DP90" i="28"/>
  <c r="DP77" i="28"/>
  <c r="DP65" i="28"/>
  <c r="DP54" i="28"/>
  <c r="DP44" i="28"/>
  <c r="DX35" i="28"/>
  <c r="DW35" i="28"/>
  <c r="DV35" i="28"/>
  <c r="DU35" i="28"/>
  <c r="DT35" i="28"/>
  <c r="DS35" i="28"/>
  <c r="DR35" i="28"/>
  <c r="DQ35" i="28"/>
  <c r="DP35" i="28"/>
  <c r="DY13" i="28"/>
  <c r="DX13" i="28"/>
  <c r="DW13" i="28"/>
  <c r="DV13" i="28"/>
  <c r="DU13" i="28"/>
  <c r="DT13" i="28"/>
  <c r="DS13" i="28"/>
  <c r="DR13" i="28"/>
  <c r="DQ13" i="28"/>
  <c r="DP13" i="28"/>
  <c r="DL35" i="28"/>
  <c r="DK35" i="28"/>
  <c r="DJ35" i="28"/>
  <c r="DI35" i="28"/>
  <c r="DH35" i="28"/>
  <c r="DG35" i="28"/>
  <c r="DF35" i="28"/>
  <c r="DE35" i="28"/>
  <c r="DL13" i="28"/>
  <c r="DK13" i="28"/>
  <c r="DJ13" i="28"/>
  <c r="DI13" i="28"/>
  <c r="DH13" i="28"/>
  <c r="DG13" i="28"/>
  <c r="DF13" i="28"/>
  <c r="DE13" i="28"/>
  <c r="Z90" i="28"/>
  <c r="DL90" i="28" s="1"/>
  <c r="Y90" i="28"/>
  <c r="DK90" i="28" s="1"/>
  <c r="X90" i="28"/>
  <c r="DJ90" i="28" s="1"/>
  <c r="W90" i="28"/>
  <c r="DI90" i="28" s="1"/>
  <c r="V90" i="28"/>
  <c r="DH90" i="28" s="1"/>
  <c r="U90" i="28"/>
  <c r="DG90" i="28" s="1"/>
  <c r="T90" i="28"/>
  <c r="DF90" i="28" s="1"/>
  <c r="S90" i="28"/>
  <c r="DE90" i="28" s="1"/>
  <c r="Z77" i="28"/>
  <c r="DL77" i="28" s="1"/>
  <c r="Y77" i="28"/>
  <c r="DK77" i="28" s="1"/>
  <c r="X77" i="28"/>
  <c r="DJ77" i="28" s="1"/>
  <c r="W77" i="28"/>
  <c r="DI77" i="28" s="1"/>
  <c r="V77" i="28"/>
  <c r="DH77" i="28" s="1"/>
  <c r="U77" i="28"/>
  <c r="DG77" i="28" s="1"/>
  <c r="T77" i="28"/>
  <c r="DF77" i="28" s="1"/>
  <c r="S77" i="28"/>
  <c r="DE77" i="28" s="1"/>
  <c r="Z65" i="28"/>
  <c r="DL65" i="28" s="1"/>
  <c r="Y65" i="28"/>
  <c r="DK65" i="28" s="1"/>
  <c r="X65" i="28"/>
  <c r="DJ65" i="28" s="1"/>
  <c r="W65" i="28"/>
  <c r="DI65" i="28" s="1"/>
  <c r="V65" i="28"/>
  <c r="DH65" i="28" s="1"/>
  <c r="U65" i="28"/>
  <c r="DG65" i="28" s="1"/>
  <c r="T65" i="28"/>
  <c r="DF65" i="28" s="1"/>
  <c r="S65" i="28"/>
  <c r="DE65" i="28" s="1"/>
  <c r="Z54" i="28"/>
  <c r="DL54" i="28" s="1"/>
  <c r="Y54" i="28"/>
  <c r="DK54" i="28" s="1"/>
  <c r="X54" i="28"/>
  <c r="DJ54" i="28" s="1"/>
  <c r="W54" i="28"/>
  <c r="DI54" i="28" s="1"/>
  <c r="V54" i="28"/>
  <c r="DH54" i="28" s="1"/>
  <c r="U54" i="28"/>
  <c r="DG54" i="28" s="1"/>
  <c r="T54" i="28"/>
  <c r="DF54" i="28" s="1"/>
  <c r="S54" i="28"/>
  <c r="DE54" i="28" s="1"/>
  <c r="Z44" i="28"/>
  <c r="DL44" i="28" s="1"/>
  <c r="Y44" i="28"/>
  <c r="DK44" i="28" s="1"/>
  <c r="X44" i="28"/>
  <c r="DJ44" i="28" s="1"/>
  <c r="W44" i="28"/>
  <c r="DI44" i="28" s="1"/>
  <c r="V44" i="28"/>
  <c r="DH44" i="28" s="1"/>
  <c r="U44" i="28"/>
  <c r="DG44" i="28" s="1"/>
  <c r="T44" i="28"/>
  <c r="DF44" i="28" s="1"/>
  <c r="S44" i="28"/>
  <c r="DE44" i="28" s="1"/>
  <c r="AL17" i="4"/>
  <c r="AN90" i="28" s="1"/>
  <c r="AK17" i="4"/>
  <c r="AM90" i="28" s="1"/>
  <c r="AJ17" i="4"/>
  <c r="AL90" i="28" s="1"/>
  <c r="AI17" i="4"/>
  <c r="AK90" i="28" s="1"/>
  <c r="AH17" i="4"/>
  <c r="AJ90" i="28" s="1"/>
  <c r="AG17" i="4"/>
  <c r="AI90" i="28" s="1"/>
  <c r="AF17" i="4"/>
  <c r="AH90" i="28" s="1"/>
  <c r="AE17" i="4"/>
  <c r="AG90" i="28" s="1"/>
  <c r="AD17" i="4"/>
  <c r="AF90" i="28" s="1"/>
  <c r="AC17" i="4"/>
  <c r="AE90" i="28" s="1"/>
  <c r="AL16" i="4"/>
  <c r="AN77" i="28" s="1"/>
  <c r="AK16" i="4"/>
  <c r="AJ16" i="4"/>
  <c r="AL77" i="28" s="1"/>
  <c r="AI16" i="4"/>
  <c r="AK77" i="28" s="1"/>
  <c r="AH16" i="4"/>
  <c r="AJ77" i="28" s="1"/>
  <c r="AG16" i="4"/>
  <c r="AI77" i="28" s="1"/>
  <c r="AF16" i="4"/>
  <c r="AH77" i="28" s="1"/>
  <c r="AE16" i="4"/>
  <c r="AG77" i="28" s="1"/>
  <c r="AD16" i="4"/>
  <c r="AF77" i="28" s="1"/>
  <c r="AC16" i="4"/>
  <c r="AE77" i="28" s="1"/>
  <c r="AL15" i="4"/>
  <c r="AN65" i="28" s="1"/>
  <c r="AK15" i="4"/>
  <c r="AM65" i="28" s="1"/>
  <c r="AJ15" i="4"/>
  <c r="AL65" i="28" s="1"/>
  <c r="AI15" i="4"/>
  <c r="AK65" i="28" s="1"/>
  <c r="AH15" i="4"/>
  <c r="AJ65" i="28" s="1"/>
  <c r="AG15" i="4"/>
  <c r="AI65" i="28" s="1"/>
  <c r="AF15" i="4"/>
  <c r="AH65" i="28" s="1"/>
  <c r="AE15" i="4"/>
  <c r="AG65" i="28" s="1"/>
  <c r="AD15" i="4"/>
  <c r="AC15" i="4"/>
  <c r="AE65" i="28" s="1"/>
  <c r="AL14" i="4"/>
  <c r="AN54" i="28" s="1"/>
  <c r="AK14" i="4"/>
  <c r="AM54" i="28" s="1"/>
  <c r="AJ14" i="4"/>
  <c r="AL54" i="28" s="1"/>
  <c r="AI14" i="4"/>
  <c r="AK54" i="28" s="1"/>
  <c r="AH14" i="4"/>
  <c r="AJ54" i="28" s="1"/>
  <c r="AG14" i="4"/>
  <c r="AI54" i="28" s="1"/>
  <c r="AF14" i="4"/>
  <c r="AH54" i="28" s="1"/>
  <c r="AE14" i="4"/>
  <c r="AG54" i="28" s="1"/>
  <c r="AD14" i="4"/>
  <c r="AF54" i="28" s="1"/>
  <c r="AC14" i="4"/>
  <c r="AE54" i="28" s="1"/>
  <c r="AL13" i="4"/>
  <c r="AN44" i="28" s="1"/>
  <c r="AK13" i="4"/>
  <c r="AM44" i="28" s="1"/>
  <c r="AJ13" i="4"/>
  <c r="AL44" i="28" s="1"/>
  <c r="AI13" i="4"/>
  <c r="AK44" i="28" s="1"/>
  <c r="AH13" i="4"/>
  <c r="AG13" i="4"/>
  <c r="AI44" i="28" s="1"/>
  <c r="AF13" i="4"/>
  <c r="AE13" i="4"/>
  <c r="AG44" i="28" s="1"/>
  <c r="AD13" i="4"/>
  <c r="AF44" i="28" s="1"/>
  <c r="AC13" i="4"/>
  <c r="AE44" i="28" s="1"/>
  <c r="AL12" i="4"/>
  <c r="AK12" i="4"/>
  <c r="AJ12" i="4"/>
  <c r="AI12" i="4"/>
  <c r="AH12" i="4"/>
  <c r="AG12" i="4"/>
  <c r="AF12" i="4"/>
  <c r="AE12" i="4"/>
  <c r="AD12" i="4"/>
  <c r="AC12" i="4"/>
  <c r="AL11" i="4"/>
  <c r="AK11" i="4"/>
  <c r="AJ11" i="4"/>
  <c r="AI11" i="4"/>
  <c r="AH11" i="4"/>
  <c r="AG11" i="4"/>
  <c r="AF11" i="4"/>
  <c r="AE11" i="4"/>
  <c r="AD11" i="4"/>
  <c r="AC11" i="4"/>
  <c r="AL7" i="4"/>
  <c r="AK7" i="4"/>
  <c r="AJ7" i="4"/>
  <c r="AI7" i="4"/>
  <c r="AH7" i="4"/>
  <c r="AG7" i="4"/>
  <c r="AF7" i="4"/>
  <c r="AE7" i="4"/>
  <c r="AD7" i="4"/>
  <c r="AC7" i="4"/>
  <c r="X17" i="4"/>
  <c r="W17" i="4"/>
  <c r="V17" i="4"/>
  <c r="U17" i="4"/>
  <c r="T17" i="4"/>
  <c r="S17" i="4"/>
  <c r="R17" i="4"/>
  <c r="Q17" i="4"/>
  <c r="X16" i="4"/>
  <c r="W16" i="4"/>
  <c r="V16" i="4"/>
  <c r="U16" i="4"/>
  <c r="T16" i="4"/>
  <c r="S16" i="4"/>
  <c r="R16" i="4"/>
  <c r="Q16" i="4"/>
  <c r="X15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X13" i="4"/>
  <c r="W13" i="4"/>
  <c r="V13" i="4"/>
  <c r="U13" i="4"/>
  <c r="T13" i="4"/>
  <c r="S13" i="4"/>
  <c r="R13" i="4"/>
  <c r="Q13" i="4"/>
  <c r="X12" i="4"/>
  <c r="W12" i="4"/>
  <c r="V12" i="4"/>
  <c r="U12" i="4"/>
  <c r="T12" i="4"/>
  <c r="S12" i="4"/>
  <c r="R12" i="4"/>
  <c r="Q12" i="4"/>
  <c r="X11" i="4"/>
  <c r="W11" i="4"/>
  <c r="V11" i="4"/>
  <c r="U11" i="4"/>
  <c r="T11" i="4"/>
  <c r="S11" i="4"/>
  <c r="R11" i="4"/>
  <c r="Q11" i="4"/>
  <c r="X7" i="4"/>
  <c r="W7" i="4"/>
  <c r="V7" i="4"/>
  <c r="U7" i="4"/>
  <c r="T7" i="4"/>
  <c r="S7" i="4"/>
  <c r="R7" i="4"/>
  <c r="Q7" i="4"/>
  <c r="Z3" i="44"/>
  <c r="Z3" i="45" s="1"/>
  <c r="Z3" i="46" s="1"/>
  <c r="Z3" i="47" s="1"/>
  <c r="Z9" i="44"/>
  <c r="AI48" i="6"/>
  <c r="AH48" i="6"/>
  <c r="AG48" i="6"/>
  <c r="AF48" i="6"/>
  <c r="AE48" i="6"/>
  <c r="AD48" i="6"/>
  <c r="AC48" i="6"/>
  <c r="Z48" i="6"/>
  <c r="HW37" i="52"/>
  <c r="HW36" i="52"/>
  <c r="HW35" i="52"/>
  <c r="HW34" i="52"/>
  <c r="HW33" i="52"/>
  <c r="HW32" i="52"/>
  <c r="HW31" i="52"/>
  <c r="HW30" i="52"/>
  <c r="HW29" i="52"/>
  <c r="HW28" i="52"/>
  <c r="AC3" i="42"/>
  <c r="AB3" i="42"/>
  <c r="AA3" i="42"/>
  <c r="AC9" i="42"/>
  <c r="AC9" i="43" s="1"/>
  <c r="AC9" i="44" s="1"/>
  <c r="AC9" i="45" s="1"/>
  <c r="AC9" i="46" s="1"/>
  <c r="AC9" i="47" s="1"/>
  <c r="AB9" i="42"/>
  <c r="AB9" i="43" s="1"/>
  <c r="AB9" i="44" s="1"/>
  <c r="AB9" i="45" s="1"/>
  <c r="AB9" i="46" s="1"/>
  <c r="AB9" i="47" s="1"/>
  <c r="AA9" i="42"/>
  <c r="AA9" i="43" s="1"/>
  <c r="AA9" i="44" s="1"/>
  <c r="AA9" i="45" s="1"/>
  <c r="AA9" i="46" s="1"/>
  <c r="AA9" i="47" s="1"/>
  <c r="P9" i="42"/>
  <c r="O9" i="42"/>
  <c r="O9" i="43" s="1"/>
  <c r="O9" i="44" s="1"/>
  <c r="O9" i="45" s="1"/>
  <c r="O9" i="46" s="1"/>
  <c r="O9" i="47" s="1"/>
  <c r="N9" i="42"/>
  <c r="N9" i="43" s="1"/>
  <c r="N9" i="44" s="1"/>
  <c r="N9" i="45" s="1"/>
  <c r="N9" i="46" s="1"/>
  <c r="N9" i="47" s="1"/>
  <c r="M9" i="42"/>
  <c r="M9" i="43" s="1"/>
  <c r="M9" i="44" s="1"/>
  <c r="M9" i="45" s="1"/>
  <c r="M9" i="46" s="1"/>
  <c r="M9" i="47" s="1"/>
  <c r="L9" i="42"/>
  <c r="L9" i="43" s="1"/>
  <c r="L9" i="44" s="1"/>
  <c r="L9" i="45" s="1"/>
  <c r="L9" i="46" s="1"/>
  <c r="L9" i="47" s="1"/>
  <c r="K9" i="42"/>
  <c r="K9" i="43" s="1"/>
  <c r="K9" i="44" s="1"/>
  <c r="K9" i="45" s="1"/>
  <c r="K9" i="46" s="1"/>
  <c r="K9" i="47" s="1"/>
  <c r="J9" i="42"/>
  <c r="J9" i="43" s="1"/>
  <c r="J9" i="44" s="1"/>
  <c r="J9" i="45" s="1"/>
  <c r="J9" i="46" s="1"/>
  <c r="J9" i="47" s="1"/>
  <c r="I9" i="42"/>
  <c r="I9" i="43" s="1"/>
  <c r="I9" i="44" s="1"/>
  <c r="I9" i="45" s="1"/>
  <c r="I9" i="46" s="1"/>
  <c r="I9" i="47" s="1"/>
  <c r="H9" i="42"/>
  <c r="H9" i="43" s="1"/>
  <c r="H9" i="44" s="1"/>
  <c r="H9" i="45" s="1"/>
  <c r="H9" i="46" s="1"/>
  <c r="H9" i="47" s="1"/>
  <c r="G9" i="42"/>
  <c r="G9" i="43" s="1"/>
  <c r="G9" i="44" s="1"/>
  <c r="G9" i="45" s="1"/>
  <c r="G9" i="46" s="1"/>
  <c r="G9" i="47" s="1"/>
  <c r="F9" i="42"/>
  <c r="F9" i="43" s="1"/>
  <c r="F9" i="44" s="1"/>
  <c r="F9" i="45" s="1"/>
  <c r="F9" i="46" s="1"/>
  <c r="F9" i="47" s="1"/>
  <c r="E9" i="42"/>
  <c r="E9" i="43" s="1"/>
  <c r="E9" i="44" s="1"/>
  <c r="E9" i="45" s="1"/>
  <c r="E9" i="46" s="1"/>
  <c r="E9" i="47" s="1"/>
  <c r="D9" i="42"/>
  <c r="D9" i="43" s="1"/>
  <c r="D9" i="44" s="1"/>
  <c r="D9" i="45" s="1"/>
  <c r="D9" i="46" s="1"/>
  <c r="D9" i="47" s="1"/>
  <c r="HW24" i="52"/>
  <c r="HW23" i="52"/>
  <c r="HW22" i="52"/>
  <c r="HW21" i="52"/>
  <c r="HW20" i="52"/>
  <c r="HW19" i="52"/>
  <c r="HW18" i="52"/>
  <c r="HW17" i="52"/>
  <c r="AI4" i="28" l="1"/>
  <c r="DT4" i="28" s="1"/>
  <c r="V5" i="4"/>
  <c r="V36" i="4" s="1"/>
  <c r="T47" i="6" s="1"/>
  <c r="AH5" i="4"/>
  <c r="AH36" i="4" s="1"/>
  <c r="AE47" i="6" s="1"/>
  <c r="AL5" i="4"/>
  <c r="AL21" i="4" s="1"/>
  <c r="AM95" i="28"/>
  <c r="AI91" i="28"/>
  <c r="DT92" i="28" s="1"/>
  <c r="AI92" i="28"/>
  <c r="AM92" i="28"/>
  <c r="AN68" i="28"/>
  <c r="AJ81" i="28"/>
  <c r="AI95" i="28"/>
  <c r="AH91" i="28"/>
  <c r="DS95" i="28" s="1"/>
  <c r="AN82" i="28"/>
  <c r="AH96" i="28"/>
  <c r="DQ4" i="28"/>
  <c r="AM81" i="28"/>
  <c r="AM77" i="28"/>
  <c r="AJ91" i="28"/>
  <c r="DU93" i="28" s="1"/>
  <c r="AJ36" i="28"/>
  <c r="DU36" i="28" s="1"/>
  <c r="AJ78" i="28"/>
  <c r="DU81" i="28" s="1"/>
  <c r="AJ66" i="28"/>
  <c r="DU67" i="28" s="1"/>
  <c r="AA57" i="6"/>
  <c r="AF97" i="28"/>
  <c r="AJ97" i="28"/>
  <c r="AE57" i="6"/>
  <c r="AG54" i="6"/>
  <c r="AL58" i="28"/>
  <c r="AH92" i="28"/>
  <c r="AH37" i="28"/>
  <c r="AN70" i="28"/>
  <c r="AG66" i="28"/>
  <c r="AI57" i="6"/>
  <c r="AN97" i="28"/>
  <c r="AG52" i="6"/>
  <c r="AL37" i="28"/>
  <c r="AK95" i="28"/>
  <c r="AE51" i="6"/>
  <c r="AJ46" i="28"/>
  <c r="AJ44" i="28"/>
  <c r="AF65" i="28"/>
  <c r="AI55" i="28"/>
  <c r="DT55" i="28" s="1"/>
  <c r="AN91" i="28"/>
  <c r="DY91" i="28" s="1"/>
  <c r="AN36" i="28"/>
  <c r="DY36" i="28" s="1"/>
  <c r="AN66" i="28"/>
  <c r="DY66" i="28" s="1"/>
  <c r="AI51" i="6"/>
  <c r="AN78" i="28"/>
  <c r="DY79" i="28" s="1"/>
  <c r="AK93" i="28"/>
  <c r="AH58" i="28"/>
  <c r="AJ37" i="28"/>
  <c r="AJ67" i="28"/>
  <c r="AJ56" i="28"/>
  <c r="AJ92" i="28"/>
  <c r="AN92" i="28"/>
  <c r="AN67" i="28"/>
  <c r="AN56" i="28"/>
  <c r="AN79" i="28"/>
  <c r="AN46" i="28"/>
  <c r="AJ68" i="28"/>
  <c r="AN93" i="28"/>
  <c r="AN80" i="28"/>
  <c r="AN94" i="28"/>
  <c r="AN81" i="28"/>
  <c r="AL95" i="28"/>
  <c r="AL82" i="28"/>
  <c r="AL70" i="28"/>
  <c r="AF96" i="28"/>
  <c r="AN96" i="28"/>
  <c r="AI56" i="6"/>
  <c r="AF83" i="28"/>
  <c r="AG97" i="28"/>
  <c r="AJ69" i="28"/>
  <c r="AE54" i="6"/>
  <c r="AJ94" i="28"/>
  <c r="AJ58" i="28"/>
  <c r="AG96" i="28"/>
  <c r="AG83" i="28"/>
  <c r="AK83" i="28"/>
  <c r="AF56" i="6"/>
  <c r="AB57" i="6"/>
  <c r="AN58" i="28"/>
  <c r="AN83" i="28"/>
  <c r="AH97" i="28"/>
  <c r="AC54" i="6"/>
  <c r="AH69" i="28"/>
  <c r="AH95" i="28"/>
  <c r="AC55" i="6"/>
  <c r="AJ96" i="28"/>
  <c r="AG57" i="6"/>
  <c r="AL97" i="28"/>
  <c r="AI54" i="6"/>
  <c r="AE56" i="6"/>
  <c r="AI45" i="28"/>
  <c r="DT46" i="28" s="1"/>
  <c r="AM91" i="28"/>
  <c r="DX95" i="28" s="1"/>
  <c r="AK79" i="28"/>
  <c r="AK92" i="28"/>
  <c r="AK67" i="28"/>
  <c r="AK56" i="28"/>
  <c r="AK37" i="28"/>
  <c r="AJ95" i="28"/>
  <c r="AJ82" i="28"/>
  <c r="AJ70" i="28"/>
  <c r="AN95" i="28"/>
  <c r="AI55" i="6"/>
  <c r="AG55" i="6"/>
  <c r="AH70" i="28"/>
  <c r="AH82" i="28"/>
  <c r="AK97" i="28"/>
  <c r="AM96" i="28"/>
  <c r="AM83" i="28"/>
  <c r="AG78" i="28"/>
  <c r="DR80" i="28" s="1"/>
  <c r="AK78" i="28"/>
  <c r="DV83" i="28" s="1"/>
  <c r="W5" i="4"/>
  <c r="Y4" i="28"/>
  <c r="DK4" i="28" s="1"/>
  <c r="W4" i="28"/>
  <c r="DI4" i="28" s="1"/>
  <c r="U5" i="4"/>
  <c r="AM4" i="28"/>
  <c r="DX4" i="28" s="1"/>
  <c r="AK5" i="4"/>
  <c r="AH80" i="28"/>
  <c r="AH47" i="28"/>
  <c r="AH93" i="28"/>
  <c r="AC53" i="6"/>
  <c r="AH57" i="28"/>
  <c r="V4" i="28"/>
  <c r="DH4" i="28" s="1"/>
  <c r="T5" i="4"/>
  <c r="Z4" i="28"/>
  <c r="DL4" i="28" s="1"/>
  <c r="X5" i="4"/>
  <c r="AL4" i="28"/>
  <c r="DW4" i="28" s="1"/>
  <c r="AJ5" i="4"/>
  <c r="DR4" i="28"/>
  <c r="AE4" i="28"/>
  <c r="DP4" i="28" s="1"/>
  <c r="AC5" i="4"/>
  <c r="AL93" i="28"/>
  <c r="AL57" i="28"/>
  <c r="AL47" i="28"/>
  <c r="AG53" i="6"/>
  <c r="AH4" i="28"/>
  <c r="DS4" i="28" s="1"/>
  <c r="AF5" i="4"/>
  <c r="U4" i="28"/>
  <c r="DG4" i="28" s="1"/>
  <c r="S5" i="4"/>
  <c r="AI5" i="4"/>
  <c r="AK4" i="28"/>
  <c r="DV4" i="28" s="1"/>
  <c r="AJ4" i="28"/>
  <c r="DU4" i="28" s="1"/>
  <c r="AG5" i="4"/>
  <c r="AH45" i="28"/>
  <c r="DS46" i="28" s="1"/>
  <c r="AH44" i="28"/>
  <c r="AN4" i="28"/>
  <c r="DY4" i="28" s="1"/>
  <c r="AI80" i="28"/>
  <c r="AI93" i="28"/>
  <c r="AI57" i="28"/>
  <c r="AI47" i="28"/>
  <c r="AM93" i="28"/>
  <c r="AH53" i="6"/>
  <c r="AM57" i="28"/>
  <c r="AM47" i="28"/>
  <c r="X4" i="28"/>
  <c r="DJ4" i="28" s="1"/>
  <c r="AK46" i="28"/>
  <c r="AJ80" i="28"/>
  <c r="R5" i="4"/>
  <c r="T4" i="28"/>
  <c r="DF4" i="28" s="1"/>
  <c r="S4" i="28"/>
  <c r="DE4" i="28" s="1"/>
  <c r="Q5" i="4"/>
  <c r="AM97" i="28"/>
  <c r="AH57" i="6"/>
  <c r="AI97" i="28"/>
  <c r="AD57" i="6"/>
  <c r="AL83" i="28"/>
  <c r="AG56" i="6"/>
  <c r="AI83" i="28"/>
  <c r="AI96" i="28"/>
  <c r="AB56" i="6"/>
  <c r="AJ83" i="28"/>
  <c r="AK96" i="28"/>
  <c r="AH83" i="28"/>
  <c r="AC56" i="6"/>
  <c r="AL96" i="28"/>
  <c r="AI82" i="28"/>
  <c r="AD55" i="6"/>
  <c r="AI70" i="28"/>
  <c r="AM82" i="28"/>
  <c r="AH55" i="6"/>
  <c r="AM70" i="28"/>
  <c r="AK70" i="28"/>
  <c r="AK82" i="28"/>
  <c r="AF55" i="6"/>
  <c r="AK94" i="28"/>
  <c r="AK69" i="28"/>
  <c r="AK81" i="28"/>
  <c r="AK58" i="28"/>
  <c r="AF54" i="6"/>
  <c r="AI81" i="28"/>
  <c r="AI58" i="28"/>
  <c r="AI94" i="28"/>
  <c r="AI69" i="28"/>
  <c r="AM58" i="28"/>
  <c r="AM94" i="28"/>
  <c r="AM69" i="28"/>
  <c r="AN69" i="28"/>
  <c r="AH94" i="28"/>
  <c r="AH81" i="28"/>
  <c r="AL94" i="28"/>
  <c r="AL81" i="28"/>
  <c r="AL69" i="28"/>
  <c r="AJ47" i="28"/>
  <c r="AE53" i="6"/>
  <c r="AJ93" i="28"/>
  <c r="AJ57" i="28"/>
  <c r="AN57" i="28"/>
  <c r="AN47" i="28"/>
  <c r="AI53" i="6"/>
  <c r="AK68" i="28"/>
  <c r="AK57" i="28"/>
  <c r="AH68" i="28"/>
  <c r="AL68" i="28"/>
  <c r="AL80" i="28"/>
  <c r="AK80" i="28"/>
  <c r="AF53" i="6"/>
  <c r="AK47" i="28"/>
  <c r="AI68" i="28"/>
  <c r="AM68" i="28"/>
  <c r="AM80" i="28"/>
  <c r="AD52" i="6"/>
  <c r="AI79" i="28"/>
  <c r="AE52" i="6"/>
  <c r="AI52" i="6"/>
  <c r="AI37" i="28"/>
  <c r="AM37" i="28"/>
  <c r="AJ79" i="28"/>
  <c r="AF52" i="6"/>
  <c r="AN37" i="28"/>
  <c r="AH46" i="28"/>
  <c r="AL46" i="28"/>
  <c r="AH56" i="28"/>
  <c r="AL56" i="28"/>
  <c r="AH67" i="28"/>
  <c r="AL67" i="28"/>
  <c r="AL79" i="28"/>
  <c r="AL92" i="28"/>
  <c r="AH52" i="6"/>
  <c r="AC52" i="6"/>
  <c r="AI46" i="28"/>
  <c r="AM46" i="28"/>
  <c r="AI56" i="28"/>
  <c r="AM56" i="28"/>
  <c r="AI67" i="28"/>
  <c r="AM67" i="28"/>
  <c r="AH79" i="28"/>
  <c r="AM79" i="28"/>
  <c r="AL78" i="28"/>
  <c r="AL66" i="28"/>
  <c r="AL36" i="28"/>
  <c r="AG51" i="6"/>
  <c r="AH78" i="28"/>
  <c r="AH66" i="28"/>
  <c r="AH36" i="28"/>
  <c r="AC51" i="6"/>
  <c r="AK36" i="28"/>
  <c r="AI78" i="28"/>
  <c r="AI66" i="28"/>
  <c r="AI36" i="28"/>
  <c r="AD51" i="6"/>
  <c r="AG36" i="28"/>
  <c r="AM45" i="28"/>
  <c r="AH55" i="28"/>
  <c r="AG91" i="28"/>
  <c r="AG55" i="28"/>
  <c r="AG45" i="28"/>
  <c r="AK91" i="28"/>
  <c r="AK55" i="28"/>
  <c r="AK45" i="28"/>
  <c r="AM78" i="28"/>
  <c r="AM66" i="28"/>
  <c r="AM36" i="28"/>
  <c r="AH51" i="6"/>
  <c r="AL55" i="28"/>
  <c r="AF51" i="6"/>
  <c r="AL45" i="28"/>
  <c r="AM55" i="28"/>
  <c r="AK66" i="28"/>
  <c r="AL91" i="28"/>
  <c r="AJ45" i="28"/>
  <c r="AN45" i="28"/>
  <c r="AJ55" i="28"/>
  <c r="AN55" i="28"/>
  <c r="DR69" i="28" l="1"/>
  <c r="DV80" i="28"/>
  <c r="DS91" i="28"/>
  <c r="AH21" i="4"/>
  <c r="DT96" i="28"/>
  <c r="DT97" i="28"/>
  <c r="DS97" i="28"/>
  <c r="DS93" i="28"/>
  <c r="DT45" i="28"/>
  <c r="V21" i="4"/>
  <c r="DY82" i="28"/>
  <c r="DR82" i="28"/>
  <c r="DY95" i="28"/>
  <c r="DY78" i="28"/>
  <c r="DY93" i="28"/>
  <c r="DS94" i="28"/>
  <c r="DY92" i="28"/>
  <c r="DY80" i="28"/>
  <c r="DY97" i="28"/>
  <c r="DS96" i="28"/>
  <c r="AL36" i="4"/>
  <c r="AI47" i="6" s="1"/>
  <c r="DS92" i="28"/>
  <c r="DS47" i="28"/>
  <c r="DU37" i="28"/>
  <c r="DU68" i="28"/>
  <c r="DX93" i="28"/>
  <c r="DX97" i="28"/>
  <c r="DR83" i="28"/>
  <c r="DT91" i="28"/>
  <c r="DT94" i="28"/>
  <c r="DT57" i="28"/>
  <c r="DU69" i="28"/>
  <c r="DT93" i="28"/>
  <c r="DR68" i="28"/>
  <c r="DR70" i="28"/>
  <c r="DU70" i="28"/>
  <c r="DV81" i="28"/>
  <c r="DT95" i="28"/>
  <c r="DY37" i="28"/>
  <c r="DR66" i="28"/>
  <c r="DX91" i="28"/>
  <c r="DV78" i="28"/>
  <c r="DT47" i="28"/>
  <c r="DU78" i="28"/>
  <c r="DR81" i="28"/>
  <c r="DU79" i="28"/>
  <c r="DU80" i="28"/>
  <c r="DR78" i="28"/>
  <c r="DU82" i="28"/>
  <c r="DU83" i="28"/>
  <c r="DR79" i="28"/>
  <c r="DT56" i="28"/>
  <c r="DT58" i="28"/>
  <c r="DY67" i="28"/>
  <c r="DY69" i="28"/>
  <c r="DY68" i="28"/>
  <c r="DX94" i="28"/>
  <c r="DX96" i="28"/>
  <c r="DV79" i="28"/>
  <c r="DV82" i="28"/>
  <c r="AA47" i="6"/>
  <c r="DU97" i="28"/>
  <c r="DU94" i="28"/>
  <c r="DU92" i="28"/>
  <c r="DU96" i="28"/>
  <c r="DU95" i="28"/>
  <c r="DS45" i="28"/>
  <c r="DY70" i="28"/>
  <c r="DU91" i="28"/>
  <c r="DU66" i="28"/>
  <c r="DX92" i="28"/>
  <c r="DY83" i="28"/>
  <c r="DY81" i="28"/>
  <c r="DY96" i="28"/>
  <c r="DY94" i="28"/>
  <c r="AG36" i="4"/>
  <c r="AD47" i="6" s="1"/>
  <c r="AG21" i="4"/>
  <c r="X36" i="4"/>
  <c r="V47" i="6" s="1"/>
  <c r="X21" i="4"/>
  <c r="AI36" i="4"/>
  <c r="AF47" i="6" s="1"/>
  <c r="AI21" i="4"/>
  <c r="AB47" i="6"/>
  <c r="U36" i="4"/>
  <c r="S47" i="6" s="1"/>
  <c r="U21" i="4"/>
  <c r="AF36" i="4"/>
  <c r="AC47" i="6" s="1"/>
  <c r="AF21" i="4"/>
  <c r="AK36" i="4"/>
  <c r="AH47" i="6" s="1"/>
  <c r="AK21" i="4"/>
  <c r="S36" i="4"/>
  <c r="Q47" i="6" s="1"/>
  <c r="S21" i="4"/>
  <c r="AC36" i="4"/>
  <c r="Z47" i="6" s="1"/>
  <c r="AC21" i="4"/>
  <c r="AJ36" i="4"/>
  <c r="AG47" i="6" s="1"/>
  <c r="AJ21" i="4"/>
  <c r="T36" i="4"/>
  <c r="R47" i="6" s="1"/>
  <c r="T21" i="4"/>
  <c r="W36" i="4"/>
  <c r="U47" i="6" s="1"/>
  <c r="W21" i="4"/>
  <c r="R36" i="4"/>
  <c r="P47" i="6" s="1"/>
  <c r="R21" i="4"/>
  <c r="Q36" i="4"/>
  <c r="O47" i="6" s="1"/>
  <c r="Q21" i="4"/>
  <c r="DY47" i="28"/>
  <c r="DY45" i="28"/>
  <c r="DY46" i="28"/>
  <c r="DX70" i="28"/>
  <c r="DX68" i="28"/>
  <c r="DX66" i="28"/>
  <c r="DX67" i="28"/>
  <c r="DX69" i="28"/>
  <c r="DR36" i="28"/>
  <c r="DT37" i="28"/>
  <c r="DT36" i="28"/>
  <c r="DS83" i="28"/>
  <c r="DS81" i="28"/>
  <c r="DS79" i="28"/>
  <c r="DS82" i="28"/>
  <c r="DS78" i="28"/>
  <c r="DS80" i="28"/>
  <c r="DU47" i="28"/>
  <c r="DU45" i="28"/>
  <c r="DU46" i="28"/>
  <c r="DV69" i="28"/>
  <c r="DV67" i="28"/>
  <c r="DV70" i="28"/>
  <c r="DV66" i="28"/>
  <c r="DV68" i="28"/>
  <c r="DR45" i="28"/>
  <c r="DR47" i="28"/>
  <c r="DS58" i="28"/>
  <c r="DS56" i="28"/>
  <c r="DS55" i="28"/>
  <c r="DS57" i="28"/>
  <c r="DT70" i="28"/>
  <c r="DT68" i="28"/>
  <c r="DT66" i="28"/>
  <c r="DT69" i="28"/>
  <c r="DT67" i="28"/>
  <c r="DW37" i="28"/>
  <c r="DW36" i="28"/>
  <c r="DU57" i="28"/>
  <c r="DU55" i="28"/>
  <c r="DU58" i="28"/>
  <c r="DU56" i="28"/>
  <c r="DW95" i="28"/>
  <c r="DW94" i="28"/>
  <c r="DW92" i="28"/>
  <c r="DW97" i="28"/>
  <c r="DW96" i="28"/>
  <c r="DW93" i="28"/>
  <c r="DW91" i="28"/>
  <c r="DW58" i="28"/>
  <c r="DW56" i="28"/>
  <c r="DW55" i="28"/>
  <c r="DW57" i="28"/>
  <c r="DX37" i="28"/>
  <c r="DX36" i="28"/>
  <c r="DV57" i="28"/>
  <c r="DV55" i="28"/>
  <c r="DV58" i="28"/>
  <c r="DV56" i="28"/>
  <c r="DR96" i="28"/>
  <c r="DR95" i="28"/>
  <c r="DR97" i="28"/>
  <c r="DR94" i="28"/>
  <c r="DR92" i="28"/>
  <c r="DR93" i="28"/>
  <c r="DR91" i="28"/>
  <c r="DS69" i="28"/>
  <c r="DS67" i="28"/>
  <c r="DS70" i="28"/>
  <c r="DS66" i="28"/>
  <c r="DS68" i="28"/>
  <c r="DW83" i="28"/>
  <c r="DW81" i="28"/>
  <c r="DW79" i="28"/>
  <c r="DW80" i="28"/>
  <c r="DW82" i="28"/>
  <c r="DW78" i="28"/>
  <c r="DV96" i="28"/>
  <c r="DV95" i="28"/>
  <c r="DV94" i="28"/>
  <c r="DV92" i="28"/>
  <c r="DV97" i="28"/>
  <c r="DV91" i="28"/>
  <c r="DV93" i="28"/>
  <c r="DV36" i="28"/>
  <c r="DV37" i="28"/>
  <c r="DY57" i="28"/>
  <c r="DY55" i="28"/>
  <c r="DY56" i="28"/>
  <c r="DY58" i="28"/>
  <c r="DW46" i="28"/>
  <c r="DW47" i="28"/>
  <c r="DW45" i="28"/>
  <c r="DX83" i="28"/>
  <c r="DX81" i="28"/>
  <c r="DX79" i="28"/>
  <c r="DX82" i="28"/>
  <c r="DX78" i="28"/>
  <c r="DX80" i="28"/>
  <c r="DX58" i="28"/>
  <c r="DX56" i="28"/>
  <c r="DX57" i="28"/>
  <c r="DX55" i="28"/>
  <c r="DV46" i="28"/>
  <c r="DV45" i="28"/>
  <c r="DV47" i="28"/>
  <c r="DR57" i="28"/>
  <c r="DR55" i="28"/>
  <c r="DR58" i="28"/>
  <c r="DX47" i="28"/>
  <c r="DX45" i="28"/>
  <c r="DX46" i="28"/>
  <c r="DT83" i="28"/>
  <c r="DT81" i="28"/>
  <c r="DT79" i="28"/>
  <c r="DT80" i="28"/>
  <c r="DT82" i="28"/>
  <c r="DT78" i="28"/>
  <c r="DS37" i="28"/>
  <c r="DS36" i="28"/>
  <c r="DW69" i="28"/>
  <c r="DW67" i="28"/>
  <c r="DW68" i="28"/>
  <c r="DW70" i="28"/>
  <c r="DW66" i="28"/>
  <c r="A67" i="42" l="1"/>
  <c r="A67" i="43" s="1"/>
  <c r="A67" i="44" s="1"/>
  <c r="A67" i="45" s="1"/>
  <c r="A67" i="46" s="1"/>
  <c r="A67" i="47" s="1"/>
  <c r="A66" i="42"/>
  <c r="A66" i="43" s="1"/>
  <c r="A66" i="44" s="1"/>
  <c r="A66" i="45" s="1"/>
  <c r="A66" i="46" s="1"/>
  <c r="A66" i="47" s="1"/>
  <c r="A65" i="42"/>
  <c r="A65" i="43" s="1"/>
  <c r="A65" i="44" s="1"/>
  <c r="A65" i="45" s="1"/>
  <c r="A65" i="46" s="1"/>
  <c r="A65" i="47" s="1"/>
  <c r="A64" i="42"/>
  <c r="A64" i="43" s="1"/>
  <c r="A64" i="44" s="1"/>
  <c r="A64" i="45" s="1"/>
  <c r="A64" i="46" s="1"/>
  <c r="A64" i="47" s="1"/>
  <c r="A63" i="42"/>
  <c r="A63" i="43" s="1"/>
  <c r="A63" i="44" s="1"/>
  <c r="A63" i="45" s="1"/>
  <c r="A63" i="46" s="1"/>
  <c r="A63" i="47" s="1"/>
  <c r="A62" i="42"/>
  <c r="A62" i="43" s="1"/>
  <c r="A62" i="44" s="1"/>
  <c r="A62" i="45" s="1"/>
  <c r="A62" i="46" s="1"/>
  <c r="A62" i="47" s="1"/>
  <c r="A61" i="42"/>
  <c r="A61" i="43" s="1"/>
  <c r="A61" i="44" s="1"/>
  <c r="A61" i="45" s="1"/>
  <c r="A61" i="46" s="1"/>
  <c r="A61" i="47" s="1"/>
  <c r="A60" i="42"/>
  <c r="A60" i="43" s="1"/>
  <c r="A60" i="44" s="1"/>
  <c r="A60" i="45" s="1"/>
  <c r="A60" i="46" s="1"/>
  <c r="A60" i="47" s="1"/>
  <c r="A59" i="42"/>
  <c r="A59" i="43" s="1"/>
  <c r="A59" i="44" s="1"/>
  <c r="A59" i="45" s="1"/>
  <c r="A59" i="46" s="1"/>
  <c r="A59" i="47" s="1"/>
  <c r="A58" i="42"/>
  <c r="A58" i="43" s="1"/>
  <c r="A58" i="44" s="1"/>
  <c r="A58" i="45" s="1"/>
  <c r="A58" i="46" s="1"/>
  <c r="A58" i="47" s="1"/>
  <c r="N519" i="47" l="1"/>
  <c r="N522" i="47" s="1"/>
  <c r="H519" i="47"/>
  <c r="H522" i="47" s="1"/>
  <c r="H529" i="47" s="1"/>
  <c r="H530" i="47" s="1"/>
  <c r="N518" i="47"/>
  <c r="N521" i="47" s="1"/>
  <c r="H518" i="47"/>
  <c r="H521" i="47" s="1"/>
  <c r="N517" i="47"/>
  <c r="N520" i="47" s="1"/>
  <c r="H517" i="47"/>
  <c r="H520" i="47" s="1"/>
  <c r="N519" i="46"/>
  <c r="N522" i="46" s="1"/>
  <c r="H519" i="46"/>
  <c r="H522" i="46" s="1"/>
  <c r="H529" i="46" s="1"/>
  <c r="H530" i="46" s="1"/>
  <c r="N518" i="46"/>
  <c r="N521" i="46" s="1"/>
  <c r="H518" i="46"/>
  <c r="H521" i="46" s="1"/>
  <c r="N517" i="46"/>
  <c r="N520" i="46" s="1"/>
  <c r="H517" i="46"/>
  <c r="H520" i="46" s="1"/>
  <c r="N519" i="45"/>
  <c r="N522" i="45" s="1"/>
  <c r="H519" i="45"/>
  <c r="H522" i="45" s="1"/>
  <c r="H529" i="45" s="1"/>
  <c r="H530" i="45" s="1"/>
  <c r="N518" i="45"/>
  <c r="N521" i="45" s="1"/>
  <c r="H518" i="45"/>
  <c r="H521" i="45" s="1"/>
  <c r="N517" i="45"/>
  <c r="N520" i="45" s="1"/>
  <c r="H517" i="45"/>
  <c r="H520" i="45" s="1"/>
  <c r="N519" i="44"/>
  <c r="N522" i="44" s="1"/>
  <c r="H519" i="44"/>
  <c r="H522" i="44" s="1"/>
  <c r="H529" i="44" s="1"/>
  <c r="H530" i="44" s="1"/>
  <c r="N518" i="44"/>
  <c r="N521" i="44" s="1"/>
  <c r="H518" i="44"/>
  <c r="H521" i="44" s="1"/>
  <c r="N517" i="44"/>
  <c r="N520" i="44" s="1"/>
  <c r="H517" i="44"/>
  <c r="H520" i="44" s="1"/>
  <c r="N519" i="43"/>
  <c r="N522" i="43" s="1"/>
  <c r="H519" i="43"/>
  <c r="H522" i="43" s="1"/>
  <c r="H529" i="43" s="1"/>
  <c r="H530" i="43" s="1"/>
  <c r="N518" i="43"/>
  <c r="N521" i="43" s="1"/>
  <c r="H518" i="43"/>
  <c r="H521" i="43" s="1"/>
  <c r="N517" i="43"/>
  <c r="N520" i="43" s="1"/>
  <c r="H517" i="43"/>
  <c r="H520" i="43" s="1"/>
  <c r="N519" i="42"/>
  <c r="N522" i="42" s="1"/>
  <c r="H519" i="42"/>
  <c r="H522" i="42" s="1"/>
  <c r="H529" i="42" s="1"/>
  <c r="H530" i="42" s="1"/>
  <c r="N518" i="42"/>
  <c r="N521" i="42" s="1"/>
  <c r="H518" i="42"/>
  <c r="H521" i="42" s="1"/>
  <c r="N517" i="42"/>
  <c r="N520" i="42" s="1"/>
  <c r="H517" i="42"/>
  <c r="H520" i="42" s="1"/>
  <c r="AJ48" i="6" l="1"/>
  <c r="CH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AP7" i="4"/>
  <c r="CH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AP11" i="4"/>
  <c r="AR3" i="42"/>
  <c r="AS3" i="42"/>
  <c r="AT3" i="42"/>
  <c r="AU3" i="42"/>
  <c r="AW3" i="42"/>
  <c r="AX3" i="42"/>
  <c r="AY3" i="42"/>
  <c r="AZ3" i="42"/>
  <c r="BA3" i="42"/>
  <c r="BB3" i="42"/>
  <c r="BC3" i="42"/>
  <c r="BD3" i="42"/>
  <c r="BE3" i="42"/>
  <c r="BF3" i="42"/>
  <c r="BG3" i="42"/>
  <c r="BH3" i="42"/>
  <c r="BI3" i="42"/>
  <c r="BJ3" i="42"/>
  <c r="BK3" i="42"/>
  <c r="BL3" i="42"/>
  <c r="BM3" i="42"/>
  <c r="BN3" i="42"/>
  <c r="BO3" i="42"/>
  <c r="BP3" i="42"/>
  <c r="BQ3" i="42"/>
  <c r="BR3" i="42"/>
  <c r="BS3" i="42"/>
  <c r="BT3" i="42"/>
  <c r="BU3" i="42"/>
  <c r="BV3" i="42"/>
  <c r="BW3" i="42"/>
  <c r="BX3" i="42"/>
  <c r="BY3" i="42"/>
  <c r="BZ3" i="42"/>
  <c r="CA3" i="42"/>
  <c r="CB3" i="42"/>
  <c r="CC3" i="42"/>
  <c r="CD3" i="42"/>
  <c r="CE3" i="42"/>
  <c r="CF3" i="42"/>
  <c r="CG3" i="42"/>
  <c r="CH3" i="42"/>
  <c r="CI3" i="42"/>
  <c r="AQ3" i="42"/>
  <c r="X14" i="4" l="1"/>
  <c r="O8" i="41" l="1"/>
  <c r="N519" i="41"/>
  <c r="N522" i="41" s="1"/>
  <c r="N518" i="41"/>
  <c r="N521" i="41" s="1"/>
  <c r="N517" i="41"/>
  <c r="N520" i="41" s="1"/>
  <c r="H519" i="41"/>
  <c r="H522" i="41" s="1"/>
  <c r="H529" i="41" s="1"/>
  <c r="H530" i="41" s="1"/>
  <c r="B67" i="47" l="1"/>
  <c r="B66" i="47"/>
  <c r="B65" i="47"/>
  <c r="B64" i="47"/>
  <c r="B63" i="47"/>
  <c r="B62" i="47"/>
  <c r="B61" i="47"/>
  <c r="B60" i="47"/>
  <c r="B67" i="46"/>
  <c r="B66" i="46"/>
  <c r="B65" i="46"/>
  <c r="B64" i="46"/>
  <c r="B63" i="46"/>
  <c r="B62" i="46"/>
  <c r="B61" i="46"/>
  <c r="B60" i="46"/>
  <c r="B67" i="45"/>
  <c r="B66" i="45"/>
  <c r="B65" i="45"/>
  <c r="B64" i="45"/>
  <c r="B63" i="45"/>
  <c r="B62" i="45"/>
  <c r="B61" i="45"/>
  <c r="B60" i="45"/>
  <c r="B67" i="44"/>
  <c r="B66" i="44"/>
  <c r="B65" i="44"/>
  <c r="B64" i="44"/>
  <c r="B63" i="44"/>
  <c r="B62" i="44"/>
  <c r="B61" i="44"/>
  <c r="B60" i="44"/>
  <c r="B67" i="43"/>
  <c r="B66" i="43"/>
  <c r="B65" i="43"/>
  <c r="B64" i="43"/>
  <c r="B63" i="43"/>
  <c r="B62" i="43"/>
  <c r="B61" i="43"/>
  <c r="B60" i="43"/>
  <c r="B67" i="42"/>
  <c r="B66" i="42"/>
  <c r="B65" i="42"/>
  <c r="B64" i="42"/>
  <c r="B63" i="42"/>
  <c r="B62" i="42"/>
  <c r="B61" i="42"/>
  <c r="B60" i="42"/>
  <c r="B67" i="41"/>
  <c r="B66" i="41"/>
  <c r="B65" i="41"/>
  <c r="B64" i="41"/>
  <c r="B63" i="41"/>
  <c r="B62" i="41"/>
  <c r="B61" i="41"/>
  <c r="B60" i="41"/>
  <c r="B55" i="41"/>
  <c r="B54" i="41"/>
  <c r="B53" i="41"/>
  <c r="B52" i="41"/>
  <c r="B51" i="41"/>
  <c r="B50" i="41"/>
  <c r="B49" i="41"/>
  <c r="B48" i="41"/>
  <c r="B47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81" i="41"/>
  <c r="B82" i="41"/>
  <c r="B18" i="41"/>
  <c r="B17" i="41"/>
  <c r="B46" i="41"/>
  <c r="B83" i="41"/>
  <c r="B84" i="41"/>
  <c r="B86" i="41"/>
  <c r="B58" i="41"/>
  <c r="B74" i="41"/>
  <c r="B85" i="41"/>
  <c r="B73" i="41"/>
  <c r="B59" i="41"/>
  <c r="D6" i="43" l="1"/>
  <c r="D6" i="47"/>
  <c r="D6" i="46"/>
  <c r="D6" i="45"/>
  <c r="D6" i="44"/>
  <c r="D8" i="41" l="1"/>
  <c r="D179" i="41" s="1"/>
  <c r="AN7" i="4"/>
  <c r="CN9" i="28" l="1"/>
  <c r="CP9" i="28"/>
  <c r="CP10" i="28"/>
  <c r="CP11" i="28"/>
  <c r="CP12" i="28"/>
  <c r="CP13" i="28"/>
  <c r="CQ13" i="28"/>
  <c r="CR13" i="28"/>
  <c r="CS13" i="28"/>
  <c r="CT13" i="28"/>
  <c r="CU13" i="28"/>
  <c r="CV13" i="28"/>
  <c r="CW13" i="28"/>
  <c r="CX13" i="28"/>
  <c r="CY13" i="28"/>
  <c r="CZ13" i="28"/>
  <c r="DA13" i="28"/>
  <c r="DB13" i="28"/>
  <c r="DC13" i="28"/>
  <c r="DD13" i="28"/>
  <c r="DM13" i="28"/>
  <c r="DN13" i="28"/>
  <c r="DO13" i="28"/>
  <c r="DZ13" i="28"/>
  <c r="EA13" i="28"/>
  <c r="EB13" i="28"/>
  <c r="EC13" i="28"/>
  <c r="ED13" i="28"/>
  <c r="EE13" i="28"/>
  <c r="EF13" i="28"/>
  <c r="EG13" i="28"/>
  <c r="EH13" i="28"/>
  <c r="EI13" i="28"/>
  <c r="EJ13" i="28"/>
  <c r="EK13" i="28"/>
  <c r="EL13" i="28"/>
  <c r="EM13" i="28"/>
  <c r="EN13" i="28"/>
  <c r="EO13" i="28"/>
  <c r="EP13" i="28"/>
  <c r="EQ13" i="28"/>
  <c r="ER13" i="28"/>
  <c r="ES13" i="28"/>
  <c r="ET13" i="28"/>
  <c r="EU13" i="28"/>
  <c r="EV13" i="28"/>
  <c r="EW13" i="28"/>
  <c r="EX13" i="28"/>
  <c r="EY13" i="28"/>
  <c r="EZ13" i="28"/>
  <c r="FA13" i="28"/>
  <c r="FB13" i="28"/>
  <c r="FC13" i="28"/>
  <c r="FD13" i="28"/>
  <c r="FE13" i="28"/>
  <c r="FF13" i="28"/>
  <c r="FG13" i="28"/>
  <c r="FH13" i="28"/>
  <c r="FI13" i="28"/>
  <c r="FJ13" i="28"/>
  <c r="FK13" i="28"/>
  <c r="FL13" i="28"/>
  <c r="FM13" i="28"/>
  <c r="FN13" i="28"/>
  <c r="FO13" i="28"/>
  <c r="FP13" i="28"/>
  <c r="FQ13" i="28"/>
  <c r="FR13" i="28"/>
  <c r="FS13" i="28"/>
  <c r="FT13" i="28"/>
  <c r="A22" i="42"/>
  <c r="B22" i="42" s="1"/>
  <c r="A23" i="42"/>
  <c r="A1" i="30"/>
  <c r="A1" i="43" l="1"/>
  <c r="A1" i="44"/>
  <c r="A1" i="46"/>
  <c r="A1" i="42"/>
  <c r="A1" i="47"/>
  <c r="A1" i="45"/>
  <c r="A23" i="43"/>
  <c r="B23" i="42"/>
  <c r="AP5" i="6"/>
  <c r="A1" i="41"/>
  <c r="A68" i="42"/>
  <c r="C51" i="41"/>
  <c r="C66" i="41"/>
  <c r="C68" i="41"/>
  <c r="FT90" i="28"/>
  <c r="FS90" i="28"/>
  <c r="FT77" i="28"/>
  <c r="FS77" i="28"/>
  <c r="FT65" i="28"/>
  <c r="FS65" i="28"/>
  <c r="FT54" i="28"/>
  <c r="FS54" i="28"/>
  <c r="FT44" i="28"/>
  <c r="FS44" i="28"/>
  <c r="EA119" i="28"/>
  <c r="EA118" i="28"/>
  <c r="EA117" i="28"/>
  <c r="EA116" i="28"/>
  <c r="EA115" i="28"/>
  <c r="EA114" i="28"/>
  <c r="EA113" i="28"/>
  <c r="EA112" i="28"/>
  <c r="EA111" i="28"/>
  <c r="EA110" i="28"/>
  <c r="EA109" i="28"/>
  <c r="EA108" i="28"/>
  <c r="EA107" i="28"/>
  <c r="DM119" i="28"/>
  <c r="DM118" i="28"/>
  <c r="DM117" i="28"/>
  <c r="DM116" i="28"/>
  <c r="DM115" i="28"/>
  <c r="DM114" i="28"/>
  <c r="DM113" i="28"/>
  <c r="DM112" i="28"/>
  <c r="DM111" i="28"/>
  <c r="DM110" i="28"/>
  <c r="DM109" i="28"/>
  <c r="DM108" i="28"/>
  <c r="DM107" i="28"/>
  <c r="A23" i="44" l="1"/>
  <c r="B23" i="43"/>
  <c r="A23" i="45" l="1"/>
  <c r="B23" i="44"/>
  <c r="W2" i="31"/>
  <c r="H4" i="31"/>
  <c r="W3" i="31"/>
  <c r="A23" i="46" l="1"/>
  <c r="B23" i="45"/>
  <c r="AP3" i="28"/>
  <c r="AB3" i="28"/>
  <c r="E3" i="28"/>
  <c r="X48" i="6"/>
  <c r="Y48" i="6"/>
  <c r="W48" i="6"/>
  <c r="AN4" i="4"/>
  <c r="Z4" i="4"/>
  <c r="C4" i="4"/>
  <c r="I22" i="31"/>
  <c r="I30" i="31"/>
  <c r="I21" i="31"/>
  <c r="I10" i="31"/>
  <c r="I28" i="31"/>
  <c r="I14" i="31"/>
  <c r="I12" i="31"/>
  <c r="I13" i="31"/>
  <c r="I27" i="31"/>
  <c r="I9" i="31"/>
  <c r="I19" i="31"/>
  <c r="I16" i="31"/>
  <c r="I18" i="31"/>
  <c r="I8" i="31"/>
  <c r="I23" i="31"/>
  <c r="I15" i="31"/>
  <c r="I7" i="31"/>
  <c r="I20" i="31"/>
  <c r="I29" i="31"/>
  <c r="I6" i="31"/>
  <c r="I33" i="31"/>
  <c r="I32" i="31"/>
  <c r="I24" i="31"/>
  <c r="I25" i="31"/>
  <c r="I26" i="31"/>
  <c r="I31" i="31"/>
  <c r="I17" i="31"/>
  <c r="I11" i="31"/>
  <c r="A23" i="47" l="1"/>
  <c r="B23" i="47" s="1"/>
  <c r="B23" i="46"/>
  <c r="B33" i="6"/>
  <c r="B32" i="6"/>
  <c r="B13" i="6"/>
  <c r="A12" i="6"/>
  <c r="A13" i="6"/>
  <c r="AO7" i="4"/>
  <c r="AB7" i="4"/>
  <c r="AA7" i="4"/>
  <c r="Z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69" i="42" l="1"/>
  <c r="B69" i="43" s="1"/>
  <c r="B69" i="44" s="1"/>
  <c r="B69" i="45" s="1"/>
  <c r="B69" i="46" s="1"/>
  <c r="B69" i="47" s="1"/>
  <c r="B68" i="42"/>
  <c r="B68" i="43" s="1"/>
  <c r="B68" i="44" s="1"/>
  <c r="B68" i="45" s="1"/>
  <c r="B68" i="46" s="1"/>
  <c r="B68" i="47" s="1"/>
  <c r="CJ171" i="42" l="1"/>
  <c r="H518" i="41"/>
  <c r="H521" i="41" s="1"/>
  <c r="H517" i="41"/>
  <c r="H520" i="41" s="1"/>
  <c r="AY9" i="46" l="1"/>
  <c r="AY9" i="47" s="1"/>
  <c r="AT48" i="6" s="1"/>
  <c r="AZ9" i="44"/>
  <c r="AZ9" i="45" s="1"/>
  <c r="AZ9" i="46" s="1"/>
  <c r="AZ9" i="47" s="1"/>
  <c r="AU48" i="6" s="1"/>
  <c r="BA9" i="44"/>
  <c r="BA9" i="45" s="1"/>
  <c r="BA9" i="46" s="1"/>
  <c r="BA9" i="47" s="1"/>
  <c r="AV48" i="6" s="1"/>
  <c r="BB9" i="44"/>
  <c r="BB9" i="45" s="1"/>
  <c r="BB9" i="46" s="1"/>
  <c r="BB9" i="47" s="1"/>
  <c r="AW48" i="6" s="1"/>
  <c r="BC9" i="44"/>
  <c r="BC9" i="45" s="1"/>
  <c r="BC9" i="46" s="1"/>
  <c r="BC9" i="47" s="1"/>
  <c r="AX48" i="6" s="1"/>
  <c r="BD9" i="44"/>
  <c r="BD9" i="45" s="1"/>
  <c r="BD9" i="46" s="1"/>
  <c r="BD9" i="47" s="1"/>
  <c r="AY48" i="6" s="1"/>
  <c r="BE9" i="44"/>
  <c r="BE9" i="45" s="1"/>
  <c r="BE9" i="46" s="1"/>
  <c r="BE9" i="47" s="1"/>
  <c r="AZ48" i="6" s="1"/>
  <c r="BF9" i="44"/>
  <c r="BF9" i="45" s="1"/>
  <c r="BF9" i="46" s="1"/>
  <c r="BF9" i="47" s="1"/>
  <c r="BA48" i="6" s="1"/>
  <c r="BG9" i="44"/>
  <c r="BG9" i="45" s="1"/>
  <c r="BG9" i="46" s="1"/>
  <c r="BG9" i="47" s="1"/>
  <c r="BB48" i="6" s="1"/>
  <c r="BH9" i="44"/>
  <c r="BH9" i="45" s="1"/>
  <c r="BH9" i="46" s="1"/>
  <c r="BH9" i="47" s="1"/>
  <c r="BC48" i="6" s="1"/>
  <c r="BI9" i="44"/>
  <c r="BI9" i="45" s="1"/>
  <c r="BI9" i="46" s="1"/>
  <c r="BI9" i="47" s="1"/>
  <c r="BD48" i="6" s="1"/>
  <c r="BJ9" i="44"/>
  <c r="BJ9" i="45" s="1"/>
  <c r="BJ9" i="46" s="1"/>
  <c r="BJ9" i="47" s="1"/>
  <c r="BE48" i="6" s="1"/>
  <c r="BK9" i="44"/>
  <c r="BK9" i="45" s="1"/>
  <c r="BK9" i="46" s="1"/>
  <c r="BK9" i="47" s="1"/>
  <c r="BF48" i="6" s="1"/>
  <c r="BL9" i="44"/>
  <c r="BL9" i="45" s="1"/>
  <c r="BL9" i="46" s="1"/>
  <c r="BL9" i="47" s="1"/>
  <c r="BG48" i="6" s="1"/>
  <c r="BM9" i="44"/>
  <c r="BM9" i="45" s="1"/>
  <c r="BM9" i="46" s="1"/>
  <c r="BM9" i="47" s="1"/>
  <c r="BH48" i="6" s="1"/>
  <c r="BN9" i="44"/>
  <c r="BN9" i="45" s="1"/>
  <c r="BN9" i="46" s="1"/>
  <c r="BN9" i="47" s="1"/>
  <c r="BI48" i="6" s="1"/>
  <c r="BO9" i="44"/>
  <c r="BO9" i="45" s="1"/>
  <c r="BO9" i="46" s="1"/>
  <c r="BO9" i="47" s="1"/>
  <c r="BJ48" i="6" s="1"/>
  <c r="BP9" i="44"/>
  <c r="BP9" i="45" s="1"/>
  <c r="BP9" i="46" s="1"/>
  <c r="BP9" i="47" s="1"/>
  <c r="BK48" i="6" s="1"/>
  <c r="BQ9" i="44"/>
  <c r="BQ9" i="45" s="1"/>
  <c r="BQ9" i="46" s="1"/>
  <c r="BQ9" i="47" s="1"/>
  <c r="BL48" i="6" s="1"/>
  <c r="BR9" i="44"/>
  <c r="BR9" i="45" s="1"/>
  <c r="BR9" i="46" s="1"/>
  <c r="BR9" i="47" s="1"/>
  <c r="BM48" i="6" s="1"/>
  <c r="BS9" i="44"/>
  <c r="BS9" i="45" s="1"/>
  <c r="BS9" i="46" s="1"/>
  <c r="BS9" i="47" s="1"/>
  <c r="BN48" i="6" s="1"/>
  <c r="BT9" i="44"/>
  <c r="BT9" i="45" s="1"/>
  <c r="BT9" i="46" s="1"/>
  <c r="BT9" i="47" s="1"/>
  <c r="BO48" i="6" s="1"/>
  <c r="BU9" i="44"/>
  <c r="BU9" i="45" s="1"/>
  <c r="BU9" i="46" s="1"/>
  <c r="BU9" i="47" s="1"/>
  <c r="BP48" i="6" s="1"/>
  <c r="BV9" i="44"/>
  <c r="BV9" i="45" s="1"/>
  <c r="BV9" i="46" s="1"/>
  <c r="BV9" i="47" s="1"/>
  <c r="BQ48" i="6" s="1"/>
  <c r="BW9" i="44"/>
  <c r="BW9" i="45" s="1"/>
  <c r="BW9" i="46" s="1"/>
  <c r="BW9" i="47" s="1"/>
  <c r="BR48" i="6" s="1"/>
  <c r="BX9" i="44"/>
  <c r="BX9" i="45" s="1"/>
  <c r="BX9" i="46" s="1"/>
  <c r="BX9" i="47" s="1"/>
  <c r="BS48" i="6" s="1"/>
  <c r="BY9" i="44"/>
  <c r="BY9" i="45" s="1"/>
  <c r="BY9" i="46" s="1"/>
  <c r="BY9" i="47" s="1"/>
  <c r="BT48" i="6" s="1"/>
  <c r="BZ9" i="44"/>
  <c r="BZ9" i="45" s="1"/>
  <c r="BZ9" i="46" s="1"/>
  <c r="BZ9" i="47" s="1"/>
  <c r="BU48" i="6" s="1"/>
  <c r="CA9" i="44"/>
  <c r="CA9" i="45" s="1"/>
  <c r="CA9" i="46" s="1"/>
  <c r="CA9" i="47" s="1"/>
  <c r="BV48" i="6" s="1"/>
  <c r="CB9" i="44"/>
  <c r="CB9" i="45" s="1"/>
  <c r="CB9" i="46" s="1"/>
  <c r="CB9" i="47" s="1"/>
  <c r="BW48" i="6" s="1"/>
  <c r="CC9" i="44"/>
  <c r="CC9" i="45" s="1"/>
  <c r="CC9" i="46" s="1"/>
  <c r="CC9" i="47" s="1"/>
  <c r="BX48" i="6" s="1"/>
  <c r="CD9" i="44"/>
  <c r="CD9" i="45" s="1"/>
  <c r="CD9" i="46" s="1"/>
  <c r="CD9" i="47" s="1"/>
  <c r="BY48" i="6" s="1"/>
  <c r="CE9" i="44"/>
  <c r="CE9" i="45" s="1"/>
  <c r="CE9" i="46" s="1"/>
  <c r="CE9" i="47" s="1"/>
  <c r="BZ48" i="6" s="1"/>
  <c r="CF9" i="44"/>
  <c r="CF9" i="45" s="1"/>
  <c r="CF9" i="46" s="1"/>
  <c r="CF9" i="47" s="1"/>
  <c r="CA48" i="6" s="1"/>
  <c r="CG9" i="44"/>
  <c r="CG9" i="45" s="1"/>
  <c r="CG9" i="46" s="1"/>
  <c r="CG9" i="47" s="1"/>
  <c r="CB48" i="6" s="1"/>
  <c r="CH9" i="44"/>
  <c r="CH9" i="45" s="1"/>
  <c r="CH9" i="46" s="1"/>
  <c r="CI9" i="44"/>
  <c r="CI9" i="45" s="1"/>
  <c r="CI9" i="46" s="1"/>
  <c r="CI9" i="47" s="1"/>
  <c r="CD48" i="6" s="1"/>
  <c r="AT9" i="47" l="1"/>
  <c r="AO48" i="6" s="1"/>
  <c r="AS9" i="47"/>
  <c r="AN48" i="6" s="1"/>
  <c r="AV9" i="47"/>
  <c r="AQ48" i="6" s="1"/>
  <c r="AR9" i="47"/>
  <c r="AM48" i="6" s="1"/>
  <c r="AX9" i="47"/>
  <c r="AS48" i="6" s="1"/>
  <c r="AW9" i="47"/>
  <c r="AR48" i="6" s="1"/>
  <c r="AU9" i="47"/>
  <c r="AP48" i="6" s="1"/>
  <c r="AQ9" i="47"/>
  <c r="AL48" i="6" s="1"/>
  <c r="CH9" i="47"/>
  <c r="CC48" i="6" s="1"/>
  <c r="AK48" i="6" l="1"/>
  <c r="C13" i="4"/>
  <c r="P13" i="4"/>
  <c r="N13" i="4"/>
  <c r="AP3" i="42"/>
  <c r="AP3" i="43" s="1"/>
  <c r="AP3" i="44" s="1"/>
  <c r="AP3" i="45" s="1"/>
  <c r="AP3" i="46" s="1"/>
  <c r="AP3" i="47" s="1"/>
  <c r="HW39" i="52" s="1"/>
  <c r="AO3" i="42"/>
  <c r="AO3" i="43" s="1"/>
  <c r="AO3" i="44" s="1"/>
  <c r="AO3" i="45" s="1"/>
  <c r="AO3" i="46" s="1"/>
  <c r="AO3" i="47" s="1"/>
  <c r="HW38" i="52" s="1"/>
  <c r="AC3" i="43"/>
  <c r="AC3" i="44" s="1"/>
  <c r="AC3" i="45" s="1"/>
  <c r="AC3" i="46" s="1"/>
  <c r="AC3" i="47" s="1"/>
  <c r="HW27" i="52" s="1"/>
  <c r="AB3" i="43"/>
  <c r="AB3" i="44" s="1"/>
  <c r="AB3" i="45" s="1"/>
  <c r="AB3" i="46" s="1"/>
  <c r="AB3" i="47" s="1"/>
  <c r="HW26" i="52" s="1"/>
  <c r="AA3" i="43"/>
  <c r="AA3" i="44" s="1"/>
  <c r="AA3" i="45" s="1"/>
  <c r="AA3" i="46" s="1"/>
  <c r="AA3" i="47" s="1"/>
  <c r="HW25" i="52" s="1"/>
  <c r="HW16" i="52"/>
  <c r="P3" i="42"/>
  <c r="P3" i="43" s="1"/>
  <c r="P3" i="44" s="1"/>
  <c r="P3" i="45" s="1"/>
  <c r="P3" i="46" s="1"/>
  <c r="P3" i="47" s="1"/>
  <c r="HW15" i="52" s="1"/>
  <c r="O3" i="42"/>
  <c r="O3" i="43" s="1"/>
  <c r="O3" i="44" s="1"/>
  <c r="O3" i="45" s="1"/>
  <c r="O3" i="46" s="1"/>
  <c r="O3" i="47" s="1"/>
  <c r="HW14" i="52" s="1"/>
  <c r="N3" i="42"/>
  <c r="N3" i="43" s="1"/>
  <c r="N3" i="44" s="1"/>
  <c r="N3" i="45" s="1"/>
  <c r="N3" i="46" s="1"/>
  <c r="N3" i="47" s="1"/>
  <c r="HW13" i="52" s="1"/>
  <c r="M3" i="42"/>
  <c r="M3" i="43" s="1"/>
  <c r="M3" i="44" s="1"/>
  <c r="M3" i="45" s="1"/>
  <c r="M3" i="46" s="1"/>
  <c r="M3" i="47" s="1"/>
  <c r="HW12" i="52" s="1"/>
  <c r="L3" i="42"/>
  <c r="L3" i="43" s="1"/>
  <c r="L3" i="44" s="1"/>
  <c r="L3" i="45" s="1"/>
  <c r="L3" i="46" s="1"/>
  <c r="L3" i="47" s="1"/>
  <c r="HW11" i="52" s="1"/>
  <c r="K3" i="42"/>
  <c r="K3" i="43" s="1"/>
  <c r="K3" i="44" s="1"/>
  <c r="K3" i="45" s="1"/>
  <c r="K3" i="46" s="1"/>
  <c r="K3" i="47" s="1"/>
  <c r="HW10" i="52" s="1"/>
  <c r="J3" i="42"/>
  <c r="J3" i="43" s="1"/>
  <c r="J3" i="44" s="1"/>
  <c r="J3" i="45" s="1"/>
  <c r="J3" i="46" s="1"/>
  <c r="J3" i="47" s="1"/>
  <c r="HW9" i="52" s="1"/>
  <c r="I3" i="42"/>
  <c r="I3" i="43" s="1"/>
  <c r="I3" i="44" s="1"/>
  <c r="I3" i="45" s="1"/>
  <c r="I3" i="46" s="1"/>
  <c r="I3" i="47" s="1"/>
  <c r="HW8" i="52" s="1"/>
  <c r="H3" i="42"/>
  <c r="H3" i="43" s="1"/>
  <c r="H3" i="44" s="1"/>
  <c r="H3" i="45" s="1"/>
  <c r="H3" i="46" s="1"/>
  <c r="H3" i="47" s="1"/>
  <c r="HW7" i="52" s="1"/>
  <c r="G3" i="42"/>
  <c r="G3" i="43" s="1"/>
  <c r="G3" i="44" s="1"/>
  <c r="G3" i="45" s="1"/>
  <c r="G3" i="46" s="1"/>
  <c r="G3" i="47" s="1"/>
  <c r="HW6" i="52" s="1"/>
  <c r="F3" i="42"/>
  <c r="F3" i="43" s="1"/>
  <c r="F3" i="44" s="1"/>
  <c r="F3" i="45" s="1"/>
  <c r="F3" i="46" s="1"/>
  <c r="F3" i="47" s="1"/>
  <c r="HW5" i="52" s="1"/>
  <c r="E3" i="42"/>
  <c r="E3" i="43" s="1"/>
  <c r="E3" i="44" s="1"/>
  <c r="E3" i="45" s="1"/>
  <c r="E3" i="46" s="1"/>
  <c r="E3" i="47" s="1"/>
  <c r="HW4" i="52" s="1"/>
  <c r="D3" i="42"/>
  <c r="D3" i="43" s="1"/>
  <c r="D3" i="44" s="1"/>
  <c r="D3" i="45" s="1"/>
  <c r="D3" i="46" s="1"/>
  <c r="D3" i="47" s="1"/>
  <c r="HW3" i="52" s="1"/>
  <c r="C17" i="4"/>
  <c r="P17" i="4"/>
  <c r="C16" i="4"/>
  <c r="P16" i="4"/>
  <c r="C15" i="4"/>
  <c r="C14" i="4"/>
  <c r="P14" i="4"/>
  <c r="N14" i="4"/>
  <c r="C12" i="4"/>
  <c r="P12" i="4"/>
  <c r="C11" i="4"/>
  <c r="K8" i="41"/>
  <c r="J8" i="41"/>
  <c r="J179" i="41" s="1"/>
  <c r="E8" i="41"/>
  <c r="E179" i="41" s="1"/>
  <c r="I40" i="4" l="1"/>
  <c r="I41" i="4"/>
  <c r="P11" i="4"/>
  <c r="O12" i="4"/>
  <c r="O16" i="4"/>
  <c r="O17" i="4"/>
  <c r="N15" i="4"/>
  <c r="N11" i="4"/>
  <c r="N12" i="4"/>
  <c r="O14" i="4"/>
  <c r="O15" i="4"/>
  <c r="O11" i="4"/>
  <c r="P15" i="4"/>
  <c r="N17" i="4"/>
  <c r="N16" i="4"/>
  <c r="O13" i="4"/>
  <c r="R4" i="28"/>
  <c r="DD4" i="28" s="1"/>
  <c r="P5" i="4"/>
  <c r="N5" i="4"/>
  <c r="P4" i="28"/>
  <c r="DB4" i="28" s="1"/>
  <c r="Q4" i="28"/>
  <c r="DC4" i="28" s="1"/>
  <c r="O5" i="4"/>
  <c r="C98" i="6"/>
  <c r="E96" i="6"/>
  <c r="P90" i="28" l="1"/>
  <c r="DB90" i="28" s="1"/>
  <c r="P77" i="28"/>
  <c r="DB77" i="28" s="1"/>
  <c r="P65" i="28"/>
  <c r="DB65" i="28" s="1"/>
  <c r="P54" i="28"/>
  <c r="DB54" i="28" s="1"/>
  <c r="P44" i="28"/>
  <c r="DB44" i="28" s="1"/>
  <c r="P35" i="28"/>
  <c r="R90" i="28"/>
  <c r="DD90" i="28" s="1"/>
  <c r="R77" i="28"/>
  <c r="DD77" i="28" s="1"/>
  <c r="R65" i="28"/>
  <c r="DD65" i="28" s="1"/>
  <c r="R54" i="28"/>
  <c r="DD54" i="28" s="1"/>
  <c r="R44" i="28"/>
  <c r="DD44" i="28" s="1"/>
  <c r="R35" i="28"/>
  <c r="DD35" i="28" s="1"/>
  <c r="Q90" i="28"/>
  <c r="DC90" i="28" s="1"/>
  <c r="Q77" i="28"/>
  <c r="DC77" i="28" s="1"/>
  <c r="Q65" i="28"/>
  <c r="DC65" i="28" s="1"/>
  <c r="Q54" i="28"/>
  <c r="DC54" i="28" s="1"/>
  <c r="Q44" i="28"/>
  <c r="DC44" i="28" s="1"/>
  <c r="Q35" i="28"/>
  <c r="DC35" i="28" s="1"/>
  <c r="O36" i="4"/>
  <c r="M47" i="6" s="1"/>
  <c r="O21" i="4"/>
  <c r="N36" i="4"/>
  <c r="L47" i="6" s="1"/>
  <c r="N21" i="4"/>
  <c r="P36" i="4"/>
  <c r="N47" i="6" s="1"/>
  <c r="P21" i="4"/>
  <c r="D106" i="28"/>
  <c r="D107" i="28"/>
  <c r="AQ4" i="28"/>
  <c r="EA4" i="28" s="1"/>
  <c r="AO5" i="4"/>
  <c r="AO21" i="4" s="1"/>
  <c r="AO11" i="4"/>
  <c r="AO12" i="4"/>
  <c r="AO13" i="4"/>
  <c r="AO14" i="4"/>
  <c r="AO15" i="4"/>
  <c r="AO16" i="4"/>
  <c r="AO17" i="4"/>
  <c r="C75" i="42"/>
  <c r="AO36" i="4" l="1"/>
  <c r="AK47" i="6" s="1"/>
  <c r="M4" i="28" l="1"/>
  <c r="CY4" i="28" s="1"/>
  <c r="N4" i="28"/>
  <c r="CZ4" i="28" s="1"/>
  <c r="O4" i="28"/>
  <c r="DA4" i="28" s="1"/>
  <c r="AN20" i="4"/>
  <c r="Z20" i="4"/>
  <c r="C20" i="4"/>
  <c r="A99" i="28" l="1"/>
  <c r="K5" i="4"/>
  <c r="L5" i="4"/>
  <c r="M5" i="4"/>
  <c r="K36" i="4" l="1"/>
  <c r="I47" i="6" s="1"/>
  <c r="K21" i="4"/>
  <c r="M36" i="4"/>
  <c r="K47" i="6" s="1"/>
  <c r="M21" i="4"/>
  <c r="L36" i="4"/>
  <c r="J47" i="6" s="1"/>
  <c r="L21" i="4"/>
  <c r="K12" i="4"/>
  <c r="L11" i="4"/>
  <c r="K11" i="4"/>
  <c r="K17" i="4" l="1"/>
  <c r="L17" i="4"/>
  <c r="M17" i="4"/>
  <c r="M16" i="4"/>
  <c r="K16" i="4"/>
  <c r="L16" i="4"/>
  <c r="M15" i="4"/>
  <c r="K15" i="4"/>
  <c r="L15" i="4"/>
  <c r="M14" i="4"/>
  <c r="K14" i="4"/>
  <c r="L14" i="4"/>
  <c r="L13" i="4"/>
  <c r="M13" i="4"/>
  <c r="K13" i="4"/>
  <c r="L12" i="4"/>
  <c r="M12" i="4"/>
  <c r="M11" i="4"/>
  <c r="N97" i="28" l="1"/>
  <c r="M97" i="28"/>
  <c r="N79" i="28"/>
  <c r="N56" i="28"/>
  <c r="N92" i="28"/>
  <c r="N67" i="28"/>
  <c r="N46" i="28"/>
  <c r="N37" i="28"/>
  <c r="N94" i="28"/>
  <c r="N69" i="28"/>
  <c r="N81" i="28"/>
  <c r="N58" i="28"/>
  <c r="N82" i="28"/>
  <c r="N95" i="28"/>
  <c r="N70" i="28"/>
  <c r="N83" i="28"/>
  <c r="N96" i="28"/>
  <c r="N78" i="28"/>
  <c r="N55" i="28"/>
  <c r="N91" i="28"/>
  <c r="N66" i="28"/>
  <c r="N45" i="28"/>
  <c r="N36" i="28"/>
  <c r="N80" i="28"/>
  <c r="N57" i="28"/>
  <c r="N93" i="28"/>
  <c r="N68" i="28"/>
  <c r="N47" i="28"/>
  <c r="M95" i="28"/>
  <c r="M70" i="28"/>
  <c r="M82" i="28"/>
  <c r="M83" i="28"/>
  <c r="M96" i="28"/>
  <c r="J57" i="6"/>
  <c r="I57" i="6"/>
  <c r="I56" i="6"/>
  <c r="J56" i="6"/>
  <c r="I55" i="6"/>
  <c r="J55" i="6"/>
  <c r="J54" i="6"/>
  <c r="J53" i="6"/>
  <c r="J52" i="6"/>
  <c r="J51" i="6"/>
  <c r="CZ97" i="28" l="1"/>
  <c r="CZ95" i="28"/>
  <c r="CZ93" i="28"/>
  <c r="CZ91" i="28"/>
  <c r="CZ96" i="28"/>
  <c r="CZ94" i="28"/>
  <c r="CZ92" i="28"/>
  <c r="CZ37" i="28"/>
  <c r="CZ36" i="28"/>
  <c r="CZ58" i="28"/>
  <c r="CZ56" i="28"/>
  <c r="CZ57" i="28"/>
  <c r="CZ55" i="28"/>
  <c r="CZ46" i="28"/>
  <c r="CZ47" i="28"/>
  <c r="CZ45" i="28"/>
  <c r="CZ81" i="28"/>
  <c r="CZ79" i="28"/>
  <c r="CZ83" i="28"/>
  <c r="CZ80" i="28"/>
  <c r="CZ82" i="28"/>
  <c r="CZ78" i="28"/>
  <c r="CZ69" i="28"/>
  <c r="CZ68" i="28"/>
  <c r="CZ67" i="28"/>
  <c r="CZ66" i="28"/>
  <c r="CZ70" i="28"/>
  <c r="N77" i="28"/>
  <c r="CZ77" i="28" s="1"/>
  <c r="N54" i="28"/>
  <c r="CZ54" i="28" s="1"/>
  <c r="N44" i="28"/>
  <c r="CZ44" i="28" s="1"/>
  <c r="N90" i="28"/>
  <c r="CZ90" i="28" s="1"/>
  <c r="N65" i="28"/>
  <c r="CZ65" i="28" s="1"/>
  <c r="N35" i="28"/>
  <c r="CZ35" i="28" s="1"/>
  <c r="M90" i="28"/>
  <c r="CY90" i="28" s="1"/>
  <c r="M65" i="28"/>
  <c r="CY65" i="28" s="1"/>
  <c r="M35" i="28"/>
  <c r="M77" i="28"/>
  <c r="CY77" i="28" s="1"/>
  <c r="M54" i="28"/>
  <c r="CY54" i="28" s="1"/>
  <c r="M44" i="28"/>
  <c r="CY44" i="28" s="1"/>
  <c r="CY35" i="28" l="1"/>
  <c r="L106" i="28"/>
  <c r="AP4" i="28" l="1"/>
  <c r="AD4" i="28"/>
  <c r="AC4" i="28"/>
  <c r="AB4" i="28"/>
  <c r="L4" i="28"/>
  <c r="K4" i="28"/>
  <c r="J4" i="28"/>
  <c r="I4" i="28"/>
  <c r="H4" i="28"/>
  <c r="G4" i="28"/>
  <c r="F4" i="28"/>
  <c r="E4" i="28"/>
  <c r="AN5" i="4"/>
  <c r="AB5" i="4"/>
  <c r="AA5" i="4"/>
  <c r="Z5" i="4"/>
  <c r="J5" i="4"/>
  <c r="I5" i="4"/>
  <c r="H5" i="4"/>
  <c r="G5" i="4"/>
  <c r="F5" i="4"/>
  <c r="E5" i="4"/>
  <c r="D5" i="4"/>
  <c r="C5" i="4"/>
  <c r="B219" i="47"/>
  <c r="B219" i="46"/>
  <c r="B219" i="45"/>
  <c r="B219" i="44"/>
  <c r="B219" i="43"/>
  <c r="B219" i="42"/>
  <c r="B219" i="41"/>
  <c r="C74" i="47"/>
  <c r="C74" i="46"/>
  <c r="C74" i="45"/>
  <c r="C74" i="44"/>
  <c r="C74" i="43"/>
  <c r="C74" i="42"/>
  <c r="C74" i="41"/>
  <c r="C219" i="47"/>
  <c r="C219" i="46"/>
  <c r="C219" i="45"/>
  <c r="C219" i="44"/>
  <c r="C219" i="43"/>
  <c r="C219" i="42"/>
  <c r="C219" i="41"/>
  <c r="C190" i="47"/>
  <c r="C190" i="46"/>
  <c r="C190" i="45"/>
  <c r="C190" i="44"/>
  <c r="C190" i="43"/>
  <c r="C190" i="42"/>
  <c r="C190" i="41"/>
  <c r="C93" i="47"/>
  <c r="C93" i="46"/>
  <c r="C93" i="45"/>
  <c r="C93" i="44"/>
  <c r="C93" i="43"/>
  <c r="C93" i="42"/>
  <c r="C93" i="41"/>
  <c r="B71" i="47" l="1"/>
  <c r="B71" i="46"/>
  <c r="B71" i="45"/>
  <c r="B71" i="44"/>
  <c r="B71" i="43"/>
  <c r="B71" i="42"/>
  <c r="B71" i="41"/>
  <c r="C57" i="47"/>
  <c r="C57" i="46"/>
  <c r="C57" i="45"/>
  <c r="C57" i="44"/>
  <c r="C57" i="43"/>
  <c r="C57" i="42"/>
  <c r="C57" i="41"/>
  <c r="C45" i="47"/>
  <c r="C45" i="46"/>
  <c r="C45" i="45"/>
  <c r="C45" i="44"/>
  <c r="C45" i="43"/>
  <c r="C45" i="42"/>
  <c r="C45" i="41"/>
  <c r="A197" i="47" l="1"/>
  <c r="CI177" i="47"/>
  <c r="CH177" i="47"/>
  <c r="CG177" i="47"/>
  <c r="CF177" i="47"/>
  <c r="CE177" i="47"/>
  <c r="CD177" i="47"/>
  <c r="CC177" i="47"/>
  <c r="CB177" i="47"/>
  <c r="CA177" i="47"/>
  <c r="BZ177" i="47"/>
  <c r="BY177" i="47"/>
  <c r="BX177" i="47"/>
  <c r="BW177" i="47"/>
  <c r="BV177" i="47"/>
  <c r="BU177" i="47"/>
  <c r="BT177" i="47"/>
  <c r="BS177" i="47"/>
  <c r="C153" i="47" l="1"/>
  <c r="C139" i="47"/>
  <c r="C127" i="47"/>
  <c r="A105" i="47"/>
  <c r="B105" i="47" l="1"/>
  <c r="B197" i="47"/>
  <c r="AJ197" i="47" l="1"/>
  <c r="AF197" i="47"/>
  <c r="AI197" i="47"/>
  <c r="AD197" i="47"/>
  <c r="AM197" i="47"/>
  <c r="AH197" i="47"/>
  <c r="AL197" i="47"/>
  <c r="AE197" i="47"/>
  <c r="AK197" i="47"/>
  <c r="AG197" i="47"/>
  <c r="AK105" i="47"/>
  <c r="AG105" i="47"/>
  <c r="AJ105" i="47"/>
  <c r="AF105" i="47"/>
  <c r="AI105" i="47"/>
  <c r="AH105" i="47"/>
  <c r="AL105" i="47"/>
  <c r="AD105" i="47"/>
  <c r="AE105" i="47"/>
  <c r="AM105" i="47"/>
  <c r="X197" i="47"/>
  <c r="T197" i="47"/>
  <c r="Y197" i="47"/>
  <c r="S197" i="47"/>
  <c r="W197" i="47"/>
  <c r="R197" i="47"/>
  <c r="V197" i="47"/>
  <c r="U197" i="47"/>
  <c r="Q197" i="47"/>
  <c r="X105" i="47"/>
  <c r="T105" i="47"/>
  <c r="W105" i="47"/>
  <c r="R105" i="47"/>
  <c r="V105" i="47"/>
  <c r="Q105" i="47"/>
  <c r="U105" i="47"/>
  <c r="Y105" i="47"/>
  <c r="S105" i="47"/>
  <c r="P197" i="47"/>
  <c r="L197" i="47"/>
  <c r="H197" i="47"/>
  <c r="D197" i="47"/>
  <c r="K197" i="47"/>
  <c r="F197" i="47"/>
  <c r="O197" i="47"/>
  <c r="E197" i="47"/>
  <c r="N197" i="47"/>
  <c r="I197" i="47"/>
  <c r="M197" i="47"/>
  <c r="G197" i="47"/>
  <c r="J197" i="47"/>
  <c r="M105" i="47"/>
  <c r="I105" i="47"/>
  <c r="E105" i="47"/>
  <c r="P105" i="47"/>
  <c r="K105" i="47"/>
  <c r="F105" i="47"/>
  <c r="G105" i="47"/>
  <c r="O105" i="47"/>
  <c r="J105" i="47"/>
  <c r="D105" i="47"/>
  <c r="N105" i="47"/>
  <c r="H105" i="47"/>
  <c r="L105" i="47"/>
  <c r="CG197" i="47"/>
  <c r="AP197" i="47"/>
  <c r="CG105" i="47"/>
  <c r="AP105" i="47"/>
  <c r="BI105" i="47"/>
  <c r="BZ105" i="47"/>
  <c r="AT105" i="47"/>
  <c r="BJ105" i="47"/>
  <c r="AS105" i="47"/>
  <c r="AU105" i="47"/>
  <c r="BW105" i="47"/>
  <c r="AA105" i="47"/>
  <c r="BB105" i="47"/>
  <c r="BR105" i="47"/>
  <c r="CH105" i="47"/>
  <c r="BM105" i="47"/>
  <c r="AB105" i="47"/>
  <c r="BA105" i="47"/>
  <c r="BO105" i="47"/>
  <c r="CE105" i="47"/>
  <c r="AO105" i="47"/>
  <c r="AX105" i="47"/>
  <c r="BF105" i="47"/>
  <c r="BN105" i="47"/>
  <c r="BV105" i="47"/>
  <c r="CD105" i="47"/>
  <c r="BC105" i="47"/>
  <c r="BU105" i="47"/>
  <c r="CC105" i="47"/>
  <c r="AQ105" i="47"/>
  <c r="AY105" i="47"/>
  <c r="BE105" i="47"/>
  <c r="BK105" i="47"/>
  <c r="BS105" i="47"/>
  <c r="CA105" i="47"/>
  <c r="CI105" i="47"/>
  <c r="AC105" i="47"/>
  <c r="AR105" i="47"/>
  <c r="AV105" i="47"/>
  <c r="AZ105" i="47"/>
  <c r="BD105" i="47"/>
  <c r="BH105" i="47"/>
  <c r="BL105" i="47"/>
  <c r="BP105" i="47"/>
  <c r="BT105" i="47"/>
  <c r="BX105" i="47"/>
  <c r="CB105" i="47"/>
  <c r="CF105" i="47"/>
  <c r="AW105" i="47"/>
  <c r="BG105" i="47"/>
  <c r="BQ105" i="47"/>
  <c r="BY105" i="47"/>
  <c r="CI197" i="47"/>
  <c r="BD197" i="47"/>
  <c r="BA197" i="47"/>
  <c r="AC197" i="47"/>
  <c r="BT197" i="47"/>
  <c r="BK197" i="47"/>
  <c r="AV197" i="47"/>
  <c r="BL197" i="47"/>
  <c r="CB197" i="47"/>
  <c r="AU197" i="47"/>
  <c r="BS197" i="47"/>
  <c r="CA197" i="47"/>
  <c r="AS197" i="47"/>
  <c r="BI197" i="47"/>
  <c r="AR197" i="47"/>
  <c r="AZ197" i="47"/>
  <c r="BH197" i="47"/>
  <c r="BP197" i="47"/>
  <c r="BX197" i="47"/>
  <c r="CF197" i="47"/>
  <c r="AB197" i="47"/>
  <c r="BC197" i="47"/>
  <c r="BO197" i="47"/>
  <c r="BW197" i="47"/>
  <c r="CE197" i="47"/>
  <c r="AW197" i="47"/>
  <c r="BE197" i="47"/>
  <c r="AA197" i="47"/>
  <c r="AO197" i="47"/>
  <c r="AT197" i="47"/>
  <c r="AX197" i="47"/>
  <c r="BB197" i="47"/>
  <c r="BF197" i="47"/>
  <c r="BJ197" i="47"/>
  <c r="BN197" i="47"/>
  <c r="BR197" i="47"/>
  <c r="BV197" i="47"/>
  <c r="BZ197" i="47"/>
  <c r="CD197" i="47"/>
  <c r="CH197" i="47"/>
  <c r="AQ197" i="47"/>
  <c r="AY197" i="47"/>
  <c r="BG197" i="47"/>
  <c r="BM197" i="47"/>
  <c r="BQ197" i="47"/>
  <c r="BU197" i="47"/>
  <c r="BY197" i="47"/>
  <c r="CC197" i="47"/>
  <c r="A94" i="47"/>
  <c r="A186" i="47" s="1"/>
  <c r="C87" i="47"/>
  <c r="C86" i="47"/>
  <c r="C85" i="47"/>
  <c r="C84" i="47"/>
  <c r="C83" i="47"/>
  <c r="C82" i="47"/>
  <c r="C81" i="47"/>
  <c r="C80" i="47"/>
  <c r="C79" i="47"/>
  <c r="C78" i="47"/>
  <c r="C77" i="47"/>
  <c r="C105" i="47" l="1"/>
  <c r="C197" i="47"/>
  <c r="C76" i="47"/>
  <c r="C75" i="47" l="1"/>
  <c r="C73" i="47" l="1"/>
  <c r="C72" i="47" l="1"/>
  <c r="C69" i="47" l="1"/>
  <c r="C68" i="47"/>
  <c r="C67" i="47"/>
  <c r="C66" i="47"/>
  <c r="C65" i="47"/>
  <c r="C64" i="47"/>
  <c r="C63" i="47"/>
  <c r="C62" i="47"/>
  <c r="C61" i="47"/>
  <c r="C60" i="47"/>
  <c r="C59" i="47"/>
  <c r="C58" i="47" l="1"/>
  <c r="C55" i="47" l="1"/>
  <c r="C54" i="47"/>
  <c r="C53" i="47"/>
  <c r="C52" i="47"/>
  <c r="C51" i="47"/>
  <c r="C50" i="47"/>
  <c r="C49" i="47"/>
  <c r="C48" i="47"/>
  <c r="C47" i="47"/>
  <c r="C46" i="47" l="1"/>
  <c r="C43" i="47" l="1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 l="1"/>
  <c r="C21" i="47" l="1"/>
  <c r="C20" i="47" l="1"/>
  <c r="C19" i="47" l="1"/>
  <c r="C18" i="47" l="1"/>
  <c r="C17" i="47" l="1"/>
  <c r="C12" i="47" l="1"/>
  <c r="Z46" i="4"/>
  <c r="A197" i="46"/>
  <c r="CI177" i="46"/>
  <c r="CH177" i="46"/>
  <c r="CG177" i="46"/>
  <c r="CF177" i="46"/>
  <c r="CE177" i="46"/>
  <c r="CD177" i="46"/>
  <c r="CC177" i="46"/>
  <c r="CB177" i="46"/>
  <c r="CA177" i="46"/>
  <c r="BZ177" i="46"/>
  <c r="BY177" i="46"/>
  <c r="BX177" i="46"/>
  <c r="BW177" i="46"/>
  <c r="BV177" i="46"/>
  <c r="BU177" i="46"/>
  <c r="BT177" i="46"/>
  <c r="BS177" i="46"/>
  <c r="C153" i="46" l="1"/>
  <c r="C139" i="46"/>
  <c r="C127" i="46"/>
  <c r="A105" i="46"/>
  <c r="B197" i="46" l="1"/>
  <c r="B105" i="46"/>
  <c r="A94" i="46"/>
  <c r="A186" i="46" s="1"/>
  <c r="C87" i="46"/>
  <c r="C86" i="46"/>
  <c r="C85" i="46"/>
  <c r="C84" i="46"/>
  <c r="C83" i="46"/>
  <c r="C82" i="46"/>
  <c r="C81" i="46"/>
  <c r="C80" i="46"/>
  <c r="C79" i="46"/>
  <c r="C78" i="46"/>
  <c r="C77" i="46"/>
  <c r="AL105" i="46" l="1"/>
  <c r="AH105" i="46"/>
  <c r="AD105" i="46"/>
  <c r="AK105" i="46"/>
  <c r="AG105" i="46"/>
  <c r="AJ105" i="46"/>
  <c r="AE105" i="46"/>
  <c r="AI105" i="46"/>
  <c r="AF105" i="46"/>
  <c r="AM105" i="46"/>
  <c r="AJ197" i="46"/>
  <c r="AF197" i="46"/>
  <c r="AM197" i="46"/>
  <c r="AH197" i="46"/>
  <c r="AL197" i="46"/>
  <c r="AG197" i="46"/>
  <c r="AK197" i="46"/>
  <c r="AD197" i="46"/>
  <c r="AI197" i="46"/>
  <c r="AE197" i="46"/>
  <c r="X197" i="46"/>
  <c r="T197" i="46"/>
  <c r="V197" i="46"/>
  <c r="Q197" i="46"/>
  <c r="U197" i="46"/>
  <c r="S197" i="46"/>
  <c r="R197" i="46"/>
  <c r="Y197" i="46"/>
  <c r="W197" i="46"/>
  <c r="Y105" i="46"/>
  <c r="U105" i="46"/>
  <c r="Q105" i="46"/>
  <c r="W105" i="46"/>
  <c r="R105" i="46"/>
  <c r="V105" i="46"/>
  <c r="T105" i="46"/>
  <c r="X105" i="46"/>
  <c r="S105" i="46"/>
  <c r="I105" i="46"/>
  <c r="BX197" i="46"/>
  <c r="BX105" i="46"/>
  <c r="AB105" i="46"/>
  <c r="AU197" i="46"/>
  <c r="BI197" i="46"/>
  <c r="BL197" i="46"/>
  <c r="BF197" i="46"/>
  <c r="BD197" i="46"/>
  <c r="CE197" i="46"/>
  <c r="BB197" i="46"/>
  <c r="BA197" i="46"/>
  <c r="BM197" i="46"/>
  <c r="G197" i="46"/>
  <c r="CD197" i="46"/>
  <c r="AA197" i="46"/>
  <c r="BK197" i="46"/>
  <c r="AT197" i="46"/>
  <c r="AX197" i="46"/>
  <c r="J197" i="46"/>
  <c r="BZ197" i="46"/>
  <c r="CF197" i="46"/>
  <c r="BG197" i="46"/>
  <c r="BT197" i="46"/>
  <c r="AR105" i="46"/>
  <c r="BB105" i="46"/>
  <c r="BM105" i="46"/>
  <c r="BR197" i="46"/>
  <c r="CG197" i="46"/>
  <c r="BW197" i="46"/>
  <c r="AQ197" i="46"/>
  <c r="AO197" i="46"/>
  <c r="BH197" i="46"/>
  <c r="AW105" i="46"/>
  <c r="BQ105" i="46"/>
  <c r="BE105" i="46"/>
  <c r="AP197" i="46"/>
  <c r="O197" i="46"/>
  <c r="BC105" i="46"/>
  <c r="BH105" i="46"/>
  <c r="CH105" i="46"/>
  <c r="BF105" i="46"/>
  <c r="BW105" i="46"/>
  <c r="BT105" i="46"/>
  <c r="BD105" i="46"/>
  <c r="BI105" i="46"/>
  <c r="CA105" i="46"/>
  <c r="BZ105" i="46"/>
  <c r="AT105" i="46"/>
  <c r="AQ105" i="46"/>
  <c r="CD105" i="46"/>
  <c r="AX105" i="46"/>
  <c r="AY105" i="46"/>
  <c r="N105" i="46"/>
  <c r="H105" i="46"/>
  <c r="CC197" i="46"/>
  <c r="BP197" i="46"/>
  <c r="BS197" i="46"/>
  <c r="BC197" i="46"/>
  <c r="AB197" i="46"/>
  <c r="AC197" i="46"/>
  <c r="CA197" i="46"/>
  <c r="AS197" i="46"/>
  <c r="BU197" i="46"/>
  <c r="AW197" i="46"/>
  <c r="BO105" i="46"/>
  <c r="CF105" i="46"/>
  <c r="BP105" i="46"/>
  <c r="AZ105" i="46"/>
  <c r="CG105" i="46"/>
  <c r="BA105" i="46"/>
  <c r="BK105" i="46"/>
  <c r="BR105" i="46"/>
  <c r="AA105" i="46"/>
  <c r="CI105" i="46"/>
  <c r="BV105" i="46"/>
  <c r="AO105" i="46"/>
  <c r="AP105" i="46"/>
  <c r="E105" i="46"/>
  <c r="G105" i="46"/>
  <c r="J105" i="46"/>
  <c r="L105" i="46"/>
  <c r="H197" i="46"/>
  <c r="K197" i="46"/>
  <c r="BV197" i="46"/>
  <c r="AV197" i="46"/>
  <c r="BY197" i="46"/>
  <c r="AZ197" i="46"/>
  <c r="BO197" i="46"/>
  <c r="AY197" i="46"/>
  <c r="BJ197" i="46"/>
  <c r="CB197" i="46"/>
  <c r="BQ197" i="46"/>
  <c r="BN197" i="46"/>
  <c r="BE197" i="46"/>
  <c r="AR197" i="46"/>
  <c r="BG105" i="46"/>
  <c r="CB105" i="46"/>
  <c r="BL105" i="46"/>
  <c r="AV105" i="46"/>
  <c r="BY105" i="46"/>
  <c r="AU105" i="46"/>
  <c r="AS105" i="46"/>
  <c r="BJ105" i="46"/>
  <c r="BU105" i="46"/>
  <c r="BS105" i="46"/>
  <c r="BN105" i="46"/>
  <c r="CC105" i="46"/>
  <c r="CE105" i="46"/>
  <c r="F105" i="46"/>
  <c r="M105" i="46"/>
  <c r="O105" i="46"/>
  <c r="P105" i="46"/>
  <c r="D197" i="46"/>
  <c r="I197" i="46"/>
  <c r="K105" i="46"/>
  <c r="D105" i="46"/>
  <c r="AC105" i="46"/>
  <c r="E197" i="46"/>
  <c r="CI197" i="46"/>
  <c r="CH197" i="46"/>
  <c r="L197" i="46"/>
  <c r="N197" i="46"/>
  <c r="F197" i="46"/>
  <c r="M197" i="46"/>
  <c r="P197" i="46"/>
  <c r="C76" i="46"/>
  <c r="C197" i="46" l="1"/>
  <c r="C105" i="46"/>
  <c r="C75" i="46"/>
  <c r="C73" i="46" l="1"/>
  <c r="C72" i="46" l="1"/>
  <c r="C69" i="46" l="1"/>
  <c r="C68" i="46"/>
  <c r="C67" i="46"/>
  <c r="C66" i="46"/>
  <c r="C65" i="46"/>
  <c r="C64" i="46"/>
  <c r="C63" i="46"/>
  <c r="C62" i="46"/>
  <c r="C61" i="46"/>
  <c r="C60" i="46"/>
  <c r="C59" i="46"/>
  <c r="C58" i="46" l="1"/>
  <c r="C55" i="46" l="1"/>
  <c r="C54" i="46"/>
  <c r="C53" i="46"/>
  <c r="C52" i="46"/>
  <c r="C51" i="46"/>
  <c r="C50" i="46"/>
  <c r="C49" i="46"/>
  <c r="C48" i="46"/>
  <c r="C47" i="46"/>
  <c r="C46" i="46" l="1"/>
  <c r="C43" i="46" l="1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 l="1"/>
  <c r="C21" i="46" l="1"/>
  <c r="C20" i="46" l="1"/>
  <c r="C19" i="46" l="1"/>
  <c r="C18" i="46" l="1"/>
  <c r="C17" i="46" l="1"/>
  <c r="C12" i="46" l="1"/>
  <c r="Z45" i="4"/>
  <c r="A197" i="45"/>
  <c r="CI177" i="45"/>
  <c r="CH177" i="45"/>
  <c r="CG177" i="45"/>
  <c r="CF177" i="45"/>
  <c r="CE177" i="45"/>
  <c r="CD177" i="45"/>
  <c r="CC177" i="45"/>
  <c r="CB177" i="45"/>
  <c r="CA177" i="45"/>
  <c r="BZ177" i="45"/>
  <c r="BY177" i="45"/>
  <c r="BX177" i="45"/>
  <c r="BW177" i="45"/>
  <c r="BV177" i="45"/>
  <c r="BU177" i="45"/>
  <c r="BT177" i="45"/>
  <c r="BS177" i="45"/>
  <c r="C153" i="45" l="1"/>
  <c r="C139" i="45"/>
  <c r="C127" i="45"/>
  <c r="A105" i="45"/>
  <c r="B197" i="45" l="1"/>
  <c r="B105" i="45"/>
  <c r="A94" i="45"/>
  <c r="A186" i="45" s="1"/>
  <c r="C87" i="45"/>
  <c r="C86" i="45"/>
  <c r="C85" i="45"/>
  <c r="C84" i="45"/>
  <c r="C83" i="45"/>
  <c r="C82" i="45"/>
  <c r="C81" i="45"/>
  <c r="C80" i="45"/>
  <c r="C79" i="45"/>
  <c r="C78" i="45"/>
  <c r="C77" i="45"/>
  <c r="AJ197" i="45" l="1"/>
  <c r="AF197" i="45"/>
  <c r="AM197" i="45"/>
  <c r="AH197" i="45"/>
  <c r="AK197" i="45"/>
  <c r="AD197" i="45"/>
  <c r="AL197" i="45"/>
  <c r="AE197" i="45"/>
  <c r="AI197" i="45"/>
  <c r="AG197" i="45"/>
  <c r="AE105" i="45"/>
  <c r="AJ105" i="45"/>
  <c r="AF105" i="45"/>
  <c r="AM105" i="45"/>
  <c r="AI105" i="45"/>
  <c r="AG105" i="45"/>
  <c r="AL105" i="45"/>
  <c r="AD105" i="45"/>
  <c r="AK105" i="45"/>
  <c r="AH105" i="45"/>
  <c r="Y105" i="45"/>
  <c r="U105" i="45"/>
  <c r="Q105" i="45"/>
  <c r="S105" i="45"/>
  <c r="V105" i="45"/>
  <c r="T105" i="45"/>
  <c r="X105" i="45"/>
  <c r="W105" i="45"/>
  <c r="R105" i="45"/>
  <c r="X197" i="45"/>
  <c r="T197" i="45"/>
  <c r="W197" i="45"/>
  <c r="R197" i="45"/>
  <c r="U197" i="45"/>
  <c r="V197" i="45"/>
  <c r="Q197" i="45"/>
  <c r="Y197" i="45"/>
  <c r="S197" i="45"/>
  <c r="BO105" i="45"/>
  <c r="BE105" i="45"/>
  <c r="AQ105" i="45"/>
  <c r="CC105" i="45"/>
  <c r="BS197" i="45"/>
  <c r="CE197" i="45"/>
  <c r="AB197" i="45"/>
  <c r="AV197" i="45"/>
  <c r="CI197" i="45"/>
  <c r="BA197" i="45"/>
  <c r="BT197" i="45"/>
  <c r="BF197" i="45"/>
  <c r="CH197" i="45"/>
  <c r="BP197" i="45"/>
  <c r="AX197" i="45"/>
  <c r="BY197" i="45"/>
  <c r="BD197" i="45"/>
  <c r="I197" i="45"/>
  <c r="BE197" i="45"/>
  <c r="BQ197" i="45"/>
  <c r="CA197" i="45"/>
  <c r="AZ197" i="45"/>
  <c r="BR197" i="45"/>
  <c r="BL105" i="45"/>
  <c r="BJ105" i="45"/>
  <c r="CE105" i="45"/>
  <c r="BY105" i="45"/>
  <c r="BN105" i="45"/>
  <c r="AV105" i="45"/>
  <c r="BW105" i="45"/>
  <c r="CB105" i="45"/>
  <c r="AW105" i="45"/>
  <c r="BQ105" i="45"/>
  <c r="AU105" i="45"/>
  <c r="BX105" i="45"/>
  <c r="AR105" i="45"/>
  <c r="BS105" i="45"/>
  <c r="CH105" i="45"/>
  <c r="BB105" i="45"/>
  <c r="BG105" i="45"/>
  <c r="BA105" i="45"/>
  <c r="BF105" i="45"/>
  <c r="G105" i="45"/>
  <c r="N105" i="45"/>
  <c r="E105" i="45"/>
  <c r="F197" i="45"/>
  <c r="N197" i="45"/>
  <c r="M197" i="45"/>
  <c r="BU197" i="45"/>
  <c r="CF197" i="45"/>
  <c r="BL197" i="45"/>
  <c r="BV197" i="45"/>
  <c r="AT197" i="45"/>
  <c r="BK197" i="45"/>
  <c r="BZ197" i="45"/>
  <c r="BO197" i="45"/>
  <c r="AC197" i="45"/>
  <c r="BU105" i="45"/>
  <c r="AB105" i="45"/>
  <c r="BT105" i="45"/>
  <c r="BD105" i="45"/>
  <c r="AC105" i="45"/>
  <c r="BK105" i="45"/>
  <c r="CA105" i="45"/>
  <c r="BZ105" i="45"/>
  <c r="AT105" i="45"/>
  <c r="AS105" i="45"/>
  <c r="CD105" i="45"/>
  <c r="AX105" i="45"/>
  <c r="AY105" i="45"/>
  <c r="J105" i="45"/>
  <c r="L105" i="45"/>
  <c r="D105" i="45"/>
  <c r="I105" i="45"/>
  <c r="H197" i="45"/>
  <c r="D197" i="45"/>
  <c r="G197" i="45"/>
  <c r="BM197" i="45"/>
  <c r="CB197" i="45"/>
  <c r="CG197" i="45"/>
  <c r="BN197" i="45"/>
  <c r="AO197" i="45"/>
  <c r="AU197" i="45"/>
  <c r="BJ197" i="45"/>
  <c r="AY197" i="45"/>
  <c r="AQ197" i="45"/>
  <c r="BM105" i="45"/>
  <c r="CF105" i="45"/>
  <c r="BP105" i="45"/>
  <c r="AZ105" i="45"/>
  <c r="CG105" i="45"/>
  <c r="BC105" i="45"/>
  <c r="BI105" i="45"/>
  <c r="BR105" i="45"/>
  <c r="AA105" i="45"/>
  <c r="CI105" i="45"/>
  <c r="BV105" i="45"/>
  <c r="AO105" i="45"/>
  <c r="AP105" i="45"/>
  <c r="K105" i="45"/>
  <c r="O105" i="45"/>
  <c r="M105" i="45"/>
  <c r="P197" i="45"/>
  <c r="E197" i="45"/>
  <c r="K197" i="45"/>
  <c r="P105" i="45"/>
  <c r="H105" i="45"/>
  <c r="F105" i="45"/>
  <c r="BH105" i="45"/>
  <c r="O197" i="45"/>
  <c r="CC197" i="45"/>
  <c r="AW197" i="45"/>
  <c r="BX197" i="45"/>
  <c r="BH197" i="45"/>
  <c r="CD197" i="45"/>
  <c r="BB197" i="45"/>
  <c r="AA197" i="45"/>
  <c r="BC197" i="45"/>
  <c r="AS197" i="45"/>
  <c r="AR197" i="45"/>
  <c r="BI197" i="45"/>
  <c r="BW197" i="45"/>
  <c r="BG197" i="45"/>
  <c r="AP197" i="45"/>
  <c r="J197" i="45"/>
  <c r="L197" i="45"/>
  <c r="C76" i="45"/>
  <c r="C105" i="45" l="1"/>
  <c r="C197" i="45"/>
  <c r="C75" i="45"/>
  <c r="C73" i="45" l="1"/>
  <c r="C72" i="45" l="1"/>
  <c r="C69" i="45" l="1"/>
  <c r="C68" i="45"/>
  <c r="C67" i="45"/>
  <c r="C66" i="45"/>
  <c r="C65" i="45"/>
  <c r="C64" i="45"/>
  <c r="C63" i="45"/>
  <c r="C62" i="45"/>
  <c r="C61" i="45"/>
  <c r="C60" i="45"/>
  <c r="C59" i="45"/>
  <c r="C58" i="45" l="1"/>
  <c r="C55" i="45" l="1"/>
  <c r="C54" i="45"/>
  <c r="C53" i="45"/>
  <c r="C52" i="45"/>
  <c r="C51" i="45"/>
  <c r="C50" i="45"/>
  <c r="C49" i="45"/>
  <c r="C48" i="45"/>
  <c r="C47" i="45"/>
  <c r="C46" i="45" l="1"/>
  <c r="C43" i="45" l="1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 l="1"/>
  <c r="C21" i="45" l="1"/>
  <c r="C20" i="45" l="1"/>
  <c r="C19" i="45" l="1"/>
  <c r="C18" i="45" l="1"/>
  <c r="C17" i="45" l="1"/>
  <c r="C12" i="45" l="1"/>
  <c r="Z44" i="4"/>
  <c r="A197" i="44"/>
  <c r="CI177" i="44"/>
  <c r="CH177" i="44"/>
  <c r="CG177" i="44"/>
  <c r="CF177" i="44"/>
  <c r="CE177" i="44"/>
  <c r="CD177" i="44"/>
  <c r="CC177" i="44"/>
  <c r="CB177" i="44"/>
  <c r="CA177" i="44"/>
  <c r="BZ177" i="44"/>
  <c r="BY177" i="44"/>
  <c r="BX177" i="44"/>
  <c r="BW177" i="44"/>
  <c r="BV177" i="44"/>
  <c r="BU177" i="44"/>
  <c r="BT177" i="44"/>
  <c r="BS177" i="44"/>
  <c r="C153" i="44" l="1"/>
  <c r="C139" i="44"/>
  <c r="C127" i="44"/>
  <c r="A105" i="44"/>
  <c r="B197" i="44" l="1"/>
  <c r="B105" i="44"/>
  <c r="A94" i="44"/>
  <c r="A186" i="44" s="1"/>
  <c r="C87" i="44"/>
  <c r="C86" i="44"/>
  <c r="C85" i="44"/>
  <c r="C84" i="44"/>
  <c r="C83" i="44"/>
  <c r="C82" i="44"/>
  <c r="C81" i="44"/>
  <c r="C80" i="44"/>
  <c r="C79" i="44"/>
  <c r="C78" i="44"/>
  <c r="C77" i="44"/>
  <c r="AL105" i="44" l="1"/>
  <c r="AH105" i="44"/>
  <c r="AD105" i="44"/>
  <c r="AJ105" i="44"/>
  <c r="AE105" i="44"/>
  <c r="AF105" i="44"/>
  <c r="AI105" i="44"/>
  <c r="AM105" i="44"/>
  <c r="AG105" i="44"/>
  <c r="AK105" i="44"/>
  <c r="AJ197" i="44"/>
  <c r="AF197" i="44"/>
  <c r="AL197" i="44"/>
  <c r="AG197" i="44"/>
  <c r="AK197" i="44"/>
  <c r="AE197" i="44"/>
  <c r="AD197" i="44"/>
  <c r="AM197" i="44"/>
  <c r="AH197" i="44"/>
  <c r="AI197" i="44"/>
  <c r="W105" i="44"/>
  <c r="S105" i="44"/>
  <c r="V105" i="44"/>
  <c r="R105" i="44"/>
  <c r="Y105" i="44"/>
  <c r="Q105" i="44"/>
  <c r="X105" i="44"/>
  <c r="U105" i="44"/>
  <c r="T105" i="44"/>
  <c r="V197" i="44"/>
  <c r="R197" i="44"/>
  <c r="W197" i="44"/>
  <c r="Q197" i="44"/>
  <c r="X197" i="44"/>
  <c r="S197" i="44"/>
  <c r="T197" i="44"/>
  <c r="U197" i="44"/>
  <c r="Y197" i="44"/>
  <c r="O105" i="44"/>
  <c r="K105" i="44"/>
  <c r="G105" i="44"/>
  <c r="N105" i="44"/>
  <c r="J105" i="44"/>
  <c r="F105" i="44"/>
  <c r="L105" i="44"/>
  <c r="D105" i="44"/>
  <c r="H105" i="44"/>
  <c r="M105" i="44"/>
  <c r="P105" i="44"/>
  <c r="E105" i="44"/>
  <c r="I105" i="44"/>
  <c r="N197" i="44"/>
  <c r="J197" i="44"/>
  <c r="F197" i="44"/>
  <c r="P197" i="44"/>
  <c r="L197" i="44"/>
  <c r="H197" i="44"/>
  <c r="D197" i="44"/>
  <c r="I197" i="44"/>
  <c r="O197" i="44"/>
  <c r="G197" i="44"/>
  <c r="M197" i="44"/>
  <c r="E197" i="44"/>
  <c r="K197" i="44"/>
  <c r="CI197" i="44"/>
  <c r="AP197" i="44"/>
  <c r="BZ105" i="44"/>
  <c r="AP105" i="44"/>
  <c r="CF105" i="44"/>
  <c r="BM105" i="44"/>
  <c r="BL105" i="44"/>
  <c r="AW105" i="44"/>
  <c r="CC105" i="44"/>
  <c r="AX105" i="44"/>
  <c r="AV105" i="44"/>
  <c r="CB105" i="44"/>
  <c r="BE105" i="44"/>
  <c r="BU105" i="44"/>
  <c r="BN105" i="44"/>
  <c r="AC105" i="44"/>
  <c r="BD105" i="44"/>
  <c r="BT105" i="44"/>
  <c r="CH105" i="44"/>
  <c r="AS105" i="44"/>
  <c r="BA105" i="44"/>
  <c r="BI105" i="44"/>
  <c r="BQ105" i="44"/>
  <c r="BY105" i="44"/>
  <c r="CG105" i="44"/>
  <c r="AO105" i="44"/>
  <c r="BF105" i="44"/>
  <c r="BV105" i="44"/>
  <c r="AR105" i="44"/>
  <c r="AZ105" i="44"/>
  <c r="BH105" i="44"/>
  <c r="BP105" i="44"/>
  <c r="BX105" i="44"/>
  <c r="CD105" i="44"/>
  <c r="AB105" i="44"/>
  <c r="AQ105" i="44"/>
  <c r="AU105" i="44"/>
  <c r="AY105" i="44"/>
  <c r="BC105" i="44"/>
  <c r="BG105" i="44"/>
  <c r="BK105" i="44"/>
  <c r="BO105" i="44"/>
  <c r="BS105" i="44"/>
  <c r="BW105" i="44"/>
  <c r="CA105" i="44"/>
  <c r="CE105" i="44"/>
  <c r="CI105" i="44"/>
  <c r="AA105" i="44"/>
  <c r="AT105" i="44"/>
  <c r="BB105" i="44"/>
  <c r="BJ105" i="44"/>
  <c r="BR105" i="44"/>
  <c r="BH197" i="44"/>
  <c r="AR197" i="44"/>
  <c r="AZ197" i="44"/>
  <c r="BV197" i="44"/>
  <c r="BE197" i="44"/>
  <c r="AC197" i="44"/>
  <c r="AV197" i="44"/>
  <c r="BD197" i="44"/>
  <c r="BN197" i="44"/>
  <c r="CD197" i="44"/>
  <c r="BU197" i="44"/>
  <c r="AA197" i="44"/>
  <c r="AO197" i="44"/>
  <c r="AT197" i="44"/>
  <c r="AX197" i="44"/>
  <c r="BB197" i="44"/>
  <c r="BF197" i="44"/>
  <c r="BJ197" i="44"/>
  <c r="BR197" i="44"/>
  <c r="BZ197" i="44"/>
  <c r="CH197" i="44"/>
  <c r="AW197" i="44"/>
  <c r="BM197" i="44"/>
  <c r="CC197" i="44"/>
  <c r="BL197" i="44"/>
  <c r="BP197" i="44"/>
  <c r="BT197" i="44"/>
  <c r="BX197" i="44"/>
  <c r="CB197" i="44"/>
  <c r="CF197" i="44"/>
  <c r="AB197" i="44"/>
  <c r="AS197" i="44"/>
  <c r="BA197" i="44"/>
  <c r="BI197" i="44"/>
  <c r="BQ197" i="44"/>
  <c r="BY197" i="44"/>
  <c r="CG197" i="44"/>
  <c r="AQ197" i="44"/>
  <c r="AU197" i="44"/>
  <c r="AY197" i="44"/>
  <c r="BC197" i="44"/>
  <c r="BG197" i="44"/>
  <c r="BK197" i="44"/>
  <c r="BO197" i="44"/>
  <c r="BS197" i="44"/>
  <c r="BW197" i="44"/>
  <c r="CA197" i="44"/>
  <c r="CE197" i="44"/>
  <c r="C76" i="44"/>
  <c r="C105" i="44" l="1"/>
  <c r="C197" i="44"/>
  <c r="C75" i="44"/>
  <c r="C73" i="44" l="1"/>
  <c r="C72" i="44" l="1"/>
  <c r="C69" i="44" l="1"/>
  <c r="C68" i="44"/>
  <c r="C67" i="44"/>
  <c r="C66" i="44"/>
  <c r="C65" i="44"/>
  <c r="C64" i="44"/>
  <c r="C63" i="44"/>
  <c r="C62" i="44"/>
  <c r="C61" i="44"/>
  <c r="C60" i="44"/>
  <c r="C59" i="44"/>
  <c r="C58" i="44" l="1"/>
  <c r="C55" i="44" l="1"/>
  <c r="C54" i="44"/>
  <c r="C53" i="44"/>
  <c r="C52" i="44"/>
  <c r="C51" i="44"/>
  <c r="C50" i="44"/>
  <c r="C49" i="44"/>
  <c r="C48" i="44"/>
  <c r="C47" i="44"/>
  <c r="C46" i="44" l="1"/>
  <c r="C43" i="44" l="1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 l="1"/>
  <c r="C21" i="44" l="1"/>
  <c r="C20" i="44" l="1"/>
  <c r="C19" i="44" l="1"/>
  <c r="C18" i="44" l="1"/>
  <c r="C17" i="44" l="1"/>
  <c r="C12" i="44" l="1"/>
  <c r="Z43" i="4"/>
  <c r="A197" i="43"/>
  <c r="CI177" i="43"/>
  <c r="CH177" i="43"/>
  <c r="CG177" i="43"/>
  <c r="CF177" i="43"/>
  <c r="CE177" i="43"/>
  <c r="CD177" i="43"/>
  <c r="CC177" i="43"/>
  <c r="CB177" i="43"/>
  <c r="CA177" i="43"/>
  <c r="BZ177" i="43"/>
  <c r="BY177" i="43"/>
  <c r="BX177" i="43"/>
  <c r="BW177" i="43"/>
  <c r="BV177" i="43"/>
  <c r="BU177" i="43"/>
  <c r="BT177" i="43"/>
  <c r="BS177" i="43"/>
  <c r="C153" i="43" l="1"/>
  <c r="C139" i="43"/>
  <c r="C127" i="43"/>
  <c r="A105" i="43"/>
  <c r="B105" i="43" l="1"/>
  <c r="B197" i="43"/>
  <c r="A94" i="43"/>
  <c r="A186" i="43" s="1"/>
  <c r="C87" i="43"/>
  <c r="C86" i="43"/>
  <c r="C85" i="43"/>
  <c r="C84" i="43"/>
  <c r="C83" i="43"/>
  <c r="C82" i="43"/>
  <c r="C81" i="43"/>
  <c r="C80" i="43"/>
  <c r="C79" i="43"/>
  <c r="C78" i="43"/>
  <c r="C77" i="43"/>
  <c r="AJ197" i="43" l="1"/>
  <c r="AF197" i="43"/>
  <c r="AL197" i="43"/>
  <c r="AG197" i="43"/>
  <c r="AK197" i="43"/>
  <c r="AE197" i="43"/>
  <c r="AD197" i="43"/>
  <c r="AH197" i="43"/>
  <c r="AI197" i="43"/>
  <c r="AM197" i="43"/>
  <c r="AJ105" i="43"/>
  <c r="AF105" i="43"/>
  <c r="AI105" i="43"/>
  <c r="AM105" i="43"/>
  <c r="AL105" i="43"/>
  <c r="AG105" i="43"/>
  <c r="AK105" i="43"/>
  <c r="AE105" i="43"/>
  <c r="AD105" i="43"/>
  <c r="AH105" i="43"/>
  <c r="X197" i="43"/>
  <c r="T197" i="43"/>
  <c r="Y197" i="43"/>
  <c r="S197" i="43"/>
  <c r="W197" i="43"/>
  <c r="R197" i="43"/>
  <c r="V197" i="43"/>
  <c r="U197" i="43"/>
  <c r="Q197" i="43"/>
  <c r="V105" i="43"/>
  <c r="R105" i="43"/>
  <c r="Y105" i="43"/>
  <c r="T105" i="43"/>
  <c r="X105" i="43"/>
  <c r="S105" i="43"/>
  <c r="W105" i="43"/>
  <c r="Q105" i="43"/>
  <c r="U105" i="43"/>
  <c r="I105" i="43"/>
  <c r="BH197" i="43"/>
  <c r="BI197" i="43"/>
  <c r="BY197" i="43"/>
  <c r="BM197" i="43"/>
  <c r="K197" i="43"/>
  <c r="AX197" i="43"/>
  <c r="BO197" i="43"/>
  <c r="BG197" i="43"/>
  <c r="BN197" i="43"/>
  <c r="BX197" i="43"/>
  <c r="CI197" i="43"/>
  <c r="CD197" i="43"/>
  <c r="AU197" i="43"/>
  <c r="BT197" i="43"/>
  <c r="H197" i="43"/>
  <c r="BZ105" i="43"/>
  <c r="AT105" i="43"/>
  <c r="AS105" i="43"/>
  <c r="AZ105" i="43"/>
  <c r="AY105" i="43"/>
  <c r="BK105" i="43"/>
  <c r="G105" i="43"/>
  <c r="BC105" i="43"/>
  <c r="BN105" i="43"/>
  <c r="CC105" i="43"/>
  <c r="AQ105" i="43"/>
  <c r="BQ105" i="43"/>
  <c r="BL105" i="43"/>
  <c r="N105" i="43"/>
  <c r="AU105" i="43"/>
  <c r="BJ105" i="43"/>
  <c r="BU105" i="43"/>
  <c r="CF105" i="43"/>
  <c r="BE105" i="43"/>
  <c r="BD105" i="43"/>
  <c r="AP105" i="43"/>
  <c r="K105" i="43"/>
  <c r="CD105" i="43"/>
  <c r="AX105" i="43"/>
  <c r="BA105" i="43"/>
  <c r="BH105" i="43"/>
  <c r="BS105" i="43"/>
  <c r="BY105" i="43"/>
  <c r="O105" i="43"/>
  <c r="P105" i="43"/>
  <c r="H105" i="43"/>
  <c r="M105" i="43"/>
  <c r="BA197" i="43"/>
  <c r="BZ197" i="43"/>
  <c r="BJ197" i="43"/>
  <c r="BS197" i="43"/>
  <c r="BE197" i="43"/>
  <c r="AW197" i="43"/>
  <c r="AZ197" i="43"/>
  <c r="BL197" i="43"/>
  <c r="AS197" i="43"/>
  <c r="J197" i="43"/>
  <c r="P197" i="43"/>
  <c r="E197" i="43"/>
  <c r="CA197" i="43"/>
  <c r="AQ197" i="43"/>
  <c r="BV197" i="43"/>
  <c r="BF197" i="43"/>
  <c r="AO197" i="43"/>
  <c r="BK197" i="43"/>
  <c r="CC197" i="43"/>
  <c r="AB197" i="43"/>
  <c r="CB197" i="43"/>
  <c r="AR197" i="43"/>
  <c r="BD197" i="43"/>
  <c r="AC197" i="43"/>
  <c r="BW105" i="43"/>
  <c r="AB105" i="43"/>
  <c r="BV105" i="43"/>
  <c r="BF105" i="43"/>
  <c r="AO105" i="43"/>
  <c r="BO105" i="43"/>
  <c r="CA105" i="43"/>
  <c r="BX105" i="43"/>
  <c r="AR105" i="43"/>
  <c r="CB105" i="43"/>
  <c r="AV105" i="43"/>
  <c r="AW105" i="43"/>
  <c r="CE105" i="43"/>
  <c r="L105" i="43"/>
  <c r="J105" i="43"/>
  <c r="E105" i="43"/>
  <c r="D197" i="43"/>
  <c r="N197" i="43"/>
  <c r="G197" i="43"/>
  <c r="I197" i="43"/>
  <c r="BQ197" i="43"/>
  <c r="CH197" i="43"/>
  <c r="BR197" i="43"/>
  <c r="BB197" i="43"/>
  <c r="AA197" i="43"/>
  <c r="BC197" i="43"/>
  <c r="BW197" i="43"/>
  <c r="CF197" i="43"/>
  <c r="BP197" i="43"/>
  <c r="CE197" i="43"/>
  <c r="AV197" i="43"/>
  <c r="BU197" i="43"/>
  <c r="BM105" i="43"/>
  <c r="CH105" i="43"/>
  <c r="BR105" i="43"/>
  <c r="BB105" i="43"/>
  <c r="AA105" i="43"/>
  <c r="BG105" i="43"/>
  <c r="BI105" i="43"/>
  <c r="BP105" i="43"/>
  <c r="CG105" i="43"/>
  <c r="CI105" i="43"/>
  <c r="BT105" i="43"/>
  <c r="AC105" i="43"/>
  <c r="AP197" i="43"/>
  <c r="D105" i="43"/>
  <c r="F105" i="43"/>
  <c r="O197" i="43"/>
  <c r="F197" i="43"/>
  <c r="L197" i="43"/>
  <c r="M197" i="43"/>
  <c r="CG197" i="43"/>
  <c r="AT197" i="43"/>
  <c r="AY197" i="43"/>
  <c r="C76" i="43"/>
  <c r="C197" i="43" l="1"/>
  <c r="C105" i="43"/>
  <c r="C75" i="43"/>
  <c r="C73" i="43" l="1"/>
  <c r="C72" i="43" l="1"/>
  <c r="C69" i="43" l="1"/>
  <c r="C68" i="43"/>
  <c r="C67" i="43"/>
  <c r="C66" i="43"/>
  <c r="C65" i="43"/>
  <c r="C64" i="43"/>
  <c r="C63" i="43"/>
  <c r="C62" i="43"/>
  <c r="C61" i="43"/>
  <c r="C60" i="43"/>
  <c r="C59" i="43"/>
  <c r="C58" i="43" l="1"/>
  <c r="C55" i="43" l="1"/>
  <c r="C54" i="43"/>
  <c r="C53" i="43"/>
  <c r="C52" i="43"/>
  <c r="C51" i="43"/>
  <c r="C50" i="43"/>
  <c r="C49" i="43"/>
  <c r="C48" i="43"/>
  <c r="C47" i="43"/>
  <c r="C46" i="43" l="1"/>
  <c r="C43" i="43" l="1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 l="1"/>
  <c r="C21" i="43" l="1"/>
  <c r="C20" i="43" l="1"/>
  <c r="C19" i="43" l="1"/>
  <c r="C18" i="43" l="1"/>
  <c r="C17" i="43" l="1"/>
  <c r="C12" i="43" l="1"/>
  <c r="Z42" i="4"/>
  <c r="DQ7" i="43"/>
  <c r="A197" i="42"/>
  <c r="CI177" i="42"/>
  <c r="CH177" i="42"/>
  <c r="CG177" i="42"/>
  <c r="CF177" i="42"/>
  <c r="CE177" i="42"/>
  <c r="CD177" i="42"/>
  <c r="CC177" i="42"/>
  <c r="CB177" i="42"/>
  <c r="CA177" i="42"/>
  <c r="BZ177" i="42"/>
  <c r="BY177" i="42"/>
  <c r="BX177" i="42"/>
  <c r="BW177" i="42"/>
  <c r="BV177" i="42"/>
  <c r="BU177" i="42"/>
  <c r="BT177" i="42"/>
  <c r="BS177" i="42"/>
  <c r="C153" i="42" l="1"/>
  <c r="C139" i="42"/>
  <c r="C127" i="42"/>
  <c r="A105" i="42"/>
  <c r="B105" i="42" l="1"/>
  <c r="B197" i="42"/>
  <c r="A94" i="42"/>
  <c r="A186" i="42" s="1"/>
  <c r="C87" i="42"/>
  <c r="C86" i="42"/>
  <c r="C85" i="42"/>
  <c r="C84" i="42"/>
  <c r="C83" i="42"/>
  <c r="C82" i="42"/>
  <c r="C81" i="42"/>
  <c r="C80" i="42"/>
  <c r="C79" i="42"/>
  <c r="C78" i="42"/>
  <c r="C77" i="42"/>
  <c r="AJ105" i="42" l="1"/>
  <c r="AF105" i="42"/>
  <c r="AI105" i="42"/>
  <c r="AD105" i="42"/>
  <c r="AM105" i="42"/>
  <c r="AG105" i="42"/>
  <c r="AK105" i="42"/>
  <c r="AE105" i="42"/>
  <c r="AH105" i="42"/>
  <c r="AL105" i="42"/>
  <c r="AK197" i="42"/>
  <c r="AG197" i="42"/>
  <c r="AL197" i="42"/>
  <c r="AH197" i="42"/>
  <c r="AD197" i="42"/>
  <c r="AM197" i="42"/>
  <c r="AE197" i="42"/>
  <c r="AJ197" i="42"/>
  <c r="AF197" i="42"/>
  <c r="AI197" i="42"/>
  <c r="W105" i="42"/>
  <c r="S105" i="42"/>
  <c r="Y105" i="42"/>
  <c r="X105" i="42"/>
  <c r="R105" i="42"/>
  <c r="V105" i="42"/>
  <c r="Q105" i="42"/>
  <c r="U105" i="42"/>
  <c r="T105" i="42"/>
  <c r="X197" i="42"/>
  <c r="T197" i="42"/>
  <c r="Y197" i="42"/>
  <c r="S197" i="42"/>
  <c r="W197" i="42"/>
  <c r="R197" i="42"/>
  <c r="Q197" i="42"/>
  <c r="V197" i="42"/>
  <c r="U197" i="42"/>
  <c r="D105" i="42"/>
  <c r="O197" i="42"/>
  <c r="BJ197" i="42"/>
  <c r="BQ197" i="42"/>
  <c r="BT105" i="42"/>
  <c r="BH105" i="42"/>
  <c r="CD105" i="42"/>
  <c r="CA105" i="42"/>
  <c r="BS105" i="42"/>
  <c r="AA105" i="42"/>
  <c r="BI105" i="42"/>
  <c r="E105" i="42"/>
  <c r="BF105" i="42"/>
  <c r="BC105" i="42"/>
  <c r="BM105" i="42"/>
  <c r="CF105" i="42"/>
  <c r="K105" i="42"/>
  <c r="AX105" i="42"/>
  <c r="CB105" i="42"/>
  <c r="BE105" i="42"/>
  <c r="CG105" i="42"/>
  <c r="BV197" i="42"/>
  <c r="CA197" i="42"/>
  <c r="AY105" i="42"/>
  <c r="BJ105" i="42"/>
  <c r="AO105" i="42"/>
  <c r="BN105" i="42"/>
  <c r="G105" i="42"/>
  <c r="BT197" i="42"/>
  <c r="CH197" i="42"/>
  <c r="CC197" i="42"/>
  <c r="AS197" i="42"/>
  <c r="BW197" i="42"/>
  <c r="N105" i="42"/>
  <c r="H105" i="42"/>
  <c r="AB197" i="42"/>
  <c r="AX197" i="42"/>
  <c r="BO197" i="42"/>
  <c r="BI197" i="42"/>
  <c r="CF197" i="42"/>
  <c r="BP197" i="42"/>
  <c r="BM197" i="42"/>
  <c r="BN197" i="42"/>
  <c r="AT197" i="42"/>
  <c r="BS197" i="42"/>
  <c r="BU197" i="42"/>
  <c r="AY197" i="42"/>
  <c r="AV197" i="42"/>
  <c r="AC197" i="42"/>
  <c r="AP197" i="42"/>
  <c r="L105" i="42"/>
  <c r="CG197" i="42"/>
  <c r="BA197" i="42"/>
  <c r="CB197" i="42"/>
  <c r="BL197" i="42"/>
  <c r="AW197" i="42"/>
  <c r="BF197" i="42"/>
  <c r="AO197" i="42"/>
  <c r="BK197" i="42"/>
  <c r="AQ197" i="42"/>
  <c r="AR197" i="42"/>
  <c r="BE197" i="42"/>
  <c r="BG197" i="42"/>
  <c r="CI105" i="42"/>
  <c r="BO105" i="42"/>
  <c r="AU105" i="42"/>
  <c r="BD105" i="42"/>
  <c r="AT105" i="42"/>
  <c r="AW105" i="42"/>
  <c r="AC105" i="42"/>
  <c r="AZ105" i="42"/>
  <c r="BA105" i="42"/>
  <c r="CI197" i="42"/>
  <c r="O105" i="42"/>
  <c r="P105" i="42"/>
  <c r="M197" i="42"/>
  <c r="BY197" i="42"/>
  <c r="AU197" i="42"/>
  <c r="BX197" i="42"/>
  <c r="BH197" i="42"/>
  <c r="CD197" i="42"/>
  <c r="BB197" i="42"/>
  <c r="AA197" i="42"/>
  <c r="BC197" i="42"/>
  <c r="BZ197" i="42"/>
  <c r="CE197" i="42"/>
  <c r="BR197" i="42"/>
  <c r="BD197" i="42"/>
  <c r="BP105" i="42"/>
  <c r="CE105" i="42"/>
  <c r="BK105" i="42"/>
  <c r="AB105" i="42"/>
  <c r="AV105" i="42"/>
  <c r="CC105" i="42"/>
  <c r="BX105" i="42"/>
  <c r="BY105" i="42"/>
  <c r="BB105" i="42"/>
  <c r="AP105" i="42"/>
  <c r="M105" i="42"/>
  <c r="F105" i="42"/>
  <c r="I105" i="42"/>
  <c r="E197" i="42"/>
  <c r="P197" i="42"/>
  <c r="AZ197" i="42"/>
  <c r="N197" i="42"/>
  <c r="J197" i="42"/>
  <c r="G197" i="42"/>
  <c r="BV105" i="42"/>
  <c r="AR105" i="42"/>
  <c r="BW105" i="42"/>
  <c r="BG105" i="42"/>
  <c r="AQ105" i="42"/>
  <c r="BL105" i="42"/>
  <c r="BZ105" i="42"/>
  <c r="BU105" i="42"/>
  <c r="BR105" i="42"/>
  <c r="AS105" i="42"/>
  <c r="BQ105" i="42"/>
  <c r="CH105" i="42"/>
  <c r="J105" i="42"/>
  <c r="L197" i="42"/>
  <c r="D197" i="42"/>
  <c r="K197" i="42"/>
  <c r="F197" i="42"/>
  <c r="H197" i="42"/>
  <c r="I197" i="42"/>
  <c r="C76" i="42"/>
  <c r="C105" i="42" l="1"/>
  <c r="C197" i="42"/>
  <c r="C73" i="42"/>
  <c r="C72" i="42" l="1"/>
  <c r="C69" i="42" l="1"/>
  <c r="C68" i="42"/>
  <c r="C67" i="42"/>
  <c r="C66" i="42"/>
  <c r="C65" i="42"/>
  <c r="C64" i="42"/>
  <c r="C63" i="42"/>
  <c r="C62" i="42"/>
  <c r="C61" i="42"/>
  <c r="C60" i="42"/>
  <c r="C59" i="42"/>
  <c r="C58" i="42" l="1"/>
  <c r="C55" i="42" l="1"/>
  <c r="C54" i="42"/>
  <c r="C53" i="42"/>
  <c r="C52" i="42"/>
  <c r="C51" i="42"/>
  <c r="C50" i="42"/>
  <c r="C49" i="42"/>
  <c r="C48" i="42"/>
  <c r="C47" i="42"/>
  <c r="C46" i="42" l="1"/>
  <c r="C43" i="42" l="1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 l="1"/>
  <c r="C21" i="42" l="1"/>
  <c r="C20" i="42" l="1"/>
  <c r="C19" i="42" l="1"/>
  <c r="C18" i="42" l="1"/>
  <c r="C17" i="42" l="1"/>
  <c r="C12" i="42" l="1"/>
  <c r="Z41" i="4"/>
  <c r="DQ7" i="42"/>
  <c r="A197" i="41"/>
  <c r="CI177" i="41"/>
  <c r="CH40" i="4" s="1"/>
  <c r="CH177" i="41"/>
  <c r="CG40" i="4" s="1"/>
  <c r="CG177" i="41"/>
  <c r="CF40" i="4" s="1"/>
  <c r="CF177" i="41"/>
  <c r="CE40" i="4" s="1"/>
  <c r="CE177" i="41"/>
  <c r="CD40" i="4" s="1"/>
  <c r="CD177" i="41"/>
  <c r="CC40" i="4" s="1"/>
  <c r="CC177" i="41"/>
  <c r="CB40" i="4" s="1"/>
  <c r="CB177" i="41"/>
  <c r="CA40" i="4" s="1"/>
  <c r="CA177" i="41"/>
  <c r="BZ40" i="4" s="1"/>
  <c r="BZ177" i="41"/>
  <c r="BY40" i="4" s="1"/>
  <c r="BY177" i="41"/>
  <c r="BX40" i="4" s="1"/>
  <c r="BX177" i="41"/>
  <c r="BW40" i="4" s="1"/>
  <c r="BW177" i="41"/>
  <c r="BV40" i="4" s="1"/>
  <c r="BV177" i="41"/>
  <c r="BU40" i="4" s="1"/>
  <c r="BU177" i="41"/>
  <c r="BT40" i="4" s="1"/>
  <c r="BT177" i="41"/>
  <c r="BS40" i="4" s="1"/>
  <c r="BS177" i="41"/>
  <c r="BR40" i="4" s="1"/>
  <c r="BR177" i="41"/>
  <c r="BQ40" i="4" s="1"/>
  <c r="BQ177" i="41"/>
  <c r="BP40" i="4" s="1"/>
  <c r="BP177" i="41"/>
  <c r="BO40" i="4" s="1"/>
  <c r="BO177" i="41"/>
  <c r="BN40" i="4" s="1"/>
  <c r="BN177" i="41"/>
  <c r="BM40" i="4" s="1"/>
  <c r="BM177" i="41"/>
  <c r="BL40" i="4" s="1"/>
  <c r="BL177" i="41"/>
  <c r="BK40" i="4" s="1"/>
  <c r="BK177" i="41"/>
  <c r="BJ40" i="4" s="1"/>
  <c r="BJ177" i="41"/>
  <c r="BI40" i="4" s="1"/>
  <c r="BI177" i="41"/>
  <c r="BH40" i="4" s="1"/>
  <c r="BH177" i="41"/>
  <c r="BG40" i="4" s="1"/>
  <c r="BG177" i="41"/>
  <c r="BF40" i="4" s="1"/>
  <c r="BF177" i="41"/>
  <c r="BE40" i="4" s="1"/>
  <c r="BE177" i="41"/>
  <c r="BD40" i="4" s="1"/>
  <c r="BD177" i="41"/>
  <c r="BC40" i="4" s="1"/>
  <c r="BC177" i="41"/>
  <c r="BB40" i="4" s="1"/>
  <c r="BB177" i="41"/>
  <c r="BA40" i="4" s="1"/>
  <c r="C153" i="41" l="1"/>
  <c r="C139" i="41"/>
  <c r="C127" i="41"/>
  <c r="A105" i="41"/>
  <c r="B197" i="41" l="1"/>
  <c r="B105" i="41"/>
  <c r="C98" i="41"/>
  <c r="A94" i="41"/>
  <c r="A186" i="41" s="1"/>
  <c r="C87" i="41"/>
  <c r="C86" i="41"/>
  <c r="C85" i="41"/>
  <c r="C84" i="41"/>
  <c r="C83" i="41"/>
  <c r="C82" i="41"/>
  <c r="C81" i="41"/>
  <c r="C80" i="41"/>
  <c r="C78" i="41"/>
  <c r="C77" i="41"/>
  <c r="AL197" i="41" l="1"/>
  <c r="AH197" i="41"/>
  <c r="AD197" i="41"/>
  <c r="AM197" i="41"/>
  <c r="AG197" i="41"/>
  <c r="AK197" i="41"/>
  <c r="AF197" i="41"/>
  <c r="AE197" i="41"/>
  <c r="AI197" i="41"/>
  <c r="AJ197" i="41"/>
  <c r="AJ105" i="41"/>
  <c r="AF105" i="41"/>
  <c r="AL105" i="41"/>
  <c r="AG105" i="41"/>
  <c r="AK105" i="41"/>
  <c r="AE105" i="41"/>
  <c r="AD105" i="41"/>
  <c r="AH105" i="41"/>
  <c r="AM105" i="41"/>
  <c r="AI105" i="41"/>
  <c r="Y197" i="41"/>
  <c r="U197" i="41"/>
  <c r="X197" i="41"/>
  <c r="T197" i="41"/>
  <c r="R197" i="41"/>
  <c r="W197" i="41"/>
  <c r="V197" i="41"/>
  <c r="S197" i="41"/>
  <c r="AR105" i="41"/>
  <c r="W105" i="41"/>
  <c r="S105" i="41"/>
  <c r="X105" i="41"/>
  <c r="T105" i="41"/>
  <c r="R105" i="41"/>
  <c r="V105" i="41"/>
  <c r="U105" i="41"/>
  <c r="Y105" i="41"/>
  <c r="H197" i="41"/>
  <c r="AQ197" i="41"/>
  <c r="AR197" i="41"/>
  <c r="F105" i="41"/>
  <c r="AQ105" i="41"/>
  <c r="CE197" i="41"/>
  <c r="AX197" i="41"/>
  <c r="BI197" i="41"/>
  <c r="BD105" i="41"/>
  <c r="AY197" i="41"/>
  <c r="BU197" i="41"/>
  <c r="AV197" i="41"/>
  <c r="CA197" i="41"/>
  <c r="AU197" i="41"/>
  <c r="AC197" i="41"/>
  <c r="BA197" i="41"/>
  <c r="CC197" i="41"/>
  <c r="BJ197" i="41"/>
  <c r="BO197" i="41"/>
  <c r="CB197" i="41"/>
  <c r="BD197" i="41"/>
  <c r="BP197" i="41"/>
  <c r="BH197" i="41"/>
  <c r="AZ197" i="41"/>
  <c r="BK197" i="41"/>
  <c r="BT197" i="41"/>
  <c r="CG197" i="41"/>
  <c r="BB197" i="41"/>
  <c r="AT197" i="41"/>
  <c r="P105" i="41"/>
  <c r="BN105" i="41"/>
  <c r="BZ105" i="41"/>
  <c r="BK105" i="41"/>
  <c r="CH105" i="41"/>
  <c r="G105" i="41"/>
  <c r="BT105" i="41"/>
  <c r="BQ105" i="41"/>
  <c r="AS105" i="41"/>
  <c r="I105" i="41"/>
  <c r="E197" i="41"/>
  <c r="BY105" i="41"/>
  <c r="AA105" i="41"/>
  <c r="CE105" i="41"/>
  <c r="AP105" i="41"/>
  <c r="J105" i="41"/>
  <c r="BM105" i="41"/>
  <c r="CF105" i="41"/>
  <c r="BP105" i="41"/>
  <c r="AZ105" i="41"/>
  <c r="CG105" i="41"/>
  <c r="BC105" i="41"/>
  <c r="AY105" i="41"/>
  <c r="BF105" i="41"/>
  <c r="BO105" i="41"/>
  <c r="BR105" i="41"/>
  <c r="BG105" i="41"/>
  <c r="CC105" i="41"/>
  <c r="Q105" i="41"/>
  <c r="O105" i="41"/>
  <c r="L105" i="41"/>
  <c r="N105" i="41"/>
  <c r="D197" i="41"/>
  <c r="J197" i="41"/>
  <c r="BZ197" i="41"/>
  <c r="AO197" i="41"/>
  <c r="BW197" i="41"/>
  <c r="BG197" i="41"/>
  <c r="BL197" i="41"/>
  <c r="CD197" i="41"/>
  <c r="BY197" i="41"/>
  <c r="AS197" i="41"/>
  <c r="AA197" i="41"/>
  <c r="BM197" i="41"/>
  <c r="BE197" i="41"/>
  <c r="AB197" i="41"/>
  <c r="BE105" i="41"/>
  <c r="CB105" i="41"/>
  <c r="BL105" i="41"/>
  <c r="AV105" i="41"/>
  <c r="CA105" i="41"/>
  <c r="AW105" i="41"/>
  <c r="CD105" i="41"/>
  <c r="AX105" i="41"/>
  <c r="BA105" i="41"/>
  <c r="BB105" i="41"/>
  <c r="BJ105" i="41"/>
  <c r="AT105" i="41"/>
  <c r="CH197" i="41"/>
  <c r="H105" i="41"/>
  <c r="E105" i="41"/>
  <c r="M105" i="41"/>
  <c r="I197" i="41"/>
  <c r="L197" i="41"/>
  <c r="BR197" i="41"/>
  <c r="CI197" i="41"/>
  <c r="BS197" i="41"/>
  <c r="BC197" i="41"/>
  <c r="BF197" i="41"/>
  <c r="BV197" i="41"/>
  <c r="BQ197" i="41"/>
  <c r="CF197" i="41"/>
  <c r="BN197" i="41"/>
  <c r="AW197" i="41"/>
  <c r="BX197" i="41"/>
  <c r="BU105" i="41"/>
  <c r="AU105" i="41"/>
  <c r="BX105" i="41"/>
  <c r="BH105" i="41"/>
  <c r="AO105" i="41"/>
  <c r="BS105" i="41"/>
  <c r="AB105" i="41"/>
  <c r="BV105" i="41"/>
  <c r="AC105" i="41"/>
  <c r="BI105" i="41"/>
  <c r="BW105" i="41"/>
  <c r="CI105" i="41"/>
  <c r="AP197" i="41"/>
  <c r="D105" i="41"/>
  <c r="K105" i="41"/>
  <c r="M197" i="41"/>
  <c r="N197" i="41"/>
  <c r="Q197" i="41"/>
  <c r="P197" i="41"/>
  <c r="G197" i="41"/>
  <c r="F197" i="41"/>
  <c r="K197" i="41"/>
  <c r="O197" i="41"/>
  <c r="C76" i="41"/>
  <c r="C105" i="41" l="1"/>
  <c r="C197" i="41"/>
  <c r="C73" i="41"/>
  <c r="C69" i="41" l="1"/>
  <c r="C67" i="41"/>
  <c r="C65" i="41"/>
  <c r="C64" i="41"/>
  <c r="C63" i="41"/>
  <c r="C62" i="41"/>
  <c r="C61" i="41"/>
  <c r="C60" i="41"/>
  <c r="C59" i="41"/>
  <c r="C58" i="41" l="1"/>
  <c r="C55" i="41" l="1"/>
  <c r="C54" i="41"/>
  <c r="C53" i="41"/>
  <c r="C52" i="41"/>
  <c r="C50" i="41"/>
  <c r="C49" i="41"/>
  <c r="C48" i="41"/>
  <c r="C47" i="41"/>
  <c r="C46" i="41" l="1"/>
  <c r="C43" i="41" l="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 l="1"/>
  <c r="C21" i="41" l="1"/>
  <c r="C20" i="41" l="1"/>
  <c r="C19" i="41" l="1"/>
  <c r="C18" i="41" l="1"/>
  <c r="C17" i="41" l="1"/>
  <c r="C12" i="41" l="1"/>
  <c r="Z40" i="4"/>
  <c r="DQ7" i="41"/>
  <c r="A100" i="41"/>
  <c r="A17" i="43" l="1"/>
  <c r="A99" i="42"/>
  <c r="A191" i="42"/>
  <c r="A40" i="42"/>
  <c r="B40" i="42" s="1"/>
  <c r="A122" i="41"/>
  <c r="A214" i="41"/>
  <c r="A38" i="42"/>
  <c r="B38" i="42" s="1"/>
  <c r="A120" i="41"/>
  <c r="A212" i="41"/>
  <c r="A36" i="42"/>
  <c r="B36" i="42" s="1"/>
  <c r="A118" i="41"/>
  <c r="A210" i="41"/>
  <c r="A34" i="42"/>
  <c r="B34" i="42" s="1"/>
  <c r="A116" i="41"/>
  <c r="A208" i="41"/>
  <c r="A32" i="42"/>
  <c r="B32" i="42" s="1"/>
  <c r="A114" i="41"/>
  <c r="A206" i="41"/>
  <c r="A30" i="42"/>
  <c r="B30" i="42" s="1"/>
  <c r="A112" i="41"/>
  <c r="A204" i="41"/>
  <c r="A28" i="42"/>
  <c r="B28" i="42" s="1"/>
  <c r="A110" i="41"/>
  <c r="A202" i="41"/>
  <c r="A26" i="42"/>
  <c r="B26" i="42" s="1"/>
  <c r="A108" i="41"/>
  <c r="A200" i="41"/>
  <c r="A24" i="42"/>
  <c r="A106" i="41"/>
  <c r="A198" i="41"/>
  <c r="A21" i="42"/>
  <c r="B21" i="42" s="1"/>
  <c r="A103" i="41"/>
  <c r="A195" i="41"/>
  <c r="A19" i="42"/>
  <c r="B19" i="42" s="1"/>
  <c r="A101" i="41"/>
  <c r="B193" i="41" s="1"/>
  <c r="A193" i="41"/>
  <c r="A46" i="42"/>
  <c r="A128" i="41"/>
  <c r="A220" i="41"/>
  <c r="A54" i="42"/>
  <c r="B54" i="42" s="1"/>
  <c r="A136" i="41"/>
  <c r="A228" i="41"/>
  <c r="A52" i="42"/>
  <c r="B52" i="42" s="1"/>
  <c r="A134" i="41"/>
  <c r="A226" i="41"/>
  <c r="A50" i="42"/>
  <c r="B50" i="42" s="1"/>
  <c r="A132" i="41"/>
  <c r="A224" i="41"/>
  <c r="A48" i="42"/>
  <c r="B48" i="42" s="1"/>
  <c r="A130" i="41"/>
  <c r="A222" i="41"/>
  <c r="A140" i="41"/>
  <c r="A150" i="41"/>
  <c r="A148" i="41"/>
  <c r="B148" i="41" s="1"/>
  <c r="A146" i="41"/>
  <c r="B146" i="41" s="1"/>
  <c r="A144" i="41"/>
  <c r="B144" i="41" s="1"/>
  <c r="A142" i="41"/>
  <c r="B142" i="41" s="1"/>
  <c r="A72" i="42"/>
  <c r="A168" i="41"/>
  <c r="A166" i="41"/>
  <c r="A164" i="41"/>
  <c r="A162" i="41"/>
  <c r="A78" i="42"/>
  <c r="A160" i="41"/>
  <c r="A76" i="42"/>
  <c r="A158" i="41"/>
  <c r="A74" i="42"/>
  <c r="A156" i="41"/>
  <c r="A42" i="42"/>
  <c r="B42" i="42" s="1"/>
  <c r="A124" i="41"/>
  <c r="A216" i="41"/>
  <c r="A43" i="42"/>
  <c r="B43" i="42" s="1"/>
  <c r="A125" i="41"/>
  <c r="A217" i="41"/>
  <c r="A41" i="42"/>
  <c r="B41" i="42" s="1"/>
  <c r="A123" i="41"/>
  <c r="A215" i="41"/>
  <c r="A39" i="42"/>
  <c r="B39" i="42" s="1"/>
  <c r="A121" i="41"/>
  <c r="A213" i="41"/>
  <c r="A37" i="42"/>
  <c r="B37" i="42" s="1"/>
  <c r="A119" i="41"/>
  <c r="A211" i="41"/>
  <c r="A35" i="42"/>
  <c r="B35" i="42" s="1"/>
  <c r="A117" i="41"/>
  <c r="A209" i="41"/>
  <c r="A33" i="42"/>
  <c r="B33" i="42" s="1"/>
  <c r="A115" i="41"/>
  <c r="A207" i="41"/>
  <c r="A31" i="42"/>
  <c r="B31" i="42" s="1"/>
  <c r="A113" i="41"/>
  <c r="A205" i="41"/>
  <c r="A29" i="42"/>
  <c r="B29" i="42" s="1"/>
  <c r="A111" i="41"/>
  <c r="A203" i="41"/>
  <c r="A27" i="42"/>
  <c r="B27" i="42" s="1"/>
  <c r="A109" i="41"/>
  <c r="A201" i="41"/>
  <c r="A25" i="42"/>
  <c r="B25" i="42" s="1"/>
  <c r="A107" i="41"/>
  <c r="A199" i="41"/>
  <c r="A104" i="41"/>
  <c r="A196" i="41"/>
  <c r="A20" i="42"/>
  <c r="B20" i="42" s="1"/>
  <c r="A102" i="41"/>
  <c r="A194" i="41"/>
  <c r="A55" i="42"/>
  <c r="B55" i="42" s="1"/>
  <c r="A137" i="41"/>
  <c r="A229" i="41"/>
  <c r="A53" i="42"/>
  <c r="B53" i="42" s="1"/>
  <c r="A135" i="41"/>
  <c r="A227" i="41"/>
  <c r="A51" i="42"/>
  <c r="B51" i="42" s="1"/>
  <c r="A133" i="41"/>
  <c r="A225" i="41"/>
  <c r="A49" i="42"/>
  <c r="B49" i="42" s="1"/>
  <c r="A131" i="41"/>
  <c r="A223" i="41"/>
  <c r="A47" i="42"/>
  <c r="B47" i="42" s="1"/>
  <c r="A129" i="41"/>
  <c r="A221" i="41"/>
  <c r="A69" i="42"/>
  <c r="A151" i="41"/>
  <c r="A149" i="41"/>
  <c r="B149" i="41" s="1"/>
  <c r="A147" i="41"/>
  <c r="B147" i="41" s="1"/>
  <c r="A145" i="41"/>
  <c r="B145" i="41" s="1"/>
  <c r="A143" i="41"/>
  <c r="B143" i="41" s="1"/>
  <c r="A141" i="41"/>
  <c r="A169" i="41"/>
  <c r="A167" i="41"/>
  <c r="A165" i="41"/>
  <c r="A163" i="41"/>
  <c r="B163" i="41" s="1"/>
  <c r="A161" i="41"/>
  <c r="A77" i="42"/>
  <c r="A159" i="41"/>
  <c r="A75" i="42"/>
  <c r="A157" i="41"/>
  <c r="A73" i="42"/>
  <c r="A155" i="41"/>
  <c r="A192" i="41"/>
  <c r="A191" i="41"/>
  <c r="A99" i="41"/>
  <c r="AR3" i="43"/>
  <c r="AR3" i="44" s="1"/>
  <c r="AR3" i="45" s="1"/>
  <c r="AR3" i="46" s="1"/>
  <c r="AR3" i="47" s="1"/>
  <c r="HW41" i="52" s="1"/>
  <c r="AS3" i="43"/>
  <c r="AS3" i="44" s="1"/>
  <c r="AS3" i="45" s="1"/>
  <c r="AS3" i="46" s="1"/>
  <c r="AS3" i="47" s="1"/>
  <c r="HW42" i="52" s="1"/>
  <c r="AT3" i="43"/>
  <c r="AT3" i="44" s="1"/>
  <c r="AT3" i="45" s="1"/>
  <c r="AT3" i="46" s="1"/>
  <c r="AT3" i="47" s="1"/>
  <c r="HW43" i="52" s="1"/>
  <c r="AU3" i="43"/>
  <c r="AU3" i="44" s="1"/>
  <c r="AU3" i="45" s="1"/>
  <c r="AU3" i="46" s="1"/>
  <c r="AU3" i="47" s="1"/>
  <c r="HW44" i="52" s="1"/>
  <c r="AV3" i="44"/>
  <c r="AW3" i="43"/>
  <c r="AX3" i="43"/>
  <c r="AY3" i="43"/>
  <c r="AZ3" i="43"/>
  <c r="AZ3" i="44" s="1"/>
  <c r="AZ3" i="45" s="1"/>
  <c r="AZ3" i="46" s="1"/>
  <c r="AZ3" i="47" s="1"/>
  <c r="HW49" i="52" s="1"/>
  <c r="BA3" i="43"/>
  <c r="BA3" i="44" s="1"/>
  <c r="BA3" i="45" s="1"/>
  <c r="BA3" i="46" s="1"/>
  <c r="BA3" i="47" s="1"/>
  <c r="BB3" i="43"/>
  <c r="BC3" i="43"/>
  <c r="BC3" i="44" s="1"/>
  <c r="BC3" i="45" s="1"/>
  <c r="BC3" i="46" s="1"/>
  <c r="BC3" i="47" s="1"/>
  <c r="BD3" i="43"/>
  <c r="BD3" i="44" s="1"/>
  <c r="BD3" i="45" s="1"/>
  <c r="BD3" i="46" s="1"/>
  <c r="BD3" i="47" s="1"/>
  <c r="BE3" i="43"/>
  <c r="BE3" i="44" s="1"/>
  <c r="BE3" i="45" s="1"/>
  <c r="BE3" i="46" s="1"/>
  <c r="BE3" i="47" s="1"/>
  <c r="BF3" i="43"/>
  <c r="BF3" i="44" s="1"/>
  <c r="BF3" i="45" s="1"/>
  <c r="BF3" i="46" s="1"/>
  <c r="BF3" i="47" s="1"/>
  <c r="BG3" i="43"/>
  <c r="BG3" i="44" s="1"/>
  <c r="BG3" i="45" s="1"/>
  <c r="BG3" i="46" s="1"/>
  <c r="BG3" i="47" s="1"/>
  <c r="BH3" i="43"/>
  <c r="BH3" i="44" s="1"/>
  <c r="BH3" i="45" s="1"/>
  <c r="BH3" i="46" s="1"/>
  <c r="BH3" i="47" s="1"/>
  <c r="BI3" i="43"/>
  <c r="BI3" i="44" s="1"/>
  <c r="BI3" i="45" s="1"/>
  <c r="BI3" i="46" s="1"/>
  <c r="BI3" i="47" s="1"/>
  <c r="BJ3" i="43"/>
  <c r="BJ3" i="44" s="1"/>
  <c r="BJ3" i="45" s="1"/>
  <c r="BJ3" i="46" s="1"/>
  <c r="BJ3" i="47" s="1"/>
  <c r="BK3" i="43"/>
  <c r="BK3" i="44" s="1"/>
  <c r="BK3" i="45" s="1"/>
  <c r="BK3" i="46" s="1"/>
  <c r="BK3" i="47" s="1"/>
  <c r="BL3" i="43"/>
  <c r="BL3" i="44" s="1"/>
  <c r="BL3" i="45" s="1"/>
  <c r="BL3" i="46" s="1"/>
  <c r="BL3" i="47" s="1"/>
  <c r="BM3" i="43"/>
  <c r="BM3" i="44" s="1"/>
  <c r="BM3" i="45" s="1"/>
  <c r="BM3" i="46" s="1"/>
  <c r="BM3" i="47" s="1"/>
  <c r="BN3" i="43"/>
  <c r="BN3" i="44" s="1"/>
  <c r="BN3" i="45" s="1"/>
  <c r="BN3" i="46" s="1"/>
  <c r="BN3" i="47" s="1"/>
  <c r="BO3" i="43"/>
  <c r="BO3" i="44" s="1"/>
  <c r="BO3" i="45" s="1"/>
  <c r="BO3" i="46" s="1"/>
  <c r="BO3" i="47" s="1"/>
  <c r="BP3" i="43"/>
  <c r="BP3" i="44" s="1"/>
  <c r="BP3" i="45" s="1"/>
  <c r="BP3" i="46" s="1"/>
  <c r="BP3" i="47" s="1"/>
  <c r="BQ3" i="43"/>
  <c r="BQ3" i="44" s="1"/>
  <c r="BQ3" i="45" s="1"/>
  <c r="BQ3" i="46" s="1"/>
  <c r="BQ3" i="47" s="1"/>
  <c r="BR3" i="43"/>
  <c r="BR3" i="44" s="1"/>
  <c r="BR3" i="45" s="1"/>
  <c r="BR3" i="46" s="1"/>
  <c r="BR3" i="47" s="1"/>
  <c r="BS3" i="43"/>
  <c r="BS3" i="44" s="1"/>
  <c r="BS3" i="45" s="1"/>
  <c r="BS3" i="46" s="1"/>
  <c r="BS3" i="47" s="1"/>
  <c r="BT3" i="43"/>
  <c r="BT3" i="44" s="1"/>
  <c r="BT3" i="45" s="1"/>
  <c r="BT3" i="46" s="1"/>
  <c r="BT3" i="47" s="1"/>
  <c r="BU3" i="43"/>
  <c r="BU3" i="44" s="1"/>
  <c r="BU3" i="45" s="1"/>
  <c r="BU3" i="46" s="1"/>
  <c r="BU3" i="47" s="1"/>
  <c r="BV3" i="43"/>
  <c r="BV3" i="44" s="1"/>
  <c r="BV3" i="45" s="1"/>
  <c r="BV3" i="46" s="1"/>
  <c r="BV3" i="47" s="1"/>
  <c r="BW3" i="43"/>
  <c r="BW3" i="44" s="1"/>
  <c r="BW3" i="45" s="1"/>
  <c r="BW3" i="46" s="1"/>
  <c r="BW3" i="47" s="1"/>
  <c r="BX3" i="43"/>
  <c r="BX3" i="44" s="1"/>
  <c r="BX3" i="45" s="1"/>
  <c r="BX3" i="46" s="1"/>
  <c r="BX3" i="47" s="1"/>
  <c r="BY3" i="43"/>
  <c r="BY3" i="44" s="1"/>
  <c r="BY3" i="45" s="1"/>
  <c r="BY3" i="46" s="1"/>
  <c r="BY3" i="47" s="1"/>
  <c r="BZ3" i="43"/>
  <c r="BZ3" i="44" s="1"/>
  <c r="BZ3" i="45" s="1"/>
  <c r="BZ3" i="46" s="1"/>
  <c r="BZ3" i="47" s="1"/>
  <c r="CA3" i="43"/>
  <c r="CA3" i="44" s="1"/>
  <c r="CA3" i="45" s="1"/>
  <c r="CA3" i="46" s="1"/>
  <c r="CA3" i="47" s="1"/>
  <c r="HW102" i="52" s="1"/>
  <c r="CB3" i="43"/>
  <c r="CB3" i="44" s="1"/>
  <c r="CB3" i="45" s="1"/>
  <c r="CB3" i="46" s="1"/>
  <c r="CB3" i="47" s="1"/>
  <c r="HW103" i="52" s="1"/>
  <c r="CC3" i="43"/>
  <c r="CC3" i="44" s="1"/>
  <c r="CC3" i="45" s="1"/>
  <c r="CC3" i="46" s="1"/>
  <c r="CC3" i="47" s="1"/>
  <c r="HW104" i="52" s="1"/>
  <c r="CD3" i="43"/>
  <c r="CD3" i="44" s="1"/>
  <c r="CD3" i="45" s="1"/>
  <c r="CD3" i="46" s="1"/>
  <c r="CD3" i="47" s="1"/>
  <c r="HW105" i="52" s="1"/>
  <c r="CE3" i="43"/>
  <c r="CE3" i="44" s="1"/>
  <c r="CE3" i="45" s="1"/>
  <c r="CE3" i="46" s="1"/>
  <c r="CE3" i="47" s="1"/>
  <c r="HW106" i="52" s="1"/>
  <c r="CF3" i="43"/>
  <c r="CF3" i="44" s="1"/>
  <c r="CF3" i="45" s="1"/>
  <c r="CF3" i="46" s="1"/>
  <c r="CF3" i="47" s="1"/>
  <c r="HW107" i="52" s="1"/>
  <c r="CG3" i="43"/>
  <c r="CG3" i="44" s="1"/>
  <c r="CG3" i="45" s="1"/>
  <c r="CG3" i="46" s="1"/>
  <c r="CG3" i="47" s="1"/>
  <c r="HW108" i="52" s="1"/>
  <c r="CH3" i="43"/>
  <c r="CH3" i="44" s="1"/>
  <c r="CH3" i="45" s="1"/>
  <c r="CH3" i="46" s="1"/>
  <c r="CH3" i="47" s="1"/>
  <c r="HW109" i="52" s="1"/>
  <c r="CI3" i="43"/>
  <c r="CI3" i="44" s="1"/>
  <c r="CI3" i="45" s="1"/>
  <c r="CI3" i="46" s="1"/>
  <c r="CI3" i="47" s="1"/>
  <c r="HW110" i="52" s="1"/>
  <c r="AQ3" i="43"/>
  <c r="AQ3" i="44" s="1"/>
  <c r="AQ3" i="45" s="1"/>
  <c r="AQ3" i="46" s="1"/>
  <c r="AQ3" i="47" s="1"/>
  <c r="HW40" i="52" s="1"/>
  <c r="B493" i="42"/>
  <c r="B493" i="43" s="1"/>
  <c r="B493" i="44" s="1"/>
  <c r="B493" i="45" s="1"/>
  <c r="B493" i="46" s="1"/>
  <c r="B493" i="47" s="1"/>
  <c r="A250" i="42"/>
  <c r="A250" i="43" s="1"/>
  <c r="A250" i="44" s="1"/>
  <c r="A250" i="45" s="1"/>
  <c r="A250" i="46" s="1"/>
  <c r="A250" i="47" s="1"/>
  <c r="B250" i="42"/>
  <c r="B250" i="43" s="1"/>
  <c r="B250" i="44" s="1"/>
  <c r="B250" i="45" s="1"/>
  <c r="B250" i="46" s="1"/>
  <c r="B250" i="47" s="1"/>
  <c r="C250" i="42"/>
  <c r="C250" i="43" s="1"/>
  <c r="C250" i="44" s="1"/>
  <c r="C250" i="45" s="1"/>
  <c r="C250" i="46" s="1"/>
  <c r="C250" i="47" s="1"/>
  <c r="D250" i="42"/>
  <c r="D250" i="43" s="1"/>
  <c r="D250" i="44" s="1"/>
  <c r="D250" i="45" s="1"/>
  <c r="D250" i="46" s="1"/>
  <c r="D250" i="47" s="1"/>
  <c r="A251" i="42"/>
  <c r="A251" i="43" s="1"/>
  <c r="A251" i="44" s="1"/>
  <c r="A251" i="45" s="1"/>
  <c r="A251" i="46" s="1"/>
  <c r="A251" i="47" s="1"/>
  <c r="B251" i="42"/>
  <c r="B251" i="43" s="1"/>
  <c r="B251" i="44" s="1"/>
  <c r="B251" i="45" s="1"/>
  <c r="B251" i="46" s="1"/>
  <c r="B251" i="47" s="1"/>
  <c r="C251" i="42"/>
  <c r="C251" i="43" s="1"/>
  <c r="C251" i="44" s="1"/>
  <c r="C251" i="45" s="1"/>
  <c r="C251" i="46" s="1"/>
  <c r="C251" i="47" s="1"/>
  <c r="D251" i="42"/>
  <c r="D251" i="43" s="1"/>
  <c r="D251" i="44" s="1"/>
  <c r="D251" i="45" s="1"/>
  <c r="D251" i="46" s="1"/>
  <c r="D251" i="47" s="1"/>
  <c r="A252" i="42"/>
  <c r="A252" i="43" s="1"/>
  <c r="A252" i="44" s="1"/>
  <c r="A252" i="45" s="1"/>
  <c r="A252" i="46" s="1"/>
  <c r="A252" i="47" s="1"/>
  <c r="B252" i="42"/>
  <c r="B252" i="43" s="1"/>
  <c r="B252" i="44" s="1"/>
  <c r="B252" i="45" s="1"/>
  <c r="B252" i="46" s="1"/>
  <c r="B252" i="47" s="1"/>
  <c r="C252" i="42"/>
  <c r="C252" i="43" s="1"/>
  <c r="C252" i="44" s="1"/>
  <c r="C252" i="45" s="1"/>
  <c r="C252" i="46" s="1"/>
  <c r="C252" i="47" s="1"/>
  <c r="D252" i="42"/>
  <c r="D252" i="43" s="1"/>
  <c r="D252" i="44" s="1"/>
  <c r="D252" i="45" s="1"/>
  <c r="D252" i="46" s="1"/>
  <c r="D252" i="47" s="1"/>
  <c r="A253" i="42"/>
  <c r="A253" i="43" s="1"/>
  <c r="A253" i="44" s="1"/>
  <c r="A253" i="45" s="1"/>
  <c r="A253" i="46" s="1"/>
  <c r="A253" i="47" s="1"/>
  <c r="B253" i="42"/>
  <c r="B253" i="43" s="1"/>
  <c r="B253" i="44" s="1"/>
  <c r="B253" i="45" s="1"/>
  <c r="B253" i="46" s="1"/>
  <c r="B253" i="47" s="1"/>
  <c r="C253" i="42"/>
  <c r="C253" i="43" s="1"/>
  <c r="C253" i="44" s="1"/>
  <c r="C253" i="45" s="1"/>
  <c r="C253" i="46" s="1"/>
  <c r="C253" i="47" s="1"/>
  <c r="D253" i="42"/>
  <c r="D253" i="43" s="1"/>
  <c r="D253" i="44" s="1"/>
  <c r="D253" i="45" s="1"/>
  <c r="D253" i="46" s="1"/>
  <c r="D253" i="47" s="1"/>
  <c r="A254" i="42"/>
  <c r="A254" i="43" s="1"/>
  <c r="A254" i="44" s="1"/>
  <c r="A254" i="45" s="1"/>
  <c r="A254" i="46" s="1"/>
  <c r="A254" i="47" s="1"/>
  <c r="B254" i="42"/>
  <c r="B254" i="43" s="1"/>
  <c r="B254" i="44" s="1"/>
  <c r="B254" i="45" s="1"/>
  <c r="B254" i="46" s="1"/>
  <c r="B254" i="47" s="1"/>
  <c r="C254" i="42"/>
  <c r="C254" i="43" s="1"/>
  <c r="C254" i="44" s="1"/>
  <c r="C254" i="45" s="1"/>
  <c r="C254" i="46" s="1"/>
  <c r="C254" i="47" s="1"/>
  <c r="D254" i="42"/>
  <c r="D254" i="43" s="1"/>
  <c r="D254" i="44" s="1"/>
  <c r="D254" i="45" s="1"/>
  <c r="D254" i="46" s="1"/>
  <c r="D254" i="47" s="1"/>
  <c r="A255" i="42"/>
  <c r="A255" i="43" s="1"/>
  <c r="A255" i="44" s="1"/>
  <c r="A255" i="45" s="1"/>
  <c r="A255" i="46" s="1"/>
  <c r="A255" i="47" s="1"/>
  <c r="B255" i="42"/>
  <c r="B255" i="43" s="1"/>
  <c r="B255" i="44" s="1"/>
  <c r="B255" i="45" s="1"/>
  <c r="B255" i="46" s="1"/>
  <c r="B255" i="47" s="1"/>
  <c r="C255" i="42"/>
  <c r="C255" i="43" s="1"/>
  <c r="C255" i="44" s="1"/>
  <c r="C255" i="45" s="1"/>
  <c r="C255" i="46" s="1"/>
  <c r="C255" i="47" s="1"/>
  <c r="D255" i="42"/>
  <c r="D255" i="43" s="1"/>
  <c r="D255" i="44" s="1"/>
  <c r="D255" i="45" s="1"/>
  <c r="D255" i="46" s="1"/>
  <c r="D255" i="47" s="1"/>
  <c r="A256" i="42"/>
  <c r="A256" i="43" s="1"/>
  <c r="A256" i="44" s="1"/>
  <c r="A256" i="45" s="1"/>
  <c r="A256" i="46" s="1"/>
  <c r="A256" i="47" s="1"/>
  <c r="B256" i="42"/>
  <c r="B256" i="43" s="1"/>
  <c r="B256" i="44" s="1"/>
  <c r="B256" i="45" s="1"/>
  <c r="B256" i="46" s="1"/>
  <c r="B256" i="47" s="1"/>
  <c r="C256" i="42"/>
  <c r="C256" i="43" s="1"/>
  <c r="C256" i="44" s="1"/>
  <c r="C256" i="45" s="1"/>
  <c r="C256" i="46" s="1"/>
  <c r="C256" i="47" s="1"/>
  <c r="D256" i="42"/>
  <c r="D256" i="43" s="1"/>
  <c r="D256" i="44" s="1"/>
  <c r="D256" i="45" s="1"/>
  <c r="D256" i="46" s="1"/>
  <c r="D256" i="47" s="1"/>
  <c r="A257" i="42"/>
  <c r="A257" i="43" s="1"/>
  <c r="A257" i="44" s="1"/>
  <c r="A257" i="45" s="1"/>
  <c r="A257" i="46" s="1"/>
  <c r="A257" i="47" s="1"/>
  <c r="B257" i="42"/>
  <c r="B257" i="43" s="1"/>
  <c r="B257" i="44" s="1"/>
  <c r="B257" i="45" s="1"/>
  <c r="B257" i="46" s="1"/>
  <c r="B257" i="47" s="1"/>
  <c r="C257" i="42"/>
  <c r="C257" i="43" s="1"/>
  <c r="C257" i="44" s="1"/>
  <c r="C257" i="45" s="1"/>
  <c r="C257" i="46" s="1"/>
  <c r="C257" i="47" s="1"/>
  <c r="D257" i="42"/>
  <c r="D257" i="43" s="1"/>
  <c r="D257" i="44" s="1"/>
  <c r="D257" i="45" s="1"/>
  <c r="D257" i="46" s="1"/>
  <c r="D257" i="47" s="1"/>
  <c r="A258" i="42"/>
  <c r="A258" i="43" s="1"/>
  <c r="A258" i="44" s="1"/>
  <c r="A258" i="45" s="1"/>
  <c r="A258" i="46" s="1"/>
  <c r="A258" i="47" s="1"/>
  <c r="B258" i="42"/>
  <c r="B258" i="43" s="1"/>
  <c r="B258" i="44" s="1"/>
  <c r="B258" i="45" s="1"/>
  <c r="B258" i="46" s="1"/>
  <c r="B258" i="47" s="1"/>
  <c r="C258" i="42"/>
  <c r="C258" i="43" s="1"/>
  <c r="C258" i="44" s="1"/>
  <c r="C258" i="45" s="1"/>
  <c r="C258" i="46" s="1"/>
  <c r="C258" i="47" s="1"/>
  <c r="D258" i="42"/>
  <c r="D258" i="43" s="1"/>
  <c r="D258" i="44" s="1"/>
  <c r="D258" i="45" s="1"/>
  <c r="D258" i="46" s="1"/>
  <c r="D258" i="47" s="1"/>
  <c r="A259" i="42"/>
  <c r="A259" i="43" s="1"/>
  <c r="A259" i="44" s="1"/>
  <c r="A259" i="45" s="1"/>
  <c r="A259" i="46" s="1"/>
  <c r="A259" i="47" s="1"/>
  <c r="B259" i="42"/>
  <c r="B259" i="43" s="1"/>
  <c r="B259" i="44" s="1"/>
  <c r="B259" i="45" s="1"/>
  <c r="B259" i="46" s="1"/>
  <c r="B259" i="47" s="1"/>
  <c r="C259" i="42"/>
  <c r="C259" i="43" s="1"/>
  <c r="C259" i="44" s="1"/>
  <c r="C259" i="45" s="1"/>
  <c r="C259" i="46" s="1"/>
  <c r="C259" i="47" s="1"/>
  <c r="D259" i="42"/>
  <c r="D259" i="43" s="1"/>
  <c r="D259" i="44" s="1"/>
  <c r="D259" i="45" s="1"/>
  <c r="D259" i="46" s="1"/>
  <c r="D259" i="47" s="1"/>
  <c r="A260" i="42"/>
  <c r="A260" i="43" s="1"/>
  <c r="A260" i="44" s="1"/>
  <c r="A260" i="45" s="1"/>
  <c r="A260" i="46" s="1"/>
  <c r="A260" i="47" s="1"/>
  <c r="B260" i="42"/>
  <c r="B260" i="43" s="1"/>
  <c r="B260" i="44" s="1"/>
  <c r="B260" i="45" s="1"/>
  <c r="B260" i="46" s="1"/>
  <c r="B260" i="47" s="1"/>
  <c r="C260" i="42"/>
  <c r="C260" i="43" s="1"/>
  <c r="C260" i="44" s="1"/>
  <c r="C260" i="45" s="1"/>
  <c r="C260" i="46" s="1"/>
  <c r="C260" i="47" s="1"/>
  <c r="D260" i="42"/>
  <c r="D260" i="43" s="1"/>
  <c r="D260" i="44" s="1"/>
  <c r="D260" i="45" s="1"/>
  <c r="D260" i="46" s="1"/>
  <c r="D260" i="47" s="1"/>
  <c r="A261" i="42"/>
  <c r="A261" i="43" s="1"/>
  <c r="A261" i="44" s="1"/>
  <c r="A261" i="45" s="1"/>
  <c r="A261" i="46" s="1"/>
  <c r="A261" i="47" s="1"/>
  <c r="B261" i="42"/>
  <c r="B261" i="43" s="1"/>
  <c r="B261" i="44" s="1"/>
  <c r="B261" i="45" s="1"/>
  <c r="B261" i="46" s="1"/>
  <c r="B261" i="47" s="1"/>
  <c r="D261" i="42"/>
  <c r="D261" i="43" s="1"/>
  <c r="D261" i="44" s="1"/>
  <c r="D261" i="45" s="1"/>
  <c r="D261" i="46" s="1"/>
  <c r="D261" i="47" s="1"/>
  <c r="A262" i="42"/>
  <c r="A262" i="43" s="1"/>
  <c r="A262" i="44" s="1"/>
  <c r="A262" i="45" s="1"/>
  <c r="A262" i="46" s="1"/>
  <c r="A262" i="47" s="1"/>
  <c r="B262" i="42"/>
  <c r="B262" i="43" s="1"/>
  <c r="B262" i="44" s="1"/>
  <c r="B262" i="45" s="1"/>
  <c r="B262" i="46" s="1"/>
  <c r="B262" i="47" s="1"/>
  <c r="C262" i="42"/>
  <c r="C262" i="43" s="1"/>
  <c r="C262" i="44" s="1"/>
  <c r="C262" i="45" s="1"/>
  <c r="C262" i="46" s="1"/>
  <c r="C262" i="47" s="1"/>
  <c r="D262" i="42"/>
  <c r="D262" i="43" s="1"/>
  <c r="D262" i="44" s="1"/>
  <c r="D262" i="45" s="1"/>
  <c r="D262" i="46" s="1"/>
  <c r="D262" i="47" s="1"/>
  <c r="A263" i="42"/>
  <c r="A263" i="43" s="1"/>
  <c r="A263" i="44" s="1"/>
  <c r="A263" i="45" s="1"/>
  <c r="A263" i="46" s="1"/>
  <c r="A263" i="47" s="1"/>
  <c r="B263" i="42"/>
  <c r="B263" i="43" s="1"/>
  <c r="B263" i="44" s="1"/>
  <c r="B263" i="45" s="1"/>
  <c r="B263" i="46" s="1"/>
  <c r="B263" i="47" s="1"/>
  <c r="C263" i="42"/>
  <c r="C263" i="43" s="1"/>
  <c r="C263" i="44" s="1"/>
  <c r="C263" i="45" s="1"/>
  <c r="C263" i="46" s="1"/>
  <c r="C263" i="47" s="1"/>
  <c r="D263" i="42"/>
  <c r="D263" i="43" s="1"/>
  <c r="D263" i="44" s="1"/>
  <c r="D263" i="45" s="1"/>
  <c r="D263" i="46" s="1"/>
  <c r="D263" i="47" s="1"/>
  <c r="A264" i="42"/>
  <c r="A264" i="43" s="1"/>
  <c r="A264" i="44" s="1"/>
  <c r="A264" i="45" s="1"/>
  <c r="A264" i="46" s="1"/>
  <c r="A264" i="47" s="1"/>
  <c r="B264" i="42"/>
  <c r="B264" i="43" s="1"/>
  <c r="B264" i="44" s="1"/>
  <c r="B264" i="45" s="1"/>
  <c r="B264" i="46" s="1"/>
  <c r="B264" i="47" s="1"/>
  <c r="C264" i="42"/>
  <c r="C264" i="43" s="1"/>
  <c r="C264" i="44" s="1"/>
  <c r="C264" i="45" s="1"/>
  <c r="C264" i="46" s="1"/>
  <c r="C264" i="47" s="1"/>
  <c r="D264" i="42"/>
  <c r="D264" i="43" s="1"/>
  <c r="D264" i="44" s="1"/>
  <c r="D264" i="45" s="1"/>
  <c r="D264" i="46" s="1"/>
  <c r="D264" i="47" s="1"/>
  <c r="A265" i="42"/>
  <c r="A265" i="43" s="1"/>
  <c r="A265" i="44" s="1"/>
  <c r="A265" i="45" s="1"/>
  <c r="A265" i="46" s="1"/>
  <c r="A265" i="47" s="1"/>
  <c r="B265" i="42"/>
  <c r="B265" i="43" s="1"/>
  <c r="B265" i="44" s="1"/>
  <c r="B265" i="45" s="1"/>
  <c r="B265" i="46" s="1"/>
  <c r="B265" i="47" s="1"/>
  <c r="C265" i="42"/>
  <c r="C265" i="43" s="1"/>
  <c r="C265" i="44" s="1"/>
  <c r="C265" i="45" s="1"/>
  <c r="C265" i="46" s="1"/>
  <c r="C265" i="47" s="1"/>
  <c r="D265" i="42"/>
  <c r="D265" i="43" s="1"/>
  <c r="D265" i="44" s="1"/>
  <c r="D265" i="45" s="1"/>
  <c r="D265" i="46" s="1"/>
  <c r="D265" i="47" s="1"/>
  <c r="A266" i="42"/>
  <c r="A266" i="43" s="1"/>
  <c r="A266" i="44" s="1"/>
  <c r="A266" i="45" s="1"/>
  <c r="A266" i="46" s="1"/>
  <c r="A266" i="47" s="1"/>
  <c r="B266" i="42"/>
  <c r="B266" i="43" s="1"/>
  <c r="B266" i="44" s="1"/>
  <c r="B266" i="45" s="1"/>
  <c r="B266" i="46" s="1"/>
  <c r="B266" i="47" s="1"/>
  <c r="C266" i="42"/>
  <c r="C266" i="43" s="1"/>
  <c r="C266" i="44" s="1"/>
  <c r="C266" i="45" s="1"/>
  <c r="C266" i="46" s="1"/>
  <c r="C266" i="47" s="1"/>
  <c r="D266" i="42"/>
  <c r="D266" i="43" s="1"/>
  <c r="D266" i="44" s="1"/>
  <c r="D266" i="45" s="1"/>
  <c r="D266" i="46" s="1"/>
  <c r="D266" i="47" s="1"/>
  <c r="A267" i="42"/>
  <c r="A267" i="43" s="1"/>
  <c r="A267" i="44" s="1"/>
  <c r="A267" i="45" s="1"/>
  <c r="A267" i="46" s="1"/>
  <c r="A267" i="47" s="1"/>
  <c r="B267" i="42"/>
  <c r="B267" i="43" s="1"/>
  <c r="B267" i="44" s="1"/>
  <c r="B267" i="45" s="1"/>
  <c r="B267" i="46" s="1"/>
  <c r="B267" i="47" s="1"/>
  <c r="C267" i="42"/>
  <c r="C267" i="43" s="1"/>
  <c r="C267" i="44" s="1"/>
  <c r="C267" i="45" s="1"/>
  <c r="C267" i="46" s="1"/>
  <c r="C267" i="47" s="1"/>
  <c r="D267" i="42"/>
  <c r="D267" i="43" s="1"/>
  <c r="D267" i="44" s="1"/>
  <c r="D267" i="45" s="1"/>
  <c r="D267" i="46" s="1"/>
  <c r="D267" i="47" s="1"/>
  <c r="A268" i="42"/>
  <c r="A268" i="43" s="1"/>
  <c r="A268" i="44" s="1"/>
  <c r="A268" i="45" s="1"/>
  <c r="A268" i="46" s="1"/>
  <c r="A268" i="47" s="1"/>
  <c r="B268" i="42"/>
  <c r="B268" i="43" s="1"/>
  <c r="B268" i="44" s="1"/>
  <c r="B268" i="45" s="1"/>
  <c r="B268" i="46" s="1"/>
  <c r="B268" i="47" s="1"/>
  <c r="C268" i="42"/>
  <c r="C268" i="43" s="1"/>
  <c r="C268" i="44" s="1"/>
  <c r="C268" i="45" s="1"/>
  <c r="C268" i="46" s="1"/>
  <c r="C268" i="47" s="1"/>
  <c r="D268" i="42"/>
  <c r="D268" i="43" s="1"/>
  <c r="D268" i="44" s="1"/>
  <c r="D268" i="45" s="1"/>
  <c r="D268" i="46" s="1"/>
  <c r="D268" i="47" s="1"/>
  <c r="A269" i="42"/>
  <c r="A269" i="43" s="1"/>
  <c r="A269" i="44" s="1"/>
  <c r="A269" i="45" s="1"/>
  <c r="A269" i="46" s="1"/>
  <c r="A269" i="47" s="1"/>
  <c r="B269" i="42"/>
  <c r="B269" i="43" s="1"/>
  <c r="B269" i="44" s="1"/>
  <c r="B269" i="45" s="1"/>
  <c r="B269" i="46" s="1"/>
  <c r="B269" i="47" s="1"/>
  <c r="C269" i="42"/>
  <c r="C269" i="43" s="1"/>
  <c r="C269" i="44" s="1"/>
  <c r="C269" i="45" s="1"/>
  <c r="C269" i="46" s="1"/>
  <c r="C269" i="47" s="1"/>
  <c r="D269" i="42"/>
  <c r="D269" i="43" s="1"/>
  <c r="D269" i="44" s="1"/>
  <c r="D269" i="45" s="1"/>
  <c r="D269" i="46" s="1"/>
  <c r="D269" i="47" s="1"/>
  <c r="A270" i="42"/>
  <c r="A270" i="43" s="1"/>
  <c r="A270" i="44" s="1"/>
  <c r="A270" i="45" s="1"/>
  <c r="A270" i="46" s="1"/>
  <c r="A270" i="47" s="1"/>
  <c r="B270" i="42"/>
  <c r="B270" i="43" s="1"/>
  <c r="B270" i="44" s="1"/>
  <c r="B270" i="45" s="1"/>
  <c r="B270" i="46" s="1"/>
  <c r="B270" i="47" s="1"/>
  <c r="C270" i="42"/>
  <c r="C270" i="43" s="1"/>
  <c r="C270" i="44" s="1"/>
  <c r="C270" i="45" s="1"/>
  <c r="C270" i="46" s="1"/>
  <c r="C270" i="47" s="1"/>
  <c r="D270" i="42"/>
  <c r="D270" i="43" s="1"/>
  <c r="D270" i="44" s="1"/>
  <c r="D270" i="45" s="1"/>
  <c r="D270" i="46" s="1"/>
  <c r="D270" i="47" s="1"/>
  <c r="A271" i="42"/>
  <c r="A271" i="43" s="1"/>
  <c r="A271" i="44" s="1"/>
  <c r="A271" i="45" s="1"/>
  <c r="A271" i="46" s="1"/>
  <c r="A271" i="47" s="1"/>
  <c r="B271" i="42"/>
  <c r="B271" i="43" s="1"/>
  <c r="B271" i="44" s="1"/>
  <c r="B271" i="45" s="1"/>
  <c r="B271" i="46" s="1"/>
  <c r="B271" i="47" s="1"/>
  <c r="C271" i="42"/>
  <c r="C271" i="43" s="1"/>
  <c r="C271" i="44" s="1"/>
  <c r="C271" i="45" s="1"/>
  <c r="C271" i="46" s="1"/>
  <c r="C271" i="47" s="1"/>
  <c r="D271" i="42"/>
  <c r="D271" i="43" s="1"/>
  <c r="D271" i="44" s="1"/>
  <c r="D271" i="45" s="1"/>
  <c r="D271" i="46" s="1"/>
  <c r="D271" i="47" s="1"/>
  <c r="A272" i="42"/>
  <c r="A272" i="43" s="1"/>
  <c r="A272" i="44" s="1"/>
  <c r="A272" i="45" s="1"/>
  <c r="A272" i="46" s="1"/>
  <c r="A272" i="47" s="1"/>
  <c r="B272" i="42"/>
  <c r="B272" i="43" s="1"/>
  <c r="B272" i="44" s="1"/>
  <c r="B272" i="45" s="1"/>
  <c r="B272" i="46" s="1"/>
  <c r="B272" i="47" s="1"/>
  <c r="C272" i="42"/>
  <c r="C272" i="43" s="1"/>
  <c r="C272" i="44" s="1"/>
  <c r="C272" i="45" s="1"/>
  <c r="C272" i="46" s="1"/>
  <c r="C272" i="47" s="1"/>
  <c r="D272" i="42"/>
  <c r="D272" i="43" s="1"/>
  <c r="D272" i="44" s="1"/>
  <c r="D272" i="45" s="1"/>
  <c r="D272" i="46" s="1"/>
  <c r="D272" i="47" s="1"/>
  <c r="A273" i="42"/>
  <c r="A273" i="43" s="1"/>
  <c r="A273" i="44" s="1"/>
  <c r="A273" i="45" s="1"/>
  <c r="A273" i="46" s="1"/>
  <c r="A273" i="47" s="1"/>
  <c r="B273" i="42"/>
  <c r="B273" i="43" s="1"/>
  <c r="B273" i="44" s="1"/>
  <c r="B273" i="45" s="1"/>
  <c r="B273" i="46" s="1"/>
  <c r="B273" i="47" s="1"/>
  <c r="C273" i="42"/>
  <c r="C273" i="43" s="1"/>
  <c r="C273" i="44" s="1"/>
  <c r="C273" i="45" s="1"/>
  <c r="C273" i="46" s="1"/>
  <c r="C273" i="47" s="1"/>
  <c r="D273" i="42"/>
  <c r="D273" i="43" s="1"/>
  <c r="D273" i="44" s="1"/>
  <c r="D273" i="45" s="1"/>
  <c r="D273" i="46" s="1"/>
  <c r="D273" i="47" s="1"/>
  <c r="A274" i="42"/>
  <c r="A274" i="43" s="1"/>
  <c r="A274" i="44" s="1"/>
  <c r="A274" i="45" s="1"/>
  <c r="A274" i="46" s="1"/>
  <c r="A274" i="47" s="1"/>
  <c r="B274" i="42"/>
  <c r="B274" i="43" s="1"/>
  <c r="B274" i="44" s="1"/>
  <c r="B274" i="45" s="1"/>
  <c r="B274" i="46" s="1"/>
  <c r="B274" i="47" s="1"/>
  <c r="C274" i="42"/>
  <c r="C274" i="43" s="1"/>
  <c r="C274" i="44" s="1"/>
  <c r="C274" i="45" s="1"/>
  <c r="C274" i="46" s="1"/>
  <c r="C274" i="47" s="1"/>
  <c r="D274" i="42"/>
  <c r="D274" i="43" s="1"/>
  <c r="D274" i="44" s="1"/>
  <c r="D274" i="45" s="1"/>
  <c r="D274" i="46" s="1"/>
  <c r="D274" i="47" s="1"/>
  <c r="A275" i="42"/>
  <c r="A275" i="43" s="1"/>
  <c r="A275" i="44" s="1"/>
  <c r="A275" i="45" s="1"/>
  <c r="A275" i="46" s="1"/>
  <c r="A275" i="47" s="1"/>
  <c r="B275" i="42"/>
  <c r="B275" i="43" s="1"/>
  <c r="B275" i="44" s="1"/>
  <c r="B275" i="45" s="1"/>
  <c r="B275" i="46" s="1"/>
  <c r="B275" i="47" s="1"/>
  <c r="C275" i="42"/>
  <c r="C275" i="43" s="1"/>
  <c r="C275" i="44" s="1"/>
  <c r="C275" i="45" s="1"/>
  <c r="C275" i="46" s="1"/>
  <c r="C275" i="47" s="1"/>
  <c r="D275" i="42"/>
  <c r="D275" i="43" s="1"/>
  <c r="D275" i="44" s="1"/>
  <c r="D275" i="45" s="1"/>
  <c r="D275" i="46" s="1"/>
  <c r="D275" i="47" s="1"/>
  <c r="A276" i="42"/>
  <c r="A276" i="43" s="1"/>
  <c r="A276" i="44" s="1"/>
  <c r="A276" i="45" s="1"/>
  <c r="A276" i="46" s="1"/>
  <c r="A276" i="47" s="1"/>
  <c r="B276" i="42"/>
  <c r="B276" i="43" s="1"/>
  <c r="B276" i="44" s="1"/>
  <c r="B276" i="45" s="1"/>
  <c r="B276" i="46" s="1"/>
  <c r="B276" i="47" s="1"/>
  <c r="C276" i="42"/>
  <c r="C276" i="43" s="1"/>
  <c r="C276" i="44" s="1"/>
  <c r="C276" i="45" s="1"/>
  <c r="C276" i="46" s="1"/>
  <c r="C276" i="47" s="1"/>
  <c r="D276" i="42"/>
  <c r="D276" i="43" s="1"/>
  <c r="D276" i="44" s="1"/>
  <c r="D276" i="45" s="1"/>
  <c r="D276" i="46" s="1"/>
  <c r="D276" i="47" s="1"/>
  <c r="A277" i="42"/>
  <c r="A277" i="43" s="1"/>
  <c r="A277" i="44" s="1"/>
  <c r="A277" i="45" s="1"/>
  <c r="A277" i="46" s="1"/>
  <c r="A277" i="47" s="1"/>
  <c r="B277" i="42"/>
  <c r="B277" i="43" s="1"/>
  <c r="B277" i="44" s="1"/>
  <c r="B277" i="45" s="1"/>
  <c r="B277" i="46" s="1"/>
  <c r="B277" i="47" s="1"/>
  <c r="C277" i="42"/>
  <c r="C277" i="43" s="1"/>
  <c r="C277" i="44" s="1"/>
  <c r="C277" i="45" s="1"/>
  <c r="C277" i="46" s="1"/>
  <c r="C277" i="47" s="1"/>
  <c r="D277" i="42"/>
  <c r="D277" i="43" s="1"/>
  <c r="D277" i="44" s="1"/>
  <c r="D277" i="45" s="1"/>
  <c r="D277" i="46" s="1"/>
  <c r="D277" i="47" s="1"/>
  <c r="A278" i="42"/>
  <c r="A278" i="43" s="1"/>
  <c r="A278" i="44" s="1"/>
  <c r="A278" i="45" s="1"/>
  <c r="A278" i="46" s="1"/>
  <c r="A278" i="47" s="1"/>
  <c r="B278" i="42"/>
  <c r="B278" i="43" s="1"/>
  <c r="B278" i="44" s="1"/>
  <c r="B278" i="45" s="1"/>
  <c r="B278" i="46" s="1"/>
  <c r="B278" i="47" s="1"/>
  <c r="C278" i="42"/>
  <c r="C278" i="43" s="1"/>
  <c r="C278" i="44" s="1"/>
  <c r="C278" i="45" s="1"/>
  <c r="C278" i="46" s="1"/>
  <c r="C278" i="47" s="1"/>
  <c r="D278" i="42"/>
  <c r="D278" i="43" s="1"/>
  <c r="D278" i="44" s="1"/>
  <c r="D278" i="45" s="1"/>
  <c r="D278" i="46" s="1"/>
  <c r="D278" i="47" s="1"/>
  <c r="A279" i="42"/>
  <c r="A279" i="43" s="1"/>
  <c r="A279" i="44" s="1"/>
  <c r="A279" i="45" s="1"/>
  <c r="A279" i="46" s="1"/>
  <c r="A279" i="47" s="1"/>
  <c r="B279" i="42"/>
  <c r="B279" i="43" s="1"/>
  <c r="B279" i="44" s="1"/>
  <c r="B279" i="45" s="1"/>
  <c r="B279" i="46" s="1"/>
  <c r="B279" i="47" s="1"/>
  <c r="C279" i="42"/>
  <c r="C279" i="43" s="1"/>
  <c r="C279" i="44" s="1"/>
  <c r="C279" i="45" s="1"/>
  <c r="C279" i="46" s="1"/>
  <c r="C279" i="47" s="1"/>
  <c r="D279" i="42"/>
  <c r="D279" i="43" s="1"/>
  <c r="D279" i="44" s="1"/>
  <c r="D279" i="45" s="1"/>
  <c r="D279" i="46" s="1"/>
  <c r="D279" i="47" s="1"/>
  <c r="A280" i="42"/>
  <c r="A280" i="43" s="1"/>
  <c r="A280" i="44" s="1"/>
  <c r="A280" i="45" s="1"/>
  <c r="A280" i="46" s="1"/>
  <c r="A280" i="47" s="1"/>
  <c r="B280" i="42"/>
  <c r="B280" i="43" s="1"/>
  <c r="B280" i="44" s="1"/>
  <c r="B280" i="45" s="1"/>
  <c r="B280" i="46" s="1"/>
  <c r="B280" i="47" s="1"/>
  <c r="C280" i="42"/>
  <c r="C280" i="43" s="1"/>
  <c r="C280" i="44" s="1"/>
  <c r="C280" i="45" s="1"/>
  <c r="C280" i="46" s="1"/>
  <c r="C280" i="47" s="1"/>
  <c r="D280" i="42"/>
  <c r="D280" i="43" s="1"/>
  <c r="D280" i="44" s="1"/>
  <c r="D280" i="45" s="1"/>
  <c r="D280" i="46" s="1"/>
  <c r="D280" i="47" s="1"/>
  <c r="A281" i="42"/>
  <c r="A281" i="43" s="1"/>
  <c r="A281" i="44" s="1"/>
  <c r="A281" i="45" s="1"/>
  <c r="A281" i="46" s="1"/>
  <c r="A281" i="47" s="1"/>
  <c r="B281" i="42"/>
  <c r="B281" i="43" s="1"/>
  <c r="B281" i="44" s="1"/>
  <c r="B281" i="45" s="1"/>
  <c r="B281" i="46" s="1"/>
  <c r="B281" i="47" s="1"/>
  <c r="C281" i="42"/>
  <c r="C281" i="43" s="1"/>
  <c r="C281" i="44" s="1"/>
  <c r="C281" i="45" s="1"/>
  <c r="C281" i="46" s="1"/>
  <c r="C281" i="47" s="1"/>
  <c r="D281" i="42"/>
  <c r="D281" i="43" s="1"/>
  <c r="D281" i="44" s="1"/>
  <c r="D281" i="45" s="1"/>
  <c r="D281" i="46" s="1"/>
  <c r="D281" i="47" s="1"/>
  <c r="A282" i="42"/>
  <c r="A282" i="43" s="1"/>
  <c r="A282" i="44" s="1"/>
  <c r="A282" i="45" s="1"/>
  <c r="A282" i="46" s="1"/>
  <c r="A282" i="47" s="1"/>
  <c r="B282" i="42"/>
  <c r="B282" i="43" s="1"/>
  <c r="B282" i="44" s="1"/>
  <c r="B282" i="45" s="1"/>
  <c r="B282" i="46" s="1"/>
  <c r="B282" i="47" s="1"/>
  <c r="C282" i="42"/>
  <c r="C282" i="43" s="1"/>
  <c r="C282" i="44" s="1"/>
  <c r="C282" i="45" s="1"/>
  <c r="C282" i="46" s="1"/>
  <c r="C282" i="47" s="1"/>
  <c r="D282" i="42"/>
  <c r="D282" i="43" s="1"/>
  <c r="D282" i="44" s="1"/>
  <c r="D282" i="45" s="1"/>
  <c r="D282" i="46" s="1"/>
  <c r="D282" i="47" s="1"/>
  <c r="A283" i="42"/>
  <c r="A283" i="43" s="1"/>
  <c r="A283" i="44" s="1"/>
  <c r="A283" i="45" s="1"/>
  <c r="A283" i="46" s="1"/>
  <c r="A283" i="47" s="1"/>
  <c r="B283" i="42"/>
  <c r="B283" i="43" s="1"/>
  <c r="B283" i="44" s="1"/>
  <c r="B283" i="45" s="1"/>
  <c r="B283" i="46" s="1"/>
  <c r="B283" i="47" s="1"/>
  <c r="C283" i="42"/>
  <c r="C283" i="43" s="1"/>
  <c r="C283" i="44" s="1"/>
  <c r="C283" i="45" s="1"/>
  <c r="C283" i="46" s="1"/>
  <c r="C283" i="47" s="1"/>
  <c r="D283" i="42"/>
  <c r="D283" i="43" s="1"/>
  <c r="D283" i="44" s="1"/>
  <c r="D283" i="45" s="1"/>
  <c r="D283" i="46" s="1"/>
  <c r="D283" i="47" s="1"/>
  <c r="A284" i="42"/>
  <c r="A284" i="43" s="1"/>
  <c r="A284" i="44" s="1"/>
  <c r="A284" i="45" s="1"/>
  <c r="A284" i="46" s="1"/>
  <c r="A284" i="47" s="1"/>
  <c r="B284" i="42"/>
  <c r="B284" i="43" s="1"/>
  <c r="B284" i="44" s="1"/>
  <c r="B284" i="45" s="1"/>
  <c r="B284" i="46" s="1"/>
  <c r="B284" i="47" s="1"/>
  <c r="C284" i="42"/>
  <c r="C284" i="43" s="1"/>
  <c r="C284" i="44" s="1"/>
  <c r="C284" i="45" s="1"/>
  <c r="C284" i="46" s="1"/>
  <c r="C284" i="47" s="1"/>
  <c r="D284" i="42"/>
  <c r="D284" i="43" s="1"/>
  <c r="D284" i="44" s="1"/>
  <c r="D284" i="45" s="1"/>
  <c r="D284" i="46" s="1"/>
  <c r="D284" i="47" s="1"/>
  <c r="A285" i="42"/>
  <c r="A285" i="43" s="1"/>
  <c r="A285" i="44" s="1"/>
  <c r="A285" i="45" s="1"/>
  <c r="A285" i="46" s="1"/>
  <c r="A285" i="47" s="1"/>
  <c r="B285" i="42"/>
  <c r="B285" i="43" s="1"/>
  <c r="B285" i="44" s="1"/>
  <c r="B285" i="45" s="1"/>
  <c r="B285" i="46" s="1"/>
  <c r="B285" i="47" s="1"/>
  <c r="C285" i="42"/>
  <c r="C285" i="43" s="1"/>
  <c r="C285" i="44" s="1"/>
  <c r="C285" i="45" s="1"/>
  <c r="C285" i="46" s="1"/>
  <c r="C285" i="47" s="1"/>
  <c r="D285" i="42"/>
  <c r="D285" i="43" s="1"/>
  <c r="D285" i="44" s="1"/>
  <c r="D285" i="45" s="1"/>
  <c r="D285" i="46" s="1"/>
  <c r="D285" i="47" s="1"/>
  <c r="A286" i="42"/>
  <c r="A286" i="43" s="1"/>
  <c r="A286" i="44" s="1"/>
  <c r="A286" i="45" s="1"/>
  <c r="A286" i="46" s="1"/>
  <c r="A286" i="47" s="1"/>
  <c r="B286" i="42"/>
  <c r="B286" i="43" s="1"/>
  <c r="B286" i="44" s="1"/>
  <c r="B286" i="45" s="1"/>
  <c r="B286" i="46" s="1"/>
  <c r="B286" i="47" s="1"/>
  <c r="C286" i="42"/>
  <c r="C286" i="43" s="1"/>
  <c r="C286" i="44" s="1"/>
  <c r="C286" i="45" s="1"/>
  <c r="C286" i="46" s="1"/>
  <c r="C286" i="47" s="1"/>
  <c r="D286" i="42"/>
  <c r="D286" i="43" s="1"/>
  <c r="D286" i="44" s="1"/>
  <c r="D286" i="45" s="1"/>
  <c r="D286" i="46" s="1"/>
  <c r="D286" i="47" s="1"/>
  <c r="A287" i="42"/>
  <c r="A287" i="43" s="1"/>
  <c r="A287" i="44" s="1"/>
  <c r="A287" i="45" s="1"/>
  <c r="A287" i="46" s="1"/>
  <c r="A287" i="47" s="1"/>
  <c r="B287" i="42"/>
  <c r="B287" i="43" s="1"/>
  <c r="B287" i="44" s="1"/>
  <c r="B287" i="45" s="1"/>
  <c r="B287" i="46" s="1"/>
  <c r="B287" i="47" s="1"/>
  <c r="C287" i="42"/>
  <c r="C287" i="43" s="1"/>
  <c r="C287" i="44" s="1"/>
  <c r="C287" i="45" s="1"/>
  <c r="C287" i="46" s="1"/>
  <c r="C287" i="47" s="1"/>
  <c r="D287" i="42"/>
  <c r="D287" i="43" s="1"/>
  <c r="D287" i="44" s="1"/>
  <c r="D287" i="45" s="1"/>
  <c r="D287" i="46" s="1"/>
  <c r="D287" i="47" s="1"/>
  <c r="A288" i="42"/>
  <c r="A288" i="43" s="1"/>
  <c r="A288" i="44" s="1"/>
  <c r="A288" i="45" s="1"/>
  <c r="A288" i="46" s="1"/>
  <c r="A288" i="47" s="1"/>
  <c r="B288" i="42"/>
  <c r="B288" i="43" s="1"/>
  <c r="B288" i="44" s="1"/>
  <c r="B288" i="45" s="1"/>
  <c r="B288" i="46" s="1"/>
  <c r="B288" i="47" s="1"/>
  <c r="C288" i="42"/>
  <c r="C288" i="43" s="1"/>
  <c r="C288" i="44" s="1"/>
  <c r="C288" i="45" s="1"/>
  <c r="C288" i="46" s="1"/>
  <c r="C288" i="47" s="1"/>
  <c r="D288" i="42"/>
  <c r="D288" i="43" s="1"/>
  <c r="D288" i="44" s="1"/>
  <c r="D288" i="45" s="1"/>
  <c r="D288" i="46" s="1"/>
  <c r="D288" i="47" s="1"/>
  <c r="A289" i="42"/>
  <c r="A289" i="43" s="1"/>
  <c r="A289" i="44" s="1"/>
  <c r="A289" i="45" s="1"/>
  <c r="A289" i="46" s="1"/>
  <c r="A289" i="47" s="1"/>
  <c r="B289" i="42"/>
  <c r="B289" i="43" s="1"/>
  <c r="B289" i="44" s="1"/>
  <c r="B289" i="45" s="1"/>
  <c r="B289" i="46" s="1"/>
  <c r="B289" i="47" s="1"/>
  <c r="C289" i="42"/>
  <c r="C289" i="43" s="1"/>
  <c r="C289" i="44" s="1"/>
  <c r="C289" i="45" s="1"/>
  <c r="C289" i="46" s="1"/>
  <c r="C289" i="47" s="1"/>
  <c r="D289" i="42"/>
  <c r="D289" i="43" s="1"/>
  <c r="D289" i="44" s="1"/>
  <c r="D289" i="45" s="1"/>
  <c r="D289" i="46" s="1"/>
  <c r="D289" i="47" s="1"/>
  <c r="A290" i="42"/>
  <c r="A290" i="43" s="1"/>
  <c r="A290" i="44" s="1"/>
  <c r="A290" i="45" s="1"/>
  <c r="A290" i="46" s="1"/>
  <c r="A290" i="47" s="1"/>
  <c r="B290" i="42"/>
  <c r="B290" i="43" s="1"/>
  <c r="B290" i="44" s="1"/>
  <c r="B290" i="45" s="1"/>
  <c r="B290" i="46" s="1"/>
  <c r="B290" i="47" s="1"/>
  <c r="C290" i="42"/>
  <c r="C290" i="43" s="1"/>
  <c r="C290" i="44" s="1"/>
  <c r="C290" i="45" s="1"/>
  <c r="C290" i="46" s="1"/>
  <c r="C290" i="47" s="1"/>
  <c r="D290" i="42"/>
  <c r="D290" i="43" s="1"/>
  <c r="D290" i="44" s="1"/>
  <c r="D290" i="45" s="1"/>
  <c r="D290" i="46" s="1"/>
  <c r="D290" i="47" s="1"/>
  <c r="A291" i="42"/>
  <c r="A291" i="43" s="1"/>
  <c r="A291" i="44" s="1"/>
  <c r="A291" i="45" s="1"/>
  <c r="A291" i="46" s="1"/>
  <c r="A291" i="47" s="1"/>
  <c r="B291" i="42"/>
  <c r="B291" i="43" s="1"/>
  <c r="B291" i="44" s="1"/>
  <c r="B291" i="45" s="1"/>
  <c r="B291" i="46" s="1"/>
  <c r="B291" i="47" s="1"/>
  <c r="C291" i="42"/>
  <c r="C291" i="43" s="1"/>
  <c r="C291" i="44" s="1"/>
  <c r="C291" i="45" s="1"/>
  <c r="C291" i="46" s="1"/>
  <c r="C291" i="47" s="1"/>
  <c r="D291" i="42"/>
  <c r="D291" i="43" s="1"/>
  <c r="D291" i="44" s="1"/>
  <c r="D291" i="45" s="1"/>
  <c r="D291" i="46" s="1"/>
  <c r="D291" i="47" s="1"/>
  <c r="A292" i="42"/>
  <c r="A292" i="43" s="1"/>
  <c r="A292" i="44" s="1"/>
  <c r="A292" i="45" s="1"/>
  <c r="A292" i="46" s="1"/>
  <c r="A292" i="47" s="1"/>
  <c r="B292" i="42"/>
  <c r="B292" i="43" s="1"/>
  <c r="B292" i="44" s="1"/>
  <c r="B292" i="45" s="1"/>
  <c r="B292" i="46" s="1"/>
  <c r="B292" i="47" s="1"/>
  <c r="C292" i="42"/>
  <c r="C292" i="43" s="1"/>
  <c r="C292" i="44" s="1"/>
  <c r="C292" i="45" s="1"/>
  <c r="C292" i="46" s="1"/>
  <c r="C292" i="47" s="1"/>
  <c r="D292" i="42"/>
  <c r="D292" i="43" s="1"/>
  <c r="D292" i="44" s="1"/>
  <c r="D292" i="45" s="1"/>
  <c r="D292" i="46" s="1"/>
  <c r="D292" i="47" s="1"/>
  <c r="A293" i="42"/>
  <c r="A293" i="43" s="1"/>
  <c r="A293" i="44" s="1"/>
  <c r="A293" i="45" s="1"/>
  <c r="A293" i="46" s="1"/>
  <c r="A293" i="47" s="1"/>
  <c r="B293" i="42"/>
  <c r="B293" i="43" s="1"/>
  <c r="B293" i="44" s="1"/>
  <c r="B293" i="45" s="1"/>
  <c r="B293" i="46" s="1"/>
  <c r="B293" i="47" s="1"/>
  <c r="C293" i="42"/>
  <c r="C293" i="43" s="1"/>
  <c r="C293" i="44" s="1"/>
  <c r="C293" i="45" s="1"/>
  <c r="C293" i="46" s="1"/>
  <c r="C293" i="47" s="1"/>
  <c r="D293" i="42"/>
  <c r="D293" i="43" s="1"/>
  <c r="D293" i="44" s="1"/>
  <c r="D293" i="45" s="1"/>
  <c r="D293" i="46" s="1"/>
  <c r="D293" i="47" s="1"/>
  <c r="A294" i="42"/>
  <c r="A294" i="43" s="1"/>
  <c r="A294" i="44" s="1"/>
  <c r="A294" i="45" s="1"/>
  <c r="A294" i="46" s="1"/>
  <c r="A294" i="47" s="1"/>
  <c r="B294" i="42"/>
  <c r="B294" i="43" s="1"/>
  <c r="B294" i="44" s="1"/>
  <c r="B294" i="45" s="1"/>
  <c r="B294" i="46" s="1"/>
  <c r="B294" i="47" s="1"/>
  <c r="C294" i="42"/>
  <c r="C294" i="43" s="1"/>
  <c r="C294" i="44" s="1"/>
  <c r="C294" i="45" s="1"/>
  <c r="C294" i="46" s="1"/>
  <c r="C294" i="47" s="1"/>
  <c r="D294" i="42"/>
  <c r="D294" i="43" s="1"/>
  <c r="D294" i="44" s="1"/>
  <c r="D294" i="45" s="1"/>
  <c r="D294" i="46" s="1"/>
  <c r="D294" i="47" s="1"/>
  <c r="A295" i="42"/>
  <c r="A295" i="43" s="1"/>
  <c r="A295" i="44" s="1"/>
  <c r="A295" i="45" s="1"/>
  <c r="A295" i="46" s="1"/>
  <c r="A295" i="47" s="1"/>
  <c r="B295" i="42"/>
  <c r="B295" i="43" s="1"/>
  <c r="B295" i="44" s="1"/>
  <c r="B295" i="45" s="1"/>
  <c r="B295" i="46" s="1"/>
  <c r="B295" i="47" s="1"/>
  <c r="C295" i="42"/>
  <c r="C295" i="43" s="1"/>
  <c r="C295" i="44" s="1"/>
  <c r="C295" i="45" s="1"/>
  <c r="C295" i="46" s="1"/>
  <c r="C295" i="47" s="1"/>
  <c r="D295" i="42"/>
  <c r="D295" i="43" s="1"/>
  <c r="D295" i="44" s="1"/>
  <c r="D295" i="45" s="1"/>
  <c r="D295" i="46" s="1"/>
  <c r="D295" i="47" s="1"/>
  <c r="A296" i="42"/>
  <c r="A296" i="43" s="1"/>
  <c r="A296" i="44" s="1"/>
  <c r="A296" i="45" s="1"/>
  <c r="A296" i="46" s="1"/>
  <c r="A296" i="47" s="1"/>
  <c r="B296" i="42"/>
  <c r="B296" i="43" s="1"/>
  <c r="B296" i="44" s="1"/>
  <c r="B296" i="45" s="1"/>
  <c r="B296" i="46" s="1"/>
  <c r="B296" i="47" s="1"/>
  <c r="C296" i="42"/>
  <c r="C296" i="43" s="1"/>
  <c r="C296" i="44" s="1"/>
  <c r="C296" i="45" s="1"/>
  <c r="C296" i="46" s="1"/>
  <c r="C296" i="47" s="1"/>
  <c r="D296" i="42"/>
  <c r="D296" i="43" s="1"/>
  <c r="D296" i="44" s="1"/>
  <c r="D296" i="45" s="1"/>
  <c r="D296" i="46" s="1"/>
  <c r="D296" i="47" s="1"/>
  <c r="A297" i="42"/>
  <c r="A297" i="43" s="1"/>
  <c r="A297" i="44" s="1"/>
  <c r="A297" i="45" s="1"/>
  <c r="A297" i="46" s="1"/>
  <c r="A297" i="47" s="1"/>
  <c r="B297" i="42"/>
  <c r="B297" i="43" s="1"/>
  <c r="B297" i="44" s="1"/>
  <c r="B297" i="45" s="1"/>
  <c r="B297" i="46" s="1"/>
  <c r="B297" i="47" s="1"/>
  <c r="C297" i="42"/>
  <c r="C297" i="43" s="1"/>
  <c r="C297" i="44" s="1"/>
  <c r="C297" i="45" s="1"/>
  <c r="C297" i="46" s="1"/>
  <c r="C297" i="47" s="1"/>
  <c r="D297" i="42"/>
  <c r="D297" i="43" s="1"/>
  <c r="D297" i="44" s="1"/>
  <c r="D297" i="45" s="1"/>
  <c r="D297" i="46" s="1"/>
  <c r="D297" i="47" s="1"/>
  <c r="A298" i="42"/>
  <c r="A298" i="43" s="1"/>
  <c r="A298" i="44" s="1"/>
  <c r="A298" i="45" s="1"/>
  <c r="A298" i="46" s="1"/>
  <c r="A298" i="47" s="1"/>
  <c r="B298" i="42"/>
  <c r="B298" i="43" s="1"/>
  <c r="B298" i="44" s="1"/>
  <c r="B298" i="45" s="1"/>
  <c r="B298" i="46" s="1"/>
  <c r="B298" i="47" s="1"/>
  <c r="C298" i="42"/>
  <c r="C298" i="43" s="1"/>
  <c r="C298" i="44" s="1"/>
  <c r="C298" i="45" s="1"/>
  <c r="C298" i="46" s="1"/>
  <c r="C298" i="47" s="1"/>
  <c r="D298" i="42"/>
  <c r="D298" i="43" s="1"/>
  <c r="D298" i="44" s="1"/>
  <c r="D298" i="45" s="1"/>
  <c r="D298" i="46" s="1"/>
  <c r="D298" i="47" s="1"/>
  <c r="A299" i="42"/>
  <c r="A299" i="43" s="1"/>
  <c r="A299" i="44" s="1"/>
  <c r="A299" i="45" s="1"/>
  <c r="A299" i="46" s="1"/>
  <c r="A299" i="47" s="1"/>
  <c r="B299" i="42"/>
  <c r="B299" i="43" s="1"/>
  <c r="B299" i="44" s="1"/>
  <c r="B299" i="45" s="1"/>
  <c r="B299" i="46" s="1"/>
  <c r="B299" i="47" s="1"/>
  <c r="C299" i="42"/>
  <c r="C299" i="43" s="1"/>
  <c r="C299" i="44" s="1"/>
  <c r="C299" i="45" s="1"/>
  <c r="C299" i="46" s="1"/>
  <c r="C299" i="47" s="1"/>
  <c r="D299" i="42"/>
  <c r="D299" i="43" s="1"/>
  <c r="D299" i="44" s="1"/>
  <c r="D299" i="45" s="1"/>
  <c r="D299" i="46" s="1"/>
  <c r="D299" i="47" s="1"/>
  <c r="A300" i="42"/>
  <c r="A300" i="43" s="1"/>
  <c r="A300" i="44" s="1"/>
  <c r="A300" i="45" s="1"/>
  <c r="A300" i="46" s="1"/>
  <c r="A300" i="47" s="1"/>
  <c r="B300" i="42"/>
  <c r="B300" i="43" s="1"/>
  <c r="B300" i="44" s="1"/>
  <c r="B300" i="45" s="1"/>
  <c r="B300" i="46" s="1"/>
  <c r="B300" i="47" s="1"/>
  <c r="C300" i="42"/>
  <c r="C300" i="43" s="1"/>
  <c r="C300" i="44" s="1"/>
  <c r="C300" i="45" s="1"/>
  <c r="C300" i="46" s="1"/>
  <c r="C300" i="47" s="1"/>
  <c r="D300" i="42"/>
  <c r="D300" i="43" s="1"/>
  <c r="D300" i="44" s="1"/>
  <c r="D300" i="45" s="1"/>
  <c r="D300" i="46" s="1"/>
  <c r="D300" i="47" s="1"/>
  <c r="A301" i="42"/>
  <c r="A301" i="43" s="1"/>
  <c r="A301" i="44" s="1"/>
  <c r="A301" i="45" s="1"/>
  <c r="A301" i="46" s="1"/>
  <c r="A301" i="47" s="1"/>
  <c r="B301" i="42"/>
  <c r="B301" i="43" s="1"/>
  <c r="B301" i="44" s="1"/>
  <c r="B301" i="45" s="1"/>
  <c r="B301" i="46" s="1"/>
  <c r="B301" i="47" s="1"/>
  <c r="C301" i="42"/>
  <c r="C301" i="43" s="1"/>
  <c r="C301" i="44" s="1"/>
  <c r="C301" i="45" s="1"/>
  <c r="C301" i="46" s="1"/>
  <c r="C301" i="47" s="1"/>
  <c r="D301" i="42"/>
  <c r="D301" i="43" s="1"/>
  <c r="D301" i="44" s="1"/>
  <c r="D301" i="45" s="1"/>
  <c r="D301" i="46" s="1"/>
  <c r="D301" i="47" s="1"/>
  <c r="A302" i="42"/>
  <c r="A302" i="43" s="1"/>
  <c r="A302" i="44" s="1"/>
  <c r="A302" i="45" s="1"/>
  <c r="A302" i="46" s="1"/>
  <c r="A302" i="47" s="1"/>
  <c r="B302" i="42"/>
  <c r="B302" i="43" s="1"/>
  <c r="B302" i="44" s="1"/>
  <c r="B302" i="45" s="1"/>
  <c r="B302" i="46" s="1"/>
  <c r="B302" i="47" s="1"/>
  <c r="C302" i="42"/>
  <c r="C302" i="43" s="1"/>
  <c r="C302" i="44" s="1"/>
  <c r="C302" i="45" s="1"/>
  <c r="C302" i="46" s="1"/>
  <c r="C302" i="47" s="1"/>
  <c r="D302" i="42"/>
  <c r="D302" i="43" s="1"/>
  <c r="D302" i="44" s="1"/>
  <c r="D302" i="45" s="1"/>
  <c r="D302" i="46" s="1"/>
  <c r="D302" i="47" s="1"/>
  <c r="A303" i="42"/>
  <c r="A303" i="43" s="1"/>
  <c r="A303" i="44" s="1"/>
  <c r="A303" i="45" s="1"/>
  <c r="A303" i="46" s="1"/>
  <c r="A303" i="47" s="1"/>
  <c r="B303" i="42"/>
  <c r="B303" i="43" s="1"/>
  <c r="B303" i="44" s="1"/>
  <c r="B303" i="45" s="1"/>
  <c r="B303" i="46" s="1"/>
  <c r="B303" i="47" s="1"/>
  <c r="C303" i="42"/>
  <c r="C303" i="43" s="1"/>
  <c r="C303" i="44" s="1"/>
  <c r="C303" i="45" s="1"/>
  <c r="C303" i="46" s="1"/>
  <c r="C303" i="47" s="1"/>
  <c r="D303" i="42"/>
  <c r="D303" i="43" s="1"/>
  <c r="D303" i="44" s="1"/>
  <c r="D303" i="45" s="1"/>
  <c r="D303" i="46" s="1"/>
  <c r="D303" i="47" s="1"/>
  <c r="A304" i="42"/>
  <c r="A304" i="43" s="1"/>
  <c r="A304" i="44" s="1"/>
  <c r="A304" i="45" s="1"/>
  <c r="A304" i="46" s="1"/>
  <c r="A304" i="47" s="1"/>
  <c r="B304" i="42"/>
  <c r="B304" i="43" s="1"/>
  <c r="B304" i="44" s="1"/>
  <c r="B304" i="45" s="1"/>
  <c r="B304" i="46" s="1"/>
  <c r="B304" i="47" s="1"/>
  <c r="C304" i="42"/>
  <c r="C304" i="43" s="1"/>
  <c r="C304" i="44" s="1"/>
  <c r="C304" i="45" s="1"/>
  <c r="C304" i="46" s="1"/>
  <c r="C304" i="47" s="1"/>
  <c r="D304" i="42"/>
  <c r="D304" i="43" s="1"/>
  <c r="D304" i="44" s="1"/>
  <c r="D304" i="45" s="1"/>
  <c r="D304" i="46" s="1"/>
  <c r="D304" i="47" s="1"/>
  <c r="A305" i="42"/>
  <c r="A305" i="43" s="1"/>
  <c r="A305" i="44" s="1"/>
  <c r="A305" i="45" s="1"/>
  <c r="A305" i="46" s="1"/>
  <c r="A305" i="47" s="1"/>
  <c r="B305" i="42"/>
  <c r="B305" i="43" s="1"/>
  <c r="B305" i="44" s="1"/>
  <c r="B305" i="45" s="1"/>
  <c r="B305" i="46" s="1"/>
  <c r="B305" i="47" s="1"/>
  <c r="C305" i="42"/>
  <c r="C305" i="43" s="1"/>
  <c r="C305" i="44" s="1"/>
  <c r="C305" i="45" s="1"/>
  <c r="C305" i="46" s="1"/>
  <c r="C305" i="47" s="1"/>
  <c r="D305" i="42"/>
  <c r="D305" i="43" s="1"/>
  <c r="D305" i="44" s="1"/>
  <c r="D305" i="45" s="1"/>
  <c r="D305" i="46" s="1"/>
  <c r="D305" i="47" s="1"/>
  <c r="A306" i="42"/>
  <c r="A306" i="43" s="1"/>
  <c r="A306" i="44" s="1"/>
  <c r="A306" i="45" s="1"/>
  <c r="A306" i="46" s="1"/>
  <c r="A306" i="47" s="1"/>
  <c r="B306" i="42"/>
  <c r="B306" i="43" s="1"/>
  <c r="B306" i="44" s="1"/>
  <c r="B306" i="45" s="1"/>
  <c r="B306" i="46" s="1"/>
  <c r="B306" i="47" s="1"/>
  <c r="C306" i="42"/>
  <c r="C306" i="43" s="1"/>
  <c r="C306" i="44" s="1"/>
  <c r="C306" i="45" s="1"/>
  <c r="C306" i="46" s="1"/>
  <c r="C306" i="47" s="1"/>
  <c r="D306" i="42"/>
  <c r="D306" i="43" s="1"/>
  <c r="D306" i="44" s="1"/>
  <c r="D306" i="45" s="1"/>
  <c r="D306" i="46" s="1"/>
  <c r="D306" i="47" s="1"/>
  <c r="A307" i="42"/>
  <c r="A307" i="43" s="1"/>
  <c r="A307" i="44" s="1"/>
  <c r="A307" i="45" s="1"/>
  <c r="A307" i="46" s="1"/>
  <c r="A307" i="47" s="1"/>
  <c r="B307" i="42"/>
  <c r="B307" i="43" s="1"/>
  <c r="B307" i="44" s="1"/>
  <c r="B307" i="45" s="1"/>
  <c r="B307" i="46" s="1"/>
  <c r="B307" i="47" s="1"/>
  <c r="C307" i="42"/>
  <c r="C307" i="43" s="1"/>
  <c r="C307" i="44" s="1"/>
  <c r="C307" i="45" s="1"/>
  <c r="C307" i="46" s="1"/>
  <c r="C307" i="47" s="1"/>
  <c r="D307" i="42"/>
  <c r="D307" i="43" s="1"/>
  <c r="D307" i="44" s="1"/>
  <c r="D307" i="45" s="1"/>
  <c r="D307" i="46" s="1"/>
  <c r="D307" i="47" s="1"/>
  <c r="A308" i="42"/>
  <c r="A308" i="43" s="1"/>
  <c r="A308" i="44" s="1"/>
  <c r="A308" i="45" s="1"/>
  <c r="A308" i="46" s="1"/>
  <c r="A308" i="47" s="1"/>
  <c r="B308" i="42"/>
  <c r="B308" i="43" s="1"/>
  <c r="B308" i="44" s="1"/>
  <c r="B308" i="45" s="1"/>
  <c r="B308" i="46" s="1"/>
  <c r="B308" i="47" s="1"/>
  <c r="C308" i="42"/>
  <c r="C308" i="43" s="1"/>
  <c r="C308" i="44" s="1"/>
  <c r="C308" i="45" s="1"/>
  <c r="C308" i="46" s="1"/>
  <c r="C308" i="47" s="1"/>
  <c r="D308" i="42"/>
  <c r="D308" i="43" s="1"/>
  <c r="D308" i="44" s="1"/>
  <c r="D308" i="45" s="1"/>
  <c r="D308" i="46" s="1"/>
  <c r="D308" i="47" s="1"/>
  <c r="A309" i="42"/>
  <c r="A309" i="43" s="1"/>
  <c r="A309" i="44" s="1"/>
  <c r="A309" i="45" s="1"/>
  <c r="A309" i="46" s="1"/>
  <c r="A309" i="47" s="1"/>
  <c r="B309" i="42"/>
  <c r="B309" i="43" s="1"/>
  <c r="B309" i="44" s="1"/>
  <c r="B309" i="45" s="1"/>
  <c r="B309" i="46" s="1"/>
  <c r="B309" i="47" s="1"/>
  <c r="C309" i="42"/>
  <c r="C309" i="43" s="1"/>
  <c r="C309" i="44" s="1"/>
  <c r="C309" i="45" s="1"/>
  <c r="C309" i="46" s="1"/>
  <c r="C309" i="47" s="1"/>
  <c r="D309" i="42"/>
  <c r="D309" i="43" s="1"/>
  <c r="D309" i="44" s="1"/>
  <c r="D309" i="45" s="1"/>
  <c r="D309" i="46" s="1"/>
  <c r="D309" i="47" s="1"/>
  <c r="A310" i="42"/>
  <c r="A310" i="43" s="1"/>
  <c r="A310" i="44" s="1"/>
  <c r="A310" i="45" s="1"/>
  <c r="A310" i="46" s="1"/>
  <c r="A310" i="47" s="1"/>
  <c r="B310" i="42"/>
  <c r="B310" i="43" s="1"/>
  <c r="B310" i="44" s="1"/>
  <c r="B310" i="45" s="1"/>
  <c r="B310" i="46" s="1"/>
  <c r="B310" i="47" s="1"/>
  <c r="C310" i="42"/>
  <c r="C310" i="43" s="1"/>
  <c r="C310" i="44" s="1"/>
  <c r="C310" i="45" s="1"/>
  <c r="C310" i="46" s="1"/>
  <c r="C310" i="47" s="1"/>
  <c r="D310" i="42"/>
  <c r="D310" i="43" s="1"/>
  <c r="D310" i="44" s="1"/>
  <c r="D310" i="45" s="1"/>
  <c r="D310" i="46" s="1"/>
  <c r="D310" i="47" s="1"/>
  <c r="A311" i="42"/>
  <c r="A311" i="43" s="1"/>
  <c r="A311" i="44" s="1"/>
  <c r="A311" i="45" s="1"/>
  <c r="A311" i="46" s="1"/>
  <c r="A311" i="47" s="1"/>
  <c r="B311" i="42"/>
  <c r="B311" i="43" s="1"/>
  <c r="B311" i="44" s="1"/>
  <c r="B311" i="45" s="1"/>
  <c r="B311" i="46" s="1"/>
  <c r="B311" i="47" s="1"/>
  <c r="C311" i="42"/>
  <c r="C311" i="43" s="1"/>
  <c r="C311" i="44" s="1"/>
  <c r="C311" i="45" s="1"/>
  <c r="C311" i="46" s="1"/>
  <c r="C311" i="47" s="1"/>
  <c r="D311" i="42"/>
  <c r="D311" i="43" s="1"/>
  <c r="D311" i="44" s="1"/>
  <c r="D311" i="45" s="1"/>
  <c r="D311" i="46" s="1"/>
  <c r="D311" i="47" s="1"/>
  <c r="A312" i="42"/>
  <c r="A312" i="43" s="1"/>
  <c r="A312" i="44" s="1"/>
  <c r="A312" i="45" s="1"/>
  <c r="A312" i="46" s="1"/>
  <c r="A312" i="47" s="1"/>
  <c r="B312" i="42"/>
  <c r="B312" i="43" s="1"/>
  <c r="B312" i="44" s="1"/>
  <c r="B312" i="45" s="1"/>
  <c r="B312" i="46" s="1"/>
  <c r="B312" i="47" s="1"/>
  <c r="C312" i="42"/>
  <c r="C312" i="43" s="1"/>
  <c r="C312" i="44" s="1"/>
  <c r="C312" i="45" s="1"/>
  <c r="C312" i="46" s="1"/>
  <c r="C312" i="47" s="1"/>
  <c r="D312" i="42"/>
  <c r="D312" i="43" s="1"/>
  <c r="D312" i="44" s="1"/>
  <c r="D312" i="45" s="1"/>
  <c r="D312" i="46" s="1"/>
  <c r="D312" i="47" s="1"/>
  <c r="A313" i="42"/>
  <c r="A313" i="43" s="1"/>
  <c r="A313" i="44" s="1"/>
  <c r="A313" i="45" s="1"/>
  <c r="A313" i="46" s="1"/>
  <c r="A313" i="47" s="1"/>
  <c r="B313" i="42"/>
  <c r="B313" i="43" s="1"/>
  <c r="B313" i="44" s="1"/>
  <c r="B313" i="45" s="1"/>
  <c r="B313" i="46" s="1"/>
  <c r="B313" i="47" s="1"/>
  <c r="C313" i="42"/>
  <c r="C313" i="43" s="1"/>
  <c r="C313" i="44" s="1"/>
  <c r="C313" i="45" s="1"/>
  <c r="C313" i="46" s="1"/>
  <c r="C313" i="47" s="1"/>
  <c r="D313" i="42"/>
  <c r="D313" i="43" s="1"/>
  <c r="D313" i="44" s="1"/>
  <c r="D313" i="45" s="1"/>
  <c r="D313" i="46" s="1"/>
  <c r="D313" i="47" s="1"/>
  <c r="A314" i="42"/>
  <c r="A314" i="43" s="1"/>
  <c r="A314" i="44" s="1"/>
  <c r="A314" i="45" s="1"/>
  <c r="A314" i="46" s="1"/>
  <c r="A314" i="47" s="1"/>
  <c r="B314" i="42"/>
  <c r="B314" i="43" s="1"/>
  <c r="B314" i="44" s="1"/>
  <c r="B314" i="45" s="1"/>
  <c r="B314" i="46" s="1"/>
  <c r="B314" i="47" s="1"/>
  <c r="C314" i="42"/>
  <c r="C314" i="43" s="1"/>
  <c r="C314" i="44" s="1"/>
  <c r="C314" i="45" s="1"/>
  <c r="C314" i="46" s="1"/>
  <c r="C314" i="47" s="1"/>
  <c r="D314" i="42"/>
  <c r="D314" i="43" s="1"/>
  <c r="D314" i="44" s="1"/>
  <c r="D314" i="45" s="1"/>
  <c r="D314" i="46" s="1"/>
  <c r="D314" i="47" s="1"/>
  <c r="A315" i="42"/>
  <c r="A315" i="43" s="1"/>
  <c r="A315" i="44" s="1"/>
  <c r="A315" i="45" s="1"/>
  <c r="A315" i="46" s="1"/>
  <c r="A315" i="47" s="1"/>
  <c r="B315" i="42"/>
  <c r="B315" i="43" s="1"/>
  <c r="B315" i="44" s="1"/>
  <c r="B315" i="45" s="1"/>
  <c r="B315" i="46" s="1"/>
  <c r="B315" i="47" s="1"/>
  <c r="C315" i="42"/>
  <c r="C315" i="43" s="1"/>
  <c r="C315" i="44" s="1"/>
  <c r="C315" i="45" s="1"/>
  <c r="C315" i="46" s="1"/>
  <c r="C315" i="47" s="1"/>
  <c r="D315" i="42"/>
  <c r="D315" i="43" s="1"/>
  <c r="D315" i="44" s="1"/>
  <c r="D315" i="45" s="1"/>
  <c r="D315" i="46" s="1"/>
  <c r="D315" i="47" s="1"/>
  <c r="A316" i="42"/>
  <c r="A316" i="43" s="1"/>
  <c r="A316" i="44" s="1"/>
  <c r="A316" i="45" s="1"/>
  <c r="A316" i="46" s="1"/>
  <c r="A316" i="47" s="1"/>
  <c r="B316" i="42"/>
  <c r="B316" i="43" s="1"/>
  <c r="B316" i="44" s="1"/>
  <c r="B316" i="45" s="1"/>
  <c r="B316" i="46" s="1"/>
  <c r="B316" i="47" s="1"/>
  <c r="C316" i="42"/>
  <c r="C316" i="43" s="1"/>
  <c r="C316" i="44" s="1"/>
  <c r="C316" i="45" s="1"/>
  <c r="C316" i="46" s="1"/>
  <c r="C316" i="47" s="1"/>
  <c r="D316" i="42"/>
  <c r="D316" i="43" s="1"/>
  <c r="D316" i="44" s="1"/>
  <c r="D316" i="45" s="1"/>
  <c r="D316" i="46" s="1"/>
  <c r="D316" i="47" s="1"/>
  <c r="A317" i="42"/>
  <c r="A317" i="43" s="1"/>
  <c r="A317" i="44" s="1"/>
  <c r="A317" i="45" s="1"/>
  <c r="A317" i="46" s="1"/>
  <c r="A317" i="47" s="1"/>
  <c r="B317" i="42"/>
  <c r="B317" i="43" s="1"/>
  <c r="B317" i="44" s="1"/>
  <c r="B317" i="45" s="1"/>
  <c r="B317" i="46" s="1"/>
  <c r="B317" i="47" s="1"/>
  <c r="C317" i="42"/>
  <c r="C317" i="43" s="1"/>
  <c r="C317" i="44" s="1"/>
  <c r="C317" i="45" s="1"/>
  <c r="C317" i="46" s="1"/>
  <c r="C317" i="47" s="1"/>
  <c r="D317" i="42"/>
  <c r="D317" i="43" s="1"/>
  <c r="D317" i="44" s="1"/>
  <c r="D317" i="45" s="1"/>
  <c r="D317" i="46" s="1"/>
  <c r="D317" i="47" s="1"/>
  <c r="A318" i="42"/>
  <c r="A318" i="43" s="1"/>
  <c r="A318" i="44" s="1"/>
  <c r="A318" i="45" s="1"/>
  <c r="A318" i="46" s="1"/>
  <c r="A318" i="47" s="1"/>
  <c r="B318" i="42"/>
  <c r="B318" i="43" s="1"/>
  <c r="B318" i="44" s="1"/>
  <c r="B318" i="45" s="1"/>
  <c r="B318" i="46" s="1"/>
  <c r="B318" i="47" s="1"/>
  <c r="C318" i="42"/>
  <c r="C318" i="43" s="1"/>
  <c r="C318" i="44" s="1"/>
  <c r="C318" i="45" s="1"/>
  <c r="C318" i="46" s="1"/>
  <c r="C318" i="47" s="1"/>
  <c r="D318" i="42"/>
  <c r="D318" i="43" s="1"/>
  <c r="D318" i="44" s="1"/>
  <c r="D318" i="45" s="1"/>
  <c r="D318" i="46" s="1"/>
  <c r="D318" i="47" s="1"/>
  <c r="A319" i="42"/>
  <c r="A319" i="43" s="1"/>
  <c r="A319" i="44" s="1"/>
  <c r="A319" i="45" s="1"/>
  <c r="A319" i="46" s="1"/>
  <c r="A319" i="47" s="1"/>
  <c r="B319" i="42"/>
  <c r="B319" i="43" s="1"/>
  <c r="B319" i="44" s="1"/>
  <c r="B319" i="45" s="1"/>
  <c r="B319" i="46" s="1"/>
  <c r="B319" i="47" s="1"/>
  <c r="C319" i="42"/>
  <c r="C319" i="43" s="1"/>
  <c r="C319" i="44" s="1"/>
  <c r="C319" i="45" s="1"/>
  <c r="C319" i="46" s="1"/>
  <c r="C319" i="47" s="1"/>
  <c r="D319" i="42"/>
  <c r="D319" i="43" s="1"/>
  <c r="D319" i="44" s="1"/>
  <c r="D319" i="45" s="1"/>
  <c r="D319" i="46" s="1"/>
  <c r="D319" i="47" s="1"/>
  <c r="A320" i="42"/>
  <c r="A320" i="43" s="1"/>
  <c r="A320" i="44" s="1"/>
  <c r="A320" i="45" s="1"/>
  <c r="A320" i="46" s="1"/>
  <c r="A320" i="47" s="1"/>
  <c r="B320" i="42"/>
  <c r="B320" i="43" s="1"/>
  <c r="B320" i="44" s="1"/>
  <c r="B320" i="45" s="1"/>
  <c r="B320" i="46" s="1"/>
  <c r="B320" i="47" s="1"/>
  <c r="C320" i="42"/>
  <c r="C320" i="43" s="1"/>
  <c r="C320" i="44" s="1"/>
  <c r="C320" i="45" s="1"/>
  <c r="C320" i="46" s="1"/>
  <c r="C320" i="47" s="1"/>
  <c r="D320" i="42"/>
  <c r="D320" i="43" s="1"/>
  <c r="D320" i="44" s="1"/>
  <c r="D320" i="45" s="1"/>
  <c r="D320" i="46" s="1"/>
  <c r="D320" i="47" s="1"/>
  <c r="A321" i="42"/>
  <c r="A321" i="43" s="1"/>
  <c r="A321" i="44" s="1"/>
  <c r="A321" i="45" s="1"/>
  <c r="A321" i="46" s="1"/>
  <c r="A321" i="47" s="1"/>
  <c r="B321" i="42"/>
  <c r="B321" i="43" s="1"/>
  <c r="B321" i="44" s="1"/>
  <c r="B321" i="45" s="1"/>
  <c r="B321" i="46" s="1"/>
  <c r="B321" i="47" s="1"/>
  <c r="C321" i="42"/>
  <c r="C321" i="43" s="1"/>
  <c r="C321" i="44" s="1"/>
  <c r="C321" i="45" s="1"/>
  <c r="C321" i="46" s="1"/>
  <c r="C321" i="47" s="1"/>
  <c r="D321" i="42"/>
  <c r="D321" i="43" s="1"/>
  <c r="D321" i="44" s="1"/>
  <c r="D321" i="45" s="1"/>
  <c r="D321" i="46" s="1"/>
  <c r="D321" i="47" s="1"/>
  <c r="A322" i="42"/>
  <c r="A322" i="43" s="1"/>
  <c r="A322" i="44" s="1"/>
  <c r="A322" i="45" s="1"/>
  <c r="A322" i="46" s="1"/>
  <c r="A322" i="47" s="1"/>
  <c r="B322" i="42"/>
  <c r="B322" i="43" s="1"/>
  <c r="B322" i="44" s="1"/>
  <c r="B322" i="45" s="1"/>
  <c r="B322" i="46" s="1"/>
  <c r="B322" i="47" s="1"/>
  <c r="C322" i="42"/>
  <c r="C322" i="43" s="1"/>
  <c r="C322" i="44" s="1"/>
  <c r="C322" i="45" s="1"/>
  <c r="C322" i="46" s="1"/>
  <c r="C322" i="47" s="1"/>
  <c r="D322" i="42"/>
  <c r="D322" i="43" s="1"/>
  <c r="D322" i="44" s="1"/>
  <c r="D322" i="45" s="1"/>
  <c r="D322" i="46" s="1"/>
  <c r="D322" i="47" s="1"/>
  <c r="A323" i="42"/>
  <c r="A323" i="43" s="1"/>
  <c r="A323" i="44" s="1"/>
  <c r="A323" i="45" s="1"/>
  <c r="A323" i="46" s="1"/>
  <c r="A323" i="47" s="1"/>
  <c r="B323" i="42"/>
  <c r="B323" i="43" s="1"/>
  <c r="B323" i="44" s="1"/>
  <c r="B323" i="45" s="1"/>
  <c r="B323" i="46" s="1"/>
  <c r="B323" i="47" s="1"/>
  <c r="C323" i="42"/>
  <c r="C323" i="43" s="1"/>
  <c r="C323" i="44" s="1"/>
  <c r="C323" i="45" s="1"/>
  <c r="C323" i="46" s="1"/>
  <c r="C323" i="47" s="1"/>
  <c r="D323" i="42"/>
  <c r="D323" i="43" s="1"/>
  <c r="D323" i="44" s="1"/>
  <c r="D323" i="45" s="1"/>
  <c r="D323" i="46" s="1"/>
  <c r="D323" i="47" s="1"/>
  <c r="A324" i="42"/>
  <c r="A324" i="43" s="1"/>
  <c r="A324" i="44" s="1"/>
  <c r="A324" i="45" s="1"/>
  <c r="A324" i="46" s="1"/>
  <c r="A324" i="47" s="1"/>
  <c r="B324" i="42"/>
  <c r="B324" i="43" s="1"/>
  <c r="B324" i="44" s="1"/>
  <c r="B324" i="45" s="1"/>
  <c r="B324" i="46" s="1"/>
  <c r="B324" i="47" s="1"/>
  <c r="C324" i="42"/>
  <c r="C324" i="43" s="1"/>
  <c r="C324" i="44" s="1"/>
  <c r="C324" i="45" s="1"/>
  <c r="C324" i="46" s="1"/>
  <c r="C324" i="47" s="1"/>
  <c r="D324" i="42"/>
  <c r="D324" i="43" s="1"/>
  <c r="D324" i="44" s="1"/>
  <c r="D324" i="45" s="1"/>
  <c r="D324" i="46" s="1"/>
  <c r="D324" i="47" s="1"/>
  <c r="A325" i="42"/>
  <c r="A325" i="43" s="1"/>
  <c r="A325" i="44" s="1"/>
  <c r="A325" i="45" s="1"/>
  <c r="A325" i="46" s="1"/>
  <c r="A325" i="47" s="1"/>
  <c r="B325" i="42"/>
  <c r="B325" i="43" s="1"/>
  <c r="B325" i="44" s="1"/>
  <c r="B325" i="45" s="1"/>
  <c r="B325" i="46" s="1"/>
  <c r="B325" i="47" s="1"/>
  <c r="C325" i="42"/>
  <c r="C325" i="43" s="1"/>
  <c r="C325" i="44" s="1"/>
  <c r="C325" i="45" s="1"/>
  <c r="C325" i="46" s="1"/>
  <c r="C325" i="47" s="1"/>
  <c r="D325" i="42"/>
  <c r="D325" i="43" s="1"/>
  <c r="D325" i="44" s="1"/>
  <c r="D325" i="45" s="1"/>
  <c r="D325" i="46" s="1"/>
  <c r="D325" i="47" s="1"/>
  <c r="A326" i="42"/>
  <c r="A326" i="43" s="1"/>
  <c r="A326" i="44" s="1"/>
  <c r="A326" i="45" s="1"/>
  <c r="A326" i="46" s="1"/>
  <c r="A326" i="47" s="1"/>
  <c r="B326" i="42"/>
  <c r="B326" i="43" s="1"/>
  <c r="B326" i="44" s="1"/>
  <c r="B326" i="45" s="1"/>
  <c r="B326" i="46" s="1"/>
  <c r="B326" i="47" s="1"/>
  <c r="C326" i="42"/>
  <c r="C326" i="43" s="1"/>
  <c r="C326" i="44" s="1"/>
  <c r="C326" i="45" s="1"/>
  <c r="C326" i="46" s="1"/>
  <c r="C326" i="47" s="1"/>
  <c r="D326" i="42"/>
  <c r="D326" i="43" s="1"/>
  <c r="D326" i="44" s="1"/>
  <c r="D326" i="45" s="1"/>
  <c r="D326" i="46" s="1"/>
  <c r="D326" i="47" s="1"/>
  <c r="A327" i="42"/>
  <c r="A327" i="43" s="1"/>
  <c r="A327" i="44" s="1"/>
  <c r="A327" i="45" s="1"/>
  <c r="A327" i="46" s="1"/>
  <c r="A327" i="47" s="1"/>
  <c r="B327" i="42"/>
  <c r="B327" i="43" s="1"/>
  <c r="B327" i="44" s="1"/>
  <c r="B327" i="45" s="1"/>
  <c r="B327" i="46" s="1"/>
  <c r="B327" i="47" s="1"/>
  <c r="C327" i="42"/>
  <c r="C327" i="43" s="1"/>
  <c r="C327" i="44" s="1"/>
  <c r="C327" i="45" s="1"/>
  <c r="C327" i="46" s="1"/>
  <c r="C327" i="47" s="1"/>
  <c r="D327" i="42"/>
  <c r="D327" i="43" s="1"/>
  <c r="D327" i="44" s="1"/>
  <c r="D327" i="45" s="1"/>
  <c r="D327" i="46" s="1"/>
  <c r="D327" i="47" s="1"/>
  <c r="A328" i="42"/>
  <c r="A328" i="43" s="1"/>
  <c r="A328" i="44" s="1"/>
  <c r="A328" i="45" s="1"/>
  <c r="A328" i="46" s="1"/>
  <c r="A328" i="47" s="1"/>
  <c r="B328" i="42"/>
  <c r="B328" i="43" s="1"/>
  <c r="B328" i="44" s="1"/>
  <c r="B328" i="45" s="1"/>
  <c r="B328" i="46" s="1"/>
  <c r="B328" i="47" s="1"/>
  <c r="C328" i="42"/>
  <c r="C328" i="43" s="1"/>
  <c r="C328" i="44" s="1"/>
  <c r="C328" i="45" s="1"/>
  <c r="C328" i="46" s="1"/>
  <c r="C328" i="47" s="1"/>
  <c r="D328" i="42"/>
  <c r="D328" i="43" s="1"/>
  <c r="D328" i="44" s="1"/>
  <c r="D328" i="45" s="1"/>
  <c r="D328" i="46" s="1"/>
  <c r="D328" i="47" s="1"/>
  <c r="A329" i="42"/>
  <c r="A329" i="43" s="1"/>
  <c r="A329" i="44" s="1"/>
  <c r="A329" i="45" s="1"/>
  <c r="A329" i="46" s="1"/>
  <c r="A329" i="47" s="1"/>
  <c r="B329" i="42"/>
  <c r="B329" i="43" s="1"/>
  <c r="B329" i="44" s="1"/>
  <c r="B329" i="45" s="1"/>
  <c r="B329" i="46" s="1"/>
  <c r="B329" i="47" s="1"/>
  <c r="C329" i="42"/>
  <c r="C329" i="43" s="1"/>
  <c r="C329" i="44" s="1"/>
  <c r="C329" i="45" s="1"/>
  <c r="C329" i="46" s="1"/>
  <c r="C329" i="47" s="1"/>
  <c r="D329" i="42"/>
  <c r="D329" i="43" s="1"/>
  <c r="D329" i="44" s="1"/>
  <c r="D329" i="45" s="1"/>
  <c r="D329" i="46" s="1"/>
  <c r="D329" i="47" s="1"/>
  <c r="A330" i="42"/>
  <c r="A330" i="43" s="1"/>
  <c r="A330" i="44" s="1"/>
  <c r="A330" i="45" s="1"/>
  <c r="A330" i="46" s="1"/>
  <c r="A330" i="47" s="1"/>
  <c r="B330" i="42"/>
  <c r="B330" i="43" s="1"/>
  <c r="B330" i="44" s="1"/>
  <c r="B330" i="45" s="1"/>
  <c r="B330" i="46" s="1"/>
  <c r="B330" i="47" s="1"/>
  <c r="C330" i="42"/>
  <c r="C330" i="43" s="1"/>
  <c r="C330" i="44" s="1"/>
  <c r="C330" i="45" s="1"/>
  <c r="C330" i="46" s="1"/>
  <c r="C330" i="47" s="1"/>
  <c r="D330" i="42"/>
  <c r="D330" i="43" s="1"/>
  <c r="D330" i="44" s="1"/>
  <c r="D330" i="45" s="1"/>
  <c r="D330" i="46" s="1"/>
  <c r="D330" i="47" s="1"/>
  <c r="A331" i="42"/>
  <c r="A331" i="43" s="1"/>
  <c r="A331" i="44" s="1"/>
  <c r="A331" i="45" s="1"/>
  <c r="A331" i="46" s="1"/>
  <c r="A331" i="47" s="1"/>
  <c r="B331" i="42"/>
  <c r="B331" i="43" s="1"/>
  <c r="B331" i="44" s="1"/>
  <c r="B331" i="45" s="1"/>
  <c r="B331" i="46" s="1"/>
  <c r="B331" i="47" s="1"/>
  <c r="C331" i="42"/>
  <c r="C331" i="43" s="1"/>
  <c r="C331" i="44" s="1"/>
  <c r="C331" i="45" s="1"/>
  <c r="C331" i="46" s="1"/>
  <c r="C331" i="47" s="1"/>
  <c r="D331" i="42"/>
  <c r="D331" i="43" s="1"/>
  <c r="D331" i="44" s="1"/>
  <c r="D331" i="45" s="1"/>
  <c r="D331" i="46" s="1"/>
  <c r="D331" i="47" s="1"/>
  <c r="A332" i="42"/>
  <c r="A332" i="43" s="1"/>
  <c r="A332" i="44" s="1"/>
  <c r="A332" i="45" s="1"/>
  <c r="A332" i="46" s="1"/>
  <c r="A332" i="47" s="1"/>
  <c r="B332" i="42"/>
  <c r="B332" i="43" s="1"/>
  <c r="B332" i="44" s="1"/>
  <c r="B332" i="45" s="1"/>
  <c r="B332" i="46" s="1"/>
  <c r="B332" i="47" s="1"/>
  <c r="C332" i="42"/>
  <c r="C332" i="43" s="1"/>
  <c r="C332" i="44" s="1"/>
  <c r="C332" i="45" s="1"/>
  <c r="C332" i="46" s="1"/>
  <c r="C332" i="47" s="1"/>
  <c r="D332" i="42"/>
  <c r="D332" i="43" s="1"/>
  <c r="D332" i="44" s="1"/>
  <c r="D332" i="45" s="1"/>
  <c r="D332" i="46" s="1"/>
  <c r="D332" i="47" s="1"/>
  <c r="A333" i="42"/>
  <c r="A333" i="43" s="1"/>
  <c r="A333" i="44" s="1"/>
  <c r="A333" i="45" s="1"/>
  <c r="A333" i="46" s="1"/>
  <c r="A333" i="47" s="1"/>
  <c r="B333" i="42"/>
  <c r="B333" i="43" s="1"/>
  <c r="B333" i="44" s="1"/>
  <c r="B333" i="45" s="1"/>
  <c r="B333" i="46" s="1"/>
  <c r="B333" i="47" s="1"/>
  <c r="C333" i="42"/>
  <c r="C333" i="43" s="1"/>
  <c r="C333" i="44" s="1"/>
  <c r="C333" i="45" s="1"/>
  <c r="C333" i="46" s="1"/>
  <c r="C333" i="47" s="1"/>
  <c r="D333" i="42"/>
  <c r="D333" i="43" s="1"/>
  <c r="D333" i="44" s="1"/>
  <c r="D333" i="45" s="1"/>
  <c r="D333" i="46" s="1"/>
  <c r="D333" i="47" s="1"/>
  <c r="A334" i="42"/>
  <c r="A334" i="43" s="1"/>
  <c r="A334" i="44" s="1"/>
  <c r="A334" i="45" s="1"/>
  <c r="A334" i="46" s="1"/>
  <c r="A334" i="47" s="1"/>
  <c r="B334" i="42"/>
  <c r="B334" i="43" s="1"/>
  <c r="B334" i="44" s="1"/>
  <c r="B334" i="45" s="1"/>
  <c r="B334" i="46" s="1"/>
  <c r="B334" i="47" s="1"/>
  <c r="C334" i="42"/>
  <c r="C334" i="43" s="1"/>
  <c r="C334" i="44" s="1"/>
  <c r="C334" i="45" s="1"/>
  <c r="C334" i="46" s="1"/>
  <c r="C334" i="47" s="1"/>
  <c r="D334" i="42"/>
  <c r="D334" i="43" s="1"/>
  <c r="D334" i="44" s="1"/>
  <c r="D334" i="45" s="1"/>
  <c r="D334" i="46" s="1"/>
  <c r="D334" i="47" s="1"/>
  <c r="A335" i="42"/>
  <c r="A335" i="43" s="1"/>
  <c r="A335" i="44" s="1"/>
  <c r="A335" i="45" s="1"/>
  <c r="A335" i="46" s="1"/>
  <c r="A335" i="47" s="1"/>
  <c r="B335" i="42"/>
  <c r="B335" i="43" s="1"/>
  <c r="B335" i="44" s="1"/>
  <c r="B335" i="45" s="1"/>
  <c r="B335" i="46" s="1"/>
  <c r="B335" i="47" s="1"/>
  <c r="C335" i="42"/>
  <c r="C335" i="43" s="1"/>
  <c r="C335" i="44" s="1"/>
  <c r="C335" i="45" s="1"/>
  <c r="C335" i="46" s="1"/>
  <c r="C335" i="47" s="1"/>
  <c r="D335" i="42"/>
  <c r="D335" i="43" s="1"/>
  <c r="D335" i="44" s="1"/>
  <c r="D335" i="45" s="1"/>
  <c r="D335" i="46" s="1"/>
  <c r="D335" i="47" s="1"/>
  <c r="A336" i="42"/>
  <c r="A336" i="43" s="1"/>
  <c r="A336" i="44" s="1"/>
  <c r="A336" i="45" s="1"/>
  <c r="A336" i="46" s="1"/>
  <c r="A336" i="47" s="1"/>
  <c r="B336" i="42"/>
  <c r="B336" i="43" s="1"/>
  <c r="B336" i="44" s="1"/>
  <c r="B336" i="45" s="1"/>
  <c r="B336" i="46" s="1"/>
  <c r="B336" i="47" s="1"/>
  <c r="C336" i="42"/>
  <c r="C336" i="43" s="1"/>
  <c r="C336" i="44" s="1"/>
  <c r="C336" i="45" s="1"/>
  <c r="C336" i="46" s="1"/>
  <c r="C336" i="47" s="1"/>
  <c r="D336" i="42"/>
  <c r="D336" i="43" s="1"/>
  <c r="D336" i="44" s="1"/>
  <c r="D336" i="45" s="1"/>
  <c r="D336" i="46" s="1"/>
  <c r="D336" i="47" s="1"/>
  <c r="A337" i="42"/>
  <c r="A337" i="43" s="1"/>
  <c r="A337" i="44" s="1"/>
  <c r="A337" i="45" s="1"/>
  <c r="A337" i="46" s="1"/>
  <c r="A337" i="47" s="1"/>
  <c r="B337" i="42"/>
  <c r="B337" i="43" s="1"/>
  <c r="B337" i="44" s="1"/>
  <c r="B337" i="45" s="1"/>
  <c r="B337" i="46" s="1"/>
  <c r="B337" i="47" s="1"/>
  <c r="C337" i="42"/>
  <c r="C337" i="43" s="1"/>
  <c r="C337" i="44" s="1"/>
  <c r="C337" i="45" s="1"/>
  <c r="C337" i="46" s="1"/>
  <c r="C337" i="47" s="1"/>
  <c r="D337" i="42"/>
  <c r="D337" i="43" s="1"/>
  <c r="D337" i="44" s="1"/>
  <c r="D337" i="45" s="1"/>
  <c r="D337" i="46" s="1"/>
  <c r="D337" i="47" s="1"/>
  <c r="A338" i="42"/>
  <c r="A338" i="43" s="1"/>
  <c r="A338" i="44" s="1"/>
  <c r="A338" i="45" s="1"/>
  <c r="A338" i="46" s="1"/>
  <c r="A338" i="47" s="1"/>
  <c r="B338" i="42"/>
  <c r="B338" i="43" s="1"/>
  <c r="B338" i="44" s="1"/>
  <c r="B338" i="45" s="1"/>
  <c r="B338" i="46" s="1"/>
  <c r="B338" i="47" s="1"/>
  <c r="C338" i="42"/>
  <c r="C338" i="43" s="1"/>
  <c r="C338" i="44" s="1"/>
  <c r="C338" i="45" s="1"/>
  <c r="C338" i="46" s="1"/>
  <c r="C338" i="47" s="1"/>
  <c r="D338" i="42"/>
  <c r="D338" i="43" s="1"/>
  <c r="D338" i="44" s="1"/>
  <c r="D338" i="45" s="1"/>
  <c r="D338" i="46" s="1"/>
  <c r="D338" i="47" s="1"/>
  <c r="A339" i="42"/>
  <c r="A339" i="43" s="1"/>
  <c r="A339" i="44" s="1"/>
  <c r="A339" i="45" s="1"/>
  <c r="A339" i="46" s="1"/>
  <c r="A339" i="47" s="1"/>
  <c r="B339" i="42"/>
  <c r="B339" i="43" s="1"/>
  <c r="B339" i="44" s="1"/>
  <c r="B339" i="45" s="1"/>
  <c r="B339" i="46" s="1"/>
  <c r="B339" i="47" s="1"/>
  <c r="C339" i="42"/>
  <c r="C339" i="43" s="1"/>
  <c r="C339" i="44" s="1"/>
  <c r="C339" i="45" s="1"/>
  <c r="C339" i="46" s="1"/>
  <c r="C339" i="47" s="1"/>
  <c r="D339" i="42"/>
  <c r="D339" i="43" s="1"/>
  <c r="D339" i="44" s="1"/>
  <c r="D339" i="45" s="1"/>
  <c r="D339" i="46" s="1"/>
  <c r="D339" i="47" s="1"/>
  <c r="A340" i="42"/>
  <c r="A340" i="43" s="1"/>
  <c r="A340" i="44" s="1"/>
  <c r="A340" i="45" s="1"/>
  <c r="A340" i="46" s="1"/>
  <c r="A340" i="47" s="1"/>
  <c r="B340" i="42"/>
  <c r="B340" i="43" s="1"/>
  <c r="B340" i="44" s="1"/>
  <c r="B340" i="45" s="1"/>
  <c r="B340" i="46" s="1"/>
  <c r="B340" i="47" s="1"/>
  <c r="C340" i="42"/>
  <c r="C340" i="43" s="1"/>
  <c r="C340" i="44" s="1"/>
  <c r="C340" i="45" s="1"/>
  <c r="C340" i="46" s="1"/>
  <c r="C340" i="47" s="1"/>
  <c r="D340" i="42"/>
  <c r="D340" i="43" s="1"/>
  <c r="D340" i="44" s="1"/>
  <c r="D340" i="45" s="1"/>
  <c r="D340" i="46" s="1"/>
  <c r="D340" i="47" s="1"/>
  <c r="A341" i="42"/>
  <c r="A341" i="43" s="1"/>
  <c r="A341" i="44" s="1"/>
  <c r="A341" i="45" s="1"/>
  <c r="A341" i="46" s="1"/>
  <c r="A341" i="47" s="1"/>
  <c r="B341" i="42"/>
  <c r="B341" i="43" s="1"/>
  <c r="B341" i="44" s="1"/>
  <c r="B341" i="45" s="1"/>
  <c r="B341" i="46" s="1"/>
  <c r="B341" i="47" s="1"/>
  <c r="C341" i="42"/>
  <c r="C341" i="43" s="1"/>
  <c r="C341" i="44" s="1"/>
  <c r="C341" i="45" s="1"/>
  <c r="C341" i="46" s="1"/>
  <c r="C341" i="47" s="1"/>
  <c r="D341" i="42"/>
  <c r="D341" i="43" s="1"/>
  <c r="D341" i="44" s="1"/>
  <c r="D341" i="45" s="1"/>
  <c r="D341" i="46" s="1"/>
  <c r="D341" i="47" s="1"/>
  <c r="A342" i="42"/>
  <c r="A342" i="43" s="1"/>
  <c r="A342" i="44" s="1"/>
  <c r="A342" i="45" s="1"/>
  <c r="A342" i="46" s="1"/>
  <c r="A342" i="47" s="1"/>
  <c r="B342" i="42"/>
  <c r="B342" i="43" s="1"/>
  <c r="B342" i="44" s="1"/>
  <c r="B342" i="45" s="1"/>
  <c r="B342" i="46" s="1"/>
  <c r="B342" i="47" s="1"/>
  <c r="C342" i="42"/>
  <c r="C342" i="43" s="1"/>
  <c r="C342" i="44" s="1"/>
  <c r="C342" i="45" s="1"/>
  <c r="C342" i="46" s="1"/>
  <c r="C342" i="47" s="1"/>
  <c r="D342" i="42"/>
  <c r="D342" i="43" s="1"/>
  <c r="D342" i="44" s="1"/>
  <c r="D342" i="45" s="1"/>
  <c r="D342" i="46" s="1"/>
  <c r="D342" i="47" s="1"/>
  <c r="A343" i="42"/>
  <c r="A343" i="43" s="1"/>
  <c r="A343" i="44" s="1"/>
  <c r="A343" i="45" s="1"/>
  <c r="A343" i="46" s="1"/>
  <c r="A343" i="47" s="1"/>
  <c r="B343" i="42"/>
  <c r="B343" i="43" s="1"/>
  <c r="B343" i="44" s="1"/>
  <c r="B343" i="45" s="1"/>
  <c r="B343" i="46" s="1"/>
  <c r="B343" i="47" s="1"/>
  <c r="C343" i="42"/>
  <c r="C343" i="43" s="1"/>
  <c r="C343" i="44" s="1"/>
  <c r="C343" i="45" s="1"/>
  <c r="C343" i="46" s="1"/>
  <c r="C343" i="47" s="1"/>
  <c r="D343" i="42"/>
  <c r="D343" i="43" s="1"/>
  <c r="D343" i="44" s="1"/>
  <c r="D343" i="45" s="1"/>
  <c r="D343" i="46" s="1"/>
  <c r="D343" i="47" s="1"/>
  <c r="A344" i="42"/>
  <c r="A344" i="43" s="1"/>
  <c r="A344" i="44" s="1"/>
  <c r="A344" i="45" s="1"/>
  <c r="A344" i="46" s="1"/>
  <c r="A344" i="47" s="1"/>
  <c r="B344" i="42"/>
  <c r="B344" i="43" s="1"/>
  <c r="B344" i="44" s="1"/>
  <c r="B344" i="45" s="1"/>
  <c r="B344" i="46" s="1"/>
  <c r="B344" i="47" s="1"/>
  <c r="C344" i="42"/>
  <c r="C344" i="43" s="1"/>
  <c r="C344" i="44" s="1"/>
  <c r="C344" i="45" s="1"/>
  <c r="C344" i="46" s="1"/>
  <c r="C344" i="47" s="1"/>
  <c r="D344" i="42"/>
  <c r="D344" i="43" s="1"/>
  <c r="D344" i="44" s="1"/>
  <c r="D344" i="45" s="1"/>
  <c r="D344" i="46" s="1"/>
  <c r="D344" i="47" s="1"/>
  <c r="A345" i="42"/>
  <c r="A345" i="43" s="1"/>
  <c r="A345" i="44" s="1"/>
  <c r="A345" i="45" s="1"/>
  <c r="A345" i="46" s="1"/>
  <c r="A345" i="47" s="1"/>
  <c r="B345" i="42"/>
  <c r="B345" i="43" s="1"/>
  <c r="B345" i="44" s="1"/>
  <c r="B345" i="45" s="1"/>
  <c r="B345" i="46" s="1"/>
  <c r="B345" i="47" s="1"/>
  <c r="C345" i="42"/>
  <c r="C345" i="43" s="1"/>
  <c r="C345" i="44" s="1"/>
  <c r="C345" i="45" s="1"/>
  <c r="C345" i="46" s="1"/>
  <c r="C345" i="47" s="1"/>
  <c r="D345" i="42"/>
  <c r="D345" i="43" s="1"/>
  <c r="D345" i="44" s="1"/>
  <c r="D345" i="45" s="1"/>
  <c r="D345" i="46" s="1"/>
  <c r="D345" i="47" s="1"/>
  <c r="A346" i="42"/>
  <c r="A346" i="43" s="1"/>
  <c r="A346" i="44" s="1"/>
  <c r="A346" i="45" s="1"/>
  <c r="A346" i="46" s="1"/>
  <c r="A346" i="47" s="1"/>
  <c r="B346" i="42"/>
  <c r="B346" i="43" s="1"/>
  <c r="B346" i="44" s="1"/>
  <c r="B346" i="45" s="1"/>
  <c r="B346" i="46" s="1"/>
  <c r="B346" i="47" s="1"/>
  <c r="C346" i="42"/>
  <c r="C346" i="43" s="1"/>
  <c r="C346" i="44" s="1"/>
  <c r="C346" i="45" s="1"/>
  <c r="C346" i="46" s="1"/>
  <c r="C346" i="47" s="1"/>
  <c r="D346" i="42"/>
  <c r="D346" i="43" s="1"/>
  <c r="D346" i="44" s="1"/>
  <c r="D346" i="45" s="1"/>
  <c r="D346" i="46" s="1"/>
  <c r="D346" i="47" s="1"/>
  <c r="A347" i="42"/>
  <c r="A347" i="43" s="1"/>
  <c r="A347" i="44" s="1"/>
  <c r="A347" i="45" s="1"/>
  <c r="A347" i="46" s="1"/>
  <c r="A347" i="47" s="1"/>
  <c r="B347" i="42"/>
  <c r="B347" i="43" s="1"/>
  <c r="B347" i="44" s="1"/>
  <c r="B347" i="45" s="1"/>
  <c r="B347" i="46" s="1"/>
  <c r="B347" i="47" s="1"/>
  <c r="C347" i="42"/>
  <c r="C347" i="43" s="1"/>
  <c r="C347" i="44" s="1"/>
  <c r="C347" i="45" s="1"/>
  <c r="C347" i="46" s="1"/>
  <c r="C347" i="47" s="1"/>
  <c r="D347" i="42"/>
  <c r="D347" i="43" s="1"/>
  <c r="D347" i="44" s="1"/>
  <c r="D347" i="45" s="1"/>
  <c r="D347" i="46" s="1"/>
  <c r="D347" i="47" s="1"/>
  <c r="A348" i="42"/>
  <c r="A348" i="43" s="1"/>
  <c r="A348" i="44" s="1"/>
  <c r="A348" i="45" s="1"/>
  <c r="A348" i="46" s="1"/>
  <c r="A348" i="47" s="1"/>
  <c r="B348" i="42"/>
  <c r="B348" i="43" s="1"/>
  <c r="B348" i="44" s="1"/>
  <c r="B348" i="45" s="1"/>
  <c r="B348" i="46" s="1"/>
  <c r="B348" i="47" s="1"/>
  <c r="C348" i="42"/>
  <c r="C348" i="43" s="1"/>
  <c r="C348" i="44" s="1"/>
  <c r="C348" i="45" s="1"/>
  <c r="C348" i="46" s="1"/>
  <c r="C348" i="47" s="1"/>
  <c r="D348" i="42"/>
  <c r="D348" i="43" s="1"/>
  <c r="D348" i="44" s="1"/>
  <c r="D348" i="45" s="1"/>
  <c r="D348" i="46" s="1"/>
  <c r="D348" i="47" s="1"/>
  <c r="A349" i="42"/>
  <c r="A349" i="43" s="1"/>
  <c r="A349" i="44" s="1"/>
  <c r="A349" i="45" s="1"/>
  <c r="A349" i="46" s="1"/>
  <c r="A349" i="47" s="1"/>
  <c r="B349" i="42"/>
  <c r="B349" i="43" s="1"/>
  <c r="B349" i="44" s="1"/>
  <c r="B349" i="45" s="1"/>
  <c r="B349" i="46" s="1"/>
  <c r="B349" i="47" s="1"/>
  <c r="C349" i="42"/>
  <c r="C349" i="43" s="1"/>
  <c r="C349" i="44" s="1"/>
  <c r="C349" i="45" s="1"/>
  <c r="C349" i="46" s="1"/>
  <c r="C349" i="47" s="1"/>
  <c r="D349" i="42"/>
  <c r="D349" i="43" s="1"/>
  <c r="D349" i="44" s="1"/>
  <c r="D349" i="45" s="1"/>
  <c r="D349" i="46" s="1"/>
  <c r="D349" i="47" s="1"/>
  <c r="A350" i="42"/>
  <c r="A350" i="43" s="1"/>
  <c r="A350" i="44" s="1"/>
  <c r="A350" i="45" s="1"/>
  <c r="A350" i="46" s="1"/>
  <c r="A350" i="47" s="1"/>
  <c r="B350" i="42"/>
  <c r="B350" i="43" s="1"/>
  <c r="B350" i="44" s="1"/>
  <c r="B350" i="45" s="1"/>
  <c r="B350" i="46" s="1"/>
  <c r="B350" i="47" s="1"/>
  <c r="C350" i="42"/>
  <c r="C350" i="43" s="1"/>
  <c r="C350" i="44" s="1"/>
  <c r="C350" i="45" s="1"/>
  <c r="C350" i="46" s="1"/>
  <c r="C350" i="47" s="1"/>
  <c r="D350" i="42"/>
  <c r="D350" i="43" s="1"/>
  <c r="D350" i="44" s="1"/>
  <c r="D350" i="45" s="1"/>
  <c r="D350" i="46" s="1"/>
  <c r="D350" i="47" s="1"/>
  <c r="A351" i="42"/>
  <c r="A351" i="43" s="1"/>
  <c r="A351" i="44" s="1"/>
  <c r="A351" i="45" s="1"/>
  <c r="A351" i="46" s="1"/>
  <c r="A351" i="47" s="1"/>
  <c r="B351" i="42"/>
  <c r="B351" i="43" s="1"/>
  <c r="B351" i="44" s="1"/>
  <c r="B351" i="45" s="1"/>
  <c r="B351" i="46" s="1"/>
  <c r="B351" i="47" s="1"/>
  <c r="C351" i="42"/>
  <c r="C351" i="43" s="1"/>
  <c r="C351" i="44" s="1"/>
  <c r="C351" i="45" s="1"/>
  <c r="C351" i="46" s="1"/>
  <c r="C351" i="47" s="1"/>
  <c r="D351" i="42"/>
  <c r="D351" i="43" s="1"/>
  <c r="D351" i="44" s="1"/>
  <c r="D351" i="45" s="1"/>
  <c r="D351" i="46" s="1"/>
  <c r="D351" i="47" s="1"/>
  <c r="A352" i="42"/>
  <c r="A352" i="43" s="1"/>
  <c r="A352" i="44" s="1"/>
  <c r="A352" i="45" s="1"/>
  <c r="A352" i="46" s="1"/>
  <c r="A352" i="47" s="1"/>
  <c r="B352" i="42"/>
  <c r="B352" i="43" s="1"/>
  <c r="B352" i="44" s="1"/>
  <c r="B352" i="45" s="1"/>
  <c r="B352" i="46" s="1"/>
  <c r="B352" i="47" s="1"/>
  <c r="C352" i="42"/>
  <c r="C352" i="43" s="1"/>
  <c r="C352" i="44" s="1"/>
  <c r="C352" i="45" s="1"/>
  <c r="C352" i="46" s="1"/>
  <c r="C352" i="47" s="1"/>
  <c r="D352" i="42"/>
  <c r="D352" i="43" s="1"/>
  <c r="D352" i="44" s="1"/>
  <c r="D352" i="45" s="1"/>
  <c r="D352" i="46" s="1"/>
  <c r="D352" i="47" s="1"/>
  <c r="A353" i="42"/>
  <c r="A353" i="43" s="1"/>
  <c r="A353" i="44" s="1"/>
  <c r="A353" i="45" s="1"/>
  <c r="A353" i="46" s="1"/>
  <c r="A353" i="47" s="1"/>
  <c r="B353" i="42"/>
  <c r="B353" i="43" s="1"/>
  <c r="B353" i="44" s="1"/>
  <c r="B353" i="45" s="1"/>
  <c r="B353" i="46" s="1"/>
  <c r="B353" i="47" s="1"/>
  <c r="C353" i="42"/>
  <c r="C353" i="43" s="1"/>
  <c r="C353" i="44" s="1"/>
  <c r="C353" i="45" s="1"/>
  <c r="C353" i="46" s="1"/>
  <c r="C353" i="47" s="1"/>
  <c r="D353" i="42"/>
  <c r="D353" i="43" s="1"/>
  <c r="D353" i="44" s="1"/>
  <c r="D353" i="45" s="1"/>
  <c r="D353" i="46" s="1"/>
  <c r="D353" i="47" s="1"/>
  <c r="A354" i="42"/>
  <c r="A354" i="43" s="1"/>
  <c r="A354" i="44" s="1"/>
  <c r="A354" i="45" s="1"/>
  <c r="A354" i="46" s="1"/>
  <c r="A354" i="47" s="1"/>
  <c r="B354" i="42"/>
  <c r="B354" i="43" s="1"/>
  <c r="B354" i="44" s="1"/>
  <c r="B354" i="45" s="1"/>
  <c r="B354" i="46" s="1"/>
  <c r="B354" i="47" s="1"/>
  <c r="C354" i="42"/>
  <c r="C354" i="43" s="1"/>
  <c r="C354" i="44" s="1"/>
  <c r="C354" i="45" s="1"/>
  <c r="C354" i="46" s="1"/>
  <c r="C354" i="47" s="1"/>
  <c r="D354" i="42"/>
  <c r="D354" i="43" s="1"/>
  <c r="D354" i="44" s="1"/>
  <c r="D354" i="45" s="1"/>
  <c r="D354" i="46" s="1"/>
  <c r="D354" i="47" s="1"/>
  <c r="A355" i="42"/>
  <c r="A355" i="43" s="1"/>
  <c r="A355" i="44" s="1"/>
  <c r="A355" i="45" s="1"/>
  <c r="A355" i="46" s="1"/>
  <c r="A355" i="47" s="1"/>
  <c r="B355" i="42"/>
  <c r="B355" i="43" s="1"/>
  <c r="B355" i="44" s="1"/>
  <c r="B355" i="45" s="1"/>
  <c r="B355" i="46" s="1"/>
  <c r="B355" i="47" s="1"/>
  <c r="C355" i="42"/>
  <c r="C355" i="43" s="1"/>
  <c r="C355" i="44" s="1"/>
  <c r="C355" i="45" s="1"/>
  <c r="C355" i="46" s="1"/>
  <c r="C355" i="47" s="1"/>
  <c r="D355" i="42"/>
  <c r="D355" i="43" s="1"/>
  <c r="D355" i="44" s="1"/>
  <c r="D355" i="45" s="1"/>
  <c r="D355" i="46" s="1"/>
  <c r="D355" i="47" s="1"/>
  <c r="A356" i="42"/>
  <c r="A356" i="43" s="1"/>
  <c r="A356" i="44" s="1"/>
  <c r="A356" i="45" s="1"/>
  <c r="A356" i="46" s="1"/>
  <c r="A356" i="47" s="1"/>
  <c r="B356" i="42"/>
  <c r="B356" i="43" s="1"/>
  <c r="B356" i="44" s="1"/>
  <c r="B356" i="45" s="1"/>
  <c r="B356" i="46" s="1"/>
  <c r="B356" i="47" s="1"/>
  <c r="C356" i="42"/>
  <c r="C356" i="43" s="1"/>
  <c r="C356" i="44" s="1"/>
  <c r="C356" i="45" s="1"/>
  <c r="C356" i="46" s="1"/>
  <c r="C356" i="47" s="1"/>
  <c r="D356" i="42"/>
  <c r="D356" i="43" s="1"/>
  <c r="D356" i="44" s="1"/>
  <c r="D356" i="45" s="1"/>
  <c r="D356" i="46" s="1"/>
  <c r="D356" i="47" s="1"/>
  <c r="A357" i="42"/>
  <c r="A357" i="43" s="1"/>
  <c r="A357" i="44" s="1"/>
  <c r="A357" i="45" s="1"/>
  <c r="A357" i="46" s="1"/>
  <c r="A357" i="47" s="1"/>
  <c r="B357" i="42"/>
  <c r="B357" i="43" s="1"/>
  <c r="B357" i="44" s="1"/>
  <c r="B357" i="45" s="1"/>
  <c r="B357" i="46" s="1"/>
  <c r="B357" i="47" s="1"/>
  <c r="C357" i="42"/>
  <c r="C357" i="43" s="1"/>
  <c r="C357" i="44" s="1"/>
  <c r="C357" i="45" s="1"/>
  <c r="C357" i="46" s="1"/>
  <c r="C357" i="47" s="1"/>
  <c r="D357" i="42"/>
  <c r="D357" i="43" s="1"/>
  <c r="D357" i="44" s="1"/>
  <c r="D357" i="45" s="1"/>
  <c r="D357" i="46" s="1"/>
  <c r="D357" i="47" s="1"/>
  <c r="A358" i="42"/>
  <c r="A358" i="43" s="1"/>
  <c r="A358" i="44" s="1"/>
  <c r="A358" i="45" s="1"/>
  <c r="A358" i="46" s="1"/>
  <c r="A358" i="47" s="1"/>
  <c r="B358" i="42"/>
  <c r="B358" i="43" s="1"/>
  <c r="B358" i="44" s="1"/>
  <c r="B358" i="45" s="1"/>
  <c r="B358" i="46" s="1"/>
  <c r="B358" i="47" s="1"/>
  <c r="C358" i="42"/>
  <c r="C358" i="43" s="1"/>
  <c r="C358" i="44" s="1"/>
  <c r="C358" i="45" s="1"/>
  <c r="C358" i="46" s="1"/>
  <c r="C358" i="47" s="1"/>
  <c r="D358" i="42"/>
  <c r="D358" i="43" s="1"/>
  <c r="D358" i="44" s="1"/>
  <c r="D358" i="45" s="1"/>
  <c r="D358" i="46" s="1"/>
  <c r="D358" i="47" s="1"/>
  <c r="A359" i="42"/>
  <c r="A359" i="43" s="1"/>
  <c r="A359" i="44" s="1"/>
  <c r="A359" i="45" s="1"/>
  <c r="A359" i="46" s="1"/>
  <c r="A359" i="47" s="1"/>
  <c r="B359" i="42"/>
  <c r="B359" i="43" s="1"/>
  <c r="B359" i="44" s="1"/>
  <c r="B359" i="45" s="1"/>
  <c r="B359" i="46" s="1"/>
  <c r="B359" i="47" s="1"/>
  <c r="C359" i="42"/>
  <c r="C359" i="43" s="1"/>
  <c r="C359" i="44" s="1"/>
  <c r="C359" i="45" s="1"/>
  <c r="C359" i="46" s="1"/>
  <c r="C359" i="47" s="1"/>
  <c r="D359" i="42"/>
  <c r="D359" i="43" s="1"/>
  <c r="D359" i="44" s="1"/>
  <c r="D359" i="45" s="1"/>
  <c r="D359" i="46" s="1"/>
  <c r="D359" i="47" s="1"/>
  <c r="A360" i="42"/>
  <c r="A360" i="43" s="1"/>
  <c r="A360" i="44" s="1"/>
  <c r="A360" i="45" s="1"/>
  <c r="A360" i="46" s="1"/>
  <c r="A360" i="47" s="1"/>
  <c r="B360" i="42"/>
  <c r="B360" i="43" s="1"/>
  <c r="B360" i="44" s="1"/>
  <c r="B360" i="45" s="1"/>
  <c r="B360" i="46" s="1"/>
  <c r="B360" i="47" s="1"/>
  <c r="C360" i="42"/>
  <c r="C360" i="43" s="1"/>
  <c r="C360" i="44" s="1"/>
  <c r="C360" i="45" s="1"/>
  <c r="C360" i="46" s="1"/>
  <c r="C360" i="47" s="1"/>
  <c r="D360" i="42"/>
  <c r="D360" i="43" s="1"/>
  <c r="D360" i="44" s="1"/>
  <c r="D360" i="45" s="1"/>
  <c r="D360" i="46" s="1"/>
  <c r="D360" i="47" s="1"/>
  <c r="A361" i="42"/>
  <c r="A361" i="43" s="1"/>
  <c r="A361" i="44" s="1"/>
  <c r="A361" i="45" s="1"/>
  <c r="A361" i="46" s="1"/>
  <c r="A361" i="47" s="1"/>
  <c r="B361" i="42"/>
  <c r="B361" i="43" s="1"/>
  <c r="B361" i="44" s="1"/>
  <c r="B361" i="45" s="1"/>
  <c r="B361" i="46" s="1"/>
  <c r="B361" i="47" s="1"/>
  <c r="C361" i="42"/>
  <c r="C361" i="43" s="1"/>
  <c r="C361" i="44" s="1"/>
  <c r="C361" i="45" s="1"/>
  <c r="C361" i="46" s="1"/>
  <c r="C361" i="47" s="1"/>
  <c r="D361" i="42"/>
  <c r="D361" i="43" s="1"/>
  <c r="D361" i="44" s="1"/>
  <c r="D361" i="45" s="1"/>
  <c r="D361" i="46" s="1"/>
  <c r="D361" i="47" s="1"/>
  <c r="A362" i="42"/>
  <c r="A362" i="43" s="1"/>
  <c r="A362" i="44" s="1"/>
  <c r="A362" i="45" s="1"/>
  <c r="A362" i="46" s="1"/>
  <c r="A362" i="47" s="1"/>
  <c r="B362" i="42"/>
  <c r="B362" i="43" s="1"/>
  <c r="B362" i="44" s="1"/>
  <c r="B362" i="45" s="1"/>
  <c r="B362" i="46" s="1"/>
  <c r="B362" i="47" s="1"/>
  <c r="C362" i="42"/>
  <c r="C362" i="43" s="1"/>
  <c r="C362" i="44" s="1"/>
  <c r="C362" i="45" s="1"/>
  <c r="C362" i="46" s="1"/>
  <c r="C362" i="47" s="1"/>
  <c r="D362" i="42"/>
  <c r="D362" i="43" s="1"/>
  <c r="D362" i="44" s="1"/>
  <c r="D362" i="45" s="1"/>
  <c r="D362" i="46" s="1"/>
  <c r="D362" i="47" s="1"/>
  <c r="A363" i="42"/>
  <c r="A363" i="43" s="1"/>
  <c r="A363" i="44" s="1"/>
  <c r="A363" i="45" s="1"/>
  <c r="A363" i="46" s="1"/>
  <c r="A363" i="47" s="1"/>
  <c r="B363" i="42"/>
  <c r="B363" i="43" s="1"/>
  <c r="B363" i="44" s="1"/>
  <c r="B363" i="45" s="1"/>
  <c r="B363" i="46" s="1"/>
  <c r="B363" i="47" s="1"/>
  <c r="C363" i="42"/>
  <c r="C363" i="43" s="1"/>
  <c r="C363" i="44" s="1"/>
  <c r="C363" i="45" s="1"/>
  <c r="C363" i="46" s="1"/>
  <c r="C363" i="47" s="1"/>
  <c r="D363" i="42"/>
  <c r="D363" i="43" s="1"/>
  <c r="D363" i="44" s="1"/>
  <c r="D363" i="45" s="1"/>
  <c r="D363" i="46" s="1"/>
  <c r="D363" i="47" s="1"/>
  <c r="A364" i="42"/>
  <c r="A364" i="43" s="1"/>
  <c r="A364" i="44" s="1"/>
  <c r="A364" i="45" s="1"/>
  <c r="A364" i="46" s="1"/>
  <c r="A364" i="47" s="1"/>
  <c r="B364" i="42"/>
  <c r="B364" i="43" s="1"/>
  <c r="B364" i="44" s="1"/>
  <c r="B364" i="45" s="1"/>
  <c r="B364" i="46" s="1"/>
  <c r="B364" i="47" s="1"/>
  <c r="C364" i="42"/>
  <c r="C364" i="43" s="1"/>
  <c r="C364" i="44" s="1"/>
  <c r="C364" i="45" s="1"/>
  <c r="C364" i="46" s="1"/>
  <c r="C364" i="47" s="1"/>
  <c r="D364" i="42"/>
  <c r="D364" i="43" s="1"/>
  <c r="D364" i="44" s="1"/>
  <c r="D364" i="45" s="1"/>
  <c r="D364" i="46" s="1"/>
  <c r="D364" i="47" s="1"/>
  <c r="A365" i="42"/>
  <c r="A365" i="43" s="1"/>
  <c r="A365" i="44" s="1"/>
  <c r="A365" i="45" s="1"/>
  <c r="A365" i="46" s="1"/>
  <c r="A365" i="47" s="1"/>
  <c r="B365" i="42"/>
  <c r="B365" i="43" s="1"/>
  <c r="B365" i="44" s="1"/>
  <c r="B365" i="45" s="1"/>
  <c r="B365" i="46" s="1"/>
  <c r="B365" i="47" s="1"/>
  <c r="C365" i="42"/>
  <c r="C365" i="43" s="1"/>
  <c r="C365" i="44" s="1"/>
  <c r="C365" i="45" s="1"/>
  <c r="C365" i="46" s="1"/>
  <c r="C365" i="47" s="1"/>
  <c r="D365" i="42"/>
  <c r="D365" i="43" s="1"/>
  <c r="D365" i="44" s="1"/>
  <c r="D365" i="45" s="1"/>
  <c r="D365" i="46" s="1"/>
  <c r="D365" i="47" s="1"/>
  <c r="A366" i="42"/>
  <c r="A366" i="43" s="1"/>
  <c r="A366" i="44" s="1"/>
  <c r="A366" i="45" s="1"/>
  <c r="A366" i="46" s="1"/>
  <c r="A366" i="47" s="1"/>
  <c r="B366" i="42"/>
  <c r="B366" i="43" s="1"/>
  <c r="B366" i="44" s="1"/>
  <c r="B366" i="45" s="1"/>
  <c r="B366" i="46" s="1"/>
  <c r="B366" i="47" s="1"/>
  <c r="C366" i="42"/>
  <c r="C366" i="43" s="1"/>
  <c r="C366" i="44" s="1"/>
  <c r="C366" i="45" s="1"/>
  <c r="C366" i="46" s="1"/>
  <c r="C366" i="47" s="1"/>
  <c r="D366" i="42"/>
  <c r="D366" i="43" s="1"/>
  <c r="D366" i="44" s="1"/>
  <c r="D366" i="45" s="1"/>
  <c r="D366" i="46" s="1"/>
  <c r="D366" i="47" s="1"/>
  <c r="A367" i="42"/>
  <c r="A367" i="43" s="1"/>
  <c r="A367" i="44" s="1"/>
  <c r="A367" i="45" s="1"/>
  <c r="A367" i="46" s="1"/>
  <c r="A367" i="47" s="1"/>
  <c r="B367" i="42"/>
  <c r="B367" i="43" s="1"/>
  <c r="B367" i="44" s="1"/>
  <c r="B367" i="45" s="1"/>
  <c r="B367" i="46" s="1"/>
  <c r="B367" i="47" s="1"/>
  <c r="C367" i="42"/>
  <c r="C367" i="43" s="1"/>
  <c r="C367" i="44" s="1"/>
  <c r="C367" i="45" s="1"/>
  <c r="C367" i="46" s="1"/>
  <c r="C367" i="47" s="1"/>
  <c r="D367" i="42"/>
  <c r="D367" i="43" s="1"/>
  <c r="D367" i="44" s="1"/>
  <c r="D367" i="45" s="1"/>
  <c r="D367" i="46" s="1"/>
  <c r="D367" i="47" s="1"/>
  <c r="A368" i="42"/>
  <c r="A368" i="43" s="1"/>
  <c r="A368" i="44" s="1"/>
  <c r="A368" i="45" s="1"/>
  <c r="A368" i="46" s="1"/>
  <c r="A368" i="47" s="1"/>
  <c r="B368" i="42"/>
  <c r="B368" i="43" s="1"/>
  <c r="B368" i="44" s="1"/>
  <c r="B368" i="45" s="1"/>
  <c r="B368" i="46" s="1"/>
  <c r="B368" i="47" s="1"/>
  <c r="C368" i="42"/>
  <c r="C368" i="43" s="1"/>
  <c r="C368" i="44" s="1"/>
  <c r="C368" i="45" s="1"/>
  <c r="C368" i="46" s="1"/>
  <c r="C368" i="47" s="1"/>
  <c r="D368" i="42"/>
  <c r="D368" i="43" s="1"/>
  <c r="D368" i="44" s="1"/>
  <c r="D368" i="45" s="1"/>
  <c r="D368" i="46" s="1"/>
  <c r="D368" i="47" s="1"/>
  <c r="A369" i="42"/>
  <c r="A369" i="43" s="1"/>
  <c r="A369" i="44" s="1"/>
  <c r="A369" i="45" s="1"/>
  <c r="A369" i="46" s="1"/>
  <c r="A369" i="47" s="1"/>
  <c r="B369" i="42"/>
  <c r="B369" i="43" s="1"/>
  <c r="B369" i="44" s="1"/>
  <c r="B369" i="45" s="1"/>
  <c r="B369" i="46" s="1"/>
  <c r="B369" i="47" s="1"/>
  <c r="C369" i="42"/>
  <c r="C369" i="43" s="1"/>
  <c r="C369" i="44" s="1"/>
  <c r="C369" i="45" s="1"/>
  <c r="C369" i="46" s="1"/>
  <c r="C369" i="47" s="1"/>
  <c r="D369" i="42"/>
  <c r="D369" i="43" s="1"/>
  <c r="D369" i="44" s="1"/>
  <c r="D369" i="45" s="1"/>
  <c r="D369" i="46" s="1"/>
  <c r="D369" i="47" s="1"/>
  <c r="A370" i="42"/>
  <c r="A370" i="43" s="1"/>
  <c r="A370" i="44" s="1"/>
  <c r="A370" i="45" s="1"/>
  <c r="A370" i="46" s="1"/>
  <c r="A370" i="47" s="1"/>
  <c r="B370" i="42"/>
  <c r="B370" i="43" s="1"/>
  <c r="B370" i="44" s="1"/>
  <c r="B370" i="45" s="1"/>
  <c r="B370" i="46" s="1"/>
  <c r="B370" i="47" s="1"/>
  <c r="C370" i="42"/>
  <c r="C370" i="43" s="1"/>
  <c r="C370" i="44" s="1"/>
  <c r="C370" i="45" s="1"/>
  <c r="C370" i="46" s="1"/>
  <c r="C370" i="47" s="1"/>
  <c r="D370" i="42"/>
  <c r="D370" i="43" s="1"/>
  <c r="D370" i="44" s="1"/>
  <c r="D370" i="45" s="1"/>
  <c r="D370" i="46" s="1"/>
  <c r="D370" i="47" s="1"/>
  <c r="A371" i="42"/>
  <c r="A371" i="43" s="1"/>
  <c r="A371" i="44" s="1"/>
  <c r="A371" i="45" s="1"/>
  <c r="A371" i="46" s="1"/>
  <c r="A371" i="47" s="1"/>
  <c r="B371" i="42"/>
  <c r="B371" i="43" s="1"/>
  <c r="B371" i="44" s="1"/>
  <c r="B371" i="45" s="1"/>
  <c r="B371" i="46" s="1"/>
  <c r="B371" i="47" s="1"/>
  <c r="C371" i="42"/>
  <c r="C371" i="43" s="1"/>
  <c r="C371" i="44" s="1"/>
  <c r="C371" i="45" s="1"/>
  <c r="C371" i="46" s="1"/>
  <c r="C371" i="47" s="1"/>
  <c r="D371" i="42"/>
  <c r="D371" i="43" s="1"/>
  <c r="D371" i="44" s="1"/>
  <c r="D371" i="45" s="1"/>
  <c r="D371" i="46" s="1"/>
  <c r="D371" i="47" s="1"/>
  <c r="A372" i="42"/>
  <c r="A372" i="43" s="1"/>
  <c r="A372" i="44" s="1"/>
  <c r="A372" i="45" s="1"/>
  <c r="A372" i="46" s="1"/>
  <c r="A372" i="47" s="1"/>
  <c r="B372" i="42"/>
  <c r="B372" i="43" s="1"/>
  <c r="B372" i="44" s="1"/>
  <c r="B372" i="45" s="1"/>
  <c r="B372" i="46" s="1"/>
  <c r="B372" i="47" s="1"/>
  <c r="C372" i="42"/>
  <c r="C372" i="43" s="1"/>
  <c r="C372" i="44" s="1"/>
  <c r="C372" i="45" s="1"/>
  <c r="C372" i="46" s="1"/>
  <c r="C372" i="47" s="1"/>
  <c r="D372" i="42"/>
  <c r="D372" i="43" s="1"/>
  <c r="D372" i="44" s="1"/>
  <c r="D372" i="45" s="1"/>
  <c r="D372" i="46" s="1"/>
  <c r="D372" i="47" s="1"/>
  <c r="A373" i="42"/>
  <c r="A373" i="43" s="1"/>
  <c r="A373" i="44" s="1"/>
  <c r="A373" i="45" s="1"/>
  <c r="A373" i="46" s="1"/>
  <c r="A373" i="47" s="1"/>
  <c r="B373" i="42"/>
  <c r="B373" i="43" s="1"/>
  <c r="B373" i="44" s="1"/>
  <c r="B373" i="45" s="1"/>
  <c r="B373" i="46" s="1"/>
  <c r="B373" i="47" s="1"/>
  <c r="C373" i="42"/>
  <c r="C373" i="43" s="1"/>
  <c r="C373" i="44" s="1"/>
  <c r="C373" i="45" s="1"/>
  <c r="C373" i="46" s="1"/>
  <c r="C373" i="47" s="1"/>
  <c r="D373" i="42"/>
  <c r="D373" i="43" s="1"/>
  <c r="D373" i="44" s="1"/>
  <c r="D373" i="45" s="1"/>
  <c r="D373" i="46" s="1"/>
  <c r="D373" i="47" s="1"/>
  <c r="A374" i="42"/>
  <c r="A374" i="43" s="1"/>
  <c r="A374" i="44" s="1"/>
  <c r="A374" i="45" s="1"/>
  <c r="A374" i="46" s="1"/>
  <c r="A374" i="47" s="1"/>
  <c r="B374" i="42"/>
  <c r="B374" i="43" s="1"/>
  <c r="B374" i="44" s="1"/>
  <c r="B374" i="45" s="1"/>
  <c r="B374" i="46" s="1"/>
  <c r="B374" i="47" s="1"/>
  <c r="C374" i="42"/>
  <c r="C374" i="43" s="1"/>
  <c r="C374" i="44" s="1"/>
  <c r="C374" i="45" s="1"/>
  <c r="C374" i="46" s="1"/>
  <c r="C374" i="47" s="1"/>
  <c r="D374" i="42"/>
  <c r="D374" i="43" s="1"/>
  <c r="D374" i="44" s="1"/>
  <c r="D374" i="45" s="1"/>
  <c r="D374" i="46" s="1"/>
  <c r="D374" i="47" s="1"/>
  <c r="A375" i="42"/>
  <c r="A375" i="43" s="1"/>
  <c r="A375" i="44" s="1"/>
  <c r="A375" i="45" s="1"/>
  <c r="A375" i="46" s="1"/>
  <c r="A375" i="47" s="1"/>
  <c r="B375" i="42"/>
  <c r="B375" i="43" s="1"/>
  <c r="B375" i="44" s="1"/>
  <c r="B375" i="45" s="1"/>
  <c r="B375" i="46" s="1"/>
  <c r="B375" i="47" s="1"/>
  <c r="C375" i="42"/>
  <c r="C375" i="43" s="1"/>
  <c r="C375" i="44" s="1"/>
  <c r="C375" i="45" s="1"/>
  <c r="C375" i="46" s="1"/>
  <c r="C375" i="47" s="1"/>
  <c r="D375" i="42"/>
  <c r="D375" i="43" s="1"/>
  <c r="D375" i="44" s="1"/>
  <c r="D375" i="45" s="1"/>
  <c r="D375" i="46" s="1"/>
  <c r="D375" i="47" s="1"/>
  <c r="A376" i="42"/>
  <c r="A376" i="43" s="1"/>
  <c r="A376" i="44" s="1"/>
  <c r="A376" i="45" s="1"/>
  <c r="A376" i="46" s="1"/>
  <c r="A376" i="47" s="1"/>
  <c r="B376" i="42"/>
  <c r="B376" i="43" s="1"/>
  <c r="B376" i="44" s="1"/>
  <c r="B376" i="45" s="1"/>
  <c r="B376" i="46" s="1"/>
  <c r="B376" i="47" s="1"/>
  <c r="C376" i="42"/>
  <c r="C376" i="43" s="1"/>
  <c r="C376" i="44" s="1"/>
  <c r="C376" i="45" s="1"/>
  <c r="C376" i="46" s="1"/>
  <c r="C376" i="47" s="1"/>
  <c r="D376" i="42"/>
  <c r="D376" i="43" s="1"/>
  <c r="D376" i="44" s="1"/>
  <c r="D376" i="45" s="1"/>
  <c r="D376" i="46" s="1"/>
  <c r="D376" i="47" s="1"/>
  <c r="A377" i="42"/>
  <c r="A377" i="43" s="1"/>
  <c r="A377" i="44" s="1"/>
  <c r="A377" i="45" s="1"/>
  <c r="A377" i="46" s="1"/>
  <c r="A377" i="47" s="1"/>
  <c r="B377" i="42"/>
  <c r="B377" i="43" s="1"/>
  <c r="B377" i="44" s="1"/>
  <c r="B377" i="45" s="1"/>
  <c r="B377" i="46" s="1"/>
  <c r="B377" i="47" s="1"/>
  <c r="C377" i="42"/>
  <c r="C377" i="43" s="1"/>
  <c r="C377" i="44" s="1"/>
  <c r="C377" i="45" s="1"/>
  <c r="C377" i="46" s="1"/>
  <c r="C377" i="47" s="1"/>
  <c r="D377" i="42"/>
  <c r="D377" i="43" s="1"/>
  <c r="D377" i="44" s="1"/>
  <c r="D377" i="45" s="1"/>
  <c r="D377" i="46" s="1"/>
  <c r="D377" i="47" s="1"/>
  <c r="A378" i="42"/>
  <c r="A378" i="43" s="1"/>
  <c r="A378" i="44" s="1"/>
  <c r="A378" i="45" s="1"/>
  <c r="A378" i="46" s="1"/>
  <c r="A378" i="47" s="1"/>
  <c r="B378" i="42"/>
  <c r="B378" i="43" s="1"/>
  <c r="B378" i="44" s="1"/>
  <c r="B378" i="45" s="1"/>
  <c r="B378" i="46" s="1"/>
  <c r="B378" i="47" s="1"/>
  <c r="C378" i="42"/>
  <c r="C378" i="43" s="1"/>
  <c r="C378" i="44" s="1"/>
  <c r="C378" i="45" s="1"/>
  <c r="C378" i="46" s="1"/>
  <c r="C378" i="47" s="1"/>
  <c r="D378" i="42"/>
  <c r="D378" i="43" s="1"/>
  <c r="D378" i="44" s="1"/>
  <c r="D378" i="45" s="1"/>
  <c r="D378" i="46" s="1"/>
  <c r="D378" i="47" s="1"/>
  <c r="A379" i="42"/>
  <c r="A379" i="43" s="1"/>
  <c r="A379" i="44" s="1"/>
  <c r="A379" i="45" s="1"/>
  <c r="A379" i="46" s="1"/>
  <c r="A379" i="47" s="1"/>
  <c r="B379" i="42"/>
  <c r="B379" i="43" s="1"/>
  <c r="B379" i="44" s="1"/>
  <c r="B379" i="45" s="1"/>
  <c r="B379" i="46" s="1"/>
  <c r="B379" i="47" s="1"/>
  <c r="C379" i="42"/>
  <c r="C379" i="43" s="1"/>
  <c r="C379" i="44" s="1"/>
  <c r="C379" i="45" s="1"/>
  <c r="C379" i="46" s="1"/>
  <c r="C379" i="47" s="1"/>
  <c r="D379" i="42"/>
  <c r="D379" i="43" s="1"/>
  <c r="D379" i="44" s="1"/>
  <c r="D379" i="45" s="1"/>
  <c r="D379" i="46" s="1"/>
  <c r="D379" i="47" s="1"/>
  <c r="A380" i="42"/>
  <c r="A380" i="43" s="1"/>
  <c r="A380" i="44" s="1"/>
  <c r="A380" i="45" s="1"/>
  <c r="A380" i="46" s="1"/>
  <c r="A380" i="47" s="1"/>
  <c r="B380" i="42"/>
  <c r="B380" i="43" s="1"/>
  <c r="B380" i="44" s="1"/>
  <c r="B380" i="45" s="1"/>
  <c r="B380" i="46" s="1"/>
  <c r="B380" i="47" s="1"/>
  <c r="C380" i="42"/>
  <c r="C380" i="43" s="1"/>
  <c r="C380" i="44" s="1"/>
  <c r="C380" i="45" s="1"/>
  <c r="C380" i="46" s="1"/>
  <c r="C380" i="47" s="1"/>
  <c r="D380" i="42"/>
  <c r="D380" i="43" s="1"/>
  <c r="D380" i="44" s="1"/>
  <c r="D380" i="45" s="1"/>
  <c r="D380" i="46" s="1"/>
  <c r="D380" i="47" s="1"/>
  <c r="A381" i="42"/>
  <c r="A381" i="43" s="1"/>
  <c r="A381" i="44" s="1"/>
  <c r="A381" i="45" s="1"/>
  <c r="A381" i="46" s="1"/>
  <c r="A381" i="47" s="1"/>
  <c r="B381" i="42"/>
  <c r="B381" i="43" s="1"/>
  <c r="B381" i="44" s="1"/>
  <c r="B381" i="45" s="1"/>
  <c r="B381" i="46" s="1"/>
  <c r="B381" i="47" s="1"/>
  <c r="C381" i="42"/>
  <c r="C381" i="43" s="1"/>
  <c r="C381" i="44" s="1"/>
  <c r="C381" i="45" s="1"/>
  <c r="C381" i="46" s="1"/>
  <c r="C381" i="47" s="1"/>
  <c r="D381" i="42"/>
  <c r="D381" i="43" s="1"/>
  <c r="D381" i="44" s="1"/>
  <c r="D381" i="45" s="1"/>
  <c r="D381" i="46" s="1"/>
  <c r="D381" i="47" s="1"/>
  <c r="A382" i="42"/>
  <c r="A382" i="43" s="1"/>
  <c r="A382" i="44" s="1"/>
  <c r="A382" i="45" s="1"/>
  <c r="A382" i="46" s="1"/>
  <c r="A382" i="47" s="1"/>
  <c r="B382" i="42"/>
  <c r="B382" i="43" s="1"/>
  <c r="B382" i="44" s="1"/>
  <c r="B382" i="45" s="1"/>
  <c r="B382" i="46" s="1"/>
  <c r="B382" i="47" s="1"/>
  <c r="C382" i="42"/>
  <c r="C382" i="43" s="1"/>
  <c r="C382" i="44" s="1"/>
  <c r="C382" i="45" s="1"/>
  <c r="C382" i="46" s="1"/>
  <c r="C382" i="47" s="1"/>
  <c r="D382" i="42"/>
  <c r="D382" i="43" s="1"/>
  <c r="D382" i="44" s="1"/>
  <c r="D382" i="45" s="1"/>
  <c r="D382" i="46" s="1"/>
  <c r="D382" i="47" s="1"/>
  <c r="A383" i="42"/>
  <c r="A383" i="43" s="1"/>
  <c r="A383" i="44" s="1"/>
  <c r="A383" i="45" s="1"/>
  <c r="A383" i="46" s="1"/>
  <c r="A383" i="47" s="1"/>
  <c r="B383" i="42"/>
  <c r="B383" i="43" s="1"/>
  <c r="B383" i="44" s="1"/>
  <c r="B383" i="45" s="1"/>
  <c r="B383" i="46" s="1"/>
  <c r="B383" i="47" s="1"/>
  <c r="C383" i="42"/>
  <c r="C383" i="43" s="1"/>
  <c r="C383" i="44" s="1"/>
  <c r="C383" i="45" s="1"/>
  <c r="C383" i="46" s="1"/>
  <c r="C383" i="47" s="1"/>
  <c r="D383" i="42"/>
  <c r="D383" i="43" s="1"/>
  <c r="D383" i="44" s="1"/>
  <c r="D383" i="45" s="1"/>
  <c r="D383" i="46" s="1"/>
  <c r="D383" i="47" s="1"/>
  <c r="A384" i="42"/>
  <c r="A384" i="43" s="1"/>
  <c r="A384" i="44" s="1"/>
  <c r="A384" i="45" s="1"/>
  <c r="A384" i="46" s="1"/>
  <c r="A384" i="47" s="1"/>
  <c r="B384" i="42"/>
  <c r="B384" i="43" s="1"/>
  <c r="B384" i="44" s="1"/>
  <c r="B384" i="45" s="1"/>
  <c r="B384" i="46" s="1"/>
  <c r="B384" i="47" s="1"/>
  <c r="C384" i="42"/>
  <c r="C384" i="43" s="1"/>
  <c r="C384" i="44" s="1"/>
  <c r="C384" i="45" s="1"/>
  <c r="C384" i="46" s="1"/>
  <c r="C384" i="47" s="1"/>
  <c r="D384" i="42"/>
  <c r="D384" i="43" s="1"/>
  <c r="D384" i="44" s="1"/>
  <c r="D384" i="45" s="1"/>
  <c r="D384" i="46" s="1"/>
  <c r="D384" i="47" s="1"/>
  <c r="A385" i="42"/>
  <c r="A385" i="43" s="1"/>
  <c r="A385" i="44" s="1"/>
  <c r="A385" i="45" s="1"/>
  <c r="A385" i="46" s="1"/>
  <c r="A385" i="47" s="1"/>
  <c r="B385" i="42"/>
  <c r="B385" i="43" s="1"/>
  <c r="B385" i="44" s="1"/>
  <c r="B385" i="45" s="1"/>
  <c r="B385" i="46" s="1"/>
  <c r="B385" i="47" s="1"/>
  <c r="C385" i="42"/>
  <c r="C385" i="43" s="1"/>
  <c r="C385" i="44" s="1"/>
  <c r="C385" i="45" s="1"/>
  <c r="C385" i="46" s="1"/>
  <c r="C385" i="47" s="1"/>
  <c r="D385" i="42"/>
  <c r="D385" i="43" s="1"/>
  <c r="D385" i="44" s="1"/>
  <c r="D385" i="45" s="1"/>
  <c r="D385" i="46" s="1"/>
  <c r="D385" i="47" s="1"/>
  <c r="A386" i="42"/>
  <c r="A386" i="43" s="1"/>
  <c r="A386" i="44" s="1"/>
  <c r="A386" i="45" s="1"/>
  <c r="A386" i="46" s="1"/>
  <c r="A386" i="47" s="1"/>
  <c r="B386" i="42"/>
  <c r="B386" i="43" s="1"/>
  <c r="B386" i="44" s="1"/>
  <c r="B386" i="45" s="1"/>
  <c r="B386" i="46" s="1"/>
  <c r="B386" i="47" s="1"/>
  <c r="C386" i="42"/>
  <c r="C386" i="43" s="1"/>
  <c r="C386" i="44" s="1"/>
  <c r="C386" i="45" s="1"/>
  <c r="C386" i="46" s="1"/>
  <c r="C386" i="47" s="1"/>
  <c r="D386" i="42"/>
  <c r="D386" i="43" s="1"/>
  <c r="D386" i="44" s="1"/>
  <c r="D386" i="45" s="1"/>
  <c r="D386" i="46" s="1"/>
  <c r="D386" i="47" s="1"/>
  <c r="A387" i="42"/>
  <c r="A387" i="43" s="1"/>
  <c r="A387" i="44" s="1"/>
  <c r="A387" i="45" s="1"/>
  <c r="A387" i="46" s="1"/>
  <c r="A387" i="47" s="1"/>
  <c r="B387" i="42"/>
  <c r="B387" i="43" s="1"/>
  <c r="B387" i="44" s="1"/>
  <c r="B387" i="45" s="1"/>
  <c r="B387" i="46" s="1"/>
  <c r="B387" i="47" s="1"/>
  <c r="C387" i="42"/>
  <c r="C387" i="43" s="1"/>
  <c r="C387" i="44" s="1"/>
  <c r="C387" i="45" s="1"/>
  <c r="C387" i="46" s="1"/>
  <c r="C387" i="47" s="1"/>
  <c r="D387" i="42"/>
  <c r="D387" i="43" s="1"/>
  <c r="D387" i="44" s="1"/>
  <c r="D387" i="45" s="1"/>
  <c r="D387" i="46" s="1"/>
  <c r="D387" i="47" s="1"/>
  <c r="A388" i="42"/>
  <c r="A388" i="43" s="1"/>
  <c r="A388" i="44" s="1"/>
  <c r="A388" i="45" s="1"/>
  <c r="A388" i="46" s="1"/>
  <c r="A388" i="47" s="1"/>
  <c r="B388" i="42"/>
  <c r="B388" i="43" s="1"/>
  <c r="B388" i="44" s="1"/>
  <c r="B388" i="45" s="1"/>
  <c r="B388" i="46" s="1"/>
  <c r="B388" i="47" s="1"/>
  <c r="C388" i="42"/>
  <c r="C388" i="43" s="1"/>
  <c r="C388" i="44" s="1"/>
  <c r="C388" i="45" s="1"/>
  <c r="C388" i="46" s="1"/>
  <c r="C388" i="47" s="1"/>
  <c r="D388" i="42"/>
  <c r="D388" i="43" s="1"/>
  <c r="D388" i="44" s="1"/>
  <c r="D388" i="45" s="1"/>
  <c r="D388" i="46" s="1"/>
  <c r="D388" i="47" s="1"/>
  <c r="A389" i="42"/>
  <c r="A389" i="43" s="1"/>
  <c r="A389" i="44" s="1"/>
  <c r="A389" i="45" s="1"/>
  <c r="A389" i="46" s="1"/>
  <c r="A389" i="47" s="1"/>
  <c r="B389" i="42"/>
  <c r="B389" i="43" s="1"/>
  <c r="B389" i="44" s="1"/>
  <c r="B389" i="45" s="1"/>
  <c r="B389" i="46" s="1"/>
  <c r="B389" i="47" s="1"/>
  <c r="C389" i="42"/>
  <c r="C389" i="43" s="1"/>
  <c r="C389" i="44" s="1"/>
  <c r="C389" i="45" s="1"/>
  <c r="C389" i="46" s="1"/>
  <c r="C389" i="47" s="1"/>
  <c r="D389" i="42"/>
  <c r="D389" i="43" s="1"/>
  <c r="D389" i="44" s="1"/>
  <c r="D389" i="45" s="1"/>
  <c r="D389" i="46" s="1"/>
  <c r="D389" i="47" s="1"/>
  <c r="A390" i="42"/>
  <c r="A390" i="43" s="1"/>
  <c r="A390" i="44" s="1"/>
  <c r="A390" i="45" s="1"/>
  <c r="A390" i="46" s="1"/>
  <c r="A390" i="47" s="1"/>
  <c r="B390" i="42"/>
  <c r="B390" i="43" s="1"/>
  <c r="B390" i="44" s="1"/>
  <c r="B390" i="45" s="1"/>
  <c r="B390" i="46" s="1"/>
  <c r="B390" i="47" s="1"/>
  <c r="C390" i="42"/>
  <c r="C390" i="43" s="1"/>
  <c r="C390" i="44" s="1"/>
  <c r="C390" i="45" s="1"/>
  <c r="C390" i="46" s="1"/>
  <c r="C390" i="47" s="1"/>
  <c r="D390" i="42"/>
  <c r="D390" i="43" s="1"/>
  <c r="D390" i="44" s="1"/>
  <c r="D390" i="45" s="1"/>
  <c r="D390" i="46" s="1"/>
  <c r="D390" i="47" s="1"/>
  <c r="A391" i="42"/>
  <c r="A391" i="43" s="1"/>
  <c r="A391" i="44" s="1"/>
  <c r="A391" i="45" s="1"/>
  <c r="A391" i="46" s="1"/>
  <c r="A391" i="47" s="1"/>
  <c r="B391" i="42"/>
  <c r="B391" i="43" s="1"/>
  <c r="B391" i="44" s="1"/>
  <c r="B391" i="45" s="1"/>
  <c r="B391" i="46" s="1"/>
  <c r="B391" i="47" s="1"/>
  <c r="C391" i="42"/>
  <c r="C391" i="43" s="1"/>
  <c r="C391" i="44" s="1"/>
  <c r="C391" i="45" s="1"/>
  <c r="C391" i="46" s="1"/>
  <c r="C391" i="47" s="1"/>
  <c r="D391" i="42"/>
  <c r="D391" i="43" s="1"/>
  <c r="D391" i="44" s="1"/>
  <c r="D391" i="45" s="1"/>
  <c r="D391" i="46" s="1"/>
  <c r="D391" i="47" s="1"/>
  <c r="A392" i="42"/>
  <c r="A392" i="43" s="1"/>
  <c r="A392" i="44" s="1"/>
  <c r="A392" i="45" s="1"/>
  <c r="A392" i="46" s="1"/>
  <c r="A392" i="47" s="1"/>
  <c r="B392" i="42"/>
  <c r="B392" i="43" s="1"/>
  <c r="B392" i="44" s="1"/>
  <c r="B392" i="45" s="1"/>
  <c r="B392" i="46" s="1"/>
  <c r="B392" i="47" s="1"/>
  <c r="C392" i="42"/>
  <c r="C392" i="43" s="1"/>
  <c r="C392" i="44" s="1"/>
  <c r="C392" i="45" s="1"/>
  <c r="C392" i="46" s="1"/>
  <c r="C392" i="47" s="1"/>
  <c r="D392" i="42"/>
  <c r="D392" i="43" s="1"/>
  <c r="D392" i="44" s="1"/>
  <c r="D392" i="45" s="1"/>
  <c r="D392" i="46" s="1"/>
  <c r="D392" i="47" s="1"/>
  <c r="A393" i="42"/>
  <c r="A393" i="43" s="1"/>
  <c r="A393" i="44" s="1"/>
  <c r="A393" i="45" s="1"/>
  <c r="A393" i="46" s="1"/>
  <c r="A393" i="47" s="1"/>
  <c r="B393" i="42"/>
  <c r="B393" i="43" s="1"/>
  <c r="B393" i="44" s="1"/>
  <c r="B393" i="45" s="1"/>
  <c r="B393" i="46" s="1"/>
  <c r="B393" i="47" s="1"/>
  <c r="C393" i="42"/>
  <c r="C393" i="43" s="1"/>
  <c r="C393" i="44" s="1"/>
  <c r="C393" i="45" s="1"/>
  <c r="C393" i="46" s="1"/>
  <c r="C393" i="47" s="1"/>
  <c r="D393" i="42"/>
  <c r="D393" i="43" s="1"/>
  <c r="D393" i="44" s="1"/>
  <c r="D393" i="45" s="1"/>
  <c r="D393" i="46" s="1"/>
  <c r="D393" i="47" s="1"/>
  <c r="A394" i="42"/>
  <c r="A394" i="43" s="1"/>
  <c r="A394" i="44" s="1"/>
  <c r="A394" i="45" s="1"/>
  <c r="A394" i="46" s="1"/>
  <c r="A394" i="47" s="1"/>
  <c r="B394" i="42"/>
  <c r="B394" i="43" s="1"/>
  <c r="B394" i="44" s="1"/>
  <c r="B394" i="45" s="1"/>
  <c r="B394" i="46" s="1"/>
  <c r="B394" i="47" s="1"/>
  <c r="C394" i="42"/>
  <c r="C394" i="43" s="1"/>
  <c r="C394" i="44" s="1"/>
  <c r="C394" i="45" s="1"/>
  <c r="C394" i="46" s="1"/>
  <c r="C394" i="47" s="1"/>
  <c r="D394" i="42"/>
  <c r="D394" i="43" s="1"/>
  <c r="D394" i="44" s="1"/>
  <c r="D394" i="45" s="1"/>
  <c r="D394" i="46" s="1"/>
  <c r="D394" i="47" s="1"/>
  <c r="A395" i="42"/>
  <c r="A395" i="43" s="1"/>
  <c r="A395" i="44" s="1"/>
  <c r="A395" i="45" s="1"/>
  <c r="A395" i="46" s="1"/>
  <c r="A395" i="47" s="1"/>
  <c r="B395" i="42"/>
  <c r="B395" i="43" s="1"/>
  <c r="B395" i="44" s="1"/>
  <c r="B395" i="45" s="1"/>
  <c r="B395" i="46" s="1"/>
  <c r="B395" i="47" s="1"/>
  <c r="C395" i="42"/>
  <c r="C395" i="43" s="1"/>
  <c r="C395" i="44" s="1"/>
  <c r="C395" i="45" s="1"/>
  <c r="C395" i="46" s="1"/>
  <c r="C395" i="47" s="1"/>
  <c r="D395" i="42"/>
  <c r="D395" i="43" s="1"/>
  <c r="D395" i="44" s="1"/>
  <c r="D395" i="45" s="1"/>
  <c r="D395" i="46" s="1"/>
  <c r="D395" i="47" s="1"/>
  <c r="A396" i="42"/>
  <c r="A396" i="43" s="1"/>
  <c r="A396" i="44" s="1"/>
  <c r="A396" i="45" s="1"/>
  <c r="A396" i="46" s="1"/>
  <c r="A396" i="47" s="1"/>
  <c r="B396" i="42"/>
  <c r="B396" i="43" s="1"/>
  <c r="B396" i="44" s="1"/>
  <c r="B396" i="45" s="1"/>
  <c r="B396" i="46" s="1"/>
  <c r="B396" i="47" s="1"/>
  <c r="C396" i="42"/>
  <c r="C396" i="43" s="1"/>
  <c r="C396" i="44" s="1"/>
  <c r="C396" i="45" s="1"/>
  <c r="C396" i="46" s="1"/>
  <c r="C396" i="47" s="1"/>
  <c r="D396" i="42"/>
  <c r="D396" i="43" s="1"/>
  <c r="D396" i="44" s="1"/>
  <c r="D396" i="45" s="1"/>
  <c r="D396" i="46" s="1"/>
  <c r="D396" i="47" s="1"/>
  <c r="A397" i="42"/>
  <c r="A397" i="43" s="1"/>
  <c r="A397" i="44" s="1"/>
  <c r="A397" i="45" s="1"/>
  <c r="A397" i="46" s="1"/>
  <c r="A397" i="47" s="1"/>
  <c r="B397" i="42"/>
  <c r="B397" i="43" s="1"/>
  <c r="B397" i="44" s="1"/>
  <c r="B397" i="45" s="1"/>
  <c r="B397" i="46" s="1"/>
  <c r="B397" i="47" s="1"/>
  <c r="C397" i="42"/>
  <c r="C397" i="43" s="1"/>
  <c r="C397" i="44" s="1"/>
  <c r="C397" i="45" s="1"/>
  <c r="C397" i="46" s="1"/>
  <c r="C397" i="47" s="1"/>
  <c r="D397" i="42"/>
  <c r="D397" i="43" s="1"/>
  <c r="D397" i="44" s="1"/>
  <c r="D397" i="45" s="1"/>
  <c r="D397" i="46" s="1"/>
  <c r="D397" i="47" s="1"/>
  <c r="A398" i="42"/>
  <c r="A398" i="43" s="1"/>
  <c r="A398" i="44" s="1"/>
  <c r="A398" i="45" s="1"/>
  <c r="A398" i="46" s="1"/>
  <c r="A398" i="47" s="1"/>
  <c r="B398" i="42"/>
  <c r="B398" i="43" s="1"/>
  <c r="B398" i="44" s="1"/>
  <c r="B398" i="45" s="1"/>
  <c r="B398" i="46" s="1"/>
  <c r="B398" i="47" s="1"/>
  <c r="C398" i="42"/>
  <c r="C398" i="43" s="1"/>
  <c r="C398" i="44" s="1"/>
  <c r="C398" i="45" s="1"/>
  <c r="C398" i="46" s="1"/>
  <c r="C398" i="47" s="1"/>
  <c r="D398" i="42"/>
  <c r="D398" i="43" s="1"/>
  <c r="D398" i="44" s="1"/>
  <c r="D398" i="45" s="1"/>
  <c r="D398" i="46" s="1"/>
  <c r="D398" i="47" s="1"/>
  <c r="A399" i="42"/>
  <c r="A399" i="43" s="1"/>
  <c r="A399" i="44" s="1"/>
  <c r="A399" i="45" s="1"/>
  <c r="A399" i="46" s="1"/>
  <c r="A399" i="47" s="1"/>
  <c r="B399" i="42"/>
  <c r="B399" i="43" s="1"/>
  <c r="B399" i="44" s="1"/>
  <c r="B399" i="45" s="1"/>
  <c r="B399" i="46" s="1"/>
  <c r="B399" i="47" s="1"/>
  <c r="C399" i="42"/>
  <c r="C399" i="43" s="1"/>
  <c r="C399" i="44" s="1"/>
  <c r="C399" i="45" s="1"/>
  <c r="C399" i="46" s="1"/>
  <c r="C399" i="47" s="1"/>
  <c r="D399" i="42"/>
  <c r="D399" i="43" s="1"/>
  <c r="D399" i="44" s="1"/>
  <c r="D399" i="45" s="1"/>
  <c r="D399" i="46" s="1"/>
  <c r="D399" i="47" s="1"/>
  <c r="A400" i="42"/>
  <c r="A400" i="43" s="1"/>
  <c r="A400" i="44" s="1"/>
  <c r="A400" i="45" s="1"/>
  <c r="A400" i="46" s="1"/>
  <c r="A400" i="47" s="1"/>
  <c r="B400" i="42"/>
  <c r="B400" i="43" s="1"/>
  <c r="B400" i="44" s="1"/>
  <c r="B400" i="45" s="1"/>
  <c r="B400" i="46" s="1"/>
  <c r="B400" i="47" s="1"/>
  <c r="C400" i="42"/>
  <c r="C400" i="43" s="1"/>
  <c r="C400" i="44" s="1"/>
  <c r="C400" i="45" s="1"/>
  <c r="C400" i="46" s="1"/>
  <c r="C400" i="47" s="1"/>
  <c r="D400" i="42"/>
  <c r="D400" i="43" s="1"/>
  <c r="D400" i="44" s="1"/>
  <c r="D400" i="45" s="1"/>
  <c r="D400" i="46" s="1"/>
  <c r="D400" i="47" s="1"/>
  <c r="A401" i="42"/>
  <c r="A401" i="43" s="1"/>
  <c r="A401" i="44" s="1"/>
  <c r="A401" i="45" s="1"/>
  <c r="A401" i="46" s="1"/>
  <c r="A401" i="47" s="1"/>
  <c r="B401" i="42"/>
  <c r="B401" i="43" s="1"/>
  <c r="B401" i="44" s="1"/>
  <c r="B401" i="45" s="1"/>
  <c r="B401" i="46" s="1"/>
  <c r="B401" i="47" s="1"/>
  <c r="C401" i="42"/>
  <c r="C401" i="43" s="1"/>
  <c r="C401" i="44" s="1"/>
  <c r="C401" i="45" s="1"/>
  <c r="C401" i="46" s="1"/>
  <c r="C401" i="47" s="1"/>
  <c r="D401" i="42"/>
  <c r="D401" i="43" s="1"/>
  <c r="D401" i="44" s="1"/>
  <c r="D401" i="45" s="1"/>
  <c r="D401" i="46" s="1"/>
  <c r="D401" i="47" s="1"/>
  <c r="A402" i="42"/>
  <c r="A402" i="43" s="1"/>
  <c r="A402" i="44" s="1"/>
  <c r="A402" i="45" s="1"/>
  <c r="A402" i="46" s="1"/>
  <c r="A402" i="47" s="1"/>
  <c r="B402" i="42"/>
  <c r="B402" i="43" s="1"/>
  <c r="B402" i="44" s="1"/>
  <c r="B402" i="45" s="1"/>
  <c r="B402" i="46" s="1"/>
  <c r="B402" i="47" s="1"/>
  <c r="C402" i="42"/>
  <c r="C402" i="43" s="1"/>
  <c r="C402" i="44" s="1"/>
  <c r="C402" i="45" s="1"/>
  <c r="C402" i="46" s="1"/>
  <c r="C402" i="47" s="1"/>
  <c r="D402" i="42"/>
  <c r="D402" i="43" s="1"/>
  <c r="D402" i="44" s="1"/>
  <c r="D402" i="45" s="1"/>
  <c r="D402" i="46" s="1"/>
  <c r="D402" i="47" s="1"/>
  <c r="A403" i="42"/>
  <c r="A403" i="43" s="1"/>
  <c r="A403" i="44" s="1"/>
  <c r="A403" i="45" s="1"/>
  <c r="A403" i="46" s="1"/>
  <c r="A403" i="47" s="1"/>
  <c r="B403" i="42"/>
  <c r="B403" i="43" s="1"/>
  <c r="B403" i="44" s="1"/>
  <c r="B403" i="45" s="1"/>
  <c r="B403" i="46" s="1"/>
  <c r="B403" i="47" s="1"/>
  <c r="C403" i="42"/>
  <c r="C403" i="43" s="1"/>
  <c r="C403" i="44" s="1"/>
  <c r="C403" i="45" s="1"/>
  <c r="C403" i="46" s="1"/>
  <c r="C403" i="47" s="1"/>
  <c r="D403" i="42"/>
  <c r="D403" i="43" s="1"/>
  <c r="D403" i="44" s="1"/>
  <c r="D403" i="45" s="1"/>
  <c r="D403" i="46" s="1"/>
  <c r="D403" i="47" s="1"/>
  <c r="A404" i="42"/>
  <c r="A404" i="43" s="1"/>
  <c r="A404" i="44" s="1"/>
  <c r="A404" i="45" s="1"/>
  <c r="A404" i="46" s="1"/>
  <c r="A404" i="47" s="1"/>
  <c r="B404" i="42"/>
  <c r="B404" i="43" s="1"/>
  <c r="B404" i="44" s="1"/>
  <c r="B404" i="45" s="1"/>
  <c r="B404" i="46" s="1"/>
  <c r="B404" i="47" s="1"/>
  <c r="C404" i="42"/>
  <c r="C404" i="43" s="1"/>
  <c r="C404" i="44" s="1"/>
  <c r="C404" i="45" s="1"/>
  <c r="C404" i="46" s="1"/>
  <c r="C404" i="47" s="1"/>
  <c r="D404" i="42"/>
  <c r="D404" i="43" s="1"/>
  <c r="D404" i="44" s="1"/>
  <c r="D404" i="45" s="1"/>
  <c r="D404" i="46" s="1"/>
  <c r="D404" i="47" s="1"/>
  <c r="A405" i="42"/>
  <c r="A405" i="43" s="1"/>
  <c r="A405" i="44" s="1"/>
  <c r="A405" i="45" s="1"/>
  <c r="A405" i="46" s="1"/>
  <c r="A405" i="47" s="1"/>
  <c r="B405" i="42"/>
  <c r="B405" i="43" s="1"/>
  <c r="B405" i="44" s="1"/>
  <c r="B405" i="45" s="1"/>
  <c r="B405" i="46" s="1"/>
  <c r="B405" i="47" s="1"/>
  <c r="C405" i="42"/>
  <c r="C405" i="43" s="1"/>
  <c r="C405" i="44" s="1"/>
  <c r="C405" i="45" s="1"/>
  <c r="C405" i="46" s="1"/>
  <c r="C405" i="47" s="1"/>
  <c r="D405" i="42"/>
  <c r="D405" i="43" s="1"/>
  <c r="D405" i="44" s="1"/>
  <c r="D405" i="45" s="1"/>
  <c r="D405" i="46" s="1"/>
  <c r="D405" i="47" s="1"/>
  <c r="A406" i="42"/>
  <c r="A406" i="43" s="1"/>
  <c r="A406" i="44" s="1"/>
  <c r="A406" i="45" s="1"/>
  <c r="A406" i="46" s="1"/>
  <c r="A406" i="47" s="1"/>
  <c r="B406" i="42"/>
  <c r="B406" i="43" s="1"/>
  <c r="B406" i="44" s="1"/>
  <c r="B406" i="45" s="1"/>
  <c r="B406" i="46" s="1"/>
  <c r="B406" i="47" s="1"/>
  <c r="C406" i="42"/>
  <c r="C406" i="43" s="1"/>
  <c r="C406" i="44" s="1"/>
  <c r="C406" i="45" s="1"/>
  <c r="C406" i="46" s="1"/>
  <c r="C406" i="47" s="1"/>
  <c r="D406" i="42"/>
  <c r="D406" i="43" s="1"/>
  <c r="D406" i="44" s="1"/>
  <c r="D406" i="45" s="1"/>
  <c r="D406" i="46" s="1"/>
  <c r="D406" i="47" s="1"/>
  <c r="A407" i="42"/>
  <c r="A407" i="43" s="1"/>
  <c r="A407" i="44" s="1"/>
  <c r="A407" i="45" s="1"/>
  <c r="A407" i="46" s="1"/>
  <c r="A407" i="47" s="1"/>
  <c r="B407" i="42"/>
  <c r="B407" i="43" s="1"/>
  <c r="B407" i="44" s="1"/>
  <c r="B407" i="45" s="1"/>
  <c r="B407" i="46" s="1"/>
  <c r="B407" i="47" s="1"/>
  <c r="C407" i="42"/>
  <c r="C407" i="43" s="1"/>
  <c r="C407" i="44" s="1"/>
  <c r="C407" i="45" s="1"/>
  <c r="C407" i="46" s="1"/>
  <c r="C407" i="47" s="1"/>
  <c r="D407" i="42"/>
  <c r="D407" i="43" s="1"/>
  <c r="D407" i="44" s="1"/>
  <c r="D407" i="45" s="1"/>
  <c r="D407" i="46" s="1"/>
  <c r="D407" i="47" s="1"/>
  <c r="A408" i="42"/>
  <c r="A408" i="43" s="1"/>
  <c r="A408" i="44" s="1"/>
  <c r="A408" i="45" s="1"/>
  <c r="A408" i="46" s="1"/>
  <c r="A408" i="47" s="1"/>
  <c r="B408" i="42"/>
  <c r="B408" i="43" s="1"/>
  <c r="B408" i="44" s="1"/>
  <c r="B408" i="45" s="1"/>
  <c r="B408" i="46" s="1"/>
  <c r="B408" i="47" s="1"/>
  <c r="C408" i="42"/>
  <c r="C408" i="43" s="1"/>
  <c r="C408" i="44" s="1"/>
  <c r="C408" i="45" s="1"/>
  <c r="C408" i="46" s="1"/>
  <c r="C408" i="47" s="1"/>
  <c r="D408" i="42"/>
  <c r="D408" i="43" s="1"/>
  <c r="D408" i="44" s="1"/>
  <c r="D408" i="45" s="1"/>
  <c r="D408" i="46" s="1"/>
  <c r="D408" i="47" s="1"/>
  <c r="A409" i="42"/>
  <c r="A409" i="43" s="1"/>
  <c r="A409" i="44" s="1"/>
  <c r="A409" i="45" s="1"/>
  <c r="A409" i="46" s="1"/>
  <c r="A409" i="47" s="1"/>
  <c r="B409" i="42"/>
  <c r="B409" i="43" s="1"/>
  <c r="B409" i="44" s="1"/>
  <c r="B409" i="45" s="1"/>
  <c r="B409" i="46" s="1"/>
  <c r="B409" i="47" s="1"/>
  <c r="C409" i="42"/>
  <c r="C409" i="43" s="1"/>
  <c r="C409" i="44" s="1"/>
  <c r="C409" i="45" s="1"/>
  <c r="C409" i="46" s="1"/>
  <c r="C409" i="47" s="1"/>
  <c r="D409" i="42"/>
  <c r="D409" i="43" s="1"/>
  <c r="D409" i="44" s="1"/>
  <c r="D409" i="45" s="1"/>
  <c r="D409" i="46" s="1"/>
  <c r="D409" i="47" s="1"/>
  <c r="A410" i="42"/>
  <c r="A410" i="43" s="1"/>
  <c r="A410" i="44" s="1"/>
  <c r="A410" i="45" s="1"/>
  <c r="A410" i="46" s="1"/>
  <c r="A410" i="47" s="1"/>
  <c r="B410" i="42"/>
  <c r="B410" i="43" s="1"/>
  <c r="B410" i="44" s="1"/>
  <c r="B410" i="45" s="1"/>
  <c r="B410" i="46" s="1"/>
  <c r="B410" i="47" s="1"/>
  <c r="C410" i="42"/>
  <c r="C410" i="43" s="1"/>
  <c r="C410" i="44" s="1"/>
  <c r="C410" i="45" s="1"/>
  <c r="C410" i="46" s="1"/>
  <c r="C410" i="47" s="1"/>
  <c r="D410" i="42"/>
  <c r="D410" i="43" s="1"/>
  <c r="D410" i="44" s="1"/>
  <c r="D410" i="45" s="1"/>
  <c r="D410" i="46" s="1"/>
  <c r="D410" i="47" s="1"/>
  <c r="A411" i="42"/>
  <c r="A411" i="43" s="1"/>
  <c r="A411" i="44" s="1"/>
  <c r="A411" i="45" s="1"/>
  <c r="A411" i="46" s="1"/>
  <c r="A411" i="47" s="1"/>
  <c r="B411" i="42"/>
  <c r="B411" i="43" s="1"/>
  <c r="B411" i="44" s="1"/>
  <c r="B411" i="45" s="1"/>
  <c r="B411" i="46" s="1"/>
  <c r="B411" i="47" s="1"/>
  <c r="C411" i="42"/>
  <c r="C411" i="43" s="1"/>
  <c r="C411" i="44" s="1"/>
  <c r="C411" i="45" s="1"/>
  <c r="C411" i="46" s="1"/>
  <c r="C411" i="47" s="1"/>
  <c r="D411" i="42"/>
  <c r="D411" i="43" s="1"/>
  <c r="D411" i="44" s="1"/>
  <c r="D411" i="45" s="1"/>
  <c r="D411" i="46" s="1"/>
  <c r="D411" i="47" s="1"/>
  <c r="A412" i="42"/>
  <c r="A412" i="43" s="1"/>
  <c r="A412" i="44" s="1"/>
  <c r="A412" i="45" s="1"/>
  <c r="A412" i="46" s="1"/>
  <c r="A412" i="47" s="1"/>
  <c r="B412" i="42"/>
  <c r="B412" i="43" s="1"/>
  <c r="B412" i="44" s="1"/>
  <c r="B412" i="45" s="1"/>
  <c r="B412" i="46" s="1"/>
  <c r="B412" i="47" s="1"/>
  <c r="C412" i="42"/>
  <c r="C412" i="43" s="1"/>
  <c r="C412" i="44" s="1"/>
  <c r="C412" i="45" s="1"/>
  <c r="C412" i="46" s="1"/>
  <c r="C412" i="47" s="1"/>
  <c r="D412" i="42"/>
  <c r="D412" i="43" s="1"/>
  <c r="D412" i="44" s="1"/>
  <c r="D412" i="45" s="1"/>
  <c r="D412" i="46" s="1"/>
  <c r="D412" i="47" s="1"/>
  <c r="A413" i="42"/>
  <c r="A413" i="43" s="1"/>
  <c r="A413" i="44" s="1"/>
  <c r="A413" i="45" s="1"/>
  <c r="A413" i="46" s="1"/>
  <c r="A413" i="47" s="1"/>
  <c r="B413" i="42"/>
  <c r="B413" i="43" s="1"/>
  <c r="B413" i="44" s="1"/>
  <c r="B413" i="45" s="1"/>
  <c r="B413" i="46" s="1"/>
  <c r="B413" i="47" s="1"/>
  <c r="C413" i="42"/>
  <c r="C413" i="43" s="1"/>
  <c r="C413" i="44" s="1"/>
  <c r="C413" i="45" s="1"/>
  <c r="C413" i="46" s="1"/>
  <c r="C413" i="47" s="1"/>
  <c r="D413" i="42"/>
  <c r="D413" i="43" s="1"/>
  <c r="D413" i="44" s="1"/>
  <c r="D413" i="45" s="1"/>
  <c r="D413" i="46" s="1"/>
  <c r="D413" i="47" s="1"/>
  <c r="A414" i="42"/>
  <c r="A414" i="43" s="1"/>
  <c r="A414" i="44" s="1"/>
  <c r="A414" i="45" s="1"/>
  <c r="A414" i="46" s="1"/>
  <c r="A414" i="47" s="1"/>
  <c r="B414" i="42"/>
  <c r="B414" i="43" s="1"/>
  <c r="B414" i="44" s="1"/>
  <c r="B414" i="45" s="1"/>
  <c r="B414" i="46" s="1"/>
  <c r="B414" i="47" s="1"/>
  <c r="C414" i="42"/>
  <c r="C414" i="43" s="1"/>
  <c r="C414" i="44" s="1"/>
  <c r="C414" i="45" s="1"/>
  <c r="C414" i="46" s="1"/>
  <c r="C414" i="47" s="1"/>
  <c r="D414" i="42"/>
  <c r="D414" i="43" s="1"/>
  <c r="D414" i="44" s="1"/>
  <c r="D414" i="45" s="1"/>
  <c r="D414" i="46" s="1"/>
  <c r="D414" i="47" s="1"/>
  <c r="A415" i="42"/>
  <c r="A415" i="43" s="1"/>
  <c r="A415" i="44" s="1"/>
  <c r="A415" i="45" s="1"/>
  <c r="A415" i="46" s="1"/>
  <c r="A415" i="47" s="1"/>
  <c r="B415" i="42"/>
  <c r="B415" i="43" s="1"/>
  <c r="B415" i="44" s="1"/>
  <c r="B415" i="45" s="1"/>
  <c r="B415" i="46" s="1"/>
  <c r="B415" i="47" s="1"/>
  <c r="C415" i="42"/>
  <c r="C415" i="43" s="1"/>
  <c r="C415" i="44" s="1"/>
  <c r="C415" i="45" s="1"/>
  <c r="C415" i="46" s="1"/>
  <c r="C415" i="47" s="1"/>
  <c r="D415" i="42"/>
  <c r="D415" i="43" s="1"/>
  <c r="D415" i="44" s="1"/>
  <c r="D415" i="45" s="1"/>
  <c r="D415" i="46" s="1"/>
  <c r="D415" i="47" s="1"/>
  <c r="A416" i="42"/>
  <c r="A416" i="43" s="1"/>
  <c r="A416" i="44" s="1"/>
  <c r="A416" i="45" s="1"/>
  <c r="A416" i="46" s="1"/>
  <c r="A416" i="47" s="1"/>
  <c r="B416" i="42"/>
  <c r="B416" i="43" s="1"/>
  <c r="B416" i="44" s="1"/>
  <c r="B416" i="45" s="1"/>
  <c r="B416" i="46" s="1"/>
  <c r="B416" i="47" s="1"/>
  <c r="C416" i="42"/>
  <c r="C416" i="43" s="1"/>
  <c r="C416" i="44" s="1"/>
  <c r="C416" i="45" s="1"/>
  <c r="C416" i="46" s="1"/>
  <c r="C416" i="47" s="1"/>
  <c r="D416" i="42"/>
  <c r="D416" i="43" s="1"/>
  <c r="D416" i="44" s="1"/>
  <c r="D416" i="45" s="1"/>
  <c r="D416" i="46" s="1"/>
  <c r="D416" i="47" s="1"/>
  <c r="A417" i="42"/>
  <c r="A417" i="43" s="1"/>
  <c r="A417" i="44" s="1"/>
  <c r="A417" i="45" s="1"/>
  <c r="A417" i="46" s="1"/>
  <c r="A417" i="47" s="1"/>
  <c r="B417" i="42"/>
  <c r="B417" i="43" s="1"/>
  <c r="B417" i="44" s="1"/>
  <c r="B417" i="45" s="1"/>
  <c r="B417" i="46" s="1"/>
  <c r="B417" i="47" s="1"/>
  <c r="C417" i="42"/>
  <c r="C417" i="43" s="1"/>
  <c r="C417" i="44" s="1"/>
  <c r="C417" i="45" s="1"/>
  <c r="C417" i="46" s="1"/>
  <c r="C417" i="47" s="1"/>
  <c r="D417" i="42"/>
  <c r="D417" i="43" s="1"/>
  <c r="D417" i="44" s="1"/>
  <c r="D417" i="45" s="1"/>
  <c r="D417" i="46" s="1"/>
  <c r="D417" i="47" s="1"/>
  <c r="A418" i="42"/>
  <c r="A418" i="43" s="1"/>
  <c r="A418" i="44" s="1"/>
  <c r="A418" i="45" s="1"/>
  <c r="A418" i="46" s="1"/>
  <c r="A418" i="47" s="1"/>
  <c r="B418" i="42"/>
  <c r="B418" i="43" s="1"/>
  <c r="B418" i="44" s="1"/>
  <c r="B418" i="45" s="1"/>
  <c r="B418" i="46" s="1"/>
  <c r="B418" i="47" s="1"/>
  <c r="C418" i="42"/>
  <c r="C418" i="43" s="1"/>
  <c r="C418" i="44" s="1"/>
  <c r="C418" i="45" s="1"/>
  <c r="C418" i="46" s="1"/>
  <c r="C418" i="47" s="1"/>
  <c r="D418" i="42"/>
  <c r="D418" i="43" s="1"/>
  <c r="D418" i="44" s="1"/>
  <c r="D418" i="45" s="1"/>
  <c r="D418" i="46" s="1"/>
  <c r="D418" i="47" s="1"/>
  <c r="A419" i="42"/>
  <c r="A419" i="43" s="1"/>
  <c r="A419" i="44" s="1"/>
  <c r="A419" i="45" s="1"/>
  <c r="A419" i="46" s="1"/>
  <c r="A419" i="47" s="1"/>
  <c r="B419" i="42"/>
  <c r="B419" i="43" s="1"/>
  <c r="B419" i="44" s="1"/>
  <c r="B419" i="45" s="1"/>
  <c r="B419" i="46" s="1"/>
  <c r="B419" i="47" s="1"/>
  <c r="C419" i="42"/>
  <c r="C419" i="43" s="1"/>
  <c r="C419" i="44" s="1"/>
  <c r="C419" i="45" s="1"/>
  <c r="C419" i="46" s="1"/>
  <c r="C419" i="47" s="1"/>
  <c r="D419" i="42"/>
  <c r="D419" i="43" s="1"/>
  <c r="D419" i="44" s="1"/>
  <c r="D419" i="45" s="1"/>
  <c r="D419" i="46" s="1"/>
  <c r="D419" i="47" s="1"/>
  <c r="A420" i="42"/>
  <c r="A420" i="43" s="1"/>
  <c r="A420" i="44" s="1"/>
  <c r="A420" i="45" s="1"/>
  <c r="A420" i="46" s="1"/>
  <c r="A420" i="47" s="1"/>
  <c r="B420" i="42"/>
  <c r="B420" i="43" s="1"/>
  <c r="B420" i="44" s="1"/>
  <c r="B420" i="45" s="1"/>
  <c r="B420" i="46" s="1"/>
  <c r="B420" i="47" s="1"/>
  <c r="C420" i="42"/>
  <c r="C420" i="43" s="1"/>
  <c r="C420" i="44" s="1"/>
  <c r="C420" i="45" s="1"/>
  <c r="C420" i="46" s="1"/>
  <c r="C420" i="47" s="1"/>
  <c r="D420" i="42"/>
  <c r="D420" i="43" s="1"/>
  <c r="D420" i="44" s="1"/>
  <c r="D420" i="45" s="1"/>
  <c r="D420" i="46" s="1"/>
  <c r="D420" i="47" s="1"/>
  <c r="A421" i="42"/>
  <c r="A421" i="43" s="1"/>
  <c r="A421" i="44" s="1"/>
  <c r="A421" i="45" s="1"/>
  <c r="A421" i="46" s="1"/>
  <c r="A421" i="47" s="1"/>
  <c r="B421" i="42"/>
  <c r="B421" i="43" s="1"/>
  <c r="B421" i="44" s="1"/>
  <c r="B421" i="45" s="1"/>
  <c r="B421" i="46" s="1"/>
  <c r="B421" i="47" s="1"/>
  <c r="C421" i="42"/>
  <c r="C421" i="43" s="1"/>
  <c r="C421" i="44" s="1"/>
  <c r="C421" i="45" s="1"/>
  <c r="C421" i="46" s="1"/>
  <c r="C421" i="47" s="1"/>
  <c r="D421" i="42"/>
  <c r="D421" i="43" s="1"/>
  <c r="D421" i="44" s="1"/>
  <c r="D421" i="45" s="1"/>
  <c r="D421" i="46" s="1"/>
  <c r="D421" i="47" s="1"/>
  <c r="A422" i="42"/>
  <c r="A422" i="43" s="1"/>
  <c r="A422" i="44" s="1"/>
  <c r="A422" i="45" s="1"/>
  <c r="A422" i="46" s="1"/>
  <c r="A422" i="47" s="1"/>
  <c r="B422" i="42"/>
  <c r="B422" i="43" s="1"/>
  <c r="B422" i="44" s="1"/>
  <c r="B422" i="45" s="1"/>
  <c r="B422" i="46" s="1"/>
  <c r="B422" i="47" s="1"/>
  <c r="C422" i="42"/>
  <c r="C422" i="43" s="1"/>
  <c r="C422" i="44" s="1"/>
  <c r="C422" i="45" s="1"/>
  <c r="C422" i="46" s="1"/>
  <c r="C422" i="47" s="1"/>
  <c r="D422" i="42"/>
  <c r="D422" i="43" s="1"/>
  <c r="D422" i="44" s="1"/>
  <c r="D422" i="45" s="1"/>
  <c r="D422" i="46" s="1"/>
  <c r="D422" i="47" s="1"/>
  <c r="A423" i="42"/>
  <c r="A423" i="43" s="1"/>
  <c r="A423" i="44" s="1"/>
  <c r="A423" i="45" s="1"/>
  <c r="A423" i="46" s="1"/>
  <c r="A423" i="47" s="1"/>
  <c r="B423" i="42"/>
  <c r="B423" i="43" s="1"/>
  <c r="B423" i="44" s="1"/>
  <c r="B423" i="45" s="1"/>
  <c r="B423" i="46" s="1"/>
  <c r="B423" i="47" s="1"/>
  <c r="C423" i="42"/>
  <c r="C423" i="43" s="1"/>
  <c r="C423" i="44" s="1"/>
  <c r="C423" i="45" s="1"/>
  <c r="C423" i="46" s="1"/>
  <c r="C423" i="47" s="1"/>
  <c r="D423" i="42"/>
  <c r="D423" i="43" s="1"/>
  <c r="D423" i="44" s="1"/>
  <c r="D423" i="45" s="1"/>
  <c r="D423" i="46" s="1"/>
  <c r="D423" i="47" s="1"/>
  <c r="A424" i="42"/>
  <c r="A424" i="43" s="1"/>
  <c r="A424" i="44" s="1"/>
  <c r="A424" i="45" s="1"/>
  <c r="A424" i="46" s="1"/>
  <c r="A424" i="47" s="1"/>
  <c r="B424" i="42"/>
  <c r="B424" i="43" s="1"/>
  <c r="B424" i="44" s="1"/>
  <c r="B424" i="45" s="1"/>
  <c r="B424" i="46" s="1"/>
  <c r="B424" i="47" s="1"/>
  <c r="C424" i="42"/>
  <c r="C424" i="43" s="1"/>
  <c r="C424" i="44" s="1"/>
  <c r="C424" i="45" s="1"/>
  <c r="C424" i="46" s="1"/>
  <c r="C424" i="47" s="1"/>
  <c r="D424" i="42"/>
  <c r="D424" i="43" s="1"/>
  <c r="D424" i="44" s="1"/>
  <c r="D424" i="45" s="1"/>
  <c r="D424" i="46" s="1"/>
  <c r="D424" i="47" s="1"/>
  <c r="A425" i="42"/>
  <c r="A425" i="43" s="1"/>
  <c r="A425" i="44" s="1"/>
  <c r="A425" i="45" s="1"/>
  <c r="A425" i="46" s="1"/>
  <c r="A425" i="47" s="1"/>
  <c r="B425" i="42"/>
  <c r="B425" i="43" s="1"/>
  <c r="B425" i="44" s="1"/>
  <c r="B425" i="45" s="1"/>
  <c r="B425" i="46" s="1"/>
  <c r="B425" i="47" s="1"/>
  <c r="C425" i="42"/>
  <c r="C425" i="43" s="1"/>
  <c r="C425" i="44" s="1"/>
  <c r="C425" i="45" s="1"/>
  <c r="C425" i="46" s="1"/>
  <c r="C425" i="47" s="1"/>
  <c r="D425" i="42"/>
  <c r="D425" i="43" s="1"/>
  <c r="D425" i="44" s="1"/>
  <c r="D425" i="45" s="1"/>
  <c r="D425" i="46" s="1"/>
  <c r="D425" i="47" s="1"/>
  <c r="A426" i="42"/>
  <c r="A426" i="43" s="1"/>
  <c r="A426" i="44" s="1"/>
  <c r="A426" i="45" s="1"/>
  <c r="A426" i="46" s="1"/>
  <c r="A426" i="47" s="1"/>
  <c r="B426" i="42"/>
  <c r="B426" i="43" s="1"/>
  <c r="B426" i="44" s="1"/>
  <c r="B426" i="45" s="1"/>
  <c r="B426" i="46" s="1"/>
  <c r="B426" i="47" s="1"/>
  <c r="C426" i="42"/>
  <c r="C426" i="43" s="1"/>
  <c r="C426" i="44" s="1"/>
  <c r="C426" i="45" s="1"/>
  <c r="C426" i="46" s="1"/>
  <c r="C426" i="47" s="1"/>
  <c r="D426" i="42"/>
  <c r="D426" i="43" s="1"/>
  <c r="D426" i="44" s="1"/>
  <c r="D426" i="45" s="1"/>
  <c r="D426" i="46" s="1"/>
  <c r="D426" i="47" s="1"/>
  <c r="A427" i="42"/>
  <c r="A427" i="43" s="1"/>
  <c r="A427" i="44" s="1"/>
  <c r="A427" i="45" s="1"/>
  <c r="A427" i="46" s="1"/>
  <c r="A427" i="47" s="1"/>
  <c r="B427" i="42"/>
  <c r="B427" i="43" s="1"/>
  <c r="B427" i="44" s="1"/>
  <c r="B427" i="45" s="1"/>
  <c r="B427" i="46" s="1"/>
  <c r="B427" i="47" s="1"/>
  <c r="C427" i="42"/>
  <c r="C427" i="43" s="1"/>
  <c r="C427" i="44" s="1"/>
  <c r="C427" i="45" s="1"/>
  <c r="C427" i="46" s="1"/>
  <c r="C427" i="47" s="1"/>
  <c r="D427" i="42"/>
  <c r="D427" i="43" s="1"/>
  <c r="D427" i="44" s="1"/>
  <c r="D427" i="45" s="1"/>
  <c r="D427" i="46" s="1"/>
  <c r="D427" i="47" s="1"/>
  <c r="A428" i="42"/>
  <c r="A428" i="43" s="1"/>
  <c r="A428" i="44" s="1"/>
  <c r="A428" i="45" s="1"/>
  <c r="A428" i="46" s="1"/>
  <c r="A428" i="47" s="1"/>
  <c r="B428" i="42"/>
  <c r="B428" i="43" s="1"/>
  <c r="B428" i="44" s="1"/>
  <c r="B428" i="45" s="1"/>
  <c r="B428" i="46" s="1"/>
  <c r="B428" i="47" s="1"/>
  <c r="C428" i="42"/>
  <c r="C428" i="43" s="1"/>
  <c r="C428" i="44" s="1"/>
  <c r="C428" i="45" s="1"/>
  <c r="C428" i="46" s="1"/>
  <c r="C428" i="47" s="1"/>
  <c r="D428" i="42"/>
  <c r="D428" i="43" s="1"/>
  <c r="D428" i="44" s="1"/>
  <c r="D428" i="45" s="1"/>
  <c r="D428" i="46" s="1"/>
  <c r="D428" i="47" s="1"/>
  <c r="A429" i="42"/>
  <c r="A429" i="43" s="1"/>
  <c r="A429" i="44" s="1"/>
  <c r="A429" i="45" s="1"/>
  <c r="A429" i="46" s="1"/>
  <c r="A429" i="47" s="1"/>
  <c r="B429" i="42"/>
  <c r="B429" i="43" s="1"/>
  <c r="B429" i="44" s="1"/>
  <c r="B429" i="45" s="1"/>
  <c r="B429" i="46" s="1"/>
  <c r="B429" i="47" s="1"/>
  <c r="C429" i="42"/>
  <c r="C429" i="43" s="1"/>
  <c r="C429" i="44" s="1"/>
  <c r="C429" i="45" s="1"/>
  <c r="C429" i="46" s="1"/>
  <c r="C429" i="47" s="1"/>
  <c r="D429" i="42"/>
  <c r="D429" i="43" s="1"/>
  <c r="D429" i="44" s="1"/>
  <c r="D429" i="45" s="1"/>
  <c r="D429" i="46" s="1"/>
  <c r="D429" i="47" s="1"/>
  <c r="A430" i="42"/>
  <c r="A430" i="43" s="1"/>
  <c r="A430" i="44" s="1"/>
  <c r="A430" i="45" s="1"/>
  <c r="A430" i="46" s="1"/>
  <c r="A430" i="47" s="1"/>
  <c r="B430" i="42"/>
  <c r="B430" i="43" s="1"/>
  <c r="B430" i="44" s="1"/>
  <c r="B430" i="45" s="1"/>
  <c r="B430" i="46" s="1"/>
  <c r="B430" i="47" s="1"/>
  <c r="C430" i="42"/>
  <c r="C430" i="43" s="1"/>
  <c r="C430" i="44" s="1"/>
  <c r="C430" i="45" s="1"/>
  <c r="C430" i="46" s="1"/>
  <c r="C430" i="47" s="1"/>
  <c r="D430" i="42"/>
  <c r="D430" i="43" s="1"/>
  <c r="D430" i="44" s="1"/>
  <c r="D430" i="45" s="1"/>
  <c r="D430" i="46" s="1"/>
  <c r="D430" i="47" s="1"/>
  <c r="A431" i="42"/>
  <c r="A431" i="43" s="1"/>
  <c r="A431" i="44" s="1"/>
  <c r="A431" i="45" s="1"/>
  <c r="A431" i="46" s="1"/>
  <c r="A431" i="47" s="1"/>
  <c r="B431" i="42"/>
  <c r="B431" i="43" s="1"/>
  <c r="B431" i="44" s="1"/>
  <c r="B431" i="45" s="1"/>
  <c r="B431" i="46" s="1"/>
  <c r="B431" i="47" s="1"/>
  <c r="C431" i="42"/>
  <c r="C431" i="43" s="1"/>
  <c r="C431" i="44" s="1"/>
  <c r="C431" i="45" s="1"/>
  <c r="C431" i="46" s="1"/>
  <c r="C431" i="47" s="1"/>
  <c r="D431" i="42"/>
  <c r="D431" i="43" s="1"/>
  <c r="D431" i="44" s="1"/>
  <c r="D431" i="45" s="1"/>
  <c r="D431" i="46" s="1"/>
  <c r="D431" i="47" s="1"/>
  <c r="A432" i="42"/>
  <c r="A432" i="43" s="1"/>
  <c r="A432" i="44" s="1"/>
  <c r="A432" i="45" s="1"/>
  <c r="A432" i="46" s="1"/>
  <c r="A432" i="47" s="1"/>
  <c r="B432" i="42"/>
  <c r="B432" i="43" s="1"/>
  <c r="B432" i="44" s="1"/>
  <c r="B432" i="45" s="1"/>
  <c r="B432" i="46" s="1"/>
  <c r="B432" i="47" s="1"/>
  <c r="C432" i="42"/>
  <c r="C432" i="43" s="1"/>
  <c r="C432" i="44" s="1"/>
  <c r="C432" i="45" s="1"/>
  <c r="C432" i="46" s="1"/>
  <c r="C432" i="47" s="1"/>
  <c r="D432" i="42"/>
  <c r="D432" i="43" s="1"/>
  <c r="D432" i="44" s="1"/>
  <c r="D432" i="45" s="1"/>
  <c r="D432" i="46" s="1"/>
  <c r="D432" i="47" s="1"/>
  <c r="A433" i="42"/>
  <c r="A433" i="43" s="1"/>
  <c r="A433" i="44" s="1"/>
  <c r="A433" i="45" s="1"/>
  <c r="A433" i="46" s="1"/>
  <c r="A433" i="47" s="1"/>
  <c r="B433" i="42"/>
  <c r="B433" i="43" s="1"/>
  <c r="B433" i="44" s="1"/>
  <c r="B433" i="45" s="1"/>
  <c r="B433" i="46" s="1"/>
  <c r="B433" i="47" s="1"/>
  <c r="C433" i="42"/>
  <c r="C433" i="43" s="1"/>
  <c r="C433" i="44" s="1"/>
  <c r="C433" i="45" s="1"/>
  <c r="C433" i="46" s="1"/>
  <c r="C433" i="47" s="1"/>
  <c r="D433" i="42"/>
  <c r="D433" i="43" s="1"/>
  <c r="D433" i="44" s="1"/>
  <c r="D433" i="45" s="1"/>
  <c r="D433" i="46" s="1"/>
  <c r="D433" i="47" s="1"/>
  <c r="A434" i="42"/>
  <c r="A434" i="43" s="1"/>
  <c r="A434" i="44" s="1"/>
  <c r="A434" i="45" s="1"/>
  <c r="A434" i="46" s="1"/>
  <c r="A434" i="47" s="1"/>
  <c r="B434" i="42"/>
  <c r="B434" i="43" s="1"/>
  <c r="B434" i="44" s="1"/>
  <c r="B434" i="45" s="1"/>
  <c r="B434" i="46" s="1"/>
  <c r="B434" i="47" s="1"/>
  <c r="C434" i="42"/>
  <c r="C434" i="43" s="1"/>
  <c r="C434" i="44" s="1"/>
  <c r="C434" i="45" s="1"/>
  <c r="C434" i="46" s="1"/>
  <c r="C434" i="47" s="1"/>
  <c r="D434" i="42"/>
  <c r="D434" i="43" s="1"/>
  <c r="D434" i="44" s="1"/>
  <c r="D434" i="45" s="1"/>
  <c r="D434" i="46" s="1"/>
  <c r="D434" i="47" s="1"/>
  <c r="A435" i="42"/>
  <c r="A435" i="43" s="1"/>
  <c r="A435" i="44" s="1"/>
  <c r="A435" i="45" s="1"/>
  <c r="A435" i="46" s="1"/>
  <c r="A435" i="47" s="1"/>
  <c r="B435" i="42"/>
  <c r="B435" i="43" s="1"/>
  <c r="B435" i="44" s="1"/>
  <c r="B435" i="45" s="1"/>
  <c r="B435" i="46" s="1"/>
  <c r="B435" i="47" s="1"/>
  <c r="C435" i="42"/>
  <c r="C435" i="43" s="1"/>
  <c r="C435" i="44" s="1"/>
  <c r="C435" i="45" s="1"/>
  <c r="C435" i="46" s="1"/>
  <c r="C435" i="47" s="1"/>
  <c r="D435" i="42"/>
  <c r="D435" i="43" s="1"/>
  <c r="D435" i="44" s="1"/>
  <c r="D435" i="45" s="1"/>
  <c r="D435" i="46" s="1"/>
  <c r="D435" i="47" s="1"/>
  <c r="A436" i="42"/>
  <c r="A436" i="43" s="1"/>
  <c r="A436" i="44" s="1"/>
  <c r="A436" i="45" s="1"/>
  <c r="A436" i="46" s="1"/>
  <c r="A436" i="47" s="1"/>
  <c r="B436" i="42"/>
  <c r="B436" i="43" s="1"/>
  <c r="B436" i="44" s="1"/>
  <c r="B436" i="45" s="1"/>
  <c r="B436" i="46" s="1"/>
  <c r="B436" i="47" s="1"/>
  <c r="C436" i="42"/>
  <c r="C436" i="43" s="1"/>
  <c r="C436" i="44" s="1"/>
  <c r="C436" i="45" s="1"/>
  <c r="C436" i="46" s="1"/>
  <c r="C436" i="47" s="1"/>
  <c r="D436" i="42"/>
  <c r="D436" i="43" s="1"/>
  <c r="D436" i="44" s="1"/>
  <c r="D436" i="45" s="1"/>
  <c r="D436" i="46" s="1"/>
  <c r="D436" i="47" s="1"/>
  <c r="A437" i="42"/>
  <c r="A437" i="43" s="1"/>
  <c r="A437" i="44" s="1"/>
  <c r="A437" i="45" s="1"/>
  <c r="A437" i="46" s="1"/>
  <c r="A437" i="47" s="1"/>
  <c r="B437" i="42"/>
  <c r="B437" i="43" s="1"/>
  <c r="B437" i="44" s="1"/>
  <c r="B437" i="45" s="1"/>
  <c r="B437" i="46" s="1"/>
  <c r="B437" i="47" s="1"/>
  <c r="C437" i="42"/>
  <c r="C437" i="43" s="1"/>
  <c r="C437" i="44" s="1"/>
  <c r="C437" i="45" s="1"/>
  <c r="C437" i="46" s="1"/>
  <c r="C437" i="47" s="1"/>
  <c r="D437" i="42"/>
  <c r="D437" i="43" s="1"/>
  <c r="D437" i="44" s="1"/>
  <c r="D437" i="45" s="1"/>
  <c r="D437" i="46" s="1"/>
  <c r="D437" i="47" s="1"/>
  <c r="A438" i="42"/>
  <c r="A438" i="43" s="1"/>
  <c r="A438" i="44" s="1"/>
  <c r="A438" i="45" s="1"/>
  <c r="A438" i="46" s="1"/>
  <c r="A438" i="47" s="1"/>
  <c r="B438" i="42"/>
  <c r="B438" i="43" s="1"/>
  <c r="B438" i="44" s="1"/>
  <c r="B438" i="45" s="1"/>
  <c r="B438" i="46" s="1"/>
  <c r="B438" i="47" s="1"/>
  <c r="C438" i="42"/>
  <c r="C438" i="43" s="1"/>
  <c r="C438" i="44" s="1"/>
  <c r="C438" i="45" s="1"/>
  <c r="C438" i="46" s="1"/>
  <c r="C438" i="47" s="1"/>
  <c r="D438" i="42"/>
  <c r="D438" i="43" s="1"/>
  <c r="D438" i="44" s="1"/>
  <c r="D438" i="45" s="1"/>
  <c r="D438" i="46" s="1"/>
  <c r="D438" i="47" s="1"/>
  <c r="A439" i="42"/>
  <c r="A439" i="43" s="1"/>
  <c r="A439" i="44" s="1"/>
  <c r="A439" i="45" s="1"/>
  <c r="A439" i="46" s="1"/>
  <c r="A439" i="47" s="1"/>
  <c r="B439" i="42"/>
  <c r="B439" i="43" s="1"/>
  <c r="B439" i="44" s="1"/>
  <c r="B439" i="45" s="1"/>
  <c r="B439" i="46" s="1"/>
  <c r="B439" i="47" s="1"/>
  <c r="C439" i="42"/>
  <c r="C439" i="43" s="1"/>
  <c r="C439" i="44" s="1"/>
  <c r="C439" i="45" s="1"/>
  <c r="C439" i="46" s="1"/>
  <c r="C439" i="47" s="1"/>
  <c r="D439" i="42"/>
  <c r="D439" i="43" s="1"/>
  <c r="D439" i="44" s="1"/>
  <c r="D439" i="45" s="1"/>
  <c r="D439" i="46" s="1"/>
  <c r="D439" i="47" s="1"/>
  <c r="A440" i="42"/>
  <c r="A440" i="43" s="1"/>
  <c r="A440" i="44" s="1"/>
  <c r="A440" i="45" s="1"/>
  <c r="A440" i="46" s="1"/>
  <c r="A440" i="47" s="1"/>
  <c r="B440" i="42"/>
  <c r="B440" i="43" s="1"/>
  <c r="B440" i="44" s="1"/>
  <c r="B440" i="45" s="1"/>
  <c r="B440" i="46" s="1"/>
  <c r="B440" i="47" s="1"/>
  <c r="C440" i="42"/>
  <c r="C440" i="43" s="1"/>
  <c r="C440" i="44" s="1"/>
  <c r="C440" i="45" s="1"/>
  <c r="C440" i="46" s="1"/>
  <c r="C440" i="47" s="1"/>
  <c r="D440" i="42"/>
  <c r="D440" i="43" s="1"/>
  <c r="D440" i="44" s="1"/>
  <c r="D440" i="45" s="1"/>
  <c r="D440" i="46" s="1"/>
  <c r="D440" i="47" s="1"/>
  <c r="A441" i="42"/>
  <c r="A441" i="43" s="1"/>
  <c r="A441" i="44" s="1"/>
  <c r="A441" i="45" s="1"/>
  <c r="A441" i="46" s="1"/>
  <c r="A441" i="47" s="1"/>
  <c r="B441" i="42"/>
  <c r="B441" i="43" s="1"/>
  <c r="B441" i="44" s="1"/>
  <c r="B441" i="45" s="1"/>
  <c r="B441" i="46" s="1"/>
  <c r="B441" i="47" s="1"/>
  <c r="C441" i="42"/>
  <c r="C441" i="43" s="1"/>
  <c r="C441" i="44" s="1"/>
  <c r="C441" i="45" s="1"/>
  <c r="C441" i="46" s="1"/>
  <c r="C441" i="47" s="1"/>
  <c r="D441" i="42"/>
  <c r="D441" i="43" s="1"/>
  <c r="D441" i="44" s="1"/>
  <c r="D441" i="45" s="1"/>
  <c r="D441" i="46" s="1"/>
  <c r="D441" i="47" s="1"/>
  <c r="A442" i="42"/>
  <c r="A442" i="43" s="1"/>
  <c r="A442" i="44" s="1"/>
  <c r="A442" i="45" s="1"/>
  <c r="A442" i="46" s="1"/>
  <c r="A442" i="47" s="1"/>
  <c r="B442" i="42"/>
  <c r="B442" i="43" s="1"/>
  <c r="B442" i="44" s="1"/>
  <c r="B442" i="45" s="1"/>
  <c r="B442" i="46" s="1"/>
  <c r="B442" i="47" s="1"/>
  <c r="C442" i="42"/>
  <c r="C442" i="43" s="1"/>
  <c r="C442" i="44" s="1"/>
  <c r="C442" i="45" s="1"/>
  <c r="C442" i="46" s="1"/>
  <c r="C442" i="47" s="1"/>
  <c r="D442" i="42"/>
  <c r="D442" i="43" s="1"/>
  <c r="D442" i="44" s="1"/>
  <c r="D442" i="45" s="1"/>
  <c r="D442" i="46" s="1"/>
  <c r="D442" i="47" s="1"/>
  <c r="A443" i="42"/>
  <c r="A443" i="43" s="1"/>
  <c r="A443" i="44" s="1"/>
  <c r="A443" i="45" s="1"/>
  <c r="A443" i="46" s="1"/>
  <c r="A443" i="47" s="1"/>
  <c r="B443" i="42"/>
  <c r="B443" i="43" s="1"/>
  <c r="B443" i="44" s="1"/>
  <c r="B443" i="45" s="1"/>
  <c r="B443" i="46" s="1"/>
  <c r="B443" i="47" s="1"/>
  <c r="C443" i="42"/>
  <c r="C443" i="43" s="1"/>
  <c r="C443" i="44" s="1"/>
  <c r="C443" i="45" s="1"/>
  <c r="C443" i="46" s="1"/>
  <c r="C443" i="47" s="1"/>
  <c r="D443" i="42"/>
  <c r="D443" i="43" s="1"/>
  <c r="D443" i="44" s="1"/>
  <c r="D443" i="45" s="1"/>
  <c r="D443" i="46" s="1"/>
  <c r="D443" i="47" s="1"/>
  <c r="A444" i="42"/>
  <c r="A444" i="43" s="1"/>
  <c r="A444" i="44" s="1"/>
  <c r="A444" i="45" s="1"/>
  <c r="A444" i="46" s="1"/>
  <c r="A444" i="47" s="1"/>
  <c r="B444" i="42"/>
  <c r="B444" i="43" s="1"/>
  <c r="B444" i="44" s="1"/>
  <c r="B444" i="45" s="1"/>
  <c r="B444" i="46" s="1"/>
  <c r="B444" i="47" s="1"/>
  <c r="C444" i="42"/>
  <c r="C444" i="43" s="1"/>
  <c r="C444" i="44" s="1"/>
  <c r="C444" i="45" s="1"/>
  <c r="C444" i="46" s="1"/>
  <c r="C444" i="47" s="1"/>
  <c r="D444" i="42"/>
  <c r="D444" i="43" s="1"/>
  <c r="D444" i="44" s="1"/>
  <c r="D444" i="45" s="1"/>
  <c r="D444" i="46" s="1"/>
  <c r="D444" i="47" s="1"/>
  <c r="A445" i="42"/>
  <c r="A445" i="43" s="1"/>
  <c r="A445" i="44" s="1"/>
  <c r="A445" i="45" s="1"/>
  <c r="A445" i="46" s="1"/>
  <c r="A445" i="47" s="1"/>
  <c r="B445" i="42"/>
  <c r="B445" i="43" s="1"/>
  <c r="B445" i="44" s="1"/>
  <c r="B445" i="45" s="1"/>
  <c r="B445" i="46" s="1"/>
  <c r="B445" i="47" s="1"/>
  <c r="C445" i="42"/>
  <c r="C445" i="43" s="1"/>
  <c r="C445" i="44" s="1"/>
  <c r="C445" i="45" s="1"/>
  <c r="C445" i="46" s="1"/>
  <c r="C445" i="47" s="1"/>
  <c r="D445" i="42"/>
  <c r="D445" i="43" s="1"/>
  <c r="D445" i="44" s="1"/>
  <c r="D445" i="45" s="1"/>
  <c r="D445" i="46" s="1"/>
  <c r="D445" i="47" s="1"/>
  <c r="A446" i="42"/>
  <c r="A446" i="43" s="1"/>
  <c r="A446" i="44" s="1"/>
  <c r="A446" i="45" s="1"/>
  <c r="A446" i="46" s="1"/>
  <c r="A446" i="47" s="1"/>
  <c r="B446" i="42"/>
  <c r="B446" i="43" s="1"/>
  <c r="B446" i="44" s="1"/>
  <c r="B446" i="45" s="1"/>
  <c r="B446" i="46" s="1"/>
  <c r="B446" i="47" s="1"/>
  <c r="C446" i="42"/>
  <c r="C446" i="43" s="1"/>
  <c r="C446" i="44" s="1"/>
  <c r="C446" i="45" s="1"/>
  <c r="C446" i="46" s="1"/>
  <c r="C446" i="47" s="1"/>
  <c r="D446" i="42"/>
  <c r="D446" i="43" s="1"/>
  <c r="D446" i="44" s="1"/>
  <c r="D446" i="45" s="1"/>
  <c r="D446" i="46" s="1"/>
  <c r="D446" i="47" s="1"/>
  <c r="A447" i="42"/>
  <c r="A447" i="43" s="1"/>
  <c r="A447" i="44" s="1"/>
  <c r="A447" i="45" s="1"/>
  <c r="A447" i="46" s="1"/>
  <c r="A447" i="47" s="1"/>
  <c r="B447" i="42"/>
  <c r="B447" i="43" s="1"/>
  <c r="B447" i="44" s="1"/>
  <c r="B447" i="45" s="1"/>
  <c r="B447" i="46" s="1"/>
  <c r="B447" i="47" s="1"/>
  <c r="C447" i="42"/>
  <c r="C447" i="43" s="1"/>
  <c r="C447" i="44" s="1"/>
  <c r="C447" i="45" s="1"/>
  <c r="C447" i="46" s="1"/>
  <c r="C447" i="47" s="1"/>
  <c r="D447" i="42"/>
  <c r="D447" i="43" s="1"/>
  <c r="D447" i="44" s="1"/>
  <c r="D447" i="45" s="1"/>
  <c r="D447" i="46" s="1"/>
  <c r="D447" i="47" s="1"/>
  <c r="A448" i="42"/>
  <c r="A448" i="43" s="1"/>
  <c r="A448" i="44" s="1"/>
  <c r="A448" i="45" s="1"/>
  <c r="A448" i="46" s="1"/>
  <c r="A448" i="47" s="1"/>
  <c r="B448" i="42"/>
  <c r="B448" i="43" s="1"/>
  <c r="B448" i="44" s="1"/>
  <c r="B448" i="45" s="1"/>
  <c r="B448" i="46" s="1"/>
  <c r="B448" i="47" s="1"/>
  <c r="C448" i="42"/>
  <c r="C448" i="43" s="1"/>
  <c r="C448" i="44" s="1"/>
  <c r="C448" i="45" s="1"/>
  <c r="C448" i="46" s="1"/>
  <c r="C448" i="47" s="1"/>
  <c r="D448" i="42"/>
  <c r="D448" i="43" s="1"/>
  <c r="D448" i="44" s="1"/>
  <c r="D448" i="45" s="1"/>
  <c r="D448" i="46" s="1"/>
  <c r="D448" i="47" s="1"/>
  <c r="A449" i="42"/>
  <c r="A449" i="43" s="1"/>
  <c r="A449" i="44" s="1"/>
  <c r="A449" i="45" s="1"/>
  <c r="A449" i="46" s="1"/>
  <c r="A449" i="47" s="1"/>
  <c r="B449" i="42"/>
  <c r="B449" i="43" s="1"/>
  <c r="B449" i="44" s="1"/>
  <c r="B449" i="45" s="1"/>
  <c r="B449" i="46" s="1"/>
  <c r="B449" i="47" s="1"/>
  <c r="C449" i="42"/>
  <c r="C449" i="43" s="1"/>
  <c r="C449" i="44" s="1"/>
  <c r="C449" i="45" s="1"/>
  <c r="C449" i="46" s="1"/>
  <c r="C449" i="47" s="1"/>
  <c r="D449" i="42"/>
  <c r="D449" i="43" s="1"/>
  <c r="D449" i="44" s="1"/>
  <c r="D449" i="45" s="1"/>
  <c r="D449" i="46" s="1"/>
  <c r="D449" i="47" s="1"/>
  <c r="A450" i="42"/>
  <c r="A450" i="43" s="1"/>
  <c r="A450" i="44" s="1"/>
  <c r="A450" i="45" s="1"/>
  <c r="A450" i="46" s="1"/>
  <c r="A450" i="47" s="1"/>
  <c r="B450" i="42"/>
  <c r="B450" i="43" s="1"/>
  <c r="B450" i="44" s="1"/>
  <c r="B450" i="45" s="1"/>
  <c r="B450" i="46" s="1"/>
  <c r="B450" i="47" s="1"/>
  <c r="C450" i="42"/>
  <c r="C450" i="43" s="1"/>
  <c r="C450" i="44" s="1"/>
  <c r="C450" i="45" s="1"/>
  <c r="C450" i="46" s="1"/>
  <c r="C450" i="47" s="1"/>
  <c r="D450" i="42"/>
  <c r="D450" i="43" s="1"/>
  <c r="D450" i="44" s="1"/>
  <c r="D450" i="45" s="1"/>
  <c r="D450" i="46" s="1"/>
  <c r="D450" i="47" s="1"/>
  <c r="A451" i="42"/>
  <c r="A451" i="43" s="1"/>
  <c r="A451" i="44" s="1"/>
  <c r="A451" i="45" s="1"/>
  <c r="A451" i="46" s="1"/>
  <c r="A451" i="47" s="1"/>
  <c r="B451" i="42"/>
  <c r="B451" i="43" s="1"/>
  <c r="B451" i="44" s="1"/>
  <c r="B451" i="45" s="1"/>
  <c r="B451" i="46" s="1"/>
  <c r="B451" i="47" s="1"/>
  <c r="C451" i="42"/>
  <c r="C451" i="43" s="1"/>
  <c r="C451" i="44" s="1"/>
  <c r="C451" i="45" s="1"/>
  <c r="C451" i="46" s="1"/>
  <c r="C451" i="47" s="1"/>
  <c r="D451" i="42"/>
  <c r="D451" i="43" s="1"/>
  <c r="D451" i="44" s="1"/>
  <c r="D451" i="45" s="1"/>
  <c r="D451" i="46" s="1"/>
  <c r="D451" i="47" s="1"/>
  <c r="A452" i="42"/>
  <c r="A452" i="43" s="1"/>
  <c r="A452" i="44" s="1"/>
  <c r="A452" i="45" s="1"/>
  <c r="A452" i="46" s="1"/>
  <c r="A452" i="47" s="1"/>
  <c r="B452" i="42"/>
  <c r="B452" i="43" s="1"/>
  <c r="B452" i="44" s="1"/>
  <c r="B452" i="45" s="1"/>
  <c r="B452" i="46" s="1"/>
  <c r="B452" i="47" s="1"/>
  <c r="C452" i="42"/>
  <c r="C452" i="43" s="1"/>
  <c r="C452" i="44" s="1"/>
  <c r="C452" i="45" s="1"/>
  <c r="C452" i="46" s="1"/>
  <c r="C452" i="47" s="1"/>
  <c r="D452" i="42"/>
  <c r="D452" i="43" s="1"/>
  <c r="D452" i="44" s="1"/>
  <c r="D452" i="45" s="1"/>
  <c r="D452" i="46" s="1"/>
  <c r="D452" i="47" s="1"/>
  <c r="A453" i="42"/>
  <c r="A453" i="43" s="1"/>
  <c r="A453" i="44" s="1"/>
  <c r="A453" i="45" s="1"/>
  <c r="A453" i="46" s="1"/>
  <c r="A453" i="47" s="1"/>
  <c r="B453" i="42"/>
  <c r="B453" i="43" s="1"/>
  <c r="B453" i="44" s="1"/>
  <c r="B453" i="45" s="1"/>
  <c r="B453" i="46" s="1"/>
  <c r="B453" i="47" s="1"/>
  <c r="C453" i="42"/>
  <c r="C453" i="43" s="1"/>
  <c r="C453" i="44" s="1"/>
  <c r="C453" i="45" s="1"/>
  <c r="C453" i="46" s="1"/>
  <c r="C453" i="47" s="1"/>
  <c r="D453" i="42"/>
  <c r="D453" i="43" s="1"/>
  <c r="D453" i="44" s="1"/>
  <c r="D453" i="45" s="1"/>
  <c r="D453" i="46" s="1"/>
  <c r="D453" i="47" s="1"/>
  <c r="A454" i="42"/>
  <c r="A454" i="43" s="1"/>
  <c r="A454" i="44" s="1"/>
  <c r="A454" i="45" s="1"/>
  <c r="A454" i="46" s="1"/>
  <c r="A454" i="47" s="1"/>
  <c r="B454" i="42"/>
  <c r="B454" i="43" s="1"/>
  <c r="B454" i="44" s="1"/>
  <c r="B454" i="45" s="1"/>
  <c r="B454" i="46" s="1"/>
  <c r="B454" i="47" s="1"/>
  <c r="C454" i="42"/>
  <c r="C454" i="43" s="1"/>
  <c r="C454" i="44" s="1"/>
  <c r="C454" i="45" s="1"/>
  <c r="C454" i="46" s="1"/>
  <c r="C454" i="47" s="1"/>
  <c r="D454" i="42"/>
  <c r="D454" i="43" s="1"/>
  <c r="D454" i="44" s="1"/>
  <c r="D454" i="45" s="1"/>
  <c r="D454" i="46" s="1"/>
  <c r="D454" i="47" s="1"/>
  <c r="A455" i="42"/>
  <c r="A455" i="43" s="1"/>
  <c r="A455" i="44" s="1"/>
  <c r="A455" i="45" s="1"/>
  <c r="A455" i="46" s="1"/>
  <c r="A455" i="47" s="1"/>
  <c r="B455" i="42"/>
  <c r="B455" i="43" s="1"/>
  <c r="B455" i="44" s="1"/>
  <c r="B455" i="45" s="1"/>
  <c r="B455" i="46" s="1"/>
  <c r="B455" i="47" s="1"/>
  <c r="C455" i="42"/>
  <c r="C455" i="43" s="1"/>
  <c r="C455" i="44" s="1"/>
  <c r="C455" i="45" s="1"/>
  <c r="C455" i="46" s="1"/>
  <c r="C455" i="47" s="1"/>
  <c r="D455" i="42"/>
  <c r="D455" i="43" s="1"/>
  <c r="D455" i="44" s="1"/>
  <c r="D455" i="45" s="1"/>
  <c r="D455" i="46" s="1"/>
  <c r="D455" i="47" s="1"/>
  <c r="A456" i="42"/>
  <c r="A456" i="43" s="1"/>
  <c r="A456" i="44" s="1"/>
  <c r="A456" i="45" s="1"/>
  <c r="A456" i="46" s="1"/>
  <c r="A456" i="47" s="1"/>
  <c r="B456" i="42"/>
  <c r="B456" i="43" s="1"/>
  <c r="B456" i="44" s="1"/>
  <c r="B456" i="45" s="1"/>
  <c r="B456" i="46" s="1"/>
  <c r="B456" i="47" s="1"/>
  <c r="C456" i="42"/>
  <c r="C456" i="43" s="1"/>
  <c r="C456" i="44" s="1"/>
  <c r="C456" i="45" s="1"/>
  <c r="C456" i="46" s="1"/>
  <c r="C456" i="47" s="1"/>
  <c r="D456" i="42"/>
  <c r="D456" i="43" s="1"/>
  <c r="D456" i="44" s="1"/>
  <c r="D456" i="45" s="1"/>
  <c r="D456" i="46" s="1"/>
  <c r="D456" i="47" s="1"/>
  <c r="A457" i="42"/>
  <c r="A457" i="43" s="1"/>
  <c r="A457" i="44" s="1"/>
  <c r="A457" i="45" s="1"/>
  <c r="A457" i="46" s="1"/>
  <c r="A457" i="47" s="1"/>
  <c r="B457" i="42"/>
  <c r="B457" i="43" s="1"/>
  <c r="B457" i="44" s="1"/>
  <c r="B457" i="45" s="1"/>
  <c r="B457" i="46" s="1"/>
  <c r="B457" i="47" s="1"/>
  <c r="C457" i="42"/>
  <c r="C457" i="43" s="1"/>
  <c r="C457" i="44" s="1"/>
  <c r="C457" i="45" s="1"/>
  <c r="C457" i="46" s="1"/>
  <c r="C457" i="47" s="1"/>
  <c r="D457" i="42"/>
  <c r="D457" i="43" s="1"/>
  <c r="D457" i="44" s="1"/>
  <c r="D457" i="45" s="1"/>
  <c r="D457" i="46" s="1"/>
  <c r="D457" i="47" s="1"/>
  <c r="A458" i="42"/>
  <c r="A458" i="43" s="1"/>
  <c r="A458" i="44" s="1"/>
  <c r="A458" i="45" s="1"/>
  <c r="A458" i="46" s="1"/>
  <c r="A458" i="47" s="1"/>
  <c r="B458" i="42"/>
  <c r="B458" i="43" s="1"/>
  <c r="B458" i="44" s="1"/>
  <c r="B458" i="45" s="1"/>
  <c r="B458" i="46" s="1"/>
  <c r="B458" i="47" s="1"/>
  <c r="C458" i="42"/>
  <c r="C458" i="43" s="1"/>
  <c r="C458" i="44" s="1"/>
  <c r="C458" i="45" s="1"/>
  <c r="C458" i="46" s="1"/>
  <c r="C458" i="47" s="1"/>
  <c r="D458" i="42"/>
  <c r="D458" i="43" s="1"/>
  <c r="D458" i="44" s="1"/>
  <c r="D458" i="45" s="1"/>
  <c r="D458" i="46" s="1"/>
  <c r="D458" i="47" s="1"/>
  <c r="A459" i="42"/>
  <c r="A459" i="43" s="1"/>
  <c r="A459" i="44" s="1"/>
  <c r="A459" i="45" s="1"/>
  <c r="A459" i="46" s="1"/>
  <c r="A459" i="47" s="1"/>
  <c r="B459" i="42"/>
  <c r="B459" i="43" s="1"/>
  <c r="B459" i="44" s="1"/>
  <c r="B459" i="45" s="1"/>
  <c r="B459" i="46" s="1"/>
  <c r="B459" i="47" s="1"/>
  <c r="C459" i="42"/>
  <c r="C459" i="43" s="1"/>
  <c r="C459" i="44" s="1"/>
  <c r="C459" i="45" s="1"/>
  <c r="C459" i="46" s="1"/>
  <c r="C459" i="47" s="1"/>
  <c r="D459" i="42"/>
  <c r="D459" i="43" s="1"/>
  <c r="D459" i="44" s="1"/>
  <c r="D459" i="45" s="1"/>
  <c r="D459" i="46" s="1"/>
  <c r="D459" i="47" s="1"/>
  <c r="A460" i="42"/>
  <c r="A460" i="43" s="1"/>
  <c r="A460" i="44" s="1"/>
  <c r="A460" i="45" s="1"/>
  <c r="A460" i="46" s="1"/>
  <c r="A460" i="47" s="1"/>
  <c r="B460" i="42"/>
  <c r="B460" i="43" s="1"/>
  <c r="B460" i="44" s="1"/>
  <c r="B460" i="45" s="1"/>
  <c r="B460" i="46" s="1"/>
  <c r="B460" i="47" s="1"/>
  <c r="C460" i="42"/>
  <c r="C460" i="43" s="1"/>
  <c r="C460" i="44" s="1"/>
  <c r="C460" i="45" s="1"/>
  <c r="C460" i="46" s="1"/>
  <c r="C460" i="47" s="1"/>
  <c r="D460" i="42"/>
  <c r="D460" i="43" s="1"/>
  <c r="D460" i="44" s="1"/>
  <c r="D460" i="45" s="1"/>
  <c r="D460" i="46" s="1"/>
  <c r="D460" i="47" s="1"/>
  <c r="A461" i="42"/>
  <c r="A461" i="43" s="1"/>
  <c r="A461" i="44" s="1"/>
  <c r="A461" i="45" s="1"/>
  <c r="A461" i="46" s="1"/>
  <c r="A461" i="47" s="1"/>
  <c r="B461" i="42"/>
  <c r="B461" i="43" s="1"/>
  <c r="B461" i="44" s="1"/>
  <c r="B461" i="45" s="1"/>
  <c r="B461" i="46" s="1"/>
  <c r="B461" i="47" s="1"/>
  <c r="C461" i="42"/>
  <c r="C461" i="43" s="1"/>
  <c r="C461" i="44" s="1"/>
  <c r="C461" i="45" s="1"/>
  <c r="C461" i="46" s="1"/>
  <c r="C461" i="47" s="1"/>
  <c r="D461" i="42"/>
  <c r="D461" i="43" s="1"/>
  <c r="D461" i="44" s="1"/>
  <c r="D461" i="45" s="1"/>
  <c r="D461" i="46" s="1"/>
  <c r="D461" i="47" s="1"/>
  <c r="A462" i="42"/>
  <c r="A462" i="43" s="1"/>
  <c r="A462" i="44" s="1"/>
  <c r="A462" i="45" s="1"/>
  <c r="A462" i="46" s="1"/>
  <c r="A462" i="47" s="1"/>
  <c r="B462" i="42"/>
  <c r="B462" i="43" s="1"/>
  <c r="B462" i="44" s="1"/>
  <c r="B462" i="45" s="1"/>
  <c r="B462" i="46" s="1"/>
  <c r="B462" i="47" s="1"/>
  <c r="C462" i="42"/>
  <c r="C462" i="43" s="1"/>
  <c r="C462" i="44" s="1"/>
  <c r="C462" i="45" s="1"/>
  <c r="C462" i="46" s="1"/>
  <c r="C462" i="47" s="1"/>
  <c r="D462" i="42"/>
  <c r="D462" i="43" s="1"/>
  <c r="D462" i="44" s="1"/>
  <c r="D462" i="45" s="1"/>
  <c r="D462" i="46" s="1"/>
  <c r="D462" i="47" s="1"/>
  <c r="A463" i="42"/>
  <c r="A463" i="43" s="1"/>
  <c r="A463" i="44" s="1"/>
  <c r="A463" i="45" s="1"/>
  <c r="A463" i="46" s="1"/>
  <c r="A463" i="47" s="1"/>
  <c r="B463" i="42"/>
  <c r="B463" i="43" s="1"/>
  <c r="B463" i="44" s="1"/>
  <c r="B463" i="45" s="1"/>
  <c r="B463" i="46" s="1"/>
  <c r="B463" i="47" s="1"/>
  <c r="C463" i="42"/>
  <c r="C463" i="43" s="1"/>
  <c r="C463" i="44" s="1"/>
  <c r="C463" i="45" s="1"/>
  <c r="C463" i="46" s="1"/>
  <c r="C463" i="47" s="1"/>
  <c r="D463" i="42"/>
  <c r="D463" i="43" s="1"/>
  <c r="D463" i="44" s="1"/>
  <c r="D463" i="45" s="1"/>
  <c r="D463" i="46" s="1"/>
  <c r="D463" i="47" s="1"/>
  <c r="A464" i="42"/>
  <c r="A464" i="43" s="1"/>
  <c r="A464" i="44" s="1"/>
  <c r="A464" i="45" s="1"/>
  <c r="A464" i="46" s="1"/>
  <c r="A464" i="47" s="1"/>
  <c r="B464" i="42"/>
  <c r="B464" i="43" s="1"/>
  <c r="B464" i="44" s="1"/>
  <c r="B464" i="45" s="1"/>
  <c r="B464" i="46" s="1"/>
  <c r="B464" i="47" s="1"/>
  <c r="C464" i="42"/>
  <c r="C464" i="43" s="1"/>
  <c r="C464" i="44" s="1"/>
  <c r="C464" i="45" s="1"/>
  <c r="C464" i="46" s="1"/>
  <c r="C464" i="47" s="1"/>
  <c r="D464" i="42"/>
  <c r="D464" i="43" s="1"/>
  <c r="D464" i="44" s="1"/>
  <c r="D464" i="45" s="1"/>
  <c r="D464" i="46" s="1"/>
  <c r="D464" i="47" s="1"/>
  <c r="A465" i="42"/>
  <c r="A465" i="43" s="1"/>
  <c r="A465" i="44" s="1"/>
  <c r="A465" i="45" s="1"/>
  <c r="A465" i="46" s="1"/>
  <c r="A465" i="47" s="1"/>
  <c r="B465" i="42"/>
  <c r="B465" i="43" s="1"/>
  <c r="B465" i="44" s="1"/>
  <c r="B465" i="45" s="1"/>
  <c r="B465" i="46" s="1"/>
  <c r="B465" i="47" s="1"/>
  <c r="C465" i="42"/>
  <c r="C465" i="43" s="1"/>
  <c r="C465" i="44" s="1"/>
  <c r="C465" i="45" s="1"/>
  <c r="C465" i="46" s="1"/>
  <c r="C465" i="47" s="1"/>
  <c r="D465" i="42"/>
  <c r="D465" i="43" s="1"/>
  <c r="D465" i="44" s="1"/>
  <c r="D465" i="45" s="1"/>
  <c r="D465" i="46" s="1"/>
  <c r="D465" i="47" s="1"/>
  <c r="A466" i="42"/>
  <c r="A466" i="43" s="1"/>
  <c r="A466" i="44" s="1"/>
  <c r="A466" i="45" s="1"/>
  <c r="A466" i="46" s="1"/>
  <c r="A466" i="47" s="1"/>
  <c r="B466" i="42"/>
  <c r="B466" i="43" s="1"/>
  <c r="B466" i="44" s="1"/>
  <c r="B466" i="45" s="1"/>
  <c r="B466" i="46" s="1"/>
  <c r="B466" i="47" s="1"/>
  <c r="C466" i="42"/>
  <c r="C466" i="43" s="1"/>
  <c r="C466" i="44" s="1"/>
  <c r="C466" i="45" s="1"/>
  <c r="C466" i="46" s="1"/>
  <c r="C466" i="47" s="1"/>
  <c r="D466" i="42"/>
  <c r="D466" i="43" s="1"/>
  <c r="D466" i="44" s="1"/>
  <c r="D466" i="45" s="1"/>
  <c r="D466" i="46" s="1"/>
  <c r="D466" i="47" s="1"/>
  <c r="A467" i="42"/>
  <c r="A467" i="43" s="1"/>
  <c r="A467" i="44" s="1"/>
  <c r="A467" i="45" s="1"/>
  <c r="A467" i="46" s="1"/>
  <c r="A467" i="47" s="1"/>
  <c r="B467" i="42"/>
  <c r="B467" i="43" s="1"/>
  <c r="B467" i="44" s="1"/>
  <c r="B467" i="45" s="1"/>
  <c r="B467" i="46" s="1"/>
  <c r="B467" i="47" s="1"/>
  <c r="C467" i="42"/>
  <c r="C467" i="43" s="1"/>
  <c r="C467" i="44" s="1"/>
  <c r="C467" i="45" s="1"/>
  <c r="C467" i="46" s="1"/>
  <c r="C467" i="47" s="1"/>
  <c r="D467" i="42"/>
  <c r="D467" i="43" s="1"/>
  <c r="D467" i="44" s="1"/>
  <c r="D467" i="45" s="1"/>
  <c r="D467" i="46" s="1"/>
  <c r="D467" i="47" s="1"/>
  <c r="A468" i="42"/>
  <c r="A468" i="43" s="1"/>
  <c r="A468" i="44" s="1"/>
  <c r="A468" i="45" s="1"/>
  <c r="A468" i="46" s="1"/>
  <c r="A468" i="47" s="1"/>
  <c r="B468" i="42"/>
  <c r="B468" i="43" s="1"/>
  <c r="B468" i="44" s="1"/>
  <c r="B468" i="45" s="1"/>
  <c r="B468" i="46" s="1"/>
  <c r="B468" i="47" s="1"/>
  <c r="C468" i="42"/>
  <c r="C468" i="43" s="1"/>
  <c r="C468" i="44" s="1"/>
  <c r="C468" i="45" s="1"/>
  <c r="C468" i="46" s="1"/>
  <c r="C468" i="47" s="1"/>
  <c r="D468" i="42"/>
  <c r="D468" i="43" s="1"/>
  <c r="D468" i="44" s="1"/>
  <c r="D468" i="45" s="1"/>
  <c r="D468" i="46" s="1"/>
  <c r="D468" i="47" s="1"/>
  <c r="A469" i="42"/>
  <c r="A469" i="43" s="1"/>
  <c r="A469" i="44" s="1"/>
  <c r="A469" i="45" s="1"/>
  <c r="A469" i="46" s="1"/>
  <c r="A469" i="47" s="1"/>
  <c r="B469" i="42"/>
  <c r="B469" i="43" s="1"/>
  <c r="B469" i="44" s="1"/>
  <c r="B469" i="45" s="1"/>
  <c r="B469" i="46" s="1"/>
  <c r="B469" i="47" s="1"/>
  <c r="C469" i="42"/>
  <c r="C469" i="43" s="1"/>
  <c r="C469" i="44" s="1"/>
  <c r="C469" i="45" s="1"/>
  <c r="C469" i="46" s="1"/>
  <c r="C469" i="47" s="1"/>
  <c r="D469" i="42"/>
  <c r="D469" i="43" s="1"/>
  <c r="D469" i="44" s="1"/>
  <c r="D469" i="45" s="1"/>
  <c r="D469" i="46" s="1"/>
  <c r="D469" i="47" s="1"/>
  <c r="A470" i="42"/>
  <c r="A470" i="43" s="1"/>
  <c r="A470" i="44" s="1"/>
  <c r="A470" i="45" s="1"/>
  <c r="A470" i="46" s="1"/>
  <c r="A470" i="47" s="1"/>
  <c r="B470" i="42"/>
  <c r="B470" i="43" s="1"/>
  <c r="B470" i="44" s="1"/>
  <c r="B470" i="45" s="1"/>
  <c r="B470" i="46" s="1"/>
  <c r="B470" i="47" s="1"/>
  <c r="C470" i="42"/>
  <c r="C470" i="43" s="1"/>
  <c r="C470" i="44" s="1"/>
  <c r="C470" i="45" s="1"/>
  <c r="C470" i="46" s="1"/>
  <c r="C470" i="47" s="1"/>
  <c r="D470" i="42"/>
  <c r="D470" i="43" s="1"/>
  <c r="D470" i="44" s="1"/>
  <c r="D470" i="45" s="1"/>
  <c r="D470" i="46" s="1"/>
  <c r="D470" i="47" s="1"/>
  <c r="A471" i="42"/>
  <c r="A471" i="43" s="1"/>
  <c r="A471" i="44" s="1"/>
  <c r="A471" i="45" s="1"/>
  <c r="A471" i="46" s="1"/>
  <c r="A471" i="47" s="1"/>
  <c r="B471" i="42"/>
  <c r="B471" i="43" s="1"/>
  <c r="B471" i="44" s="1"/>
  <c r="B471" i="45" s="1"/>
  <c r="B471" i="46" s="1"/>
  <c r="B471" i="47" s="1"/>
  <c r="C471" i="42"/>
  <c r="C471" i="43" s="1"/>
  <c r="C471" i="44" s="1"/>
  <c r="C471" i="45" s="1"/>
  <c r="C471" i="46" s="1"/>
  <c r="C471" i="47" s="1"/>
  <c r="D471" i="42"/>
  <c r="D471" i="43" s="1"/>
  <c r="D471" i="44" s="1"/>
  <c r="D471" i="45" s="1"/>
  <c r="D471" i="46" s="1"/>
  <c r="D471" i="47" s="1"/>
  <c r="A472" i="42"/>
  <c r="A472" i="43" s="1"/>
  <c r="A472" i="44" s="1"/>
  <c r="A472" i="45" s="1"/>
  <c r="A472" i="46" s="1"/>
  <c r="A472" i="47" s="1"/>
  <c r="B472" i="42"/>
  <c r="B472" i="43" s="1"/>
  <c r="B472" i="44" s="1"/>
  <c r="B472" i="45" s="1"/>
  <c r="B472" i="46" s="1"/>
  <c r="B472" i="47" s="1"/>
  <c r="C472" i="42"/>
  <c r="C472" i="43" s="1"/>
  <c r="C472" i="44" s="1"/>
  <c r="C472" i="45" s="1"/>
  <c r="C472" i="46" s="1"/>
  <c r="C472" i="47" s="1"/>
  <c r="D472" i="42"/>
  <c r="D472" i="43" s="1"/>
  <c r="D472" i="44" s="1"/>
  <c r="D472" i="45" s="1"/>
  <c r="D472" i="46" s="1"/>
  <c r="D472" i="47" s="1"/>
  <c r="A473" i="42"/>
  <c r="A473" i="43" s="1"/>
  <c r="A473" i="44" s="1"/>
  <c r="A473" i="45" s="1"/>
  <c r="A473" i="46" s="1"/>
  <c r="A473" i="47" s="1"/>
  <c r="B473" i="42"/>
  <c r="B473" i="43" s="1"/>
  <c r="B473" i="44" s="1"/>
  <c r="B473" i="45" s="1"/>
  <c r="B473" i="46" s="1"/>
  <c r="B473" i="47" s="1"/>
  <c r="C473" i="42"/>
  <c r="C473" i="43" s="1"/>
  <c r="C473" i="44" s="1"/>
  <c r="C473" i="45" s="1"/>
  <c r="C473" i="46" s="1"/>
  <c r="C473" i="47" s="1"/>
  <c r="D473" i="42"/>
  <c r="D473" i="43" s="1"/>
  <c r="D473" i="44" s="1"/>
  <c r="D473" i="45" s="1"/>
  <c r="D473" i="46" s="1"/>
  <c r="D473" i="47" s="1"/>
  <c r="A474" i="42"/>
  <c r="A474" i="43" s="1"/>
  <c r="A474" i="44" s="1"/>
  <c r="A474" i="45" s="1"/>
  <c r="A474" i="46" s="1"/>
  <c r="A474" i="47" s="1"/>
  <c r="B474" i="42"/>
  <c r="B474" i="43" s="1"/>
  <c r="B474" i="44" s="1"/>
  <c r="B474" i="45" s="1"/>
  <c r="B474" i="46" s="1"/>
  <c r="B474" i="47" s="1"/>
  <c r="C474" i="42"/>
  <c r="C474" i="43" s="1"/>
  <c r="C474" i="44" s="1"/>
  <c r="C474" i="45" s="1"/>
  <c r="C474" i="46" s="1"/>
  <c r="C474" i="47" s="1"/>
  <c r="D474" i="42"/>
  <c r="D474" i="43" s="1"/>
  <c r="D474" i="44" s="1"/>
  <c r="D474" i="45" s="1"/>
  <c r="D474" i="46" s="1"/>
  <c r="D474" i="47" s="1"/>
  <c r="A475" i="42"/>
  <c r="A475" i="43" s="1"/>
  <c r="A475" i="44" s="1"/>
  <c r="A475" i="45" s="1"/>
  <c r="A475" i="46" s="1"/>
  <c r="A475" i="47" s="1"/>
  <c r="B475" i="42"/>
  <c r="B475" i="43" s="1"/>
  <c r="B475" i="44" s="1"/>
  <c r="B475" i="45" s="1"/>
  <c r="B475" i="46" s="1"/>
  <c r="B475" i="47" s="1"/>
  <c r="C475" i="42"/>
  <c r="C475" i="43" s="1"/>
  <c r="C475" i="44" s="1"/>
  <c r="C475" i="45" s="1"/>
  <c r="C475" i="46" s="1"/>
  <c r="C475" i="47" s="1"/>
  <c r="D475" i="42"/>
  <c r="D475" i="43" s="1"/>
  <c r="D475" i="44" s="1"/>
  <c r="D475" i="45" s="1"/>
  <c r="D475" i="46" s="1"/>
  <c r="D475" i="47" s="1"/>
  <c r="A476" i="42"/>
  <c r="A476" i="43" s="1"/>
  <c r="A476" i="44" s="1"/>
  <c r="A476" i="45" s="1"/>
  <c r="A476" i="46" s="1"/>
  <c r="A476" i="47" s="1"/>
  <c r="B476" i="42"/>
  <c r="B476" i="43" s="1"/>
  <c r="B476" i="44" s="1"/>
  <c r="B476" i="45" s="1"/>
  <c r="B476" i="46" s="1"/>
  <c r="B476" i="47" s="1"/>
  <c r="C476" i="42"/>
  <c r="C476" i="43" s="1"/>
  <c r="C476" i="44" s="1"/>
  <c r="C476" i="45" s="1"/>
  <c r="C476" i="46" s="1"/>
  <c r="C476" i="47" s="1"/>
  <c r="D476" i="42"/>
  <c r="D476" i="43" s="1"/>
  <c r="D476" i="44" s="1"/>
  <c r="D476" i="45" s="1"/>
  <c r="D476" i="46" s="1"/>
  <c r="D476" i="47" s="1"/>
  <c r="A477" i="42"/>
  <c r="A477" i="43" s="1"/>
  <c r="A477" i="44" s="1"/>
  <c r="A477" i="45" s="1"/>
  <c r="A477" i="46" s="1"/>
  <c r="A477" i="47" s="1"/>
  <c r="B477" i="42"/>
  <c r="B477" i="43" s="1"/>
  <c r="B477" i="44" s="1"/>
  <c r="B477" i="45" s="1"/>
  <c r="B477" i="46" s="1"/>
  <c r="B477" i="47" s="1"/>
  <c r="C477" i="42"/>
  <c r="C477" i="43" s="1"/>
  <c r="C477" i="44" s="1"/>
  <c r="C477" i="45" s="1"/>
  <c r="C477" i="46" s="1"/>
  <c r="C477" i="47" s="1"/>
  <c r="D477" i="42"/>
  <c r="D477" i="43" s="1"/>
  <c r="D477" i="44" s="1"/>
  <c r="D477" i="45" s="1"/>
  <c r="D477" i="46" s="1"/>
  <c r="D477" i="47" s="1"/>
  <c r="A478" i="42"/>
  <c r="A478" i="43" s="1"/>
  <c r="A478" i="44" s="1"/>
  <c r="A478" i="45" s="1"/>
  <c r="A478" i="46" s="1"/>
  <c r="A478" i="47" s="1"/>
  <c r="B478" i="42"/>
  <c r="B478" i="43" s="1"/>
  <c r="B478" i="44" s="1"/>
  <c r="B478" i="45" s="1"/>
  <c r="B478" i="46" s="1"/>
  <c r="B478" i="47" s="1"/>
  <c r="C478" i="42"/>
  <c r="C478" i="43" s="1"/>
  <c r="C478" i="44" s="1"/>
  <c r="C478" i="45" s="1"/>
  <c r="C478" i="46" s="1"/>
  <c r="C478" i="47" s="1"/>
  <c r="D478" i="42"/>
  <c r="D478" i="43" s="1"/>
  <c r="D478" i="44" s="1"/>
  <c r="D478" i="45" s="1"/>
  <c r="D478" i="46" s="1"/>
  <c r="D478" i="47" s="1"/>
  <c r="A479" i="42"/>
  <c r="A479" i="43" s="1"/>
  <c r="A479" i="44" s="1"/>
  <c r="A479" i="45" s="1"/>
  <c r="A479" i="46" s="1"/>
  <c r="A479" i="47" s="1"/>
  <c r="B479" i="42"/>
  <c r="B479" i="43" s="1"/>
  <c r="B479" i="44" s="1"/>
  <c r="B479" i="45" s="1"/>
  <c r="B479" i="46" s="1"/>
  <c r="B479" i="47" s="1"/>
  <c r="C479" i="42"/>
  <c r="C479" i="43" s="1"/>
  <c r="C479" i="44" s="1"/>
  <c r="C479" i="45" s="1"/>
  <c r="C479" i="46" s="1"/>
  <c r="C479" i="47" s="1"/>
  <c r="D479" i="42"/>
  <c r="D479" i="43" s="1"/>
  <c r="D479" i="44" s="1"/>
  <c r="D479" i="45" s="1"/>
  <c r="D479" i="46" s="1"/>
  <c r="D479" i="47" s="1"/>
  <c r="A480" i="42"/>
  <c r="A480" i="43" s="1"/>
  <c r="A480" i="44" s="1"/>
  <c r="A480" i="45" s="1"/>
  <c r="A480" i="46" s="1"/>
  <c r="A480" i="47" s="1"/>
  <c r="B480" i="42"/>
  <c r="B480" i="43" s="1"/>
  <c r="B480" i="44" s="1"/>
  <c r="B480" i="45" s="1"/>
  <c r="B480" i="46" s="1"/>
  <c r="B480" i="47" s="1"/>
  <c r="C480" i="42"/>
  <c r="C480" i="43" s="1"/>
  <c r="C480" i="44" s="1"/>
  <c r="C480" i="45" s="1"/>
  <c r="C480" i="46" s="1"/>
  <c r="C480" i="47" s="1"/>
  <c r="D480" i="42"/>
  <c r="D480" i="43" s="1"/>
  <c r="D480" i="44" s="1"/>
  <c r="D480" i="45" s="1"/>
  <c r="D480" i="46" s="1"/>
  <c r="D480" i="47" s="1"/>
  <c r="A481" i="42"/>
  <c r="A481" i="43" s="1"/>
  <c r="A481" i="44" s="1"/>
  <c r="A481" i="45" s="1"/>
  <c r="A481" i="46" s="1"/>
  <c r="A481" i="47" s="1"/>
  <c r="B481" i="42"/>
  <c r="B481" i="43" s="1"/>
  <c r="B481" i="44" s="1"/>
  <c r="B481" i="45" s="1"/>
  <c r="B481" i="46" s="1"/>
  <c r="B481" i="47" s="1"/>
  <c r="C481" i="42"/>
  <c r="C481" i="43" s="1"/>
  <c r="C481" i="44" s="1"/>
  <c r="C481" i="45" s="1"/>
  <c r="C481" i="46" s="1"/>
  <c r="C481" i="47" s="1"/>
  <c r="D481" i="42"/>
  <c r="D481" i="43" s="1"/>
  <c r="D481" i="44" s="1"/>
  <c r="D481" i="45" s="1"/>
  <c r="D481" i="46" s="1"/>
  <c r="D481" i="47" s="1"/>
  <c r="A482" i="42"/>
  <c r="A482" i="43" s="1"/>
  <c r="A482" i="44" s="1"/>
  <c r="A482" i="45" s="1"/>
  <c r="A482" i="46" s="1"/>
  <c r="A482" i="47" s="1"/>
  <c r="B482" i="42"/>
  <c r="B482" i="43" s="1"/>
  <c r="B482" i="44" s="1"/>
  <c r="B482" i="45" s="1"/>
  <c r="B482" i="46" s="1"/>
  <c r="B482" i="47" s="1"/>
  <c r="C482" i="42"/>
  <c r="C482" i="43" s="1"/>
  <c r="C482" i="44" s="1"/>
  <c r="C482" i="45" s="1"/>
  <c r="C482" i="46" s="1"/>
  <c r="C482" i="47" s="1"/>
  <c r="D482" i="42"/>
  <c r="D482" i="43" s="1"/>
  <c r="D482" i="44" s="1"/>
  <c r="D482" i="45" s="1"/>
  <c r="D482" i="46" s="1"/>
  <c r="D482" i="47" s="1"/>
  <c r="A483" i="42"/>
  <c r="A483" i="43" s="1"/>
  <c r="A483" i="44" s="1"/>
  <c r="A483" i="45" s="1"/>
  <c r="A483" i="46" s="1"/>
  <c r="A483" i="47" s="1"/>
  <c r="B483" i="42"/>
  <c r="B483" i="43" s="1"/>
  <c r="B483" i="44" s="1"/>
  <c r="B483" i="45" s="1"/>
  <c r="B483" i="46" s="1"/>
  <c r="B483" i="47" s="1"/>
  <c r="C483" i="42"/>
  <c r="C483" i="43" s="1"/>
  <c r="C483" i="44" s="1"/>
  <c r="C483" i="45" s="1"/>
  <c r="C483" i="46" s="1"/>
  <c r="C483" i="47" s="1"/>
  <c r="D483" i="42"/>
  <c r="D483" i="43" s="1"/>
  <c r="D483" i="44" s="1"/>
  <c r="D483" i="45" s="1"/>
  <c r="D483" i="46" s="1"/>
  <c r="D483" i="47" s="1"/>
  <c r="A484" i="42"/>
  <c r="A484" i="43" s="1"/>
  <c r="A484" i="44" s="1"/>
  <c r="A484" i="45" s="1"/>
  <c r="A484" i="46" s="1"/>
  <c r="A484" i="47" s="1"/>
  <c r="B484" i="42"/>
  <c r="B484" i="43" s="1"/>
  <c r="B484" i="44" s="1"/>
  <c r="B484" i="45" s="1"/>
  <c r="B484" i="46" s="1"/>
  <c r="B484" i="47" s="1"/>
  <c r="C484" i="42"/>
  <c r="C484" i="43" s="1"/>
  <c r="C484" i="44" s="1"/>
  <c r="C484" i="45" s="1"/>
  <c r="C484" i="46" s="1"/>
  <c r="C484" i="47" s="1"/>
  <c r="D484" i="42"/>
  <c r="D484" i="43" s="1"/>
  <c r="D484" i="44" s="1"/>
  <c r="D484" i="45" s="1"/>
  <c r="D484" i="46" s="1"/>
  <c r="D484" i="47" s="1"/>
  <c r="A249" i="42"/>
  <c r="A249" i="43" s="1"/>
  <c r="A249" i="44" s="1"/>
  <c r="A249" i="45" s="1"/>
  <c r="A249" i="46" s="1"/>
  <c r="A249" i="47" s="1"/>
  <c r="B249" i="42"/>
  <c r="B249" i="43" s="1"/>
  <c r="B249" i="44" s="1"/>
  <c r="B249" i="45" s="1"/>
  <c r="B249" i="46" s="1"/>
  <c r="B249" i="47" s="1"/>
  <c r="D249" i="42"/>
  <c r="D249" i="43" s="1"/>
  <c r="D249" i="44" s="1"/>
  <c r="D249" i="45" s="1"/>
  <c r="D249" i="46" s="1"/>
  <c r="D249" i="47" s="1"/>
  <c r="B248" i="42"/>
  <c r="B248" i="43" s="1"/>
  <c r="B248" i="44" s="1"/>
  <c r="B248" i="45" s="1"/>
  <c r="B248" i="46" s="1"/>
  <c r="B248" i="47" s="1"/>
  <c r="D248" i="42"/>
  <c r="D248" i="43" s="1"/>
  <c r="D248" i="44" s="1"/>
  <c r="D248" i="45" s="1"/>
  <c r="D248" i="46" s="1"/>
  <c r="D248" i="47" s="1"/>
  <c r="B164" i="41"/>
  <c r="B82" i="42"/>
  <c r="B81" i="42"/>
  <c r="B192" i="41"/>
  <c r="B100" i="41"/>
  <c r="B141" i="41"/>
  <c r="B140" i="41"/>
  <c r="AV3" i="45" l="1"/>
  <c r="AV3" i="46" s="1"/>
  <c r="AV3" i="47" s="1"/>
  <c r="HW97" i="52"/>
  <c r="HW71" i="52"/>
  <c r="HW89" i="52"/>
  <c r="HW63" i="52"/>
  <c r="HW81" i="52"/>
  <c r="HW55" i="52"/>
  <c r="HW73" i="52"/>
  <c r="HW99" i="52"/>
  <c r="HW69" i="52"/>
  <c r="HW95" i="52"/>
  <c r="HW65" i="52"/>
  <c r="HW91" i="52"/>
  <c r="HW61" i="52"/>
  <c r="HW87" i="52"/>
  <c r="HW57" i="52"/>
  <c r="HW83" i="52"/>
  <c r="HW53" i="52"/>
  <c r="HW79" i="52"/>
  <c r="HW101" i="52"/>
  <c r="HW75" i="52"/>
  <c r="HW93" i="52"/>
  <c r="HW67" i="52"/>
  <c r="HW85" i="52"/>
  <c r="HW59" i="52"/>
  <c r="HW74" i="52"/>
  <c r="HW100" i="52"/>
  <c r="HW70" i="52"/>
  <c r="HW96" i="52"/>
  <c r="HW66" i="52"/>
  <c r="HW92" i="52"/>
  <c r="HW62" i="52"/>
  <c r="HW88" i="52"/>
  <c r="HW58" i="52"/>
  <c r="HW84" i="52"/>
  <c r="HW54" i="52"/>
  <c r="HW80" i="52"/>
  <c r="HW50" i="52"/>
  <c r="HW76" i="52"/>
  <c r="HW98" i="52"/>
  <c r="HW72" i="52"/>
  <c r="HW94" i="52"/>
  <c r="HW68" i="52"/>
  <c r="HW90" i="52"/>
  <c r="HW64" i="52"/>
  <c r="HW86" i="52"/>
  <c r="HW60" i="52"/>
  <c r="HW82" i="52"/>
  <c r="HW56" i="52"/>
  <c r="HW78" i="52"/>
  <c r="HW52" i="52"/>
  <c r="AL141" i="41"/>
  <c r="AH141" i="41"/>
  <c r="AD141" i="41"/>
  <c r="AK141" i="41"/>
  <c r="AF141" i="41"/>
  <c r="AG141" i="41"/>
  <c r="AM141" i="41"/>
  <c r="AJ141" i="41"/>
  <c r="AI141" i="41"/>
  <c r="AE141" i="41"/>
  <c r="AJ140" i="41"/>
  <c r="AF140" i="41"/>
  <c r="AK140" i="41"/>
  <c r="AE140" i="41"/>
  <c r="AI140" i="41"/>
  <c r="AM140" i="41"/>
  <c r="AD140" i="41"/>
  <c r="AL140" i="41"/>
  <c r="AH140" i="41"/>
  <c r="AG140" i="41"/>
  <c r="AL100" i="41"/>
  <c r="AL192" i="41" s="1"/>
  <c r="AH100" i="41"/>
  <c r="AH192" i="41" s="1"/>
  <c r="AD100" i="41"/>
  <c r="AD192" i="41" s="1"/>
  <c r="AI100" i="41"/>
  <c r="AI192" i="41" s="1"/>
  <c r="AM100" i="41"/>
  <c r="AM192" i="41" s="1"/>
  <c r="AG100" i="41"/>
  <c r="AG192" i="41" s="1"/>
  <c r="AK100" i="41"/>
  <c r="AK192" i="41" s="1"/>
  <c r="AF100" i="41"/>
  <c r="AF192" i="41" s="1"/>
  <c r="AE100" i="41"/>
  <c r="AE192" i="41" s="1"/>
  <c r="AJ100" i="41"/>
  <c r="AJ192" i="41" s="1"/>
  <c r="AJ148" i="41"/>
  <c r="AF148" i="41"/>
  <c r="AL148" i="41"/>
  <c r="AG148" i="41"/>
  <c r="AK148" i="41"/>
  <c r="AE148" i="41"/>
  <c r="AI148" i="41"/>
  <c r="AH148" i="41"/>
  <c r="AD148" i="41"/>
  <c r="AM148" i="41"/>
  <c r="AL143" i="41"/>
  <c r="AH143" i="41"/>
  <c r="AD143" i="41"/>
  <c r="AM143" i="41"/>
  <c r="AG143" i="41"/>
  <c r="AI143" i="41"/>
  <c r="AK143" i="41"/>
  <c r="AJ143" i="41"/>
  <c r="AF143" i="41"/>
  <c r="AE143" i="41"/>
  <c r="AK164" i="41"/>
  <c r="AG164" i="41"/>
  <c r="AJ164" i="41"/>
  <c r="AF164" i="41"/>
  <c r="AM164" i="41"/>
  <c r="AE164" i="41"/>
  <c r="AL164" i="41"/>
  <c r="AD164" i="41"/>
  <c r="AI164" i="41"/>
  <c r="AH164" i="41"/>
  <c r="AJ142" i="41"/>
  <c r="AF142" i="41"/>
  <c r="AL142" i="41"/>
  <c r="AG142" i="41"/>
  <c r="AK142" i="41"/>
  <c r="AD142" i="41"/>
  <c r="AM142" i="41"/>
  <c r="AI142" i="41"/>
  <c r="AH142" i="41"/>
  <c r="AE142" i="41"/>
  <c r="AL147" i="41"/>
  <c r="AH147" i="41"/>
  <c r="AD147" i="41"/>
  <c r="AK147" i="41"/>
  <c r="AF147" i="41"/>
  <c r="AJ147" i="41"/>
  <c r="AE147" i="41"/>
  <c r="AI147" i="41"/>
  <c r="AM147" i="41"/>
  <c r="AG147" i="41"/>
  <c r="AJ146" i="41"/>
  <c r="AF146" i="41"/>
  <c r="AK146" i="41"/>
  <c r="AE146" i="41"/>
  <c r="AI146" i="41"/>
  <c r="AD146" i="41"/>
  <c r="AH146" i="41"/>
  <c r="AM146" i="41"/>
  <c r="AL146" i="41"/>
  <c r="AG146" i="41"/>
  <c r="AK193" i="41"/>
  <c r="AG193" i="41"/>
  <c r="AJ193" i="41"/>
  <c r="AF193" i="41"/>
  <c r="AM193" i="41"/>
  <c r="AE193" i="41"/>
  <c r="AL193" i="41"/>
  <c r="AD193" i="41"/>
  <c r="AH193" i="41"/>
  <c r="AI193" i="41"/>
  <c r="AM163" i="41"/>
  <c r="AI163" i="41"/>
  <c r="AE163" i="41"/>
  <c r="AL163" i="41"/>
  <c r="AH163" i="41"/>
  <c r="AD163" i="41"/>
  <c r="AG163" i="41"/>
  <c r="AF163" i="41"/>
  <c r="AJ163" i="41"/>
  <c r="AK163" i="41"/>
  <c r="AL149" i="41"/>
  <c r="AH149" i="41"/>
  <c r="AD149" i="41"/>
  <c r="AM149" i="41"/>
  <c r="AG149" i="41"/>
  <c r="AK149" i="41"/>
  <c r="AF149" i="41"/>
  <c r="AJ149" i="41"/>
  <c r="AI149" i="41"/>
  <c r="AE149" i="41"/>
  <c r="AL145" i="41"/>
  <c r="AH145" i="41"/>
  <c r="AD145" i="41"/>
  <c r="AI145" i="41"/>
  <c r="AJ145" i="41"/>
  <c r="AK145" i="41"/>
  <c r="AG145" i="41"/>
  <c r="AF145" i="41"/>
  <c r="AE145" i="41"/>
  <c r="AM145" i="41"/>
  <c r="AJ144" i="41"/>
  <c r="AF144" i="41"/>
  <c r="AM144" i="41"/>
  <c r="AH144" i="41"/>
  <c r="AL144" i="41"/>
  <c r="AE144" i="41"/>
  <c r="AK144" i="41"/>
  <c r="AI144" i="41"/>
  <c r="AG144" i="41"/>
  <c r="AD144" i="41"/>
  <c r="Y193" i="41"/>
  <c r="U193" i="41"/>
  <c r="X193" i="41"/>
  <c r="T193" i="41"/>
  <c r="R193" i="41"/>
  <c r="W193" i="41"/>
  <c r="V193" i="41"/>
  <c r="S193" i="41"/>
  <c r="V141" i="41"/>
  <c r="R141" i="41"/>
  <c r="U141" i="41"/>
  <c r="W141" i="41"/>
  <c r="T141" i="41"/>
  <c r="S141" i="41"/>
  <c r="X141" i="41"/>
  <c r="Y141" i="41"/>
  <c r="V140" i="41"/>
  <c r="R140" i="41"/>
  <c r="X140" i="41"/>
  <c r="S140" i="41"/>
  <c r="Y140" i="41"/>
  <c r="T140" i="41"/>
  <c r="U140" i="41"/>
  <c r="W140" i="41"/>
  <c r="X100" i="41"/>
  <c r="X192" i="41" s="1"/>
  <c r="T100" i="41"/>
  <c r="T192" i="41" s="1"/>
  <c r="W100" i="41"/>
  <c r="W192" i="41" s="1"/>
  <c r="R100" i="41"/>
  <c r="R192" i="41" s="1"/>
  <c r="V100" i="41"/>
  <c r="V192" i="41" s="1"/>
  <c r="Y100" i="41"/>
  <c r="Y192" i="41" s="1"/>
  <c r="S100" i="41"/>
  <c r="S192" i="41" s="1"/>
  <c r="U100" i="41"/>
  <c r="U192" i="41" s="1"/>
  <c r="Y147" i="41"/>
  <c r="U147" i="41"/>
  <c r="V147" i="41"/>
  <c r="R147" i="41"/>
  <c r="X147" i="41"/>
  <c r="S147" i="41"/>
  <c r="T147" i="41"/>
  <c r="W147" i="41"/>
  <c r="Y146" i="41"/>
  <c r="U146" i="41"/>
  <c r="V146" i="41"/>
  <c r="R146" i="41"/>
  <c r="X146" i="41"/>
  <c r="S146" i="41"/>
  <c r="W146" i="41"/>
  <c r="T146" i="41"/>
  <c r="Y143" i="41"/>
  <c r="U143" i="41"/>
  <c r="V143" i="41"/>
  <c r="R143" i="41"/>
  <c r="X143" i="41"/>
  <c r="S143" i="41"/>
  <c r="W143" i="41"/>
  <c r="T143" i="41"/>
  <c r="Y164" i="41"/>
  <c r="U164" i="41"/>
  <c r="V164" i="41"/>
  <c r="R164" i="41"/>
  <c r="X164" i="41"/>
  <c r="S164" i="41"/>
  <c r="T164" i="41"/>
  <c r="W164" i="41"/>
  <c r="Y142" i="41"/>
  <c r="V142" i="41"/>
  <c r="R142" i="41"/>
  <c r="X142" i="41"/>
  <c r="S142" i="41"/>
  <c r="T142" i="41"/>
  <c r="W142" i="41"/>
  <c r="U142" i="41"/>
  <c r="Y163" i="41"/>
  <c r="U163" i="41"/>
  <c r="V163" i="41"/>
  <c r="R163" i="41"/>
  <c r="X163" i="41"/>
  <c r="S163" i="41"/>
  <c r="W163" i="41"/>
  <c r="T163" i="41"/>
  <c r="Y149" i="41"/>
  <c r="U149" i="41"/>
  <c r="V149" i="41"/>
  <c r="R149" i="41"/>
  <c r="X149" i="41"/>
  <c r="S149" i="41"/>
  <c r="T149" i="41"/>
  <c r="W149" i="41"/>
  <c r="Y148" i="41"/>
  <c r="U148" i="41"/>
  <c r="V148" i="41"/>
  <c r="R148" i="41"/>
  <c r="X148" i="41"/>
  <c r="S148" i="41"/>
  <c r="W148" i="41"/>
  <c r="T148" i="41"/>
  <c r="Y145" i="41"/>
  <c r="U145" i="41"/>
  <c r="V145" i="41"/>
  <c r="R145" i="41"/>
  <c r="X145" i="41"/>
  <c r="S145" i="41"/>
  <c r="T145" i="41"/>
  <c r="W145" i="41"/>
  <c r="Y144" i="41"/>
  <c r="U144" i="41"/>
  <c r="V144" i="41"/>
  <c r="R144" i="41"/>
  <c r="X144" i="41"/>
  <c r="S144" i="41"/>
  <c r="W144" i="41"/>
  <c r="T144" i="41"/>
  <c r="AQ193" i="41"/>
  <c r="AR193" i="41"/>
  <c r="AQ163" i="41"/>
  <c r="AR163" i="41"/>
  <c r="AR164" i="41"/>
  <c r="AQ164" i="41"/>
  <c r="AQ147" i="41"/>
  <c r="AR147" i="41"/>
  <c r="AR146" i="41"/>
  <c r="AQ146" i="41"/>
  <c r="AQ141" i="41"/>
  <c r="AR141" i="41"/>
  <c r="AQ149" i="41"/>
  <c r="AR149" i="41"/>
  <c r="AR148" i="41"/>
  <c r="AQ148" i="41"/>
  <c r="AQ143" i="41"/>
  <c r="AR143" i="41"/>
  <c r="AR142" i="41"/>
  <c r="AQ142" i="41"/>
  <c r="AQ145" i="41"/>
  <c r="AR145" i="41"/>
  <c r="AR144" i="41"/>
  <c r="AQ144" i="41"/>
  <c r="AR140" i="41"/>
  <c r="AQ140" i="41"/>
  <c r="AR100" i="41"/>
  <c r="AR192" i="41" s="1"/>
  <c r="AQ100" i="41"/>
  <c r="AQ192" i="41" s="1"/>
  <c r="B101" i="41"/>
  <c r="B225" i="41"/>
  <c r="B133" i="41"/>
  <c r="B205" i="41"/>
  <c r="B113" i="41"/>
  <c r="B213" i="41"/>
  <c r="B121" i="41"/>
  <c r="B226" i="41"/>
  <c r="B134" i="41"/>
  <c r="B195" i="41"/>
  <c r="B103" i="41"/>
  <c r="A24" i="43"/>
  <c r="B24" i="42"/>
  <c r="B204" i="41"/>
  <c r="B112" i="41"/>
  <c r="B212" i="41"/>
  <c r="B120" i="41"/>
  <c r="B223" i="41"/>
  <c r="B131" i="41"/>
  <c r="B196" i="41"/>
  <c r="B104" i="41"/>
  <c r="B203" i="41"/>
  <c r="B111" i="41"/>
  <c r="B211" i="41"/>
  <c r="B119" i="41"/>
  <c r="B216" i="41"/>
  <c r="B124" i="41"/>
  <c r="B224" i="41"/>
  <c r="B132" i="41"/>
  <c r="B202" i="41"/>
  <c r="B110" i="41"/>
  <c r="B210" i="41"/>
  <c r="B118" i="41"/>
  <c r="B221" i="41"/>
  <c r="B129" i="41"/>
  <c r="B229" i="41"/>
  <c r="B137" i="41"/>
  <c r="B194" i="41"/>
  <c r="B102" i="41"/>
  <c r="B201" i="41"/>
  <c r="B109" i="41"/>
  <c r="B209" i="41"/>
  <c r="B117" i="41"/>
  <c r="B217" i="41"/>
  <c r="B125" i="41"/>
  <c r="B222" i="41"/>
  <c r="B130" i="41"/>
  <c r="B200" i="41"/>
  <c r="B108" i="41"/>
  <c r="B208" i="41"/>
  <c r="B116" i="41"/>
  <c r="B227" i="41"/>
  <c r="B135" i="41"/>
  <c r="B199" i="41"/>
  <c r="B107" i="41"/>
  <c r="B207" i="41"/>
  <c r="B115" i="41"/>
  <c r="B215" i="41"/>
  <c r="B123" i="41"/>
  <c r="B228" i="41"/>
  <c r="B136" i="41"/>
  <c r="B198" i="41"/>
  <c r="B106" i="41"/>
  <c r="B206" i="41"/>
  <c r="B114" i="41"/>
  <c r="B214" i="41"/>
  <c r="B122" i="41"/>
  <c r="N142" i="41"/>
  <c r="J142" i="41"/>
  <c r="F142" i="41"/>
  <c r="K142" i="41"/>
  <c r="Q142" i="41"/>
  <c r="M142" i="41"/>
  <c r="I142" i="41"/>
  <c r="E142" i="41"/>
  <c r="H142" i="41"/>
  <c r="G142" i="41"/>
  <c r="P142" i="41"/>
  <c r="L142" i="41"/>
  <c r="D142" i="41"/>
  <c r="O142" i="41"/>
  <c r="AP142" i="41"/>
  <c r="CF142" i="41"/>
  <c r="CB142" i="41"/>
  <c r="BX142" i="41"/>
  <c r="BT142" i="41"/>
  <c r="BP142" i="41"/>
  <c r="BL142" i="41"/>
  <c r="BH142" i="41"/>
  <c r="BD142" i="41"/>
  <c r="AZ142" i="41"/>
  <c r="AV142" i="41"/>
  <c r="AO142" i="41"/>
  <c r="AA142" i="41"/>
  <c r="BB142" i="41"/>
  <c r="AT142" i="41"/>
  <c r="CI142" i="41"/>
  <c r="CE142" i="41"/>
  <c r="CA142" i="41"/>
  <c r="BW142" i="41"/>
  <c r="BS142" i="41"/>
  <c r="BO142" i="41"/>
  <c r="BK142" i="41"/>
  <c r="BG142" i="41"/>
  <c r="BC142" i="41"/>
  <c r="AY142" i="41"/>
  <c r="AU142" i="41"/>
  <c r="CH142" i="41"/>
  <c r="CD142" i="41"/>
  <c r="BZ142" i="41"/>
  <c r="BV142" i="41"/>
  <c r="BR142" i="41"/>
  <c r="BN142" i="41"/>
  <c r="BJ142" i="41"/>
  <c r="BF142" i="41"/>
  <c r="AX142" i="41"/>
  <c r="AC142" i="41"/>
  <c r="CG142" i="41"/>
  <c r="CC142" i="41"/>
  <c r="BY142" i="41"/>
  <c r="BU142" i="41"/>
  <c r="BQ142" i="41"/>
  <c r="BM142" i="41"/>
  <c r="BI142" i="41"/>
  <c r="BE142" i="41"/>
  <c r="BA142" i="41"/>
  <c r="AW142" i="41"/>
  <c r="AS142" i="41"/>
  <c r="AB142" i="41"/>
  <c r="O143" i="41"/>
  <c r="K143" i="41"/>
  <c r="G143" i="41"/>
  <c r="N143" i="41"/>
  <c r="J143" i="41"/>
  <c r="F143" i="41"/>
  <c r="P143" i="41"/>
  <c r="D143" i="41"/>
  <c r="Q143" i="41"/>
  <c r="M143" i="41"/>
  <c r="I143" i="41"/>
  <c r="E143" i="41"/>
  <c r="L143" i="41"/>
  <c r="H143" i="41"/>
  <c r="AP143" i="41"/>
  <c r="CH143" i="41"/>
  <c r="CD143" i="41"/>
  <c r="BZ143" i="41"/>
  <c r="BV143" i="41"/>
  <c r="BR143" i="41"/>
  <c r="BN143" i="41"/>
  <c r="BJ143" i="41"/>
  <c r="BF143" i="41"/>
  <c r="BB143" i="41"/>
  <c r="AX143" i="41"/>
  <c r="AT143" i="41"/>
  <c r="AC143" i="41"/>
  <c r="CG143" i="41"/>
  <c r="CC143" i="41"/>
  <c r="BY143" i="41"/>
  <c r="BU143" i="41"/>
  <c r="BQ143" i="41"/>
  <c r="BM143" i="41"/>
  <c r="BI143" i="41"/>
  <c r="BE143" i="41"/>
  <c r="BA143" i="41"/>
  <c r="AW143" i="41"/>
  <c r="AS143" i="41"/>
  <c r="AB143" i="41"/>
  <c r="CF143" i="41"/>
  <c r="CB143" i="41"/>
  <c r="BX143" i="41"/>
  <c r="BT143" i="41"/>
  <c r="BP143" i="41"/>
  <c r="BL143" i="41"/>
  <c r="BH143" i="41"/>
  <c r="BD143" i="41"/>
  <c r="AZ143" i="41"/>
  <c r="AV143" i="41"/>
  <c r="AO143" i="41"/>
  <c r="AA143" i="41"/>
  <c r="CI143" i="41"/>
  <c r="CE143" i="41"/>
  <c r="CA143" i="41"/>
  <c r="BW143" i="41"/>
  <c r="BS143" i="41"/>
  <c r="BO143" i="41"/>
  <c r="BK143" i="41"/>
  <c r="BG143" i="41"/>
  <c r="BC143" i="41"/>
  <c r="AY143" i="41"/>
  <c r="AU143" i="41"/>
  <c r="AY3" i="44"/>
  <c r="AY3" i="45" s="1"/>
  <c r="AY3" i="46" s="1"/>
  <c r="AY3" i="47" s="1"/>
  <c r="HW48" i="52" s="1"/>
  <c r="AW3" i="44"/>
  <c r="AW3" i="45" s="1"/>
  <c r="AW3" i="46" s="1"/>
  <c r="AW3" i="47" s="1"/>
  <c r="HW46" i="52" s="1"/>
  <c r="BB3" i="44"/>
  <c r="BB3" i="45" s="1"/>
  <c r="BB3" i="46" s="1"/>
  <c r="BB3" i="47" s="1"/>
  <c r="AX3" i="44"/>
  <c r="AX3" i="45" s="1"/>
  <c r="AX3" i="46" s="1"/>
  <c r="AX3" i="47" s="1"/>
  <c r="HW47" i="52" s="1"/>
  <c r="N147" i="41"/>
  <c r="J147" i="41"/>
  <c r="F147" i="41"/>
  <c r="O147" i="41"/>
  <c r="I147" i="41"/>
  <c r="D147" i="41"/>
  <c r="Q147" i="41"/>
  <c r="L147" i="41"/>
  <c r="G147" i="41"/>
  <c r="M147" i="41"/>
  <c r="H147" i="41"/>
  <c r="P147" i="41"/>
  <c r="E147" i="41"/>
  <c r="K147" i="41"/>
  <c r="O164" i="41"/>
  <c r="K164" i="41"/>
  <c r="G164" i="41"/>
  <c r="Q164" i="41"/>
  <c r="M164" i="41"/>
  <c r="I164" i="41"/>
  <c r="E164" i="41"/>
  <c r="J164" i="41"/>
  <c r="N164" i="41"/>
  <c r="F164" i="41"/>
  <c r="H164" i="41"/>
  <c r="P164" i="41"/>
  <c r="L164" i="41"/>
  <c r="D164" i="41"/>
  <c r="N163" i="41"/>
  <c r="J163" i="41"/>
  <c r="F163" i="41"/>
  <c r="P163" i="41"/>
  <c r="L163" i="41"/>
  <c r="H163" i="41"/>
  <c r="D163" i="41"/>
  <c r="Q163" i="41"/>
  <c r="I163" i="41"/>
  <c r="M163" i="41"/>
  <c r="E163" i="41"/>
  <c r="G163" i="41"/>
  <c r="O163" i="41"/>
  <c r="K163" i="41"/>
  <c r="P149" i="41"/>
  <c r="L149" i="41"/>
  <c r="H149" i="41"/>
  <c r="D149" i="41"/>
  <c r="Q149" i="41"/>
  <c r="K149" i="41"/>
  <c r="F149" i="41"/>
  <c r="N149" i="41"/>
  <c r="I149" i="41"/>
  <c r="O149" i="41"/>
  <c r="E149" i="41"/>
  <c r="J149" i="41"/>
  <c r="G149" i="41"/>
  <c r="M149" i="41"/>
  <c r="O145" i="41"/>
  <c r="K145" i="41"/>
  <c r="G145" i="41"/>
  <c r="Q145" i="41"/>
  <c r="M145" i="41"/>
  <c r="I145" i="41"/>
  <c r="E145" i="41"/>
  <c r="N145" i="41"/>
  <c r="F145" i="41"/>
  <c r="J145" i="41"/>
  <c r="P145" i="41"/>
  <c r="H145" i="41"/>
  <c r="L145" i="41"/>
  <c r="D145" i="41"/>
  <c r="Q146" i="41"/>
  <c r="M146" i="41"/>
  <c r="I146" i="41"/>
  <c r="N146" i="41"/>
  <c r="H146" i="41"/>
  <c r="D146" i="41"/>
  <c r="P146" i="41"/>
  <c r="K146" i="41"/>
  <c r="F146" i="41"/>
  <c r="G146" i="41"/>
  <c r="L146" i="41"/>
  <c r="J146" i="41"/>
  <c r="E146" i="41"/>
  <c r="O146" i="41"/>
  <c r="N144" i="41"/>
  <c r="J144" i="41"/>
  <c r="F144" i="41"/>
  <c r="P144" i="41"/>
  <c r="L144" i="41"/>
  <c r="H144" i="41"/>
  <c r="D144" i="41"/>
  <c r="M144" i="41"/>
  <c r="E144" i="41"/>
  <c r="Q144" i="41"/>
  <c r="I144" i="41"/>
  <c r="O144" i="41"/>
  <c r="G144" i="41"/>
  <c r="K144" i="41"/>
  <c r="O148" i="41"/>
  <c r="K148" i="41"/>
  <c r="G148" i="41"/>
  <c r="P148" i="41"/>
  <c r="J148" i="41"/>
  <c r="E148" i="41"/>
  <c r="M148" i="41"/>
  <c r="H148" i="41"/>
  <c r="I148" i="41"/>
  <c r="N148" i="41"/>
  <c r="D148" i="41"/>
  <c r="L148" i="41"/>
  <c r="Q148" i="41"/>
  <c r="F148" i="41"/>
  <c r="AP148" i="41"/>
  <c r="AP145" i="41"/>
  <c r="AP147" i="41"/>
  <c r="AP164" i="41"/>
  <c r="AP146" i="41"/>
  <c r="AP163" i="41"/>
  <c r="AP149" i="41"/>
  <c r="AP144" i="41"/>
  <c r="AR4" i="28"/>
  <c r="AP5" i="4"/>
  <c r="CI4" i="28"/>
  <c r="CG5" i="4"/>
  <c r="CG4" i="28"/>
  <c r="CE5" i="4"/>
  <c r="CE4" i="28"/>
  <c r="CC5" i="4"/>
  <c r="CC4" i="28"/>
  <c r="CA5" i="4"/>
  <c r="CA4" i="28"/>
  <c r="BY5" i="4"/>
  <c r="BY4" i="28"/>
  <c r="BW5" i="4"/>
  <c r="BW4" i="28"/>
  <c r="BU5" i="4"/>
  <c r="BU4" i="28"/>
  <c r="BS5" i="4"/>
  <c r="BS4" i="28"/>
  <c r="BQ5" i="4"/>
  <c r="BQ4" i="28"/>
  <c r="BO5" i="4"/>
  <c r="BO4" i="28"/>
  <c r="BM5" i="4"/>
  <c r="BM4" i="28"/>
  <c r="BK5" i="4"/>
  <c r="BK4" i="28"/>
  <c r="BI5" i="4"/>
  <c r="BI4" i="28"/>
  <c r="BG5" i="4"/>
  <c r="BG4" i="28"/>
  <c r="BE5" i="4"/>
  <c r="BE4" i="28"/>
  <c r="BC5" i="4"/>
  <c r="BA4" i="28"/>
  <c r="AY5" i="4"/>
  <c r="AU4" i="28"/>
  <c r="AS5" i="4"/>
  <c r="AS4" i="28"/>
  <c r="AQ5" i="4"/>
  <c r="CJ4" i="28"/>
  <c r="CH5" i="4"/>
  <c r="CH4" i="28"/>
  <c r="CF5" i="4"/>
  <c r="CF4" i="28"/>
  <c r="CD5" i="4"/>
  <c r="CD4" i="28"/>
  <c r="CB5" i="4"/>
  <c r="CB4" i="28"/>
  <c r="BZ5" i="4"/>
  <c r="BZ4" i="28"/>
  <c r="BX5" i="4"/>
  <c r="BX4" i="28"/>
  <c r="BV5" i="4"/>
  <c r="BV4" i="28"/>
  <c r="BT5" i="4"/>
  <c r="BT4" i="28"/>
  <c r="BR5" i="4"/>
  <c r="BR4" i="28"/>
  <c r="BP5" i="4"/>
  <c r="BP4" i="28"/>
  <c r="BN5" i="4"/>
  <c r="BN4" i="28"/>
  <c r="BL5" i="4"/>
  <c r="BL4" i="28"/>
  <c r="BJ5" i="4"/>
  <c r="BJ4" i="28"/>
  <c r="BH5" i="4"/>
  <c r="BH4" i="28"/>
  <c r="BF5" i="4"/>
  <c r="BF4" i="28"/>
  <c r="BD5" i="4"/>
  <c r="BD4" i="28"/>
  <c r="BB5" i="4"/>
  <c r="BB4" i="28"/>
  <c r="AZ5" i="4"/>
  <c r="AV4" i="28"/>
  <c r="AT5" i="4"/>
  <c r="AT4" i="28"/>
  <c r="AR5" i="4"/>
  <c r="A161" i="42"/>
  <c r="CI163" i="41"/>
  <c r="CE163" i="41"/>
  <c r="CA163" i="41"/>
  <c r="BW163" i="41"/>
  <c r="BS163" i="41"/>
  <c r="BO163" i="41"/>
  <c r="BK163" i="41"/>
  <c r="BG163" i="41"/>
  <c r="BC163" i="41"/>
  <c r="AY163" i="41"/>
  <c r="AU163" i="41"/>
  <c r="CY163" i="41"/>
  <c r="CH163" i="41"/>
  <c r="CD163" i="41"/>
  <c r="BZ163" i="41"/>
  <c r="BV163" i="41"/>
  <c r="BR163" i="41"/>
  <c r="BN163" i="41"/>
  <c r="BJ163" i="41"/>
  <c r="BF163" i="41"/>
  <c r="BB163" i="41"/>
  <c r="AX163" i="41"/>
  <c r="AT163" i="41"/>
  <c r="AC163" i="41"/>
  <c r="CG163" i="41"/>
  <c r="CC163" i="41"/>
  <c r="BY163" i="41"/>
  <c r="BU163" i="41"/>
  <c r="BQ163" i="41"/>
  <c r="BM163" i="41"/>
  <c r="BI163" i="41"/>
  <c r="BE163" i="41"/>
  <c r="BA163" i="41"/>
  <c r="AW163" i="41"/>
  <c r="AS163" i="41"/>
  <c r="AB163" i="41"/>
  <c r="CF163" i="41"/>
  <c r="CB163" i="41"/>
  <c r="BX163" i="41"/>
  <c r="BT163" i="41"/>
  <c r="BP163" i="41"/>
  <c r="BL163" i="41"/>
  <c r="BH163" i="41"/>
  <c r="BD163" i="41"/>
  <c r="AZ163" i="41"/>
  <c r="AV163" i="41"/>
  <c r="AO163" i="41"/>
  <c r="AA163" i="41"/>
  <c r="CF145" i="41"/>
  <c r="CB145" i="41"/>
  <c r="BX145" i="41"/>
  <c r="BT145" i="41"/>
  <c r="BP145" i="41"/>
  <c r="BL145" i="41"/>
  <c r="BH145" i="41"/>
  <c r="BD145" i="41"/>
  <c r="AZ145" i="41"/>
  <c r="AV145" i="41"/>
  <c r="AO145" i="41"/>
  <c r="AA145" i="41"/>
  <c r="CI145" i="41"/>
  <c r="CE145" i="41"/>
  <c r="CA145" i="41"/>
  <c r="BW145" i="41"/>
  <c r="BS145" i="41"/>
  <c r="BO145" i="41"/>
  <c r="BK145" i="41"/>
  <c r="BG145" i="41"/>
  <c r="BC145" i="41"/>
  <c r="AY145" i="41"/>
  <c r="AU145" i="41"/>
  <c r="CH145" i="41"/>
  <c r="CD145" i="41"/>
  <c r="BZ145" i="41"/>
  <c r="BV145" i="41"/>
  <c r="BR145" i="41"/>
  <c r="BN145" i="41"/>
  <c r="BJ145" i="41"/>
  <c r="BF145" i="41"/>
  <c r="BB145" i="41"/>
  <c r="AX145" i="41"/>
  <c r="AT145" i="41"/>
  <c r="AC145" i="41"/>
  <c r="CG145" i="41"/>
  <c r="CC145" i="41"/>
  <c r="BY145" i="41"/>
  <c r="BU145" i="41"/>
  <c r="BQ145" i="41"/>
  <c r="BM145" i="41"/>
  <c r="BI145" i="41"/>
  <c r="BE145" i="41"/>
  <c r="BA145" i="41"/>
  <c r="AW145" i="41"/>
  <c r="AS145" i="41"/>
  <c r="AB145" i="41"/>
  <c r="A145" i="42"/>
  <c r="B145" i="42" s="1"/>
  <c r="CF147" i="41"/>
  <c r="CB147" i="41"/>
  <c r="BX147" i="41"/>
  <c r="BT147" i="41"/>
  <c r="BP147" i="41"/>
  <c r="BL147" i="41"/>
  <c r="BH147" i="41"/>
  <c r="BD147" i="41"/>
  <c r="AZ147" i="41"/>
  <c r="AV147" i="41"/>
  <c r="AO147" i="41"/>
  <c r="AA147" i="41"/>
  <c r="CI147" i="41"/>
  <c r="CE147" i="41"/>
  <c r="CA147" i="41"/>
  <c r="BW147" i="41"/>
  <c r="BS147" i="41"/>
  <c r="BO147" i="41"/>
  <c r="BK147" i="41"/>
  <c r="BG147" i="41"/>
  <c r="BC147" i="41"/>
  <c r="AY147" i="41"/>
  <c r="AU147" i="41"/>
  <c r="CH147" i="41"/>
  <c r="CD147" i="41"/>
  <c r="BZ147" i="41"/>
  <c r="BV147" i="41"/>
  <c r="BR147" i="41"/>
  <c r="BN147" i="41"/>
  <c r="BJ147" i="41"/>
  <c r="BF147" i="41"/>
  <c r="BB147" i="41"/>
  <c r="AX147" i="41"/>
  <c r="AT147" i="41"/>
  <c r="AC147" i="41"/>
  <c r="CG147" i="41"/>
  <c r="CC147" i="41"/>
  <c r="BY147" i="41"/>
  <c r="BU147" i="41"/>
  <c r="BQ147" i="41"/>
  <c r="BM147" i="41"/>
  <c r="BI147" i="41"/>
  <c r="BE147" i="41"/>
  <c r="BA147" i="41"/>
  <c r="AW147" i="41"/>
  <c r="AS147" i="41"/>
  <c r="AB147" i="41"/>
  <c r="CF149" i="41"/>
  <c r="CB149" i="41"/>
  <c r="BX149" i="41"/>
  <c r="BT149" i="41"/>
  <c r="BP149" i="41"/>
  <c r="BL149" i="41"/>
  <c r="BH149" i="41"/>
  <c r="BD149" i="41"/>
  <c r="AZ149" i="41"/>
  <c r="AV149" i="41"/>
  <c r="AO149" i="41"/>
  <c r="AA149" i="41"/>
  <c r="CI149" i="41"/>
  <c r="CE149" i="41"/>
  <c r="CA149" i="41"/>
  <c r="BW149" i="41"/>
  <c r="BS149" i="41"/>
  <c r="BO149" i="41"/>
  <c r="BK149" i="41"/>
  <c r="BG149" i="41"/>
  <c r="BC149" i="41"/>
  <c r="AY149" i="41"/>
  <c r="AU149" i="41"/>
  <c r="CH149" i="41"/>
  <c r="CD149" i="41"/>
  <c r="BZ149" i="41"/>
  <c r="BV149" i="41"/>
  <c r="BR149" i="41"/>
  <c r="BN149" i="41"/>
  <c r="BJ149" i="41"/>
  <c r="BF149" i="41"/>
  <c r="BB149" i="41"/>
  <c r="AX149" i="41"/>
  <c r="AT149" i="41"/>
  <c r="AC149" i="41"/>
  <c r="CG149" i="41"/>
  <c r="CC149" i="41"/>
  <c r="BY149" i="41"/>
  <c r="BU149" i="41"/>
  <c r="BQ149" i="41"/>
  <c r="BM149" i="41"/>
  <c r="BI149" i="41"/>
  <c r="BE149" i="41"/>
  <c r="BA149" i="41"/>
  <c r="AW149" i="41"/>
  <c r="AS149" i="41"/>
  <c r="AB149" i="41"/>
  <c r="A149" i="42"/>
  <c r="B149" i="42" s="1"/>
  <c r="A47" i="43"/>
  <c r="B47" i="43" s="1"/>
  <c r="A221" i="42"/>
  <c r="A129" i="42"/>
  <c r="A49" i="43"/>
  <c r="B49" i="43" s="1"/>
  <c r="A131" i="42"/>
  <c r="A223" i="42"/>
  <c r="A51" i="43"/>
  <c r="B51" i="43" s="1"/>
  <c r="A133" i="42"/>
  <c r="A225" i="42"/>
  <c r="A53" i="43"/>
  <c r="B53" i="43" s="1"/>
  <c r="A135" i="42"/>
  <c r="A227" i="42"/>
  <c r="A55" i="43"/>
  <c r="B55" i="43" s="1"/>
  <c r="A137" i="42"/>
  <c r="A229" i="42"/>
  <c r="A20" i="43"/>
  <c r="B20" i="43" s="1"/>
  <c r="A102" i="42"/>
  <c r="A194" i="42"/>
  <c r="A78" i="43"/>
  <c r="A160" i="42"/>
  <c r="A164" i="42"/>
  <c r="B164" i="42" s="1"/>
  <c r="A86" i="43"/>
  <c r="A168" i="42"/>
  <c r="A72" i="43"/>
  <c r="A154" i="42"/>
  <c r="A142" i="42"/>
  <c r="B142" i="42" s="1"/>
  <c r="CG144" i="41"/>
  <c r="CC144" i="41"/>
  <c r="BY144" i="41"/>
  <c r="BU144" i="41"/>
  <c r="BQ144" i="41"/>
  <c r="BM144" i="41"/>
  <c r="BI144" i="41"/>
  <c r="BE144" i="41"/>
  <c r="BA144" i="41"/>
  <c r="AW144" i="41"/>
  <c r="AS144" i="41"/>
  <c r="AB144" i="41"/>
  <c r="CH144" i="41"/>
  <c r="CD144" i="41"/>
  <c r="BZ144" i="41"/>
  <c r="BV144" i="41"/>
  <c r="BR144" i="41"/>
  <c r="BN144" i="41"/>
  <c r="BJ144" i="41"/>
  <c r="BF144" i="41"/>
  <c r="BB144" i="41"/>
  <c r="AX144" i="41"/>
  <c r="AT144" i="41"/>
  <c r="AC144" i="41"/>
  <c r="CI144" i="41"/>
  <c r="CE144" i="41"/>
  <c r="CA144" i="41"/>
  <c r="BW144" i="41"/>
  <c r="BS144" i="41"/>
  <c r="BO144" i="41"/>
  <c r="BK144" i="41"/>
  <c r="BG144" i="41"/>
  <c r="BC144" i="41"/>
  <c r="AY144" i="41"/>
  <c r="AU144" i="41"/>
  <c r="CF144" i="41"/>
  <c r="CB144" i="41"/>
  <c r="BX144" i="41"/>
  <c r="BT144" i="41"/>
  <c r="BP144" i="41"/>
  <c r="BL144" i="41"/>
  <c r="BH144" i="41"/>
  <c r="BD144" i="41"/>
  <c r="AZ144" i="41"/>
  <c r="AV144" i="41"/>
  <c r="AO144" i="41"/>
  <c r="AA144" i="41"/>
  <c r="A146" i="42"/>
  <c r="B146" i="42" s="1"/>
  <c r="CG148" i="41"/>
  <c r="CC148" i="41"/>
  <c r="BY148" i="41"/>
  <c r="BU148" i="41"/>
  <c r="BQ148" i="41"/>
  <c r="BM148" i="41"/>
  <c r="BI148" i="41"/>
  <c r="BE148" i="41"/>
  <c r="BA148" i="41"/>
  <c r="AW148" i="41"/>
  <c r="AS148" i="41"/>
  <c r="AB148" i="41"/>
  <c r="CH148" i="41"/>
  <c r="CD148" i="41"/>
  <c r="BZ148" i="41"/>
  <c r="BV148" i="41"/>
  <c r="BR148" i="41"/>
  <c r="BN148" i="41"/>
  <c r="BJ148" i="41"/>
  <c r="BF148" i="41"/>
  <c r="AX148" i="41"/>
  <c r="AC148" i="41"/>
  <c r="CI148" i="41"/>
  <c r="CE148" i="41"/>
  <c r="CA148" i="41"/>
  <c r="BW148" i="41"/>
  <c r="BS148" i="41"/>
  <c r="BO148" i="41"/>
  <c r="BK148" i="41"/>
  <c r="BG148" i="41"/>
  <c r="BC148" i="41"/>
  <c r="AY148" i="41"/>
  <c r="AU148" i="41"/>
  <c r="CF148" i="41"/>
  <c r="CB148" i="41"/>
  <c r="BX148" i="41"/>
  <c r="BT148" i="41"/>
  <c r="BP148" i="41"/>
  <c r="BL148" i="41"/>
  <c r="BH148" i="41"/>
  <c r="BD148" i="41"/>
  <c r="AZ148" i="41"/>
  <c r="AV148" i="41"/>
  <c r="AO148" i="41"/>
  <c r="AA148" i="41"/>
  <c r="BB148" i="41"/>
  <c r="AT148" i="41"/>
  <c r="A68" i="43"/>
  <c r="A150" i="42"/>
  <c r="A140" i="42"/>
  <c r="A48" i="43"/>
  <c r="B48" i="43" s="1"/>
  <c r="A130" i="42"/>
  <c r="A222" i="42"/>
  <c r="A50" i="43"/>
  <c r="B50" i="43" s="1"/>
  <c r="A132" i="42"/>
  <c r="A224" i="42"/>
  <c r="A52" i="43"/>
  <c r="B52" i="43" s="1"/>
  <c r="A134" i="42"/>
  <c r="A226" i="42"/>
  <c r="A54" i="43"/>
  <c r="B54" i="43" s="1"/>
  <c r="A136" i="42"/>
  <c r="A228" i="42"/>
  <c r="A19" i="43"/>
  <c r="B19" i="43" s="1"/>
  <c r="A101" i="42"/>
  <c r="A193" i="42"/>
  <c r="A17" i="44"/>
  <c r="A99" i="43"/>
  <c r="A191" i="43"/>
  <c r="A493" i="42"/>
  <c r="A73" i="43"/>
  <c r="A155" i="42"/>
  <c r="A75" i="43"/>
  <c r="A157" i="42"/>
  <c r="A77" i="43"/>
  <c r="A159" i="42"/>
  <c r="A81" i="43"/>
  <c r="A163" i="42"/>
  <c r="B163" i="42" s="1"/>
  <c r="A83" i="43"/>
  <c r="A165" i="42"/>
  <c r="A85" i="43"/>
  <c r="A167" i="42"/>
  <c r="A87" i="43"/>
  <c r="A169" i="42"/>
  <c r="A141" i="42"/>
  <c r="A143" i="42"/>
  <c r="B143" i="42" s="1"/>
  <c r="A147" i="42"/>
  <c r="B147" i="42" s="1"/>
  <c r="A69" i="43"/>
  <c r="A151" i="42"/>
  <c r="A18" i="43"/>
  <c r="A100" i="42"/>
  <c r="A192" i="42"/>
  <c r="A22" i="43"/>
  <c r="B22" i="43" s="1"/>
  <c r="A104" i="42"/>
  <c r="A196" i="42"/>
  <c r="A25" i="43"/>
  <c r="B25" i="43" s="1"/>
  <c r="A107" i="42"/>
  <c r="A199" i="42"/>
  <c r="A27" i="43"/>
  <c r="B27" i="43" s="1"/>
  <c r="A201" i="42"/>
  <c r="A109" i="42"/>
  <c r="A29" i="43"/>
  <c r="B29" i="43" s="1"/>
  <c r="A203" i="42"/>
  <c r="A111" i="42"/>
  <c r="A31" i="43"/>
  <c r="B31" i="43" s="1"/>
  <c r="A205" i="42"/>
  <c r="A113" i="42"/>
  <c r="A33" i="43"/>
  <c r="B33" i="43" s="1"/>
  <c r="A207" i="42"/>
  <c r="A115" i="42"/>
  <c r="A35" i="43"/>
  <c r="B35" i="43" s="1"/>
  <c r="A209" i="42"/>
  <c r="A117" i="42"/>
  <c r="A37" i="43"/>
  <c r="B37" i="43" s="1"/>
  <c r="A211" i="42"/>
  <c r="A119" i="42"/>
  <c r="A39" i="43"/>
  <c r="B39" i="43" s="1"/>
  <c r="A213" i="42"/>
  <c r="A121" i="42"/>
  <c r="A41" i="43"/>
  <c r="B41" i="43" s="1"/>
  <c r="A215" i="42"/>
  <c r="A123" i="42"/>
  <c r="A43" i="43"/>
  <c r="B43" i="43" s="1"/>
  <c r="A217" i="42"/>
  <c r="A125" i="42"/>
  <c r="A42" i="43"/>
  <c r="B42" i="43" s="1"/>
  <c r="A124" i="42"/>
  <c r="A216" i="42"/>
  <c r="A74" i="43"/>
  <c r="A156" i="42"/>
  <c r="A76" i="43"/>
  <c r="A158" i="42"/>
  <c r="A162" i="42"/>
  <c r="CI164" i="41"/>
  <c r="CE164" i="41"/>
  <c r="CA164" i="41"/>
  <c r="BW164" i="41"/>
  <c r="BS164" i="41"/>
  <c r="BO164" i="41"/>
  <c r="BK164" i="41"/>
  <c r="BG164" i="41"/>
  <c r="BC164" i="41"/>
  <c r="AY164" i="41"/>
  <c r="AU164" i="41"/>
  <c r="CY164" i="41"/>
  <c r="CH164" i="41"/>
  <c r="CD164" i="41"/>
  <c r="BZ164" i="41"/>
  <c r="BV164" i="41"/>
  <c r="BR164" i="41"/>
  <c r="BN164" i="41"/>
  <c r="BJ164" i="41"/>
  <c r="BF164" i="41"/>
  <c r="BB164" i="41"/>
  <c r="AX164" i="41"/>
  <c r="AT164" i="41"/>
  <c r="AC164" i="41"/>
  <c r="CG164" i="41"/>
  <c r="CC164" i="41"/>
  <c r="BY164" i="41"/>
  <c r="BU164" i="41"/>
  <c r="BQ164" i="41"/>
  <c r="BM164" i="41"/>
  <c r="BI164" i="41"/>
  <c r="BE164" i="41"/>
  <c r="BA164" i="41"/>
  <c r="AW164" i="41"/>
  <c r="AS164" i="41"/>
  <c r="AB164" i="41"/>
  <c r="CF164" i="41"/>
  <c r="CB164" i="41"/>
  <c r="BX164" i="41"/>
  <c r="BT164" i="41"/>
  <c r="BP164" i="41"/>
  <c r="BL164" i="41"/>
  <c r="BH164" i="41"/>
  <c r="BD164" i="41"/>
  <c r="AZ164" i="41"/>
  <c r="AV164" i="41"/>
  <c r="AO164" i="41"/>
  <c r="AA164" i="41"/>
  <c r="A84" i="43"/>
  <c r="A166" i="42"/>
  <c r="A144" i="42"/>
  <c r="B144" i="42" s="1"/>
  <c r="CG146" i="41"/>
  <c r="CC146" i="41"/>
  <c r="BY146" i="41"/>
  <c r="BU146" i="41"/>
  <c r="BQ146" i="41"/>
  <c r="BM146" i="41"/>
  <c r="BI146" i="41"/>
  <c r="BE146" i="41"/>
  <c r="BA146" i="41"/>
  <c r="AW146" i="41"/>
  <c r="AS146" i="41"/>
  <c r="AB146" i="41"/>
  <c r="CH146" i="41"/>
  <c r="CD146" i="41"/>
  <c r="BZ146" i="41"/>
  <c r="BV146" i="41"/>
  <c r="BR146" i="41"/>
  <c r="BN146" i="41"/>
  <c r="BJ146" i="41"/>
  <c r="BF146" i="41"/>
  <c r="BB146" i="41"/>
  <c r="AX146" i="41"/>
  <c r="AT146" i="41"/>
  <c r="AC146" i="41"/>
  <c r="CI146" i="41"/>
  <c r="CE146" i="41"/>
  <c r="CA146" i="41"/>
  <c r="BW146" i="41"/>
  <c r="BS146" i="41"/>
  <c r="BO146" i="41"/>
  <c r="BK146" i="41"/>
  <c r="BG146" i="41"/>
  <c r="BC146" i="41"/>
  <c r="AY146" i="41"/>
  <c r="AU146" i="41"/>
  <c r="CF146" i="41"/>
  <c r="CB146" i="41"/>
  <c r="BX146" i="41"/>
  <c r="BT146" i="41"/>
  <c r="BP146" i="41"/>
  <c r="BL146" i="41"/>
  <c r="BH146" i="41"/>
  <c r="BD146" i="41"/>
  <c r="AZ146" i="41"/>
  <c r="AV146" i="41"/>
  <c r="AO146" i="41"/>
  <c r="AA146" i="41"/>
  <c r="A148" i="42"/>
  <c r="B148" i="42" s="1"/>
  <c r="A46" i="43"/>
  <c r="A128" i="42"/>
  <c r="A220" i="42"/>
  <c r="A21" i="43"/>
  <c r="B21" i="43" s="1"/>
  <c r="A103" i="42"/>
  <c r="A195" i="42"/>
  <c r="A106" i="42"/>
  <c r="A198" i="42"/>
  <c r="A26" i="43"/>
  <c r="B26" i="43" s="1"/>
  <c r="A108" i="42"/>
  <c r="A200" i="42"/>
  <c r="A28" i="43"/>
  <c r="B28" i="43" s="1"/>
  <c r="A110" i="42"/>
  <c r="A202" i="42"/>
  <c r="A30" i="43"/>
  <c r="B30" i="43" s="1"/>
  <c r="A112" i="42"/>
  <c r="A204" i="42"/>
  <c r="A32" i="43"/>
  <c r="B32" i="43" s="1"/>
  <c r="A114" i="42"/>
  <c r="A206" i="42"/>
  <c r="A34" i="43"/>
  <c r="B34" i="43" s="1"/>
  <c r="A116" i="42"/>
  <c r="A208" i="42"/>
  <c r="A36" i="43"/>
  <c r="B36" i="43" s="1"/>
  <c r="A118" i="42"/>
  <c r="A210" i="42"/>
  <c r="A38" i="43"/>
  <c r="B38" i="43" s="1"/>
  <c r="A120" i="42"/>
  <c r="A212" i="42"/>
  <c r="A40" i="43"/>
  <c r="B40" i="43" s="1"/>
  <c r="A122" i="42"/>
  <c r="A214" i="42"/>
  <c r="B81" i="43"/>
  <c r="B82" i="43"/>
  <c r="B191" i="41"/>
  <c r="B79" i="42"/>
  <c r="B128" i="41"/>
  <c r="B220" i="41"/>
  <c r="B99" i="41"/>
  <c r="HW45" i="52" l="1"/>
  <c r="AW4" i="28"/>
  <c r="AU5" i="4"/>
  <c r="AJ146" i="42"/>
  <c r="AF146" i="42"/>
  <c r="AK146" i="42"/>
  <c r="AG146" i="42"/>
  <c r="AM146" i="42"/>
  <c r="AE146" i="42"/>
  <c r="AL146" i="42"/>
  <c r="AD146" i="42"/>
  <c r="AI146" i="42"/>
  <c r="AH146" i="42"/>
  <c r="AJ142" i="42"/>
  <c r="AF142" i="42"/>
  <c r="AK142" i="42"/>
  <c r="AG142" i="42"/>
  <c r="AM142" i="42"/>
  <c r="AE142" i="42"/>
  <c r="AL142" i="42"/>
  <c r="AD142" i="42"/>
  <c r="AI142" i="42"/>
  <c r="AH142" i="42"/>
  <c r="AL164" i="42"/>
  <c r="AH164" i="42"/>
  <c r="AD164" i="42"/>
  <c r="AI164" i="42"/>
  <c r="AJ164" i="42"/>
  <c r="AE164" i="42"/>
  <c r="AF164" i="42"/>
  <c r="AM164" i="42"/>
  <c r="AK164" i="42"/>
  <c r="AG164" i="42"/>
  <c r="AL147" i="42"/>
  <c r="AH147" i="42"/>
  <c r="AD147" i="42"/>
  <c r="AM147" i="42"/>
  <c r="AI147" i="42"/>
  <c r="AE147" i="42"/>
  <c r="AK147" i="42"/>
  <c r="AJ147" i="42"/>
  <c r="AG147" i="42"/>
  <c r="AF147" i="42"/>
  <c r="AL145" i="42"/>
  <c r="AH145" i="42"/>
  <c r="AD145" i="42"/>
  <c r="AM145" i="42"/>
  <c r="AI145" i="42"/>
  <c r="AE145" i="42"/>
  <c r="AG145" i="42"/>
  <c r="AF145" i="42"/>
  <c r="AJ145" i="42"/>
  <c r="AK145" i="42"/>
  <c r="AJ148" i="42"/>
  <c r="AF148" i="42"/>
  <c r="AK148" i="42"/>
  <c r="AG148" i="42"/>
  <c r="AI148" i="42"/>
  <c r="AH148" i="42"/>
  <c r="AM148" i="42"/>
  <c r="AE148" i="42"/>
  <c r="AD148" i="42"/>
  <c r="AL148" i="42"/>
  <c r="AJ144" i="42"/>
  <c r="AF144" i="42"/>
  <c r="AK144" i="42"/>
  <c r="AG144" i="42"/>
  <c r="AI144" i="42"/>
  <c r="AH144" i="42"/>
  <c r="AM144" i="42"/>
  <c r="AD144" i="42"/>
  <c r="AL144" i="42"/>
  <c r="AE144" i="42"/>
  <c r="AL143" i="42"/>
  <c r="AH143" i="42"/>
  <c r="AD143" i="42"/>
  <c r="AM143" i="42"/>
  <c r="AI143" i="42"/>
  <c r="AE143" i="42"/>
  <c r="AK143" i="42"/>
  <c r="AJ143" i="42"/>
  <c r="AG143" i="42"/>
  <c r="AF143" i="42"/>
  <c r="AJ163" i="42"/>
  <c r="AF163" i="42"/>
  <c r="AM163" i="42"/>
  <c r="AH163" i="42"/>
  <c r="AI163" i="42"/>
  <c r="AD163" i="42"/>
  <c r="AE163" i="42"/>
  <c r="AL163" i="42"/>
  <c r="AK163" i="42"/>
  <c r="AG163" i="42"/>
  <c r="AL149" i="42"/>
  <c r="AH149" i="42"/>
  <c r="AD149" i="42"/>
  <c r="AM149" i="42"/>
  <c r="AI149" i="42"/>
  <c r="AE149" i="42"/>
  <c r="AG149" i="42"/>
  <c r="AF149" i="42"/>
  <c r="AK149" i="42"/>
  <c r="AJ149" i="42"/>
  <c r="V146" i="42"/>
  <c r="R146" i="42"/>
  <c r="W146" i="42"/>
  <c r="Q146" i="42"/>
  <c r="U146" i="42"/>
  <c r="Y146" i="42"/>
  <c r="T146" i="42"/>
  <c r="X146" i="42"/>
  <c r="S146" i="42"/>
  <c r="V142" i="42"/>
  <c r="R142" i="42"/>
  <c r="U142" i="42"/>
  <c r="Y142" i="42"/>
  <c r="T142" i="42"/>
  <c r="X142" i="42"/>
  <c r="S142" i="42"/>
  <c r="Q142" i="42"/>
  <c r="W142" i="42"/>
  <c r="Y147" i="42"/>
  <c r="U147" i="42"/>
  <c r="Q147" i="42"/>
  <c r="X147" i="42"/>
  <c r="S147" i="42"/>
  <c r="W147" i="42"/>
  <c r="R147" i="42"/>
  <c r="V147" i="42"/>
  <c r="T147" i="42"/>
  <c r="W145" i="42"/>
  <c r="S145" i="42"/>
  <c r="U145" i="42"/>
  <c r="Y145" i="42"/>
  <c r="T145" i="42"/>
  <c r="X145" i="42"/>
  <c r="R145" i="42"/>
  <c r="V145" i="42"/>
  <c r="Q145" i="42"/>
  <c r="X148" i="42"/>
  <c r="T148" i="42"/>
  <c r="U148" i="42"/>
  <c r="Y148" i="42"/>
  <c r="S148" i="42"/>
  <c r="W148" i="42"/>
  <c r="R148" i="42"/>
  <c r="V148" i="42"/>
  <c r="Q148" i="42"/>
  <c r="X144" i="42"/>
  <c r="T144" i="42"/>
  <c r="Y144" i="42"/>
  <c r="S144" i="42"/>
  <c r="W144" i="42"/>
  <c r="R144" i="42"/>
  <c r="V144" i="42"/>
  <c r="Q144" i="42"/>
  <c r="U144" i="42"/>
  <c r="Y164" i="42"/>
  <c r="U164" i="42"/>
  <c r="Q164" i="42"/>
  <c r="X164" i="42"/>
  <c r="T164" i="42"/>
  <c r="W164" i="42"/>
  <c r="V164" i="42"/>
  <c r="S164" i="42"/>
  <c r="R164" i="42"/>
  <c r="Y143" i="42"/>
  <c r="U143" i="42"/>
  <c r="Q143" i="42"/>
  <c r="W143" i="42"/>
  <c r="R143" i="42"/>
  <c r="V143" i="42"/>
  <c r="T143" i="42"/>
  <c r="X143" i="42"/>
  <c r="S143" i="42"/>
  <c r="V163" i="42"/>
  <c r="R163" i="42"/>
  <c r="Y163" i="42"/>
  <c r="U163" i="42"/>
  <c r="Q163" i="42"/>
  <c r="X163" i="42"/>
  <c r="W163" i="42"/>
  <c r="T163" i="42"/>
  <c r="S163" i="42"/>
  <c r="W149" i="42"/>
  <c r="S149" i="42"/>
  <c r="V149" i="42"/>
  <c r="Q149" i="42"/>
  <c r="U149" i="42"/>
  <c r="Y149" i="42"/>
  <c r="T149" i="42"/>
  <c r="R149" i="42"/>
  <c r="X149" i="42"/>
  <c r="HW77" i="52"/>
  <c r="HW51" i="52"/>
  <c r="AJ99" i="41"/>
  <c r="AF99" i="41"/>
  <c r="AM99" i="41"/>
  <c r="AH99" i="41"/>
  <c r="AL99" i="41"/>
  <c r="AL191" i="41" s="1"/>
  <c r="AG99" i="41"/>
  <c r="AG191" i="41" s="1"/>
  <c r="AK99" i="41"/>
  <c r="AD99" i="41"/>
  <c r="AI99" i="41"/>
  <c r="AE99" i="41"/>
  <c r="AE191" i="41" s="1"/>
  <c r="AJ206" i="41"/>
  <c r="AF206" i="41"/>
  <c r="AM206" i="41"/>
  <c r="AH206" i="41"/>
  <c r="AL206" i="41"/>
  <c r="AG206" i="41"/>
  <c r="AK206" i="41"/>
  <c r="AI206" i="41"/>
  <c r="AD206" i="41"/>
  <c r="AE206" i="41"/>
  <c r="AK228" i="41"/>
  <c r="AG228" i="41"/>
  <c r="AJ228" i="41"/>
  <c r="AF228" i="41"/>
  <c r="AM228" i="41"/>
  <c r="AE228" i="41"/>
  <c r="AL228" i="41"/>
  <c r="AD228" i="41"/>
  <c r="AI228" i="41"/>
  <c r="AH228" i="41"/>
  <c r="AL207" i="41"/>
  <c r="AH207" i="41"/>
  <c r="AD207" i="41"/>
  <c r="AI207" i="41"/>
  <c r="AM207" i="41"/>
  <c r="AG207" i="41"/>
  <c r="AK207" i="41"/>
  <c r="AJ207" i="41"/>
  <c r="AF207" i="41"/>
  <c r="AE207" i="41"/>
  <c r="AM227" i="41"/>
  <c r="AI227" i="41"/>
  <c r="AE227" i="41"/>
  <c r="AL227" i="41"/>
  <c r="AH227" i="41"/>
  <c r="AD227" i="41"/>
  <c r="AG227" i="41"/>
  <c r="AF227" i="41"/>
  <c r="AK227" i="41"/>
  <c r="AJ227" i="41"/>
  <c r="AJ200" i="41"/>
  <c r="AF200" i="41"/>
  <c r="AI200" i="41"/>
  <c r="AD200" i="41"/>
  <c r="AM200" i="41"/>
  <c r="AH200" i="41"/>
  <c r="AG200" i="41"/>
  <c r="AE200" i="41"/>
  <c r="AL200" i="41"/>
  <c r="AK200" i="41"/>
  <c r="AK222" i="41"/>
  <c r="AG222" i="41"/>
  <c r="AJ222" i="41"/>
  <c r="AF222" i="41"/>
  <c r="AI222" i="41"/>
  <c r="AH222" i="41"/>
  <c r="AM222" i="41"/>
  <c r="AL222" i="41"/>
  <c r="AE222" i="41"/>
  <c r="AD222" i="41"/>
  <c r="AL209" i="41"/>
  <c r="AH209" i="41"/>
  <c r="AD209" i="41"/>
  <c r="AJ209" i="41"/>
  <c r="AE209" i="41"/>
  <c r="AI209" i="41"/>
  <c r="AM209" i="41"/>
  <c r="AK209" i="41"/>
  <c r="AG209" i="41"/>
  <c r="AF209" i="41"/>
  <c r="AJ194" i="41"/>
  <c r="AF194" i="41"/>
  <c r="AK194" i="41"/>
  <c r="AE194" i="41"/>
  <c r="AI194" i="41"/>
  <c r="AD194" i="41"/>
  <c r="AM194" i="41"/>
  <c r="AL194" i="41"/>
  <c r="AH194" i="41"/>
  <c r="AG194" i="41"/>
  <c r="AM221" i="41"/>
  <c r="AI221" i="41"/>
  <c r="AE221" i="41"/>
  <c r="AL221" i="41"/>
  <c r="AH221" i="41"/>
  <c r="AD221" i="41"/>
  <c r="AK221" i="41"/>
  <c r="AJ221" i="41"/>
  <c r="AG221" i="41"/>
  <c r="AF221" i="41"/>
  <c r="AJ202" i="41"/>
  <c r="AF202" i="41"/>
  <c r="AK202" i="41"/>
  <c r="AE202" i="41"/>
  <c r="AI202" i="41"/>
  <c r="AD202" i="41"/>
  <c r="AH202" i="41"/>
  <c r="AG202" i="41"/>
  <c r="AM202" i="41"/>
  <c r="AL202" i="41"/>
  <c r="AK216" i="41"/>
  <c r="AG216" i="41"/>
  <c r="AJ216" i="41"/>
  <c r="AF216" i="41"/>
  <c r="AI216" i="41"/>
  <c r="AH216" i="41"/>
  <c r="AE216" i="41"/>
  <c r="AD216" i="41"/>
  <c r="AM216" i="41"/>
  <c r="AL216" i="41"/>
  <c r="AL203" i="41"/>
  <c r="AH203" i="41"/>
  <c r="AD203" i="41"/>
  <c r="AK203" i="41"/>
  <c r="AF203" i="41"/>
  <c r="AJ203" i="41"/>
  <c r="AE203" i="41"/>
  <c r="AI203" i="41"/>
  <c r="AG203" i="41"/>
  <c r="AM203" i="41"/>
  <c r="AM223" i="41"/>
  <c r="AI223" i="41"/>
  <c r="AE223" i="41"/>
  <c r="AL223" i="41"/>
  <c r="AH223" i="41"/>
  <c r="AD223" i="41"/>
  <c r="AG223" i="41"/>
  <c r="AF223" i="41"/>
  <c r="AJ223" i="41"/>
  <c r="AK223" i="41"/>
  <c r="AJ204" i="41"/>
  <c r="AF204" i="41"/>
  <c r="AL204" i="41"/>
  <c r="AG204" i="41"/>
  <c r="AK204" i="41"/>
  <c r="AE204" i="41"/>
  <c r="AI204" i="41"/>
  <c r="AH204" i="41"/>
  <c r="AM204" i="41"/>
  <c r="AD204" i="41"/>
  <c r="AL195" i="41"/>
  <c r="AH195" i="41"/>
  <c r="AD195" i="41"/>
  <c r="AK195" i="41"/>
  <c r="AF195" i="41"/>
  <c r="AJ195" i="41"/>
  <c r="AE195" i="41"/>
  <c r="AM195" i="41"/>
  <c r="AG195" i="41"/>
  <c r="AI195" i="41"/>
  <c r="AM213" i="41"/>
  <c r="AI213" i="41"/>
  <c r="AL213" i="41"/>
  <c r="AH213" i="41"/>
  <c r="AD213" i="41"/>
  <c r="AG213" i="41"/>
  <c r="AF213" i="41"/>
  <c r="AE213" i="41"/>
  <c r="AK213" i="41"/>
  <c r="AJ213" i="41"/>
  <c r="AM225" i="41"/>
  <c r="AI225" i="41"/>
  <c r="AE225" i="41"/>
  <c r="AL225" i="41"/>
  <c r="AH225" i="41"/>
  <c r="AD225" i="41"/>
  <c r="AK225" i="41"/>
  <c r="AJ225" i="41"/>
  <c r="AG225" i="41"/>
  <c r="AF225" i="41"/>
  <c r="AJ113" i="41"/>
  <c r="AF113" i="41"/>
  <c r="AL113" i="41"/>
  <c r="AG113" i="41"/>
  <c r="AM113" i="41"/>
  <c r="AE113" i="41"/>
  <c r="AK113" i="41"/>
  <c r="AD113" i="41"/>
  <c r="AI113" i="41"/>
  <c r="AH113" i="41"/>
  <c r="AJ101" i="41"/>
  <c r="AF101" i="41"/>
  <c r="AI101" i="41"/>
  <c r="AD101" i="41"/>
  <c r="AM101" i="41"/>
  <c r="AH101" i="41"/>
  <c r="AL101" i="41"/>
  <c r="AE101" i="41"/>
  <c r="AK101" i="41"/>
  <c r="AG101" i="41"/>
  <c r="AK214" i="41"/>
  <c r="AG214" i="41"/>
  <c r="AJ214" i="41"/>
  <c r="AF214" i="41"/>
  <c r="AM214" i="41"/>
  <c r="AE214" i="41"/>
  <c r="AL214" i="41"/>
  <c r="AD214" i="41"/>
  <c r="AI214" i="41"/>
  <c r="AH214" i="41"/>
  <c r="AJ198" i="41"/>
  <c r="AF198" i="41"/>
  <c r="AM198" i="41"/>
  <c r="AH198" i="41"/>
  <c r="AL198" i="41"/>
  <c r="AG198" i="41"/>
  <c r="AE198" i="41"/>
  <c r="AD198" i="41"/>
  <c r="AK198" i="41"/>
  <c r="AI198" i="41"/>
  <c r="AM215" i="41"/>
  <c r="AI215" i="41"/>
  <c r="AE215" i="41"/>
  <c r="AL215" i="41"/>
  <c r="AH215" i="41"/>
  <c r="AD215" i="41"/>
  <c r="AK215" i="41"/>
  <c r="AJ215" i="41"/>
  <c r="AF215" i="41"/>
  <c r="AG215" i="41"/>
  <c r="AL199" i="41"/>
  <c r="AH199" i="41"/>
  <c r="AD199" i="41"/>
  <c r="AI199" i="41"/>
  <c r="AM199" i="41"/>
  <c r="AG199" i="41"/>
  <c r="AF199" i="41"/>
  <c r="AE199" i="41"/>
  <c r="AJ199" i="41"/>
  <c r="AK199" i="41"/>
  <c r="AJ208" i="41"/>
  <c r="AF208" i="41"/>
  <c r="AI208" i="41"/>
  <c r="AD208" i="41"/>
  <c r="AM208" i="41"/>
  <c r="AH208" i="41"/>
  <c r="AL208" i="41"/>
  <c r="AK208" i="41"/>
  <c r="AE208" i="41"/>
  <c r="AG208" i="41"/>
  <c r="AM217" i="41"/>
  <c r="AI217" i="41"/>
  <c r="AE217" i="41"/>
  <c r="AL217" i="41"/>
  <c r="AH217" i="41"/>
  <c r="AD217" i="41"/>
  <c r="AG217" i="41"/>
  <c r="AF217" i="41"/>
  <c r="AK217" i="41"/>
  <c r="AJ217" i="41"/>
  <c r="AL201" i="41"/>
  <c r="AH201" i="41"/>
  <c r="AD201" i="41"/>
  <c r="AJ201" i="41"/>
  <c r="AE201" i="41"/>
  <c r="AI201" i="41"/>
  <c r="AG201" i="41"/>
  <c r="AF201" i="41"/>
  <c r="AK201" i="41"/>
  <c r="AM201" i="41"/>
  <c r="AM229" i="41"/>
  <c r="AI229" i="41"/>
  <c r="AE229" i="41"/>
  <c r="AL229" i="41"/>
  <c r="AH229" i="41"/>
  <c r="AD229" i="41"/>
  <c r="AK229" i="41"/>
  <c r="AJ229" i="41"/>
  <c r="AG229" i="41"/>
  <c r="AF229" i="41"/>
  <c r="AJ210" i="41"/>
  <c r="AF210" i="41"/>
  <c r="AK210" i="41"/>
  <c r="AE210" i="41"/>
  <c r="AI210" i="41"/>
  <c r="AD210" i="41"/>
  <c r="AM210" i="41"/>
  <c r="AL210" i="41"/>
  <c r="AG210" i="41"/>
  <c r="AH210" i="41"/>
  <c r="AK224" i="41"/>
  <c r="AG224" i="41"/>
  <c r="AJ224" i="41"/>
  <c r="AF224" i="41"/>
  <c r="AM224" i="41"/>
  <c r="AE224" i="41"/>
  <c r="AL224" i="41"/>
  <c r="AD224" i="41"/>
  <c r="AI224" i="41"/>
  <c r="AH224" i="41"/>
  <c r="AL211" i="41"/>
  <c r="AH211" i="41"/>
  <c r="AD211" i="41"/>
  <c r="AK211" i="41"/>
  <c r="AF211" i="41"/>
  <c r="AJ211" i="41"/>
  <c r="AE211" i="41"/>
  <c r="AM211" i="41"/>
  <c r="AI211" i="41"/>
  <c r="AG211" i="41"/>
  <c r="AJ196" i="41"/>
  <c r="AF196" i="41"/>
  <c r="AL196" i="41"/>
  <c r="AG196" i="41"/>
  <c r="AK196" i="41"/>
  <c r="AE196" i="41"/>
  <c r="AD196" i="41"/>
  <c r="AM196" i="41"/>
  <c r="AI196" i="41"/>
  <c r="AH196" i="41"/>
  <c r="AJ212" i="41"/>
  <c r="AF212" i="41"/>
  <c r="AL212" i="41"/>
  <c r="AG212" i="41"/>
  <c r="AK212" i="41"/>
  <c r="AE212" i="41"/>
  <c r="AD212" i="41"/>
  <c r="AM212" i="41"/>
  <c r="AH212" i="41"/>
  <c r="AI212" i="41"/>
  <c r="AK226" i="41"/>
  <c r="AG226" i="41"/>
  <c r="AJ226" i="41"/>
  <c r="AF226" i="41"/>
  <c r="AI226" i="41"/>
  <c r="AH226" i="41"/>
  <c r="AE226" i="41"/>
  <c r="AD226" i="41"/>
  <c r="AL226" i="41"/>
  <c r="AM226" i="41"/>
  <c r="AL205" i="41"/>
  <c r="AH205" i="41"/>
  <c r="AD205" i="41"/>
  <c r="AM205" i="41"/>
  <c r="AG205" i="41"/>
  <c r="AK205" i="41"/>
  <c r="AF205" i="41"/>
  <c r="AJ205" i="41"/>
  <c r="AI205" i="41"/>
  <c r="AE205" i="41"/>
  <c r="AL122" i="41"/>
  <c r="AH122" i="41"/>
  <c r="AD122" i="41"/>
  <c r="AM122" i="41"/>
  <c r="AG122" i="41"/>
  <c r="AI122" i="41"/>
  <c r="AF122" i="41"/>
  <c r="AK122" i="41"/>
  <c r="AE122" i="41"/>
  <c r="AJ122" i="41"/>
  <c r="AL106" i="41"/>
  <c r="AH106" i="41"/>
  <c r="AD106" i="41"/>
  <c r="AM106" i="41"/>
  <c r="AG106" i="41"/>
  <c r="AK106" i="41"/>
  <c r="AF106" i="41"/>
  <c r="AE106" i="41"/>
  <c r="AJ106" i="41"/>
  <c r="AI106" i="41"/>
  <c r="AJ123" i="41"/>
  <c r="AF123" i="41"/>
  <c r="AM123" i="41"/>
  <c r="AH123" i="41"/>
  <c r="AL123" i="41"/>
  <c r="AE123" i="41"/>
  <c r="AK123" i="41"/>
  <c r="AD123" i="41"/>
  <c r="AI123" i="41"/>
  <c r="AG123" i="41"/>
  <c r="AJ107" i="41"/>
  <c r="AF107" i="41"/>
  <c r="AM107" i="41"/>
  <c r="AH107" i="41"/>
  <c r="AL107" i="41"/>
  <c r="AG107" i="41"/>
  <c r="AE107" i="41"/>
  <c r="AI107" i="41"/>
  <c r="AD107" i="41"/>
  <c r="AK107" i="41"/>
  <c r="AL116" i="41"/>
  <c r="AH116" i="41"/>
  <c r="AD116" i="41"/>
  <c r="AI116" i="41"/>
  <c r="AK116" i="41"/>
  <c r="AE116" i="41"/>
  <c r="AJ116" i="41"/>
  <c r="AG116" i="41"/>
  <c r="AM116" i="41"/>
  <c r="AF116" i="41"/>
  <c r="AJ128" i="41"/>
  <c r="AJ220" i="41" s="1"/>
  <c r="AF128" i="41"/>
  <c r="AF220" i="41" s="1"/>
  <c r="AI128" i="41"/>
  <c r="AI220" i="41" s="1"/>
  <c r="AD128" i="41"/>
  <c r="AD220" i="41" s="1"/>
  <c r="AK128" i="41"/>
  <c r="AK220" i="41" s="1"/>
  <c r="AH128" i="41"/>
  <c r="AH220" i="41" s="1"/>
  <c r="AG128" i="41"/>
  <c r="AG220" i="41" s="1"/>
  <c r="AM128" i="41"/>
  <c r="AM220" i="41" s="1"/>
  <c r="AE128" i="41"/>
  <c r="AE220" i="41" s="1"/>
  <c r="AL128" i="41"/>
  <c r="AL220" i="41" s="1"/>
  <c r="AL125" i="41"/>
  <c r="AH125" i="41"/>
  <c r="AD125" i="41"/>
  <c r="AI125" i="41"/>
  <c r="AM125" i="41"/>
  <c r="AF125" i="41"/>
  <c r="AJ125" i="41"/>
  <c r="AG125" i="41"/>
  <c r="AE125" i="41"/>
  <c r="AK125" i="41"/>
  <c r="AJ109" i="41"/>
  <c r="AF109" i="41"/>
  <c r="AI109" i="41"/>
  <c r="AK109" i="41"/>
  <c r="AD109" i="41"/>
  <c r="AH109" i="41"/>
  <c r="AG109" i="41"/>
  <c r="AL109" i="41"/>
  <c r="AE109" i="41"/>
  <c r="AM109" i="41"/>
  <c r="AL137" i="41"/>
  <c r="AH137" i="41"/>
  <c r="AD137" i="41"/>
  <c r="AJ137" i="41"/>
  <c r="AE137" i="41"/>
  <c r="AM137" i="41"/>
  <c r="AF137" i="41"/>
  <c r="AK137" i="41"/>
  <c r="AI137" i="41"/>
  <c r="AG137" i="41"/>
  <c r="AL118" i="41"/>
  <c r="AH118" i="41"/>
  <c r="AD118" i="41"/>
  <c r="AJ118" i="41"/>
  <c r="AE118" i="41"/>
  <c r="AM118" i="41"/>
  <c r="AF118" i="41"/>
  <c r="AK118" i="41"/>
  <c r="AI118" i="41"/>
  <c r="AG118" i="41"/>
  <c r="AJ132" i="41"/>
  <c r="AF132" i="41"/>
  <c r="AL132" i="41"/>
  <c r="AG132" i="41"/>
  <c r="AM132" i="41"/>
  <c r="AE132" i="41"/>
  <c r="AH132" i="41"/>
  <c r="AD132" i="41"/>
  <c r="AK132" i="41"/>
  <c r="AI132" i="41"/>
  <c r="AJ119" i="41"/>
  <c r="AF119" i="41"/>
  <c r="AK119" i="41"/>
  <c r="AE119" i="41"/>
  <c r="AI119" i="41"/>
  <c r="AH119" i="41"/>
  <c r="AM119" i="41"/>
  <c r="AG119" i="41"/>
  <c r="AL119" i="41"/>
  <c r="AD119" i="41"/>
  <c r="AL104" i="41"/>
  <c r="AH104" i="41"/>
  <c r="AD104" i="41"/>
  <c r="AK104" i="41"/>
  <c r="AF104" i="41"/>
  <c r="AJ104" i="41"/>
  <c r="AE104" i="41"/>
  <c r="AI104" i="41"/>
  <c r="AG104" i="41"/>
  <c r="AM104" i="41"/>
  <c r="AL120" i="41"/>
  <c r="AH120" i="41"/>
  <c r="AD120" i="41"/>
  <c r="AK120" i="41"/>
  <c r="AF120" i="41"/>
  <c r="AG120" i="41"/>
  <c r="AM120" i="41"/>
  <c r="AE120" i="41"/>
  <c r="AJ120" i="41"/>
  <c r="AI120" i="41"/>
  <c r="AJ134" i="41"/>
  <c r="AF134" i="41"/>
  <c r="AM134" i="41"/>
  <c r="AH134" i="41"/>
  <c r="AG134" i="41"/>
  <c r="AE134" i="41"/>
  <c r="AL134" i="41"/>
  <c r="AD134" i="41"/>
  <c r="AK134" i="41"/>
  <c r="AI134" i="41"/>
  <c r="AL114" i="41"/>
  <c r="AH114" i="41"/>
  <c r="AD114" i="41"/>
  <c r="AM114" i="41"/>
  <c r="AG114" i="41"/>
  <c r="AJ114" i="41"/>
  <c r="AI114" i="41"/>
  <c r="AF114" i="41"/>
  <c r="AK114" i="41"/>
  <c r="AE114" i="41"/>
  <c r="AJ136" i="41"/>
  <c r="AF136" i="41"/>
  <c r="AI136" i="41"/>
  <c r="AD136" i="41"/>
  <c r="AH136" i="41"/>
  <c r="AM136" i="41"/>
  <c r="AE136" i="41"/>
  <c r="AL136" i="41"/>
  <c r="AK136" i="41"/>
  <c r="AG136" i="41"/>
  <c r="AJ115" i="41"/>
  <c r="AF115" i="41"/>
  <c r="AM115" i="41"/>
  <c r="AH115" i="41"/>
  <c r="AG115" i="41"/>
  <c r="AL115" i="41"/>
  <c r="AE115" i="41"/>
  <c r="AK115" i="41"/>
  <c r="AD115" i="41"/>
  <c r="AI115" i="41"/>
  <c r="AL135" i="41"/>
  <c r="AH135" i="41"/>
  <c r="AD135" i="41"/>
  <c r="AI135" i="41"/>
  <c r="AK135" i="41"/>
  <c r="AE135" i="41"/>
  <c r="AF135" i="41"/>
  <c r="AM135" i="41"/>
  <c r="AJ135" i="41"/>
  <c r="AG135" i="41"/>
  <c r="AL108" i="41"/>
  <c r="AH108" i="41"/>
  <c r="AD108" i="41"/>
  <c r="AI108" i="41"/>
  <c r="AM108" i="41"/>
  <c r="AG108" i="41"/>
  <c r="AF108" i="41"/>
  <c r="AK108" i="41"/>
  <c r="AJ108" i="41"/>
  <c r="AE108" i="41"/>
  <c r="AJ130" i="41"/>
  <c r="AF130" i="41"/>
  <c r="AK130" i="41"/>
  <c r="AE130" i="41"/>
  <c r="AL130" i="41"/>
  <c r="AD130" i="41"/>
  <c r="AH130" i="41"/>
  <c r="AG130" i="41"/>
  <c r="AM130" i="41"/>
  <c r="AI130" i="41"/>
  <c r="AJ117" i="41"/>
  <c r="AF117" i="41"/>
  <c r="AI117" i="41"/>
  <c r="AD117" i="41"/>
  <c r="AH117" i="41"/>
  <c r="AM117" i="41"/>
  <c r="AG117" i="41"/>
  <c r="AL117" i="41"/>
  <c r="AE117" i="41"/>
  <c r="AK117" i="41"/>
  <c r="AL102" i="41"/>
  <c r="AH102" i="41"/>
  <c r="AD102" i="41"/>
  <c r="AJ102" i="41"/>
  <c r="AE102" i="41"/>
  <c r="AI102" i="41"/>
  <c r="AM102" i="41"/>
  <c r="AG102" i="41"/>
  <c r="AF102" i="41"/>
  <c r="AK102" i="41"/>
  <c r="AL129" i="41"/>
  <c r="AH129" i="41"/>
  <c r="AD129" i="41"/>
  <c r="AJ129" i="41"/>
  <c r="AE129" i="41"/>
  <c r="AG129" i="41"/>
  <c r="AI129" i="41"/>
  <c r="AF129" i="41"/>
  <c r="AM129" i="41"/>
  <c r="AK129" i="41"/>
  <c r="AL110" i="41"/>
  <c r="AH110" i="41"/>
  <c r="AD110" i="41"/>
  <c r="AJ110" i="41"/>
  <c r="AE110" i="41"/>
  <c r="AG110" i="41"/>
  <c r="AM110" i="41"/>
  <c r="AF110" i="41"/>
  <c r="AK110" i="41"/>
  <c r="AI110" i="41"/>
  <c r="AJ124" i="41"/>
  <c r="AM124" i="41"/>
  <c r="AH124" i="41"/>
  <c r="AD124" i="41"/>
  <c r="AI124" i="41"/>
  <c r="AK124" i="41"/>
  <c r="AG124" i="41"/>
  <c r="AF124" i="41"/>
  <c r="AE124" i="41"/>
  <c r="AL124" i="41"/>
  <c r="AJ111" i="41"/>
  <c r="AF111" i="41"/>
  <c r="AK111" i="41"/>
  <c r="AE111" i="41"/>
  <c r="AL111" i="41"/>
  <c r="AD111" i="41"/>
  <c r="AI111" i="41"/>
  <c r="AH111" i="41"/>
  <c r="AG111" i="41"/>
  <c r="AM111" i="41"/>
  <c r="AL131" i="41"/>
  <c r="AH131" i="41"/>
  <c r="AD131" i="41"/>
  <c r="AK131" i="41"/>
  <c r="AF131" i="41"/>
  <c r="AI131" i="41"/>
  <c r="AG131" i="41"/>
  <c r="AE131" i="41"/>
  <c r="AM131" i="41"/>
  <c r="AJ131" i="41"/>
  <c r="AL112" i="41"/>
  <c r="AH112" i="41"/>
  <c r="AD112" i="41"/>
  <c r="AK112" i="41"/>
  <c r="AF112" i="41"/>
  <c r="AI112" i="41"/>
  <c r="AG112" i="41"/>
  <c r="AM112" i="41"/>
  <c r="AE112" i="41"/>
  <c r="AJ112" i="41"/>
  <c r="AJ103" i="41"/>
  <c r="AF103" i="41"/>
  <c r="AK103" i="41"/>
  <c r="AE103" i="41"/>
  <c r="AI103" i="41"/>
  <c r="AD103" i="41"/>
  <c r="AM103" i="41"/>
  <c r="AG103" i="41"/>
  <c r="AL103" i="41"/>
  <c r="AH103" i="41"/>
  <c r="AJ121" i="41"/>
  <c r="AF121" i="41"/>
  <c r="AL121" i="41"/>
  <c r="AG121" i="41"/>
  <c r="AK121" i="41"/>
  <c r="AD121" i="41"/>
  <c r="AI121" i="41"/>
  <c r="AH121" i="41"/>
  <c r="AM121" i="41"/>
  <c r="AE121" i="41"/>
  <c r="AL133" i="41"/>
  <c r="AH133" i="41"/>
  <c r="AD133" i="41"/>
  <c r="AM133" i="41"/>
  <c r="AG133" i="41"/>
  <c r="AJ133" i="41"/>
  <c r="AF133" i="41"/>
  <c r="AE133" i="41"/>
  <c r="AK133" i="41"/>
  <c r="AI133" i="41"/>
  <c r="Y198" i="41"/>
  <c r="U198" i="41"/>
  <c r="X198" i="41"/>
  <c r="T198" i="41"/>
  <c r="R198" i="41"/>
  <c r="W198" i="41"/>
  <c r="V198" i="41"/>
  <c r="S198" i="41"/>
  <c r="Y199" i="41"/>
  <c r="U199" i="41"/>
  <c r="X199" i="41"/>
  <c r="T199" i="41"/>
  <c r="R199" i="41"/>
  <c r="W199" i="41"/>
  <c r="V199" i="41"/>
  <c r="S199" i="41"/>
  <c r="Y201" i="41"/>
  <c r="U201" i="41"/>
  <c r="X201" i="41"/>
  <c r="T201" i="41"/>
  <c r="R201" i="41"/>
  <c r="W201" i="41"/>
  <c r="V201" i="41"/>
  <c r="S201" i="41"/>
  <c r="Y210" i="41"/>
  <c r="U210" i="41"/>
  <c r="X210" i="41"/>
  <c r="T210" i="41"/>
  <c r="R210" i="41"/>
  <c r="W210" i="41"/>
  <c r="V210" i="41"/>
  <c r="S210" i="41"/>
  <c r="Y211" i="41"/>
  <c r="U211" i="41"/>
  <c r="X211" i="41"/>
  <c r="T211" i="41"/>
  <c r="R211" i="41"/>
  <c r="W211" i="41"/>
  <c r="V211" i="41"/>
  <c r="S211" i="41"/>
  <c r="Y212" i="41"/>
  <c r="U212" i="41"/>
  <c r="X212" i="41"/>
  <c r="T212" i="41"/>
  <c r="R212" i="41"/>
  <c r="W212" i="41"/>
  <c r="V212" i="41"/>
  <c r="S212" i="41"/>
  <c r="Y205" i="41"/>
  <c r="U205" i="41"/>
  <c r="X205" i="41"/>
  <c r="T205" i="41"/>
  <c r="R205" i="41"/>
  <c r="W205" i="41"/>
  <c r="V205" i="41"/>
  <c r="S205" i="41"/>
  <c r="Y206" i="41"/>
  <c r="U206" i="41"/>
  <c r="X206" i="41"/>
  <c r="T206" i="41"/>
  <c r="R206" i="41"/>
  <c r="W206" i="41"/>
  <c r="V206" i="41"/>
  <c r="S206" i="41"/>
  <c r="Y228" i="41"/>
  <c r="U228" i="41"/>
  <c r="X228" i="41"/>
  <c r="T228" i="41"/>
  <c r="W228" i="41"/>
  <c r="S228" i="41"/>
  <c r="V228" i="41"/>
  <c r="R228" i="41"/>
  <c r="Y207" i="41"/>
  <c r="U207" i="41"/>
  <c r="X207" i="41"/>
  <c r="T207" i="41"/>
  <c r="R207" i="41"/>
  <c r="W207" i="41"/>
  <c r="V207" i="41"/>
  <c r="S207" i="41"/>
  <c r="Y227" i="41"/>
  <c r="U227" i="41"/>
  <c r="X227" i="41"/>
  <c r="T227" i="41"/>
  <c r="W227" i="41"/>
  <c r="S227" i="41"/>
  <c r="V227" i="41"/>
  <c r="R227" i="41"/>
  <c r="Y200" i="41"/>
  <c r="U200" i="41"/>
  <c r="X200" i="41"/>
  <c r="T200" i="41"/>
  <c r="R200" i="41"/>
  <c r="S200" i="41"/>
  <c r="W200" i="41"/>
  <c r="V200" i="41"/>
  <c r="Y222" i="41"/>
  <c r="U222" i="41"/>
  <c r="X222" i="41"/>
  <c r="T222" i="41"/>
  <c r="R222" i="41"/>
  <c r="W222" i="41"/>
  <c r="V222" i="41"/>
  <c r="S222" i="41"/>
  <c r="Y209" i="41"/>
  <c r="U209" i="41"/>
  <c r="X209" i="41"/>
  <c r="T209" i="41"/>
  <c r="R209" i="41"/>
  <c r="W209" i="41"/>
  <c r="V209" i="41"/>
  <c r="S209" i="41"/>
  <c r="Y194" i="41"/>
  <c r="U194" i="41"/>
  <c r="X194" i="41"/>
  <c r="T194" i="41"/>
  <c r="R194" i="41"/>
  <c r="S194" i="41"/>
  <c r="W194" i="41"/>
  <c r="V194" i="41"/>
  <c r="Y221" i="41"/>
  <c r="U221" i="41"/>
  <c r="X221" i="41"/>
  <c r="T221" i="41"/>
  <c r="R221" i="41"/>
  <c r="W221" i="41"/>
  <c r="V221" i="41"/>
  <c r="S221" i="41"/>
  <c r="Y202" i="41"/>
  <c r="U202" i="41"/>
  <c r="X202" i="41"/>
  <c r="T202" i="41"/>
  <c r="R202" i="41"/>
  <c r="W202" i="41"/>
  <c r="V202" i="41"/>
  <c r="S202" i="41"/>
  <c r="Y216" i="41"/>
  <c r="U216" i="41"/>
  <c r="X216" i="41"/>
  <c r="T216" i="41"/>
  <c r="R216" i="41"/>
  <c r="W216" i="41"/>
  <c r="V216" i="41"/>
  <c r="S216" i="41"/>
  <c r="Y203" i="41"/>
  <c r="U203" i="41"/>
  <c r="X203" i="41"/>
  <c r="T203" i="41"/>
  <c r="R203" i="41"/>
  <c r="W203" i="41"/>
  <c r="V203" i="41"/>
  <c r="S203" i="41"/>
  <c r="Y223" i="41"/>
  <c r="U223" i="41"/>
  <c r="X223" i="41"/>
  <c r="T223" i="41"/>
  <c r="R223" i="41"/>
  <c r="W223" i="41"/>
  <c r="V223" i="41"/>
  <c r="S223" i="41"/>
  <c r="Y204" i="41"/>
  <c r="U204" i="41"/>
  <c r="X204" i="41"/>
  <c r="T204" i="41"/>
  <c r="R204" i="41"/>
  <c r="W204" i="41"/>
  <c r="V204" i="41"/>
  <c r="S204" i="41"/>
  <c r="Y195" i="41"/>
  <c r="U195" i="41"/>
  <c r="X195" i="41"/>
  <c r="T195" i="41"/>
  <c r="R195" i="41"/>
  <c r="W195" i="41"/>
  <c r="V195" i="41"/>
  <c r="S195" i="41"/>
  <c r="Y213" i="41"/>
  <c r="U213" i="41"/>
  <c r="X213" i="41"/>
  <c r="T213" i="41"/>
  <c r="R213" i="41"/>
  <c r="W213" i="41"/>
  <c r="V213" i="41"/>
  <c r="S213" i="41"/>
  <c r="Y225" i="41"/>
  <c r="U225" i="41"/>
  <c r="X225" i="41"/>
  <c r="T225" i="41"/>
  <c r="W225" i="41"/>
  <c r="S225" i="41"/>
  <c r="V225" i="41"/>
  <c r="R225" i="41"/>
  <c r="Y214" i="41"/>
  <c r="U214" i="41"/>
  <c r="X214" i="41"/>
  <c r="T214" i="41"/>
  <c r="R214" i="41"/>
  <c r="W214" i="41"/>
  <c r="V214" i="41"/>
  <c r="S214" i="41"/>
  <c r="Y215" i="41"/>
  <c r="U215" i="41"/>
  <c r="X215" i="41"/>
  <c r="T215" i="41"/>
  <c r="R215" i="41"/>
  <c r="W215" i="41"/>
  <c r="V215" i="41"/>
  <c r="S215" i="41"/>
  <c r="Y208" i="41"/>
  <c r="U208" i="41"/>
  <c r="X208" i="41"/>
  <c r="T208" i="41"/>
  <c r="R208" i="41"/>
  <c r="W208" i="41"/>
  <c r="V208" i="41"/>
  <c r="S208" i="41"/>
  <c r="Y217" i="41"/>
  <c r="U217" i="41"/>
  <c r="X217" i="41"/>
  <c r="T217" i="41"/>
  <c r="R217" i="41"/>
  <c r="W217" i="41"/>
  <c r="V217" i="41"/>
  <c r="S217" i="41"/>
  <c r="Y229" i="41"/>
  <c r="U229" i="41"/>
  <c r="X229" i="41"/>
  <c r="T229" i="41"/>
  <c r="W229" i="41"/>
  <c r="S229" i="41"/>
  <c r="V229" i="41"/>
  <c r="R229" i="41"/>
  <c r="Y224" i="41"/>
  <c r="U224" i="41"/>
  <c r="X224" i="41"/>
  <c r="T224" i="41"/>
  <c r="W224" i="41"/>
  <c r="R224" i="41"/>
  <c r="V224" i="41"/>
  <c r="S224" i="41"/>
  <c r="Y196" i="41"/>
  <c r="U196" i="41"/>
  <c r="X196" i="41"/>
  <c r="T196" i="41"/>
  <c r="R196" i="41"/>
  <c r="S196" i="41"/>
  <c r="W196" i="41"/>
  <c r="V196" i="41"/>
  <c r="Y226" i="41"/>
  <c r="U226" i="41"/>
  <c r="X226" i="41"/>
  <c r="T226" i="41"/>
  <c r="W226" i="41"/>
  <c r="S226" i="41"/>
  <c r="R226" i="41"/>
  <c r="V226" i="41"/>
  <c r="X99" i="41"/>
  <c r="T99" i="41"/>
  <c r="U99" i="41"/>
  <c r="S99" i="41"/>
  <c r="W99" i="41"/>
  <c r="V99" i="41"/>
  <c r="Y99" i="41"/>
  <c r="R99" i="41"/>
  <c r="V122" i="41"/>
  <c r="R122" i="41"/>
  <c r="X122" i="41"/>
  <c r="S122" i="41"/>
  <c r="Y122" i="41"/>
  <c r="T122" i="41"/>
  <c r="W122" i="41"/>
  <c r="U122" i="41"/>
  <c r="W106" i="41"/>
  <c r="S106" i="41"/>
  <c r="X106" i="41"/>
  <c r="T106" i="41"/>
  <c r="R106" i="41"/>
  <c r="Y106" i="41"/>
  <c r="U106" i="41"/>
  <c r="V106" i="41"/>
  <c r="V123" i="41"/>
  <c r="R123" i="41"/>
  <c r="U123" i="41"/>
  <c r="W123" i="41"/>
  <c r="Y123" i="41"/>
  <c r="X123" i="41"/>
  <c r="S123" i="41"/>
  <c r="T123" i="41"/>
  <c r="W107" i="41"/>
  <c r="S107" i="41"/>
  <c r="X107" i="41"/>
  <c r="T107" i="41"/>
  <c r="R107" i="41"/>
  <c r="V107" i="41"/>
  <c r="U107" i="41"/>
  <c r="Y107" i="41"/>
  <c r="W116" i="41"/>
  <c r="S116" i="41"/>
  <c r="X116" i="41"/>
  <c r="T116" i="41"/>
  <c r="R116" i="41"/>
  <c r="Y116" i="41"/>
  <c r="U116" i="41"/>
  <c r="V116" i="41"/>
  <c r="V128" i="41"/>
  <c r="V220" i="41" s="1"/>
  <c r="R128" i="41"/>
  <c r="R220" i="41" s="1"/>
  <c r="X128" i="41"/>
  <c r="X220" i="41" s="1"/>
  <c r="S128" i="41"/>
  <c r="S220" i="41" s="1"/>
  <c r="Y128" i="41"/>
  <c r="Y220" i="41" s="1"/>
  <c r="T128" i="41"/>
  <c r="T220" i="41" s="1"/>
  <c r="W128" i="41"/>
  <c r="W220" i="41" s="1"/>
  <c r="U128" i="41"/>
  <c r="U220" i="41" s="1"/>
  <c r="V125" i="41"/>
  <c r="R125" i="41"/>
  <c r="U125" i="41"/>
  <c r="W125" i="41"/>
  <c r="T125" i="41"/>
  <c r="X125" i="41"/>
  <c r="S125" i="41"/>
  <c r="Y125" i="41"/>
  <c r="W109" i="41"/>
  <c r="S109" i="41"/>
  <c r="X109" i="41"/>
  <c r="T109" i="41"/>
  <c r="R109" i="41"/>
  <c r="V109" i="41"/>
  <c r="U109" i="41"/>
  <c r="Y109" i="41"/>
  <c r="V137" i="41"/>
  <c r="R137" i="41"/>
  <c r="U137" i="41"/>
  <c r="W137" i="41"/>
  <c r="Y137" i="41"/>
  <c r="T137" i="41"/>
  <c r="S137" i="41"/>
  <c r="X137" i="41"/>
  <c r="W118" i="41"/>
  <c r="S118" i="41"/>
  <c r="X118" i="41"/>
  <c r="T118" i="41"/>
  <c r="R118" i="41"/>
  <c r="Y118" i="41"/>
  <c r="U118" i="41"/>
  <c r="V118" i="41"/>
  <c r="V132" i="41"/>
  <c r="R132" i="41"/>
  <c r="X132" i="41"/>
  <c r="S132" i="41"/>
  <c r="Y132" i="41"/>
  <c r="T132" i="41"/>
  <c r="W132" i="41"/>
  <c r="U132" i="41"/>
  <c r="W119" i="41"/>
  <c r="S119" i="41"/>
  <c r="X119" i="41"/>
  <c r="T119" i="41"/>
  <c r="R119" i="41"/>
  <c r="V119" i="41"/>
  <c r="U119" i="41"/>
  <c r="Y119" i="41"/>
  <c r="W104" i="41"/>
  <c r="S104" i="41"/>
  <c r="X104" i="41"/>
  <c r="T104" i="41"/>
  <c r="R104" i="41"/>
  <c r="Y104" i="41"/>
  <c r="U104" i="41"/>
  <c r="V104" i="41"/>
  <c r="V120" i="41"/>
  <c r="X120" i="41"/>
  <c r="S120" i="41"/>
  <c r="Y120" i="41"/>
  <c r="T120" i="41"/>
  <c r="R120" i="41"/>
  <c r="U120" i="41"/>
  <c r="W120" i="41"/>
  <c r="V134" i="41"/>
  <c r="R134" i="41"/>
  <c r="X134" i="41"/>
  <c r="S134" i="41"/>
  <c r="Y134" i="41"/>
  <c r="T134" i="41"/>
  <c r="W134" i="41"/>
  <c r="U134" i="41"/>
  <c r="W113" i="41"/>
  <c r="S113" i="41"/>
  <c r="X113" i="41"/>
  <c r="T113" i="41"/>
  <c r="R113" i="41"/>
  <c r="V113" i="41"/>
  <c r="U113" i="41"/>
  <c r="Y113" i="41"/>
  <c r="X101" i="41"/>
  <c r="T101" i="41"/>
  <c r="U101" i="41"/>
  <c r="Y101" i="41"/>
  <c r="R101" i="41"/>
  <c r="V101" i="41"/>
  <c r="S101" i="41"/>
  <c r="W101" i="41"/>
  <c r="W114" i="41"/>
  <c r="S114" i="41"/>
  <c r="X114" i="41"/>
  <c r="T114" i="41"/>
  <c r="R114" i="41"/>
  <c r="Y114" i="41"/>
  <c r="U114" i="41"/>
  <c r="V114" i="41"/>
  <c r="V136" i="41"/>
  <c r="R136" i="41"/>
  <c r="X136" i="41"/>
  <c r="S136" i="41"/>
  <c r="Y136" i="41"/>
  <c r="T136" i="41"/>
  <c r="W136" i="41"/>
  <c r="U136" i="41"/>
  <c r="W115" i="41"/>
  <c r="S115" i="41"/>
  <c r="X115" i="41"/>
  <c r="T115" i="41"/>
  <c r="R115" i="41"/>
  <c r="V115" i="41"/>
  <c r="U115" i="41"/>
  <c r="Y115" i="41"/>
  <c r="V135" i="41"/>
  <c r="R135" i="41"/>
  <c r="U135" i="41"/>
  <c r="W135" i="41"/>
  <c r="T135" i="41"/>
  <c r="X135" i="41"/>
  <c r="S135" i="41"/>
  <c r="Y135" i="41"/>
  <c r="W108" i="41"/>
  <c r="S108" i="41"/>
  <c r="X108" i="41"/>
  <c r="T108" i="41"/>
  <c r="R108" i="41"/>
  <c r="Y108" i="41"/>
  <c r="U108" i="41"/>
  <c r="V108" i="41"/>
  <c r="V130" i="41"/>
  <c r="R130" i="41"/>
  <c r="X130" i="41"/>
  <c r="S130" i="41"/>
  <c r="Y130" i="41"/>
  <c r="T130" i="41"/>
  <c r="U130" i="41"/>
  <c r="W130" i="41"/>
  <c r="W117" i="41"/>
  <c r="S117" i="41"/>
  <c r="X117" i="41"/>
  <c r="T117" i="41"/>
  <c r="R117" i="41"/>
  <c r="V117" i="41"/>
  <c r="U117" i="41"/>
  <c r="Y117" i="41"/>
  <c r="X102" i="41"/>
  <c r="T102" i="41"/>
  <c r="W102" i="41"/>
  <c r="R102" i="41"/>
  <c r="U102" i="41"/>
  <c r="Y102" i="41"/>
  <c r="S102" i="41"/>
  <c r="V102" i="41"/>
  <c r="V129" i="41"/>
  <c r="R129" i="41"/>
  <c r="U129" i="41"/>
  <c r="W129" i="41"/>
  <c r="Y129" i="41"/>
  <c r="T129" i="41"/>
  <c r="S129" i="41"/>
  <c r="X129" i="41"/>
  <c r="W110" i="41"/>
  <c r="S110" i="41"/>
  <c r="X110" i="41"/>
  <c r="T110" i="41"/>
  <c r="R110" i="41"/>
  <c r="Y110" i="41"/>
  <c r="U110" i="41"/>
  <c r="V110" i="41"/>
  <c r="V124" i="41"/>
  <c r="R124" i="41"/>
  <c r="X124" i="41"/>
  <c r="S124" i="41"/>
  <c r="Y124" i="41"/>
  <c r="T124" i="41"/>
  <c r="W124" i="41"/>
  <c r="U124" i="41"/>
  <c r="W111" i="41"/>
  <c r="S111" i="41"/>
  <c r="X111" i="41"/>
  <c r="T111" i="41"/>
  <c r="R111" i="41"/>
  <c r="V111" i="41"/>
  <c r="U111" i="41"/>
  <c r="Y111" i="41"/>
  <c r="V131" i="41"/>
  <c r="R131" i="41"/>
  <c r="U131" i="41"/>
  <c r="W131" i="41"/>
  <c r="T131" i="41"/>
  <c r="S131" i="41"/>
  <c r="Y131" i="41"/>
  <c r="X131" i="41"/>
  <c r="W112" i="41"/>
  <c r="S112" i="41"/>
  <c r="X112" i="41"/>
  <c r="T112" i="41"/>
  <c r="R112" i="41"/>
  <c r="Y112" i="41"/>
  <c r="U112" i="41"/>
  <c r="V112" i="41"/>
  <c r="X103" i="41"/>
  <c r="T103" i="41"/>
  <c r="U103" i="41"/>
  <c r="S103" i="41"/>
  <c r="W103" i="41"/>
  <c r="V103" i="41"/>
  <c r="Y103" i="41"/>
  <c r="R103" i="41"/>
  <c r="V121" i="41"/>
  <c r="R121" i="41"/>
  <c r="U121" i="41"/>
  <c r="W121" i="41"/>
  <c r="T121" i="41"/>
  <c r="S121" i="41"/>
  <c r="Y121" i="41"/>
  <c r="X121" i="41"/>
  <c r="V133" i="41"/>
  <c r="R133" i="41"/>
  <c r="U133" i="41"/>
  <c r="W133" i="41"/>
  <c r="Y133" i="41"/>
  <c r="X133" i="41"/>
  <c r="S133" i="41"/>
  <c r="T133" i="41"/>
  <c r="AR228" i="41"/>
  <c r="AQ228" i="41"/>
  <c r="AQ227" i="41"/>
  <c r="AR227" i="41"/>
  <c r="AQ222" i="41"/>
  <c r="AR222" i="41"/>
  <c r="AQ221" i="41"/>
  <c r="AR221" i="41"/>
  <c r="AQ223" i="41"/>
  <c r="AR223" i="41"/>
  <c r="AQ225" i="41"/>
  <c r="AR225" i="41"/>
  <c r="AQ229" i="41"/>
  <c r="AR229" i="41"/>
  <c r="AR224" i="41"/>
  <c r="AQ224" i="41"/>
  <c r="AQ226" i="41"/>
  <c r="AR226" i="41"/>
  <c r="AQ214" i="41"/>
  <c r="AR214" i="41"/>
  <c r="AQ199" i="41"/>
  <c r="AR199" i="41"/>
  <c r="AQ201" i="41"/>
  <c r="AR201" i="41"/>
  <c r="AQ210" i="41"/>
  <c r="AR210" i="41"/>
  <c r="AQ211" i="41"/>
  <c r="AR211" i="41"/>
  <c r="AQ212" i="41"/>
  <c r="AR212" i="41"/>
  <c r="AQ205" i="41"/>
  <c r="AR205" i="41"/>
  <c r="AQ206" i="41"/>
  <c r="AR206" i="41"/>
  <c r="AQ207" i="41"/>
  <c r="AR207" i="41"/>
  <c r="AQ200" i="41"/>
  <c r="AR200" i="41"/>
  <c r="AQ209" i="41"/>
  <c r="AR209" i="41"/>
  <c r="AQ194" i="41"/>
  <c r="AR194" i="41"/>
  <c r="AQ202" i="41"/>
  <c r="AR202" i="41"/>
  <c r="AQ216" i="41"/>
  <c r="AR216" i="41"/>
  <c r="AQ203" i="41"/>
  <c r="AR203" i="41"/>
  <c r="AQ204" i="41"/>
  <c r="AR204" i="41"/>
  <c r="AQ195" i="41"/>
  <c r="AR195" i="41"/>
  <c r="AQ213" i="41"/>
  <c r="AR213" i="41"/>
  <c r="AQ198" i="41"/>
  <c r="AR198" i="41"/>
  <c r="AQ215" i="41"/>
  <c r="AR215" i="41"/>
  <c r="AQ208" i="41"/>
  <c r="AR208" i="41"/>
  <c r="AQ217" i="41"/>
  <c r="AR217" i="41"/>
  <c r="AQ196" i="41"/>
  <c r="AR196" i="41"/>
  <c r="AQ128" i="41"/>
  <c r="AQ220" i="41" s="1"/>
  <c r="AR128" i="41"/>
  <c r="AR220" i="41" s="1"/>
  <c r="AQ137" i="41"/>
  <c r="AR137" i="41"/>
  <c r="AQ132" i="41"/>
  <c r="AR132" i="41"/>
  <c r="AQ134" i="41"/>
  <c r="AR134" i="41"/>
  <c r="AQ136" i="41"/>
  <c r="AR136" i="41"/>
  <c r="AQ135" i="41"/>
  <c r="AR135" i="41"/>
  <c r="AQ130" i="41"/>
  <c r="AR130" i="41"/>
  <c r="AQ129" i="41"/>
  <c r="AR129" i="41"/>
  <c r="AQ131" i="41"/>
  <c r="AR131" i="41"/>
  <c r="AQ133" i="41"/>
  <c r="AR133" i="41"/>
  <c r="AR99" i="41"/>
  <c r="AQ122" i="41"/>
  <c r="AR122" i="41"/>
  <c r="AQ106" i="41"/>
  <c r="AR106" i="41"/>
  <c r="AQ123" i="41"/>
  <c r="AR123" i="41"/>
  <c r="AQ107" i="41"/>
  <c r="AR107" i="41"/>
  <c r="AQ116" i="41"/>
  <c r="AR116" i="41"/>
  <c r="AQ125" i="41"/>
  <c r="AR125" i="41"/>
  <c r="AQ109" i="41"/>
  <c r="AR109" i="41"/>
  <c r="AQ118" i="41"/>
  <c r="AR118" i="41"/>
  <c r="AQ119" i="41"/>
  <c r="AR119" i="41"/>
  <c r="AQ104" i="41"/>
  <c r="AR104" i="41"/>
  <c r="AQ120" i="41"/>
  <c r="AR120" i="41"/>
  <c r="AQ101" i="41"/>
  <c r="AR101" i="41"/>
  <c r="AQ113" i="41"/>
  <c r="AR113" i="41"/>
  <c r="AQ114" i="41"/>
  <c r="AR114" i="41"/>
  <c r="AQ115" i="41"/>
  <c r="AR115" i="41"/>
  <c r="AQ108" i="41"/>
  <c r="AR108" i="41"/>
  <c r="AQ117" i="41"/>
  <c r="AR117" i="41"/>
  <c r="AQ102" i="41"/>
  <c r="AR102" i="41"/>
  <c r="AQ110" i="41"/>
  <c r="AR110" i="41"/>
  <c r="AQ124" i="41"/>
  <c r="AR124" i="41"/>
  <c r="AQ111" i="41"/>
  <c r="AR111" i="41"/>
  <c r="AQ112" i="41"/>
  <c r="AR112" i="41"/>
  <c r="AQ103" i="41"/>
  <c r="AR103" i="41"/>
  <c r="AQ121" i="41"/>
  <c r="AR121" i="41"/>
  <c r="AQ99" i="41"/>
  <c r="B116" i="42"/>
  <c r="B208" i="42"/>
  <c r="B210" i="42"/>
  <c r="B118" i="42"/>
  <c r="B202" i="42"/>
  <c r="B110" i="42"/>
  <c r="B103" i="42"/>
  <c r="B195" i="42"/>
  <c r="B123" i="42"/>
  <c r="B215" i="42"/>
  <c r="B115" i="42"/>
  <c r="B207" i="42"/>
  <c r="B104" i="42"/>
  <c r="B196" i="42"/>
  <c r="B224" i="42"/>
  <c r="B132" i="42"/>
  <c r="B137" i="42"/>
  <c r="B229" i="42"/>
  <c r="B120" i="42"/>
  <c r="B212" i="42"/>
  <c r="B112" i="42"/>
  <c r="B204" i="42"/>
  <c r="B125" i="42"/>
  <c r="B217" i="42"/>
  <c r="B117" i="42"/>
  <c r="B209" i="42"/>
  <c r="B109" i="42"/>
  <c r="B201" i="42"/>
  <c r="B107" i="42"/>
  <c r="B199" i="42"/>
  <c r="B134" i="42"/>
  <c r="B226" i="42"/>
  <c r="B194" i="42"/>
  <c r="B102" i="42"/>
  <c r="B131" i="42"/>
  <c r="B223" i="42"/>
  <c r="B214" i="42"/>
  <c r="B122" i="42"/>
  <c r="B206" i="42"/>
  <c r="B114" i="42"/>
  <c r="B198" i="42"/>
  <c r="B106" i="42"/>
  <c r="B119" i="42"/>
  <c r="B211" i="42"/>
  <c r="B111" i="42"/>
  <c r="B203" i="42"/>
  <c r="B228" i="42"/>
  <c r="B136" i="42"/>
  <c r="B133" i="42"/>
  <c r="B225" i="42"/>
  <c r="B108" i="42"/>
  <c r="B200" i="42"/>
  <c r="B124" i="42"/>
  <c r="B216" i="42"/>
  <c r="B121" i="42"/>
  <c r="B213" i="42"/>
  <c r="B113" i="42"/>
  <c r="B205" i="42"/>
  <c r="B101" i="42"/>
  <c r="B193" i="42"/>
  <c r="B130" i="42"/>
  <c r="B222" i="42"/>
  <c r="B135" i="42"/>
  <c r="B227" i="42"/>
  <c r="B129" i="42"/>
  <c r="B221" i="42"/>
  <c r="A24" i="44"/>
  <c r="B24" i="43"/>
  <c r="N142" i="42"/>
  <c r="J142" i="42"/>
  <c r="F142" i="42"/>
  <c r="M142" i="42"/>
  <c r="I142" i="42"/>
  <c r="E142" i="42"/>
  <c r="P142" i="42"/>
  <c r="L142" i="42"/>
  <c r="H142" i="42"/>
  <c r="D142" i="42"/>
  <c r="O142" i="42"/>
  <c r="K142" i="42"/>
  <c r="G142" i="42"/>
  <c r="AP142" i="42"/>
  <c r="CH142" i="42"/>
  <c r="CD142" i="42"/>
  <c r="BZ142" i="42"/>
  <c r="BV142" i="42"/>
  <c r="BR142" i="42"/>
  <c r="BN142" i="42"/>
  <c r="BJ142" i="42"/>
  <c r="BF142" i="42"/>
  <c r="BB142" i="42"/>
  <c r="AX142" i="42"/>
  <c r="AT142" i="42"/>
  <c r="AO142" i="42"/>
  <c r="AA142" i="42"/>
  <c r="AZ142" i="42"/>
  <c r="AR142" i="42"/>
  <c r="AC142" i="42"/>
  <c r="CG142" i="42"/>
  <c r="CC142" i="42"/>
  <c r="BY142" i="42"/>
  <c r="BU142" i="42"/>
  <c r="BQ142" i="42"/>
  <c r="BM142" i="42"/>
  <c r="BI142" i="42"/>
  <c r="BE142" i="42"/>
  <c r="BA142" i="42"/>
  <c r="AW142" i="42"/>
  <c r="AS142" i="42"/>
  <c r="CF142" i="42"/>
  <c r="CB142" i="42"/>
  <c r="BX142" i="42"/>
  <c r="BT142" i="42"/>
  <c r="BP142" i="42"/>
  <c r="BL142" i="42"/>
  <c r="BH142" i="42"/>
  <c r="BD142" i="42"/>
  <c r="AV142" i="42"/>
  <c r="CI142" i="42"/>
  <c r="CE142" i="42"/>
  <c r="CA142" i="42"/>
  <c r="BW142" i="42"/>
  <c r="BS142" i="42"/>
  <c r="BO142" i="42"/>
  <c r="BK142" i="42"/>
  <c r="BG142" i="42"/>
  <c r="BC142" i="42"/>
  <c r="AY142" i="42"/>
  <c r="AU142" i="42"/>
  <c r="AQ142" i="42"/>
  <c r="AB142" i="42"/>
  <c r="C143" i="41"/>
  <c r="C142" i="41"/>
  <c r="O143" i="42"/>
  <c r="K143" i="42"/>
  <c r="G143" i="42"/>
  <c r="N143" i="42"/>
  <c r="J143" i="42"/>
  <c r="F143" i="42"/>
  <c r="M143" i="42"/>
  <c r="I143" i="42"/>
  <c r="E143" i="42"/>
  <c r="P143" i="42"/>
  <c r="L143" i="42"/>
  <c r="H143" i="42"/>
  <c r="D143" i="42"/>
  <c r="AP143" i="42"/>
  <c r="CF143" i="42"/>
  <c r="CB143" i="42"/>
  <c r="BX143" i="42"/>
  <c r="BT143" i="42"/>
  <c r="BP143" i="42"/>
  <c r="BL143" i="42"/>
  <c r="BH143" i="42"/>
  <c r="BD143" i="42"/>
  <c r="AZ143" i="42"/>
  <c r="AV143" i="42"/>
  <c r="AR143" i="42"/>
  <c r="AC143" i="42"/>
  <c r="CI143" i="42"/>
  <c r="CE143" i="42"/>
  <c r="CA143" i="42"/>
  <c r="BW143" i="42"/>
  <c r="BS143" i="42"/>
  <c r="BO143" i="42"/>
  <c r="BK143" i="42"/>
  <c r="BG143" i="42"/>
  <c r="BC143" i="42"/>
  <c r="AY143" i="42"/>
  <c r="AU143" i="42"/>
  <c r="AQ143" i="42"/>
  <c r="AB143" i="42"/>
  <c r="CH143" i="42"/>
  <c r="CD143" i="42"/>
  <c r="BZ143" i="42"/>
  <c r="BV143" i="42"/>
  <c r="BR143" i="42"/>
  <c r="BN143" i="42"/>
  <c r="BJ143" i="42"/>
  <c r="BF143" i="42"/>
  <c r="BB143" i="42"/>
  <c r="AX143" i="42"/>
  <c r="AT143" i="42"/>
  <c r="AO143" i="42"/>
  <c r="AA143" i="42"/>
  <c r="CG143" i="42"/>
  <c r="CC143" i="42"/>
  <c r="BY143" i="42"/>
  <c r="BU143" i="42"/>
  <c r="BQ143" i="42"/>
  <c r="BM143" i="42"/>
  <c r="BI143" i="42"/>
  <c r="BE143" i="42"/>
  <c r="BA143" i="42"/>
  <c r="AW143" i="42"/>
  <c r="AS143" i="42"/>
  <c r="BC4" i="28"/>
  <c r="BA5" i="4"/>
  <c r="AZ4" i="28"/>
  <c r="AX5" i="4"/>
  <c r="AY4" i="28"/>
  <c r="AW5" i="4"/>
  <c r="AX4" i="28"/>
  <c r="AV5" i="4"/>
  <c r="N144" i="42"/>
  <c r="J144" i="42"/>
  <c r="F144" i="42"/>
  <c r="P144" i="42"/>
  <c r="L144" i="42"/>
  <c r="H144" i="42"/>
  <c r="D144" i="42"/>
  <c r="I144" i="42"/>
  <c r="M144" i="42"/>
  <c r="E144" i="42"/>
  <c r="K144" i="42"/>
  <c r="G144" i="42"/>
  <c r="O144" i="42"/>
  <c r="O145" i="42"/>
  <c r="K145" i="42"/>
  <c r="G145" i="42"/>
  <c r="M145" i="42"/>
  <c r="I145" i="42"/>
  <c r="E145" i="42"/>
  <c r="J145" i="42"/>
  <c r="N145" i="42"/>
  <c r="F145" i="42"/>
  <c r="D145" i="42"/>
  <c r="L145" i="42"/>
  <c r="H145" i="42"/>
  <c r="P145" i="42"/>
  <c r="M146" i="42"/>
  <c r="I146" i="42"/>
  <c r="N146" i="42"/>
  <c r="H146" i="42"/>
  <c r="D146" i="42"/>
  <c r="P146" i="42"/>
  <c r="K146" i="42"/>
  <c r="F146" i="42"/>
  <c r="L146" i="42"/>
  <c r="G146" i="42"/>
  <c r="E146" i="42"/>
  <c r="O146" i="42"/>
  <c r="J146" i="42"/>
  <c r="N147" i="42"/>
  <c r="J147" i="42"/>
  <c r="F147" i="42"/>
  <c r="O147" i="42"/>
  <c r="I147" i="42"/>
  <c r="D147" i="42"/>
  <c r="L147" i="42"/>
  <c r="G147" i="42"/>
  <c r="H147" i="42"/>
  <c r="M147" i="42"/>
  <c r="K147" i="42"/>
  <c r="E147" i="42"/>
  <c r="P147" i="42"/>
  <c r="O164" i="42"/>
  <c r="K164" i="42"/>
  <c r="G164" i="42"/>
  <c r="M164" i="42"/>
  <c r="I164" i="42"/>
  <c r="E164" i="42"/>
  <c r="J164" i="42"/>
  <c r="N164" i="42"/>
  <c r="F164" i="42"/>
  <c r="H164" i="42"/>
  <c r="P164" i="42"/>
  <c r="L164" i="42"/>
  <c r="D164" i="42"/>
  <c r="P149" i="42"/>
  <c r="L149" i="42"/>
  <c r="H149" i="42"/>
  <c r="D149" i="42"/>
  <c r="K149" i="42"/>
  <c r="F149" i="42"/>
  <c r="N149" i="42"/>
  <c r="I149" i="42"/>
  <c r="J149" i="42"/>
  <c r="O149" i="42"/>
  <c r="E149" i="42"/>
  <c r="M149" i="42"/>
  <c r="G149" i="42"/>
  <c r="O148" i="42"/>
  <c r="K148" i="42"/>
  <c r="G148" i="42"/>
  <c r="P148" i="42"/>
  <c r="J148" i="42"/>
  <c r="E148" i="42"/>
  <c r="M148" i="42"/>
  <c r="H148" i="42"/>
  <c r="N148" i="42"/>
  <c r="D148" i="42"/>
  <c r="I148" i="42"/>
  <c r="F148" i="42"/>
  <c r="L148" i="42"/>
  <c r="P163" i="42"/>
  <c r="L163" i="42"/>
  <c r="H163" i="42"/>
  <c r="D163" i="42"/>
  <c r="M163" i="42"/>
  <c r="G163" i="42"/>
  <c r="O163" i="42"/>
  <c r="J163" i="42"/>
  <c r="E163" i="42"/>
  <c r="K163" i="42"/>
  <c r="F163" i="42"/>
  <c r="N163" i="42"/>
  <c r="I163" i="42"/>
  <c r="N200" i="41"/>
  <c r="J200" i="41"/>
  <c r="F200" i="41"/>
  <c r="P200" i="41"/>
  <c r="K200" i="41"/>
  <c r="E200" i="41"/>
  <c r="O200" i="41"/>
  <c r="I200" i="41"/>
  <c r="D200" i="41"/>
  <c r="M200" i="41"/>
  <c r="H200" i="41"/>
  <c r="Q200" i="41"/>
  <c r="L200" i="41"/>
  <c r="G200" i="41"/>
  <c r="Q215" i="41"/>
  <c r="M215" i="41"/>
  <c r="I215" i="41"/>
  <c r="E215" i="41"/>
  <c r="L215" i="41"/>
  <c r="G215" i="41"/>
  <c r="P215" i="41"/>
  <c r="K215" i="41"/>
  <c r="F215" i="41"/>
  <c r="O215" i="41"/>
  <c r="J215" i="41"/>
  <c r="D215" i="41"/>
  <c r="N215" i="41"/>
  <c r="H215" i="41"/>
  <c r="Q207" i="41"/>
  <c r="M207" i="41"/>
  <c r="I207" i="41"/>
  <c r="E207" i="41"/>
  <c r="O207" i="41"/>
  <c r="J207" i="41"/>
  <c r="D207" i="41"/>
  <c r="N207" i="41"/>
  <c r="H207" i="41"/>
  <c r="L207" i="41"/>
  <c r="G207" i="41"/>
  <c r="P207" i="41"/>
  <c r="K207" i="41"/>
  <c r="F207" i="41"/>
  <c r="Q199" i="41"/>
  <c r="M199" i="41"/>
  <c r="I199" i="41"/>
  <c r="E199" i="41"/>
  <c r="O199" i="41"/>
  <c r="D199" i="41"/>
  <c r="N199" i="41"/>
  <c r="H199" i="41"/>
  <c r="L199" i="41"/>
  <c r="G199" i="41"/>
  <c r="P199" i="41"/>
  <c r="K199" i="41"/>
  <c r="F199" i="41"/>
  <c r="J199" i="41"/>
  <c r="N212" i="41"/>
  <c r="J212" i="41"/>
  <c r="F212" i="41"/>
  <c r="O212" i="41"/>
  <c r="I212" i="41"/>
  <c r="D212" i="41"/>
  <c r="M212" i="41"/>
  <c r="H212" i="41"/>
  <c r="Q212" i="41"/>
  <c r="L212" i="41"/>
  <c r="G212" i="41"/>
  <c r="E212" i="41"/>
  <c r="P212" i="41"/>
  <c r="K212" i="41"/>
  <c r="O204" i="41"/>
  <c r="K204" i="41"/>
  <c r="G204" i="41"/>
  <c r="N204" i="41"/>
  <c r="J204" i="41"/>
  <c r="F204" i="41"/>
  <c r="M204" i="41"/>
  <c r="E204" i="41"/>
  <c r="L204" i="41"/>
  <c r="D204" i="41"/>
  <c r="Q204" i="41"/>
  <c r="I204" i="41"/>
  <c r="P204" i="41"/>
  <c r="H204" i="41"/>
  <c r="P224" i="41"/>
  <c r="L224" i="41"/>
  <c r="H224" i="41"/>
  <c r="D224" i="41"/>
  <c r="N224" i="41"/>
  <c r="I224" i="41"/>
  <c r="M224" i="41"/>
  <c r="G224" i="41"/>
  <c r="Q224" i="41"/>
  <c r="K224" i="41"/>
  <c r="F224" i="41"/>
  <c r="E224" i="41"/>
  <c r="O224" i="41"/>
  <c r="J224" i="41"/>
  <c r="N216" i="41"/>
  <c r="J216" i="41"/>
  <c r="F216" i="41"/>
  <c r="M216" i="41"/>
  <c r="H216" i="41"/>
  <c r="Q216" i="41"/>
  <c r="L216" i="41"/>
  <c r="G216" i="41"/>
  <c r="P216" i="41"/>
  <c r="K216" i="41"/>
  <c r="E216" i="41"/>
  <c r="I216" i="41"/>
  <c r="D216" i="41"/>
  <c r="O216" i="41"/>
  <c r="Q211" i="41"/>
  <c r="M211" i="41"/>
  <c r="I211" i="41"/>
  <c r="E211" i="41"/>
  <c r="N211" i="41"/>
  <c r="H211" i="41"/>
  <c r="L211" i="41"/>
  <c r="G211" i="41"/>
  <c r="P211" i="41"/>
  <c r="K211" i="41"/>
  <c r="F211" i="41"/>
  <c r="O211" i="41"/>
  <c r="J211" i="41"/>
  <c r="D211" i="41"/>
  <c r="N203" i="41"/>
  <c r="J203" i="41"/>
  <c r="F203" i="41"/>
  <c r="Q203" i="41"/>
  <c r="M203" i="41"/>
  <c r="I203" i="41"/>
  <c r="E203" i="41"/>
  <c r="L203" i="41"/>
  <c r="D203" i="41"/>
  <c r="K203" i="41"/>
  <c r="P203" i="41"/>
  <c r="H203" i="41"/>
  <c r="O203" i="41"/>
  <c r="G203" i="41"/>
  <c r="Q225" i="41"/>
  <c r="M225" i="41"/>
  <c r="I225" i="41"/>
  <c r="E225" i="41"/>
  <c r="O225" i="41"/>
  <c r="J225" i="41"/>
  <c r="D225" i="41"/>
  <c r="N225" i="41"/>
  <c r="H225" i="41"/>
  <c r="L225" i="41"/>
  <c r="G225" i="41"/>
  <c r="K225" i="41"/>
  <c r="F225" i="41"/>
  <c r="P225" i="41"/>
  <c r="N208" i="41"/>
  <c r="J208" i="41"/>
  <c r="F208" i="41"/>
  <c r="P208" i="41"/>
  <c r="K208" i="41"/>
  <c r="E208" i="41"/>
  <c r="O208" i="41"/>
  <c r="I208" i="41"/>
  <c r="D208" i="41"/>
  <c r="M208" i="41"/>
  <c r="H208" i="41"/>
  <c r="Q208" i="41"/>
  <c r="L208" i="41"/>
  <c r="G208" i="41"/>
  <c r="Q228" i="41"/>
  <c r="M228" i="41"/>
  <c r="I228" i="41"/>
  <c r="E228" i="41"/>
  <c r="P228" i="41"/>
  <c r="L228" i="41"/>
  <c r="H228" i="41"/>
  <c r="D228" i="41"/>
  <c r="O228" i="41"/>
  <c r="G228" i="41"/>
  <c r="N228" i="41"/>
  <c r="F228" i="41"/>
  <c r="K228" i="41"/>
  <c r="J228" i="41"/>
  <c r="P227" i="41"/>
  <c r="L227" i="41"/>
  <c r="H227" i="41"/>
  <c r="D227" i="41"/>
  <c r="O227" i="41"/>
  <c r="K227" i="41"/>
  <c r="G227" i="41"/>
  <c r="N227" i="41"/>
  <c r="F227" i="41"/>
  <c r="M227" i="41"/>
  <c r="E227" i="41"/>
  <c r="J227" i="41"/>
  <c r="I227" i="41"/>
  <c r="Q227" i="41"/>
  <c r="P198" i="41"/>
  <c r="L198" i="41"/>
  <c r="H198" i="41"/>
  <c r="D198" i="41"/>
  <c r="I198" i="41"/>
  <c r="M198" i="41"/>
  <c r="G198" i="41"/>
  <c r="Q198" i="41"/>
  <c r="K198" i="41"/>
  <c r="F198" i="41"/>
  <c r="O198" i="41"/>
  <c r="J198" i="41"/>
  <c r="E198" i="41"/>
  <c r="N198" i="41"/>
  <c r="O217" i="41"/>
  <c r="K217" i="41"/>
  <c r="G217" i="41"/>
  <c r="N217" i="41"/>
  <c r="I217" i="41"/>
  <c r="D217" i="41"/>
  <c r="M217" i="41"/>
  <c r="H217" i="41"/>
  <c r="Q217" i="41"/>
  <c r="L217" i="41"/>
  <c r="F217" i="41"/>
  <c r="P217" i="41"/>
  <c r="J217" i="41"/>
  <c r="E217" i="41"/>
  <c r="O213" i="41"/>
  <c r="K213" i="41"/>
  <c r="G213" i="41"/>
  <c r="P213" i="41"/>
  <c r="J213" i="41"/>
  <c r="E213" i="41"/>
  <c r="N213" i="41"/>
  <c r="I213" i="41"/>
  <c r="D213" i="41"/>
  <c r="M213" i="41"/>
  <c r="H213" i="41"/>
  <c r="L213" i="41"/>
  <c r="F213" i="41"/>
  <c r="Q213" i="41"/>
  <c r="O209" i="41"/>
  <c r="K209" i="41"/>
  <c r="G209" i="41"/>
  <c r="Q209" i="41"/>
  <c r="L209" i="41"/>
  <c r="F209" i="41"/>
  <c r="P209" i="41"/>
  <c r="J209" i="41"/>
  <c r="E209" i="41"/>
  <c r="N209" i="41"/>
  <c r="I209" i="41"/>
  <c r="D209" i="41"/>
  <c r="H209" i="41"/>
  <c r="M209" i="41"/>
  <c r="O205" i="41"/>
  <c r="K205" i="41"/>
  <c r="M205" i="41"/>
  <c r="H205" i="41"/>
  <c r="D205" i="41"/>
  <c r="Q205" i="41"/>
  <c r="L205" i="41"/>
  <c r="G205" i="41"/>
  <c r="P205" i="41"/>
  <c r="F205" i="41"/>
  <c r="N205" i="41"/>
  <c r="E205" i="41"/>
  <c r="J205" i="41"/>
  <c r="I205" i="41"/>
  <c r="O201" i="41"/>
  <c r="K201" i="41"/>
  <c r="G201" i="41"/>
  <c r="Q201" i="41"/>
  <c r="L201" i="41"/>
  <c r="F201" i="41"/>
  <c r="P201" i="41"/>
  <c r="J201" i="41"/>
  <c r="E201" i="41"/>
  <c r="N201" i="41"/>
  <c r="I201" i="41"/>
  <c r="D201" i="41"/>
  <c r="M201" i="41"/>
  <c r="H201" i="41"/>
  <c r="N229" i="41"/>
  <c r="J229" i="41"/>
  <c r="F229" i="41"/>
  <c r="Q229" i="41"/>
  <c r="M229" i="41"/>
  <c r="I229" i="41"/>
  <c r="E229" i="41"/>
  <c r="P229" i="41"/>
  <c r="H229" i="41"/>
  <c r="O229" i="41"/>
  <c r="G229" i="41"/>
  <c r="L229" i="41"/>
  <c r="D229" i="41"/>
  <c r="K229" i="41"/>
  <c r="P214" i="41"/>
  <c r="L214" i="41"/>
  <c r="H214" i="41"/>
  <c r="D214" i="41"/>
  <c r="Q214" i="41"/>
  <c r="K214" i="41"/>
  <c r="F214" i="41"/>
  <c r="O214" i="41"/>
  <c r="J214" i="41"/>
  <c r="E214" i="41"/>
  <c r="N214" i="41"/>
  <c r="I214" i="41"/>
  <c r="M214" i="41"/>
  <c r="G214" i="41"/>
  <c r="P210" i="41"/>
  <c r="L210" i="41"/>
  <c r="H210" i="41"/>
  <c r="D210" i="41"/>
  <c r="M210" i="41"/>
  <c r="G210" i="41"/>
  <c r="Q210" i="41"/>
  <c r="K210" i="41"/>
  <c r="F210" i="41"/>
  <c r="O210" i="41"/>
  <c r="J210" i="41"/>
  <c r="E210" i="41"/>
  <c r="N210" i="41"/>
  <c r="I210" i="41"/>
  <c r="P206" i="41"/>
  <c r="L206" i="41"/>
  <c r="H206" i="41"/>
  <c r="D206" i="41"/>
  <c r="N206" i="41"/>
  <c r="I206" i="41"/>
  <c r="M206" i="41"/>
  <c r="G206" i="41"/>
  <c r="Q206" i="41"/>
  <c r="K206" i="41"/>
  <c r="J206" i="41"/>
  <c r="F206" i="41"/>
  <c r="O206" i="41"/>
  <c r="E206" i="41"/>
  <c r="Q202" i="41"/>
  <c r="P202" i="41"/>
  <c r="L202" i="41"/>
  <c r="H202" i="41"/>
  <c r="D202" i="41"/>
  <c r="M202" i="41"/>
  <c r="G202" i="41"/>
  <c r="K202" i="41"/>
  <c r="F202" i="41"/>
  <c r="O202" i="41"/>
  <c r="J202" i="41"/>
  <c r="E202" i="41"/>
  <c r="N202" i="41"/>
  <c r="I202" i="41"/>
  <c r="O226" i="41"/>
  <c r="K226" i="41"/>
  <c r="G226" i="41"/>
  <c r="N226" i="41"/>
  <c r="J226" i="41"/>
  <c r="F226" i="41"/>
  <c r="M226" i="41"/>
  <c r="E226" i="41"/>
  <c r="L226" i="41"/>
  <c r="D226" i="41"/>
  <c r="Q226" i="41"/>
  <c r="I226" i="41"/>
  <c r="P226" i="41"/>
  <c r="H226" i="41"/>
  <c r="N222" i="41"/>
  <c r="J222" i="41"/>
  <c r="F222" i="41"/>
  <c r="Q222" i="41"/>
  <c r="L222" i="41"/>
  <c r="G222" i="41"/>
  <c r="P222" i="41"/>
  <c r="K222" i="41"/>
  <c r="E222" i="41"/>
  <c r="O222" i="41"/>
  <c r="I222" i="41"/>
  <c r="D222" i="41"/>
  <c r="M222" i="41"/>
  <c r="H222" i="41"/>
  <c r="O223" i="41"/>
  <c r="K223" i="41"/>
  <c r="G223" i="41"/>
  <c r="M223" i="41"/>
  <c r="H223" i="41"/>
  <c r="Q223" i="41"/>
  <c r="L223" i="41"/>
  <c r="F223" i="41"/>
  <c r="P223" i="41"/>
  <c r="J223" i="41"/>
  <c r="E223" i="41"/>
  <c r="N223" i="41"/>
  <c r="I223" i="41"/>
  <c r="D223" i="41"/>
  <c r="Q108" i="41"/>
  <c r="M108" i="41"/>
  <c r="I108" i="41"/>
  <c r="E108" i="41"/>
  <c r="P108" i="41"/>
  <c r="D108" i="41"/>
  <c r="N108" i="41"/>
  <c r="H108" i="41"/>
  <c r="L108" i="41"/>
  <c r="G108" i="41"/>
  <c r="K108" i="41"/>
  <c r="F108" i="41"/>
  <c r="O108" i="41"/>
  <c r="J108" i="41"/>
  <c r="P124" i="41"/>
  <c r="L124" i="41"/>
  <c r="H124" i="41"/>
  <c r="D124" i="41"/>
  <c r="N124" i="41"/>
  <c r="I124" i="41"/>
  <c r="Q124" i="41"/>
  <c r="K124" i="41"/>
  <c r="F124" i="41"/>
  <c r="O124" i="41"/>
  <c r="E124" i="41"/>
  <c r="M124" i="41"/>
  <c r="J124" i="41"/>
  <c r="G124" i="41"/>
  <c r="O123" i="41"/>
  <c r="K123" i="41"/>
  <c r="G123" i="41"/>
  <c r="M123" i="41"/>
  <c r="H123" i="41"/>
  <c r="P123" i="41"/>
  <c r="J123" i="41"/>
  <c r="E123" i="41"/>
  <c r="I123" i="41"/>
  <c r="F123" i="41"/>
  <c r="N123" i="41"/>
  <c r="D123" i="41"/>
  <c r="L123" i="41"/>
  <c r="Q123" i="41"/>
  <c r="O119" i="41"/>
  <c r="K119" i="41"/>
  <c r="G119" i="41"/>
  <c r="N119" i="41"/>
  <c r="I119" i="41"/>
  <c r="D119" i="41"/>
  <c r="Q119" i="41"/>
  <c r="L119" i="41"/>
  <c r="F119" i="41"/>
  <c r="P119" i="41"/>
  <c r="E119" i="41"/>
  <c r="J119" i="41"/>
  <c r="H119" i="41"/>
  <c r="M119" i="41"/>
  <c r="O115" i="41"/>
  <c r="K115" i="41"/>
  <c r="G115" i="41"/>
  <c r="M115" i="41"/>
  <c r="H115" i="41"/>
  <c r="Q115" i="41"/>
  <c r="J115" i="41"/>
  <c r="D115" i="41"/>
  <c r="P115" i="41"/>
  <c r="N115" i="41"/>
  <c r="F115" i="41"/>
  <c r="L115" i="41"/>
  <c r="E115" i="41"/>
  <c r="I115" i="41"/>
  <c r="O111" i="41"/>
  <c r="K111" i="41"/>
  <c r="G111" i="41"/>
  <c r="N111" i="41"/>
  <c r="I111" i="41"/>
  <c r="D111" i="41"/>
  <c r="M111" i="41"/>
  <c r="E111" i="41"/>
  <c r="Q111" i="41"/>
  <c r="J111" i="41"/>
  <c r="P111" i="41"/>
  <c r="H111" i="41"/>
  <c r="F111" i="41"/>
  <c r="L111" i="41"/>
  <c r="P107" i="41"/>
  <c r="L107" i="41"/>
  <c r="H107" i="41"/>
  <c r="D107" i="41"/>
  <c r="J107" i="41"/>
  <c r="I107" i="41"/>
  <c r="M107" i="41"/>
  <c r="G107" i="41"/>
  <c r="Q107" i="41"/>
  <c r="K107" i="41"/>
  <c r="F107" i="41"/>
  <c r="O107" i="41"/>
  <c r="E107" i="41"/>
  <c r="N107" i="41"/>
  <c r="O133" i="41"/>
  <c r="K133" i="41"/>
  <c r="G133" i="41"/>
  <c r="P133" i="41"/>
  <c r="J133" i="41"/>
  <c r="E133" i="41"/>
  <c r="M133" i="41"/>
  <c r="H133" i="41"/>
  <c r="Q133" i="41"/>
  <c r="F133" i="41"/>
  <c r="N133" i="41"/>
  <c r="L133" i="41"/>
  <c r="I133" i="41"/>
  <c r="D133" i="41"/>
  <c r="P120" i="41"/>
  <c r="L120" i="41"/>
  <c r="H120" i="41"/>
  <c r="D120" i="41"/>
  <c r="O120" i="41"/>
  <c r="J120" i="41"/>
  <c r="E120" i="41"/>
  <c r="M120" i="41"/>
  <c r="G120" i="41"/>
  <c r="K120" i="41"/>
  <c r="I120" i="41"/>
  <c r="Q120" i="41"/>
  <c r="F120" i="41"/>
  <c r="N120" i="41"/>
  <c r="P116" i="41"/>
  <c r="L116" i="41"/>
  <c r="H116" i="41"/>
  <c r="D116" i="41"/>
  <c r="N116" i="41"/>
  <c r="I116" i="41"/>
  <c r="Q116" i="41"/>
  <c r="J116" i="41"/>
  <c r="O116" i="41"/>
  <c r="M116" i="41"/>
  <c r="F116" i="41"/>
  <c r="K116" i="41"/>
  <c r="E116" i="41"/>
  <c r="G116" i="41"/>
  <c r="P112" i="41"/>
  <c r="L112" i="41"/>
  <c r="H112" i="41"/>
  <c r="D112" i="41"/>
  <c r="O112" i="41"/>
  <c r="J112" i="41"/>
  <c r="E112" i="41"/>
  <c r="M112" i="41"/>
  <c r="Q112" i="41"/>
  <c r="I112" i="41"/>
  <c r="N112" i="41"/>
  <c r="G112" i="41"/>
  <c r="F112" i="41"/>
  <c r="K112" i="41"/>
  <c r="N136" i="41"/>
  <c r="J136" i="41"/>
  <c r="F136" i="41"/>
  <c r="M136" i="41"/>
  <c r="H136" i="41"/>
  <c r="P136" i="41"/>
  <c r="K136" i="41"/>
  <c r="E136" i="41"/>
  <c r="O136" i="41"/>
  <c r="D136" i="41"/>
  <c r="L136" i="41"/>
  <c r="I136" i="41"/>
  <c r="Q136" i="41"/>
  <c r="G136" i="41"/>
  <c r="N132" i="41"/>
  <c r="J132" i="41"/>
  <c r="F132" i="41"/>
  <c r="O132" i="41"/>
  <c r="I132" i="41"/>
  <c r="D132" i="41"/>
  <c r="Q132" i="41"/>
  <c r="L132" i="41"/>
  <c r="G132" i="41"/>
  <c r="K132" i="41"/>
  <c r="H132" i="41"/>
  <c r="P132" i="41"/>
  <c r="E132" i="41"/>
  <c r="M132" i="41"/>
  <c r="Q135" i="41"/>
  <c r="M135" i="41"/>
  <c r="I135" i="41"/>
  <c r="E135" i="41"/>
  <c r="L135" i="41"/>
  <c r="G135" i="41"/>
  <c r="O135" i="41"/>
  <c r="J135" i="41"/>
  <c r="D135" i="41"/>
  <c r="H135" i="41"/>
  <c r="F135" i="41"/>
  <c r="N135" i="41"/>
  <c r="K135" i="41"/>
  <c r="P135" i="41"/>
  <c r="O106" i="41"/>
  <c r="K106" i="41"/>
  <c r="G106" i="41"/>
  <c r="M106" i="41"/>
  <c r="Q106" i="41"/>
  <c r="L106" i="41"/>
  <c r="F106" i="41"/>
  <c r="P106" i="41"/>
  <c r="J106" i="41"/>
  <c r="E106" i="41"/>
  <c r="N106" i="41"/>
  <c r="I106" i="41"/>
  <c r="D106" i="41"/>
  <c r="H106" i="41"/>
  <c r="Q125" i="41"/>
  <c r="M125" i="41"/>
  <c r="I125" i="41"/>
  <c r="E125" i="41"/>
  <c r="O125" i="41"/>
  <c r="J125" i="41"/>
  <c r="D125" i="41"/>
  <c r="L125" i="41"/>
  <c r="G125" i="41"/>
  <c r="K125" i="41"/>
  <c r="P125" i="41"/>
  <c r="F125" i="41"/>
  <c r="N125" i="41"/>
  <c r="H125" i="41"/>
  <c r="Q121" i="41"/>
  <c r="M121" i="41"/>
  <c r="I121" i="41"/>
  <c r="E121" i="41"/>
  <c r="P121" i="41"/>
  <c r="K121" i="41"/>
  <c r="F121" i="41"/>
  <c r="N121" i="41"/>
  <c r="H121" i="41"/>
  <c r="G121" i="41"/>
  <c r="O121" i="41"/>
  <c r="L121" i="41"/>
  <c r="J121" i="41"/>
  <c r="D121" i="41"/>
  <c r="Q117" i="41"/>
  <c r="M117" i="41"/>
  <c r="I117" i="41"/>
  <c r="E117" i="41"/>
  <c r="O117" i="41"/>
  <c r="J117" i="41"/>
  <c r="D117" i="41"/>
  <c r="P117" i="41"/>
  <c r="H117" i="41"/>
  <c r="N117" i="41"/>
  <c r="L117" i="41"/>
  <c r="F117" i="41"/>
  <c r="K117" i="41"/>
  <c r="G117" i="41"/>
  <c r="Q113" i="41"/>
  <c r="M113" i="41"/>
  <c r="I113" i="41"/>
  <c r="E113" i="41"/>
  <c r="P113" i="41"/>
  <c r="K113" i="41"/>
  <c r="F113" i="41"/>
  <c r="L113" i="41"/>
  <c r="D113" i="41"/>
  <c r="O113" i="41"/>
  <c r="H113" i="41"/>
  <c r="N113" i="41"/>
  <c r="G113" i="41"/>
  <c r="J113" i="41"/>
  <c r="Q109" i="41"/>
  <c r="M109" i="41"/>
  <c r="I109" i="41"/>
  <c r="E109" i="41"/>
  <c r="L109" i="41"/>
  <c r="G109" i="41"/>
  <c r="F109" i="41"/>
  <c r="K109" i="41"/>
  <c r="D109" i="41"/>
  <c r="P109" i="41"/>
  <c r="J109" i="41"/>
  <c r="O109" i="41"/>
  <c r="H109" i="41"/>
  <c r="N109" i="41"/>
  <c r="Q137" i="41"/>
  <c r="O137" i="41"/>
  <c r="K137" i="41"/>
  <c r="G137" i="41"/>
  <c r="N137" i="41"/>
  <c r="I137" i="41"/>
  <c r="D137" i="41"/>
  <c r="L137" i="41"/>
  <c r="F137" i="41"/>
  <c r="J137" i="41"/>
  <c r="P137" i="41"/>
  <c r="E137" i="41"/>
  <c r="M137" i="41"/>
  <c r="H137" i="41"/>
  <c r="N122" i="41"/>
  <c r="J122" i="41"/>
  <c r="F122" i="41"/>
  <c r="Q122" i="41"/>
  <c r="L122" i="41"/>
  <c r="G122" i="41"/>
  <c r="O122" i="41"/>
  <c r="I122" i="41"/>
  <c r="D122" i="41"/>
  <c r="M122" i="41"/>
  <c r="H122" i="41"/>
  <c r="P122" i="41"/>
  <c r="E122" i="41"/>
  <c r="K122" i="41"/>
  <c r="N118" i="41"/>
  <c r="J118" i="41"/>
  <c r="F118" i="41"/>
  <c r="M118" i="41"/>
  <c r="H118" i="41"/>
  <c r="P118" i="41"/>
  <c r="K118" i="41"/>
  <c r="E118" i="41"/>
  <c r="I118" i="41"/>
  <c r="Q118" i="41"/>
  <c r="O118" i="41"/>
  <c r="D118" i="41"/>
  <c r="L118" i="41"/>
  <c r="G118" i="41"/>
  <c r="N114" i="41"/>
  <c r="J114" i="41"/>
  <c r="F114" i="41"/>
  <c r="Q114" i="41"/>
  <c r="L114" i="41"/>
  <c r="G114" i="41"/>
  <c r="K114" i="41"/>
  <c r="D114" i="41"/>
  <c r="P114" i="41"/>
  <c r="O114" i="41"/>
  <c r="H114" i="41"/>
  <c r="M114" i="41"/>
  <c r="E114" i="41"/>
  <c r="I114" i="41"/>
  <c r="N110" i="41"/>
  <c r="J110" i="41"/>
  <c r="F110" i="41"/>
  <c r="M110" i="41"/>
  <c r="H110" i="41"/>
  <c r="G110" i="41"/>
  <c r="E110" i="41"/>
  <c r="Q110" i="41"/>
  <c r="K110" i="41"/>
  <c r="D110" i="41"/>
  <c r="P110" i="41"/>
  <c r="I110" i="41"/>
  <c r="O110" i="41"/>
  <c r="L110" i="41"/>
  <c r="P134" i="41"/>
  <c r="L134" i="41"/>
  <c r="H134" i="41"/>
  <c r="D134" i="41"/>
  <c r="Q134" i="41"/>
  <c r="K134" i="41"/>
  <c r="F134" i="41"/>
  <c r="N134" i="41"/>
  <c r="I134" i="41"/>
  <c r="M134" i="41"/>
  <c r="G134" i="41"/>
  <c r="O134" i="41"/>
  <c r="E134" i="41"/>
  <c r="J134" i="41"/>
  <c r="P130" i="41"/>
  <c r="L130" i="41"/>
  <c r="H130" i="41"/>
  <c r="D130" i="41"/>
  <c r="M130" i="41"/>
  <c r="G130" i="41"/>
  <c r="O130" i="41"/>
  <c r="J130" i="41"/>
  <c r="E130" i="41"/>
  <c r="I130" i="41"/>
  <c r="Q130" i="41"/>
  <c r="N130" i="41"/>
  <c r="K130" i="41"/>
  <c r="F130" i="41"/>
  <c r="Q131" i="41"/>
  <c r="M131" i="41"/>
  <c r="I131" i="41"/>
  <c r="E131" i="41"/>
  <c r="N131" i="41"/>
  <c r="H131" i="41"/>
  <c r="P131" i="41"/>
  <c r="K131" i="41"/>
  <c r="F131" i="41"/>
  <c r="O131" i="41"/>
  <c r="D131" i="41"/>
  <c r="J131" i="41"/>
  <c r="G131" i="41"/>
  <c r="L131" i="41"/>
  <c r="AP144" i="42"/>
  <c r="AP147" i="42"/>
  <c r="AP164" i="42"/>
  <c r="AP145" i="42"/>
  <c r="AP149" i="42"/>
  <c r="AP146" i="42"/>
  <c r="AP148" i="42"/>
  <c r="AP163" i="42"/>
  <c r="AP200" i="41"/>
  <c r="AP215" i="41"/>
  <c r="AP207" i="41"/>
  <c r="AP199" i="41"/>
  <c r="AP212" i="41"/>
  <c r="AP204" i="41"/>
  <c r="AP216" i="41"/>
  <c r="AP211" i="41"/>
  <c r="AP203" i="41"/>
  <c r="AP208" i="41"/>
  <c r="AP198" i="41"/>
  <c r="AP217" i="41"/>
  <c r="AP213" i="41"/>
  <c r="AP209" i="41"/>
  <c r="AP205" i="41"/>
  <c r="AP201" i="41"/>
  <c r="AP214" i="41"/>
  <c r="AP210" i="41"/>
  <c r="AP206" i="41"/>
  <c r="AP202" i="41"/>
  <c r="AP224" i="41"/>
  <c r="AP106" i="41"/>
  <c r="AP121" i="41"/>
  <c r="AP113" i="41"/>
  <c r="AP137" i="41"/>
  <c r="AP114" i="41"/>
  <c r="AP134" i="41"/>
  <c r="AP131" i="41"/>
  <c r="AP108" i="41"/>
  <c r="AP124" i="41"/>
  <c r="AP123" i="41"/>
  <c r="AP119" i="41"/>
  <c r="AP115" i="41"/>
  <c r="AP111" i="41"/>
  <c r="AP107" i="41"/>
  <c r="AP133" i="41"/>
  <c r="AP120" i="41"/>
  <c r="AP116" i="41"/>
  <c r="AP112" i="41"/>
  <c r="AP136" i="41"/>
  <c r="AP132" i="41"/>
  <c r="AP135" i="41"/>
  <c r="AP225" i="41"/>
  <c r="AP228" i="41"/>
  <c r="AP227" i="41"/>
  <c r="AP125" i="41"/>
  <c r="AP117" i="41"/>
  <c r="AP109" i="41"/>
  <c r="AP122" i="41"/>
  <c r="AP118" i="41"/>
  <c r="AP110" i="41"/>
  <c r="AP130" i="41"/>
  <c r="AP229" i="41"/>
  <c r="AP226" i="41"/>
  <c r="AP222" i="41"/>
  <c r="AP223" i="41"/>
  <c r="C146" i="41"/>
  <c r="C164" i="41"/>
  <c r="C144" i="41"/>
  <c r="C163" i="41"/>
  <c r="CH108" i="41"/>
  <c r="CD108" i="41"/>
  <c r="BZ108" i="41"/>
  <c r="BV108" i="41"/>
  <c r="BR108" i="41"/>
  <c r="BN108" i="41"/>
  <c r="BJ108" i="41"/>
  <c r="BF108" i="41"/>
  <c r="BB108" i="41"/>
  <c r="AX108" i="41"/>
  <c r="AT108" i="41"/>
  <c r="AC108" i="41"/>
  <c r="CG108" i="41"/>
  <c r="CC108" i="41"/>
  <c r="BY108" i="41"/>
  <c r="BU108" i="41"/>
  <c r="BQ108" i="41"/>
  <c r="BM108" i="41"/>
  <c r="BI108" i="41"/>
  <c r="BE108" i="41"/>
  <c r="BA108" i="41"/>
  <c r="AW108" i="41"/>
  <c r="AS108" i="41"/>
  <c r="AB108" i="41"/>
  <c r="CF108" i="41"/>
  <c r="CB108" i="41"/>
  <c r="BX108" i="41"/>
  <c r="BT108" i="41"/>
  <c r="BP108" i="41"/>
  <c r="BL108" i="41"/>
  <c r="BH108" i="41"/>
  <c r="BD108" i="41"/>
  <c r="AZ108" i="41"/>
  <c r="AV108" i="41"/>
  <c r="AO108" i="41"/>
  <c r="CI108" i="41"/>
  <c r="CE108" i="41"/>
  <c r="CA108" i="41"/>
  <c r="BW108" i="41"/>
  <c r="BS108" i="41"/>
  <c r="BO108" i="41"/>
  <c r="BK108" i="41"/>
  <c r="BG108" i="41"/>
  <c r="BC108" i="41"/>
  <c r="AY108" i="41"/>
  <c r="AU108" i="41"/>
  <c r="AA108" i="41"/>
  <c r="CD106" i="41"/>
  <c r="BX106" i="41"/>
  <c r="BN106" i="41"/>
  <c r="BF106" i="41"/>
  <c r="AX106" i="41"/>
  <c r="AC106" i="41"/>
  <c r="CI106" i="41"/>
  <c r="CE106" i="41"/>
  <c r="CA106" i="41"/>
  <c r="BW106" i="41"/>
  <c r="BS106" i="41"/>
  <c r="BO106" i="41"/>
  <c r="BK106" i="41"/>
  <c r="BG106" i="41"/>
  <c r="BC106" i="41"/>
  <c r="AY106" i="41"/>
  <c r="AU106" i="41"/>
  <c r="BZ106" i="41"/>
  <c r="BR106" i="41"/>
  <c r="BL106" i="41"/>
  <c r="BD106" i="41"/>
  <c r="AV106" i="41"/>
  <c r="AA106" i="41"/>
  <c r="CH106" i="41"/>
  <c r="CB106" i="41"/>
  <c r="BT106" i="41"/>
  <c r="BJ106" i="41"/>
  <c r="BB106" i="41"/>
  <c r="AT106" i="41"/>
  <c r="CG106" i="41"/>
  <c r="CC106" i="41"/>
  <c r="BY106" i="41"/>
  <c r="BU106" i="41"/>
  <c r="BQ106" i="41"/>
  <c r="BM106" i="41"/>
  <c r="BI106" i="41"/>
  <c r="BE106" i="41"/>
  <c r="BA106" i="41"/>
  <c r="AW106" i="41"/>
  <c r="AS106" i="41"/>
  <c r="AB106" i="41"/>
  <c r="CF106" i="41"/>
  <c r="BV106" i="41"/>
  <c r="BP106" i="41"/>
  <c r="BH106" i="41"/>
  <c r="AZ106" i="41"/>
  <c r="AO106" i="41"/>
  <c r="A21" i="44"/>
  <c r="B21" i="44" s="1"/>
  <c r="A103" i="43"/>
  <c r="A195" i="43"/>
  <c r="CI148" i="42"/>
  <c r="CE148" i="42"/>
  <c r="CA148" i="42"/>
  <c r="BW148" i="42"/>
  <c r="BS148" i="42"/>
  <c r="BO148" i="42"/>
  <c r="BK148" i="42"/>
  <c r="BG148" i="42"/>
  <c r="BC148" i="42"/>
  <c r="AY148" i="42"/>
  <c r="AU148" i="42"/>
  <c r="AQ148" i="42"/>
  <c r="AB148" i="42"/>
  <c r="CF148" i="42"/>
  <c r="CB148" i="42"/>
  <c r="BX148" i="42"/>
  <c r="BT148" i="42"/>
  <c r="BP148" i="42"/>
  <c r="BL148" i="42"/>
  <c r="BH148" i="42"/>
  <c r="BD148" i="42"/>
  <c r="AZ148" i="42"/>
  <c r="AV148" i="42"/>
  <c r="AR148" i="42"/>
  <c r="AC148" i="42"/>
  <c r="CG148" i="42"/>
  <c r="CC148" i="42"/>
  <c r="BY148" i="42"/>
  <c r="BU148" i="42"/>
  <c r="BQ148" i="42"/>
  <c r="BM148" i="42"/>
  <c r="BI148" i="42"/>
  <c r="BE148" i="42"/>
  <c r="BA148" i="42"/>
  <c r="AW148" i="42"/>
  <c r="AS148" i="42"/>
  <c r="CH148" i="42"/>
  <c r="CD148" i="42"/>
  <c r="BZ148" i="42"/>
  <c r="BV148" i="42"/>
  <c r="BR148" i="42"/>
  <c r="BN148" i="42"/>
  <c r="BJ148" i="42"/>
  <c r="BF148" i="42"/>
  <c r="BB148" i="42"/>
  <c r="AX148" i="42"/>
  <c r="AT148" i="42"/>
  <c r="AO148" i="42"/>
  <c r="AA148" i="42"/>
  <c r="A148" i="43"/>
  <c r="B148" i="43" s="1"/>
  <c r="A84" i="44"/>
  <c r="A166" i="43"/>
  <c r="A162" i="43"/>
  <c r="A76" i="44"/>
  <c r="A158" i="43"/>
  <c r="A74" i="44"/>
  <c r="A156" i="43"/>
  <c r="A42" i="44"/>
  <c r="B42" i="44" s="1"/>
  <c r="A124" i="43"/>
  <c r="A216" i="43"/>
  <c r="CI216" i="41"/>
  <c r="CE216" i="41"/>
  <c r="CA216" i="41"/>
  <c r="BW216" i="41"/>
  <c r="BS216" i="41"/>
  <c r="BO216" i="41"/>
  <c r="BK216" i="41"/>
  <c r="BG216" i="41"/>
  <c r="BC216" i="41"/>
  <c r="AY216" i="41"/>
  <c r="AU216" i="41"/>
  <c r="CF216" i="41"/>
  <c r="CB216" i="41"/>
  <c r="BX216" i="41"/>
  <c r="BT216" i="41"/>
  <c r="BP216" i="41"/>
  <c r="BL216" i="41"/>
  <c r="BH216" i="41"/>
  <c r="BD216" i="41"/>
  <c r="AZ216" i="41"/>
  <c r="AV216" i="41"/>
  <c r="AO216" i="41"/>
  <c r="AA216" i="41"/>
  <c r="CG216" i="41"/>
  <c r="CC216" i="41"/>
  <c r="BY216" i="41"/>
  <c r="BU216" i="41"/>
  <c r="BQ216" i="41"/>
  <c r="BM216" i="41"/>
  <c r="BI216" i="41"/>
  <c r="BE216" i="41"/>
  <c r="BA216" i="41"/>
  <c r="AW216" i="41"/>
  <c r="AS216" i="41"/>
  <c r="AB216" i="41"/>
  <c r="CH216" i="41"/>
  <c r="CD216" i="41"/>
  <c r="BZ216" i="41"/>
  <c r="BV216" i="41"/>
  <c r="BR216" i="41"/>
  <c r="BN216" i="41"/>
  <c r="BJ216" i="41"/>
  <c r="BF216" i="41"/>
  <c r="BB216" i="41"/>
  <c r="AX216" i="41"/>
  <c r="AT216" i="41"/>
  <c r="AC216" i="41"/>
  <c r="A43" i="44"/>
  <c r="B43" i="44" s="1"/>
  <c r="A217" i="43"/>
  <c r="A125" i="43"/>
  <c r="CH217" i="41"/>
  <c r="CD217" i="41"/>
  <c r="BZ217" i="41"/>
  <c r="BV217" i="41"/>
  <c r="BR217" i="41"/>
  <c r="BN217" i="41"/>
  <c r="BJ217" i="41"/>
  <c r="BF217" i="41"/>
  <c r="BB217" i="41"/>
  <c r="AX217" i="41"/>
  <c r="AT217" i="41"/>
  <c r="AC217" i="41"/>
  <c r="CG217" i="41"/>
  <c r="CC217" i="41"/>
  <c r="BY217" i="41"/>
  <c r="BU217" i="41"/>
  <c r="BQ217" i="41"/>
  <c r="BM217" i="41"/>
  <c r="BI217" i="41"/>
  <c r="BE217" i="41"/>
  <c r="BA217" i="41"/>
  <c r="AW217" i="41"/>
  <c r="AS217" i="41"/>
  <c r="AB217" i="41"/>
  <c r="CF217" i="41"/>
  <c r="CB217" i="41"/>
  <c r="BX217" i="41"/>
  <c r="BT217" i="41"/>
  <c r="BP217" i="41"/>
  <c r="BL217" i="41"/>
  <c r="BH217" i="41"/>
  <c r="BD217" i="41"/>
  <c r="AZ217" i="41"/>
  <c r="AV217" i="41"/>
  <c r="AO217" i="41"/>
  <c r="AA217" i="41"/>
  <c r="CI217" i="41"/>
  <c r="CE217" i="41"/>
  <c r="CA217" i="41"/>
  <c r="BW217" i="41"/>
  <c r="BS217" i="41"/>
  <c r="BO217" i="41"/>
  <c r="BK217" i="41"/>
  <c r="BG217" i="41"/>
  <c r="BC217" i="41"/>
  <c r="AY217" i="41"/>
  <c r="AU217" i="41"/>
  <c r="A41" i="44"/>
  <c r="B41" i="44" s="1"/>
  <c r="A215" i="43"/>
  <c r="A123" i="43"/>
  <c r="CH215" i="41"/>
  <c r="CD215" i="41"/>
  <c r="BZ215" i="41"/>
  <c r="BV215" i="41"/>
  <c r="BR215" i="41"/>
  <c r="BN215" i="41"/>
  <c r="BJ215" i="41"/>
  <c r="BF215" i="41"/>
  <c r="BB215" i="41"/>
  <c r="AX215" i="41"/>
  <c r="AT215" i="41"/>
  <c r="AC215" i="41"/>
  <c r="CG215" i="41"/>
  <c r="CC215" i="41"/>
  <c r="BY215" i="41"/>
  <c r="BU215" i="41"/>
  <c r="BQ215" i="41"/>
  <c r="BM215" i="41"/>
  <c r="BI215" i="41"/>
  <c r="BE215" i="41"/>
  <c r="BA215" i="41"/>
  <c r="AW215" i="41"/>
  <c r="AS215" i="41"/>
  <c r="AB215" i="41"/>
  <c r="CF215" i="41"/>
  <c r="CB215" i="41"/>
  <c r="BX215" i="41"/>
  <c r="BT215" i="41"/>
  <c r="BP215" i="41"/>
  <c r="BL215" i="41"/>
  <c r="BH215" i="41"/>
  <c r="BD215" i="41"/>
  <c r="AZ215" i="41"/>
  <c r="AV215" i="41"/>
  <c r="AO215" i="41"/>
  <c r="AA215" i="41"/>
  <c r="CI215" i="41"/>
  <c r="CE215" i="41"/>
  <c r="CA215" i="41"/>
  <c r="BW215" i="41"/>
  <c r="BS215" i="41"/>
  <c r="BO215" i="41"/>
  <c r="BK215" i="41"/>
  <c r="BG215" i="41"/>
  <c r="BC215" i="41"/>
  <c r="AY215" i="41"/>
  <c r="AU215" i="41"/>
  <c r="A39" i="44"/>
  <c r="B39" i="44" s="1"/>
  <c r="A213" i="43"/>
  <c r="A121" i="43"/>
  <c r="CH213" i="41"/>
  <c r="CD213" i="41"/>
  <c r="BZ213" i="41"/>
  <c r="BV213" i="41"/>
  <c r="BR213" i="41"/>
  <c r="BN213" i="41"/>
  <c r="BJ213" i="41"/>
  <c r="BF213" i="41"/>
  <c r="BB213" i="41"/>
  <c r="AX213" i="41"/>
  <c r="AT213" i="41"/>
  <c r="AC213" i="41"/>
  <c r="CG213" i="41"/>
  <c r="CC213" i="41"/>
  <c r="BY213" i="41"/>
  <c r="BU213" i="41"/>
  <c r="BQ213" i="41"/>
  <c r="BM213" i="41"/>
  <c r="BI213" i="41"/>
  <c r="BE213" i="41"/>
  <c r="BA213" i="41"/>
  <c r="AW213" i="41"/>
  <c r="AS213" i="41"/>
  <c r="AB213" i="41"/>
  <c r="CF213" i="41"/>
  <c r="CB213" i="41"/>
  <c r="BX213" i="41"/>
  <c r="BT213" i="41"/>
  <c r="BP213" i="41"/>
  <c r="BL213" i="41"/>
  <c r="BH213" i="41"/>
  <c r="BD213" i="41"/>
  <c r="AZ213" i="41"/>
  <c r="AV213" i="41"/>
  <c r="AO213" i="41"/>
  <c r="AA213" i="41"/>
  <c r="CI213" i="41"/>
  <c r="CE213" i="41"/>
  <c r="CA213" i="41"/>
  <c r="BW213" i="41"/>
  <c r="BS213" i="41"/>
  <c r="BO213" i="41"/>
  <c r="BK213" i="41"/>
  <c r="BG213" i="41"/>
  <c r="BC213" i="41"/>
  <c r="AY213" i="41"/>
  <c r="AU213" i="41"/>
  <c r="A37" i="44"/>
  <c r="B37" i="44" s="1"/>
  <c r="A211" i="43"/>
  <c r="A119" i="43"/>
  <c r="CH211" i="41"/>
  <c r="CD211" i="41"/>
  <c r="BZ211" i="41"/>
  <c r="BV211" i="41"/>
  <c r="BR211" i="41"/>
  <c r="BN211" i="41"/>
  <c r="BJ211" i="41"/>
  <c r="BF211" i="41"/>
  <c r="BB211" i="41"/>
  <c r="AX211" i="41"/>
  <c r="AT211" i="41"/>
  <c r="AC211" i="41"/>
  <c r="CG211" i="41"/>
  <c r="CC211" i="41"/>
  <c r="BY211" i="41"/>
  <c r="BU211" i="41"/>
  <c r="BQ211" i="41"/>
  <c r="BM211" i="41"/>
  <c r="BI211" i="41"/>
  <c r="BE211" i="41"/>
  <c r="BA211" i="41"/>
  <c r="AW211" i="41"/>
  <c r="AS211" i="41"/>
  <c r="AB211" i="41"/>
  <c r="CF211" i="41"/>
  <c r="CB211" i="41"/>
  <c r="BX211" i="41"/>
  <c r="BT211" i="41"/>
  <c r="BP211" i="41"/>
  <c r="BL211" i="41"/>
  <c r="BH211" i="41"/>
  <c r="BD211" i="41"/>
  <c r="AZ211" i="41"/>
  <c r="AV211" i="41"/>
  <c r="AO211" i="41"/>
  <c r="AA211" i="41"/>
  <c r="CI211" i="41"/>
  <c r="CE211" i="41"/>
  <c r="CA211" i="41"/>
  <c r="BW211" i="41"/>
  <c r="BS211" i="41"/>
  <c r="BO211" i="41"/>
  <c r="BK211" i="41"/>
  <c r="BG211" i="41"/>
  <c r="BC211" i="41"/>
  <c r="AY211" i="41"/>
  <c r="AU211" i="41"/>
  <c r="A35" i="44"/>
  <c r="B35" i="44" s="1"/>
  <c r="A209" i="43"/>
  <c r="A117" i="43"/>
  <c r="CH209" i="41"/>
  <c r="CD209" i="41"/>
  <c r="BZ209" i="41"/>
  <c r="BV209" i="41"/>
  <c r="BR209" i="41"/>
  <c r="BN209" i="41"/>
  <c r="CI209" i="41"/>
  <c r="CE209" i="41"/>
  <c r="CA209" i="41"/>
  <c r="BW209" i="41"/>
  <c r="BS209" i="41"/>
  <c r="BO209" i="41"/>
  <c r="BK209" i="41"/>
  <c r="BG209" i="41"/>
  <c r="BC209" i="41"/>
  <c r="AY209" i="41"/>
  <c r="AU209" i="41"/>
  <c r="BL209" i="41"/>
  <c r="BD209" i="41"/>
  <c r="AV209" i="41"/>
  <c r="AA209" i="41"/>
  <c r="BF209" i="41"/>
  <c r="AX209" i="41"/>
  <c r="AC209" i="41"/>
  <c r="CF209" i="41"/>
  <c r="CB209" i="41"/>
  <c r="BX209" i="41"/>
  <c r="BT209" i="41"/>
  <c r="BP209" i="41"/>
  <c r="CG209" i="41"/>
  <c r="CC209" i="41"/>
  <c r="BY209" i="41"/>
  <c r="BU209" i="41"/>
  <c r="BQ209" i="41"/>
  <c r="BM209" i="41"/>
  <c r="BI209" i="41"/>
  <c r="BE209" i="41"/>
  <c r="BA209" i="41"/>
  <c r="AW209" i="41"/>
  <c r="AS209" i="41"/>
  <c r="AB209" i="41"/>
  <c r="BH209" i="41"/>
  <c r="AZ209" i="41"/>
  <c r="AO209" i="41"/>
  <c r="BJ209" i="41"/>
  <c r="BB209" i="41"/>
  <c r="AT209" i="41"/>
  <c r="A33" i="44"/>
  <c r="B33" i="44" s="1"/>
  <c r="A207" i="43"/>
  <c r="A115" i="43"/>
  <c r="CI207" i="41"/>
  <c r="CE207" i="41"/>
  <c r="CA207" i="41"/>
  <c r="BW207" i="41"/>
  <c r="BS207" i="41"/>
  <c r="BO207" i="41"/>
  <c r="BK207" i="41"/>
  <c r="BG207" i="41"/>
  <c r="BC207" i="41"/>
  <c r="AY207" i="41"/>
  <c r="AU207" i="41"/>
  <c r="CH207" i="41"/>
  <c r="BZ207" i="41"/>
  <c r="BR207" i="41"/>
  <c r="BJ207" i="41"/>
  <c r="BB207" i="41"/>
  <c r="AT207" i="41"/>
  <c r="CB207" i="41"/>
  <c r="BT207" i="41"/>
  <c r="BL207" i="41"/>
  <c r="BD207" i="41"/>
  <c r="AV207" i="41"/>
  <c r="AA207" i="41"/>
  <c r="CG207" i="41"/>
  <c r="CC207" i="41"/>
  <c r="BY207" i="41"/>
  <c r="BU207" i="41"/>
  <c r="BQ207" i="41"/>
  <c r="BM207" i="41"/>
  <c r="BI207" i="41"/>
  <c r="BE207" i="41"/>
  <c r="BA207" i="41"/>
  <c r="AW207" i="41"/>
  <c r="AS207" i="41"/>
  <c r="AB207" i="41"/>
  <c r="CD207" i="41"/>
  <c r="BV207" i="41"/>
  <c r="BN207" i="41"/>
  <c r="BF207" i="41"/>
  <c r="AX207" i="41"/>
  <c r="AC207" i="41"/>
  <c r="CF207" i="41"/>
  <c r="BX207" i="41"/>
  <c r="BP207" i="41"/>
  <c r="BH207" i="41"/>
  <c r="AZ207" i="41"/>
  <c r="AO207" i="41"/>
  <c r="A31" i="44"/>
  <c r="B31" i="44" s="1"/>
  <c r="A205" i="43"/>
  <c r="A113" i="43"/>
  <c r="CH205" i="41"/>
  <c r="CD205" i="41"/>
  <c r="BZ205" i="41"/>
  <c r="BV205" i="41"/>
  <c r="BR205" i="41"/>
  <c r="BN205" i="41"/>
  <c r="BJ205" i="41"/>
  <c r="BF205" i="41"/>
  <c r="BB205" i="41"/>
  <c r="AX205" i="41"/>
  <c r="AT205" i="41"/>
  <c r="AC205" i="41"/>
  <c r="CG205" i="41"/>
  <c r="CC205" i="41"/>
  <c r="BY205" i="41"/>
  <c r="BU205" i="41"/>
  <c r="BQ205" i="41"/>
  <c r="BM205" i="41"/>
  <c r="BI205" i="41"/>
  <c r="BE205" i="41"/>
  <c r="BA205" i="41"/>
  <c r="AW205" i="41"/>
  <c r="AS205" i="41"/>
  <c r="AB205" i="41"/>
  <c r="CF205" i="41"/>
  <c r="CB205" i="41"/>
  <c r="BX205" i="41"/>
  <c r="BT205" i="41"/>
  <c r="BP205" i="41"/>
  <c r="BL205" i="41"/>
  <c r="BH205" i="41"/>
  <c r="BD205" i="41"/>
  <c r="AZ205" i="41"/>
  <c r="AV205" i="41"/>
  <c r="AO205" i="41"/>
  <c r="AA205" i="41"/>
  <c r="CI205" i="41"/>
  <c r="CE205" i="41"/>
  <c r="CA205" i="41"/>
  <c r="BW205" i="41"/>
  <c r="BS205" i="41"/>
  <c r="BO205" i="41"/>
  <c r="BK205" i="41"/>
  <c r="BG205" i="41"/>
  <c r="BC205" i="41"/>
  <c r="AY205" i="41"/>
  <c r="AU205" i="41"/>
  <c r="A29" i="44"/>
  <c r="B29" i="44" s="1"/>
  <c r="A203" i="43"/>
  <c r="A111" i="43"/>
  <c r="CH203" i="41"/>
  <c r="CD203" i="41"/>
  <c r="BZ203" i="41"/>
  <c r="BV203" i="41"/>
  <c r="BR203" i="41"/>
  <c r="BN203" i="41"/>
  <c r="BJ203" i="41"/>
  <c r="BF203" i="41"/>
  <c r="BB203" i="41"/>
  <c r="AX203" i="41"/>
  <c r="AT203" i="41"/>
  <c r="AC203" i="41"/>
  <c r="CG203" i="41"/>
  <c r="CC203" i="41"/>
  <c r="BY203" i="41"/>
  <c r="BU203" i="41"/>
  <c r="BQ203" i="41"/>
  <c r="BM203" i="41"/>
  <c r="BI203" i="41"/>
  <c r="BE203" i="41"/>
  <c r="BA203" i="41"/>
  <c r="AW203" i="41"/>
  <c r="AS203" i="41"/>
  <c r="AB203" i="41"/>
  <c r="CF203" i="41"/>
  <c r="CB203" i="41"/>
  <c r="BX203" i="41"/>
  <c r="BT203" i="41"/>
  <c r="BP203" i="41"/>
  <c r="BL203" i="41"/>
  <c r="BH203" i="41"/>
  <c r="BD203" i="41"/>
  <c r="AZ203" i="41"/>
  <c r="AV203" i="41"/>
  <c r="AO203" i="41"/>
  <c r="AA203" i="41"/>
  <c r="CI203" i="41"/>
  <c r="CE203" i="41"/>
  <c r="CA203" i="41"/>
  <c r="BW203" i="41"/>
  <c r="BS203" i="41"/>
  <c r="BO203" i="41"/>
  <c r="BK203" i="41"/>
  <c r="BG203" i="41"/>
  <c r="BC203" i="41"/>
  <c r="AY203" i="41"/>
  <c r="AU203" i="41"/>
  <c r="A27" i="44"/>
  <c r="B27" i="44" s="1"/>
  <c r="A201" i="43"/>
  <c r="A109" i="43"/>
  <c r="CH201" i="41"/>
  <c r="CD201" i="41"/>
  <c r="BZ201" i="41"/>
  <c r="BV201" i="41"/>
  <c r="BR201" i="41"/>
  <c r="BN201" i="41"/>
  <c r="BJ201" i="41"/>
  <c r="BF201" i="41"/>
  <c r="BB201" i="41"/>
  <c r="AX201" i="41"/>
  <c r="AT201" i="41"/>
  <c r="AC201" i="41"/>
  <c r="CG201" i="41"/>
  <c r="CC201" i="41"/>
  <c r="BY201" i="41"/>
  <c r="BU201" i="41"/>
  <c r="BQ201" i="41"/>
  <c r="BM201" i="41"/>
  <c r="BI201" i="41"/>
  <c r="BE201" i="41"/>
  <c r="BA201" i="41"/>
  <c r="AW201" i="41"/>
  <c r="AS201" i="41"/>
  <c r="AB201" i="41"/>
  <c r="CF201" i="41"/>
  <c r="CB201" i="41"/>
  <c r="BX201" i="41"/>
  <c r="BT201" i="41"/>
  <c r="BP201" i="41"/>
  <c r="BL201" i="41"/>
  <c r="BH201" i="41"/>
  <c r="BD201" i="41"/>
  <c r="AZ201" i="41"/>
  <c r="AV201" i="41"/>
  <c r="AO201" i="41"/>
  <c r="AA201" i="41"/>
  <c r="CI201" i="41"/>
  <c r="CE201" i="41"/>
  <c r="CA201" i="41"/>
  <c r="BW201" i="41"/>
  <c r="BS201" i="41"/>
  <c r="BO201" i="41"/>
  <c r="BK201" i="41"/>
  <c r="BG201" i="41"/>
  <c r="BC201" i="41"/>
  <c r="AY201" i="41"/>
  <c r="AU201" i="41"/>
  <c r="A25" i="44"/>
  <c r="B25" i="44" s="1"/>
  <c r="A107" i="43"/>
  <c r="A199" i="43"/>
  <c r="CH199" i="41"/>
  <c r="BZ199" i="41"/>
  <c r="BR199" i="41"/>
  <c r="BJ199" i="41"/>
  <c r="BB199" i="41"/>
  <c r="AO199" i="41"/>
  <c r="CG199" i="41"/>
  <c r="CC199" i="41"/>
  <c r="BY199" i="41"/>
  <c r="BU199" i="41"/>
  <c r="BQ199" i="41"/>
  <c r="BM199" i="41"/>
  <c r="BI199" i="41"/>
  <c r="BE199" i="41"/>
  <c r="BA199" i="41"/>
  <c r="AW199" i="41"/>
  <c r="AS199" i="41"/>
  <c r="AB199" i="41"/>
  <c r="CB199" i="41"/>
  <c r="BT199" i="41"/>
  <c r="BL199" i="41"/>
  <c r="BD199" i="41"/>
  <c r="AX199" i="41"/>
  <c r="AC199" i="41"/>
  <c r="CD199" i="41"/>
  <c r="BV199" i="41"/>
  <c r="BN199" i="41"/>
  <c r="BF199" i="41"/>
  <c r="AV199" i="41"/>
  <c r="AA199" i="41"/>
  <c r="CI199" i="41"/>
  <c r="CE199" i="41"/>
  <c r="CA199" i="41"/>
  <c r="BW199" i="41"/>
  <c r="BS199" i="41"/>
  <c r="BO199" i="41"/>
  <c r="BK199" i="41"/>
  <c r="BG199" i="41"/>
  <c r="BC199" i="41"/>
  <c r="AY199" i="41"/>
  <c r="AU199" i="41"/>
  <c r="CF199" i="41"/>
  <c r="BX199" i="41"/>
  <c r="BP199" i="41"/>
  <c r="BH199" i="41"/>
  <c r="AZ199" i="41"/>
  <c r="AT199" i="41"/>
  <c r="A18" i="44"/>
  <c r="A100" i="43"/>
  <c r="A192" i="43"/>
  <c r="CH137" i="41"/>
  <c r="CD137" i="41"/>
  <c r="BZ137" i="41"/>
  <c r="BV137" i="41"/>
  <c r="BR137" i="41"/>
  <c r="BN137" i="41"/>
  <c r="BJ137" i="41"/>
  <c r="BF137" i="41"/>
  <c r="BB137" i="41"/>
  <c r="AX137" i="41"/>
  <c r="AT137" i="41"/>
  <c r="AC137" i="41"/>
  <c r="CG137" i="41"/>
  <c r="CC137" i="41"/>
  <c r="BY137" i="41"/>
  <c r="BU137" i="41"/>
  <c r="BQ137" i="41"/>
  <c r="BM137" i="41"/>
  <c r="BI137" i="41"/>
  <c r="BE137" i="41"/>
  <c r="BA137" i="41"/>
  <c r="AW137" i="41"/>
  <c r="AS137" i="41"/>
  <c r="AB137" i="41"/>
  <c r="CF137" i="41"/>
  <c r="CB137" i="41"/>
  <c r="BX137" i="41"/>
  <c r="BT137" i="41"/>
  <c r="BP137" i="41"/>
  <c r="BL137" i="41"/>
  <c r="BH137" i="41"/>
  <c r="BD137" i="41"/>
  <c r="AZ137" i="41"/>
  <c r="AV137" i="41"/>
  <c r="AO137" i="41"/>
  <c r="AA137" i="41"/>
  <c r="CI137" i="41"/>
  <c r="CE137" i="41"/>
  <c r="CA137" i="41"/>
  <c r="BW137" i="41"/>
  <c r="BS137" i="41"/>
  <c r="BO137" i="41"/>
  <c r="BK137" i="41"/>
  <c r="BG137" i="41"/>
  <c r="BC137" i="41"/>
  <c r="AY137" i="41"/>
  <c r="AU137" i="41"/>
  <c r="CH133" i="41"/>
  <c r="CD133" i="41"/>
  <c r="BZ133" i="41"/>
  <c r="BV133" i="41"/>
  <c r="BR133" i="41"/>
  <c r="BN133" i="41"/>
  <c r="BJ133" i="41"/>
  <c r="BF133" i="41"/>
  <c r="BB133" i="41"/>
  <c r="AX133" i="41"/>
  <c r="AT133" i="41"/>
  <c r="AC133" i="41"/>
  <c r="CG133" i="41"/>
  <c r="CC133" i="41"/>
  <c r="BY133" i="41"/>
  <c r="BU133" i="41"/>
  <c r="BQ133" i="41"/>
  <c r="BM133" i="41"/>
  <c r="BI133" i="41"/>
  <c r="BE133" i="41"/>
  <c r="BA133" i="41"/>
  <c r="AW133" i="41"/>
  <c r="AS133" i="41"/>
  <c r="AB133" i="41"/>
  <c r="CF133" i="41"/>
  <c r="CB133" i="41"/>
  <c r="BX133" i="41"/>
  <c r="BT133" i="41"/>
  <c r="BP133" i="41"/>
  <c r="BL133" i="41"/>
  <c r="BH133" i="41"/>
  <c r="BD133" i="41"/>
  <c r="AZ133" i="41"/>
  <c r="AV133" i="41"/>
  <c r="AO133" i="41"/>
  <c r="AA133" i="41"/>
  <c r="CI133" i="41"/>
  <c r="CE133" i="41"/>
  <c r="CA133" i="41"/>
  <c r="BW133" i="41"/>
  <c r="BS133" i="41"/>
  <c r="BO133" i="41"/>
  <c r="BK133" i="41"/>
  <c r="BG133" i="41"/>
  <c r="BC133" i="41"/>
  <c r="AY133" i="41"/>
  <c r="AU133" i="41"/>
  <c r="A147" i="43"/>
  <c r="B147" i="43" s="1"/>
  <c r="A143" i="43"/>
  <c r="B143" i="43" s="1"/>
  <c r="A141" i="43"/>
  <c r="A87" i="44"/>
  <c r="A169" i="43"/>
  <c r="A85" i="44"/>
  <c r="A167" i="43"/>
  <c r="A83" i="44"/>
  <c r="A165" i="43"/>
  <c r="CI163" i="42"/>
  <c r="CE163" i="42"/>
  <c r="CA163" i="42"/>
  <c r="BW163" i="42"/>
  <c r="BS163" i="42"/>
  <c r="BO163" i="42"/>
  <c r="BK163" i="42"/>
  <c r="BG163" i="42"/>
  <c r="BC163" i="42"/>
  <c r="AY163" i="42"/>
  <c r="AU163" i="42"/>
  <c r="AQ163" i="42"/>
  <c r="AB163" i="42"/>
  <c r="CH163" i="42"/>
  <c r="CD163" i="42"/>
  <c r="BZ163" i="42"/>
  <c r="BV163" i="42"/>
  <c r="BR163" i="42"/>
  <c r="BN163" i="42"/>
  <c r="BJ163" i="42"/>
  <c r="BF163" i="42"/>
  <c r="BB163" i="42"/>
  <c r="AX163" i="42"/>
  <c r="AT163" i="42"/>
  <c r="AO163" i="42"/>
  <c r="AA163" i="42"/>
  <c r="CG163" i="42"/>
  <c r="CC163" i="42"/>
  <c r="BY163" i="42"/>
  <c r="BU163" i="42"/>
  <c r="BQ163" i="42"/>
  <c r="BM163" i="42"/>
  <c r="BI163" i="42"/>
  <c r="BE163" i="42"/>
  <c r="BA163" i="42"/>
  <c r="AW163" i="42"/>
  <c r="AS163" i="42"/>
  <c r="CY163" i="42"/>
  <c r="CF163" i="42"/>
  <c r="CB163" i="42"/>
  <c r="BX163" i="42"/>
  <c r="BT163" i="42"/>
  <c r="BP163" i="42"/>
  <c r="BL163" i="42"/>
  <c r="BH163" i="42"/>
  <c r="BD163" i="42"/>
  <c r="AZ163" i="42"/>
  <c r="AV163" i="42"/>
  <c r="AR163" i="42"/>
  <c r="AC163" i="42"/>
  <c r="A77" i="44"/>
  <c r="A159" i="43"/>
  <c r="A75" i="44"/>
  <c r="A157" i="43"/>
  <c r="A73" i="44"/>
  <c r="A155" i="43"/>
  <c r="A248" i="42"/>
  <c r="CI122" i="41"/>
  <c r="CE122" i="41"/>
  <c r="CA122" i="41"/>
  <c r="BW122" i="41"/>
  <c r="BS122" i="41"/>
  <c r="BO122" i="41"/>
  <c r="BK122" i="41"/>
  <c r="BG122" i="41"/>
  <c r="BC122" i="41"/>
  <c r="AY122" i="41"/>
  <c r="AU122" i="41"/>
  <c r="CF122" i="41"/>
  <c r="CB122" i="41"/>
  <c r="BX122" i="41"/>
  <c r="BT122" i="41"/>
  <c r="BP122" i="41"/>
  <c r="BL122" i="41"/>
  <c r="BH122" i="41"/>
  <c r="BD122" i="41"/>
  <c r="AZ122" i="41"/>
  <c r="AV122" i="41"/>
  <c r="AO122" i="41"/>
  <c r="AA122" i="41"/>
  <c r="CG122" i="41"/>
  <c r="CC122" i="41"/>
  <c r="BY122" i="41"/>
  <c r="BU122" i="41"/>
  <c r="BQ122" i="41"/>
  <c r="BM122" i="41"/>
  <c r="BI122" i="41"/>
  <c r="BE122" i="41"/>
  <c r="BA122" i="41"/>
  <c r="AW122" i="41"/>
  <c r="AS122" i="41"/>
  <c r="AB122" i="41"/>
  <c r="CH122" i="41"/>
  <c r="CD122" i="41"/>
  <c r="BZ122" i="41"/>
  <c r="BV122" i="41"/>
  <c r="BR122" i="41"/>
  <c r="BN122" i="41"/>
  <c r="BJ122" i="41"/>
  <c r="BF122" i="41"/>
  <c r="BB122" i="41"/>
  <c r="AX122" i="41"/>
  <c r="AT122" i="41"/>
  <c r="AC122" i="41"/>
  <c r="CI120" i="41"/>
  <c r="CE120" i="41"/>
  <c r="CA120" i="41"/>
  <c r="BW120" i="41"/>
  <c r="BS120" i="41"/>
  <c r="BO120" i="41"/>
  <c r="BK120" i="41"/>
  <c r="BG120" i="41"/>
  <c r="BC120" i="41"/>
  <c r="AY120" i="41"/>
  <c r="AU120" i="41"/>
  <c r="CF120" i="41"/>
  <c r="CB120" i="41"/>
  <c r="BX120" i="41"/>
  <c r="BT120" i="41"/>
  <c r="BP120" i="41"/>
  <c r="BL120" i="41"/>
  <c r="BH120" i="41"/>
  <c r="BD120" i="41"/>
  <c r="AZ120" i="41"/>
  <c r="AV120" i="41"/>
  <c r="AO120" i="41"/>
  <c r="AA120" i="41"/>
  <c r="CG120" i="41"/>
  <c r="CC120" i="41"/>
  <c r="BY120" i="41"/>
  <c r="BU120" i="41"/>
  <c r="BQ120" i="41"/>
  <c r="BM120" i="41"/>
  <c r="BI120" i="41"/>
  <c r="BE120" i="41"/>
  <c r="BA120" i="41"/>
  <c r="AW120" i="41"/>
  <c r="AS120" i="41"/>
  <c r="AB120" i="41"/>
  <c r="CH120" i="41"/>
  <c r="CD120" i="41"/>
  <c r="BZ120" i="41"/>
  <c r="BV120" i="41"/>
  <c r="BR120" i="41"/>
  <c r="BN120" i="41"/>
  <c r="BJ120" i="41"/>
  <c r="BF120" i="41"/>
  <c r="BB120" i="41"/>
  <c r="AX120" i="41"/>
  <c r="AT120" i="41"/>
  <c r="AC120" i="41"/>
  <c r="CI118" i="41"/>
  <c r="CE118" i="41"/>
  <c r="CA118" i="41"/>
  <c r="BW118" i="41"/>
  <c r="BS118" i="41"/>
  <c r="BO118" i="41"/>
  <c r="BK118" i="41"/>
  <c r="BG118" i="41"/>
  <c r="BC118" i="41"/>
  <c r="AY118" i="41"/>
  <c r="AU118" i="41"/>
  <c r="CF118" i="41"/>
  <c r="CB118" i="41"/>
  <c r="BX118" i="41"/>
  <c r="BT118" i="41"/>
  <c r="BP118" i="41"/>
  <c r="BL118" i="41"/>
  <c r="BH118" i="41"/>
  <c r="BD118" i="41"/>
  <c r="AZ118" i="41"/>
  <c r="AV118" i="41"/>
  <c r="AO118" i="41"/>
  <c r="AA118" i="41"/>
  <c r="CG118" i="41"/>
  <c r="CC118" i="41"/>
  <c r="BY118" i="41"/>
  <c r="BU118" i="41"/>
  <c r="BQ118" i="41"/>
  <c r="BM118" i="41"/>
  <c r="BI118" i="41"/>
  <c r="BE118" i="41"/>
  <c r="BA118" i="41"/>
  <c r="AW118" i="41"/>
  <c r="AS118" i="41"/>
  <c r="AB118" i="41"/>
  <c r="CH118" i="41"/>
  <c r="CD118" i="41"/>
  <c r="BZ118" i="41"/>
  <c r="BV118" i="41"/>
  <c r="BR118" i="41"/>
  <c r="BN118" i="41"/>
  <c r="BJ118" i="41"/>
  <c r="BF118" i="41"/>
  <c r="BB118" i="41"/>
  <c r="AX118" i="41"/>
  <c r="AT118" i="41"/>
  <c r="AC118" i="41"/>
  <c r="CI116" i="41"/>
  <c r="CE116" i="41"/>
  <c r="CA116" i="41"/>
  <c r="BW116" i="41"/>
  <c r="BS116" i="41"/>
  <c r="BO116" i="41"/>
  <c r="BK116" i="41"/>
  <c r="BG116" i="41"/>
  <c r="BC116" i="41"/>
  <c r="AY116" i="41"/>
  <c r="AU116" i="41"/>
  <c r="CF116" i="41"/>
  <c r="CB116" i="41"/>
  <c r="BX116" i="41"/>
  <c r="BT116" i="41"/>
  <c r="BP116" i="41"/>
  <c r="BL116" i="41"/>
  <c r="BH116" i="41"/>
  <c r="BD116" i="41"/>
  <c r="AZ116" i="41"/>
  <c r="AV116" i="41"/>
  <c r="AO116" i="41"/>
  <c r="AA116" i="41"/>
  <c r="CG116" i="41"/>
  <c r="CC116" i="41"/>
  <c r="BY116" i="41"/>
  <c r="BU116" i="41"/>
  <c r="BQ116" i="41"/>
  <c r="BM116" i="41"/>
  <c r="BI116" i="41"/>
  <c r="BE116" i="41"/>
  <c r="BA116" i="41"/>
  <c r="AW116" i="41"/>
  <c r="AS116" i="41"/>
  <c r="AB116" i="41"/>
  <c r="CH116" i="41"/>
  <c r="CD116" i="41"/>
  <c r="BZ116" i="41"/>
  <c r="BV116" i="41"/>
  <c r="BR116" i="41"/>
  <c r="BN116" i="41"/>
  <c r="BJ116" i="41"/>
  <c r="BF116" i="41"/>
  <c r="BB116" i="41"/>
  <c r="AX116" i="41"/>
  <c r="AT116" i="41"/>
  <c r="AC116" i="41"/>
  <c r="CI114" i="41"/>
  <c r="CE114" i="41"/>
  <c r="CA114" i="41"/>
  <c r="BW114" i="41"/>
  <c r="BS114" i="41"/>
  <c r="BO114" i="41"/>
  <c r="BK114" i="41"/>
  <c r="BG114" i="41"/>
  <c r="BC114" i="41"/>
  <c r="AY114" i="41"/>
  <c r="AU114" i="41"/>
  <c r="CF114" i="41"/>
  <c r="CB114" i="41"/>
  <c r="BX114" i="41"/>
  <c r="BT114" i="41"/>
  <c r="BP114" i="41"/>
  <c r="BL114" i="41"/>
  <c r="BH114" i="41"/>
  <c r="BD114" i="41"/>
  <c r="AZ114" i="41"/>
  <c r="AV114" i="41"/>
  <c r="AO114" i="41"/>
  <c r="AA114" i="41"/>
  <c r="CG114" i="41"/>
  <c r="CC114" i="41"/>
  <c r="BY114" i="41"/>
  <c r="BU114" i="41"/>
  <c r="BQ114" i="41"/>
  <c r="BM114" i="41"/>
  <c r="BI114" i="41"/>
  <c r="BE114" i="41"/>
  <c r="BA114" i="41"/>
  <c r="AW114" i="41"/>
  <c r="AS114" i="41"/>
  <c r="AB114" i="41"/>
  <c r="CH114" i="41"/>
  <c r="CD114" i="41"/>
  <c r="BZ114" i="41"/>
  <c r="BV114" i="41"/>
  <c r="BR114" i="41"/>
  <c r="BN114" i="41"/>
  <c r="BJ114" i="41"/>
  <c r="BF114" i="41"/>
  <c r="BB114" i="41"/>
  <c r="AX114" i="41"/>
  <c r="AT114" i="41"/>
  <c r="AC114" i="41"/>
  <c r="CI112" i="41"/>
  <c r="CE112" i="41"/>
  <c r="CA112" i="41"/>
  <c r="BW112" i="41"/>
  <c r="BS112" i="41"/>
  <c r="BO112" i="41"/>
  <c r="BK112" i="41"/>
  <c r="BG112" i="41"/>
  <c r="BC112" i="41"/>
  <c r="AY112" i="41"/>
  <c r="AU112" i="41"/>
  <c r="CF112" i="41"/>
  <c r="CB112" i="41"/>
  <c r="BX112" i="41"/>
  <c r="BT112" i="41"/>
  <c r="BP112" i="41"/>
  <c r="BL112" i="41"/>
  <c r="BH112" i="41"/>
  <c r="BD112" i="41"/>
  <c r="AZ112" i="41"/>
  <c r="AV112" i="41"/>
  <c r="AO112" i="41"/>
  <c r="AA112" i="41"/>
  <c r="CG112" i="41"/>
  <c r="CC112" i="41"/>
  <c r="BY112" i="41"/>
  <c r="BU112" i="41"/>
  <c r="BQ112" i="41"/>
  <c r="BM112" i="41"/>
  <c r="BI112" i="41"/>
  <c r="BE112" i="41"/>
  <c r="BA112" i="41"/>
  <c r="AW112" i="41"/>
  <c r="AS112" i="41"/>
  <c r="AB112" i="41"/>
  <c r="CH112" i="41"/>
  <c r="CD112" i="41"/>
  <c r="BZ112" i="41"/>
  <c r="BV112" i="41"/>
  <c r="BR112" i="41"/>
  <c r="BN112" i="41"/>
  <c r="BJ112" i="41"/>
  <c r="BF112" i="41"/>
  <c r="BB112" i="41"/>
  <c r="AX112" i="41"/>
  <c r="AT112" i="41"/>
  <c r="AC112" i="41"/>
  <c r="CH110" i="41"/>
  <c r="CD110" i="41"/>
  <c r="BZ110" i="41"/>
  <c r="BV110" i="41"/>
  <c r="BR110" i="41"/>
  <c r="BN110" i="41"/>
  <c r="BJ110" i="41"/>
  <c r="BF110" i="41"/>
  <c r="BB110" i="41"/>
  <c r="AX110" i="41"/>
  <c r="AT110" i="41"/>
  <c r="AC110" i="41"/>
  <c r="CC110" i="41"/>
  <c r="BU110" i="41"/>
  <c r="BM110" i="41"/>
  <c r="BE110" i="41"/>
  <c r="AW110" i="41"/>
  <c r="AB110" i="41"/>
  <c r="CE110" i="41"/>
  <c r="BW110" i="41"/>
  <c r="BO110" i="41"/>
  <c r="BG110" i="41"/>
  <c r="AY110" i="41"/>
  <c r="CF110" i="41"/>
  <c r="CB110" i="41"/>
  <c r="BX110" i="41"/>
  <c r="BT110" i="41"/>
  <c r="BP110" i="41"/>
  <c r="BL110" i="41"/>
  <c r="BH110" i="41"/>
  <c r="BD110" i="41"/>
  <c r="AZ110" i="41"/>
  <c r="AV110" i="41"/>
  <c r="AO110" i="41"/>
  <c r="AA110" i="41"/>
  <c r="CG110" i="41"/>
  <c r="BY110" i="41"/>
  <c r="BQ110" i="41"/>
  <c r="BI110" i="41"/>
  <c r="BA110" i="41"/>
  <c r="AS110" i="41"/>
  <c r="CI110" i="41"/>
  <c r="CA110" i="41"/>
  <c r="BS110" i="41"/>
  <c r="BK110" i="41"/>
  <c r="BC110" i="41"/>
  <c r="AU110" i="41"/>
  <c r="A19" i="44"/>
  <c r="B19" i="44" s="1"/>
  <c r="A101" i="43"/>
  <c r="A193" i="43"/>
  <c r="A54" i="44"/>
  <c r="B54" i="44" s="1"/>
  <c r="A136" i="43"/>
  <c r="A228" i="43"/>
  <c r="CI136" i="41"/>
  <c r="CE136" i="41"/>
  <c r="CA136" i="41"/>
  <c r="BW136" i="41"/>
  <c r="BS136" i="41"/>
  <c r="BO136" i="41"/>
  <c r="BK136" i="41"/>
  <c r="BG136" i="41"/>
  <c r="BC136" i="41"/>
  <c r="AY136" i="41"/>
  <c r="AU136" i="41"/>
  <c r="CF136" i="41"/>
  <c r="CB136" i="41"/>
  <c r="BX136" i="41"/>
  <c r="BT136" i="41"/>
  <c r="BP136" i="41"/>
  <c r="BL136" i="41"/>
  <c r="BH136" i="41"/>
  <c r="BD136" i="41"/>
  <c r="AZ136" i="41"/>
  <c r="AV136" i="41"/>
  <c r="AO136" i="41"/>
  <c r="AA136" i="41"/>
  <c r="CG136" i="41"/>
  <c r="CC136" i="41"/>
  <c r="BY136" i="41"/>
  <c r="BU136" i="41"/>
  <c r="BQ136" i="41"/>
  <c r="BM136" i="41"/>
  <c r="BI136" i="41"/>
  <c r="BE136" i="41"/>
  <c r="BA136" i="41"/>
  <c r="AW136" i="41"/>
  <c r="AS136" i="41"/>
  <c r="AB136" i="41"/>
  <c r="CH136" i="41"/>
  <c r="CD136" i="41"/>
  <c r="BZ136" i="41"/>
  <c r="BV136" i="41"/>
  <c r="BR136" i="41"/>
  <c r="BN136" i="41"/>
  <c r="BJ136" i="41"/>
  <c r="BF136" i="41"/>
  <c r="BB136" i="41"/>
  <c r="AX136" i="41"/>
  <c r="AT136" i="41"/>
  <c r="AC136" i="41"/>
  <c r="A52" i="44"/>
  <c r="B52" i="44" s="1"/>
  <c r="A134" i="43"/>
  <c r="A226" i="43"/>
  <c r="CI134" i="41"/>
  <c r="CE134" i="41"/>
  <c r="CA134" i="41"/>
  <c r="BW134" i="41"/>
  <c r="BS134" i="41"/>
  <c r="BO134" i="41"/>
  <c r="BK134" i="41"/>
  <c r="BG134" i="41"/>
  <c r="BC134" i="41"/>
  <c r="AY134" i="41"/>
  <c r="AU134" i="41"/>
  <c r="CF134" i="41"/>
  <c r="CB134" i="41"/>
  <c r="BX134" i="41"/>
  <c r="BT134" i="41"/>
  <c r="BP134" i="41"/>
  <c r="BL134" i="41"/>
  <c r="BH134" i="41"/>
  <c r="BD134" i="41"/>
  <c r="AZ134" i="41"/>
  <c r="AV134" i="41"/>
  <c r="AO134" i="41"/>
  <c r="AA134" i="41"/>
  <c r="CG134" i="41"/>
  <c r="CC134" i="41"/>
  <c r="BY134" i="41"/>
  <c r="BU134" i="41"/>
  <c r="BQ134" i="41"/>
  <c r="BM134" i="41"/>
  <c r="BI134" i="41"/>
  <c r="BE134" i="41"/>
  <c r="BA134" i="41"/>
  <c r="AW134" i="41"/>
  <c r="AS134" i="41"/>
  <c r="AB134" i="41"/>
  <c r="CH134" i="41"/>
  <c r="CD134" i="41"/>
  <c r="BZ134" i="41"/>
  <c r="BV134" i="41"/>
  <c r="BR134" i="41"/>
  <c r="BN134" i="41"/>
  <c r="BJ134" i="41"/>
  <c r="BF134" i="41"/>
  <c r="BB134" i="41"/>
  <c r="AX134" i="41"/>
  <c r="AT134" i="41"/>
  <c r="AC134" i="41"/>
  <c r="A50" i="44"/>
  <c r="B50" i="44" s="1"/>
  <c r="A132" i="43"/>
  <c r="A224" i="43"/>
  <c r="CI132" i="41"/>
  <c r="CE132" i="41"/>
  <c r="CA132" i="41"/>
  <c r="BW132" i="41"/>
  <c r="BS132" i="41"/>
  <c r="BO132" i="41"/>
  <c r="BK132" i="41"/>
  <c r="BG132" i="41"/>
  <c r="BC132" i="41"/>
  <c r="AY132" i="41"/>
  <c r="AU132" i="41"/>
  <c r="CF132" i="41"/>
  <c r="CB132" i="41"/>
  <c r="BX132" i="41"/>
  <c r="BT132" i="41"/>
  <c r="BP132" i="41"/>
  <c r="BL132" i="41"/>
  <c r="BH132" i="41"/>
  <c r="BD132" i="41"/>
  <c r="AZ132" i="41"/>
  <c r="AV132" i="41"/>
  <c r="AO132" i="41"/>
  <c r="AA132" i="41"/>
  <c r="CG132" i="41"/>
  <c r="CC132" i="41"/>
  <c r="BY132" i="41"/>
  <c r="BU132" i="41"/>
  <c r="BQ132" i="41"/>
  <c r="BM132" i="41"/>
  <c r="BI132" i="41"/>
  <c r="BE132" i="41"/>
  <c r="BA132" i="41"/>
  <c r="AW132" i="41"/>
  <c r="AS132" i="41"/>
  <c r="AB132" i="41"/>
  <c r="CH132" i="41"/>
  <c r="CD132" i="41"/>
  <c r="BZ132" i="41"/>
  <c r="BV132" i="41"/>
  <c r="BR132" i="41"/>
  <c r="BN132" i="41"/>
  <c r="BJ132" i="41"/>
  <c r="BF132" i="41"/>
  <c r="BB132" i="41"/>
  <c r="AX132" i="41"/>
  <c r="AT132" i="41"/>
  <c r="AC132" i="41"/>
  <c r="A48" i="44"/>
  <c r="B48" i="44" s="1"/>
  <c r="A130" i="43"/>
  <c r="A222" i="43"/>
  <c r="CG130" i="41"/>
  <c r="BY130" i="41"/>
  <c r="BQ130" i="41"/>
  <c r="BI130" i="41"/>
  <c r="BA130" i="41"/>
  <c r="AS130" i="41"/>
  <c r="CF130" i="41"/>
  <c r="CB130" i="41"/>
  <c r="BX130" i="41"/>
  <c r="BT130" i="41"/>
  <c r="BP130" i="41"/>
  <c r="BL130" i="41"/>
  <c r="BH130" i="41"/>
  <c r="BD130" i="41"/>
  <c r="AZ130" i="41"/>
  <c r="AV130" i="41"/>
  <c r="AO130" i="41"/>
  <c r="AA130" i="41"/>
  <c r="CE130" i="41"/>
  <c r="BW130" i="41"/>
  <c r="BO130" i="41"/>
  <c r="BG130" i="41"/>
  <c r="AY130" i="41"/>
  <c r="CC130" i="41"/>
  <c r="BU130" i="41"/>
  <c r="BM130" i="41"/>
  <c r="BE130" i="41"/>
  <c r="AW130" i="41"/>
  <c r="AB130" i="41"/>
  <c r="CH130" i="41"/>
  <c r="CD130" i="41"/>
  <c r="BZ130" i="41"/>
  <c r="BV130" i="41"/>
  <c r="BR130" i="41"/>
  <c r="BN130" i="41"/>
  <c r="BJ130" i="41"/>
  <c r="BF130" i="41"/>
  <c r="BB130" i="41"/>
  <c r="AX130" i="41"/>
  <c r="AT130" i="41"/>
  <c r="AC130" i="41"/>
  <c r="CI130" i="41"/>
  <c r="CA130" i="41"/>
  <c r="BS130" i="41"/>
  <c r="BK130" i="41"/>
  <c r="BC130" i="41"/>
  <c r="AU130" i="41"/>
  <c r="A140" i="43"/>
  <c r="A146" i="43"/>
  <c r="B146" i="43" s="1"/>
  <c r="A142" i="43"/>
  <c r="B142" i="43" s="1"/>
  <c r="A72" i="44"/>
  <c r="A154" i="43"/>
  <c r="A82" i="44"/>
  <c r="A164" i="43"/>
  <c r="B164" i="43" s="1"/>
  <c r="A20" i="44"/>
  <c r="B20" i="44" s="1"/>
  <c r="A102" i="43"/>
  <c r="A194" i="43"/>
  <c r="A55" i="44"/>
  <c r="B55" i="44" s="1"/>
  <c r="A137" i="43"/>
  <c r="A229" i="43"/>
  <c r="A53" i="44"/>
  <c r="B53" i="44" s="1"/>
  <c r="A135" i="43"/>
  <c r="A227" i="43"/>
  <c r="CH135" i="41"/>
  <c r="CD135" i="41"/>
  <c r="BZ135" i="41"/>
  <c r="BV135" i="41"/>
  <c r="BR135" i="41"/>
  <c r="BN135" i="41"/>
  <c r="BJ135" i="41"/>
  <c r="BF135" i="41"/>
  <c r="BB135" i="41"/>
  <c r="AX135" i="41"/>
  <c r="AT135" i="41"/>
  <c r="AC135" i="41"/>
  <c r="CG135" i="41"/>
  <c r="CC135" i="41"/>
  <c r="BY135" i="41"/>
  <c r="BU135" i="41"/>
  <c r="BQ135" i="41"/>
  <c r="BM135" i="41"/>
  <c r="BI135" i="41"/>
  <c r="BE135" i="41"/>
  <c r="BA135" i="41"/>
  <c r="AW135" i="41"/>
  <c r="AS135" i="41"/>
  <c r="AB135" i="41"/>
  <c r="CF135" i="41"/>
  <c r="CB135" i="41"/>
  <c r="BX135" i="41"/>
  <c r="BT135" i="41"/>
  <c r="BP135" i="41"/>
  <c r="BL135" i="41"/>
  <c r="BH135" i="41"/>
  <c r="BD135" i="41"/>
  <c r="AZ135" i="41"/>
  <c r="AV135" i="41"/>
  <c r="AO135" i="41"/>
  <c r="AA135" i="41"/>
  <c r="CI135" i="41"/>
  <c r="CE135" i="41"/>
  <c r="CA135" i="41"/>
  <c r="BW135" i="41"/>
  <c r="BS135" i="41"/>
  <c r="BO135" i="41"/>
  <c r="BK135" i="41"/>
  <c r="BG135" i="41"/>
  <c r="BC135" i="41"/>
  <c r="AY135" i="41"/>
  <c r="AU135" i="41"/>
  <c r="A51" i="44"/>
  <c r="B51" i="44" s="1"/>
  <c r="A133" i="43"/>
  <c r="A225" i="43"/>
  <c r="A49" i="44"/>
  <c r="B49" i="44" s="1"/>
  <c r="A131" i="43"/>
  <c r="A223" i="43"/>
  <c r="CH131" i="41"/>
  <c r="BZ131" i="41"/>
  <c r="BR131" i="41"/>
  <c r="BJ131" i="41"/>
  <c r="BB131" i="41"/>
  <c r="AO131" i="41"/>
  <c r="CG131" i="41"/>
  <c r="CC131" i="41"/>
  <c r="BY131" i="41"/>
  <c r="BU131" i="41"/>
  <c r="BQ131" i="41"/>
  <c r="BM131" i="41"/>
  <c r="BI131" i="41"/>
  <c r="BE131" i="41"/>
  <c r="BA131" i="41"/>
  <c r="AW131" i="41"/>
  <c r="AS131" i="41"/>
  <c r="AB131" i="41"/>
  <c r="CB131" i="41"/>
  <c r="BT131" i="41"/>
  <c r="BL131" i="41"/>
  <c r="BD131" i="41"/>
  <c r="AX131" i="41"/>
  <c r="AC131" i="41"/>
  <c r="CF131" i="41"/>
  <c r="BV131" i="41"/>
  <c r="BN131" i="41"/>
  <c r="BF131" i="41"/>
  <c r="AV131" i="41"/>
  <c r="AA131" i="41"/>
  <c r="CI131" i="41"/>
  <c r="CE131" i="41"/>
  <c r="CA131" i="41"/>
  <c r="BW131" i="41"/>
  <c r="BS131" i="41"/>
  <c r="BO131" i="41"/>
  <c r="BK131" i="41"/>
  <c r="BG131" i="41"/>
  <c r="BC131" i="41"/>
  <c r="AY131" i="41"/>
  <c r="AU131" i="41"/>
  <c r="CD131" i="41"/>
  <c r="BX131" i="41"/>
  <c r="BP131" i="41"/>
  <c r="BH131" i="41"/>
  <c r="AZ131" i="41"/>
  <c r="AT131" i="41"/>
  <c r="A149" i="43"/>
  <c r="B149" i="43" s="1"/>
  <c r="CF145" i="42"/>
  <c r="CB145" i="42"/>
  <c r="BX145" i="42"/>
  <c r="BT145" i="42"/>
  <c r="BP145" i="42"/>
  <c r="BL145" i="42"/>
  <c r="BH145" i="42"/>
  <c r="BD145" i="42"/>
  <c r="AZ145" i="42"/>
  <c r="AV145" i="42"/>
  <c r="AR145" i="42"/>
  <c r="AC145" i="42"/>
  <c r="CI145" i="42"/>
  <c r="CE145" i="42"/>
  <c r="CA145" i="42"/>
  <c r="BW145" i="42"/>
  <c r="BS145" i="42"/>
  <c r="BO145" i="42"/>
  <c r="BK145" i="42"/>
  <c r="BG145" i="42"/>
  <c r="BC145" i="42"/>
  <c r="AY145" i="42"/>
  <c r="AU145" i="42"/>
  <c r="AQ145" i="42"/>
  <c r="AB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O145" i="42"/>
  <c r="AA145" i="42"/>
  <c r="CG145" i="42"/>
  <c r="CC145" i="42"/>
  <c r="BY145" i="42"/>
  <c r="BU145" i="42"/>
  <c r="BQ145" i="42"/>
  <c r="BM145" i="42"/>
  <c r="BI145" i="42"/>
  <c r="BE145" i="42"/>
  <c r="BA145" i="42"/>
  <c r="AW145" i="42"/>
  <c r="AS145" i="42"/>
  <c r="A161" i="43"/>
  <c r="C149" i="41"/>
  <c r="C147" i="41"/>
  <c r="A40" i="44"/>
  <c r="B40" i="44" s="1"/>
  <c r="A122" i="43"/>
  <c r="A214" i="43"/>
  <c r="A38" i="44"/>
  <c r="B38" i="44" s="1"/>
  <c r="A120" i="43"/>
  <c r="A212" i="43"/>
  <c r="A36" i="44"/>
  <c r="B36" i="44" s="1"/>
  <c r="A118" i="43"/>
  <c r="A210" i="43"/>
  <c r="A34" i="44"/>
  <c r="B34" i="44" s="1"/>
  <c r="A116" i="43"/>
  <c r="A208" i="43"/>
  <c r="A32" i="44"/>
  <c r="B32" i="44" s="1"/>
  <c r="A114" i="43"/>
  <c r="A206" i="43"/>
  <c r="A30" i="44"/>
  <c r="B30" i="44" s="1"/>
  <c r="A112" i="43"/>
  <c r="A204" i="43"/>
  <c r="A28" i="44"/>
  <c r="B28" i="44" s="1"/>
  <c r="A110" i="43"/>
  <c r="A202" i="43"/>
  <c r="A26" i="44"/>
  <c r="B26" i="44" s="1"/>
  <c r="A108" i="43"/>
  <c r="A200" i="43"/>
  <c r="CI200" i="41"/>
  <c r="CE200" i="41"/>
  <c r="CA200" i="41"/>
  <c r="BW200" i="41"/>
  <c r="BS200" i="41"/>
  <c r="BO200" i="41"/>
  <c r="BK200" i="41"/>
  <c r="BG200" i="41"/>
  <c r="BC200" i="41"/>
  <c r="AY200" i="41"/>
  <c r="AU200" i="41"/>
  <c r="CF200" i="41"/>
  <c r="CB200" i="41"/>
  <c r="BX200" i="41"/>
  <c r="BT200" i="41"/>
  <c r="BP200" i="41"/>
  <c r="BL200" i="41"/>
  <c r="BH200" i="41"/>
  <c r="BD200" i="41"/>
  <c r="AZ200" i="41"/>
  <c r="AV200" i="41"/>
  <c r="AO200" i="41"/>
  <c r="AA200" i="41"/>
  <c r="CG200" i="41"/>
  <c r="CC200" i="41"/>
  <c r="BY200" i="41"/>
  <c r="BU200" i="41"/>
  <c r="BQ200" i="41"/>
  <c r="BM200" i="41"/>
  <c r="BI200" i="41"/>
  <c r="BE200" i="41"/>
  <c r="BA200" i="41"/>
  <c r="AW200" i="41"/>
  <c r="AS200" i="41"/>
  <c r="AB200" i="41"/>
  <c r="CH200" i="41"/>
  <c r="CD200" i="41"/>
  <c r="BZ200" i="41"/>
  <c r="BV200" i="41"/>
  <c r="BR200" i="41"/>
  <c r="BN200" i="41"/>
  <c r="BJ200" i="41"/>
  <c r="BF200" i="41"/>
  <c r="BB200" i="41"/>
  <c r="AX200" i="41"/>
  <c r="AT200" i="41"/>
  <c r="AC200" i="41"/>
  <c r="A106" i="43"/>
  <c r="A198" i="43"/>
  <c r="CI198" i="41"/>
  <c r="CA198" i="41"/>
  <c r="BS198" i="41"/>
  <c r="BK198" i="41"/>
  <c r="BC198" i="41"/>
  <c r="AU198" i="41"/>
  <c r="CF198" i="41"/>
  <c r="CB198" i="41"/>
  <c r="BX198" i="41"/>
  <c r="BT198" i="41"/>
  <c r="BP198" i="41"/>
  <c r="BL198" i="41"/>
  <c r="BH198" i="41"/>
  <c r="BD198" i="41"/>
  <c r="AZ198" i="41"/>
  <c r="AV198" i="41"/>
  <c r="AO198" i="41"/>
  <c r="AA198" i="41"/>
  <c r="CC198" i="41"/>
  <c r="BU198" i="41"/>
  <c r="BM198" i="41"/>
  <c r="BE198" i="41"/>
  <c r="AW198" i="41"/>
  <c r="AB198" i="41"/>
  <c r="CE198" i="41"/>
  <c r="BW198" i="41"/>
  <c r="BO198" i="41"/>
  <c r="BG198" i="41"/>
  <c r="AY198" i="41"/>
  <c r="CH198" i="41"/>
  <c r="CD198" i="41"/>
  <c r="BZ198" i="41"/>
  <c r="BV198" i="41"/>
  <c r="BR198" i="41"/>
  <c r="BN198" i="41"/>
  <c r="BJ198" i="41"/>
  <c r="BF198" i="41"/>
  <c r="BB198" i="41"/>
  <c r="AX198" i="41"/>
  <c r="AT198" i="41"/>
  <c r="AC198" i="41"/>
  <c r="CG198" i="41"/>
  <c r="BY198" i="41"/>
  <c r="BQ198" i="41"/>
  <c r="BI198" i="41"/>
  <c r="BA198" i="41"/>
  <c r="AS198" i="41"/>
  <c r="A46" i="44"/>
  <c r="A128" i="43"/>
  <c r="A220" i="43"/>
  <c r="CI144" i="42"/>
  <c r="CE144" i="42"/>
  <c r="CA144" i="42"/>
  <c r="BW144" i="42"/>
  <c r="BS144" i="42"/>
  <c r="BO144" i="42"/>
  <c r="BK144" i="42"/>
  <c r="BG144" i="42"/>
  <c r="BC144" i="42"/>
  <c r="AY144" i="42"/>
  <c r="AU144" i="42"/>
  <c r="AQ144" i="42"/>
  <c r="AB144" i="42"/>
  <c r="CF144" i="42"/>
  <c r="CB144" i="42"/>
  <c r="BX144" i="42"/>
  <c r="BT144" i="42"/>
  <c r="BP144" i="42"/>
  <c r="BL144" i="42"/>
  <c r="BH144" i="42"/>
  <c r="BD144" i="42"/>
  <c r="AZ144" i="42"/>
  <c r="AV144" i="42"/>
  <c r="AR144" i="42"/>
  <c r="AC144" i="42"/>
  <c r="CG144" i="42"/>
  <c r="CC144" i="42"/>
  <c r="BY144" i="42"/>
  <c r="BU144" i="42"/>
  <c r="BQ144" i="42"/>
  <c r="BM144" i="42"/>
  <c r="BI144" i="42"/>
  <c r="BE144" i="42"/>
  <c r="BA144" i="42"/>
  <c r="AW144" i="42"/>
  <c r="AS144" i="42"/>
  <c r="CH144" i="42"/>
  <c r="CD144" i="42"/>
  <c r="BZ144" i="42"/>
  <c r="BV144" i="42"/>
  <c r="BR144" i="42"/>
  <c r="BN144" i="42"/>
  <c r="BJ144" i="42"/>
  <c r="BF144" i="42"/>
  <c r="BB144" i="42"/>
  <c r="AX144" i="42"/>
  <c r="AT144" i="42"/>
  <c r="AO144" i="42"/>
  <c r="AA144" i="42"/>
  <c r="A144" i="43"/>
  <c r="B144" i="43" s="1"/>
  <c r="CI124" i="41"/>
  <c r="CE124" i="41"/>
  <c r="CA124" i="41"/>
  <c r="BW124" i="41"/>
  <c r="BS124" i="41"/>
  <c r="BO124" i="41"/>
  <c r="BK124" i="41"/>
  <c r="BG124" i="41"/>
  <c r="BC124" i="41"/>
  <c r="AY124" i="41"/>
  <c r="AU124" i="41"/>
  <c r="CF124" i="41"/>
  <c r="CB124" i="41"/>
  <c r="BX124" i="41"/>
  <c r="BT124" i="41"/>
  <c r="BP124" i="41"/>
  <c r="BL124" i="41"/>
  <c r="BH124" i="41"/>
  <c r="BD124" i="41"/>
  <c r="AZ124" i="41"/>
  <c r="AV124" i="41"/>
  <c r="AO124" i="41"/>
  <c r="AA124" i="41"/>
  <c r="CG124" i="41"/>
  <c r="CC124" i="41"/>
  <c r="BY124" i="41"/>
  <c r="BU124" i="41"/>
  <c r="BQ124" i="41"/>
  <c r="BM124" i="41"/>
  <c r="BI124" i="41"/>
  <c r="BE124" i="41"/>
  <c r="BA124" i="41"/>
  <c r="AW124" i="41"/>
  <c r="AS124" i="41"/>
  <c r="AB124" i="41"/>
  <c r="CH124" i="41"/>
  <c r="CD124" i="41"/>
  <c r="BZ124" i="41"/>
  <c r="BV124" i="41"/>
  <c r="BR124" i="41"/>
  <c r="BN124" i="41"/>
  <c r="BJ124" i="41"/>
  <c r="BF124" i="41"/>
  <c r="BB124" i="41"/>
  <c r="AX124" i="41"/>
  <c r="AT124" i="41"/>
  <c r="AC124" i="41"/>
  <c r="CH125" i="41"/>
  <c r="CD125" i="41"/>
  <c r="BZ125" i="41"/>
  <c r="BV125" i="41"/>
  <c r="BR125" i="41"/>
  <c r="BN125" i="41"/>
  <c r="BJ125" i="41"/>
  <c r="BF125" i="41"/>
  <c r="BB125" i="41"/>
  <c r="AX125" i="41"/>
  <c r="AT125" i="41"/>
  <c r="AC125" i="41"/>
  <c r="CG125" i="41"/>
  <c r="CC125" i="41"/>
  <c r="BY125" i="41"/>
  <c r="BU125" i="41"/>
  <c r="BQ125" i="41"/>
  <c r="BM125" i="41"/>
  <c r="BI125" i="41"/>
  <c r="BE125" i="41"/>
  <c r="BA125" i="41"/>
  <c r="AW125" i="41"/>
  <c r="AS125" i="41"/>
  <c r="AB125" i="41"/>
  <c r="CF125" i="41"/>
  <c r="CB125" i="41"/>
  <c r="BX125" i="41"/>
  <c r="BT125" i="41"/>
  <c r="BP125" i="41"/>
  <c r="BL125" i="41"/>
  <c r="BH125" i="41"/>
  <c r="BD125" i="41"/>
  <c r="AZ125" i="41"/>
  <c r="AV125" i="41"/>
  <c r="AO125" i="41"/>
  <c r="AA125" i="41"/>
  <c r="CI125" i="41"/>
  <c r="CE125" i="41"/>
  <c r="CA125" i="41"/>
  <c r="BW125" i="41"/>
  <c r="BS125" i="41"/>
  <c r="BO125" i="41"/>
  <c r="BK125" i="41"/>
  <c r="BG125" i="41"/>
  <c r="BC125" i="41"/>
  <c r="AY125" i="41"/>
  <c r="AU125" i="41"/>
  <c r="CH123" i="41"/>
  <c r="CD123" i="41"/>
  <c r="BZ123" i="41"/>
  <c r="BV123" i="41"/>
  <c r="BR123" i="41"/>
  <c r="BN123" i="41"/>
  <c r="BJ123" i="41"/>
  <c r="BF123" i="41"/>
  <c r="BB123" i="41"/>
  <c r="AX123" i="41"/>
  <c r="AT123" i="41"/>
  <c r="AC123" i="41"/>
  <c r="CG123" i="41"/>
  <c r="CC123" i="41"/>
  <c r="BY123" i="41"/>
  <c r="BU123" i="41"/>
  <c r="BQ123" i="41"/>
  <c r="BM123" i="41"/>
  <c r="BI123" i="41"/>
  <c r="BE123" i="41"/>
  <c r="BA123" i="41"/>
  <c r="AW123" i="41"/>
  <c r="AS123" i="41"/>
  <c r="AB123" i="41"/>
  <c r="CF123" i="41"/>
  <c r="CB123" i="41"/>
  <c r="BX123" i="41"/>
  <c r="BT123" i="41"/>
  <c r="BP123" i="41"/>
  <c r="BL123" i="41"/>
  <c r="BH123" i="41"/>
  <c r="BD123" i="41"/>
  <c r="AZ123" i="41"/>
  <c r="AV123" i="41"/>
  <c r="AO123" i="41"/>
  <c r="AA123" i="41"/>
  <c r="CI123" i="41"/>
  <c r="CE123" i="41"/>
  <c r="CA123" i="41"/>
  <c r="BW123" i="41"/>
  <c r="BS123" i="41"/>
  <c r="BO123" i="41"/>
  <c r="BK123" i="41"/>
  <c r="BG123" i="41"/>
  <c r="BC123" i="41"/>
  <c r="AY123" i="41"/>
  <c r="AU123" i="41"/>
  <c r="CH121" i="41"/>
  <c r="CD121" i="41"/>
  <c r="BZ121" i="41"/>
  <c r="BV121" i="41"/>
  <c r="BR121" i="41"/>
  <c r="BN121" i="41"/>
  <c r="BJ121" i="41"/>
  <c r="BF121" i="41"/>
  <c r="BB121" i="41"/>
  <c r="AX121" i="41"/>
  <c r="AT121" i="41"/>
  <c r="AC121" i="41"/>
  <c r="CG121" i="41"/>
  <c r="CC121" i="41"/>
  <c r="BY121" i="41"/>
  <c r="BU121" i="41"/>
  <c r="BQ121" i="41"/>
  <c r="BM121" i="41"/>
  <c r="BI121" i="41"/>
  <c r="BE121" i="41"/>
  <c r="BA121" i="41"/>
  <c r="AW121" i="41"/>
  <c r="AS121" i="41"/>
  <c r="AB121" i="41"/>
  <c r="CF121" i="41"/>
  <c r="CB121" i="41"/>
  <c r="BX121" i="41"/>
  <c r="BT121" i="41"/>
  <c r="BP121" i="41"/>
  <c r="BL121" i="41"/>
  <c r="BH121" i="41"/>
  <c r="BD121" i="41"/>
  <c r="AZ121" i="41"/>
  <c r="AV121" i="41"/>
  <c r="AO121" i="41"/>
  <c r="AA121" i="41"/>
  <c r="CI121" i="41"/>
  <c r="CE121" i="41"/>
  <c r="CA121" i="41"/>
  <c r="BW121" i="41"/>
  <c r="BS121" i="41"/>
  <c r="BO121" i="41"/>
  <c r="BK121" i="41"/>
  <c r="BG121" i="41"/>
  <c r="BC121" i="41"/>
  <c r="AY121" i="41"/>
  <c r="AU121" i="41"/>
  <c r="CH119" i="41"/>
  <c r="CD119" i="41"/>
  <c r="BZ119" i="41"/>
  <c r="BV119" i="41"/>
  <c r="BR119" i="41"/>
  <c r="BN119" i="41"/>
  <c r="BJ119" i="41"/>
  <c r="BF119" i="41"/>
  <c r="BB119" i="41"/>
  <c r="AX119" i="41"/>
  <c r="AT119" i="41"/>
  <c r="AC119" i="41"/>
  <c r="CG119" i="41"/>
  <c r="CC119" i="41"/>
  <c r="BY119" i="41"/>
  <c r="BU119" i="41"/>
  <c r="BQ119" i="41"/>
  <c r="BM119" i="41"/>
  <c r="BI119" i="41"/>
  <c r="BE119" i="41"/>
  <c r="BA119" i="41"/>
  <c r="AW119" i="41"/>
  <c r="AS119" i="41"/>
  <c r="AB119" i="41"/>
  <c r="CF119" i="41"/>
  <c r="CB119" i="41"/>
  <c r="BX119" i="41"/>
  <c r="BT119" i="41"/>
  <c r="BP119" i="41"/>
  <c r="BL119" i="41"/>
  <c r="BH119" i="41"/>
  <c r="BD119" i="41"/>
  <c r="AZ119" i="41"/>
  <c r="AV119" i="41"/>
  <c r="AO119" i="41"/>
  <c r="AA119" i="41"/>
  <c r="CI119" i="41"/>
  <c r="CE119" i="41"/>
  <c r="CA119" i="41"/>
  <c r="BW119" i="41"/>
  <c r="BS119" i="41"/>
  <c r="BO119" i="41"/>
  <c r="BK119" i="41"/>
  <c r="BG119" i="41"/>
  <c r="BC119" i="41"/>
  <c r="AY119" i="41"/>
  <c r="AU119" i="41"/>
  <c r="CH117" i="41"/>
  <c r="CD117" i="41"/>
  <c r="BZ117" i="41"/>
  <c r="BV117" i="41"/>
  <c r="BR117" i="41"/>
  <c r="BN117" i="41"/>
  <c r="BJ117" i="41"/>
  <c r="BF117" i="41"/>
  <c r="BB117" i="41"/>
  <c r="AX117" i="41"/>
  <c r="AT117" i="41"/>
  <c r="AC117" i="41"/>
  <c r="CG117" i="41"/>
  <c r="CC117" i="41"/>
  <c r="BY117" i="41"/>
  <c r="BU117" i="41"/>
  <c r="BQ117" i="41"/>
  <c r="BM117" i="41"/>
  <c r="BI117" i="41"/>
  <c r="BE117" i="41"/>
  <c r="BA117" i="41"/>
  <c r="AW117" i="41"/>
  <c r="AS117" i="41"/>
  <c r="AB117" i="41"/>
  <c r="CF117" i="41"/>
  <c r="CB117" i="41"/>
  <c r="BX117" i="41"/>
  <c r="BT117" i="41"/>
  <c r="BP117" i="41"/>
  <c r="BL117" i="41"/>
  <c r="BH117" i="41"/>
  <c r="BD117" i="41"/>
  <c r="AZ117" i="41"/>
  <c r="AV117" i="41"/>
  <c r="AO117" i="41"/>
  <c r="AA117" i="41"/>
  <c r="CI117" i="41"/>
  <c r="CE117" i="41"/>
  <c r="CA117" i="41"/>
  <c r="BW117" i="41"/>
  <c r="BS117" i="41"/>
  <c r="BO117" i="41"/>
  <c r="BK117" i="41"/>
  <c r="BG117" i="41"/>
  <c r="BC117" i="41"/>
  <c r="AY117" i="41"/>
  <c r="AU117" i="41"/>
  <c r="CH115" i="41"/>
  <c r="CD115" i="41"/>
  <c r="BZ115" i="41"/>
  <c r="BV115" i="41"/>
  <c r="BR115" i="41"/>
  <c r="BN115" i="41"/>
  <c r="BJ115" i="41"/>
  <c r="BF115" i="41"/>
  <c r="BB115" i="41"/>
  <c r="AX115" i="41"/>
  <c r="AT115" i="41"/>
  <c r="AC115" i="41"/>
  <c r="CG115" i="41"/>
  <c r="CC115" i="41"/>
  <c r="BY115" i="41"/>
  <c r="BU115" i="41"/>
  <c r="BQ115" i="41"/>
  <c r="BM115" i="41"/>
  <c r="BI115" i="41"/>
  <c r="BE115" i="41"/>
  <c r="BA115" i="41"/>
  <c r="AW115" i="41"/>
  <c r="AS115" i="41"/>
  <c r="AB115" i="41"/>
  <c r="CF115" i="41"/>
  <c r="CB115" i="41"/>
  <c r="BX115" i="41"/>
  <c r="BT115" i="41"/>
  <c r="BP115" i="41"/>
  <c r="BL115" i="41"/>
  <c r="BH115" i="41"/>
  <c r="BD115" i="41"/>
  <c r="AZ115" i="41"/>
  <c r="AV115" i="41"/>
  <c r="AO115" i="41"/>
  <c r="AA115" i="41"/>
  <c r="CI115" i="41"/>
  <c r="CE115" i="41"/>
  <c r="CA115" i="41"/>
  <c r="BW115" i="41"/>
  <c r="BS115" i="41"/>
  <c r="BO115" i="41"/>
  <c r="BK115" i="41"/>
  <c r="BG115" i="41"/>
  <c r="BC115" i="41"/>
  <c r="AY115" i="41"/>
  <c r="AU115" i="41"/>
  <c r="CH113" i="41"/>
  <c r="CD113" i="41"/>
  <c r="BZ113" i="41"/>
  <c r="BV113" i="41"/>
  <c r="BR113" i="41"/>
  <c r="BN113" i="41"/>
  <c r="BJ113" i="41"/>
  <c r="BF113" i="41"/>
  <c r="BB113" i="41"/>
  <c r="AX113" i="41"/>
  <c r="AT113" i="41"/>
  <c r="AC113" i="41"/>
  <c r="CG113" i="41"/>
  <c r="CC113" i="41"/>
  <c r="BY113" i="41"/>
  <c r="BU113" i="41"/>
  <c r="BQ113" i="41"/>
  <c r="BM113" i="41"/>
  <c r="BI113" i="41"/>
  <c r="BE113" i="41"/>
  <c r="BA113" i="41"/>
  <c r="AW113" i="41"/>
  <c r="AS113" i="41"/>
  <c r="AB113" i="41"/>
  <c r="CF113" i="41"/>
  <c r="CB113" i="41"/>
  <c r="BX113" i="41"/>
  <c r="BT113" i="41"/>
  <c r="BP113" i="41"/>
  <c r="BL113" i="41"/>
  <c r="BH113" i="41"/>
  <c r="BD113" i="41"/>
  <c r="AZ113" i="41"/>
  <c r="AV113" i="41"/>
  <c r="AO113" i="41"/>
  <c r="AA113" i="41"/>
  <c r="CI113" i="41"/>
  <c r="CE113" i="41"/>
  <c r="CA113" i="41"/>
  <c r="BW113" i="41"/>
  <c r="BS113" i="41"/>
  <c r="BO113" i="41"/>
  <c r="BK113" i="41"/>
  <c r="BG113" i="41"/>
  <c r="BC113" i="41"/>
  <c r="AY113" i="41"/>
  <c r="AU113" i="41"/>
  <c r="CI111" i="41"/>
  <c r="CE111" i="41"/>
  <c r="CA111" i="41"/>
  <c r="BW111" i="41"/>
  <c r="BS111" i="41"/>
  <c r="BO111" i="41"/>
  <c r="BK111" i="41"/>
  <c r="BG111" i="41"/>
  <c r="BC111" i="41"/>
  <c r="AY111" i="41"/>
  <c r="AU111" i="41"/>
  <c r="CB111" i="41"/>
  <c r="BT111" i="41"/>
  <c r="BL111" i="41"/>
  <c r="BD111" i="41"/>
  <c r="AV111" i="41"/>
  <c r="AA111" i="41"/>
  <c r="CD111" i="41"/>
  <c r="BV111" i="41"/>
  <c r="BN111" i="41"/>
  <c r="BF111" i="41"/>
  <c r="AX111" i="41"/>
  <c r="AC111" i="41"/>
  <c r="CG111" i="41"/>
  <c r="CC111" i="41"/>
  <c r="BY111" i="41"/>
  <c r="BU111" i="41"/>
  <c r="BQ111" i="41"/>
  <c r="BM111" i="41"/>
  <c r="BI111" i="41"/>
  <c r="BE111" i="41"/>
  <c r="BA111" i="41"/>
  <c r="AW111" i="41"/>
  <c r="AS111" i="41"/>
  <c r="AB111" i="41"/>
  <c r="CF111" i="41"/>
  <c r="BX111" i="41"/>
  <c r="BP111" i="41"/>
  <c r="BH111" i="41"/>
  <c r="AZ111" i="41"/>
  <c r="AO111" i="41"/>
  <c r="CH111" i="41"/>
  <c r="BZ111" i="41"/>
  <c r="BR111" i="41"/>
  <c r="BJ111" i="41"/>
  <c r="BB111" i="41"/>
  <c r="AT111" i="41"/>
  <c r="CI109" i="41"/>
  <c r="CE109" i="41"/>
  <c r="CA109" i="41"/>
  <c r="BW109" i="41"/>
  <c r="BS109" i="41"/>
  <c r="BO109" i="41"/>
  <c r="BK109" i="41"/>
  <c r="BG109" i="41"/>
  <c r="BC109" i="41"/>
  <c r="AY109" i="41"/>
  <c r="AU109" i="41"/>
  <c r="CH109" i="41"/>
  <c r="BZ109" i="41"/>
  <c r="BR109" i="41"/>
  <c r="BJ109" i="41"/>
  <c r="BB109" i="41"/>
  <c r="AT109" i="41"/>
  <c r="AB109" i="41"/>
  <c r="CF109" i="41"/>
  <c r="BX109" i="41"/>
  <c r="BP109" i="41"/>
  <c r="BH109" i="41"/>
  <c r="AZ109" i="41"/>
  <c r="AO109" i="41"/>
  <c r="AA109" i="41"/>
  <c r="CG109" i="41"/>
  <c r="CC109" i="41"/>
  <c r="BY109" i="41"/>
  <c r="BU109" i="41"/>
  <c r="BQ109" i="41"/>
  <c r="BM109" i="41"/>
  <c r="BI109" i="41"/>
  <c r="BE109" i="41"/>
  <c r="BA109" i="41"/>
  <c r="AW109" i="41"/>
  <c r="AS109" i="41"/>
  <c r="CD109" i="41"/>
  <c r="BV109" i="41"/>
  <c r="BN109" i="41"/>
  <c r="BF109" i="41"/>
  <c r="AX109" i="41"/>
  <c r="CB109" i="41"/>
  <c r="BT109" i="41"/>
  <c r="BL109" i="41"/>
  <c r="BD109" i="41"/>
  <c r="AV109" i="41"/>
  <c r="AC109" i="41"/>
  <c r="CG107" i="41"/>
  <c r="BY107" i="41"/>
  <c r="BQ107" i="41"/>
  <c r="BI107" i="41"/>
  <c r="BA107" i="41"/>
  <c r="AS107" i="41"/>
  <c r="CF107" i="41"/>
  <c r="CB107" i="41"/>
  <c r="BX107" i="41"/>
  <c r="BT107" i="41"/>
  <c r="BP107" i="41"/>
  <c r="BL107" i="41"/>
  <c r="BH107" i="41"/>
  <c r="BD107" i="41"/>
  <c r="AZ107" i="41"/>
  <c r="AV107" i="41"/>
  <c r="AO107" i="41"/>
  <c r="AA107" i="41"/>
  <c r="CE107" i="41"/>
  <c r="BW107" i="41"/>
  <c r="BO107" i="41"/>
  <c r="BG107" i="41"/>
  <c r="AY107" i="41"/>
  <c r="CC107" i="41"/>
  <c r="BU107" i="41"/>
  <c r="BM107" i="41"/>
  <c r="BE107" i="41"/>
  <c r="AW107" i="41"/>
  <c r="AB107" i="41"/>
  <c r="CH107" i="41"/>
  <c r="CD107" i="41"/>
  <c r="BZ107" i="41"/>
  <c r="BV107" i="41"/>
  <c r="BR107" i="41"/>
  <c r="BN107" i="41"/>
  <c r="BJ107" i="41"/>
  <c r="BF107" i="41"/>
  <c r="BB107" i="41"/>
  <c r="AX107" i="41"/>
  <c r="AT107" i="41"/>
  <c r="AC107" i="41"/>
  <c r="CI107" i="41"/>
  <c r="CA107" i="41"/>
  <c r="BS107" i="41"/>
  <c r="BK107" i="41"/>
  <c r="BC107" i="41"/>
  <c r="AU107" i="41"/>
  <c r="A22" i="44"/>
  <c r="B22" i="44" s="1"/>
  <c r="A196" i="43"/>
  <c r="A104" i="43"/>
  <c r="CI229" i="41"/>
  <c r="CE229" i="41"/>
  <c r="CA229" i="41"/>
  <c r="BW229" i="41"/>
  <c r="BS229" i="41"/>
  <c r="BO229" i="41"/>
  <c r="BK229" i="41"/>
  <c r="BG229" i="41"/>
  <c r="BC229" i="41"/>
  <c r="AY229" i="41"/>
  <c r="AU229" i="41"/>
  <c r="CF229" i="41"/>
  <c r="CB229" i="41"/>
  <c r="BX229" i="41"/>
  <c r="BT229" i="41"/>
  <c r="BP229" i="41"/>
  <c r="BL229" i="41"/>
  <c r="BH229" i="41"/>
  <c r="BD229" i="41"/>
  <c r="AZ229" i="41"/>
  <c r="AV229" i="41"/>
  <c r="AO229" i="41"/>
  <c r="AA229" i="41"/>
  <c r="CG229" i="41"/>
  <c r="CC229" i="41"/>
  <c r="BY229" i="41"/>
  <c r="BU229" i="41"/>
  <c r="BQ229" i="41"/>
  <c r="BM229" i="41"/>
  <c r="BI229" i="41"/>
  <c r="BE229" i="41"/>
  <c r="BA229" i="41"/>
  <c r="AW229" i="41"/>
  <c r="AS229" i="41"/>
  <c r="AB229" i="41"/>
  <c r="CH229" i="41"/>
  <c r="CD229" i="41"/>
  <c r="BZ229" i="41"/>
  <c r="BV229" i="41"/>
  <c r="BR229" i="41"/>
  <c r="BN229" i="41"/>
  <c r="BJ229" i="41"/>
  <c r="BF229" i="41"/>
  <c r="BB229" i="41"/>
  <c r="AX229" i="41"/>
  <c r="AT229" i="41"/>
  <c r="AC229" i="41"/>
  <c r="CI225" i="41"/>
  <c r="CE225" i="41"/>
  <c r="CA225" i="41"/>
  <c r="BW225" i="41"/>
  <c r="BS225" i="41"/>
  <c r="BO225" i="41"/>
  <c r="BK225" i="41"/>
  <c r="BG225" i="41"/>
  <c r="BC225" i="41"/>
  <c r="AY225" i="41"/>
  <c r="AU225" i="41"/>
  <c r="CF225" i="41"/>
  <c r="CB225" i="41"/>
  <c r="BX225" i="41"/>
  <c r="BT225" i="41"/>
  <c r="BP225" i="41"/>
  <c r="BL225" i="41"/>
  <c r="BH225" i="41"/>
  <c r="BD225" i="41"/>
  <c r="AZ225" i="41"/>
  <c r="AV225" i="41"/>
  <c r="AO225" i="41"/>
  <c r="AA225" i="41"/>
  <c r="CG225" i="41"/>
  <c r="CC225" i="41"/>
  <c r="BY225" i="41"/>
  <c r="BU225" i="41"/>
  <c r="BQ225" i="41"/>
  <c r="BM225" i="41"/>
  <c r="BI225" i="41"/>
  <c r="BE225" i="41"/>
  <c r="BA225" i="41"/>
  <c r="AW225" i="41"/>
  <c r="AS225" i="41"/>
  <c r="AB225" i="41"/>
  <c r="CH225" i="41"/>
  <c r="CD225" i="41"/>
  <c r="BZ225" i="41"/>
  <c r="BV225" i="41"/>
  <c r="BR225" i="41"/>
  <c r="BN225" i="41"/>
  <c r="BJ225" i="41"/>
  <c r="BF225" i="41"/>
  <c r="BB225" i="41"/>
  <c r="AX225" i="41"/>
  <c r="AT225" i="41"/>
  <c r="AC225" i="41"/>
  <c r="A69" i="44"/>
  <c r="A151" i="43"/>
  <c r="CF147" i="42"/>
  <c r="CB147" i="42"/>
  <c r="BX147" i="42"/>
  <c r="BT147" i="42"/>
  <c r="BP147" i="42"/>
  <c r="BL147" i="42"/>
  <c r="BH147" i="42"/>
  <c r="BD147" i="42"/>
  <c r="AZ147" i="42"/>
  <c r="AV147" i="42"/>
  <c r="AR147" i="42"/>
  <c r="AC147" i="42"/>
  <c r="CI147" i="42"/>
  <c r="CE147" i="42"/>
  <c r="CA147" i="42"/>
  <c r="BW147" i="42"/>
  <c r="BS147" i="42"/>
  <c r="BO147" i="42"/>
  <c r="BK147" i="42"/>
  <c r="BG147" i="42"/>
  <c r="BC147" i="42"/>
  <c r="AY147" i="42"/>
  <c r="AU147" i="42"/>
  <c r="AQ147" i="42"/>
  <c r="AB147" i="42"/>
  <c r="CH147" i="42"/>
  <c r="CD147" i="42"/>
  <c r="BZ147" i="42"/>
  <c r="BV147" i="42"/>
  <c r="BR147" i="42"/>
  <c r="BN147" i="42"/>
  <c r="BJ147" i="42"/>
  <c r="BF147" i="42"/>
  <c r="BB147" i="42"/>
  <c r="AX147" i="42"/>
  <c r="AT147" i="42"/>
  <c r="AO147" i="42"/>
  <c r="AA147" i="42"/>
  <c r="CG147" i="42"/>
  <c r="CC147" i="42"/>
  <c r="BY147" i="42"/>
  <c r="BU147" i="42"/>
  <c r="BQ147" i="42"/>
  <c r="BM147" i="42"/>
  <c r="BI147" i="42"/>
  <c r="BE147" i="42"/>
  <c r="BA147" i="42"/>
  <c r="AW147" i="42"/>
  <c r="AS147" i="42"/>
  <c r="A81" i="44"/>
  <c r="B81" i="44" s="1"/>
  <c r="A163" i="43"/>
  <c r="B163" i="43" s="1"/>
  <c r="A493" i="43"/>
  <c r="A17" i="45"/>
  <c r="A99" i="44"/>
  <c r="A191" i="44"/>
  <c r="CI214" i="41"/>
  <c r="CE214" i="41"/>
  <c r="CA214" i="41"/>
  <c r="BW214" i="41"/>
  <c r="BS214" i="41"/>
  <c r="BO214" i="41"/>
  <c r="BK214" i="41"/>
  <c r="BG214" i="41"/>
  <c r="BC214" i="41"/>
  <c r="AY214" i="41"/>
  <c r="AU214" i="41"/>
  <c r="CF214" i="41"/>
  <c r="CB214" i="41"/>
  <c r="BX214" i="41"/>
  <c r="BT214" i="41"/>
  <c r="BP214" i="41"/>
  <c r="BL214" i="41"/>
  <c r="BH214" i="41"/>
  <c r="BD214" i="41"/>
  <c r="AZ214" i="41"/>
  <c r="AV214" i="41"/>
  <c r="AO214" i="41"/>
  <c r="AA214" i="41"/>
  <c r="CG214" i="41"/>
  <c r="CC214" i="41"/>
  <c r="BY214" i="41"/>
  <c r="BU214" i="41"/>
  <c r="BQ214" i="41"/>
  <c r="BM214" i="41"/>
  <c r="BI214" i="41"/>
  <c r="BE214" i="41"/>
  <c r="BA214" i="41"/>
  <c r="AW214" i="41"/>
  <c r="AS214" i="41"/>
  <c r="AB214" i="41"/>
  <c r="CH214" i="41"/>
  <c r="CD214" i="41"/>
  <c r="BZ214" i="41"/>
  <c r="BV214" i="41"/>
  <c r="BR214" i="41"/>
  <c r="BN214" i="41"/>
  <c r="BJ214" i="41"/>
  <c r="BF214" i="41"/>
  <c r="BB214" i="41"/>
  <c r="AX214" i="41"/>
  <c r="AT214" i="41"/>
  <c r="AC214" i="41"/>
  <c r="CI212" i="41"/>
  <c r="CE212" i="41"/>
  <c r="CA212" i="41"/>
  <c r="BW212" i="41"/>
  <c r="BS212" i="41"/>
  <c r="BO212" i="41"/>
  <c r="BK212" i="41"/>
  <c r="BG212" i="41"/>
  <c r="BC212" i="41"/>
  <c r="AY212" i="41"/>
  <c r="AU212" i="41"/>
  <c r="CF212" i="41"/>
  <c r="CB212" i="41"/>
  <c r="BX212" i="41"/>
  <c r="BT212" i="41"/>
  <c r="BP212" i="41"/>
  <c r="BL212" i="41"/>
  <c r="BH212" i="41"/>
  <c r="BD212" i="41"/>
  <c r="AZ212" i="41"/>
  <c r="AV212" i="41"/>
  <c r="AO212" i="41"/>
  <c r="AA212" i="41"/>
  <c r="CG212" i="41"/>
  <c r="CC212" i="41"/>
  <c r="BY212" i="41"/>
  <c r="BU212" i="41"/>
  <c r="BQ212" i="41"/>
  <c r="BM212" i="41"/>
  <c r="BI212" i="41"/>
  <c r="BE212" i="41"/>
  <c r="BA212" i="41"/>
  <c r="AW212" i="41"/>
  <c r="AS212" i="41"/>
  <c r="AB212" i="41"/>
  <c r="CH212" i="41"/>
  <c r="CD212" i="41"/>
  <c r="BZ212" i="41"/>
  <c r="BV212" i="41"/>
  <c r="BR212" i="41"/>
  <c r="BN212" i="41"/>
  <c r="BJ212" i="41"/>
  <c r="BF212" i="41"/>
  <c r="BB212" i="41"/>
  <c r="AX212" i="41"/>
  <c r="AT212" i="41"/>
  <c r="AC212" i="41"/>
  <c r="CI210" i="41"/>
  <c r="CE210" i="41"/>
  <c r="CA210" i="41"/>
  <c r="BW210" i="41"/>
  <c r="BS210" i="41"/>
  <c r="BO210" i="41"/>
  <c r="BK210" i="41"/>
  <c r="BG210" i="41"/>
  <c r="BC210" i="41"/>
  <c r="AY210" i="41"/>
  <c r="AU210" i="41"/>
  <c r="CF210" i="41"/>
  <c r="CB210" i="41"/>
  <c r="BX210" i="41"/>
  <c r="BT210" i="41"/>
  <c r="BP210" i="41"/>
  <c r="BL210" i="41"/>
  <c r="BH210" i="41"/>
  <c r="BD210" i="41"/>
  <c r="AZ210" i="41"/>
  <c r="AV210" i="41"/>
  <c r="AO210" i="41"/>
  <c r="AA210" i="41"/>
  <c r="CG210" i="41"/>
  <c r="CC210" i="41"/>
  <c r="BY210" i="41"/>
  <c r="BU210" i="41"/>
  <c r="BQ210" i="41"/>
  <c r="BM210" i="41"/>
  <c r="BI210" i="41"/>
  <c r="BE210" i="41"/>
  <c r="BA210" i="41"/>
  <c r="AW210" i="41"/>
  <c r="AS210" i="41"/>
  <c r="AB210" i="41"/>
  <c r="CH210" i="41"/>
  <c r="CD210" i="41"/>
  <c r="BZ210" i="41"/>
  <c r="BV210" i="41"/>
  <c r="BR210" i="41"/>
  <c r="BN210" i="41"/>
  <c r="BJ210" i="41"/>
  <c r="BF210" i="41"/>
  <c r="BB210" i="41"/>
  <c r="AX210" i="41"/>
  <c r="AT210" i="41"/>
  <c r="AC210" i="41"/>
  <c r="CH208" i="41"/>
  <c r="CD208" i="41"/>
  <c r="BZ208" i="41"/>
  <c r="BV208" i="41"/>
  <c r="BR208" i="41"/>
  <c r="BN208" i="41"/>
  <c r="BJ208" i="41"/>
  <c r="BF208" i="41"/>
  <c r="BB208" i="41"/>
  <c r="AX208" i="41"/>
  <c r="AT208" i="41"/>
  <c r="AC208" i="41"/>
  <c r="CC208" i="41"/>
  <c r="BU208" i="41"/>
  <c r="BM208" i="41"/>
  <c r="BE208" i="41"/>
  <c r="AW208" i="41"/>
  <c r="AB208" i="41"/>
  <c r="CE208" i="41"/>
  <c r="BW208" i="41"/>
  <c r="BO208" i="41"/>
  <c r="BG208" i="41"/>
  <c r="AY208" i="41"/>
  <c r="CF208" i="41"/>
  <c r="CB208" i="41"/>
  <c r="BX208" i="41"/>
  <c r="BT208" i="41"/>
  <c r="BP208" i="41"/>
  <c r="BL208" i="41"/>
  <c r="BH208" i="41"/>
  <c r="BD208" i="41"/>
  <c r="AZ208" i="41"/>
  <c r="AV208" i="41"/>
  <c r="AO208" i="41"/>
  <c r="AA208" i="41"/>
  <c r="CG208" i="41"/>
  <c r="BY208" i="41"/>
  <c r="BQ208" i="41"/>
  <c r="BI208" i="41"/>
  <c r="BA208" i="41"/>
  <c r="AS208" i="41"/>
  <c r="CI208" i="41"/>
  <c r="CA208" i="41"/>
  <c r="BS208" i="41"/>
  <c r="BK208" i="41"/>
  <c r="BC208" i="41"/>
  <c r="AU208" i="41"/>
  <c r="CH206" i="41"/>
  <c r="CD206" i="41"/>
  <c r="BZ206" i="41"/>
  <c r="CI206" i="41"/>
  <c r="CA206" i="41"/>
  <c r="BU206" i="41"/>
  <c r="BQ206" i="41"/>
  <c r="BM206" i="41"/>
  <c r="BI206" i="41"/>
  <c r="BE206" i="41"/>
  <c r="BA206" i="41"/>
  <c r="AW206" i="41"/>
  <c r="AS206" i="41"/>
  <c r="AB206" i="41"/>
  <c r="CG206" i="41"/>
  <c r="BY206" i="41"/>
  <c r="BT206" i="41"/>
  <c r="BP206" i="41"/>
  <c r="BL206" i="41"/>
  <c r="BH206" i="41"/>
  <c r="BD206" i="41"/>
  <c r="AZ206" i="41"/>
  <c r="AV206" i="41"/>
  <c r="AO206" i="41"/>
  <c r="AA206" i="41"/>
  <c r="CF206" i="41"/>
  <c r="CB206" i="41"/>
  <c r="BX206" i="41"/>
  <c r="CE206" i="41"/>
  <c r="BW206" i="41"/>
  <c r="BS206" i="41"/>
  <c r="BO206" i="41"/>
  <c r="BK206" i="41"/>
  <c r="BG206" i="41"/>
  <c r="BC206" i="41"/>
  <c r="AY206" i="41"/>
  <c r="AU206" i="41"/>
  <c r="CC206" i="41"/>
  <c r="BV206" i="41"/>
  <c r="BR206" i="41"/>
  <c r="BN206" i="41"/>
  <c r="BJ206" i="41"/>
  <c r="BF206" i="41"/>
  <c r="BB206" i="41"/>
  <c r="AX206" i="41"/>
  <c r="AT206" i="41"/>
  <c r="AC206" i="41"/>
  <c r="CI204" i="41"/>
  <c r="CE204" i="41"/>
  <c r="CA204" i="41"/>
  <c r="BW204" i="41"/>
  <c r="BS204" i="41"/>
  <c r="BO204" i="41"/>
  <c r="BK204" i="41"/>
  <c r="BG204" i="41"/>
  <c r="BC204" i="41"/>
  <c r="AY204" i="41"/>
  <c r="AU204" i="41"/>
  <c r="CF204" i="41"/>
  <c r="CB204" i="41"/>
  <c r="BX204" i="41"/>
  <c r="BT204" i="41"/>
  <c r="BP204" i="41"/>
  <c r="BL204" i="41"/>
  <c r="BH204" i="41"/>
  <c r="BD204" i="41"/>
  <c r="AZ204" i="41"/>
  <c r="AV204" i="41"/>
  <c r="AO204" i="41"/>
  <c r="AA204" i="41"/>
  <c r="CG204" i="41"/>
  <c r="CC204" i="41"/>
  <c r="BY204" i="41"/>
  <c r="BU204" i="41"/>
  <c r="BQ204" i="41"/>
  <c r="BM204" i="41"/>
  <c r="BI204" i="41"/>
  <c r="BE204" i="41"/>
  <c r="BA204" i="41"/>
  <c r="AW204" i="41"/>
  <c r="AS204" i="41"/>
  <c r="AB204" i="41"/>
  <c r="CH204" i="41"/>
  <c r="CD204" i="41"/>
  <c r="BZ204" i="41"/>
  <c r="BV204" i="41"/>
  <c r="BR204" i="41"/>
  <c r="BN204" i="41"/>
  <c r="BJ204" i="41"/>
  <c r="BF204" i="41"/>
  <c r="BB204" i="41"/>
  <c r="AX204" i="41"/>
  <c r="AT204" i="41"/>
  <c r="AC204" i="41"/>
  <c r="CI202" i="41"/>
  <c r="CE202" i="41"/>
  <c r="CA202" i="41"/>
  <c r="BW202" i="41"/>
  <c r="BS202" i="41"/>
  <c r="BO202" i="41"/>
  <c r="BK202" i="41"/>
  <c r="BG202" i="41"/>
  <c r="BC202" i="41"/>
  <c r="AY202" i="41"/>
  <c r="AU202" i="41"/>
  <c r="CF202" i="41"/>
  <c r="CB202" i="41"/>
  <c r="BX202" i="41"/>
  <c r="BT202" i="41"/>
  <c r="BP202" i="41"/>
  <c r="BL202" i="41"/>
  <c r="BH202" i="41"/>
  <c r="BD202" i="41"/>
  <c r="AZ202" i="41"/>
  <c r="AV202" i="41"/>
  <c r="AO202" i="41"/>
  <c r="AA202" i="41"/>
  <c r="CG202" i="41"/>
  <c r="CC202" i="41"/>
  <c r="BY202" i="41"/>
  <c r="BU202" i="41"/>
  <c r="BQ202" i="41"/>
  <c r="BM202" i="41"/>
  <c r="BI202" i="41"/>
  <c r="BE202" i="41"/>
  <c r="BA202" i="41"/>
  <c r="AW202" i="41"/>
  <c r="AS202" i="41"/>
  <c r="AB202" i="41"/>
  <c r="CH202" i="41"/>
  <c r="CD202" i="41"/>
  <c r="BZ202" i="41"/>
  <c r="BV202" i="41"/>
  <c r="BR202" i="41"/>
  <c r="BN202" i="41"/>
  <c r="BJ202" i="41"/>
  <c r="BF202" i="41"/>
  <c r="BB202" i="41"/>
  <c r="AX202" i="41"/>
  <c r="AT202" i="41"/>
  <c r="AC202" i="41"/>
  <c r="CH228" i="41"/>
  <c r="CD228" i="41"/>
  <c r="BZ228" i="41"/>
  <c r="BV228" i="41"/>
  <c r="BR228" i="41"/>
  <c r="BN228" i="41"/>
  <c r="BJ228" i="41"/>
  <c r="BF228" i="41"/>
  <c r="BB228" i="41"/>
  <c r="AX228" i="41"/>
  <c r="AT228" i="41"/>
  <c r="AC228" i="41"/>
  <c r="CG228" i="41"/>
  <c r="CC228" i="41"/>
  <c r="BY228" i="41"/>
  <c r="BU228" i="41"/>
  <c r="BQ228" i="41"/>
  <c r="BM228" i="41"/>
  <c r="BI228" i="41"/>
  <c r="BE228" i="41"/>
  <c r="BA228" i="41"/>
  <c r="AW228" i="41"/>
  <c r="AS228" i="41"/>
  <c r="AB228" i="41"/>
  <c r="CF228" i="41"/>
  <c r="CB228" i="41"/>
  <c r="BX228" i="41"/>
  <c r="BT228" i="41"/>
  <c r="BP228" i="41"/>
  <c r="BL228" i="41"/>
  <c r="BH228" i="41"/>
  <c r="BD228" i="41"/>
  <c r="AZ228" i="41"/>
  <c r="AV228" i="41"/>
  <c r="AO228" i="41"/>
  <c r="AA228" i="41"/>
  <c r="CI228" i="41"/>
  <c r="CE228" i="41"/>
  <c r="CA228" i="41"/>
  <c r="BW228" i="41"/>
  <c r="BS228" i="41"/>
  <c r="BO228" i="41"/>
  <c r="BK228" i="41"/>
  <c r="BG228" i="41"/>
  <c r="BC228" i="41"/>
  <c r="AY228" i="41"/>
  <c r="AU228" i="41"/>
  <c r="CH226" i="41"/>
  <c r="CD226" i="41"/>
  <c r="BZ226" i="41"/>
  <c r="BV226" i="41"/>
  <c r="BR226" i="41"/>
  <c r="BN226" i="41"/>
  <c r="BJ226" i="41"/>
  <c r="BF226" i="41"/>
  <c r="BB226" i="41"/>
  <c r="AX226" i="41"/>
  <c r="AT226" i="41"/>
  <c r="AC226" i="41"/>
  <c r="CG226" i="41"/>
  <c r="CC226" i="41"/>
  <c r="BY226" i="41"/>
  <c r="BU226" i="41"/>
  <c r="BQ226" i="41"/>
  <c r="BM226" i="41"/>
  <c r="BI226" i="41"/>
  <c r="BE226" i="41"/>
  <c r="BA226" i="41"/>
  <c r="AW226" i="41"/>
  <c r="AS226" i="41"/>
  <c r="AB226" i="41"/>
  <c r="CF226" i="41"/>
  <c r="CB226" i="41"/>
  <c r="BX226" i="41"/>
  <c r="BT226" i="41"/>
  <c r="BP226" i="41"/>
  <c r="BL226" i="41"/>
  <c r="BH226" i="41"/>
  <c r="BD226" i="41"/>
  <c r="AZ226" i="41"/>
  <c r="AV226" i="41"/>
  <c r="AO226" i="41"/>
  <c r="AA226" i="41"/>
  <c r="CI226" i="41"/>
  <c r="CE226" i="41"/>
  <c r="CA226" i="41"/>
  <c r="BW226" i="41"/>
  <c r="BS226" i="41"/>
  <c r="BO226" i="41"/>
  <c r="BK226" i="41"/>
  <c r="BG226" i="41"/>
  <c r="BC226" i="41"/>
  <c r="AY226" i="41"/>
  <c r="AU226" i="41"/>
  <c r="CH224" i="41"/>
  <c r="CD224" i="41"/>
  <c r="BZ224" i="41"/>
  <c r="BV224" i="41"/>
  <c r="BR224" i="41"/>
  <c r="BN224" i="41"/>
  <c r="BJ224" i="41"/>
  <c r="BF224" i="41"/>
  <c r="BB224" i="41"/>
  <c r="AX224" i="41"/>
  <c r="AT224" i="41"/>
  <c r="AC224" i="41"/>
  <c r="CG224" i="41"/>
  <c r="CC224" i="41"/>
  <c r="BY224" i="41"/>
  <c r="BU224" i="41"/>
  <c r="BQ224" i="41"/>
  <c r="BM224" i="41"/>
  <c r="BI224" i="41"/>
  <c r="BE224" i="41"/>
  <c r="BA224" i="41"/>
  <c r="AW224" i="41"/>
  <c r="AS224" i="41"/>
  <c r="AB224" i="41"/>
  <c r="CF224" i="41"/>
  <c r="CB224" i="41"/>
  <c r="BX224" i="41"/>
  <c r="BT224" i="41"/>
  <c r="BP224" i="41"/>
  <c r="BL224" i="41"/>
  <c r="BH224" i="41"/>
  <c r="BD224" i="41"/>
  <c r="AZ224" i="41"/>
  <c r="AV224" i="41"/>
  <c r="AO224" i="41"/>
  <c r="AA224" i="41"/>
  <c r="CI224" i="41"/>
  <c r="CE224" i="41"/>
  <c r="CA224" i="41"/>
  <c r="BW224" i="41"/>
  <c r="BS224" i="41"/>
  <c r="BO224" i="41"/>
  <c r="BK224" i="41"/>
  <c r="BG224" i="41"/>
  <c r="BC224" i="41"/>
  <c r="AY224" i="41"/>
  <c r="AU224" i="41"/>
  <c r="CI222" i="41"/>
  <c r="CE222" i="41"/>
  <c r="CA222" i="41"/>
  <c r="BW222" i="41"/>
  <c r="BS222" i="41"/>
  <c r="BO222" i="41"/>
  <c r="BK222" i="41"/>
  <c r="BG222" i="41"/>
  <c r="BC222" i="41"/>
  <c r="AY222" i="41"/>
  <c r="AU222" i="41"/>
  <c r="CH222" i="41"/>
  <c r="BV222" i="41"/>
  <c r="BF222" i="41"/>
  <c r="AC222" i="41"/>
  <c r="CB222" i="41"/>
  <c r="BT222" i="41"/>
  <c r="BL222" i="41"/>
  <c r="BD222" i="41"/>
  <c r="AV222" i="41"/>
  <c r="AA222" i="41"/>
  <c r="BR222" i="41"/>
  <c r="BB222" i="41"/>
  <c r="CG222" i="41"/>
  <c r="CC222" i="41"/>
  <c r="BY222" i="41"/>
  <c r="BU222" i="41"/>
  <c r="BQ222" i="41"/>
  <c r="BM222" i="41"/>
  <c r="BI222" i="41"/>
  <c r="BE222" i="41"/>
  <c r="BA222" i="41"/>
  <c r="AW222" i="41"/>
  <c r="AS222" i="41"/>
  <c r="AB222" i="41"/>
  <c r="CD222" i="41"/>
  <c r="BN222" i="41"/>
  <c r="AX222" i="41"/>
  <c r="CF222" i="41"/>
  <c r="BX222" i="41"/>
  <c r="BP222" i="41"/>
  <c r="BH222" i="41"/>
  <c r="AZ222" i="41"/>
  <c r="AO222" i="41"/>
  <c r="BZ222" i="41"/>
  <c r="BJ222" i="41"/>
  <c r="AT222" i="41"/>
  <c r="A68" i="44"/>
  <c r="A150" i="43"/>
  <c r="CI146" i="42"/>
  <c r="CE146" i="42"/>
  <c r="CA146" i="42"/>
  <c r="BW146" i="42"/>
  <c r="BS146" i="42"/>
  <c r="BO146" i="42"/>
  <c r="BK146" i="42"/>
  <c r="BG146" i="42"/>
  <c r="BC146" i="42"/>
  <c r="AY146" i="42"/>
  <c r="AU146" i="42"/>
  <c r="AQ146" i="42"/>
  <c r="AB146" i="42"/>
  <c r="CF146" i="42"/>
  <c r="CB146" i="42"/>
  <c r="BX146" i="42"/>
  <c r="BT146" i="42"/>
  <c r="BP146" i="42"/>
  <c r="BL146" i="42"/>
  <c r="BH146" i="42"/>
  <c r="BD146" i="42"/>
  <c r="AZ146" i="42"/>
  <c r="AV146" i="42"/>
  <c r="AR146" i="42"/>
  <c r="AC146" i="42"/>
  <c r="CG146" i="42"/>
  <c r="CC146" i="42"/>
  <c r="BY146" i="42"/>
  <c r="BU146" i="42"/>
  <c r="BQ146" i="42"/>
  <c r="BM146" i="42"/>
  <c r="BI146" i="42"/>
  <c r="BE146" i="42"/>
  <c r="BA146" i="42"/>
  <c r="AW146" i="42"/>
  <c r="AS146" i="42"/>
  <c r="CH146" i="42"/>
  <c r="CD146" i="42"/>
  <c r="BZ146" i="42"/>
  <c r="BV146" i="42"/>
  <c r="BR146" i="42"/>
  <c r="BN146" i="42"/>
  <c r="BJ146" i="42"/>
  <c r="BF146" i="42"/>
  <c r="BB146" i="42"/>
  <c r="AX146" i="42"/>
  <c r="AT146" i="42"/>
  <c r="AO146" i="42"/>
  <c r="AA146" i="42"/>
  <c r="A86" i="44"/>
  <c r="A168" i="43"/>
  <c r="CG164" i="42"/>
  <c r="CC164" i="42"/>
  <c r="BY164" i="42"/>
  <c r="BU164" i="42"/>
  <c r="BQ164" i="42"/>
  <c r="BM164" i="42"/>
  <c r="BI164" i="42"/>
  <c r="BE164" i="42"/>
  <c r="BA164" i="42"/>
  <c r="AW164" i="42"/>
  <c r="AS164" i="42"/>
  <c r="CY164" i="42"/>
  <c r="CF164" i="42"/>
  <c r="CB164" i="42"/>
  <c r="BX164" i="42"/>
  <c r="BT164" i="42"/>
  <c r="BP164" i="42"/>
  <c r="BL164" i="42"/>
  <c r="BH164" i="42"/>
  <c r="BD164" i="42"/>
  <c r="AZ164" i="42"/>
  <c r="AV164" i="42"/>
  <c r="AR164" i="42"/>
  <c r="AC164" i="42"/>
  <c r="CI164" i="42"/>
  <c r="CE164" i="42"/>
  <c r="CA164" i="42"/>
  <c r="BW164" i="42"/>
  <c r="BS164" i="42"/>
  <c r="BO164" i="42"/>
  <c r="BK164" i="42"/>
  <c r="BG164" i="42"/>
  <c r="BC164" i="42"/>
  <c r="AY164" i="42"/>
  <c r="AU164" i="42"/>
  <c r="AQ164" i="42"/>
  <c r="AB164" i="42"/>
  <c r="CH164" i="42"/>
  <c r="CD164" i="42"/>
  <c r="BZ164" i="42"/>
  <c r="BV164" i="42"/>
  <c r="BR164" i="42"/>
  <c r="BN164" i="42"/>
  <c r="BJ164" i="42"/>
  <c r="BF164" i="42"/>
  <c r="BB164" i="42"/>
  <c r="AX164" i="42"/>
  <c r="AT164" i="42"/>
  <c r="AO164" i="42"/>
  <c r="AA164" i="42"/>
  <c r="A78" i="44"/>
  <c r="A160" i="43"/>
  <c r="CI227" i="41"/>
  <c r="CE227" i="41"/>
  <c r="CA227" i="41"/>
  <c r="BW227" i="41"/>
  <c r="BS227" i="41"/>
  <c r="BO227" i="41"/>
  <c r="BK227" i="41"/>
  <c r="BG227" i="41"/>
  <c r="BC227" i="41"/>
  <c r="AY227" i="41"/>
  <c r="AU227" i="41"/>
  <c r="CF227" i="41"/>
  <c r="CB227" i="41"/>
  <c r="BX227" i="41"/>
  <c r="BT227" i="41"/>
  <c r="BP227" i="41"/>
  <c r="BL227" i="41"/>
  <c r="BH227" i="41"/>
  <c r="BD227" i="41"/>
  <c r="AZ227" i="41"/>
  <c r="AV227" i="41"/>
  <c r="AO227" i="41"/>
  <c r="AA227" i="41"/>
  <c r="CG227" i="41"/>
  <c r="CC227" i="41"/>
  <c r="BY227" i="41"/>
  <c r="BU227" i="41"/>
  <c r="BQ227" i="41"/>
  <c r="BM227" i="41"/>
  <c r="BI227" i="41"/>
  <c r="BE227" i="41"/>
  <c r="BA227" i="41"/>
  <c r="AW227" i="41"/>
  <c r="AS227" i="41"/>
  <c r="AB227" i="41"/>
  <c r="CH227" i="41"/>
  <c r="CD227" i="41"/>
  <c r="BZ227" i="41"/>
  <c r="BV227" i="41"/>
  <c r="BR227" i="41"/>
  <c r="BN227" i="41"/>
  <c r="BJ227" i="41"/>
  <c r="BF227" i="41"/>
  <c r="BB227" i="41"/>
  <c r="AX227" i="41"/>
  <c r="AT227" i="41"/>
  <c r="AC227" i="41"/>
  <c r="CH223" i="41"/>
  <c r="CD223" i="41"/>
  <c r="BZ223" i="41"/>
  <c r="BV223" i="41"/>
  <c r="BR223" i="41"/>
  <c r="BN223" i="41"/>
  <c r="BJ223" i="41"/>
  <c r="BF223" i="41"/>
  <c r="BB223" i="41"/>
  <c r="AX223" i="41"/>
  <c r="AT223" i="41"/>
  <c r="AC223" i="41"/>
  <c r="CG223" i="41"/>
  <c r="AW223" i="41"/>
  <c r="CE223" i="41"/>
  <c r="BW223" i="41"/>
  <c r="BO223" i="41"/>
  <c r="BG223" i="41"/>
  <c r="AY223" i="41"/>
  <c r="CC223" i="41"/>
  <c r="BU223" i="41"/>
  <c r="BM223" i="41"/>
  <c r="BA223" i="41"/>
  <c r="CF223" i="41"/>
  <c r="CB223" i="41"/>
  <c r="BX223" i="41"/>
  <c r="BT223" i="41"/>
  <c r="BP223" i="41"/>
  <c r="BL223" i="41"/>
  <c r="BH223" i="41"/>
  <c r="BD223" i="41"/>
  <c r="AZ223" i="41"/>
  <c r="AV223" i="41"/>
  <c r="AO223" i="41"/>
  <c r="AA223" i="41"/>
  <c r="BE223" i="41"/>
  <c r="AB223" i="41"/>
  <c r="CI223" i="41"/>
  <c r="CA223" i="41"/>
  <c r="BS223" i="41"/>
  <c r="BK223" i="41"/>
  <c r="BC223" i="41"/>
  <c r="AU223" i="41"/>
  <c r="BY223" i="41"/>
  <c r="BQ223" i="41"/>
  <c r="BI223" i="41"/>
  <c r="AS223" i="41"/>
  <c r="A47" i="44"/>
  <c r="B47" i="44" s="1"/>
  <c r="A221" i="43"/>
  <c r="A129" i="43"/>
  <c r="CF149" i="42"/>
  <c r="CB149" i="42"/>
  <c r="BX149" i="42"/>
  <c r="BT149" i="42"/>
  <c r="BP149" i="42"/>
  <c r="BL149" i="42"/>
  <c r="BH149" i="42"/>
  <c r="BD149" i="42"/>
  <c r="AZ149" i="42"/>
  <c r="AV149" i="42"/>
  <c r="AR149" i="42"/>
  <c r="AC149" i="42"/>
  <c r="CI149" i="42"/>
  <c r="CE149" i="42"/>
  <c r="CA149" i="42"/>
  <c r="BW149" i="42"/>
  <c r="BS149" i="42"/>
  <c r="BO149" i="42"/>
  <c r="BK149" i="42"/>
  <c r="BG149" i="42"/>
  <c r="BC149" i="42"/>
  <c r="AY149" i="42"/>
  <c r="AU149" i="42"/>
  <c r="AQ149" i="42"/>
  <c r="AB149" i="42"/>
  <c r="CH149" i="42"/>
  <c r="CD149" i="42"/>
  <c r="BZ149" i="42"/>
  <c r="BV149" i="42"/>
  <c r="BR149" i="42"/>
  <c r="BN149" i="42"/>
  <c r="BJ149" i="42"/>
  <c r="BF149" i="42"/>
  <c r="BB149" i="42"/>
  <c r="AX149" i="42"/>
  <c r="AT149" i="42"/>
  <c r="AO149" i="42"/>
  <c r="AA149" i="42"/>
  <c r="CG149" i="42"/>
  <c r="CC149" i="42"/>
  <c r="BY149" i="42"/>
  <c r="BU149" i="42"/>
  <c r="BQ149" i="42"/>
  <c r="BM149" i="42"/>
  <c r="BI149" i="42"/>
  <c r="BE149" i="42"/>
  <c r="BA149" i="42"/>
  <c r="AW149" i="42"/>
  <c r="AS149" i="42"/>
  <c r="A145" i="43"/>
  <c r="B145" i="43" s="1"/>
  <c r="C148" i="41"/>
  <c r="C145" i="41"/>
  <c r="B8" i="6"/>
  <c r="B82" i="44"/>
  <c r="B72" i="42"/>
  <c r="B128" i="42"/>
  <c r="B75" i="42"/>
  <c r="B78" i="42"/>
  <c r="B83" i="42"/>
  <c r="B87" i="42"/>
  <c r="B73" i="42"/>
  <c r="B85" i="42"/>
  <c r="B86" i="42"/>
  <c r="B80" i="42"/>
  <c r="B77" i="42"/>
  <c r="B76" i="42"/>
  <c r="B84" i="42"/>
  <c r="B86" i="43"/>
  <c r="W171" i="41" l="1"/>
  <c r="X191" i="41"/>
  <c r="X171" i="41"/>
  <c r="Y191" i="41"/>
  <c r="Y171" i="41"/>
  <c r="V171" i="41"/>
  <c r="W191" i="41"/>
  <c r="S191" i="41"/>
  <c r="R191" i="41"/>
  <c r="U191" i="41"/>
  <c r="V191" i="41"/>
  <c r="T191" i="41"/>
  <c r="AK145" i="43"/>
  <c r="AG145" i="43"/>
  <c r="AL145" i="43"/>
  <c r="AF145" i="43"/>
  <c r="AM145" i="43"/>
  <c r="AE145" i="43"/>
  <c r="AJ145" i="43"/>
  <c r="AD145" i="43"/>
  <c r="AI145" i="43"/>
  <c r="AH145" i="43"/>
  <c r="AK143" i="43"/>
  <c r="AG143" i="43"/>
  <c r="AJ143" i="43"/>
  <c r="AE143" i="43"/>
  <c r="AL143" i="43"/>
  <c r="AD143" i="43"/>
  <c r="AI143" i="43"/>
  <c r="AM143" i="43"/>
  <c r="AH143" i="43"/>
  <c r="AF143" i="43"/>
  <c r="AK149" i="43"/>
  <c r="AG149" i="43"/>
  <c r="AI149" i="43"/>
  <c r="AD149" i="43"/>
  <c r="AM149" i="43"/>
  <c r="AH149" i="43"/>
  <c r="AF149" i="43"/>
  <c r="AE149" i="43"/>
  <c r="AL149" i="43"/>
  <c r="AJ149" i="43"/>
  <c r="AM144" i="43"/>
  <c r="AI144" i="43"/>
  <c r="AE144" i="43"/>
  <c r="AK144" i="43"/>
  <c r="AF144" i="43"/>
  <c r="AG144" i="43"/>
  <c r="AH144" i="43"/>
  <c r="AL144" i="43"/>
  <c r="AJ144" i="43"/>
  <c r="AD144" i="43"/>
  <c r="AM146" i="43"/>
  <c r="AI146" i="43"/>
  <c r="AE146" i="43"/>
  <c r="AL146" i="43"/>
  <c r="AG146" i="43"/>
  <c r="AJ146" i="43"/>
  <c r="AH146" i="43"/>
  <c r="AK146" i="43"/>
  <c r="AF146" i="43"/>
  <c r="AD146" i="43"/>
  <c r="AK163" i="43"/>
  <c r="AG163" i="43"/>
  <c r="AM163" i="43"/>
  <c r="AH163" i="43"/>
  <c r="AF163" i="43"/>
  <c r="AI163" i="43"/>
  <c r="AL163" i="43"/>
  <c r="AJ163" i="43"/>
  <c r="AE163" i="43"/>
  <c r="AD163" i="43"/>
  <c r="AM142" i="43"/>
  <c r="AI142" i="43"/>
  <c r="AE142" i="43"/>
  <c r="AJ142" i="43"/>
  <c r="AD142" i="43"/>
  <c r="AF142" i="43"/>
  <c r="AG142" i="43"/>
  <c r="AL142" i="43"/>
  <c r="AK142" i="43"/>
  <c r="AH142" i="43"/>
  <c r="AK147" i="43"/>
  <c r="AG147" i="43"/>
  <c r="AM147" i="43"/>
  <c r="AH147" i="43"/>
  <c r="AE147" i="43"/>
  <c r="AF147" i="43"/>
  <c r="AL147" i="43"/>
  <c r="AD147" i="43"/>
  <c r="AJ147" i="43"/>
  <c r="AI147" i="43"/>
  <c r="AJ164" i="43"/>
  <c r="AF164" i="43"/>
  <c r="AM164" i="43"/>
  <c r="AI164" i="43"/>
  <c r="AE164" i="43"/>
  <c r="AK164" i="43"/>
  <c r="AD164" i="43"/>
  <c r="AG164" i="43"/>
  <c r="AL164" i="43"/>
  <c r="AH164" i="43"/>
  <c r="AM148" i="43"/>
  <c r="AI148" i="43"/>
  <c r="AE148" i="43"/>
  <c r="AH148" i="43"/>
  <c r="AK148" i="43"/>
  <c r="AD148" i="43"/>
  <c r="AJ148" i="43"/>
  <c r="AF148" i="43"/>
  <c r="AL148" i="43"/>
  <c r="AG148" i="43"/>
  <c r="AK135" i="42"/>
  <c r="AG135" i="42"/>
  <c r="AJ135" i="42"/>
  <c r="AF135" i="42"/>
  <c r="AM135" i="42"/>
  <c r="AE135" i="42"/>
  <c r="AD135" i="42"/>
  <c r="AH135" i="42"/>
  <c r="AL135" i="42"/>
  <c r="AI135" i="42"/>
  <c r="AK121" i="42"/>
  <c r="AG121" i="42"/>
  <c r="AJ121" i="42"/>
  <c r="AF121" i="42"/>
  <c r="AM121" i="42"/>
  <c r="AE121" i="42"/>
  <c r="AL121" i="42"/>
  <c r="AI121" i="42"/>
  <c r="AH121" i="42"/>
  <c r="AD121" i="42"/>
  <c r="AK133" i="42"/>
  <c r="AG133" i="42"/>
  <c r="AJ133" i="42"/>
  <c r="AF133" i="42"/>
  <c r="AI133" i="42"/>
  <c r="AH133" i="42"/>
  <c r="AE133" i="42"/>
  <c r="AL133" i="42"/>
  <c r="AD133" i="42"/>
  <c r="AM133" i="42"/>
  <c r="AJ111" i="42"/>
  <c r="AF111" i="42"/>
  <c r="AM111" i="42"/>
  <c r="AH111" i="42"/>
  <c r="AL111" i="42"/>
  <c r="AK111" i="42"/>
  <c r="AI111" i="42"/>
  <c r="AD111" i="42"/>
  <c r="AG111" i="42"/>
  <c r="AE111" i="42"/>
  <c r="AM214" i="42"/>
  <c r="AI214" i="42"/>
  <c r="AE214" i="42"/>
  <c r="AJ214" i="42"/>
  <c r="AF214" i="42"/>
  <c r="AK214" i="42"/>
  <c r="AH214" i="42"/>
  <c r="AG214" i="42"/>
  <c r="AL214" i="42"/>
  <c r="AD214" i="42"/>
  <c r="AM194" i="42"/>
  <c r="AI194" i="42"/>
  <c r="AE194" i="42"/>
  <c r="AJ194" i="42"/>
  <c r="AF194" i="42"/>
  <c r="AK194" i="42"/>
  <c r="AH194" i="42"/>
  <c r="AD194" i="42"/>
  <c r="AG194" i="42"/>
  <c r="AL194" i="42"/>
  <c r="AJ107" i="42"/>
  <c r="AF107" i="42"/>
  <c r="AK107" i="42"/>
  <c r="AE107" i="42"/>
  <c r="AD107" i="42"/>
  <c r="AH107" i="42"/>
  <c r="AL107" i="42"/>
  <c r="AG107" i="42"/>
  <c r="AI107" i="42"/>
  <c r="AM107" i="42"/>
  <c r="AL112" i="42"/>
  <c r="AH112" i="42"/>
  <c r="AD112" i="42"/>
  <c r="AI112" i="42"/>
  <c r="AM112" i="42"/>
  <c r="AK112" i="42"/>
  <c r="AJ112" i="42"/>
  <c r="AE112" i="42"/>
  <c r="AG112" i="42"/>
  <c r="AF112" i="42"/>
  <c r="AK137" i="42"/>
  <c r="AG137" i="42"/>
  <c r="AJ137" i="42"/>
  <c r="AF137" i="42"/>
  <c r="AI137" i="42"/>
  <c r="AM137" i="42"/>
  <c r="AL137" i="42"/>
  <c r="AD137" i="42"/>
  <c r="AH137" i="42"/>
  <c r="AE137" i="42"/>
  <c r="AL104" i="42"/>
  <c r="AH104" i="42"/>
  <c r="AD104" i="42"/>
  <c r="AI104" i="42"/>
  <c r="AM104" i="42"/>
  <c r="AF104" i="42"/>
  <c r="AJ104" i="42"/>
  <c r="AE104" i="42"/>
  <c r="AG104" i="42"/>
  <c r="AK104" i="42"/>
  <c r="AK123" i="42"/>
  <c r="AG123" i="42"/>
  <c r="AJ123" i="42"/>
  <c r="AF123" i="42"/>
  <c r="AI123" i="42"/>
  <c r="AH123" i="42"/>
  <c r="AE123" i="42"/>
  <c r="AL123" i="42"/>
  <c r="AD123" i="42"/>
  <c r="AM123" i="42"/>
  <c r="AL116" i="42"/>
  <c r="AH116" i="42"/>
  <c r="AD116" i="42"/>
  <c r="AK116" i="42"/>
  <c r="AF116" i="42"/>
  <c r="AE116" i="42"/>
  <c r="AM116" i="42"/>
  <c r="AG116" i="42"/>
  <c r="AJ116" i="42"/>
  <c r="AI116" i="42"/>
  <c r="AK221" i="42"/>
  <c r="AG221" i="42"/>
  <c r="AL221" i="42"/>
  <c r="AH221" i="42"/>
  <c r="AD221" i="42"/>
  <c r="AI221" i="42"/>
  <c r="AF221" i="42"/>
  <c r="AE221" i="42"/>
  <c r="AJ221" i="42"/>
  <c r="AM221" i="42"/>
  <c r="AK205" i="42"/>
  <c r="AG205" i="42"/>
  <c r="AL205" i="42"/>
  <c r="AH205" i="42"/>
  <c r="AD205" i="42"/>
  <c r="AM205" i="42"/>
  <c r="AE205" i="42"/>
  <c r="AJ205" i="42"/>
  <c r="AF205" i="42"/>
  <c r="AI205" i="42"/>
  <c r="AM216" i="42"/>
  <c r="AI216" i="42"/>
  <c r="AE216" i="42"/>
  <c r="AJ216" i="42"/>
  <c r="AF216" i="42"/>
  <c r="AG216" i="42"/>
  <c r="AL216" i="42"/>
  <c r="AD216" i="42"/>
  <c r="AH216" i="42"/>
  <c r="AK216" i="42"/>
  <c r="AM136" i="42"/>
  <c r="AI136" i="42"/>
  <c r="AE136" i="42"/>
  <c r="AL136" i="42"/>
  <c r="AH136" i="42"/>
  <c r="AD136" i="42"/>
  <c r="AK136" i="42"/>
  <c r="AJ136" i="42"/>
  <c r="AG136" i="42"/>
  <c r="AF136" i="42"/>
  <c r="AL114" i="42"/>
  <c r="AH114" i="42"/>
  <c r="AD114" i="42"/>
  <c r="AJ114" i="42"/>
  <c r="AE114" i="42"/>
  <c r="AM114" i="42"/>
  <c r="AK114" i="42"/>
  <c r="AF114" i="42"/>
  <c r="AI114" i="42"/>
  <c r="AG114" i="42"/>
  <c r="AM226" i="42"/>
  <c r="AI226" i="42"/>
  <c r="AE226" i="42"/>
  <c r="AJ226" i="42"/>
  <c r="AF226" i="42"/>
  <c r="AG226" i="42"/>
  <c r="AL226" i="42"/>
  <c r="AD226" i="42"/>
  <c r="AH226" i="42"/>
  <c r="AK226" i="42"/>
  <c r="AK217" i="42"/>
  <c r="AG217" i="42"/>
  <c r="AL217" i="42"/>
  <c r="AH217" i="42"/>
  <c r="AD217" i="42"/>
  <c r="AM217" i="42"/>
  <c r="AE217" i="42"/>
  <c r="AJ217" i="42"/>
  <c r="AI217" i="42"/>
  <c r="AF217" i="42"/>
  <c r="AM132" i="42"/>
  <c r="AI132" i="42"/>
  <c r="AE132" i="42"/>
  <c r="AL132" i="42"/>
  <c r="AH132" i="42"/>
  <c r="AD132" i="42"/>
  <c r="AK132" i="42"/>
  <c r="AF132" i="42"/>
  <c r="AJ132" i="42"/>
  <c r="AG132" i="42"/>
  <c r="AK195" i="42"/>
  <c r="AG195" i="42"/>
  <c r="AL195" i="42"/>
  <c r="AH195" i="42"/>
  <c r="AD195" i="42"/>
  <c r="AI195" i="42"/>
  <c r="AF195" i="42"/>
  <c r="AE195" i="42"/>
  <c r="AJ195" i="42"/>
  <c r="AM195" i="42"/>
  <c r="AK129" i="42"/>
  <c r="AG129" i="42"/>
  <c r="AJ129" i="42"/>
  <c r="AF129" i="42"/>
  <c r="AI129" i="42"/>
  <c r="AM129" i="42"/>
  <c r="AL129" i="42"/>
  <c r="AD129" i="42"/>
  <c r="AH129" i="42"/>
  <c r="AE129" i="42"/>
  <c r="AM130" i="42"/>
  <c r="AI130" i="42"/>
  <c r="AE130" i="42"/>
  <c r="AL130" i="42"/>
  <c r="AH130" i="42"/>
  <c r="AD130" i="42"/>
  <c r="AG130" i="42"/>
  <c r="AF130" i="42"/>
  <c r="AJ130" i="42"/>
  <c r="AK130" i="42"/>
  <c r="AJ113" i="42"/>
  <c r="AF113" i="42"/>
  <c r="AI113" i="42"/>
  <c r="AD113" i="42"/>
  <c r="AM113" i="42"/>
  <c r="AL113" i="42"/>
  <c r="AK113" i="42"/>
  <c r="AE113" i="42"/>
  <c r="AH113" i="42"/>
  <c r="AG113" i="42"/>
  <c r="AM124" i="42"/>
  <c r="AI124" i="42"/>
  <c r="AE124" i="42"/>
  <c r="AL124" i="42"/>
  <c r="AH124" i="42"/>
  <c r="AD124" i="42"/>
  <c r="AG124" i="42"/>
  <c r="AK124" i="42"/>
  <c r="AJ124" i="42"/>
  <c r="AF124" i="42"/>
  <c r="AL108" i="42"/>
  <c r="AH108" i="42"/>
  <c r="AD108" i="42"/>
  <c r="AK108" i="42"/>
  <c r="AF108" i="42"/>
  <c r="AJ108" i="42"/>
  <c r="AE108" i="42"/>
  <c r="AI108" i="42"/>
  <c r="AM108" i="42"/>
  <c r="AG108" i="42"/>
  <c r="AM228" i="42"/>
  <c r="AI228" i="42"/>
  <c r="AE228" i="42"/>
  <c r="AJ228" i="42"/>
  <c r="AF228" i="42"/>
  <c r="AK228" i="42"/>
  <c r="AH228" i="42"/>
  <c r="AD228" i="42"/>
  <c r="AG228" i="42"/>
  <c r="AL228" i="42"/>
  <c r="AK119" i="42"/>
  <c r="AG119" i="42"/>
  <c r="AJ119" i="42"/>
  <c r="AF119" i="42"/>
  <c r="AI119" i="42"/>
  <c r="AM119" i="42"/>
  <c r="AL119" i="42"/>
  <c r="AD119" i="42"/>
  <c r="AH119" i="42"/>
  <c r="AE119" i="42"/>
  <c r="AM206" i="42"/>
  <c r="AI206" i="42"/>
  <c r="AE206" i="42"/>
  <c r="AJ206" i="42"/>
  <c r="AF206" i="42"/>
  <c r="AK206" i="42"/>
  <c r="AH206" i="42"/>
  <c r="AG206" i="42"/>
  <c r="AL206" i="42"/>
  <c r="AD206" i="42"/>
  <c r="AK131" i="42"/>
  <c r="AG131" i="42"/>
  <c r="AJ131" i="42"/>
  <c r="AF131" i="42"/>
  <c r="AM131" i="42"/>
  <c r="AE131" i="42"/>
  <c r="AL131" i="42"/>
  <c r="AI131" i="42"/>
  <c r="AH131" i="42"/>
  <c r="AD131" i="42"/>
  <c r="AM134" i="42"/>
  <c r="AI134" i="42"/>
  <c r="AE134" i="42"/>
  <c r="AL134" i="42"/>
  <c r="AH134" i="42"/>
  <c r="AD134" i="42"/>
  <c r="AG134" i="42"/>
  <c r="AK134" i="42"/>
  <c r="AJ134" i="42"/>
  <c r="AF134" i="42"/>
  <c r="AJ109" i="42"/>
  <c r="AF109" i="42"/>
  <c r="AL109" i="42"/>
  <c r="AG109" i="42"/>
  <c r="AK109" i="42"/>
  <c r="AI109" i="42"/>
  <c r="AM109" i="42"/>
  <c r="AH109" i="42"/>
  <c r="AE109" i="42"/>
  <c r="AD109" i="42"/>
  <c r="AK125" i="42"/>
  <c r="AG125" i="42"/>
  <c r="AJ125" i="42"/>
  <c r="AF125" i="42"/>
  <c r="AM125" i="42"/>
  <c r="AE125" i="42"/>
  <c r="AD125" i="42"/>
  <c r="AH125" i="42"/>
  <c r="AL125" i="42"/>
  <c r="AI125" i="42"/>
  <c r="AM120" i="42"/>
  <c r="AI120" i="42"/>
  <c r="AE120" i="42"/>
  <c r="AL120" i="42"/>
  <c r="AH120" i="42"/>
  <c r="AD120" i="42"/>
  <c r="AG120" i="42"/>
  <c r="AF120" i="42"/>
  <c r="AJ120" i="42"/>
  <c r="AK120" i="42"/>
  <c r="AM224" i="42"/>
  <c r="AI224" i="42"/>
  <c r="AE224" i="42"/>
  <c r="AJ224" i="42"/>
  <c r="AF224" i="42"/>
  <c r="AK224" i="42"/>
  <c r="AH224" i="42"/>
  <c r="AG224" i="42"/>
  <c r="AL224" i="42"/>
  <c r="AD224" i="42"/>
  <c r="AJ115" i="42"/>
  <c r="AF115" i="42"/>
  <c r="AK115" i="42"/>
  <c r="AE115" i="42"/>
  <c r="AD115" i="42"/>
  <c r="AM115" i="42"/>
  <c r="AL115" i="42"/>
  <c r="AG115" i="42"/>
  <c r="AI115" i="42"/>
  <c r="AH115" i="42"/>
  <c r="AJ103" i="42"/>
  <c r="AF103" i="42"/>
  <c r="AM103" i="42"/>
  <c r="AH103" i="42"/>
  <c r="AL103" i="42"/>
  <c r="AE103" i="42"/>
  <c r="AI103" i="42"/>
  <c r="AD103" i="42"/>
  <c r="AG103" i="42"/>
  <c r="AK103" i="42"/>
  <c r="AM210" i="42"/>
  <c r="AI210" i="42"/>
  <c r="AE210" i="42"/>
  <c r="AJ210" i="42"/>
  <c r="AF210" i="42"/>
  <c r="AK210" i="42"/>
  <c r="AH210" i="42"/>
  <c r="AD210" i="42"/>
  <c r="AG210" i="42"/>
  <c r="AL210" i="42"/>
  <c r="AJ101" i="42"/>
  <c r="AF101" i="42"/>
  <c r="AL101" i="42"/>
  <c r="AG101" i="42"/>
  <c r="AK101" i="42"/>
  <c r="AI101" i="42"/>
  <c r="AM101" i="42"/>
  <c r="AH101" i="42"/>
  <c r="AE101" i="42"/>
  <c r="AD101" i="42"/>
  <c r="AM198" i="42"/>
  <c r="AI198" i="42"/>
  <c r="AE198" i="42"/>
  <c r="AJ198" i="42"/>
  <c r="AF198" i="42"/>
  <c r="AK198" i="42"/>
  <c r="AH198" i="42"/>
  <c r="AG198" i="42"/>
  <c r="AL198" i="42"/>
  <c r="AD198" i="42"/>
  <c r="AK117" i="42"/>
  <c r="AJ117" i="42"/>
  <c r="AF117" i="42"/>
  <c r="AM117" i="42"/>
  <c r="AG117" i="42"/>
  <c r="AE117" i="42"/>
  <c r="AD117" i="42"/>
  <c r="AH117" i="42"/>
  <c r="AL117" i="42"/>
  <c r="AI117" i="42"/>
  <c r="AM202" i="42"/>
  <c r="AI202" i="42"/>
  <c r="AE202" i="42"/>
  <c r="AJ202" i="42"/>
  <c r="AF202" i="42"/>
  <c r="AK202" i="42"/>
  <c r="AH202" i="42"/>
  <c r="AD202" i="42"/>
  <c r="AL202" i="42"/>
  <c r="AG202" i="42"/>
  <c r="AM222" i="42"/>
  <c r="AI222" i="42"/>
  <c r="AE222" i="42"/>
  <c r="AJ222" i="42"/>
  <c r="AF222" i="42"/>
  <c r="AG222" i="42"/>
  <c r="AL222" i="42"/>
  <c r="AD222" i="42"/>
  <c r="AK222" i="42"/>
  <c r="AH222" i="42"/>
  <c r="AM200" i="42"/>
  <c r="AI200" i="42"/>
  <c r="AE200" i="42"/>
  <c r="AJ200" i="42"/>
  <c r="AF200" i="42"/>
  <c r="AG200" i="42"/>
  <c r="AL200" i="42"/>
  <c r="AD200" i="42"/>
  <c r="AH200" i="42"/>
  <c r="AK200" i="42"/>
  <c r="AK211" i="42"/>
  <c r="AG211" i="42"/>
  <c r="AL211" i="42"/>
  <c r="AH211" i="42"/>
  <c r="AD211" i="42"/>
  <c r="AI211" i="42"/>
  <c r="AF211" i="42"/>
  <c r="AE211" i="42"/>
  <c r="AJ211" i="42"/>
  <c r="AM211" i="42"/>
  <c r="AK223" i="42"/>
  <c r="AG223" i="42"/>
  <c r="AL223" i="42"/>
  <c r="AH223" i="42"/>
  <c r="AD223" i="42"/>
  <c r="AM223" i="42"/>
  <c r="AE223" i="42"/>
  <c r="AJ223" i="42"/>
  <c r="AF223" i="42"/>
  <c r="AI223" i="42"/>
  <c r="AK201" i="42"/>
  <c r="AG201" i="42"/>
  <c r="AL201" i="42"/>
  <c r="AH201" i="42"/>
  <c r="AD201" i="42"/>
  <c r="AM201" i="42"/>
  <c r="AE201" i="42"/>
  <c r="AJ201" i="42"/>
  <c r="AI201" i="42"/>
  <c r="AF201" i="42"/>
  <c r="AM212" i="42"/>
  <c r="AI212" i="42"/>
  <c r="AE212" i="42"/>
  <c r="AJ212" i="42"/>
  <c r="AF212" i="42"/>
  <c r="AG212" i="42"/>
  <c r="AL212" i="42"/>
  <c r="AD212" i="42"/>
  <c r="AK212" i="42"/>
  <c r="AH212" i="42"/>
  <c r="AK207" i="42"/>
  <c r="AG207" i="42"/>
  <c r="AL207" i="42"/>
  <c r="AH207" i="42"/>
  <c r="AD207" i="42"/>
  <c r="AI207" i="42"/>
  <c r="AF207" i="42"/>
  <c r="AM207" i="42"/>
  <c r="AE207" i="42"/>
  <c r="AJ207" i="42"/>
  <c r="AM118" i="42"/>
  <c r="AI118" i="42"/>
  <c r="AE118" i="42"/>
  <c r="AL118" i="42"/>
  <c r="AH118" i="42"/>
  <c r="AD118" i="42"/>
  <c r="AK118" i="42"/>
  <c r="AJ118" i="42"/>
  <c r="AG118" i="42"/>
  <c r="AF118" i="42"/>
  <c r="AK227" i="42"/>
  <c r="AG227" i="42"/>
  <c r="AL227" i="42"/>
  <c r="AH227" i="42"/>
  <c r="AD227" i="42"/>
  <c r="AM227" i="42"/>
  <c r="AE227" i="42"/>
  <c r="AJ227" i="42"/>
  <c r="AI227" i="42"/>
  <c r="AF227" i="42"/>
  <c r="AM193" i="42"/>
  <c r="AI193" i="42"/>
  <c r="AE193" i="42"/>
  <c r="AL193" i="42"/>
  <c r="AH193" i="42"/>
  <c r="AD193" i="42"/>
  <c r="AK193" i="42"/>
  <c r="AF193" i="42"/>
  <c r="AJ193" i="42"/>
  <c r="AG193" i="42"/>
  <c r="AK213" i="42"/>
  <c r="AG213" i="42"/>
  <c r="AL213" i="42"/>
  <c r="AH213" i="42"/>
  <c r="AD213" i="42"/>
  <c r="AM213" i="42"/>
  <c r="AE213" i="42"/>
  <c r="AJ213" i="42"/>
  <c r="AF213" i="42"/>
  <c r="AI213" i="42"/>
  <c r="AM128" i="42"/>
  <c r="AI128" i="42"/>
  <c r="AE128" i="42"/>
  <c r="AL128" i="42"/>
  <c r="AH128" i="42"/>
  <c r="AD128" i="42"/>
  <c r="AK128" i="42"/>
  <c r="AJ128" i="42"/>
  <c r="AG128" i="42"/>
  <c r="AF128" i="42"/>
  <c r="AK225" i="42"/>
  <c r="AG225" i="42"/>
  <c r="AL225" i="42"/>
  <c r="AH225" i="42"/>
  <c r="AD225" i="42"/>
  <c r="AI225" i="42"/>
  <c r="AF225" i="42"/>
  <c r="AM225" i="42"/>
  <c r="AE225" i="42"/>
  <c r="AJ225" i="42"/>
  <c r="AK203" i="42"/>
  <c r="AG203" i="42"/>
  <c r="AL203" i="42"/>
  <c r="AH203" i="42"/>
  <c r="AD203" i="42"/>
  <c r="AI203" i="42"/>
  <c r="AF203" i="42"/>
  <c r="AE203" i="42"/>
  <c r="AJ203" i="42"/>
  <c r="AM203" i="42"/>
  <c r="AL106" i="42"/>
  <c r="AH106" i="42"/>
  <c r="AD106" i="42"/>
  <c r="AJ106" i="42"/>
  <c r="AE106" i="42"/>
  <c r="AG106" i="42"/>
  <c r="AK106" i="42"/>
  <c r="AF106" i="42"/>
  <c r="AI106" i="42"/>
  <c r="AM106" i="42"/>
  <c r="AM122" i="42"/>
  <c r="AI122" i="42"/>
  <c r="AE122" i="42"/>
  <c r="AL122" i="42"/>
  <c r="AH122" i="42"/>
  <c r="AD122" i="42"/>
  <c r="AK122" i="42"/>
  <c r="AF122" i="42"/>
  <c r="AJ122" i="42"/>
  <c r="AG122" i="42"/>
  <c r="AL102" i="42"/>
  <c r="AH102" i="42"/>
  <c r="AD102" i="42"/>
  <c r="AM102" i="42"/>
  <c r="AG102" i="42"/>
  <c r="AK102" i="42"/>
  <c r="AE102" i="42"/>
  <c r="AI102" i="42"/>
  <c r="AF102" i="42"/>
  <c r="AJ102" i="42"/>
  <c r="AK199" i="42"/>
  <c r="AG199" i="42"/>
  <c r="AL199" i="42"/>
  <c r="AH199" i="42"/>
  <c r="AD199" i="42"/>
  <c r="AI199" i="42"/>
  <c r="AF199" i="42"/>
  <c r="AM199" i="42"/>
  <c r="AJ199" i="42"/>
  <c r="AE199" i="42"/>
  <c r="AK209" i="42"/>
  <c r="AG209" i="42"/>
  <c r="AL209" i="42"/>
  <c r="AH209" i="42"/>
  <c r="AD209" i="42"/>
  <c r="AM209" i="42"/>
  <c r="AE209" i="42"/>
  <c r="AJ209" i="42"/>
  <c r="AI209" i="42"/>
  <c r="AF209" i="42"/>
  <c r="AM204" i="42"/>
  <c r="AI204" i="42"/>
  <c r="AE204" i="42"/>
  <c r="AJ204" i="42"/>
  <c r="AF204" i="42"/>
  <c r="AG204" i="42"/>
  <c r="AL204" i="42"/>
  <c r="AD204" i="42"/>
  <c r="AK204" i="42"/>
  <c r="AH204" i="42"/>
  <c r="AK229" i="42"/>
  <c r="AG229" i="42"/>
  <c r="AL229" i="42"/>
  <c r="AH229" i="42"/>
  <c r="AD229" i="42"/>
  <c r="AI229" i="42"/>
  <c r="AF229" i="42"/>
  <c r="AE229" i="42"/>
  <c r="AJ229" i="42"/>
  <c r="AM229" i="42"/>
  <c r="AM196" i="42"/>
  <c r="AI196" i="42"/>
  <c r="AE196" i="42"/>
  <c r="AJ196" i="42"/>
  <c r="AF196" i="42"/>
  <c r="AG196" i="42"/>
  <c r="AL196" i="42"/>
  <c r="AD196" i="42"/>
  <c r="AK196" i="42"/>
  <c r="AH196" i="42"/>
  <c r="AK215" i="42"/>
  <c r="AG215" i="42"/>
  <c r="AL215" i="42"/>
  <c r="AH215" i="42"/>
  <c r="AD215" i="42"/>
  <c r="AI215" i="42"/>
  <c r="AF215" i="42"/>
  <c r="AM215" i="42"/>
  <c r="AJ215" i="42"/>
  <c r="AE215" i="42"/>
  <c r="AL110" i="42"/>
  <c r="AH110" i="42"/>
  <c r="AD110" i="42"/>
  <c r="AM110" i="42"/>
  <c r="AG110" i="42"/>
  <c r="AK110" i="42"/>
  <c r="AJ110" i="42"/>
  <c r="AI110" i="42"/>
  <c r="AF110" i="42"/>
  <c r="AE110" i="42"/>
  <c r="AM208" i="42"/>
  <c r="AI208" i="42"/>
  <c r="AE208" i="42"/>
  <c r="AJ208" i="42"/>
  <c r="AF208" i="42"/>
  <c r="AG208" i="42"/>
  <c r="AL208" i="42"/>
  <c r="AD208" i="42"/>
  <c r="AH208" i="42"/>
  <c r="AK208" i="42"/>
  <c r="W145" i="43"/>
  <c r="S145" i="43"/>
  <c r="X145" i="43"/>
  <c r="R145" i="43"/>
  <c r="V145" i="43"/>
  <c r="Q145" i="43"/>
  <c r="U145" i="43"/>
  <c r="Y145" i="43"/>
  <c r="T145" i="43"/>
  <c r="W149" i="43"/>
  <c r="S149" i="43"/>
  <c r="Y149" i="43"/>
  <c r="T149" i="43"/>
  <c r="X149" i="43"/>
  <c r="R149" i="43"/>
  <c r="V149" i="43"/>
  <c r="Q149" i="43"/>
  <c r="U149" i="43"/>
  <c r="V142" i="43"/>
  <c r="R142" i="43"/>
  <c r="X142" i="43"/>
  <c r="S142" i="43"/>
  <c r="W142" i="43"/>
  <c r="Q142" i="43"/>
  <c r="U142" i="43"/>
  <c r="T142" i="43"/>
  <c r="Y142" i="43"/>
  <c r="Y147" i="43"/>
  <c r="U147" i="43"/>
  <c r="Q147" i="43"/>
  <c r="V147" i="43"/>
  <c r="T147" i="43"/>
  <c r="X147" i="43"/>
  <c r="S147" i="43"/>
  <c r="R147" i="43"/>
  <c r="W147" i="43"/>
  <c r="X144" i="43"/>
  <c r="T144" i="43"/>
  <c r="V144" i="43"/>
  <c r="Q144" i="43"/>
  <c r="U144" i="43"/>
  <c r="Y144" i="43"/>
  <c r="S144" i="43"/>
  <c r="W144" i="43"/>
  <c r="R144" i="43"/>
  <c r="V146" i="43"/>
  <c r="R146" i="43"/>
  <c r="Y146" i="43"/>
  <c r="T146" i="43"/>
  <c r="X146" i="43"/>
  <c r="S146" i="43"/>
  <c r="W146" i="43"/>
  <c r="Q146" i="43"/>
  <c r="U146" i="43"/>
  <c r="Y143" i="43"/>
  <c r="U143" i="43"/>
  <c r="Q143" i="43"/>
  <c r="T143" i="43"/>
  <c r="X143" i="43"/>
  <c r="S143" i="43"/>
  <c r="W143" i="43"/>
  <c r="R143" i="43"/>
  <c r="V143" i="43"/>
  <c r="V163" i="43"/>
  <c r="R163" i="43"/>
  <c r="Y163" i="43"/>
  <c r="U163" i="43"/>
  <c r="Q163" i="43"/>
  <c r="T163" i="43"/>
  <c r="S163" i="43"/>
  <c r="X163" i="43"/>
  <c r="W163" i="43"/>
  <c r="Y164" i="43"/>
  <c r="U164" i="43"/>
  <c r="Q164" i="43"/>
  <c r="X164" i="43"/>
  <c r="T164" i="43"/>
  <c r="S164" i="43"/>
  <c r="R164" i="43"/>
  <c r="W164" i="43"/>
  <c r="V164" i="43"/>
  <c r="X148" i="43"/>
  <c r="T148" i="43"/>
  <c r="W148" i="43"/>
  <c r="R148" i="43"/>
  <c r="V148" i="43"/>
  <c r="Q148" i="43"/>
  <c r="U148" i="43"/>
  <c r="Y148" i="43"/>
  <c r="S148" i="43"/>
  <c r="W101" i="42"/>
  <c r="S101" i="42"/>
  <c r="X101" i="42"/>
  <c r="V101" i="42"/>
  <c r="Q101" i="42"/>
  <c r="U101" i="42"/>
  <c r="Y101" i="42"/>
  <c r="T101" i="42"/>
  <c r="R101" i="42"/>
  <c r="Y111" i="42"/>
  <c r="U111" i="42"/>
  <c r="Q111" i="42"/>
  <c r="W111" i="42"/>
  <c r="R111" i="42"/>
  <c r="S111" i="42"/>
  <c r="X111" i="42"/>
  <c r="V111" i="42"/>
  <c r="T111" i="42"/>
  <c r="W198" i="42"/>
  <c r="S198" i="42"/>
  <c r="U198" i="42"/>
  <c r="Y198" i="42"/>
  <c r="T198" i="42"/>
  <c r="R198" i="42"/>
  <c r="Q198" i="42"/>
  <c r="X198" i="42"/>
  <c r="V198" i="42"/>
  <c r="W194" i="42"/>
  <c r="S194" i="42"/>
  <c r="Y194" i="42"/>
  <c r="T194" i="42"/>
  <c r="X194" i="42"/>
  <c r="R194" i="42"/>
  <c r="V194" i="42"/>
  <c r="U194" i="42"/>
  <c r="Q194" i="42"/>
  <c r="W117" i="42"/>
  <c r="S117" i="42"/>
  <c r="V117" i="42"/>
  <c r="Q117" i="42"/>
  <c r="U117" i="42"/>
  <c r="T117" i="42"/>
  <c r="Y117" i="42"/>
  <c r="R117" i="42"/>
  <c r="X117" i="42"/>
  <c r="X112" i="42"/>
  <c r="T112" i="42"/>
  <c r="Y112" i="42"/>
  <c r="S112" i="42"/>
  <c r="R112" i="42"/>
  <c r="W112" i="42"/>
  <c r="Q112" i="42"/>
  <c r="V112" i="42"/>
  <c r="U112" i="42"/>
  <c r="X104" i="42"/>
  <c r="T104" i="42"/>
  <c r="V104" i="42"/>
  <c r="Q104" i="42"/>
  <c r="U104" i="42"/>
  <c r="Y104" i="42"/>
  <c r="S104" i="42"/>
  <c r="W104" i="42"/>
  <c r="R104" i="42"/>
  <c r="Y123" i="42"/>
  <c r="U123" i="42"/>
  <c r="Q123" i="42"/>
  <c r="V123" i="42"/>
  <c r="T123" i="42"/>
  <c r="X123" i="42"/>
  <c r="W123" i="42"/>
  <c r="S123" i="42"/>
  <c r="R123" i="42"/>
  <c r="W202" i="42"/>
  <c r="S202" i="42"/>
  <c r="V202" i="42"/>
  <c r="Q202" i="42"/>
  <c r="U202" i="42"/>
  <c r="Y202" i="42"/>
  <c r="X202" i="42"/>
  <c r="T202" i="42"/>
  <c r="R202" i="42"/>
  <c r="W221" i="42"/>
  <c r="S221" i="42"/>
  <c r="V221" i="42"/>
  <c r="R221" i="42"/>
  <c r="U221" i="42"/>
  <c r="T221" i="42"/>
  <c r="Y221" i="42"/>
  <c r="X221" i="42"/>
  <c r="Q221" i="42"/>
  <c r="X205" i="42"/>
  <c r="T205" i="42"/>
  <c r="V205" i="42"/>
  <c r="Q205" i="42"/>
  <c r="U205" i="42"/>
  <c r="S205" i="42"/>
  <c r="R205" i="42"/>
  <c r="Y205" i="42"/>
  <c r="W205" i="42"/>
  <c r="V216" i="42"/>
  <c r="R216" i="42"/>
  <c r="Y216" i="42"/>
  <c r="U216" i="42"/>
  <c r="Q216" i="42"/>
  <c r="X216" i="42"/>
  <c r="W216" i="42"/>
  <c r="T216" i="42"/>
  <c r="S216" i="42"/>
  <c r="V136" i="42"/>
  <c r="R136" i="42"/>
  <c r="Y136" i="42"/>
  <c r="T136" i="42"/>
  <c r="X136" i="42"/>
  <c r="S136" i="42"/>
  <c r="W136" i="42"/>
  <c r="Q136" i="42"/>
  <c r="U136" i="42"/>
  <c r="V114" i="42"/>
  <c r="R114" i="42"/>
  <c r="W114" i="42"/>
  <c r="Q114" i="42"/>
  <c r="U114" i="42"/>
  <c r="T114" i="42"/>
  <c r="Y114" i="42"/>
  <c r="S114" i="42"/>
  <c r="X114" i="42"/>
  <c r="V226" i="42"/>
  <c r="R226" i="42"/>
  <c r="Y226" i="42"/>
  <c r="U226" i="42"/>
  <c r="Q226" i="42"/>
  <c r="X226" i="42"/>
  <c r="W226" i="42"/>
  <c r="T226" i="42"/>
  <c r="S226" i="42"/>
  <c r="Y217" i="42"/>
  <c r="U217" i="42"/>
  <c r="Q217" i="42"/>
  <c r="X217" i="42"/>
  <c r="T217" i="42"/>
  <c r="W217" i="42"/>
  <c r="V217" i="42"/>
  <c r="S217" i="42"/>
  <c r="R217" i="42"/>
  <c r="V132" i="42"/>
  <c r="R132" i="42"/>
  <c r="X132" i="42"/>
  <c r="S132" i="42"/>
  <c r="W132" i="42"/>
  <c r="Q132" i="42"/>
  <c r="U132" i="42"/>
  <c r="Y132" i="42"/>
  <c r="T132" i="42"/>
  <c r="V195" i="42"/>
  <c r="R195" i="42"/>
  <c r="U195" i="42"/>
  <c r="Y195" i="42"/>
  <c r="T195" i="42"/>
  <c r="X195" i="42"/>
  <c r="W195" i="42"/>
  <c r="S195" i="42"/>
  <c r="Q195" i="42"/>
  <c r="Y129" i="42"/>
  <c r="U129" i="42"/>
  <c r="Q129" i="42"/>
  <c r="X129" i="42"/>
  <c r="S129" i="42"/>
  <c r="W129" i="42"/>
  <c r="R129" i="42"/>
  <c r="V129" i="42"/>
  <c r="T129" i="42"/>
  <c r="X130" i="42"/>
  <c r="T130" i="42"/>
  <c r="U130" i="42"/>
  <c r="Y130" i="42"/>
  <c r="S130" i="42"/>
  <c r="W130" i="42"/>
  <c r="R130" i="42"/>
  <c r="V130" i="42"/>
  <c r="Q130" i="42"/>
  <c r="W113" i="42"/>
  <c r="S113" i="42"/>
  <c r="U113" i="42"/>
  <c r="V113" i="42"/>
  <c r="T113" i="42"/>
  <c r="Y113" i="42"/>
  <c r="R113" i="42"/>
  <c r="X113" i="42"/>
  <c r="Q113" i="42"/>
  <c r="X124" i="42"/>
  <c r="T124" i="42"/>
  <c r="Y124" i="42"/>
  <c r="S124" i="42"/>
  <c r="W124" i="42"/>
  <c r="R124" i="42"/>
  <c r="V124" i="42"/>
  <c r="Q124" i="42"/>
  <c r="U124" i="42"/>
  <c r="X108" i="42"/>
  <c r="T108" i="42"/>
  <c r="W108" i="42"/>
  <c r="R108" i="42"/>
  <c r="V108" i="42"/>
  <c r="Q108" i="42"/>
  <c r="U108" i="42"/>
  <c r="Y108" i="42"/>
  <c r="S108" i="42"/>
  <c r="X228" i="42"/>
  <c r="T228" i="42"/>
  <c r="W228" i="42"/>
  <c r="S228" i="42"/>
  <c r="V228" i="42"/>
  <c r="U228" i="42"/>
  <c r="Y228" i="42"/>
  <c r="R228" i="42"/>
  <c r="Q228" i="42"/>
  <c r="Y119" i="42"/>
  <c r="U119" i="42"/>
  <c r="Q119" i="42"/>
  <c r="T119" i="42"/>
  <c r="X119" i="42"/>
  <c r="R119" i="42"/>
  <c r="W119" i="42"/>
  <c r="V119" i="42"/>
  <c r="S119" i="42"/>
  <c r="W206" i="42"/>
  <c r="S206" i="42"/>
  <c r="X206" i="42"/>
  <c r="R206" i="42"/>
  <c r="V206" i="42"/>
  <c r="Q206" i="42"/>
  <c r="U206" i="42"/>
  <c r="T206" i="42"/>
  <c r="Y206" i="42"/>
  <c r="W131" i="42"/>
  <c r="S131" i="42"/>
  <c r="V131" i="42"/>
  <c r="Q131" i="42"/>
  <c r="U131" i="42"/>
  <c r="Y131" i="42"/>
  <c r="T131" i="42"/>
  <c r="X131" i="42"/>
  <c r="R131" i="42"/>
  <c r="X134" i="42"/>
  <c r="T134" i="42"/>
  <c r="V134" i="42"/>
  <c r="Q134" i="42"/>
  <c r="U134" i="42"/>
  <c r="Y134" i="42"/>
  <c r="S134" i="42"/>
  <c r="W134" i="42"/>
  <c r="R134" i="42"/>
  <c r="W109" i="42"/>
  <c r="S109" i="42"/>
  <c r="U109" i="42"/>
  <c r="Y109" i="42"/>
  <c r="T109" i="42"/>
  <c r="X109" i="42"/>
  <c r="R109" i="42"/>
  <c r="V109" i="42"/>
  <c r="Q109" i="42"/>
  <c r="W125" i="42"/>
  <c r="S125" i="42"/>
  <c r="U125" i="42"/>
  <c r="Y125" i="42"/>
  <c r="T125" i="42"/>
  <c r="X125" i="42"/>
  <c r="R125" i="42"/>
  <c r="V125" i="42"/>
  <c r="Q125" i="42"/>
  <c r="X120" i="42"/>
  <c r="T120" i="42"/>
  <c r="V120" i="42"/>
  <c r="Q120" i="42"/>
  <c r="U120" i="42"/>
  <c r="S120" i="42"/>
  <c r="R120" i="42"/>
  <c r="Y120" i="42"/>
  <c r="W120" i="42"/>
  <c r="X224" i="42"/>
  <c r="T224" i="42"/>
  <c r="W224" i="42"/>
  <c r="S224" i="42"/>
  <c r="R224" i="42"/>
  <c r="Y224" i="42"/>
  <c r="Q224" i="42"/>
  <c r="V224" i="42"/>
  <c r="U224" i="42"/>
  <c r="Y115" i="42"/>
  <c r="U115" i="42"/>
  <c r="Q115" i="42"/>
  <c r="X115" i="42"/>
  <c r="S115" i="42"/>
  <c r="R115" i="42"/>
  <c r="W115" i="42"/>
  <c r="V115" i="42"/>
  <c r="T115" i="42"/>
  <c r="Y103" i="42"/>
  <c r="U103" i="42"/>
  <c r="Q103" i="42"/>
  <c r="V103" i="42"/>
  <c r="T103" i="42"/>
  <c r="X103" i="42"/>
  <c r="S103" i="42"/>
  <c r="W103" i="42"/>
  <c r="R103" i="42"/>
  <c r="W210" i="42"/>
  <c r="S210" i="42"/>
  <c r="Y210" i="42"/>
  <c r="T210" i="42"/>
  <c r="X210" i="42"/>
  <c r="R210" i="42"/>
  <c r="Q210" i="42"/>
  <c r="V210" i="42"/>
  <c r="U210" i="42"/>
  <c r="W135" i="42"/>
  <c r="S135" i="42"/>
  <c r="X135" i="42"/>
  <c r="R135" i="42"/>
  <c r="V135" i="42"/>
  <c r="Q135" i="42"/>
  <c r="U135" i="42"/>
  <c r="T135" i="42"/>
  <c r="Y135" i="42"/>
  <c r="W121" i="42"/>
  <c r="S121" i="42"/>
  <c r="X121" i="42"/>
  <c r="R121" i="42"/>
  <c r="V121" i="42"/>
  <c r="Q121" i="42"/>
  <c r="U121" i="42"/>
  <c r="T121" i="42"/>
  <c r="Y121" i="42"/>
  <c r="Y133" i="42"/>
  <c r="U133" i="42"/>
  <c r="Q133" i="42"/>
  <c r="T133" i="42"/>
  <c r="X133" i="42"/>
  <c r="S133" i="42"/>
  <c r="W133" i="42"/>
  <c r="R133" i="42"/>
  <c r="V133" i="42"/>
  <c r="X214" i="42"/>
  <c r="T214" i="42"/>
  <c r="W214" i="42"/>
  <c r="S214" i="42"/>
  <c r="R214" i="42"/>
  <c r="Y214" i="42"/>
  <c r="Q214" i="42"/>
  <c r="V214" i="42"/>
  <c r="U214" i="42"/>
  <c r="Y107" i="42"/>
  <c r="U107" i="42"/>
  <c r="Q107" i="42"/>
  <c r="V107" i="42"/>
  <c r="T107" i="42"/>
  <c r="X107" i="42"/>
  <c r="S107" i="42"/>
  <c r="W107" i="42"/>
  <c r="R107" i="42"/>
  <c r="Y137" i="42"/>
  <c r="U137" i="42"/>
  <c r="Q137" i="42"/>
  <c r="V137" i="42"/>
  <c r="T137" i="42"/>
  <c r="X137" i="42"/>
  <c r="S137" i="42"/>
  <c r="W137" i="42"/>
  <c r="R137" i="42"/>
  <c r="X116" i="42"/>
  <c r="T116" i="42"/>
  <c r="U116" i="42"/>
  <c r="Y116" i="42"/>
  <c r="W116" i="42"/>
  <c r="Q116" i="42"/>
  <c r="V116" i="42"/>
  <c r="S116" i="42"/>
  <c r="R116" i="42"/>
  <c r="V222" i="42"/>
  <c r="R222" i="42"/>
  <c r="Y222" i="42"/>
  <c r="U222" i="42"/>
  <c r="Q222" i="42"/>
  <c r="T222" i="42"/>
  <c r="S222" i="42"/>
  <c r="X222" i="42"/>
  <c r="W222" i="42"/>
  <c r="Y200" i="42"/>
  <c r="U200" i="42"/>
  <c r="Q200" i="42"/>
  <c r="X200" i="42"/>
  <c r="S200" i="42"/>
  <c r="W200" i="42"/>
  <c r="R200" i="42"/>
  <c r="V200" i="42"/>
  <c r="T200" i="42"/>
  <c r="W211" i="42"/>
  <c r="V211" i="42"/>
  <c r="R211" i="42"/>
  <c r="U211" i="42"/>
  <c r="T211" i="42"/>
  <c r="S211" i="42"/>
  <c r="Q211" i="42"/>
  <c r="Y211" i="42"/>
  <c r="X211" i="42"/>
  <c r="Y223" i="42"/>
  <c r="U223" i="42"/>
  <c r="Q223" i="42"/>
  <c r="X223" i="42"/>
  <c r="T223" i="42"/>
  <c r="S223" i="42"/>
  <c r="R223" i="42"/>
  <c r="W223" i="42"/>
  <c r="V223" i="42"/>
  <c r="X201" i="42"/>
  <c r="T201" i="42"/>
  <c r="U201" i="42"/>
  <c r="Y201" i="42"/>
  <c r="S201" i="42"/>
  <c r="W201" i="42"/>
  <c r="V201" i="42"/>
  <c r="R201" i="42"/>
  <c r="Q201" i="42"/>
  <c r="V212" i="42"/>
  <c r="R212" i="42"/>
  <c r="Y212" i="42"/>
  <c r="U212" i="42"/>
  <c r="Q212" i="42"/>
  <c r="T212" i="42"/>
  <c r="S212" i="42"/>
  <c r="X212" i="42"/>
  <c r="W212" i="42"/>
  <c r="V207" i="42"/>
  <c r="R207" i="42"/>
  <c r="Y207" i="42"/>
  <c r="T207" i="42"/>
  <c r="X207" i="42"/>
  <c r="S207" i="42"/>
  <c r="W207" i="42"/>
  <c r="U207" i="42"/>
  <c r="Q207" i="42"/>
  <c r="V118" i="42"/>
  <c r="R118" i="42"/>
  <c r="X118" i="42"/>
  <c r="S118" i="42"/>
  <c r="U118" i="42"/>
  <c r="T118" i="42"/>
  <c r="Y118" i="42"/>
  <c r="Q118" i="42"/>
  <c r="W118" i="42"/>
  <c r="Y227" i="42"/>
  <c r="U227" i="42"/>
  <c r="Q227" i="42"/>
  <c r="X227" i="42"/>
  <c r="T227" i="42"/>
  <c r="W227" i="42"/>
  <c r="V227" i="42"/>
  <c r="S227" i="42"/>
  <c r="R227" i="42"/>
  <c r="X193" i="42"/>
  <c r="T193" i="42"/>
  <c r="W193" i="42"/>
  <c r="R193" i="42"/>
  <c r="V193" i="42"/>
  <c r="Q193" i="42"/>
  <c r="U193" i="42"/>
  <c r="S193" i="42"/>
  <c r="Y193" i="42"/>
  <c r="Y213" i="42"/>
  <c r="U213" i="42"/>
  <c r="Q213" i="42"/>
  <c r="X213" i="42"/>
  <c r="T213" i="42"/>
  <c r="S213" i="42"/>
  <c r="R213" i="42"/>
  <c r="W213" i="42"/>
  <c r="V213" i="42"/>
  <c r="V128" i="42"/>
  <c r="R128" i="42"/>
  <c r="W128" i="42"/>
  <c r="Q128" i="42"/>
  <c r="U128" i="42"/>
  <c r="Y128" i="42"/>
  <c r="T128" i="42"/>
  <c r="S128" i="42"/>
  <c r="X128" i="42"/>
  <c r="W225" i="42"/>
  <c r="S225" i="42"/>
  <c r="V225" i="42"/>
  <c r="R225" i="42"/>
  <c r="Y225" i="42"/>
  <c r="Q225" i="42"/>
  <c r="X225" i="42"/>
  <c r="U225" i="42"/>
  <c r="T225" i="42"/>
  <c r="V203" i="42"/>
  <c r="R203" i="42"/>
  <c r="X203" i="42"/>
  <c r="S203" i="42"/>
  <c r="W203" i="42"/>
  <c r="Q203" i="42"/>
  <c r="Y203" i="42"/>
  <c r="U203" i="42"/>
  <c r="T203" i="42"/>
  <c r="V106" i="42"/>
  <c r="R106" i="42"/>
  <c r="Y106" i="42"/>
  <c r="T106" i="42"/>
  <c r="X106" i="42"/>
  <c r="S106" i="42"/>
  <c r="W106" i="42"/>
  <c r="Q106" i="42"/>
  <c r="U106" i="42"/>
  <c r="V122" i="42"/>
  <c r="R122" i="42"/>
  <c r="Y122" i="42"/>
  <c r="T122" i="42"/>
  <c r="X122" i="42"/>
  <c r="S122" i="42"/>
  <c r="W122" i="42"/>
  <c r="U122" i="42"/>
  <c r="Q122" i="42"/>
  <c r="V102" i="42"/>
  <c r="R102" i="42"/>
  <c r="X102" i="42"/>
  <c r="S102" i="42"/>
  <c r="W102" i="42"/>
  <c r="Q102" i="42"/>
  <c r="U102" i="42"/>
  <c r="Y102" i="42"/>
  <c r="T102" i="42"/>
  <c r="V199" i="42"/>
  <c r="R199" i="42"/>
  <c r="W199" i="42"/>
  <c r="Q199" i="42"/>
  <c r="U199" i="42"/>
  <c r="T199" i="42"/>
  <c r="S199" i="42"/>
  <c r="Y199" i="42"/>
  <c r="X199" i="42"/>
  <c r="X209" i="42"/>
  <c r="T209" i="42"/>
  <c r="W209" i="42"/>
  <c r="R209" i="42"/>
  <c r="V209" i="42"/>
  <c r="Q209" i="42"/>
  <c r="Y209" i="42"/>
  <c r="U209" i="42"/>
  <c r="S209" i="42"/>
  <c r="Y204" i="42"/>
  <c r="U204" i="42"/>
  <c r="Q204" i="42"/>
  <c r="T204" i="42"/>
  <c r="X204" i="42"/>
  <c r="S204" i="42"/>
  <c r="R204" i="42"/>
  <c r="W204" i="42"/>
  <c r="V204" i="42"/>
  <c r="W229" i="42"/>
  <c r="S229" i="42"/>
  <c r="V229" i="42"/>
  <c r="R229" i="42"/>
  <c r="U229" i="42"/>
  <c r="T229" i="42"/>
  <c r="Q229" i="42"/>
  <c r="Y229" i="42"/>
  <c r="X229" i="42"/>
  <c r="Y196" i="42"/>
  <c r="U196" i="42"/>
  <c r="Q196" i="42"/>
  <c r="W196" i="42"/>
  <c r="R196" i="42"/>
  <c r="V196" i="42"/>
  <c r="X196" i="42"/>
  <c r="T196" i="42"/>
  <c r="S196" i="42"/>
  <c r="W215" i="42"/>
  <c r="S215" i="42"/>
  <c r="V215" i="42"/>
  <c r="R215" i="42"/>
  <c r="Y215" i="42"/>
  <c r="Q215" i="42"/>
  <c r="X215" i="42"/>
  <c r="U215" i="42"/>
  <c r="T215" i="42"/>
  <c r="V110" i="42"/>
  <c r="R110" i="42"/>
  <c r="U110" i="42"/>
  <c r="Y110" i="42"/>
  <c r="T110" i="42"/>
  <c r="X110" i="42"/>
  <c r="S110" i="42"/>
  <c r="W110" i="42"/>
  <c r="Q110" i="42"/>
  <c r="Y208" i="42"/>
  <c r="U208" i="42"/>
  <c r="Q208" i="42"/>
  <c r="V208" i="42"/>
  <c r="T208" i="42"/>
  <c r="X208" i="42"/>
  <c r="W208" i="42"/>
  <c r="S208" i="42"/>
  <c r="R208" i="42"/>
  <c r="E222" i="42"/>
  <c r="I216" i="42"/>
  <c r="D211" i="42"/>
  <c r="N210" i="42"/>
  <c r="P227" i="42"/>
  <c r="N225" i="42"/>
  <c r="G203" i="42"/>
  <c r="G199" i="42"/>
  <c r="N209" i="42"/>
  <c r="H204" i="42"/>
  <c r="F229" i="42"/>
  <c r="D215" i="42"/>
  <c r="J205" i="42"/>
  <c r="P200" i="42"/>
  <c r="F223" i="42"/>
  <c r="O226" i="42"/>
  <c r="I212" i="42"/>
  <c r="L207" i="42"/>
  <c r="E228" i="42"/>
  <c r="K206" i="42"/>
  <c r="M224" i="42"/>
  <c r="P198" i="42"/>
  <c r="G214" i="42"/>
  <c r="J202" i="42"/>
  <c r="AF191" i="41"/>
  <c r="AJ191" i="41"/>
  <c r="AD191" i="41"/>
  <c r="AH191" i="41"/>
  <c r="AM191" i="41"/>
  <c r="AI191" i="41"/>
  <c r="AK191" i="41"/>
  <c r="Y179" i="41"/>
  <c r="X40" i="4" s="1"/>
  <c r="V179" i="41"/>
  <c r="U40" i="4" s="1"/>
  <c r="W179" i="41"/>
  <c r="V40" i="4" s="1"/>
  <c r="X179" i="41"/>
  <c r="W40" i="4" s="1"/>
  <c r="AQ191" i="41"/>
  <c r="AR191" i="41"/>
  <c r="M228" i="42"/>
  <c r="E205" i="42"/>
  <c r="H225" i="42"/>
  <c r="F198" i="42"/>
  <c r="F202" i="42"/>
  <c r="D214" i="42"/>
  <c r="E202" i="42"/>
  <c r="D202" i="42"/>
  <c r="AP202" i="42"/>
  <c r="L198" i="42"/>
  <c r="I198" i="42"/>
  <c r="J198" i="42"/>
  <c r="G202" i="42"/>
  <c r="N202" i="42"/>
  <c r="N214" i="42"/>
  <c r="K214" i="42"/>
  <c r="E198" i="42"/>
  <c r="J214" i="42"/>
  <c r="M198" i="42"/>
  <c r="D198" i="42"/>
  <c r="I202" i="42"/>
  <c r="L202" i="42"/>
  <c r="F214" i="42"/>
  <c r="H214" i="42"/>
  <c r="AP214" i="42"/>
  <c r="O198" i="42"/>
  <c r="H198" i="42"/>
  <c r="N198" i="42"/>
  <c r="K202" i="42"/>
  <c r="O202" i="42"/>
  <c r="P202" i="42"/>
  <c r="L214" i="42"/>
  <c r="E214" i="42"/>
  <c r="M214" i="42"/>
  <c r="O214" i="42"/>
  <c r="AP198" i="42"/>
  <c r="G198" i="42"/>
  <c r="K198" i="42"/>
  <c r="M202" i="42"/>
  <c r="H202" i="42"/>
  <c r="I214" i="42"/>
  <c r="P214" i="42"/>
  <c r="J201" i="42"/>
  <c r="AP227" i="42"/>
  <c r="J215" i="42"/>
  <c r="AP208" i="42"/>
  <c r="O213" i="42"/>
  <c r="P229" i="42"/>
  <c r="G204" i="42"/>
  <c r="AP203" i="42"/>
  <c r="G209" i="42"/>
  <c r="G227" i="42"/>
  <c r="AP199" i="42"/>
  <c r="AP204" i="42"/>
  <c r="P203" i="42"/>
  <c r="H213" i="42"/>
  <c r="P208" i="42"/>
  <c r="L203" i="42"/>
  <c r="N227" i="42"/>
  <c r="I199" i="42"/>
  <c r="H206" i="42"/>
  <c r="J209" i="42"/>
  <c r="G215" i="42"/>
  <c r="K225" i="42"/>
  <c r="M227" i="42"/>
  <c r="K229" i="42"/>
  <c r="P199" i="42"/>
  <c r="D204" i="42"/>
  <c r="E208" i="42"/>
  <c r="AP213" i="42"/>
  <c r="E224" i="42"/>
  <c r="P209" i="42"/>
  <c r="F213" i="42"/>
  <c r="H215" i="42"/>
  <c r="J225" i="42"/>
  <c r="L227" i="42"/>
  <c r="K199" i="42"/>
  <c r="F204" i="42"/>
  <c r="O208" i="42"/>
  <c r="N206" i="42"/>
  <c r="P210" i="42"/>
  <c r="I228" i="42"/>
  <c r="K224" i="42"/>
  <c r="P206" i="42"/>
  <c r="K210" i="42"/>
  <c r="D228" i="42"/>
  <c r="O206" i="42"/>
  <c r="H210" i="42"/>
  <c r="L228" i="42"/>
  <c r="AP207" i="42"/>
  <c r="H211" i="42"/>
  <c r="M217" i="42"/>
  <c r="N226" i="42"/>
  <c r="AP228" i="42"/>
  <c r="AP206" i="42"/>
  <c r="F224" i="42"/>
  <c r="O224" i="42"/>
  <c r="M206" i="42"/>
  <c r="M210" i="42"/>
  <c r="D210" i="42"/>
  <c r="F228" i="42"/>
  <c r="G228" i="42"/>
  <c r="J212" i="42"/>
  <c r="P224" i="42"/>
  <c r="D206" i="42"/>
  <c r="J206" i="42"/>
  <c r="J210" i="42"/>
  <c r="G210" i="42"/>
  <c r="N228" i="42"/>
  <c r="K228" i="42"/>
  <c r="AP209" i="42"/>
  <c r="AP225" i="42"/>
  <c r="N203" i="42"/>
  <c r="K203" i="42"/>
  <c r="L209" i="42"/>
  <c r="M209" i="42"/>
  <c r="K213" i="42"/>
  <c r="L213" i="42"/>
  <c r="N215" i="42"/>
  <c r="D223" i="42"/>
  <c r="M225" i="42"/>
  <c r="F227" i="42"/>
  <c r="G229" i="42"/>
  <c r="H229" i="42"/>
  <c r="J222" i="42"/>
  <c r="L199" i="42"/>
  <c r="I204" i="42"/>
  <c r="L204" i="42"/>
  <c r="N208" i="42"/>
  <c r="L208" i="42"/>
  <c r="J216" i="42"/>
  <c r="AP229" i="42"/>
  <c r="AP215" i="42"/>
  <c r="D203" i="42"/>
  <c r="I203" i="42"/>
  <c r="E209" i="42"/>
  <c r="D213" i="42"/>
  <c r="N213" i="42"/>
  <c r="F215" i="42"/>
  <c r="P215" i="42"/>
  <c r="O225" i="42"/>
  <c r="P225" i="42"/>
  <c r="D227" i="42"/>
  <c r="M229" i="42"/>
  <c r="J229" i="42"/>
  <c r="H199" i="42"/>
  <c r="K204" i="42"/>
  <c r="N204" i="42"/>
  <c r="D208" i="42"/>
  <c r="M208" i="42"/>
  <c r="AP223" i="42"/>
  <c r="N201" i="42"/>
  <c r="J203" i="42"/>
  <c r="H203" i="42"/>
  <c r="M203" i="42"/>
  <c r="O203" i="42"/>
  <c r="N205" i="42"/>
  <c r="P207" i="42"/>
  <c r="D209" i="42"/>
  <c r="K209" i="42"/>
  <c r="F209" i="42"/>
  <c r="N211" i="42"/>
  <c r="E213" i="42"/>
  <c r="M213" i="42"/>
  <c r="G213" i="42"/>
  <c r="J213" i="42"/>
  <c r="M215" i="42"/>
  <c r="O215" i="42"/>
  <c r="I215" i="42"/>
  <c r="L215" i="42"/>
  <c r="F217" i="42"/>
  <c r="J223" i="42"/>
  <c r="I225" i="42"/>
  <c r="D225" i="42"/>
  <c r="F225" i="42"/>
  <c r="E227" i="42"/>
  <c r="K227" i="42"/>
  <c r="J227" i="42"/>
  <c r="H227" i="42"/>
  <c r="O229" i="42"/>
  <c r="I229" i="42"/>
  <c r="L229" i="42"/>
  <c r="N229" i="42"/>
  <c r="P222" i="42"/>
  <c r="F199" i="42"/>
  <c r="D199" i="42"/>
  <c r="M199" i="42"/>
  <c r="O199" i="42"/>
  <c r="I200" i="42"/>
  <c r="M204" i="42"/>
  <c r="P204" i="42"/>
  <c r="K208" i="42"/>
  <c r="H208" i="42"/>
  <c r="G208" i="42"/>
  <c r="I208" i="42"/>
  <c r="M216" i="42"/>
  <c r="AP212" i="42"/>
  <c r="E201" i="42"/>
  <c r="F205" i="42"/>
  <c r="E207" i="42"/>
  <c r="H223" i="42"/>
  <c r="I222" i="42"/>
  <c r="F200" i="42"/>
  <c r="K212" i="42"/>
  <c r="N216" i="42"/>
  <c r="AP226" i="42"/>
  <c r="F203" i="42"/>
  <c r="E203" i="42"/>
  <c r="K205" i="42"/>
  <c r="I207" i="42"/>
  <c r="I209" i="42"/>
  <c r="O209" i="42"/>
  <c r="H209" i="42"/>
  <c r="E211" i="42"/>
  <c r="P213" i="42"/>
  <c r="I213" i="42"/>
  <c r="E215" i="42"/>
  <c r="K215" i="42"/>
  <c r="G217" i="42"/>
  <c r="P223" i="42"/>
  <c r="G225" i="42"/>
  <c r="E225" i="42"/>
  <c r="L225" i="42"/>
  <c r="I227" i="42"/>
  <c r="O227" i="42"/>
  <c r="E229" i="42"/>
  <c r="D229" i="42"/>
  <c r="L222" i="42"/>
  <c r="N199" i="42"/>
  <c r="J199" i="42"/>
  <c r="E199" i="42"/>
  <c r="D200" i="42"/>
  <c r="E204" i="42"/>
  <c r="O204" i="42"/>
  <c r="J204" i="42"/>
  <c r="F208" i="42"/>
  <c r="J208" i="42"/>
  <c r="M212" i="42"/>
  <c r="P226" i="42"/>
  <c r="G216" i="42"/>
  <c r="AP216" i="42"/>
  <c r="AP217" i="42"/>
  <c r="D201" i="42"/>
  <c r="I201" i="42"/>
  <c r="M205" i="42"/>
  <c r="I205" i="42"/>
  <c r="N207" i="42"/>
  <c r="I211" i="42"/>
  <c r="J211" i="42"/>
  <c r="L217" i="42"/>
  <c r="J217" i="42"/>
  <c r="G223" i="42"/>
  <c r="N223" i="42"/>
  <c r="H222" i="42"/>
  <c r="K200" i="42"/>
  <c r="H212" i="42"/>
  <c r="D226" i="42"/>
  <c r="E226" i="42"/>
  <c r="G226" i="42"/>
  <c r="L216" i="42"/>
  <c r="AP200" i="42"/>
  <c r="AP201" i="42"/>
  <c r="D224" i="42"/>
  <c r="N224" i="42"/>
  <c r="L224" i="42"/>
  <c r="I224" i="42"/>
  <c r="L201" i="42"/>
  <c r="K201" i="42"/>
  <c r="M201" i="42"/>
  <c r="P205" i="42"/>
  <c r="L205" i="42"/>
  <c r="O205" i="42"/>
  <c r="O207" i="42"/>
  <c r="J207" i="42"/>
  <c r="F207" i="42"/>
  <c r="H207" i="42"/>
  <c r="F211" i="42"/>
  <c r="M211" i="42"/>
  <c r="O211" i="42"/>
  <c r="P211" i="42"/>
  <c r="D217" i="42"/>
  <c r="K217" i="42"/>
  <c r="N217" i="42"/>
  <c r="E223" i="42"/>
  <c r="L223" i="42"/>
  <c r="O223" i="42"/>
  <c r="G222" i="42"/>
  <c r="F222" i="42"/>
  <c r="N222" i="42"/>
  <c r="E200" i="42"/>
  <c r="N200" i="42"/>
  <c r="L200" i="42"/>
  <c r="I206" i="42"/>
  <c r="F206" i="42"/>
  <c r="G206" i="42"/>
  <c r="F210" i="42"/>
  <c r="I210" i="42"/>
  <c r="O210" i="42"/>
  <c r="G212" i="42"/>
  <c r="N212" i="42"/>
  <c r="E212" i="42"/>
  <c r="L226" i="42"/>
  <c r="I226" i="42"/>
  <c r="K226" i="42"/>
  <c r="J228" i="42"/>
  <c r="H228" i="42"/>
  <c r="O228" i="42"/>
  <c r="K216" i="42"/>
  <c r="E216" i="42"/>
  <c r="AP222" i="42"/>
  <c r="AP211" i="42"/>
  <c r="P201" i="42"/>
  <c r="G201" i="42"/>
  <c r="G205" i="42"/>
  <c r="G207" i="42"/>
  <c r="D207" i="42"/>
  <c r="G211" i="42"/>
  <c r="L211" i="42"/>
  <c r="O217" i="42"/>
  <c r="E217" i="42"/>
  <c r="M223" i="42"/>
  <c r="I223" i="42"/>
  <c r="O222" i="42"/>
  <c r="M222" i="42"/>
  <c r="O200" i="42"/>
  <c r="J200" i="42"/>
  <c r="H200" i="42"/>
  <c r="O212" i="42"/>
  <c r="P212" i="42"/>
  <c r="J226" i="42"/>
  <c r="F216" i="42"/>
  <c r="O216" i="42"/>
  <c r="AP224" i="42"/>
  <c r="AP210" i="42"/>
  <c r="AP205" i="42"/>
  <c r="J224" i="42"/>
  <c r="H224" i="42"/>
  <c r="G224" i="42"/>
  <c r="H201" i="42"/>
  <c r="F201" i="42"/>
  <c r="O201" i="42"/>
  <c r="D205" i="42"/>
  <c r="H205" i="42"/>
  <c r="M207" i="42"/>
  <c r="K207" i="42"/>
  <c r="K211" i="42"/>
  <c r="I217" i="42"/>
  <c r="H217" i="42"/>
  <c r="P217" i="42"/>
  <c r="K223" i="42"/>
  <c r="D222" i="42"/>
  <c r="K222" i="42"/>
  <c r="G200" i="42"/>
  <c r="M200" i="42"/>
  <c r="L206" i="42"/>
  <c r="E206" i="42"/>
  <c r="E210" i="42"/>
  <c r="L210" i="42"/>
  <c r="D212" i="42"/>
  <c r="L212" i="42"/>
  <c r="F212" i="42"/>
  <c r="H226" i="42"/>
  <c r="F226" i="42"/>
  <c r="M226" i="42"/>
  <c r="P228" i="42"/>
  <c r="H216" i="42"/>
  <c r="P216" i="42"/>
  <c r="D216" i="42"/>
  <c r="B202" i="43"/>
  <c r="B110" i="43"/>
  <c r="B210" i="43"/>
  <c r="B118" i="43"/>
  <c r="B133" i="43"/>
  <c r="B225" i="43"/>
  <c r="B137" i="43"/>
  <c r="B229" i="43"/>
  <c r="B228" i="43"/>
  <c r="B136" i="43"/>
  <c r="B115" i="43"/>
  <c r="B207" i="43"/>
  <c r="B123" i="43"/>
  <c r="B215" i="43"/>
  <c r="B198" i="43"/>
  <c r="B106" i="43"/>
  <c r="B108" i="43"/>
  <c r="B200" i="43"/>
  <c r="B116" i="43"/>
  <c r="B208" i="43"/>
  <c r="B131" i="43"/>
  <c r="B223" i="43"/>
  <c r="B135" i="43"/>
  <c r="B227" i="43"/>
  <c r="B130" i="43"/>
  <c r="B222" i="43"/>
  <c r="B107" i="43"/>
  <c r="B199" i="43"/>
  <c r="B109" i="43"/>
  <c r="B201" i="43"/>
  <c r="B117" i="43"/>
  <c r="B209" i="43"/>
  <c r="B125" i="43"/>
  <c r="B217" i="43"/>
  <c r="B129" i="43"/>
  <c r="B221" i="43"/>
  <c r="B206" i="43"/>
  <c r="B114" i="43"/>
  <c r="B214" i="43"/>
  <c r="B122" i="43"/>
  <c r="B224" i="43"/>
  <c r="B132" i="43"/>
  <c r="B111" i="43"/>
  <c r="B203" i="43"/>
  <c r="B119" i="43"/>
  <c r="B211" i="43"/>
  <c r="A24" i="45"/>
  <c r="B24" i="44"/>
  <c r="B104" i="43"/>
  <c r="B196" i="43"/>
  <c r="B112" i="43"/>
  <c r="B204" i="43"/>
  <c r="B120" i="43"/>
  <c r="B212" i="43"/>
  <c r="B194" i="43"/>
  <c r="B102" i="43"/>
  <c r="B134" i="43"/>
  <c r="B226" i="43"/>
  <c r="B101" i="43"/>
  <c r="B193" i="43"/>
  <c r="B113" i="43"/>
  <c r="B205" i="43"/>
  <c r="B121" i="43"/>
  <c r="B213" i="43"/>
  <c r="B124" i="43"/>
  <c r="B216" i="43"/>
  <c r="B103" i="43"/>
  <c r="B195" i="43"/>
  <c r="P142" i="43"/>
  <c r="L142" i="43"/>
  <c r="H142" i="43"/>
  <c r="D142" i="43"/>
  <c r="O142" i="43"/>
  <c r="K142" i="43"/>
  <c r="G142" i="43"/>
  <c r="N142" i="43"/>
  <c r="J142" i="43"/>
  <c r="F142" i="43"/>
  <c r="M142" i="43"/>
  <c r="I142" i="43"/>
  <c r="E142" i="43"/>
  <c r="AP142" i="43"/>
  <c r="CH142" i="43"/>
  <c r="CD142" i="43"/>
  <c r="BZ142" i="43"/>
  <c r="BV142" i="43"/>
  <c r="BR142" i="43"/>
  <c r="BN142" i="43"/>
  <c r="BJ142" i="43"/>
  <c r="BF142" i="43"/>
  <c r="BB142" i="43"/>
  <c r="AX142" i="43"/>
  <c r="AT142" i="43"/>
  <c r="AO142" i="43"/>
  <c r="AA142" i="43"/>
  <c r="AZ142" i="43"/>
  <c r="AR142" i="43"/>
  <c r="CG142" i="43"/>
  <c r="CC142" i="43"/>
  <c r="BY142" i="43"/>
  <c r="BU142" i="43"/>
  <c r="BQ142" i="43"/>
  <c r="BM142" i="43"/>
  <c r="BI142" i="43"/>
  <c r="BE142" i="43"/>
  <c r="BA142" i="43"/>
  <c r="AW142" i="43"/>
  <c r="AS142" i="43"/>
  <c r="CF142" i="43"/>
  <c r="CB142" i="43"/>
  <c r="BX142" i="43"/>
  <c r="BT142" i="43"/>
  <c r="BP142" i="43"/>
  <c r="BL142" i="43"/>
  <c r="BH142" i="43"/>
  <c r="BD142" i="43"/>
  <c r="AV142" i="43"/>
  <c r="AC142" i="43"/>
  <c r="CI142" i="43"/>
  <c r="CE142" i="43"/>
  <c r="CA142" i="43"/>
  <c r="BW142" i="43"/>
  <c r="BS142" i="43"/>
  <c r="BO142" i="43"/>
  <c r="BK142" i="43"/>
  <c r="BG142" i="43"/>
  <c r="BC142" i="43"/>
  <c r="AY142" i="43"/>
  <c r="AU142" i="43"/>
  <c r="AQ142" i="43"/>
  <c r="AB142" i="43"/>
  <c r="C142" i="42"/>
  <c r="M143" i="43"/>
  <c r="I143" i="43"/>
  <c r="E143" i="43"/>
  <c r="P143" i="43"/>
  <c r="L143" i="43"/>
  <c r="H143" i="43"/>
  <c r="D143" i="43"/>
  <c r="O143" i="43"/>
  <c r="K143" i="43"/>
  <c r="G143" i="43"/>
  <c r="N143" i="43"/>
  <c r="J143" i="43"/>
  <c r="F143" i="43"/>
  <c r="AP143" i="43"/>
  <c r="CF143" i="43"/>
  <c r="CB143" i="43"/>
  <c r="BX143" i="43"/>
  <c r="BT143" i="43"/>
  <c r="BP143" i="43"/>
  <c r="BL143" i="43"/>
  <c r="BH143" i="43"/>
  <c r="BD143" i="43"/>
  <c r="AZ143" i="43"/>
  <c r="AV143" i="43"/>
  <c r="AR143" i="43"/>
  <c r="AC143" i="43"/>
  <c r="CI143" i="43"/>
  <c r="CE143" i="43"/>
  <c r="CA143" i="43"/>
  <c r="BW143" i="43"/>
  <c r="BS143" i="43"/>
  <c r="BO143" i="43"/>
  <c r="BK143" i="43"/>
  <c r="BG143" i="43"/>
  <c r="BC143" i="43"/>
  <c r="AY143" i="43"/>
  <c r="AU143" i="43"/>
  <c r="AQ143" i="43"/>
  <c r="AB143" i="43"/>
  <c r="CH143" i="43"/>
  <c r="CD143" i="43"/>
  <c r="BZ143" i="43"/>
  <c r="BV143" i="43"/>
  <c r="BR143" i="43"/>
  <c r="BN143" i="43"/>
  <c r="BJ143" i="43"/>
  <c r="BF143" i="43"/>
  <c r="BB143" i="43"/>
  <c r="AX143" i="43"/>
  <c r="AT143" i="43"/>
  <c r="AO143" i="43"/>
  <c r="AA143" i="43"/>
  <c r="CG143" i="43"/>
  <c r="CC143" i="43"/>
  <c r="BY143" i="43"/>
  <c r="BU143" i="43"/>
  <c r="BQ143" i="43"/>
  <c r="BM143" i="43"/>
  <c r="BI143" i="43"/>
  <c r="BE143" i="43"/>
  <c r="BA143" i="43"/>
  <c r="AW143" i="43"/>
  <c r="AS143" i="43"/>
  <c r="C143" i="42"/>
  <c r="AS101" i="41"/>
  <c r="AS193" i="41" s="1"/>
  <c r="AW101" i="41"/>
  <c r="AW193" i="41" s="1"/>
  <c r="BA101" i="41"/>
  <c r="BA193" i="41" s="1"/>
  <c r="BE101" i="41"/>
  <c r="BE193" i="41" s="1"/>
  <c r="BI101" i="41"/>
  <c r="BI193" i="41" s="1"/>
  <c r="BM101" i="41"/>
  <c r="BQ101" i="41"/>
  <c r="BQ193" i="41" s="1"/>
  <c r="BU101" i="41"/>
  <c r="BU193" i="41" s="1"/>
  <c r="BY101" i="41"/>
  <c r="BY193" i="41" s="1"/>
  <c r="CC101" i="41"/>
  <c r="CC193" i="41" s="1"/>
  <c r="CG101" i="41"/>
  <c r="CG193" i="41" s="1"/>
  <c r="AT101" i="41"/>
  <c r="AT193" i="41" s="1"/>
  <c r="BB101" i="41"/>
  <c r="BB193" i="41" s="1"/>
  <c r="BJ101" i="41"/>
  <c r="BJ193" i="41" s="1"/>
  <c r="BR101" i="41"/>
  <c r="BR193" i="41" s="1"/>
  <c r="BZ101" i="41"/>
  <c r="BZ193" i="41" s="1"/>
  <c r="CH101" i="41"/>
  <c r="AY101" i="41"/>
  <c r="AY193" i="41" s="1"/>
  <c r="BG101" i="41"/>
  <c r="BG193" i="41" s="1"/>
  <c r="BO101" i="41"/>
  <c r="BO193" i="41" s="1"/>
  <c r="BW101" i="41"/>
  <c r="CE101" i="41"/>
  <c r="CE193" i="41" s="1"/>
  <c r="AV101" i="41"/>
  <c r="AV193" i="41" s="1"/>
  <c r="AZ101" i="41"/>
  <c r="BD101" i="41"/>
  <c r="BH101" i="41"/>
  <c r="BH193" i="41" s="1"/>
  <c r="BL101" i="41"/>
  <c r="BL193" i="41" s="1"/>
  <c r="BP101" i="41"/>
  <c r="BP193" i="41" s="1"/>
  <c r="BT101" i="41"/>
  <c r="BX101" i="41"/>
  <c r="BX193" i="41" s="1"/>
  <c r="CB101" i="41"/>
  <c r="CB193" i="41" s="1"/>
  <c r="CF101" i="41"/>
  <c r="CF193" i="41" s="1"/>
  <c r="AX101" i="41"/>
  <c r="AX193" i="41" s="1"/>
  <c r="BF101" i="41"/>
  <c r="BF193" i="41" s="1"/>
  <c r="BN101" i="41"/>
  <c r="BN193" i="41" s="1"/>
  <c r="BV101" i="41"/>
  <c r="CD101" i="41"/>
  <c r="CD193" i="41" s="1"/>
  <c r="AU101" i="41"/>
  <c r="AU193" i="41" s="1"/>
  <c r="BC101" i="41"/>
  <c r="BC193" i="41" s="1"/>
  <c r="BK101" i="41"/>
  <c r="BK193" i="41" s="1"/>
  <c r="BS101" i="41"/>
  <c r="BS193" i="41" s="1"/>
  <c r="CA101" i="41"/>
  <c r="CA193" i="41" s="1"/>
  <c r="CI101" i="41"/>
  <c r="CI193" i="41" s="1"/>
  <c r="AP101" i="41"/>
  <c r="AP193" i="41" s="1"/>
  <c r="AO101" i="41"/>
  <c r="AO193" i="41" s="1"/>
  <c r="D43" i="28"/>
  <c r="D34" i="28"/>
  <c r="D53" i="28"/>
  <c r="D89" i="28"/>
  <c r="D64" i="28"/>
  <c r="D76" i="28"/>
  <c r="B12" i="6"/>
  <c r="H101" i="41"/>
  <c r="H193" i="41" s="1"/>
  <c r="P101" i="41"/>
  <c r="P193" i="41" s="1"/>
  <c r="I101" i="41"/>
  <c r="I193" i="41" s="1"/>
  <c r="BT193" i="41"/>
  <c r="BD193" i="41"/>
  <c r="AA101" i="41"/>
  <c r="AA193" i="41" s="1"/>
  <c r="BW193" i="41"/>
  <c r="BV193" i="41"/>
  <c r="AC101" i="41"/>
  <c r="AC193" i="41" s="1"/>
  <c r="L101" i="41"/>
  <c r="L193" i="41" s="1"/>
  <c r="M101" i="41"/>
  <c r="M193" i="41" s="1"/>
  <c r="O101" i="41"/>
  <c r="O193" i="41" s="1"/>
  <c r="N101" i="41"/>
  <c r="N193" i="41" s="1"/>
  <c r="Q101" i="41"/>
  <c r="Q193" i="41" s="1"/>
  <c r="K101" i="41"/>
  <c r="K193" i="41" s="1"/>
  <c r="D101" i="41"/>
  <c r="AZ193" i="41"/>
  <c r="CH193" i="41"/>
  <c r="AB101" i="41"/>
  <c r="AB193" i="41" s="1"/>
  <c r="J101" i="41"/>
  <c r="J193" i="41" s="1"/>
  <c r="E101" i="41"/>
  <c r="E193" i="41" s="1"/>
  <c r="F101" i="41"/>
  <c r="F193" i="41" s="1"/>
  <c r="G101" i="41"/>
  <c r="G193" i="41" s="1"/>
  <c r="BM193" i="41"/>
  <c r="G141" i="41"/>
  <c r="E141" i="41"/>
  <c r="D141" i="41"/>
  <c r="F141" i="41"/>
  <c r="O141" i="41"/>
  <c r="M141" i="41"/>
  <c r="H141" i="41"/>
  <c r="I141" i="41"/>
  <c r="N141" i="41"/>
  <c r="BN141" i="41"/>
  <c r="CI141" i="41"/>
  <c r="BS141" i="41"/>
  <c r="BC141" i="41"/>
  <c r="BD141" i="41"/>
  <c r="BZ141" i="41"/>
  <c r="AO141" i="41"/>
  <c r="BY141" i="41"/>
  <c r="BI141" i="41"/>
  <c r="AS141" i="41"/>
  <c r="BP141" i="41"/>
  <c r="P141" i="41"/>
  <c r="K141" i="41"/>
  <c r="L141" i="41"/>
  <c r="CD141" i="41"/>
  <c r="AV141" i="41"/>
  <c r="CA141" i="41"/>
  <c r="BK141" i="41"/>
  <c r="AU141" i="41"/>
  <c r="BT141" i="41"/>
  <c r="AC141" i="41"/>
  <c r="BJ141" i="41"/>
  <c r="CG141" i="41"/>
  <c r="BQ141" i="41"/>
  <c r="BA141" i="41"/>
  <c r="CF141" i="41"/>
  <c r="BB141" i="41"/>
  <c r="Q141" i="41"/>
  <c r="J141" i="41"/>
  <c r="BF141" i="41"/>
  <c r="BO141" i="41"/>
  <c r="CB141" i="41"/>
  <c r="BR141" i="41"/>
  <c r="BU141" i="41"/>
  <c r="AB141" i="41"/>
  <c r="AA141" i="41"/>
  <c r="BG141" i="41"/>
  <c r="BL141" i="41"/>
  <c r="AZ141" i="41"/>
  <c r="BM141" i="41"/>
  <c r="BX141" i="41"/>
  <c r="AP141" i="41"/>
  <c r="CE141" i="41"/>
  <c r="AY141" i="41"/>
  <c r="AX141" i="41"/>
  <c r="BE141" i="41"/>
  <c r="BH141" i="41"/>
  <c r="BV141" i="41"/>
  <c r="BW141" i="41"/>
  <c r="CH141" i="41"/>
  <c r="CC141" i="41"/>
  <c r="AW141" i="41"/>
  <c r="AT141" i="41"/>
  <c r="M104" i="41"/>
  <c r="M196" i="41" s="1"/>
  <c r="P104" i="41"/>
  <c r="P196" i="41" s="1"/>
  <c r="D104" i="41"/>
  <c r="D196" i="41" s="1"/>
  <c r="G104" i="41"/>
  <c r="G196" i="41" s="1"/>
  <c r="E104" i="41"/>
  <c r="E196" i="41" s="1"/>
  <c r="O104" i="41"/>
  <c r="O196" i="41" s="1"/>
  <c r="H104" i="41"/>
  <c r="H196" i="41" s="1"/>
  <c r="Q104" i="41"/>
  <c r="Q196" i="41" s="1"/>
  <c r="J104" i="41"/>
  <c r="J196" i="41" s="1"/>
  <c r="CH104" i="41"/>
  <c r="CH196" i="41" s="1"/>
  <c r="BR104" i="41"/>
  <c r="BR196" i="41" s="1"/>
  <c r="BB104" i="41"/>
  <c r="BB196" i="41" s="1"/>
  <c r="BU104" i="41"/>
  <c r="BU196" i="41" s="1"/>
  <c r="BE104" i="41"/>
  <c r="BE196" i="41" s="1"/>
  <c r="AB104" i="41"/>
  <c r="AB196" i="41" s="1"/>
  <c r="BX104" i="41"/>
  <c r="BX196" i="41" s="1"/>
  <c r="BH104" i="41"/>
  <c r="BH196" i="41" s="1"/>
  <c r="AO104" i="41"/>
  <c r="AO196" i="41" s="1"/>
  <c r="CA104" i="41"/>
  <c r="CA196" i="41" s="1"/>
  <c r="BK104" i="41"/>
  <c r="BK196" i="41" s="1"/>
  <c r="AU104" i="41"/>
  <c r="AU196" i="41" s="1"/>
  <c r="I104" i="41"/>
  <c r="I196" i="41" s="1"/>
  <c r="N104" i="41"/>
  <c r="N196" i="41" s="1"/>
  <c r="AP104" i="41"/>
  <c r="AP196" i="41" s="1"/>
  <c r="CD104" i="41"/>
  <c r="CD196" i="41" s="1"/>
  <c r="BN104" i="41"/>
  <c r="BN196" i="41" s="1"/>
  <c r="AX104" i="41"/>
  <c r="AX196" i="41" s="1"/>
  <c r="CG104" i="41"/>
  <c r="CG196" i="41" s="1"/>
  <c r="BQ104" i="41"/>
  <c r="BQ196" i="41" s="1"/>
  <c r="BA104" i="41"/>
  <c r="BA196" i="41" s="1"/>
  <c r="L104" i="41"/>
  <c r="L196" i="41" s="1"/>
  <c r="BZ104" i="41"/>
  <c r="BZ196" i="41" s="1"/>
  <c r="BJ104" i="41"/>
  <c r="BJ196" i="41" s="1"/>
  <c r="AT104" i="41"/>
  <c r="AT196" i="41" s="1"/>
  <c r="CC104" i="41"/>
  <c r="CC196" i="41" s="1"/>
  <c r="BM104" i="41"/>
  <c r="BM196" i="41" s="1"/>
  <c r="AW104" i="41"/>
  <c r="AW196" i="41" s="1"/>
  <c r="CF104" i="41"/>
  <c r="CF196" i="41" s="1"/>
  <c r="BP104" i="41"/>
  <c r="BP196" i="41" s="1"/>
  <c r="AZ104" i="41"/>
  <c r="AZ196" i="41" s="1"/>
  <c r="CI104" i="41"/>
  <c r="CI196" i="41" s="1"/>
  <c r="BS104" i="41"/>
  <c r="BS196" i="41" s="1"/>
  <c r="BC104" i="41"/>
  <c r="BC196" i="41" s="1"/>
  <c r="F104" i="41"/>
  <c r="F196" i="41" s="1"/>
  <c r="K104" i="41"/>
  <c r="K196" i="41" s="1"/>
  <c r="BY104" i="41"/>
  <c r="BY196" i="41" s="1"/>
  <c r="BT104" i="41"/>
  <c r="BT196" i="41" s="1"/>
  <c r="AA104" i="41"/>
  <c r="AA196" i="41" s="1"/>
  <c r="BG104" i="41"/>
  <c r="BG196" i="41" s="1"/>
  <c r="BV104" i="41"/>
  <c r="BV196" i="41" s="1"/>
  <c r="BI104" i="41"/>
  <c r="BI196" i="41" s="1"/>
  <c r="BL104" i="41"/>
  <c r="BL196" i="41" s="1"/>
  <c r="CE104" i="41"/>
  <c r="CE196" i="41" s="1"/>
  <c r="AY104" i="41"/>
  <c r="AY196" i="41" s="1"/>
  <c r="BF104" i="41"/>
  <c r="BF196" i="41" s="1"/>
  <c r="AS104" i="41"/>
  <c r="AS196" i="41" s="1"/>
  <c r="BD104" i="41"/>
  <c r="BD196" i="41" s="1"/>
  <c r="BW104" i="41"/>
  <c r="BW196" i="41" s="1"/>
  <c r="AC104" i="41"/>
  <c r="AC196" i="41" s="1"/>
  <c r="CB104" i="41"/>
  <c r="CB196" i="41" s="1"/>
  <c r="AV104" i="41"/>
  <c r="AV196" i="41" s="1"/>
  <c r="BO104" i="41"/>
  <c r="BO196" i="41" s="1"/>
  <c r="Q100" i="41"/>
  <c r="Q192" i="41" s="1"/>
  <c r="H100" i="41"/>
  <c r="H192" i="41" s="1"/>
  <c r="F100" i="41"/>
  <c r="F192" i="41" s="1"/>
  <c r="N100" i="41"/>
  <c r="N192" i="41" s="1"/>
  <c r="BV100" i="41"/>
  <c r="BV192" i="41" s="1"/>
  <c r="BF100" i="41"/>
  <c r="BF192" i="41" s="1"/>
  <c r="AC100" i="41"/>
  <c r="AC192" i="41" s="1"/>
  <c r="BY100" i="41"/>
  <c r="BY192" i="41" s="1"/>
  <c r="BI100" i="41"/>
  <c r="BI192" i="41" s="1"/>
  <c r="AS100" i="41"/>
  <c r="AS192" i="41" s="1"/>
  <c r="CB100" i="41"/>
  <c r="CB192" i="41" s="1"/>
  <c r="BL100" i="41"/>
  <c r="BL192" i="41" s="1"/>
  <c r="AV100" i="41"/>
  <c r="AV192" i="41" s="1"/>
  <c r="CE100" i="41"/>
  <c r="CE192" i="41" s="1"/>
  <c r="BO100" i="41"/>
  <c r="BO192" i="41" s="1"/>
  <c r="AY100" i="41"/>
  <c r="AY192" i="41" s="1"/>
  <c r="I100" i="41"/>
  <c r="I192" i="41" s="1"/>
  <c r="P100" i="41"/>
  <c r="P192" i="41" s="1"/>
  <c r="J100" i="41"/>
  <c r="J192" i="41" s="1"/>
  <c r="L100" i="41"/>
  <c r="L192" i="41" s="1"/>
  <c r="CD100" i="41"/>
  <c r="CD192" i="41" s="1"/>
  <c r="BN100" i="41"/>
  <c r="BN192" i="41" s="1"/>
  <c r="AX100" i="41"/>
  <c r="AX192" i="41" s="1"/>
  <c r="CG100" i="41"/>
  <c r="CG192" i="41" s="1"/>
  <c r="BQ100" i="41"/>
  <c r="BQ192" i="41" s="1"/>
  <c r="BA100" i="41"/>
  <c r="BA192" i="41" s="1"/>
  <c r="BT100" i="41"/>
  <c r="BT192" i="41" s="1"/>
  <c r="BD100" i="41"/>
  <c r="BD192" i="41" s="1"/>
  <c r="AA100" i="41"/>
  <c r="AA192" i="41" s="1"/>
  <c r="BW100" i="41"/>
  <c r="BW192" i="41" s="1"/>
  <c r="BG100" i="41"/>
  <c r="BG192" i="41" s="1"/>
  <c r="E100" i="41"/>
  <c r="E192" i="41" s="1"/>
  <c r="D100" i="41"/>
  <c r="D192" i="41" s="1"/>
  <c r="CH100" i="41"/>
  <c r="CH192" i="41" s="1"/>
  <c r="BB100" i="41"/>
  <c r="BB192" i="41" s="1"/>
  <c r="BU100" i="41"/>
  <c r="BU192" i="41" s="1"/>
  <c r="AB100" i="41"/>
  <c r="AB192" i="41" s="1"/>
  <c r="BH100" i="41"/>
  <c r="BH192" i="41" s="1"/>
  <c r="CA100" i="41"/>
  <c r="CA192" i="41" s="1"/>
  <c r="AU100" i="41"/>
  <c r="AU192" i="41" s="1"/>
  <c r="G100" i="41"/>
  <c r="G192" i="41" s="1"/>
  <c r="BZ100" i="41"/>
  <c r="BZ192" i="41" s="1"/>
  <c r="AT100" i="41"/>
  <c r="AT192" i="41" s="1"/>
  <c r="BM100" i="41"/>
  <c r="BM192" i="41" s="1"/>
  <c r="CF100" i="41"/>
  <c r="CF192" i="41" s="1"/>
  <c r="AZ100" i="41"/>
  <c r="AZ192" i="41" s="1"/>
  <c r="BS100" i="41"/>
  <c r="BS192" i="41" s="1"/>
  <c r="K100" i="41"/>
  <c r="K192" i="41" s="1"/>
  <c r="BR100" i="41"/>
  <c r="BR192" i="41" s="1"/>
  <c r="BE100" i="41"/>
  <c r="BE192" i="41" s="1"/>
  <c r="BX100" i="41"/>
  <c r="BX192" i="41" s="1"/>
  <c r="AO100" i="41"/>
  <c r="AO192" i="41" s="1"/>
  <c r="BK100" i="41"/>
  <c r="BK192" i="41" s="1"/>
  <c r="M100" i="41"/>
  <c r="M192" i="41" s="1"/>
  <c r="O100" i="41"/>
  <c r="O192" i="41" s="1"/>
  <c r="AP100" i="41"/>
  <c r="AP192" i="41" s="1"/>
  <c r="CC100" i="41"/>
  <c r="CC192" i="41" s="1"/>
  <c r="BC100" i="41"/>
  <c r="BC192" i="41" s="1"/>
  <c r="AW100" i="41"/>
  <c r="AW192" i="41" s="1"/>
  <c r="BP100" i="41"/>
  <c r="BP192" i="41" s="1"/>
  <c r="BJ100" i="41"/>
  <c r="BJ192" i="41" s="1"/>
  <c r="CI100" i="41"/>
  <c r="CI192" i="41" s="1"/>
  <c r="O129" i="41"/>
  <c r="O221" i="41" s="1"/>
  <c r="L129" i="41"/>
  <c r="L221" i="41" s="1"/>
  <c r="D129" i="41"/>
  <c r="D221" i="41" s="1"/>
  <c r="H129" i="41"/>
  <c r="H221" i="41" s="1"/>
  <c r="BD129" i="41"/>
  <c r="BD221" i="41" s="1"/>
  <c r="CE129" i="41"/>
  <c r="CE221" i="41" s="1"/>
  <c r="BO129" i="41"/>
  <c r="BO221" i="41" s="1"/>
  <c r="AY129" i="41"/>
  <c r="AY221" i="41" s="1"/>
  <c r="CB129" i="41"/>
  <c r="CB221" i="41" s="1"/>
  <c r="AX129" i="41"/>
  <c r="AX221" i="41" s="1"/>
  <c r="BR129" i="41"/>
  <c r="BR221" i="41" s="1"/>
  <c r="BU129" i="41"/>
  <c r="BU221" i="41" s="1"/>
  <c r="BE129" i="41"/>
  <c r="BE221" i="41" s="1"/>
  <c r="AB129" i="41"/>
  <c r="AB221" i="41" s="1"/>
  <c r="BJ129" i="41"/>
  <c r="BJ221" i="41" s="1"/>
  <c r="G129" i="41"/>
  <c r="G221" i="41" s="1"/>
  <c r="N129" i="41"/>
  <c r="N221" i="41" s="1"/>
  <c r="J129" i="41"/>
  <c r="J221" i="41" s="1"/>
  <c r="E129" i="41"/>
  <c r="E221" i="41" s="1"/>
  <c r="BV129" i="41"/>
  <c r="BV221" i="41" s="1"/>
  <c r="AA129" i="41"/>
  <c r="AA221" i="41" s="1"/>
  <c r="BW129" i="41"/>
  <c r="BW221" i="41" s="1"/>
  <c r="BG129" i="41"/>
  <c r="BG221" i="41" s="1"/>
  <c r="BN129" i="41"/>
  <c r="BN221" i="41" s="1"/>
  <c r="CH129" i="41"/>
  <c r="CH221" i="41" s="1"/>
  <c r="AZ129" i="41"/>
  <c r="AZ221" i="41" s="1"/>
  <c r="CC129" i="41"/>
  <c r="CC221" i="41" s="1"/>
  <c r="BM129" i="41"/>
  <c r="BM221" i="41" s="1"/>
  <c r="AW129" i="41"/>
  <c r="AW221" i="41" s="1"/>
  <c r="BX129" i="41"/>
  <c r="BX221" i="41" s="1"/>
  <c r="AT129" i="41"/>
  <c r="AT221" i="41" s="1"/>
  <c r="I129" i="41"/>
  <c r="I221" i="41" s="1"/>
  <c r="BL129" i="41"/>
  <c r="BL221" i="41" s="1"/>
  <c r="BS129" i="41"/>
  <c r="BS221" i="41" s="1"/>
  <c r="BZ129" i="41"/>
  <c r="BZ221" i="41" s="1"/>
  <c r="BY129" i="41"/>
  <c r="BY221" i="41" s="1"/>
  <c r="AS129" i="41"/>
  <c r="AS221" i="41" s="1"/>
  <c r="K129" i="41"/>
  <c r="K221" i="41" s="1"/>
  <c r="M129" i="41"/>
  <c r="M221" i="41" s="1"/>
  <c r="AV129" i="41"/>
  <c r="AV221" i="41" s="1"/>
  <c r="BK129" i="41"/>
  <c r="BK221" i="41" s="1"/>
  <c r="BT129" i="41"/>
  <c r="BT221" i="41" s="1"/>
  <c r="BH129" i="41"/>
  <c r="BH221" i="41" s="1"/>
  <c r="BQ129" i="41"/>
  <c r="BQ221" i="41" s="1"/>
  <c r="CF129" i="41"/>
  <c r="CF221" i="41" s="1"/>
  <c r="Q129" i="41"/>
  <c r="Q221" i="41" s="1"/>
  <c r="AP129" i="41"/>
  <c r="AP221" i="41" s="1"/>
  <c r="CI129" i="41"/>
  <c r="CI221" i="41" s="1"/>
  <c r="BC129" i="41"/>
  <c r="BC221" i="41" s="1"/>
  <c r="BF129" i="41"/>
  <c r="BF221" i="41" s="1"/>
  <c r="AO129" i="41"/>
  <c r="AO221" i="41" s="1"/>
  <c r="BI129" i="41"/>
  <c r="BI221" i="41" s="1"/>
  <c r="BP129" i="41"/>
  <c r="BP221" i="41" s="1"/>
  <c r="F129" i="41"/>
  <c r="F221" i="41" s="1"/>
  <c r="P129" i="41"/>
  <c r="P221" i="41" s="1"/>
  <c r="CA129" i="41"/>
  <c r="CA221" i="41" s="1"/>
  <c r="BA129" i="41"/>
  <c r="BA221" i="41" s="1"/>
  <c r="AU129" i="41"/>
  <c r="AU221" i="41" s="1"/>
  <c r="BB129" i="41"/>
  <c r="BB221" i="41" s="1"/>
  <c r="AC129" i="41"/>
  <c r="AC221" i="41" s="1"/>
  <c r="CD129" i="41"/>
  <c r="CD221" i="41" s="1"/>
  <c r="CG129" i="41"/>
  <c r="CG221" i="41" s="1"/>
  <c r="J140" i="41"/>
  <c r="H140" i="41"/>
  <c r="K140" i="41"/>
  <c r="M140" i="41"/>
  <c r="CD140" i="41"/>
  <c r="BN140" i="41"/>
  <c r="AX140" i="41"/>
  <c r="CG140" i="41"/>
  <c r="BQ140" i="41"/>
  <c r="BA140" i="41"/>
  <c r="BT140" i="41"/>
  <c r="BD140" i="41"/>
  <c r="AA140" i="41"/>
  <c r="BW140" i="41"/>
  <c r="BG140" i="41"/>
  <c r="P140" i="41"/>
  <c r="O140" i="41"/>
  <c r="E140" i="41"/>
  <c r="AP140" i="41"/>
  <c r="BV140" i="41"/>
  <c r="BF140" i="41"/>
  <c r="AC140" i="41"/>
  <c r="BY140" i="41"/>
  <c r="BI140" i="41"/>
  <c r="AS140" i="41"/>
  <c r="CB140" i="41"/>
  <c r="BL140" i="41"/>
  <c r="AV140" i="41"/>
  <c r="CE140" i="41"/>
  <c r="BO140" i="41"/>
  <c r="AY140" i="41"/>
  <c r="N140" i="41"/>
  <c r="G140" i="41"/>
  <c r="CH140" i="41"/>
  <c r="BB140" i="41"/>
  <c r="BU140" i="41"/>
  <c r="AB140" i="41"/>
  <c r="BH140" i="41"/>
  <c r="CA140" i="41"/>
  <c r="AU140" i="41"/>
  <c r="F140" i="41"/>
  <c r="I140" i="41"/>
  <c r="BZ140" i="41"/>
  <c r="AT140" i="41"/>
  <c r="BM140" i="41"/>
  <c r="CF140" i="41"/>
  <c r="AZ140" i="41"/>
  <c r="BS140" i="41"/>
  <c r="L140" i="41"/>
  <c r="Q140" i="41"/>
  <c r="BR140" i="41"/>
  <c r="BE140" i="41"/>
  <c r="BX140" i="41"/>
  <c r="AO140" i="41"/>
  <c r="BK140" i="41"/>
  <c r="D140" i="41"/>
  <c r="AW140" i="41"/>
  <c r="BP140" i="41"/>
  <c r="BJ140" i="41"/>
  <c r="CI140" i="41"/>
  <c r="CC140" i="41"/>
  <c r="BC140" i="41"/>
  <c r="L103" i="41"/>
  <c r="L195" i="41" s="1"/>
  <c r="J103" i="41"/>
  <c r="J195" i="41" s="1"/>
  <c r="M103" i="41"/>
  <c r="M195" i="41" s="1"/>
  <c r="O103" i="41"/>
  <c r="O195" i="41" s="1"/>
  <c r="AP103" i="41"/>
  <c r="AP195" i="41" s="1"/>
  <c r="D103" i="41"/>
  <c r="I103" i="41"/>
  <c r="I195" i="41" s="1"/>
  <c r="Q103" i="41"/>
  <c r="Q195" i="41" s="1"/>
  <c r="BW103" i="41"/>
  <c r="BW195" i="41" s="1"/>
  <c r="K103" i="41"/>
  <c r="K195" i="41" s="1"/>
  <c r="F103" i="41"/>
  <c r="F195" i="41" s="1"/>
  <c r="AY103" i="41"/>
  <c r="AY195" i="41" s="1"/>
  <c r="BZ103" i="41"/>
  <c r="BZ195" i="41" s="1"/>
  <c r="BJ103" i="41"/>
  <c r="BJ195" i="41" s="1"/>
  <c r="AT103" i="41"/>
  <c r="AT195" i="41" s="1"/>
  <c r="BU103" i="41"/>
  <c r="BU195" i="41" s="1"/>
  <c r="AB103" i="41"/>
  <c r="AB195" i="41" s="1"/>
  <c r="BK103" i="41"/>
  <c r="BK195" i="41" s="1"/>
  <c r="CF103" i="41"/>
  <c r="CF195" i="41" s="1"/>
  <c r="BP103" i="41"/>
  <c r="BP195" i="41" s="1"/>
  <c r="AZ103" i="41"/>
  <c r="AZ195" i="41" s="1"/>
  <c r="CG103" i="41"/>
  <c r="CG195" i="41" s="1"/>
  <c r="BA103" i="41"/>
  <c r="BA195" i="41" s="1"/>
  <c r="N103" i="41"/>
  <c r="N195" i="41" s="1"/>
  <c r="E103" i="41"/>
  <c r="E195" i="41" s="1"/>
  <c r="CE103" i="41"/>
  <c r="CE195" i="41" s="1"/>
  <c r="BV103" i="41"/>
  <c r="BV195" i="41" s="1"/>
  <c r="BF103" i="41"/>
  <c r="BF195" i="41" s="1"/>
  <c r="AC103" i="41"/>
  <c r="AC195" i="41" s="1"/>
  <c r="BM103" i="41"/>
  <c r="BM195" i="41" s="1"/>
  <c r="BC103" i="41"/>
  <c r="BC195" i="41" s="1"/>
  <c r="CB103" i="41"/>
  <c r="CB195" i="41" s="1"/>
  <c r="BL103" i="41"/>
  <c r="BL195" i="41" s="1"/>
  <c r="AV103" i="41"/>
  <c r="AV195" i="41" s="1"/>
  <c r="BY103" i="41"/>
  <c r="BY195" i="41" s="1"/>
  <c r="AS103" i="41"/>
  <c r="AS195" i="41" s="1"/>
  <c r="P103" i="41"/>
  <c r="P195" i="41" s="1"/>
  <c r="BO103" i="41"/>
  <c r="BO195" i="41" s="1"/>
  <c r="CH103" i="41"/>
  <c r="CH195" i="41" s="1"/>
  <c r="BR103" i="41"/>
  <c r="BR195" i="41" s="1"/>
  <c r="BB103" i="41"/>
  <c r="BB195" i="41" s="1"/>
  <c r="CI103" i="41"/>
  <c r="CI195" i="41" s="1"/>
  <c r="BE103" i="41"/>
  <c r="BE195" i="41" s="1"/>
  <c r="CA103" i="41"/>
  <c r="CA195" i="41" s="1"/>
  <c r="AU103" i="41"/>
  <c r="AU195" i="41" s="1"/>
  <c r="BX103" i="41"/>
  <c r="BX195" i="41" s="1"/>
  <c r="BH103" i="41"/>
  <c r="BH195" i="41" s="1"/>
  <c r="AO103" i="41"/>
  <c r="AO195" i="41" s="1"/>
  <c r="BQ103" i="41"/>
  <c r="BQ195" i="41" s="1"/>
  <c r="H103" i="41"/>
  <c r="H195" i="41" s="1"/>
  <c r="G103" i="41"/>
  <c r="G195" i="41" s="1"/>
  <c r="BG103" i="41"/>
  <c r="BG195" i="41" s="1"/>
  <c r="CC103" i="41"/>
  <c r="CC195" i="41" s="1"/>
  <c r="BT103" i="41"/>
  <c r="BT195" i="41" s="1"/>
  <c r="CD103" i="41"/>
  <c r="CD195" i="41" s="1"/>
  <c r="AW103" i="41"/>
  <c r="AW195" i="41" s="1"/>
  <c r="BD103" i="41"/>
  <c r="BD195" i="41" s="1"/>
  <c r="BN103" i="41"/>
  <c r="BN195" i="41" s="1"/>
  <c r="BS103" i="41"/>
  <c r="BS195" i="41" s="1"/>
  <c r="AA103" i="41"/>
  <c r="AA195" i="41" s="1"/>
  <c r="AX103" i="41"/>
  <c r="AX195" i="41" s="1"/>
  <c r="BI103" i="41"/>
  <c r="BI195" i="41" s="1"/>
  <c r="F128" i="41"/>
  <c r="F220" i="41" s="1"/>
  <c r="M128" i="41"/>
  <c r="M220" i="41" s="1"/>
  <c r="D128" i="41"/>
  <c r="D220" i="41" s="1"/>
  <c r="AP128" i="41"/>
  <c r="AP220" i="41" s="1"/>
  <c r="N128" i="41"/>
  <c r="N220" i="41" s="1"/>
  <c r="K128" i="41"/>
  <c r="K220" i="41" s="1"/>
  <c r="Q128" i="41"/>
  <c r="Q220" i="41" s="1"/>
  <c r="I128" i="41"/>
  <c r="I220" i="41" s="1"/>
  <c r="E128" i="41"/>
  <c r="E220" i="41" s="1"/>
  <c r="O128" i="41"/>
  <c r="O220" i="41" s="1"/>
  <c r="BZ128" i="41"/>
  <c r="BZ220" i="41" s="1"/>
  <c r="BJ128" i="41"/>
  <c r="BJ220" i="41" s="1"/>
  <c r="AT128" i="41"/>
  <c r="AT220" i="41" s="1"/>
  <c r="CC128" i="41"/>
  <c r="CC220" i="41" s="1"/>
  <c r="BM128" i="41"/>
  <c r="BM220" i="41" s="1"/>
  <c r="AW128" i="41"/>
  <c r="AW220" i="41" s="1"/>
  <c r="CF128" i="41"/>
  <c r="CF220" i="41" s="1"/>
  <c r="BP128" i="41"/>
  <c r="BP220" i="41" s="1"/>
  <c r="AZ128" i="41"/>
  <c r="AZ220" i="41" s="1"/>
  <c r="CI128" i="41"/>
  <c r="CI220" i="41" s="1"/>
  <c r="BS128" i="41"/>
  <c r="BS220" i="41" s="1"/>
  <c r="BC128" i="41"/>
  <c r="BC220" i="41" s="1"/>
  <c r="H128" i="41"/>
  <c r="H220" i="41" s="1"/>
  <c r="BV128" i="41"/>
  <c r="BV220" i="41" s="1"/>
  <c r="BF128" i="41"/>
  <c r="BF220" i="41" s="1"/>
  <c r="AC128" i="41"/>
  <c r="AC220" i="41" s="1"/>
  <c r="BY128" i="41"/>
  <c r="BY220" i="41" s="1"/>
  <c r="BI128" i="41"/>
  <c r="BI220" i="41" s="1"/>
  <c r="AS128" i="41"/>
  <c r="AS220" i="41" s="1"/>
  <c r="CB128" i="41"/>
  <c r="CB220" i="41" s="1"/>
  <c r="BL128" i="41"/>
  <c r="BL220" i="41" s="1"/>
  <c r="AV128" i="41"/>
  <c r="AV220" i="41" s="1"/>
  <c r="CE128" i="41"/>
  <c r="CE220" i="41" s="1"/>
  <c r="BO128" i="41"/>
  <c r="BO220" i="41" s="1"/>
  <c r="AY128" i="41"/>
  <c r="AY220" i="41" s="1"/>
  <c r="J128" i="41"/>
  <c r="J220" i="41" s="1"/>
  <c r="G128" i="41"/>
  <c r="G220" i="41" s="1"/>
  <c r="CH128" i="41"/>
  <c r="CH220" i="41" s="1"/>
  <c r="BR128" i="41"/>
  <c r="BR220" i="41" s="1"/>
  <c r="BB128" i="41"/>
  <c r="BB220" i="41" s="1"/>
  <c r="BU128" i="41"/>
  <c r="BU220" i="41" s="1"/>
  <c r="BE128" i="41"/>
  <c r="BE220" i="41" s="1"/>
  <c r="AB128" i="41"/>
  <c r="AB220" i="41" s="1"/>
  <c r="BX128" i="41"/>
  <c r="BX220" i="41" s="1"/>
  <c r="BH128" i="41"/>
  <c r="BH220" i="41" s="1"/>
  <c r="AO128" i="41"/>
  <c r="AO220" i="41" s="1"/>
  <c r="CA128" i="41"/>
  <c r="CA220" i="41" s="1"/>
  <c r="BK128" i="41"/>
  <c r="BK220" i="41" s="1"/>
  <c r="AU128" i="41"/>
  <c r="AU220" i="41" s="1"/>
  <c r="P128" i="41"/>
  <c r="P220" i="41" s="1"/>
  <c r="L128" i="41"/>
  <c r="L220" i="41" s="1"/>
  <c r="CD128" i="41"/>
  <c r="CD220" i="41" s="1"/>
  <c r="BQ128" i="41"/>
  <c r="BQ220" i="41" s="1"/>
  <c r="BD128" i="41"/>
  <c r="BD220" i="41" s="1"/>
  <c r="BN128" i="41"/>
  <c r="BN220" i="41" s="1"/>
  <c r="BA128" i="41"/>
  <c r="BA220" i="41" s="1"/>
  <c r="AA128" i="41"/>
  <c r="AA220" i="41" s="1"/>
  <c r="AX128" i="41"/>
  <c r="AX220" i="41" s="1"/>
  <c r="BW128" i="41"/>
  <c r="BW220" i="41" s="1"/>
  <c r="CG128" i="41"/>
  <c r="CG220" i="41" s="1"/>
  <c r="BT128" i="41"/>
  <c r="BT220" i="41" s="1"/>
  <c r="BG128" i="41"/>
  <c r="BG220" i="41" s="1"/>
  <c r="P149" i="43"/>
  <c r="L149" i="43"/>
  <c r="H149" i="43"/>
  <c r="D149" i="43"/>
  <c r="M149" i="43"/>
  <c r="G149" i="43"/>
  <c r="N149" i="43"/>
  <c r="F149" i="43"/>
  <c r="J149" i="43"/>
  <c r="K149" i="43"/>
  <c r="E149" i="43"/>
  <c r="O149" i="43"/>
  <c r="I149" i="43"/>
  <c r="M146" i="43"/>
  <c r="I146" i="43"/>
  <c r="O146" i="43"/>
  <c r="J146" i="43"/>
  <c r="E146" i="43"/>
  <c r="P146" i="43"/>
  <c r="H146" i="43"/>
  <c r="L146" i="43"/>
  <c r="F146" i="43"/>
  <c r="N146" i="43"/>
  <c r="G146" i="43"/>
  <c r="D146" i="43"/>
  <c r="K146" i="43"/>
  <c r="O144" i="43"/>
  <c r="K144" i="43"/>
  <c r="G144" i="43"/>
  <c r="L144" i="43"/>
  <c r="F144" i="43"/>
  <c r="N144" i="43"/>
  <c r="I144" i="43"/>
  <c r="D144" i="43"/>
  <c r="J144" i="43"/>
  <c r="P144" i="43"/>
  <c r="E144" i="43"/>
  <c r="M144" i="43"/>
  <c r="H144" i="43"/>
  <c r="P145" i="43"/>
  <c r="L145" i="43"/>
  <c r="H145" i="43"/>
  <c r="D145" i="43"/>
  <c r="M145" i="43"/>
  <c r="G145" i="43"/>
  <c r="O145" i="43"/>
  <c r="J145" i="43"/>
  <c r="E145" i="43"/>
  <c r="F145" i="43"/>
  <c r="K145" i="43"/>
  <c r="I145" i="43"/>
  <c r="N145" i="43"/>
  <c r="M164" i="43"/>
  <c r="I164" i="43"/>
  <c r="E164" i="43"/>
  <c r="P164" i="43"/>
  <c r="K164" i="43"/>
  <c r="F164" i="43"/>
  <c r="O164" i="43"/>
  <c r="J164" i="43"/>
  <c r="D164" i="43"/>
  <c r="N164" i="43"/>
  <c r="H164" i="43"/>
  <c r="L164" i="43"/>
  <c r="G164" i="43"/>
  <c r="O148" i="43"/>
  <c r="K148" i="43"/>
  <c r="G148" i="43"/>
  <c r="L148" i="43"/>
  <c r="F148" i="43"/>
  <c r="N148" i="43"/>
  <c r="H148" i="43"/>
  <c r="J148" i="43"/>
  <c r="D148" i="43"/>
  <c r="M148" i="43"/>
  <c r="E148" i="43"/>
  <c r="P148" i="43"/>
  <c r="I148" i="43"/>
  <c r="P163" i="43"/>
  <c r="L163" i="43"/>
  <c r="H163" i="43"/>
  <c r="D163" i="43"/>
  <c r="O163" i="43"/>
  <c r="J163" i="43"/>
  <c r="E163" i="43"/>
  <c r="N163" i="43"/>
  <c r="I163" i="43"/>
  <c r="G163" i="43"/>
  <c r="M163" i="43"/>
  <c r="F163" i="43"/>
  <c r="K163" i="43"/>
  <c r="N147" i="43"/>
  <c r="J147" i="43"/>
  <c r="F147" i="43"/>
  <c r="P147" i="43"/>
  <c r="K147" i="43"/>
  <c r="E147" i="43"/>
  <c r="O147" i="43"/>
  <c r="H147" i="43"/>
  <c r="L147" i="43"/>
  <c r="D147" i="43"/>
  <c r="M147" i="43"/>
  <c r="G147" i="43"/>
  <c r="I147" i="43"/>
  <c r="O111" i="42"/>
  <c r="K111" i="42"/>
  <c r="G111" i="42"/>
  <c r="P111" i="42"/>
  <c r="J111" i="42"/>
  <c r="E111" i="42"/>
  <c r="N111" i="42"/>
  <c r="H111" i="42"/>
  <c r="F111" i="42"/>
  <c r="L111" i="42"/>
  <c r="D111" i="42"/>
  <c r="I111" i="42"/>
  <c r="M111" i="42"/>
  <c r="O119" i="42"/>
  <c r="K119" i="42"/>
  <c r="G119" i="42"/>
  <c r="P119" i="42"/>
  <c r="J119" i="42"/>
  <c r="E119" i="42"/>
  <c r="M119" i="42"/>
  <c r="H119" i="42"/>
  <c r="N119" i="42"/>
  <c r="D119" i="42"/>
  <c r="L119" i="42"/>
  <c r="I119" i="42"/>
  <c r="F119" i="42"/>
  <c r="N114" i="42"/>
  <c r="J114" i="42"/>
  <c r="F114" i="42"/>
  <c r="M114" i="42"/>
  <c r="H114" i="42"/>
  <c r="L114" i="42"/>
  <c r="E114" i="42"/>
  <c r="D114" i="42"/>
  <c r="P114" i="42"/>
  <c r="I114" i="42"/>
  <c r="O114" i="42"/>
  <c r="G114" i="42"/>
  <c r="K114" i="42"/>
  <c r="P124" i="42"/>
  <c r="L124" i="42"/>
  <c r="H124" i="42"/>
  <c r="D124" i="42"/>
  <c r="O124" i="42"/>
  <c r="J124" i="42"/>
  <c r="E124" i="42"/>
  <c r="M124" i="42"/>
  <c r="G124" i="42"/>
  <c r="N124" i="42"/>
  <c r="I124" i="42"/>
  <c r="F124" i="42"/>
  <c r="K124" i="42"/>
  <c r="P109" i="42"/>
  <c r="L109" i="42"/>
  <c r="H109" i="42"/>
  <c r="D109" i="42"/>
  <c r="M109" i="42"/>
  <c r="G109" i="42"/>
  <c r="K109" i="42"/>
  <c r="O109" i="42"/>
  <c r="J109" i="42"/>
  <c r="E109" i="42"/>
  <c r="N109" i="42"/>
  <c r="I109" i="42"/>
  <c r="F109" i="42"/>
  <c r="M117" i="42"/>
  <c r="I117" i="42"/>
  <c r="E117" i="42"/>
  <c r="P117" i="42"/>
  <c r="K117" i="42"/>
  <c r="F117" i="42"/>
  <c r="J117" i="42"/>
  <c r="H117" i="42"/>
  <c r="N117" i="42"/>
  <c r="G117" i="42"/>
  <c r="L117" i="42"/>
  <c r="D117" i="42"/>
  <c r="O117" i="42"/>
  <c r="M125" i="42"/>
  <c r="I125" i="42"/>
  <c r="E125" i="42"/>
  <c r="P125" i="42"/>
  <c r="K125" i="42"/>
  <c r="F125" i="42"/>
  <c r="N125" i="42"/>
  <c r="H125" i="42"/>
  <c r="J125" i="42"/>
  <c r="G125" i="42"/>
  <c r="O125" i="42"/>
  <c r="D125" i="42"/>
  <c r="L125" i="42"/>
  <c r="O108" i="42"/>
  <c r="K108" i="42"/>
  <c r="G108" i="42"/>
  <c r="L108" i="42"/>
  <c r="P108" i="42"/>
  <c r="E108" i="42"/>
  <c r="N108" i="42"/>
  <c r="I108" i="42"/>
  <c r="D108" i="42"/>
  <c r="M108" i="42"/>
  <c r="H108" i="42"/>
  <c r="F108" i="42"/>
  <c r="J108" i="42"/>
  <c r="M131" i="42"/>
  <c r="I131" i="42"/>
  <c r="E131" i="42"/>
  <c r="O131" i="42"/>
  <c r="J131" i="42"/>
  <c r="D131" i="42"/>
  <c r="L131" i="42"/>
  <c r="G131" i="42"/>
  <c r="N131" i="42"/>
  <c r="K131" i="42"/>
  <c r="H131" i="42"/>
  <c r="P131" i="42"/>
  <c r="F131" i="42"/>
  <c r="P134" i="42"/>
  <c r="L134" i="42"/>
  <c r="H134" i="42"/>
  <c r="D134" i="42"/>
  <c r="M134" i="42"/>
  <c r="G134" i="42"/>
  <c r="O134" i="42"/>
  <c r="J134" i="42"/>
  <c r="E134" i="42"/>
  <c r="K134" i="42"/>
  <c r="I134" i="42"/>
  <c r="F134" i="42"/>
  <c r="N134" i="42"/>
  <c r="N107" i="42"/>
  <c r="J107" i="42"/>
  <c r="F107" i="42"/>
  <c r="K107" i="42"/>
  <c r="I107" i="42"/>
  <c r="M107" i="42"/>
  <c r="H107" i="42"/>
  <c r="L107" i="42"/>
  <c r="G107" i="42"/>
  <c r="P107" i="42"/>
  <c r="E107" i="42"/>
  <c r="O107" i="42"/>
  <c r="D107" i="42"/>
  <c r="O115" i="42"/>
  <c r="K115" i="42"/>
  <c r="G115" i="42"/>
  <c r="N115" i="42"/>
  <c r="I115" i="42"/>
  <c r="D115" i="42"/>
  <c r="L115" i="42"/>
  <c r="E115" i="42"/>
  <c r="J115" i="42"/>
  <c r="P115" i="42"/>
  <c r="H115" i="42"/>
  <c r="M115" i="42"/>
  <c r="F115" i="42"/>
  <c r="O123" i="42"/>
  <c r="K123" i="42"/>
  <c r="G123" i="42"/>
  <c r="N123" i="42"/>
  <c r="I123" i="42"/>
  <c r="D123" i="42"/>
  <c r="L123" i="42"/>
  <c r="F123" i="42"/>
  <c r="H123" i="42"/>
  <c r="P123" i="42"/>
  <c r="M123" i="42"/>
  <c r="J123" i="42"/>
  <c r="E123" i="42"/>
  <c r="M106" i="42"/>
  <c r="I106" i="42"/>
  <c r="E106" i="42"/>
  <c r="J106" i="42"/>
  <c r="N106" i="42"/>
  <c r="L106" i="42"/>
  <c r="G106" i="42"/>
  <c r="P106" i="42"/>
  <c r="K106" i="42"/>
  <c r="F106" i="42"/>
  <c r="O106" i="42"/>
  <c r="D106" i="42"/>
  <c r="H106" i="42"/>
  <c r="N110" i="42"/>
  <c r="J110" i="42"/>
  <c r="O110" i="42"/>
  <c r="I110" i="42"/>
  <c r="E110" i="42"/>
  <c r="P110" i="42"/>
  <c r="G110" i="42"/>
  <c r="L110" i="42"/>
  <c r="F110" i="42"/>
  <c r="K110" i="42"/>
  <c r="D110" i="42"/>
  <c r="H110" i="42"/>
  <c r="M110" i="42"/>
  <c r="N118" i="42"/>
  <c r="J118" i="42"/>
  <c r="F118" i="42"/>
  <c r="O118" i="42"/>
  <c r="L118" i="42"/>
  <c r="G118" i="42"/>
  <c r="I118" i="42"/>
  <c r="H118" i="42"/>
  <c r="M118" i="42"/>
  <c r="E118" i="42"/>
  <c r="K118" i="42"/>
  <c r="D118" i="42"/>
  <c r="P118" i="42"/>
  <c r="O133" i="42"/>
  <c r="K133" i="42"/>
  <c r="G133" i="42"/>
  <c r="L133" i="42"/>
  <c r="F133" i="42"/>
  <c r="N133" i="42"/>
  <c r="I133" i="42"/>
  <c r="D133" i="42"/>
  <c r="P133" i="42"/>
  <c r="E133" i="42"/>
  <c r="J133" i="42"/>
  <c r="H133" i="42"/>
  <c r="M133" i="42"/>
  <c r="M137" i="42"/>
  <c r="O137" i="42"/>
  <c r="K137" i="42"/>
  <c r="G137" i="42"/>
  <c r="J137" i="42"/>
  <c r="E137" i="42"/>
  <c r="N137" i="42"/>
  <c r="H137" i="42"/>
  <c r="I137" i="42"/>
  <c r="F137" i="42"/>
  <c r="P137" i="42"/>
  <c r="D137" i="42"/>
  <c r="L137" i="42"/>
  <c r="N132" i="42"/>
  <c r="J132" i="42"/>
  <c r="F132" i="42"/>
  <c r="P132" i="42"/>
  <c r="K132" i="42"/>
  <c r="E132" i="42"/>
  <c r="M132" i="42"/>
  <c r="H132" i="42"/>
  <c r="I132" i="42"/>
  <c r="O132" i="42"/>
  <c r="D132" i="42"/>
  <c r="L132" i="42"/>
  <c r="G132" i="42"/>
  <c r="N122" i="42"/>
  <c r="J122" i="42"/>
  <c r="F122" i="42"/>
  <c r="M122" i="42"/>
  <c r="H122" i="42"/>
  <c r="P122" i="42"/>
  <c r="K122" i="42"/>
  <c r="E122" i="42"/>
  <c r="L122" i="42"/>
  <c r="I122" i="42"/>
  <c r="G122" i="42"/>
  <c r="O122" i="42"/>
  <c r="D122" i="42"/>
  <c r="N136" i="42"/>
  <c r="J136" i="42"/>
  <c r="F136" i="42"/>
  <c r="O136" i="42"/>
  <c r="I136" i="42"/>
  <c r="D136" i="42"/>
  <c r="L136" i="42"/>
  <c r="G136" i="42"/>
  <c r="M136" i="42"/>
  <c r="H136" i="42"/>
  <c r="P136" i="42"/>
  <c r="E136" i="42"/>
  <c r="K136" i="42"/>
  <c r="P130" i="42"/>
  <c r="L130" i="42"/>
  <c r="H130" i="42"/>
  <c r="D130" i="42"/>
  <c r="N130" i="42"/>
  <c r="I130" i="42"/>
  <c r="K130" i="42"/>
  <c r="F130" i="42"/>
  <c r="G130" i="42"/>
  <c r="E130" i="42"/>
  <c r="M130" i="42"/>
  <c r="J130" i="42"/>
  <c r="O130" i="42"/>
  <c r="P116" i="42"/>
  <c r="L116" i="42"/>
  <c r="H116" i="42"/>
  <c r="D116" i="42"/>
  <c r="O116" i="42"/>
  <c r="J116" i="42"/>
  <c r="E116" i="42"/>
  <c r="K116" i="42"/>
  <c r="I116" i="42"/>
  <c r="N116" i="42"/>
  <c r="G116" i="42"/>
  <c r="M116" i="42"/>
  <c r="F116" i="42"/>
  <c r="M135" i="42"/>
  <c r="I135" i="42"/>
  <c r="E135" i="42"/>
  <c r="N135" i="42"/>
  <c r="H135" i="42"/>
  <c r="P135" i="42"/>
  <c r="K135" i="42"/>
  <c r="F135" i="42"/>
  <c r="G135" i="42"/>
  <c r="O135" i="42"/>
  <c r="L135" i="42"/>
  <c r="J135" i="42"/>
  <c r="D135" i="42"/>
  <c r="M113" i="42"/>
  <c r="I113" i="42"/>
  <c r="E113" i="42"/>
  <c r="L113" i="42"/>
  <c r="G113" i="42"/>
  <c r="N113" i="42"/>
  <c r="F113" i="42"/>
  <c r="D113" i="42"/>
  <c r="P113" i="42"/>
  <c r="J113" i="42"/>
  <c r="O113" i="42"/>
  <c r="H113" i="42"/>
  <c r="K113" i="42"/>
  <c r="M121" i="42"/>
  <c r="I121" i="42"/>
  <c r="E121" i="42"/>
  <c r="L121" i="42"/>
  <c r="G121" i="42"/>
  <c r="O121" i="42"/>
  <c r="J121" i="42"/>
  <c r="D121" i="42"/>
  <c r="P121" i="42"/>
  <c r="F121" i="42"/>
  <c r="K121" i="42"/>
  <c r="H121" i="42"/>
  <c r="N121" i="42"/>
  <c r="P112" i="42"/>
  <c r="L112" i="42"/>
  <c r="H112" i="42"/>
  <c r="D112" i="42"/>
  <c r="K112" i="42"/>
  <c r="F112" i="42"/>
  <c r="N112" i="42"/>
  <c r="G112" i="42"/>
  <c r="E112" i="42"/>
  <c r="J112" i="42"/>
  <c r="O112" i="42"/>
  <c r="I112" i="42"/>
  <c r="M112" i="42"/>
  <c r="P120" i="42"/>
  <c r="L120" i="42"/>
  <c r="H120" i="42"/>
  <c r="D120" i="42"/>
  <c r="K120" i="42"/>
  <c r="F120" i="42"/>
  <c r="N120" i="42"/>
  <c r="I120" i="42"/>
  <c r="J120" i="42"/>
  <c r="O120" i="42"/>
  <c r="E120" i="42"/>
  <c r="M120" i="42"/>
  <c r="G120" i="42"/>
  <c r="AP149" i="43"/>
  <c r="AP145" i="43"/>
  <c r="AP144" i="43"/>
  <c r="AP164" i="43"/>
  <c r="AP163" i="43"/>
  <c r="AP146" i="43"/>
  <c r="AP147" i="43"/>
  <c r="AP148" i="43"/>
  <c r="AP113" i="42"/>
  <c r="AP121" i="42"/>
  <c r="AP108" i="42"/>
  <c r="AP116" i="42"/>
  <c r="AP136" i="42"/>
  <c r="AP130" i="42"/>
  <c r="AP111" i="42"/>
  <c r="AP118" i="42"/>
  <c r="AP131" i="42"/>
  <c r="AP109" i="42"/>
  <c r="AP117" i="42"/>
  <c r="AP119" i="42"/>
  <c r="AP110" i="42"/>
  <c r="AP135" i="42"/>
  <c r="AP134" i="42"/>
  <c r="AP124" i="42"/>
  <c r="AP125" i="42"/>
  <c r="AP106" i="42"/>
  <c r="AP112" i="42"/>
  <c r="AP120" i="42"/>
  <c r="AP133" i="42"/>
  <c r="AP137" i="42"/>
  <c r="AP132" i="42"/>
  <c r="AP107" i="42"/>
  <c r="AP115" i="42"/>
  <c r="AP123" i="42"/>
  <c r="AP114" i="42"/>
  <c r="AP122" i="42"/>
  <c r="CH145" i="43"/>
  <c r="CD145" i="43"/>
  <c r="BZ145" i="43"/>
  <c r="BV145" i="43"/>
  <c r="BR145" i="43"/>
  <c r="BN145" i="43"/>
  <c r="BJ145" i="43"/>
  <c r="BF145" i="43"/>
  <c r="BB145" i="43"/>
  <c r="AX145" i="43"/>
  <c r="AT145" i="43"/>
  <c r="AO145" i="43"/>
  <c r="AA145" i="43"/>
  <c r="CG145" i="43"/>
  <c r="CC145" i="43"/>
  <c r="BY145" i="43"/>
  <c r="BU145" i="43"/>
  <c r="BQ145" i="43"/>
  <c r="BM145" i="43"/>
  <c r="BI145" i="43"/>
  <c r="BE145" i="43"/>
  <c r="BA145" i="43"/>
  <c r="AW145" i="43"/>
  <c r="AS145" i="43"/>
  <c r="CF145" i="43"/>
  <c r="CB145" i="43"/>
  <c r="BX145" i="43"/>
  <c r="BT145" i="43"/>
  <c r="BP145" i="43"/>
  <c r="BL145" i="43"/>
  <c r="BH145" i="43"/>
  <c r="BD145" i="43"/>
  <c r="AZ145" i="43"/>
  <c r="AV145" i="43"/>
  <c r="AR145" i="43"/>
  <c r="AC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B145" i="43"/>
  <c r="A145" i="44"/>
  <c r="B145" i="44" s="1"/>
  <c r="A78" i="45"/>
  <c r="A160" i="44"/>
  <c r="A86" i="45"/>
  <c r="A168" i="44"/>
  <c r="CI130" i="42"/>
  <c r="CE130" i="42"/>
  <c r="CA130" i="42"/>
  <c r="BW130" i="42"/>
  <c r="BS130" i="42"/>
  <c r="BM130" i="42"/>
  <c r="BE130" i="42"/>
  <c r="AU130" i="42"/>
  <c r="AB130" i="42"/>
  <c r="CF130" i="42"/>
  <c r="CB130" i="42"/>
  <c r="BX130" i="42"/>
  <c r="BT130" i="42"/>
  <c r="BP130" i="42"/>
  <c r="BL130" i="42"/>
  <c r="BH130" i="42"/>
  <c r="BD130" i="42"/>
  <c r="AZ130" i="42"/>
  <c r="AV130" i="42"/>
  <c r="AR130" i="42"/>
  <c r="AC130" i="42"/>
  <c r="BQ130" i="42"/>
  <c r="BG130" i="42"/>
  <c r="AY130" i="42"/>
  <c r="AS130" i="42"/>
  <c r="CG130" i="42"/>
  <c r="CC130" i="42"/>
  <c r="BY130" i="42"/>
  <c r="BU130" i="42"/>
  <c r="BO130" i="42"/>
  <c r="BI130" i="42"/>
  <c r="BA130" i="42"/>
  <c r="AQ130" i="42"/>
  <c r="CH130" i="42"/>
  <c r="CD130" i="42"/>
  <c r="BZ130" i="42"/>
  <c r="BV130" i="42"/>
  <c r="BR130" i="42"/>
  <c r="BN130" i="42"/>
  <c r="BJ130" i="42"/>
  <c r="BF130" i="42"/>
  <c r="BB130" i="42"/>
  <c r="AX130" i="42"/>
  <c r="AT130" i="42"/>
  <c r="AO130" i="42"/>
  <c r="AA130" i="42"/>
  <c r="BK130" i="42"/>
  <c r="BC130" i="42"/>
  <c r="AW130" i="42"/>
  <c r="A17" i="46"/>
  <c r="A99" i="45"/>
  <c r="A191" i="45"/>
  <c r="A81" i="45"/>
  <c r="B81" i="45" s="1"/>
  <c r="A163" i="44"/>
  <c r="B163" i="44" s="1"/>
  <c r="A69" i="45"/>
  <c r="A151" i="44"/>
  <c r="CG199" i="42"/>
  <c r="CC199" i="42"/>
  <c r="BY199" i="42"/>
  <c r="BU199" i="42"/>
  <c r="BQ199" i="42"/>
  <c r="BM199" i="42"/>
  <c r="BI199" i="42"/>
  <c r="BC199" i="42"/>
  <c r="AW199" i="42"/>
  <c r="AB199" i="42"/>
  <c r="CF199" i="42"/>
  <c r="CB199" i="42"/>
  <c r="BX199" i="42"/>
  <c r="BT199" i="42"/>
  <c r="BP199" i="42"/>
  <c r="BL199" i="42"/>
  <c r="BH199" i="42"/>
  <c r="BD199" i="42"/>
  <c r="AZ199" i="42"/>
  <c r="AV199" i="42"/>
  <c r="AR199" i="42"/>
  <c r="AC199" i="42"/>
  <c r="BG199" i="42"/>
  <c r="AU199" i="42"/>
  <c r="CI199" i="42"/>
  <c r="CE199" i="42"/>
  <c r="CA199" i="42"/>
  <c r="BW199" i="42"/>
  <c r="BS199" i="42"/>
  <c r="BO199" i="42"/>
  <c r="BK199" i="42"/>
  <c r="BE199" i="42"/>
  <c r="BA199" i="42"/>
  <c r="AQ199" i="42"/>
  <c r="CH199" i="42"/>
  <c r="CD199" i="42"/>
  <c r="BZ199" i="42"/>
  <c r="BV199" i="42"/>
  <c r="BR199" i="42"/>
  <c r="BN199" i="42"/>
  <c r="BJ199" i="42"/>
  <c r="BF199" i="42"/>
  <c r="BB199" i="42"/>
  <c r="AX199" i="42"/>
  <c r="AT199" i="42"/>
  <c r="AO199" i="42"/>
  <c r="AA199" i="42"/>
  <c r="AY199" i="42"/>
  <c r="AS199" i="42"/>
  <c r="CG109" i="42"/>
  <c r="CC109" i="42"/>
  <c r="BY109" i="42"/>
  <c r="BU109" i="42"/>
  <c r="BQ109" i="42"/>
  <c r="BM109" i="42"/>
  <c r="BI109" i="42"/>
  <c r="BE109" i="42"/>
  <c r="BA109" i="42"/>
  <c r="AW109" i="42"/>
  <c r="AS109" i="42"/>
  <c r="CH109" i="42"/>
  <c r="BZ109" i="42"/>
  <c r="BR109" i="42"/>
  <c r="BJ109" i="42"/>
  <c r="BB109" i="42"/>
  <c r="AT109" i="42"/>
  <c r="AC109" i="42"/>
  <c r="CF109" i="42"/>
  <c r="BX109" i="42"/>
  <c r="BP109" i="42"/>
  <c r="BH109" i="42"/>
  <c r="AZ109" i="42"/>
  <c r="AR109" i="42"/>
  <c r="AB109" i="42"/>
  <c r="CI109" i="42"/>
  <c r="CE109" i="42"/>
  <c r="CA109" i="42"/>
  <c r="BW109" i="42"/>
  <c r="BS109" i="42"/>
  <c r="BO109" i="42"/>
  <c r="BK109" i="42"/>
  <c r="BG109" i="42"/>
  <c r="BC109" i="42"/>
  <c r="AY109" i="42"/>
  <c r="AU109" i="42"/>
  <c r="AQ109" i="42"/>
  <c r="CD109" i="42"/>
  <c r="BV109" i="42"/>
  <c r="BN109" i="42"/>
  <c r="BF109" i="42"/>
  <c r="AX109" i="42"/>
  <c r="AO109" i="42"/>
  <c r="AA109" i="42"/>
  <c r="CB109" i="42"/>
  <c r="BT109" i="42"/>
  <c r="BL109" i="42"/>
  <c r="BD109" i="42"/>
  <c r="AV109" i="42"/>
  <c r="CF111" i="42"/>
  <c r="CB111" i="42"/>
  <c r="BX111" i="42"/>
  <c r="BT111" i="42"/>
  <c r="BP111" i="42"/>
  <c r="BL111" i="42"/>
  <c r="BH111" i="42"/>
  <c r="BD111" i="42"/>
  <c r="AZ111" i="42"/>
  <c r="AV111" i="42"/>
  <c r="AR111" i="42"/>
  <c r="AC111" i="42"/>
  <c r="CI111" i="42"/>
  <c r="CE111" i="42"/>
  <c r="CA111" i="42"/>
  <c r="BW111" i="42"/>
  <c r="BS111" i="42"/>
  <c r="BO111" i="42"/>
  <c r="BK111" i="42"/>
  <c r="BG111" i="42"/>
  <c r="BC111" i="42"/>
  <c r="AY111" i="42"/>
  <c r="AU111" i="42"/>
  <c r="AQ111" i="42"/>
  <c r="AB111" i="42"/>
  <c r="CH111" i="42"/>
  <c r="CD111" i="42"/>
  <c r="BZ111" i="42"/>
  <c r="BV111" i="42"/>
  <c r="BR111" i="42"/>
  <c r="BN111" i="42"/>
  <c r="BJ111" i="42"/>
  <c r="BF111" i="42"/>
  <c r="BB111" i="42"/>
  <c r="AX111" i="42"/>
  <c r="AT111" i="42"/>
  <c r="AO111" i="42"/>
  <c r="AA111" i="42"/>
  <c r="CG111" i="42"/>
  <c r="CC111" i="42"/>
  <c r="BY111" i="42"/>
  <c r="BU111" i="42"/>
  <c r="BQ111" i="42"/>
  <c r="BM111" i="42"/>
  <c r="BI111" i="42"/>
  <c r="BE111" i="42"/>
  <c r="BA111" i="42"/>
  <c r="AW111" i="42"/>
  <c r="AS111" i="42"/>
  <c r="CF113" i="42"/>
  <c r="CB113" i="42"/>
  <c r="BX113" i="42"/>
  <c r="BT113" i="42"/>
  <c r="BP113" i="42"/>
  <c r="BL113" i="42"/>
  <c r="BH113" i="42"/>
  <c r="BD113" i="42"/>
  <c r="AZ113" i="42"/>
  <c r="AV113" i="42"/>
  <c r="AR113" i="42"/>
  <c r="AC113" i="42"/>
  <c r="CI113" i="42"/>
  <c r="CE113" i="42"/>
  <c r="CA113" i="42"/>
  <c r="BW113" i="42"/>
  <c r="BS113" i="42"/>
  <c r="BO113" i="42"/>
  <c r="BK113" i="42"/>
  <c r="BG113" i="42"/>
  <c r="BC113" i="42"/>
  <c r="AY113" i="42"/>
  <c r="AU113" i="42"/>
  <c r="AQ113" i="42"/>
  <c r="AB113" i="42"/>
  <c r="CH113" i="42"/>
  <c r="CD113" i="42"/>
  <c r="BZ113" i="42"/>
  <c r="BV113" i="42"/>
  <c r="BR113" i="42"/>
  <c r="BN113" i="42"/>
  <c r="BJ113" i="42"/>
  <c r="BF113" i="42"/>
  <c r="BB113" i="42"/>
  <c r="AX113" i="42"/>
  <c r="AT113" i="42"/>
  <c r="AO113" i="42"/>
  <c r="AA113" i="42"/>
  <c r="CG113" i="42"/>
  <c r="CC113" i="42"/>
  <c r="BY113" i="42"/>
  <c r="BU113" i="42"/>
  <c r="BQ113" i="42"/>
  <c r="BM113" i="42"/>
  <c r="BI113" i="42"/>
  <c r="BE113" i="42"/>
  <c r="BA113" i="42"/>
  <c r="AW113" i="42"/>
  <c r="AS113" i="42"/>
  <c r="CF115" i="42"/>
  <c r="CB115" i="42"/>
  <c r="BX115" i="42"/>
  <c r="BT115" i="42"/>
  <c r="BP115" i="42"/>
  <c r="BL115" i="42"/>
  <c r="BH115" i="42"/>
  <c r="BD115" i="42"/>
  <c r="AZ115" i="42"/>
  <c r="AV115" i="42"/>
  <c r="AR115" i="42"/>
  <c r="AC115" i="42"/>
  <c r="CI115" i="42"/>
  <c r="CE115" i="42"/>
  <c r="CA115" i="42"/>
  <c r="BW115" i="42"/>
  <c r="BS115" i="42"/>
  <c r="BO115" i="42"/>
  <c r="BK115" i="42"/>
  <c r="BG115" i="42"/>
  <c r="BC115" i="42"/>
  <c r="AY115" i="42"/>
  <c r="AU115" i="42"/>
  <c r="AQ115" i="42"/>
  <c r="AB115" i="42"/>
  <c r="CH115" i="42"/>
  <c r="CD115" i="42"/>
  <c r="BZ115" i="42"/>
  <c r="BV115" i="42"/>
  <c r="BR115" i="42"/>
  <c r="BN115" i="42"/>
  <c r="BJ115" i="42"/>
  <c r="BF115" i="42"/>
  <c r="BB115" i="42"/>
  <c r="AX115" i="42"/>
  <c r="AT115" i="42"/>
  <c r="AO115" i="42"/>
  <c r="AA115" i="42"/>
  <c r="CG115" i="42"/>
  <c r="CC115" i="42"/>
  <c r="BY115" i="42"/>
  <c r="BU115" i="42"/>
  <c r="BQ115" i="42"/>
  <c r="BM115" i="42"/>
  <c r="BI115" i="42"/>
  <c r="BE115" i="42"/>
  <c r="BA115" i="42"/>
  <c r="AW115" i="42"/>
  <c r="AS115" i="42"/>
  <c r="CF117" i="42"/>
  <c r="CB117" i="42"/>
  <c r="BX117" i="42"/>
  <c r="BT117" i="42"/>
  <c r="BP117" i="42"/>
  <c r="BL117" i="42"/>
  <c r="BH117" i="42"/>
  <c r="BD117" i="42"/>
  <c r="AZ117" i="42"/>
  <c r="AV117" i="42"/>
  <c r="AR117" i="42"/>
  <c r="AC117" i="42"/>
  <c r="CI117" i="42"/>
  <c r="CE117" i="42"/>
  <c r="CA117" i="42"/>
  <c r="BW117" i="42"/>
  <c r="BS117" i="42"/>
  <c r="BO117" i="42"/>
  <c r="BK117" i="42"/>
  <c r="BG117" i="42"/>
  <c r="BC117" i="42"/>
  <c r="AY117" i="42"/>
  <c r="AU117" i="42"/>
  <c r="AQ117" i="42"/>
  <c r="AB117" i="42"/>
  <c r="CH117" i="42"/>
  <c r="CD117" i="42"/>
  <c r="BZ117" i="42"/>
  <c r="BV117" i="42"/>
  <c r="BR117" i="42"/>
  <c r="BN117" i="42"/>
  <c r="BJ117" i="42"/>
  <c r="BF117" i="42"/>
  <c r="BB117" i="42"/>
  <c r="AX117" i="42"/>
  <c r="AT117" i="42"/>
  <c r="AO117" i="42"/>
  <c r="AA117" i="42"/>
  <c r="CG117" i="42"/>
  <c r="CC117" i="42"/>
  <c r="BY117" i="42"/>
  <c r="BU117" i="42"/>
  <c r="BQ117" i="42"/>
  <c r="BM117" i="42"/>
  <c r="BI117" i="42"/>
  <c r="BE117" i="42"/>
  <c r="BA117" i="42"/>
  <c r="AW117" i="42"/>
  <c r="AS117" i="42"/>
  <c r="CF119" i="42"/>
  <c r="CB119" i="42"/>
  <c r="BX119" i="42"/>
  <c r="BT119" i="42"/>
  <c r="BP119" i="42"/>
  <c r="BL119" i="42"/>
  <c r="BH119" i="42"/>
  <c r="BD119" i="42"/>
  <c r="AZ119" i="42"/>
  <c r="AV119" i="42"/>
  <c r="AR119" i="42"/>
  <c r="AC119" i="42"/>
  <c r="CI119" i="42"/>
  <c r="CE119" i="42"/>
  <c r="CA119" i="42"/>
  <c r="BW119" i="42"/>
  <c r="BS119" i="42"/>
  <c r="BO119" i="42"/>
  <c r="BK119" i="42"/>
  <c r="BG119" i="42"/>
  <c r="BC119" i="42"/>
  <c r="AY119" i="42"/>
  <c r="AU119" i="42"/>
  <c r="AQ119" i="42"/>
  <c r="AB119" i="42"/>
  <c r="CH119" i="42"/>
  <c r="CD119" i="42"/>
  <c r="BZ119" i="42"/>
  <c r="BV119" i="42"/>
  <c r="BR119" i="42"/>
  <c r="BN119" i="42"/>
  <c r="BJ119" i="42"/>
  <c r="BF119" i="42"/>
  <c r="BB119" i="42"/>
  <c r="AX119" i="42"/>
  <c r="AT119" i="42"/>
  <c r="AO119" i="42"/>
  <c r="AA119" i="42"/>
  <c r="CG119" i="42"/>
  <c r="CC119" i="42"/>
  <c r="BY119" i="42"/>
  <c r="BU119" i="42"/>
  <c r="BQ119" i="42"/>
  <c r="BM119" i="42"/>
  <c r="BI119" i="42"/>
  <c r="BE119" i="42"/>
  <c r="BA119" i="42"/>
  <c r="AW119" i="42"/>
  <c r="AS119" i="42"/>
  <c r="CF121" i="42"/>
  <c r="CB121" i="42"/>
  <c r="BX121" i="42"/>
  <c r="BT121" i="42"/>
  <c r="BP121" i="42"/>
  <c r="BL121" i="42"/>
  <c r="BH121" i="42"/>
  <c r="BD121" i="42"/>
  <c r="AZ121" i="42"/>
  <c r="AV121" i="42"/>
  <c r="AR121" i="42"/>
  <c r="AC121" i="42"/>
  <c r="CI121" i="42"/>
  <c r="CE121" i="42"/>
  <c r="CA121" i="42"/>
  <c r="BW121" i="42"/>
  <c r="BS121" i="42"/>
  <c r="BO121" i="42"/>
  <c r="BK121" i="42"/>
  <c r="BG121" i="42"/>
  <c r="BC121" i="42"/>
  <c r="AY121" i="42"/>
  <c r="AU121" i="42"/>
  <c r="AQ121" i="42"/>
  <c r="AB121" i="42"/>
  <c r="CH121" i="42"/>
  <c r="CD121" i="42"/>
  <c r="BZ121" i="42"/>
  <c r="BV121" i="42"/>
  <c r="BR121" i="42"/>
  <c r="BN121" i="42"/>
  <c r="BJ121" i="42"/>
  <c r="BF121" i="42"/>
  <c r="BB121" i="42"/>
  <c r="AX121" i="42"/>
  <c r="AT121" i="42"/>
  <c r="AO121" i="42"/>
  <c r="AA121" i="42"/>
  <c r="CG121" i="42"/>
  <c r="CC121" i="42"/>
  <c r="BY121" i="42"/>
  <c r="BU121" i="42"/>
  <c r="BQ121" i="42"/>
  <c r="BM121" i="42"/>
  <c r="BI121" i="42"/>
  <c r="BE121" i="42"/>
  <c r="BA121" i="42"/>
  <c r="AW121" i="42"/>
  <c r="AS121" i="42"/>
  <c r="CF123" i="42"/>
  <c r="CB123" i="42"/>
  <c r="BX123" i="42"/>
  <c r="BT123" i="42"/>
  <c r="BP123" i="42"/>
  <c r="BL123" i="42"/>
  <c r="BH123" i="42"/>
  <c r="BD123" i="42"/>
  <c r="AZ123" i="42"/>
  <c r="AV123" i="42"/>
  <c r="AR123" i="42"/>
  <c r="AC123" i="42"/>
  <c r="CI123" i="42"/>
  <c r="CE123" i="42"/>
  <c r="CA123" i="42"/>
  <c r="BW123" i="42"/>
  <c r="BS123" i="42"/>
  <c r="BO123" i="42"/>
  <c r="BK123" i="42"/>
  <c r="BG123" i="42"/>
  <c r="BC123" i="42"/>
  <c r="AY123" i="42"/>
  <c r="AU123" i="42"/>
  <c r="AQ123" i="42"/>
  <c r="AB123" i="42"/>
  <c r="CH123" i="42"/>
  <c r="CD123" i="42"/>
  <c r="BZ123" i="42"/>
  <c r="BV123" i="42"/>
  <c r="BR123" i="42"/>
  <c r="BN123" i="42"/>
  <c r="BJ123" i="42"/>
  <c r="BF123" i="42"/>
  <c r="BB123" i="42"/>
  <c r="AX123" i="42"/>
  <c r="AT123" i="42"/>
  <c r="AO123" i="42"/>
  <c r="AA123" i="42"/>
  <c r="CG123" i="42"/>
  <c r="CC123" i="42"/>
  <c r="BY123" i="42"/>
  <c r="BU123" i="42"/>
  <c r="BQ123" i="42"/>
  <c r="BM123" i="42"/>
  <c r="BI123" i="42"/>
  <c r="BE123" i="42"/>
  <c r="BA123" i="42"/>
  <c r="AW123" i="42"/>
  <c r="AS123" i="42"/>
  <c r="CF125" i="42"/>
  <c r="CB125" i="42"/>
  <c r="BX125" i="42"/>
  <c r="BT125" i="42"/>
  <c r="BP125" i="42"/>
  <c r="BL125" i="42"/>
  <c r="BH125" i="42"/>
  <c r="BD125" i="42"/>
  <c r="AZ125" i="42"/>
  <c r="AV125" i="42"/>
  <c r="AR125" i="42"/>
  <c r="AC125" i="42"/>
  <c r="CI125" i="42"/>
  <c r="CE125" i="42"/>
  <c r="CA125" i="42"/>
  <c r="BW125" i="42"/>
  <c r="BS125" i="42"/>
  <c r="BO125" i="42"/>
  <c r="BK125" i="42"/>
  <c r="BG125" i="42"/>
  <c r="BC125" i="42"/>
  <c r="AY125" i="42"/>
  <c r="AU125" i="42"/>
  <c r="AQ125" i="42"/>
  <c r="AB125" i="42"/>
  <c r="CH125" i="42"/>
  <c r="CD125" i="42"/>
  <c r="BZ125" i="42"/>
  <c r="BV125" i="42"/>
  <c r="BR125" i="42"/>
  <c r="BN125" i="42"/>
  <c r="BJ125" i="42"/>
  <c r="BF125" i="42"/>
  <c r="BB125" i="42"/>
  <c r="AX125" i="42"/>
  <c r="AT125" i="42"/>
  <c r="AO125" i="42"/>
  <c r="AA125" i="42"/>
  <c r="CG125" i="42"/>
  <c r="CC125" i="42"/>
  <c r="BY125" i="42"/>
  <c r="BU125" i="42"/>
  <c r="BQ125" i="42"/>
  <c r="BM125" i="42"/>
  <c r="BI125" i="42"/>
  <c r="BE125" i="42"/>
  <c r="BA125" i="42"/>
  <c r="AW125" i="42"/>
  <c r="AS125" i="42"/>
  <c r="A144" i="44"/>
  <c r="B144" i="44" s="1"/>
  <c r="CB198" i="42"/>
  <c r="BT198" i="42"/>
  <c r="BL198" i="42"/>
  <c r="BB198" i="42"/>
  <c r="AT198" i="42"/>
  <c r="AA198" i="42"/>
  <c r="CG198" i="42"/>
  <c r="CC198" i="42"/>
  <c r="BY198" i="42"/>
  <c r="BU198" i="42"/>
  <c r="BQ198" i="42"/>
  <c r="BM198" i="42"/>
  <c r="BI198" i="42"/>
  <c r="BE198" i="42"/>
  <c r="BA198" i="42"/>
  <c r="AW198" i="42"/>
  <c r="AS198" i="42"/>
  <c r="CH198" i="42"/>
  <c r="BZ198" i="42"/>
  <c r="BR198" i="42"/>
  <c r="BJ198" i="42"/>
  <c r="BD198" i="42"/>
  <c r="AV198" i="42"/>
  <c r="AC198" i="42"/>
  <c r="CF198" i="42"/>
  <c r="BX198" i="42"/>
  <c r="BP198" i="42"/>
  <c r="BH198" i="42"/>
  <c r="AX198" i="42"/>
  <c r="AO198" i="42"/>
  <c r="CI198" i="42"/>
  <c r="CE198" i="42"/>
  <c r="CA198" i="42"/>
  <c r="BW198" i="42"/>
  <c r="BS198" i="42"/>
  <c r="BO198" i="42"/>
  <c r="BK198" i="42"/>
  <c r="BG198" i="42"/>
  <c r="BC198" i="42"/>
  <c r="AY198" i="42"/>
  <c r="AU198" i="42"/>
  <c r="AQ198" i="42"/>
  <c r="AB198" i="42"/>
  <c r="CD198" i="42"/>
  <c r="BV198" i="42"/>
  <c r="BN198" i="42"/>
  <c r="BF198" i="42"/>
  <c r="AZ198" i="42"/>
  <c r="AR198" i="42"/>
  <c r="CF200" i="42"/>
  <c r="CB200" i="42"/>
  <c r="BX200" i="42"/>
  <c r="BT200" i="42"/>
  <c r="BP200" i="42"/>
  <c r="BL200" i="42"/>
  <c r="BH200" i="42"/>
  <c r="BD200" i="42"/>
  <c r="AZ200" i="42"/>
  <c r="AV200" i="42"/>
  <c r="AR200" i="42"/>
  <c r="AC200" i="42"/>
  <c r="CI200" i="42"/>
  <c r="CE200" i="42"/>
  <c r="CA200" i="42"/>
  <c r="BW200" i="42"/>
  <c r="BS200" i="42"/>
  <c r="BO200" i="42"/>
  <c r="BK200" i="42"/>
  <c r="BG200" i="42"/>
  <c r="BC200" i="42"/>
  <c r="AY200" i="42"/>
  <c r="AU200" i="42"/>
  <c r="AQ200" i="42"/>
  <c r="AB200" i="42"/>
  <c r="CH200" i="42"/>
  <c r="CD200" i="42"/>
  <c r="BZ200" i="42"/>
  <c r="BV200" i="42"/>
  <c r="BR200" i="42"/>
  <c r="BN200" i="42"/>
  <c r="BJ200" i="42"/>
  <c r="BF200" i="42"/>
  <c r="BB200" i="42"/>
  <c r="AX200" i="42"/>
  <c r="AT200" i="42"/>
  <c r="AO200" i="42"/>
  <c r="AA200" i="42"/>
  <c r="CG200" i="42"/>
  <c r="CC200" i="42"/>
  <c r="BY200" i="42"/>
  <c r="BU200" i="42"/>
  <c r="BQ200" i="42"/>
  <c r="BM200" i="42"/>
  <c r="BI200" i="42"/>
  <c r="BE200" i="42"/>
  <c r="BA200" i="42"/>
  <c r="AW200" i="42"/>
  <c r="AS200" i="42"/>
  <c r="CF202" i="42"/>
  <c r="CB202" i="42"/>
  <c r="BX202" i="42"/>
  <c r="BT202" i="42"/>
  <c r="BP202" i="42"/>
  <c r="BL202" i="42"/>
  <c r="BH202" i="42"/>
  <c r="BD202" i="42"/>
  <c r="AZ202" i="42"/>
  <c r="AV202" i="42"/>
  <c r="AR202" i="42"/>
  <c r="AC202" i="42"/>
  <c r="CI202" i="42"/>
  <c r="CE202" i="42"/>
  <c r="CA202" i="42"/>
  <c r="BW202" i="42"/>
  <c r="BS202" i="42"/>
  <c r="BO202" i="42"/>
  <c r="BK202" i="42"/>
  <c r="BG202" i="42"/>
  <c r="BC202" i="42"/>
  <c r="AY202" i="42"/>
  <c r="AU202" i="42"/>
  <c r="AQ202" i="42"/>
  <c r="AB202" i="42"/>
  <c r="CH202" i="42"/>
  <c r="CD202" i="42"/>
  <c r="BZ202" i="42"/>
  <c r="BV202" i="42"/>
  <c r="BR202" i="42"/>
  <c r="BN202" i="42"/>
  <c r="BJ202" i="42"/>
  <c r="BF202" i="42"/>
  <c r="BB202" i="42"/>
  <c r="AX202" i="42"/>
  <c r="AT202" i="42"/>
  <c r="AO202" i="42"/>
  <c r="AA202" i="42"/>
  <c r="CG202" i="42"/>
  <c r="CC202" i="42"/>
  <c r="BY202" i="42"/>
  <c r="BU202" i="42"/>
  <c r="BQ202" i="42"/>
  <c r="BM202" i="42"/>
  <c r="BI202" i="42"/>
  <c r="BE202" i="42"/>
  <c r="BA202" i="42"/>
  <c r="AW202" i="42"/>
  <c r="AS202" i="42"/>
  <c r="CF204" i="42"/>
  <c r="CB204" i="42"/>
  <c r="BX204" i="42"/>
  <c r="BT204" i="42"/>
  <c r="BP204" i="42"/>
  <c r="BL204" i="42"/>
  <c r="BH204" i="42"/>
  <c r="BD204" i="42"/>
  <c r="AZ204" i="42"/>
  <c r="AV204" i="42"/>
  <c r="AR204" i="42"/>
  <c r="AC204" i="42"/>
  <c r="CI204" i="42"/>
  <c r="CE204" i="42"/>
  <c r="CA204" i="42"/>
  <c r="BW204" i="42"/>
  <c r="BS204" i="42"/>
  <c r="BO204" i="42"/>
  <c r="BK204" i="42"/>
  <c r="BG204" i="42"/>
  <c r="BC204" i="42"/>
  <c r="AY204" i="42"/>
  <c r="AU204" i="42"/>
  <c r="AQ204" i="42"/>
  <c r="AB204" i="42"/>
  <c r="CH204" i="42"/>
  <c r="CD204" i="42"/>
  <c r="BZ204" i="42"/>
  <c r="BV204" i="42"/>
  <c r="BR204" i="42"/>
  <c r="BN204" i="42"/>
  <c r="BJ204" i="42"/>
  <c r="BF204" i="42"/>
  <c r="BB204" i="42"/>
  <c r="AX204" i="42"/>
  <c r="AT204" i="42"/>
  <c r="AO204" i="42"/>
  <c r="AA204" i="42"/>
  <c r="CG204" i="42"/>
  <c r="CC204" i="42"/>
  <c r="BY204" i="42"/>
  <c r="BU204" i="42"/>
  <c r="BQ204" i="42"/>
  <c r="BM204" i="42"/>
  <c r="BI204" i="42"/>
  <c r="BE204" i="42"/>
  <c r="BA204" i="42"/>
  <c r="AW204" i="42"/>
  <c r="AS204" i="42"/>
  <c r="CF206" i="42"/>
  <c r="CB206" i="42"/>
  <c r="BX206" i="42"/>
  <c r="BT206" i="42"/>
  <c r="BP206" i="42"/>
  <c r="BL206" i="42"/>
  <c r="BH206" i="42"/>
  <c r="BD206" i="42"/>
  <c r="AZ206" i="42"/>
  <c r="AV206" i="42"/>
  <c r="AR206" i="42"/>
  <c r="AC206" i="42"/>
  <c r="CI206" i="42"/>
  <c r="CE206" i="42"/>
  <c r="CA206" i="42"/>
  <c r="BW206" i="42"/>
  <c r="BS206" i="42"/>
  <c r="BO206" i="42"/>
  <c r="BK206" i="42"/>
  <c r="BG206" i="42"/>
  <c r="BC206" i="42"/>
  <c r="AY206" i="42"/>
  <c r="AU206" i="42"/>
  <c r="AQ206" i="42"/>
  <c r="AB206" i="42"/>
  <c r="CH206" i="42"/>
  <c r="CD206" i="42"/>
  <c r="BZ206" i="42"/>
  <c r="BV206" i="42"/>
  <c r="BR206" i="42"/>
  <c r="BN206" i="42"/>
  <c r="BJ206" i="42"/>
  <c r="BF206" i="42"/>
  <c r="BB206" i="42"/>
  <c r="AX206" i="42"/>
  <c r="AT206" i="42"/>
  <c r="AO206" i="42"/>
  <c r="AA206" i="42"/>
  <c r="CG206" i="42"/>
  <c r="CC206" i="42"/>
  <c r="BY206" i="42"/>
  <c r="BU206" i="42"/>
  <c r="BQ206" i="42"/>
  <c r="BM206" i="42"/>
  <c r="BI206" i="42"/>
  <c r="BE206" i="42"/>
  <c r="BA206" i="42"/>
  <c r="AW206" i="42"/>
  <c r="AS206" i="42"/>
  <c r="CF208" i="42"/>
  <c r="CB208" i="42"/>
  <c r="BX208" i="42"/>
  <c r="BT208" i="42"/>
  <c r="BP208" i="42"/>
  <c r="BL208" i="42"/>
  <c r="BH208" i="42"/>
  <c r="BD208" i="42"/>
  <c r="AZ208" i="42"/>
  <c r="AV208" i="42"/>
  <c r="AR208" i="42"/>
  <c r="AC208" i="42"/>
  <c r="CI208" i="42"/>
  <c r="CE208" i="42"/>
  <c r="CA208" i="42"/>
  <c r="BW208" i="42"/>
  <c r="BS208" i="42"/>
  <c r="BO208" i="42"/>
  <c r="BK208" i="42"/>
  <c r="BG208" i="42"/>
  <c r="BC208" i="42"/>
  <c r="AY208" i="42"/>
  <c r="AU208" i="42"/>
  <c r="AQ208" i="42"/>
  <c r="AB208" i="42"/>
  <c r="CH208" i="42"/>
  <c r="CD208" i="42"/>
  <c r="BZ208" i="42"/>
  <c r="BV208" i="42"/>
  <c r="BR208" i="42"/>
  <c r="BN208" i="42"/>
  <c r="BJ208" i="42"/>
  <c r="BF208" i="42"/>
  <c r="BB208" i="42"/>
  <c r="AX208" i="42"/>
  <c r="AT208" i="42"/>
  <c r="AO208" i="42"/>
  <c r="AA208" i="42"/>
  <c r="CG208" i="42"/>
  <c r="CC208" i="42"/>
  <c r="BY208" i="42"/>
  <c r="BU208" i="42"/>
  <c r="BQ208" i="42"/>
  <c r="BM208" i="42"/>
  <c r="BI208" i="42"/>
  <c r="BE208" i="42"/>
  <c r="BA208" i="42"/>
  <c r="AW208" i="42"/>
  <c r="AS208" i="42"/>
  <c r="CG210" i="42"/>
  <c r="CC210" i="42"/>
  <c r="BY210" i="42"/>
  <c r="BU210" i="42"/>
  <c r="BQ210" i="42"/>
  <c r="BM210" i="42"/>
  <c r="BI210" i="42"/>
  <c r="BE210" i="42"/>
  <c r="BA210" i="42"/>
  <c r="AW210" i="42"/>
  <c r="AS210" i="42"/>
  <c r="CH210" i="42"/>
  <c r="CD210" i="42"/>
  <c r="BZ210" i="42"/>
  <c r="BV210" i="42"/>
  <c r="BR210" i="42"/>
  <c r="BN210" i="42"/>
  <c r="BJ210" i="42"/>
  <c r="BF210" i="42"/>
  <c r="BB210" i="42"/>
  <c r="AX210" i="42"/>
  <c r="AT210" i="42"/>
  <c r="AO210" i="42"/>
  <c r="AA210" i="42"/>
  <c r="CI210" i="42"/>
  <c r="CE210" i="42"/>
  <c r="CA210" i="42"/>
  <c r="BW210" i="42"/>
  <c r="BS210" i="42"/>
  <c r="BO210" i="42"/>
  <c r="BK210" i="42"/>
  <c r="BG210" i="42"/>
  <c r="BC210" i="42"/>
  <c r="AY210" i="42"/>
  <c r="AU210" i="42"/>
  <c r="AQ210" i="42"/>
  <c r="AB210" i="42"/>
  <c r="CF210" i="42"/>
  <c r="CB210" i="42"/>
  <c r="BX210" i="42"/>
  <c r="BT210" i="42"/>
  <c r="BP210" i="42"/>
  <c r="BL210" i="42"/>
  <c r="BH210" i="42"/>
  <c r="BD210" i="42"/>
  <c r="AZ210" i="42"/>
  <c r="AV210" i="42"/>
  <c r="AR210" i="42"/>
  <c r="AC210" i="42"/>
  <c r="CG212" i="42"/>
  <c r="CC212" i="42"/>
  <c r="BY212" i="42"/>
  <c r="BU212" i="42"/>
  <c r="BQ212" i="42"/>
  <c r="BM212" i="42"/>
  <c r="BI212" i="42"/>
  <c r="BE212" i="42"/>
  <c r="BA212" i="42"/>
  <c r="AW212" i="42"/>
  <c r="AS212" i="42"/>
  <c r="CH212" i="42"/>
  <c r="CD212" i="42"/>
  <c r="BZ212" i="42"/>
  <c r="BV212" i="42"/>
  <c r="BR212" i="42"/>
  <c r="BN212" i="42"/>
  <c r="BJ212" i="42"/>
  <c r="BF212" i="42"/>
  <c r="BB212" i="42"/>
  <c r="AX212" i="42"/>
  <c r="AT212" i="42"/>
  <c r="AO212" i="42"/>
  <c r="AA212" i="42"/>
  <c r="CI212" i="42"/>
  <c r="CE212" i="42"/>
  <c r="CA212" i="42"/>
  <c r="BW212" i="42"/>
  <c r="BS212" i="42"/>
  <c r="BO212" i="42"/>
  <c r="BK212" i="42"/>
  <c r="BG212" i="42"/>
  <c r="BC212" i="42"/>
  <c r="AY212" i="42"/>
  <c r="AU212" i="42"/>
  <c r="AQ212" i="42"/>
  <c r="AB212" i="42"/>
  <c r="CF212" i="42"/>
  <c r="CB212" i="42"/>
  <c r="BX212" i="42"/>
  <c r="BT212" i="42"/>
  <c r="BP212" i="42"/>
  <c r="BL212" i="42"/>
  <c r="BH212" i="42"/>
  <c r="BD212" i="42"/>
  <c r="AZ212" i="42"/>
  <c r="AV212" i="42"/>
  <c r="AR212" i="42"/>
  <c r="AC212" i="42"/>
  <c r="CG214" i="42"/>
  <c r="CC214" i="42"/>
  <c r="BY214" i="42"/>
  <c r="BU214" i="42"/>
  <c r="BQ214" i="42"/>
  <c r="BM214" i="42"/>
  <c r="BI214" i="42"/>
  <c r="BE214" i="42"/>
  <c r="BA214" i="42"/>
  <c r="AW214" i="42"/>
  <c r="AS214" i="42"/>
  <c r="CH214" i="42"/>
  <c r="CD214" i="42"/>
  <c r="BZ214" i="42"/>
  <c r="BV214" i="42"/>
  <c r="BR214" i="42"/>
  <c r="BN214" i="42"/>
  <c r="BJ214" i="42"/>
  <c r="BF214" i="42"/>
  <c r="BB214" i="42"/>
  <c r="AX214" i="42"/>
  <c r="AT214" i="42"/>
  <c r="AO214" i="42"/>
  <c r="AA214" i="42"/>
  <c r="CI214" i="42"/>
  <c r="CE214" i="42"/>
  <c r="CA214" i="42"/>
  <c r="BW214" i="42"/>
  <c r="BS214" i="42"/>
  <c r="BO214" i="42"/>
  <c r="BK214" i="42"/>
  <c r="BG214" i="42"/>
  <c r="BC214" i="42"/>
  <c r="AY214" i="42"/>
  <c r="AU214" i="42"/>
  <c r="AQ214" i="42"/>
  <c r="AB214" i="42"/>
  <c r="CF214" i="42"/>
  <c r="CB214" i="42"/>
  <c r="BX214" i="42"/>
  <c r="BT214" i="42"/>
  <c r="BP214" i="42"/>
  <c r="BL214" i="42"/>
  <c r="BH214" i="42"/>
  <c r="BD214" i="42"/>
  <c r="AZ214" i="42"/>
  <c r="AV214" i="42"/>
  <c r="AR214" i="42"/>
  <c r="AC214" i="42"/>
  <c r="A161" i="44"/>
  <c r="CH131" i="42"/>
  <c r="CD131" i="42"/>
  <c r="BZ131" i="42"/>
  <c r="BV131" i="42"/>
  <c r="BR131" i="42"/>
  <c r="BN131" i="42"/>
  <c r="BJ131" i="42"/>
  <c r="BF131" i="42"/>
  <c r="BB131" i="42"/>
  <c r="AX131" i="42"/>
  <c r="AT131" i="42"/>
  <c r="AO131" i="42"/>
  <c r="AA131" i="42"/>
  <c r="CG131" i="42"/>
  <c r="CC131" i="42"/>
  <c r="BY131" i="42"/>
  <c r="BU131" i="42"/>
  <c r="BQ131" i="42"/>
  <c r="BM131" i="42"/>
  <c r="BI131" i="42"/>
  <c r="BE131" i="42"/>
  <c r="BA131" i="42"/>
  <c r="AW131" i="42"/>
  <c r="AS131" i="42"/>
  <c r="CF131" i="42"/>
  <c r="CB131" i="42"/>
  <c r="BX131" i="42"/>
  <c r="BT131" i="42"/>
  <c r="BP131" i="42"/>
  <c r="BL131" i="42"/>
  <c r="BH131" i="42"/>
  <c r="BD131" i="42"/>
  <c r="AZ131" i="42"/>
  <c r="AV131" i="42"/>
  <c r="AR131" i="42"/>
  <c r="AC131" i="42"/>
  <c r="CI131" i="42"/>
  <c r="CE131" i="42"/>
  <c r="CA131" i="42"/>
  <c r="BW131" i="42"/>
  <c r="BS131" i="42"/>
  <c r="BO131" i="42"/>
  <c r="BK131" i="42"/>
  <c r="BG131" i="42"/>
  <c r="BC131" i="42"/>
  <c r="AY131" i="42"/>
  <c r="AU131" i="42"/>
  <c r="AQ131" i="42"/>
  <c r="AB131" i="42"/>
  <c r="CH133" i="42"/>
  <c r="CD133" i="42"/>
  <c r="BZ133" i="42"/>
  <c r="BV133" i="42"/>
  <c r="BR133" i="42"/>
  <c r="BN133" i="42"/>
  <c r="BJ133" i="42"/>
  <c r="BF133" i="42"/>
  <c r="BB133" i="42"/>
  <c r="AX133" i="42"/>
  <c r="AT133" i="42"/>
  <c r="AO133" i="42"/>
  <c r="AA133" i="42"/>
  <c r="CG133" i="42"/>
  <c r="CC133" i="42"/>
  <c r="BY133" i="42"/>
  <c r="BU133" i="42"/>
  <c r="BQ133" i="42"/>
  <c r="BM133" i="42"/>
  <c r="BI133" i="42"/>
  <c r="BE133" i="42"/>
  <c r="BA133" i="42"/>
  <c r="AW133" i="42"/>
  <c r="AS133" i="42"/>
  <c r="CF133" i="42"/>
  <c r="CB133" i="42"/>
  <c r="BX133" i="42"/>
  <c r="BT133" i="42"/>
  <c r="BP133" i="42"/>
  <c r="BL133" i="42"/>
  <c r="BH133" i="42"/>
  <c r="BD133" i="42"/>
  <c r="AZ133" i="42"/>
  <c r="AV133" i="42"/>
  <c r="AR133" i="42"/>
  <c r="AC133" i="42"/>
  <c r="CI133" i="42"/>
  <c r="CE133" i="42"/>
  <c r="CA133" i="42"/>
  <c r="BW133" i="42"/>
  <c r="BS133" i="42"/>
  <c r="BO133" i="42"/>
  <c r="BK133" i="42"/>
  <c r="BG133" i="42"/>
  <c r="BC133" i="42"/>
  <c r="AY133" i="42"/>
  <c r="AU133" i="42"/>
  <c r="AQ133" i="42"/>
  <c r="AB133" i="42"/>
  <c r="CH135" i="42"/>
  <c r="CD135" i="42"/>
  <c r="BZ135" i="42"/>
  <c r="BV135" i="42"/>
  <c r="BR135" i="42"/>
  <c r="BN135" i="42"/>
  <c r="BJ135" i="42"/>
  <c r="BF135" i="42"/>
  <c r="BB135" i="42"/>
  <c r="AX135" i="42"/>
  <c r="AT135" i="42"/>
  <c r="AO135" i="42"/>
  <c r="AA135" i="42"/>
  <c r="CG135" i="42"/>
  <c r="CC135" i="42"/>
  <c r="BY135" i="42"/>
  <c r="BU135" i="42"/>
  <c r="BQ135" i="42"/>
  <c r="BM135" i="42"/>
  <c r="BI135" i="42"/>
  <c r="BE135" i="42"/>
  <c r="BA135" i="42"/>
  <c r="AW135" i="42"/>
  <c r="AS135" i="42"/>
  <c r="CF135" i="42"/>
  <c r="CB135" i="42"/>
  <c r="BX135" i="42"/>
  <c r="BT135" i="42"/>
  <c r="BP135" i="42"/>
  <c r="BL135" i="42"/>
  <c r="BH135" i="42"/>
  <c r="BD135" i="42"/>
  <c r="AZ135" i="42"/>
  <c r="AV135" i="42"/>
  <c r="AR135" i="42"/>
  <c r="AC135" i="42"/>
  <c r="CI135" i="42"/>
  <c r="CE135" i="42"/>
  <c r="CA135" i="42"/>
  <c r="BW135" i="42"/>
  <c r="BS135" i="42"/>
  <c r="BO135" i="42"/>
  <c r="BK135" i="42"/>
  <c r="BG135" i="42"/>
  <c r="BC135" i="42"/>
  <c r="AY135" i="42"/>
  <c r="AU135" i="42"/>
  <c r="AQ135" i="42"/>
  <c r="AB135" i="42"/>
  <c r="CH137" i="42"/>
  <c r="CD137" i="42"/>
  <c r="BZ137" i="42"/>
  <c r="BV137" i="42"/>
  <c r="BR137" i="42"/>
  <c r="BN137" i="42"/>
  <c r="BJ137" i="42"/>
  <c r="BF137" i="42"/>
  <c r="BB137" i="42"/>
  <c r="AX137" i="42"/>
  <c r="AT137" i="42"/>
  <c r="AO137" i="42"/>
  <c r="AA137" i="42"/>
  <c r="CG137" i="42"/>
  <c r="CC137" i="42"/>
  <c r="BY137" i="42"/>
  <c r="BU137" i="42"/>
  <c r="BQ137" i="42"/>
  <c r="BM137" i="42"/>
  <c r="BI137" i="42"/>
  <c r="BE137" i="42"/>
  <c r="BA137" i="42"/>
  <c r="AW137" i="42"/>
  <c r="AS137" i="42"/>
  <c r="CF137" i="42"/>
  <c r="CB137" i="42"/>
  <c r="BX137" i="42"/>
  <c r="BT137" i="42"/>
  <c r="BP137" i="42"/>
  <c r="BL137" i="42"/>
  <c r="BH137" i="42"/>
  <c r="BD137" i="42"/>
  <c r="AZ137" i="42"/>
  <c r="AV137" i="42"/>
  <c r="AR137" i="42"/>
  <c r="AC137" i="42"/>
  <c r="CI137" i="42"/>
  <c r="CE137" i="42"/>
  <c r="CA137" i="42"/>
  <c r="BW137" i="42"/>
  <c r="BS137" i="42"/>
  <c r="BO137" i="42"/>
  <c r="BK137" i="42"/>
  <c r="BG137" i="42"/>
  <c r="BC137" i="42"/>
  <c r="AY137" i="42"/>
  <c r="AU137" i="42"/>
  <c r="AQ137" i="42"/>
  <c r="AB137" i="42"/>
  <c r="A20" i="45"/>
  <c r="B20" i="45" s="1"/>
  <c r="A102" i="44"/>
  <c r="A194" i="44"/>
  <c r="A82" i="45"/>
  <c r="B82" i="45" s="1"/>
  <c r="A164" i="44"/>
  <c r="B164" i="44" s="1"/>
  <c r="A146" i="44"/>
  <c r="B146" i="44" s="1"/>
  <c r="A140" i="44"/>
  <c r="A48" i="45"/>
  <c r="B48" i="45" s="1"/>
  <c r="A130" i="44"/>
  <c r="A222" i="44"/>
  <c r="A50" i="45"/>
  <c r="B50" i="45" s="1"/>
  <c r="A132" i="44"/>
  <c r="A224" i="44"/>
  <c r="CF224" i="42"/>
  <c r="CB224" i="42"/>
  <c r="BX224" i="42"/>
  <c r="BT224" i="42"/>
  <c r="BP224" i="42"/>
  <c r="BL224" i="42"/>
  <c r="BH224" i="42"/>
  <c r="BD224" i="42"/>
  <c r="AZ224" i="42"/>
  <c r="CG224" i="42"/>
  <c r="CC224" i="42"/>
  <c r="BY224" i="42"/>
  <c r="BU224" i="42"/>
  <c r="BQ224" i="42"/>
  <c r="BM224" i="42"/>
  <c r="BI224" i="42"/>
  <c r="BE224" i="42"/>
  <c r="BA224" i="42"/>
  <c r="AW224" i="42"/>
  <c r="AS224" i="42"/>
  <c r="AT224" i="42"/>
  <c r="AR224" i="42"/>
  <c r="AX224" i="42"/>
  <c r="AA224" i="42"/>
  <c r="CH224" i="42"/>
  <c r="CD224" i="42"/>
  <c r="BZ224" i="42"/>
  <c r="BV224" i="42"/>
  <c r="BR224" i="42"/>
  <c r="BN224" i="42"/>
  <c r="BJ224" i="42"/>
  <c r="BF224" i="42"/>
  <c r="BB224" i="42"/>
  <c r="CI224" i="42"/>
  <c r="CE224" i="42"/>
  <c r="CA224" i="42"/>
  <c r="BW224" i="42"/>
  <c r="BS224" i="42"/>
  <c r="BO224" i="42"/>
  <c r="BK224" i="42"/>
  <c r="BG224" i="42"/>
  <c r="BC224" i="42"/>
  <c r="AY224" i="42"/>
  <c r="AU224" i="42"/>
  <c r="AQ224" i="42"/>
  <c r="AB224" i="42"/>
  <c r="AV224" i="42"/>
  <c r="AC224" i="42"/>
  <c r="AO224" i="42"/>
  <c r="A52" i="45"/>
  <c r="B52" i="45" s="1"/>
  <c r="A134" i="44"/>
  <c r="A226" i="44"/>
  <c r="CF226" i="42"/>
  <c r="CB226" i="42"/>
  <c r="BX226" i="42"/>
  <c r="BT226" i="42"/>
  <c r="BP226" i="42"/>
  <c r="BL226" i="42"/>
  <c r="BH226" i="42"/>
  <c r="BD226" i="42"/>
  <c r="AZ226" i="42"/>
  <c r="AV226" i="42"/>
  <c r="AR226" i="42"/>
  <c r="AC226" i="42"/>
  <c r="CI226" i="42"/>
  <c r="CE226" i="42"/>
  <c r="CA226" i="42"/>
  <c r="BW226" i="42"/>
  <c r="BS226" i="42"/>
  <c r="BO226" i="42"/>
  <c r="BK226" i="42"/>
  <c r="BG226" i="42"/>
  <c r="BC226" i="42"/>
  <c r="AY226" i="42"/>
  <c r="AU226" i="42"/>
  <c r="AQ226" i="42"/>
  <c r="AB226" i="42"/>
  <c r="CH226" i="42"/>
  <c r="CD226" i="42"/>
  <c r="BZ226" i="42"/>
  <c r="BV226" i="42"/>
  <c r="BR226" i="42"/>
  <c r="BN226" i="42"/>
  <c r="BJ226" i="42"/>
  <c r="BF226" i="42"/>
  <c r="BB226" i="42"/>
  <c r="AX226" i="42"/>
  <c r="AT226" i="42"/>
  <c r="AO226" i="42"/>
  <c r="AA226" i="42"/>
  <c r="CG226" i="42"/>
  <c r="CC226" i="42"/>
  <c r="BY226" i="42"/>
  <c r="BU226" i="42"/>
  <c r="BQ226" i="42"/>
  <c r="BM226" i="42"/>
  <c r="BI226" i="42"/>
  <c r="BE226" i="42"/>
  <c r="BA226" i="42"/>
  <c r="AW226" i="42"/>
  <c r="AS226" i="42"/>
  <c r="A54" i="45"/>
  <c r="B54" i="45" s="1"/>
  <c r="A136" i="44"/>
  <c r="A228" i="44"/>
  <c r="CF228" i="42"/>
  <c r="CB228" i="42"/>
  <c r="BX228" i="42"/>
  <c r="BT228" i="42"/>
  <c r="BP228" i="42"/>
  <c r="BL228" i="42"/>
  <c r="BH228" i="42"/>
  <c r="BD228" i="42"/>
  <c r="AZ228" i="42"/>
  <c r="AV228" i="42"/>
  <c r="AR228" i="42"/>
  <c r="AC228" i="42"/>
  <c r="CI228" i="42"/>
  <c r="CE228" i="42"/>
  <c r="CA228" i="42"/>
  <c r="BW228" i="42"/>
  <c r="BS228" i="42"/>
  <c r="BO228" i="42"/>
  <c r="BK228" i="42"/>
  <c r="BG228" i="42"/>
  <c r="BC228" i="42"/>
  <c r="AY228" i="42"/>
  <c r="AU228" i="42"/>
  <c r="AQ228" i="42"/>
  <c r="AB228" i="42"/>
  <c r="CH228" i="42"/>
  <c r="CD228" i="42"/>
  <c r="BZ228" i="42"/>
  <c r="BV228" i="42"/>
  <c r="BR228" i="42"/>
  <c r="BN228" i="42"/>
  <c r="BJ228" i="42"/>
  <c r="BF228" i="42"/>
  <c r="BB228" i="42"/>
  <c r="AX228" i="42"/>
  <c r="AT228" i="42"/>
  <c r="AO228" i="42"/>
  <c r="AA228" i="42"/>
  <c r="CG228" i="42"/>
  <c r="CC228" i="42"/>
  <c r="BY228" i="42"/>
  <c r="BU228" i="42"/>
  <c r="BQ228" i="42"/>
  <c r="BM228" i="42"/>
  <c r="BI228" i="42"/>
  <c r="BE228" i="42"/>
  <c r="BA228" i="42"/>
  <c r="AW228" i="42"/>
  <c r="AS228" i="42"/>
  <c r="A248" i="43"/>
  <c r="A73" i="45"/>
  <c r="A155" i="44"/>
  <c r="A75" i="45"/>
  <c r="A157" i="44"/>
  <c r="A77" i="45"/>
  <c r="A159" i="44"/>
  <c r="A85" i="45"/>
  <c r="A167" i="44"/>
  <c r="A87" i="45"/>
  <c r="A169" i="44"/>
  <c r="A147" i="44"/>
  <c r="B147" i="44" s="1"/>
  <c r="CG216" i="42"/>
  <c r="CC216" i="42"/>
  <c r="BY216" i="42"/>
  <c r="BU216" i="42"/>
  <c r="BQ216" i="42"/>
  <c r="BM216" i="42"/>
  <c r="BI216" i="42"/>
  <c r="BE216" i="42"/>
  <c r="BA216" i="42"/>
  <c r="AW216" i="42"/>
  <c r="AS216" i="42"/>
  <c r="CH216" i="42"/>
  <c r="CD216" i="42"/>
  <c r="BZ216" i="42"/>
  <c r="BV216" i="42"/>
  <c r="BR216" i="42"/>
  <c r="BN216" i="42"/>
  <c r="BJ216" i="42"/>
  <c r="BF216" i="42"/>
  <c r="BB216" i="42"/>
  <c r="AX216" i="42"/>
  <c r="AT216" i="42"/>
  <c r="AO216" i="42"/>
  <c r="AA216" i="42"/>
  <c r="CI216" i="42"/>
  <c r="CE216" i="42"/>
  <c r="CA216" i="42"/>
  <c r="BW216" i="42"/>
  <c r="BS216" i="42"/>
  <c r="BO216" i="42"/>
  <c r="BK216" i="42"/>
  <c r="BG216" i="42"/>
  <c r="BC216" i="42"/>
  <c r="AY216" i="42"/>
  <c r="AU216" i="42"/>
  <c r="AQ216" i="42"/>
  <c r="AB216" i="42"/>
  <c r="CF216" i="42"/>
  <c r="CB216" i="42"/>
  <c r="BX216" i="42"/>
  <c r="BT216" i="42"/>
  <c r="BP216" i="42"/>
  <c r="BL216" i="42"/>
  <c r="BH216" i="42"/>
  <c r="BD216" i="42"/>
  <c r="AZ216" i="42"/>
  <c r="AV216" i="42"/>
  <c r="AR216" i="42"/>
  <c r="AC216" i="42"/>
  <c r="A162" i="44"/>
  <c r="A84" i="45"/>
  <c r="A166" i="44"/>
  <c r="A148" i="44"/>
  <c r="B148" i="44" s="1"/>
  <c r="A47" i="45"/>
  <c r="B47" i="45" s="1"/>
  <c r="A221" i="44"/>
  <c r="A129" i="44"/>
  <c r="A68" i="45"/>
  <c r="A150" i="44"/>
  <c r="CG222" i="42"/>
  <c r="CC222" i="42"/>
  <c r="BY222" i="42"/>
  <c r="BU222" i="42"/>
  <c r="BQ222" i="42"/>
  <c r="BM222" i="42"/>
  <c r="BI222" i="42"/>
  <c r="BE222" i="42"/>
  <c r="BA222" i="42"/>
  <c r="AW222" i="42"/>
  <c r="AS222" i="42"/>
  <c r="BX222" i="42"/>
  <c r="BD222" i="42"/>
  <c r="AC222" i="42"/>
  <c r="CH222" i="42"/>
  <c r="BZ222" i="42"/>
  <c r="BR222" i="42"/>
  <c r="BJ222" i="42"/>
  <c r="BB222" i="42"/>
  <c r="AT222" i="42"/>
  <c r="AA222" i="42"/>
  <c r="CB222" i="42"/>
  <c r="BP222" i="42"/>
  <c r="AZ222" i="42"/>
  <c r="CI222" i="42"/>
  <c r="CE222" i="42"/>
  <c r="CA222" i="42"/>
  <c r="BW222" i="42"/>
  <c r="BS222" i="42"/>
  <c r="BO222" i="42"/>
  <c r="BK222" i="42"/>
  <c r="BG222" i="42"/>
  <c r="BC222" i="42"/>
  <c r="AY222" i="42"/>
  <c r="AU222" i="42"/>
  <c r="AQ222" i="42"/>
  <c r="AB222" i="42"/>
  <c r="BL222" i="42"/>
  <c r="AV222" i="42"/>
  <c r="CD222" i="42"/>
  <c r="BV222" i="42"/>
  <c r="BN222" i="42"/>
  <c r="BF222" i="42"/>
  <c r="AX222" i="42"/>
  <c r="AO222" i="42"/>
  <c r="CF222" i="42"/>
  <c r="BT222" i="42"/>
  <c r="BH222" i="42"/>
  <c r="AR222" i="42"/>
  <c r="A493" i="44"/>
  <c r="CY163" i="43"/>
  <c r="CF163" i="43"/>
  <c r="CB163" i="43"/>
  <c r="BX163" i="43"/>
  <c r="BT163" i="43"/>
  <c r="BP163" i="43"/>
  <c r="BL163" i="43"/>
  <c r="BH163" i="43"/>
  <c r="BD163" i="43"/>
  <c r="AZ163" i="43"/>
  <c r="AV163" i="43"/>
  <c r="AR163" i="43"/>
  <c r="AC163" i="43"/>
  <c r="CI163" i="43"/>
  <c r="CA163" i="43"/>
  <c r="BS163" i="43"/>
  <c r="BK163" i="43"/>
  <c r="BC163" i="43"/>
  <c r="AU163" i="43"/>
  <c r="AB163" i="43"/>
  <c r="CC163" i="43"/>
  <c r="BU163" i="43"/>
  <c r="BM163" i="43"/>
  <c r="BE163" i="43"/>
  <c r="AW163" i="43"/>
  <c r="CH163" i="43"/>
  <c r="CD163" i="43"/>
  <c r="BZ163" i="43"/>
  <c r="BV163" i="43"/>
  <c r="BR163" i="43"/>
  <c r="BN163" i="43"/>
  <c r="BJ163" i="43"/>
  <c r="BF163" i="43"/>
  <c r="BB163" i="43"/>
  <c r="AX163" i="43"/>
  <c r="AT163" i="43"/>
  <c r="AO163" i="43"/>
  <c r="AA163" i="43"/>
  <c r="CE163" i="43"/>
  <c r="BW163" i="43"/>
  <c r="BO163" i="43"/>
  <c r="BG163" i="43"/>
  <c r="AY163" i="43"/>
  <c r="AQ163" i="43"/>
  <c r="CG163" i="43"/>
  <c r="BY163" i="43"/>
  <c r="BQ163" i="43"/>
  <c r="BI163" i="43"/>
  <c r="BA163" i="43"/>
  <c r="AS163" i="43"/>
  <c r="A22" i="45"/>
  <c r="B22" i="45" s="1"/>
  <c r="A196" i="44"/>
  <c r="A104" i="44"/>
  <c r="CF107" i="42"/>
  <c r="BX107" i="42"/>
  <c r="BP107" i="42"/>
  <c r="BH107" i="42"/>
  <c r="AZ107" i="42"/>
  <c r="AR107" i="42"/>
  <c r="CI107" i="42"/>
  <c r="CE107" i="42"/>
  <c r="CA107" i="42"/>
  <c r="BW107" i="42"/>
  <c r="BS107" i="42"/>
  <c r="BO107" i="42"/>
  <c r="BK107" i="42"/>
  <c r="BG107" i="42"/>
  <c r="BC107" i="42"/>
  <c r="AY107" i="42"/>
  <c r="AU107" i="42"/>
  <c r="AQ107" i="42"/>
  <c r="AB107" i="42"/>
  <c r="BZ107" i="42"/>
  <c r="BR107" i="42"/>
  <c r="BJ107" i="42"/>
  <c r="BB107" i="42"/>
  <c r="AT107" i="42"/>
  <c r="AA107" i="42"/>
  <c r="CH107" i="42"/>
  <c r="CB107" i="42"/>
  <c r="BT107" i="42"/>
  <c r="BL107" i="42"/>
  <c r="BD107" i="42"/>
  <c r="AV107" i="42"/>
  <c r="AC107" i="42"/>
  <c r="CG107" i="42"/>
  <c r="CC107" i="42"/>
  <c r="BY107" i="42"/>
  <c r="BU107" i="42"/>
  <c r="BQ107" i="42"/>
  <c r="BM107" i="42"/>
  <c r="BI107" i="42"/>
  <c r="BE107" i="42"/>
  <c r="BA107" i="42"/>
  <c r="AW107" i="42"/>
  <c r="AS107" i="42"/>
  <c r="CD107" i="42"/>
  <c r="BV107" i="42"/>
  <c r="BN107" i="42"/>
  <c r="BF107" i="42"/>
  <c r="AX107" i="42"/>
  <c r="AO107" i="42"/>
  <c r="CG201" i="42"/>
  <c r="CC201" i="42"/>
  <c r="BY201" i="42"/>
  <c r="BU201" i="42"/>
  <c r="BQ201" i="42"/>
  <c r="BM201" i="42"/>
  <c r="BI201" i="42"/>
  <c r="BE201" i="42"/>
  <c r="BA201" i="42"/>
  <c r="AW201" i="42"/>
  <c r="AS201" i="42"/>
  <c r="CH201" i="42"/>
  <c r="CD201" i="42"/>
  <c r="BZ201" i="42"/>
  <c r="BV201" i="42"/>
  <c r="BR201" i="42"/>
  <c r="BN201" i="42"/>
  <c r="BJ201" i="42"/>
  <c r="BF201" i="42"/>
  <c r="BB201" i="42"/>
  <c r="AX201" i="42"/>
  <c r="AT201" i="42"/>
  <c r="AO201" i="42"/>
  <c r="AA201" i="42"/>
  <c r="CI201" i="42"/>
  <c r="CE201" i="42"/>
  <c r="CA201" i="42"/>
  <c r="BW201" i="42"/>
  <c r="BS201" i="42"/>
  <c r="BO201" i="42"/>
  <c r="BK201" i="42"/>
  <c r="BG201" i="42"/>
  <c r="BC201" i="42"/>
  <c r="AY201" i="42"/>
  <c r="AU201" i="42"/>
  <c r="AQ201" i="42"/>
  <c r="AB201" i="42"/>
  <c r="CF201" i="42"/>
  <c r="CB201" i="42"/>
  <c r="BX201" i="42"/>
  <c r="BT201" i="42"/>
  <c r="BP201" i="42"/>
  <c r="BL201" i="42"/>
  <c r="BH201" i="42"/>
  <c r="BD201" i="42"/>
  <c r="AZ201" i="42"/>
  <c r="AV201" i="42"/>
  <c r="AR201" i="42"/>
  <c r="AC201" i="42"/>
  <c r="CG203" i="42"/>
  <c r="CC203" i="42"/>
  <c r="BY203" i="42"/>
  <c r="BU203" i="42"/>
  <c r="BQ203" i="42"/>
  <c r="BM203" i="42"/>
  <c r="BI203" i="42"/>
  <c r="BE203" i="42"/>
  <c r="BA203" i="42"/>
  <c r="AW203" i="42"/>
  <c r="AS203" i="42"/>
  <c r="CH203" i="42"/>
  <c r="CD203" i="42"/>
  <c r="BZ203" i="42"/>
  <c r="BV203" i="42"/>
  <c r="BR203" i="42"/>
  <c r="BN203" i="42"/>
  <c r="BJ203" i="42"/>
  <c r="BF203" i="42"/>
  <c r="BB203" i="42"/>
  <c r="AX203" i="42"/>
  <c r="AT203" i="42"/>
  <c r="AO203" i="42"/>
  <c r="AA203" i="42"/>
  <c r="CI203" i="42"/>
  <c r="CE203" i="42"/>
  <c r="CA203" i="42"/>
  <c r="BW203" i="42"/>
  <c r="BS203" i="42"/>
  <c r="BO203" i="42"/>
  <c r="BK203" i="42"/>
  <c r="BG203" i="42"/>
  <c r="BC203" i="42"/>
  <c r="AY203" i="42"/>
  <c r="AU203" i="42"/>
  <c r="AQ203" i="42"/>
  <c r="AB203" i="42"/>
  <c r="CF203" i="42"/>
  <c r="CB203" i="42"/>
  <c r="BX203" i="42"/>
  <c r="BT203" i="42"/>
  <c r="BP203" i="42"/>
  <c r="BL203" i="42"/>
  <c r="BH203" i="42"/>
  <c r="BD203" i="42"/>
  <c r="AZ203" i="42"/>
  <c r="AV203" i="42"/>
  <c r="AR203" i="42"/>
  <c r="AC203" i="42"/>
  <c r="CG205" i="42"/>
  <c r="CC205" i="42"/>
  <c r="BY205" i="42"/>
  <c r="BU205" i="42"/>
  <c r="BQ205" i="42"/>
  <c r="BM205" i="42"/>
  <c r="BI205" i="42"/>
  <c r="BE205" i="42"/>
  <c r="BA205" i="42"/>
  <c r="AW205" i="42"/>
  <c r="AS205" i="42"/>
  <c r="CH205" i="42"/>
  <c r="CD205" i="42"/>
  <c r="BZ205" i="42"/>
  <c r="BV205" i="42"/>
  <c r="BR205" i="42"/>
  <c r="BN205" i="42"/>
  <c r="BJ205" i="42"/>
  <c r="BF205" i="42"/>
  <c r="BB205" i="42"/>
  <c r="AX205" i="42"/>
  <c r="AT205" i="42"/>
  <c r="AO205" i="42"/>
  <c r="AA205" i="42"/>
  <c r="CI205" i="42"/>
  <c r="CE205" i="42"/>
  <c r="CA205" i="42"/>
  <c r="BW205" i="42"/>
  <c r="BS205" i="42"/>
  <c r="BO205" i="42"/>
  <c r="BK205" i="42"/>
  <c r="BG205" i="42"/>
  <c r="BC205" i="42"/>
  <c r="AY205" i="42"/>
  <c r="AU205" i="42"/>
  <c r="AQ205" i="42"/>
  <c r="AB205" i="42"/>
  <c r="CF205" i="42"/>
  <c r="CB205" i="42"/>
  <c r="BX205" i="42"/>
  <c r="BT205" i="42"/>
  <c r="BP205" i="42"/>
  <c r="BL205" i="42"/>
  <c r="BH205" i="42"/>
  <c r="BD205" i="42"/>
  <c r="AZ205" i="42"/>
  <c r="AV205" i="42"/>
  <c r="AR205" i="42"/>
  <c r="AC205" i="42"/>
  <c r="CG207" i="42"/>
  <c r="CC207" i="42"/>
  <c r="BY207" i="42"/>
  <c r="BU207" i="42"/>
  <c r="BQ207" i="42"/>
  <c r="BM207" i="42"/>
  <c r="BI207" i="42"/>
  <c r="BE207" i="42"/>
  <c r="BA207" i="42"/>
  <c r="AW207" i="42"/>
  <c r="AS207" i="42"/>
  <c r="CH207" i="42"/>
  <c r="CD207" i="42"/>
  <c r="BZ207" i="42"/>
  <c r="BV207" i="42"/>
  <c r="BR207" i="42"/>
  <c r="BN207" i="42"/>
  <c r="BJ207" i="42"/>
  <c r="BF207" i="42"/>
  <c r="BB207" i="42"/>
  <c r="AX207" i="42"/>
  <c r="AT207" i="42"/>
  <c r="AO207" i="42"/>
  <c r="AA207" i="42"/>
  <c r="CI207" i="42"/>
  <c r="CE207" i="42"/>
  <c r="CA207" i="42"/>
  <c r="BW207" i="42"/>
  <c r="BS207" i="42"/>
  <c r="BO207" i="42"/>
  <c r="BK207" i="42"/>
  <c r="BG207" i="42"/>
  <c r="BC207" i="42"/>
  <c r="AY207" i="42"/>
  <c r="AU207" i="42"/>
  <c r="AQ207" i="42"/>
  <c r="AB207" i="42"/>
  <c r="CF207" i="42"/>
  <c r="CB207" i="42"/>
  <c r="BX207" i="42"/>
  <c r="BT207" i="42"/>
  <c r="BP207" i="42"/>
  <c r="BL207" i="42"/>
  <c r="BH207" i="42"/>
  <c r="BD207" i="42"/>
  <c r="AZ207" i="42"/>
  <c r="AV207" i="42"/>
  <c r="AR207" i="42"/>
  <c r="AC207" i="42"/>
  <c r="CF209" i="42"/>
  <c r="CB209" i="42"/>
  <c r="BX209" i="42"/>
  <c r="BT209" i="42"/>
  <c r="BP209" i="42"/>
  <c r="BL209" i="42"/>
  <c r="CG209" i="42"/>
  <c r="CC209" i="42"/>
  <c r="BY209" i="42"/>
  <c r="BU209" i="42"/>
  <c r="BQ209" i="42"/>
  <c r="BM209" i="42"/>
  <c r="BI209" i="42"/>
  <c r="BE209" i="42"/>
  <c r="BA209" i="42"/>
  <c r="AW209" i="42"/>
  <c r="AS209" i="42"/>
  <c r="BF209" i="42"/>
  <c r="AX209" i="42"/>
  <c r="AO209" i="42"/>
  <c r="BH209" i="42"/>
  <c r="AZ209" i="42"/>
  <c r="AR209" i="42"/>
  <c r="CH209" i="42"/>
  <c r="CD209" i="42"/>
  <c r="BZ209" i="42"/>
  <c r="BV209" i="42"/>
  <c r="BR209" i="42"/>
  <c r="BN209" i="42"/>
  <c r="CI209" i="42"/>
  <c r="CE209" i="42"/>
  <c r="CA209" i="42"/>
  <c r="BW209" i="42"/>
  <c r="BS209" i="42"/>
  <c r="BO209" i="42"/>
  <c r="BK209" i="42"/>
  <c r="BG209" i="42"/>
  <c r="BC209" i="42"/>
  <c r="AY209" i="42"/>
  <c r="AU209" i="42"/>
  <c r="AQ209" i="42"/>
  <c r="AB209" i="42"/>
  <c r="BJ209" i="42"/>
  <c r="BB209" i="42"/>
  <c r="AT209" i="42"/>
  <c r="AA209" i="42"/>
  <c r="BD209" i="42"/>
  <c r="AV209" i="42"/>
  <c r="AC209" i="42"/>
  <c r="CF211" i="42"/>
  <c r="CB211" i="42"/>
  <c r="BX211" i="42"/>
  <c r="BT211" i="42"/>
  <c r="BP211" i="42"/>
  <c r="BL211" i="42"/>
  <c r="BH211" i="42"/>
  <c r="BD211" i="42"/>
  <c r="AZ211" i="42"/>
  <c r="AV211" i="42"/>
  <c r="AR211" i="42"/>
  <c r="AC211" i="42"/>
  <c r="CI211" i="42"/>
  <c r="CE211" i="42"/>
  <c r="CA211" i="42"/>
  <c r="BW211" i="42"/>
  <c r="BS211" i="42"/>
  <c r="BO211" i="42"/>
  <c r="BK211" i="42"/>
  <c r="BG211" i="42"/>
  <c r="BC211" i="42"/>
  <c r="AY211" i="42"/>
  <c r="AU211" i="42"/>
  <c r="AQ211" i="42"/>
  <c r="AB211" i="42"/>
  <c r="CH211" i="42"/>
  <c r="CD211" i="42"/>
  <c r="BZ211" i="42"/>
  <c r="BV211" i="42"/>
  <c r="BR211" i="42"/>
  <c r="BN211" i="42"/>
  <c r="BJ211" i="42"/>
  <c r="BF211" i="42"/>
  <c r="BB211" i="42"/>
  <c r="AX211" i="42"/>
  <c r="AT211" i="42"/>
  <c r="AO211" i="42"/>
  <c r="AA211" i="42"/>
  <c r="CG211" i="42"/>
  <c r="CC211" i="42"/>
  <c r="BY211" i="42"/>
  <c r="BU211" i="42"/>
  <c r="BQ211" i="42"/>
  <c r="BM211" i="42"/>
  <c r="BI211" i="42"/>
  <c r="BE211" i="42"/>
  <c r="BA211" i="42"/>
  <c r="AW211" i="42"/>
  <c r="AS211" i="42"/>
  <c r="CF213" i="42"/>
  <c r="CB213" i="42"/>
  <c r="BX213" i="42"/>
  <c r="BT213" i="42"/>
  <c r="BP213" i="42"/>
  <c r="BL213" i="42"/>
  <c r="BH213" i="42"/>
  <c r="BD213" i="42"/>
  <c r="AZ213" i="42"/>
  <c r="AV213" i="42"/>
  <c r="AR213" i="42"/>
  <c r="AC213" i="42"/>
  <c r="CI213" i="42"/>
  <c r="CE213" i="42"/>
  <c r="CA213" i="42"/>
  <c r="BW213" i="42"/>
  <c r="BS213" i="42"/>
  <c r="BO213" i="42"/>
  <c r="BK213" i="42"/>
  <c r="BG213" i="42"/>
  <c r="BC213" i="42"/>
  <c r="AY213" i="42"/>
  <c r="AU213" i="42"/>
  <c r="AQ213" i="42"/>
  <c r="AB213" i="42"/>
  <c r="CH213" i="42"/>
  <c r="CD213" i="42"/>
  <c r="BZ213" i="42"/>
  <c r="BV213" i="42"/>
  <c r="BR213" i="42"/>
  <c r="BN213" i="42"/>
  <c r="BJ213" i="42"/>
  <c r="BF213" i="42"/>
  <c r="BB213" i="42"/>
  <c r="AX213" i="42"/>
  <c r="AT213" i="42"/>
  <c r="AO213" i="42"/>
  <c r="AA213" i="42"/>
  <c r="CG213" i="42"/>
  <c r="CC213" i="42"/>
  <c r="BY213" i="42"/>
  <c r="BU213" i="42"/>
  <c r="BQ213" i="42"/>
  <c r="BM213" i="42"/>
  <c r="BI213" i="42"/>
  <c r="BE213" i="42"/>
  <c r="BA213" i="42"/>
  <c r="AW213" i="42"/>
  <c r="AS213" i="42"/>
  <c r="CF215" i="42"/>
  <c r="CB215" i="42"/>
  <c r="BX215" i="42"/>
  <c r="BT215" i="42"/>
  <c r="BP215" i="42"/>
  <c r="BL215" i="42"/>
  <c r="BH215" i="42"/>
  <c r="BD215" i="42"/>
  <c r="AZ215" i="42"/>
  <c r="AV215" i="42"/>
  <c r="AR215" i="42"/>
  <c r="AC215" i="42"/>
  <c r="CI215" i="42"/>
  <c r="CE215" i="42"/>
  <c r="CA215" i="42"/>
  <c r="BW215" i="42"/>
  <c r="BS215" i="42"/>
  <c r="BO215" i="42"/>
  <c r="BK215" i="42"/>
  <c r="BG215" i="42"/>
  <c r="BC215" i="42"/>
  <c r="AY215" i="42"/>
  <c r="AU215" i="42"/>
  <c r="AQ215" i="42"/>
  <c r="AB215" i="42"/>
  <c r="CH215" i="42"/>
  <c r="CD215" i="42"/>
  <c r="BZ215" i="42"/>
  <c r="BV215" i="42"/>
  <c r="BR215" i="42"/>
  <c r="BN215" i="42"/>
  <c r="BJ215" i="42"/>
  <c r="BF215" i="42"/>
  <c r="BB215" i="42"/>
  <c r="AX215" i="42"/>
  <c r="AT215" i="42"/>
  <c r="AO215" i="42"/>
  <c r="AA215" i="42"/>
  <c r="CG215" i="42"/>
  <c r="CC215" i="42"/>
  <c r="BY215" i="42"/>
  <c r="BU215" i="42"/>
  <c r="BQ215" i="42"/>
  <c r="BM215" i="42"/>
  <c r="BI215" i="42"/>
  <c r="BE215" i="42"/>
  <c r="BA215" i="42"/>
  <c r="AW215" i="42"/>
  <c r="AS215" i="42"/>
  <c r="CF217" i="42"/>
  <c r="CB217" i="42"/>
  <c r="BX217" i="42"/>
  <c r="BT217" i="42"/>
  <c r="BP217" i="42"/>
  <c r="BL217" i="42"/>
  <c r="BH217" i="42"/>
  <c r="BD217" i="42"/>
  <c r="AZ217" i="42"/>
  <c r="AV217" i="42"/>
  <c r="AR217" i="42"/>
  <c r="AC217" i="42"/>
  <c r="CI217" i="42"/>
  <c r="CE217" i="42"/>
  <c r="CA217" i="42"/>
  <c r="BW217" i="42"/>
  <c r="BS217" i="42"/>
  <c r="BO217" i="42"/>
  <c r="BK217" i="42"/>
  <c r="BG217" i="42"/>
  <c r="BC217" i="42"/>
  <c r="AY217" i="42"/>
  <c r="AU217" i="42"/>
  <c r="AQ217" i="42"/>
  <c r="AB217" i="42"/>
  <c r="CH217" i="42"/>
  <c r="CD217" i="42"/>
  <c r="BZ217" i="42"/>
  <c r="BV217" i="42"/>
  <c r="BR217" i="42"/>
  <c r="BN217" i="42"/>
  <c r="BJ217" i="42"/>
  <c r="BF217" i="42"/>
  <c r="BB217" i="42"/>
  <c r="AX217" i="42"/>
  <c r="AT217" i="42"/>
  <c r="AO217" i="42"/>
  <c r="AA217" i="42"/>
  <c r="CG217" i="42"/>
  <c r="CC217" i="42"/>
  <c r="BY217" i="42"/>
  <c r="BU217" i="42"/>
  <c r="BQ217" i="42"/>
  <c r="BM217" i="42"/>
  <c r="BI217" i="42"/>
  <c r="BE217" i="42"/>
  <c r="BA217" i="42"/>
  <c r="AW217" i="42"/>
  <c r="AS217" i="42"/>
  <c r="CG144" i="43"/>
  <c r="CC144" i="43"/>
  <c r="BY144" i="43"/>
  <c r="BU144" i="43"/>
  <c r="BQ144" i="43"/>
  <c r="BM144" i="43"/>
  <c r="BI144" i="43"/>
  <c r="BE144" i="43"/>
  <c r="BA144" i="43"/>
  <c r="AW144" i="43"/>
  <c r="AS144" i="43"/>
  <c r="CH144" i="43"/>
  <c r="CD144" i="43"/>
  <c r="BZ144" i="43"/>
  <c r="BV144" i="43"/>
  <c r="BR144" i="43"/>
  <c r="BN144" i="43"/>
  <c r="BJ144" i="43"/>
  <c r="BF144" i="43"/>
  <c r="BB144" i="43"/>
  <c r="AX144" i="43"/>
  <c r="AT144" i="43"/>
  <c r="AO144" i="43"/>
  <c r="AA144" i="43"/>
  <c r="CI144" i="43"/>
  <c r="CE144" i="43"/>
  <c r="CA144" i="43"/>
  <c r="BW144" i="43"/>
  <c r="BS144" i="43"/>
  <c r="BO144" i="43"/>
  <c r="BK144" i="43"/>
  <c r="BG144" i="43"/>
  <c r="BC144" i="43"/>
  <c r="AY144" i="43"/>
  <c r="AU144" i="43"/>
  <c r="AQ144" i="43"/>
  <c r="AB144" i="43"/>
  <c r="CF144" i="43"/>
  <c r="CB144" i="43"/>
  <c r="BX144" i="43"/>
  <c r="BT144" i="43"/>
  <c r="BP144" i="43"/>
  <c r="BL144" i="43"/>
  <c r="BH144" i="43"/>
  <c r="BD144" i="43"/>
  <c r="AZ144" i="43"/>
  <c r="AV144" i="43"/>
  <c r="AR144" i="43"/>
  <c r="AC144" i="43"/>
  <c r="A46" i="45"/>
  <c r="A128" i="44"/>
  <c r="A220" i="44"/>
  <c r="A106" i="44"/>
  <c r="A198" i="44"/>
  <c r="CE106" i="42"/>
  <c r="BW106" i="42"/>
  <c r="BO106" i="42"/>
  <c r="BG106" i="42"/>
  <c r="AY106" i="42"/>
  <c r="AQ106" i="42"/>
  <c r="CF106" i="42"/>
  <c r="CB106" i="42"/>
  <c r="BX106" i="42"/>
  <c r="BT106" i="42"/>
  <c r="BP106" i="42"/>
  <c r="BL106" i="42"/>
  <c r="BH106" i="42"/>
  <c r="BD106" i="42"/>
  <c r="AZ106" i="42"/>
  <c r="AV106" i="42"/>
  <c r="AR106" i="42"/>
  <c r="AC106" i="42"/>
  <c r="CG106" i="42"/>
  <c r="BY106" i="42"/>
  <c r="BQ106" i="42"/>
  <c r="BI106" i="42"/>
  <c r="BA106" i="42"/>
  <c r="AS106" i="42"/>
  <c r="CI106" i="42"/>
  <c r="CA106" i="42"/>
  <c r="BS106" i="42"/>
  <c r="BK106" i="42"/>
  <c r="BC106" i="42"/>
  <c r="AU106" i="42"/>
  <c r="AB106" i="42"/>
  <c r="CH106" i="42"/>
  <c r="CD106" i="42"/>
  <c r="BZ106" i="42"/>
  <c r="BV106" i="42"/>
  <c r="BR106" i="42"/>
  <c r="BN106" i="42"/>
  <c r="BJ106" i="42"/>
  <c r="BF106" i="42"/>
  <c r="BB106" i="42"/>
  <c r="AX106" i="42"/>
  <c r="AT106" i="42"/>
  <c r="AO106" i="42"/>
  <c r="AA106" i="42"/>
  <c r="CC106" i="42"/>
  <c r="BU106" i="42"/>
  <c r="BM106" i="42"/>
  <c r="BE106" i="42"/>
  <c r="AW106" i="42"/>
  <c r="A26" i="45"/>
  <c r="B26" i="45" s="1"/>
  <c r="A108" i="44"/>
  <c r="A200" i="44"/>
  <c r="CG108" i="42"/>
  <c r="CC108" i="42"/>
  <c r="BY108" i="42"/>
  <c r="BU108" i="42"/>
  <c r="BQ108" i="42"/>
  <c r="BM108" i="42"/>
  <c r="BI108" i="42"/>
  <c r="BE108" i="42"/>
  <c r="BA108" i="42"/>
  <c r="AW108" i="42"/>
  <c r="AS108" i="42"/>
  <c r="CH108" i="42"/>
  <c r="CD108" i="42"/>
  <c r="BZ108" i="42"/>
  <c r="BV108" i="42"/>
  <c r="BR108" i="42"/>
  <c r="BN108" i="42"/>
  <c r="BJ108" i="42"/>
  <c r="BF108" i="42"/>
  <c r="BB108" i="42"/>
  <c r="AX108" i="42"/>
  <c r="AT108" i="42"/>
  <c r="AO108" i="42"/>
  <c r="AA108" i="42"/>
  <c r="CI108" i="42"/>
  <c r="CE108" i="42"/>
  <c r="CA108" i="42"/>
  <c r="BW108" i="42"/>
  <c r="BS108" i="42"/>
  <c r="BO108" i="42"/>
  <c r="BK108" i="42"/>
  <c r="BG108" i="42"/>
  <c r="BC108" i="42"/>
  <c r="AY108" i="42"/>
  <c r="AU108" i="42"/>
  <c r="AQ108" i="42"/>
  <c r="AB108" i="42"/>
  <c r="CF108" i="42"/>
  <c r="CB108" i="42"/>
  <c r="BX108" i="42"/>
  <c r="BT108" i="42"/>
  <c r="BP108" i="42"/>
  <c r="BL108" i="42"/>
  <c r="BH108" i="42"/>
  <c r="BD108" i="42"/>
  <c r="AZ108" i="42"/>
  <c r="AV108" i="42"/>
  <c r="AR108" i="42"/>
  <c r="AC108" i="42"/>
  <c r="A28" i="45"/>
  <c r="B28" i="45" s="1"/>
  <c r="A110" i="44"/>
  <c r="A202" i="44"/>
  <c r="CF110" i="42"/>
  <c r="CB110" i="42"/>
  <c r="BX110" i="42"/>
  <c r="BT110" i="42"/>
  <c r="BP110" i="42"/>
  <c r="BL110" i="42"/>
  <c r="BH110" i="42"/>
  <c r="BD110" i="42"/>
  <c r="AZ110" i="42"/>
  <c r="AV110" i="42"/>
  <c r="AR110" i="42"/>
  <c r="AC110" i="42"/>
  <c r="CG110" i="42"/>
  <c r="BY110" i="42"/>
  <c r="BQ110" i="42"/>
  <c r="BI110" i="42"/>
  <c r="BA110" i="42"/>
  <c r="AS110" i="42"/>
  <c r="CI110" i="42"/>
  <c r="CA110" i="42"/>
  <c r="BS110" i="42"/>
  <c r="BK110" i="42"/>
  <c r="BC110" i="42"/>
  <c r="AU110" i="42"/>
  <c r="AB110" i="42"/>
  <c r="CH110" i="42"/>
  <c r="CD110" i="42"/>
  <c r="BZ110" i="42"/>
  <c r="BV110" i="42"/>
  <c r="BR110" i="42"/>
  <c r="BN110" i="42"/>
  <c r="BJ110" i="42"/>
  <c r="BF110" i="42"/>
  <c r="BB110" i="42"/>
  <c r="AX110" i="42"/>
  <c r="AT110" i="42"/>
  <c r="AO110" i="42"/>
  <c r="AA110" i="42"/>
  <c r="CC110" i="42"/>
  <c r="BU110" i="42"/>
  <c r="BM110" i="42"/>
  <c r="BE110" i="42"/>
  <c r="AW110" i="42"/>
  <c r="CE110" i="42"/>
  <c r="BW110" i="42"/>
  <c r="BO110" i="42"/>
  <c r="BG110" i="42"/>
  <c r="AY110" i="42"/>
  <c r="AQ110" i="42"/>
  <c r="A30" i="45"/>
  <c r="B30" i="45" s="1"/>
  <c r="A112" i="44"/>
  <c r="A204" i="44"/>
  <c r="CG112" i="42"/>
  <c r="CC112" i="42"/>
  <c r="BY112" i="42"/>
  <c r="BU112" i="42"/>
  <c r="BQ112" i="42"/>
  <c r="BM112" i="42"/>
  <c r="BI112" i="42"/>
  <c r="BE112" i="42"/>
  <c r="BA112" i="42"/>
  <c r="AW112" i="42"/>
  <c r="AS112" i="42"/>
  <c r="CH112" i="42"/>
  <c r="CD112" i="42"/>
  <c r="BZ112" i="42"/>
  <c r="BV112" i="42"/>
  <c r="BR112" i="42"/>
  <c r="BN112" i="42"/>
  <c r="BJ112" i="42"/>
  <c r="BF112" i="42"/>
  <c r="BB112" i="42"/>
  <c r="AX112" i="42"/>
  <c r="AT112" i="42"/>
  <c r="AO112" i="42"/>
  <c r="AA112" i="42"/>
  <c r="CI112" i="42"/>
  <c r="CE112" i="42"/>
  <c r="CA112" i="42"/>
  <c r="BW112" i="42"/>
  <c r="BS112" i="42"/>
  <c r="BO112" i="42"/>
  <c r="BK112" i="42"/>
  <c r="BG112" i="42"/>
  <c r="BC112" i="42"/>
  <c r="AY112" i="42"/>
  <c r="AU112" i="42"/>
  <c r="AQ112" i="42"/>
  <c r="AB112" i="42"/>
  <c r="CF112" i="42"/>
  <c r="CB112" i="42"/>
  <c r="BX112" i="42"/>
  <c r="BT112" i="42"/>
  <c r="BP112" i="42"/>
  <c r="BL112" i="42"/>
  <c r="BH112" i="42"/>
  <c r="BD112" i="42"/>
  <c r="AZ112" i="42"/>
  <c r="AV112" i="42"/>
  <c r="AR112" i="42"/>
  <c r="AC112" i="42"/>
  <c r="A32" i="45"/>
  <c r="B32" i="45" s="1"/>
  <c r="A114" i="44"/>
  <c r="A206" i="44"/>
  <c r="CG114" i="42"/>
  <c r="CC114" i="42"/>
  <c r="BY114" i="42"/>
  <c r="BU114" i="42"/>
  <c r="BQ114" i="42"/>
  <c r="BM114" i="42"/>
  <c r="BI114" i="42"/>
  <c r="BE114" i="42"/>
  <c r="BA114" i="42"/>
  <c r="AW114" i="42"/>
  <c r="AS114" i="42"/>
  <c r="CH114" i="42"/>
  <c r="CD114" i="42"/>
  <c r="BZ114" i="42"/>
  <c r="BV114" i="42"/>
  <c r="BR114" i="42"/>
  <c r="BN114" i="42"/>
  <c r="BJ114" i="42"/>
  <c r="BF114" i="42"/>
  <c r="BB114" i="42"/>
  <c r="AX114" i="42"/>
  <c r="AT114" i="42"/>
  <c r="AO114" i="42"/>
  <c r="AA114" i="42"/>
  <c r="CI114" i="42"/>
  <c r="CE114" i="42"/>
  <c r="CA114" i="42"/>
  <c r="BW114" i="42"/>
  <c r="BS114" i="42"/>
  <c r="BO114" i="42"/>
  <c r="BK114" i="42"/>
  <c r="BG114" i="42"/>
  <c r="BC114" i="42"/>
  <c r="AY114" i="42"/>
  <c r="AU114" i="42"/>
  <c r="AQ114" i="42"/>
  <c r="AB114" i="42"/>
  <c r="CF114" i="42"/>
  <c r="CB114" i="42"/>
  <c r="BX114" i="42"/>
  <c r="BT114" i="42"/>
  <c r="BP114" i="42"/>
  <c r="BL114" i="42"/>
  <c r="BH114" i="42"/>
  <c r="BD114" i="42"/>
  <c r="AZ114" i="42"/>
  <c r="AV114" i="42"/>
  <c r="AR114" i="42"/>
  <c r="AC114" i="42"/>
  <c r="A34" i="45"/>
  <c r="B34" i="45" s="1"/>
  <c r="A116" i="44"/>
  <c r="A208" i="44"/>
  <c r="CG116" i="42"/>
  <c r="CC116" i="42"/>
  <c r="BY116" i="42"/>
  <c r="BU116" i="42"/>
  <c r="BQ116" i="42"/>
  <c r="BM116" i="42"/>
  <c r="BI116" i="42"/>
  <c r="BE116" i="42"/>
  <c r="BA116" i="42"/>
  <c r="AW116" i="42"/>
  <c r="AS116" i="42"/>
  <c r="CH116" i="42"/>
  <c r="CD116" i="42"/>
  <c r="BZ116" i="42"/>
  <c r="BV116" i="42"/>
  <c r="BR116" i="42"/>
  <c r="BN116" i="42"/>
  <c r="BJ116" i="42"/>
  <c r="BF116" i="42"/>
  <c r="BB116" i="42"/>
  <c r="AX116" i="42"/>
  <c r="AT116" i="42"/>
  <c r="AO116" i="42"/>
  <c r="AA116" i="42"/>
  <c r="CI116" i="42"/>
  <c r="CE116" i="42"/>
  <c r="CA116" i="42"/>
  <c r="BW116" i="42"/>
  <c r="BS116" i="42"/>
  <c r="BO116" i="42"/>
  <c r="BK116" i="42"/>
  <c r="BG116" i="42"/>
  <c r="BC116" i="42"/>
  <c r="AY116" i="42"/>
  <c r="AU116" i="42"/>
  <c r="AQ116" i="42"/>
  <c r="AB116" i="42"/>
  <c r="CF116" i="42"/>
  <c r="CB116" i="42"/>
  <c r="BX116" i="42"/>
  <c r="BT116" i="42"/>
  <c r="BP116" i="42"/>
  <c r="BL116" i="42"/>
  <c r="BH116" i="42"/>
  <c r="BD116" i="42"/>
  <c r="AZ116" i="42"/>
  <c r="AV116" i="42"/>
  <c r="AR116" i="42"/>
  <c r="AC116" i="42"/>
  <c r="A36" i="45"/>
  <c r="B36" i="45" s="1"/>
  <c r="A118" i="44"/>
  <c r="A210" i="44"/>
  <c r="CG118" i="42"/>
  <c r="CC118" i="42"/>
  <c r="BY118" i="42"/>
  <c r="BU118" i="42"/>
  <c r="BQ118" i="42"/>
  <c r="BM118" i="42"/>
  <c r="BI118" i="42"/>
  <c r="BE118" i="42"/>
  <c r="BA118" i="42"/>
  <c r="AW118" i="42"/>
  <c r="AS118" i="42"/>
  <c r="CH118" i="42"/>
  <c r="CD118" i="42"/>
  <c r="BZ118" i="42"/>
  <c r="BV118" i="42"/>
  <c r="BR118" i="42"/>
  <c r="BN118" i="42"/>
  <c r="BJ118" i="42"/>
  <c r="BF118" i="42"/>
  <c r="BB118" i="42"/>
  <c r="AX118" i="42"/>
  <c r="AT118" i="42"/>
  <c r="AO118" i="42"/>
  <c r="AA118" i="42"/>
  <c r="CI118" i="42"/>
  <c r="CE118" i="42"/>
  <c r="CA118" i="42"/>
  <c r="BW118" i="42"/>
  <c r="BS118" i="42"/>
  <c r="BO118" i="42"/>
  <c r="BK118" i="42"/>
  <c r="BG118" i="42"/>
  <c r="BC118" i="42"/>
  <c r="AY118" i="42"/>
  <c r="AU118" i="42"/>
  <c r="AQ118" i="42"/>
  <c r="AB118" i="42"/>
  <c r="CF118" i="42"/>
  <c r="CB118" i="42"/>
  <c r="BX118" i="42"/>
  <c r="BT118" i="42"/>
  <c r="BP118" i="42"/>
  <c r="BL118" i="42"/>
  <c r="BH118" i="42"/>
  <c r="BD118" i="42"/>
  <c r="AZ118" i="42"/>
  <c r="AV118" i="42"/>
  <c r="AR118" i="42"/>
  <c r="AC118" i="42"/>
  <c r="A38" i="45"/>
  <c r="B38" i="45" s="1"/>
  <c r="A120" i="44"/>
  <c r="A212" i="44"/>
  <c r="CG120" i="42"/>
  <c r="CC120" i="42"/>
  <c r="BY120" i="42"/>
  <c r="BU120" i="42"/>
  <c r="BQ120" i="42"/>
  <c r="BM120" i="42"/>
  <c r="BI120" i="42"/>
  <c r="BE120" i="42"/>
  <c r="BA120" i="42"/>
  <c r="AW120" i="42"/>
  <c r="AS120" i="42"/>
  <c r="CH120" i="42"/>
  <c r="CD120" i="42"/>
  <c r="BZ120" i="42"/>
  <c r="BV120" i="42"/>
  <c r="BR120" i="42"/>
  <c r="BN120" i="42"/>
  <c r="BJ120" i="42"/>
  <c r="BF120" i="42"/>
  <c r="BB120" i="42"/>
  <c r="AX120" i="42"/>
  <c r="AT120" i="42"/>
  <c r="AO120" i="42"/>
  <c r="AA120" i="42"/>
  <c r="CI120" i="42"/>
  <c r="CE120" i="42"/>
  <c r="CA120" i="42"/>
  <c r="BW120" i="42"/>
  <c r="BS120" i="42"/>
  <c r="BO120" i="42"/>
  <c r="BK120" i="42"/>
  <c r="BG120" i="42"/>
  <c r="BC120" i="42"/>
  <c r="AY120" i="42"/>
  <c r="AU120" i="42"/>
  <c r="AQ120" i="42"/>
  <c r="AB120" i="42"/>
  <c r="CF120" i="42"/>
  <c r="CB120" i="42"/>
  <c r="BX120" i="42"/>
  <c r="BT120" i="42"/>
  <c r="BP120" i="42"/>
  <c r="BL120" i="42"/>
  <c r="BH120" i="42"/>
  <c r="BD120" i="42"/>
  <c r="AZ120" i="42"/>
  <c r="AV120" i="42"/>
  <c r="AR120" i="42"/>
  <c r="AC120" i="42"/>
  <c r="A40" i="45"/>
  <c r="B40" i="45" s="1"/>
  <c r="A122" i="44"/>
  <c r="A214" i="44"/>
  <c r="CG122" i="42"/>
  <c r="CC122" i="42"/>
  <c r="BY122" i="42"/>
  <c r="BU122" i="42"/>
  <c r="BQ122" i="42"/>
  <c r="BM122" i="42"/>
  <c r="BI122" i="42"/>
  <c r="BE122" i="42"/>
  <c r="BA122" i="42"/>
  <c r="AW122" i="42"/>
  <c r="AS122" i="42"/>
  <c r="CH122" i="42"/>
  <c r="CD122" i="42"/>
  <c r="BZ122" i="42"/>
  <c r="BV122" i="42"/>
  <c r="BR122" i="42"/>
  <c r="BN122" i="42"/>
  <c r="BJ122" i="42"/>
  <c r="BF122" i="42"/>
  <c r="BB122" i="42"/>
  <c r="AX122" i="42"/>
  <c r="AT122" i="42"/>
  <c r="AO122" i="42"/>
  <c r="AA122" i="42"/>
  <c r="CI122" i="42"/>
  <c r="CE122" i="42"/>
  <c r="CA122" i="42"/>
  <c r="BW122" i="42"/>
  <c r="BS122" i="42"/>
  <c r="BO122" i="42"/>
  <c r="BK122" i="42"/>
  <c r="BG122" i="42"/>
  <c r="BC122" i="42"/>
  <c r="AY122" i="42"/>
  <c r="AU122" i="42"/>
  <c r="AQ122" i="42"/>
  <c r="AB122" i="42"/>
  <c r="CF122" i="42"/>
  <c r="CB122" i="42"/>
  <c r="BX122" i="42"/>
  <c r="BT122" i="42"/>
  <c r="BP122" i="42"/>
  <c r="BL122" i="42"/>
  <c r="BH122" i="42"/>
  <c r="BD122" i="42"/>
  <c r="AZ122" i="42"/>
  <c r="AV122" i="42"/>
  <c r="AR122" i="42"/>
  <c r="AC122" i="42"/>
  <c r="CH149" i="43"/>
  <c r="CD149" i="43"/>
  <c r="BZ149" i="43"/>
  <c r="BV149" i="43"/>
  <c r="BR149" i="43"/>
  <c r="BN149" i="43"/>
  <c r="BJ149" i="43"/>
  <c r="BF149" i="43"/>
  <c r="BB149" i="43"/>
  <c r="AX149" i="43"/>
  <c r="AT149" i="43"/>
  <c r="AO149" i="43"/>
  <c r="AA149" i="43"/>
  <c r="CG149" i="43"/>
  <c r="CC149" i="43"/>
  <c r="BY149" i="43"/>
  <c r="BU149" i="43"/>
  <c r="BQ149" i="43"/>
  <c r="BM149" i="43"/>
  <c r="BI149" i="43"/>
  <c r="BE149" i="43"/>
  <c r="BA149" i="43"/>
  <c r="AW149" i="43"/>
  <c r="AS149" i="43"/>
  <c r="CF149" i="43"/>
  <c r="CB149" i="43"/>
  <c r="BX149" i="43"/>
  <c r="BT149" i="43"/>
  <c r="BP149" i="43"/>
  <c r="BL149" i="43"/>
  <c r="BH149" i="43"/>
  <c r="BD149" i="43"/>
  <c r="AZ149" i="43"/>
  <c r="AV149" i="43"/>
  <c r="AR149" i="43"/>
  <c r="AC149" i="43"/>
  <c r="CI149" i="43"/>
  <c r="CE149" i="43"/>
  <c r="CA149" i="43"/>
  <c r="BW149" i="43"/>
  <c r="BS149" i="43"/>
  <c r="BO149" i="43"/>
  <c r="BK149" i="43"/>
  <c r="BG149" i="43"/>
  <c r="BC149" i="43"/>
  <c r="AY149" i="43"/>
  <c r="AU149" i="43"/>
  <c r="AQ149" i="43"/>
  <c r="AB149" i="43"/>
  <c r="A149" i="44"/>
  <c r="B149" i="44" s="1"/>
  <c r="A49" i="45"/>
  <c r="B49" i="45" s="1"/>
  <c r="A223" i="44"/>
  <c r="A131" i="44"/>
  <c r="CF223" i="42"/>
  <c r="CB223" i="42"/>
  <c r="BX223" i="42"/>
  <c r="BT223" i="42"/>
  <c r="BP223" i="42"/>
  <c r="BL223" i="42"/>
  <c r="BH223" i="42"/>
  <c r="BD223" i="42"/>
  <c r="AZ223" i="42"/>
  <c r="AV223" i="42"/>
  <c r="AR223" i="42"/>
  <c r="AC223" i="42"/>
  <c r="CA223" i="42"/>
  <c r="BG223" i="42"/>
  <c r="AQ223" i="42"/>
  <c r="CG223" i="42"/>
  <c r="BY223" i="42"/>
  <c r="BQ223" i="42"/>
  <c r="BI223" i="42"/>
  <c r="BA223" i="42"/>
  <c r="AS223" i="42"/>
  <c r="CI223" i="42"/>
  <c r="BW223" i="42"/>
  <c r="BK223" i="42"/>
  <c r="AU223" i="42"/>
  <c r="CH223" i="42"/>
  <c r="CD223" i="42"/>
  <c r="BZ223" i="42"/>
  <c r="BV223" i="42"/>
  <c r="BR223" i="42"/>
  <c r="BN223" i="42"/>
  <c r="BJ223" i="42"/>
  <c r="BF223" i="42"/>
  <c r="BB223" i="42"/>
  <c r="AX223" i="42"/>
  <c r="AT223" i="42"/>
  <c r="AO223" i="42"/>
  <c r="AA223" i="42"/>
  <c r="BS223" i="42"/>
  <c r="AY223" i="42"/>
  <c r="CC223" i="42"/>
  <c r="BU223" i="42"/>
  <c r="BM223" i="42"/>
  <c r="BE223" i="42"/>
  <c r="AW223" i="42"/>
  <c r="CE223" i="42"/>
  <c r="BO223" i="42"/>
  <c r="BC223" i="42"/>
  <c r="AB223" i="42"/>
  <c r="A51" i="45"/>
  <c r="B51" i="45" s="1"/>
  <c r="A225" i="44"/>
  <c r="A133" i="44"/>
  <c r="CG225" i="42"/>
  <c r="CC225" i="42"/>
  <c r="BY225" i="42"/>
  <c r="BU225" i="42"/>
  <c r="BQ225" i="42"/>
  <c r="BM225" i="42"/>
  <c r="BI225" i="42"/>
  <c r="BE225" i="42"/>
  <c r="BA225" i="42"/>
  <c r="AW225" i="42"/>
  <c r="AS225" i="42"/>
  <c r="CH225" i="42"/>
  <c r="CD225" i="42"/>
  <c r="BZ225" i="42"/>
  <c r="BV225" i="42"/>
  <c r="BR225" i="42"/>
  <c r="BN225" i="42"/>
  <c r="BJ225" i="42"/>
  <c r="BF225" i="42"/>
  <c r="BB225" i="42"/>
  <c r="AX225" i="42"/>
  <c r="AT225" i="42"/>
  <c r="AO225" i="42"/>
  <c r="AA225" i="42"/>
  <c r="CI225" i="42"/>
  <c r="CE225" i="42"/>
  <c r="CA225" i="42"/>
  <c r="BW225" i="42"/>
  <c r="BS225" i="42"/>
  <c r="BO225" i="42"/>
  <c r="BK225" i="42"/>
  <c r="BG225" i="42"/>
  <c r="BC225" i="42"/>
  <c r="AY225" i="42"/>
  <c r="AU225" i="42"/>
  <c r="AQ225" i="42"/>
  <c r="AB225" i="42"/>
  <c r="CF225" i="42"/>
  <c r="CB225" i="42"/>
  <c r="BX225" i="42"/>
  <c r="BT225" i="42"/>
  <c r="BP225" i="42"/>
  <c r="BL225" i="42"/>
  <c r="BH225" i="42"/>
  <c r="BD225" i="42"/>
  <c r="AZ225" i="42"/>
  <c r="AV225" i="42"/>
  <c r="AR225" i="42"/>
  <c r="AC225" i="42"/>
  <c r="A53" i="45"/>
  <c r="B53" i="45" s="1"/>
  <c r="A227" i="44"/>
  <c r="A135" i="44"/>
  <c r="CG227" i="42"/>
  <c r="CC227" i="42"/>
  <c r="BY227" i="42"/>
  <c r="BU227" i="42"/>
  <c r="BQ227" i="42"/>
  <c r="BM227" i="42"/>
  <c r="BI227" i="42"/>
  <c r="BE227" i="42"/>
  <c r="BA227" i="42"/>
  <c r="AW227" i="42"/>
  <c r="AS227" i="42"/>
  <c r="CH227" i="42"/>
  <c r="CD227" i="42"/>
  <c r="BZ227" i="42"/>
  <c r="BV227" i="42"/>
  <c r="BR227" i="42"/>
  <c r="BN227" i="42"/>
  <c r="BJ227" i="42"/>
  <c r="BF227" i="42"/>
  <c r="BB227" i="42"/>
  <c r="AX227" i="42"/>
  <c r="AT227" i="42"/>
  <c r="AO227" i="42"/>
  <c r="AA227" i="42"/>
  <c r="CI227" i="42"/>
  <c r="CE227" i="42"/>
  <c r="CA227" i="42"/>
  <c r="BW227" i="42"/>
  <c r="BS227" i="42"/>
  <c r="BO227" i="42"/>
  <c r="BK227" i="42"/>
  <c r="BG227" i="42"/>
  <c r="BC227" i="42"/>
  <c r="AY227" i="42"/>
  <c r="AU227" i="42"/>
  <c r="AQ227" i="42"/>
  <c r="AB227" i="42"/>
  <c r="CF227" i="42"/>
  <c r="CB227" i="42"/>
  <c r="BX227" i="42"/>
  <c r="BT227" i="42"/>
  <c r="BP227" i="42"/>
  <c r="BL227" i="42"/>
  <c r="BH227" i="42"/>
  <c r="BD227" i="42"/>
  <c r="AZ227" i="42"/>
  <c r="AV227" i="42"/>
  <c r="AR227" i="42"/>
  <c r="AC227" i="42"/>
  <c r="A55" i="45"/>
  <c r="B55" i="45" s="1"/>
  <c r="A229" i="44"/>
  <c r="A137" i="44"/>
  <c r="CG229" i="42"/>
  <c r="CC229" i="42"/>
  <c r="BY229" i="42"/>
  <c r="BU229" i="42"/>
  <c r="BQ229" i="42"/>
  <c r="BM229" i="42"/>
  <c r="BI229" i="42"/>
  <c r="BE229" i="42"/>
  <c r="BA229" i="42"/>
  <c r="AW229" i="42"/>
  <c r="AS229" i="42"/>
  <c r="CH229" i="42"/>
  <c r="CD229" i="42"/>
  <c r="BZ229" i="42"/>
  <c r="BV229" i="42"/>
  <c r="BR229" i="42"/>
  <c r="BN229" i="42"/>
  <c r="BJ229" i="42"/>
  <c r="BF229" i="42"/>
  <c r="BB229" i="42"/>
  <c r="AX229" i="42"/>
  <c r="AT229" i="42"/>
  <c r="AO229" i="42"/>
  <c r="AA229" i="42"/>
  <c r="CI229" i="42"/>
  <c r="CE229" i="42"/>
  <c r="CA229" i="42"/>
  <c r="BW229" i="42"/>
  <c r="BS229" i="42"/>
  <c r="BO229" i="42"/>
  <c r="BK229" i="42"/>
  <c r="BG229" i="42"/>
  <c r="BC229" i="42"/>
  <c r="AY229" i="42"/>
  <c r="AU229" i="42"/>
  <c r="AQ229" i="42"/>
  <c r="AB229" i="42"/>
  <c r="CF229" i="42"/>
  <c r="CB229" i="42"/>
  <c r="BX229" i="42"/>
  <c r="BT229" i="42"/>
  <c r="BP229" i="42"/>
  <c r="BL229" i="42"/>
  <c r="BH229" i="42"/>
  <c r="BD229" i="42"/>
  <c r="AZ229" i="42"/>
  <c r="AV229" i="42"/>
  <c r="AR229" i="42"/>
  <c r="AC229" i="42"/>
  <c r="CH164" i="43"/>
  <c r="CD164" i="43"/>
  <c r="BZ164" i="43"/>
  <c r="BV164" i="43"/>
  <c r="BR164" i="43"/>
  <c r="BN164" i="43"/>
  <c r="BJ164" i="43"/>
  <c r="BF164" i="43"/>
  <c r="BB164" i="43"/>
  <c r="AX164" i="43"/>
  <c r="AT164" i="43"/>
  <c r="AO164" i="43"/>
  <c r="AA164" i="43"/>
  <c r="CC164" i="43"/>
  <c r="BU164" i="43"/>
  <c r="BM164" i="43"/>
  <c r="BE164" i="43"/>
  <c r="AW164" i="43"/>
  <c r="CE164" i="43"/>
  <c r="BW164" i="43"/>
  <c r="BO164" i="43"/>
  <c r="BG164" i="43"/>
  <c r="AY164" i="43"/>
  <c r="AQ164" i="43"/>
  <c r="CY164" i="43"/>
  <c r="CF164" i="43"/>
  <c r="CB164" i="43"/>
  <c r="BX164" i="43"/>
  <c r="BT164" i="43"/>
  <c r="BP164" i="43"/>
  <c r="BL164" i="43"/>
  <c r="BH164" i="43"/>
  <c r="BD164" i="43"/>
  <c r="AZ164" i="43"/>
  <c r="AV164" i="43"/>
  <c r="AR164" i="43"/>
  <c r="AC164" i="43"/>
  <c r="CG164" i="43"/>
  <c r="BY164" i="43"/>
  <c r="BQ164" i="43"/>
  <c r="BI164" i="43"/>
  <c r="BA164" i="43"/>
  <c r="AS164" i="43"/>
  <c r="CI164" i="43"/>
  <c r="CA164" i="43"/>
  <c r="BS164" i="43"/>
  <c r="BK164" i="43"/>
  <c r="BC164" i="43"/>
  <c r="AU164" i="43"/>
  <c r="AB164" i="43"/>
  <c r="A72" i="45"/>
  <c r="A154" i="44"/>
  <c r="A142" i="44"/>
  <c r="B142" i="44" s="1"/>
  <c r="CI146" i="43"/>
  <c r="CE146" i="43"/>
  <c r="CA146" i="43"/>
  <c r="BW146" i="43"/>
  <c r="BS146" i="43"/>
  <c r="BO146" i="43"/>
  <c r="BK146" i="43"/>
  <c r="BG146" i="43"/>
  <c r="BC146" i="43"/>
  <c r="AY146" i="43"/>
  <c r="AU146" i="43"/>
  <c r="AQ146" i="43"/>
  <c r="AB146" i="43"/>
  <c r="CF146" i="43"/>
  <c r="CB146" i="43"/>
  <c r="BX146" i="43"/>
  <c r="BT146" i="43"/>
  <c r="BP146" i="43"/>
  <c r="BL146" i="43"/>
  <c r="BH146" i="43"/>
  <c r="BD146" i="43"/>
  <c r="AZ146" i="43"/>
  <c r="AV146" i="43"/>
  <c r="AR146" i="43"/>
  <c r="AC146" i="43"/>
  <c r="CG146" i="43"/>
  <c r="CC146" i="43"/>
  <c r="BY146" i="43"/>
  <c r="BU146" i="43"/>
  <c r="BQ146" i="43"/>
  <c r="BM146" i="43"/>
  <c r="BI146" i="43"/>
  <c r="BE146" i="43"/>
  <c r="BA146" i="43"/>
  <c r="AW146" i="43"/>
  <c r="AS146" i="43"/>
  <c r="CH146" i="43"/>
  <c r="CD146" i="43"/>
  <c r="BZ146" i="43"/>
  <c r="BV146" i="43"/>
  <c r="BR146" i="43"/>
  <c r="BN146" i="43"/>
  <c r="BJ146" i="43"/>
  <c r="BF146" i="43"/>
  <c r="BB146" i="43"/>
  <c r="AX146" i="43"/>
  <c r="AT146" i="43"/>
  <c r="AO146" i="43"/>
  <c r="AA146" i="43"/>
  <c r="CI132" i="42"/>
  <c r="CE132" i="42"/>
  <c r="CA132" i="42"/>
  <c r="BW132" i="42"/>
  <c r="BS132" i="42"/>
  <c r="BO132" i="42"/>
  <c r="BK132" i="42"/>
  <c r="BG132" i="42"/>
  <c r="BC132" i="42"/>
  <c r="AY132" i="42"/>
  <c r="AU132" i="42"/>
  <c r="AQ132" i="42"/>
  <c r="AB132" i="42"/>
  <c r="CF132" i="42"/>
  <c r="CB132" i="42"/>
  <c r="BX132" i="42"/>
  <c r="BT132" i="42"/>
  <c r="BP132" i="42"/>
  <c r="BL132" i="42"/>
  <c r="BH132" i="42"/>
  <c r="BD132" i="42"/>
  <c r="AZ132" i="42"/>
  <c r="AV132" i="42"/>
  <c r="AR132" i="42"/>
  <c r="AC132" i="42"/>
  <c r="CG132" i="42"/>
  <c r="CC132" i="42"/>
  <c r="BY132" i="42"/>
  <c r="BU132" i="42"/>
  <c r="BQ132" i="42"/>
  <c r="BM132" i="42"/>
  <c r="BI132" i="42"/>
  <c r="BE132" i="42"/>
  <c r="BA132" i="42"/>
  <c r="AW132" i="42"/>
  <c r="AS132" i="42"/>
  <c r="CH132" i="42"/>
  <c r="CD132" i="42"/>
  <c r="BZ132" i="42"/>
  <c r="BV132" i="42"/>
  <c r="BR132" i="42"/>
  <c r="BN132" i="42"/>
  <c r="BJ132" i="42"/>
  <c r="BF132" i="42"/>
  <c r="BB132" i="42"/>
  <c r="AX132" i="42"/>
  <c r="AT132" i="42"/>
  <c r="AO132" i="42"/>
  <c r="AA132" i="42"/>
  <c r="CI134" i="42"/>
  <c r="CE134" i="42"/>
  <c r="CA134" i="42"/>
  <c r="BW134" i="42"/>
  <c r="BS134" i="42"/>
  <c r="BO134" i="42"/>
  <c r="BK134" i="42"/>
  <c r="BG134" i="42"/>
  <c r="BC134" i="42"/>
  <c r="AY134" i="42"/>
  <c r="AU134" i="42"/>
  <c r="AQ134" i="42"/>
  <c r="AB134" i="42"/>
  <c r="CF134" i="42"/>
  <c r="CB134" i="42"/>
  <c r="BX134" i="42"/>
  <c r="BT134" i="42"/>
  <c r="BP134" i="42"/>
  <c r="BL134" i="42"/>
  <c r="BH134" i="42"/>
  <c r="BD134" i="42"/>
  <c r="AZ134" i="42"/>
  <c r="AV134" i="42"/>
  <c r="AR134" i="42"/>
  <c r="AC134" i="42"/>
  <c r="CG134" i="42"/>
  <c r="CC134" i="42"/>
  <c r="BY134" i="42"/>
  <c r="BU134" i="42"/>
  <c r="BQ134" i="42"/>
  <c r="BM134" i="42"/>
  <c r="BI134" i="42"/>
  <c r="BE134" i="42"/>
  <c r="BA134" i="42"/>
  <c r="AW134" i="42"/>
  <c r="AS134" i="42"/>
  <c r="CH134" i="42"/>
  <c r="CD134" i="42"/>
  <c r="BZ134" i="42"/>
  <c r="BV134" i="42"/>
  <c r="BR134" i="42"/>
  <c r="BN134" i="42"/>
  <c r="BJ134" i="42"/>
  <c r="BF134" i="42"/>
  <c r="BB134" i="42"/>
  <c r="AX134" i="42"/>
  <c r="AT134" i="42"/>
  <c r="AO134" i="42"/>
  <c r="AA134" i="42"/>
  <c r="CI136" i="42"/>
  <c r="CE136" i="42"/>
  <c r="CA136" i="42"/>
  <c r="BW136" i="42"/>
  <c r="BS136" i="42"/>
  <c r="BO136" i="42"/>
  <c r="BK136" i="42"/>
  <c r="BG136" i="42"/>
  <c r="BC136" i="42"/>
  <c r="AY136" i="42"/>
  <c r="AU136" i="42"/>
  <c r="AQ136" i="42"/>
  <c r="AB136" i="42"/>
  <c r="CF136" i="42"/>
  <c r="CB136" i="42"/>
  <c r="BX136" i="42"/>
  <c r="BT136" i="42"/>
  <c r="BP136" i="42"/>
  <c r="BL136" i="42"/>
  <c r="BH136" i="42"/>
  <c r="BD136" i="42"/>
  <c r="AZ136" i="42"/>
  <c r="AV136" i="42"/>
  <c r="AR136" i="42"/>
  <c r="AC136" i="42"/>
  <c r="CG136" i="42"/>
  <c r="CC136" i="42"/>
  <c r="BY136" i="42"/>
  <c r="BU136" i="42"/>
  <c r="BQ136" i="42"/>
  <c r="BM136" i="42"/>
  <c r="BI136" i="42"/>
  <c r="BE136" i="42"/>
  <c r="BA136" i="42"/>
  <c r="AW136" i="42"/>
  <c r="AS136" i="42"/>
  <c r="CH136" i="42"/>
  <c r="CD136" i="42"/>
  <c r="BZ136" i="42"/>
  <c r="BV136" i="42"/>
  <c r="BR136" i="42"/>
  <c r="BN136" i="42"/>
  <c r="BJ136" i="42"/>
  <c r="BF136" i="42"/>
  <c r="BB136" i="42"/>
  <c r="AX136" i="42"/>
  <c r="AT136" i="42"/>
  <c r="AO136" i="42"/>
  <c r="AA136" i="42"/>
  <c r="A19" i="45"/>
  <c r="B19" i="45" s="1"/>
  <c r="A193" i="44"/>
  <c r="A101" i="44"/>
  <c r="A83" i="45"/>
  <c r="A165" i="44"/>
  <c r="A141" i="44"/>
  <c r="A143" i="44"/>
  <c r="B143" i="44" s="1"/>
  <c r="CH147" i="43"/>
  <c r="CD147" i="43"/>
  <c r="BZ147" i="43"/>
  <c r="BV147" i="43"/>
  <c r="BR147" i="43"/>
  <c r="BN147" i="43"/>
  <c r="BJ147" i="43"/>
  <c r="BF147" i="43"/>
  <c r="BB147" i="43"/>
  <c r="AX147" i="43"/>
  <c r="AT147" i="43"/>
  <c r="AO147" i="43"/>
  <c r="AA147" i="43"/>
  <c r="CG147" i="43"/>
  <c r="CC147" i="43"/>
  <c r="BY147" i="43"/>
  <c r="BU147" i="43"/>
  <c r="BQ147" i="43"/>
  <c r="BM147" i="43"/>
  <c r="BI147" i="43"/>
  <c r="BE147" i="43"/>
  <c r="BA147" i="43"/>
  <c r="AW147" i="43"/>
  <c r="AS147" i="43"/>
  <c r="CF147" i="43"/>
  <c r="CB147" i="43"/>
  <c r="BX147" i="43"/>
  <c r="BT147" i="43"/>
  <c r="BP147" i="43"/>
  <c r="BL147" i="43"/>
  <c r="BH147" i="43"/>
  <c r="BD147" i="43"/>
  <c r="AZ147" i="43"/>
  <c r="AV147" i="43"/>
  <c r="AR147" i="43"/>
  <c r="AC147" i="43"/>
  <c r="CI147" i="43"/>
  <c r="CE147" i="43"/>
  <c r="CA147" i="43"/>
  <c r="BW147" i="43"/>
  <c r="BS147" i="43"/>
  <c r="BO147" i="43"/>
  <c r="BK147" i="43"/>
  <c r="BG147" i="43"/>
  <c r="BC147" i="43"/>
  <c r="AY147" i="43"/>
  <c r="AU147" i="43"/>
  <c r="AQ147" i="43"/>
  <c r="AB147" i="43"/>
  <c r="A18" i="45"/>
  <c r="A192" i="44"/>
  <c r="A100" i="44"/>
  <c r="A25" i="45"/>
  <c r="B25" i="45" s="1"/>
  <c r="A107" i="44"/>
  <c r="A199" i="44"/>
  <c r="A27" i="45"/>
  <c r="B27" i="45" s="1"/>
  <c r="A109" i="44"/>
  <c r="A201" i="44"/>
  <c r="A29" i="45"/>
  <c r="B29" i="45" s="1"/>
  <c r="A111" i="44"/>
  <c r="A203" i="44"/>
  <c r="A31" i="45"/>
  <c r="B31" i="45" s="1"/>
  <c r="A113" i="44"/>
  <c r="A205" i="44"/>
  <c r="A33" i="45"/>
  <c r="B33" i="45" s="1"/>
  <c r="A115" i="44"/>
  <c r="A207" i="44"/>
  <c r="A35" i="45"/>
  <c r="B35" i="45" s="1"/>
  <c r="A117" i="44"/>
  <c r="A209" i="44"/>
  <c r="A37" i="45"/>
  <c r="B37" i="45" s="1"/>
  <c r="A119" i="44"/>
  <c r="A211" i="44"/>
  <c r="A39" i="45"/>
  <c r="B39" i="45" s="1"/>
  <c r="A121" i="44"/>
  <c r="A213" i="44"/>
  <c r="A41" i="45"/>
  <c r="B41" i="45" s="1"/>
  <c r="A123" i="44"/>
  <c r="A215" i="44"/>
  <c r="A43" i="45"/>
  <c r="B43" i="45" s="1"/>
  <c r="A125" i="44"/>
  <c r="A217" i="44"/>
  <c r="A42" i="45"/>
  <c r="B42" i="45" s="1"/>
  <c r="A124" i="44"/>
  <c r="A216" i="44"/>
  <c r="CG124" i="42"/>
  <c r="CC124" i="42"/>
  <c r="BY124" i="42"/>
  <c r="BU124" i="42"/>
  <c r="BQ124" i="42"/>
  <c r="BM124" i="42"/>
  <c r="BI124" i="42"/>
  <c r="BE124" i="42"/>
  <c r="BA124" i="42"/>
  <c r="AW124" i="42"/>
  <c r="AS124" i="42"/>
  <c r="CH124" i="42"/>
  <c r="CD124" i="42"/>
  <c r="BZ124" i="42"/>
  <c r="BV124" i="42"/>
  <c r="BR124" i="42"/>
  <c r="BN124" i="42"/>
  <c r="BJ124" i="42"/>
  <c r="BF124" i="42"/>
  <c r="BB124" i="42"/>
  <c r="AX124" i="42"/>
  <c r="AT124" i="42"/>
  <c r="AO124" i="42"/>
  <c r="AA124" i="42"/>
  <c r="CI124" i="42"/>
  <c r="CE124" i="42"/>
  <c r="CA124" i="42"/>
  <c r="BW124" i="42"/>
  <c r="BS124" i="42"/>
  <c r="BO124" i="42"/>
  <c r="BK124" i="42"/>
  <c r="BG124" i="42"/>
  <c r="BC124" i="42"/>
  <c r="AY124" i="42"/>
  <c r="AU124" i="42"/>
  <c r="AQ124" i="42"/>
  <c r="AB124" i="42"/>
  <c r="CF124" i="42"/>
  <c r="CB124" i="42"/>
  <c r="BX124" i="42"/>
  <c r="BT124" i="42"/>
  <c r="BP124" i="42"/>
  <c r="BL124" i="42"/>
  <c r="BH124" i="42"/>
  <c r="BD124" i="42"/>
  <c r="AZ124" i="42"/>
  <c r="AV124" i="42"/>
  <c r="AR124" i="42"/>
  <c r="AC124" i="42"/>
  <c r="A74" i="45"/>
  <c r="A156" i="44"/>
  <c r="A76" i="45"/>
  <c r="A158" i="44"/>
  <c r="CG148" i="43"/>
  <c r="CC148" i="43"/>
  <c r="BY148" i="43"/>
  <c r="BU148" i="43"/>
  <c r="BQ148" i="43"/>
  <c r="BM148" i="43"/>
  <c r="BI148" i="43"/>
  <c r="BE148" i="43"/>
  <c r="BA148" i="43"/>
  <c r="AW148" i="43"/>
  <c r="AS148" i="43"/>
  <c r="CH148" i="43"/>
  <c r="CD148" i="43"/>
  <c r="BZ148" i="43"/>
  <c r="BV148" i="43"/>
  <c r="BR148" i="43"/>
  <c r="BN148" i="43"/>
  <c r="BJ148" i="43"/>
  <c r="BF148" i="43"/>
  <c r="BB148" i="43"/>
  <c r="AX148" i="43"/>
  <c r="AT148" i="43"/>
  <c r="AO148" i="43"/>
  <c r="AA148" i="43"/>
  <c r="CI148" i="43"/>
  <c r="CE148" i="43"/>
  <c r="CA148" i="43"/>
  <c r="BW148" i="43"/>
  <c r="BS148" i="43"/>
  <c r="BO148" i="43"/>
  <c r="BK148" i="43"/>
  <c r="BG148" i="43"/>
  <c r="BC148" i="43"/>
  <c r="AY148" i="43"/>
  <c r="AU148" i="43"/>
  <c r="AQ148" i="43"/>
  <c r="AB148" i="43"/>
  <c r="CF148" i="43"/>
  <c r="CB148" i="43"/>
  <c r="BX148" i="43"/>
  <c r="BT148" i="43"/>
  <c r="BP148" i="43"/>
  <c r="BL148" i="43"/>
  <c r="BH148" i="43"/>
  <c r="BD148" i="43"/>
  <c r="AZ148" i="43"/>
  <c r="AV148" i="43"/>
  <c r="AR148" i="43"/>
  <c r="AC148" i="43"/>
  <c r="A21" i="45"/>
  <c r="B21" i="45" s="1"/>
  <c r="A195" i="44"/>
  <c r="A103" i="44"/>
  <c r="C223" i="41"/>
  <c r="C222" i="41"/>
  <c r="C224" i="41"/>
  <c r="C226" i="41"/>
  <c r="C228" i="41"/>
  <c r="C208" i="41"/>
  <c r="C147" i="42"/>
  <c r="C225" i="41"/>
  <c r="C229" i="41"/>
  <c r="C107" i="41"/>
  <c r="C111" i="41"/>
  <c r="C113" i="41"/>
  <c r="C115" i="41"/>
  <c r="C117" i="41"/>
  <c r="C119" i="41"/>
  <c r="C121" i="41"/>
  <c r="C123" i="41"/>
  <c r="C125" i="41"/>
  <c r="C198" i="41"/>
  <c r="C200" i="41"/>
  <c r="C135" i="41"/>
  <c r="C132" i="41"/>
  <c r="C134" i="41"/>
  <c r="C136" i="41"/>
  <c r="C110" i="41"/>
  <c r="C163" i="42"/>
  <c r="C201" i="41"/>
  <c r="C203" i="41"/>
  <c r="C205" i="41"/>
  <c r="C211" i="41"/>
  <c r="C213" i="41"/>
  <c r="C215" i="41"/>
  <c r="C217" i="41"/>
  <c r="C149" i="42"/>
  <c r="C227" i="41"/>
  <c r="C164" i="42"/>
  <c r="C146" i="42"/>
  <c r="C202" i="41"/>
  <c r="C204" i="41"/>
  <c r="C206" i="41"/>
  <c r="C210" i="41"/>
  <c r="C212" i="41"/>
  <c r="C214" i="41"/>
  <c r="C109" i="41"/>
  <c r="C124" i="41"/>
  <c r="C144" i="42"/>
  <c r="C145" i="42"/>
  <c r="C131" i="41"/>
  <c r="C130" i="41"/>
  <c r="C112" i="41"/>
  <c r="C114" i="41"/>
  <c r="C116" i="41"/>
  <c r="C118" i="41"/>
  <c r="C120" i="41"/>
  <c r="C122" i="41"/>
  <c r="C133" i="41"/>
  <c r="C137" i="41"/>
  <c r="C199" i="41"/>
  <c r="C207" i="41"/>
  <c r="C209" i="41"/>
  <c r="C216" i="41"/>
  <c r="C148" i="42"/>
  <c r="C106" i="41"/>
  <c r="C108" i="41"/>
  <c r="B79" i="43"/>
  <c r="B100" i="42"/>
  <c r="B76" i="43"/>
  <c r="B220" i="42"/>
  <c r="B59" i="42"/>
  <c r="B84" i="43"/>
  <c r="B191" i="42"/>
  <c r="B18" i="42"/>
  <c r="B74" i="42"/>
  <c r="B140" i="42"/>
  <c r="B83" i="43"/>
  <c r="B128" i="43"/>
  <c r="B73" i="43"/>
  <c r="B85" i="43"/>
  <c r="B87" i="43"/>
  <c r="B74" i="43"/>
  <c r="B72" i="43"/>
  <c r="B58" i="42"/>
  <c r="B46" i="42"/>
  <c r="B80" i="44"/>
  <c r="B78" i="43"/>
  <c r="B192" i="42"/>
  <c r="B141" i="42"/>
  <c r="B80" i="43"/>
  <c r="B77" i="43"/>
  <c r="B75" i="43"/>
  <c r="B17" i="42"/>
  <c r="F179" i="41" l="1"/>
  <c r="F525" i="41"/>
  <c r="F526" i="41" s="1"/>
  <c r="AD100" i="42"/>
  <c r="AD192" i="42" s="1"/>
  <c r="AI100" i="42"/>
  <c r="AI192" i="42" s="1"/>
  <c r="Y100" i="42"/>
  <c r="Y192" i="42" s="1"/>
  <c r="V100" i="42"/>
  <c r="V192" i="42" s="1"/>
  <c r="T100" i="42"/>
  <c r="T192" i="42" s="1"/>
  <c r="AH100" i="42"/>
  <c r="AH192" i="42" s="1"/>
  <c r="R100" i="42"/>
  <c r="R192" i="42" s="1"/>
  <c r="AK100" i="42"/>
  <c r="AK192" i="42" s="1"/>
  <c r="AM100" i="42"/>
  <c r="AM192" i="42" s="1"/>
  <c r="X100" i="42"/>
  <c r="X192" i="42" s="1"/>
  <c r="S100" i="42"/>
  <c r="S192" i="42" s="1"/>
  <c r="Q100" i="42"/>
  <c r="Q192" i="42" s="1"/>
  <c r="AL100" i="42"/>
  <c r="AL192" i="42" s="1"/>
  <c r="AF100" i="42"/>
  <c r="AF192" i="42" s="1"/>
  <c r="AG100" i="42"/>
  <c r="AG192" i="42" s="1"/>
  <c r="W100" i="42"/>
  <c r="W192" i="42" s="1"/>
  <c r="AJ100" i="42"/>
  <c r="AJ192" i="42" s="1"/>
  <c r="AE100" i="42"/>
  <c r="AE192" i="42" s="1"/>
  <c r="U100" i="42"/>
  <c r="U192" i="42" s="1"/>
  <c r="T220" i="42"/>
  <c r="W220" i="42"/>
  <c r="AJ220" i="42"/>
  <c r="AL220" i="42"/>
  <c r="Y220" i="42"/>
  <c r="R220" i="42"/>
  <c r="AK220" i="42"/>
  <c r="AE220" i="42"/>
  <c r="X220" i="42"/>
  <c r="U220" i="42"/>
  <c r="V220" i="42"/>
  <c r="AF220" i="42"/>
  <c r="AD220" i="42"/>
  <c r="AI220" i="42"/>
  <c r="S220" i="42"/>
  <c r="Q220" i="42"/>
  <c r="AG220" i="42"/>
  <c r="AH220" i="42"/>
  <c r="AM220" i="42"/>
  <c r="AJ164" i="44"/>
  <c r="AF164" i="44"/>
  <c r="AM164" i="44"/>
  <c r="AI164" i="44"/>
  <c r="AE164" i="44"/>
  <c r="AH164" i="44"/>
  <c r="AG164" i="44"/>
  <c r="AL164" i="44"/>
  <c r="AK164" i="44"/>
  <c r="AD164" i="44"/>
  <c r="AM142" i="44"/>
  <c r="AI142" i="44"/>
  <c r="AE142" i="44"/>
  <c r="AJ142" i="44"/>
  <c r="AD142" i="44"/>
  <c r="AH142" i="44"/>
  <c r="AF142" i="44"/>
  <c r="AL142" i="44"/>
  <c r="AK142" i="44"/>
  <c r="AG142" i="44"/>
  <c r="AL163" i="44"/>
  <c r="AH163" i="44"/>
  <c r="AD163" i="44"/>
  <c r="AK163" i="44"/>
  <c r="AG163" i="44"/>
  <c r="AJ163" i="44"/>
  <c r="AI163" i="44"/>
  <c r="AM163" i="44"/>
  <c r="AF163" i="44"/>
  <c r="AE163" i="44"/>
  <c r="AK149" i="44"/>
  <c r="AG149" i="44"/>
  <c r="AI149" i="44"/>
  <c r="AD149" i="44"/>
  <c r="AM149" i="44"/>
  <c r="AH149" i="44"/>
  <c r="AJ149" i="44"/>
  <c r="AF149" i="44"/>
  <c r="AE149" i="44"/>
  <c r="AL149" i="44"/>
  <c r="AK143" i="44"/>
  <c r="AG143" i="44"/>
  <c r="AJ143" i="44"/>
  <c r="AE143" i="44"/>
  <c r="AI143" i="44"/>
  <c r="AD143" i="44"/>
  <c r="AF143" i="44"/>
  <c r="AM143" i="44"/>
  <c r="AL143" i="44"/>
  <c r="AH143" i="44"/>
  <c r="AM144" i="44"/>
  <c r="AI144" i="44"/>
  <c r="AE144" i="44"/>
  <c r="AK144" i="44"/>
  <c r="AF144" i="44"/>
  <c r="AJ144" i="44"/>
  <c r="AD144" i="44"/>
  <c r="AG144" i="44"/>
  <c r="AL144" i="44"/>
  <c r="AH144" i="44"/>
  <c r="AM148" i="44"/>
  <c r="AI148" i="44"/>
  <c r="AE148" i="44"/>
  <c r="AH148" i="44"/>
  <c r="AL148" i="44"/>
  <c r="AG148" i="44"/>
  <c r="AJ148" i="44"/>
  <c r="AF148" i="44"/>
  <c r="AD148" i="44"/>
  <c r="AK148" i="44"/>
  <c r="AK147" i="44"/>
  <c r="AG147" i="44"/>
  <c r="AM147" i="44"/>
  <c r="AH147" i="44"/>
  <c r="AL147" i="44"/>
  <c r="AF147" i="44"/>
  <c r="AI147" i="44"/>
  <c r="AE147" i="44"/>
  <c r="AD147" i="44"/>
  <c r="AJ147" i="44"/>
  <c r="AM146" i="44"/>
  <c r="AI146" i="44"/>
  <c r="AE146" i="44"/>
  <c r="AL146" i="44"/>
  <c r="AG146" i="44"/>
  <c r="AK146" i="44"/>
  <c r="AF146" i="44"/>
  <c r="AH146" i="44"/>
  <c r="AD146" i="44"/>
  <c r="AJ146" i="44"/>
  <c r="AK145" i="44"/>
  <c r="AG145" i="44"/>
  <c r="AL145" i="44"/>
  <c r="AF145" i="44"/>
  <c r="AJ145" i="44"/>
  <c r="AE145" i="44"/>
  <c r="AH145" i="44"/>
  <c r="AD145" i="44"/>
  <c r="AM145" i="44"/>
  <c r="AI145" i="44"/>
  <c r="AJ205" i="43"/>
  <c r="AF205" i="43"/>
  <c r="AL205" i="43"/>
  <c r="AG205" i="43"/>
  <c r="AK205" i="43"/>
  <c r="AE205" i="43"/>
  <c r="AI205" i="43"/>
  <c r="AM205" i="43"/>
  <c r="AD205" i="43"/>
  <c r="AH205" i="43"/>
  <c r="AL212" i="43"/>
  <c r="AH212" i="43"/>
  <c r="AD212" i="43"/>
  <c r="AK212" i="43"/>
  <c r="AF212" i="43"/>
  <c r="AJ212" i="43"/>
  <c r="AE212" i="43"/>
  <c r="AG212" i="43"/>
  <c r="AI212" i="43"/>
  <c r="AM212" i="43"/>
  <c r="AJ211" i="43"/>
  <c r="AF211" i="43"/>
  <c r="AK211" i="43"/>
  <c r="AE211" i="43"/>
  <c r="AI211" i="43"/>
  <c r="AD211" i="43"/>
  <c r="AM211" i="43"/>
  <c r="AG211" i="43"/>
  <c r="AL211" i="43"/>
  <c r="AH211" i="43"/>
  <c r="AK217" i="43"/>
  <c r="AG217" i="43"/>
  <c r="AJ217" i="43"/>
  <c r="AF217" i="43"/>
  <c r="AM217" i="43"/>
  <c r="AE217" i="43"/>
  <c r="AL217" i="43"/>
  <c r="AD217" i="43"/>
  <c r="AI217" i="43"/>
  <c r="AH217" i="43"/>
  <c r="AK223" i="43"/>
  <c r="AG223" i="43"/>
  <c r="AJ223" i="43"/>
  <c r="AF223" i="43"/>
  <c r="AM223" i="43"/>
  <c r="AE223" i="43"/>
  <c r="AL223" i="43"/>
  <c r="AD223" i="43"/>
  <c r="AH223" i="43"/>
  <c r="AI223" i="43"/>
  <c r="AK225" i="43"/>
  <c r="AG225" i="43"/>
  <c r="AJ225" i="43"/>
  <c r="AF225" i="43"/>
  <c r="AI225" i="43"/>
  <c r="AH225" i="43"/>
  <c r="AM225" i="43"/>
  <c r="AD225" i="43"/>
  <c r="AE225" i="43"/>
  <c r="AL225" i="43"/>
  <c r="AJ113" i="43"/>
  <c r="AF113" i="43"/>
  <c r="AD113" i="43"/>
  <c r="AM113" i="43"/>
  <c r="AL113" i="43"/>
  <c r="AG113" i="43"/>
  <c r="AK113" i="43"/>
  <c r="AE113" i="43"/>
  <c r="AI113" i="43"/>
  <c r="AH113" i="43"/>
  <c r="AL120" i="43"/>
  <c r="AH120" i="43"/>
  <c r="AD120" i="43"/>
  <c r="AG120" i="43"/>
  <c r="AK120" i="43"/>
  <c r="AF120" i="43"/>
  <c r="AJ120" i="43"/>
  <c r="AE120" i="43"/>
  <c r="AI120" i="43"/>
  <c r="AM120" i="43"/>
  <c r="AJ119" i="43"/>
  <c r="AF119" i="43"/>
  <c r="AM119" i="43"/>
  <c r="AG119" i="43"/>
  <c r="AK119" i="43"/>
  <c r="AE119" i="43"/>
  <c r="AI119" i="43"/>
  <c r="AD119" i="43"/>
  <c r="AH119" i="43"/>
  <c r="AL119" i="43"/>
  <c r="AL206" i="43"/>
  <c r="AH206" i="43"/>
  <c r="AD206" i="43"/>
  <c r="AM206" i="43"/>
  <c r="AG206" i="43"/>
  <c r="AK206" i="43"/>
  <c r="AF206" i="43"/>
  <c r="AJ206" i="43"/>
  <c r="AE206" i="43"/>
  <c r="AI206" i="43"/>
  <c r="AJ109" i="43"/>
  <c r="AF109" i="43"/>
  <c r="AG109" i="43"/>
  <c r="AE109" i="43"/>
  <c r="AI109" i="43"/>
  <c r="AD109" i="43"/>
  <c r="AM109" i="43"/>
  <c r="AH109" i="43"/>
  <c r="AL109" i="43"/>
  <c r="AK109" i="43"/>
  <c r="AK131" i="43"/>
  <c r="AG131" i="43"/>
  <c r="AD131" i="43"/>
  <c r="AJ131" i="43"/>
  <c r="AE131" i="43"/>
  <c r="AI131" i="43"/>
  <c r="AH131" i="43"/>
  <c r="AF131" i="43"/>
  <c r="AM131" i="43"/>
  <c r="AL131" i="43"/>
  <c r="AK123" i="43"/>
  <c r="AG123" i="43"/>
  <c r="AL123" i="43"/>
  <c r="AF123" i="43"/>
  <c r="AJ123" i="43"/>
  <c r="AE123" i="43"/>
  <c r="AI123" i="43"/>
  <c r="AH123" i="43"/>
  <c r="AD123" i="43"/>
  <c r="AM123" i="43"/>
  <c r="AK133" i="43"/>
  <c r="AG133" i="43"/>
  <c r="AL133" i="43"/>
  <c r="AF133" i="43"/>
  <c r="AJ133" i="43"/>
  <c r="AE133" i="43"/>
  <c r="AI133" i="43"/>
  <c r="AH133" i="43"/>
  <c r="AD133" i="43"/>
  <c r="AM133" i="43"/>
  <c r="AJ195" i="43"/>
  <c r="AF195" i="43"/>
  <c r="AK195" i="43"/>
  <c r="AE195" i="43"/>
  <c r="AI195" i="43"/>
  <c r="AD195" i="43"/>
  <c r="AG195" i="43"/>
  <c r="AL195" i="43"/>
  <c r="AM195" i="43"/>
  <c r="AH195" i="43"/>
  <c r="AJ213" i="43"/>
  <c r="AF213" i="43"/>
  <c r="AL213" i="43"/>
  <c r="AG213" i="43"/>
  <c r="AK213" i="43"/>
  <c r="AE213" i="43"/>
  <c r="AD213" i="43"/>
  <c r="AH213" i="43"/>
  <c r="AI213" i="43"/>
  <c r="AM213" i="43"/>
  <c r="AJ193" i="43"/>
  <c r="AF193" i="43"/>
  <c r="AM193" i="43"/>
  <c r="AI193" i="43"/>
  <c r="AE193" i="43"/>
  <c r="AG193" i="43"/>
  <c r="AD193" i="43"/>
  <c r="AH193" i="43"/>
  <c r="AL193" i="43"/>
  <c r="AK193" i="43"/>
  <c r="AL102" i="43"/>
  <c r="AH102" i="43"/>
  <c r="AD102" i="43"/>
  <c r="AK102" i="43"/>
  <c r="AJ102" i="43"/>
  <c r="AE102" i="43"/>
  <c r="AI102" i="43"/>
  <c r="AM102" i="43"/>
  <c r="AG102" i="43"/>
  <c r="AF102" i="43"/>
  <c r="AL204" i="43"/>
  <c r="AH204" i="43"/>
  <c r="AD204" i="43"/>
  <c r="AK204" i="43"/>
  <c r="AF204" i="43"/>
  <c r="AJ204" i="43"/>
  <c r="AE204" i="43"/>
  <c r="AI204" i="43"/>
  <c r="AM204" i="43"/>
  <c r="AG204" i="43"/>
  <c r="AJ203" i="43"/>
  <c r="AF203" i="43"/>
  <c r="AK203" i="43"/>
  <c r="AE203" i="43"/>
  <c r="AI203" i="43"/>
  <c r="AD203" i="43"/>
  <c r="AH203" i="43"/>
  <c r="AL203" i="43"/>
  <c r="AM203" i="43"/>
  <c r="AG203" i="43"/>
  <c r="AM122" i="43"/>
  <c r="AI122" i="43"/>
  <c r="AE122" i="43"/>
  <c r="AK122" i="43"/>
  <c r="AF122" i="43"/>
  <c r="AG122" i="43"/>
  <c r="AL122" i="43"/>
  <c r="AJ122" i="43"/>
  <c r="AH122" i="43"/>
  <c r="AD122" i="43"/>
  <c r="AK221" i="43"/>
  <c r="AG221" i="43"/>
  <c r="AJ221" i="43"/>
  <c r="AF221" i="43"/>
  <c r="AI221" i="43"/>
  <c r="AH221" i="43"/>
  <c r="AE221" i="43"/>
  <c r="AL221" i="43"/>
  <c r="AM221" i="43"/>
  <c r="AD221" i="43"/>
  <c r="AJ209" i="43"/>
  <c r="AF209" i="43"/>
  <c r="AI209" i="43"/>
  <c r="AD209" i="43"/>
  <c r="AM209" i="43"/>
  <c r="AH209" i="43"/>
  <c r="AL209" i="43"/>
  <c r="AE209" i="43"/>
  <c r="AG209" i="43"/>
  <c r="AK209" i="43"/>
  <c r="AJ199" i="43"/>
  <c r="AF199" i="43"/>
  <c r="AM199" i="43"/>
  <c r="AH199" i="43"/>
  <c r="AL199" i="43"/>
  <c r="AG199" i="43"/>
  <c r="AE199" i="43"/>
  <c r="AI199" i="43"/>
  <c r="AK199" i="43"/>
  <c r="AD199" i="43"/>
  <c r="AK227" i="43"/>
  <c r="AG227" i="43"/>
  <c r="AJ227" i="43"/>
  <c r="AF227" i="43"/>
  <c r="AM227" i="43"/>
  <c r="AE227" i="43"/>
  <c r="AL227" i="43"/>
  <c r="AD227" i="43"/>
  <c r="AI227" i="43"/>
  <c r="AH227" i="43"/>
  <c r="AL208" i="43"/>
  <c r="AH208" i="43"/>
  <c r="AD208" i="43"/>
  <c r="AI208" i="43"/>
  <c r="AM208" i="43"/>
  <c r="AG208" i="43"/>
  <c r="AK208" i="43"/>
  <c r="AE208" i="43"/>
  <c r="AF208" i="43"/>
  <c r="AJ208" i="43"/>
  <c r="AL106" i="43"/>
  <c r="AH106" i="43"/>
  <c r="AD106" i="43"/>
  <c r="AJ106" i="43"/>
  <c r="AM106" i="43"/>
  <c r="AG106" i="43"/>
  <c r="AK106" i="43"/>
  <c r="AF106" i="43"/>
  <c r="AE106" i="43"/>
  <c r="AI106" i="43"/>
  <c r="AJ207" i="43"/>
  <c r="AF207" i="43"/>
  <c r="AM207" i="43"/>
  <c r="AH207" i="43"/>
  <c r="AL207" i="43"/>
  <c r="AG207" i="43"/>
  <c r="AK207" i="43"/>
  <c r="AD207" i="43"/>
  <c r="AI207" i="43"/>
  <c r="AE207" i="43"/>
  <c r="AK229" i="43"/>
  <c r="AG229" i="43"/>
  <c r="AJ229" i="43"/>
  <c r="AF229" i="43"/>
  <c r="AI229" i="43"/>
  <c r="AH229" i="43"/>
  <c r="AE229" i="43"/>
  <c r="AL229" i="43"/>
  <c r="AD229" i="43"/>
  <c r="AM229" i="43"/>
  <c r="AL118" i="43"/>
  <c r="AH118" i="43"/>
  <c r="AD118" i="43"/>
  <c r="AG118" i="43"/>
  <c r="AF118" i="43"/>
  <c r="AJ118" i="43"/>
  <c r="AE118" i="43"/>
  <c r="AI118" i="43"/>
  <c r="AM118" i="43"/>
  <c r="AK118" i="43"/>
  <c r="AM128" i="43"/>
  <c r="AI128" i="43"/>
  <c r="AE128" i="43"/>
  <c r="AH128" i="43"/>
  <c r="AL128" i="43"/>
  <c r="AG128" i="43"/>
  <c r="AK128" i="43"/>
  <c r="AJ128" i="43"/>
  <c r="AF128" i="43"/>
  <c r="AD128" i="43"/>
  <c r="AM216" i="43"/>
  <c r="AL216" i="43"/>
  <c r="AH216" i="43"/>
  <c r="AD216" i="43"/>
  <c r="AI216" i="43"/>
  <c r="AG216" i="43"/>
  <c r="AF216" i="43"/>
  <c r="AJ216" i="43"/>
  <c r="AK216" i="43"/>
  <c r="AE216" i="43"/>
  <c r="AM226" i="43"/>
  <c r="AI226" i="43"/>
  <c r="AE226" i="43"/>
  <c r="AL226" i="43"/>
  <c r="AH226" i="43"/>
  <c r="AD226" i="43"/>
  <c r="AG226" i="43"/>
  <c r="AF226" i="43"/>
  <c r="AJ226" i="43"/>
  <c r="AK226" i="43"/>
  <c r="AL196" i="43"/>
  <c r="AH196" i="43"/>
  <c r="AD196" i="43"/>
  <c r="AK196" i="43"/>
  <c r="AF196" i="43"/>
  <c r="AJ196" i="43"/>
  <c r="AE196" i="43"/>
  <c r="AG196" i="43"/>
  <c r="AM196" i="43"/>
  <c r="AI196" i="43"/>
  <c r="AM132" i="43"/>
  <c r="AI132" i="43"/>
  <c r="AE132" i="43"/>
  <c r="AJ132" i="43"/>
  <c r="AK132" i="43"/>
  <c r="AF132" i="43"/>
  <c r="AD132" i="43"/>
  <c r="AL132" i="43"/>
  <c r="AH132" i="43"/>
  <c r="AG132" i="43"/>
  <c r="AL114" i="43"/>
  <c r="AH114" i="43"/>
  <c r="AD114" i="43"/>
  <c r="AK114" i="43"/>
  <c r="AE114" i="43"/>
  <c r="AM114" i="43"/>
  <c r="AG114" i="43"/>
  <c r="AF114" i="43"/>
  <c r="AJ114" i="43"/>
  <c r="AI114" i="43"/>
  <c r="AJ201" i="43"/>
  <c r="AF201" i="43"/>
  <c r="AI201" i="43"/>
  <c r="AD201" i="43"/>
  <c r="AM201" i="43"/>
  <c r="AH201" i="43"/>
  <c r="AG201" i="43"/>
  <c r="AK201" i="43"/>
  <c r="AL201" i="43"/>
  <c r="AE201" i="43"/>
  <c r="AM222" i="43"/>
  <c r="AI222" i="43"/>
  <c r="AE222" i="43"/>
  <c r="AL222" i="43"/>
  <c r="AH222" i="43"/>
  <c r="AD222" i="43"/>
  <c r="AG222" i="43"/>
  <c r="AF222" i="43"/>
  <c r="AK222" i="43"/>
  <c r="AJ222" i="43"/>
  <c r="AL200" i="43"/>
  <c r="AH200" i="43"/>
  <c r="AD200" i="43"/>
  <c r="AI200" i="43"/>
  <c r="AM200" i="43"/>
  <c r="AG200" i="43"/>
  <c r="AF200" i="43"/>
  <c r="AJ200" i="43"/>
  <c r="AE200" i="43"/>
  <c r="AK200" i="43"/>
  <c r="AJ215" i="43"/>
  <c r="AF215" i="43"/>
  <c r="AM215" i="43"/>
  <c r="AH215" i="43"/>
  <c r="AL215" i="43"/>
  <c r="AG215" i="43"/>
  <c r="AE215" i="43"/>
  <c r="AI215" i="43"/>
  <c r="AD215" i="43"/>
  <c r="AK215" i="43"/>
  <c r="AM136" i="43"/>
  <c r="AI136" i="43"/>
  <c r="AE136" i="43"/>
  <c r="AL136" i="43"/>
  <c r="AG136" i="43"/>
  <c r="AK136" i="43"/>
  <c r="AD136" i="43"/>
  <c r="AJ136" i="43"/>
  <c r="AH136" i="43"/>
  <c r="AF136" i="43"/>
  <c r="AL110" i="43"/>
  <c r="AH110" i="43"/>
  <c r="AD110" i="43"/>
  <c r="AM110" i="43"/>
  <c r="AF110" i="43"/>
  <c r="AJ110" i="43"/>
  <c r="AE110" i="43"/>
  <c r="AI110" i="43"/>
  <c r="AG110" i="43"/>
  <c r="AK110" i="43"/>
  <c r="AM124" i="43"/>
  <c r="AI124" i="43"/>
  <c r="AE124" i="43"/>
  <c r="AF124" i="43"/>
  <c r="AL124" i="43"/>
  <c r="AG124" i="43"/>
  <c r="AK124" i="43"/>
  <c r="AH124" i="43"/>
  <c r="AJ124" i="43"/>
  <c r="AD124" i="43"/>
  <c r="AM134" i="43"/>
  <c r="AI134" i="43"/>
  <c r="AE134" i="43"/>
  <c r="AK134" i="43"/>
  <c r="AL134" i="43"/>
  <c r="AG134" i="43"/>
  <c r="AF134" i="43"/>
  <c r="AD134" i="43"/>
  <c r="AJ134" i="43"/>
  <c r="AH134" i="43"/>
  <c r="AL104" i="43"/>
  <c r="AH104" i="43"/>
  <c r="AD104" i="43"/>
  <c r="AJ104" i="43"/>
  <c r="AI104" i="43"/>
  <c r="AM104" i="43"/>
  <c r="AK104" i="43"/>
  <c r="AF104" i="43"/>
  <c r="AE104" i="43"/>
  <c r="AG104" i="43"/>
  <c r="AM224" i="43"/>
  <c r="AI224" i="43"/>
  <c r="AE224" i="43"/>
  <c r="AL224" i="43"/>
  <c r="AH224" i="43"/>
  <c r="AD224" i="43"/>
  <c r="AK224" i="43"/>
  <c r="AJ224" i="43"/>
  <c r="AG224" i="43"/>
  <c r="AF224" i="43"/>
  <c r="AK125" i="43"/>
  <c r="AG125" i="43"/>
  <c r="AM125" i="43"/>
  <c r="AH125" i="43"/>
  <c r="AL125" i="43"/>
  <c r="AF125" i="43"/>
  <c r="AE125" i="43"/>
  <c r="AD125" i="43"/>
  <c r="AJ125" i="43"/>
  <c r="AI125" i="43"/>
  <c r="AM130" i="43"/>
  <c r="AI130" i="43"/>
  <c r="AE130" i="43"/>
  <c r="AJ130" i="43"/>
  <c r="AD130" i="43"/>
  <c r="AH130" i="43"/>
  <c r="AL130" i="43"/>
  <c r="AK130" i="43"/>
  <c r="AG130" i="43"/>
  <c r="AF130" i="43"/>
  <c r="AL108" i="43"/>
  <c r="AH108" i="43"/>
  <c r="AD108" i="43"/>
  <c r="AM108" i="43"/>
  <c r="AE108" i="43"/>
  <c r="AI108" i="43"/>
  <c r="AG108" i="43"/>
  <c r="AK108" i="43"/>
  <c r="AF108" i="43"/>
  <c r="AJ108" i="43"/>
  <c r="AM228" i="43"/>
  <c r="AI228" i="43"/>
  <c r="AE228" i="43"/>
  <c r="AL228" i="43"/>
  <c r="AH228" i="43"/>
  <c r="AD228" i="43"/>
  <c r="AK228" i="43"/>
  <c r="AJ228" i="43"/>
  <c r="AF228" i="43"/>
  <c r="AG228" i="43"/>
  <c r="AL202" i="43"/>
  <c r="AH202" i="43"/>
  <c r="AD202" i="43"/>
  <c r="AJ202" i="43"/>
  <c r="AE202" i="43"/>
  <c r="AI202" i="43"/>
  <c r="AG202" i="43"/>
  <c r="AK202" i="43"/>
  <c r="AF202" i="43"/>
  <c r="AM202" i="43"/>
  <c r="AJ103" i="43"/>
  <c r="AF103" i="43"/>
  <c r="AH103" i="43"/>
  <c r="AL103" i="43"/>
  <c r="AK103" i="43"/>
  <c r="AE103" i="43"/>
  <c r="AI103" i="43"/>
  <c r="AD103" i="43"/>
  <c r="AM103" i="43"/>
  <c r="AG103" i="43"/>
  <c r="AK121" i="43"/>
  <c r="AJ121" i="43"/>
  <c r="AF121" i="43"/>
  <c r="AD121" i="43"/>
  <c r="AH121" i="43"/>
  <c r="AM121" i="43"/>
  <c r="AG121" i="43"/>
  <c r="AL121" i="43"/>
  <c r="AE121" i="43"/>
  <c r="AI121" i="43"/>
  <c r="AJ101" i="43"/>
  <c r="AF101" i="43"/>
  <c r="AM101" i="43"/>
  <c r="AL101" i="43"/>
  <c r="AK101" i="43"/>
  <c r="AI101" i="43"/>
  <c r="AD101" i="43"/>
  <c r="AH101" i="43"/>
  <c r="AG101" i="43"/>
  <c r="AE101" i="43"/>
  <c r="AL194" i="43"/>
  <c r="AH194" i="43"/>
  <c r="AD194" i="43"/>
  <c r="AJ194" i="43"/>
  <c r="AE194" i="43"/>
  <c r="AI194" i="43"/>
  <c r="AF194" i="43"/>
  <c r="AG194" i="43"/>
  <c r="AK194" i="43"/>
  <c r="AM194" i="43"/>
  <c r="AL112" i="43"/>
  <c r="AH112" i="43"/>
  <c r="AD112" i="43"/>
  <c r="AM112" i="43"/>
  <c r="AK112" i="43"/>
  <c r="AF112" i="43"/>
  <c r="AJ112" i="43"/>
  <c r="AE112" i="43"/>
  <c r="AI112" i="43"/>
  <c r="AG112" i="43"/>
  <c r="AJ111" i="43"/>
  <c r="AF111" i="43"/>
  <c r="AM111" i="43"/>
  <c r="AG111" i="43"/>
  <c r="AK111" i="43"/>
  <c r="AE111" i="43"/>
  <c r="AI111" i="43"/>
  <c r="AD111" i="43"/>
  <c r="AH111" i="43"/>
  <c r="AL111" i="43"/>
  <c r="AL214" i="43"/>
  <c r="AH214" i="43"/>
  <c r="AD214" i="43"/>
  <c r="AM214" i="43"/>
  <c r="AG214" i="43"/>
  <c r="AK214" i="43"/>
  <c r="AF214" i="43"/>
  <c r="AE214" i="43"/>
  <c r="AI214" i="43"/>
  <c r="AJ214" i="43"/>
  <c r="AK129" i="43"/>
  <c r="AG129" i="43"/>
  <c r="AH129" i="43"/>
  <c r="AI129" i="43"/>
  <c r="AD129" i="43"/>
  <c r="AM129" i="43"/>
  <c r="AF129" i="43"/>
  <c r="AE129" i="43"/>
  <c r="AL129" i="43"/>
  <c r="AJ129" i="43"/>
  <c r="AJ117" i="43"/>
  <c r="AF117" i="43"/>
  <c r="AE117" i="43"/>
  <c r="AI117" i="43"/>
  <c r="AD117" i="43"/>
  <c r="AM117" i="43"/>
  <c r="AH117" i="43"/>
  <c r="AL117" i="43"/>
  <c r="AG117" i="43"/>
  <c r="AK117" i="43"/>
  <c r="AJ107" i="43"/>
  <c r="AF107" i="43"/>
  <c r="AK107" i="43"/>
  <c r="AD107" i="43"/>
  <c r="AM107" i="43"/>
  <c r="AH107" i="43"/>
  <c r="AL107" i="43"/>
  <c r="AG107" i="43"/>
  <c r="AE107" i="43"/>
  <c r="AI107" i="43"/>
  <c r="AK135" i="43"/>
  <c r="AG135" i="43"/>
  <c r="AL135" i="43"/>
  <c r="AH135" i="43"/>
  <c r="AM135" i="43"/>
  <c r="AF135" i="43"/>
  <c r="AJ135" i="43"/>
  <c r="AE135" i="43"/>
  <c r="AD135" i="43"/>
  <c r="AI135" i="43"/>
  <c r="AL116" i="43"/>
  <c r="AH116" i="43"/>
  <c r="AD116" i="43"/>
  <c r="AK116" i="43"/>
  <c r="AE116" i="43"/>
  <c r="AI116" i="43"/>
  <c r="AM116" i="43"/>
  <c r="AG116" i="43"/>
  <c r="AF116" i="43"/>
  <c r="AJ116" i="43"/>
  <c r="AL198" i="43"/>
  <c r="AH198" i="43"/>
  <c r="AD198" i="43"/>
  <c r="AM198" i="43"/>
  <c r="AG198" i="43"/>
  <c r="AK198" i="43"/>
  <c r="AF198" i="43"/>
  <c r="AE198" i="43"/>
  <c r="AI198" i="43"/>
  <c r="AJ198" i="43"/>
  <c r="AJ115" i="43"/>
  <c r="AF115" i="43"/>
  <c r="AK115" i="43"/>
  <c r="AD115" i="43"/>
  <c r="AM115" i="43"/>
  <c r="AH115" i="43"/>
  <c r="AL115" i="43"/>
  <c r="AG115" i="43"/>
  <c r="AE115" i="43"/>
  <c r="AI115" i="43"/>
  <c r="AK137" i="43"/>
  <c r="AG137" i="43"/>
  <c r="AM137" i="43"/>
  <c r="AH137" i="43"/>
  <c r="AI137" i="43"/>
  <c r="AF137" i="43"/>
  <c r="AD137" i="43"/>
  <c r="AL137" i="43"/>
  <c r="AJ137" i="43"/>
  <c r="AE137" i="43"/>
  <c r="AL210" i="43"/>
  <c r="AH210" i="43"/>
  <c r="AD210" i="43"/>
  <c r="AJ210" i="43"/>
  <c r="AE210" i="43"/>
  <c r="AI210" i="43"/>
  <c r="AM210" i="43"/>
  <c r="AF210" i="43"/>
  <c r="AG210" i="43"/>
  <c r="AK210" i="43"/>
  <c r="AJ140" i="42"/>
  <c r="AK140" i="42"/>
  <c r="AI140" i="42"/>
  <c r="AE140" i="42"/>
  <c r="AH140" i="42"/>
  <c r="AD140" i="42"/>
  <c r="AG140" i="42"/>
  <c r="AF140" i="42"/>
  <c r="AL140" i="42"/>
  <c r="AM140" i="42"/>
  <c r="AL141" i="42"/>
  <c r="AH141" i="42"/>
  <c r="AD141" i="42"/>
  <c r="AM141" i="42"/>
  <c r="AI141" i="42"/>
  <c r="AE141" i="42"/>
  <c r="AG141" i="42"/>
  <c r="AF141" i="42"/>
  <c r="AK141" i="42"/>
  <c r="AJ141" i="42"/>
  <c r="Y144" i="44"/>
  <c r="U144" i="44"/>
  <c r="Q144" i="44"/>
  <c r="T144" i="44"/>
  <c r="V144" i="44"/>
  <c r="X144" i="44"/>
  <c r="S144" i="44"/>
  <c r="W144" i="44"/>
  <c r="R144" i="44"/>
  <c r="W142" i="44"/>
  <c r="S142" i="44"/>
  <c r="U142" i="44"/>
  <c r="X142" i="44"/>
  <c r="R142" i="44"/>
  <c r="V142" i="44"/>
  <c r="Q142" i="44"/>
  <c r="T142" i="44"/>
  <c r="Y142" i="44"/>
  <c r="X149" i="44"/>
  <c r="T149" i="44"/>
  <c r="V149" i="44"/>
  <c r="Y149" i="44"/>
  <c r="S149" i="44"/>
  <c r="W149" i="44"/>
  <c r="R149" i="44"/>
  <c r="Q149" i="44"/>
  <c r="U149" i="44"/>
  <c r="V143" i="44"/>
  <c r="R143" i="44"/>
  <c r="W143" i="44"/>
  <c r="Y143" i="44"/>
  <c r="T143" i="44"/>
  <c r="X143" i="44"/>
  <c r="S143" i="44"/>
  <c r="Q143" i="44"/>
  <c r="U143" i="44"/>
  <c r="X164" i="44"/>
  <c r="T164" i="44"/>
  <c r="Y164" i="44"/>
  <c r="U164" i="44"/>
  <c r="Q164" i="44"/>
  <c r="S164" i="44"/>
  <c r="R164" i="44"/>
  <c r="W164" i="44"/>
  <c r="V164" i="44"/>
  <c r="Y163" i="44"/>
  <c r="U163" i="44"/>
  <c r="Q163" i="44"/>
  <c r="V163" i="44"/>
  <c r="R163" i="44"/>
  <c r="S163" i="44"/>
  <c r="X163" i="44"/>
  <c r="T163" i="44"/>
  <c r="W163" i="44"/>
  <c r="Y148" i="44"/>
  <c r="U148" i="44"/>
  <c r="Q148" i="44"/>
  <c r="T148" i="44"/>
  <c r="W148" i="44"/>
  <c r="R148" i="44"/>
  <c r="V148" i="44"/>
  <c r="X148" i="44"/>
  <c r="S148" i="44"/>
  <c r="V147" i="44"/>
  <c r="R147" i="44"/>
  <c r="U147" i="44"/>
  <c r="Y147" i="44"/>
  <c r="T147" i="44"/>
  <c r="X147" i="44"/>
  <c r="S147" i="44"/>
  <c r="Q147" i="44"/>
  <c r="W147" i="44"/>
  <c r="W146" i="44"/>
  <c r="S146" i="44"/>
  <c r="V146" i="44"/>
  <c r="Y146" i="44"/>
  <c r="T146" i="44"/>
  <c r="X146" i="44"/>
  <c r="R146" i="44"/>
  <c r="Q146" i="44"/>
  <c r="U146" i="44"/>
  <c r="X145" i="44"/>
  <c r="T145" i="44"/>
  <c r="U145" i="44"/>
  <c r="W145" i="44"/>
  <c r="R145" i="44"/>
  <c r="V145" i="44"/>
  <c r="Q145" i="44"/>
  <c r="Y145" i="44"/>
  <c r="S145" i="44"/>
  <c r="V216" i="43"/>
  <c r="R216" i="43"/>
  <c r="Y216" i="43"/>
  <c r="U216" i="43"/>
  <c r="Q216" i="43"/>
  <c r="X216" i="43"/>
  <c r="W216" i="43"/>
  <c r="T216" i="43"/>
  <c r="S216" i="43"/>
  <c r="V226" i="43"/>
  <c r="R226" i="43"/>
  <c r="Y226" i="43"/>
  <c r="U226" i="43"/>
  <c r="Q226" i="43"/>
  <c r="X226" i="43"/>
  <c r="W226" i="43"/>
  <c r="T226" i="43"/>
  <c r="S226" i="43"/>
  <c r="Y196" i="43"/>
  <c r="U196" i="43"/>
  <c r="Q196" i="43"/>
  <c r="W196" i="43"/>
  <c r="R196" i="43"/>
  <c r="V196" i="43"/>
  <c r="T196" i="43"/>
  <c r="S196" i="43"/>
  <c r="X196" i="43"/>
  <c r="V132" i="43"/>
  <c r="R132" i="43"/>
  <c r="U132" i="43"/>
  <c r="Y132" i="43"/>
  <c r="T132" i="43"/>
  <c r="X132" i="43"/>
  <c r="S132" i="43"/>
  <c r="W132" i="43"/>
  <c r="Q132" i="43"/>
  <c r="Y217" i="43"/>
  <c r="U217" i="43"/>
  <c r="Q217" i="43"/>
  <c r="X217" i="43"/>
  <c r="T217" i="43"/>
  <c r="W217" i="43"/>
  <c r="V217" i="43"/>
  <c r="S217" i="43"/>
  <c r="R217" i="43"/>
  <c r="X201" i="43"/>
  <c r="T201" i="43"/>
  <c r="U201" i="43"/>
  <c r="Y201" i="43"/>
  <c r="S201" i="43"/>
  <c r="R201" i="43"/>
  <c r="Q201" i="43"/>
  <c r="W201" i="43"/>
  <c r="V201" i="43"/>
  <c r="Y223" i="43"/>
  <c r="U223" i="43"/>
  <c r="Q223" i="43"/>
  <c r="X223" i="43"/>
  <c r="T223" i="43"/>
  <c r="S223" i="43"/>
  <c r="R223" i="43"/>
  <c r="W223" i="43"/>
  <c r="V223" i="43"/>
  <c r="W215" i="43"/>
  <c r="S215" i="43"/>
  <c r="V215" i="43"/>
  <c r="R215" i="43"/>
  <c r="Y215" i="43"/>
  <c r="Q215" i="43"/>
  <c r="X215" i="43"/>
  <c r="U215" i="43"/>
  <c r="T215" i="43"/>
  <c r="V136" i="43"/>
  <c r="R136" i="43"/>
  <c r="W136" i="43"/>
  <c r="Q136" i="43"/>
  <c r="U136" i="43"/>
  <c r="Y136" i="43"/>
  <c r="T136" i="43"/>
  <c r="X136" i="43"/>
  <c r="S136" i="43"/>
  <c r="W225" i="43"/>
  <c r="S225" i="43"/>
  <c r="V225" i="43"/>
  <c r="R225" i="43"/>
  <c r="Y225" i="43"/>
  <c r="Q225" i="43"/>
  <c r="X225" i="43"/>
  <c r="U225" i="43"/>
  <c r="T225" i="43"/>
  <c r="W113" i="43"/>
  <c r="S113" i="43"/>
  <c r="X113" i="43"/>
  <c r="R113" i="43"/>
  <c r="V113" i="43"/>
  <c r="Q113" i="43"/>
  <c r="Y113" i="43"/>
  <c r="U113" i="43"/>
  <c r="T113" i="43"/>
  <c r="X120" i="43"/>
  <c r="T120" i="43"/>
  <c r="Y120" i="43"/>
  <c r="S120" i="43"/>
  <c r="W120" i="43"/>
  <c r="R120" i="43"/>
  <c r="Q120" i="43"/>
  <c r="V120" i="43"/>
  <c r="U120" i="43"/>
  <c r="W104" i="43"/>
  <c r="S104" i="43"/>
  <c r="X104" i="43"/>
  <c r="R104" i="43"/>
  <c r="V104" i="43"/>
  <c r="Q104" i="43"/>
  <c r="U104" i="43"/>
  <c r="Y104" i="43"/>
  <c r="T104" i="43"/>
  <c r="X224" i="43"/>
  <c r="T224" i="43"/>
  <c r="W224" i="43"/>
  <c r="S224" i="43"/>
  <c r="R224" i="43"/>
  <c r="Y224" i="43"/>
  <c r="Q224" i="43"/>
  <c r="V224" i="43"/>
  <c r="U224" i="43"/>
  <c r="V109" i="43"/>
  <c r="R109" i="43"/>
  <c r="U109" i="43"/>
  <c r="Y109" i="43"/>
  <c r="T109" i="43"/>
  <c r="X109" i="43"/>
  <c r="S109" i="43"/>
  <c r="W109" i="43"/>
  <c r="Q109" i="43"/>
  <c r="W131" i="43"/>
  <c r="S131" i="43"/>
  <c r="Y131" i="43"/>
  <c r="T131" i="43"/>
  <c r="X131" i="43"/>
  <c r="R131" i="43"/>
  <c r="V131" i="43"/>
  <c r="Q131" i="43"/>
  <c r="U131" i="43"/>
  <c r="Y123" i="43"/>
  <c r="U123" i="43"/>
  <c r="Q123" i="43"/>
  <c r="X123" i="43"/>
  <c r="S123" i="43"/>
  <c r="W123" i="43"/>
  <c r="R123" i="43"/>
  <c r="V123" i="43"/>
  <c r="T123" i="43"/>
  <c r="W202" i="43"/>
  <c r="S202" i="43"/>
  <c r="V202" i="43"/>
  <c r="Q202" i="43"/>
  <c r="U202" i="43"/>
  <c r="T202" i="43"/>
  <c r="R202" i="43"/>
  <c r="Y202" i="43"/>
  <c r="X202" i="43"/>
  <c r="V195" i="43"/>
  <c r="R195" i="43"/>
  <c r="U195" i="43"/>
  <c r="Y195" i="43"/>
  <c r="T195" i="43"/>
  <c r="S195" i="43"/>
  <c r="Q195" i="43"/>
  <c r="X195" i="43"/>
  <c r="W195" i="43"/>
  <c r="Y213" i="43"/>
  <c r="U213" i="43"/>
  <c r="X213" i="43"/>
  <c r="T213" i="43"/>
  <c r="S213" i="43"/>
  <c r="R213" i="43"/>
  <c r="Q213" i="43"/>
  <c r="W213" i="43"/>
  <c r="V213" i="43"/>
  <c r="X193" i="43"/>
  <c r="T193" i="43"/>
  <c r="W193" i="43"/>
  <c r="R193" i="43"/>
  <c r="V193" i="43"/>
  <c r="Q193" i="43"/>
  <c r="Y193" i="43"/>
  <c r="U193" i="43"/>
  <c r="S193" i="43"/>
  <c r="Y102" i="43"/>
  <c r="U102" i="43"/>
  <c r="Q102" i="43"/>
  <c r="T102" i="43"/>
  <c r="X102" i="43"/>
  <c r="S102" i="43"/>
  <c r="W102" i="43"/>
  <c r="R102" i="43"/>
  <c r="V102" i="43"/>
  <c r="Y204" i="43"/>
  <c r="U204" i="43"/>
  <c r="Q204" i="43"/>
  <c r="T204" i="43"/>
  <c r="X204" i="43"/>
  <c r="S204" i="43"/>
  <c r="W204" i="43"/>
  <c r="V204" i="43"/>
  <c r="R204" i="43"/>
  <c r="V203" i="43"/>
  <c r="R203" i="43"/>
  <c r="X203" i="43"/>
  <c r="S203" i="43"/>
  <c r="W203" i="43"/>
  <c r="Q203" i="43"/>
  <c r="U203" i="43"/>
  <c r="T203" i="43"/>
  <c r="Y203" i="43"/>
  <c r="V122" i="43"/>
  <c r="R122" i="43"/>
  <c r="W122" i="43"/>
  <c r="Q122" i="43"/>
  <c r="U122" i="43"/>
  <c r="X122" i="43"/>
  <c r="T122" i="43"/>
  <c r="S122" i="43"/>
  <c r="Y122" i="43"/>
  <c r="W221" i="43"/>
  <c r="S221" i="43"/>
  <c r="V221" i="43"/>
  <c r="R221" i="43"/>
  <c r="U221" i="43"/>
  <c r="T221" i="43"/>
  <c r="Y221" i="43"/>
  <c r="X221" i="43"/>
  <c r="Q221" i="43"/>
  <c r="X209" i="43"/>
  <c r="T209" i="43"/>
  <c r="W209" i="43"/>
  <c r="R209" i="43"/>
  <c r="V209" i="43"/>
  <c r="Q209" i="43"/>
  <c r="U209" i="43"/>
  <c r="S209" i="43"/>
  <c r="Y209" i="43"/>
  <c r="V199" i="43"/>
  <c r="R199" i="43"/>
  <c r="W199" i="43"/>
  <c r="Q199" i="43"/>
  <c r="U199" i="43"/>
  <c r="Y199" i="43"/>
  <c r="X199" i="43"/>
  <c r="T199" i="43"/>
  <c r="S199" i="43"/>
  <c r="Y227" i="43"/>
  <c r="U227" i="43"/>
  <c r="Q227" i="43"/>
  <c r="X227" i="43"/>
  <c r="T227" i="43"/>
  <c r="W227" i="43"/>
  <c r="V227" i="43"/>
  <c r="S227" i="43"/>
  <c r="R227" i="43"/>
  <c r="Y208" i="43"/>
  <c r="U208" i="43"/>
  <c r="Q208" i="43"/>
  <c r="V208" i="43"/>
  <c r="T208" i="43"/>
  <c r="S208" i="43"/>
  <c r="R208" i="43"/>
  <c r="X208" i="43"/>
  <c r="W208" i="43"/>
  <c r="Y106" i="43"/>
  <c r="U106" i="43"/>
  <c r="Q106" i="43"/>
  <c r="V106" i="43"/>
  <c r="T106" i="43"/>
  <c r="X106" i="43"/>
  <c r="S106" i="43"/>
  <c r="W106" i="43"/>
  <c r="R106" i="43"/>
  <c r="V207" i="43"/>
  <c r="R207" i="43"/>
  <c r="Y207" i="43"/>
  <c r="T207" i="43"/>
  <c r="X207" i="43"/>
  <c r="S207" i="43"/>
  <c r="Q207" i="43"/>
  <c r="W207" i="43"/>
  <c r="U207" i="43"/>
  <c r="W229" i="43"/>
  <c r="S229" i="43"/>
  <c r="V229" i="43"/>
  <c r="R229" i="43"/>
  <c r="U229" i="43"/>
  <c r="T229" i="43"/>
  <c r="Q229" i="43"/>
  <c r="Y229" i="43"/>
  <c r="X229" i="43"/>
  <c r="V118" i="43"/>
  <c r="R118" i="43"/>
  <c r="U118" i="43"/>
  <c r="Y118" i="43"/>
  <c r="T118" i="43"/>
  <c r="X118" i="43"/>
  <c r="W118" i="43"/>
  <c r="S118" i="43"/>
  <c r="Q118" i="43"/>
  <c r="V128" i="43"/>
  <c r="R128" i="43"/>
  <c r="Y128" i="43"/>
  <c r="T128" i="43"/>
  <c r="X128" i="43"/>
  <c r="S128" i="43"/>
  <c r="W128" i="43"/>
  <c r="Q128" i="43"/>
  <c r="U128" i="43"/>
  <c r="X205" i="43"/>
  <c r="T205" i="43"/>
  <c r="V205" i="43"/>
  <c r="Q205" i="43"/>
  <c r="U205" i="43"/>
  <c r="Y205" i="43"/>
  <c r="W205" i="43"/>
  <c r="S205" i="43"/>
  <c r="R205" i="43"/>
  <c r="Y212" i="43"/>
  <c r="U212" i="43"/>
  <c r="Q212" i="43"/>
  <c r="W212" i="43"/>
  <c r="R212" i="43"/>
  <c r="V212" i="43"/>
  <c r="X212" i="43"/>
  <c r="T212" i="43"/>
  <c r="S212" i="43"/>
  <c r="V211" i="43"/>
  <c r="R211" i="43"/>
  <c r="U211" i="43"/>
  <c r="Y211" i="43"/>
  <c r="T211" i="43"/>
  <c r="X211" i="43"/>
  <c r="W211" i="43"/>
  <c r="S211" i="43"/>
  <c r="Q211" i="43"/>
  <c r="V114" i="43"/>
  <c r="R114" i="43"/>
  <c r="Y114" i="43"/>
  <c r="T114" i="43"/>
  <c r="X114" i="43"/>
  <c r="S114" i="43"/>
  <c r="Q114" i="43"/>
  <c r="W114" i="43"/>
  <c r="U114" i="43"/>
  <c r="V222" i="43"/>
  <c r="R222" i="43"/>
  <c r="Y222" i="43"/>
  <c r="U222" i="43"/>
  <c r="Q222" i="43"/>
  <c r="T222" i="43"/>
  <c r="S222" i="43"/>
  <c r="X222" i="43"/>
  <c r="W222" i="43"/>
  <c r="Y200" i="43"/>
  <c r="U200" i="43"/>
  <c r="Q200" i="43"/>
  <c r="X200" i="43"/>
  <c r="S200" i="43"/>
  <c r="W200" i="43"/>
  <c r="R200" i="43"/>
  <c r="V200" i="43"/>
  <c r="T200" i="43"/>
  <c r="Y110" i="43"/>
  <c r="U110" i="43"/>
  <c r="Q110" i="43"/>
  <c r="W110" i="43"/>
  <c r="R110" i="43"/>
  <c r="V110" i="43"/>
  <c r="T110" i="43"/>
  <c r="X110" i="43"/>
  <c r="S110" i="43"/>
  <c r="X124" i="43"/>
  <c r="T124" i="43"/>
  <c r="V124" i="43"/>
  <c r="Q124" i="43"/>
  <c r="U124" i="43"/>
  <c r="Y124" i="43"/>
  <c r="S124" i="43"/>
  <c r="R124" i="43"/>
  <c r="W124" i="43"/>
  <c r="X134" i="43"/>
  <c r="T134" i="43"/>
  <c r="Y134" i="43"/>
  <c r="S134" i="43"/>
  <c r="W134" i="43"/>
  <c r="R134" i="43"/>
  <c r="V134" i="43"/>
  <c r="Q134" i="43"/>
  <c r="U134" i="43"/>
  <c r="Y119" i="43"/>
  <c r="U119" i="43"/>
  <c r="Q119" i="43"/>
  <c r="W119" i="43"/>
  <c r="R119" i="43"/>
  <c r="V119" i="43"/>
  <c r="X119" i="43"/>
  <c r="T119" i="43"/>
  <c r="S119" i="43"/>
  <c r="W206" i="43"/>
  <c r="S206" i="43"/>
  <c r="X206" i="43"/>
  <c r="R206" i="43"/>
  <c r="V206" i="43"/>
  <c r="Q206" i="43"/>
  <c r="Y206" i="43"/>
  <c r="U206" i="43"/>
  <c r="T206" i="43"/>
  <c r="W125" i="43"/>
  <c r="S125" i="43"/>
  <c r="X125" i="43"/>
  <c r="R125" i="43"/>
  <c r="V125" i="43"/>
  <c r="Q125" i="43"/>
  <c r="U125" i="43"/>
  <c r="Y125" i="43"/>
  <c r="T125" i="43"/>
  <c r="X130" i="43"/>
  <c r="T130" i="43"/>
  <c r="W130" i="43"/>
  <c r="R130" i="43"/>
  <c r="V130" i="43"/>
  <c r="Q130" i="43"/>
  <c r="U130" i="43"/>
  <c r="Y130" i="43"/>
  <c r="S130" i="43"/>
  <c r="W108" i="43"/>
  <c r="S108" i="43"/>
  <c r="Y108" i="43"/>
  <c r="T108" i="43"/>
  <c r="X108" i="43"/>
  <c r="R108" i="43"/>
  <c r="V108" i="43"/>
  <c r="Q108" i="43"/>
  <c r="U108" i="43"/>
  <c r="X228" i="43"/>
  <c r="T228" i="43"/>
  <c r="W228" i="43"/>
  <c r="S228" i="43"/>
  <c r="V228" i="43"/>
  <c r="U228" i="43"/>
  <c r="Y228" i="43"/>
  <c r="R228" i="43"/>
  <c r="Q228" i="43"/>
  <c r="Y133" i="43"/>
  <c r="U133" i="43"/>
  <c r="Q133" i="43"/>
  <c r="W133" i="43"/>
  <c r="R133" i="43"/>
  <c r="V133" i="43"/>
  <c r="T133" i="43"/>
  <c r="S133" i="43"/>
  <c r="X133" i="43"/>
  <c r="X103" i="43"/>
  <c r="T103" i="43"/>
  <c r="V103" i="43"/>
  <c r="Q103" i="43"/>
  <c r="U103" i="43"/>
  <c r="Y103" i="43"/>
  <c r="S103" i="43"/>
  <c r="W103" i="43"/>
  <c r="R103" i="43"/>
  <c r="W121" i="43"/>
  <c r="S121" i="43"/>
  <c r="U121" i="43"/>
  <c r="Y121" i="43"/>
  <c r="T121" i="43"/>
  <c r="V121" i="43"/>
  <c r="R121" i="43"/>
  <c r="Q121" i="43"/>
  <c r="X121" i="43"/>
  <c r="V101" i="43"/>
  <c r="R101" i="43"/>
  <c r="X101" i="43"/>
  <c r="S101" i="43"/>
  <c r="W101" i="43"/>
  <c r="Q101" i="43"/>
  <c r="U101" i="43"/>
  <c r="Y101" i="43"/>
  <c r="T101" i="43"/>
  <c r="W194" i="43"/>
  <c r="S194" i="43"/>
  <c r="Y194" i="43"/>
  <c r="T194" i="43"/>
  <c r="X194" i="43"/>
  <c r="R194" i="43"/>
  <c r="Q194" i="43"/>
  <c r="V194" i="43"/>
  <c r="U194" i="43"/>
  <c r="X112" i="43"/>
  <c r="T112" i="43"/>
  <c r="V112" i="43"/>
  <c r="Q112" i="43"/>
  <c r="Y112" i="43"/>
  <c r="R112" i="43"/>
  <c r="W112" i="43"/>
  <c r="U112" i="43"/>
  <c r="S112" i="43"/>
  <c r="Y111" i="43"/>
  <c r="U111" i="43"/>
  <c r="T111" i="43"/>
  <c r="S111" i="43"/>
  <c r="X111" i="43"/>
  <c r="R111" i="43"/>
  <c r="W111" i="43"/>
  <c r="Q111" i="43"/>
  <c r="V111" i="43"/>
  <c r="X214" i="43"/>
  <c r="T214" i="43"/>
  <c r="W214" i="43"/>
  <c r="S214" i="43"/>
  <c r="R214" i="43"/>
  <c r="Y214" i="43"/>
  <c r="Q214" i="43"/>
  <c r="V214" i="43"/>
  <c r="U214" i="43"/>
  <c r="Y129" i="43"/>
  <c r="U129" i="43"/>
  <c r="Q129" i="43"/>
  <c r="V129" i="43"/>
  <c r="T129" i="43"/>
  <c r="X129" i="43"/>
  <c r="S129" i="43"/>
  <c r="W129" i="43"/>
  <c r="R129" i="43"/>
  <c r="W117" i="43"/>
  <c r="S117" i="43"/>
  <c r="Y117" i="43"/>
  <c r="T117" i="43"/>
  <c r="X117" i="43"/>
  <c r="R117" i="43"/>
  <c r="V117" i="43"/>
  <c r="U117" i="43"/>
  <c r="Q117" i="43"/>
  <c r="X107" i="43"/>
  <c r="T107" i="43"/>
  <c r="W107" i="43"/>
  <c r="R107" i="43"/>
  <c r="V107" i="43"/>
  <c r="Q107" i="43"/>
  <c r="U107" i="43"/>
  <c r="Y107" i="43"/>
  <c r="S107" i="43"/>
  <c r="W135" i="43"/>
  <c r="S135" i="43"/>
  <c r="U135" i="43"/>
  <c r="Y135" i="43"/>
  <c r="T135" i="43"/>
  <c r="X135" i="43"/>
  <c r="R135" i="43"/>
  <c r="V135" i="43"/>
  <c r="Q135" i="43"/>
  <c r="X116" i="43"/>
  <c r="T116" i="43"/>
  <c r="W116" i="43"/>
  <c r="R116" i="43"/>
  <c r="V116" i="43"/>
  <c r="Q116" i="43"/>
  <c r="U116" i="43"/>
  <c r="S116" i="43"/>
  <c r="Y116" i="43"/>
  <c r="W198" i="43"/>
  <c r="S198" i="43"/>
  <c r="U198" i="43"/>
  <c r="Y198" i="43"/>
  <c r="T198" i="43"/>
  <c r="X198" i="43"/>
  <c r="V198" i="43"/>
  <c r="R198" i="43"/>
  <c r="Q198" i="43"/>
  <c r="Y115" i="43"/>
  <c r="U115" i="43"/>
  <c r="Q115" i="43"/>
  <c r="V115" i="43"/>
  <c r="T115" i="43"/>
  <c r="S115" i="43"/>
  <c r="R115" i="43"/>
  <c r="X115" i="43"/>
  <c r="W115" i="43"/>
  <c r="Y137" i="43"/>
  <c r="U137" i="43"/>
  <c r="Q137" i="43"/>
  <c r="X137" i="43"/>
  <c r="S137" i="43"/>
  <c r="W137" i="43"/>
  <c r="R137" i="43"/>
  <c r="V137" i="43"/>
  <c r="T137" i="43"/>
  <c r="W210" i="43"/>
  <c r="S210" i="43"/>
  <c r="Y210" i="43"/>
  <c r="T210" i="43"/>
  <c r="X210" i="43"/>
  <c r="R210" i="43"/>
  <c r="V210" i="43"/>
  <c r="U210" i="43"/>
  <c r="Q210" i="43"/>
  <c r="X140" i="42"/>
  <c r="T140" i="42"/>
  <c r="W140" i="42"/>
  <c r="R140" i="42"/>
  <c r="V140" i="42"/>
  <c r="Q140" i="42"/>
  <c r="U140" i="42"/>
  <c r="Y140" i="42"/>
  <c r="S140" i="42"/>
  <c r="W141" i="42"/>
  <c r="S141" i="42"/>
  <c r="Y141" i="42"/>
  <c r="T141" i="42"/>
  <c r="X141" i="42"/>
  <c r="R141" i="42"/>
  <c r="V141" i="42"/>
  <c r="Q141" i="42"/>
  <c r="U141" i="42"/>
  <c r="G210" i="43"/>
  <c r="N205" i="43"/>
  <c r="E212" i="43"/>
  <c r="L211" i="43"/>
  <c r="O201" i="43"/>
  <c r="L215" i="43"/>
  <c r="E224" i="43"/>
  <c r="G206" i="43"/>
  <c r="D202" i="43"/>
  <c r="O214" i="43"/>
  <c r="L198" i="43"/>
  <c r="G226" i="43"/>
  <c r="F217" i="43"/>
  <c r="I222" i="43"/>
  <c r="F200" i="43"/>
  <c r="F225" i="43"/>
  <c r="J204" i="43"/>
  <c r="E203" i="43"/>
  <c r="F209" i="43"/>
  <c r="H227" i="43"/>
  <c r="M208" i="43"/>
  <c r="P207" i="43"/>
  <c r="N229" i="43"/>
  <c r="Y78" i="28"/>
  <c r="Y45" i="28"/>
  <c r="U51" i="6"/>
  <c r="Y91" i="28"/>
  <c r="Y66" i="28"/>
  <c r="Y55" i="28"/>
  <c r="Y36" i="28"/>
  <c r="T91" i="28"/>
  <c r="T45" i="28"/>
  <c r="T78" i="28"/>
  <c r="T66" i="28"/>
  <c r="T55" i="28"/>
  <c r="T36" i="28"/>
  <c r="P51" i="6"/>
  <c r="U78" i="28"/>
  <c r="U55" i="28"/>
  <c r="U36" i="28"/>
  <c r="U45" i="28"/>
  <c r="U66" i="28"/>
  <c r="Q51" i="6"/>
  <c r="U91" i="28"/>
  <c r="Z55" i="28"/>
  <c r="Z45" i="28"/>
  <c r="Z36" i="28"/>
  <c r="V51" i="6"/>
  <c r="Z66" i="28"/>
  <c r="Z91" i="28"/>
  <c r="Z78" i="28"/>
  <c r="X91" i="28"/>
  <c r="X66" i="28"/>
  <c r="X55" i="28"/>
  <c r="X36" i="28"/>
  <c r="X45" i="28"/>
  <c r="X78" i="28"/>
  <c r="T51" i="6"/>
  <c r="W66" i="28"/>
  <c r="W91" i="28"/>
  <c r="W55" i="28"/>
  <c r="W36" i="28"/>
  <c r="W45" i="28"/>
  <c r="W78" i="28"/>
  <c r="S51" i="6"/>
  <c r="V55" i="28"/>
  <c r="V45" i="28"/>
  <c r="V36" i="28"/>
  <c r="V78" i="28"/>
  <c r="V66" i="28"/>
  <c r="R51" i="6"/>
  <c r="V91" i="28"/>
  <c r="F531" i="41"/>
  <c r="F529" i="41"/>
  <c r="F527" i="41"/>
  <c r="F528" i="41" s="1"/>
  <c r="M214" i="43"/>
  <c r="F214" i="43"/>
  <c r="P210" i="43"/>
  <c r="H199" i="43"/>
  <c r="E229" i="43"/>
  <c r="I198" i="43"/>
  <c r="K213" i="43"/>
  <c r="D198" i="43"/>
  <c r="P203" i="43"/>
  <c r="N227" i="43"/>
  <c r="K210" i="43"/>
  <c r="P198" i="43"/>
  <c r="E207" i="43"/>
  <c r="G204" i="43"/>
  <c r="E209" i="43"/>
  <c r="D203" i="43"/>
  <c r="G199" i="43"/>
  <c r="D229" i="43"/>
  <c r="AP214" i="43"/>
  <c r="AP213" i="43"/>
  <c r="G227" i="43"/>
  <c r="F210" i="43"/>
  <c r="N198" i="43"/>
  <c r="P214" i="43"/>
  <c r="K204" i="43"/>
  <c r="L209" i="43"/>
  <c r="K208" i="43"/>
  <c r="E210" i="43"/>
  <c r="D210" i="43"/>
  <c r="L210" i="43"/>
  <c r="O210" i="43"/>
  <c r="E198" i="43"/>
  <c r="N214" i="43"/>
  <c r="L214" i="43"/>
  <c r="G214" i="43"/>
  <c r="AP210" i="43"/>
  <c r="H210" i="43"/>
  <c r="I210" i="43"/>
  <c r="K198" i="43"/>
  <c r="G198" i="43"/>
  <c r="F198" i="43"/>
  <c r="H198" i="43"/>
  <c r="D214" i="43"/>
  <c r="E214" i="43"/>
  <c r="K214" i="43"/>
  <c r="G222" i="43"/>
  <c r="AP198" i="43"/>
  <c r="J210" i="43"/>
  <c r="M210" i="43"/>
  <c r="N210" i="43"/>
  <c r="M198" i="43"/>
  <c r="O198" i="43"/>
  <c r="J198" i="43"/>
  <c r="I214" i="43"/>
  <c r="H214" i="43"/>
  <c r="J214" i="43"/>
  <c r="N226" i="43"/>
  <c r="M227" i="43"/>
  <c r="D207" i="43"/>
  <c r="I203" i="43"/>
  <c r="N204" i="43"/>
  <c r="D209" i="43"/>
  <c r="L199" i="43"/>
  <c r="AP227" i="43"/>
  <c r="AP209" i="43"/>
  <c r="I224" i="43"/>
  <c r="L227" i="43"/>
  <c r="O202" i="43"/>
  <c r="K207" i="43"/>
  <c r="G203" i="43"/>
  <c r="L204" i="43"/>
  <c r="F213" i="43"/>
  <c r="J209" i="43"/>
  <c r="I199" i="43"/>
  <c r="E208" i="43"/>
  <c r="F229" i="43"/>
  <c r="M225" i="43"/>
  <c r="J224" i="43"/>
  <c r="N206" i="43"/>
  <c r="M217" i="43"/>
  <c r="H205" i="43"/>
  <c r="AP200" i="43"/>
  <c r="K202" i="43"/>
  <c r="E228" i="43"/>
  <c r="L206" i="43"/>
  <c r="E216" i="43"/>
  <c r="F215" i="43"/>
  <c r="G217" i="43"/>
  <c r="K201" i="43"/>
  <c r="P200" i="43"/>
  <c r="H211" i="43"/>
  <c r="F212" i="43"/>
  <c r="AP212" i="43"/>
  <c r="J205" i="43"/>
  <c r="E222" i="43"/>
  <c r="H216" i="43"/>
  <c r="E215" i="43"/>
  <c r="G223" i="43"/>
  <c r="E200" i="43"/>
  <c r="N211" i="43"/>
  <c r="H225" i="43"/>
  <c r="I217" i="43"/>
  <c r="J217" i="43"/>
  <c r="I226" i="43"/>
  <c r="F223" i="43"/>
  <c r="I200" i="43"/>
  <c r="J211" i="43"/>
  <c r="P211" i="43"/>
  <c r="P212" i="43"/>
  <c r="AP224" i="43"/>
  <c r="H224" i="43"/>
  <c r="O225" i="43"/>
  <c r="P225" i="43"/>
  <c r="J202" i="43"/>
  <c r="O216" i="43"/>
  <c r="H206" i="43"/>
  <c r="M215" i="43"/>
  <c r="H215" i="43"/>
  <c r="E217" i="43"/>
  <c r="D205" i="43"/>
  <c r="O205" i="43"/>
  <c r="P201" i="43"/>
  <c r="I201" i="43"/>
  <c r="P226" i="43"/>
  <c r="M223" i="43"/>
  <c r="N223" i="43"/>
  <c r="K200" i="43"/>
  <c r="N222" i="43"/>
  <c r="G211" i="43"/>
  <c r="N212" i="43"/>
  <c r="AP226" i="43"/>
  <c r="K225" i="43"/>
  <c r="D216" i="43"/>
  <c r="M216" i="43"/>
  <c r="O215" i="43"/>
  <c r="E205" i="43"/>
  <c r="L201" i="43"/>
  <c r="L226" i="43"/>
  <c r="K223" i="43"/>
  <c r="J200" i="43"/>
  <c r="M222" i="43"/>
  <c r="G212" i="43"/>
  <c r="AP228" i="43"/>
  <c r="AP223" i="43"/>
  <c r="AP211" i="43"/>
  <c r="G224" i="43"/>
  <c r="J225" i="43"/>
  <c r="H202" i="43"/>
  <c r="K216" i="43"/>
  <c r="L216" i="43"/>
  <c r="P228" i="43"/>
  <c r="K206" i="43"/>
  <c r="I215" i="43"/>
  <c r="P215" i="43"/>
  <c r="L217" i="43"/>
  <c r="P217" i="43"/>
  <c r="F205" i="43"/>
  <c r="L205" i="43"/>
  <c r="H201" i="43"/>
  <c r="K226" i="43"/>
  <c r="I223" i="43"/>
  <c r="P223" i="43"/>
  <c r="M200" i="43"/>
  <c r="H200" i="43"/>
  <c r="O222" i="43"/>
  <c r="K222" i="43"/>
  <c r="K211" i="43"/>
  <c r="J212" i="43"/>
  <c r="I212" i="43"/>
  <c r="AP204" i="43"/>
  <c r="AP222" i="43"/>
  <c r="AP205" i="43"/>
  <c r="AP229" i="43"/>
  <c r="I227" i="43"/>
  <c r="G225" i="43"/>
  <c r="E225" i="43"/>
  <c r="L225" i="43"/>
  <c r="N225" i="43"/>
  <c r="F216" i="43"/>
  <c r="N216" i="43"/>
  <c r="G216" i="43"/>
  <c r="I216" i="43"/>
  <c r="G215" i="43"/>
  <c r="N215" i="43"/>
  <c r="D215" i="43"/>
  <c r="M207" i="43"/>
  <c r="K203" i="43"/>
  <c r="P204" i="43"/>
  <c r="O217" i="43"/>
  <c r="H217" i="43"/>
  <c r="N217" i="43"/>
  <c r="P213" i="43"/>
  <c r="J213" i="43"/>
  <c r="N209" i="43"/>
  <c r="K205" i="43"/>
  <c r="I205" i="43"/>
  <c r="N201" i="43"/>
  <c r="J201" i="43"/>
  <c r="E201" i="43"/>
  <c r="G201" i="43"/>
  <c r="F199" i="43"/>
  <c r="E199" i="43"/>
  <c r="H226" i="43"/>
  <c r="F226" i="43"/>
  <c r="M226" i="43"/>
  <c r="O226" i="43"/>
  <c r="H223" i="43"/>
  <c r="O223" i="43"/>
  <c r="J223" i="43"/>
  <c r="F208" i="43"/>
  <c r="O208" i="43"/>
  <c r="O200" i="43"/>
  <c r="L200" i="43"/>
  <c r="N200" i="43"/>
  <c r="D222" i="43"/>
  <c r="H222" i="43"/>
  <c r="P222" i="43"/>
  <c r="I211" i="43"/>
  <c r="O211" i="43"/>
  <c r="D211" i="43"/>
  <c r="K229" i="43"/>
  <c r="P229" i="43"/>
  <c r="L212" i="43"/>
  <c r="O212" i="43"/>
  <c r="H212" i="43"/>
  <c r="M212" i="43"/>
  <c r="AP215" i="43"/>
  <c r="AP225" i="43"/>
  <c r="AP217" i="43"/>
  <c r="AP216" i="43"/>
  <c r="AP201" i="43"/>
  <c r="O227" i="43"/>
  <c r="P227" i="43"/>
  <c r="I225" i="43"/>
  <c r="D225" i="43"/>
  <c r="P216" i="43"/>
  <c r="J216" i="43"/>
  <c r="J215" i="43"/>
  <c r="K215" i="43"/>
  <c r="J207" i="43"/>
  <c r="H207" i="43"/>
  <c r="L203" i="43"/>
  <c r="M203" i="43"/>
  <c r="O204" i="43"/>
  <c r="D217" i="43"/>
  <c r="K217" i="43"/>
  <c r="H213" i="43"/>
  <c r="D213" i="43"/>
  <c r="I209" i="43"/>
  <c r="K209" i="43"/>
  <c r="P205" i="43"/>
  <c r="M205" i="43"/>
  <c r="G205" i="43"/>
  <c r="F201" i="43"/>
  <c r="D201" i="43"/>
  <c r="M201" i="43"/>
  <c r="D226" i="43"/>
  <c r="J226" i="43"/>
  <c r="E226" i="43"/>
  <c r="E223" i="43"/>
  <c r="D223" i="43"/>
  <c r="L223" i="43"/>
  <c r="L208" i="43"/>
  <c r="G200" i="43"/>
  <c r="D200" i="43"/>
  <c r="J222" i="43"/>
  <c r="L222" i="43"/>
  <c r="F222" i="43"/>
  <c r="F211" i="43"/>
  <c r="E211" i="43"/>
  <c r="M211" i="43"/>
  <c r="D212" i="43"/>
  <c r="K212" i="43"/>
  <c r="K224" i="43"/>
  <c r="E202" i="43"/>
  <c r="D228" i="43"/>
  <c r="I228" i="43"/>
  <c r="O206" i="43"/>
  <c r="AP207" i="43"/>
  <c r="AP203" i="43"/>
  <c r="AP202" i="43"/>
  <c r="AP199" i="43"/>
  <c r="AP206" i="43"/>
  <c r="F224" i="43"/>
  <c r="D224" i="43"/>
  <c r="O224" i="43"/>
  <c r="F227" i="43"/>
  <c r="D227" i="43"/>
  <c r="G202" i="43"/>
  <c r="M202" i="43"/>
  <c r="P202" i="43"/>
  <c r="N228" i="43"/>
  <c r="L228" i="43"/>
  <c r="K228" i="43"/>
  <c r="M228" i="43"/>
  <c r="D206" i="43"/>
  <c r="J206" i="43"/>
  <c r="O207" i="43"/>
  <c r="I207" i="43"/>
  <c r="L207" i="43"/>
  <c r="H203" i="43"/>
  <c r="F203" i="43"/>
  <c r="O203" i="43"/>
  <c r="E204" i="43"/>
  <c r="D204" i="43"/>
  <c r="F204" i="43"/>
  <c r="M213" i="43"/>
  <c r="G213" i="43"/>
  <c r="I213" i="43"/>
  <c r="N213" i="43"/>
  <c r="O209" i="43"/>
  <c r="H209" i="43"/>
  <c r="P209" i="43"/>
  <c r="N199" i="43"/>
  <c r="P199" i="43"/>
  <c r="K199" i="43"/>
  <c r="M199" i="43"/>
  <c r="H208" i="43"/>
  <c r="P208" i="43"/>
  <c r="D208" i="43"/>
  <c r="I208" i="43"/>
  <c r="G229" i="43"/>
  <c r="M229" i="43"/>
  <c r="H229" i="43"/>
  <c r="J229" i="43"/>
  <c r="P224" i="43"/>
  <c r="M224" i="43"/>
  <c r="N202" i="43"/>
  <c r="L202" i="43"/>
  <c r="F228" i="43"/>
  <c r="G228" i="43"/>
  <c r="E206" i="43"/>
  <c r="M206" i="43"/>
  <c r="AP208" i="43"/>
  <c r="N224" i="43"/>
  <c r="L224" i="43"/>
  <c r="E227" i="43"/>
  <c r="K227" i="43"/>
  <c r="J227" i="43"/>
  <c r="I202" i="43"/>
  <c r="F202" i="43"/>
  <c r="J228" i="43"/>
  <c r="H228" i="43"/>
  <c r="O228" i="43"/>
  <c r="F206" i="43"/>
  <c r="I206" i="43"/>
  <c r="P206" i="43"/>
  <c r="G207" i="43"/>
  <c r="F207" i="43"/>
  <c r="N207" i="43"/>
  <c r="J203" i="43"/>
  <c r="N203" i="43"/>
  <c r="I204" i="43"/>
  <c r="M204" i="43"/>
  <c r="H204" i="43"/>
  <c r="E213" i="43"/>
  <c r="L213" i="43"/>
  <c r="O213" i="43"/>
  <c r="G209" i="43"/>
  <c r="M209" i="43"/>
  <c r="D199" i="43"/>
  <c r="J199" i="43"/>
  <c r="O199" i="43"/>
  <c r="N208" i="43"/>
  <c r="G208" i="43"/>
  <c r="J208" i="43"/>
  <c r="O229" i="43"/>
  <c r="I229" i="43"/>
  <c r="L229" i="43"/>
  <c r="B213" i="44"/>
  <c r="B121" i="44"/>
  <c r="B205" i="44"/>
  <c r="B113" i="44"/>
  <c r="B193" i="44"/>
  <c r="B101" i="44"/>
  <c r="B227" i="44"/>
  <c r="B135" i="44"/>
  <c r="B118" i="44"/>
  <c r="B210" i="44"/>
  <c r="B110" i="44"/>
  <c r="B202" i="44"/>
  <c r="B104" i="44"/>
  <c r="B196" i="44"/>
  <c r="B136" i="44"/>
  <c r="B228" i="44"/>
  <c r="B102" i="44"/>
  <c r="B194" i="44"/>
  <c r="B123" i="44"/>
  <c r="B215" i="44"/>
  <c r="B115" i="44"/>
  <c r="B207" i="44"/>
  <c r="B107" i="44"/>
  <c r="B199" i="44"/>
  <c r="B133" i="44"/>
  <c r="B225" i="44"/>
  <c r="B116" i="44"/>
  <c r="B208" i="44"/>
  <c r="B108" i="44"/>
  <c r="B200" i="44"/>
  <c r="B129" i="44"/>
  <c r="B221" i="44"/>
  <c r="B134" i="44"/>
  <c r="B226" i="44"/>
  <c r="B130" i="44"/>
  <c r="B222" i="44"/>
  <c r="B217" i="44"/>
  <c r="B125" i="44"/>
  <c r="B209" i="44"/>
  <c r="B117" i="44"/>
  <c r="B201" i="44"/>
  <c r="B109" i="44"/>
  <c r="B223" i="44"/>
  <c r="B131" i="44"/>
  <c r="B122" i="44"/>
  <c r="B214" i="44"/>
  <c r="B114" i="44"/>
  <c r="B206" i="44"/>
  <c r="B106" i="44"/>
  <c r="B198" i="44"/>
  <c r="B132" i="44"/>
  <c r="B224" i="44"/>
  <c r="A24" i="46"/>
  <c r="B24" i="46" s="1"/>
  <c r="B24" i="45"/>
  <c r="B103" i="44"/>
  <c r="B195" i="44"/>
  <c r="B124" i="44"/>
  <c r="B216" i="44"/>
  <c r="B119" i="44"/>
  <c r="B211" i="44"/>
  <c r="B111" i="44"/>
  <c r="B203" i="44"/>
  <c r="B137" i="44"/>
  <c r="B229" i="44"/>
  <c r="B120" i="44"/>
  <c r="B212" i="44"/>
  <c r="B112" i="44"/>
  <c r="B204" i="44"/>
  <c r="O143" i="44"/>
  <c r="K143" i="44"/>
  <c r="G143" i="44"/>
  <c r="N143" i="44"/>
  <c r="J143" i="44"/>
  <c r="F143" i="44"/>
  <c r="M143" i="44"/>
  <c r="I143" i="44"/>
  <c r="E143" i="44"/>
  <c r="P143" i="44"/>
  <c r="L143" i="44"/>
  <c r="H143" i="44"/>
  <c r="D143" i="44"/>
  <c r="AP143" i="44"/>
  <c r="CF143" i="44"/>
  <c r="CB143" i="44"/>
  <c r="BX143" i="44"/>
  <c r="BT143" i="44"/>
  <c r="BP143" i="44"/>
  <c r="BL143" i="44"/>
  <c r="BH143" i="44"/>
  <c r="BD143" i="44"/>
  <c r="AZ143" i="44"/>
  <c r="AV143" i="44"/>
  <c r="AR143" i="44"/>
  <c r="AC143" i="44"/>
  <c r="CI143" i="44"/>
  <c r="CE143" i="44"/>
  <c r="CA143" i="44"/>
  <c r="BW143" i="44"/>
  <c r="BS143" i="44"/>
  <c r="BO143" i="44"/>
  <c r="BK143" i="44"/>
  <c r="BG143" i="44"/>
  <c r="BC143" i="44"/>
  <c r="AY143" i="44"/>
  <c r="AU143" i="44"/>
  <c r="AQ143" i="44"/>
  <c r="AB143" i="44"/>
  <c r="CH143" i="44"/>
  <c r="CD143" i="44"/>
  <c r="BZ143" i="44"/>
  <c r="BV143" i="44"/>
  <c r="BR143" i="44"/>
  <c r="BN143" i="44"/>
  <c r="BJ143" i="44"/>
  <c r="BF143" i="44"/>
  <c r="BB143" i="44"/>
  <c r="AX143" i="44"/>
  <c r="AT143" i="44"/>
  <c r="AO143" i="44"/>
  <c r="AA143" i="44"/>
  <c r="CG143" i="44"/>
  <c r="CC143" i="44"/>
  <c r="BY143" i="44"/>
  <c r="BU143" i="44"/>
  <c r="BQ143" i="44"/>
  <c r="BM143" i="44"/>
  <c r="BI143" i="44"/>
  <c r="BE143" i="44"/>
  <c r="BA143" i="44"/>
  <c r="AW143" i="44"/>
  <c r="AS143" i="44"/>
  <c r="C142" i="43"/>
  <c r="C143" i="43"/>
  <c r="N142" i="44"/>
  <c r="J142" i="44"/>
  <c r="F142" i="44"/>
  <c r="M142" i="44"/>
  <c r="I142" i="44"/>
  <c r="E142" i="44"/>
  <c r="P142" i="44"/>
  <c r="L142" i="44"/>
  <c r="H142" i="44"/>
  <c r="D142" i="44"/>
  <c r="O142" i="44"/>
  <c r="K142" i="44"/>
  <c r="G142" i="44"/>
  <c r="AP142" i="44"/>
  <c r="CH142" i="44"/>
  <c r="CD142" i="44"/>
  <c r="BZ142" i="44"/>
  <c r="BV142" i="44"/>
  <c r="BR142" i="44"/>
  <c r="BN142" i="44"/>
  <c r="BJ142" i="44"/>
  <c r="BF142" i="44"/>
  <c r="BB142" i="44"/>
  <c r="AX142" i="44"/>
  <c r="AT142" i="44"/>
  <c r="AO142" i="44"/>
  <c r="AA142" i="44"/>
  <c r="AV142" i="44"/>
  <c r="AR142" i="44"/>
  <c r="CG142" i="44"/>
  <c r="CC142" i="44"/>
  <c r="BY142" i="44"/>
  <c r="BU142" i="44"/>
  <c r="BQ142" i="44"/>
  <c r="BM142" i="44"/>
  <c r="BI142" i="44"/>
  <c r="BE142" i="44"/>
  <c r="BA142" i="44"/>
  <c r="AW142" i="44"/>
  <c r="AS142" i="44"/>
  <c r="CF142" i="44"/>
  <c r="CB142" i="44"/>
  <c r="BX142" i="44"/>
  <c r="BT142" i="44"/>
  <c r="BP142" i="44"/>
  <c r="BL142" i="44"/>
  <c r="BH142" i="44"/>
  <c r="BD142" i="44"/>
  <c r="AZ142" i="44"/>
  <c r="AC142" i="44"/>
  <c r="CI142" i="44"/>
  <c r="CE142" i="44"/>
  <c r="CA142" i="44"/>
  <c r="BW142" i="44"/>
  <c r="BS142" i="44"/>
  <c r="BO142" i="44"/>
  <c r="BK142" i="44"/>
  <c r="BG142" i="44"/>
  <c r="BC142" i="44"/>
  <c r="AY142" i="44"/>
  <c r="AU142" i="44"/>
  <c r="AQ142" i="44"/>
  <c r="AB142" i="44"/>
  <c r="AO101" i="42"/>
  <c r="AO193" i="42" s="1"/>
  <c r="AS101" i="42"/>
  <c r="AS193" i="42" s="1"/>
  <c r="AW101" i="42"/>
  <c r="AW193" i="42" s="1"/>
  <c r="BA101" i="42"/>
  <c r="BA193" i="42" s="1"/>
  <c r="BE101" i="42"/>
  <c r="BI101" i="42"/>
  <c r="BI193" i="42" s="1"/>
  <c r="BM101" i="42"/>
  <c r="BM193" i="42" s="1"/>
  <c r="BQ101" i="42"/>
  <c r="BQ193" i="42" s="1"/>
  <c r="BU101" i="42"/>
  <c r="BY101" i="42"/>
  <c r="BY193" i="42" s="1"/>
  <c r="CC101" i="42"/>
  <c r="CC193" i="42" s="1"/>
  <c r="CG101" i="42"/>
  <c r="CG193" i="42" s="1"/>
  <c r="AQ101" i="42"/>
  <c r="AQ193" i="42" s="1"/>
  <c r="AU101" i="42"/>
  <c r="AY101" i="42"/>
  <c r="AY193" i="42" s="1"/>
  <c r="BC101" i="42"/>
  <c r="BC193" i="42" s="1"/>
  <c r="BG101" i="42"/>
  <c r="BK101" i="42"/>
  <c r="BO101" i="42"/>
  <c r="BO193" i="42" s="1"/>
  <c r="BS101" i="42"/>
  <c r="BS193" i="42" s="1"/>
  <c r="BW101" i="42"/>
  <c r="BW193" i="42" s="1"/>
  <c r="CE101" i="42"/>
  <c r="CE193" i="42" s="1"/>
  <c r="CI101" i="42"/>
  <c r="CI193" i="42" s="1"/>
  <c r="AV101" i="42"/>
  <c r="AV193" i="42" s="1"/>
  <c r="AZ101" i="42"/>
  <c r="AZ193" i="42" s="1"/>
  <c r="BH101" i="42"/>
  <c r="BP101" i="42"/>
  <c r="BP193" i="42" s="1"/>
  <c r="BX101" i="42"/>
  <c r="BX193" i="42" s="1"/>
  <c r="CF101" i="42"/>
  <c r="AP101" i="42"/>
  <c r="AT101" i="42"/>
  <c r="AT193" i="42" s="1"/>
  <c r="AX101" i="42"/>
  <c r="AX193" i="42" s="1"/>
  <c r="BB101" i="42"/>
  <c r="BB193" i="42" s="1"/>
  <c r="BF101" i="42"/>
  <c r="BF193" i="42" s="1"/>
  <c r="BJ101" i="42"/>
  <c r="BJ193" i="42" s="1"/>
  <c r="BN101" i="42"/>
  <c r="BN193" i="42" s="1"/>
  <c r="BR101" i="42"/>
  <c r="BR193" i="42" s="1"/>
  <c r="BV101" i="42"/>
  <c r="BV193" i="42" s="1"/>
  <c r="BZ101" i="42"/>
  <c r="BZ193" i="42" s="1"/>
  <c r="CD101" i="42"/>
  <c r="CD193" i="42" s="1"/>
  <c r="CH101" i="42"/>
  <c r="CA101" i="42"/>
  <c r="AR101" i="42"/>
  <c r="AR193" i="42" s="1"/>
  <c r="BD101" i="42"/>
  <c r="BD193" i="42" s="1"/>
  <c r="BL101" i="42"/>
  <c r="BL193" i="42" s="1"/>
  <c r="BT101" i="42"/>
  <c r="BT193" i="42" s="1"/>
  <c r="CB101" i="42"/>
  <c r="CB193" i="42" s="1"/>
  <c r="C101" i="41"/>
  <c r="C103" i="41"/>
  <c r="D195" i="41"/>
  <c r="C195" i="41" s="1"/>
  <c r="D193" i="41"/>
  <c r="C193" i="41" s="1"/>
  <c r="G141" i="42"/>
  <c r="E141" i="42"/>
  <c r="H141" i="42"/>
  <c r="N141" i="42"/>
  <c r="CB141" i="42"/>
  <c r="AV141" i="42"/>
  <c r="BY141" i="42"/>
  <c r="BI141" i="42"/>
  <c r="AS141" i="42"/>
  <c r="BR141" i="42"/>
  <c r="AA141" i="42"/>
  <c r="BH141" i="42"/>
  <c r="CE141" i="42"/>
  <c r="BO141" i="42"/>
  <c r="AY141" i="42"/>
  <c r="CD141" i="42"/>
  <c r="AX141" i="42"/>
  <c r="L141" i="42"/>
  <c r="J141" i="42"/>
  <c r="BT141" i="42"/>
  <c r="AC141" i="42"/>
  <c r="BU141" i="42"/>
  <c r="BE141" i="42"/>
  <c r="BJ141" i="42"/>
  <c r="CF141" i="42"/>
  <c r="AZ141" i="42"/>
  <c r="CA141" i="42"/>
  <c r="BK141" i="42"/>
  <c r="AU141" i="42"/>
  <c r="BV141" i="42"/>
  <c r="AO141" i="42"/>
  <c r="O141" i="42"/>
  <c r="M141" i="42"/>
  <c r="D141" i="42"/>
  <c r="F141" i="42"/>
  <c r="BL141" i="42"/>
  <c r="CG141" i="42"/>
  <c r="BQ141" i="42"/>
  <c r="BA141" i="42"/>
  <c r="CH141" i="42"/>
  <c r="BB141" i="42"/>
  <c r="BX141" i="42"/>
  <c r="AR141" i="42"/>
  <c r="BW141" i="42"/>
  <c r="BG141" i="42"/>
  <c r="AQ141" i="42"/>
  <c r="BN141" i="42"/>
  <c r="K141" i="42"/>
  <c r="I141" i="42"/>
  <c r="P141" i="42"/>
  <c r="AP141" i="42"/>
  <c r="BD141" i="42"/>
  <c r="CC141" i="42"/>
  <c r="BM141" i="42"/>
  <c r="AW141" i="42"/>
  <c r="BZ141" i="42"/>
  <c r="AT141" i="42"/>
  <c r="BP141" i="42"/>
  <c r="CI141" i="42"/>
  <c r="BS141" i="42"/>
  <c r="BC141" i="42"/>
  <c r="AB141" i="42"/>
  <c r="BF141" i="42"/>
  <c r="C220" i="41"/>
  <c r="C140" i="41"/>
  <c r="C221" i="41"/>
  <c r="C196" i="41"/>
  <c r="C141" i="41"/>
  <c r="C192" i="41"/>
  <c r="C128" i="41"/>
  <c r="C129" i="41"/>
  <c r="C100" i="41"/>
  <c r="C104" i="41"/>
  <c r="J129" i="42"/>
  <c r="J221" i="42" s="1"/>
  <c r="F129" i="42"/>
  <c r="F221" i="42" s="1"/>
  <c r="AP129" i="42"/>
  <c r="AP221" i="42" s="1"/>
  <c r="BT129" i="42"/>
  <c r="BT221" i="42" s="1"/>
  <c r="AA129" i="42"/>
  <c r="AA221" i="42" s="1"/>
  <c r="BU129" i="42"/>
  <c r="BU221" i="42" s="1"/>
  <c r="BE129" i="42"/>
  <c r="BE221" i="42" s="1"/>
  <c r="BJ129" i="42"/>
  <c r="BJ221" i="42" s="1"/>
  <c r="CF129" i="42"/>
  <c r="CF221" i="42" s="1"/>
  <c r="AZ129" i="42"/>
  <c r="AZ221" i="42" s="1"/>
  <c r="CA129" i="42"/>
  <c r="CA221" i="42" s="1"/>
  <c r="BK129" i="42"/>
  <c r="BK221" i="42" s="1"/>
  <c r="AU129" i="42"/>
  <c r="AU221" i="42" s="1"/>
  <c r="BV129" i="42"/>
  <c r="BV221" i="42" s="1"/>
  <c r="AR129" i="42"/>
  <c r="AR221" i="42" s="1"/>
  <c r="O129" i="42"/>
  <c r="O221" i="42" s="1"/>
  <c r="M129" i="42"/>
  <c r="M221" i="42" s="1"/>
  <c r="E129" i="42"/>
  <c r="E221" i="42" s="1"/>
  <c r="N129" i="42"/>
  <c r="N221" i="42" s="1"/>
  <c r="K129" i="42"/>
  <c r="K221" i="42" s="1"/>
  <c r="H129" i="42"/>
  <c r="H221" i="42" s="1"/>
  <c r="L129" i="42"/>
  <c r="L221" i="42" s="1"/>
  <c r="D129" i="42"/>
  <c r="D221" i="42" s="1"/>
  <c r="BD129" i="42"/>
  <c r="BD221" i="42" s="1"/>
  <c r="CC129" i="42"/>
  <c r="CC221" i="42" s="1"/>
  <c r="BM129" i="42"/>
  <c r="BM221" i="42" s="1"/>
  <c r="AW129" i="42"/>
  <c r="AW221" i="42" s="1"/>
  <c r="BZ129" i="42"/>
  <c r="BZ221" i="42" s="1"/>
  <c r="AV129" i="42"/>
  <c r="AV221" i="42" s="1"/>
  <c r="BP129" i="42"/>
  <c r="BP221" i="42" s="1"/>
  <c r="CI129" i="42"/>
  <c r="CI221" i="42" s="1"/>
  <c r="BS129" i="42"/>
  <c r="BS221" i="42" s="1"/>
  <c r="BC129" i="42"/>
  <c r="BC221" i="42" s="1"/>
  <c r="AB129" i="42"/>
  <c r="AB221" i="42" s="1"/>
  <c r="BF129" i="42"/>
  <c r="BF221" i="42" s="1"/>
  <c r="G129" i="42"/>
  <c r="G221" i="42" s="1"/>
  <c r="P129" i="42"/>
  <c r="P221" i="42" s="1"/>
  <c r="I129" i="42"/>
  <c r="I221" i="42" s="1"/>
  <c r="CB129" i="42"/>
  <c r="CB221" i="42" s="1"/>
  <c r="AT129" i="42"/>
  <c r="AT221" i="42" s="1"/>
  <c r="BY129" i="42"/>
  <c r="BY221" i="42" s="1"/>
  <c r="BI129" i="42"/>
  <c r="BI221" i="42" s="1"/>
  <c r="AS129" i="42"/>
  <c r="AS221" i="42" s="1"/>
  <c r="BR129" i="42"/>
  <c r="BR221" i="42" s="1"/>
  <c r="AC129" i="42"/>
  <c r="AC221" i="42" s="1"/>
  <c r="BH129" i="42"/>
  <c r="BH221" i="42" s="1"/>
  <c r="CE129" i="42"/>
  <c r="CE221" i="42" s="1"/>
  <c r="BO129" i="42"/>
  <c r="BO221" i="42" s="1"/>
  <c r="AY129" i="42"/>
  <c r="AY221" i="42" s="1"/>
  <c r="CD129" i="42"/>
  <c r="CD221" i="42" s="1"/>
  <c r="AX129" i="42"/>
  <c r="AX221" i="42" s="1"/>
  <c r="BA129" i="42"/>
  <c r="BA221" i="42" s="1"/>
  <c r="AO129" i="42"/>
  <c r="AO221" i="42" s="1"/>
  <c r="BN129" i="42"/>
  <c r="BN221" i="42" s="1"/>
  <c r="BL129" i="42"/>
  <c r="BL221" i="42" s="1"/>
  <c r="CH129" i="42"/>
  <c r="CH221" i="42" s="1"/>
  <c r="BW129" i="42"/>
  <c r="BW221" i="42" s="1"/>
  <c r="CG129" i="42"/>
  <c r="CG221" i="42" s="1"/>
  <c r="BB129" i="42"/>
  <c r="BB221" i="42" s="1"/>
  <c r="BG129" i="42"/>
  <c r="BG221" i="42" s="1"/>
  <c r="BQ129" i="42"/>
  <c r="BQ221" i="42" s="1"/>
  <c r="BX129" i="42"/>
  <c r="BX221" i="42" s="1"/>
  <c r="AQ129" i="42"/>
  <c r="AQ221" i="42" s="1"/>
  <c r="G104" i="42"/>
  <c r="G196" i="42" s="1"/>
  <c r="E104" i="42"/>
  <c r="E196" i="42" s="1"/>
  <c r="L104" i="42"/>
  <c r="L196" i="42" s="1"/>
  <c r="AP104" i="42"/>
  <c r="AP196" i="42" s="1"/>
  <c r="F104" i="42"/>
  <c r="F196" i="42" s="1"/>
  <c r="N104" i="42"/>
  <c r="N196" i="42" s="1"/>
  <c r="M104" i="42"/>
  <c r="M196" i="42" s="1"/>
  <c r="O104" i="42"/>
  <c r="O196" i="42" s="1"/>
  <c r="P104" i="42"/>
  <c r="P196" i="42" s="1"/>
  <c r="I104" i="42"/>
  <c r="I196" i="42" s="1"/>
  <c r="H104" i="42"/>
  <c r="H196" i="42" s="1"/>
  <c r="K104" i="42"/>
  <c r="K196" i="42" s="1"/>
  <c r="J104" i="42"/>
  <c r="J196" i="42" s="1"/>
  <c r="D104" i="42"/>
  <c r="D196" i="42" s="1"/>
  <c r="CC104" i="42"/>
  <c r="CC196" i="42" s="1"/>
  <c r="BM104" i="42"/>
  <c r="BM196" i="42" s="1"/>
  <c r="AW104" i="42"/>
  <c r="AW196" i="42" s="1"/>
  <c r="CD104" i="42"/>
  <c r="CD196" i="42" s="1"/>
  <c r="BL104" i="42"/>
  <c r="BL196" i="42" s="1"/>
  <c r="AC104" i="42"/>
  <c r="AC196" i="42" s="1"/>
  <c r="CI104" i="42"/>
  <c r="CI196" i="42" s="1"/>
  <c r="BS104" i="42"/>
  <c r="BS196" i="42" s="1"/>
  <c r="BC104" i="42"/>
  <c r="BC196" i="42" s="1"/>
  <c r="AB104" i="42"/>
  <c r="AB196" i="42" s="1"/>
  <c r="BT104" i="42"/>
  <c r="BT196" i="42" s="1"/>
  <c r="AZ104" i="42"/>
  <c r="AZ196" i="42" s="1"/>
  <c r="AA104" i="42"/>
  <c r="AA196" i="42" s="1"/>
  <c r="BY104" i="42"/>
  <c r="BY196" i="42" s="1"/>
  <c r="BI104" i="42"/>
  <c r="BI196" i="42" s="1"/>
  <c r="AS104" i="42"/>
  <c r="AS196" i="42" s="1"/>
  <c r="BZ104" i="42"/>
  <c r="BZ196" i="42" s="1"/>
  <c r="BH104" i="42"/>
  <c r="BH196" i="42" s="1"/>
  <c r="BP104" i="42"/>
  <c r="BP196" i="42" s="1"/>
  <c r="CE104" i="42"/>
  <c r="CE196" i="42" s="1"/>
  <c r="BO104" i="42"/>
  <c r="BO196" i="42" s="1"/>
  <c r="AY104" i="42"/>
  <c r="AY196" i="42" s="1"/>
  <c r="CF104" i="42"/>
  <c r="CF196" i="42" s="1"/>
  <c r="BN104" i="42"/>
  <c r="BN196" i="42" s="1"/>
  <c r="AR104" i="42"/>
  <c r="AR196" i="42" s="1"/>
  <c r="BU104" i="42"/>
  <c r="BU196" i="42" s="1"/>
  <c r="BE104" i="42"/>
  <c r="BE196" i="42" s="1"/>
  <c r="BV104" i="42"/>
  <c r="BV196" i="42" s="1"/>
  <c r="BD104" i="42"/>
  <c r="BD196" i="42" s="1"/>
  <c r="AX104" i="42"/>
  <c r="AX196" i="42" s="1"/>
  <c r="CA104" i="42"/>
  <c r="CA196" i="42" s="1"/>
  <c r="BK104" i="42"/>
  <c r="BK196" i="42" s="1"/>
  <c r="AU104" i="42"/>
  <c r="AU196" i="42" s="1"/>
  <c r="CB104" i="42"/>
  <c r="CB196" i="42" s="1"/>
  <c r="BJ104" i="42"/>
  <c r="BJ196" i="42" s="1"/>
  <c r="BB104" i="42"/>
  <c r="BB196" i="42" s="1"/>
  <c r="CG104" i="42"/>
  <c r="CG196" i="42" s="1"/>
  <c r="BQ104" i="42"/>
  <c r="BQ196" i="42" s="1"/>
  <c r="BA104" i="42"/>
  <c r="BA196" i="42" s="1"/>
  <c r="CH104" i="42"/>
  <c r="CH196" i="42" s="1"/>
  <c r="BR104" i="42"/>
  <c r="BR196" i="42" s="1"/>
  <c r="AV104" i="42"/>
  <c r="AV196" i="42" s="1"/>
  <c r="AO104" i="42"/>
  <c r="AO196" i="42" s="1"/>
  <c r="BW104" i="42"/>
  <c r="BW196" i="42" s="1"/>
  <c r="BG104" i="42"/>
  <c r="BG196" i="42" s="1"/>
  <c r="AQ104" i="42"/>
  <c r="AQ196" i="42" s="1"/>
  <c r="BX104" i="42"/>
  <c r="BX196" i="42" s="1"/>
  <c r="BF104" i="42"/>
  <c r="BF196" i="42" s="1"/>
  <c r="AT104" i="42"/>
  <c r="AT196" i="42" s="1"/>
  <c r="P140" i="42"/>
  <c r="K140" i="42"/>
  <c r="CB140" i="42"/>
  <c r="BL140" i="42"/>
  <c r="N140" i="42"/>
  <c r="L140" i="42"/>
  <c r="O140" i="42"/>
  <c r="M140" i="42"/>
  <c r="J140" i="42"/>
  <c r="H140" i="42"/>
  <c r="G140" i="42"/>
  <c r="E140" i="42"/>
  <c r="BT140" i="42"/>
  <c r="BD140" i="42"/>
  <c r="F140" i="42"/>
  <c r="D140" i="42"/>
  <c r="I140" i="42"/>
  <c r="AP140" i="42"/>
  <c r="BX140" i="42"/>
  <c r="AV140" i="42"/>
  <c r="CE140" i="42"/>
  <c r="BO140" i="42"/>
  <c r="AY140" i="42"/>
  <c r="CH140" i="42"/>
  <c r="BR140" i="42"/>
  <c r="BB140" i="42"/>
  <c r="AA140" i="42"/>
  <c r="BU140" i="42"/>
  <c r="BE140" i="42"/>
  <c r="BP140" i="42"/>
  <c r="AR140" i="42"/>
  <c r="CA140" i="42"/>
  <c r="BK140" i="42"/>
  <c r="AU140" i="42"/>
  <c r="CD140" i="42"/>
  <c r="BN140" i="42"/>
  <c r="AX140" i="42"/>
  <c r="CG140" i="42"/>
  <c r="BQ140" i="42"/>
  <c r="BA140" i="42"/>
  <c r="BH140" i="42"/>
  <c r="AC140" i="42"/>
  <c r="BW140" i="42"/>
  <c r="BG140" i="42"/>
  <c r="AQ140" i="42"/>
  <c r="BZ140" i="42"/>
  <c r="BJ140" i="42"/>
  <c r="AT140" i="42"/>
  <c r="CC140" i="42"/>
  <c r="BM140" i="42"/>
  <c r="AW140" i="42"/>
  <c r="CF140" i="42"/>
  <c r="AZ140" i="42"/>
  <c r="CI140" i="42"/>
  <c r="BS140" i="42"/>
  <c r="BC140" i="42"/>
  <c r="AB140" i="42"/>
  <c r="BV140" i="42"/>
  <c r="BF140" i="42"/>
  <c r="AO140" i="42"/>
  <c r="BY140" i="42"/>
  <c r="BI140" i="42"/>
  <c r="AS140" i="42"/>
  <c r="P101" i="42"/>
  <c r="P193" i="42" s="1"/>
  <c r="O101" i="42"/>
  <c r="O193" i="42" s="1"/>
  <c r="G101" i="42"/>
  <c r="G193" i="42" s="1"/>
  <c r="J101" i="42"/>
  <c r="J193" i="42" s="1"/>
  <c r="BU193" i="42"/>
  <c r="BH193" i="42"/>
  <c r="AU193" i="42"/>
  <c r="CA193" i="42"/>
  <c r="BG193" i="42"/>
  <c r="L101" i="42"/>
  <c r="L193" i="42" s="1"/>
  <c r="I101" i="42"/>
  <c r="I193" i="42" s="1"/>
  <c r="E101" i="42"/>
  <c r="E193" i="42" s="1"/>
  <c r="H101" i="42"/>
  <c r="H193" i="42" s="1"/>
  <c r="K101" i="42"/>
  <c r="K193" i="42" s="1"/>
  <c r="N101" i="42"/>
  <c r="N193" i="42" s="1"/>
  <c r="AP193" i="42"/>
  <c r="CF193" i="42"/>
  <c r="BK193" i="42"/>
  <c r="D101" i="42"/>
  <c r="D193" i="42" s="1"/>
  <c r="M101" i="42"/>
  <c r="M193" i="42" s="1"/>
  <c r="F101" i="42"/>
  <c r="F193" i="42" s="1"/>
  <c r="BE193" i="42"/>
  <c r="CH193" i="42"/>
  <c r="AA101" i="42"/>
  <c r="AA193" i="42" s="1"/>
  <c r="AC101" i="42"/>
  <c r="AC193" i="42" s="1"/>
  <c r="AB101" i="42"/>
  <c r="AB193" i="42" s="1"/>
  <c r="N128" i="42"/>
  <c r="N220" i="42" s="1"/>
  <c r="L128" i="42"/>
  <c r="L220" i="42" s="1"/>
  <c r="D128" i="42"/>
  <c r="D220" i="42" s="1"/>
  <c r="K128" i="42"/>
  <c r="K220" i="42" s="1"/>
  <c r="J128" i="42"/>
  <c r="J220" i="42" s="1"/>
  <c r="G128" i="42"/>
  <c r="G220" i="42" s="1"/>
  <c r="P128" i="42"/>
  <c r="P220" i="42" s="1"/>
  <c r="H128" i="42"/>
  <c r="H220" i="42" s="1"/>
  <c r="F128" i="42"/>
  <c r="F220" i="42" s="1"/>
  <c r="O128" i="42"/>
  <c r="O220" i="42" s="1"/>
  <c r="E128" i="42"/>
  <c r="E220" i="42" s="1"/>
  <c r="I128" i="42"/>
  <c r="I220" i="42" s="1"/>
  <c r="M128" i="42"/>
  <c r="M220" i="42" s="1"/>
  <c r="BT128" i="42"/>
  <c r="BT220" i="42" s="1"/>
  <c r="BD128" i="42"/>
  <c r="BD220" i="42" s="1"/>
  <c r="AC128" i="42"/>
  <c r="AC220" i="42" s="1"/>
  <c r="BW128" i="42"/>
  <c r="BW220" i="42" s="1"/>
  <c r="BG128" i="42"/>
  <c r="BG220" i="42" s="1"/>
  <c r="AQ128" i="42"/>
  <c r="AQ220" i="42" s="1"/>
  <c r="BZ128" i="42"/>
  <c r="BZ220" i="42" s="1"/>
  <c r="BJ128" i="42"/>
  <c r="BJ220" i="42" s="1"/>
  <c r="AT128" i="42"/>
  <c r="AT220" i="42" s="1"/>
  <c r="CC128" i="42"/>
  <c r="CC220" i="42" s="1"/>
  <c r="BM128" i="42"/>
  <c r="BM220" i="42" s="1"/>
  <c r="AW128" i="42"/>
  <c r="AW220" i="42" s="1"/>
  <c r="AP128" i="42"/>
  <c r="AP220" i="42" s="1"/>
  <c r="CF128" i="42"/>
  <c r="CF220" i="42" s="1"/>
  <c r="BP128" i="42"/>
  <c r="BP220" i="42" s="1"/>
  <c r="AZ128" i="42"/>
  <c r="AZ220" i="42" s="1"/>
  <c r="CI128" i="42"/>
  <c r="CI220" i="42" s="1"/>
  <c r="BS128" i="42"/>
  <c r="BS220" i="42" s="1"/>
  <c r="BC128" i="42"/>
  <c r="BC220" i="42" s="1"/>
  <c r="AB128" i="42"/>
  <c r="AB220" i="42" s="1"/>
  <c r="BV128" i="42"/>
  <c r="BV220" i="42" s="1"/>
  <c r="BF128" i="42"/>
  <c r="BF220" i="42" s="1"/>
  <c r="AO128" i="42"/>
  <c r="AO220" i="42" s="1"/>
  <c r="BY128" i="42"/>
  <c r="BY220" i="42" s="1"/>
  <c r="BI128" i="42"/>
  <c r="BI220" i="42" s="1"/>
  <c r="AS128" i="42"/>
  <c r="AS220" i="42" s="1"/>
  <c r="CB128" i="42"/>
  <c r="CB220" i="42" s="1"/>
  <c r="BL128" i="42"/>
  <c r="BL220" i="42" s="1"/>
  <c r="AV128" i="42"/>
  <c r="AV220" i="42" s="1"/>
  <c r="CE128" i="42"/>
  <c r="CE220" i="42" s="1"/>
  <c r="BO128" i="42"/>
  <c r="BO220" i="42" s="1"/>
  <c r="AY128" i="42"/>
  <c r="AY220" i="42" s="1"/>
  <c r="CH128" i="42"/>
  <c r="CH220" i="42" s="1"/>
  <c r="BR128" i="42"/>
  <c r="BR220" i="42" s="1"/>
  <c r="BB128" i="42"/>
  <c r="BB220" i="42" s="1"/>
  <c r="AA128" i="42"/>
  <c r="AA220" i="42" s="1"/>
  <c r="BU128" i="42"/>
  <c r="BU220" i="42" s="1"/>
  <c r="BE128" i="42"/>
  <c r="BE220" i="42" s="1"/>
  <c r="BX128" i="42"/>
  <c r="BX220" i="42" s="1"/>
  <c r="BH128" i="42"/>
  <c r="BH220" i="42" s="1"/>
  <c r="AR128" i="42"/>
  <c r="AR220" i="42" s="1"/>
  <c r="CA128" i="42"/>
  <c r="CA220" i="42" s="1"/>
  <c r="BK128" i="42"/>
  <c r="BK220" i="42" s="1"/>
  <c r="AU128" i="42"/>
  <c r="AU220" i="42" s="1"/>
  <c r="CD128" i="42"/>
  <c r="CD220" i="42" s="1"/>
  <c r="BN128" i="42"/>
  <c r="BN220" i="42" s="1"/>
  <c r="AX128" i="42"/>
  <c r="AX220" i="42" s="1"/>
  <c r="CG128" i="42"/>
  <c r="CG220" i="42" s="1"/>
  <c r="BQ128" i="42"/>
  <c r="BQ220" i="42" s="1"/>
  <c r="BA128" i="42"/>
  <c r="BA220" i="42" s="1"/>
  <c r="G100" i="42"/>
  <c r="L100" i="42"/>
  <c r="E100" i="42"/>
  <c r="H100" i="42"/>
  <c r="AP100" i="42"/>
  <c r="AP192" i="42" s="1"/>
  <c r="CC100" i="42"/>
  <c r="CC192" i="42" s="1"/>
  <c r="BG100" i="42"/>
  <c r="BG192" i="42" s="1"/>
  <c r="CD100" i="42"/>
  <c r="CD192" i="42" s="1"/>
  <c r="BN100" i="42"/>
  <c r="BN192" i="42" s="1"/>
  <c r="AX100" i="42"/>
  <c r="AX192" i="42" s="1"/>
  <c r="BM100" i="42"/>
  <c r="BM192" i="42" s="1"/>
  <c r="CI100" i="42"/>
  <c r="CI192" i="42" s="1"/>
  <c r="BS100" i="42"/>
  <c r="BS192" i="42" s="1"/>
  <c r="AB100" i="42"/>
  <c r="AB192" i="42" s="1"/>
  <c r="BT100" i="42"/>
  <c r="BT192" i="42" s="1"/>
  <c r="BD100" i="42"/>
  <c r="BD192" i="42" s="1"/>
  <c r="AC100" i="42"/>
  <c r="AC192" i="42" s="1"/>
  <c r="AS100" i="42"/>
  <c r="AS192" i="42" s="1"/>
  <c r="I100" i="42"/>
  <c r="F100" i="42"/>
  <c r="N100" i="42"/>
  <c r="O100" i="42"/>
  <c r="M100" i="42"/>
  <c r="P100" i="42"/>
  <c r="D100" i="42"/>
  <c r="D192" i="42" s="1"/>
  <c r="BU100" i="42"/>
  <c r="BU192" i="42" s="1"/>
  <c r="AQ100" i="42"/>
  <c r="AQ192" i="42" s="1"/>
  <c r="BV100" i="42"/>
  <c r="BV192" i="42" s="1"/>
  <c r="BF100" i="42"/>
  <c r="BF192" i="42" s="1"/>
  <c r="AO100" i="42"/>
  <c r="AO192" i="42" s="1"/>
  <c r="AW100" i="42"/>
  <c r="AW192" i="42" s="1"/>
  <c r="CA100" i="42"/>
  <c r="CA192" i="42" s="1"/>
  <c r="BC100" i="42"/>
  <c r="BC192" i="42" s="1"/>
  <c r="CB100" i="42"/>
  <c r="CB192" i="42" s="1"/>
  <c r="BL100" i="42"/>
  <c r="BL192" i="42" s="1"/>
  <c r="AV100" i="42"/>
  <c r="AV192" i="42" s="1"/>
  <c r="BI100" i="42"/>
  <c r="BI192" i="42" s="1"/>
  <c r="K100" i="42"/>
  <c r="J100" i="42"/>
  <c r="CG100" i="42"/>
  <c r="CG192" i="42" s="1"/>
  <c r="BO100" i="42"/>
  <c r="BO192" i="42" s="1"/>
  <c r="CH100" i="42"/>
  <c r="CH192" i="42" s="1"/>
  <c r="BR100" i="42"/>
  <c r="BR192" i="42" s="1"/>
  <c r="BB100" i="42"/>
  <c r="BB192" i="42" s="1"/>
  <c r="BZ100" i="42"/>
  <c r="BZ192" i="42" s="1"/>
  <c r="BE100" i="42"/>
  <c r="BE192" i="42" s="1"/>
  <c r="BK100" i="42"/>
  <c r="BK192" i="42" s="1"/>
  <c r="BP100" i="42"/>
  <c r="BP192" i="42" s="1"/>
  <c r="BQ100" i="42"/>
  <c r="BQ192" i="42" s="1"/>
  <c r="BJ100" i="42"/>
  <c r="BJ192" i="42" s="1"/>
  <c r="AU100" i="42"/>
  <c r="AU192" i="42" s="1"/>
  <c r="BH100" i="42"/>
  <c r="BH192" i="42" s="1"/>
  <c r="BA100" i="42"/>
  <c r="BA192" i="42" s="1"/>
  <c r="BY100" i="42"/>
  <c r="BY192" i="42" s="1"/>
  <c r="AT100" i="42"/>
  <c r="AT192" i="42" s="1"/>
  <c r="CE100" i="42"/>
  <c r="CE192" i="42" s="1"/>
  <c r="CF100" i="42"/>
  <c r="CF192" i="42" s="1"/>
  <c r="AZ100" i="42"/>
  <c r="AZ192" i="42" s="1"/>
  <c r="AY100" i="42"/>
  <c r="AY192" i="42" s="1"/>
  <c r="AA100" i="42"/>
  <c r="AA192" i="42" s="1"/>
  <c r="BW100" i="42"/>
  <c r="BW192" i="42" s="1"/>
  <c r="BX100" i="42"/>
  <c r="BX192" i="42" s="1"/>
  <c r="AR100" i="42"/>
  <c r="AR192" i="42" s="1"/>
  <c r="N103" i="42"/>
  <c r="N195" i="42" s="1"/>
  <c r="E103" i="42"/>
  <c r="E195" i="42" s="1"/>
  <c r="M103" i="42"/>
  <c r="M195" i="42" s="1"/>
  <c r="P103" i="42"/>
  <c r="P195" i="42" s="1"/>
  <c r="BU103" i="42"/>
  <c r="BU195" i="42" s="1"/>
  <c r="BE103" i="42"/>
  <c r="BE195" i="42" s="1"/>
  <c r="CF103" i="42"/>
  <c r="CF195" i="42" s="1"/>
  <c r="BP103" i="42"/>
  <c r="BP195" i="42" s="1"/>
  <c r="AZ103" i="42"/>
  <c r="AZ195" i="42" s="1"/>
  <c r="AU103" i="42"/>
  <c r="AU195" i="42" s="1"/>
  <c r="BW103" i="42"/>
  <c r="BW195" i="42" s="1"/>
  <c r="BG103" i="42"/>
  <c r="BG195" i="42" s="1"/>
  <c r="AB103" i="42"/>
  <c r="AB195" i="42" s="1"/>
  <c r="BV103" i="42"/>
  <c r="BV195" i="42" s="1"/>
  <c r="BF103" i="42"/>
  <c r="BF195" i="42" s="1"/>
  <c r="AO103" i="42"/>
  <c r="AO195" i="42" s="1"/>
  <c r="J103" i="42"/>
  <c r="J195" i="42" s="1"/>
  <c r="O103" i="42"/>
  <c r="O195" i="42" s="1"/>
  <c r="H103" i="42"/>
  <c r="H195" i="42" s="1"/>
  <c r="K103" i="42"/>
  <c r="K195" i="42" s="1"/>
  <c r="F103" i="42"/>
  <c r="F195" i="42" s="1"/>
  <c r="I103" i="42"/>
  <c r="I195" i="42" s="1"/>
  <c r="CC103" i="42"/>
  <c r="CC195" i="42" s="1"/>
  <c r="BM103" i="42"/>
  <c r="BM195" i="42" s="1"/>
  <c r="AW103" i="42"/>
  <c r="AW195" i="42" s="1"/>
  <c r="BX103" i="42"/>
  <c r="BX195" i="42" s="1"/>
  <c r="BH103" i="42"/>
  <c r="BH195" i="42" s="1"/>
  <c r="AR103" i="42"/>
  <c r="AR195" i="42" s="1"/>
  <c r="CE103" i="42"/>
  <c r="CE195" i="42" s="1"/>
  <c r="BO103" i="42"/>
  <c r="BO195" i="42" s="1"/>
  <c r="AY103" i="42"/>
  <c r="AY195" i="42" s="1"/>
  <c r="CD103" i="42"/>
  <c r="CD195" i="42" s="1"/>
  <c r="BN103" i="42"/>
  <c r="BN195" i="42" s="1"/>
  <c r="AX103" i="42"/>
  <c r="AX195" i="42" s="1"/>
  <c r="G103" i="42"/>
  <c r="G195" i="42" s="1"/>
  <c r="D103" i="42"/>
  <c r="D195" i="42" s="1"/>
  <c r="L103" i="42"/>
  <c r="L195" i="42" s="1"/>
  <c r="BQ103" i="42"/>
  <c r="BQ195" i="42" s="1"/>
  <c r="CB103" i="42"/>
  <c r="CB195" i="42" s="1"/>
  <c r="AV103" i="42"/>
  <c r="AV195" i="42" s="1"/>
  <c r="BS103" i="42"/>
  <c r="BS195" i="42" s="1"/>
  <c r="CH103" i="42"/>
  <c r="CH195" i="42" s="1"/>
  <c r="BB103" i="42"/>
  <c r="BB195" i="42" s="1"/>
  <c r="BI103" i="42"/>
  <c r="BI195" i="42" s="1"/>
  <c r="BT103" i="42"/>
  <c r="BT195" i="42" s="1"/>
  <c r="AC103" i="42"/>
  <c r="AC195" i="42" s="1"/>
  <c r="BK103" i="42"/>
  <c r="BK195" i="42" s="1"/>
  <c r="BZ103" i="42"/>
  <c r="BZ195" i="42" s="1"/>
  <c r="AT103" i="42"/>
  <c r="AT195" i="42" s="1"/>
  <c r="CG103" i="42"/>
  <c r="CG195" i="42" s="1"/>
  <c r="BA103" i="42"/>
  <c r="BA195" i="42" s="1"/>
  <c r="BL103" i="42"/>
  <c r="BL195" i="42" s="1"/>
  <c r="CI103" i="42"/>
  <c r="CI195" i="42" s="1"/>
  <c r="BC103" i="42"/>
  <c r="BC195" i="42" s="1"/>
  <c r="BR103" i="42"/>
  <c r="BR195" i="42" s="1"/>
  <c r="AA103" i="42"/>
  <c r="AA195" i="42" s="1"/>
  <c r="AP103" i="42"/>
  <c r="AP195" i="42" s="1"/>
  <c r="BY103" i="42"/>
  <c r="BY195" i="42" s="1"/>
  <c r="AQ103" i="42"/>
  <c r="AQ195" i="42" s="1"/>
  <c r="BD103" i="42"/>
  <c r="BD195" i="42" s="1"/>
  <c r="CA103" i="42"/>
  <c r="CA195" i="42" s="1"/>
  <c r="AS103" i="42"/>
  <c r="AS195" i="42" s="1"/>
  <c r="BJ103" i="42"/>
  <c r="BJ195" i="42" s="1"/>
  <c r="N163" i="44"/>
  <c r="J163" i="44"/>
  <c r="F163" i="44"/>
  <c r="O163" i="44"/>
  <c r="I163" i="44"/>
  <c r="D163" i="44"/>
  <c r="M163" i="44"/>
  <c r="G163" i="44"/>
  <c r="L163" i="44"/>
  <c r="E163" i="44"/>
  <c r="K163" i="44"/>
  <c r="P163" i="44"/>
  <c r="H163" i="44"/>
  <c r="N149" i="44"/>
  <c r="J149" i="44"/>
  <c r="F149" i="44"/>
  <c r="M149" i="44"/>
  <c r="H149" i="44"/>
  <c r="P149" i="44"/>
  <c r="I149" i="44"/>
  <c r="O149" i="44"/>
  <c r="G149" i="44"/>
  <c r="K149" i="44"/>
  <c r="L149" i="44"/>
  <c r="E149" i="44"/>
  <c r="D149" i="44"/>
  <c r="O164" i="44"/>
  <c r="K164" i="44"/>
  <c r="G164" i="44"/>
  <c r="P164" i="44"/>
  <c r="J164" i="44"/>
  <c r="E164" i="44"/>
  <c r="M164" i="44"/>
  <c r="F164" i="44"/>
  <c r="L164" i="44"/>
  <c r="D164" i="44"/>
  <c r="I164" i="44"/>
  <c r="N164" i="44"/>
  <c r="H164" i="44"/>
  <c r="M148" i="44"/>
  <c r="I148" i="44"/>
  <c r="E148" i="44"/>
  <c r="L148" i="44"/>
  <c r="G148" i="44"/>
  <c r="P148" i="44"/>
  <c r="J148" i="44"/>
  <c r="O148" i="44"/>
  <c r="H148" i="44"/>
  <c r="K148" i="44"/>
  <c r="N148" i="44"/>
  <c r="F148" i="44"/>
  <c r="D148" i="44"/>
  <c r="P147" i="44"/>
  <c r="L147" i="44"/>
  <c r="H147" i="44"/>
  <c r="D147" i="44"/>
  <c r="K147" i="44"/>
  <c r="F147" i="44"/>
  <c r="J147" i="44"/>
  <c r="O147" i="44"/>
  <c r="I147" i="44"/>
  <c r="M147" i="44"/>
  <c r="G147" i="44"/>
  <c r="E147" i="44"/>
  <c r="N147" i="44"/>
  <c r="O146" i="44"/>
  <c r="K146" i="44"/>
  <c r="P146" i="44"/>
  <c r="J146" i="44"/>
  <c r="F146" i="44"/>
  <c r="L146" i="44"/>
  <c r="E146" i="44"/>
  <c r="I146" i="44"/>
  <c r="D146" i="44"/>
  <c r="M146" i="44"/>
  <c r="G146" i="44"/>
  <c r="N146" i="44"/>
  <c r="H146" i="44"/>
  <c r="P144" i="44"/>
  <c r="L144" i="44"/>
  <c r="H144" i="44"/>
  <c r="D144" i="44"/>
  <c r="N144" i="44"/>
  <c r="I144" i="44"/>
  <c r="M144" i="44"/>
  <c r="G144" i="44"/>
  <c r="J144" i="44"/>
  <c r="F144" i="44"/>
  <c r="E144" i="44"/>
  <c r="O144" i="44"/>
  <c r="K144" i="44"/>
  <c r="M145" i="44"/>
  <c r="I145" i="44"/>
  <c r="E145" i="44"/>
  <c r="O145" i="44"/>
  <c r="J145" i="44"/>
  <c r="D145" i="44"/>
  <c r="N145" i="44"/>
  <c r="H145" i="44"/>
  <c r="P145" i="44"/>
  <c r="F145" i="44"/>
  <c r="G145" i="44"/>
  <c r="L145" i="44"/>
  <c r="K145" i="44"/>
  <c r="N124" i="43"/>
  <c r="J124" i="43"/>
  <c r="F124" i="43"/>
  <c r="O124" i="43"/>
  <c r="I124" i="43"/>
  <c r="D124" i="43"/>
  <c r="L124" i="43"/>
  <c r="G124" i="43"/>
  <c r="P124" i="43"/>
  <c r="E124" i="43"/>
  <c r="M124" i="43"/>
  <c r="K124" i="43"/>
  <c r="H124" i="43"/>
  <c r="M131" i="43"/>
  <c r="I131" i="43"/>
  <c r="E131" i="43"/>
  <c r="O131" i="43"/>
  <c r="K131" i="43"/>
  <c r="G131" i="43"/>
  <c r="N131" i="43"/>
  <c r="F131" i="43"/>
  <c r="J131" i="43"/>
  <c r="H131" i="43"/>
  <c r="P131" i="43"/>
  <c r="L131" i="43"/>
  <c r="D131" i="43"/>
  <c r="N116" i="43"/>
  <c r="J116" i="43"/>
  <c r="F116" i="43"/>
  <c r="P116" i="43"/>
  <c r="L116" i="43"/>
  <c r="H116" i="43"/>
  <c r="D116" i="43"/>
  <c r="O116" i="43"/>
  <c r="G116" i="43"/>
  <c r="M116" i="43"/>
  <c r="K116" i="43"/>
  <c r="I116" i="43"/>
  <c r="E116" i="43"/>
  <c r="N108" i="43"/>
  <c r="J108" i="43"/>
  <c r="F108" i="43"/>
  <c r="P108" i="43"/>
  <c r="L108" i="43"/>
  <c r="H108" i="43"/>
  <c r="D108" i="43"/>
  <c r="O108" i="43"/>
  <c r="G108" i="43"/>
  <c r="M108" i="43"/>
  <c r="K108" i="43"/>
  <c r="I108" i="43"/>
  <c r="E108" i="43"/>
  <c r="M123" i="43"/>
  <c r="I123" i="43"/>
  <c r="E123" i="43"/>
  <c r="N123" i="43"/>
  <c r="H123" i="43"/>
  <c r="P123" i="43"/>
  <c r="K123" i="43"/>
  <c r="F123" i="43"/>
  <c r="J123" i="43"/>
  <c r="G123" i="43"/>
  <c r="O123" i="43"/>
  <c r="D123" i="43"/>
  <c r="L123" i="43"/>
  <c r="M115" i="43"/>
  <c r="I115" i="43"/>
  <c r="E115" i="43"/>
  <c r="O115" i="43"/>
  <c r="K115" i="43"/>
  <c r="G115" i="43"/>
  <c r="N115" i="43"/>
  <c r="F115" i="43"/>
  <c r="L115" i="43"/>
  <c r="J115" i="43"/>
  <c r="P115" i="43"/>
  <c r="H115" i="43"/>
  <c r="D115" i="43"/>
  <c r="M107" i="43"/>
  <c r="O107" i="43"/>
  <c r="K107" i="43"/>
  <c r="G107" i="43"/>
  <c r="N107" i="43"/>
  <c r="H107" i="43"/>
  <c r="L107" i="43"/>
  <c r="J107" i="43"/>
  <c r="E107" i="43"/>
  <c r="P107" i="43"/>
  <c r="I107" i="43"/>
  <c r="D107" i="43"/>
  <c r="F107" i="43"/>
  <c r="N137" i="43"/>
  <c r="J137" i="43"/>
  <c r="F137" i="43"/>
  <c r="L137" i="43"/>
  <c r="G137" i="43"/>
  <c r="O137" i="43"/>
  <c r="I137" i="43"/>
  <c r="D137" i="43"/>
  <c r="H137" i="43"/>
  <c r="M137" i="43"/>
  <c r="K137" i="43"/>
  <c r="P137" i="43"/>
  <c r="E137" i="43"/>
  <c r="P122" i="43"/>
  <c r="L122" i="43"/>
  <c r="M122" i="43"/>
  <c r="H122" i="43"/>
  <c r="D122" i="43"/>
  <c r="O122" i="43"/>
  <c r="J122" i="43"/>
  <c r="F122" i="43"/>
  <c r="N122" i="43"/>
  <c r="E122" i="43"/>
  <c r="I122" i="43"/>
  <c r="G122" i="43"/>
  <c r="K122" i="43"/>
  <c r="P114" i="43"/>
  <c r="L114" i="43"/>
  <c r="H114" i="43"/>
  <c r="D114" i="43"/>
  <c r="N114" i="43"/>
  <c r="J114" i="43"/>
  <c r="F114" i="43"/>
  <c r="M114" i="43"/>
  <c r="E114" i="43"/>
  <c r="K114" i="43"/>
  <c r="I114" i="43"/>
  <c r="O114" i="43"/>
  <c r="G114" i="43"/>
  <c r="N106" i="43"/>
  <c r="J106" i="43"/>
  <c r="F106" i="43"/>
  <c r="L106" i="43"/>
  <c r="G106" i="43"/>
  <c r="P106" i="43"/>
  <c r="E106" i="43"/>
  <c r="O106" i="43"/>
  <c r="I106" i="43"/>
  <c r="D106" i="43"/>
  <c r="M106" i="43"/>
  <c r="H106" i="43"/>
  <c r="K106" i="43"/>
  <c r="O125" i="43"/>
  <c r="K125" i="43"/>
  <c r="G125" i="43"/>
  <c r="P125" i="43"/>
  <c r="J125" i="43"/>
  <c r="E125" i="43"/>
  <c r="M125" i="43"/>
  <c r="H125" i="43"/>
  <c r="L125" i="43"/>
  <c r="F125" i="43"/>
  <c r="N125" i="43"/>
  <c r="D125" i="43"/>
  <c r="I125" i="43"/>
  <c r="O109" i="43"/>
  <c r="K109" i="43"/>
  <c r="G109" i="43"/>
  <c r="M109" i="43"/>
  <c r="I109" i="43"/>
  <c r="E109" i="43"/>
  <c r="P109" i="43"/>
  <c r="H109" i="43"/>
  <c r="N109" i="43"/>
  <c r="L109" i="43"/>
  <c r="D109" i="43"/>
  <c r="J109" i="43"/>
  <c r="F109" i="43"/>
  <c r="O133" i="43"/>
  <c r="K133" i="43"/>
  <c r="G133" i="43"/>
  <c r="M133" i="43"/>
  <c r="I133" i="43"/>
  <c r="E133" i="43"/>
  <c r="P133" i="43"/>
  <c r="H133" i="43"/>
  <c r="L133" i="43"/>
  <c r="D133" i="43"/>
  <c r="J133" i="43"/>
  <c r="N133" i="43"/>
  <c r="F133" i="43"/>
  <c r="P118" i="43"/>
  <c r="L118" i="43"/>
  <c r="H118" i="43"/>
  <c r="D118" i="43"/>
  <c r="N118" i="43"/>
  <c r="J118" i="43"/>
  <c r="F118" i="43"/>
  <c r="I118" i="43"/>
  <c r="O118" i="43"/>
  <c r="M118" i="43"/>
  <c r="E118" i="43"/>
  <c r="K118" i="43"/>
  <c r="G118" i="43"/>
  <c r="P110" i="43"/>
  <c r="L110" i="43"/>
  <c r="H110" i="43"/>
  <c r="D110" i="43"/>
  <c r="N110" i="43"/>
  <c r="J110" i="43"/>
  <c r="F110" i="43"/>
  <c r="I110" i="43"/>
  <c r="M110" i="43"/>
  <c r="E110" i="43"/>
  <c r="K110" i="43"/>
  <c r="O110" i="43"/>
  <c r="G110" i="43"/>
  <c r="O113" i="43"/>
  <c r="K113" i="43"/>
  <c r="G113" i="43"/>
  <c r="M113" i="43"/>
  <c r="I113" i="43"/>
  <c r="E113" i="43"/>
  <c r="L113" i="43"/>
  <c r="D113" i="43"/>
  <c r="J113" i="43"/>
  <c r="P113" i="43"/>
  <c r="H113" i="43"/>
  <c r="N113" i="43"/>
  <c r="F113" i="43"/>
  <c r="N132" i="43"/>
  <c r="J132" i="43"/>
  <c r="F132" i="43"/>
  <c r="P132" i="43"/>
  <c r="L132" i="43"/>
  <c r="H132" i="43"/>
  <c r="D132" i="43"/>
  <c r="O132" i="43"/>
  <c r="G132" i="43"/>
  <c r="K132" i="43"/>
  <c r="I132" i="43"/>
  <c r="M132" i="43"/>
  <c r="E132" i="43"/>
  <c r="O117" i="43"/>
  <c r="K117" i="43"/>
  <c r="G117" i="43"/>
  <c r="M117" i="43"/>
  <c r="I117" i="43"/>
  <c r="E117" i="43"/>
  <c r="P117" i="43"/>
  <c r="H117" i="43"/>
  <c r="N117" i="43"/>
  <c r="L117" i="43"/>
  <c r="D117" i="43"/>
  <c r="J117" i="43"/>
  <c r="F117" i="43"/>
  <c r="M136" i="43"/>
  <c r="I136" i="43"/>
  <c r="P136" i="43"/>
  <c r="K136" i="43"/>
  <c r="F136" i="43"/>
  <c r="N136" i="43"/>
  <c r="H136" i="43"/>
  <c r="D136" i="43"/>
  <c r="L136" i="43"/>
  <c r="G136" i="43"/>
  <c r="O136" i="43"/>
  <c r="E136" i="43"/>
  <c r="J136" i="43"/>
  <c r="M135" i="43"/>
  <c r="I135" i="43"/>
  <c r="E135" i="43"/>
  <c r="O135" i="43"/>
  <c r="K135" i="43"/>
  <c r="G135" i="43"/>
  <c r="J135" i="43"/>
  <c r="N135" i="43"/>
  <c r="F135" i="43"/>
  <c r="L135" i="43"/>
  <c r="D135" i="43"/>
  <c r="P135" i="43"/>
  <c r="H135" i="43"/>
  <c r="O121" i="43"/>
  <c r="K121" i="43"/>
  <c r="G121" i="43"/>
  <c r="M121" i="43"/>
  <c r="I121" i="43"/>
  <c r="E121" i="43"/>
  <c r="L121" i="43"/>
  <c r="D121" i="43"/>
  <c r="P121" i="43"/>
  <c r="H121" i="43"/>
  <c r="N121" i="43"/>
  <c r="F121" i="43"/>
  <c r="J121" i="43"/>
  <c r="N120" i="43"/>
  <c r="J120" i="43"/>
  <c r="F120" i="43"/>
  <c r="P120" i="43"/>
  <c r="L120" i="43"/>
  <c r="H120" i="43"/>
  <c r="D120" i="43"/>
  <c r="K120" i="43"/>
  <c r="O120" i="43"/>
  <c r="G120" i="43"/>
  <c r="M120" i="43"/>
  <c r="E120" i="43"/>
  <c r="I120" i="43"/>
  <c r="N112" i="43"/>
  <c r="J112" i="43"/>
  <c r="F112" i="43"/>
  <c r="P112" i="43"/>
  <c r="L112" i="43"/>
  <c r="H112" i="43"/>
  <c r="D112" i="43"/>
  <c r="K112" i="43"/>
  <c r="I112" i="43"/>
  <c r="O112" i="43"/>
  <c r="G112" i="43"/>
  <c r="M112" i="43"/>
  <c r="E112" i="43"/>
  <c r="M119" i="43"/>
  <c r="I119" i="43"/>
  <c r="E119" i="43"/>
  <c r="O119" i="43"/>
  <c r="K119" i="43"/>
  <c r="G119" i="43"/>
  <c r="J119" i="43"/>
  <c r="P119" i="43"/>
  <c r="N119" i="43"/>
  <c r="F119" i="43"/>
  <c r="L119" i="43"/>
  <c r="D119" i="43"/>
  <c r="H119" i="43"/>
  <c r="M111" i="43"/>
  <c r="I111" i="43"/>
  <c r="E111" i="43"/>
  <c r="O111" i="43"/>
  <c r="K111" i="43"/>
  <c r="G111" i="43"/>
  <c r="J111" i="43"/>
  <c r="H111" i="43"/>
  <c r="N111" i="43"/>
  <c r="F111" i="43"/>
  <c r="L111" i="43"/>
  <c r="D111" i="43"/>
  <c r="P111" i="43"/>
  <c r="P134" i="43"/>
  <c r="L134" i="43"/>
  <c r="H134" i="43"/>
  <c r="D134" i="43"/>
  <c r="N134" i="43"/>
  <c r="J134" i="43"/>
  <c r="F134" i="43"/>
  <c r="I134" i="43"/>
  <c r="M134" i="43"/>
  <c r="E134" i="43"/>
  <c r="K134" i="43"/>
  <c r="O134" i="43"/>
  <c r="G134" i="43"/>
  <c r="P130" i="43"/>
  <c r="L130" i="43"/>
  <c r="H130" i="43"/>
  <c r="D130" i="43"/>
  <c r="N130" i="43"/>
  <c r="J130" i="43"/>
  <c r="F130" i="43"/>
  <c r="M130" i="43"/>
  <c r="E130" i="43"/>
  <c r="I130" i="43"/>
  <c r="G130" i="43"/>
  <c r="O130" i="43"/>
  <c r="K130" i="43"/>
  <c r="AP149" i="44"/>
  <c r="AP147" i="44"/>
  <c r="AP146" i="44"/>
  <c r="AP144" i="44"/>
  <c r="AP145" i="44"/>
  <c r="AP163" i="44"/>
  <c r="AP148" i="44"/>
  <c r="AP164" i="44"/>
  <c r="AP122" i="43"/>
  <c r="AP125" i="43"/>
  <c r="AP117" i="43"/>
  <c r="AP135" i="43"/>
  <c r="AP124" i="43"/>
  <c r="AP116" i="43"/>
  <c r="AP108" i="43"/>
  <c r="AP123" i="43"/>
  <c r="AP107" i="43"/>
  <c r="AP133" i="43"/>
  <c r="AP118" i="43"/>
  <c r="AP110" i="43"/>
  <c r="AP121" i="43"/>
  <c r="AP113" i="43"/>
  <c r="AP132" i="43"/>
  <c r="AP114" i="43"/>
  <c r="AP106" i="43"/>
  <c r="AP109" i="43"/>
  <c r="AP136" i="43"/>
  <c r="AP131" i="43"/>
  <c r="AP115" i="43"/>
  <c r="AP137" i="43"/>
  <c r="AP120" i="43"/>
  <c r="AP112" i="43"/>
  <c r="AP119" i="43"/>
  <c r="AP111" i="43"/>
  <c r="AP134" i="43"/>
  <c r="AP130" i="43"/>
  <c r="C136" i="42"/>
  <c r="C134" i="42"/>
  <c r="C132" i="42"/>
  <c r="C146" i="43"/>
  <c r="CI124" i="43"/>
  <c r="CE124" i="43"/>
  <c r="CA124" i="43"/>
  <c r="BW124" i="43"/>
  <c r="BS124" i="43"/>
  <c r="BO124" i="43"/>
  <c r="BK124" i="43"/>
  <c r="BG124" i="43"/>
  <c r="BC124" i="43"/>
  <c r="AY124" i="43"/>
  <c r="AU124" i="43"/>
  <c r="AQ124" i="43"/>
  <c r="AB124" i="43"/>
  <c r="CF124" i="43"/>
  <c r="CB124" i="43"/>
  <c r="BX124" i="43"/>
  <c r="BT124" i="43"/>
  <c r="BP124" i="43"/>
  <c r="BL124" i="43"/>
  <c r="BH124" i="43"/>
  <c r="BD124" i="43"/>
  <c r="AZ124" i="43"/>
  <c r="AV124" i="43"/>
  <c r="AR124" i="43"/>
  <c r="AC124" i="43"/>
  <c r="CG124" i="43"/>
  <c r="CC124" i="43"/>
  <c r="BY124" i="43"/>
  <c r="BU124" i="43"/>
  <c r="BQ124" i="43"/>
  <c r="BM124" i="43"/>
  <c r="BI124" i="43"/>
  <c r="BE124" i="43"/>
  <c r="BA124" i="43"/>
  <c r="AW124" i="43"/>
  <c r="AS124" i="43"/>
  <c r="CH124" i="43"/>
  <c r="CD124" i="43"/>
  <c r="BZ124" i="43"/>
  <c r="BV124" i="43"/>
  <c r="BR124" i="43"/>
  <c r="BN124" i="43"/>
  <c r="BJ124" i="43"/>
  <c r="BF124" i="43"/>
  <c r="BB124" i="43"/>
  <c r="AX124" i="43"/>
  <c r="AT124" i="43"/>
  <c r="AO124" i="43"/>
  <c r="AA124" i="43"/>
  <c r="A18" i="46"/>
  <c r="A100" i="45"/>
  <c r="A192" i="45"/>
  <c r="A143" i="45"/>
  <c r="B143" i="45" s="1"/>
  <c r="A141" i="45"/>
  <c r="A83" i="46"/>
  <c r="A165" i="45"/>
  <c r="A19" i="46"/>
  <c r="B19" i="46" s="1"/>
  <c r="A101" i="45"/>
  <c r="A193" i="45"/>
  <c r="A142" i="45"/>
  <c r="B142" i="45" s="1"/>
  <c r="A72" i="46"/>
  <c r="A154" i="45"/>
  <c r="CH133" i="43"/>
  <c r="CD133" i="43"/>
  <c r="BZ133" i="43"/>
  <c r="BV133" i="43"/>
  <c r="BR133" i="43"/>
  <c r="BN133" i="43"/>
  <c r="BJ133" i="43"/>
  <c r="BF133" i="43"/>
  <c r="BB133" i="43"/>
  <c r="AX133" i="43"/>
  <c r="AT133" i="43"/>
  <c r="AO133" i="43"/>
  <c r="AA133" i="43"/>
  <c r="CG133" i="43"/>
  <c r="CC133" i="43"/>
  <c r="BY133" i="43"/>
  <c r="BU133" i="43"/>
  <c r="BQ133" i="43"/>
  <c r="BM133" i="43"/>
  <c r="BI133" i="43"/>
  <c r="BE133" i="43"/>
  <c r="BA133" i="43"/>
  <c r="AW133" i="43"/>
  <c r="AS133" i="43"/>
  <c r="CF133" i="43"/>
  <c r="CB133" i="43"/>
  <c r="BX133" i="43"/>
  <c r="BT133" i="43"/>
  <c r="BP133" i="43"/>
  <c r="BL133" i="43"/>
  <c r="BH133" i="43"/>
  <c r="BD133" i="43"/>
  <c r="AZ133" i="43"/>
  <c r="AV133" i="43"/>
  <c r="AR133" i="43"/>
  <c r="AC133" i="43"/>
  <c r="CI133" i="43"/>
  <c r="CE133" i="43"/>
  <c r="CA133" i="43"/>
  <c r="BW133" i="43"/>
  <c r="BS133" i="43"/>
  <c r="BO133" i="43"/>
  <c r="BK133" i="43"/>
  <c r="BG133" i="43"/>
  <c r="BC133" i="43"/>
  <c r="AY133" i="43"/>
  <c r="AU133" i="43"/>
  <c r="AQ133" i="43"/>
  <c r="AB133" i="43"/>
  <c r="CH131" i="43"/>
  <c r="CD131" i="43"/>
  <c r="BZ131" i="43"/>
  <c r="BV131" i="43"/>
  <c r="BR131" i="43"/>
  <c r="BN131" i="43"/>
  <c r="BJ131" i="43"/>
  <c r="BF131" i="43"/>
  <c r="BB131" i="43"/>
  <c r="AX131" i="43"/>
  <c r="AT131" i="43"/>
  <c r="AO131" i="43"/>
  <c r="AA131" i="43"/>
  <c r="CG131" i="43"/>
  <c r="CC131" i="43"/>
  <c r="BY131" i="43"/>
  <c r="BU131" i="43"/>
  <c r="BQ131" i="43"/>
  <c r="BM131" i="43"/>
  <c r="BI131" i="43"/>
  <c r="BE131" i="43"/>
  <c r="BA131" i="43"/>
  <c r="AW131" i="43"/>
  <c r="AS131" i="43"/>
  <c r="CF131" i="43"/>
  <c r="CB131" i="43"/>
  <c r="BX131" i="43"/>
  <c r="BT131" i="43"/>
  <c r="BP131" i="43"/>
  <c r="BL131" i="43"/>
  <c r="BH131" i="43"/>
  <c r="BD131" i="43"/>
  <c r="AZ131" i="43"/>
  <c r="AV131" i="43"/>
  <c r="AR131" i="43"/>
  <c r="AC131" i="43"/>
  <c r="CI131" i="43"/>
  <c r="CE131" i="43"/>
  <c r="CA131" i="43"/>
  <c r="BW131" i="43"/>
  <c r="BS131" i="43"/>
  <c r="BO131" i="43"/>
  <c r="BK131" i="43"/>
  <c r="BG131" i="43"/>
  <c r="BC131" i="43"/>
  <c r="AY131" i="43"/>
  <c r="AU131" i="43"/>
  <c r="AQ131" i="43"/>
  <c r="AB131" i="43"/>
  <c r="CH149" i="44"/>
  <c r="CD149" i="44"/>
  <c r="BZ149" i="44"/>
  <c r="BV149" i="44"/>
  <c r="BR149" i="44"/>
  <c r="BN149" i="44"/>
  <c r="BJ149" i="44"/>
  <c r="BF149" i="44"/>
  <c r="BB149" i="44"/>
  <c r="AX149" i="44"/>
  <c r="AT149" i="44"/>
  <c r="AO149" i="44"/>
  <c r="AA149" i="44"/>
  <c r="CG149" i="44"/>
  <c r="CC149" i="44"/>
  <c r="BY149" i="44"/>
  <c r="BU149" i="44"/>
  <c r="BQ149" i="44"/>
  <c r="BM149" i="44"/>
  <c r="BI149" i="44"/>
  <c r="BE149" i="44"/>
  <c r="BA149" i="44"/>
  <c r="AW149" i="44"/>
  <c r="AS149" i="44"/>
  <c r="CF149" i="44"/>
  <c r="CB149" i="44"/>
  <c r="BX149" i="44"/>
  <c r="BT149" i="44"/>
  <c r="BP149" i="44"/>
  <c r="BL149" i="44"/>
  <c r="BH149" i="44"/>
  <c r="BD149" i="44"/>
  <c r="AZ149" i="44"/>
  <c r="AV149" i="44"/>
  <c r="AR149" i="44"/>
  <c r="AC149" i="44"/>
  <c r="CI149" i="44"/>
  <c r="CE149" i="44"/>
  <c r="CA149" i="44"/>
  <c r="BW149" i="44"/>
  <c r="BS149" i="44"/>
  <c r="BO149" i="44"/>
  <c r="BK149" i="44"/>
  <c r="BG149" i="44"/>
  <c r="BC149" i="44"/>
  <c r="AY149" i="44"/>
  <c r="AU149" i="44"/>
  <c r="AQ149" i="44"/>
  <c r="AB149" i="44"/>
  <c r="A149" i="45"/>
  <c r="B149" i="45" s="1"/>
  <c r="CI122" i="43"/>
  <c r="CE122" i="43"/>
  <c r="CA122" i="43"/>
  <c r="BW122" i="43"/>
  <c r="BS122" i="43"/>
  <c r="BO122" i="43"/>
  <c r="BK122" i="43"/>
  <c r="BG122" i="43"/>
  <c r="BC122" i="43"/>
  <c r="AY122" i="43"/>
  <c r="AU122" i="43"/>
  <c r="AQ122" i="43"/>
  <c r="AB122" i="43"/>
  <c r="CF122" i="43"/>
  <c r="CB122" i="43"/>
  <c r="BX122" i="43"/>
  <c r="BT122" i="43"/>
  <c r="BP122" i="43"/>
  <c r="BL122" i="43"/>
  <c r="BH122" i="43"/>
  <c r="BD122" i="43"/>
  <c r="AZ122" i="43"/>
  <c r="AV122" i="43"/>
  <c r="AR122" i="43"/>
  <c r="AC122" i="43"/>
  <c r="CG122" i="43"/>
  <c r="CC122" i="43"/>
  <c r="BY122" i="43"/>
  <c r="BU122" i="43"/>
  <c r="BQ122" i="43"/>
  <c r="BM122" i="43"/>
  <c r="BI122" i="43"/>
  <c r="BE122" i="43"/>
  <c r="BA122" i="43"/>
  <c r="AW122" i="43"/>
  <c r="AS122" i="43"/>
  <c r="CH122" i="43"/>
  <c r="CD122" i="43"/>
  <c r="BZ122" i="43"/>
  <c r="BV122" i="43"/>
  <c r="BR122" i="43"/>
  <c r="BN122" i="43"/>
  <c r="BJ122" i="43"/>
  <c r="BF122" i="43"/>
  <c r="BB122" i="43"/>
  <c r="AX122" i="43"/>
  <c r="AT122" i="43"/>
  <c r="AO122" i="43"/>
  <c r="AA122" i="43"/>
  <c r="CI120" i="43"/>
  <c r="CE120" i="43"/>
  <c r="CA120" i="43"/>
  <c r="BW120" i="43"/>
  <c r="BS120" i="43"/>
  <c r="BO120" i="43"/>
  <c r="BK120" i="43"/>
  <c r="BG120" i="43"/>
  <c r="BC120" i="43"/>
  <c r="AY120" i="43"/>
  <c r="AU120" i="43"/>
  <c r="AQ120" i="43"/>
  <c r="AB120" i="43"/>
  <c r="CF120" i="43"/>
  <c r="CB120" i="43"/>
  <c r="BX120" i="43"/>
  <c r="BT120" i="43"/>
  <c r="BP120" i="43"/>
  <c r="BL120" i="43"/>
  <c r="BH120" i="43"/>
  <c r="BD120" i="43"/>
  <c r="AZ120" i="43"/>
  <c r="AV120" i="43"/>
  <c r="AR120" i="43"/>
  <c r="AC120" i="43"/>
  <c r="CG120" i="43"/>
  <c r="CC120" i="43"/>
  <c r="BY120" i="43"/>
  <c r="BU120" i="43"/>
  <c r="BQ120" i="43"/>
  <c r="BM120" i="43"/>
  <c r="BI120" i="43"/>
  <c r="BE120" i="43"/>
  <c r="BA120" i="43"/>
  <c r="AW120" i="43"/>
  <c r="AS120" i="43"/>
  <c r="CH120" i="43"/>
  <c r="CD120" i="43"/>
  <c r="BZ120" i="43"/>
  <c r="BV120" i="43"/>
  <c r="BR120" i="43"/>
  <c r="BN120" i="43"/>
  <c r="BJ120" i="43"/>
  <c r="BF120" i="43"/>
  <c r="BB120" i="43"/>
  <c r="AX120" i="43"/>
  <c r="AT120" i="43"/>
  <c r="AO120" i="43"/>
  <c r="AA120" i="43"/>
  <c r="CI118" i="43"/>
  <c r="CE118" i="43"/>
  <c r="CA118" i="43"/>
  <c r="BW118" i="43"/>
  <c r="BS118" i="43"/>
  <c r="BO118" i="43"/>
  <c r="BK118" i="43"/>
  <c r="BG118" i="43"/>
  <c r="BC118" i="43"/>
  <c r="AY118" i="43"/>
  <c r="AU118" i="43"/>
  <c r="AQ118" i="43"/>
  <c r="AB118" i="43"/>
  <c r="CF118" i="43"/>
  <c r="CB118" i="43"/>
  <c r="BX118" i="43"/>
  <c r="BT118" i="43"/>
  <c r="BP118" i="43"/>
  <c r="BL118" i="43"/>
  <c r="BH118" i="43"/>
  <c r="BD118" i="43"/>
  <c r="AZ118" i="43"/>
  <c r="AV118" i="43"/>
  <c r="AR118" i="43"/>
  <c r="AC118" i="43"/>
  <c r="CG118" i="43"/>
  <c r="CC118" i="43"/>
  <c r="BY118" i="43"/>
  <c r="BU118" i="43"/>
  <c r="BQ118" i="43"/>
  <c r="BM118" i="43"/>
  <c r="BI118" i="43"/>
  <c r="BE118" i="43"/>
  <c r="BA118" i="43"/>
  <c r="AW118" i="43"/>
  <c r="AS118" i="43"/>
  <c r="CH118" i="43"/>
  <c r="CD118" i="43"/>
  <c r="BZ118" i="43"/>
  <c r="BV118" i="43"/>
  <c r="BR118" i="43"/>
  <c r="BN118" i="43"/>
  <c r="BJ118" i="43"/>
  <c r="BF118" i="43"/>
  <c r="BB118" i="43"/>
  <c r="AX118" i="43"/>
  <c r="AT118" i="43"/>
  <c r="AO118" i="43"/>
  <c r="AA118" i="43"/>
  <c r="CI116" i="43"/>
  <c r="CE116" i="43"/>
  <c r="CA116" i="43"/>
  <c r="BW116" i="43"/>
  <c r="BS116" i="43"/>
  <c r="BO116" i="43"/>
  <c r="BK116" i="43"/>
  <c r="BG116" i="43"/>
  <c r="BC116" i="43"/>
  <c r="AY116" i="43"/>
  <c r="AU116" i="43"/>
  <c r="AQ116" i="43"/>
  <c r="AB116" i="43"/>
  <c r="CF116" i="43"/>
  <c r="CB116" i="43"/>
  <c r="BX116" i="43"/>
  <c r="BT116" i="43"/>
  <c r="BP116" i="43"/>
  <c r="BL116" i="43"/>
  <c r="BH116" i="43"/>
  <c r="BD116" i="43"/>
  <c r="AZ116" i="43"/>
  <c r="AV116" i="43"/>
  <c r="AR116" i="43"/>
  <c r="AC116" i="43"/>
  <c r="CG116" i="43"/>
  <c r="CC116" i="43"/>
  <c r="BY116" i="43"/>
  <c r="BU116" i="43"/>
  <c r="BQ116" i="43"/>
  <c r="BM116" i="43"/>
  <c r="BI116" i="43"/>
  <c r="BE116" i="43"/>
  <c r="BA116" i="43"/>
  <c r="AW116" i="43"/>
  <c r="AS116" i="43"/>
  <c r="CH116" i="43"/>
  <c r="CD116" i="43"/>
  <c r="BZ116" i="43"/>
  <c r="BV116" i="43"/>
  <c r="BR116" i="43"/>
  <c r="BN116" i="43"/>
  <c r="BJ116" i="43"/>
  <c r="BF116" i="43"/>
  <c r="BB116" i="43"/>
  <c r="AX116" i="43"/>
  <c r="AT116" i="43"/>
  <c r="AO116" i="43"/>
  <c r="AA116" i="43"/>
  <c r="CI114" i="43"/>
  <c r="CE114" i="43"/>
  <c r="CA114" i="43"/>
  <c r="BW114" i="43"/>
  <c r="BS114" i="43"/>
  <c r="BO114" i="43"/>
  <c r="BK114" i="43"/>
  <c r="BG114" i="43"/>
  <c r="BC114" i="43"/>
  <c r="AY114" i="43"/>
  <c r="AU114" i="43"/>
  <c r="AQ114" i="43"/>
  <c r="AB114" i="43"/>
  <c r="CF114" i="43"/>
  <c r="CB114" i="43"/>
  <c r="BX114" i="43"/>
  <c r="BT114" i="43"/>
  <c r="BP114" i="43"/>
  <c r="BL114" i="43"/>
  <c r="BH114" i="43"/>
  <c r="BD114" i="43"/>
  <c r="AZ114" i="43"/>
  <c r="AV114" i="43"/>
  <c r="AR114" i="43"/>
  <c r="AC114" i="43"/>
  <c r="CG114" i="43"/>
  <c r="CC114" i="43"/>
  <c r="BY114" i="43"/>
  <c r="BU114" i="43"/>
  <c r="BQ114" i="43"/>
  <c r="BM114" i="43"/>
  <c r="BI114" i="43"/>
  <c r="BE114" i="43"/>
  <c r="BA114" i="43"/>
  <c r="AW114" i="43"/>
  <c r="AS114" i="43"/>
  <c r="CH114" i="43"/>
  <c r="CD114" i="43"/>
  <c r="BZ114" i="43"/>
  <c r="BV114" i="43"/>
  <c r="BR114" i="43"/>
  <c r="BN114" i="43"/>
  <c r="BJ114" i="43"/>
  <c r="BF114" i="43"/>
  <c r="BB114" i="43"/>
  <c r="AX114" i="43"/>
  <c r="AT114" i="43"/>
  <c r="AO114" i="43"/>
  <c r="AA114" i="43"/>
  <c r="CI112" i="43"/>
  <c r="CE112" i="43"/>
  <c r="CA112" i="43"/>
  <c r="BW112" i="43"/>
  <c r="BS112" i="43"/>
  <c r="BO112" i="43"/>
  <c r="BK112" i="43"/>
  <c r="BG112" i="43"/>
  <c r="BC112" i="43"/>
  <c r="AY112" i="43"/>
  <c r="AU112" i="43"/>
  <c r="AQ112" i="43"/>
  <c r="AB112" i="43"/>
  <c r="CF112" i="43"/>
  <c r="CB112" i="43"/>
  <c r="BX112" i="43"/>
  <c r="BT112" i="43"/>
  <c r="BP112" i="43"/>
  <c r="BL112" i="43"/>
  <c r="BH112" i="43"/>
  <c r="BD112" i="43"/>
  <c r="AZ112" i="43"/>
  <c r="AV112" i="43"/>
  <c r="AR112" i="43"/>
  <c r="AC112" i="43"/>
  <c r="CG112" i="43"/>
  <c r="CC112" i="43"/>
  <c r="BY112" i="43"/>
  <c r="BU112" i="43"/>
  <c r="BQ112" i="43"/>
  <c r="BM112" i="43"/>
  <c r="BI112" i="43"/>
  <c r="BE112" i="43"/>
  <c r="BA112" i="43"/>
  <c r="AW112" i="43"/>
  <c r="AS112" i="43"/>
  <c r="CH112" i="43"/>
  <c r="CD112" i="43"/>
  <c r="BZ112" i="43"/>
  <c r="BV112" i="43"/>
  <c r="BR112" i="43"/>
  <c r="BN112" i="43"/>
  <c r="BJ112" i="43"/>
  <c r="BF112" i="43"/>
  <c r="BB112" i="43"/>
  <c r="AX112" i="43"/>
  <c r="AT112" i="43"/>
  <c r="AO112" i="43"/>
  <c r="AA112" i="43"/>
  <c r="CI110" i="43"/>
  <c r="CE110" i="43"/>
  <c r="CA110" i="43"/>
  <c r="BW110" i="43"/>
  <c r="BS110" i="43"/>
  <c r="BO110" i="43"/>
  <c r="BK110" i="43"/>
  <c r="BG110" i="43"/>
  <c r="BC110" i="43"/>
  <c r="AY110" i="43"/>
  <c r="AU110" i="43"/>
  <c r="AQ110" i="43"/>
  <c r="AB110" i="43"/>
  <c r="CF110" i="43"/>
  <c r="CB110" i="43"/>
  <c r="BX110" i="43"/>
  <c r="BT110" i="43"/>
  <c r="BP110" i="43"/>
  <c r="BL110" i="43"/>
  <c r="BH110" i="43"/>
  <c r="BD110" i="43"/>
  <c r="AZ110" i="43"/>
  <c r="AV110" i="43"/>
  <c r="AR110" i="43"/>
  <c r="AC110" i="43"/>
  <c r="CG110" i="43"/>
  <c r="CC110" i="43"/>
  <c r="BY110" i="43"/>
  <c r="BU110" i="43"/>
  <c r="BQ110" i="43"/>
  <c r="BM110" i="43"/>
  <c r="BI110" i="43"/>
  <c r="BE110" i="43"/>
  <c r="BA110" i="43"/>
  <c r="AW110" i="43"/>
  <c r="AS110" i="43"/>
  <c r="CH110" i="43"/>
  <c r="CD110" i="43"/>
  <c r="BZ110" i="43"/>
  <c r="BV110" i="43"/>
  <c r="BR110" i="43"/>
  <c r="BN110" i="43"/>
  <c r="BJ110" i="43"/>
  <c r="BF110" i="43"/>
  <c r="BB110" i="43"/>
  <c r="AX110" i="43"/>
  <c r="AT110" i="43"/>
  <c r="AO110" i="43"/>
  <c r="AA110" i="43"/>
  <c r="CH108" i="43"/>
  <c r="CD108" i="43"/>
  <c r="BZ108" i="43"/>
  <c r="BV108" i="43"/>
  <c r="BR108" i="43"/>
  <c r="BN108" i="43"/>
  <c r="CE108" i="43"/>
  <c r="BW108" i="43"/>
  <c r="BO108" i="43"/>
  <c r="BJ108" i="43"/>
  <c r="BF108" i="43"/>
  <c r="BB108" i="43"/>
  <c r="AX108" i="43"/>
  <c r="AT108" i="43"/>
  <c r="AO108" i="43"/>
  <c r="AA108" i="43"/>
  <c r="CC108" i="43"/>
  <c r="BU108" i="43"/>
  <c r="BM108" i="43"/>
  <c r="BI108" i="43"/>
  <c r="BE108" i="43"/>
  <c r="BA108" i="43"/>
  <c r="AW108" i="43"/>
  <c r="AS108" i="43"/>
  <c r="CF108" i="43"/>
  <c r="CB108" i="43"/>
  <c r="BX108" i="43"/>
  <c r="BT108" i="43"/>
  <c r="BP108" i="43"/>
  <c r="CI108" i="43"/>
  <c r="CA108" i="43"/>
  <c r="BS108" i="43"/>
  <c r="BL108" i="43"/>
  <c r="BH108" i="43"/>
  <c r="BD108" i="43"/>
  <c r="AZ108" i="43"/>
  <c r="AV108" i="43"/>
  <c r="AR108" i="43"/>
  <c r="AC108" i="43"/>
  <c r="CG108" i="43"/>
  <c r="BY108" i="43"/>
  <c r="BQ108" i="43"/>
  <c r="BK108" i="43"/>
  <c r="BG108" i="43"/>
  <c r="BC108" i="43"/>
  <c r="AY108" i="43"/>
  <c r="AU108" i="43"/>
  <c r="AQ108" i="43"/>
  <c r="AB108" i="43"/>
  <c r="CF106" i="43"/>
  <c r="BV106" i="43"/>
  <c r="BN106" i="43"/>
  <c r="BD106" i="43"/>
  <c r="AV106" i="43"/>
  <c r="AC106" i="43"/>
  <c r="CG106" i="43"/>
  <c r="CC106" i="43"/>
  <c r="BY106" i="43"/>
  <c r="BU106" i="43"/>
  <c r="BQ106" i="43"/>
  <c r="BM106" i="43"/>
  <c r="BI106" i="43"/>
  <c r="BE106" i="43"/>
  <c r="BA106" i="43"/>
  <c r="AW106" i="43"/>
  <c r="AS106" i="43"/>
  <c r="CH106" i="43"/>
  <c r="CB106" i="43"/>
  <c r="BT106" i="43"/>
  <c r="BL106" i="43"/>
  <c r="BF106" i="43"/>
  <c r="AX106" i="43"/>
  <c r="AO106" i="43"/>
  <c r="BZ106" i="43"/>
  <c r="BR106" i="43"/>
  <c r="BJ106" i="43"/>
  <c r="AZ106" i="43"/>
  <c r="AR106" i="43"/>
  <c r="CI106" i="43"/>
  <c r="CE106" i="43"/>
  <c r="CA106" i="43"/>
  <c r="BW106" i="43"/>
  <c r="BS106" i="43"/>
  <c r="BO106" i="43"/>
  <c r="BK106" i="43"/>
  <c r="BG106" i="43"/>
  <c r="BC106" i="43"/>
  <c r="AY106" i="43"/>
  <c r="AU106" i="43"/>
  <c r="AQ106" i="43"/>
  <c r="AB106" i="43"/>
  <c r="CD106" i="43"/>
  <c r="BX106" i="43"/>
  <c r="BP106" i="43"/>
  <c r="BH106" i="43"/>
  <c r="BB106" i="43"/>
  <c r="AT106" i="43"/>
  <c r="AA106" i="43"/>
  <c r="A46" i="46"/>
  <c r="A128" i="45"/>
  <c r="A220" i="45"/>
  <c r="A68" i="46"/>
  <c r="A150" i="45"/>
  <c r="A148" i="45"/>
  <c r="B148" i="45" s="1"/>
  <c r="CH217" i="43"/>
  <c r="CD217" i="43"/>
  <c r="BZ217" i="43"/>
  <c r="BV217" i="43"/>
  <c r="BR217" i="43"/>
  <c r="BN217" i="43"/>
  <c r="BJ217" i="43"/>
  <c r="BF217" i="43"/>
  <c r="BB217" i="43"/>
  <c r="AX217" i="43"/>
  <c r="AT217" i="43"/>
  <c r="AO217" i="43"/>
  <c r="AA217" i="43"/>
  <c r="CG217" i="43"/>
  <c r="CC217" i="43"/>
  <c r="BY217" i="43"/>
  <c r="BU217" i="43"/>
  <c r="BQ217" i="43"/>
  <c r="BM217" i="43"/>
  <c r="BI217" i="43"/>
  <c r="BE217" i="43"/>
  <c r="BA217" i="43"/>
  <c r="AW217" i="43"/>
  <c r="AS217" i="43"/>
  <c r="CF217" i="43"/>
  <c r="CB217" i="43"/>
  <c r="BX217" i="43"/>
  <c r="BT217" i="43"/>
  <c r="BP217" i="43"/>
  <c r="BL217" i="43"/>
  <c r="BH217" i="43"/>
  <c r="BD217" i="43"/>
  <c r="AZ217" i="43"/>
  <c r="AV217" i="43"/>
  <c r="AR217" i="43"/>
  <c r="AC217" i="43"/>
  <c r="CI217" i="43"/>
  <c r="CE217" i="43"/>
  <c r="CA217" i="43"/>
  <c r="BW217" i="43"/>
  <c r="BS217" i="43"/>
  <c r="BO217" i="43"/>
  <c r="BK217" i="43"/>
  <c r="BG217" i="43"/>
  <c r="BC217" i="43"/>
  <c r="AY217" i="43"/>
  <c r="AU217" i="43"/>
  <c r="AQ217" i="43"/>
  <c r="AB217" i="43"/>
  <c r="CH215" i="43"/>
  <c r="CD215" i="43"/>
  <c r="BZ215" i="43"/>
  <c r="BV215" i="43"/>
  <c r="BR215" i="43"/>
  <c r="BN215" i="43"/>
  <c r="BJ215" i="43"/>
  <c r="BF215" i="43"/>
  <c r="BB215" i="43"/>
  <c r="AX215" i="43"/>
  <c r="AT215" i="43"/>
  <c r="AO215" i="43"/>
  <c r="AA215" i="43"/>
  <c r="CG215" i="43"/>
  <c r="CC215" i="43"/>
  <c r="BY215" i="43"/>
  <c r="BU215" i="43"/>
  <c r="BQ215" i="43"/>
  <c r="BM215" i="43"/>
  <c r="BI215" i="43"/>
  <c r="BE215" i="43"/>
  <c r="BA215" i="43"/>
  <c r="AW215" i="43"/>
  <c r="AS215" i="43"/>
  <c r="CF215" i="43"/>
  <c r="CB215" i="43"/>
  <c r="BX215" i="43"/>
  <c r="BT215" i="43"/>
  <c r="BP215" i="43"/>
  <c r="BL215" i="43"/>
  <c r="BH215" i="43"/>
  <c r="BD215" i="43"/>
  <c r="AZ215" i="43"/>
  <c r="AV215" i="43"/>
  <c r="AR215" i="43"/>
  <c r="AC215" i="43"/>
  <c r="CI215" i="43"/>
  <c r="CE215" i="43"/>
  <c r="CA215" i="43"/>
  <c r="BW215" i="43"/>
  <c r="BS215" i="43"/>
  <c r="BO215" i="43"/>
  <c r="BK215" i="43"/>
  <c r="BG215" i="43"/>
  <c r="BC215" i="43"/>
  <c r="AY215" i="43"/>
  <c r="AU215" i="43"/>
  <c r="AQ215" i="43"/>
  <c r="AB215" i="43"/>
  <c r="CH213" i="43"/>
  <c r="CD213" i="43"/>
  <c r="BZ213" i="43"/>
  <c r="BV213" i="43"/>
  <c r="BR213" i="43"/>
  <c r="BN213" i="43"/>
  <c r="BJ213" i="43"/>
  <c r="BF213" i="43"/>
  <c r="BB213" i="43"/>
  <c r="AX213" i="43"/>
  <c r="AT213" i="43"/>
  <c r="AO213" i="43"/>
  <c r="AA213" i="43"/>
  <c r="CG213" i="43"/>
  <c r="CC213" i="43"/>
  <c r="BY213" i="43"/>
  <c r="BU213" i="43"/>
  <c r="BQ213" i="43"/>
  <c r="BM213" i="43"/>
  <c r="BI213" i="43"/>
  <c r="BE213" i="43"/>
  <c r="BA213" i="43"/>
  <c r="AW213" i="43"/>
  <c r="AS213" i="43"/>
  <c r="CF213" i="43"/>
  <c r="CB213" i="43"/>
  <c r="BX213" i="43"/>
  <c r="BT213" i="43"/>
  <c r="BP213" i="43"/>
  <c r="BL213" i="43"/>
  <c r="BH213" i="43"/>
  <c r="BD213" i="43"/>
  <c r="AZ213" i="43"/>
  <c r="AV213" i="43"/>
  <c r="AR213" i="43"/>
  <c r="AC213" i="43"/>
  <c r="CI213" i="43"/>
  <c r="CE213" i="43"/>
  <c r="CA213" i="43"/>
  <c r="BW213" i="43"/>
  <c r="BS213" i="43"/>
  <c r="BO213" i="43"/>
  <c r="BK213" i="43"/>
  <c r="BG213" i="43"/>
  <c r="BC213" i="43"/>
  <c r="AY213" i="43"/>
  <c r="AU213" i="43"/>
  <c r="AQ213" i="43"/>
  <c r="AB213" i="43"/>
  <c r="CH211" i="43"/>
  <c r="CD211" i="43"/>
  <c r="BZ211" i="43"/>
  <c r="BV211" i="43"/>
  <c r="BR211" i="43"/>
  <c r="BN211" i="43"/>
  <c r="BJ211" i="43"/>
  <c r="BF211" i="43"/>
  <c r="BB211" i="43"/>
  <c r="AX211" i="43"/>
  <c r="AT211" i="43"/>
  <c r="AO211" i="43"/>
  <c r="AA211" i="43"/>
  <c r="CG211" i="43"/>
  <c r="CC211" i="43"/>
  <c r="BY211" i="43"/>
  <c r="BU211" i="43"/>
  <c r="BQ211" i="43"/>
  <c r="BM211" i="43"/>
  <c r="BI211" i="43"/>
  <c r="BE211" i="43"/>
  <c r="BA211" i="43"/>
  <c r="AW211" i="43"/>
  <c r="AS211" i="43"/>
  <c r="CF211" i="43"/>
  <c r="CB211" i="43"/>
  <c r="BX211" i="43"/>
  <c r="BT211" i="43"/>
  <c r="BP211" i="43"/>
  <c r="BL211" i="43"/>
  <c r="BH211" i="43"/>
  <c r="BD211" i="43"/>
  <c r="AZ211" i="43"/>
  <c r="AV211" i="43"/>
  <c r="AR211" i="43"/>
  <c r="AC211" i="43"/>
  <c r="CI211" i="43"/>
  <c r="CE211" i="43"/>
  <c r="CA211" i="43"/>
  <c r="BW211" i="43"/>
  <c r="BS211" i="43"/>
  <c r="BO211" i="43"/>
  <c r="BK211" i="43"/>
  <c r="BG211" i="43"/>
  <c r="BC211" i="43"/>
  <c r="AY211" i="43"/>
  <c r="AU211" i="43"/>
  <c r="AQ211" i="43"/>
  <c r="AB211" i="43"/>
  <c r="CH209" i="43"/>
  <c r="CD209" i="43"/>
  <c r="BZ209" i="43"/>
  <c r="BV209" i="43"/>
  <c r="BR209" i="43"/>
  <c r="BN209" i="43"/>
  <c r="CI209" i="43"/>
  <c r="CE209" i="43"/>
  <c r="CA209" i="43"/>
  <c r="BW209" i="43"/>
  <c r="BS209" i="43"/>
  <c r="BO209" i="43"/>
  <c r="BK209" i="43"/>
  <c r="BG209" i="43"/>
  <c r="BC209" i="43"/>
  <c r="AY209" i="43"/>
  <c r="AU209" i="43"/>
  <c r="AQ209" i="43"/>
  <c r="AB209" i="43"/>
  <c r="BF209" i="43"/>
  <c r="AX209" i="43"/>
  <c r="AO209" i="43"/>
  <c r="BH209" i="43"/>
  <c r="AZ209" i="43"/>
  <c r="AR209" i="43"/>
  <c r="CF209" i="43"/>
  <c r="CB209" i="43"/>
  <c r="BX209" i="43"/>
  <c r="BT209" i="43"/>
  <c r="BP209" i="43"/>
  <c r="BL209" i="43"/>
  <c r="CG209" i="43"/>
  <c r="CC209" i="43"/>
  <c r="BY209" i="43"/>
  <c r="BU209" i="43"/>
  <c r="BQ209" i="43"/>
  <c r="BM209" i="43"/>
  <c r="BI209" i="43"/>
  <c r="BE209" i="43"/>
  <c r="BA209" i="43"/>
  <c r="AW209" i="43"/>
  <c r="AS209" i="43"/>
  <c r="BJ209" i="43"/>
  <c r="BB209" i="43"/>
  <c r="AT209" i="43"/>
  <c r="AA209" i="43"/>
  <c r="BD209" i="43"/>
  <c r="AV209" i="43"/>
  <c r="AC209" i="43"/>
  <c r="CI207" i="43"/>
  <c r="CE207" i="43"/>
  <c r="CA207" i="43"/>
  <c r="BW207" i="43"/>
  <c r="BS207" i="43"/>
  <c r="CB207" i="43"/>
  <c r="BT207" i="43"/>
  <c r="BO207" i="43"/>
  <c r="BK207" i="43"/>
  <c r="BG207" i="43"/>
  <c r="BC207" i="43"/>
  <c r="AY207" i="43"/>
  <c r="AU207" i="43"/>
  <c r="AQ207" i="43"/>
  <c r="AB207" i="43"/>
  <c r="CD207" i="43"/>
  <c r="BV207" i="43"/>
  <c r="BP207" i="43"/>
  <c r="BL207" i="43"/>
  <c r="BH207" i="43"/>
  <c r="BD207" i="43"/>
  <c r="AZ207" i="43"/>
  <c r="AV207" i="43"/>
  <c r="AR207" i="43"/>
  <c r="AC207" i="43"/>
  <c r="CG207" i="43"/>
  <c r="CC207" i="43"/>
  <c r="BY207" i="43"/>
  <c r="BU207" i="43"/>
  <c r="CF207" i="43"/>
  <c r="BX207" i="43"/>
  <c r="BQ207" i="43"/>
  <c r="BM207" i="43"/>
  <c r="BI207" i="43"/>
  <c r="BE207" i="43"/>
  <c r="BA207" i="43"/>
  <c r="AW207" i="43"/>
  <c r="AS207" i="43"/>
  <c r="CH207" i="43"/>
  <c r="BZ207" i="43"/>
  <c r="BR207" i="43"/>
  <c r="BN207" i="43"/>
  <c r="BJ207" i="43"/>
  <c r="BF207" i="43"/>
  <c r="BB207" i="43"/>
  <c r="AX207" i="43"/>
  <c r="AT207" i="43"/>
  <c r="AO207" i="43"/>
  <c r="AA207" i="43"/>
  <c r="CI205" i="43"/>
  <c r="CE205" i="43"/>
  <c r="CA205" i="43"/>
  <c r="BW205" i="43"/>
  <c r="BS205" i="43"/>
  <c r="BO205" i="43"/>
  <c r="BK205" i="43"/>
  <c r="BG205" i="43"/>
  <c r="BC205" i="43"/>
  <c r="AY205" i="43"/>
  <c r="AU205" i="43"/>
  <c r="AQ205" i="43"/>
  <c r="AB205" i="43"/>
  <c r="CF205" i="43"/>
  <c r="CB205" i="43"/>
  <c r="BX205" i="43"/>
  <c r="BT205" i="43"/>
  <c r="BP205" i="43"/>
  <c r="BL205" i="43"/>
  <c r="BH205" i="43"/>
  <c r="BD205" i="43"/>
  <c r="AZ205" i="43"/>
  <c r="AV205" i="43"/>
  <c r="AR205" i="43"/>
  <c r="AC205" i="43"/>
  <c r="CG205" i="43"/>
  <c r="CC205" i="43"/>
  <c r="BY205" i="43"/>
  <c r="BU205" i="43"/>
  <c r="BQ205" i="43"/>
  <c r="BM205" i="43"/>
  <c r="BI205" i="43"/>
  <c r="BE205" i="43"/>
  <c r="BA205" i="43"/>
  <c r="AW205" i="43"/>
  <c r="AS205" i="43"/>
  <c r="CH205" i="43"/>
  <c r="CD205" i="43"/>
  <c r="BZ205" i="43"/>
  <c r="BV205" i="43"/>
  <c r="BR205" i="43"/>
  <c r="BN205" i="43"/>
  <c r="BJ205" i="43"/>
  <c r="BF205" i="43"/>
  <c r="BB205" i="43"/>
  <c r="AX205" i="43"/>
  <c r="AT205" i="43"/>
  <c r="AO205" i="43"/>
  <c r="AA205" i="43"/>
  <c r="CI203" i="43"/>
  <c r="CE203" i="43"/>
  <c r="CA203" i="43"/>
  <c r="BW203" i="43"/>
  <c r="BS203" i="43"/>
  <c r="BO203" i="43"/>
  <c r="BK203" i="43"/>
  <c r="BG203" i="43"/>
  <c r="BC203" i="43"/>
  <c r="AY203" i="43"/>
  <c r="AU203" i="43"/>
  <c r="AQ203" i="43"/>
  <c r="AB203" i="43"/>
  <c r="CF203" i="43"/>
  <c r="CB203" i="43"/>
  <c r="BX203" i="43"/>
  <c r="BT203" i="43"/>
  <c r="BP203" i="43"/>
  <c r="BL203" i="43"/>
  <c r="BH203" i="43"/>
  <c r="BD203" i="43"/>
  <c r="AZ203" i="43"/>
  <c r="AV203" i="43"/>
  <c r="AR203" i="43"/>
  <c r="AC203" i="43"/>
  <c r="CG203" i="43"/>
  <c r="CC203" i="43"/>
  <c r="BY203" i="43"/>
  <c r="BU203" i="43"/>
  <c r="BQ203" i="43"/>
  <c r="BM203" i="43"/>
  <c r="BI203" i="43"/>
  <c r="BE203" i="43"/>
  <c r="BA203" i="43"/>
  <c r="AW203" i="43"/>
  <c r="AS203" i="43"/>
  <c r="CH203" i="43"/>
  <c r="CD203" i="43"/>
  <c r="BZ203" i="43"/>
  <c r="BV203" i="43"/>
  <c r="BR203" i="43"/>
  <c r="BN203" i="43"/>
  <c r="BJ203" i="43"/>
  <c r="BF203" i="43"/>
  <c r="BB203" i="43"/>
  <c r="AX203" i="43"/>
  <c r="AT203" i="43"/>
  <c r="AO203" i="43"/>
  <c r="AA203" i="43"/>
  <c r="CI201" i="43"/>
  <c r="CE201" i="43"/>
  <c r="CA201" i="43"/>
  <c r="BW201" i="43"/>
  <c r="BS201" i="43"/>
  <c r="BO201" i="43"/>
  <c r="BK201" i="43"/>
  <c r="BG201" i="43"/>
  <c r="BC201" i="43"/>
  <c r="AY201" i="43"/>
  <c r="AU201" i="43"/>
  <c r="AQ201" i="43"/>
  <c r="AB201" i="43"/>
  <c r="CF201" i="43"/>
  <c r="CB201" i="43"/>
  <c r="BX201" i="43"/>
  <c r="BT201" i="43"/>
  <c r="BP201" i="43"/>
  <c r="BL201" i="43"/>
  <c r="BH201" i="43"/>
  <c r="BD201" i="43"/>
  <c r="AZ201" i="43"/>
  <c r="AV201" i="43"/>
  <c r="AR201" i="43"/>
  <c r="AC201" i="43"/>
  <c r="CG201" i="43"/>
  <c r="CC201" i="43"/>
  <c r="BY201" i="43"/>
  <c r="BU201" i="43"/>
  <c r="BQ201" i="43"/>
  <c r="BM201" i="43"/>
  <c r="BI201" i="43"/>
  <c r="BE201" i="43"/>
  <c r="BA201" i="43"/>
  <c r="AW201" i="43"/>
  <c r="AS201" i="43"/>
  <c r="CH201" i="43"/>
  <c r="CD201" i="43"/>
  <c r="BZ201" i="43"/>
  <c r="BV201" i="43"/>
  <c r="BR201" i="43"/>
  <c r="BN201" i="43"/>
  <c r="BJ201" i="43"/>
  <c r="BF201" i="43"/>
  <c r="BB201" i="43"/>
  <c r="AX201" i="43"/>
  <c r="AT201" i="43"/>
  <c r="AO201" i="43"/>
  <c r="AA201" i="43"/>
  <c r="CI199" i="43"/>
  <c r="CE199" i="43"/>
  <c r="CA199" i="43"/>
  <c r="BW199" i="43"/>
  <c r="BS199" i="43"/>
  <c r="BO199" i="43"/>
  <c r="BK199" i="43"/>
  <c r="BG199" i="43"/>
  <c r="BC199" i="43"/>
  <c r="AY199" i="43"/>
  <c r="AU199" i="43"/>
  <c r="AQ199" i="43"/>
  <c r="AB199" i="43"/>
  <c r="CF199" i="43"/>
  <c r="CB199" i="43"/>
  <c r="BX199" i="43"/>
  <c r="BT199" i="43"/>
  <c r="BP199" i="43"/>
  <c r="BL199" i="43"/>
  <c r="BH199" i="43"/>
  <c r="BD199" i="43"/>
  <c r="AZ199" i="43"/>
  <c r="AV199" i="43"/>
  <c r="AR199" i="43"/>
  <c r="AC199" i="43"/>
  <c r="CG199" i="43"/>
  <c r="CC199" i="43"/>
  <c r="BY199" i="43"/>
  <c r="BU199" i="43"/>
  <c r="BQ199" i="43"/>
  <c r="BM199" i="43"/>
  <c r="BI199" i="43"/>
  <c r="BE199" i="43"/>
  <c r="BA199" i="43"/>
  <c r="AW199" i="43"/>
  <c r="AS199" i="43"/>
  <c r="CH199" i="43"/>
  <c r="CD199" i="43"/>
  <c r="BZ199" i="43"/>
  <c r="BV199" i="43"/>
  <c r="BR199" i="43"/>
  <c r="BN199" i="43"/>
  <c r="BJ199" i="43"/>
  <c r="BF199" i="43"/>
  <c r="BB199" i="43"/>
  <c r="AX199" i="43"/>
  <c r="AT199" i="43"/>
  <c r="AO199" i="43"/>
  <c r="AA199" i="43"/>
  <c r="CH147" i="44"/>
  <c r="CD147" i="44"/>
  <c r="BZ147" i="44"/>
  <c r="BV147" i="44"/>
  <c r="BR147" i="44"/>
  <c r="BN147" i="44"/>
  <c r="BJ147" i="44"/>
  <c r="BF147" i="44"/>
  <c r="BB147" i="44"/>
  <c r="AX147" i="44"/>
  <c r="AT147" i="44"/>
  <c r="AO147" i="44"/>
  <c r="AA147" i="44"/>
  <c r="CG147" i="44"/>
  <c r="CC147" i="44"/>
  <c r="BY147" i="44"/>
  <c r="BU147" i="44"/>
  <c r="BQ147" i="44"/>
  <c r="BM147" i="44"/>
  <c r="BI147" i="44"/>
  <c r="BE147" i="44"/>
  <c r="BA147" i="44"/>
  <c r="AW147" i="44"/>
  <c r="AS147" i="44"/>
  <c r="CF147" i="44"/>
  <c r="CB147" i="44"/>
  <c r="BX147" i="44"/>
  <c r="BT147" i="44"/>
  <c r="BP147" i="44"/>
  <c r="BL147" i="44"/>
  <c r="BH147" i="44"/>
  <c r="BD147" i="44"/>
  <c r="AZ147" i="44"/>
  <c r="AV147" i="44"/>
  <c r="AR147" i="44"/>
  <c r="AC147" i="44"/>
  <c r="CI147" i="44"/>
  <c r="CE147" i="44"/>
  <c r="CA147" i="44"/>
  <c r="BW147" i="44"/>
  <c r="BS147" i="44"/>
  <c r="BO147" i="44"/>
  <c r="BK147" i="44"/>
  <c r="BG147" i="44"/>
  <c r="BC147" i="44"/>
  <c r="AY147" i="44"/>
  <c r="AU147" i="44"/>
  <c r="AQ147" i="44"/>
  <c r="AB147" i="44"/>
  <c r="A85" i="46"/>
  <c r="A85" i="47" s="1"/>
  <c r="A167" i="45"/>
  <c r="A248" i="44"/>
  <c r="A54" i="46"/>
  <c r="B54" i="46" s="1"/>
  <c r="A136" i="45"/>
  <c r="A228" i="45"/>
  <c r="CF228" i="43"/>
  <c r="CB228" i="43"/>
  <c r="BX228" i="43"/>
  <c r="BT228" i="43"/>
  <c r="BP228" i="43"/>
  <c r="BL228" i="43"/>
  <c r="BH228" i="43"/>
  <c r="BD228" i="43"/>
  <c r="AZ228" i="43"/>
  <c r="AV228" i="43"/>
  <c r="AR228" i="43"/>
  <c r="AC228" i="43"/>
  <c r="CI228" i="43"/>
  <c r="CE228" i="43"/>
  <c r="CA228" i="43"/>
  <c r="BW228" i="43"/>
  <c r="BS228" i="43"/>
  <c r="BO228" i="43"/>
  <c r="BK228" i="43"/>
  <c r="BG228" i="43"/>
  <c r="BC228" i="43"/>
  <c r="AY228" i="43"/>
  <c r="AU228" i="43"/>
  <c r="AQ228" i="43"/>
  <c r="AB228" i="43"/>
  <c r="CH228" i="43"/>
  <c r="CD228" i="43"/>
  <c r="BZ228" i="43"/>
  <c r="BV228" i="43"/>
  <c r="BR228" i="43"/>
  <c r="BN228" i="43"/>
  <c r="BJ228" i="43"/>
  <c r="BF228" i="43"/>
  <c r="BB228" i="43"/>
  <c r="AX228" i="43"/>
  <c r="AT228" i="43"/>
  <c r="AO228" i="43"/>
  <c r="AA228" i="43"/>
  <c r="CG228" i="43"/>
  <c r="CC228" i="43"/>
  <c r="BY228" i="43"/>
  <c r="BU228" i="43"/>
  <c r="BQ228" i="43"/>
  <c r="BM228" i="43"/>
  <c r="BI228" i="43"/>
  <c r="BE228" i="43"/>
  <c r="BA228" i="43"/>
  <c r="AW228" i="43"/>
  <c r="AS228" i="43"/>
  <c r="A52" i="46"/>
  <c r="B52" i="46" s="1"/>
  <c r="A134" i="45"/>
  <c r="A226" i="45"/>
  <c r="CF226" i="43"/>
  <c r="CB226" i="43"/>
  <c r="BX226" i="43"/>
  <c r="BT226" i="43"/>
  <c r="BP226" i="43"/>
  <c r="BL226" i="43"/>
  <c r="BH226" i="43"/>
  <c r="BD226" i="43"/>
  <c r="AZ226" i="43"/>
  <c r="AV226" i="43"/>
  <c r="AR226" i="43"/>
  <c r="AC226" i="43"/>
  <c r="CI226" i="43"/>
  <c r="CE226" i="43"/>
  <c r="CA226" i="43"/>
  <c r="BW226" i="43"/>
  <c r="BS226" i="43"/>
  <c r="BO226" i="43"/>
  <c r="BK226" i="43"/>
  <c r="BG226" i="43"/>
  <c r="BC226" i="43"/>
  <c r="AY226" i="43"/>
  <c r="AU226" i="43"/>
  <c r="AQ226" i="43"/>
  <c r="AB226" i="43"/>
  <c r="CH226" i="43"/>
  <c r="CD226" i="43"/>
  <c r="BZ226" i="43"/>
  <c r="BV226" i="43"/>
  <c r="BR226" i="43"/>
  <c r="BN226" i="43"/>
  <c r="BJ226" i="43"/>
  <c r="BF226" i="43"/>
  <c r="BB226" i="43"/>
  <c r="AX226" i="43"/>
  <c r="AT226" i="43"/>
  <c r="AO226" i="43"/>
  <c r="AA226" i="43"/>
  <c r="CG226" i="43"/>
  <c r="CC226" i="43"/>
  <c r="BY226" i="43"/>
  <c r="BU226" i="43"/>
  <c r="BQ226" i="43"/>
  <c r="BM226" i="43"/>
  <c r="BI226" i="43"/>
  <c r="BE226" i="43"/>
  <c r="BA226" i="43"/>
  <c r="AW226" i="43"/>
  <c r="AS226" i="43"/>
  <c r="A50" i="46"/>
  <c r="B50" i="46" s="1"/>
  <c r="A132" i="45"/>
  <c r="A224" i="45"/>
  <c r="CF224" i="43"/>
  <c r="CB224" i="43"/>
  <c r="BX224" i="43"/>
  <c r="BT224" i="43"/>
  <c r="BP224" i="43"/>
  <c r="BL224" i="43"/>
  <c r="BH224" i="43"/>
  <c r="BD224" i="43"/>
  <c r="AZ224" i="43"/>
  <c r="AV224" i="43"/>
  <c r="AR224" i="43"/>
  <c r="CG224" i="43"/>
  <c r="CC224" i="43"/>
  <c r="BY224" i="43"/>
  <c r="BU224" i="43"/>
  <c r="BQ224" i="43"/>
  <c r="BM224" i="43"/>
  <c r="BI224" i="43"/>
  <c r="BE224" i="43"/>
  <c r="BA224" i="43"/>
  <c r="AW224" i="43"/>
  <c r="AS224" i="43"/>
  <c r="AA224" i="43"/>
  <c r="AO224" i="43"/>
  <c r="CH224" i="43"/>
  <c r="CD224" i="43"/>
  <c r="BZ224" i="43"/>
  <c r="BV224" i="43"/>
  <c r="BR224" i="43"/>
  <c r="BN224" i="43"/>
  <c r="BJ224" i="43"/>
  <c r="BF224" i="43"/>
  <c r="BB224" i="43"/>
  <c r="AX224" i="43"/>
  <c r="AT224" i="43"/>
  <c r="CI224" i="43"/>
  <c r="CE224" i="43"/>
  <c r="CA224" i="43"/>
  <c r="BW224" i="43"/>
  <c r="BS224" i="43"/>
  <c r="BO224" i="43"/>
  <c r="BK224" i="43"/>
  <c r="BG224" i="43"/>
  <c r="BC224" i="43"/>
  <c r="AY224" i="43"/>
  <c r="AU224" i="43"/>
  <c r="AQ224" i="43"/>
  <c r="AB224" i="43"/>
  <c r="AC224" i="43"/>
  <c r="A48" i="46"/>
  <c r="B48" i="46" s="1"/>
  <c r="A130" i="45"/>
  <c r="A222" i="45"/>
  <c r="CG222" i="43"/>
  <c r="CC222" i="43"/>
  <c r="BY222" i="43"/>
  <c r="BU222" i="43"/>
  <c r="BQ222" i="43"/>
  <c r="BM222" i="43"/>
  <c r="BI222" i="43"/>
  <c r="BE222" i="43"/>
  <c r="BA222" i="43"/>
  <c r="AW222" i="43"/>
  <c r="AS222" i="43"/>
  <c r="CF222" i="43"/>
  <c r="BP222" i="43"/>
  <c r="AZ222" i="43"/>
  <c r="CD222" i="43"/>
  <c r="BV222" i="43"/>
  <c r="BN222" i="43"/>
  <c r="BF222" i="43"/>
  <c r="AX222" i="43"/>
  <c r="AO222" i="43"/>
  <c r="CB222" i="43"/>
  <c r="BL222" i="43"/>
  <c r="AV222" i="43"/>
  <c r="CI222" i="43"/>
  <c r="CE222" i="43"/>
  <c r="CA222" i="43"/>
  <c r="BW222" i="43"/>
  <c r="BS222" i="43"/>
  <c r="BO222" i="43"/>
  <c r="BK222" i="43"/>
  <c r="BG222" i="43"/>
  <c r="BC222" i="43"/>
  <c r="AY222" i="43"/>
  <c r="AU222" i="43"/>
  <c r="AQ222" i="43"/>
  <c r="AB222" i="43"/>
  <c r="BX222" i="43"/>
  <c r="BH222" i="43"/>
  <c r="AR222" i="43"/>
  <c r="CH222" i="43"/>
  <c r="BZ222" i="43"/>
  <c r="BR222" i="43"/>
  <c r="BJ222" i="43"/>
  <c r="BB222" i="43"/>
  <c r="AT222" i="43"/>
  <c r="AA222" i="43"/>
  <c r="BT222" i="43"/>
  <c r="BD222" i="43"/>
  <c r="AC222" i="43"/>
  <c r="A140" i="45"/>
  <c r="CI146" i="44"/>
  <c r="CE146" i="44"/>
  <c r="CA146" i="44"/>
  <c r="BW146" i="44"/>
  <c r="BS146" i="44"/>
  <c r="BO146" i="44"/>
  <c r="BK146" i="44"/>
  <c r="BG146" i="44"/>
  <c r="BC146" i="44"/>
  <c r="AY146" i="44"/>
  <c r="AU146" i="44"/>
  <c r="AQ146" i="44"/>
  <c r="AB146" i="44"/>
  <c r="CF146" i="44"/>
  <c r="CB146" i="44"/>
  <c r="BX146" i="44"/>
  <c r="BT146" i="44"/>
  <c r="BP146" i="44"/>
  <c r="BL146" i="44"/>
  <c r="BH146" i="44"/>
  <c r="BD146" i="44"/>
  <c r="AZ146" i="44"/>
  <c r="AV146" i="44"/>
  <c r="AR146" i="44"/>
  <c r="AC146" i="44"/>
  <c r="CG146" i="44"/>
  <c r="CC146" i="44"/>
  <c r="BY146" i="44"/>
  <c r="BU146" i="44"/>
  <c r="BQ146" i="44"/>
  <c r="BM146" i="44"/>
  <c r="BI146" i="44"/>
  <c r="BE146" i="44"/>
  <c r="BA146" i="44"/>
  <c r="AW146" i="44"/>
  <c r="AS146" i="44"/>
  <c r="CH146" i="44"/>
  <c r="CD146" i="44"/>
  <c r="BZ146" i="44"/>
  <c r="BV146" i="44"/>
  <c r="BR146" i="44"/>
  <c r="BN146" i="44"/>
  <c r="BJ146" i="44"/>
  <c r="BF146" i="44"/>
  <c r="BB146" i="44"/>
  <c r="AX146" i="44"/>
  <c r="AT146" i="44"/>
  <c r="AO146" i="44"/>
  <c r="AA146" i="44"/>
  <c r="A82" i="46"/>
  <c r="B82" i="46" s="1"/>
  <c r="A164" i="45"/>
  <c r="B164" i="45" s="1"/>
  <c r="CH137" i="43"/>
  <c r="CD137" i="43"/>
  <c r="BZ137" i="43"/>
  <c r="BV137" i="43"/>
  <c r="BR137" i="43"/>
  <c r="BN137" i="43"/>
  <c r="BJ137" i="43"/>
  <c r="BF137" i="43"/>
  <c r="BB137" i="43"/>
  <c r="AX137" i="43"/>
  <c r="AT137" i="43"/>
  <c r="AO137" i="43"/>
  <c r="AA137" i="43"/>
  <c r="CG137" i="43"/>
  <c r="CC137" i="43"/>
  <c r="BY137" i="43"/>
  <c r="BU137" i="43"/>
  <c r="BQ137" i="43"/>
  <c r="BM137" i="43"/>
  <c r="BI137" i="43"/>
  <c r="BE137" i="43"/>
  <c r="BA137" i="43"/>
  <c r="AW137" i="43"/>
  <c r="AS137" i="43"/>
  <c r="CF137" i="43"/>
  <c r="CB137" i="43"/>
  <c r="BX137" i="43"/>
  <c r="BT137" i="43"/>
  <c r="BP137" i="43"/>
  <c r="BL137" i="43"/>
  <c r="BH137" i="43"/>
  <c r="BD137" i="43"/>
  <c r="AZ137" i="43"/>
  <c r="AV137" i="43"/>
  <c r="AR137" i="43"/>
  <c r="AC137" i="43"/>
  <c r="CI137" i="43"/>
  <c r="CE137" i="43"/>
  <c r="CA137" i="43"/>
  <c r="BW137" i="43"/>
  <c r="BS137" i="43"/>
  <c r="BO137" i="43"/>
  <c r="BK137" i="43"/>
  <c r="BG137" i="43"/>
  <c r="BC137" i="43"/>
  <c r="AY137" i="43"/>
  <c r="AU137" i="43"/>
  <c r="AQ137" i="43"/>
  <c r="AB137" i="43"/>
  <c r="CH135" i="43"/>
  <c r="CD135" i="43"/>
  <c r="BZ135" i="43"/>
  <c r="BV135" i="43"/>
  <c r="BR135" i="43"/>
  <c r="BN135" i="43"/>
  <c r="BJ135" i="43"/>
  <c r="BF135" i="43"/>
  <c r="BB135" i="43"/>
  <c r="AX135" i="43"/>
  <c r="AT135" i="43"/>
  <c r="AO135" i="43"/>
  <c r="AA135" i="43"/>
  <c r="CG135" i="43"/>
  <c r="CC135" i="43"/>
  <c r="BY135" i="43"/>
  <c r="BU135" i="43"/>
  <c r="BQ135" i="43"/>
  <c r="BM135" i="43"/>
  <c r="BI135" i="43"/>
  <c r="BE135" i="43"/>
  <c r="BA135" i="43"/>
  <c r="AW135" i="43"/>
  <c r="AS135" i="43"/>
  <c r="CF135" i="43"/>
  <c r="CB135" i="43"/>
  <c r="BX135" i="43"/>
  <c r="BT135" i="43"/>
  <c r="BP135" i="43"/>
  <c r="BL135" i="43"/>
  <c r="BH135" i="43"/>
  <c r="BD135" i="43"/>
  <c r="AZ135" i="43"/>
  <c r="AV135" i="43"/>
  <c r="AR135" i="43"/>
  <c r="AC135" i="43"/>
  <c r="CI135" i="43"/>
  <c r="CE135" i="43"/>
  <c r="CA135" i="43"/>
  <c r="BW135" i="43"/>
  <c r="BS135" i="43"/>
  <c r="BO135" i="43"/>
  <c r="BK135" i="43"/>
  <c r="BG135" i="43"/>
  <c r="BC135" i="43"/>
  <c r="AY135" i="43"/>
  <c r="AU135" i="43"/>
  <c r="AQ135" i="43"/>
  <c r="AB135" i="43"/>
  <c r="A161" i="45"/>
  <c r="CG144" i="44"/>
  <c r="CC144" i="44"/>
  <c r="BY144" i="44"/>
  <c r="BU144" i="44"/>
  <c r="BQ144" i="44"/>
  <c r="BM144" i="44"/>
  <c r="BI144" i="44"/>
  <c r="BE144" i="44"/>
  <c r="BA144" i="44"/>
  <c r="AW144" i="44"/>
  <c r="AS144" i="44"/>
  <c r="CH144" i="44"/>
  <c r="CD144" i="44"/>
  <c r="BZ144" i="44"/>
  <c r="BV144" i="44"/>
  <c r="BR144" i="44"/>
  <c r="BN144" i="44"/>
  <c r="BJ144" i="44"/>
  <c r="BF144" i="44"/>
  <c r="BB144" i="44"/>
  <c r="AX144" i="44"/>
  <c r="AT144" i="44"/>
  <c r="AO144" i="44"/>
  <c r="AC144" i="44"/>
  <c r="CI144" i="44"/>
  <c r="CE144" i="44"/>
  <c r="CA144" i="44"/>
  <c r="BW144" i="44"/>
  <c r="BS144" i="44"/>
  <c r="BO144" i="44"/>
  <c r="BK144" i="44"/>
  <c r="BG144" i="44"/>
  <c r="BC144" i="44"/>
  <c r="AY144" i="44"/>
  <c r="AU144" i="44"/>
  <c r="AQ144" i="44"/>
  <c r="AB144" i="44"/>
  <c r="CF144" i="44"/>
  <c r="CB144" i="44"/>
  <c r="BX144" i="44"/>
  <c r="BT144" i="44"/>
  <c r="BP144" i="44"/>
  <c r="BL144" i="44"/>
  <c r="BH144" i="44"/>
  <c r="BD144" i="44"/>
  <c r="AZ144" i="44"/>
  <c r="AV144" i="44"/>
  <c r="AR144" i="44"/>
  <c r="AA144" i="44"/>
  <c r="A69" i="46"/>
  <c r="A151" i="45"/>
  <c r="CI163" i="44"/>
  <c r="CE163" i="44"/>
  <c r="CA163" i="44"/>
  <c r="BW163" i="44"/>
  <c r="BS163" i="44"/>
  <c r="BO163" i="44"/>
  <c r="BK163" i="44"/>
  <c r="BG163" i="44"/>
  <c r="BC163" i="44"/>
  <c r="AY163" i="44"/>
  <c r="AU163" i="44"/>
  <c r="AQ163" i="44"/>
  <c r="AB163" i="44"/>
  <c r="CH163" i="44"/>
  <c r="CD163" i="44"/>
  <c r="BZ163" i="44"/>
  <c r="BV163" i="44"/>
  <c r="BR163" i="44"/>
  <c r="BN163" i="44"/>
  <c r="BJ163" i="44"/>
  <c r="BF163" i="44"/>
  <c r="BB163" i="44"/>
  <c r="AX163" i="44"/>
  <c r="AT163" i="44"/>
  <c r="AO163" i="44"/>
  <c r="AA163" i="44"/>
  <c r="CG163" i="44"/>
  <c r="CC163" i="44"/>
  <c r="BY163" i="44"/>
  <c r="BU163" i="44"/>
  <c r="BQ163" i="44"/>
  <c r="BM163" i="44"/>
  <c r="BI163" i="44"/>
  <c r="BE163" i="44"/>
  <c r="BA163" i="44"/>
  <c r="AW163" i="44"/>
  <c r="AS163" i="44"/>
  <c r="CY163" i="44"/>
  <c r="CF163" i="44"/>
  <c r="CB163" i="44"/>
  <c r="BX163" i="44"/>
  <c r="BT163" i="44"/>
  <c r="BP163" i="44"/>
  <c r="BL163" i="44"/>
  <c r="BH163" i="44"/>
  <c r="BD163" i="44"/>
  <c r="AZ163" i="44"/>
  <c r="AV163" i="44"/>
  <c r="AR163" i="44"/>
  <c r="AC163" i="44"/>
  <c r="A17" i="47"/>
  <c r="A99" i="46"/>
  <c r="A191" i="46"/>
  <c r="A78" i="46"/>
  <c r="A160" i="45"/>
  <c r="C147" i="43"/>
  <c r="C223" i="42"/>
  <c r="C149" i="43"/>
  <c r="C110" i="42"/>
  <c r="C144" i="43"/>
  <c r="C209" i="42"/>
  <c r="C207" i="42"/>
  <c r="C205" i="42"/>
  <c r="C203" i="42"/>
  <c r="C201" i="42"/>
  <c r="C107" i="42"/>
  <c r="C163" i="43"/>
  <c r="C216" i="42"/>
  <c r="C224" i="42"/>
  <c r="C214" i="42"/>
  <c r="C212" i="42"/>
  <c r="C210" i="42"/>
  <c r="C198" i="42"/>
  <c r="C125" i="42"/>
  <c r="C123" i="42"/>
  <c r="C121" i="42"/>
  <c r="C119" i="42"/>
  <c r="C117" i="42"/>
  <c r="C115" i="42"/>
  <c r="C113" i="42"/>
  <c r="C109" i="42"/>
  <c r="C130" i="42"/>
  <c r="A21" i="46"/>
  <c r="B21" i="46" s="1"/>
  <c r="A195" i="45"/>
  <c r="A103" i="45"/>
  <c r="A76" i="46"/>
  <c r="A158" i="45"/>
  <c r="A74" i="46"/>
  <c r="A156" i="45"/>
  <c r="A42" i="46"/>
  <c r="B42" i="46" s="1"/>
  <c r="A124" i="45"/>
  <c r="A216" i="45"/>
  <c r="CI216" i="43"/>
  <c r="CE216" i="43"/>
  <c r="CA216" i="43"/>
  <c r="BW216" i="43"/>
  <c r="BS216" i="43"/>
  <c r="BO216" i="43"/>
  <c r="BK216" i="43"/>
  <c r="BG216" i="43"/>
  <c r="BC216" i="43"/>
  <c r="AY216" i="43"/>
  <c r="AU216" i="43"/>
  <c r="AQ216" i="43"/>
  <c r="AB216" i="43"/>
  <c r="CF216" i="43"/>
  <c r="CB216" i="43"/>
  <c r="BX216" i="43"/>
  <c r="BT216" i="43"/>
  <c r="BP216" i="43"/>
  <c r="BL216" i="43"/>
  <c r="BH216" i="43"/>
  <c r="BD216" i="43"/>
  <c r="AZ216" i="43"/>
  <c r="AV216" i="43"/>
  <c r="AR216" i="43"/>
  <c r="AC216" i="43"/>
  <c r="CG216" i="43"/>
  <c r="CC216" i="43"/>
  <c r="BY216" i="43"/>
  <c r="BU216" i="43"/>
  <c r="BQ216" i="43"/>
  <c r="BM216" i="43"/>
  <c r="BI216" i="43"/>
  <c r="BE216" i="43"/>
  <c r="BA216" i="43"/>
  <c r="AW216" i="43"/>
  <c r="AS216" i="43"/>
  <c r="CH216" i="43"/>
  <c r="CD216" i="43"/>
  <c r="BZ216" i="43"/>
  <c r="BV216" i="43"/>
  <c r="BR216" i="43"/>
  <c r="BN216" i="43"/>
  <c r="BJ216" i="43"/>
  <c r="BF216" i="43"/>
  <c r="BB216" i="43"/>
  <c r="AX216" i="43"/>
  <c r="AT216" i="43"/>
  <c r="AO216" i="43"/>
  <c r="AA216" i="43"/>
  <c r="A43" i="46"/>
  <c r="B43" i="46" s="1"/>
  <c r="A125" i="45"/>
  <c r="A217" i="45"/>
  <c r="A41" i="46"/>
  <c r="B41" i="46" s="1"/>
  <c r="A123" i="45"/>
  <c r="A215" i="45"/>
  <c r="A39" i="46"/>
  <c r="B39" i="46" s="1"/>
  <c r="A121" i="45"/>
  <c r="A213" i="45"/>
  <c r="A37" i="46"/>
  <c r="B37" i="46" s="1"/>
  <c r="A119" i="45"/>
  <c r="A211" i="45"/>
  <c r="A35" i="46"/>
  <c r="B35" i="46" s="1"/>
  <c r="A117" i="45"/>
  <c r="A209" i="45"/>
  <c r="A33" i="46"/>
  <c r="B33" i="46" s="1"/>
  <c r="A115" i="45"/>
  <c r="A207" i="45"/>
  <c r="A31" i="46"/>
  <c r="B31" i="46" s="1"/>
  <c r="A113" i="45"/>
  <c r="A205" i="45"/>
  <c r="A29" i="46"/>
  <c r="B29" i="46" s="1"/>
  <c r="A111" i="45"/>
  <c r="A203" i="45"/>
  <c r="A27" i="46"/>
  <c r="B27" i="46" s="1"/>
  <c r="A109" i="45"/>
  <c r="A201" i="45"/>
  <c r="A25" i="46"/>
  <c r="B25" i="46" s="1"/>
  <c r="A107" i="45"/>
  <c r="A199" i="45"/>
  <c r="A55" i="46"/>
  <c r="B55" i="46" s="1"/>
  <c r="A137" i="45"/>
  <c r="A229" i="45"/>
  <c r="A53" i="46"/>
  <c r="B53" i="46" s="1"/>
  <c r="A135" i="45"/>
  <c r="A227" i="45"/>
  <c r="A51" i="46"/>
  <c r="B51" i="46" s="1"/>
  <c r="A133" i="45"/>
  <c r="A225" i="45"/>
  <c r="CG225" i="43"/>
  <c r="CC225" i="43"/>
  <c r="BY225" i="43"/>
  <c r="BU225" i="43"/>
  <c r="BQ225" i="43"/>
  <c r="BM225" i="43"/>
  <c r="BI225" i="43"/>
  <c r="BE225" i="43"/>
  <c r="BA225" i="43"/>
  <c r="AW225" i="43"/>
  <c r="AS225" i="43"/>
  <c r="CH225" i="43"/>
  <c r="CD225" i="43"/>
  <c r="BZ225" i="43"/>
  <c r="BV225" i="43"/>
  <c r="BR225" i="43"/>
  <c r="BN225" i="43"/>
  <c r="BJ225" i="43"/>
  <c r="BF225" i="43"/>
  <c r="BB225" i="43"/>
  <c r="AX225" i="43"/>
  <c r="AT225" i="43"/>
  <c r="AO225" i="43"/>
  <c r="AA225" i="43"/>
  <c r="CI225" i="43"/>
  <c r="CE225" i="43"/>
  <c r="CA225" i="43"/>
  <c r="BW225" i="43"/>
  <c r="BS225" i="43"/>
  <c r="BO225" i="43"/>
  <c r="BK225" i="43"/>
  <c r="BG225" i="43"/>
  <c r="BC225" i="43"/>
  <c r="AY225" i="43"/>
  <c r="AU225" i="43"/>
  <c r="AQ225" i="43"/>
  <c r="AB225" i="43"/>
  <c r="CF225" i="43"/>
  <c r="CB225" i="43"/>
  <c r="BX225" i="43"/>
  <c r="BT225" i="43"/>
  <c r="BP225" i="43"/>
  <c r="BL225" i="43"/>
  <c r="BH225" i="43"/>
  <c r="BD225" i="43"/>
  <c r="AZ225" i="43"/>
  <c r="AV225" i="43"/>
  <c r="AR225" i="43"/>
  <c r="AC225" i="43"/>
  <c r="A49" i="46"/>
  <c r="B49" i="46" s="1"/>
  <c r="A131" i="45"/>
  <c r="A223" i="45"/>
  <c r="CF223" i="43"/>
  <c r="CB223" i="43"/>
  <c r="BX223" i="43"/>
  <c r="BT223" i="43"/>
  <c r="BP223" i="43"/>
  <c r="BL223" i="43"/>
  <c r="BH223" i="43"/>
  <c r="BD223" i="43"/>
  <c r="AZ223" i="43"/>
  <c r="AV223" i="43"/>
  <c r="AR223" i="43"/>
  <c r="AC223" i="43"/>
  <c r="BW223" i="43"/>
  <c r="BG223" i="43"/>
  <c r="AB223" i="43"/>
  <c r="CG223" i="43"/>
  <c r="BY223" i="43"/>
  <c r="BQ223" i="43"/>
  <c r="BI223" i="43"/>
  <c r="BA223" i="43"/>
  <c r="AS223" i="43"/>
  <c r="CI223" i="43"/>
  <c r="CA223" i="43"/>
  <c r="BK223" i="43"/>
  <c r="AY223" i="43"/>
  <c r="CH223" i="43"/>
  <c r="CD223" i="43"/>
  <c r="BZ223" i="43"/>
  <c r="BV223" i="43"/>
  <c r="BR223" i="43"/>
  <c r="BN223" i="43"/>
  <c r="BJ223" i="43"/>
  <c r="BF223" i="43"/>
  <c r="BB223" i="43"/>
  <c r="AX223" i="43"/>
  <c r="AT223" i="43"/>
  <c r="AO223" i="43"/>
  <c r="AA223" i="43"/>
  <c r="BO223" i="43"/>
  <c r="AU223" i="43"/>
  <c r="CC223" i="43"/>
  <c r="BU223" i="43"/>
  <c r="BM223" i="43"/>
  <c r="BE223" i="43"/>
  <c r="AW223" i="43"/>
  <c r="CE223" i="43"/>
  <c r="BS223" i="43"/>
  <c r="BC223" i="43"/>
  <c r="AQ223" i="43"/>
  <c r="A40" i="46"/>
  <c r="B40" i="46" s="1"/>
  <c r="A122" i="45"/>
  <c r="A214" i="45"/>
  <c r="CI214" i="43"/>
  <c r="CE214" i="43"/>
  <c r="CA214" i="43"/>
  <c r="BW214" i="43"/>
  <c r="BS214" i="43"/>
  <c r="BO214" i="43"/>
  <c r="BK214" i="43"/>
  <c r="BG214" i="43"/>
  <c r="BC214" i="43"/>
  <c r="AY214" i="43"/>
  <c r="AU214" i="43"/>
  <c r="AQ214" i="43"/>
  <c r="AB214" i="43"/>
  <c r="CF214" i="43"/>
  <c r="CB214" i="43"/>
  <c r="BX214" i="43"/>
  <c r="BT214" i="43"/>
  <c r="BP214" i="43"/>
  <c r="BL214" i="43"/>
  <c r="BH214" i="43"/>
  <c r="BD214" i="43"/>
  <c r="AZ214" i="43"/>
  <c r="AV214" i="43"/>
  <c r="AR214" i="43"/>
  <c r="AC214" i="43"/>
  <c r="CG214" i="43"/>
  <c r="CC214" i="43"/>
  <c r="BY214" i="43"/>
  <c r="BU214" i="43"/>
  <c r="BQ214" i="43"/>
  <c r="BM214" i="43"/>
  <c r="BI214" i="43"/>
  <c r="BE214" i="43"/>
  <c r="BA214" i="43"/>
  <c r="AW214" i="43"/>
  <c r="AS214" i="43"/>
  <c r="CH214" i="43"/>
  <c r="CD214" i="43"/>
  <c r="BZ214" i="43"/>
  <c r="BV214" i="43"/>
  <c r="BR214" i="43"/>
  <c r="BN214" i="43"/>
  <c r="BJ214" i="43"/>
  <c r="BF214" i="43"/>
  <c r="BB214" i="43"/>
  <c r="AX214" i="43"/>
  <c r="AT214" i="43"/>
  <c r="AO214" i="43"/>
  <c r="AA214" i="43"/>
  <c r="A38" i="46"/>
  <c r="B38" i="46" s="1"/>
  <c r="A120" i="45"/>
  <c r="A212" i="45"/>
  <c r="CI212" i="43"/>
  <c r="CE212" i="43"/>
  <c r="CA212" i="43"/>
  <c r="BW212" i="43"/>
  <c r="BS212" i="43"/>
  <c r="BO212" i="43"/>
  <c r="BK212" i="43"/>
  <c r="BG212" i="43"/>
  <c r="BC212" i="43"/>
  <c r="AY212" i="43"/>
  <c r="AU212" i="43"/>
  <c r="AQ212" i="43"/>
  <c r="AB212" i="43"/>
  <c r="CF212" i="43"/>
  <c r="CB212" i="43"/>
  <c r="BX212" i="43"/>
  <c r="BT212" i="43"/>
  <c r="BP212" i="43"/>
  <c r="BL212" i="43"/>
  <c r="BH212" i="43"/>
  <c r="BD212" i="43"/>
  <c r="AZ212" i="43"/>
  <c r="AV212" i="43"/>
  <c r="AR212" i="43"/>
  <c r="AC212" i="43"/>
  <c r="CG212" i="43"/>
  <c r="CC212" i="43"/>
  <c r="BY212" i="43"/>
  <c r="BU212" i="43"/>
  <c r="BQ212" i="43"/>
  <c r="BM212" i="43"/>
  <c r="BI212" i="43"/>
  <c r="BE212" i="43"/>
  <c r="BA212" i="43"/>
  <c r="AW212" i="43"/>
  <c r="AS212" i="43"/>
  <c r="CH212" i="43"/>
  <c r="CD212" i="43"/>
  <c r="BZ212" i="43"/>
  <c r="BV212" i="43"/>
  <c r="BR212" i="43"/>
  <c r="BN212" i="43"/>
  <c r="BJ212" i="43"/>
  <c r="BF212" i="43"/>
  <c r="BB212" i="43"/>
  <c r="AX212" i="43"/>
  <c r="AT212" i="43"/>
  <c r="AO212" i="43"/>
  <c r="AA212" i="43"/>
  <c r="A36" i="46"/>
  <c r="B36" i="46" s="1"/>
  <c r="A118" i="45"/>
  <c r="A210" i="45"/>
  <c r="CI210" i="43"/>
  <c r="CE210" i="43"/>
  <c r="CA210" i="43"/>
  <c r="BW210" i="43"/>
  <c r="BS210" i="43"/>
  <c r="BO210" i="43"/>
  <c r="BK210" i="43"/>
  <c r="BG210" i="43"/>
  <c r="BC210" i="43"/>
  <c r="AY210" i="43"/>
  <c r="AU210" i="43"/>
  <c r="AQ210" i="43"/>
  <c r="AB210" i="43"/>
  <c r="CF210" i="43"/>
  <c r="CB210" i="43"/>
  <c r="BX210" i="43"/>
  <c r="BT210" i="43"/>
  <c r="BP210" i="43"/>
  <c r="BL210" i="43"/>
  <c r="BH210" i="43"/>
  <c r="BD210" i="43"/>
  <c r="AZ210" i="43"/>
  <c r="AV210" i="43"/>
  <c r="AR210" i="43"/>
  <c r="AC210" i="43"/>
  <c r="CG210" i="43"/>
  <c r="CC210" i="43"/>
  <c r="BY210" i="43"/>
  <c r="BU210" i="43"/>
  <c r="BQ210" i="43"/>
  <c r="BM210" i="43"/>
  <c r="BI210" i="43"/>
  <c r="BE210" i="43"/>
  <c r="BA210" i="43"/>
  <c r="AW210" i="43"/>
  <c r="AS210" i="43"/>
  <c r="CH210" i="43"/>
  <c r="CD210" i="43"/>
  <c r="BZ210" i="43"/>
  <c r="BV210" i="43"/>
  <c r="BR210" i="43"/>
  <c r="BN210" i="43"/>
  <c r="BJ210" i="43"/>
  <c r="BF210" i="43"/>
  <c r="BB210" i="43"/>
  <c r="AX210" i="43"/>
  <c r="AT210" i="43"/>
  <c r="AO210" i="43"/>
  <c r="AA210" i="43"/>
  <c r="A34" i="46"/>
  <c r="B34" i="46" s="1"/>
  <c r="A116" i="45"/>
  <c r="A208" i="45"/>
  <c r="CH208" i="43"/>
  <c r="CD208" i="43"/>
  <c r="BZ208" i="43"/>
  <c r="BV208" i="43"/>
  <c r="BR208" i="43"/>
  <c r="BN208" i="43"/>
  <c r="BJ208" i="43"/>
  <c r="BF208" i="43"/>
  <c r="BB208" i="43"/>
  <c r="AX208" i="43"/>
  <c r="AT208" i="43"/>
  <c r="AO208" i="43"/>
  <c r="AA208" i="43"/>
  <c r="CE208" i="43"/>
  <c r="BW208" i="43"/>
  <c r="BO208" i="43"/>
  <c r="BG208" i="43"/>
  <c r="AY208" i="43"/>
  <c r="AQ208" i="43"/>
  <c r="CG208" i="43"/>
  <c r="BY208" i="43"/>
  <c r="BQ208" i="43"/>
  <c r="BI208" i="43"/>
  <c r="BA208" i="43"/>
  <c r="AS208" i="43"/>
  <c r="CF208" i="43"/>
  <c r="CB208" i="43"/>
  <c r="BX208" i="43"/>
  <c r="BT208" i="43"/>
  <c r="BP208" i="43"/>
  <c r="BL208" i="43"/>
  <c r="BH208" i="43"/>
  <c r="BD208" i="43"/>
  <c r="AZ208" i="43"/>
  <c r="AV208" i="43"/>
  <c r="AR208" i="43"/>
  <c r="AC208" i="43"/>
  <c r="CI208" i="43"/>
  <c r="CA208" i="43"/>
  <c r="BS208" i="43"/>
  <c r="BK208" i="43"/>
  <c r="BC208" i="43"/>
  <c r="AU208" i="43"/>
  <c r="AB208" i="43"/>
  <c r="CC208" i="43"/>
  <c r="BU208" i="43"/>
  <c r="BM208" i="43"/>
  <c r="BE208" i="43"/>
  <c r="AW208" i="43"/>
  <c r="A32" i="46"/>
  <c r="B32" i="46" s="1"/>
  <c r="A114" i="45"/>
  <c r="A206" i="45"/>
  <c r="CH206" i="43"/>
  <c r="CD206" i="43"/>
  <c r="BZ206" i="43"/>
  <c r="BV206" i="43"/>
  <c r="BR206" i="43"/>
  <c r="BN206" i="43"/>
  <c r="BJ206" i="43"/>
  <c r="BF206" i="43"/>
  <c r="BB206" i="43"/>
  <c r="AX206" i="43"/>
  <c r="AT206" i="43"/>
  <c r="AO206" i="43"/>
  <c r="AA206" i="43"/>
  <c r="CG206" i="43"/>
  <c r="CC206" i="43"/>
  <c r="BY206" i="43"/>
  <c r="BU206" i="43"/>
  <c r="BQ206" i="43"/>
  <c r="BM206" i="43"/>
  <c r="BI206" i="43"/>
  <c r="BE206" i="43"/>
  <c r="BA206" i="43"/>
  <c r="AW206" i="43"/>
  <c r="AS206" i="43"/>
  <c r="CF206" i="43"/>
  <c r="CB206" i="43"/>
  <c r="BX206" i="43"/>
  <c r="BT206" i="43"/>
  <c r="BP206" i="43"/>
  <c r="BL206" i="43"/>
  <c r="BH206" i="43"/>
  <c r="BD206" i="43"/>
  <c r="AZ206" i="43"/>
  <c r="AV206" i="43"/>
  <c r="AR206" i="43"/>
  <c r="AC206" i="43"/>
  <c r="CI206" i="43"/>
  <c r="CE206" i="43"/>
  <c r="CA206" i="43"/>
  <c r="BW206" i="43"/>
  <c r="BS206" i="43"/>
  <c r="BO206" i="43"/>
  <c r="BK206" i="43"/>
  <c r="BG206" i="43"/>
  <c r="BC206" i="43"/>
  <c r="AY206" i="43"/>
  <c r="AU206" i="43"/>
  <c r="AQ206" i="43"/>
  <c r="AB206" i="43"/>
  <c r="A30" i="46"/>
  <c r="B30" i="46" s="1"/>
  <c r="A112" i="45"/>
  <c r="A204" i="45"/>
  <c r="CH204" i="43"/>
  <c r="CD204" i="43"/>
  <c r="BZ204" i="43"/>
  <c r="BV204" i="43"/>
  <c r="BR204" i="43"/>
  <c r="BN204" i="43"/>
  <c r="BJ204" i="43"/>
  <c r="BF204" i="43"/>
  <c r="BB204" i="43"/>
  <c r="AX204" i="43"/>
  <c r="AT204" i="43"/>
  <c r="AO204" i="43"/>
  <c r="AA204" i="43"/>
  <c r="CG204" i="43"/>
  <c r="CC204" i="43"/>
  <c r="BY204" i="43"/>
  <c r="BU204" i="43"/>
  <c r="BQ204" i="43"/>
  <c r="BM204" i="43"/>
  <c r="BI204" i="43"/>
  <c r="BE204" i="43"/>
  <c r="BA204" i="43"/>
  <c r="AW204" i="43"/>
  <c r="AS204" i="43"/>
  <c r="CF204" i="43"/>
  <c r="CB204" i="43"/>
  <c r="BX204" i="43"/>
  <c r="BT204" i="43"/>
  <c r="BP204" i="43"/>
  <c r="BL204" i="43"/>
  <c r="BH204" i="43"/>
  <c r="BD204" i="43"/>
  <c r="AZ204" i="43"/>
  <c r="AV204" i="43"/>
  <c r="AR204" i="43"/>
  <c r="AC204" i="43"/>
  <c r="CI204" i="43"/>
  <c r="CE204" i="43"/>
  <c r="CA204" i="43"/>
  <c r="BW204" i="43"/>
  <c r="BS204" i="43"/>
  <c r="BO204" i="43"/>
  <c r="BK204" i="43"/>
  <c r="BG204" i="43"/>
  <c r="BC204" i="43"/>
  <c r="AY204" i="43"/>
  <c r="AU204" i="43"/>
  <c r="AQ204" i="43"/>
  <c r="AB204" i="43"/>
  <c r="A28" i="46"/>
  <c r="B28" i="46" s="1"/>
  <c r="A110" i="45"/>
  <c r="A202" i="45"/>
  <c r="CH202" i="43"/>
  <c r="CD202" i="43"/>
  <c r="BZ202" i="43"/>
  <c r="BV202" i="43"/>
  <c r="BR202" i="43"/>
  <c r="BN202" i="43"/>
  <c r="BJ202" i="43"/>
  <c r="BF202" i="43"/>
  <c r="BB202" i="43"/>
  <c r="AX202" i="43"/>
  <c r="AT202" i="43"/>
  <c r="AO202" i="43"/>
  <c r="AA202" i="43"/>
  <c r="CG202" i="43"/>
  <c r="CC202" i="43"/>
  <c r="BY202" i="43"/>
  <c r="BU202" i="43"/>
  <c r="BQ202" i="43"/>
  <c r="BM202" i="43"/>
  <c r="BI202" i="43"/>
  <c r="BE202" i="43"/>
  <c r="BA202" i="43"/>
  <c r="AW202" i="43"/>
  <c r="AS202" i="43"/>
  <c r="CF202" i="43"/>
  <c r="CB202" i="43"/>
  <c r="BX202" i="43"/>
  <c r="BT202" i="43"/>
  <c r="BP202" i="43"/>
  <c r="BL202" i="43"/>
  <c r="BH202" i="43"/>
  <c r="BD202" i="43"/>
  <c r="AZ202" i="43"/>
  <c r="AV202" i="43"/>
  <c r="AR202" i="43"/>
  <c r="AC202" i="43"/>
  <c r="CI202" i="43"/>
  <c r="CE202" i="43"/>
  <c r="CA202" i="43"/>
  <c r="BW202" i="43"/>
  <c r="BS202" i="43"/>
  <c r="BO202" i="43"/>
  <c r="BK202" i="43"/>
  <c r="BG202" i="43"/>
  <c r="BC202" i="43"/>
  <c r="AY202" i="43"/>
  <c r="AU202" i="43"/>
  <c r="AQ202" i="43"/>
  <c r="AB202" i="43"/>
  <c r="A26" i="46"/>
  <c r="B26" i="46" s="1"/>
  <c r="A108" i="45"/>
  <c r="A200" i="45"/>
  <c r="CH200" i="43"/>
  <c r="CD200" i="43"/>
  <c r="BZ200" i="43"/>
  <c r="BV200" i="43"/>
  <c r="BR200" i="43"/>
  <c r="BN200" i="43"/>
  <c r="BJ200" i="43"/>
  <c r="BF200" i="43"/>
  <c r="BB200" i="43"/>
  <c r="AX200" i="43"/>
  <c r="AT200" i="43"/>
  <c r="AO200" i="43"/>
  <c r="AA200" i="43"/>
  <c r="CG200" i="43"/>
  <c r="CC200" i="43"/>
  <c r="BY200" i="43"/>
  <c r="BU200" i="43"/>
  <c r="BQ200" i="43"/>
  <c r="BM200" i="43"/>
  <c r="BI200" i="43"/>
  <c r="BE200" i="43"/>
  <c r="BA200" i="43"/>
  <c r="AW200" i="43"/>
  <c r="AS200" i="43"/>
  <c r="CF200" i="43"/>
  <c r="CB200" i="43"/>
  <c r="BX200" i="43"/>
  <c r="BT200" i="43"/>
  <c r="BP200" i="43"/>
  <c r="BL200" i="43"/>
  <c r="BH200" i="43"/>
  <c r="BD200" i="43"/>
  <c r="AZ200" i="43"/>
  <c r="AV200" i="43"/>
  <c r="AR200" i="43"/>
  <c r="AC200" i="43"/>
  <c r="CI200" i="43"/>
  <c r="CE200" i="43"/>
  <c r="CA200" i="43"/>
  <c r="BW200" i="43"/>
  <c r="BS200" i="43"/>
  <c r="BO200" i="43"/>
  <c r="BK200" i="43"/>
  <c r="BG200" i="43"/>
  <c r="BC200" i="43"/>
  <c r="AY200" i="43"/>
  <c r="AU200" i="43"/>
  <c r="AQ200" i="43"/>
  <c r="AB200" i="43"/>
  <c r="A106" i="45"/>
  <c r="A198" i="45"/>
  <c r="CH198" i="43"/>
  <c r="CD198" i="43"/>
  <c r="BZ198" i="43"/>
  <c r="BV198" i="43"/>
  <c r="BR198" i="43"/>
  <c r="BN198" i="43"/>
  <c r="BJ198" i="43"/>
  <c r="BF198" i="43"/>
  <c r="BB198" i="43"/>
  <c r="AX198" i="43"/>
  <c r="AT198" i="43"/>
  <c r="AO198" i="43"/>
  <c r="AA198" i="43"/>
  <c r="CG198" i="43"/>
  <c r="CC198" i="43"/>
  <c r="BY198" i="43"/>
  <c r="BU198" i="43"/>
  <c r="BQ198" i="43"/>
  <c r="BM198" i="43"/>
  <c r="BI198" i="43"/>
  <c r="BE198" i="43"/>
  <c r="BA198" i="43"/>
  <c r="AW198" i="43"/>
  <c r="AS198" i="43"/>
  <c r="CF198" i="43"/>
  <c r="CB198" i="43"/>
  <c r="BX198" i="43"/>
  <c r="BT198" i="43"/>
  <c r="BP198" i="43"/>
  <c r="BL198" i="43"/>
  <c r="BH198" i="43"/>
  <c r="BD198" i="43"/>
  <c r="AZ198" i="43"/>
  <c r="AV198" i="43"/>
  <c r="AR198" i="43"/>
  <c r="AC198" i="43"/>
  <c r="CI198" i="43"/>
  <c r="CE198" i="43"/>
  <c r="CA198" i="43"/>
  <c r="BW198" i="43"/>
  <c r="BS198" i="43"/>
  <c r="BO198" i="43"/>
  <c r="BK198" i="43"/>
  <c r="BG198" i="43"/>
  <c r="BC198" i="43"/>
  <c r="AY198" i="43"/>
  <c r="AU198" i="43"/>
  <c r="AQ198" i="43"/>
  <c r="AB198" i="43"/>
  <c r="A22" i="46"/>
  <c r="B22" i="46" s="1"/>
  <c r="A104" i="45"/>
  <c r="A196" i="45"/>
  <c r="A493" i="45"/>
  <c r="A47" i="46"/>
  <c r="B47" i="46" s="1"/>
  <c r="A221" i="45"/>
  <c r="A129" i="45"/>
  <c r="CG148" i="44"/>
  <c r="CC148" i="44"/>
  <c r="BY148" i="44"/>
  <c r="BU148" i="44"/>
  <c r="BQ148" i="44"/>
  <c r="BM148" i="44"/>
  <c r="BI148" i="44"/>
  <c r="BE148" i="44"/>
  <c r="BA148" i="44"/>
  <c r="AW148" i="44"/>
  <c r="AS148" i="44"/>
  <c r="CH148" i="44"/>
  <c r="CD148" i="44"/>
  <c r="BZ148" i="44"/>
  <c r="BV148" i="44"/>
  <c r="BR148" i="44"/>
  <c r="BN148" i="44"/>
  <c r="BJ148" i="44"/>
  <c r="BF148" i="44"/>
  <c r="BB148" i="44"/>
  <c r="AX148" i="44"/>
  <c r="AT148" i="44"/>
  <c r="AO148" i="44"/>
  <c r="AA148" i="44"/>
  <c r="CI148" i="44"/>
  <c r="CE148" i="44"/>
  <c r="CA148" i="44"/>
  <c r="BW148" i="44"/>
  <c r="BS148" i="44"/>
  <c r="BO148" i="44"/>
  <c r="BK148" i="44"/>
  <c r="BG148" i="44"/>
  <c r="BC148" i="44"/>
  <c r="AY148" i="44"/>
  <c r="AU148" i="44"/>
  <c r="AQ148" i="44"/>
  <c r="AB148" i="44"/>
  <c r="CF148" i="44"/>
  <c r="CB148" i="44"/>
  <c r="BX148" i="44"/>
  <c r="BT148" i="44"/>
  <c r="BP148" i="44"/>
  <c r="BL148" i="44"/>
  <c r="BH148" i="44"/>
  <c r="BD148" i="44"/>
  <c r="AZ148" i="44"/>
  <c r="AV148" i="44"/>
  <c r="AR148" i="44"/>
  <c r="AC148" i="44"/>
  <c r="A84" i="46"/>
  <c r="A84" i="47" s="1"/>
  <c r="A166" i="45"/>
  <c r="A162" i="45"/>
  <c r="CH125" i="43"/>
  <c r="CD125" i="43"/>
  <c r="BZ125" i="43"/>
  <c r="BV125" i="43"/>
  <c r="BR125" i="43"/>
  <c r="BN125" i="43"/>
  <c r="BJ125" i="43"/>
  <c r="BF125" i="43"/>
  <c r="BB125" i="43"/>
  <c r="AX125" i="43"/>
  <c r="AT125" i="43"/>
  <c r="AO125" i="43"/>
  <c r="AA125" i="43"/>
  <c r="CG125" i="43"/>
  <c r="CC125" i="43"/>
  <c r="BY125" i="43"/>
  <c r="BU125" i="43"/>
  <c r="BQ125" i="43"/>
  <c r="BM125" i="43"/>
  <c r="BI125" i="43"/>
  <c r="BE125" i="43"/>
  <c r="BA125" i="43"/>
  <c r="AW125" i="43"/>
  <c r="AS125" i="43"/>
  <c r="CF125" i="43"/>
  <c r="CB125" i="43"/>
  <c r="BX125" i="43"/>
  <c r="BT125" i="43"/>
  <c r="BP125" i="43"/>
  <c r="BL125" i="43"/>
  <c r="BH125" i="43"/>
  <c r="BD125" i="43"/>
  <c r="AZ125" i="43"/>
  <c r="AV125" i="43"/>
  <c r="AR125" i="43"/>
  <c r="AC125" i="43"/>
  <c r="CI125" i="43"/>
  <c r="CE125" i="43"/>
  <c r="CA125" i="43"/>
  <c r="BW125" i="43"/>
  <c r="BS125" i="43"/>
  <c r="BO125" i="43"/>
  <c r="BK125" i="43"/>
  <c r="BG125" i="43"/>
  <c r="BC125" i="43"/>
  <c r="AY125" i="43"/>
  <c r="AU125" i="43"/>
  <c r="AQ125" i="43"/>
  <c r="AB125" i="43"/>
  <c r="CH123" i="43"/>
  <c r="CD123" i="43"/>
  <c r="BZ123" i="43"/>
  <c r="BV123" i="43"/>
  <c r="BR123" i="43"/>
  <c r="BN123" i="43"/>
  <c r="BJ123" i="43"/>
  <c r="BF123" i="43"/>
  <c r="BB123" i="43"/>
  <c r="AX123" i="43"/>
  <c r="AT123" i="43"/>
  <c r="AO123" i="43"/>
  <c r="AA123" i="43"/>
  <c r="CG123" i="43"/>
  <c r="CC123" i="43"/>
  <c r="BY123" i="43"/>
  <c r="BU123" i="43"/>
  <c r="BQ123" i="43"/>
  <c r="BM123" i="43"/>
  <c r="BI123" i="43"/>
  <c r="BE123" i="43"/>
  <c r="BA123" i="43"/>
  <c r="AW123" i="43"/>
  <c r="AS123" i="43"/>
  <c r="CF123" i="43"/>
  <c r="CB123" i="43"/>
  <c r="BX123" i="43"/>
  <c r="BT123" i="43"/>
  <c r="BP123" i="43"/>
  <c r="BL123" i="43"/>
  <c r="BH123" i="43"/>
  <c r="BD123" i="43"/>
  <c r="AZ123" i="43"/>
  <c r="AV123" i="43"/>
  <c r="AR123" i="43"/>
  <c r="AC123" i="43"/>
  <c r="CI123" i="43"/>
  <c r="CE123" i="43"/>
  <c r="CA123" i="43"/>
  <c r="BW123" i="43"/>
  <c r="BS123" i="43"/>
  <c r="BO123" i="43"/>
  <c r="BK123" i="43"/>
  <c r="BG123" i="43"/>
  <c r="BC123" i="43"/>
  <c r="AY123" i="43"/>
  <c r="AU123" i="43"/>
  <c r="AQ123" i="43"/>
  <c r="AB123" i="43"/>
  <c r="CH121" i="43"/>
  <c r="CD121" i="43"/>
  <c r="BZ121" i="43"/>
  <c r="BV121" i="43"/>
  <c r="BR121" i="43"/>
  <c r="BN121" i="43"/>
  <c r="BJ121" i="43"/>
  <c r="BF121" i="43"/>
  <c r="BB121" i="43"/>
  <c r="AX121" i="43"/>
  <c r="AT121" i="43"/>
  <c r="AO121" i="43"/>
  <c r="AA121" i="43"/>
  <c r="CG121" i="43"/>
  <c r="CC121" i="43"/>
  <c r="BY121" i="43"/>
  <c r="BU121" i="43"/>
  <c r="BQ121" i="43"/>
  <c r="BM121" i="43"/>
  <c r="BI121" i="43"/>
  <c r="BE121" i="43"/>
  <c r="BA121" i="43"/>
  <c r="AW121" i="43"/>
  <c r="AS121" i="43"/>
  <c r="CF121" i="43"/>
  <c r="CB121" i="43"/>
  <c r="BX121" i="43"/>
  <c r="BT121" i="43"/>
  <c r="BP121" i="43"/>
  <c r="BL121" i="43"/>
  <c r="BH121" i="43"/>
  <c r="BD121" i="43"/>
  <c r="AZ121" i="43"/>
  <c r="AV121" i="43"/>
  <c r="AR121" i="43"/>
  <c r="AC121" i="43"/>
  <c r="CI121" i="43"/>
  <c r="CE121" i="43"/>
  <c r="CA121" i="43"/>
  <c r="BW121" i="43"/>
  <c r="BS121" i="43"/>
  <c r="BO121" i="43"/>
  <c r="BK121" i="43"/>
  <c r="BG121" i="43"/>
  <c r="BC121" i="43"/>
  <c r="AY121" i="43"/>
  <c r="AU121" i="43"/>
  <c r="AQ121" i="43"/>
  <c r="AB121" i="43"/>
  <c r="CH119" i="43"/>
  <c r="CD119" i="43"/>
  <c r="BZ119" i="43"/>
  <c r="BV119" i="43"/>
  <c r="BR119" i="43"/>
  <c r="BN119" i="43"/>
  <c r="BJ119" i="43"/>
  <c r="BF119" i="43"/>
  <c r="BB119" i="43"/>
  <c r="AX119" i="43"/>
  <c r="AT119" i="43"/>
  <c r="AO119" i="43"/>
  <c r="AA119" i="43"/>
  <c r="CG119" i="43"/>
  <c r="CC119" i="43"/>
  <c r="BY119" i="43"/>
  <c r="BU119" i="43"/>
  <c r="BQ119" i="43"/>
  <c r="BM119" i="43"/>
  <c r="BI119" i="43"/>
  <c r="BE119" i="43"/>
  <c r="BA119" i="43"/>
  <c r="AW119" i="43"/>
  <c r="AS119" i="43"/>
  <c r="CF119" i="43"/>
  <c r="CB119" i="43"/>
  <c r="BX119" i="43"/>
  <c r="BT119" i="43"/>
  <c r="BP119" i="43"/>
  <c r="BL119" i="43"/>
  <c r="BH119" i="43"/>
  <c r="BD119" i="43"/>
  <c r="AZ119" i="43"/>
  <c r="AV119" i="43"/>
  <c r="AR119" i="43"/>
  <c r="AC119" i="43"/>
  <c r="CI119" i="43"/>
  <c r="CE119" i="43"/>
  <c r="CA119" i="43"/>
  <c r="BW119" i="43"/>
  <c r="BS119" i="43"/>
  <c r="BO119" i="43"/>
  <c r="BK119" i="43"/>
  <c r="BG119" i="43"/>
  <c r="BC119" i="43"/>
  <c r="AY119" i="43"/>
  <c r="AU119" i="43"/>
  <c r="AQ119" i="43"/>
  <c r="AB119" i="43"/>
  <c r="CH117" i="43"/>
  <c r="CD117" i="43"/>
  <c r="BZ117" i="43"/>
  <c r="BV117" i="43"/>
  <c r="BR117" i="43"/>
  <c r="BN117" i="43"/>
  <c r="BJ117" i="43"/>
  <c r="BF117" i="43"/>
  <c r="BB117" i="43"/>
  <c r="AX117" i="43"/>
  <c r="AT117" i="43"/>
  <c r="AO117" i="43"/>
  <c r="AA117" i="43"/>
  <c r="CG117" i="43"/>
  <c r="CC117" i="43"/>
  <c r="BY117" i="43"/>
  <c r="BU117" i="43"/>
  <c r="BQ117" i="43"/>
  <c r="BM117" i="43"/>
  <c r="BI117" i="43"/>
  <c r="BE117" i="43"/>
  <c r="BA117" i="43"/>
  <c r="AW117" i="43"/>
  <c r="AS117" i="43"/>
  <c r="CF117" i="43"/>
  <c r="CB117" i="43"/>
  <c r="BX117" i="43"/>
  <c r="BT117" i="43"/>
  <c r="BP117" i="43"/>
  <c r="BL117" i="43"/>
  <c r="BH117" i="43"/>
  <c r="BD117" i="43"/>
  <c r="AZ117" i="43"/>
  <c r="AV117" i="43"/>
  <c r="AR117" i="43"/>
  <c r="AC117" i="43"/>
  <c r="CI117" i="43"/>
  <c r="CE117" i="43"/>
  <c r="CA117" i="43"/>
  <c r="BW117" i="43"/>
  <c r="BS117" i="43"/>
  <c r="BO117" i="43"/>
  <c r="BK117" i="43"/>
  <c r="BG117" i="43"/>
  <c r="BC117" i="43"/>
  <c r="AY117" i="43"/>
  <c r="AU117" i="43"/>
  <c r="AQ117" i="43"/>
  <c r="AB117" i="43"/>
  <c r="CH115" i="43"/>
  <c r="CD115" i="43"/>
  <c r="BZ115" i="43"/>
  <c r="BV115" i="43"/>
  <c r="BR115" i="43"/>
  <c r="BN115" i="43"/>
  <c r="BJ115" i="43"/>
  <c r="BF115" i="43"/>
  <c r="BB115" i="43"/>
  <c r="AX115" i="43"/>
  <c r="AT115" i="43"/>
  <c r="AO115" i="43"/>
  <c r="AA115" i="43"/>
  <c r="CG115" i="43"/>
  <c r="CC115" i="43"/>
  <c r="BY115" i="43"/>
  <c r="BU115" i="43"/>
  <c r="BQ115" i="43"/>
  <c r="BM115" i="43"/>
  <c r="BI115" i="43"/>
  <c r="BE115" i="43"/>
  <c r="BA115" i="43"/>
  <c r="AW115" i="43"/>
  <c r="AS115" i="43"/>
  <c r="CF115" i="43"/>
  <c r="CB115" i="43"/>
  <c r="BX115" i="43"/>
  <c r="BT115" i="43"/>
  <c r="BP115" i="43"/>
  <c r="BL115" i="43"/>
  <c r="BH115" i="43"/>
  <c r="BD115" i="43"/>
  <c r="AZ115" i="43"/>
  <c r="AV115" i="43"/>
  <c r="AR115" i="43"/>
  <c r="AC115" i="43"/>
  <c r="CI115" i="43"/>
  <c r="CE115" i="43"/>
  <c r="CA115" i="43"/>
  <c r="BW115" i="43"/>
  <c r="BS115" i="43"/>
  <c r="BO115" i="43"/>
  <c r="BK115" i="43"/>
  <c r="BG115" i="43"/>
  <c r="BC115" i="43"/>
  <c r="AY115" i="43"/>
  <c r="AU115" i="43"/>
  <c r="AQ115" i="43"/>
  <c r="AB115" i="43"/>
  <c r="CH113" i="43"/>
  <c r="CD113" i="43"/>
  <c r="BZ113" i="43"/>
  <c r="BV113" i="43"/>
  <c r="BR113" i="43"/>
  <c r="BN113" i="43"/>
  <c r="BJ113" i="43"/>
  <c r="BF113" i="43"/>
  <c r="BB113" i="43"/>
  <c r="AX113" i="43"/>
  <c r="AT113" i="43"/>
  <c r="AO113" i="43"/>
  <c r="AA113" i="43"/>
  <c r="CG113" i="43"/>
  <c r="CC113" i="43"/>
  <c r="BY113" i="43"/>
  <c r="BU113" i="43"/>
  <c r="BQ113" i="43"/>
  <c r="BM113" i="43"/>
  <c r="BI113" i="43"/>
  <c r="BE113" i="43"/>
  <c r="BA113" i="43"/>
  <c r="AW113" i="43"/>
  <c r="AS113" i="43"/>
  <c r="CF113" i="43"/>
  <c r="CB113" i="43"/>
  <c r="BX113" i="43"/>
  <c r="BT113" i="43"/>
  <c r="BP113" i="43"/>
  <c r="BL113" i="43"/>
  <c r="BH113" i="43"/>
  <c r="BD113" i="43"/>
  <c r="AZ113" i="43"/>
  <c r="AV113" i="43"/>
  <c r="AR113" i="43"/>
  <c r="AC113" i="43"/>
  <c r="CI113" i="43"/>
  <c r="CE113" i="43"/>
  <c r="CA113" i="43"/>
  <c r="BW113" i="43"/>
  <c r="BS113" i="43"/>
  <c r="BO113" i="43"/>
  <c r="BK113" i="43"/>
  <c r="BG113" i="43"/>
  <c r="BC113" i="43"/>
  <c r="AY113" i="43"/>
  <c r="AU113" i="43"/>
  <c r="AQ113" i="43"/>
  <c r="AB113" i="43"/>
  <c r="CH111" i="43"/>
  <c r="CD111" i="43"/>
  <c r="BZ111" i="43"/>
  <c r="BV111" i="43"/>
  <c r="BR111" i="43"/>
  <c r="BN111" i="43"/>
  <c r="BJ111" i="43"/>
  <c r="BF111" i="43"/>
  <c r="BB111" i="43"/>
  <c r="AX111" i="43"/>
  <c r="AT111" i="43"/>
  <c r="AO111" i="43"/>
  <c r="AA111" i="43"/>
  <c r="CG111" i="43"/>
  <c r="CC111" i="43"/>
  <c r="BY111" i="43"/>
  <c r="BU111" i="43"/>
  <c r="BQ111" i="43"/>
  <c r="BM111" i="43"/>
  <c r="BI111" i="43"/>
  <c r="BE111" i="43"/>
  <c r="BA111" i="43"/>
  <c r="AW111" i="43"/>
  <c r="AS111" i="43"/>
  <c r="CF111" i="43"/>
  <c r="CB111" i="43"/>
  <c r="BX111" i="43"/>
  <c r="BT111" i="43"/>
  <c r="BP111" i="43"/>
  <c r="BL111" i="43"/>
  <c r="BH111" i="43"/>
  <c r="BD111" i="43"/>
  <c r="AZ111" i="43"/>
  <c r="AV111" i="43"/>
  <c r="AR111" i="43"/>
  <c r="AC111" i="43"/>
  <c r="CI111" i="43"/>
  <c r="CE111" i="43"/>
  <c r="CA111" i="43"/>
  <c r="BW111" i="43"/>
  <c r="BS111" i="43"/>
  <c r="BO111" i="43"/>
  <c r="BK111" i="43"/>
  <c r="BG111" i="43"/>
  <c r="BC111" i="43"/>
  <c r="AY111" i="43"/>
  <c r="AU111" i="43"/>
  <c r="AQ111" i="43"/>
  <c r="AB111" i="43"/>
  <c r="CH109" i="43"/>
  <c r="CD109" i="43"/>
  <c r="BZ109" i="43"/>
  <c r="BV109" i="43"/>
  <c r="BR109" i="43"/>
  <c r="BN109" i="43"/>
  <c r="BJ109" i="43"/>
  <c r="BF109" i="43"/>
  <c r="BB109" i="43"/>
  <c r="AX109" i="43"/>
  <c r="AT109" i="43"/>
  <c r="AO109" i="43"/>
  <c r="CI109" i="43"/>
  <c r="CE109" i="43"/>
  <c r="CA109" i="43"/>
  <c r="BW109" i="43"/>
  <c r="BS109" i="43"/>
  <c r="BO109" i="43"/>
  <c r="BK109" i="43"/>
  <c r="BG109" i="43"/>
  <c r="BC109" i="43"/>
  <c r="AY109" i="43"/>
  <c r="AU109" i="43"/>
  <c r="AQ109" i="43"/>
  <c r="AB109" i="43"/>
  <c r="CF109" i="43"/>
  <c r="CB109" i="43"/>
  <c r="BX109" i="43"/>
  <c r="BT109" i="43"/>
  <c r="BP109" i="43"/>
  <c r="BL109" i="43"/>
  <c r="BH109" i="43"/>
  <c r="BD109" i="43"/>
  <c r="AZ109" i="43"/>
  <c r="AV109" i="43"/>
  <c r="AR109" i="43"/>
  <c r="AC109" i="43"/>
  <c r="CG109" i="43"/>
  <c r="CC109" i="43"/>
  <c r="BY109" i="43"/>
  <c r="BU109" i="43"/>
  <c r="BQ109" i="43"/>
  <c r="BM109" i="43"/>
  <c r="BI109" i="43"/>
  <c r="BE109" i="43"/>
  <c r="BA109" i="43"/>
  <c r="AW109" i="43"/>
  <c r="AS109" i="43"/>
  <c r="AA109" i="43"/>
  <c r="CI107" i="43"/>
  <c r="CC107" i="43"/>
  <c r="BY107" i="43"/>
  <c r="BQ107" i="43"/>
  <c r="BI107" i="43"/>
  <c r="BA107" i="43"/>
  <c r="AS107" i="43"/>
  <c r="CH107" i="43"/>
  <c r="CD107" i="43"/>
  <c r="BZ107" i="43"/>
  <c r="BV107" i="43"/>
  <c r="BR107" i="43"/>
  <c r="BN107" i="43"/>
  <c r="BJ107" i="43"/>
  <c r="BF107" i="43"/>
  <c r="BB107" i="43"/>
  <c r="AX107" i="43"/>
  <c r="AT107" i="43"/>
  <c r="AO107" i="43"/>
  <c r="AA107" i="43"/>
  <c r="BW107" i="43"/>
  <c r="BO107" i="43"/>
  <c r="BG107" i="43"/>
  <c r="AY107" i="43"/>
  <c r="AQ107" i="43"/>
  <c r="CG107" i="43"/>
  <c r="CA107" i="43"/>
  <c r="BU107" i="43"/>
  <c r="BM107" i="43"/>
  <c r="BE107" i="43"/>
  <c r="AW107" i="43"/>
  <c r="CF107" i="43"/>
  <c r="CB107" i="43"/>
  <c r="BX107" i="43"/>
  <c r="BT107" i="43"/>
  <c r="BP107" i="43"/>
  <c r="BL107" i="43"/>
  <c r="BH107" i="43"/>
  <c r="BD107" i="43"/>
  <c r="AZ107" i="43"/>
  <c r="AV107" i="43"/>
  <c r="AR107" i="43"/>
  <c r="AC107" i="43"/>
  <c r="CE107" i="43"/>
  <c r="BS107" i="43"/>
  <c r="BK107" i="43"/>
  <c r="BC107" i="43"/>
  <c r="AU107" i="43"/>
  <c r="AB107" i="43"/>
  <c r="A147" i="45"/>
  <c r="B147" i="45" s="1"/>
  <c r="A87" i="46"/>
  <c r="A169" i="45"/>
  <c r="A77" i="46"/>
  <c r="A159" i="45"/>
  <c r="A75" i="46"/>
  <c r="A157" i="45"/>
  <c r="A73" i="46"/>
  <c r="A155" i="45"/>
  <c r="CI136" i="43"/>
  <c r="CE136" i="43"/>
  <c r="CA136" i="43"/>
  <c r="BW136" i="43"/>
  <c r="BS136" i="43"/>
  <c r="BO136" i="43"/>
  <c r="BK136" i="43"/>
  <c r="BG136" i="43"/>
  <c r="BC136" i="43"/>
  <c r="AY136" i="43"/>
  <c r="AU136" i="43"/>
  <c r="AQ136" i="43"/>
  <c r="AB136" i="43"/>
  <c r="CF136" i="43"/>
  <c r="CB136" i="43"/>
  <c r="BX136" i="43"/>
  <c r="BT136" i="43"/>
  <c r="BP136" i="43"/>
  <c r="BL136" i="43"/>
  <c r="BH136" i="43"/>
  <c r="BD136" i="43"/>
  <c r="AZ136" i="43"/>
  <c r="AV136" i="43"/>
  <c r="AR136" i="43"/>
  <c r="AC136" i="43"/>
  <c r="CG136" i="43"/>
  <c r="CC136" i="43"/>
  <c r="BY136" i="43"/>
  <c r="BU136" i="43"/>
  <c r="BQ136" i="43"/>
  <c r="BM136" i="43"/>
  <c r="BI136" i="43"/>
  <c r="BE136" i="43"/>
  <c r="BA136" i="43"/>
  <c r="AW136" i="43"/>
  <c r="AS136" i="43"/>
  <c r="CH136" i="43"/>
  <c r="CD136" i="43"/>
  <c r="BZ136" i="43"/>
  <c r="BV136" i="43"/>
  <c r="BR136" i="43"/>
  <c r="BN136" i="43"/>
  <c r="BJ136" i="43"/>
  <c r="BF136" i="43"/>
  <c r="BB136" i="43"/>
  <c r="AX136" i="43"/>
  <c r="AT136" i="43"/>
  <c r="AO136" i="43"/>
  <c r="AA136" i="43"/>
  <c r="CI134" i="43"/>
  <c r="CE134" i="43"/>
  <c r="CA134" i="43"/>
  <c r="BW134" i="43"/>
  <c r="BS134" i="43"/>
  <c r="BO134" i="43"/>
  <c r="BK134" i="43"/>
  <c r="BG134" i="43"/>
  <c r="BC134" i="43"/>
  <c r="AY134" i="43"/>
  <c r="AU134" i="43"/>
  <c r="AQ134" i="43"/>
  <c r="AB134" i="43"/>
  <c r="CF134" i="43"/>
  <c r="CB134" i="43"/>
  <c r="BX134" i="43"/>
  <c r="BT134" i="43"/>
  <c r="BP134" i="43"/>
  <c r="BL134" i="43"/>
  <c r="BH134" i="43"/>
  <c r="BD134" i="43"/>
  <c r="AZ134" i="43"/>
  <c r="AV134" i="43"/>
  <c r="AR134" i="43"/>
  <c r="AC134" i="43"/>
  <c r="CG134" i="43"/>
  <c r="CC134" i="43"/>
  <c r="BY134" i="43"/>
  <c r="BU134" i="43"/>
  <c r="BQ134" i="43"/>
  <c r="BM134" i="43"/>
  <c r="BI134" i="43"/>
  <c r="BE134" i="43"/>
  <c r="BA134" i="43"/>
  <c r="AW134" i="43"/>
  <c r="AS134" i="43"/>
  <c r="CH134" i="43"/>
  <c r="CD134" i="43"/>
  <c r="BZ134" i="43"/>
  <c r="BV134" i="43"/>
  <c r="BR134" i="43"/>
  <c r="BN134" i="43"/>
  <c r="BJ134" i="43"/>
  <c r="BF134" i="43"/>
  <c r="BB134" i="43"/>
  <c r="AX134" i="43"/>
  <c r="AT134" i="43"/>
  <c r="AO134" i="43"/>
  <c r="AA134" i="43"/>
  <c r="CI132" i="43"/>
  <c r="CE132" i="43"/>
  <c r="CA132" i="43"/>
  <c r="BW132" i="43"/>
  <c r="BS132" i="43"/>
  <c r="BO132" i="43"/>
  <c r="BK132" i="43"/>
  <c r="BG132" i="43"/>
  <c r="BC132" i="43"/>
  <c r="AY132" i="43"/>
  <c r="AU132" i="43"/>
  <c r="AQ132" i="43"/>
  <c r="AB132" i="43"/>
  <c r="CF132" i="43"/>
  <c r="CB132" i="43"/>
  <c r="BX132" i="43"/>
  <c r="BT132" i="43"/>
  <c r="BP132" i="43"/>
  <c r="BL132" i="43"/>
  <c r="BH132" i="43"/>
  <c r="BD132" i="43"/>
  <c r="AZ132" i="43"/>
  <c r="AV132" i="43"/>
  <c r="AR132" i="43"/>
  <c r="AC132" i="43"/>
  <c r="CG132" i="43"/>
  <c r="CC132" i="43"/>
  <c r="BY132" i="43"/>
  <c r="BU132" i="43"/>
  <c r="BQ132" i="43"/>
  <c r="BM132" i="43"/>
  <c r="BI132" i="43"/>
  <c r="BE132" i="43"/>
  <c r="BA132" i="43"/>
  <c r="AW132" i="43"/>
  <c r="AS132" i="43"/>
  <c r="CH132" i="43"/>
  <c r="CD132" i="43"/>
  <c r="BZ132" i="43"/>
  <c r="BV132" i="43"/>
  <c r="BR132" i="43"/>
  <c r="BN132" i="43"/>
  <c r="BJ132" i="43"/>
  <c r="BF132" i="43"/>
  <c r="BB132" i="43"/>
  <c r="AX132" i="43"/>
  <c r="AT132" i="43"/>
  <c r="AO132" i="43"/>
  <c r="AA132" i="43"/>
  <c r="CI130" i="43"/>
  <c r="CE130" i="43"/>
  <c r="CA130" i="43"/>
  <c r="BW130" i="43"/>
  <c r="BS130" i="43"/>
  <c r="BO130" i="43"/>
  <c r="BK130" i="43"/>
  <c r="BG130" i="43"/>
  <c r="BC130" i="43"/>
  <c r="AY130" i="43"/>
  <c r="AU130" i="43"/>
  <c r="AQ130" i="43"/>
  <c r="CH130" i="43"/>
  <c r="CD130" i="43"/>
  <c r="BZ130" i="43"/>
  <c r="BV130" i="43"/>
  <c r="BR130" i="43"/>
  <c r="BN130" i="43"/>
  <c r="BJ130" i="43"/>
  <c r="BF130" i="43"/>
  <c r="BB130" i="43"/>
  <c r="AX130" i="43"/>
  <c r="AT130" i="43"/>
  <c r="AO130" i="43"/>
  <c r="AA130" i="43"/>
  <c r="CG130" i="43"/>
  <c r="CC130" i="43"/>
  <c r="BY130" i="43"/>
  <c r="BU130" i="43"/>
  <c r="BQ130" i="43"/>
  <c r="BM130" i="43"/>
  <c r="BI130" i="43"/>
  <c r="BE130" i="43"/>
  <c r="BA130" i="43"/>
  <c r="AW130" i="43"/>
  <c r="AS130" i="43"/>
  <c r="AB130" i="43"/>
  <c r="CF130" i="43"/>
  <c r="CB130" i="43"/>
  <c r="BX130" i="43"/>
  <c r="BT130" i="43"/>
  <c r="BP130" i="43"/>
  <c r="BL130" i="43"/>
  <c r="BH130" i="43"/>
  <c r="BD130" i="43"/>
  <c r="AZ130" i="43"/>
  <c r="AV130" i="43"/>
  <c r="AR130" i="43"/>
  <c r="AC130" i="43"/>
  <c r="A146" i="45"/>
  <c r="B146" i="45" s="1"/>
  <c r="CI164" i="44"/>
  <c r="CE164" i="44"/>
  <c r="CA164" i="44"/>
  <c r="BW164" i="44"/>
  <c r="BS164" i="44"/>
  <c r="BO164" i="44"/>
  <c r="BK164" i="44"/>
  <c r="BG164" i="44"/>
  <c r="BC164" i="44"/>
  <c r="AY164" i="44"/>
  <c r="AU164" i="44"/>
  <c r="AQ164" i="44"/>
  <c r="AB164" i="44"/>
  <c r="CH164" i="44"/>
  <c r="CD164" i="44"/>
  <c r="BZ164" i="44"/>
  <c r="BV164" i="44"/>
  <c r="BR164" i="44"/>
  <c r="BN164" i="44"/>
  <c r="BJ164" i="44"/>
  <c r="BF164" i="44"/>
  <c r="BB164" i="44"/>
  <c r="AX164" i="44"/>
  <c r="AT164" i="44"/>
  <c r="AO164" i="44"/>
  <c r="AA164" i="44"/>
  <c r="CG164" i="44"/>
  <c r="CC164" i="44"/>
  <c r="BY164" i="44"/>
  <c r="BU164" i="44"/>
  <c r="BQ164" i="44"/>
  <c r="BM164" i="44"/>
  <c r="BI164" i="44"/>
  <c r="BE164" i="44"/>
  <c r="BA164" i="44"/>
  <c r="AW164" i="44"/>
  <c r="AS164" i="44"/>
  <c r="CY164" i="44"/>
  <c r="CF164" i="44"/>
  <c r="CB164" i="44"/>
  <c r="BX164" i="44"/>
  <c r="BT164" i="44"/>
  <c r="BP164" i="44"/>
  <c r="BL164" i="44"/>
  <c r="BH164" i="44"/>
  <c r="BD164" i="44"/>
  <c r="AZ164" i="44"/>
  <c r="AV164" i="44"/>
  <c r="AR164" i="44"/>
  <c r="AC164" i="44"/>
  <c r="A20" i="46"/>
  <c r="B20" i="46" s="1"/>
  <c r="A194" i="45"/>
  <c r="A102" i="45"/>
  <c r="CG229" i="43"/>
  <c r="CC229" i="43"/>
  <c r="BY229" i="43"/>
  <c r="BU229" i="43"/>
  <c r="BQ229" i="43"/>
  <c r="BM229" i="43"/>
  <c r="BI229" i="43"/>
  <c r="BE229" i="43"/>
  <c r="BA229" i="43"/>
  <c r="AW229" i="43"/>
  <c r="AS229" i="43"/>
  <c r="CH229" i="43"/>
  <c r="CD229" i="43"/>
  <c r="BZ229" i="43"/>
  <c r="BV229" i="43"/>
  <c r="BR229" i="43"/>
  <c r="BN229" i="43"/>
  <c r="BJ229" i="43"/>
  <c r="BF229" i="43"/>
  <c r="BB229" i="43"/>
  <c r="AX229" i="43"/>
  <c r="AT229" i="43"/>
  <c r="AO229" i="43"/>
  <c r="AA229" i="43"/>
  <c r="CI229" i="43"/>
  <c r="CE229" i="43"/>
  <c r="CA229" i="43"/>
  <c r="BW229" i="43"/>
  <c r="BS229" i="43"/>
  <c r="BO229" i="43"/>
  <c r="BK229" i="43"/>
  <c r="BG229" i="43"/>
  <c r="BC229" i="43"/>
  <c r="AY229" i="43"/>
  <c r="AU229" i="43"/>
  <c r="AQ229" i="43"/>
  <c r="AB229" i="43"/>
  <c r="CF229" i="43"/>
  <c r="CB229" i="43"/>
  <c r="BX229" i="43"/>
  <c r="BT229" i="43"/>
  <c r="BP229" i="43"/>
  <c r="BL229" i="43"/>
  <c r="BH229" i="43"/>
  <c r="BD229" i="43"/>
  <c r="AZ229" i="43"/>
  <c r="AV229" i="43"/>
  <c r="AR229" i="43"/>
  <c r="AC229" i="43"/>
  <c r="CG227" i="43"/>
  <c r="CC227" i="43"/>
  <c r="BY227" i="43"/>
  <c r="BU227" i="43"/>
  <c r="BQ227" i="43"/>
  <c r="BM227" i="43"/>
  <c r="BI227" i="43"/>
  <c r="BE227" i="43"/>
  <c r="BA227" i="43"/>
  <c r="AW227" i="43"/>
  <c r="AS227" i="43"/>
  <c r="CH227" i="43"/>
  <c r="CD227" i="43"/>
  <c r="BZ227" i="43"/>
  <c r="BV227" i="43"/>
  <c r="BR227" i="43"/>
  <c r="BN227" i="43"/>
  <c r="BJ227" i="43"/>
  <c r="BF227" i="43"/>
  <c r="BB227" i="43"/>
  <c r="AX227" i="43"/>
  <c r="AT227" i="43"/>
  <c r="AO227" i="43"/>
  <c r="AA227" i="43"/>
  <c r="CI227" i="43"/>
  <c r="CE227" i="43"/>
  <c r="CA227" i="43"/>
  <c r="BW227" i="43"/>
  <c r="BS227" i="43"/>
  <c r="BO227" i="43"/>
  <c r="BK227" i="43"/>
  <c r="BG227" i="43"/>
  <c r="BC227" i="43"/>
  <c r="AY227" i="43"/>
  <c r="AU227" i="43"/>
  <c r="AQ227" i="43"/>
  <c r="AB227" i="43"/>
  <c r="CF227" i="43"/>
  <c r="CB227" i="43"/>
  <c r="BX227" i="43"/>
  <c r="BT227" i="43"/>
  <c r="BP227" i="43"/>
  <c r="BL227" i="43"/>
  <c r="BH227" i="43"/>
  <c r="BD227" i="43"/>
  <c r="AZ227" i="43"/>
  <c r="AV227" i="43"/>
  <c r="AR227" i="43"/>
  <c r="AC227" i="43"/>
  <c r="A144" i="45"/>
  <c r="B144" i="45" s="1"/>
  <c r="A81" i="46"/>
  <c r="A163" i="45"/>
  <c r="B163" i="45" s="1"/>
  <c r="A86" i="46"/>
  <c r="A168" i="45"/>
  <c r="CH145" i="44"/>
  <c r="CD145" i="44"/>
  <c r="BZ145" i="44"/>
  <c r="BV145" i="44"/>
  <c r="BR145" i="44"/>
  <c r="BN145" i="44"/>
  <c r="BJ145" i="44"/>
  <c r="BF145" i="44"/>
  <c r="BB145" i="44"/>
  <c r="AX145" i="44"/>
  <c r="AT145" i="44"/>
  <c r="AO145" i="44"/>
  <c r="AA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CF145" i="44"/>
  <c r="CB145" i="44"/>
  <c r="BX145" i="44"/>
  <c r="BT145" i="44"/>
  <c r="BP145" i="44"/>
  <c r="BL145" i="44"/>
  <c r="BH145" i="44"/>
  <c r="BD145" i="44"/>
  <c r="AZ145" i="44"/>
  <c r="AV145" i="44"/>
  <c r="AR145" i="44"/>
  <c r="AC145" i="44"/>
  <c r="CI145" i="44"/>
  <c r="CE145" i="44"/>
  <c r="CA145" i="44"/>
  <c r="BW145" i="44"/>
  <c r="BS145" i="44"/>
  <c r="BO145" i="44"/>
  <c r="BK145" i="44"/>
  <c r="BG145" i="44"/>
  <c r="BC145" i="44"/>
  <c r="AY145" i="44"/>
  <c r="AU145" i="44"/>
  <c r="AQ145" i="44"/>
  <c r="AB145" i="44"/>
  <c r="A145" i="45"/>
  <c r="B145" i="45" s="1"/>
  <c r="C148" i="43"/>
  <c r="C124" i="42"/>
  <c r="C164" i="43"/>
  <c r="C229" i="42"/>
  <c r="C227" i="42"/>
  <c r="C225" i="42"/>
  <c r="C122" i="42"/>
  <c r="C120" i="42"/>
  <c r="C118" i="42"/>
  <c r="C116" i="42"/>
  <c r="C114" i="42"/>
  <c r="C112" i="42"/>
  <c r="C108" i="42"/>
  <c r="C106" i="42"/>
  <c r="C217" i="42"/>
  <c r="C215" i="42"/>
  <c r="C213" i="42"/>
  <c r="C211" i="42"/>
  <c r="C222" i="42"/>
  <c r="C228" i="42"/>
  <c r="C226" i="42"/>
  <c r="C137" i="42"/>
  <c r="C135" i="42"/>
  <c r="C133" i="42"/>
  <c r="C131" i="42"/>
  <c r="C208" i="42"/>
  <c r="C206" i="42"/>
  <c r="C204" i="42"/>
  <c r="C202" i="42"/>
  <c r="C200" i="42"/>
  <c r="C111" i="42"/>
  <c r="C199" i="42"/>
  <c r="C145" i="43"/>
  <c r="B85" i="44"/>
  <c r="B140" i="43"/>
  <c r="B83" i="44"/>
  <c r="B141" i="43"/>
  <c r="B100" i="43"/>
  <c r="B76" i="44"/>
  <c r="B84" i="44"/>
  <c r="B59" i="43"/>
  <c r="B75" i="44"/>
  <c r="B72" i="44"/>
  <c r="B18" i="43"/>
  <c r="B128" i="44"/>
  <c r="B192" i="43"/>
  <c r="B87" i="44"/>
  <c r="B17" i="43"/>
  <c r="B77" i="44"/>
  <c r="B74" i="44"/>
  <c r="B191" i="43"/>
  <c r="B86" i="44"/>
  <c r="B79" i="44"/>
  <c r="B73" i="44"/>
  <c r="B78" i="44"/>
  <c r="B80" i="45"/>
  <c r="B220" i="43"/>
  <c r="B46" i="43"/>
  <c r="B58" i="43"/>
  <c r="F179" i="42" l="1"/>
  <c r="F527" i="42"/>
  <c r="F528" i="42" s="1"/>
  <c r="F525" i="42"/>
  <c r="F526" i="42" s="1"/>
  <c r="F529" i="42"/>
  <c r="F530" i="42" s="1"/>
  <c r="F531" i="42"/>
  <c r="F532" i="42" s="1"/>
  <c r="Y220" i="43"/>
  <c r="AK220" i="43"/>
  <c r="S220" i="43"/>
  <c r="R220" i="43"/>
  <c r="AD220" i="43"/>
  <c r="AG220" i="43"/>
  <c r="AI220" i="43"/>
  <c r="W220" i="43"/>
  <c r="AE220" i="43"/>
  <c r="U220" i="43"/>
  <c r="X220" i="43"/>
  <c r="V220" i="43"/>
  <c r="AF220" i="43"/>
  <c r="AL220" i="43"/>
  <c r="AM220" i="43"/>
  <c r="Q220" i="43"/>
  <c r="T220" i="43"/>
  <c r="AJ220" i="43"/>
  <c r="AH220" i="43"/>
  <c r="A81" i="47"/>
  <c r="B81" i="47" s="1"/>
  <c r="G192" i="42"/>
  <c r="F192" i="42"/>
  <c r="H192" i="42"/>
  <c r="K192" i="42"/>
  <c r="O192" i="42"/>
  <c r="L192" i="42"/>
  <c r="N192" i="42"/>
  <c r="P192" i="42"/>
  <c r="J192" i="42"/>
  <c r="M192" i="42"/>
  <c r="I192" i="42"/>
  <c r="E192" i="42"/>
  <c r="AK142" i="45"/>
  <c r="AG142" i="45"/>
  <c r="AM142" i="45"/>
  <c r="AH142" i="45"/>
  <c r="AI142" i="45"/>
  <c r="AD142" i="45"/>
  <c r="AJ142" i="45"/>
  <c r="AL142" i="45"/>
  <c r="AF142" i="45"/>
  <c r="AE142" i="45"/>
  <c r="AK164" i="45"/>
  <c r="AG164" i="45"/>
  <c r="AL164" i="45"/>
  <c r="AF164" i="45"/>
  <c r="AM164" i="45"/>
  <c r="AH164" i="45"/>
  <c r="AJ164" i="45"/>
  <c r="AD164" i="45"/>
  <c r="AI164" i="45"/>
  <c r="AE164" i="45"/>
  <c r="AM143" i="45"/>
  <c r="AI143" i="45"/>
  <c r="AE143" i="45"/>
  <c r="AJ143" i="45"/>
  <c r="AD143" i="45"/>
  <c r="AH143" i="45"/>
  <c r="AK143" i="45"/>
  <c r="AG143" i="45"/>
  <c r="AF143" i="45"/>
  <c r="AL143" i="45"/>
  <c r="AL145" i="45"/>
  <c r="AH145" i="45"/>
  <c r="AM145" i="45"/>
  <c r="AI145" i="45"/>
  <c r="AE145" i="45"/>
  <c r="AK145" i="45"/>
  <c r="AD145" i="45"/>
  <c r="AF145" i="45"/>
  <c r="AJ145" i="45"/>
  <c r="AG145" i="45"/>
  <c r="AK144" i="45"/>
  <c r="AG144" i="45"/>
  <c r="AI144" i="45"/>
  <c r="AD144" i="45"/>
  <c r="AJ144" i="45"/>
  <c r="AE144" i="45"/>
  <c r="AL144" i="45"/>
  <c r="AH144" i="45"/>
  <c r="AF144" i="45"/>
  <c r="AM144" i="45"/>
  <c r="AJ146" i="45"/>
  <c r="AF146" i="45"/>
  <c r="AK146" i="45"/>
  <c r="AG146" i="45"/>
  <c r="AI146" i="45"/>
  <c r="AL146" i="45"/>
  <c r="AD146" i="45"/>
  <c r="AE146" i="45"/>
  <c r="AM146" i="45"/>
  <c r="AH146" i="45"/>
  <c r="AJ148" i="45"/>
  <c r="AF148" i="45"/>
  <c r="AK148" i="45"/>
  <c r="AG148" i="45"/>
  <c r="AM148" i="45"/>
  <c r="AE148" i="45"/>
  <c r="AH148" i="45"/>
  <c r="AL148" i="45"/>
  <c r="AI148" i="45"/>
  <c r="AD148" i="45"/>
  <c r="AM163" i="45"/>
  <c r="AI163" i="45"/>
  <c r="AE163" i="45"/>
  <c r="AK163" i="45"/>
  <c r="AF163" i="45"/>
  <c r="AL163" i="45"/>
  <c r="AG163" i="45"/>
  <c r="AJ163" i="45"/>
  <c r="AH163" i="45"/>
  <c r="AD163" i="45"/>
  <c r="AL147" i="45"/>
  <c r="AH147" i="45"/>
  <c r="AD147" i="45"/>
  <c r="AM147" i="45"/>
  <c r="AI147" i="45"/>
  <c r="AE147" i="45"/>
  <c r="AG147" i="45"/>
  <c r="AJ147" i="45"/>
  <c r="AK147" i="45"/>
  <c r="AF147" i="45"/>
  <c r="AL149" i="45"/>
  <c r="AH149" i="45"/>
  <c r="AD149" i="45"/>
  <c r="AM149" i="45"/>
  <c r="AI149" i="45"/>
  <c r="AE149" i="45"/>
  <c r="AK149" i="45"/>
  <c r="AF149" i="45"/>
  <c r="AG149" i="45"/>
  <c r="AJ149" i="45"/>
  <c r="AJ203" i="44"/>
  <c r="AF203" i="44"/>
  <c r="AK203" i="44"/>
  <c r="AE203" i="44"/>
  <c r="AI203" i="44"/>
  <c r="AD203" i="44"/>
  <c r="AH203" i="44"/>
  <c r="AG203" i="44"/>
  <c r="AL203" i="44"/>
  <c r="AM203" i="44"/>
  <c r="AM216" i="44"/>
  <c r="AI216" i="44"/>
  <c r="AE216" i="44"/>
  <c r="AL216" i="44"/>
  <c r="AH216" i="44"/>
  <c r="AD216" i="44"/>
  <c r="AG216" i="44"/>
  <c r="AF216" i="44"/>
  <c r="AK216" i="44"/>
  <c r="AJ216" i="44"/>
  <c r="AL198" i="44"/>
  <c r="AH198" i="44"/>
  <c r="AD198" i="44"/>
  <c r="AM198" i="44"/>
  <c r="AG198" i="44"/>
  <c r="AK198" i="44"/>
  <c r="AF198" i="44"/>
  <c r="AE198" i="44"/>
  <c r="AJ198" i="44"/>
  <c r="AI198" i="44"/>
  <c r="AK125" i="44"/>
  <c r="AG125" i="44"/>
  <c r="AJ125" i="44"/>
  <c r="AE125" i="44"/>
  <c r="AM125" i="44"/>
  <c r="AF125" i="44"/>
  <c r="AL125" i="44"/>
  <c r="AD125" i="44"/>
  <c r="AI125" i="44"/>
  <c r="AH125" i="44"/>
  <c r="AL200" i="44"/>
  <c r="AH200" i="44"/>
  <c r="AD200" i="44"/>
  <c r="AI200" i="44"/>
  <c r="AM200" i="44"/>
  <c r="AG200" i="44"/>
  <c r="AF200" i="44"/>
  <c r="AE200" i="44"/>
  <c r="AK200" i="44"/>
  <c r="AJ200" i="44"/>
  <c r="AL194" i="44"/>
  <c r="AH194" i="44"/>
  <c r="AD194" i="44"/>
  <c r="AJ194" i="44"/>
  <c r="AE194" i="44"/>
  <c r="AI194" i="44"/>
  <c r="AM194" i="44"/>
  <c r="AK194" i="44"/>
  <c r="AG194" i="44"/>
  <c r="AF194" i="44"/>
  <c r="AK135" i="44"/>
  <c r="AG135" i="44"/>
  <c r="AL135" i="44"/>
  <c r="AF135" i="44"/>
  <c r="AJ135" i="44"/>
  <c r="AE135" i="44"/>
  <c r="AM135" i="44"/>
  <c r="AI135" i="44"/>
  <c r="AH135" i="44"/>
  <c r="AD135" i="44"/>
  <c r="AJ120" i="44"/>
  <c r="AF120" i="44"/>
  <c r="AI120" i="44"/>
  <c r="AD120" i="44"/>
  <c r="AK120" i="44"/>
  <c r="AM120" i="44"/>
  <c r="AH120" i="44"/>
  <c r="AL120" i="44"/>
  <c r="AG120" i="44"/>
  <c r="AE120" i="44"/>
  <c r="AM124" i="44"/>
  <c r="AI124" i="44"/>
  <c r="AE124" i="44"/>
  <c r="AJ124" i="44"/>
  <c r="AD124" i="44"/>
  <c r="AH124" i="44"/>
  <c r="AK124" i="44"/>
  <c r="AG124" i="44"/>
  <c r="AL124" i="44"/>
  <c r="AF124" i="44"/>
  <c r="AJ106" i="44"/>
  <c r="AF106" i="44"/>
  <c r="AK106" i="44"/>
  <c r="AE106" i="44"/>
  <c r="AG106" i="44"/>
  <c r="AI106" i="44"/>
  <c r="AD106" i="44"/>
  <c r="AM106" i="44"/>
  <c r="AH106" i="44"/>
  <c r="AL106" i="44"/>
  <c r="AJ201" i="44"/>
  <c r="AF201" i="44"/>
  <c r="AI201" i="44"/>
  <c r="AD201" i="44"/>
  <c r="AM201" i="44"/>
  <c r="AH201" i="44"/>
  <c r="AG201" i="44"/>
  <c r="AE201" i="44"/>
  <c r="AK201" i="44"/>
  <c r="AL201" i="44"/>
  <c r="AM134" i="44"/>
  <c r="AI134" i="44"/>
  <c r="AE134" i="44"/>
  <c r="AK134" i="44"/>
  <c r="AF134" i="44"/>
  <c r="AJ134" i="44"/>
  <c r="AD134" i="44"/>
  <c r="AL134" i="44"/>
  <c r="AH134" i="44"/>
  <c r="AG134" i="44"/>
  <c r="AK133" i="44"/>
  <c r="AG133" i="44"/>
  <c r="AJ133" i="44"/>
  <c r="AE133" i="44"/>
  <c r="AI133" i="44"/>
  <c r="AD133" i="44"/>
  <c r="AL133" i="44"/>
  <c r="AH133" i="44"/>
  <c r="AF133" i="44"/>
  <c r="AM133" i="44"/>
  <c r="AJ102" i="44"/>
  <c r="AF102" i="44"/>
  <c r="AM102" i="44"/>
  <c r="AH102" i="44"/>
  <c r="AI102" i="44"/>
  <c r="AD102" i="44"/>
  <c r="AL102" i="44"/>
  <c r="AG102" i="44"/>
  <c r="AK102" i="44"/>
  <c r="AE102" i="44"/>
  <c r="AJ110" i="44"/>
  <c r="AF110" i="44"/>
  <c r="AM110" i="44"/>
  <c r="AH110" i="44"/>
  <c r="AI110" i="44"/>
  <c r="AL110" i="44"/>
  <c r="AG110" i="44"/>
  <c r="AK110" i="44"/>
  <c r="AE110" i="44"/>
  <c r="AD110" i="44"/>
  <c r="AK227" i="44"/>
  <c r="AG227" i="44"/>
  <c r="AJ227" i="44"/>
  <c r="AF227" i="44"/>
  <c r="AM227" i="44"/>
  <c r="AE227" i="44"/>
  <c r="AL227" i="44"/>
  <c r="AD227" i="44"/>
  <c r="AI227" i="44"/>
  <c r="AH227" i="44"/>
  <c r="AL204" i="44"/>
  <c r="AH204" i="44"/>
  <c r="AD204" i="44"/>
  <c r="AK204" i="44"/>
  <c r="AF204" i="44"/>
  <c r="AJ204" i="44"/>
  <c r="AE204" i="44"/>
  <c r="AI204" i="44"/>
  <c r="AG204" i="44"/>
  <c r="AM204" i="44"/>
  <c r="AK229" i="44"/>
  <c r="AG229" i="44"/>
  <c r="AJ229" i="44"/>
  <c r="AF229" i="44"/>
  <c r="AI229" i="44"/>
  <c r="AH229" i="44"/>
  <c r="AE229" i="44"/>
  <c r="AD229" i="44"/>
  <c r="AM229" i="44"/>
  <c r="AL229" i="44"/>
  <c r="AK211" i="44"/>
  <c r="AG211" i="44"/>
  <c r="AJ211" i="44"/>
  <c r="AF211" i="44"/>
  <c r="AI211" i="44"/>
  <c r="AH211" i="44"/>
  <c r="AE211" i="44"/>
  <c r="AD211" i="44"/>
  <c r="AM211" i="44"/>
  <c r="AL211" i="44"/>
  <c r="AJ195" i="44"/>
  <c r="AF195" i="44"/>
  <c r="AK195" i="44"/>
  <c r="AE195" i="44"/>
  <c r="AI195" i="44"/>
  <c r="AD195" i="44"/>
  <c r="AM195" i="44"/>
  <c r="AL195" i="44"/>
  <c r="AG195" i="44"/>
  <c r="AH195" i="44"/>
  <c r="AM224" i="44"/>
  <c r="AI224" i="44"/>
  <c r="AE224" i="44"/>
  <c r="AL224" i="44"/>
  <c r="AH224" i="44"/>
  <c r="AD224" i="44"/>
  <c r="AK224" i="44"/>
  <c r="AJ224" i="44"/>
  <c r="AG224" i="44"/>
  <c r="AF224" i="44"/>
  <c r="AL206" i="44"/>
  <c r="AH206" i="44"/>
  <c r="AD206" i="44"/>
  <c r="AM206" i="44"/>
  <c r="AG206" i="44"/>
  <c r="AK206" i="44"/>
  <c r="AF206" i="44"/>
  <c r="AJ206" i="44"/>
  <c r="AI206" i="44"/>
  <c r="AE206" i="44"/>
  <c r="AK131" i="44"/>
  <c r="AG131" i="44"/>
  <c r="AI131" i="44"/>
  <c r="AD131" i="44"/>
  <c r="AM131" i="44"/>
  <c r="AH131" i="44"/>
  <c r="AJ131" i="44"/>
  <c r="AF131" i="44"/>
  <c r="AE131" i="44"/>
  <c r="AL131" i="44"/>
  <c r="AL117" i="44"/>
  <c r="AH117" i="44"/>
  <c r="AD117" i="44"/>
  <c r="AM117" i="44"/>
  <c r="AG117" i="44"/>
  <c r="AI117" i="44"/>
  <c r="AK117" i="44"/>
  <c r="AF117" i="44"/>
  <c r="AJ117" i="44"/>
  <c r="AE117" i="44"/>
  <c r="AM222" i="44"/>
  <c r="AI222" i="44"/>
  <c r="AE222" i="44"/>
  <c r="AL222" i="44"/>
  <c r="AH222" i="44"/>
  <c r="AD222" i="44"/>
  <c r="AG222" i="44"/>
  <c r="AF222" i="44"/>
  <c r="AK222" i="44"/>
  <c r="AJ222" i="44"/>
  <c r="AK221" i="44"/>
  <c r="AG221" i="44"/>
  <c r="AJ221" i="44"/>
  <c r="AF221" i="44"/>
  <c r="AI221" i="44"/>
  <c r="AH221" i="44"/>
  <c r="AE221" i="44"/>
  <c r="AD221" i="44"/>
  <c r="AM221" i="44"/>
  <c r="AL221" i="44"/>
  <c r="AL208" i="44"/>
  <c r="AH208" i="44"/>
  <c r="AD208" i="44"/>
  <c r="AI208" i="44"/>
  <c r="AM208" i="44"/>
  <c r="AG208" i="44"/>
  <c r="AK208" i="44"/>
  <c r="AJ208" i="44"/>
  <c r="AE208" i="44"/>
  <c r="AF208" i="44"/>
  <c r="AJ199" i="44"/>
  <c r="AF199" i="44"/>
  <c r="AM199" i="44"/>
  <c r="AH199" i="44"/>
  <c r="AL199" i="44"/>
  <c r="AG199" i="44"/>
  <c r="AE199" i="44"/>
  <c r="AD199" i="44"/>
  <c r="AI199" i="44"/>
  <c r="AK199" i="44"/>
  <c r="AK215" i="44"/>
  <c r="AG215" i="44"/>
  <c r="AJ215" i="44"/>
  <c r="AF215" i="44"/>
  <c r="AI215" i="44"/>
  <c r="AH215" i="44"/>
  <c r="AM215" i="44"/>
  <c r="AL215" i="44"/>
  <c r="AE215" i="44"/>
  <c r="AD215" i="44"/>
  <c r="AM228" i="44"/>
  <c r="AI228" i="44"/>
  <c r="AE228" i="44"/>
  <c r="AL228" i="44"/>
  <c r="AH228" i="44"/>
  <c r="AD228" i="44"/>
  <c r="AK228" i="44"/>
  <c r="AJ228" i="44"/>
  <c r="AG228" i="44"/>
  <c r="AF228" i="44"/>
  <c r="AM210" i="44"/>
  <c r="AI210" i="44"/>
  <c r="AL210" i="44"/>
  <c r="AH210" i="44"/>
  <c r="AD210" i="44"/>
  <c r="AK210" i="44"/>
  <c r="AE210" i="44"/>
  <c r="AJ210" i="44"/>
  <c r="AF210" i="44"/>
  <c r="AG210" i="44"/>
  <c r="AL101" i="44"/>
  <c r="AH101" i="44"/>
  <c r="AD101" i="44"/>
  <c r="AM101" i="44"/>
  <c r="AG101" i="44"/>
  <c r="AK101" i="44"/>
  <c r="AF101" i="44"/>
  <c r="AJ101" i="44"/>
  <c r="AE101" i="44"/>
  <c r="AI101" i="44"/>
  <c r="AK121" i="44"/>
  <c r="AM121" i="44"/>
  <c r="AH121" i="44"/>
  <c r="AD121" i="44"/>
  <c r="AJ121" i="44"/>
  <c r="AE121" i="44"/>
  <c r="AL121" i="44"/>
  <c r="AI121" i="44"/>
  <c r="AG121" i="44"/>
  <c r="AF121" i="44"/>
  <c r="AM212" i="44"/>
  <c r="AI212" i="44"/>
  <c r="AE212" i="44"/>
  <c r="AL212" i="44"/>
  <c r="AH212" i="44"/>
  <c r="AD212" i="44"/>
  <c r="AG212" i="44"/>
  <c r="AF212" i="44"/>
  <c r="AK212" i="44"/>
  <c r="AJ212" i="44"/>
  <c r="AM214" i="44"/>
  <c r="AI214" i="44"/>
  <c r="AE214" i="44"/>
  <c r="AL214" i="44"/>
  <c r="AH214" i="44"/>
  <c r="AD214" i="44"/>
  <c r="AK214" i="44"/>
  <c r="AJ214" i="44"/>
  <c r="AG214" i="44"/>
  <c r="AF214" i="44"/>
  <c r="AL109" i="44"/>
  <c r="AH109" i="44"/>
  <c r="AD109" i="44"/>
  <c r="AM109" i="44"/>
  <c r="AG109" i="44"/>
  <c r="AI109" i="44"/>
  <c r="AK109" i="44"/>
  <c r="AF109" i="44"/>
  <c r="AJ109" i="44"/>
  <c r="AE109" i="44"/>
  <c r="AM226" i="44"/>
  <c r="AI226" i="44"/>
  <c r="AE226" i="44"/>
  <c r="AL226" i="44"/>
  <c r="AH226" i="44"/>
  <c r="AD226" i="44"/>
  <c r="AG226" i="44"/>
  <c r="AF226" i="44"/>
  <c r="AK226" i="44"/>
  <c r="AJ226" i="44"/>
  <c r="AK225" i="44"/>
  <c r="AG225" i="44"/>
  <c r="AJ225" i="44"/>
  <c r="AF225" i="44"/>
  <c r="AI225" i="44"/>
  <c r="AH225" i="44"/>
  <c r="AM225" i="44"/>
  <c r="AL225" i="44"/>
  <c r="AE225" i="44"/>
  <c r="AD225" i="44"/>
  <c r="AJ207" i="44"/>
  <c r="AF207" i="44"/>
  <c r="AM207" i="44"/>
  <c r="AH207" i="44"/>
  <c r="AL207" i="44"/>
  <c r="AG207" i="44"/>
  <c r="AK207" i="44"/>
  <c r="AI207" i="44"/>
  <c r="AE207" i="44"/>
  <c r="AD207" i="44"/>
  <c r="AL196" i="44"/>
  <c r="AH196" i="44"/>
  <c r="AD196" i="44"/>
  <c r="AK196" i="44"/>
  <c r="AF196" i="44"/>
  <c r="AJ196" i="44"/>
  <c r="AE196" i="44"/>
  <c r="AM196" i="44"/>
  <c r="AI196" i="44"/>
  <c r="AG196" i="44"/>
  <c r="AL202" i="44"/>
  <c r="AH202" i="44"/>
  <c r="AD202" i="44"/>
  <c r="AJ202" i="44"/>
  <c r="AE202" i="44"/>
  <c r="AI202" i="44"/>
  <c r="AG202" i="44"/>
  <c r="AF202" i="44"/>
  <c r="AM202" i="44"/>
  <c r="AK202" i="44"/>
  <c r="AL113" i="44"/>
  <c r="AH113" i="44"/>
  <c r="AD113" i="44"/>
  <c r="AJ113" i="44"/>
  <c r="AE113" i="44"/>
  <c r="AF113" i="44"/>
  <c r="AI113" i="44"/>
  <c r="AM113" i="44"/>
  <c r="AG113" i="44"/>
  <c r="AK113" i="44"/>
  <c r="AL111" i="44"/>
  <c r="AH111" i="44"/>
  <c r="AD111" i="44"/>
  <c r="AI111" i="44"/>
  <c r="AM111" i="44"/>
  <c r="AG111" i="44"/>
  <c r="AK111" i="44"/>
  <c r="AF111" i="44"/>
  <c r="AJ111" i="44"/>
  <c r="AE111" i="44"/>
  <c r="AM122" i="44"/>
  <c r="AI122" i="44"/>
  <c r="AE122" i="44"/>
  <c r="AH122" i="44"/>
  <c r="AG122" i="44"/>
  <c r="AL122" i="44"/>
  <c r="AF122" i="44"/>
  <c r="AK122" i="44"/>
  <c r="AD122" i="44"/>
  <c r="AJ122" i="44"/>
  <c r="AK217" i="44"/>
  <c r="AG217" i="44"/>
  <c r="AJ217" i="44"/>
  <c r="AF217" i="44"/>
  <c r="AM217" i="44"/>
  <c r="AE217" i="44"/>
  <c r="AL217" i="44"/>
  <c r="AD217" i="44"/>
  <c r="AI217" i="44"/>
  <c r="AH217" i="44"/>
  <c r="AJ108" i="44"/>
  <c r="AF108" i="44"/>
  <c r="AL108" i="44"/>
  <c r="AG108" i="44"/>
  <c r="AH108" i="44"/>
  <c r="AK108" i="44"/>
  <c r="AE108" i="44"/>
  <c r="AI108" i="44"/>
  <c r="AD108" i="44"/>
  <c r="AM108" i="44"/>
  <c r="AL115" i="44"/>
  <c r="AH115" i="44"/>
  <c r="AD115" i="44"/>
  <c r="AK115" i="44"/>
  <c r="AF115" i="44"/>
  <c r="AG115" i="44"/>
  <c r="AJ115" i="44"/>
  <c r="AE115" i="44"/>
  <c r="AI115" i="44"/>
  <c r="AM115" i="44"/>
  <c r="AJ104" i="44"/>
  <c r="AF104" i="44"/>
  <c r="AI104" i="44"/>
  <c r="AD104" i="44"/>
  <c r="AM104" i="44"/>
  <c r="AH104" i="44"/>
  <c r="AL104" i="44"/>
  <c r="AG104" i="44"/>
  <c r="AK104" i="44"/>
  <c r="AE104" i="44"/>
  <c r="AJ205" i="44"/>
  <c r="AF205" i="44"/>
  <c r="AL205" i="44"/>
  <c r="AG205" i="44"/>
  <c r="AK205" i="44"/>
  <c r="AE205" i="44"/>
  <c r="AI205" i="44"/>
  <c r="AH205" i="44"/>
  <c r="AM205" i="44"/>
  <c r="AD205" i="44"/>
  <c r="AJ112" i="44"/>
  <c r="AF112" i="44"/>
  <c r="AI112" i="44"/>
  <c r="AD112" i="44"/>
  <c r="AE112" i="44"/>
  <c r="AM112" i="44"/>
  <c r="AH112" i="44"/>
  <c r="AL112" i="44"/>
  <c r="AG112" i="44"/>
  <c r="AK112" i="44"/>
  <c r="AK137" i="44"/>
  <c r="AG137" i="44"/>
  <c r="AM137" i="44"/>
  <c r="AH137" i="44"/>
  <c r="AL137" i="44"/>
  <c r="AF137" i="44"/>
  <c r="AD137" i="44"/>
  <c r="AE137" i="44"/>
  <c r="AJ137" i="44"/>
  <c r="AI137" i="44"/>
  <c r="AL119" i="44"/>
  <c r="AH119" i="44"/>
  <c r="AD119" i="44"/>
  <c r="AI119" i="44"/>
  <c r="AJ119" i="44"/>
  <c r="AM119" i="44"/>
  <c r="AG119" i="44"/>
  <c r="AK119" i="44"/>
  <c r="AF119" i="44"/>
  <c r="AE119" i="44"/>
  <c r="AL103" i="44"/>
  <c r="AH103" i="44"/>
  <c r="AD103" i="44"/>
  <c r="AI103" i="44"/>
  <c r="AJ103" i="44"/>
  <c r="AM103" i="44"/>
  <c r="AG103" i="44"/>
  <c r="AK103" i="44"/>
  <c r="AF103" i="44"/>
  <c r="AE103" i="44"/>
  <c r="AM132" i="44"/>
  <c r="AI132" i="44"/>
  <c r="AE132" i="44"/>
  <c r="AJ132" i="44"/>
  <c r="AD132" i="44"/>
  <c r="AH132" i="44"/>
  <c r="AK132" i="44"/>
  <c r="AG132" i="44"/>
  <c r="AF132" i="44"/>
  <c r="AL132" i="44"/>
  <c r="AJ114" i="44"/>
  <c r="AF114" i="44"/>
  <c r="AK114" i="44"/>
  <c r="AE114" i="44"/>
  <c r="AG114" i="44"/>
  <c r="AI114" i="44"/>
  <c r="AD114" i="44"/>
  <c r="AM114" i="44"/>
  <c r="AH114" i="44"/>
  <c r="AL114" i="44"/>
  <c r="AK223" i="44"/>
  <c r="AG223" i="44"/>
  <c r="AJ223" i="44"/>
  <c r="AF223" i="44"/>
  <c r="AM223" i="44"/>
  <c r="AE223" i="44"/>
  <c r="AL223" i="44"/>
  <c r="AD223" i="44"/>
  <c r="AI223" i="44"/>
  <c r="AH223" i="44"/>
  <c r="AJ209" i="44"/>
  <c r="AF209" i="44"/>
  <c r="AI209" i="44"/>
  <c r="AD209" i="44"/>
  <c r="AM209" i="44"/>
  <c r="AH209" i="44"/>
  <c r="AL209" i="44"/>
  <c r="AK209" i="44"/>
  <c r="AG209" i="44"/>
  <c r="AE209" i="44"/>
  <c r="AM130" i="44"/>
  <c r="AI130" i="44"/>
  <c r="AE130" i="44"/>
  <c r="AH130" i="44"/>
  <c r="AL130" i="44"/>
  <c r="AG130" i="44"/>
  <c r="AJ130" i="44"/>
  <c r="AF130" i="44"/>
  <c r="AD130" i="44"/>
  <c r="AK130" i="44"/>
  <c r="AK129" i="44"/>
  <c r="AG129" i="44"/>
  <c r="AM129" i="44"/>
  <c r="AH129" i="44"/>
  <c r="AL129" i="44"/>
  <c r="AF129" i="44"/>
  <c r="AI129" i="44"/>
  <c r="AE129" i="44"/>
  <c r="AD129" i="44"/>
  <c r="AJ129" i="44"/>
  <c r="AJ116" i="44"/>
  <c r="AF116" i="44"/>
  <c r="AL116" i="44"/>
  <c r="AG116" i="44"/>
  <c r="AH116" i="44"/>
  <c r="AK116" i="44"/>
  <c r="AE116" i="44"/>
  <c r="AI116" i="44"/>
  <c r="AD116" i="44"/>
  <c r="AM116" i="44"/>
  <c r="AL107" i="44"/>
  <c r="AH107" i="44"/>
  <c r="AD107" i="44"/>
  <c r="AK107" i="44"/>
  <c r="AF107" i="44"/>
  <c r="AG107" i="44"/>
  <c r="AJ107" i="44"/>
  <c r="AE107" i="44"/>
  <c r="AI107" i="44"/>
  <c r="AM107" i="44"/>
  <c r="AK123" i="44"/>
  <c r="AG123" i="44"/>
  <c r="AI123" i="44"/>
  <c r="AD123" i="44"/>
  <c r="AL123" i="44"/>
  <c r="AE123" i="44"/>
  <c r="AF123" i="44"/>
  <c r="AJ123" i="44"/>
  <c r="AH123" i="44"/>
  <c r="AM123" i="44"/>
  <c r="AM136" i="44"/>
  <c r="AI136" i="44"/>
  <c r="AE136" i="44"/>
  <c r="AL136" i="44"/>
  <c r="AG136" i="44"/>
  <c r="AK136" i="44"/>
  <c r="AF136" i="44"/>
  <c r="AJ136" i="44"/>
  <c r="AH136" i="44"/>
  <c r="AD136" i="44"/>
  <c r="AM128" i="44"/>
  <c r="AI128" i="44"/>
  <c r="AE128" i="44"/>
  <c r="AK128" i="44"/>
  <c r="AF128" i="44"/>
  <c r="AJ128" i="44"/>
  <c r="AH128" i="44"/>
  <c r="AG128" i="44"/>
  <c r="AL128" i="44"/>
  <c r="AD128" i="44"/>
  <c r="AJ118" i="44"/>
  <c r="AF118" i="44"/>
  <c r="AM118" i="44"/>
  <c r="AH118" i="44"/>
  <c r="AI118" i="44"/>
  <c r="AL118" i="44"/>
  <c r="AG118" i="44"/>
  <c r="AK118" i="44"/>
  <c r="AE118" i="44"/>
  <c r="AD118" i="44"/>
  <c r="AJ193" i="44"/>
  <c r="AF193" i="44"/>
  <c r="AM193" i="44"/>
  <c r="AI193" i="44"/>
  <c r="AE193" i="44"/>
  <c r="AL193" i="44"/>
  <c r="AD193" i="44"/>
  <c r="AK193" i="44"/>
  <c r="AG193" i="44"/>
  <c r="AH193" i="44"/>
  <c r="AK213" i="44"/>
  <c r="AG213" i="44"/>
  <c r="AJ213" i="44"/>
  <c r="AF213" i="44"/>
  <c r="AM213" i="44"/>
  <c r="AE213" i="44"/>
  <c r="AL213" i="44"/>
  <c r="AD213" i="44"/>
  <c r="AH213" i="44"/>
  <c r="AI213" i="44"/>
  <c r="AL100" i="43"/>
  <c r="AL192" i="43" s="1"/>
  <c r="AH100" i="43"/>
  <c r="AH192" i="43" s="1"/>
  <c r="AD100" i="43"/>
  <c r="AD192" i="43" s="1"/>
  <c r="AK100" i="43"/>
  <c r="AK192" i="43" s="1"/>
  <c r="AJ100" i="43"/>
  <c r="AJ192" i="43" s="1"/>
  <c r="AI100" i="43"/>
  <c r="AI192" i="43" s="1"/>
  <c r="AM100" i="43"/>
  <c r="AM192" i="43" s="1"/>
  <c r="AG100" i="43"/>
  <c r="AG192" i="43" s="1"/>
  <c r="AF100" i="43"/>
  <c r="AF192" i="43" s="1"/>
  <c r="AE100" i="43"/>
  <c r="AE192" i="43" s="1"/>
  <c r="AM140" i="43"/>
  <c r="AI140" i="43"/>
  <c r="AE140" i="43"/>
  <c r="AH140" i="43"/>
  <c r="AD140" i="43"/>
  <c r="AL140" i="43"/>
  <c r="AF140" i="43"/>
  <c r="AK140" i="43"/>
  <c r="AJ140" i="43"/>
  <c r="AG140" i="43"/>
  <c r="AK141" i="43"/>
  <c r="AG141" i="43"/>
  <c r="AI141" i="43"/>
  <c r="AD141" i="43"/>
  <c r="AJ141" i="43"/>
  <c r="AH141" i="43"/>
  <c r="AM141" i="43"/>
  <c r="AL141" i="43"/>
  <c r="AF141" i="43"/>
  <c r="AE141" i="43"/>
  <c r="Y145" i="45"/>
  <c r="U145" i="45"/>
  <c r="Q145" i="45"/>
  <c r="W145" i="45"/>
  <c r="R145" i="45"/>
  <c r="V145" i="45"/>
  <c r="T145" i="45"/>
  <c r="S145" i="45"/>
  <c r="X145" i="45"/>
  <c r="V144" i="45"/>
  <c r="R144" i="45"/>
  <c r="U144" i="45"/>
  <c r="Y144" i="45"/>
  <c r="T144" i="45"/>
  <c r="X144" i="45"/>
  <c r="S144" i="45"/>
  <c r="W144" i="45"/>
  <c r="Q144" i="45"/>
  <c r="Y163" i="45"/>
  <c r="U163" i="45"/>
  <c r="Q163" i="45"/>
  <c r="V163" i="45"/>
  <c r="W163" i="45"/>
  <c r="R163" i="45"/>
  <c r="T163" i="45"/>
  <c r="S163" i="45"/>
  <c r="X163" i="45"/>
  <c r="X164" i="45"/>
  <c r="T164" i="45"/>
  <c r="W164" i="45"/>
  <c r="R164" i="45"/>
  <c r="Y164" i="45"/>
  <c r="S164" i="45"/>
  <c r="Q164" i="45"/>
  <c r="V164" i="45"/>
  <c r="U164" i="45"/>
  <c r="W143" i="45"/>
  <c r="S143" i="45"/>
  <c r="R143" i="45"/>
  <c r="V143" i="45"/>
  <c r="Y143" i="45"/>
  <c r="T143" i="45"/>
  <c r="X143" i="45"/>
  <c r="Q143" i="45"/>
  <c r="U143" i="45"/>
  <c r="X146" i="45"/>
  <c r="T146" i="45"/>
  <c r="V146" i="45"/>
  <c r="Y146" i="45"/>
  <c r="S146" i="45"/>
  <c r="W146" i="45"/>
  <c r="R146" i="45"/>
  <c r="Q146" i="45"/>
  <c r="U146" i="45"/>
  <c r="V148" i="45"/>
  <c r="R148" i="45"/>
  <c r="W148" i="45"/>
  <c r="Q148" i="45"/>
  <c r="U148" i="45"/>
  <c r="Y148" i="45"/>
  <c r="T148" i="45"/>
  <c r="X148" i="45"/>
  <c r="S148" i="45"/>
  <c r="X142" i="45"/>
  <c r="T142" i="45"/>
  <c r="U142" i="45"/>
  <c r="W142" i="45"/>
  <c r="R142" i="45"/>
  <c r="V142" i="45"/>
  <c r="Q142" i="45"/>
  <c r="Y142" i="45"/>
  <c r="S142" i="45"/>
  <c r="W147" i="45"/>
  <c r="S147" i="45"/>
  <c r="T147" i="45"/>
  <c r="U147" i="45"/>
  <c r="Y147" i="45"/>
  <c r="X147" i="45"/>
  <c r="R147" i="45"/>
  <c r="V147" i="45"/>
  <c r="Q147" i="45"/>
  <c r="Y149" i="45"/>
  <c r="U149" i="45"/>
  <c r="Q149" i="45"/>
  <c r="X149" i="45"/>
  <c r="S149" i="45"/>
  <c r="W149" i="45"/>
  <c r="R149" i="45"/>
  <c r="V149" i="45"/>
  <c r="T149" i="45"/>
  <c r="X203" i="44"/>
  <c r="T203" i="44"/>
  <c r="V203" i="44"/>
  <c r="Q203" i="44"/>
  <c r="W203" i="44"/>
  <c r="R203" i="44"/>
  <c r="S203" i="44"/>
  <c r="U203" i="44"/>
  <c r="Y203" i="44"/>
  <c r="Y198" i="44"/>
  <c r="U198" i="44"/>
  <c r="Q198" i="44"/>
  <c r="X198" i="44"/>
  <c r="S198" i="44"/>
  <c r="T198" i="44"/>
  <c r="V198" i="44"/>
  <c r="R198" i="44"/>
  <c r="W198" i="44"/>
  <c r="X109" i="44"/>
  <c r="W109" i="44"/>
  <c r="S109" i="44"/>
  <c r="V109" i="44"/>
  <c r="R109" i="44"/>
  <c r="U109" i="44"/>
  <c r="T109" i="44"/>
  <c r="Y109" i="44"/>
  <c r="Q109" i="44"/>
  <c r="V226" i="44"/>
  <c r="R226" i="44"/>
  <c r="W226" i="44"/>
  <c r="S226" i="44"/>
  <c r="U226" i="44"/>
  <c r="X226" i="44"/>
  <c r="Y226" i="44"/>
  <c r="T226" i="44"/>
  <c r="Q226" i="44"/>
  <c r="W200" i="44"/>
  <c r="S200" i="44"/>
  <c r="V200" i="44"/>
  <c r="Q200" i="44"/>
  <c r="X200" i="44"/>
  <c r="R200" i="44"/>
  <c r="Y200" i="44"/>
  <c r="U200" i="44"/>
  <c r="T200" i="44"/>
  <c r="W207" i="44"/>
  <c r="S207" i="44"/>
  <c r="X207" i="44"/>
  <c r="T207" i="44"/>
  <c r="V207" i="44"/>
  <c r="Y207" i="44"/>
  <c r="Q207" i="44"/>
  <c r="R207" i="44"/>
  <c r="U207" i="44"/>
  <c r="Y194" i="44"/>
  <c r="U194" i="44"/>
  <c r="Q194" i="44"/>
  <c r="W194" i="44"/>
  <c r="R194" i="44"/>
  <c r="X194" i="44"/>
  <c r="S194" i="44"/>
  <c r="V194" i="44"/>
  <c r="T194" i="44"/>
  <c r="Y202" i="44"/>
  <c r="U202" i="44"/>
  <c r="Q202" i="44"/>
  <c r="T202" i="44"/>
  <c r="V202" i="44"/>
  <c r="R202" i="44"/>
  <c r="X202" i="44"/>
  <c r="S202" i="44"/>
  <c r="W202" i="44"/>
  <c r="X113" i="44"/>
  <c r="T113" i="44"/>
  <c r="W113" i="44"/>
  <c r="Y113" i="44"/>
  <c r="S113" i="44"/>
  <c r="R113" i="44"/>
  <c r="Q113" i="44"/>
  <c r="V113" i="44"/>
  <c r="U113" i="44"/>
  <c r="Y120" i="44"/>
  <c r="U120" i="44"/>
  <c r="Q120" i="44"/>
  <c r="X120" i="44"/>
  <c r="T120" i="44"/>
  <c r="S120" i="44"/>
  <c r="R120" i="44"/>
  <c r="W120" i="44"/>
  <c r="V120" i="44"/>
  <c r="Y124" i="44"/>
  <c r="U124" i="44"/>
  <c r="Q124" i="44"/>
  <c r="X124" i="44"/>
  <c r="V124" i="44"/>
  <c r="T124" i="44"/>
  <c r="S124" i="44"/>
  <c r="R124" i="44"/>
  <c r="W124" i="44"/>
  <c r="Q106" i="44"/>
  <c r="V106" i="44"/>
  <c r="R106" i="44"/>
  <c r="Y106" i="44"/>
  <c r="U106" i="44"/>
  <c r="X106" i="44"/>
  <c r="W106" i="44"/>
  <c r="S106" i="44"/>
  <c r="T106" i="44"/>
  <c r="V201" i="44"/>
  <c r="R201" i="44"/>
  <c r="X201" i="44"/>
  <c r="S201" i="44"/>
  <c r="Y201" i="44"/>
  <c r="T201" i="44"/>
  <c r="Q201" i="44"/>
  <c r="W201" i="44"/>
  <c r="U201" i="44"/>
  <c r="Y134" i="44"/>
  <c r="U134" i="44"/>
  <c r="Q134" i="44"/>
  <c r="X134" i="44"/>
  <c r="S134" i="44"/>
  <c r="W134" i="44"/>
  <c r="R134" i="44"/>
  <c r="V134" i="44"/>
  <c r="T134" i="44"/>
  <c r="V133" i="44"/>
  <c r="R133" i="44"/>
  <c r="T133" i="44"/>
  <c r="W133" i="44"/>
  <c r="Q133" i="44"/>
  <c r="U133" i="44"/>
  <c r="Y133" i="44"/>
  <c r="S133" i="44"/>
  <c r="X133" i="44"/>
  <c r="Q102" i="44"/>
  <c r="V102" i="44"/>
  <c r="R102" i="44"/>
  <c r="Y102" i="44"/>
  <c r="U102" i="44"/>
  <c r="T102" i="44"/>
  <c r="W102" i="44"/>
  <c r="S102" i="44"/>
  <c r="X102" i="44"/>
  <c r="W110" i="44"/>
  <c r="S110" i="44"/>
  <c r="X110" i="44"/>
  <c r="Y110" i="44"/>
  <c r="T110" i="44"/>
  <c r="R110" i="44"/>
  <c r="V110" i="44"/>
  <c r="U110" i="44"/>
  <c r="Q110" i="44"/>
  <c r="Y227" i="44"/>
  <c r="U227" i="44"/>
  <c r="Q227" i="44"/>
  <c r="V227" i="44"/>
  <c r="R227" i="44"/>
  <c r="T227" i="44"/>
  <c r="W227" i="44"/>
  <c r="S227" i="44"/>
  <c r="X227" i="44"/>
  <c r="W204" i="44"/>
  <c r="S204" i="44"/>
  <c r="X204" i="44"/>
  <c r="R204" i="44"/>
  <c r="Y204" i="44"/>
  <c r="T204" i="44"/>
  <c r="U204" i="44"/>
  <c r="V204" i="44"/>
  <c r="Q204" i="44"/>
  <c r="W229" i="44"/>
  <c r="S229" i="44"/>
  <c r="X229" i="44"/>
  <c r="T229" i="44"/>
  <c r="R229" i="44"/>
  <c r="U229" i="44"/>
  <c r="Q229" i="44"/>
  <c r="Y229" i="44"/>
  <c r="V229" i="44"/>
  <c r="W211" i="44"/>
  <c r="S211" i="44"/>
  <c r="X211" i="44"/>
  <c r="T211" i="44"/>
  <c r="R211" i="44"/>
  <c r="U211" i="44"/>
  <c r="Q211" i="44"/>
  <c r="Y211" i="44"/>
  <c r="V211" i="44"/>
  <c r="X195" i="44"/>
  <c r="T195" i="44"/>
  <c r="Y195" i="44"/>
  <c r="S195" i="44"/>
  <c r="U195" i="44"/>
  <c r="Q195" i="44"/>
  <c r="W195" i="44"/>
  <c r="R195" i="44"/>
  <c r="V195" i="44"/>
  <c r="X224" i="44"/>
  <c r="T224" i="44"/>
  <c r="Y224" i="44"/>
  <c r="U224" i="44"/>
  <c r="Q224" i="44"/>
  <c r="W224" i="44"/>
  <c r="R224" i="44"/>
  <c r="V224" i="44"/>
  <c r="S224" i="44"/>
  <c r="X206" i="44"/>
  <c r="T206" i="44"/>
  <c r="Y206" i="44"/>
  <c r="U206" i="44"/>
  <c r="Q206" i="44"/>
  <c r="W206" i="44"/>
  <c r="R206" i="44"/>
  <c r="V206" i="44"/>
  <c r="S206" i="44"/>
  <c r="X131" i="44"/>
  <c r="T131" i="44"/>
  <c r="Q131" i="44"/>
  <c r="Y131" i="44"/>
  <c r="S131" i="44"/>
  <c r="W131" i="44"/>
  <c r="R131" i="44"/>
  <c r="V131" i="44"/>
  <c r="U131" i="44"/>
  <c r="X117" i="44"/>
  <c r="T117" i="44"/>
  <c r="Y117" i="44"/>
  <c r="U117" i="44"/>
  <c r="S117" i="44"/>
  <c r="W117" i="44"/>
  <c r="V117" i="44"/>
  <c r="Q117" i="44"/>
  <c r="R117" i="44"/>
  <c r="V222" i="44"/>
  <c r="R222" i="44"/>
  <c r="W222" i="44"/>
  <c r="S222" i="44"/>
  <c r="Y222" i="44"/>
  <c r="Q222" i="44"/>
  <c r="T222" i="44"/>
  <c r="X222" i="44"/>
  <c r="U222" i="44"/>
  <c r="W221" i="44"/>
  <c r="S221" i="44"/>
  <c r="X221" i="44"/>
  <c r="T221" i="44"/>
  <c r="R221" i="44"/>
  <c r="U221" i="44"/>
  <c r="V221" i="44"/>
  <c r="Y221" i="44"/>
  <c r="Q221" i="44"/>
  <c r="V208" i="44"/>
  <c r="R208" i="44"/>
  <c r="W208" i="44"/>
  <c r="S208" i="44"/>
  <c r="U208" i="44"/>
  <c r="X208" i="44"/>
  <c r="Y208" i="44"/>
  <c r="T208" i="44"/>
  <c r="Q208" i="44"/>
  <c r="X199" i="44"/>
  <c r="T199" i="44"/>
  <c r="U199" i="44"/>
  <c r="V199" i="44"/>
  <c r="Q199" i="44"/>
  <c r="W199" i="44"/>
  <c r="Y199" i="44"/>
  <c r="S199" i="44"/>
  <c r="R199" i="44"/>
  <c r="W215" i="44"/>
  <c r="S215" i="44"/>
  <c r="X215" i="44"/>
  <c r="T215" i="44"/>
  <c r="V215" i="44"/>
  <c r="Y215" i="44"/>
  <c r="Q215" i="44"/>
  <c r="U215" i="44"/>
  <c r="R215" i="44"/>
  <c r="X228" i="44"/>
  <c r="T228" i="44"/>
  <c r="Y228" i="44"/>
  <c r="U228" i="44"/>
  <c r="Q228" i="44"/>
  <c r="S228" i="44"/>
  <c r="V228" i="44"/>
  <c r="W228" i="44"/>
  <c r="R228" i="44"/>
  <c r="X210" i="44"/>
  <c r="T210" i="44"/>
  <c r="Y210" i="44"/>
  <c r="U210" i="44"/>
  <c r="Q210" i="44"/>
  <c r="S210" i="44"/>
  <c r="V210" i="44"/>
  <c r="W210" i="44"/>
  <c r="R210" i="44"/>
  <c r="W101" i="44"/>
  <c r="S101" i="44"/>
  <c r="V101" i="44"/>
  <c r="R101" i="44"/>
  <c r="U101" i="44"/>
  <c r="T101" i="44"/>
  <c r="Q101" i="44"/>
  <c r="Y101" i="44"/>
  <c r="X101" i="44"/>
  <c r="X121" i="44"/>
  <c r="T121" i="44"/>
  <c r="V121" i="44"/>
  <c r="Q121" i="44"/>
  <c r="U121" i="44"/>
  <c r="S121" i="44"/>
  <c r="R121" i="44"/>
  <c r="W121" i="44"/>
  <c r="Y121" i="44"/>
  <c r="V212" i="44"/>
  <c r="R212" i="44"/>
  <c r="W212" i="44"/>
  <c r="S212" i="44"/>
  <c r="Y212" i="44"/>
  <c r="Q212" i="44"/>
  <c r="T212" i="44"/>
  <c r="U212" i="44"/>
  <c r="X212" i="44"/>
  <c r="V216" i="44"/>
  <c r="R216" i="44"/>
  <c r="W216" i="44"/>
  <c r="S216" i="44"/>
  <c r="U216" i="44"/>
  <c r="X216" i="44"/>
  <c r="Q216" i="44"/>
  <c r="T216" i="44"/>
  <c r="Y216" i="44"/>
  <c r="X214" i="44"/>
  <c r="T214" i="44"/>
  <c r="Y214" i="44"/>
  <c r="U214" i="44"/>
  <c r="Q214" i="44"/>
  <c r="W214" i="44"/>
  <c r="R214" i="44"/>
  <c r="S214" i="44"/>
  <c r="V214" i="44"/>
  <c r="X125" i="44"/>
  <c r="T125" i="44"/>
  <c r="V125" i="44"/>
  <c r="W125" i="44"/>
  <c r="R125" i="44"/>
  <c r="Q125" i="44"/>
  <c r="U125" i="44"/>
  <c r="Y125" i="44"/>
  <c r="S125" i="44"/>
  <c r="W225" i="44"/>
  <c r="S225" i="44"/>
  <c r="X225" i="44"/>
  <c r="T225" i="44"/>
  <c r="V225" i="44"/>
  <c r="Y225" i="44"/>
  <c r="Q225" i="44"/>
  <c r="R225" i="44"/>
  <c r="U225" i="44"/>
  <c r="W196" i="44"/>
  <c r="S196" i="44"/>
  <c r="U196" i="44"/>
  <c r="V196" i="44"/>
  <c r="Q196" i="44"/>
  <c r="R196" i="44"/>
  <c r="T196" i="44"/>
  <c r="Y196" i="44"/>
  <c r="X196" i="44"/>
  <c r="X135" i="44"/>
  <c r="T135" i="44"/>
  <c r="Y135" i="44"/>
  <c r="R135" i="44"/>
  <c r="U135" i="44"/>
  <c r="S135" i="44"/>
  <c r="W135" i="44"/>
  <c r="V135" i="44"/>
  <c r="Q135" i="44"/>
  <c r="V111" i="44"/>
  <c r="R111" i="44"/>
  <c r="U111" i="44"/>
  <c r="Y111" i="44"/>
  <c r="T111" i="44"/>
  <c r="X111" i="44"/>
  <c r="W111" i="44"/>
  <c r="S111" i="44"/>
  <c r="Q111" i="44"/>
  <c r="W122" i="44"/>
  <c r="S122" i="44"/>
  <c r="X122" i="44"/>
  <c r="R122" i="44"/>
  <c r="V122" i="44"/>
  <c r="Q122" i="44"/>
  <c r="U122" i="44"/>
  <c r="T122" i="44"/>
  <c r="Y122" i="44"/>
  <c r="Y217" i="44"/>
  <c r="U217" i="44"/>
  <c r="Q217" i="44"/>
  <c r="V217" i="44"/>
  <c r="R217" i="44"/>
  <c r="T217" i="44"/>
  <c r="W217" i="44"/>
  <c r="X217" i="44"/>
  <c r="S217" i="44"/>
  <c r="W108" i="44"/>
  <c r="X108" i="44"/>
  <c r="T108" i="44"/>
  <c r="S108" i="44"/>
  <c r="V108" i="44"/>
  <c r="U108" i="44"/>
  <c r="Q108" i="44"/>
  <c r="Y108" i="44"/>
  <c r="R108" i="44"/>
  <c r="V115" i="44"/>
  <c r="R115" i="44"/>
  <c r="U115" i="44"/>
  <c r="W115" i="44"/>
  <c r="Q115" i="44"/>
  <c r="T115" i="44"/>
  <c r="S115" i="44"/>
  <c r="Y115" i="44"/>
  <c r="X115" i="44"/>
  <c r="W104" i="44"/>
  <c r="X104" i="44"/>
  <c r="T104" i="44"/>
  <c r="S104" i="44"/>
  <c r="R104" i="44"/>
  <c r="Y104" i="44"/>
  <c r="Q104" i="44"/>
  <c r="U104" i="44"/>
  <c r="V104" i="44"/>
  <c r="V205" i="44"/>
  <c r="R205" i="44"/>
  <c r="Y205" i="44"/>
  <c r="T205" i="44"/>
  <c r="U205" i="44"/>
  <c r="W205" i="44"/>
  <c r="S205" i="44"/>
  <c r="X205" i="44"/>
  <c r="Q205" i="44"/>
  <c r="Y112" i="44"/>
  <c r="U112" i="44"/>
  <c r="Q112" i="44"/>
  <c r="W112" i="44"/>
  <c r="R112" i="44"/>
  <c r="V112" i="44"/>
  <c r="X112" i="44"/>
  <c r="S112" i="44"/>
  <c r="T112" i="44"/>
  <c r="V137" i="44"/>
  <c r="R137" i="44"/>
  <c r="U137" i="44"/>
  <c r="X137" i="44"/>
  <c r="S137" i="44"/>
  <c r="W137" i="44"/>
  <c r="Q137" i="44"/>
  <c r="Y137" i="44"/>
  <c r="T137" i="44"/>
  <c r="V119" i="44"/>
  <c r="R119" i="44"/>
  <c r="X119" i="44"/>
  <c r="S119" i="44"/>
  <c r="W119" i="44"/>
  <c r="Q119" i="44"/>
  <c r="Y119" i="44"/>
  <c r="T119" i="44"/>
  <c r="U119" i="44"/>
  <c r="T103" i="44"/>
  <c r="Y103" i="44"/>
  <c r="U103" i="44"/>
  <c r="Q103" i="44"/>
  <c r="X103" i="44"/>
  <c r="S103" i="44"/>
  <c r="R103" i="44"/>
  <c r="W103" i="44"/>
  <c r="V103" i="44"/>
  <c r="W132" i="44"/>
  <c r="S132" i="44"/>
  <c r="T132" i="44"/>
  <c r="R132" i="44"/>
  <c r="U132" i="44"/>
  <c r="Y132" i="44"/>
  <c r="X132" i="44"/>
  <c r="V132" i="44"/>
  <c r="Q132" i="44"/>
  <c r="W114" i="44"/>
  <c r="S114" i="44"/>
  <c r="U114" i="44"/>
  <c r="Y114" i="44"/>
  <c r="T114" i="44"/>
  <c r="R114" i="44"/>
  <c r="Q114" i="44"/>
  <c r="V114" i="44"/>
  <c r="X114" i="44"/>
  <c r="Y223" i="44"/>
  <c r="U223" i="44"/>
  <c r="Q223" i="44"/>
  <c r="V223" i="44"/>
  <c r="R223" i="44"/>
  <c r="X223" i="44"/>
  <c r="S223" i="44"/>
  <c r="T223" i="44"/>
  <c r="W223" i="44"/>
  <c r="Y209" i="44"/>
  <c r="U209" i="44"/>
  <c r="Q209" i="44"/>
  <c r="V209" i="44"/>
  <c r="R209" i="44"/>
  <c r="T209" i="44"/>
  <c r="W209" i="44"/>
  <c r="S209" i="44"/>
  <c r="X209" i="44"/>
  <c r="Y130" i="44"/>
  <c r="U130" i="44"/>
  <c r="Q130" i="44"/>
  <c r="W130" i="44"/>
  <c r="R130" i="44"/>
  <c r="V130" i="44"/>
  <c r="T130" i="44"/>
  <c r="X130" i="44"/>
  <c r="S130" i="44"/>
  <c r="V129" i="44"/>
  <c r="R129" i="44"/>
  <c r="T129" i="44"/>
  <c r="S129" i="44"/>
  <c r="U129" i="44"/>
  <c r="Y129" i="44"/>
  <c r="X129" i="44"/>
  <c r="W129" i="44"/>
  <c r="Q129" i="44"/>
  <c r="Y116" i="44"/>
  <c r="U116" i="44"/>
  <c r="Q116" i="44"/>
  <c r="X116" i="44"/>
  <c r="S116" i="44"/>
  <c r="W116" i="44"/>
  <c r="R116" i="44"/>
  <c r="V116" i="44"/>
  <c r="T116" i="44"/>
  <c r="T107" i="44"/>
  <c r="Y107" i="44"/>
  <c r="U107" i="44"/>
  <c r="Q107" i="44"/>
  <c r="X107" i="44"/>
  <c r="W107" i="44"/>
  <c r="V107" i="44"/>
  <c r="S107" i="44"/>
  <c r="R107" i="44"/>
  <c r="V123" i="44"/>
  <c r="R123" i="44"/>
  <c r="S123" i="44"/>
  <c r="Y123" i="44"/>
  <c r="T123" i="44"/>
  <c r="X123" i="44"/>
  <c r="Q123" i="44"/>
  <c r="W123" i="44"/>
  <c r="U123" i="44"/>
  <c r="W136" i="44"/>
  <c r="S136" i="44"/>
  <c r="T136" i="44"/>
  <c r="V136" i="44"/>
  <c r="Q136" i="44"/>
  <c r="U136" i="44"/>
  <c r="Y136" i="44"/>
  <c r="R136" i="44"/>
  <c r="X136" i="44"/>
  <c r="W128" i="44"/>
  <c r="S128" i="44"/>
  <c r="Q128" i="44"/>
  <c r="Y128" i="44"/>
  <c r="T128" i="44"/>
  <c r="X128" i="44"/>
  <c r="R128" i="44"/>
  <c r="V128" i="44"/>
  <c r="U128" i="44"/>
  <c r="W118" i="44"/>
  <c r="S118" i="44"/>
  <c r="V118" i="44"/>
  <c r="Q118" i="44"/>
  <c r="U118" i="44"/>
  <c r="Y118" i="44"/>
  <c r="X118" i="44"/>
  <c r="T118" i="44"/>
  <c r="R118" i="44"/>
  <c r="V193" i="44"/>
  <c r="R193" i="44"/>
  <c r="U193" i="44"/>
  <c r="W193" i="44"/>
  <c r="Q193" i="44"/>
  <c r="X193" i="44"/>
  <c r="T193" i="44"/>
  <c r="Y193" i="44"/>
  <c r="S193" i="44"/>
  <c r="Y213" i="44"/>
  <c r="U213" i="44"/>
  <c r="Q213" i="44"/>
  <c r="V213" i="44"/>
  <c r="R213" i="44"/>
  <c r="X213" i="44"/>
  <c r="S213" i="44"/>
  <c r="W213" i="44"/>
  <c r="T213" i="44"/>
  <c r="W100" i="43"/>
  <c r="W192" i="43" s="1"/>
  <c r="S100" i="43"/>
  <c r="S192" i="43" s="1"/>
  <c r="V100" i="43"/>
  <c r="V192" i="43" s="1"/>
  <c r="Q100" i="43"/>
  <c r="Q192" i="43" s="1"/>
  <c r="U100" i="43"/>
  <c r="U192" i="43" s="1"/>
  <c r="Y100" i="43"/>
  <c r="Y192" i="43" s="1"/>
  <c r="T100" i="43"/>
  <c r="T192" i="43" s="1"/>
  <c r="X100" i="43"/>
  <c r="X192" i="43" s="1"/>
  <c r="R100" i="43"/>
  <c r="R192" i="43" s="1"/>
  <c r="X140" i="43"/>
  <c r="T140" i="43"/>
  <c r="U140" i="43"/>
  <c r="Y140" i="43"/>
  <c r="S140" i="43"/>
  <c r="W140" i="43"/>
  <c r="R140" i="43"/>
  <c r="Q140" i="43"/>
  <c r="V140" i="43"/>
  <c r="W141" i="43"/>
  <c r="S141" i="43"/>
  <c r="V141" i="43"/>
  <c r="Q141" i="43"/>
  <c r="U141" i="43"/>
  <c r="Y141" i="43"/>
  <c r="T141" i="43"/>
  <c r="X141" i="43"/>
  <c r="R141" i="43"/>
  <c r="F530" i="41"/>
  <c r="F532" i="41"/>
  <c r="D223" i="44"/>
  <c r="D209" i="44"/>
  <c r="P213" i="44"/>
  <c r="O212" i="44"/>
  <c r="P203" i="44"/>
  <c r="O198" i="44"/>
  <c r="E214" i="44"/>
  <c r="K226" i="44"/>
  <c r="I200" i="44"/>
  <c r="F225" i="44"/>
  <c r="N207" i="44"/>
  <c r="K202" i="44"/>
  <c r="N201" i="44"/>
  <c r="D217" i="44"/>
  <c r="H227" i="44"/>
  <c r="N205" i="44"/>
  <c r="F229" i="44"/>
  <c r="F211" i="44"/>
  <c r="M224" i="44"/>
  <c r="I206" i="44"/>
  <c r="K222" i="44"/>
  <c r="G208" i="44"/>
  <c r="D199" i="44"/>
  <c r="N215" i="44"/>
  <c r="DH70" i="28"/>
  <c r="DH66" i="28"/>
  <c r="DH68" i="28"/>
  <c r="DH69" i="28"/>
  <c r="DH67" i="28"/>
  <c r="DH58" i="28"/>
  <c r="DH56" i="28"/>
  <c r="DH57" i="28"/>
  <c r="DH55" i="28"/>
  <c r="DI36" i="28"/>
  <c r="DI37" i="28"/>
  <c r="DJ57" i="28"/>
  <c r="DJ56" i="28"/>
  <c r="DJ55" i="28"/>
  <c r="DJ58" i="28"/>
  <c r="DL95" i="28"/>
  <c r="DL91" i="28"/>
  <c r="DL94" i="28"/>
  <c r="DL93" i="28"/>
  <c r="DL96" i="28"/>
  <c r="DL92" i="28"/>
  <c r="DL97" i="28"/>
  <c r="DL47" i="28"/>
  <c r="DL45" i="28"/>
  <c r="DL46" i="28"/>
  <c r="DG67" i="28"/>
  <c r="DG70" i="28"/>
  <c r="DG69" i="28"/>
  <c r="DG68" i="28"/>
  <c r="DG66" i="28"/>
  <c r="DG83" i="28"/>
  <c r="DG79" i="28"/>
  <c r="DG81" i="28"/>
  <c r="DG80" i="28"/>
  <c r="DG78" i="28"/>
  <c r="DG82" i="28"/>
  <c r="DF69" i="28"/>
  <c r="DF67" i="28"/>
  <c r="DF70" i="28"/>
  <c r="DF66" i="28"/>
  <c r="DF68" i="28"/>
  <c r="DK37" i="28"/>
  <c r="DK36" i="28"/>
  <c r="DH83" i="28"/>
  <c r="DH79" i="28"/>
  <c r="DH82" i="28"/>
  <c r="DH80" i="28"/>
  <c r="DH78" i="28"/>
  <c r="DH81" i="28"/>
  <c r="DI58" i="28"/>
  <c r="DI55" i="28"/>
  <c r="DI57" i="28"/>
  <c r="DI56" i="28"/>
  <c r="DJ83" i="28"/>
  <c r="DJ79" i="28"/>
  <c r="DJ82" i="28"/>
  <c r="DJ78" i="28"/>
  <c r="DJ80" i="28"/>
  <c r="DJ81" i="28"/>
  <c r="DJ67" i="28"/>
  <c r="DJ70" i="28"/>
  <c r="DJ69" i="28"/>
  <c r="DJ68" i="28"/>
  <c r="DJ66" i="28"/>
  <c r="DL70" i="28"/>
  <c r="DL68" i="28"/>
  <c r="DL67" i="28"/>
  <c r="DL69" i="28"/>
  <c r="DL66" i="28"/>
  <c r="DL58" i="28"/>
  <c r="DL56" i="28"/>
  <c r="DL55" i="28"/>
  <c r="DL57" i="28"/>
  <c r="DG47" i="28"/>
  <c r="DG45" i="28"/>
  <c r="DG46" i="28"/>
  <c r="DF82" i="28"/>
  <c r="DF81" i="28"/>
  <c r="DF83" i="28"/>
  <c r="DF80" i="28"/>
  <c r="DF78" i="28"/>
  <c r="DF79" i="28"/>
  <c r="DK47" i="28"/>
  <c r="DK46" i="28"/>
  <c r="DK45" i="28"/>
  <c r="DH47" i="28"/>
  <c r="DH46" i="28"/>
  <c r="DH45" i="28"/>
  <c r="DI46" i="28"/>
  <c r="DI47" i="28"/>
  <c r="DI45" i="28"/>
  <c r="DI70" i="28"/>
  <c r="DI67" i="28"/>
  <c r="DI66" i="28"/>
  <c r="DI68" i="28"/>
  <c r="DI69" i="28"/>
  <c r="DJ37" i="28"/>
  <c r="DJ36" i="28"/>
  <c r="DL81" i="28"/>
  <c r="DL80" i="28"/>
  <c r="DL79" i="28"/>
  <c r="DL82" i="28"/>
  <c r="DL78" i="28"/>
  <c r="DL83" i="28"/>
  <c r="DL37" i="28"/>
  <c r="DL36" i="28"/>
  <c r="DG58" i="28"/>
  <c r="DG55" i="28"/>
  <c r="DG57" i="28"/>
  <c r="DG56" i="28"/>
  <c r="DF55" i="28"/>
  <c r="DF56" i="28"/>
  <c r="DF58" i="28"/>
  <c r="DF57" i="28"/>
  <c r="DF96" i="28"/>
  <c r="DF91" i="28"/>
  <c r="DF92" i="28"/>
  <c r="DF97" i="28"/>
  <c r="DF95" i="28"/>
  <c r="DF93" i="28"/>
  <c r="DF94" i="28"/>
  <c r="DK94" i="28"/>
  <c r="DK93" i="28"/>
  <c r="DK96" i="28"/>
  <c r="DK95" i="28"/>
  <c r="DK91" i="28"/>
  <c r="DK97" i="28"/>
  <c r="DK92" i="28"/>
  <c r="DK58" i="28"/>
  <c r="DK55" i="28"/>
  <c r="DK56" i="28"/>
  <c r="DK57" i="28"/>
  <c r="DH95" i="28"/>
  <c r="DH91" i="28"/>
  <c r="DH97" i="28"/>
  <c r="DH96" i="28"/>
  <c r="DH92" i="28"/>
  <c r="DH94" i="28"/>
  <c r="DH93" i="28"/>
  <c r="DH37" i="28"/>
  <c r="DH36" i="28"/>
  <c r="DI83" i="28"/>
  <c r="DI78" i="28"/>
  <c r="DI82" i="28"/>
  <c r="DI81" i="28"/>
  <c r="DI79" i="28"/>
  <c r="DI80" i="28"/>
  <c r="DI96" i="28"/>
  <c r="DI94" i="28"/>
  <c r="DI95" i="28"/>
  <c r="DI92" i="28"/>
  <c r="DI97" i="28"/>
  <c r="DI93" i="28"/>
  <c r="DI91" i="28"/>
  <c r="DJ45" i="28"/>
  <c r="DJ46" i="28"/>
  <c r="DJ47" i="28"/>
  <c r="DJ97" i="28"/>
  <c r="DJ94" i="28"/>
  <c r="DJ95" i="28"/>
  <c r="DJ92" i="28"/>
  <c r="DJ93" i="28"/>
  <c r="DJ91" i="28"/>
  <c r="DJ96" i="28"/>
  <c r="DG95" i="28"/>
  <c r="DG91" i="28"/>
  <c r="DG94" i="28"/>
  <c r="DG97" i="28"/>
  <c r="DG96" i="28"/>
  <c r="DG92" i="28"/>
  <c r="DG93" i="28"/>
  <c r="DG37" i="28"/>
  <c r="DG36" i="28"/>
  <c r="DF37" i="28"/>
  <c r="DF36" i="28"/>
  <c r="DF47" i="28"/>
  <c r="DF45" i="28"/>
  <c r="DF46" i="28"/>
  <c r="DK67" i="28"/>
  <c r="DK66" i="28"/>
  <c r="DK68" i="28"/>
  <c r="DK70" i="28"/>
  <c r="DK69" i="28"/>
  <c r="DK83" i="28"/>
  <c r="DK79" i="28"/>
  <c r="DK78" i="28"/>
  <c r="DK80" i="28"/>
  <c r="DK82" i="28"/>
  <c r="DK81" i="28"/>
  <c r="D198" i="44"/>
  <c r="I227" i="44"/>
  <c r="I212" i="44"/>
  <c r="L228" i="44"/>
  <c r="P199" i="44"/>
  <c r="K208" i="44"/>
  <c r="E206" i="44"/>
  <c r="D202" i="44"/>
  <c r="H217" i="44"/>
  <c r="I201" i="44"/>
  <c r="M201" i="44"/>
  <c r="O211" i="44"/>
  <c r="H224" i="44"/>
  <c r="K217" i="44"/>
  <c r="D222" i="44"/>
  <c r="L205" i="44"/>
  <c r="I217" i="44"/>
  <c r="K199" i="44"/>
  <c r="P201" i="44"/>
  <c r="J215" i="44"/>
  <c r="J217" i="44"/>
  <c r="F201" i="44"/>
  <c r="M217" i="44"/>
  <c r="N217" i="44"/>
  <c r="AP201" i="44"/>
  <c r="L210" i="44"/>
  <c r="G201" i="44"/>
  <c r="K201" i="44"/>
  <c r="H201" i="44"/>
  <c r="J201" i="44"/>
  <c r="D205" i="44"/>
  <c r="P211" i="44"/>
  <c r="M228" i="44"/>
  <c r="I224" i="44"/>
  <c r="O217" i="44"/>
  <c r="P217" i="44"/>
  <c r="M222" i="44"/>
  <c r="D201" i="44"/>
  <c r="E205" i="44"/>
  <c r="O227" i="44"/>
  <c r="G217" i="44"/>
  <c r="L217" i="44"/>
  <c r="AP217" i="44"/>
  <c r="M210" i="44"/>
  <c r="O201" i="44"/>
  <c r="E201" i="44"/>
  <c r="L201" i="44"/>
  <c r="K205" i="44"/>
  <c r="J206" i="44"/>
  <c r="P227" i="44"/>
  <c r="E217" i="44"/>
  <c r="F217" i="44"/>
  <c r="N223" i="44"/>
  <c r="E209" i="44"/>
  <c r="H212" i="44"/>
  <c r="G202" i="44"/>
  <c r="I203" i="44"/>
  <c r="J213" i="44"/>
  <c r="G209" i="44"/>
  <c r="H213" i="44"/>
  <c r="L223" i="44"/>
  <c r="P200" i="44"/>
  <c r="N209" i="44"/>
  <c r="E213" i="44"/>
  <c r="M225" i="44"/>
  <c r="E200" i="44"/>
  <c r="J207" i="44"/>
  <c r="L209" i="44"/>
  <c r="G213" i="44"/>
  <c r="O223" i="44"/>
  <c r="K209" i="44"/>
  <c r="J209" i="44"/>
  <c r="H209" i="44"/>
  <c r="F213" i="44"/>
  <c r="D213" i="44"/>
  <c r="M223" i="44"/>
  <c r="G223" i="44"/>
  <c r="J223" i="44"/>
  <c r="H223" i="44"/>
  <c r="AP223" i="44"/>
  <c r="AP209" i="44"/>
  <c r="I209" i="44"/>
  <c r="O209" i="44"/>
  <c r="P209" i="44"/>
  <c r="I213" i="44"/>
  <c r="O213" i="44"/>
  <c r="N213" i="44"/>
  <c r="L213" i="44"/>
  <c r="E223" i="44"/>
  <c r="K223" i="44"/>
  <c r="P223" i="44"/>
  <c r="AP213" i="44"/>
  <c r="M209" i="44"/>
  <c r="F209" i="44"/>
  <c r="M213" i="44"/>
  <c r="K213" i="44"/>
  <c r="I223" i="44"/>
  <c r="F223" i="44"/>
  <c r="AP210" i="44"/>
  <c r="AP211" i="44"/>
  <c r="H202" i="44"/>
  <c r="F210" i="44"/>
  <c r="G199" i="44"/>
  <c r="O207" i="44"/>
  <c r="H215" i="44"/>
  <c r="K228" i="44"/>
  <c r="P225" i="44"/>
  <c r="L206" i="44"/>
  <c r="G224" i="44"/>
  <c r="N212" i="44"/>
  <c r="I208" i="44"/>
  <c r="J222" i="44"/>
  <c r="J214" i="44"/>
  <c r="AP207" i="44"/>
  <c r="AP215" i="44"/>
  <c r="L200" i="44"/>
  <c r="E202" i="44"/>
  <c r="K210" i="44"/>
  <c r="H207" i="44"/>
  <c r="G215" i="44"/>
  <c r="F228" i="44"/>
  <c r="K225" i="44"/>
  <c r="N229" i="44"/>
  <c r="N224" i="44"/>
  <c r="F204" i="44"/>
  <c r="K212" i="44"/>
  <c r="D208" i="44"/>
  <c r="I216" i="44"/>
  <c r="O222" i="44"/>
  <c r="N200" i="44"/>
  <c r="K200" i="44"/>
  <c r="J202" i="44"/>
  <c r="M202" i="44"/>
  <c r="N210" i="44"/>
  <c r="E210" i="44"/>
  <c r="I199" i="44"/>
  <c r="H199" i="44"/>
  <c r="K207" i="44"/>
  <c r="P207" i="44"/>
  <c r="M211" i="44"/>
  <c r="J211" i="44"/>
  <c r="M215" i="44"/>
  <c r="P228" i="44"/>
  <c r="O225" i="44"/>
  <c r="H225" i="44"/>
  <c r="I229" i="44"/>
  <c r="P206" i="44"/>
  <c r="M206" i="44"/>
  <c r="D224" i="44"/>
  <c r="P212" i="44"/>
  <c r="N208" i="44"/>
  <c r="L216" i="44"/>
  <c r="F222" i="44"/>
  <c r="G222" i="44"/>
  <c r="E198" i="44"/>
  <c r="AP198" i="44"/>
  <c r="AP200" i="44"/>
  <c r="M200" i="44"/>
  <c r="F202" i="44"/>
  <c r="O202" i="44"/>
  <c r="P210" i="44"/>
  <c r="E199" i="44"/>
  <c r="J199" i="44"/>
  <c r="J203" i="44"/>
  <c r="M207" i="44"/>
  <c r="G211" i="44"/>
  <c r="H211" i="44"/>
  <c r="O215" i="44"/>
  <c r="P215" i="44"/>
  <c r="N228" i="44"/>
  <c r="E228" i="44"/>
  <c r="J225" i="44"/>
  <c r="K206" i="44"/>
  <c r="F224" i="44"/>
  <c r="O224" i="44"/>
  <c r="I204" i="44"/>
  <c r="L208" i="44"/>
  <c r="L222" i="44"/>
  <c r="E222" i="44"/>
  <c r="N226" i="44"/>
  <c r="K214" i="44"/>
  <c r="AP225" i="44"/>
  <c r="AP204" i="44"/>
  <c r="AP202" i="44"/>
  <c r="AP203" i="44"/>
  <c r="AP224" i="44"/>
  <c r="H200" i="44"/>
  <c r="D200" i="44"/>
  <c r="O200" i="44"/>
  <c r="N202" i="44"/>
  <c r="D210" i="44"/>
  <c r="G210" i="44"/>
  <c r="I210" i="44"/>
  <c r="M199" i="44"/>
  <c r="N199" i="44"/>
  <c r="L199" i="44"/>
  <c r="H203" i="44"/>
  <c r="I207" i="44"/>
  <c r="D207" i="44"/>
  <c r="F207" i="44"/>
  <c r="K211" i="44"/>
  <c r="I211" i="44"/>
  <c r="L211" i="44"/>
  <c r="N211" i="44"/>
  <c r="I215" i="44"/>
  <c r="D215" i="44"/>
  <c r="F215" i="44"/>
  <c r="D228" i="44"/>
  <c r="G228" i="44"/>
  <c r="I228" i="44"/>
  <c r="G225" i="44"/>
  <c r="E225" i="44"/>
  <c r="L225" i="44"/>
  <c r="N225" i="44"/>
  <c r="L229" i="44"/>
  <c r="F206" i="44"/>
  <c r="D206" i="44"/>
  <c r="O206" i="44"/>
  <c r="J224" i="44"/>
  <c r="L224" i="44"/>
  <c r="E224" i="44"/>
  <c r="J204" i="44"/>
  <c r="D212" i="44"/>
  <c r="F212" i="44"/>
  <c r="E212" i="44"/>
  <c r="G212" i="44"/>
  <c r="H208" i="44"/>
  <c r="F208" i="44"/>
  <c r="M208" i="44"/>
  <c r="O208" i="44"/>
  <c r="K216" i="44"/>
  <c r="H222" i="44"/>
  <c r="L226" i="44"/>
  <c r="H198" i="44"/>
  <c r="P214" i="44"/>
  <c r="AP228" i="44"/>
  <c r="AP212" i="44"/>
  <c r="AP222" i="44"/>
  <c r="AP206" i="44"/>
  <c r="AP199" i="44"/>
  <c r="AP208" i="44"/>
  <c r="F200" i="44"/>
  <c r="J200" i="44"/>
  <c r="G200" i="44"/>
  <c r="P202" i="44"/>
  <c r="L202" i="44"/>
  <c r="I202" i="44"/>
  <c r="J210" i="44"/>
  <c r="H210" i="44"/>
  <c r="O210" i="44"/>
  <c r="O199" i="44"/>
  <c r="F199" i="44"/>
  <c r="M203" i="44"/>
  <c r="G207" i="44"/>
  <c r="E207" i="44"/>
  <c r="L207" i="44"/>
  <c r="E211" i="44"/>
  <c r="D211" i="44"/>
  <c r="K215" i="44"/>
  <c r="E215" i="44"/>
  <c r="L215" i="44"/>
  <c r="J228" i="44"/>
  <c r="H228" i="44"/>
  <c r="O228" i="44"/>
  <c r="I225" i="44"/>
  <c r="D225" i="44"/>
  <c r="K229" i="44"/>
  <c r="N206" i="44"/>
  <c r="H206" i="44"/>
  <c r="G206" i="44"/>
  <c r="P224" i="44"/>
  <c r="K224" i="44"/>
  <c r="G204" i="44"/>
  <c r="L212" i="44"/>
  <c r="J212" i="44"/>
  <c r="M212" i="44"/>
  <c r="P208" i="44"/>
  <c r="J208" i="44"/>
  <c r="E208" i="44"/>
  <c r="P222" i="44"/>
  <c r="N222" i="44"/>
  <c r="I222" i="44"/>
  <c r="G198" i="44"/>
  <c r="M214" i="44"/>
  <c r="B224" i="45"/>
  <c r="B132" i="45"/>
  <c r="B129" i="45"/>
  <c r="B221" i="45"/>
  <c r="B204" i="45"/>
  <c r="B112" i="45"/>
  <c r="B212" i="45"/>
  <c r="B120" i="45"/>
  <c r="B199" i="45"/>
  <c r="B107" i="45"/>
  <c r="B207" i="45"/>
  <c r="B115" i="45"/>
  <c r="B215" i="45"/>
  <c r="B123" i="45"/>
  <c r="B216" i="45"/>
  <c r="B124" i="45"/>
  <c r="B222" i="45"/>
  <c r="B130" i="45"/>
  <c r="AP227" i="44"/>
  <c r="E203" i="44"/>
  <c r="F203" i="44"/>
  <c r="D203" i="44"/>
  <c r="M205" i="44"/>
  <c r="I205" i="44"/>
  <c r="F205" i="44"/>
  <c r="G229" i="44"/>
  <c r="M229" i="44"/>
  <c r="H229" i="44"/>
  <c r="J229" i="44"/>
  <c r="L204" i="44"/>
  <c r="P204" i="44"/>
  <c r="E204" i="44"/>
  <c r="E227" i="44"/>
  <c r="G227" i="44"/>
  <c r="N227" i="44"/>
  <c r="L227" i="44"/>
  <c r="H216" i="44"/>
  <c r="J216" i="44"/>
  <c r="E216" i="44"/>
  <c r="G216" i="44"/>
  <c r="H226" i="44"/>
  <c r="F226" i="44"/>
  <c r="M226" i="44"/>
  <c r="O226" i="44"/>
  <c r="N198" i="44"/>
  <c r="F214" i="44"/>
  <c r="H214" i="44"/>
  <c r="G214" i="44"/>
  <c r="I214" i="44"/>
  <c r="B214" i="45"/>
  <c r="B122" i="45"/>
  <c r="B205" i="45"/>
  <c r="B113" i="45"/>
  <c r="B196" i="45"/>
  <c r="B104" i="45"/>
  <c r="B137" i="45"/>
  <c r="B229" i="45"/>
  <c r="B194" i="45"/>
  <c r="B102" i="45"/>
  <c r="B198" i="45"/>
  <c r="B106" i="45"/>
  <c r="B200" i="45"/>
  <c r="B108" i="45"/>
  <c r="B208" i="45"/>
  <c r="B116" i="45"/>
  <c r="B223" i="45"/>
  <c r="B131" i="45"/>
  <c r="B135" i="45"/>
  <c r="B227" i="45"/>
  <c r="B203" i="45"/>
  <c r="B111" i="45"/>
  <c r="B211" i="45"/>
  <c r="B119" i="45"/>
  <c r="B195" i="45"/>
  <c r="B103" i="45"/>
  <c r="B134" i="45"/>
  <c r="B226" i="45"/>
  <c r="AP226" i="44"/>
  <c r="AP205" i="44"/>
  <c r="AP229" i="44"/>
  <c r="G203" i="44"/>
  <c r="N203" i="44"/>
  <c r="L203" i="44"/>
  <c r="H205" i="44"/>
  <c r="J205" i="44"/>
  <c r="P205" i="44"/>
  <c r="O229" i="44"/>
  <c r="P229" i="44"/>
  <c r="N204" i="44"/>
  <c r="K204" i="44"/>
  <c r="M204" i="44"/>
  <c r="M227" i="44"/>
  <c r="F227" i="44"/>
  <c r="D227" i="44"/>
  <c r="P216" i="44"/>
  <c r="F216" i="44"/>
  <c r="M216" i="44"/>
  <c r="O216" i="44"/>
  <c r="P226" i="44"/>
  <c r="J226" i="44"/>
  <c r="E226" i="44"/>
  <c r="G226" i="44"/>
  <c r="L198" i="44"/>
  <c r="P198" i="44"/>
  <c r="I198" i="44"/>
  <c r="K198" i="44"/>
  <c r="N214" i="44"/>
  <c r="D214" i="44"/>
  <c r="O214" i="44"/>
  <c r="B206" i="45"/>
  <c r="B114" i="45"/>
  <c r="B213" i="45"/>
  <c r="B121" i="45"/>
  <c r="B202" i="45"/>
  <c r="B110" i="45"/>
  <c r="B210" i="45"/>
  <c r="B118" i="45"/>
  <c r="B133" i="45"/>
  <c r="B225" i="45"/>
  <c r="B201" i="45"/>
  <c r="B109" i="45"/>
  <c r="B209" i="45"/>
  <c r="B117" i="45"/>
  <c r="B217" i="45"/>
  <c r="B125" i="45"/>
  <c r="B228" i="45"/>
  <c r="B136" i="45"/>
  <c r="B193" i="45"/>
  <c r="B101" i="45"/>
  <c r="AP216" i="44"/>
  <c r="AP214" i="44"/>
  <c r="K203" i="44"/>
  <c r="O203" i="44"/>
  <c r="G205" i="44"/>
  <c r="O205" i="44"/>
  <c r="E229" i="44"/>
  <c r="D229" i="44"/>
  <c r="D204" i="44"/>
  <c r="H204" i="44"/>
  <c r="O204" i="44"/>
  <c r="K227" i="44"/>
  <c r="J227" i="44"/>
  <c r="D216" i="44"/>
  <c r="N216" i="44"/>
  <c r="D226" i="44"/>
  <c r="I226" i="44"/>
  <c r="F198" i="44"/>
  <c r="J198" i="44"/>
  <c r="M198" i="44"/>
  <c r="L214" i="44"/>
  <c r="C142" i="44"/>
  <c r="M142" i="45"/>
  <c r="I142" i="45"/>
  <c r="E142" i="45"/>
  <c r="P142" i="45"/>
  <c r="L142" i="45"/>
  <c r="H142" i="45"/>
  <c r="D142" i="45"/>
  <c r="O142" i="45"/>
  <c r="K142" i="45"/>
  <c r="G142" i="45"/>
  <c r="N142" i="45"/>
  <c r="J142" i="45"/>
  <c r="F142" i="45"/>
  <c r="AP142" i="45"/>
  <c r="CH142" i="45"/>
  <c r="CD142" i="45"/>
  <c r="BZ142" i="45"/>
  <c r="BV142" i="45"/>
  <c r="BR142" i="45"/>
  <c r="BN142" i="45"/>
  <c r="BJ142" i="45"/>
  <c r="BF142" i="45"/>
  <c r="BB142" i="45"/>
  <c r="AX142" i="45"/>
  <c r="AT142" i="45"/>
  <c r="AO142" i="45"/>
  <c r="AA142" i="45"/>
  <c r="AZ142" i="45"/>
  <c r="AR142" i="45"/>
  <c r="CG142" i="45"/>
  <c r="CC142" i="45"/>
  <c r="BY142" i="45"/>
  <c r="BU142" i="45"/>
  <c r="BQ142" i="45"/>
  <c r="BM142" i="45"/>
  <c r="BI142" i="45"/>
  <c r="BE142" i="45"/>
  <c r="BA142" i="45"/>
  <c r="AW142" i="45"/>
  <c r="AS142" i="45"/>
  <c r="CF142" i="45"/>
  <c r="CB142" i="45"/>
  <c r="BX142" i="45"/>
  <c r="BT142" i="45"/>
  <c r="BP142" i="45"/>
  <c r="BL142" i="45"/>
  <c r="BH142" i="45"/>
  <c r="BD142" i="45"/>
  <c r="AV142" i="45"/>
  <c r="AC142" i="45"/>
  <c r="CI142" i="45"/>
  <c r="CE142" i="45"/>
  <c r="CA142" i="45"/>
  <c r="BW142" i="45"/>
  <c r="BS142" i="45"/>
  <c r="BO142" i="45"/>
  <c r="BK142" i="45"/>
  <c r="BG142" i="45"/>
  <c r="BC142" i="45"/>
  <c r="AY142" i="45"/>
  <c r="AU142" i="45"/>
  <c r="AQ142" i="45"/>
  <c r="AB142" i="45"/>
  <c r="C143" i="44"/>
  <c r="N143" i="45"/>
  <c r="J143" i="45"/>
  <c r="F143" i="45"/>
  <c r="M143" i="45"/>
  <c r="I143" i="45"/>
  <c r="E143" i="45"/>
  <c r="P143" i="45"/>
  <c r="L143" i="45"/>
  <c r="H143" i="45"/>
  <c r="D143" i="45"/>
  <c r="O143" i="45"/>
  <c r="K143" i="45"/>
  <c r="G143" i="45"/>
  <c r="AP143" i="45"/>
  <c r="CF143" i="45"/>
  <c r="CB143" i="45"/>
  <c r="BX143" i="45"/>
  <c r="BT143" i="45"/>
  <c r="BP143" i="45"/>
  <c r="BL143" i="45"/>
  <c r="BH143" i="45"/>
  <c r="BD143" i="45"/>
  <c r="AZ143" i="45"/>
  <c r="AV143" i="45"/>
  <c r="AR143" i="45"/>
  <c r="AC143" i="45"/>
  <c r="CI143" i="45"/>
  <c r="CE143" i="45"/>
  <c r="CA143" i="45"/>
  <c r="BW143" i="45"/>
  <c r="BS143" i="45"/>
  <c r="BO143" i="45"/>
  <c r="BK143" i="45"/>
  <c r="BG143" i="45"/>
  <c r="BC143" i="45"/>
  <c r="AY143" i="45"/>
  <c r="AU143" i="45"/>
  <c r="AQ143" i="45"/>
  <c r="AB143" i="45"/>
  <c r="CH143" i="45"/>
  <c r="CD143" i="45"/>
  <c r="BZ143" i="45"/>
  <c r="BV143" i="45"/>
  <c r="BR143" i="45"/>
  <c r="BN143" i="45"/>
  <c r="BJ143" i="45"/>
  <c r="BF143" i="45"/>
  <c r="BB143" i="45"/>
  <c r="AX143" i="45"/>
  <c r="AT143" i="45"/>
  <c r="AO143" i="45"/>
  <c r="AA143" i="45"/>
  <c r="CG143" i="45"/>
  <c r="CC143" i="45"/>
  <c r="BY143" i="45"/>
  <c r="BU143" i="45"/>
  <c r="BQ143" i="45"/>
  <c r="BM143" i="45"/>
  <c r="BI143" i="45"/>
  <c r="BE143" i="45"/>
  <c r="BA143" i="45"/>
  <c r="AW143" i="45"/>
  <c r="AS143" i="45"/>
  <c r="BC101" i="43"/>
  <c r="BO101" i="43"/>
  <c r="BO193" i="43" s="1"/>
  <c r="BW101" i="43"/>
  <c r="BW193" i="43" s="1"/>
  <c r="CE101" i="43"/>
  <c r="CE193" i="43" s="1"/>
  <c r="AR101" i="43"/>
  <c r="AR193" i="43" s="1"/>
  <c r="AV101" i="43"/>
  <c r="AV193" i="43" s="1"/>
  <c r="AZ101" i="43"/>
  <c r="AZ193" i="43" s="1"/>
  <c r="BD101" i="43"/>
  <c r="BD193" i="43" s="1"/>
  <c r="BH101" i="43"/>
  <c r="BL101" i="43"/>
  <c r="BP101" i="43"/>
  <c r="BP193" i="43" s="1"/>
  <c r="BT101" i="43"/>
  <c r="BT193" i="43" s="1"/>
  <c r="BX101" i="43"/>
  <c r="BX193" i="43" s="1"/>
  <c r="CB101" i="43"/>
  <c r="CF101" i="43"/>
  <c r="CF193" i="43" s="1"/>
  <c r="AO101" i="43"/>
  <c r="AO193" i="43" s="1"/>
  <c r="AS101" i="43"/>
  <c r="AS193" i="43" s="1"/>
  <c r="AW101" i="43"/>
  <c r="BA101" i="43"/>
  <c r="BA193" i="43" s="1"/>
  <c r="BE101" i="43"/>
  <c r="BE193" i="43" s="1"/>
  <c r="BI101" i="43"/>
  <c r="BI193" i="43" s="1"/>
  <c r="BM101" i="43"/>
  <c r="BQ101" i="43"/>
  <c r="BQ193" i="43" s="1"/>
  <c r="BU101" i="43"/>
  <c r="BU193" i="43" s="1"/>
  <c r="BY101" i="43"/>
  <c r="BY193" i="43" s="1"/>
  <c r="CC101" i="43"/>
  <c r="CC193" i="43" s="1"/>
  <c r="CG101" i="43"/>
  <c r="CG193" i="43" s="1"/>
  <c r="AP101" i="43"/>
  <c r="AT101" i="43"/>
  <c r="AT193" i="43" s="1"/>
  <c r="AX101" i="43"/>
  <c r="AX193" i="43" s="1"/>
  <c r="BB101" i="43"/>
  <c r="BB193" i="43" s="1"/>
  <c r="BF101" i="43"/>
  <c r="BF193" i="43" s="1"/>
  <c r="BJ101" i="43"/>
  <c r="BJ193" i="43" s="1"/>
  <c r="BN101" i="43"/>
  <c r="BR101" i="43"/>
  <c r="BR193" i="43" s="1"/>
  <c r="BV101" i="43"/>
  <c r="BV193" i="43" s="1"/>
  <c r="BZ101" i="43"/>
  <c r="BZ193" i="43" s="1"/>
  <c r="CD101" i="43"/>
  <c r="CH101" i="43"/>
  <c r="CH193" i="43" s="1"/>
  <c r="AQ101" i="43"/>
  <c r="AQ193" i="43" s="1"/>
  <c r="AU101" i="43"/>
  <c r="AU193" i="43" s="1"/>
  <c r="AY101" i="43"/>
  <c r="AY193" i="43" s="1"/>
  <c r="BG101" i="43"/>
  <c r="BG193" i="43" s="1"/>
  <c r="BK101" i="43"/>
  <c r="BK193" i="43" s="1"/>
  <c r="BS101" i="43"/>
  <c r="CA101" i="43"/>
  <c r="CI101" i="43"/>
  <c r="CI193" i="43" s="1"/>
  <c r="C141" i="42"/>
  <c r="D104" i="43"/>
  <c r="D196" i="43" s="1"/>
  <c r="N104" i="43"/>
  <c r="N196" i="43" s="1"/>
  <c r="BA104" i="43"/>
  <c r="BA196" i="43" s="1"/>
  <c r="BZ104" i="43"/>
  <c r="BZ196" i="43" s="1"/>
  <c r="BJ104" i="43"/>
  <c r="BJ196" i="43" s="1"/>
  <c r="AT104" i="43"/>
  <c r="AT196" i="43" s="1"/>
  <c r="CC104" i="43"/>
  <c r="CC196" i="43" s="1"/>
  <c r="BI104" i="43"/>
  <c r="BI196" i="43" s="1"/>
  <c r="BY104" i="43"/>
  <c r="BY196" i="43" s="1"/>
  <c r="CF104" i="43"/>
  <c r="CF196" i="43" s="1"/>
  <c r="BP104" i="43"/>
  <c r="BP196" i="43" s="1"/>
  <c r="AZ104" i="43"/>
  <c r="AZ196" i="43" s="1"/>
  <c r="CI104" i="43"/>
  <c r="CI196" i="43" s="1"/>
  <c r="BQ104" i="43"/>
  <c r="BQ196" i="43" s="1"/>
  <c r="AQ104" i="43"/>
  <c r="AQ196" i="43" s="1"/>
  <c r="J104" i="43"/>
  <c r="J196" i="43" s="1"/>
  <c r="CH104" i="43"/>
  <c r="CH196" i="43" s="1"/>
  <c r="AA104" i="43"/>
  <c r="AA196" i="43" s="1"/>
  <c r="BX104" i="43"/>
  <c r="BX196" i="43" s="1"/>
  <c r="CA104" i="43"/>
  <c r="CA196" i="43" s="1"/>
  <c r="P104" i="43"/>
  <c r="P196" i="43" s="1"/>
  <c r="O104" i="43"/>
  <c r="O196" i="43" s="1"/>
  <c r="K104" i="43"/>
  <c r="K196" i="43" s="1"/>
  <c r="AP104" i="43"/>
  <c r="AP196" i="43" s="1"/>
  <c r="AS104" i="43"/>
  <c r="AS196" i="43" s="1"/>
  <c r="BV104" i="43"/>
  <c r="BV196" i="43" s="1"/>
  <c r="BF104" i="43"/>
  <c r="BF196" i="43" s="1"/>
  <c r="AO104" i="43"/>
  <c r="AO196" i="43" s="1"/>
  <c r="BW104" i="43"/>
  <c r="BW196" i="43" s="1"/>
  <c r="BC104" i="43"/>
  <c r="BC196" i="43" s="1"/>
  <c r="BG104" i="43"/>
  <c r="BG196" i="43" s="1"/>
  <c r="CB104" i="43"/>
  <c r="CB196" i="43" s="1"/>
  <c r="BL104" i="43"/>
  <c r="BL196" i="43" s="1"/>
  <c r="AV104" i="43"/>
  <c r="AV196" i="43" s="1"/>
  <c r="CE104" i="43"/>
  <c r="CE196" i="43" s="1"/>
  <c r="BM104" i="43"/>
  <c r="BM196" i="43" s="1"/>
  <c r="M104" i="43"/>
  <c r="M196" i="43" s="1"/>
  <c r="BR104" i="43"/>
  <c r="BR196" i="43" s="1"/>
  <c r="AU104" i="43"/>
  <c r="AU196" i="43" s="1"/>
  <c r="BH104" i="43"/>
  <c r="BH196" i="43" s="1"/>
  <c r="H104" i="43"/>
  <c r="H196" i="43" s="1"/>
  <c r="E104" i="43"/>
  <c r="E196" i="43" s="1"/>
  <c r="G104" i="43"/>
  <c r="G196" i="43" s="1"/>
  <c r="I104" i="43"/>
  <c r="I196" i="43" s="1"/>
  <c r="BK104" i="43"/>
  <c r="BK196" i="43" s="1"/>
  <c r="CD104" i="43"/>
  <c r="CD196" i="43" s="1"/>
  <c r="BN104" i="43"/>
  <c r="BN196" i="43" s="1"/>
  <c r="AX104" i="43"/>
  <c r="AX196" i="43" s="1"/>
  <c r="CG104" i="43"/>
  <c r="CG196" i="43" s="1"/>
  <c r="BO104" i="43"/>
  <c r="BO196" i="43" s="1"/>
  <c r="AB104" i="43"/>
  <c r="AB196" i="43" s="1"/>
  <c r="BT104" i="43"/>
  <c r="BT196" i="43" s="1"/>
  <c r="BD104" i="43"/>
  <c r="BD196" i="43" s="1"/>
  <c r="AC104" i="43"/>
  <c r="AC196" i="43" s="1"/>
  <c r="BU104" i="43"/>
  <c r="BU196" i="43" s="1"/>
  <c r="AY104" i="43"/>
  <c r="AY196" i="43" s="1"/>
  <c r="L104" i="43"/>
  <c r="L196" i="43" s="1"/>
  <c r="F104" i="43"/>
  <c r="F196" i="43" s="1"/>
  <c r="BB104" i="43"/>
  <c r="BB196" i="43" s="1"/>
  <c r="BS104" i="43"/>
  <c r="BS196" i="43" s="1"/>
  <c r="AW104" i="43"/>
  <c r="AW196" i="43" s="1"/>
  <c r="AR104" i="43"/>
  <c r="AR196" i="43" s="1"/>
  <c r="BE104" i="43"/>
  <c r="BE196" i="43" s="1"/>
  <c r="N128" i="43"/>
  <c r="N220" i="43" s="1"/>
  <c r="D128" i="43"/>
  <c r="D220" i="43" s="1"/>
  <c r="I128" i="43"/>
  <c r="I220" i="43" s="1"/>
  <c r="J128" i="43"/>
  <c r="J220" i="43" s="1"/>
  <c r="CE128" i="43"/>
  <c r="CE220" i="43" s="1"/>
  <c r="BM128" i="43"/>
  <c r="BM220" i="43" s="1"/>
  <c r="CF128" i="43"/>
  <c r="CF220" i="43" s="1"/>
  <c r="BP128" i="43"/>
  <c r="BP220" i="43" s="1"/>
  <c r="AZ128" i="43"/>
  <c r="AZ220" i="43" s="1"/>
  <c r="BO128" i="43"/>
  <c r="BO220" i="43" s="1"/>
  <c r="CG128" i="43"/>
  <c r="CG220" i="43" s="1"/>
  <c r="BQ128" i="43"/>
  <c r="BQ220" i="43" s="1"/>
  <c r="CH128" i="43"/>
  <c r="CH220" i="43" s="1"/>
  <c r="BR128" i="43"/>
  <c r="BR220" i="43" s="1"/>
  <c r="BB128" i="43"/>
  <c r="BB220" i="43" s="1"/>
  <c r="AA128" i="43"/>
  <c r="AA220" i="43" s="1"/>
  <c r="AB128" i="43"/>
  <c r="AB220" i="43" s="1"/>
  <c r="F128" i="43"/>
  <c r="F220" i="43" s="1"/>
  <c r="AY128" i="43"/>
  <c r="AY220" i="43" s="1"/>
  <c r="AW128" i="43"/>
  <c r="AW220" i="43" s="1"/>
  <c r="BZ128" i="43"/>
  <c r="BZ220" i="43" s="1"/>
  <c r="P128" i="43"/>
  <c r="P220" i="43" s="1"/>
  <c r="K128" i="43"/>
  <c r="K220" i="43" s="1"/>
  <c r="G128" i="43"/>
  <c r="G220" i="43" s="1"/>
  <c r="CA128" i="43"/>
  <c r="CA220" i="43" s="1"/>
  <c r="BE128" i="43"/>
  <c r="BE220" i="43" s="1"/>
  <c r="CB128" i="43"/>
  <c r="CB220" i="43" s="1"/>
  <c r="BL128" i="43"/>
  <c r="BL220" i="43" s="1"/>
  <c r="AV128" i="43"/>
  <c r="AV220" i="43" s="1"/>
  <c r="BG128" i="43"/>
  <c r="BG220" i="43" s="1"/>
  <c r="CC128" i="43"/>
  <c r="CC220" i="43" s="1"/>
  <c r="BI128" i="43"/>
  <c r="BI220" i="43" s="1"/>
  <c r="CD128" i="43"/>
  <c r="CD220" i="43" s="1"/>
  <c r="BN128" i="43"/>
  <c r="BN220" i="43" s="1"/>
  <c r="AX128" i="43"/>
  <c r="AX220" i="43" s="1"/>
  <c r="BK128" i="43"/>
  <c r="BK220" i="43" s="1"/>
  <c r="E128" i="43"/>
  <c r="E220" i="43" s="1"/>
  <c r="BW128" i="43"/>
  <c r="BW220" i="43" s="1"/>
  <c r="BH128" i="43"/>
  <c r="BH220" i="43" s="1"/>
  <c r="BA128" i="43"/>
  <c r="BA220" i="43" s="1"/>
  <c r="H128" i="43"/>
  <c r="H220" i="43" s="1"/>
  <c r="O128" i="43"/>
  <c r="O220" i="43" s="1"/>
  <c r="M128" i="43"/>
  <c r="M220" i="43" s="1"/>
  <c r="CI128" i="43"/>
  <c r="CI220" i="43" s="1"/>
  <c r="BS128" i="43"/>
  <c r="BS220" i="43" s="1"/>
  <c r="AQ128" i="43"/>
  <c r="AQ220" i="43" s="1"/>
  <c r="BT128" i="43"/>
  <c r="BT220" i="43" s="1"/>
  <c r="BD128" i="43"/>
  <c r="BD220" i="43" s="1"/>
  <c r="AC128" i="43"/>
  <c r="AC220" i="43" s="1"/>
  <c r="BU128" i="43"/>
  <c r="BU220" i="43" s="1"/>
  <c r="AU128" i="43"/>
  <c r="AU220" i="43" s="1"/>
  <c r="BV128" i="43"/>
  <c r="BV220" i="43" s="1"/>
  <c r="BF128" i="43"/>
  <c r="BF220" i="43" s="1"/>
  <c r="AO128" i="43"/>
  <c r="AO220" i="43" s="1"/>
  <c r="AS128" i="43"/>
  <c r="AS220" i="43" s="1"/>
  <c r="L128" i="43"/>
  <c r="L220" i="43" s="1"/>
  <c r="AP128" i="43"/>
  <c r="AP220" i="43" s="1"/>
  <c r="BX128" i="43"/>
  <c r="BX220" i="43" s="1"/>
  <c r="AR128" i="43"/>
  <c r="AR220" i="43" s="1"/>
  <c r="BY128" i="43"/>
  <c r="BY220" i="43" s="1"/>
  <c r="BC128" i="43"/>
  <c r="BC220" i="43" s="1"/>
  <c r="AT128" i="43"/>
  <c r="AT220" i="43" s="1"/>
  <c r="BJ128" i="43"/>
  <c r="BJ220" i="43" s="1"/>
  <c r="O103" i="43"/>
  <c r="O195" i="43" s="1"/>
  <c r="I103" i="43"/>
  <c r="I195" i="43" s="1"/>
  <c r="J103" i="43"/>
  <c r="J195" i="43" s="1"/>
  <c r="BE103" i="43"/>
  <c r="BE195" i="43" s="1"/>
  <c r="CB103" i="43"/>
  <c r="CB195" i="43" s="1"/>
  <c r="BL103" i="43"/>
  <c r="BL195" i="43" s="1"/>
  <c r="AV103" i="43"/>
  <c r="AV195" i="43" s="1"/>
  <c r="CA103" i="43"/>
  <c r="CA195" i="43" s="1"/>
  <c r="AU103" i="43"/>
  <c r="AU195" i="43" s="1"/>
  <c r="BQ103" i="43"/>
  <c r="BQ195" i="43" s="1"/>
  <c r="CH103" i="43"/>
  <c r="CH195" i="43" s="1"/>
  <c r="BR103" i="43"/>
  <c r="BR195" i="43" s="1"/>
  <c r="BB103" i="43"/>
  <c r="BB195" i="43" s="1"/>
  <c r="AA103" i="43"/>
  <c r="AA195" i="43" s="1"/>
  <c r="BG103" i="43"/>
  <c r="BG195" i="43" s="1"/>
  <c r="BT103" i="43"/>
  <c r="BT195" i="43" s="1"/>
  <c r="BK103" i="43"/>
  <c r="BK195" i="43" s="1"/>
  <c r="AT103" i="43"/>
  <c r="AT195" i="43" s="1"/>
  <c r="K103" i="43"/>
  <c r="K195" i="43" s="1"/>
  <c r="D103" i="43"/>
  <c r="D195" i="43" s="1"/>
  <c r="L103" i="43"/>
  <c r="L195" i="43" s="1"/>
  <c r="E103" i="43"/>
  <c r="E195" i="43" s="1"/>
  <c r="CC103" i="43"/>
  <c r="CC195" i="43" s="1"/>
  <c r="AW103" i="43"/>
  <c r="AW195" i="43" s="1"/>
  <c r="BX103" i="43"/>
  <c r="BX195" i="43" s="1"/>
  <c r="BH103" i="43"/>
  <c r="BH195" i="43" s="1"/>
  <c r="AR103" i="43"/>
  <c r="AR195" i="43" s="1"/>
  <c r="BS103" i="43"/>
  <c r="BS195" i="43" s="1"/>
  <c r="AB103" i="43"/>
  <c r="AB195" i="43" s="1"/>
  <c r="BI103" i="43"/>
  <c r="BI195" i="43" s="1"/>
  <c r="CD103" i="43"/>
  <c r="CD195" i="43" s="1"/>
  <c r="BN103" i="43"/>
  <c r="BN195" i="43" s="1"/>
  <c r="AX103" i="43"/>
  <c r="AX195" i="43" s="1"/>
  <c r="CE103" i="43"/>
  <c r="CE195" i="43" s="1"/>
  <c r="AY103" i="43"/>
  <c r="AY195" i="43" s="1"/>
  <c r="F103" i="43"/>
  <c r="F195" i="43" s="1"/>
  <c r="BU103" i="43"/>
  <c r="BU195" i="43" s="1"/>
  <c r="BD103" i="43"/>
  <c r="BD195" i="43" s="1"/>
  <c r="CG103" i="43"/>
  <c r="CG195" i="43" s="1"/>
  <c r="BJ103" i="43"/>
  <c r="BJ195" i="43" s="1"/>
  <c r="N103" i="43"/>
  <c r="N195" i="43" s="1"/>
  <c r="H103" i="43"/>
  <c r="H195" i="43" s="1"/>
  <c r="P103" i="43"/>
  <c r="P195" i="43" s="1"/>
  <c r="AP103" i="43"/>
  <c r="AP195" i="43" s="1"/>
  <c r="BM103" i="43"/>
  <c r="BM195" i="43" s="1"/>
  <c r="CF103" i="43"/>
  <c r="CF195" i="43" s="1"/>
  <c r="BP103" i="43"/>
  <c r="BP195" i="43" s="1"/>
  <c r="AZ103" i="43"/>
  <c r="AZ195" i="43" s="1"/>
  <c r="CI103" i="43"/>
  <c r="CI195" i="43" s="1"/>
  <c r="BC103" i="43"/>
  <c r="BC195" i="43" s="1"/>
  <c r="BY103" i="43"/>
  <c r="BY195" i="43" s="1"/>
  <c r="AS103" i="43"/>
  <c r="AS195" i="43" s="1"/>
  <c r="BV103" i="43"/>
  <c r="BV195" i="43" s="1"/>
  <c r="BF103" i="43"/>
  <c r="BF195" i="43" s="1"/>
  <c r="AO103" i="43"/>
  <c r="AO195" i="43" s="1"/>
  <c r="BO103" i="43"/>
  <c r="BO195" i="43" s="1"/>
  <c r="G103" i="43"/>
  <c r="G195" i="43" s="1"/>
  <c r="M103" i="43"/>
  <c r="M195" i="43" s="1"/>
  <c r="AC103" i="43"/>
  <c r="AC195" i="43" s="1"/>
  <c r="BA103" i="43"/>
  <c r="BA195" i="43" s="1"/>
  <c r="BZ103" i="43"/>
  <c r="BZ195" i="43" s="1"/>
  <c r="BW103" i="43"/>
  <c r="BW195" i="43" s="1"/>
  <c r="AQ103" i="43"/>
  <c r="AQ195" i="43" s="1"/>
  <c r="D100" i="43"/>
  <c r="D192" i="43" s="1"/>
  <c r="I100" i="43"/>
  <c r="I192" i="43" s="1"/>
  <c r="K100" i="43"/>
  <c r="K192" i="43" s="1"/>
  <c r="BY100" i="43"/>
  <c r="BY192" i="43" s="1"/>
  <c r="BI100" i="43"/>
  <c r="BI192" i="43" s="1"/>
  <c r="CD100" i="43"/>
  <c r="CD192" i="43" s="1"/>
  <c r="BN100" i="43"/>
  <c r="BN192" i="43" s="1"/>
  <c r="AX100" i="43"/>
  <c r="AX192" i="43" s="1"/>
  <c r="BC100" i="43"/>
  <c r="BC192" i="43" s="1"/>
  <c r="CE100" i="43"/>
  <c r="CE192" i="43" s="1"/>
  <c r="BO100" i="43"/>
  <c r="BO192" i="43" s="1"/>
  <c r="BT100" i="43"/>
  <c r="BT192" i="43" s="1"/>
  <c r="BD100" i="43"/>
  <c r="BD192" i="43" s="1"/>
  <c r="AC100" i="43"/>
  <c r="AC192" i="43" s="1"/>
  <c r="N100" i="43"/>
  <c r="N192" i="43" s="1"/>
  <c r="CC100" i="43"/>
  <c r="CC192" i="43" s="1"/>
  <c r="BM100" i="43"/>
  <c r="BM192" i="43" s="1"/>
  <c r="BR100" i="43"/>
  <c r="BR192" i="43" s="1"/>
  <c r="BS100" i="43"/>
  <c r="BS192" i="43" s="1"/>
  <c r="AR100" i="43"/>
  <c r="AR192" i="43" s="1"/>
  <c r="P100" i="43"/>
  <c r="P192" i="43" s="1"/>
  <c r="F100" i="43"/>
  <c r="F192" i="43" s="1"/>
  <c r="AP100" i="43"/>
  <c r="AP192" i="43" s="1"/>
  <c r="BU100" i="43"/>
  <c r="BU192" i="43" s="1"/>
  <c r="BA100" i="43"/>
  <c r="BA192" i="43" s="1"/>
  <c r="BZ100" i="43"/>
  <c r="BZ192" i="43" s="1"/>
  <c r="BJ100" i="43"/>
  <c r="BJ192" i="43" s="1"/>
  <c r="AT100" i="43"/>
  <c r="AT192" i="43" s="1"/>
  <c r="AU100" i="43"/>
  <c r="AU192" i="43" s="1"/>
  <c r="CA100" i="43"/>
  <c r="CA192" i="43" s="1"/>
  <c r="BK100" i="43"/>
  <c r="BK192" i="43" s="1"/>
  <c r="CF100" i="43"/>
  <c r="CF192" i="43" s="1"/>
  <c r="BP100" i="43"/>
  <c r="BP192" i="43" s="1"/>
  <c r="AZ100" i="43"/>
  <c r="AZ192" i="43" s="1"/>
  <c r="BG100" i="43"/>
  <c r="BG192" i="43" s="1"/>
  <c r="L100" i="43"/>
  <c r="L192" i="43" s="1"/>
  <c r="J100" i="43"/>
  <c r="J192" i="43" s="1"/>
  <c r="M100" i="43"/>
  <c r="M192" i="43" s="1"/>
  <c r="O100" i="43"/>
  <c r="O192" i="43" s="1"/>
  <c r="CG100" i="43"/>
  <c r="CG192" i="43" s="1"/>
  <c r="BQ100" i="43"/>
  <c r="BQ192" i="43" s="1"/>
  <c r="AS100" i="43"/>
  <c r="AS192" i="43" s="1"/>
  <c r="BV100" i="43"/>
  <c r="BV192" i="43" s="1"/>
  <c r="BF100" i="43"/>
  <c r="BF192" i="43" s="1"/>
  <c r="AO100" i="43"/>
  <c r="AO192" i="43" s="1"/>
  <c r="AB100" i="43"/>
  <c r="AB192" i="43" s="1"/>
  <c r="BW100" i="43"/>
  <c r="BW192" i="43" s="1"/>
  <c r="BE100" i="43"/>
  <c r="BE192" i="43" s="1"/>
  <c r="CB100" i="43"/>
  <c r="CB192" i="43" s="1"/>
  <c r="BL100" i="43"/>
  <c r="BL192" i="43" s="1"/>
  <c r="AV100" i="43"/>
  <c r="AV192" i="43" s="1"/>
  <c r="AY100" i="43"/>
  <c r="AY192" i="43" s="1"/>
  <c r="G100" i="43"/>
  <c r="G192" i="43" s="1"/>
  <c r="E100" i="43"/>
  <c r="E192" i="43" s="1"/>
  <c r="CH100" i="43"/>
  <c r="CH192" i="43" s="1"/>
  <c r="BB100" i="43"/>
  <c r="BB192" i="43" s="1"/>
  <c r="AA100" i="43"/>
  <c r="AA192" i="43" s="1"/>
  <c r="AW100" i="43"/>
  <c r="AW192" i="43" s="1"/>
  <c r="BH100" i="43"/>
  <c r="BH192" i="43" s="1"/>
  <c r="AQ100" i="43"/>
  <c r="AQ192" i="43" s="1"/>
  <c r="H100" i="43"/>
  <c r="H192" i="43" s="1"/>
  <c r="CI100" i="43"/>
  <c r="CI192" i="43" s="1"/>
  <c r="BX100" i="43"/>
  <c r="BX192" i="43" s="1"/>
  <c r="G140" i="43"/>
  <c r="P140" i="43"/>
  <c r="D140" i="43"/>
  <c r="L140" i="43"/>
  <c r="CF140" i="43"/>
  <c r="BP140" i="43"/>
  <c r="AZ140" i="43"/>
  <c r="CI140" i="43"/>
  <c r="BS140" i="43"/>
  <c r="BC140" i="43"/>
  <c r="AB140" i="43"/>
  <c r="BV140" i="43"/>
  <c r="BF140" i="43"/>
  <c r="AO140" i="43"/>
  <c r="BY140" i="43"/>
  <c r="BI140" i="43"/>
  <c r="AS140" i="43"/>
  <c r="J140" i="43"/>
  <c r="I140" i="43"/>
  <c r="CB140" i="43"/>
  <c r="BL140" i="43"/>
  <c r="AV140" i="43"/>
  <c r="CE140" i="43"/>
  <c r="BO140" i="43"/>
  <c r="AY140" i="43"/>
  <c r="CH140" i="43"/>
  <c r="BR140" i="43"/>
  <c r="BB140" i="43"/>
  <c r="AA140" i="43"/>
  <c r="BU140" i="43"/>
  <c r="BE140" i="43"/>
  <c r="M140" i="43"/>
  <c r="BH140" i="43"/>
  <c r="CA140" i="43"/>
  <c r="AU140" i="43"/>
  <c r="BN140" i="43"/>
  <c r="CG140" i="43"/>
  <c r="BA140" i="43"/>
  <c r="O140" i="43"/>
  <c r="BX140" i="43"/>
  <c r="BK140" i="43"/>
  <c r="AX140" i="43"/>
  <c r="K140" i="43"/>
  <c r="H140" i="43"/>
  <c r="F140" i="43"/>
  <c r="AP140" i="43"/>
  <c r="BD140" i="43"/>
  <c r="BW140" i="43"/>
  <c r="AQ140" i="43"/>
  <c r="BJ140" i="43"/>
  <c r="CC140" i="43"/>
  <c r="AW140" i="43"/>
  <c r="E140" i="43"/>
  <c r="AR140" i="43"/>
  <c r="CD140" i="43"/>
  <c r="BQ140" i="43"/>
  <c r="N140" i="43"/>
  <c r="BG140" i="43"/>
  <c r="BZ140" i="43"/>
  <c r="BT140" i="43"/>
  <c r="AT140" i="43"/>
  <c r="AC140" i="43"/>
  <c r="BM140" i="43"/>
  <c r="L141" i="43"/>
  <c r="I141" i="43"/>
  <c r="J141" i="43"/>
  <c r="G141" i="43"/>
  <c r="BL141" i="43"/>
  <c r="CG141" i="43"/>
  <c r="BQ141" i="43"/>
  <c r="BA141" i="43"/>
  <c r="CF141" i="43"/>
  <c r="BB141" i="43"/>
  <c r="BZ141" i="43"/>
  <c r="AR141" i="43"/>
  <c r="BW141" i="43"/>
  <c r="BG141" i="43"/>
  <c r="H141" i="43"/>
  <c r="O141" i="43"/>
  <c r="BD141" i="43"/>
  <c r="CC141" i="43"/>
  <c r="BM141" i="43"/>
  <c r="AW141" i="43"/>
  <c r="BX141" i="43"/>
  <c r="AT141" i="43"/>
  <c r="BR141" i="43"/>
  <c r="CI141" i="43"/>
  <c r="BS141" i="43"/>
  <c r="BC141" i="43"/>
  <c r="AB141" i="43"/>
  <c r="BF141" i="43"/>
  <c r="P141" i="43"/>
  <c r="F141" i="43"/>
  <c r="AV141" i="43"/>
  <c r="BI141" i="43"/>
  <c r="BP141" i="43"/>
  <c r="BH141" i="43"/>
  <c r="BO141" i="43"/>
  <c r="AQ141" i="43"/>
  <c r="AX141" i="43"/>
  <c r="N141" i="43"/>
  <c r="CD141" i="43"/>
  <c r="AS141" i="43"/>
  <c r="CE141" i="43"/>
  <c r="BV141" i="43"/>
  <c r="K141" i="43"/>
  <c r="AP141" i="43"/>
  <c r="D141" i="43"/>
  <c r="E141" i="43"/>
  <c r="AC141" i="43"/>
  <c r="BE141" i="43"/>
  <c r="BJ141" i="43"/>
  <c r="AZ141" i="43"/>
  <c r="BK141" i="43"/>
  <c r="CB141" i="43"/>
  <c r="AO141" i="43"/>
  <c r="M141" i="43"/>
  <c r="BY141" i="43"/>
  <c r="AA141" i="43"/>
  <c r="AY141" i="43"/>
  <c r="BT141" i="43"/>
  <c r="CA141" i="43"/>
  <c r="BU141" i="43"/>
  <c r="AU141" i="43"/>
  <c r="BN141" i="43"/>
  <c r="CH141" i="43"/>
  <c r="I101" i="43"/>
  <c r="I193" i="43" s="1"/>
  <c r="F101" i="43"/>
  <c r="F193" i="43" s="1"/>
  <c r="N101" i="43"/>
  <c r="N193" i="43" s="1"/>
  <c r="K101" i="43"/>
  <c r="K193" i="43" s="1"/>
  <c r="AP193" i="43"/>
  <c r="AA101" i="43"/>
  <c r="AA193" i="43" s="1"/>
  <c r="AB101" i="43"/>
  <c r="AB193" i="43" s="1"/>
  <c r="AW193" i="43"/>
  <c r="BH193" i="43"/>
  <c r="E101" i="43"/>
  <c r="E193" i="43" s="1"/>
  <c r="O101" i="43"/>
  <c r="O193" i="43" s="1"/>
  <c r="H101" i="43"/>
  <c r="H193" i="43" s="1"/>
  <c r="CD193" i="43"/>
  <c r="BN193" i="43"/>
  <c r="BS193" i="43"/>
  <c r="AC101" i="43"/>
  <c r="AC193" i="43" s="1"/>
  <c r="M101" i="43"/>
  <c r="M193" i="43" s="1"/>
  <c r="D101" i="43"/>
  <c r="D193" i="43" s="1"/>
  <c r="P101" i="43"/>
  <c r="P193" i="43" s="1"/>
  <c r="BM193" i="43"/>
  <c r="J101" i="43"/>
  <c r="J193" i="43" s="1"/>
  <c r="BL193" i="43"/>
  <c r="L101" i="43"/>
  <c r="L193" i="43" s="1"/>
  <c r="CA193" i="43"/>
  <c r="CB193" i="43"/>
  <c r="G101" i="43"/>
  <c r="G193" i="43" s="1"/>
  <c r="BC193" i="43"/>
  <c r="O129" i="43"/>
  <c r="O221" i="43" s="1"/>
  <c r="M129" i="43"/>
  <c r="M221" i="43" s="1"/>
  <c r="D129" i="43"/>
  <c r="D221" i="43" s="1"/>
  <c r="N129" i="43"/>
  <c r="N221" i="43" s="1"/>
  <c r="AP129" i="43"/>
  <c r="AP221" i="43" s="1"/>
  <c r="BL129" i="43"/>
  <c r="BL221" i="43" s="1"/>
  <c r="CG129" i="43"/>
  <c r="CG221" i="43" s="1"/>
  <c r="BQ129" i="43"/>
  <c r="BQ221" i="43" s="1"/>
  <c r="BA129" i="43"/>
  <c r="BA221" i="43" s="1"/>
  <c r="CF129" i="43"/>
  <c r="CF221" i="43" s="1"/>
  <c r="BB129" i="43"/>
  <c r="BB221" i="43" s="1"/>
  <c r="BZ129" i="43"/>
  <c r="BZ221" i="43" s="1"/>
  <c r="AR129" i="43"/>
  <c r="AR221" i="43" s="1"/>
  <c r="BW129" i="43"/>
  <c r="BW221" i="43" s="1"/>
  <c r="BG129" i="43"/>
  <c r="BG221" i="43" s="1"/>
  <c r="AQ129" i="43"/>
  <c r="AQ221" i="43" s="1"/>
  <c r="BN129" i="43"/>
  <c r="BN221" i="43" s="1"/>
  <c r="K129" i="43"/>
  <c r="K221" i="43" s="1"/>
  <c r="I129" i="43"/>
  <c r="I221" i="43" s="1"/>
  <c r="P129" i="43"/>
  <c r="P221" i="43" s="1"/>
  <c r="J129" i="43"/>
  <c r="J221" i="43" s="1"/>
  <c r="BD129" i="43"/>
  <c r="BD221" i="43" s="1"/>
  <c r="CC129" i="43"/>
  <c r="CC221" i="43" s="1"/>
  <c r="BM129" i="43"/>
  <c r="BM221" i="43" s="1"/>
  <c r="AW129" i="43"/>
  <c r="AW221" i="43" s="1"/>
  <c r="BX129" i="43"/>
  <c r="BX221" i="43" s="1"/>
  <c r="AT129" i="43"/>
  <c r="AT221" i="43" s="1"/>
  <c r="BP129" i="43"/>
  <c r="BP221" i="43" s="1"/>
  <c r="CI129" i="43"/>
  <c r="CI221" i="43" s="1"/>
  <c r="BS129" i="43"/>
  <c r="BS221" i="43" s="1"/>
  <c r="BC129" i="43"/>
  <c r="BC221" i="43" s="1"/>
  <c r="AB129" i="43"/>
  <c r="AB221" i="43" s="1"/>
  <c r="BF129" i="43"/>
  <c r="BF221" i="43" s="1"/>
  <c r="L129" i="43"/>
  <c r="L221" i="43" s="1"/>
  <c r="AV129" i="43"/>
  <c r="AV221" i="43" s="1"/>
  <c r="BI129" i="43"/>
  <c r="BI221" i="43" s="1"/>
  <c r="BR129" i="43"/>
  <c r="BR221" i="43" s="1"/>
  <c r="BH129" i="43"/>
  <c r="BH221" i="43" s="1"/>
  <c r="BO129" i="43"/>
  <c r="BO221" i="43" s="1"/>
  <c r="CB129" i="43"/>
  <c r="CB221" i="43" s="1"/>
  <c r="AS129" i="43"/>
  <c r="AS221" i="43" s="1"/>
  <c r="AY129" i="43"/>
  <c r="AY221" i="43" s="1"/>
  <c r="E129" i="43"/>
  <c r="E221" i="43" s="1"/>
  <c r="BU129" i="43"/>
  <c r="BU221" i="43" s="1"/>
  <c r="CH129" i="43"/>
  <c r="CH221" i="43" s="1"/>
  <c r="AU129" i="43"/>
  <c r="AU221" i="43" s="1"/>
  <c r="G129" i="43"/>
  <c r="G221" i="43" s="1"/>
  <c r="H129" i="43"/>
  <c r="H221" i="43" s="1"/>
  <c r="AC129" i="43"/>
  <c r="AC221" i="43" s="1"/>
  <c r="BE129" i="43"/>
  <c r="BE221" i="43" s="1"/>
  <c r="BJ129" i="43"/>
  <c r="BJ221" i="43" s="1"/>
  <c r="AZ129" i="43"/>
  <c r="AZ221" i="43" s="1"/>
  <c r="BK129" i="43"/>
  <c r="BK221" i="43" s="1"/>
  <c r="BT129" i="43"/>
  <c r="BT221" i="43" s="1"/>
  <c r="F129" i="43"/>
  <c r="F221" i="43" s="1"/>
  <c r="CD129" i="43"/>
  <c r="CD221" i="43" s="1"/>
  <c r="BY129" i="43"/>
  <c r="BY221" i="43" s="1"/>
  <c r="AA129" i="43"/>
  <c r="AA221" i="43" s="1"/>
  <c r="CE129" i="43"/>
  <c r="CE221" i="43" s="1"/>
  <c r="AX129" i="43"/>
  <c r="AX221" i="43" s="1"/>
  <c r="BV129" i="43"/>
  <c r="BV221" i="43" s="1"/>
  <c r="CA129" i="43"/>
  <c r="CA221" i="43" s="1"/>
  <c r="AO129" i="43"/>
  <c r="AO221" i="43" s="1"/>
  <c r="C103" i="42"/>
  <c r="C100" i="42"/>
  <c r="C195" i="42"/>
  <c r="C220" i="42"/>
  <c r="C193" i="42"/>
  <c r="C140" i="42"/>
  <c r="C196" i="42"/>
  <c r="C221" i="42"/>
  <c r="C101" i="42"/>
  <c r="C129" i="42"/>
  <c r="C104" i="42"/>
  <c r="C128" i="42"/>
  <c r="P163" i="45"/>
  <c r="L163" i="45"/>
  <c r="H163" i="45"/>
  <c r="D163" i="45"/>
  <c r="N163" i="45"/>
  <c r="I163" i="45"/>
  <c r="K163" i="45"/>
  <c r="F163" i="45"/>
  <c r="M163" i="45"/>
  <c r="G163" i="45"/>
  <c r="J163" i="45"/>
  <c r="O163" i="45"/>
  <c r="E163" i="45"/>
  <c r="M144" i="45"/>
  <c r="I144" i="45"/>
  <c r="E144" i="45"/>
  <c r="O144" i="45"/>
  <c r="J144" i="45"/>
  <c r="D144" i="45"/>
  <c r="L144" i="45"/>
  <c r="G144" i="45"/>
  <c r="N144" i="45"/>
  <c r="H144" i="45"/>
  <c r="P144" i="45"/>
  <c r="F144" i="45"/>
  <c r="K144" i="45"/>
  <c r="O148" i="45"/>
  <c r="K148" i="45"/>
  <c r="G148" i="45"/>
  <c r="L148" i="45"/>
  <c r="F148" i="45"/>
  <c r="N148" i="45"/>
  <c r="I148" i="45"/>
  <c r="D148" i="45"/>
  <c r="P148" i="45"/>
  <c r="E148" i="45"/>
  <c r="J148" i="45"/>
  <c r="M148" i="45"/>
  <c r="H148" i="45"/>
  <c r="M146" i="45"/>
  <c r="I146" i="45"/>
  <c r="O146" i="45"/>
  <c r="L146" i="45"/>
  <c r="G146" i="45"/>
  <c r="N146" i="45"/>
  <c r="F146" i="45"/>
  <c r="J146" i="45"/>
  <c r="D146" i="45"/>
  <c r="E146" i="45"/>
  <c r="K146" i="45"/>
  <c r="H146" i="45"/>
  <c r="P146" i="45"/>
  <c r="N147" i="45"/>
  <c r="J147" i="45"/>
  <c r="F147" i="45"/>
  <c r="P147" i="45"/>
  <c r="K147" i="45"/>
  <c r="E147" i="45"/>
  <c r="M147" i="45"/>
  <c r="H147" i="45"/>
  <c r="I147" i="45"/>
  <c r="O147" i="45"/>
  <c r="D147" i="45"/>
  <c r="G147" i="45"/>
  <c r="L147" i="45"/>
  <c r="M164" i="45"/>
  <c r="I164" i="45"/>
  <c r="E164" i="45"/>
  <c r="O164" i="45"/>
  <c r="J164" i="45"/>
  <c r="D164" i="45"/>
  <c r="L164" i="45"/>
  <c r="G164" i="45"/>
  <c r="H164" i="45"/>
  <c r="N164" i="45"/>
  <c r="P164" i="45"/>
  <c r="F164" i="45"/>
  <c r="K164" i="45"/>
  <c r="P149" i="45"/>
  <c r="L149" i="45"/>
  <c r="H149" i="45"/>
  <c r="D149" i="45"/>
  <c r="M149" i="45"/>
  <c r="G149" i="45"/>
  <c r="O149" i="45"/>
  <c r="J149" i="45"/>
  <c r="E149" i="45"/>
  <c r="K149" i="45"/>
  <c r="F149" i="45"/>
  <c r="I149" i="45"/>
  <c r="N149" i="45"/>
  <c r="N145" i="45"/>
  <c r="J145" i="45"/>
  <c r="F145" i="45"/>
  <c r="P145" i="45"/>
  <c r="K145" i="45"/>
  <c r="E145" i="45"/>
  <c r="M145" i="45"/>
  <c r="H145" i="45"/>
  <c r="I145" i="45"/>
  <c r="O145" i="45"/>
  <c r="D145" i="45"/>
  <c r="L145" i="45"/>
  <c r="G145" i="45"/>
  <c r="M103" i="44"/>
  <c r="I103" i="44"/>
  <c r="E103" i="44"/>
  <c r="P103" i="44"/>
  <c r="L103" i="44"/>
  <c r="H103" i="44"/>
  <c r="D103" i="44"/>
  <c r="J103" i="44"/>
  <c r="O103" i="44"/>
  <c r="F103" i="44"/>
  <c r="N103" i="44"/>
  <c r="K103" i="44"/>
  <c r="G103" i="44"/>
  <c r="M117" i="44"/>
  <c r="I117" i="44"/>
  <c r="E117" i="44"/>
  <c r="P117" i="44"/>
  <c r="K117" i="44"/>
  <c r="F117" i="44"/>
  <c r="O117" i="44"/>
  <c r="J117" i="44"/>
  <c r="D117" i="44"/>
  <c r="L117" i="44"/>
  <c r="G117" i="44"/>
  <c r="N117" i="44"/>
  <c r="H117" i="44"/>
  <c r="P116" i="44"/>
  <c r="L116" i="44"/>
  <c r="H116" i="44"/>
  <c r="D116" i="44"/>
  <c r="O116" i="44"/>
  <c r="J116" i="44"/>
  <c r="E116" i="44"/>
  <c r="N116" i="44"/>
  <c r="I116" i="44"/>
  <c r="F116" i="44"/>
  <c r="G116" i="44"/>
  <c r="M116" i="44"/>
  <c r="K116" i="44"/>
  <c r="P130" i="44"/>
  <c r="L130" i="44"/>
  <c r="H130" i="44"/>
  <c r="D130" i="44"/>
  <c r="K130" i="44"/>
  <c r="F130" i="44"/>
  <c r="O130" i="44"/>
  <c r="J130" i="44"/>
  <c r="E130" i="44"/>
  <c r="G130" i="44"/>
  <c r="M130" i="44"/>
  <c r="I130" i="44"/>
  <c r="N130" i="44"/>
  <c r="N114" i="44"/>
  <c r="J114" i="44"/>
  <c r="F114" i="44"/>
  <c r="M114" i="44"/>
  <c r="H114" i="44"/>
  <c r="L114" i="44"/>
  <c r="G114" i="44"/>
  <c r="O114" i="44"/>
  <c r="D114" i="44"/>
  <c r="I114" i="44"/>
  <c r="P114" i="44"/>
  <c r="E114" i="44"/>
  <c r="K114" i="44"/>
  <c r="N122" i="44"/>
  <c r="J122" i="44"/>
  <c r="F122" i="44"/>
  <c r="P122" i="44"/>
  <c r="K122" i="44"/>
  <c r="E122" i="44"/>
  <c r="O122" i="44"/>
  <c r="I122" i="44"/>
  <c r="D122" i="44"/>
  <c r="L122" i="44"/>
  <c r="H122" i="44"/>
  <c r="M122" i="44"/>
  <c r="G122" i="44"/>
  <c r="M113" i="44"/>
  <c r="I113" i="44"/>
  <c r="E113" i="44"/>
  <c r="L113" i="44"/>
  <c r="G113" i="44"/>
  <c r="P113" i="44"/>
  <c r="K113" i="44"/>
  <c r="F113" i="44"/>
  <c r="H113" i="44"/>
  <c r="J113" i="44"/>
  <c r="D113" i="44"/>
  <c r="O113" i="44"/>
  <c r="N113" i="44"/>
  <c r="M121" i="44"/>
  <c r="I121" i="44"/>
  <c r="E121" i="44"/>
  <c r="O121" i="44"/>
  <c r="J121" i="44"/>
  <c r="D121" i="44"/>
  <c r="N121" i="44"/>
  <c r="H121" i="44"/>
  <c r="P121" i="44"/>
  <c r="F121" i="44"/>
  <c r="L121" i="44"/>
  <c r="K121" i="44"/>
  <c r="G121" i="44"/>
  <c r="P124" i="44"/>
  <c r="L124" i="44"/>
  <c r="H124" i="44"/>
  <c r="D124" i="44"/>
  <c r="M124" i="44"/>
  <c r="G124" i="44"/>
  <c r="K124" i="44"/>
  <c r="F124" i="44"/>
  <c r="N124" i="44"/>
  <c r="O124" i="44"/>
  <c r="I124" i="44"/>
  <c r="J124" i="44"/>
  <c r="E124" i="44"/>
  <c r="O133" i="44"/>
  <c r="K133" i="44"/>
  <c r="G133" i="44"/>
  <c r="N133" i="44"/>
  <c r="I133" i="44"/>
  <c r="D133" i="44"/>
  <c r="M133" i="44"/>
  <c r="H133" i="44"/>
  <c r="P133" i="44"/>
  <c r="E133" i="44"/>
  <c r="J133" i="44"/>
  <c r="F133" i="44"/>
  <c r="L133" i="44"/>
  <c r="M125" i="44"/>
  <c r="I125" i="44"/>
  <c r="E125" i="44"/>
  <c r="N125" i="44"/>
  <c r="H125" i="44"/>
  <c r="L125" i="44"/>
  <c r="G125" i="44"/>
  <c r="J125" i="44"/>
  <c r="O125" i="44"/>
  <c r="K125" i="44"/>
  <c r="F125" i="44"/>
  <c r="P125" i="44"/>
  <c r="D125" i="44"/>
  <c r="P134" i="44"/>
  <c r="L134" i="44"/>
  <c r="H134" i="44"/>
  <c r="D134" i="44"/>
  <c r="O134" i="44"/>
  <c r="J134" i="44"/>
  <c r="E134" i="44"/>
  <c r="N134" i="44"/>
  <c r="I134" i="44"/>
  <c r="K134" i="44"/>
  <c r="G134" i="44"/>
  <c r="F134" i="44"/>
  <c r="M134" i="44"/>
  <c r="P110" i="44"/>
  <c r="L110" i="44"/>
  <c r="H110" i="44"/>
  <c r="D110" i="44"/>
  <c r="O110" i="44"/>
  <c r="K110" i="44"/>
  <c r="G110" i="44"/>
  <c r="I110" i="44"/>
  <c r="F110" i="44"/>
  <c r="N110" i="44"/>
  <c r="E110" i="44"/>
  <c r="M110" i="44"/>
  <c r="J110" i="44"/>
  <c r="N118" i="44"/>
  <c r="J118" i="44"/>
  <c r="F118" i="44"/>
  <c r="L118" i="44"/>
  <c r="G118" i="44"/>
  <c r="P118" i="44"/>
  <c r="K118" i="44"/>
  <c r="E118" i="44"/>
  <c r="H118" i="44"/>
  <c r="D118" i="44"/>
  <c r="M118" i="44"/>
  <c r="O118" i="44"/>
  <c r="I118" i="44"/>
  <c r="O109" i="44"/>
  <c r="K109" i="44"/>
  <c r="G109" i="44"/>
  <c r="N109" i="44"/>
  <c r="J109" i="44"/>
  <c r="F109" i="44"/>
  <c r="P109" i="44"/>
  <c r="H109" i="44"/>
  <c r="L109" i="44"/>
  <c r="I109" i="44"/>
  <c r="E109" i="44"/>
  <c r="M109" i="44"/>
  <c r="D109" i="44"/>
  <c r="O137" i="44"/>
  <c r="K137" i="44"/>
  <c r="G137" i="44"/>
  <c r="M137" i="44"/>
  <c r="H137" i="44"/>
  <c r="L137" i="44"/>
  <c r="F137" i="44"/>
  <c r="I137" i="44"/>
  <c r="E137" i="44"/>
  <c r="P137" i="44"/>
  <c r="D137" i="44"/>
  <c r="N137" i="44"/>
  <c r="J137" i="44"/>
  <c r="N132" i="44"/>
  <c r="J132" i="44"/>
  <c r="F132" i="44"/>
  <c r="M132" i="44"/>
  <c r="H132" i="44"/>
  <c r="L132" i="44"/>
  <c r="G132" i="44"/>
  <c r="I132" i="44"/>
  <c r="K132" i="44"/>
  <c r="E132" i="44"/>
  <c r="P132" i="44"/>
  <c r="D132" i="44"/>
  <c r="O132" i="44"/>
  <c r="M111" i="44"/>
  <c r="I111" i="44"/>
  <c r="E111" i="44"/>
  <c r="P111" i="44"/>
  <c r="L111" i="44"/>
  <c r="H111" i="44"/>
  <c r="D111" i="44"/>
  <c r="J111" i="44"/>
  <c r="N111" i="44"/>
  <c r="G111" i="44"/>
  <c r="K111" i="44"/>
  <c r="F111" i="44"/>
  <c r="O111" i="44"/>
  <c r="O119" i="44"/>
  <c r="K119" i="44"/>
  <c r="G119" i="44"/>
  <c r="M119" i="44"/>
  <c r="H119" i="44"/>
  <c r="L119" i="44"/>
  <c r="F119" i="44"/>
  <c r="N119" i="44"/>
  <c r="D119" i="44"/>
  <c r="E119" i="44"/>
  <c r="P119" i="44"/>
  <c r="J119" i="44"/>
  <c r="I119" i="44"/>
  <c r="N108" i="44"/>
  <c r="J108" i="44"/>
  <c r="F108" i="44"/>
  <c r="M108" i="44"/>
  <c r="I108" i="44"/>
  <c r="E108" i="44"/>
  <c r="O108" i="44"/>
  <c r="G108" i="44"/>
  <c r="P108" i="44"/>
  <c r="D108" i="44"/>
  <c r="K108" i="44"/>
  <c r="L108" i="44"/>
  <c r="H108" i="44"/>
  <c r="N136" i="44"/>
  <c r="J136" i="44"/>
  <c r="F136" i="44"/>
  <c r="L136" i="44"/>
  <c r="G136" i="44"/>
  <c r="P136" i="44"/>
  <c r="K136" i="44"/>
  <c r="E136" i="44"/>
  <c r="M136" i="44"/>
  <c r="H136" i="44"/>
  <c r="D136" i="44"/>
  <c r="O136" i="44"/>
  <c r="I136" i="44"/>
  <c r="P106" i="44"/>
  <c r="L106" i="44"/>
  <c r="H106" i="44"/>
  <c r="D106" i="44"/>
  <c r="O106" i="44"/>
  <c r="K106" i="44"/>
  <c r="G106" i="44"/>
  <c r="M106" i="44"/>
  <c r="E106" i="44"/>
  <c r="N106" i="44"/>
  <c r="J106" i="44"/>
  <c r="I106" i="44"/>
  <c r="F106" i="44"/>
  <c r="P112" i="44"/>
  <c r="L112" i="44"/>
  <c r="H112" i="44"/>
  <c r="K112" i="44"/>
  <c r="F112" i="44"/>
  <c r="O112" i="44"/>
  <c r="J112" i="44"/>
  <c r="E112" i="44"/>
  <c r="M112" i="44"/>
  <c r="I112" i="44"/>
  <c r="G112" i="44"/>
  <c r="D112" i="44"/>
  <c r="N112" i="44"/>
  <c r="P120" i="44"/>
  <c r="L120" i="44"/>
  <c r="H120" i="44"/>
  <c r="D120" i="44"/>
  <c r="N120" i="44"/>
  <c r="I120" i="44"/>
  <c r="M120" i="44"/>
  <c r="G120" i="44"/>
  <c r="J120" i="44"/>
  <c r="E120" i="44"/>
  <c r="K120" i="44"/>
  <c r="O120" i="44"/>
  <c r="F120" i="44"/>
  <c r="M107" i="44"/>
  <c r="I107" i="44"/>
  <c r="E107" i="44"/>
  <c r="P107" i="44"/>
  <c r="L107" i="44"/>
  <c r="H107" i="44"/>
  <c r="D107" i="44"/>
  <c r="N107" i="44"/>
  <c r="F107" i="44"/>
  <c r="J107" i="44"/>
  <c r="G107" i="44"/>
  <c r="O107" i="44"/>
  <c r="K107" i="44"/>
  <c r="O115" i="44"/>
  <c r="K115" i="44"/>
  <c r="G115" i="44"/>
  <c r="N115" i="44"/>
  <c r="I115" i="44"/>
  <c r="D115" i="44"/>
  <c r="M115" i="44"/>
  <c r="H115" i="44"/>
  <c r="J115" i="44"/>
  <c r="F115" i="44"/>
  <c r="E115" i="44"/>
  <c r="P115" i="44"/>
  <c r="L115" i="44"/>
  <c r="O123" i="44"/>
  <c r="K123" i="44"/>
  <c r="G123" i="44"/>
  <c r="L123" i="44"/>
  <c r="F123" i="44"/>
  <c r="P123" i="44"/>
  <c r="J123" i="44"/>
  <c r="E123" i="44"/>
  <c r="H123" i="44"/>
  <c r="N123" i="44"/>
  <c r="M123" i="44"/>
  <c r="I123" i="44"/>
  <c r="D123" i="44"/>
  <c r="M131" i="44"/>
  <c r="I131" i="44"/>
  <c r="E131" i="44"/>
  <c r="L131" i="44"/>
  <c r="G131" i="44"/>
  <c r="P131" i="44"/>
  <c r="K131" i="44"/>
  <c r="F131" i="44"/>
  <c r="N131" i="44"/>
  <c r="J131" i="44"/>
  <c r="H131" i="44"/>
  <c r="D131" i="44"/>
  <c r="O131" i="44"/>
  <c r="M135" i="44"/>
  <c r="I135" i="44"/>
  <c r="E135" i="44"/>
  <c r="P135" i="44"/>
  <c r="K135" i="44"/>
  <c r="F135" i="44"/>
  <c r="O135" i="44"/>
  <c r="J135" i="44"/>
  <c r="D135" i="44"/>
  <c r="G135" i="44"/>
  <c r="H135" i="44"/>
  <c r="N135" i="44"/>
  <c r="L135" i="44"/>
  <c r="AP148" i="45"/>
  <c r="AP146" i="45"/>
  <c r="AP163" i="45"/>
  <c r="AP149" i="45"/>
  <c r="AP147" i="45"/>
  <c r="AP164" i="45"/>
  <c r="AP145" i="45"/>
  <c r="AP144" i="45"/>
  <c r="AP103" i="44"/>
  <c r="AP132" i="44"/>
  <c r="AP106" i="44"/>
  <c r="AP112" i="44"/>
  <c r="AP120" i="44"/>
  <c r="AP134" i="44"/>
  <c r="AP110" i="44"/>
  <c r="AP118" i="44"/>
  <c r="AP109" i="44"/>
  <c r="AP117" i="44"/>
  <c r="AP137" i="44"/>
  <c r="AP130" i="44"/>
  <c r="AP114" i="44"/>
  <c r="AP122" i="44"/>
  <c r="AP113" i="44"/>
  <c r="AP121" i="44"/>
  <c r="AP124" i="44"/>
  <c r="AP133" i="44"/>
  <c r="AP125" i="44"/>
  <c r="AP116" i="44"/>
  <c r="AP111" i="44"/>
  <c r="AP119" i="44"/>
  <c r="AP108" i="44"/>
  <c r="AP136" i="44"/>
  <c r="AP107" i="44"/>
  <c r="AP115" i="44"/>
  <c r="AP123" i="44"/>
  <c r="AP131" i="44"/>
  <c r="AP135" i="44"/>
  <c r="C144" i="44"/>
  <c r="C146" i="44"/>
  <c r="C199" i="43"/>
  <c r="C201" i="43"/>
  <c r="C203" i="43"/>
  <c r="C205" i="43"/>
  <c r="C207" i="43"/>
  <c r="C132" i="43"/>
  <c r="C134" i="43"/>
  <c r="C136" i="43"/>
  <c r="CG103" i="44"/>
  <c r="CC103" i="44"/>
  <c r="BY103" i="44"/>
  <c r="BU103" i="44"/>
  <c r="BQ103" i="44"/>
  <c r="BK103" i="44"/>
  <c r="BE103" i="44"/>
  <c r="AW103" i="44"/>
  <c r="AB103" i="44"/>
  <c r="CF103" i="44"/>
  <c r="CB103" i="44"/>
  <c r="BX103" i="44"/>
  <c r="BT103" i="44"/>
  <c r="BP103" i="44"/>
  <c r="BL103" i="44"/>
  <c r="BH103" i="44"/>
  <c r="BD103" i="44"/>
  <c r="AZ103" i="44"/>
  <c r="AV103" i="44"/>
  <c r="AR103" i="44"/>
  <c r="AC103" i="44"/>
  <c r="BM103" i="44"/>
  <c r="BC103" i="44"/>
  <c r="AU103" i="44"/>
  <c r="CI103" i="44"/>
  <c r="CE103" i="44"/>
  <c r="CA103" i="44"/>
  <c r="BW103" i="44"/>
  <c r="BS103" i="44"/>
  <c r="BO103" i="44"/>
  <c r="BI103" i="44"/>
  <c r="BA103" i="44"/>
  <c r="AQ103" i="44"/>
  <c r="CH103" i="44"/>
  <c r="CD103" i="44"/>
  <c r="BZ103" i="44"/>
  <c r="BV103" i="44"/>
  <c r="BR103" i="44"/>
  <c r="BN103" i="44"/>
  <c r="BJ103" i="44"/>
  <c r="BF103" i="44"/>
  <c r="BB103" i="44"/>
  <c r="AX103" i="44"/>
  <c r="AT103" i="44"/>
  <c r="AO103" i="44"/>
  <c r="AA103" i="44"/>
  <c r="BG103" i="44"/>
  <c r="AY103" i="44"/>
  <c r="AS103" i="44"/>
  <c r="CH145" i="45"/>
  <c r="CD145" i="45"/>
  <c r="BZ145" i="45"/>
  <c r="BV145" i="45"/>
  <c r="BR145" i="45"/>
  <c r="BN145" i="45"/>
  <c r="BJ145" i="45"/>
  <c r="BF145" i="45"/>
  <c r="BB145" i="45"/>
  <c r="AX145" i="45"/>
  <c r="AT145" i="45"/>
  <c r="AO145" i="45"/>
  <c r="AA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CF145" i="45"/>
  <c r="CB145" i="45"/>
  <c r="BX145" i="45"/>
  <c r="BT145" i="45"/>
  <c r="BP145" i="45"/>
  <c r="BL145" i="45"/>
  <c r="BH145" i="45"/>
  <c r="BD145" i="45"/>
  <c r="AZ145" i="45"/>
  <c r="AV145" i="45"/>
  <c r="AR145" i="45"/>
  <c r="AC145" i="45"/>
  <c r="CI145" i="45"/>
  <c r="CE145" i="45"/>
  <c r="CA145" i="45"/>
  <c r="BW145" i="45"/>
  <c r="BS145" i="45"/>
  <c r="BO145" i="45"/>
  <c r="BK145" i="45"/>
  <c r="BG145" i="45"/>
  <c r="BC145" i="45"/>
  <c r="AY145" i="45"/>
  <c r="AU145" i="45"/>
  <c r="AQ145" i="45"/>
  <c r="AB145" i="45"/>
  <c r="A145" i="46"/>
  <c r="B145" i="46" s="1"/>
  <c r="A86" i="47"/>
  <c r="A168" i="46"/>
  <c r="A163" i="46"/>
  <c r="B163" i="46" s="1"/>
  <c r="CI144" i="45"/>
  <c r="CE144" i="45"/>
  <c r="CA144" i="45"/>
  <c r="BW144" i="45"/>
  <c r="BS144" i="45"/>
  <c r="BO144" i="45"/>
  <c r="BK144" i="45"/>
  <c r="BG144" i="45"/>
  <c r="BC144" i="45"/>
  <c r="AY144" i="45"/>
  <c r="AU144" i="45"/>
  <c r="AQ144" i="45"/>
  <c r="AB144" i="45"/>
  <c r="CF144" i="45"/>
  <c r="CB144" i="45"/>
  <c r="BX144" i="45"/>
  <c r="BT144" i="45"/>
  <c r="BP144" i="45"/>
  <c r="BL144" i="45"/>
  <c r="BH144" i="45"/>
  <c r="BD144" i="45"/>
  <c r="AZ144" i="45"/>
  <c r="AV144" i="45"/>
  <c r="AR144" i="45"/>
  <c r="AC144" i="45"/>
  <c r="CG144" i="45"/>
  <c r="CC144" i="45"/>
  <c r="BY144" i="45"/>
  <c r="BU144" i="45"/>
  <c r="BQ144" i="45"/>
  <c r="BM144" i="45"/>
  <c r="BI144" i="45"/>
  <c r="BE144" i="45"/>
  <c r="BA144" i="45"/>
  <c r="AW144" i="45"/>
  <c r="AS144" i="45"/>
  <c r="CH144" i="45"/>
  <c r="CD144" i="45"/>
  <c r="BZ144" i="45"/>
  <c r="BV144" i="45"/>
  <c r="BR144" i="45"/>
  <c r="BN144" i="45"/>
  <c r="BJ144" i="45"/>
  <c r="BF144" i="45"/>
  <c r="BB144" i="45"/>
  <c r="AX144" i="45"/>
  <c r="AT144" i="45"/>
  <c r="AO144" i="45"/>
  <c r="AA144" i="45"/>
  <c r="A20" i="47"/>
  <c r="B20" i="47" s="1"/>
  <c r="A194" i="46"/>
  <c r="A102" i="46"/>
  <c r="A146" i="46"/>
  <c r="B146" i="46" s="1"/>
  <c r="CG130" i="44"/>
  <c r="CC130" i="44"/>
  <c r="BY130" i="44"/>
  <c r="BU130" i="44"/>
  <c r="BQ130" i="44"/>
  <c r="BM130" i="44"/>
  <c r="BI130" i="44"/>
  <c r="BE130" i="44"/>
  <c r="BA130" i="44"/>
  <c r="AW130" i="44"/>
  <c r="AS130" i="44"/>
  <c r="CH130" i="44"/>
  <c r="CD130" i="44"/>
  <c r="BZ130" i="44"/>
  <c r="BV130" i="44"/>
  <c r="BR130" i="44"/>
  <c r="BN130" i="44"/>
  <c r="BJ130" i="44"/>
  <c r="BF130" i="44"/>
  <c r="BB130" i="44"/>
  <c r="AX130" i="44"/>
  <c r="AT130" i="44"/>
  <c r="AO130" i="44"/>
  <c r="AA130" i="44"/>
  <c r="CI130" i="44"/>
  <c r="CE130" i="44"/>
  <c r="CA130" i="44"/>
  <c r="BW130" i="44"/>
  <c r="BS130" i="44"/>
  <c r="BO130" i="44"/>
  <c r="BK130" i="44"/>
  <c r="BG130" i="44"/>
  <c r="BC130" i="44"/>
  <c r="AY130" i="44"/>
  <c r="AU130" i="44"/>
  <c r="AQ130" i="44"/>
  <c r="AB130" i="44"/>
  <c r="CF130" i="44"/>
  <c r="CB130" i="44"/>
  <c r="BX130" i="44"/>
  <c r="BT130" i="44"/>
  <c r="BP130" i="44"/>
  <c r="BL130" i="44"/>
  <c r="BH130" i="44"/>
  <c r="BD130" i="44"/>
  <c r="AZ130" i="44"/>
  <c r="AV130" i="44"/>
  <c r="AR130" i="44"/>
  <c r="AC130" i="44"/>
  <c r="CG132" i="44"/>
  <c r="CC132" i="44"/>
  <c r="BY132" i="44"/>
  <c r="BU132" i="44"/>
  <c r="BQ132" i="44"/>
  <c r="BM132" i="44"/>
  <c r="BI132" i="44"/>
  <c r="BE132" i="44"/>
  <c r="BA132" i="44"/>
  <c r="AW132" i="44"/>
  <c r="AS132" i="44"/>
  <c r="CH132" i="44"/>
  <c r="CD132" i="44"/>
  <c r="BZ132" i="44"/>
  <c r="BV132" i="44"/>
  <c r="BR132" i="44"/>
  <c r="BN132" i="44"/>
  <c r="BJ132" i="44"/>
  <c r="BF132" i="44"/>
  <c r="BB132" i="44"/>
  <c r="AX132" i="44"/>
  <c r="AT132" i="44"/>
  <c r="AO132" i="44"/>
  <c r="AA132" i="44"/>
  <c r="CI132" i="44"/>
  <c r="CE132" i="44"/>
  <c r="CA132" i="44"/>
  <c r="BW132" i="44"/>
  <c r="BS132" i="44"/>
  <c r="BO132" i="44"/>
  <c r="BK132" i="44"/>
  <c r="BG132" i="44"/>
  <c r="BC132" i="44"/>
  <c r="AY132" i="44"/>
  <c r="AU132" i="44"/>
  <c r="AQ132" i="44"/>
  <c r="AB132" i="44"/>
  <c r="CF132" i="44"/>
  <c r="CB132" i="44"/>
  <c r="BX132" i="44"/>
  <c r="BT132" i="44"/>
  <c r="BP132" i="44"/>
  <c r="BL132" i="44"/>
  <c r="BH132" i="44"/>
  <c r="BD132" i="44"/>
  <c r="AZ132" i="44"/>
  <c r="AV132" i="44"/>
  <c r="AR132" i="44"/>
  <c r="AC132" i="44"/>
  <c r="CG134" i="44"/>
  <c r="CC134" i="44"/>
  <c r="BY134" i="44"/>
  <c r="BU134" i="44"/>
  <c r="BQ134" i="44"/>
  <c r="BM134" i="44"/>
  <c r="BI134" i="44"/>
  <c r="BE134" i="44"/>
  <c r="BA134" i="44"/>
  <c r="AW134" i="44"/>
  <c r="AS134" i="44"/>
  <c r="CH134" i="44"/>
  <c r="CD134" i="44"/>
  <c r="BZ134" i="44"/>
  <c r="BV134" i="44"/>
  <c r="BR134" i="44"/>
  <c r="BN134" i="44"/>
  <c r="BJ134" i="44"/>
  <c r="BF134" i="44"/>
  <c r="BB134" i="44"/>
  <c r="AX134" i="44"/>
  <c r="AT134" i="44"/>
  <c r="AO134" i="44"/>
  <c r="AA134" i="44"/>
  <c r="CI134" i="44"/>
  <c r="CE134" i="44"/>
  <c r="CA134" i="44"/>
  <c r="BW134" i="44"/>
  <c r="BS134" i="44"/>
  <c r="BO134" i="44"/>
  <c r="BK134" i="44"/>
  <c r="BG134" i="44"/>
  <c r="BC134" i="44"/>
  <c r="AY134" i="44"/>
  <c r="AU134" i="44"/>
  <c r="AQ134" i="44"/>
  <c r="AB134" i="44"/>
  <c r="CF134" i="44"/>
  <c r="CB134" i="44"/>
  <c r="BX134" i="44"/>
  <c r="BT134" i="44"/>
  <c r="BP134" i="44"/>
  <c r="BL134" i="44"/>
  <c r="BH134" i="44"/>
  <c r="BD134" i="44"/>
  <c r="AZ134" i="44"/>
  <c r="AV134" i="44"/>
  <c r="AR134" i="44"/>
  <c r="AC134" i="44"/>
  <c r="CG136" i="44"/>
  <c r="CC136" i="44"/>
  <c r="BY136" i="44"/>
  <c r="BU136" i="44"/>
  <c r="BQ136" i="44"/>
  <c r="BM136" i="44"/>
  <c r="BI136" i="44"/>
  <c r="BE136" i="44"/>
  <c r="BA136" i="44"/>
  <c r="AW136" i="44"/>
  <c r="AS136" i="44"/>
  <c r="CH136" i="44"/>
  <c r="CD136" i="44"/>
  <c r="BZ136" i="44"/>
  <c r="BV136" i="44"/>
  <c r="BR136" i="44"/>
  <c r="BN136" i="44"/>
  <c r="BJ136" i="44"/>
  <c r="BF136" i="44"/>
  <c r="BB136" i="44"/>
  <c r="AX136" i="44"/>
  <c r="AT136" i="44"/>
  <c r="AO136" i="44"/>
  <c r="AA136" i="44"/>
  <c r="CI136" i="44"/>
  <c r="CE136" i="44"/>
  <c r="CA136" i="44"/>
  <c r="BW136" i="44"/>
  <c r="BS136" i="44"/>
  <c r="BO136" i="44"/>
  <c r="BK136" i="44"/>
  <c r="BG136" i="44"/>
  <c r="BC136" i="44"/>
  <c r="AY136" i="44"/>
  <c r="AU136" i="44"/>
  <c r="AQ136" i="44"/>
  <c r="AB136" i="44"/>
  <c r="CF136" i="44"/>
  <c r="CB136" i="44"/>
  <c r="BX136" i="44"/>
  <c r="BT136" i="44"/>
  <c r="BP136" i="44"/>
  <c r="BL136" i="44"/>
  <c r="BH136" i="44"/>
  <c r="BD136" i="44"/>
  <c r="AZ136" i="44"/>
  <c r="AV136" i="44"/>
  <c r="AR136" i="44"/>
  <c r="AC136" i="44"/>
  <c r="A73" i="47"/>
  <c r="A155" i="46"/>
  <c r="A75" i="47"/>
  <c r="A157" i="46"/>
  <c r="A77" i="47"/>
  <c r="A159" i="46"/>
  <c r="A87" i="47"/>
  <c r="A169" i="46"/>
  <c r="A147" i="46"/>
  <c r="B147" i="46" s="1"/>
  <c r="A166" i="46"/>
  <c r="A493" i="46"/>
  <c r="CH198" i="44"/>
  <c r="CD198" i="44"/>
  <c r="BZ198" i="44"/>
  <c r="BV198" i="44"/>
  <c r="BR198" i="44"/>
  <c r="BN198" i="44"/>
  <c r="BJ198" i="44"/>
  <c r="BF198" i="44"/>
  <c r="BB198" i="44"/>
  <c r="AX198" i="44"/>
  <c r="AT198" i="44"/>
  <c r="AO198" i="44"/>
  <c r="AA198" i="44"/>
  <c r="CG198" i="44"/>
  <c r="CC198" i="44"/>
  <c r="BY198" i="44"/>
  <c r="BU198" i="44"/>
  <c r="BQ198" i="44"/>
  <c r="BM198" i="44"/>
  <c r="BI198" i="44"/>
  <c r="BE198" i="44"/>
  <c r="BA198" i="44"/>
  <c r="AW198" i="44"/>
  <c r="AS198" i="44"/>
  <c r="CF198" i="44"/>
  <c r="CB198" i="44"/>
  <c r="BX198" i="44"/>
  <c r="BT198" i="44"/>
  <c r="BP198" i="44"/>
  <c r="BL198" i="44"/>
  <c r="BH198" i="44"/>
  <c r="BD198" i="44"/>
  <c r="AZ198" i="44"/>
  <c r="AV198" i="44"/>
  <c r="AR198" i="44"/>
  <c r="AC198" i="44"/>
  <c r="CI198" i="44"/>
  <c r="CE198" i="44"/>
  <c r="CA198" i="44"/>
  <c r="BW198" i="44"/>
  <c r="BS198" i="44"/>
  <c r="BO198" i="44"/>
  <c r="BK198" i="44"/>
  <c r="BG198" i="44"/>
  <c r="BC198" i="44"/>
  <c r="AY198" i="44"/>
  <c r="AU198" i="44"/>
  <c r="AQ198" i="44"/>
  <c r="AB198" i="44"/>
  <c r="CH202" i="44"/>
  <c r="CD202" i="44"/>
  <c r="BZ202" i="44"/>
  <c r="BV202" i="44"/>
  <c r="BR202" i="44"/>
  <c r="BN202" i="44"/>
  <c r="BJ202" i="44"/>
  <c r="BF202" i="44"/>
  <c r="BB202" i="44"/>
  <c r="AX202" i="44"/>
  <c r="AT202" i="44"/>
  <c r="AO202" i="44"/>
  <c r="AA202" i="44"/>
  <c r="CC202" i="44"/>
  <c r="BU202" i="44"/>
  <c r="BM202" i="44"/>
  <c r="BE202" i="44"/>
  <c r="AW202" i="44"/>
  <c r="CE202" i="44"/>
  <c r="BW202" i="44"/>
  <c r="BO202" i="44"/>
  <c r="BG202" i="44"/>
  <c r="AY202" i="44"/>
  <c r="AQ202" i="44"/>
  <c r="CF202" i="44"/>
  <c r="CB202" i="44"/>
  <c r="BX202" i="44"/>
  <c r="BT202" i="44"/>
  <c r="BP202" i="44"/>
  <c r="BL202" i="44"/>
  <c r="BH202" i="44"/>
  <c r="BD202" i="44"/>
  <c r="AZ202" i="44"/>
  <c r="AV202" i="44"/>
  <c r="AR202" i="44"/>
  <c r="AC202" i="44"/>
  <c r="CG202" i="44"/>
  <c r="BY202" i="44"/>
  <c r="BQ202" i="44"/>
  <c r="BI202" i="44"/>
  <c r="BA202" i="44"/>
  <c r="AS202" i="44"/>
  <c r="CI202" i="44"/>
  <c r="CA202" i="44"/>
  <c r="BS202" i="44"/>
  <c r="BK202" i="44"/>
  <c r="BC202" i="44"/>
  <c r="AU202" i="44"/>
  <c r="AB202" i="44"/>
  <c r="CH204" i="44"/>
  <c r="CD204" i="44"/>
  <c r="BZ204" i="44"/>
  <c r="BV204" i="44"/>
  <c r="BR204" i="44"/>
  <c r="BN204" i="44"/>
  <c r="BJ204" i="44"/>
  <c r="BF204" i="44"/>
  <c r="BB204" i="44"/>
  <c r="AX204" i="44"/>
  <c r="AT204" i="44"/>
  <c r="AO204" i="44"/>
  <c r="AA204" i="44"/>
  <c r="CE204" i="44"/>
  <c r="BW204" i="44"/>
  <c r="BO204" i="44"/>
  <c r="BG204" i="44"/>
  <c r="AY204" i="44"/>
  <c r="AQ204" i="44"/>
  <c r="CG204" i="44"/>
  <c r="BY204" i="44"/>
  <c r="BQ204" i="44"/>
  <c r="BI204" i="44"/>
  <c r="BA204" i="44"/>
  <c r="AS204" i="44"/>
  <c r="CF204" i="44"/>
  <c r="CB204" i="44"/>
  <c r="BX204" i="44"/>
  <c r="BT204" i="44"/>
  <c r="BP204" i="44"/>
  <c r="BL204" i="44"/>
  <c r="BH204" i="44"/>
  <c r="BD204" i="44"/>
  <c r="AZ204" i="44"/>
  <c r="AV204" i="44"/>
  <c r="AR204" i="44"/>
  <c r="AC204" i="44"/>
  <c r="CI204" i="44"/>
  <c r="CA204" i="44"/>
  <c r="BS204" i="44"/>
  <c r="BK204" i="44"/>
  <c r="BC204" i="44"/>
  <c r="AU204" i="44"/>
  <c r="AB204" i="44"/>
  <c r="CC204" i="44"/>
  <c r="BU204" i="44"/>
  <c r="BM204" i="44"/>
  <c r="BE204" i="44"/>
  <c r="AW204" i="44"/>
  <c r="CH206" i="44"/>
  <c r="CD206" i="44"/>
  <c r="BZ206" i="44"/>
  <c r="BV206" i="44"/>
  <c r="BR206" i="44"/>
  <c r="BN206" i="44"/>
  <c r="BJ206" i="44"/>
  <c r="BF206" i="44"/>
  <c r="BB206" i="44"/>
  <c r="AX206" i="44"/>
  <c r="AT206" i="44"/>
  <c r="AO206" i="44"/>
  <c r="AA206" i="44"/>
  <c r="CC206" i="44"/>
  <c r="BU206" i="44"/>
  <c r="BM206" i="44"/>
  <c r="BE206" i="44"/>
  <c r="AW206" i="44"/>
  <c r="CE206" i="44"/>
  <c r="BW206" i="44"/>
  <c r="BO206" i="44"/>
  <c r="BG206" i="44"/>
  <c r="AY206" i="44"/>
  <c r="AQ206" i="44"/>
  <c r="CF206" i="44"/>
  <c r="CB206" i="44"/>
  <c r="BX206" i="44"/>
  <c r="BT206" i="44"/>
  <c r="BP206" i="44"/>
  <c r="BL206" i="44"/>
  <c r="BH206" i="44"/>
  <c r="BD206" i="44"/>
  <c r="AZ206" i="44"/>
  <c r="AV206" i="44"/>
  <c r="AR206" i="44"/>
  <c r="AC206" i="44"/>
  <c r="CG206" i="44"/>
  <c r="BY206" i="44"/>
  <c r="BQ206" i="44"/>
  <c r="BI206" i="44"/>
  <c r="BA206" i="44"/>
  <c r="AS206" i="44"/>
  <c r="CI206" i="44"/>
  <c r="CA206" i="44"/>
  <c r="BS206" i="44"/>
  <c r="BK206" i="44"/>
  <c r="BC206" i="44"/>
  <c r="AU206" i="44"/>
  <c r="AB206" i="44"/>
  <c r="CH208" i="44"/>
  <c r="CD208" i="44"/>
  <c r="BZ208" i="44"/>
  <c r="BV208" i="44"/>
  <c r="BR208" i="44"/>
  <c r="BN208" i="44"/>
  <c r="BJ208" i="44"/>
  <c r="BF208" i="44"/>
  <c r="BB208" i="44"/>
  <c r="AX208" i="44"/>
  <c r="AT208" i="44"/>
  <c r="AO208" i="44"/>
  <c r="AA208" i="44"/>
  <c r="CE208" i="44"/>
  <c r="BW208" i="44"/>
  <c r="BO208" i="44"/>
  <c r="BG208" i="44"/>
  <c r="AY208" i="44"/>
  <c r="AQ208" i="44"/>
  <c r="CG208" i="44"/>
  <c r="BY208" i="44"/>
  <c r="BQ208" i="44"/>
  <c r="BI208" i="44"/>
  <c r="BA208" i="44"/>
  <c r="AS208" i="44"/>
  <c r="CF208" i="44"/>
  <c r="CB208" i="44"/>
  <c r="BX208" i="44"/>
  <c r="BT208" i="44"/>
  <c r="BP208" i="44"/>
  <c r="BL208" i="44"/>
  <c r="BH208" i="44"/>
  <c r="BD208" i="44"/>
  <c r="AZ208" i="44"/>
  <c r="AV208" i="44"/>
  <c r="AR208" i="44"/>
  <c r="AC208" i="44"/>
  <c r="CI208" i="44"/>
  <c r="CA208" i="44"/>
  <c r="BS208" i="44"/>
  <c r="BK208" i="44"/>
  <c r="BC208" i="44"/>
  <c r="AU208" i="44"/>
  <c r="AB208" i="44"/>
  <c r="CC208" i="44"/>
  <c r="BU208" i="44"/>
  <c r="BM208" i="44"/>
  <c r="BE208" i="44"/>
  <c r="AW208" i="44"/>
  <c r="CH210" i="44"/>
  <c r="CD210" i="44"/>
  <c r="BZ210" i="44"/>
  <c r="BV210" i="44"/>
  <c r="BR210" i="44"/>
  <c r="BN210" i="44"/>
  <c r="BJ210" i="44"/>
  <c r="BF210" i="44"/>
  <c r="BB210" i="44"/>
  <c r="AX210" i="44"/>
  <c r="AT210" i="44"/>
  <c r="AO210" i="44"/>
  <c r="AA210" i="44"/>
  <c r="CC210" i="44"/>
  <c r="BU210" i="44"/>
  <c r="BM210" i="44"/>
  <c r="BE210" i="44"/>
  <c r="AW210" i="44"/>
  <c r="CE210" i="44"/>
  <c r="BW210" i="44"/>
  <c r="BO210" i="44"/>
  <c r="BG210" i="44"/>
  <c r="AY210" i="44"/>
  <c r="AQ210" i="44"/>
  <c r="CF210" i="44"/>
  <c r="CB210" i="44"/>
  <c r="BX210" i="44"/>
  <c r="BT210" i="44"/>
  <c r="BP210" i="44"/>
  <c r="BL210" i="44"/>
  <c r="BH210" i="44"/>
  <c r="BD210" i="44"/>
  <c r="AZ210" i="44"/>
  <c r="AV210" i="44"/>
  <c r="AR210" i="44"/>
  <c r="AC210" i="44"/>
  <c r="CG210" i="44"/>
  <c r="BY210" i="44"/>
  <c r="BQ210" i="44"/>
  <c r="BI210" i="44"/>
  <c r="BA210" i="44"/>
  <c r="AS210" i="44"/>
  <c r="CI210" i="44"/>
  <c r="CA210" i="44"/>
  <c r="BS210" i="44"/>
  <c r="BK210" i="44"/>
  <c r="BC210" i="44"/>
  <c r="AU210" i="44"/>
  <c r="AB210" i="44"/>
  <c r="CH212" i="44"/>
  <c r="CD212" i="44"/>
  <c r="BZ212" i="44"/>
  <c r="BV212" i="44"/>
  <c r="BR212" i="44"/>
  <c r="BN212" i="44"/>
  <c r="BJ212" i="44"/>
  <c r="BF212" i="44"/>
  <c r="BB212" i="44"/>
  <c r="AX212" i="44"/>
  <c r="AT212" i="44"/>
  <c r="AO212" i="44"/>
  <c r="AA212" i="44"/>
  <c r="CE212" i="44"/>
  <c r="BW212" i="44"/>
  <c r="BO212" i="44"/>
  <c r="BG212" i="44"/>
  <c r="AY212" i="44"/>
  <c r="AQ212" i="44"/>
  <c r="CG212" i="44"/>
  <c r="BY212" i="44"/>
  <c r="BQ212" i="44"/>
  <c r="BI212" i="44"/>
  <c r="BA212" i="44"/>
  <c r="AS212" i="44"/>
  <c r="CF212" i="44"/>
  <c r="CB212" i="44"/>
  <c r="BX212" i="44"/>
  <c r="BT212" i="44"/>
  <c r="BP212" i="44"/>
  <c r="BL212" i="44"/>
  <c r="BH212" i="44"/>
  <c r="BD212" i="44"/>
  <c r="AZ212" i="44"/>
  <c r="AV212" i="44"/>
  <c r="AR212" i="44"/>
  <c r="AC212" i="44"/>
  <c r="CI212" i="44"/>
  <c r="CA212" i="44"/>
  <c r="BS212" i="44"/>
  <c r="BK212" i="44"/>
  <c r="BC212" i="44"/>
  <c r="AU212" i="44"/>
  <c r="AB212" i="44"/>
  <c r="CC212" i="44"/>
  <c r="BU212" i="44"/>
  <c r="BM212" i="44"/>
  <c r="BE212" i="44"/>
  <c r="AW212" i="44"/>
  <c r="CI214" i="44"/>
  <c r="CE214" i="44"/>
  <c r="CA214" i="44"/>
  <c r="BW214" i="44"/>
  <c r="BS214" i="44"/>
  <c r="BO214" i="44"/>
  <c r="BK214" i="44"/>
  <c r="BG214" i="44"/>
  <c r="BC214" i="44"/>
  <c r="AY214" i="44"/>
  <c r="AU214" i="44"/>
  <c r="AQ214" i="44"/>
  <c r="AB214" i="44"/>
  <c r="CF214" i="44"/>
  <c r="CB214" i="44"/>
  <c r="BX214" i="44"/>
  <c r="BT214" i="44"/>
  <c r="BP214" i="44"/>
  <c r="BL214" i="44"/>
  <c r="BH214" i="44"/>
  <c r="BD214" i="44"/>
  <c r="AZ214" i="44"/>
  <c r="AV214" i="44"/>
  <c r="AR214" i="44"/>
  <c r="AC214" i="44"/>
  <c r="CG214" i="44"/>
  <c r="CC214" i="44"/>
  <c r="BY214" i="44"/>
  <c r="BU214" i="44"/>
  <c r="BQ214" i="44"/>
  <c r="BM214" i="44"/>
  <c r="BI214" i="44"/>
  <c r="BE214" i="44"/>
  <c r="BA214" i="44"/>
  <c r="AW214" i="44"/>
  <c r="AS214" i="44"/>
  <c r="CH214" i="44"/>
  <c r="CD214" i="44"/>
  <c r="BZ214" i="44"/>
  <c r="BV214" i="44"/>
  <c r="BR214" i="44"/>
  <c r="BN214" i="44"/>
  <c r="BJ214" i="44"/>
  <c r="BF214" i="44"/>
  <c r="BB214" i="44"/>
  <c r="AX214" i="44"/>
  <c r="AT214" i="44"/>
  <c r="AO214" i="44"/>
  <c r="AA214" i="44"/>
  <c r="CH199" i="44"/>
  <c r="CD199" i="44"/>
  <c r="BZ199" i="44"/>
  <c r="BV199" i="44"/>
  <c r="BR199" i="44"/>
  <c r="BN199" i="44"/>
  <c r="BJ199" i="44"/>
  <c r="BF199" i="44"/>
  <c r="BB199" i="44"/>
  <c r="AX199" i="44"/>
  <c r="AT199" i="44"/>
  <c r="AO199" i="44"/>
  <c r="AA199" i="44"/>
  <c r="CI199" i="44"/>
  <c r="CE199" i="44"/>
  <c r="CA199" i="44"/>
  <c r="BW199" i="44"/>
  <c r="BS199" i="44"/>
  <c r="BO199" i="44"/>
  <c r="BK199" i="44"/>
  <c r="BG199" i="44"/>
  <c r="BC199" i="44"/>
  <c r="AY199" i="44"/>
  <c r="AU199" i="44"/>
  <c r="AQ199" i="44"/>
  <c r="CF199" i="44"/>
  <c r="CB199" i="44"/>
  <c r="BX199" i="44"/>
  <c r="BT199" i="44"/>
  <c r="BP199" i="44"/>
  <c r="BL199" i="44"/>
  <c r="BH199" i="44"/>
  <c r="BD199" i="44"/>
  <c r="AZ199" i="44"/>
  <c r="AV199" i="44"/>
  <c r="AR199" i="44"/>
  <c r="AC199" i="44"/>
  <c r="CG199" i="44"/>
  <c r="CC199" i="44"/>
  <c r="BY199" i="44"/>
  <c r="BU199" i="44"/>
  <c r="BQ199" i="44"/>
  <c r="BM199" i="44"/>
  <c r="BI199" i="44"/>
  <c r="BE199" i="44"/>
  <c r="BA199" i="44"/>
  <c r="AW199" i="44"/>
  <c r="AS199" i="44"/>
  <c r="AB199" i="44"/>
  <c r="CI201" i="44"/>
  <c r="CE201" i="44"/>
  <c r="CA201" i="44"/>
  <c r="BW201" i="44"/>
  <c r="BS201" i="44"/>
  <c r="BO201" i="44"/>
  <c r="BK201" i="44"/>
  <c r="BG201" i="44"/>
  <c r="BC201" i="44"/>
  <c r="AY201" i="44"/>
  <c r="AU201" i="44"/>
  <c r="AQ201" i="44"/>
  <c r="CD201" i="44"/>
  <c r="BV201" i="44"/>
  <c r="BN201" i="44"/>
  <c r="BF201" i="44"/>
  <c r="AX201" i="44"/>
  <c r="AO201" i="44"/>
  <c r="AA201" i="44"/>
  <c r="CB201" i="44"/>
  <c r="BT201" i="44"/>
  <c r="BL201" i="44"/>
  <c r="BD201" i="44"/>
  <c r="AV201" i="44"/>
  <c r="CG201" i="44"/>
  <c r="CC201" i="44"/>
  <c r="BY201" i="44"/>
  <c r="BU201" i="44"/>
  <c r="BQ201" i="44"/>
  <c r="BM201" i="44"/>
  <c r="BI201" i="44"/>
  <c r="BE201" i="44"/>
  <c r="BA201" i="44"/>
  <c r="AW201" i="44"/>
  <c r="AS201" i="44"/>
  <c r="CH201" i="44"/>
  <c r="BZ201" i="44"/>
  <c r="BR201" i="44"/>
  <c r="BJ201" i="44"/>
  <c r="BB201" i="44"/>
  <c r="AT201" i="44"/>
  <c r="AC201" i="44"/>
  <c r="CF201" i="44"/>
  <c r="BX201" i="44"/>
  <c r="BP201" i="44"/>
  <c r="BH201" i="44"/>
  <c r="AZ201" i="44"/>
  <c r="AR201" i="44"/>
  <c r="AB201" i="44"/>
  <c r="CI203" i="44"/>
  <c r="CE203" i="44"/>
  <c r="CA203" i="44"/>
  <c r="BW203" i="44"/>
  <c r="BS203" i="44"/>
  <c r="BO203" i="44"/>
  <c r="BK203" i="44"/>
  <c r="BG203" i="44"/>
  <c r="BC203" i="44"/>
  <c r="AY203" i="44"/>
  <c r="AU203" i="44"/>
  <c r="AQ203" i="44"/>
  <c r="AB203" i="44"/>
  <c r="CB203" i="44"/>
  <c r="BT203" i="44"/>
  <c r="BL203" i="44"/>
  <c r="BD203" i="44"/>
  <c r="AV203" i="44"/>
  <c r="AC203" i="44"/>
  <c r="CD203" i="44"/>
  <c r="BV203" i="44"/>
  <c r="BN203" i="44"/>
  <c r="BF203" i="44"/>
  <c r="AX203" i="44"/>
  <c r="AO203" i="44"/>
  <c r="CG203" i="44"/>
  <c r="CC203" i="44"/>
  <c r="BY203" i="44"/>
  <c r="BU203" i="44"/>
  <c r="BQ203" i="44"/>
  <c r="BM203" i="44"/>
  <c r="BI203" i="44"/>
  <c r="BE203" i="44"/>
  <c r="BA203" i="44"/>
  <c r="AW203" i="44"/>
  <c r="AS203" i="44"/>
  <c r="CF203" i="44"/>
  <c r="BX203" i="44"/>
  <c r="BP203" i="44"/>
  <c r="BH203" i="44"/>
  <c r="AZ203" i="44"/>
  <c r="AR203" i="44"/>
  <c r="CH203" i="44"/>
  <c r="BZ203" i="44"/>
  <c r="BR203" i="44"/>
  <c r="BJ203" i="44"/>
  <c r="BB203" i="44"/>
  <c r="AT203" i="44"/>
  <c r="AA203" i="44"/>
  <c r="CI205" i="44"/>
  <c r="CE205" i="44"/>
  <c r="CA205" i="44"/>
  <c r="BW205" i="44"/>
  <c r="BS205" i="44"/>
  <c r="BO205" i="44"/>
  <c r="BK205" i="44"/>
  <c r="BG205" i="44"/>
  <c r="BC205" i="44"/>
  <c r="AY205" i="44"/>
  <c r="AU205" i="44"/>
  <c r="AQ205" i="44"/>
  <c r="AB205" i="44"/>
  <c r="CD205" i="44"/>
  <c r="BV205" i="44"/>
  <c r="BN205" i="44"/>
  <c r="BF205" i="44"/>
  <c r="AX205" i="44"/>
  <c r="AO205" i="44"/>
  <c r="CF205" i="44"/>
  <c r="BX205" i="44"/>
  <c r="BP205" i="44"/>
  <c r="BH205" i="44"/>
  <c r="AZ205" i="44"/>
  <c r="AR205" i="44"/>
  <c r="CG205" i="44"/>
  <c r="CC205" i="44"/>
  <c r="BY205" i="44"/>
  <c r="BU205" i="44"/>
  <c r="BQ205" i="44"/>
  <c r="BM205" i="44"/>
  <c r="BI205" i="44"/>
  <c r="BE205" i="44"/>
  <c r="BA205" i="44"/>
  <c r="AW205" i="44"/>
  <c r="AS205" i="44"/>
  <c r="CH205" i="44"/>
  <c r="BZ205" i="44"/>
  <c r="BR205" i="44"/>
  <c r="BJ205" i="44"/>
  <c r="BB205" i="44"/>
  <c r="AT205" i="44"/>
  <c r="AA205" i="44"/>
  <c r="CB205" i="44"/>
  <c r="BT205" i="44"/>
  <c r="BL205" i="44"/>
  <c r="BD205" i="44"/>
  <c r="AV205" i="44"/>
  <c r="AC205" i="44"/>
  <c r="CI207" i="44"/>
  <c r="CE207" i="44"/>
  <c r="CA207" i="44"/>
  <c r="BW207" i="44"/>
  <c r="BS207" i="44"/>
  <c r="BO207" i="44"/>
  <c r="BK207" i="44"/>
  <c r="BG207" i="44"/>
  <c r="BC207" i="44"/>
  <c r="AY207" i="44"/>
  <c r="AU207" i="44"/>
  <c r="AQ207" i="44"/>
  <c r="AB207" i="44"/>
  <c r="CB207" i="44"/>
  <c r="BT207" i="44"/>
  <c r="BL207" i="44"/>
  <c r="BD207" i="44"/>
  <c r="AV207" i="44"/>
  <c r="AC207" i="44"/>
  <c r="CD207" i="44"/>
  <c r="BV207" i="44"/>
  <c r="BN207" i="44"/>
  <c r="BF207" i="44"/>
  <c r="AX207" i="44"/>
  <c r="AO207" i="44"/>
  <c r="CG207" i="44"/>
  <c r="CC207" i="44"/>
  <c r="BY207" i="44"/>
  <c r="BU207" i="44"/>
  <c r="BQ207" i="44"/>
  <c r="BM207" i="44"/>
  <c r="BI207" i="44"/>
  <c r="BE207" i="44"/>
  <c r="BA207" i="44"/>
  <c r="AW207" i="44"/>
  <c r="AS207" i="44"/>
  <c r="CF207" i="44"/>
  <c r="BX207" i="44"/>
  <c r="BP207" i="44"/>
  <c r="BH207" i="44"/>
  <c r="AZ207" i="44"/>
  <c r="AR207" i="44"/>
  <c r="CH207" i="44"/>
  <c r="BZ207" i="44"/>
  <c r="BR207" i="44"/>
  <c r="BJ207" i="44"/>
  <c r="BB207" i="44"/>
  <c r="AT207" i="44"/>
  <c r="AA207" i="44"/>
  <c r="CI209" i="44"/>
  <c r="CE209" i="44"/>
  <c r="CA209" i="44"/>
  <c r="BW209" i="44"/>
  <c r="BS209" i="44"/>
  <c r="BO209" i="44"/>
  <c r="BK209" i="44"/>
  <c r="BG209" i="44"/>
  <c r="BC209" i="44"/>
  <c r="AY209" i="44"/>
  <c r="AU209" i="44"/>
  <c r="AQ209" i="44"/>
  <c r="AB209" i="44"/>
  <c r="CD209" i="44"/>
  <c r="BV209" i="44"/>
  <c r="BN209" i="44"/>
  <c r="BF209" i="44"/>
  <c r="AX209" i="44"/>
  <c r="AO209" i="44"/>
  <c r="CF209" i="44"/>
  <c r="BX209" i="44"/>
  <c r="BP209" i="44"/>
  <c r="BH209" i="44"/>
  <c r="AZ209" i="44"/>
  <c r="AR209" i="44"/>
  <c r="CG209" i="44"/>
  <c r="CC209" i="44"/>
  <c r="BY209" i="44"/>
  <c r="BU209" i="44"/>
  <c r="BQ209" i="44"/>
  <c r="BM209" i="44"/>
  <c r="BI209" i="44"/>
  <c r="BE209" i="44"/>
  <c r="BA209" i="44"/>
  <c r="AW209" i="44"/>
  <c r="AS209" i="44"/>
  <c r="CH209" i="44"/>
  <c r="BZ209" i="44"/>
  <c r="BR209" i="44"/>
  <c r="BJ209" i="44"/>
  <c r="BB209" i="44"/>
  <c r="AT209" i="44"/>
  <c r="AA209" i="44"/>
  <c r="CB209" i="44"/>
  <c r="BT209" i="44"/>
  <c r="BL209" i="44"/>
  <c r="BD209" i="44"/>
  <c r="AV209" i="44"/>
  <c r="AC209" i="44"/>
  <c r="CI211" i="44"/>
  <c r="CE211" i="44"/>
  <c r="CA211" i="44"/>
  <c r="BW211" i="44"/>
  <c r="BS211" i="44"/>
  <c r="BO211" i="44"/>
  <c r="BK211" i="44"/>
  <c r="BG211" i="44"/>
  <c r="BC211" i="44"/>
  <c r="AY211" i="44"/>
  <c r="AU211" i="44"/>
  <c r="AQ211" i="44"/>
  <c r="AB211" i="44"/>
  <c r="CB211" i="44"/>
  <c r="BT211" i="44"/>
  <c r="BL211" i="44"/>
  <c r="BD211" i="44"/>
  <c r="AV211" i="44"/>
  <c r="AC211" i="44"/>
  <c r="CD211" i="44"/>
  <c r="BV211" i="44"/>
  <c r="BN211" i="44"/>
  <c r="BF211" i="44"/>
  <c r="AX211" i="44"/>
  <c r="AO211" i="44"/>
  <c r="CG211" i="44"/>
  <c r="CC211" i="44"/>
  <c r="BY211" i="44"/>
  <c r="BU211" i="44"/>
  <c r="BQ211" i="44"/>
  <c r="BM211" i="44"/>
  <c r="BI211" i="44"/>
  <c r="BE211" i="44"/>
  <c r="BA211" i="44"/>
  <c r="AW211" i="44"/>
  <c r="AS211" i="44"/>
  <c r="CF211" i="44"/>
  <c r="BX211" i="44"/>
  <c r="BP211" i="44"/>
  <c r="BH211" i="44"/>
  <c r="AZ211" i="44"/>
  <c r="AR211" i="44"/>
  <c r="CH211" i="44"/>
  <c r="BZ211" i="44"/>
  <c r="BR211" i="44"/>
  <c r="BJ211" i="44"/>
  <c r="BB211" i="44"/>
  <c r="AT211" i="44"/>
  <c r="AA211" i="44"/>
  <c r="CH213" i="44"/>
  <c r="CD213" i="44"/>
  <c r="BZ213" i="44"/>
  <c r="CI213" i="44"/>
  <c r="CE213" i="44"/>
  <c r="CA213" i="44"/>
  <c r="BW213" i="44"/>
  <c r="BS213" i="44"/>
  <c r="BO213" i="44"/>
  <c r="BK213" i="44"/>
  <c r="BG213" i="44"/>
  <c r="BC213" i="44"/>
  <c r="AY213" i="44"/>
  <c r="AU213" i="44"/>
  <c r="AQ213" i="44"/>
  <c r="AB213" i="44"/>
  <c r="BR213" i="44"/>
  <c r="BJ213" i="44"/>
  <c r="BB213" i="44"/>
  <c r="AT213" i="44"/>
  <c r="AA213" i="44"/>
  <c r="BP213" i="44"/>
  <c r="BH213" i="44"/>
  <c r="AZ213" i="44"/>
  <c r="AR213" i="44"/>
  <c r="CF213" i="44"/>
  <c r="CB213" i="44"/>
  <c r="BX213" i="44"/>
  <c r="CG213" i="44"/>
  <c r="CC213" i="44"/>
  <c r="BY213" i="44"/>
  <c r="BU213" i="44"/>
  <c r="BQ213" i="44"/>
  <c r="BM213" i="44"/>
  <c r="BI213" i="44"/>
  <c r="BE213" i="44"/>
  <c r="BA213" i="44"/>
  <c r="AW213" i="44"/>
  <c r="AS213" i="44"/>
  <c r="BV213" i="44"/>
  <c r="BN213" i="44"/>
  <c r="BF213" i="44"/>
  <c r="AX213" i="44"/>
  <c r="AO213" i="44"/>
  <c r="BT213" i="44"/>
  <c r="BL213" i="44"/>
  <c r="BD213" i="44"/>
  <c r="AV213" i="44"/>
  <c r="AC213" i="44"/>
  <c r="CH215" i="44"/>
  <c r="CD215" i="44"/>
  <c r="BZ215" i="44"/>
  <c r="BV215" i="44"/>
  <c r="BR215" i="44"/>
  <c r="BN215" i="44"/>
  <c r="BJ215" i="44"/>
  <c r="BF215" i="44"/>
  <c r="BB215" i="44"/>
  <c r="AX215" i="44"/>
  <c r="AT215" i="44"/>
  <c r="AO215" i="44"/>
  <c r="AA215" i="44"/>
  <c r="CG215" i="44"/>
  <c r="CC215" i="44"/>
  <c r="BY215" i="44"/>
  <c r="BU215" i="44"/>
  <c r="BQ215" i="44"/>
  <c r="BM215" i="44"/>
  <c r="BI215" i="44"/>
  <c r="BE215" i="44"/>
  <c r="BA215" i="44"/>
  <c r="AW215" i="44"/>
  <c r="AS215" i="44"/>
  <c r="CF215" i="44"/>
  <c r="CB215" i="44"/>
  <c r="BX215" i="44"/>
  <c r="BT215" i="44"/>
  <c r="BP215" i="44"/>
  <c r="BL215" i="44"/>
  <c r="BH215" i="44"/>
  <c r="BD215" i="44"/>
  <c r="AZ215" i="44"/>
  <c r="AV215" i="44"/>
  <c r="AR215" i="44"/>
  <c r="AC215" i="44"/>
  <c r="CI215" i="44"/>
  <c r="CE215" i="44"/>
  <c r="CA215" i="44"/>
  <c r="BW215" i="44"/>
  <c r="BS215" i="44"/>
  <c r="BO215" i="44"/>
  <c r="BK215" i="44"/>
  <c r="BG215" i="44"/>
  <c r="BC215" i="44"/>
  <c r="AY215" i="44"/>
  <c r="AU215" i="44"/>
  <c r="AQ215" i="44"/>
  <c r="AB215" i="44"/>
  <c r="CI216" i="44"/>
  <c r="CE216" i="44"/>
  <c r="CA216" i="44"/>
  <c r="BW216" i="44"/>
  <c r="BS216" i="44"/>
  <c r="BO216" i="44"/>
  <c r="BK216" i="44"/>
  <c r="BG216" i="44"/>
  <c r="BC216" i="44"/>
  <c r="AY216" i="44"/>
  <c r="AU216" i="44"/>
  <c r="AQ216" i="44"/>
  <c r="AB216" i="44"/>
  <c r="CF216" i="44"/>
  <c r="CB216" i="44"/>
  <c r="BX216" i="44"/>
  <c r="BT216" i="44"/>
  <c r="BP216" i="44"/>
  <c r="BL216" i="44"/>
  <c r="BH216" i="44"/>
  <c r="BD216" i="44"/>
  <c r="AZ216" i="44"/>
  <c r="AV216" i="44"/>
  <c r="AR216" i="44"/>
  <c r="AC216" i="44"/>
  <c r="CG216" i="44"/>
  <c r="CC216" i="44"/>
  <c r="BY216" i="44"/>
  <c r="BU216" i="44"/>
  <c r="BQ216" i="44"/>
  <c r="BM216" i="44"/>
  <c r="BI216" i="44"/>
  <c r="BE216" i="44"/>
  <c r="BA216" i="44"/>
  <c r="AW216" i="44"/>
  <c r="AS216" i="44"/>
  <c r="CH216" i="44"/>
  <c r="CD216" i="44"/>
  <c r="BZ216" i="44"/>
  <c r="BV216" i="44"/>
  <c r="BR216" i="44"/>
  <c r="BN216" i="44"/>
  <c r="BJ216" i="44"/>
  <c r="BF216" i="44"/>
  <c r="BB216" i="44"/>
  <c r="AX216" i="44"/>
  <c r="AT216" i="44"/>
  <c r="AO216" i="44"/>
  <c r="AA216" i="44"/>
  <c r="A21" i="47"/>
  <c r="B21" i="47" s="1"/>
  <c r="A195" i="46"/>
  <c r="A103" i="46"/>
  <c r="A78" i="47"/>
  <c r="A160" i="46"/>
  <c r="A161" i="46"/>
  <c r="A82" i="47"/>
  <c r="B82" i="47" s="1"/>
  <c r="A164" i="46"/>
  <c r="B164" i="46" s="1"/>
  <c r="A140" i="46"/>
  <c r="A48" i="47"/>
  <c r="B48" i="47" s="1"/>
  <c r="A130" i="46"/>
  <c r="A222" i="46"/>
  <c r="A50" i="47"/>
  <c r="B50" i="47" s="1"/>
  <c r="A132" i="46"/>
  <c r="A224" i="46"/>
  <c r="A52" i="47"/>
  <c r="B52" i="47" s="1"/>
  <c r="A134" i="46"/>
  <c r="A226" i="46"/>
  <c r="A54" i="47"/>
  <c r="B54" i="47" s="1"/>
  <c r="A228" i="46"/>
  <c r="A136" i="46"/>
  <c r="CI148" i="45"/>
  <c r="CE148" i="45"/>
  <c r="CA148" i="45"/>
  <c r="BW148" i="45"/>
  <c r="BS148" i="45"/>
  <c r="BO148" i="45"/>
  <c r="BK148" i="45"/>
  <c r="BG148" i="45"/>
  <c r="BC148" i="45"/>
  <c r="AY148" i="45"/>
  <c r="AU148" i="45"/>
  <c r="AQ148" i="45"/>
  <c r="AB148" i="45"/>
  <c r="CF148" i="45"/>
  <c r="CB148" i="45"/>
  <c r="BX148" i="45"/>
  <c r="BT148" i="45"/>
  <c r="BP148" i="45"/>
  <c r="BL148" i="45"/>
  <c r="BH148" i="45"/>
  <c r="BD148" i="45"/>
  <c r="AZ148" i="45"/>
  <c r="AV148" i="45"/>
  <c r="AR148" i="45"/>
  <c r="AC148" i="45"/>
  <c r="CG148" i="45"/>
  <c r="CC148" i="45"/>
  <c r="BY148" i="45"/>
  <c r="BU148" i="45"/>
  <c r="BQ148" i="45"/>
  <c r="BM148" i="45"/>
  <c r="BI148" i="45"/>
  <c r="BE148" i="45"/>
  <c r="BA148" i="45"/>
  <c r="AW148" i="45"/>
  <c r="AS148" i="45"/>
  <c r="CH148" i="45"/>
  <c r="CD148" i="45"/>
  <c r="BZ148" i="45"/>
  <c r="BV148" i="45"/>
  <c r="BR148" i="45"/>
  <c r="BN148" i="45"/>
  <c r="BJ148" i="45"/>
  <c r="BF148" i="45"/>
  <c r="BB148" i="45"/>
  <c r="AX148" i="45"/>
  <c r="AT148" i="45"/>
  <c r="AO148" i="45"/>
  <c r="AA148" i="45"/>
  <c r="A68" i="47"/>
  <c r="A150" i="46"/>
  <c r="CI200" i="44"/>
  <c r="CE200" i="44"/>
  <c r="CA200" i="44"/>
  <c r="BW200" i="44"/>
  <c r="BS200" i="44"/>
  <c r="BO200" i="44"/>
  <c r="BK200" i="44"/>
  <c r="BG200" i="44"/>
  <c r="BC200" i="44"/>
  <c r="AY200" i="44"/>
  <c r="AU200" i="44"/>
  <c r="AQ200" i="44"/>
  <c r="AB200" i="44"/>
  <c r="CF200" i="44"/>
  <c r="CB200" i="44"/>
  <c r="BX200" i="44"/>
  <c r="BT200" i="44"/>
  <c r="BP200" i="44"/>
  <c r="BL200" i="44"/>
  <c r="BH200" i="44"/>
  <c r="BD200" i="44"/>
  <c r="AZ200" i="44"/>
  <c r="AV200" i="44"/>
  <c r="AR200" i="44"/>
  <c r="AC200" i="44"/>
  <c r="CG200" i="44"/>
  <c r="CC200" i="44"/>
  <c r="BY200" i="44"/>
  <c r="BU200" i="44"/>
  <c r="BQ200" i="44"/>
  <c r="BM200" i="44"/>
  <c r="BI200" i="44"/>
  <c r="BE200" i="44"/>
  <c r="BA200" i="44"/>
  <c r="AW200" i="44"/>
  <c r="AS200" i="44"/>
  <c r="CH200" i="44"/>
  <c r="CD200" i="44"/>
  <c r="BZ200" i="44"/>
  <c r="BV200" i="44"/>
  <c r="BR200" i="44"/>
  <c r="BN200" i="44"/>
  <c r="BJ200" i="44"/>
  <c r="BF200" i="44"/>
  <c r="BB200" i="44"/>
  <c r="AX200" i="44"/>
  <c r="AT200" i="44"/>
  <c r="AO200" i="44"/>
  <c r="AA200" i="44"/>
  <c r="CH149" i="45"/>
  <c r="CD149" i="45"/>
  <c r="BZ149" i="45"/>
  <c r="BV149" i="45"/>
  <c r="BR149" i="45"/>
  <c r="BN149" i="45"/>
  <c r="BJ149" i="45"/>
  <c r="BF149" i="45"/>
  <c r="BB149" i="45"/>
  <c r="AX149" i="45"/>
  <c r="AT149" i="45"/>
  <c r="AO149" i="45"/>
  <c r="AA149" i="45"/>
  <c r="CG149" i="45"/>
  <c r="CC149" i="45"/>
  <c r="BY149" i="45"/>
  <c r="BU149" i="45"/>
  <c r="BQ149" i="45"/>
  <c r="BM149" i="45"/>
  <c r="BI149" i="45"/>
  <c r="BE149" i="45"/>
  <c r="BA149" i="45"/>
  <c r="AW149" i="45"/>
  <c r="AS149" i="45"/>
  <c r="CF149" i="45"/>
  <c r="CB149" i="45"/>
  <c r="BX149" i="45"/>
  <c r="BT149" i="45"/>
  <c r="BP149" i="45"/>
  <c r="BL149" i="45"/>
  <c r="BH149" i="45"/>
  <c r="BD149" i="45"/>
  <c r="AZ149" i="45"/>
  <c r="AV149" i="45"/>
  <c r="AR149" i="45"/>
  <c r="AC149" i="45"/>
  <c r="CI149" i="45"/>
  <c r="CE149" i="45"/>
  <c r="CA149" i="45"/>
  <c r="BW149" i="45"/>
  <c r="BS149" i="45"/>
  <c r="BO149" i="45"/>
  <c r="BK149" i="45"/>
  <c r="BG149" i="45"/>
  <c r="BC149" i="45"/>
  <c r="AY149" i="45"/>
  <c r="AU149" i="45"/>
  <c r="AQ149" i="45"/>
  <c r="AB149" i="45"/>
  <c r="A149" i="46"/>
  <c r="B149" i="46" s="1"/>
  <c r="CF223" i="44"/>
  <c r="CB223" i="44"/>
  <c r="BX223" i="44"/>
  <c r="BT223" i="44"/>
  <c r="BP223" i="44"/>
  <c r="BL223" i="44"/>
  <c r="BH223" i="44"/>
  <c r="BD223" i="44"/>
  <c r="AZ223" i="44"/>
  <c r="AV223" i="44"/>
  <c r="AR223" i="44"/>
  <c r="AC223" i="44"/>
  <c r="CI223" i="44"/>
  <c r="CA223" i="44"/>
  <c r="BS223" i="44"/>
  <c r="BK223" i="44"/>
  <c r="BC223" i="44"/>
  <c r="AU223" i="44"/>
  <c r="AB223" i="44"/>
  <c r="CC223" i="44"/>
  <c r="BU223" i="44"/>
  <c r="BM223" i="44"/>
  <c r="BE223" i="44"/>
  <c r="AW223" i="44"/>
  <c r="CH223" i="44"/>
  <c r="CD223" i="44"/>
  <c r="BZ223" i="44"/>
  <c r="BV223" i="44"/>
  <c r="BR223" i="44"/>
  <c r="BN223" i="44"/>
  <c r="BJ223" i="44"/>
  <c r="BF223" i="44"/>
  <c r="BB223" i="44"/>
  <c r="AX223" i="44"/>
  <c r="AT223" i="44"/>
  <c r="AO223" i="44"/>
  <c r="AA223" i="44"/>
  <c r="CE223" i="44"/>
  <c r="BW223" i="44"/>
  <c r="BO223" i="44"/>
  <c r="BG223" i="44"/>
  <c r="AY223" i="44"/>
  <c r="AQ223" i="44"/>
  <c r="CG223" i="44"/>
  <c r="BY223" i="44"/>
  <c r="BQ223" i="44"/>
  <c r="BI223" i="44"/>
  <c r="BA223" i="44"/>
  <c r="AS223" i="44"/>
  <c r="CG225" i="44"/>
  <c r="CC225" i="44"/>
  <c r="BY225" i="44"/>
  <c r="BU225" i="44"/>
  <c r="BQ225" i="44"/>
  <c r="BM225" i="44"/>
  <c r="BI225" i="44"/>
  <c r="BE225" i="44"/>
  <c r="BA225" i="44"/>
  <c r="AW225" i="44"/>
  <c r="AS225" i="44"/>
  <c r="CH225" i="44"/>
  <c r="CD225" i="44"/>
  <c r="BZ225" i="44"/>
  <c r="BV225" i="44"/>
  <c r="BR225" i="44"/>
  <c r="BN225" i="44"/>
  <c r="BJ225" i="44"/>
  <c r="BF225" i="44"/>
  <c r="BB225" i="44"/>
  <c r="AX225" i="44"/>
  <c r="AT225" i="44"/>
  <c r="AO225" i="44"/>
  <c r="AA225" i="44"/>
  <c r="CI225" i="44"/>
  <c r="CE225" i="44"/>
  <c r="CA225" i="44"/>
  <c r="BW225" i="44"/>
  <c r="BS225" i="44"/>
  <c r="BO225" i="44"/>
  <c r="BK225" i="44"/>
  <c r="BG225" i="44"/>
  <c r="BC225" i="44"/>
  <c r="AY225" i="44"/>
  <c r="AU225" i="44"/>
  <c r="AQ225" i="44"/>
  <c r="AB225" i="44"/>
  <c r="CF225" i="44"/>
  <c r="CB225" i="44"/>
  <c r="BX225" i="44"/>
  <c r="BT225" i="44"/>
  <c r="BP225" i="44"/>
  <c r="BL225" i="44"/>
  <c r="BH225" i="44"/>
  <c r="BD225" i="44"/>
  <c r="AZ225" i="44"/>
  <c r="AV225" i="44"/>
  <c r="AR225" i="44"/>
  <c r="AC225" i="44"/>
  <c r="CG227" i="44"/>
  <c r="CC227" i="44"/>
  <c r="BY227" i="44"/>
  <c r="BU227" i="44"/>
  <c r="BQ227" i="44"/>
  <c r="BM227" i="44"/>
  <c r="BI227" i="44"/>
  <c r="BE227" i="44"/>
  <c r="BA227" i="44"/>
  <c r="AW227" i="44"/>
  <c r="AS227" i="44"/>
  <c r="CH227" i="44"/>
  <c r="CD227" i="44"/>
  <c r="BZ227" i="44"/>
  <c r="BV227" i="44"/>
  <c r="BR227" i="44"/>
  <c r="BN227" i="44"/>
  <c r="BJ227" i="44"/>
  <c r="BF227" i="44"/>
  <c r="BB227" i="44"/>
  <c r="AX227" i="44"/>
  <c r="AT227" i="44"/>
  <c r="AO227" i="44"/>
  <c r="AA227" i="44"/>
  <c r="CI227" i="44"/>
  <c r="CE227" i="44"/>
  <c r="CA227" i="44"/>
  <c r="BW227" i="44"/>
  <c r="BS227" i="44"/>
  <c r="BO227" i="44"/>
  <c r="BK227" i="44"/>
  <c r="BG227" i="44"/>
  <c r="BC227" i="44"/>
  <c r="AY227" i="44"/>
  <c r="AU227" i="44"/>
  <c r="AQ227" i="44"/>
  <c r="AB227" i="44"/>
  <c r="CF227" i="44"/>
  <c r="CB227" i="44"/>
  <c r="BX227" i="44"/>
  <c r="BT227" i="44"/>
  <c r="BP227" i="44"/>
  <c r="BL227" i="44"/>
  <c r="BH227" i="44"/>
  <c r="BD227" i="44"/>
  <c r="AZ227" i="44"/>
  <c r="AV227" i="44"/>
  <c r="AR227" i="44"/>
  <c r="AC227" i="44"/>
  <c r="CG229" i="44"/>
  <c r="CC229" i="44"/>
  <c r="BY229" i="44"/>
  <c r="BU229" i="44"/>
  <c r="BQ229" i="44"/>
  <c r="BM229" i="44"/>
  <c r="BI229" i="44"/>
  <c r="BE229" i="44"/>
  <c r="BA229" i="44"/>
  <c r="AW229" i="44"/>
  <c r="AS229" i="44"/>
  <c r="CH229" i="44"/>
  <c r="CD229" i="44"/>
  <c r="BZ229" i="44"/>
  <c r="BV229" i="44"/>
  <c r="BR229" i="44"/>
  <c r="BN229" i="44"/>
  <c r="BJ229" i="44"/>
  <c r="BF229" i="44"/>
  <c r="BB229" i="44"/>
  <c r="AX229" i="44"/>
  <c r="AT229" i="44"/>
  <c r="AO229" i="44"/>
  <c r="AA229" i="44"/>
  <c r="CI229" i="44"/>
  <c r="CE229" i="44"/>
  <c r="CA229" i="44"/>
  <c r="BW229" i="44"/>
  <c r="BS229" i="44"/>
  <c r="BO229" i="44"/>
  <c r="BK229" i="44"/>
  <c r="BG229" i="44"/>
  <c r="BC229" i="44"/>
  <c r="AY229" i="44"/>
  <c r="AU229" i="44"/>
  <c r="AQ229" i="44"/>
  <c r="AB229" i="44"/>
  <c r="CF229" i="44"/>
  <c r="CB229" i="44"/>
  <c r="BX229" i="44"/>
  <c r="BT229" i="44"/>
  <c r="BP229" i="44"/>
  <c r="BL229" i="44"/>
  <c r="BH229" i="44"/>
  <c r="BD229" i="44"/>
  <c r="AZ229" i="44"/>
  <c r="AV229" i="44"/>
  <c r="AR229" i="44"/>
  <c r="AC229" i="44"/>
  <c r="A72" i="47"/>
  <c r="A154" i="46"/>
  <c r="A142" i="46"/>
  <c r="B142" i="46" s="1"/>
  <c r="A141" i="46"/>
  <c r="A143" i="46"/>
  <c r="B143" i="46" s="1"/>
  <c r="CH217" i="44"/>
  <c r="CD217" i="44"/>
  <c r="BZ217" i="44"/>
  <c r="BV217" i="44"/>
  <c r="BR217" i="44"/>
  <c r="BN217" i="44"/>
  <c r="BJ217" i="44"/>
  <c r="BF217" i="44"/>
  <c r="BB217" i="44"/>
  <c r="AX217" i="44"/>
  <c r="AT217" i="44"/>
  <c r="AO217" i="44"/>
  <c r="AA217" i="44"/>
  <c r="CG217" i="44"/>
  <c r="CC217" i="44"/>
  <c r="BY217" i="44"/>
  <c r="BU217" i="44"/>
  <c r="BQ217" i="44"/>
  <c r="BM217" i="44"/>
  <c r="BI217" i="44"/>
  <c r="BE217" i="44"/>
  <c r="BA217" i="44"/>
  <c r="AW217" i="44"/>
  <c r="AS217" i="44"/>
  <c r="CF217" i="44"/>
  <c r="CB217" i="44"/>
  <c r="BX217" i="44"/>
  <c r="BT217" i="44"/>
  <c r="BP217" i="44"/>
  <c r="BL217" i="44"/>
  <c r="BH217" i="44"/>
  <c r="BD217" i="44"/>
  <c r="AZ217" i="44"/>
  <c r="AV217" i="44"/>
  <c r="AR217" i="44"/>
  <c r="AC217" i="44"/>
  <c r="CI217" i="44"/>
  <c r="CE217" i="44"/>
  <c r="CA217" i="44"/>
  <c r="BW217" i="44"/>
  <c r="BS217" i="44"/>
  <c r="BO217" i="44"/>
  <c r="BK217" i="44"/>
  <c r="BG217" i="44"/>
  <c r="BC217" i="44"/>
  <c r="AY217" i="44"/>
  <c r="AU217" i="44"/>
  <c r="AQ217" i="44"/>
  <c r="AB217" i="44"/>
  <c r="C145" i="44"/>
  <c r="C164" i="44"/>
  <c r="C107" i="43"/>
  <c r="C109" i="43"/>
  <c r="C111" i="43"/>
  <c r="C113" i="43"/>
  <c r="C115" i="43"/>
  <c r="C117" i="43"/>
  <c r="C119" i="43"/>
  <c r="C121" i="43"/>
  <c r="C123" i="43"/>
  <c r="C125" i="43"/>
  <c r="C148" i="44"/>
  <c r="C210" i="43"/>
  <c r="C212" i="43"/>
  <c r="C214" i="43"/>
  <c r="C223" i="43"/>
  <c r="C216" i="43"/>
  <c r="C222" i="43"/>
  <c r="C224" i="43"/>
  <c r="C147" i="44"/>
  <c r="C211" i="43"/>
  <c r="C213" i="43"/>
  <c r="C215" i="43"/>
  <c r="C217" i="43"/>
  <c r="C106" i="43"/>
  <c r="C108" i="43"/>
  <c r="C110" i="43"/>
  <c r="C112" i="43"/>
  <c r="C114" i="43"/>
  <c r="C116" i="43"/>
  <c r="C118" i="43"/>
  <c r="C120" i="43"/>
  <c r="C122" i="43"/>
  <c r="C149" i="44"/>
  <c r="C131" i="43"/>
  <c r="C133" i="43"/>
  <c r="C124" i="43"/>
  <c r="CI163" i="45"/>
  <c r="CE163" i="45"/>
  <c r="CA163" i="45"/>
  <c r="BW163" i="45"/>
  <c r="BS163" i="45"/>
  <c r="BO163" i="45"/>
  <c r="BK163" i="45"/>
  <c r="BG163" i="45"/>
  <c r="BC163" i="45"/>
  <c r="AY163" i="45"/>
  <c r="AU163" i="45"/>
  <c r="AQ163" i="45"/>
  <c r="AB163" i="45"/>
  <c r="CH163" i="45"/>
  <c r="CD163" i="45"/>
  <c r="BZ163" i="45"/>
  <c r="BV163" i="45"/>
  <c r="BR163" i="45"/>
  <c r="BN163" i="45"/>
  <c r="BJ163" i="45"/>
  <c r="BF163" i="45"/>
  <c r="BB163" i="45"/>
  <c r="AX163" i="45"/>
  <c r="AT163" i="45"/>
  <c r="AO163" i="45"/>
  <c r="AA163" i="45"/>
  <c r="CG163" i="45"/>
  <c r="CC163" i="45"/>
  <c r="BY163" i="45"/>
  <c r="BU163" i="45"/>
  <c r="BQ163" i="45"/>
  <c r="BM163" i="45"/>
  <c r="BI163" i="45"/>
  <c r="BE163" i="45"/>
  <c r="BA163" i="45"/>
  <c r="AW163" i="45"/>
  <c r="AS163" i="45"/>
  <c r="CY163" i="45"/>
  <c r="CF163" i="45"/>
  <c r="CB163" i="45"/>
  <c r="BX163" i="45"/>
  <c r="BT163" i="45"/>
  <c r="BP163" i="45"/>
  <c r="BL163" i="45"/>
  <c r="BH163" i="45"/>
  <c r="BD163" i="45"/>
  <c r="AZ163" i="45"/>
  <c r="AV163" i="45"/>
  <c r="AR163" i="45"/>
  <c r="AC163" i="45"/>
  <c r="A144" i="46"/>
  <c r="B144" i="46" s="1"/>
  <c r="CI146" i="45"/>
  <c r="CE146" i="45"/>
  <c r="CA146" i="45"/>
  <c r="BW146" i="45"/>
  <c r="BS146" i="45"/>
  <c r="BO146" i="45"/>
  <c r="BK146" i="45"/>
  <c r="BG146" i="45"/>
  <c r="BC146" i="45"/>
  <c r="AY146" i="45"/>
  <c r="AU146" i="45"/>
  <c r="AQ146" i="45"/>
  <c r="AB146" i="45"/>
  <c r="CF146" i="45"/>
  <c r="CB146" i="45"/>
  <c r="BX146" i="45"/>
  <c r="BT146" i="45"/>
  <c r="BP146" i="45"/>
  <c r="BL146" i="45"/>
  <c r="BH146" i="45"/>
  <c r="BD146" i="45"/>
  <c r="AZ146" i="45"/>
  <c r="AV146" i="45"/>
  <c r="AR146" i="45"/>
  <c r="AC146" i="45"/>
  <c r="CG146" i="45"/>
  <c r="CC146" i="45"/>
  <c r="BY146" i="45"/>
  <c r="BU146" i="45"/>
  <c r="BQ146" i="45"/>
  <c r="BM146" i="45"/>
  <c r="BI146" i="45"/>
  <c r="BE146" i="45"/>
  <c r="BA146" i="45"/>
  <c r="AW146" i="45"/>
  <c r="AS146" i="45"/>
  <c r="CH146" i="45"/>
  <c r="CD146" i="45"/>
  <c r="BZ146" i="45"/>
  <c r="BV146" i="45"/>
  <c r="BR146" i="45"/>
  <c r="BN146" i="45"/>
  <c r="BJ146" i="45"/>
  <c r="BF146" i="45"/>
  <c r="BB146" i="45"/>
  <c r="AX146" i="45"/>
  <c r="AT146" i="45"/>
  <c r="AO146" i="45"/>
  <c r="AA146" i="45"/>
  <c r="CG222" i="44"/>
  <c r="CC222" i="44"/>
  <c r="BY222" i="44"/>
  <c r="BU222" i="44"/>
  <c r="BQ222" i="44"/>
  <c r="BM222" i="44"/>
  <c r="BI222" i="44"/>
  <c r="BE222" i="44"/>
  <c r="BA222" i="44"/>
  <c r="AW222" i="44"/>
  <c r="AS222" i="44"/>
  <c r="CF222" i="44"/>
  <c r="BX222" i="44"/>
  <c r="BP222" i="44"/>
  <c r="BH222" i="44"/>
  <c r="AZ222" i="44"/>
  <c r="AR222" i="44"/>
  <c r="CH222" i="44"/>
  <c r="BZ222" i="44"/>
  <c r="BR222" i="44"/>
  <c r="BJ222" i="44"/>
  <c r="BB222" i="44"/>
  <c r="AT222" i="44"/>
  <c r="AA222" i="44"/>
  <c r="CI222" i="44"/>
  <c r="CE222" i="44"/>
  <c r="CA222" i="44"/>
  <c r="BW222" i="44"/>
  <c r="BS222" i="44"/>
  <c r="BO222" i="44"/>
  <c r="BK222" i="44"/>
  <c r="BG222" i="44"/>
  <c r="BC222" i="44"/>
  <c r="AY222" i="44"/>
  <c r="AU222" i="44"/>
  <c r="AQ222" i="44"/>
  <c r="AB222" i="44"/>
  <c r="CB222" i="44"/>
  <c r="BT222" i="44"/>
  <c r="BL222" i="44"/>
  <c r="BD222" i="44"/>
  <c r="AV222" i="44"/>
  <c r="AC222" i="44"/>
  <c r="CD222" i="44"/>
  <c r="BV222" i="44"/>
  <c r="BN222" i="44"/>
  <c r="BF222" i="44"/>
  <c r="AX222" i="44"/>
  <c r="AO222" i="44"/>
  <c r="CF224" i="44"/>
  <c r="CB224" i="44"/>
  <c r="BX224" i="44"/>
  <c r="BT224" i="44"/>
  <c r="BP224" i="44"/>
  <c r="BL224" i="44"/>
  <c r="BH224" i="44"/>
  <c r="BD224" i="44"/>
  <c r="AZ224" i="44"/>
  <c r="AV224" i="44"/>
  <c r="AR224" i="44"/>
  <c r="AC224" i="44"/>
  <c r="CG224" i="44"/>
  <c r="CC224" i="44"/>
  <c r="BY224" i="44"/>
  <c r="BU224" i="44"/>
  <c r="BQ224" i="44"/>
  <c r="BM224" i="44"/>
  <c r="BI224" i="44"/>
  <c r="BE224" i="44"/>
  <c r="BA224" i="44"/>
  <c r="AW224" i="44"/>
  <c r="AS224" i="44"/>
  <c r="CH224" i="44"/>
  <c r="CD224" i="44"/>
  <c r="BZ224" i="44"/>
  <c r="BV224" i="44"/>
  <c r="BR224" i="44"/>
  <c r="BN224" i="44"/>
  <c r="BJ224" i="44"/>
  <c r="BF224" i="44"/>
  <c r="BB224" i="44"/>
  <c r="AX224" i="44"/>
  <c r="AT224" i="44"/>
  <c r="AO224" i="44"/>
  <c r="AA224" i="44"/>
  <c r="CI224" i="44"/>
  <c r="CE224" i="44"/>
  <c r="CA224" i="44"/>
  <c r="BW224" i="44"/>
  <c r="BS224" i="44"/>
  <c r="BO224" i="44"/>
  <c r="BK224" i="44"/>
  <c r="BG224" i="44"/>
  <c r="BC224" i="44"/>
  <c r="AY224" i="44"/>
  <c r="AU224" i="44"/>
  <c r="AQ224" i="44"/>
  <c r="AB224" i="44"/>
  <c r="CF226" i="44"/>
  <c r="CB226" i="44"/>
  <c r="BX226" i="44"/>
  <c r="BT226" i="44"/>
  <c r="BP226" i="44"/>
  <c r="BL226" i="44"/>
  <c r="BH226" i="44"/>
  <c r="BD226" i="44"/>
  <c r="AZ226" i="44"/>
  <c r="AV226" i="44"/>
  <c r="AR226" i="44"/>
  <c r="AC226" i="44"/>
  <c r="CI226" i="44"/>
  <c r="CE226" i="44"/>
  <c r="CA226" i="44"/>
  <c r="BW226" i="44"/>
  <c r="BS226" i="44"/>
  <c r="BO226" i="44"/>
  <c r="BK226" i="44"/>
  <c r="BG226" i="44"/>
  <c r="BC226" i="44"/>
  <c r="AY226" i="44"/>
  <c r="AU226" i="44"/>
  <c r="AQ226" i="44"/>
  <c r="AB226" i="44"/>
  <c r="CH226" i="44"/>
  <c r="CD226" i="44"/>
  <c r="BZ226" i="44"/>
  <c r="BV226" i="44"/>
  <c r="BR226" i="44"/>
  <c r="BN226" i="44"/>
  <c r="BJ226" i="44"/>
  <c r="BF226" i="44"/>
  <c r="BB226" i="44"/>
  <c r="AX226" i="44"/>
  <c r="AT226" i="44"/>
  <c r="AO226" i="44"/>
  <c r="AA226" i="44"/>
  <c r="CG226" i="44"/>
  <c r="CC226" i="44"/>
  <c r="BY226" i="44"/>
  <c r="BU226" i="44"/>
  <c r="BQ226" i="44"/>
  <c r="BM226" i="44"/>
  <c r="BI226" i="44"/>
  <c r="BE226" i="44"/>
  <c r="BA226" i="44"/>
  <c r="AW226" i="44"/>
  <c r="AS226" i="44"/>
  <c r="CF228" i="44"/>
  <c r="CB228" i="44"/>
  <c r="BX228" i="44"/>
  <c r="BT228" i="44"/>
  <c r="BP228" i="44"/>
  <c r="BL228" i="44"/>
  <c r="BH228" i="44"/>
  <c r="BD228" i="44"/>
  <c r="AZ228" i="44"/>
  <c r="AV228" i="44"/>
  <c r="AR228" i="44"/>
  <c r="AC228" i="44"/>
  <c r="CI228" i="44"/>
  <c r="CE228" i="44"/>
  <c r="CA228" i="44"/>
  <c r="BW228" i="44"/>
  <c r="BS228" i="44"/>
  <c r="BO228" i="44"/>
  <c r="BK228" i="44"/>
  <c r="BG228" i="44"/>
  <c r="BC228" i="44"/>
  <c r="AY228" i="44"/>
  <c r="AU228" i="44"/>
  <c r="AQ228" i="44"/>
  <c r="AB228" i="44"/>
  <c r="CH228" i="44"/>
  <c r="CD228" i="44"/>
  <c r="BZ228" i="44"/>
  <c r="BV228" i="44"/>
  <c r="BR228" i="44"/>
  <c r="BN228" i="44"/>
  <c r="BJ228" i="44"/>
  <c r="BF228" i="44"/>
  <c r="BB228" i="44"/>
  <c r="AX228" i="44"/>
  <c r="AT228" i="44"/>
  <c r="AO228" i="44"/>
  <c r="AA228" i="44"/>
  <c r="CG228" i="44"/>
  <c r="CC228" i="44"/>
  <c r="BY228" i="44"/>
  <c r="BU228" i="44"/>
  <c r="BQ228" i="44"/>
  <c r="BM228" i="44"/>
  <c r="BI228" i="44"/>
  <c r="BE228" i="44"/>
  <c r="BA228" i="44"/>
  <c r="AW228" i="44"/>
  <c r="AS228" i="44"/>
  <c r="CH147" i="45"/>
  <c r="CD147" i="45"/>
  <c r="BZ147" i="45"/>
  <c r="BV147" i="45"/>
  <c r="BR147" i="45"/>
  <c r="BN147" i="45"/>
  <c r="BJ147" i="45"/>
  <c r="BF147" i="45"/>
  <c r="BB147" i="45"/>
  <c r="AX147" i="45"/>
  <c r="AT147" i="45"/>
  <c r="AO147" i="45"/>
  <c r="AA147" i="45"/>
  <c r="CG147" i="45"/>
  <c r="CC147" i="45"/>
  <c r="BY147" i="45"/>
  <c r="BU147" i="45"/>
  <c r="BQ147" i="45"/>
  <c r="BM147" i="45"/>
  <c r="BI147" i="45"/>
  <c r="BE147" i="45"/>
  <c r="BA147" i="45"/>
  <c r="AW147" i="45"/>
  <c r="AS147" i="45"/>
  <c r="CF147" i="45"/>
  <c r="CB147" i="45"/>
  <c r="BX147" i="45"/>
  <c r="BT147" i="45"/>
  <c r="BP147" i="45"/>
  <c r="BL147" i="45"/>
  <c r="BH147" i="45"/>
  <c r="BD147" i="45"/>
  <c r="AZ147" i="45"/>
  <c r="AV147" i="45"/>
  <c r="AR147" i="45"/>
  <c r="AC147" i="45"/>
  <c r="CI147" i="45"/>
  <c r="CE147" i="45"/>
  <c r="CA147" i="45"/>
  <c r="BW147" i="45"/>
  <c r="BS147" i="45"/>
  <c r="BO147" i="45"/>
  <c r="BK147" i="45"/>
  <c r="BG147" i="45"/>
  <c r="BC147" i="45"/>
  <c r="AY147" i="45"/>
  <c r="AU147" i="45"/>
  <c r="AQ147" i="45"/>
  <c r="AB147" i="45"/>
  <c r="A162" i="46"/>
  <c r="A47" i="47"/>
  <c r="B47" i="47" s="1"/>
  <c r="A221" i="46"/>
  <c r="A129" i="46"/>
  <c r="A22" i="47"/>
  <c r="B22" i="47" s="1"/>
  <c r="A104" i="46"/>
  <c r="A196" i="46"/>
  <c r="A24" i="47"/>
  <c r="B24" i="47" s="1"/>
  <c r="A106" i="46"/>
  <c r="A198" i="46"/>
  <c r="CE106" i="44"/>
  <c r="BW106" i="44"/>
  <c r="BO106" i="44"/>
  <c r="BG106" i="44"/>
  <c r="AY106" i="44"/>
  <c r="AQ106" i="44"/>
  <c r="CH106" i="44"/>
  <c r="CD106" i="44"/>
  <c r="BZ106" i="44"/>
  <c r="BV106" i="44"/>
  <c r="BR106" i="44"/>
  <c r="BN106" i="44"/>
  <c r="BJ106" i="44"/>
  <c r="BF106" i="44"/>
  <c r="BB106" i="44"/>
  <c r="AX106" i="44"/>
  <c r="AT106" i="44"/>
  <c r="AO106" i="44"/>
  <c r="AA106" i="44"/>
  <c r="CC106" i="44"/>
  <c r="BU106" i="44"/>
  <c r="BM106" i="44"/>
  <c r="BE106" i="44"/>
  <c r="AW106" i="44"/>
  <c r="CI106" i="44"/>
  <c r="CA106" i="44"/>
  <c r="BS106" i="44"/>
  <c r="BK106" i="44"/>
  <c r="BC106" i="44"/>
  <c r="AU106" i="44"/>
  <c r="AB106" i="44"/>
  <c r="CF106" i="44"/>
  <c r="CB106" i="44"/>
  <c r="BX106" i="44"/>
  <c r="BT106" i="44"/>
  <c r="BP106" i="44"/>
  <c r="BL106" i="44"/>
  <c r="BH106" i="44"/>
  <c r="BD106" i="44"/>
  <c r="AZ106" i="44"/>
  <c r="AV106" i="44"/>
  <c r="AR106" i="44"/>
  <c r="AC106" i="44"/>
  <c r="CG106" i="44"/>
  <c r="BY106" i="44"/>
  <c r="BQ106" i="44"/>
  <c r="BI106" i="44"/>
  <c r="BA106" i="44"/>
  <c r="AS106" i="44"/>
  <c r="A26" i="47"/>
  <c r="B26" i="47" s="1"/>
  <c r="A108" i="46"/>
  <c r="A200" i="46"/>
  <c r="A28" i="47"/>
  <c r="B28" i="47" s="1"/>
  <c r="A110" i="46"/>
  <c r="A202" i="46"/>
  <c r="CC110" i="44"/>
  <c r="BU110" i="44"/>
  <c r="BM110" i="44"/>
  <c r="BE110" i="44"/>
  <c r="AW110" i="44"/>
  <c r="CF110" i="44"/>
  <c r="CB110" i="44"/>
  <c r="BX110" i="44"/>
  <c r="BT110" i="44"/>
  <c r="BP110" i="44"/>
  <c r="BL110" i="44"/>
  <c r="BH110" i="44"/>
  <c r="BD110" i="44"/>
  <c r="AZ110" i="44"/>
  <c r="AV110" i="44"/>
  <c r="AR110" i="44"/>
  <c r="AC110" i="44"/>
  <c r="CI110" i="44"/>
  <c r="CA110" i="44"/>
  <c r="BS110" i="44"/>
  <c r="BK110" i="44"/>
  <c r="BC110" i="44"/>
  <c r="AU110" i="44"/>
  <c r="AB110" i="44"/>
  <c r="CG110" i="44"/>
  <c r="BY110" i="44"/>
  <c r="BQ110" i="44"/>
  <c r="BI110" i="44"/>
  <c r="BA110" i="44"/>
  <c r="AS110" i="44"/>
  <c r="CH110" i="44"/>
  <c r="CD110" i="44"/>
  <c r="BZ110" i="44"/>
  <c r="BV110" i="44"/>
  <c r="BR110" i="44"/>
  <c r="BN110" i="44"/>
  <c r="BJ110" i="44"/>
  <c r="BF110" i="44"/>
  <c r="BB110" i="44"/>
  <c r="AX110" i="44"/>
  <c r="AT110" i="44"/>
  <c r="AO110" i="44"/>
  <c r="AA110" i="44"/>
  <c r="CE110" i="44"/>
  <c r="BW110" i="44"/>
  <c r="BO110" i="44"/>
  <c r="BG110" i="44"/>
  <c r="AY110" i="44"/>
  <c r="AQ110" i="44"/>
  <c r="A30" i="47"/>
  <c r="B30" i="47" s="1"/>
  <c r="A112" i="46"/>
  <c r="A204" i="46"/>
  <c r="CE112" i="44"/>
  <c r="BW112" i="44"/>
  <c r="BO112" i="44"/>
  <c r="BG112" i="44"/>
  <c r="AY112" i="44"/>
  <c r="AQ112" i="44"/>
  <c r="CH112" i="44"/>
  <c r="CD112" i="44"/>
  <c r="BZ112" i="44"/>
  <c r="BV112" i="44"/>
  <c r="BR112" i="44"/>
  <c r="BN112" i="44"/>
  <c r="BJ112" i="44"/>
  <c r="BF112" i="44"/>
  <c r="BB112" i="44"/>
  <c r="AX112" i="44"/>
  <c r="AT112" i="44"/>
  <c r="AO112" i="44"/>
  <c r="AA112" i="44"/>
  <c r="CC112" i="44"/>
  <c r="BU112" i="44"/>
  <c r="BM112" i="44"/>
  <c r="BE112" i="44"/>
  <c r="AW112" i="44"/>
  <c r="CI112" i="44"/>
  <c r="CA112" i="44"/>
  <c r="BS112" i="44"/>
  <c r="BK112" i="44"/>
  <c r="BC112" i="44"/>
  <c r="AU112" i="44"/>
  <c r="AB112" i="44"/>
  <c r="CF112" i="44"/>
  <c r="CB112" i="44"/>
  <c r="BX112" i="44"/>
  <c r="BT112" i="44"/>
  <c r="BP112" i="44"/>
  <c r="BL112" i="44"/>
  <c r="BH112" i="44"/>
  <c r="BD112" i="44"/>
  <c r="AZ112" i="44"/>
  <c r="AV112" i="44"/>
  <c r="AR112" i="44"/>
  <c r="AC112" i="44"/>
  <c r="CG112" i="44"/>
  <c r="BY112" i="44"/>
  <c r="BQ112" i="44"/>
  <c r="BI112" i="44"/>
  <c r="BA112" i="44"/>
  <c r="AS112" i="44"/>
  <c r="A32" i="47"/>
  <c r="B32" i="47" s="1"/>
  <c r="A114" i="46"/>
  <c r="A206" i="46"/>
  <c r="CC114" i="44"/>
  <c r="BU114" i="44"/>
  <c r="BM114" i="44"/>
  <c r="BC114" i="44"/>
  <c r="AU114" i="44"/>
  <c r="AB114" i="44"/>
  <c r="CF114" i="44"/>
  <c r="CB114" i="44"/>
  <c r="BX114" i="44"/>
  <c r="BT114" i="44"/>
  <c r="BP114" i="44"/>
  <c r="BL114" i="44"/>
  <c r="BH114" i="44"/>
  <c r="BD114" i="44"/>
  <c r="AZ114" i="44"/>
  <c r="AV114" i="44"/>
  <c r="AR114" i="44"/>
  <c r="AC114" i="44"/>
  <c r="CI114" i="44"/>
  <c r="CA114" i="44"/>
  <c r="BS114" i="44"/>
  <c r="BK114" i="44"/>
  <c r="BE114" i="44"/>
  <c r="AW114" i="44"/>
  <c r="CG114" i="44"/>
  <c r="BY114" i="44"/>
  <c r="BQ114" i="44"/>
  <c r="BI114" i="44"/>
  <c r="AY114" i="44"/>
  <c r="AQ114" i="44"/>
  <c r="CH114" i="44"/>
  <c r="CD114" i="44"/>
  <c r="BZ114" i="44"/>
  <c r="BV114" i="44"/>
  <c r="BR114" i="44"/>
  <c r="BN114" i="44"/>
  <c r="BJ114" i="44"/>
  <c r="BF114" i="44"/>
  <c r="BB114" i="44"/>
  <c r="AX114" i="44"/>
  <c r="AT114" i="44"/>
  <c r="AO114" i="44"/>
  <c r="AA114" i="44"/>
  <c r="CE114" i="44"/>
  <c r="BW114" i="44"/>
  <c r="BO114" i="44"/>
  <c r="BG114" i="44"/>
  <c r="BA114" i="44"/>
  <c r="AS114" i="44"/>
  <c r="A34" i="47"/>
  <c r="B34" i="47" s="1"/>
  <c r="A116" i="46"/>
  <c r="A208" i="46"/>
  <c r="CA116" i="44"/>
  <c r="BS116" i="44"/>
  <c r="BK116" i="44"/>
  <c r="BC116" i="44"/>
  <c r="AU116" i="44"/>
  <c r="AB116" i="44"/>
  <c r="CF116" i="44"/>
  <c r="CB116" i="44"/>
  <c r="BX116" i="44"/>
  <c r="BT116" i="44"/>
  <c r="BP116" i="44"/>
  <c r="BL116" i="44"/>
  <c r="BH116" i="44"/>
  <c r="BD116" i="44"/>
  <c r="AZ116" i="44"/>
  <c r="AV116" i="44"/>
  <c r="AR116" i="44"/>
  <c r="AC116" i="44"/>
  <c r="CI116" i="44"/>
  <c r="CC116" i="44"/>
  <c r="BU116" i="44"/>
  <c r="BM116" i="44"/>
  <c r="BE116" i="44"/>
  <c r="AW116" i="44"/>
  <c r="CE116" i="44"/>
  <c r="BW116" i="44"/>
  <c r="BO116" i="44"/>
  <c r="BG116" i="44"/>
  <c r="AY116" i="44"/>
  <c r="AQ116" i="44"/>
  <c r="CH116" i="44"/>
  <c r="CD116" i="44"/>
  <c r="BZ116" i="44"/>
  <c r="BV116" i="44"/>
  <c r="BR116" i="44"/>
  <c r="BN116" i="44"/>
  <c r="BJ116" i="44"/>
  <c r="BF116" i="44"/>
  <c r="BB116" i="44"/>
  <c r="AX116" i="44"/>
  <c r="AT116" i="44"/>
  <c r="AO116" i="44"/>
  <c r="AA116" i="44"/>
  <c r="CG116" i="44"/>
  <c r="BY116" i="44"/>
  <c r="BQ116" i="44"/>
  <c r="BI116" i="44"/>
  <c r="BA116" i="44"/>
  <c r="AS116" i="44"/>
  <c r="A36" i="47"/>
  <c r="B36" i="47" s="1"/>
  <c r="A118" i="46"/>
  <c r="A210" i="46"/>
  <c r="CE118" i="44"/>
  <c r="BW118" i="44"/>
  <c r="BO118" i="44"/>
  <c r="BG118" i="44"/>
  <c r="AW118" i="44"/>
  <c r="CF118" i="44"/>
  <c r="CB118" i="44"/>
  <c r="BX118" i="44"/>
  <c r="BT118" i="44"/>
  <c r="BP118" i="44"/>
  <c r="BL118" i="44"/>
  <c r="BH118" i="44"/>
  <c r="BD118" i="44"/>
  <c r="AZ118" i="44"/>
  <c r="AV118" i="44"/>
  <c r="AR118" i="44"/>
  <c r="AC118" i="44"/>
  <c r="CG118" i="44"/>
  <c r="BY118" i="44"/>
  <c r="BQ118" i="44"/>
  <c r="BI118" i="44"/>
  <c r="BA118" i="44"/>
  <c r="AU118" i="44"/>
  <c r="AB118" i="44"/>
  <c r="CI118" i="44"/>
  <c r="CA118" i="44"/>
  <c r="BS118" i="44"/>
  <c r="BK118" i="44"/>
  <c r="BC118" i="44"/>
  <c r="AS118" i="44"/>
  <c r="CH118" i="44"/>
  <c r="CD118" i="44"/>
  <c r="BZ118" i="44"/>
  <c r="BV118" i="44"/>
  <c r="BR118" i="44"/>
  <c r="BN118" i="44"/>
  <c r="BJ118" i="44"/>
  <c r="BF118" i="44"/>
  <c r="BB118" i="44"/>
  <c r="AX118" i="44"/>
  <c r="AT118" i="44"/>
  <c r="AO118" i="44"/>
  <c r="AA118" i="44"/>
  <c r="CC118" i="44"/>
  <c r="BU118" i="44"/>
  <c r="BM118" i="44"/>
  <c r="BE118" i="44"/>
  <c r="AY118" i="44"/>
  <c r="AQ118" i="44"/>
  <c r="A38" i="47"/>
  <c r="B38" i="47" s="1"/>
  <c r="A120" i="46"/>
  <c r="A212" i="46"/>
  <c r="CE120" i="44"/>
  <c r="BW120" i="44"/>
  <c r="BM120" i="44"/>
  <c r="BG120" i="44"/>
  <c r="AY120" i="44"/>
  <c r="AQ120" i="44"/>
  <c r="CH120" i="44"/>
  <c r="CD120" i="44"/>
  <c r="BZ120" i="44"/>
  <c r="BV120" i="44"/>
  <c r="BR120" i="44"/>
  <c r="BN120" i="44"/>
  <c r="BJ120" i="44"/>
  <c r="BF120" i="44"/>
  <c r="BB120" i="44"/>
  <c r="AX120" i="44"/>
  <c r="AT120" i="44"/>
  <c r="AO120" i="44"/>
  <c r="AA120" i="44"/>
  <c r="CC120" i="44"/>
  <c r="BU120" i="44"/>
  <c r="BO120" i="44"/>
  <c r="BE120" i="44"/>
  <c r="AW120" i="44"/>
  <c r="CI120" i="44"/>
  <c r="CA120" i="44"/>
  <c r="BQ120" i="44"/>
  <c r="BK120" i="44"/>
  <c r="BC120" i="44"/>
  <c r="AU120" i="44"/>
  <c r="AB120" i="44"/>
  <c r="CF120" i="44"/>
  <c r="CB120" i="44"/>
  <c r="BX120" i="44"/>
  <c r="BT120" i="44"/>
  <c r="BP120" i="44"/>
  <c r="BL120" i="44"/>
  <c r="BH120" i="44"/>
  <c r="BD120" i="44"/>
  <c r="AZ120" i="44"/>
  <c r="AV120" i="44"/>
  <c r="AR120" i="44"/>
  <c r="AC120" i="44"/>
  <c r="CG120" i="44"/>
  <c r="BY120" i="44"/>
  <c r="BS120" i="44"/>
  <c r="BI120" i="44"/>
  <c r="BA120" i="44"/>
  <c r="AS120" i="44"/>
  <c r="A40" i="47"/>
  <c r="B40" i="47" s="1"/>
  <c r="A122" i="46"/>
  <c r="A214" i="46"/>
  <c r="CH122" i="44"/>
  <c r="CD122" i="44"/>
  <c r="BZ122" i="44"/>
  <c r="BV122" i="44"/>
  <c r="BR122" i="44"/>
  <c r="BN122" i="44"/>
  <c r="BJ122" i="44"/>
  <c r="BF122" i="44"/>
  <c r="BB122" i="44"/>
  <c r="AX122" i="44"/>
  <c r="AT122" i="44"/>
  <c r="AO122" i="44"/>
  <c r="AA122" i="44"/>
  <c r="CG122" i="44"/>
  <c r="CC122" i="44"/>
  <c r="BY122" i="44"/>
  <c r="BU122" i="44"/>
  <c r="BQ122" i="44"/>
  <c r="BM122" i="44"/>
  <c r="BI122" i="44"/>
  <c r="BE122" i="44"/>
  <c r="BA122" i="44"/>
  <c r="AW122" i="44"/>
  <c r="AQ122" i="44"/>
  <c r="AB122" i="44"/>
  <c r="AU122" i="44"/>
  <c r="CF122" i="44"/>
  <c r="CB122" i="44"/>
  <c r="BX122" i="44"/>
  <c r="BT122" i="44"/>
  <c r="BP122" i="44"/>
  <c r="BL122" i="44"/>
  <c r="BH122" i="44"/>
  <c r="BD122" i="44"/>
  <c r="AZ122" i="44"/>
  <c r="AV122" i="44"/>
  <c r="AR122" i="44"/>
  <c r="AC122" i="44"/>
  <c r="CI122" i="44"/>
  <c r="CE122" i="44"/>
  <c r="CA122" i="44"/>
  <c r="BW122" i="44"/>
  <c r="BS122" i="44"/>
  <c r="BO122" i="44"/>
  <c r="BK122" i="44"/>
  <c r="BG122" i="44"/>
  <c r="BC122" i="44"/>
  <c r="AY122" i="44"/>
  <c r="AS122" i="44"/>
  <c r="A49" i="47"/>
  <c r="B49" i="47" s="1"/>
  <c r="A223" i="46"/>
  <c r="A131" i="46"/>
  <c r="A51" i="47"/>
  <c r="B51" i="47" s="1"/>
  <c r="A225" i="46"/>
  <c r="A133" i="46"/>
  <c r="A53" i="47"/>
  <c r="B53" i="47" s="1"/>
  <c r="A227" i="46"/>
  <c r="A135" i="46"/>
  <c r="A55" i="47"/>
  <c r="B55" i="47" s="1"/>
  <c r="A229" i="46"/>
  <c r="A137" i="46"/>
  <c r="A25" i="47"/>
  <c r="B25" i="47" s="1"/>
  <c r="A107" i="46"/>
  <c r="A199" i="46"/>
  <c r="BZ107" i="44"/>
  <c r="BR107" i="44"/>
  <c r="BJ107" i="44"/>
  <c r="BB107" i="44"/>
  <c r="AT107" i="44"/>
  <c r="AA107" i="44"/>
  <c r="CG107" i="44"/>
  <c r="CC107" i="44"/>
  <c r="BY107" i="44"/>
  <c r="BU107" i="44"/>
  <c r="BQ107" i="44"/>
  <c r="BM107" i="44"/>
  <c r="BI107" i="44"/>
  <c r="BE107" i="44"/>
  <c r="BA107" i="44"/>
  <c r="AW107" i="44"/>
  <c r="AS107" i="44"/>
  <c r="CH107" i="44"/>
  <c r="CB107" i="44"/>
  <c r="BT107" i="44"/>
  <c r="BL107" i="44"/>
  <c r="BD107" i="44"/>
  <c r="AV107" i="44"/>
  <c r="AC107" i="44"/>
  <c r="CD107" i="44"/>
  <c r="BV107" i="44"/>
  <c r="BN107" i="44"/>
  <c r="BF107" i="44"/>
  <c r="AX107" i="44"/>
  <c r="AO107" i="44"/>
  <c r="CI107" i="44"/>
  <c r="CE107" i="44"/>
  <c r="CA107" i="44"/>
  <c r="BW107" i="44"/>
  <c r="BS107" i="44"/>
  <c r="BO107" i="44"/>
  <c r="BK107" i="44"/>
  <c r="BG107" i="44"/>
  <c r="BC107" i="44"/>
  <c r="AY107" i="44"/>
  <c r="AU107" i="44"/>
  <c r="AQ107" i="44"/>
  <c r="AB107" i="44"/>
  <c r="CF107" i="44"/>
  <c r="BX107" i="44"/>
  <c r="BP107" i="44"/>
  <c r="BH107" i="44"/>
  <c r="AZ107" i="44"/>
  <c r="AR107" i="44"/>
  <c r="A27" i="47"/>
  <c r="B27" i="47" s="1"/>
  <c r="A109" i="46"/>
  <c r="A201" i="46"/>
  <c r="CD109" i="44"/>
  <c r="BV109" i="44"/>
  <c r="BN109" i="44"/>
  <c r="BF109" i="44"/>
  <c r="AX109" i="44"/>
  <c r="AO109" i="44"/>
  <c r="CI109" i="44"/>
  <c r="CE109" i="44"/>
  <c r="CA109" i="44"/>
  <c r="BW109" i="44"/>
  <c r="BS109" i="44"/>
  <c r="BO109" i="44"/>
  <c r="BK109" i="44"/>
  <c r="BG109" i="44"/>
  <c r="BC109" i="44"/>
  <c r="AY109" i="44"/>
  <c r="AU109" i="44"/>
  <c r="AQ109" i="44"/>
  <c r="AB109" i="44"/>
  <c r="CB109" i="44"/>
  <c r="BT109" i="44"/>
  <c r="BL109" i="44"/>
  <c r="BD109" i="44"/>
  <c r="AV109" i="44"/>
  <c r="AC109" i="44"/>
  <c r="CH109" i="44"/>
  <c r="BZ109" i="44"/>
  <c r="BR109" i="44"/>
  <c r="BJ109" i="44"/>
  <c r="BB109" i="44"/>
  <c r="AT109" i="44"/>
  <c r="AA109" i="44"/>
  <c r="CG109" i="44"/>
  <c r="CC109" i="44"/>
  <c r="BY109" i="44"/>
  <c r="BU109" i="44"/>
  <c r="BQ109" i="44"/>
  <c r="BM109" i="44"/>
  <c r="BI109" i="44"/>
  <c r="BE109" i="44"/>
  <c r="BA109" i="44"/>
  <c r="AW109" i="44"/>
  <c r="AS109" i="44"/>
  <c r="CF109" i="44"/>
  <c r="BX109" i="44"/>
  <c r="BP109" i="44"/>
  <c r="BH109" i="44"/>
  <c r="AZ109" i="44"/>
  <c r="AR109" i="44"/>
  <c r="A29" i="47"/>
  <c r="B29" i="47" s="1"/>
  <c r="A111" i="46"/>
  <c r="A203" i="46"/>
  <c r="CB111" i="44"/>
  <c r="BT111" i="44"/>
  <c r="BL111" i="44"/>
  <c r="BD111" i="44"/>
  <c r="AX111" i="44"/>
  <c r="AO111" i="44"/>
  <c r="CG111" i="44"/>
  <c r="CC111" i="44"/>
  <c r="BY111" i="44"/>
  <c r="BU111" i="44"/>
  <c r="BQ111" i="44"/>
  <c r="BM111" i="44"/>
  <c r="BI111" i="44"/>
  <c r="BE111" i="44"/>
  <c r="BA111" i="44"/>
  <c r="AW111" i="44"/>
  <c r="AS111" i="44"/>
  <c r="CH111" i="44"/>
  <c r="BZ111" i="44"/>
  <c r="BR111" i="44"/>
  <c r="BJ111" i="44"/>
  <c r="BB111" i="44"/>
  <c r="AR111" i="44"/>
  <c r="CF111" i="44"/>
  <c r="BX111" i="44"/>
  <c r="BP111" i="44"/>
  <c r="BH111" i="44"/>
  <c r="AZ111" i="44"/>
  <c r="AT111" i="44"/>
  <c r="AA111" i="44"/>
  <c r="CI111" i="44"/>
  <c r="CE111" i="44"/>
  <c r="CA111" i="44"/>
  <c r="BW111" i="44"/>
  <c r="BS111" i="44"/>
  <c r="BO111" i="44"/>
  <c r="BK111" i="44"/>
  <c r="BG111" i="44"/>
  <c r="BC111" i="44"/>
  <c r="AY111" i="44"/>
  <c r="AU111" i="44"/>
  <c r="AQ111" i="44"/>
  <c r="AB111" i="44"/>
  <c r="CD111" i="44"/>
  <c r="BV111" i="44"/>
  <c r="BN111" i="44"/>
  <c r="BF111" i="44"/>
  <c r="AV111" i="44"/>
  <c r="AC111" i="44"/>
  <c r="A31" i="47"/>
  <c r="B31" i="47" s="1"/>
  <c r="A113" i="46"/>
  <c r="A205" i="46"/>
  <c r="CB113" i="44"/>
  <c r="BV113" i="44"/>
  <c r="BN113" i="44"/>
  <c r="BF113" i="44"/>
  <c r="AX113" i="44"/>
  <c r="AO113" i="44"/>
  <c r="CI113" i="44"/>
  <c r="CE113" i="44"/>
  <c r="CA113" i="44"/>
  <c r="BW113" i="44"/>
  <c r="BS113" i="44"/>
  <c r="BO113" i="44"/>
  <c r="BK113" i="44"/>
  <c r="BG113" i="44"/>
  <c r="BC113" i="44"/>
  <c r="AY113" i="44"/>
  <c r="AU113" i="44"/>
  <c r="AQ113" i="44"/>
  <c r="AB113" i="44"/>
  <c r="CD113" i="44"/>
  <c r="BT113" i="44"/>
  <c r="BL113" i="44"/>
  <c r="BD113" i="44"/>
  <c r="AV113" i="44"/>
  <c r="AC113" i="44"/>
  <c r="CF113" i="44"/>
  <c r="BX113" i="44"/>
  <c r="BR113" i="44"/>
  <c r="BJ113" i="44"/>
  <c r="BB113" i="44"/>
  <c r="AT113" i="44"/>
  <c r="AA113" i="44"/>
  <c r="CG113" i="44"/>
  <c r="CC113" i="44"/>
  <c r="BY113" i="44"/>
  <c r="BU113" i="44"/>
  <c r="BQ113" i="44"/>
  <c r="BM113" i="44"/>
  <c r="BI113" i="44"/>
  <c r="BE113" i="44"/>
  <c r="BA113" i="44"/>
  <c r="AW113" i="44"/>
  <c r="AS113" i="44"/>
  <c r="CH113" i="44"/>
  <c r="BZ113" i="44"/>
  <c r="BP113" i="44"/>
  <c r="BH113" i="44"/>
  <c r="AZ113" i="44"/>
  <c r="AR113" i="44"/>
  <c r="A33" i="47"/>
  <c r="B33" i="47" s="1"/>
  <c r="A115" i="46"/>
  <c r="A207" i="46"/>
  <c r="CB115" i="44"/>
  <c r="BT115" i="44"/>
  <c r="BL115" i="44"/>
  <c r="BD115" i="44"/>
  <c r="AV115" i="44"/>
  <c r="AC115" i="44"/>
  <c r="CG115" i="44"/>
  <c r="CC115" i="44"/>
  <c r="BY115" i="44"/>
  <c r="BU115" i="44"/>
  <c r="BQ115" i="44"/>
  <c r="BM115" i="44"/>
  <c r="BI115" i="44"/>
  <c r="BE115" i="44"/>
  <c r="BA115" i="44"/>
  <c r="AW115" i="44"/>
  <c r="AS115" i="44"/>
  <c r="CH115" i="44"/>
  <c r="BZ115" i="44"/>
  <c r="BR115" i="44"/>
  <c r="BJ115" i="44"/>
  <c r="BB115" i="44"/>
  <c r="AT115" i="44"/>
  <c r="AA115" i="44"/>
  <c r="CF115" i="44"/>
  <c r="BX115" i="44"/>
  <c r="BP115" i="44"/>
  <c r="BH115" i="44"/>
  <c r="AZ115" i="44"/>
  <c r="AR115" i="44"/>
  <c r="CI115" i="44"/>
  <c r="CE115" i="44"/>
  <c r="CA115" i="44"/>
  <c r="BW115" i="44"/>
  <c r="BS115" i="44"/>
  <c r="BO115" i="44"/>
  <c r="BK115" i="44"/>
  <c r="BG115" i="44"/>
  <c r="BC115" i="44"/>
  <c r="AY115" i="44"/>
  <c r="AU115" i="44"/>
  <c r="AQ115" i="44"/>
  <c r="AB115" i="44"/>
  <c r="CD115" i="44"/>
  <c r="BV115" i="44"/>
  <c r="BN115" i="44"/>
  <c r="BF115" i="44"/>
  <c r="AX115" i="44"/>
  <c r="AO115" i="44"/>
  <c r="A35" i="47"/>
  <c r="B35" i="47" s="1"/>
  <c r="A117" i="46"/>
  <c r="A209" i="46"/>
  <c r="CB117" i="44"/>
  <c r="BT117" i="44"/>
  <c r="BJ117" i="44"/>
  <c r="BD117" i="44"/>
  <c r="AV117" i="44"/>
  <c r="AC117" i="44"/>
  <c r="CG117" i="44"/>
  <c r="CC117" i="44"/>
  <c r="BY117" i="44"/>
  <c r="BU117" i="44"/>
  <c r="BQ117" i="44"/>
  <c r="BM117" i="44"/>
  <c r="BI117" i="44"/>
  <c r="BE117" i="44"/>
  <c r="BA117" i="44"/>
  <c r="AW117" i="44"/>
  <c r="AS117" i="44"/>
  <c r="CH117" i="44"/>
  <c r="BZ117" i="44"/>
  <c r="BR117" i="44"/>
  <c r="BL117" i="44"/>
  <c r="BB117" i="44"/>
  <c r="AT117" i="44"/>
  <c r="AA117" i="44"/>
  <c r="CF117" i="44"/>
  <c r="BX117" i="44"/>
  <c r="BN117" i="44"/>
  <c r="BH117" i="44"/>
  <c r="AZ117" i="44"/>
  <c r="AR117" i="44"/>
  <c r="CI117" i="44"/>
  <c r="CE117" i="44"/>
  <c r="CA117" i="44"/>
  <c r="BW117" i="44"/>
  <c r="BS117" i="44"/>
  <c r="BO117" i="44"/>
  <c r="BK117" i="44"/>
  <c r="BG117" i="44"/>
  <c r="BC117" i="44"/>
  <c r="AY117" i="44"/>
  <c r="AU117" i="44"/>
  <c r="AQ117" i="44"/>
  <c r="AB117" i="44"/>
  <c r="CD117" i="44"/>
  <c r="BV117" i="44"/>
  <c r="BP117" i="44"/>
  <c r="BF117" i="44"/>
  <c r="AX117" i="44"/>
  <c r="AO117" i="44"/>
  <c r="A37" i="47"/>
  <c r="B37" i="47" s="1"/>
  <c r="A119" i="46"/>
  <c r="A211" i="46"/>
  <c r="BZ119" i="44"/>
  <c r="BR119" i="44"/>
  <c r="BJ119" i="44"/>
  <c r="BB119" i="44"/>
  <c r="AT119" i="44"/>
  <c r="AA119" i="44"/>
  <c r="CG119" i="44"/>
  <c r="CC119" i="44"/>
  <c r="BY119" i="44"/>
  <c r="BU119" i="44"/>
  <c r="BQ119" i="44"/>
  <c r="BM119" i="44"/>
  <c r="BI119" i="44"/>
  <c r="BE119" i="44"/>
  <c r="BA119" i="44"/>
  <c r="AW119" i="44"/>
  <c r="AS119" i="44"/>
  <c r="CH119" i="44"/>
  <c r="CB119" i="44"/>
  <c r="BT119" i="44"/>
  <c r="BL119" i="44"/>
  <c r="BD119" i="44"/>
  <c r="AV119" i="44"/>
  <c r="AC119" i="44"/>
  <c r="CD119" i="44"/>
  <c r="BV119" i="44"/>
  <c r="BN119" i="44"/>
  <c r="BF119" i="44"/>
  <c r="AX119" i="44"/>
  <c r="AO119" i="44"/>
  <c r="CI119" i="44"/>
  <c r="CE119" i="44"/>
  <c r="CA119" i="44"/>
  <c r="BW119" i="44"/>
  <c r="BS119" i="44"/>
  <c r="BO119" i="44"/>
  <c r="BK119" i="44"/>
  <c r="BG119" i="44"/>
  <c r="BC119" i="44"/>
  <c r="AY119" i="44"/>
  <c r="AU119" i="44"/>
  <c r="AQ119" i="44"/>
  <c r="AB119" i="44"/>
  <c r="CF119" i="44"/>
  <c r="BX119" i="44"/>
  <c r="BP119" i="44"/>
  <c r="BH119" i="44"/>
  <c r="AZ119" i="44"/>
  <c r="AR119" i="44"/>
  <c r="A39" i="47"/>
  <c r="B39" i="47" s="1"/>
  <c r="A121" i="46"/>
  <c r="A213" i="46"/>
  <c r="BV121" i="44"/>
  <c r="BN121" i="44"/>
  <c r="BF121" i="44"/>
  <c r="AX121" i="44"/>
  <c r="AO121" i="44"/>
  <c r="CI121" i="44"/>
  <c r="CE121" i="44"/>
  <c r="CA121" i="44"/>
  <c r="BW121" i="44"/>
  <c r="BS121" i="44"/>
  <c r="BO121" i="44"/>
  <c r="BK121" i="44"/>
  <c r="BG121" i="44"/>
  <c r="BC121" i="44"/>
  <c r="AY121" i="44"/>
  <c r="AU121" i="44"/>
  <c r="AQ121" i="44"/>
  <c r="AB121" i="44"/>
  <c r="CF121" i="44"/>
  <c r="BZ121" i="44"/>
  <c r="BT121" i="44"/>
  <c r="BL121" i="44"/>
  <c r="BD121" i="44"/>
  <c r="AV121" i="44"/>
  <c r="AC121" i="44"/>
  <c r="CB121" i="44"/>
  <c r="BR121" i="44"/>
  <c r="BJ121" i="44"/>
  <c r="BB121" i="44"/>
  <c r="AT121" i="44"/>
  <c r="AA121" i="44"/>
  <c r="CG121" i="44"/>
  <c r="CC121" i="44"/>
  <c r="BY121" i="44"/>
  <c r="BU121" i="44"/>
  <c r="BQ121" i="44"/>
  <c r="BM121" i="44"/>
  <c r="BI121" i="44"/>
  <c r="BE121" i="44"/>
  <c r="BA121" i="44"/>
  <c r="AW121" i="44"/>
  <c r="AS121" i="44"/>
  <c r="CH121" i="44"/>
  <c r="CD121" i="44"/>
  <c r="BX121" i="44"/>
  <c r="BP121" i="44"/>
  <c r="BH121" i="44"/>
  <c r="AZ121" i="44"/>
  <c r="AR121" i="44"/>
  <c r="A41" i="47"/>
  <c r="B41" i="47" s="1"/>
  <c r="A123" i="46"/>
  <c r="A215" i="46"/>
  <c r="CG123" i="44"/>
  <c r="CC123" i="44"/>
  <c r="BY123" i="44"/>
  <c r="BU123" i="44"/>
  <c r="BQ123" i="44"/>
  <c r="BM123" i="44"/>
  <c r="BI123" i="44"/>
  <c r="BE123" i="44"/>
  <c r="BA123" i="44"/>
  <c r="AW123" i="44"/>
  <c r="AS123" i="44"/>
  <c r="CH123" i="44"/>
  <c r="CD123" i="44"/>
  <c r="BZ123" i="44"/>
  <c r="BV123" i="44"/>
  <c r="BR123" i="44"/>
  <c r="BN123" i="44"/>
  <c r="BJ123" i="44"/>
  <c r="BF123" i="44"/>
  <c r="BB123" i="44"/>
  <c r="AX123" i="44"/>
  <c r="AT123" i="44"/>
  <c r="AO123" i="44"/>
  <c r="AA123" i="44"/>
  <c r="CI123" i="44"/>
  <c r="CE123" i="44"/>
  <c r="CA123" i="44"/>
  <c r="BW123" i="44"/>
  <c r="BS123" i="44"/>
  <c r="BO123" i="44"/>
  <c r="BK123" i="44"/>
  <c r="BG123" i="44"/>
  <c r="BC123" i="44"/>
  <c r="AY123" i="44"/>
  <c r="AU123" i="44"/>
  <c r="AQ123" i="44"/>
  <c r="AB123" i="44"/>
  <c r="CF123" i="44"/>
  <c r="CB123" i="44"/>
  <c r="BX123" i="44"/>
  <c r="BT123" i="44"/>
  <c r="BP123" i="44"/>
  <c r="BL123" i="44"/>
  <c r="BH123" i="44"/>
  <c r="BD123" i="44"/>
  <c r="AZ123" i="44"/>
  <c r="AV123" i="44"/>
  <c r="AR123" i="44"/>
  <c r="AC123" i="44"/>
  <c r="A43" i="47"/>
  <c r="B43" i="47" s="1"/>
  <c r="A125" i="46"/>
  <c r="A217" i="46"/>
  <c r="A42" i="47"/>
  <c r="B42" i="47" s="1"/>
  <c r="A124" i="46"/>
  <c r="A216" i="46"/>
  <c r="CF124" i="44"/>
  <c r="CB124" i="44"/>
  <c r="BX124" i="44"/>
  <c r="BT124" i="44"/>
  <c r="BP124" i="44"/>
  <c r="BL124" i="44"/>
  <c r="BH124" i="44"/>
  <c r="BD124" i="44"/>
  <c r="AZ124" i="44"/>
  <c r="AV124" i="44"/>
  <c r="AR124" i="44"/>
  <c r="AC124" i="44"/>
  <c r="CI124" i="44"/>
  <c r="CE124" i="44"/>
  <c r="CA124" i="44"/>
  <c r="BW124" i="44"/>
  <c r="BS124" i="44"/>
  <c r="BO124" i="44"/>
  <c r="BK124" i="44"/>
  <c r="BG124" i="44"/>
  <c r="BC124" i="44"/>
  <c r="AY124" i="44"/>
  <c r="AU124" i="44"/>
  <c r="AQ124" i="44"/>
  <c r="AB124" i="44"/>
  <c r="CH124" i="44"/>
  <c r="CD124" i="44"/>
  <c r="BZ124" i="44"/>
  <c r="BV124" i="44"/>
  <c r="BR124" i="44"/>
  <c r="BN124" i="44"/>
  <c r="BJ124" i="44"/>
  <c r="BF124" i="44"/>
  <c r="BB124" i="44"/>
  <c r="AX124" i="44"/>
  <c r="AT124" i="44"/>
  <c r="AO124" i="44"/>
  <c r="AA124" i="44"/>
  <c r="CG124" i="44"/>
  <c r="CC124" i="44"/>
  <c r="BY124" i="44"/>
  <c r="BU124" i="44"/>
  <c r="BQ124" i="44"/>
  <c r="BM124" i="44"/>
  <c r="BI124" i="44"/>
  <c r="BE124" i="44"/>
  <c r="BA124" i="44"/>
  <c r="AW124" i="44"/>
  <c r="AS124" i="44"/>
  <c r="A74" i="47"/>
  <c r="A156" i="46"/>
  <c r="A76" i="47"/>
  <c r="A158" i="46"/>
  <c r="A99" i="47"/>
  <c r="A191" i="47"/>
  <c r="A69" i="47"/>
  <c r="A151" i="46"/>
  <c r="CG164" i="45"/>
  <c r="CC164" i="45"/>
  <c r="BY164" i="45"/>
  <c r="BU164" i="45"/>
  <c r="BQ164" i="45"/>
  <c r="BM164" i="45"/>
  <c r="BI164" i="45"/>
  <c r="BE164" i="45"/>
  <c r="BA164" i="45"/>
  <c r="AW164" i="45"/>
  <c r="AS164" i="45"/>
  <c r="CY164" i="45"/>
  <c r="CF164" i="45"/>
  <c r="CB164" i="45"/>
  <c r="BX164" i="45"/>
  <c r="BT164" i="45"/>
  <c r="BP164" i="45"/>
  <c r="BL164" i="45"/>
  <c r="BH164" i="45"/>
  <c r="BD164" i="45"/>
  <c r="AZ164" i="45"/>
  <c r="AV164" i="45"/>
  <c r="AR164" i="45"/>
  <c r="AC164" i="45"/>
  <c r="CI164" i="45"/>
  <c r="CE164" i="45"/>
  <c r="CA164" i="45"/>
  <c r="BW164" i="45"/>
  <c r="BS164" i="45"/>
  <c r="BO164" i="45"/>
  <c r="BK164" i="45"/>
  <c r="BG164" i="45"/>
  <c r="BC164" i="45"/>
  <c r="AY164" i="45"/>
  <c r="AU164" i="45"/>
  <c r="AQ164" i="45"/>
  <c r="AB164" i="45"/>
  <c r="CH164" i="45"/>
  <c r="CD164" i="45"/>
  <c r="BZ164" i="45"/>
  <c r="BV164" i="45"/>
  <c r="BR164" i="45"/>
  <c r="BN164" i="45"/>
  <c r="BJ164" i="45"/>
  <c r="BF164" i="45"/>
  <c r="BB164" i="45"/>
  <c r="AX164" i="45"/>
  <c r="AT164" i="45"/>
  <c r="AO164" i="45"/>
  <c r="AA164" i="45"/>
  <c r="A248" i="45"/>
  <c r="A167" i="46"/>
  <c r="A148" i="46"/>
  <c r="B148" i="46" s="1"/>
  <c r="A46" i="47"/>
  <c r="A128" i="46"/>
  <c r="A220" i="46"/>
  <c r="CE108" i="44"/>
  <c r="BW108" i="44"/>
  <c r="BO108" i="44"/>
  <c r="BG108" i="44"/>
  <c r="AY108" i="44"/>
  <c r="AQ108" i="44"/>
  <c r="CH108" i="44"/>
  <c r="CD108" i="44"/>
  <c r="BZ108" i="44"/>
  <c r="BV108" i="44"/>
  <c r="BR108" i="44"/>
  <c r="BN108" i="44"/>
  <c r="BJ108" i="44"/>
  <c r="BF108" i="44"/>
  <c r="BB108" i="44"/>
  <c r="AX108" i="44"/>
  <c r="AT108" i="44"/>
  <c r="AO108" i="44"/>
  <c r="AA108" i="44"/>
  <c r="CC108" i="44"/>
  <c r="BU108" i="44"/>
  <c r="BM108" i="44"/>
  <c r="BE108" i="44"/>
  <c r="AW108" i="44"/>
  <c r="CI108" i="44"/>
  <c r="CA108" i="44"/>
  <c r="BS108" i="44"/>
  <c r="BK108" i="44"/>
  <c r="BC108" i="44"/>
  <c r="AU108" i="44"/>
  <c r="AB108" i="44"/>
  <c r="CF108" i="44"/>
  <c r="CB108" i="44"/>
  <c r="BX108" i="44"/>
  <c r="BT108" i="44"/>
  <c r="BP108" i="44"/>
  <c r="BL108" i="44"/>
  <c r="BH108" i="44"/>
  <c r="BD108" i="44"/>
  <c r="AZ108" i="44"/>
  <c r="AV108" i="44"/>
  <c r="AR108" i="44"/>
  <c r="AC108" i="44"/>
  <c r="CG108" i="44"/>
  <c r="BY108" i="44"/>
  <c r="BQ108" i="44"/>
  <c r="BI108" i="44"/>
  <c r="BA108" i="44"/>
  <c r="AS108" i="44"/>
  <c r="CF131" i="44"/>
  <c r="CB131" i="44"/>
  <c r="BX131" i="44"/>
  <c r="BT131" i="44"/>
  <c r="BP131" i="44"/>
  <c r="BL131" i="44"/>
  <c r="BH131" i="44"/>
  <c r="BD131" i="44"/>
  <c r="AZ131" i="44"/>
  <c r="AV131" i="44"/>
  <c r="AR131" i="44"/>
  <c r="AC131" i="44"/>
  <c r="CI131" i="44"/>
  <c r="CE131" i="44"/>
  <c r="CA131" i="44"/>
  <c r="BW131" i="44"/>
  <c r="BS131" i="44"/>
  <c r="BO131" i="44"/>
  <c r="BK131" i="44"/>
  <c r="BG131" i="44"/>
  <c r="BC131" i="44"/>
  <c r="AY131" i="44"/>
  <c r="AU131" i="44"/>
  <c r="AQ131" i="44"/>
  <c r="AB131" i="44"/>
  <c r="CH131" i="44"/>
  <c r="CD131" i="44"/>
  <c r="BZ131" i="44"/>
  <c r="BV131" i="44"/>
  <c r="BR131" i="44"/>
  <c r="BN131" i="44"/>
  <c r="BJ131" i="44"/>
  <c r="BF131" i="44"/>
  <c r="BB131" i="44"/>
  <c r="AX131" i="44"/>
  <c r="AT131" i="44"/>
  <c r="AO131" i="44"/>
  <c r="AA131" i="44"/>
  <c r="CG131" i="44"/>
  <c r="CC131" i="44"/>
  <c r="BY131" i="44"/>
  <c r="BU131" i="44"/>
  <c r="BQ131" i="44"/>
  <c r="BM131" i="44"/>
  <c r="BI131" i="44"/>
  <c r="BE131" i="44"/>
  <c r="BA131" i="44"/>
  <c r="AW131" i="44"/>
  <c r="AS131" i="44"/>
  <c r="CF133" i="44"/>
  <c r="CB133" i="44"/>
  <c r="BX133" i="44"/>
  <c r="BT133" i="44"/>
  <c r="BP133" i="44"/>
  <c r="BL133" i="44"/>
  <c r="BH133" i="44"/>
  <c r="BD133" i="44"/>
  <c r="AZ133" i="44"/>
  <c r="AV133" i="44"/>
  <c r="AR133" i="44"/>
  <c r="AC133" i="44"/>
  <c r="CI133" i="44"/>
  <c r="CE133" i="44"/>
  <c r="CA133" i="44"/>
  <c r="BW133" i="44"/>
  <c r="BS133" i="44"/>
  <c r="BO133" i="44"/>
  <c r="BK133" i="44"/>
  <c r="BG133" i="44"/>
  <c r="BC133" i="44"/>
  <c r="AY133" i="44"/>
  <c r="AU133" i="44"/>
  <c r="AQ133" i="44"/>
  <c r="AB133" i="44"/>
  <c r="CH133" i="44"/>
  <c r="CD133" i="44"/>
  <c r="BZ133" i="44"/>
  <c r="BV133" i="44"/>
  <c r="BR133" i="44"/>
  <c r="BN133" i="44"/>
  <c r="BJ133" i="44"/>
  <c r="BF133" i="44"/>
  <c r="BB133" i="44"/>
  <c r="AX133" i="44"/>
  <c r="AT133" i="44"/>
  <c r="AO133" i="44"/>
  <c r="AA133" i="44"/>
  <c r="CG133" i="44"/>
  <c r="CC133" i="44"/>
  <c r="BY133" i="44"/>
  <c r="BU133" i="44"/>
  <c r="BQ133" i="44"/>
  <c r="BM133" i="44"/>
  <c r="BI133" i="44"/>
  <c r="BE133" i="44"/>
  <c r="BA133" i="44"/>
  <c r="AW133" i="44"/>
  <c r="AS133" i="44"/>
  <c r="CF135" i="44"/>
  <c r="CB135" i="44"/>
  <c r="BX135" i="44"/>
  <c r="BT135" i="44"/>
  <c r="BP135" i="44"/>
  <c r="BL135" i="44"/>
  <c r="BH135" i="44"/>
  <c r="BD135" i="44"/>
  <c r="AZ135" i="44"/>
  <c r="AV135" i="44"/>
  <c r="AR135" i="44"/>
  <c r="AC135" i="44"/>
  <c r="CI135" i="44"/>
  <c r="CE135" i="44"/>
  <c r="CA135" i="44"/>
  <c r="BW135" i="44"/>
  <c r="BS135" i="44"/>
  <c r="BO135" i="44"/>
  <c r="BK135" i="44"/>
  <c r="BG135" i="44"/>
  <c r="BC135" i="44"/>
  <c r="AY135" i="44"/>
  <c r="AU135" i="44"/>
  <c r="AQ135" i="44"/>
  <c r="AB135" i="44"/>
  <c r="CH135" i="44"/>
  <c r="CD135" i="44"/>
  <c r="BZ135" i="44"/>
  <c r="BV135" i="44"/>
  <c r="BR135" i="44"/>
  <c r="BN135" i="44"/>
  <c r="BJ135" i="44"/>
  <c r="BF135" i="44"/>
  <c r="BB135" i="44"/>
  <c r="AX135" i="44"/>
  <c r="AT135" i="44"/>
  <c r="AO135" i="44"/>
  <c r="AA135" i="44"/>
  <c r="CG135" i="44"/>
  <c r="CC135" i="44"/>
  <c r="BY135" i="44"/>
  <c r="BU135" i="44"/>
  <c r="BQ135" i="44"/>
  <c r="BM135" i="44"/>
  <c r="BI135" i="44"/>
  <c r="BE135" i="44"/>
  <c r="BA135" i="44"/>
  <c r="AW135" i="44"/>
  <c r="AS135" i="44"/>
  <c r="CF137" i="44"/>
  <c r="CB137" i="44"/>
  <c r="BX137" i="44"/>
  <c r="BT137" i="44"/>
  <c r="BP137" i="44"/>
  <c r="BL137" i="44"/>
  <c r="BH137" i="44"/>
  <c r="BD137" i="44"/>
  <c r="AZ137" i="44"/>
  <c r="AV137" i="44"/>
  <c r="AR137" i="44"/>
  <c r="AC137" i="44"/>
  <c r="CI137" i="44"/>
  <c r="CE137" i="44"/>
  <c r="CA137" i="44"/>
  <c r="BW137" i="44"/>
  <c r="BS137" i="44"/>
  <c r="BO137" i="44"/>
  <c r="BK137" i="44"/>
  <c r="BG137" i="44"/>
  <c r="BC137" i="44"/>
  <c r="AY137" i="44"/>
  <c r="AU137" i="44"/>
  <c r="AQ137" i="44"/>
  <c r="CH137" i="44"/>
  <c r="CD137" i="44"/>
  <c r="BZ137" i="44"/>
  <c r="BV137" i="44"/>
  <c r="BR137" i="44"/>
  <c r="BN137" i="44"/>
  <c r="BJ137" i="44"/>
  <c r="BF137" i="44"/>
  <c r="BB137" i="44"/>
  <c r="AX137" i="44"/>
  <c r="AT137" i="44"/>
  <c r="AO137" i="44"/>
  <c r="AA137" i="44"/>
  <c r="CG137" i="44"/>
  <c r="CC137" i="44"/>
  <c r="BY137" i="44"/>
  <c r="BU137" i="44"/>
  <c r="BQ137" i="44"/>
  <c r="BM137" i="44"/>
  <c r="BI137" i="44"/>
  <c r="BE137" i="44"/>
  <c r="BA137" i="44"/>
  <c r="AW137" i="44"/>
  <c r="AS137" i="44"/>
  <c r="AB137" i="44"/>
  <c r="A19" i="47"/>
  <c r="B19" i="47" s="1"/>
  <c r="A101" i="46"/>
  <c r="A193" i="46"/>
  <c r="A83" i="47"/>
  <c r="A165" i="46"/>
  <c r="A18" i="47"/>
  <c r="A192" i="46"/>
  <c r="A100" i="46"/>
  <c r="CG125" i="44"/>
  <c r="CC125" i="44"/>
  <c r="BY125" i="44"/>
  <c r="BU125" i="44"/>
  <c r="BQ125" i="44"/>
  <c r="BM125" i="44"/>
  <c r="BI125" i="44"/>
  <c r="BE125" i="44"/>
  <c r="BA125" i="44"/>
  <c r="AW125" i="44"/>
  <c r="AS125" i="44"/>
  <c r="CH125" i="44"/>
  <c r="CD125" i="44"/>
  <c r="BZ125" i="44"/>
  <c r="BV125" i="44"/>
  <c r="BR125" i="44"/>
  <c r="BN125" i="44"/>
  <c r="BJ125" i="44"/>
  <c r="BF125" i="44"/>
  <c r="BB125" i="44"/>
  <c r="AX125" i="44"/>
  <c r="AT125" i="44"/>
  <c r="AO125" i="44"/>
  <c r="AA125" i="44"/>
  <c r="CI125" i="44"/>
  <c r="CE125" i="44"/>
  <c r="CA125" i="44"/>
  <c r="BW125" i="44"/>
  <c r="BS125" i="44"/>
  <c r="BO125" i="44"/>
  <c r="BK125" i="44"/>
  <c r="BG125" i="44"/>
  <c r="BC125" i="44"/>
  <c r="AY125" i="44"/>
  <c r="AU125" i="44"/>
  <c r="AQ125" i="44"/>
  <c r="AB125" i="44"/>
  <c r="CF125" i="44"/>
  <c r="CB125" i="44"/>
  <c r="BX125" i="44"/>
  <c r="BT125" i="44"/>
  <c r="BP125" i="44"/>
  <c r="BL125" i="44"/>
  <c r="BH125" i="44"/>
  <c r="BD125" i="44"/>
  <c r="AZ125" i="44"/>
  <c r="AV125" i="44"/>
  <c r="AR125" i="44"/>
  <c r="AC125" i="44"/>
  <c r="C227" i="43"/>
  <c r="C229" i="43"/>
  <c r="C130" i="43"/>
  <c r="C198" i="43"/>
  <c r="C200" i="43"/>
  <c r="C202" i="43"/>
  <c r="C204" i="43"/>
  <c r="C206" i="43"/>
  <c r="C208" i="43"/>
  <c r="C225" i="43"/>
  <c r="C163" i="44"/>
  <c r="C135" i="43"/>
  <c r="C137" i="43"/>
  <c r="C226" i="43"/>
  <c r="C228" i="43"/>
  <c r="C209" i="43"/>
  <c r="B81" i="46"/>
  <c r="B141" i="44"/>
  <c r="B75" i="45"/>
  <c r="B84" i="45"/>
  <c r="B73" i="45"/>
  <c r="B191" i="44"/>
  <c r="B85" i="45"/>
  <c r="B100" i="44"/>
  <c r="B79" i="45"/>
  <c r="B72" i="45"/>
  <c r="B87" i="45"/>
  <c r="B140" i="44"/>
  <c r="B86" i="45"/>
  <c r="B192" i="44"/>
  <c r="B59" i="44"/>
  <c r="B78" i="45"/>
  <c r="B220" i="44"/>
  <c r="B100" i="45"/>
  <c r="B83" i="45"/>
  <c r="B17" i="44"/>
  <c r="B76" i="45"/>
  <c r="B77" i="45"/>
  <c r="B74" i="45"/>
  <c r="B58" i="44"/>
  <c r="B18" i="44"/>
  <c r="B46" i="44"/>
  <c r="B87" i="46"/>
  <c r="F179" i="43" l="1"/>
  <c r="F527" i="43"/>
  <c r="F528" i="43" s="1"/>
  <c r="F525" i="43"/>
  <c r="F526" i="43" s="1"/>
  <c r="F529" i="43"/>
  <c r="F530" i="43" s="1"/>
  <c r="F531" i="43"/>
  <c r="F532" i="43" s="1"/>
  <c r="V220" i="44"/>
  <c r="Y220" i="44"/>
  <c r="AG220" i="44"/>
  <c r="AK220" i="44"/>
  <c r="R220" i="44"/>
  <c r="Q220" i="44"/>
  <c r="AH220" i="44"/>
  <c r="AE220" i="44"/>
  <c r="X220" i="44"/>
  <c r="S220" i="44"/>
  <c r="AD220" i="44"/>
  <c r="AJ220" i="44"/>
  <c r="AI220" i="44"/>
  <c r="U220" i="44"/>
  <c r="T220" i="44"/>
  <c r="W220" i="44"/>
  <c r="AL220" i="44"/>
  <c r="AF220" i="44"/>
  <c r="AM220" i="44"/>
  <c r="C192" i="42"/>
  <c r="AL147" i="46"/>
  <c r="AH147" i="46"/>
  <c r="AD147" i="46"/>
  <c r="AM147" i="46"/>
  <c r="AG147" i="46"/>
  <c r="AI147" i="46"/>
  <c r="AE147" i="46"/>
  <c r="AF147" i="46"/>
  <c r="AK147" i="46"/>
  <c r="AJ147" i="46"/>
  <c r="AL143" i="46"/>
  <c r="AH143" i="46"/>
  <c r="AD143" i="46"/>
  <c r="AJ143" i="46"/>
  <c r="AE143" i="46"/>
  <c r="AM143" i="46"/>
  <c r="AF143" i="46"/>
  <c r="AI143" i="46"/>
  <c r="AK143" i="46"/>
  <c r="AG143" i="46"/>
  <c r="AJ148" i="46"/>
  <c r="AF148" i="46"/>
  <c r="AM148" i="46"/>
  <c r="AH148" i="46"/>
  <c r="AL148" i="46"/>
  <c r="AE148" i="46"/>
  <c r="AK148" i="46"/>
  <c r="AD148" i="46"/>
  <c r="AI148" i="46"/>
  <c r="AG148" i="46"/>
  <c r="AL149" i="46"/>
  <c r="AH149" i="46"/>
  <c r="AD149" i="46"/>
  <c r="AI149" i="46"/>
  <c r="AJ149" i="46"/>
  <c r="AF149" i="46"/>
  <c r="AG149" i="46"/>
  <c r="AM149" i="46"/>
  <c r="AK149" i="46"/>
  <c r="AE149" i="46"/>
  <c r="AM163" i="46"/>
  <c r="AI163" i="46"/>
  <c r="AE163" i="46"/>
  <c r="AL163" i="46"/>
  <c r="AH163" i="46"/>
  <c r="AD163" i="46"/>
  <c r="AK163" i="46"/>
  <c r="AF163" i="46"/>
  <c r="AJ163" i="46"/>
  <c r="AG163" i="46"/>
  <c r="AJ144" i="46"/>
  <c r="AF144" i="46"/>
  <c r="AK144" i="46"/>
  <c r="AE144" i="46"/>
  <c r="AI144" i="46"/>
  <c r="AG144" i="46"/>
  <c r="AH144" i="46"/>
  <c r="AM144" i="46"/>
  <c r="AL144" i="46"/>
  <c r="AD144" i="46"/>
  <c r="AK164" i="46"/>
  <c r="AG164" i="46"/>
  <c r="AJ164" i="46"/>
  <c r="AF164" i="46"/>
  <c r="AI164" i="46"/>
  <c r="AE164" i="46"/>
  <c r="AM164" i="46"/>
  <c r="AD164" i="46"/>
  <c r="AL164" i="46"/>
  <c r="AH164" i="46"/>
  <c r="AJ142" i="46"/>
  <c r="AF142" i="46"/>
  <c r="AI142" i="46"/>
  <c r="AD142" i="46"/>
  <c r="AH142" i="46"/>
  <c r="AE142" i="46"/>
  <c r="AM142" i="46"/>
  <c r="AG142" i="46"/>
  <c r="AL142" i="46"/>
  <c r="AK142" i="46"/>
  <c r="AJ146" i="46"/>
  <c r="AF146" i="46"/>
  <c r="AL146" i="46"/>
  <c r="AG146" i="46"/>
  <c r="AK146" i="46"/>
  <c r="AD146" i="46"/>
  <c r="AI146" i="46"/>
  <c r="AH146" i="46"/>
  <c r="AM146" i="46"/>
  <c r="AE146" i="46"/>
  <c r="AL145" i="46"/>
  <c r="AH145" i="46"/>
  <c r="AD145" i="46"/>
  <c r="AK145" i="46"/>
  <c r="AF145" i="46"/>
  <c r="AG145" i="46"/>
  <c r="AJ145" i="46"/>
  <c r="AM145" i="46"/>
  <c r="AE145" i="46"/>
  <c r="AI145" i="46"/>
  <c r="AL100" i="45"/>
  <c r="AH100" i="45"/>
  <c r="AD100" i="45"/>
  <c r="AM100" i="45"/>
  <c r="AG100" i="45"/>
  <c r="AK100" i="45"/>
  <c r="AF100" i="45"/>
  <c r="AJ100" i="45"/>
  <c r="AE100" i="45"/>
  <c r="AI100" i="45"/>
  <c r="AM125" i="45"/>
  <c r="AI125" i="45"/>
  <c r="AE125" i="45"/>
  <c r="AK125" i="45"/>
  <c r="AF125" i="45"/>
  <c r="AJ125" i="45"/>
  <c r="AD125" i="45"/>
  <c r="AL125" i="45"/>
  <c r="AH125" i="45"/>
  <c r="AG125" i="45"/>
  <c r="AK118" i="45"/>
  <c r="AG118" i="45"/>
  <c r="AE118" i="45"/>
  <c r="AL118" i="45"/>
  <c r="AF118" i="45"/>
  <c r="AJ118" i="45"/>
  <c r="AH118" i="45"/>
  <c r="AI118" i="45"/>
  <c r="AD118" i="45"/>
  <c r="AM118" i="45"/>
  <c r="AM119" i="45"/>
  <c r="AI119" i="45"/>
  <c r="AE119" i="45"/>
  <c r="AF119" i="45"/>
  <c r="AL119" i="45"/>
  <c r="AG119" i="45"/>
  <c r="AK119" i="45"/>
  <c r="AH119" i="45"/>
  <c r="AD119" i="45"/>
  <c r="AJ119" i="45"/>
  <c r="AK106" i="45"/>
  <c r="AL106" i="45"/>
  <c r="AH106" i="45"/>
  <c r="AD106" i="45"/>
  <c r="AG106" i="45"/>
  <c r="AM106" i="45"/>
  <c r="AE106" i="45"/>
  <c r="AJ106" i="45"/>
  <c r="AI106" i="45"/>
  <c r="AF106" i="45"/>
  <c r="AM113" i="45"/>
  <c r="AI113" i="45"/>
  <c r="AE113" i="45"/>
  <c r="AH113" i="45"/>
  <c r="AL113" i="45"/>
  <c r="AG113" i="45"/>
  <c r="AD113" i="45"/>
  <c r="AK113" i="45"/>
  <c r="AJ113" i="45"/>
  <c r="AF113" i="45"/>
  <c r="AM129" i="45"/>
  <c r="AI129" i="45"/>
  <c r="AE129" i="45"/>
  <c r="AL129" i="45"/>
  <c r="AG129" i="45"/>
  <c r="AK129" i="45"/>
  <c r="AF129" i="45"/>
  <c r="AD129" i="45"/>
  <c r="AJ129" i="45"/>
  <c r="AH129" i="45"/>
  <c r="AK217" i="45"/>
  <c r="AG217" i="45"/>
  <c r="AJ217" i="45"/>
  <c r="AF217" i="45"/>
  <c r="AM217" i="45"/>
  <c r="AE217" i="45"/>
  <c r="AH217" i="45"/>
  <c r="AI217" i="45"/>
  <c r="AL217" i="45"/>
  <c r="AD217" i="45"/>
  <c r="AM210" i="45"/>
  <c r="AI210" i="45"/>
  <c r="AL210" i="45"/>
  <c r="AH210" i="45"/>
  <c r="AD210" i="45"/>
  <c r="AK210" i="45"/>
  <c r="AE210" i="45"/>
  <c r="AF210" i="45"/>
  <c r="AG210" i="45"/>
  <c r="AJ210" i="45"/>
  <c r="AK134" i="45"/>
  <c r="AG134" i="45"/>
  <c r="AJ134" i="45"/>
  <c r="AE134" i="45"/>
  <c r="AI134" i="45"/>
  <c r="AD134" i="45"/>
  <c r="AF134" i="45"/>
  <c r="AM134" i="45"/>
  <c r="AL134" i="45"/>
  <c r="AH134" i="45"/>
  <c r="AM135" i="45"/>
  <c r="AI135" i="45"/>
  <c r="AE135" i="45"/>
  <c r="AD135" i="45"/>
  <c r="AK135" i="45"/>
  <c r="AF135" i="45"/>
  <c r="AJ135" i="45"/>
  <c r="AG135" i="45"/>
  <c r="AH135" i="45"/>
  <c r="AL135" i="45"/>
  <c r="AL198" i="45"/>
  <c r="AH198" i="45"/>
  <c r="AD198" i="45"/>
  <c r="AI198" i="45"/>
  <c r="AG198" i="45"/>
  <c r="AJ198" i="45"/>
  <c r="AE198" i="45"/>
  <c r="AF198" i="45"/>
  <c r="AK198" i="45"/>
  <c r="AM198" i="45"/>
  <c r="AJ205" i="45"/>
  <c r="AF205" i="45"/>
  <c r="AL205" i="45"/>
  <c r="AG205" i="45"/>
  <c r="AM205" i="45"/>
  <c r="AH205" i="45"/>
  <c r="AI205" i="45"/>
  <c r="AK205" i="45"/>
  <c r="AE205" i="45"/>
  <c r="AD205" i="45"/>
  <c r="AK130" i="45"/>
  <c r="AG130" i="45"/>
  <c r="AF130" i="45"/>
  <c r="AM130" i="45"/>
  <c r="AH130" i="45"/>
  <c r="AL130" i="45"/>
  <c r="AD130" i="45"/>
  <c r="AJ130" i="45"/>
  <c r="AI130" i="45"/>
  <c r="AE130" i="45"/>
  <c r="AM107" i="45"/>
  <c r="AJ107" i="45"/>
  <c r="AF107" i="45"/>
  <c r="AI107" i="45"/>
  <c r="AE107" i="45"/>
  <c r="AK107" i="45"/>
  <c r="AL107" i="45"/>
  <c r="AH107" i="45"/>
  <c r="AG107" i="45"/>
  <c r="AD107" i="45"/>
  <c r="AK132" i="45"/>
  <c r="AG132" i="45"/>
  <c r="AM132" i="45"/>
  <c r="AI132" i="45"/>
  <c r="AD132" i="45"/>
  <c r="AH132" i="45"/>
  <c r="AE132" i="45"/>
  <c r="AL132" i="45"/>
  <c r="AJ132" i="45"/>
  <c r="AF132" i="45"/>
  <c r="AK136" i="45"/>
  <c r="AG136" i="45"/>
  <c r="AE136" i="45"/>
  <c r="AL136" i="45"/>
  <c r="AF136" i="45"/>
  <c r="AJ136" i="45"/>
  <c r="AH136" i="45"/>
  <c r="AD136" i="45"/>
  <c r="AM136" i="45"/>
  <c r="AI136" i="45"/>
  <c r="AM117" i="45"/>
  <c r="AI117" i="45"/>
  <c r="AE117" i="45"/>
  <c r="AK117" i="45"/>
  <c r="AF117" i="45"/>
  <c r="AJ117" i="45"/>
  <c r="AD117" i="45"/>
  <c r="AG117" i="45"/>
  <c r="AL117" i="45"/>
  <c r="AH117" i="45"/>
  <c r="AK225" i="45"/>
  <c r="AG225" i="45"/>
  <c r="AJ225" i="45"/>
  <c r="AF225" i="45"/>
  <c r="AI225" i="45"/>
  <c r="AL225" i="45"/>
  <c r="AD225" i="45"/>
  <c r="AM225" i="45"/>
  <c r="AE225" i="45"/>
  <c r="AH225" i="45"/>
  <c r="AK110" i="45"/>
  <c r="AG110" i="45"/>
  <c r="AL110" i="45"/>
  <c r="AF110" i="45"/>
  <c r="AJ110" i="45"/>
  <c r="AE110" i="45"/>
  <c r="AM110" i="45"/>
  <c r="AD110" i="45"/>
  <c r="AI110" i="45"/>
  <c r="AH110" i="45"/>
  <c r="AK114" i="45"/>
  <c r="AG114" i="45"/>
  <c r="AM114" i="45"/>
  <c r="AI114" i="45"/>
  <c r="AD114" i="45"/>
  <c r="AH114" i="45"/>
  <c r="AE114" i="45"/>
  <c r="AF114" i="45"/>
  <c r="AL114" i="45"/>
  <c r="AJ114" i="45"/>
  <c r="AJ103" i="45"/>
  <c r="AF103" i="45"/>
  <c r="AI103" i="45"/>
  <c r="AD103" i="45"/>
  <c r="AM103" i="45"/>
  <c r="AH103" i="45"/>
  <c r="AL103" i="45"/>
  <c r="AG103" i="45"/>
  <c r="AE103" i="45"/>
  <c r="AK103" i="45"/>
  <c r="AM111" i="45"/>
  <c r="AI111" i="45"/>
  <c r="AE111" i="45"/>
  <c r="AL111" i="45"/>
  <c r="AG111" i="45"/>
  <c r="AK111" i="45"/>
  <c r="AF111" i="45"/>
  <c r="AJ111" i="45"/>
  <c r="AH111" i="45"/>
  <c r="AD111" i="45"/>
  <c r="AM131" i="45"/>
  <c r="AI131" i="45"/>
  <c r="AE131" i="45"/>
  <c r="AH131" i="45"/>
  <c r="AL131" i="45"/>
  <c r="AG131" i="45"/>
  <c r="AD131" i="45"/>
  <c r="AF131" i="45"/>
  <c r="AK131" i="45"/>
  <c r="AJ131" i="45"/>
  <c r="AK108" i="45"/>
  <c r="AG108" i="45"/>
  <c r="AD108" i="45"/>
  <c r="AJ108" i="45"/>
  <c r="AE108" i="45"/>
  <c r="AI108" i="45"/>
  <c r="AL108" i="45"/>
  <c r="AH108" i="45"/>
  <c r="AF108" i="45"/>
  <c r="AM108" i="45"/>
  <c r="AL102" i="45"/>
  <c r="AH102" i="45"/>
  <c r="AD102" i="45"/>
  <c r="AI102" i="45"/>
  <c r="AM102" i="45"/>
  <c r="AG102" i="45"/>
  <c r="AK102" i="45"/>
  <c r="AF102" i="45"/>
  <c r="AJ102" i="45"/>
  <c r="AE102" i="45"/>
  <c r="AL104" i="45"/>
  <c r="AH104" i="45"/>
  <c r="AD104" i="45"/>
  <c r="AJ104" i="45"/>
  <c r="AE104" i="45"/>
  <c r="AI104" i="45"/>
  <c r="AM104" i="45"/>
  <c r="AG104" i="45"/>
  <c r="AK104" i="45"/>
  <c r="AF104" i="45"/>
  <c r="AK122" i="45"/>
  <c r="AG122" i="45"/>
  <c r="AI122" i="45"/>
  <c r="AD122" i="45"/>
  <c r="AM122" i="45"/>
  <c r="AH122" i="45"/>
  <c r="AJ122" i="45"/>
  <c r="AL122" i="45"/>
  <c r="AF122" i="45"/>
  <c r="AE122" i="45"/>
  <c r="AM222" i="45"/>
  <c r="AI222" i="45"/>
  <c r="AE222" i="45"/>
  <c r="AL222" i="45"/>
  <c r="AH222" i="45"/>
  <c r="AD222" i="45"/>
  <c r="AG222" i="45"/>
  <c r="AJ222" i="45"/>
  <c r="AK222" i="45"/>
  <c r="AF222" i="45"/>
  <c r="AK215" i="45"/>
  <c r="AG215" i="45"/>
  <c r="AJ215" i="45"/>
  <c r="AF215" i="45"/>
  <c r="AI215" i="45"/>
  <c r="AL215" i="45"/>
  <c r="AD215" i="45"/>
  <c r="AM215" i="45"/>
  <c r="AH215" i="45"/>
  <c r="AE215" i="45"/>
  <c r="AJ199" i="45"/>
  <c r="AF199" i="45"/>
  <c r="AM199" i="45"/>
  <c r="AH199" i="45"/>
  <c r="AI199" i="45"/>
  <c r="AD199" i="45"/>
  <c r="AE199" i="45"/>
  <c r="AG199" i="45"/>
  <c r="AK199" i="45"/>
  <c r="AL199" i="45"/>
  <c r="AL204" i="45"/>
  <c r="AH204" i="45"/>
  <c r="AD204" i="45"/>
  <c r="AK204" i="45"/>
  <c r="AF204" i="45"/>
  <c r="AM204" i="45"/>
  <c r="AG204" i="45"/>
  <c r="AI204" i="45"/>
  <c r="AJ204" i="45"/>
  <c r="AE204" i="45"/>
  <c r="AM224" i="45"/>
  <c r="AI224" i="45"/>
  <c r="AE224" i="45"/>
  <c r="AL224" i="45"/>
  <c r="AH224" i="45"/>
  <c r="AD224" i="45"/>
  <c r="AK224" i="45"/>
  <c r="AF224" i="45"/>
  <c r="AG224" i="45"/>
  <c r="AJ224" i="45"/>
  <c r="AJ101" i="45"/>
  <c r="AF101" i="45"/>
  <c r="AM101" i="45"/>
  <c r="AH101" i="45"/>
  <c r="AE101" i="45"/>
  <c r="AL101" i="45"/>
  <c r="AG101" i="45"/>
  <c r="AK101" i="45"/>
  <c r="AD101" i="45"/>
  <c r="AI101" i="45"/>
  <c r="AM109" i="45"/>
  <c r="AI109" i="45"/>
  <c r="AE109" i="45"/>
  <c r="AJ109" i="45"/>
  <c r="AK109" i="45"/>
  <c r="AF109" i="45"/>
  <c r="AD109" i="45"/>
  <c r="AL109" i="45"/>
  <c r="AH109" i="45"/>
  <c r="AG109" i="45"/>
  <c r="AM121" i="45"/>
  <c r="AI121" i="45"/>
  <c r="AE121" i="45"/>
  <c r="AL121" i="45"/>
  <c r="AH121" i="45"/>
  <c r="AG121" i="45"/>
  <c r="AJ121" i="45"/>
  <c r="AF121" i="45"/>
  <c r="AD121" i="45"/>
  <c r="AK121" i="45"/>
  <c r="AM226" i="45"/>
  <c r="AI226" i="45"/>
  <c r="AE226" i="45"/>
  <c r="AL226" i="45"/>
  <c r="AH226" i="45"/>
  <c r="AD226" i="45"/>
  <c r="AG226" i="45"/>
  <c r="AJ226" i="45"/>
  <c r="AF226" i="45"/>
  <c r="AK226" i="45"/>
  <c r="AK227" i="45"/>
  <c r="AG227" i="45"/>
  <c r="AJ227" i="45"/>
  <c r="AF227" i="45"/>
  <c r="AM227" i="45"/>
  <c r="AE227" i="45"/>
  <c r="AH227" i="45"/>
  <c r="AI227" i="45"/>
  <c r="AL227" i="45"/>
  <c r="AD227" i="45"/>
  <c r="AK116" i="45"/>
  <c r="AG116" i="45"/>
  <c r="AI116" i="45"/>
  <c r="AJ116" i="45"/>
  <c r="AE116" i="45"/>
  <c r="AD116" i="45"/>
  <c r="AF116" i="45"/>
  <c r="AH116" i="45"/>
  <c r="AM116" i="45"/>
  <c r="AL116" i="45"/>
  <c r="AK229" i="45"/>
  <c r="AG229" i="45"/>
  <c r="AJ229" i="45"/>
  <c r="AF229" i="45"/>
  <c r="AI229" i="45"/>
  <c r="AL229" i="45"/>
  <c r="AD229" i="45"/>
  <c r="AE229" i="45"/>
  <c r="AH229" i="45"/>
  <c r="AM229" i="45"/>
  <c r="AM216" i="45"/>
  <c r="AI216" i="45"/>
  <c r="AE216" i="45"/>
  <c r="AL216" i="45"/>
  <c r="AH216" i="45"/>
  <c r="AD216" i="45"/>
  <c r="AG216" i="45"/>
  <c r="AJ216" i="45"/>
  <c r="AF216" i="45"/>
  <c r="AK216" i="45"/>
  <c r="AJ207" i="45"/>
  <c r="AF207" i="45"/>
  <c r="AM207" i="45"/>
  <c r="AH207" i="45"/>
  <c r="AI207" i="45"/>
  <c r="AD207" i="45"/>
  <c r="AK207" i="45"/>
  <c r="AL207" i="45"/>
  <c r="AE207" i="45"/>
  <c r="AG207" i="45"/>
  <c r="AM212" i="45"/>
  <c r="AI212" i="45"/>
  <c r="AE212" i="45"/>
  <c r="AL212" i="45"/>
  <c r="AH212" i="45"/>
  <c r="AD212" i="45"/>
  <c r="AG212" i="45"/>
  <c r="AJ212" i="45"/>
  <c r="AK212" i="45"/>
  <c r="AF212" i="45"/>
  <c r="AK193" i="45"/>
  <c r="AG193" i="45"/>
  <c r="AI193" i="45"/>
  <c r="AD193" i="45"/>
  <c r="AJ193" i="45"/>
  <c r="AE193" i="45"/>
  <c r="AL193" i="45"/>
  <c r="AM193" i="45"/>
  <c r="AF193" i="45"/>
  <c r="AH193" i="45"/>
  <c r="AJ201" i="45"/>
  <c r="AF201" i="45"/>
  <c r="AI201" i="45"/>
  <c r="AD201" i="45"/>
  <c r="AK201" i="45"/>
  <c r="AE201" i="45"/>
  <c r="AG201" i="45"/>
  <c r="AH201" i="45"/>
  <c r="AL201" i="45"/>
  <c r="AM201" i="45"/>
  <c r="AK213" i="45"/>
  <c r="AG213" i="45"/>
  <c r="AJ213" i="45"/>
  <c r="AF213" i="45"/>
  <c r="AM213" i="45"/>
  <c r="AE213" i="45"/>
  <c r="AH213" i="45"/>
  <c r="AD213" i="45"/>
  <c r="AI213" i="45"/>
  <c r="AL213" i="45"/>
  <c r="AK211" i="45"/>
  <c r="AG211" i="45"/>
  <c r="AJ211" i="45"/>
  <c r="AF211" i="45"/>
  <c r="AI211" i="45"/>
  <c r="AL211" i="45"/>
  <c r="AD211" i="45"/>
  <c r="AE211" i="45"/>
  <c r="AH211" i="45"/>
  <c r="AM211" i="45"/>
  <c r="AL208" i="45"/>
  <c r="AH208" i="45"/>
  <c r="AD208" i="45"/>
  <c r="AI208" i="45"/>
  <c r="AJ208" i="45"/>
  <c r="AE208" i="45"/>
  <c r="AK208" i="45"/>
  <c r="AM208" i="45"/>
  <c r="AF208" i="45"/>
  <c r="AG208" i="45"/>
  <c r="AM137" i="45"/>
  <c r="AI137" i="45"/>
  <c r="AE137" i="45"/>
  <c r="AK137" i="45"/>
  <c r="AF137" i="45"/>
  <c r="AL137" i="45"/>
  <c r="AG137" i="45"/>
  <c r="AH137" i="45"/>
  <c r="AJ137" i="45"/>
  <c r="AD137" i="45"/>
  <c r="AM123" i="45"/>
  <c r="AI123" i="45"/>
  <c r="AE123" i="45"/>
  <c r="AJ123" i="45"/>
  <c r="AD123" i="45"/>
  <c r="AH123" i="45"/>
  <c r="AK123" i="45"/>
  <c r="AG123" i="45"/>
  <c r="AF123" i="45"/>
  <c r="AL123" i="45"/>
  <c r="AK112" i="45"/>
  <c r="AG112" i="45"/>
  <c r="AL112" i="45"/>
  <c r="AM112" i="45"/>
  <c r="AH112" i="45"/>
  <c r="AF112" i="45"/>
  <c r="AD112" i="45"/>
  <c r="AE112" i="45"/>
  <c r="AJ112" i="45"/>
  <c r="AI112" i="45"/>
  <c r="AM228" i="45"/>
  <c r="AI228" i="45"/>
  <c r="AE228" i="45"/>
  <c r="AL228" i="45"/>
  <c r="AH228" i="45"/>
  <c r="AD228" i="45"/>
  <c r="AK228" i="45"/>
  <c r="AF228" i="45"/>
  <c r="AG228" i="45"/>
  <c r="AJ228" i="45"/>
  <c r="AJ209" i="45"/>
  <c r="AF209" i="45"/>
  <c r="AI209" i="45"/>
  <c r="AD209" i="45"/>
  <c r="AK209" i="45"/>
  <c r="AE209" i="45"/>
  <c r="AL209" i="45"/>
  <c r="AM209" i="45"/>
  <c r="AH209" i="45"/>
  <c r="AG209" i="45"/>
  <c r="AM133" i="45"/>
  <c r="AI133" i="45"/>
  <c r="AE133" i="45"/>
  <c r="AJ133" i="45"/>
  <c r="AD133" i="45"/>
  <c r="AH133" i="45"/>
  <c r="AF133" i="45"/>
  <c r="AG133" i="45"/>
  <c r="AL133" i="45"/>
  <c r="AK133" i="45"/>
  <c r="AL202" i="45"/>
  <c r="AH202" i="45"/>
  <c r="AD202" i="45"/>
  <c r="AJ202" i="45"/>
  <c r="AE202" i="45"/>
  <c r="AK202" i="45"/>
  <c r="AF202" i="45"/>
  <c r="AG202" i="45"/>
  <c r="AI202" i="45"/>
  <c r="AM202" i="45"/>
  <c r="AL206" i="45"/>
  <c r="AH206" i="45"/>
  <c r="AD206" i="45"/>
  <c r="AM206" i="45"/>
  <c r="AG206" i="45"/>
  <c r="AI206" i="45"/>
  <c r="AJ206" i="45"/>
  <c r="AK206" i="45"/>
  <c r="AE206" i="45"/>
  <c r="AF206" i="45"/>
  <c r="AJ195" i="45"/>
  <c r="AF195" i="45"/>
  <c r="AL195" i="45"/>
  <c r="AG195" i="45"/>
  <c r="AI195" i="45"/>
  <c r="AK195" i="45"/>
  <c r="AD195" i="45"/>
  <c r="AE195" i="45"/>
  <c r="AH195" i="45"/>
  <c r="AM195" i="45"/>
  <c r="AJ203" i="45"/>
  <c r="AF203" i="45"/>
  <c r="AK203" i="45"/>
  <c r="AE203" i="45"/>
  <c r="AL203" i="45"/>
  <c r="AG203" i="45"/>
  <c r="AH203" i="45"/>
  <c r="AI203" i="45"/>
  <c r="AM203" i="45"/>
  <c r="AD203" i="45"/>
  <c r="AK223" i="45"/>
  <c r="AG223" i="45"/>
  <c r="AJ223" i="45"/>
  <c r="AF223" i="45"/>
  <c r="AM223" i="45"/>
  <c r="AE223" i="45"/>
  <c r="AH223" i="45"/>
  <c r="AD223" i="45"/>
  <c r="AL223" i="45"/>
  <c r="AI223" i="45"/>
  <c r="AL200" i="45"/>
  <c r="AH200" i="45"/>
  <c r="AD200" i="45"/>
  <c r="AI200" i="45"/>
  <c r="AJ200" i="45"/>
  <c r="AE200" i="45"/>
  <c r="AF200" i="45"/>
  <c r="AG200" i="45"/>
  <c r="AM200" i="45"/>
  <c r="AK200" i="45"/>
  <c r="AL194" i="45"/>
  <c r="AH194" i="45"/>
  <c r="AD194" i="45"/>
  <c r="AK194" i="45"/>
  <c r="AF194" i="45"/>
  <c r="AM194" i="45"/>
  <c r="AE194" i="45"/>
  <c r="AG194" i="45"/>
  <c r="AJ194" i="45"/>
  <c r="AI194" i="45"/>
  <c r="AL196" i="45"/>
  <c r="AH196" i="45"/>
  <c r="AD196" i="45"/>
  <c r="AM196" i="45"/>
  <c r="AG196" i="45"/>
  <c r="AF196" i="45"/>
  <c r="AI196" i="45"/>
  <c r="AJ196" i="45"/>
  <c r="AK196" i="45"/>
  <c r="AE196" i="45"/>
  <c r="AM214" i="45"/>
  <c r="AI214" i="45"/>
  <c r="AE214" i="45"/>
  <c r="AL214" i="45"/>
  <c r="AH214" i="45"/>
  <c r="AD214" i="45"/>
  <c r="AK214" i="45"/>
  <c r="AF214" i="45"/>
  <c r="AG214" i="45"/>
  <c r="AJ214" i="45"/>
  <c r="AK124" i="45"/>
  <c r="AG124" i="45"/>
  <c r="AD124" i="45"/>
  <c r="AJ124" i="45"/>
  <c r="AE124" i="45"/>
  <c r="AI124" i="45"/>
  <c r="AL124" i="45"/>
  <c r="AM124" i="45"/>
  <c r="AH124" i="45"/>
  <c r="AF124" i="45"/>
  <c r="AM115" i="45"/>
  <c r="AI115" i="45"/>
  <c r="AE115" i="45"/>
  <c r="AJ115" i="45"/>
  <c r="AD115" i="45"/>
  <c r="AH115" i="45"/>
  <c r="AF115" i="45"/>
  <c r="AL115" i="45"/>
  <c r="AK115" i="45"/>
  <c r="AG115" i="45"/>
  <c r="AK120" i="45"/>
  <c r="AG120" i="45"/>
  <c r="AM120" i="45"/>
  <c r="AH120" i="45"/>
  <c r="AL120" i="45"/>
  <c r="AF120" i="45"/>
  <c r="AI120" i="45"/>
  <c r="AJ120" i="45"/>
  <c r="AE120" i="45"/>
  <c r="AD120" i="45"/>
  <c r="AK221" i="45"/>
  <c r="AG221" i="45"/>
  <c r="AJ221" i="45"/>
  <c r="AF221" i="45"/>
  <c r="AI221" i="45"/>
  <c r="AL221" i="45"/>
  <c r="AD221" i="45"/>
  <c r="AE221" i="45"/>
  <c r="AH221" i="45"/>
  <c r="AM221" i="45"/>
  <c r="AJ100" i="44"/>
  <c r="AJ192" i="44" s="1"/>
  <c r="AF100" i="44"/>
  <c r="AF192" i="44" s="1"/>
  <c r="AL100" i="44"/>
  <c r="AL192" i="44" s="1"/>
  <c r="AG100" i="44"/>
  <c r="AG192" i="44" s="1"/>
  <c r="AM100" i="44"/>
  <c r="AM192" i="44" s="1"/>
  <c r="AK100" i="44"/>
  <c r="AK192" i="44" s="1"/>
  <c r="AE100" i="44"/>
  <c r="AE192" i="44" s="1"/>
  <c r="AI100" i="44"/>
  <c r="AI192" i="44" s="1"/>
  <c r="AD100" i="44"/>
  <c r="AD192" i="44" s="1"/>
  <c r="AH100" i="44"/>
  <c r="AH192" i="44" s="1"/>
  <c r="AM140" i="44"/>
  <c r="AI140" i="44"/>
  <c r="AE140" i="44"/>
  <c r="AH140" i="44"/>
  <c r="AL140" i="44"/>
  <c r="AG140" i="44"/>
  <c r="AD140" i="44"/>
  <c r="AK140" i="44"/>
  <c r="AJ140" i="44"/>
  <c r="AF140" i="44"/>
  <c r="AK141" i="44"/>
  <c r="AG141" i="44"/>
  <c r="AI141" i="44"/>
  <c r="AD141" i="44"/>
  <c r="AM141" i="44"/>
  <c r="AH141" i="44"/>
  <c r="AE141" i="44"/>
  <c r="AL141" i="44"/>
  <c r="AJ141" i="44"/>
  <c r="AF141" i="44"/>
  <c r="W143" i="46"/>
  <c r="S143" i="46"/>
  <c r="U143" i="46"/>
  <c r="Y143" i="46"/>
  <c r="T143" i="46"/>
  <c r="Q143" i="46"/>
  <c r="X143" i="46"/>
  <c r="V143" i="46"/>
  <c r="R143" i="46"/>
  <c r="W164" i="46"/>
  <c r="S164" i="46"/>
  <c r="V164" i="46"/>
  <c r="R164" i="46"/>
  <c r="Y164" i="46"/>
  <c r="Q164" i="46"/>
  <c r="X164" i="46"/>
  <c r="U164" i="46"/>
  <c r="T164" i="46"/>
  <c r="V148" i="46"/>
  <c r="R148" i="46"/>
  <c r="X148" i="46"/>
  <c r="S148" i="46"/>
  <c r="W148" i="46"/>
  <c r="Q148" i="46"/>
  <c r="Y148" i="46"/>
  <c r="U148" i="46"/>
  <c r="T148" i="46"/>
  <c r="Y149" i="46"/>
  <c r="U149" i="46"/>
  <c r="Q149" i="46"/>
  <c r="T149" i="46"/>
  <c r="X149" i="46"/>
  <c r="S149" i="46"/>
  <c r="W149" i="46"/>
  <c r="V149" i="46"/>
  <c r="R149" i="46"/>
  <c r="W147" i="46"/>
  <c r="S147" i="46"/>
  <c r="V147" i="46"/>
  <c r="Q147" i="46"/>
  <c r="U147" i="46"/>
  <c r="X147" i="46"/>
  <c r="T147" i="46"/>
  <c r="R147" i="46"/>
  <c r="Y147" i="46"/>
  <c r="X163" i="46"/>
  <c r="T163" i="46"/>
  <c r="W163" i="46"/>
  <c r="S163" i="46"/>
  <c r="R163" i="46"/>
  <c r="Y163" i="46"/>
  <c r="Q163" i="46"/>
  <c r="V163" i="46"/>
  <c r="U163" i="46"/>
  <c r="V144" i="46"/>
  <c r="R144" i="46"/>
  <c r="W144" i="46"/>
  <c r="Q144" i="46"/>
  <c r="U144" i="46"/>
  <c r="S144" i="46"/>
  <c r="Y144" i="46"/>
  <c r="X144" i="46"/>
  <c r="T144" i="46"/>
  <c r="X142" i="46"/>
  <c r="T142" i="46"/>
  <c r="Y142" i="46"/>
  <c r="S142" i="46"/>
  <c r="W142" i="46"/>
  <c r="R142" i="46"/>
  <c r="V142" i="46"/>
  <c r="U142" i="46"/>
  <c r="Q142" i="46"/>
  <c r="X146" i="46"/>
  <c r="T146" i="46"/>
  <c r="U146" i="46"/>
  <c r="Y146" i="46"/>
  <c r="S146" i="46"/>
  <c r="V146" i="46"/>
  <c r="R146" i="46"/>
  <c r="Q146" i="46"/>
  <c r="W146" i="46"/>
  <c r="Y145" i="46"/>
  <c r="U145" i="46"/>
  <c r="Q145" i="46"/>
  <c r="X145" i="46"/>
  <c r="S145" i="46"/>
  <c r="W145" i="46"/>
  <c r="R145" i="46"/>
  <c r="T145" i="46"/>
  <c r="V145" i="46"/>
  <c r="V100" i="45"/>
  <c r="R100" i="45"/>
  <c r="Q100" i="45"/>
  <c r="X100" i="45"/>
  <c r="S100" i="45"/>
  <c r="W100" i="45"/>
  <c r="U100" i="45"/>
  <c r="Y100" i="45"/>
  <c r="T100" i="45"/>
  <c r="X228" i="45"/>
  <c r="T228" i="45"/>
  <c r="W228" i="45"/>
  <c r="S228" i="45"/>
  <c r="V228" i="45"/>
  <c r="Y228" i="45"/>
  <c r="Q228" i="45"/>
  <c r="R228" i="45"/>
  <c r="U228" i="45"/>
  <c r="W133" i="45"/>
  <c r="S133" i="45"/>
  <c r="T133" i="45"/>
  <c r="V133" i="45"/>
  <c r="Q133" i="45"/>
  <c r="U133" i="45"/>
  <c r="Y133" i="45"/>
  <c r="X133" i="45"/>
  <c r="R133" i="45"/>
  <c r="W206" i="45"/>
  <c r="S206" i="45"/>
  <c r="V206" i="45"/>
  <c r="Q206" i="45"/>
  <c r="Y206" i="45"/>
  <c r="R206" i="45"/>
  <c r="T206" i="45"/>
  <c r="U206" i="45"/>
  <c r="X206" i="45"/>
  <c r="V195" i="45"/>
  <c r="R195" i="45"/>
  <c r="Y195" i="45"/>
  <c r="T195" i="45"/>
  <c r="X195" i="45"/>
  <c r="Q195" i="45"/>
  <c r="S195" i="45"/>
  <c r="U195" i="45"/>
  <c r="W195" i="45"/>
  <c r="Y223" i="45"/>
  <c r="U223" i="45"/>
  <c r="Q223" i="45"/>
  <c r="X223" i="45"/>
  <c r="T223" i="45"/>
  <c r="S223" i="45"/>
  <c r="V223" i="45"/>
  <c r="W223" i="45"/>
  <c r="R223" i="45"/>
  <c r="W194" i="45"/>
  <c r="S194" i="45"/>
  <c r="X194" i="45"/>
  <c r="R194" i="45"/>
  <c r="T194" i="45"/>
  <c r="U194" i="45"/>
  <c r="V194" i="45"/>
  <c r="Q194" i="45"/>
  <c r="Y194" i="45"/>
  <c r="X214" i="45"/>
  <c r="T214" i="45"/>
  <c r="W214" i="45"/>
  <c r="S214" i="45"/>
  <c r="R214" i="45"/>
  <c r="U214" i="45"/>
  <c r="V214" i="45"/>
  <c r="Y214" i="45"/>
  <c r="Q214" i="45"/>
  <c r="W115" i="45"/>
  <c r="S115" i="45"/>
  <c r="Y115" i="45"/>
  <c r="V115" i="45"/>
  <c r="Q115" i="45"/>
  <c r="U115" i="45"/>
  <c r="T115" i="45"/>
  <c r="R115" i="45"/>
  <c r="X115" i="45"/>
  <c r="V120" i="45"/>
  <c r="R120" i="45"/>
  <c r="S120" i="45"/>
  <c r="Q120" i="45"/>
  <c r="Y120" i="45"/>
  <c r="T120" i="45"/>
  <c r="X120" i="45"/>
  <c r="W120" i="45"/>
  <c r="U120" i="45"/>
  <c r="Y101" i="45"/>
  <c r="U101" i="45"/>
  <c r="Q101" i="45"/>
  <c r="R101" i="45"/>
  <c r="T101" i="45"/>
  <c r="X101" i="45"/>
  <c r="S101" i="45"/>
  <c r="W101" i="45"/>
  <c r="V101" i="45"/>
  <c r="Y109" i="45"/>
  <c r="U109" i="45"/>
  <c r="Q109" i="45"/>
  <c r="V109" i="45"/>
  <c r="W109" i="45"/>
  <c r="R109" i="45"/>
  <c r="T109" i="45"/>
  <c r="X109" i="45"/>
  <c r="S109" i="45"/>
  <c r="Y121" i="45"/>
  <c r="U121" i="45"/>
  <c r="Q121" i="45"/>
  <c r="S121" i="45"/>
  <c r="V121" i="45"/>
  <c r="T121" i="45"/>
  <c r="X121" i="45"/>
  <c r="W121" i="45"/>
  <c r="R121" i="45"/>
  <c r="V226" i="45"/>
  <c r="R226" i="45"/>
  <c r="Y226" i="45"/>
  <c r="U226" i="45"/>
  <c r="Q226" i="45"/>
  <c r="X226" i="45"/>
  <c r="S226" i="45"/>
  <c r="W226" i="45"/>
  <c r="T226" i="45"/>
  <c r="Y227" i="45"/>
  <c r="U227" i="45"/>
  <c r="Q227" i="45"/>
  <c r="X227" i="45"/>
  <c r="T227" i="45"/>
  <c r="W227" i="45"/>
  <c r="R227" i="45"/>
  <c r="S227" i="45"/>
  <c r="V227" i="45"/>
  <c r="X106" i="45"/>
  <c r="T106" i="45"/>
  <c r="U106" i="45"/>
  <c r="W106" i="45"/>
  <c r="R106" i="45"/>
  <c r="V106" i="45"/>
  <c r="Q106" i="45"/>
  <c r="Y106" i="45"/>
  <c r="S106" i="45"/>
  <c r="Y113" i="45"/>
  <c r="U113" i="45"/>
  <c r="Q113" i="45"/>
  <c r="W113" i="45"/>
  <c r="X113" i="45"/>
  <c r="S113" i="45"/>
  <c r="R113" i="45"/>
  <c r="V113" i="45"/>
  <c r="T113" i="45"/>
  <c r="V216" i="45"/>
  <c r="R216" i="45"/>
  <c r="Y216" i="45"/>
  <c r="U216" i="45"/>
  <c r="Q216" i="45"/>
  <c r="X216" i="45"/>
  <c r="S216" i="45"/>
  <c r="T216" i="45"/>
  <c r="W216" i="45"/>
  <c r="V207" i="45"/>
  <c r="R207" i="45"/>
  <c r="X207" i="45"/>
  <c r="S207" i="45"/>
  <c r="W207" i="45"/>
  <c r="Y207" i="45"/>
  <c r="Q207" i="45"/>
  <c r="T207" i="45"/>
  <c r="U207" i="45"/>
  <c r="W129" i="45"/>
  <c r="S129" i="45"/>
  <c r="T129" i="45"/>
  <c r="R129" i="45"/>
  <c r="U129" i="45"/>
  <c r="Y129" i="45"/>
  <c r="X129" i="45"/>
  <c r="Q129" i="45"/>
  <c r="V129" i="45"/>
  <c r="X136" i="45"/>
  <c r="T136" i="45"/>
  <c r="U136" i="45"/>
  <c r="V136" i="45"/>
  <c r="Q136" i="45"/>
  <c r="Y136" i="45"/>
  <c r="S136" i="45"/>
  <c r="R136" i="45"/>
  <c r="W136" i="45"/>
  <c r="Y117" i="45"/>
  <c r="U117" i="45"/>
  <c r="Q117" i="45"/>
  <c r="X117" i="45"/>
  <c r="R117" i="45"/>
  <c r="T117" i="45"/>
  <c r="S117" i="45"/>
  <c r="W117" i="45"/>
  <c r="V117" i="45"/>
  <c r="W225" i="45"/>
  <c r="S225" i="45"/>
  <c r="V225" i="45"/>
  <c r="R225" i="45"/>
  <c r="Y225" i="45"/>
  <c r="Q225" i="45"/>
  <c r="T225" i="45"/>
  <c r="U225" i="45"/>
  <c r="X225" i="45"/>
  <c r="X110" i="45"/>
  <c r="T110" i="45"/>
  <c r="V110" i="45"/>
  <c r="Y110" i="45"/>
  <c r="S110" i="45"/>
  <c r="W110" i="45"/>
  <c r="R110" i="45"/>
  <c r="Q110" i="45"/>
  <c r="U110" i="45"/>
  <c r="X114" i="45"/>
  <c r="T114" i="45"/>
  <c r="W114" i="45"/>
  <c r="U114" i="45"/>
  <c r="Y114" i="45"/>
  <c r="S114" i="45"/>
  <c r="R114" i="45"/>
  <c r="V114" i="45"/>
  <c r="Q114" i="45"/>
  <c r="W103" i="45"/>
  <c r="S103" i="45"/>
  <c r="U103" i="45"/>
  <c r="X103" i="45"/>
  <c r="R103" i="45"/>
  <c r="V103" i="45"/>
  <c r="Q103" i="45"/>
  <c r="T103" i="45"/>
  <c r="Y103" i="45"/>
  <c r="W111" i="45"/>
  <c r="S111" i="45"/>
  <c r="T111" i="45"/>
  <c r="X111" i="45"/>
  <c r="U111" i="45"/>
  <c r="Y111" i="45"/>
  <c r="R111" i="45"/>
  <c r="V111" i="45"/>
  <c r="Q111" i="45"/>
  <c r="Y131" i="45"/>
  <c r="U131" i="45"/>
  <c r="Q131" i="45"/>
  <c r="R131" i="45"/>
  <c r="V131" i="45"/>
  <c r="X131" i="45"/>
  <c r="S131" i="45"/>
  <c r="W131" i="45"/>
  <c r="T131" i="45"/>
  <c r="V108" i="45"/>
  <c r="R108" i="45"/>
  <c r="X108" i="45"/>
  <c r="U108" i="45"/>
  <c r="Y108" i="45"/>
  <c r="T108" i="45"/>
  <c r="S108" i="45"/>
  <c r="Q108" i="45"/>
  <c r="W108" i="45"/>
  <c r="X102" i="45"/>
  <c r="T102" i="45"/>
  <c r="U102" i="45"/>
  <c r="S102" i="45"/>
  <c r="V102" i="45"/>
  <c r="Q102" i="45"/>
  <c r="Y102" i="45"/>
  <c r="W102" i="45"/>
  <c r="R102" i="45"/>
  <c r="V104" i="45"/>
  <c r="R104" i="45"/>
  <c r="X104" i="45"/>
  <c r="Y104" i="45"/>
  <c r="T104" i="45"/>
  <c r="S104" i="45"/>
  <c r="W104" i="45"/>
  <c r="Q104" i="45"/>
  <c r="U104" i="45"/>
  <c r="X122" i="45"/>
  <c r="T122" i="45"/>
  <c r="V122" i="45"/>
  <c r="W122" i="45"/>
  <c r="R122" i="45"/>
  <c r="Q122" i="45"/>
  <c r="U122" i="45"/>
  <c r="S122" i="45"/>
  <c r="Y122" i="45"/>
  <c r="V222" i="45"/>
  <c r="R222" i="45"/>
  <c r="Y222" i="45"/>
  <c r="U222" i="45"/>
  <c r="Q222" i="45"/>
  <c r="T222" i="45"/>
  <c r="W222" i="45"/>
  <c r="S222" i="45"/>
  <c r="X222" i="45"/>
  <c r="W215" i="45"/>
  <c r="S215" i="45"/>
  <c r="V215" i="45"/>
  <c r="R215" i="45"/>
  <c r="Y215" i="45"/>
  <c r="Q215" i="45"/>
  <c r="T215" i="45"/>
  <c r="U215" i="45"/>
  <c r="X215" i="45"/>
  <c r="V199" i="45"/>
  <c r="R199" i="45"/>
  <c r="U199" i="45"/>
  <c r="X199" i="45"/>
  <c r="Q199" i="45"/>
  <c r="Y199" i="45"/>
  <c r="S199" i="45"/>
  <c r="W199" i="45"/>
  <c r="T199" i="45"/>
  <c r="Y204" i="45"/>
  <c r="U204" i="45"/>
  <c r="Q204" i="45"/>
  <c r="X204" i="45"/>
  <c r="S204" i="45"/>
  <c r="V204" i="45"/>
  <c r="W204" i="45"/>
  <c r="T204" i="45"/>
  <c r="R204" i="45"/>
  <c r="X224" i="45"/>
  <c r="T224" i="45"/>
  <c r="W224" i="45"/>
  <c r="S224" i="45"/>
  <c r="R224" i="45"/>
  <c r="U224" i="45"/>
  <c r="Q224" i="45"/>
  <c r="V224" i="45"/>
  <c r="Y224" i="45"/>
  <c r="X209" i="45"/>
  <c r="T209" i="45"/>
  <c r="U209" i="45"/>
  <c r="V209" i="45"/>
  <c r="Q209" i="45"/>
  <c r="W209" i="45"/>
  <c r="Y209" i="45"/>
  <c r="S209" i="45"/>
  <c r="R209" i="45"/>
  <c r="W202" i="45"/>
  <c r="S202" i="45"/>
  <c r="U202" i="45"/>
  <c r="Y202" i="45"/>
  <c r="R202" i="45"/>
  <c r="T202" i="45"/>
  <c r="Q202" i="45"/>
  <c r="X202" i="45"/>
  <c r="V202" i="45"/>
  <c r="V203" i="45"/>
  <c r="R203" i="45"/>
  <c r="W203" i="45"/>
  <c r="Q203" i="45"/>
  <c r="X203" i="45"/>
  <c r="Y203" i="45"/>
  <c r="S203" i="45"/>
  <c r="T203" i="45"/>
  <c r="U203" i="45"/>
  <c r="Y200" i="45"/>
  <c r="U200" i="45"/>
  <c r="Q200" i="45"/>
  <c r="W200" i="45"/>
  <c r="R200" i="45"/>
  <c r="V200" i="45"/>
  <c r="X200" i="45"/>
  <c r="T200" i="45"/>
  <c r="S200" i="45"/>
  <c r="Y196" i="45"/>
  <c r="U196" i="45"/>
  <c r="Q196" i="45"/>
  <c r="V196" i="45"/>
  <c r="W196" i="45"/>
  <c r="X196" i="45"/>
  <c r="R196" i="45"/>
  <c r="T196" i="45"/>
  <c r="S196" i="45"/>
  <c r="V124" i="45"/>
  <c r="R124" i="45"/>
  <c r="S124" i="45"/>
  <c r="U124" i="45"/>
  <c r="Y124" i="45"/>
  <c r="T124" i="45"/>
  <c r="X124" i="45"/>
  <c r="W124" i="45"/>
  <c r="Q124" i="45"/>
  <c r="W221" i="45"/>
  <c r="S221" i="45"/>
  <c r="V221" i="45"/>
  <c r="R221" i="45"/>
  <c r="U221" i="45"/>
  <c r="X221" i="45"/>
  <c r="Y221" i="45"/>
  <c r="Q221" i="45"/>
  <c r="T221" i="45"/>
  <c r="Y125" i="45"/>
  <c r="U125" i="45"/>
  <c r="Q125" i="45"/>
  <c r="V125" i="45"/>
  <c r="W125" i="45"/>
  <c r="R125" i="45"/>
  <c r="T125" i="45"/>
  <c r="X125" i="45"/>
  <c r="S125" i="45"/>
  <c r="X118" i="45"/>
  <c r="T118" i="45"/>
  <c r="Y118" i="45"/>
  <c r="V118" i="45"/>
  <c r="Q118" i="45"/>
  <c r="U118" i="45"/>
  <c r="S118" i="45"/>
  <c r="W118" i="45"/>
  <c r="R118" i="45"/>
  <c r="W119" i="45"/>
  <c r="S119" i="45"/>
  <c r="X119" i="45"/>
  <c r="R119" i="45"/>
  <c r="V119" i="45"/>
  <c r="Q119" i="45"/>
  <c r="U119" i="45"/>
  <c r="Y119" i="45"/>
  <c r="T119" i="45"/>
  <c r="V116" i="45"/>
  <c r="R116" i="45"/>
  <c r="Q116" i="45"/>
  <c r="X116" i="45"/>
  <c r="S116" i="45"/>
  <c r="W116" i="45"/>
  <c r="U116" i="45"/>
  <c r="Y116" i="45"/>
  <c r="T116" i="45"/>
  <c r="W229" i="45"/>
  <c r="S229" i="45"/>
  <c r="V229" i="45"/>
  <c r="R229" i="45"/>
  <c r="U229" i="45"/>
  <c r="X229" i="45"/>
  <c r="Q229" i="45"/>
  <c r="T229" i="45"/>
  <c r="Y229" i="45"/>
  <c r="Y212" i="45"/>
  <c r="U212" i="45"/>
  <c r="Q212" i="45"/>
  <c r="T212" i="45"/>
  <c r="V212" i="45"/>
  <c r="R212" i="45"/>
  <c r="S212" i="45"/>
  <c r="W212" i="45"/>
  <c r="X212" i="45"/>
  <c r="X193" i="45"/>
  <c r="T193" i="45"/>
  <c r="V193" i="45"/>
  <c r="Q193" i="45"/>
  <c r="U193" i="45"/>
  <c r="W193" i="45"/>
  <c r="Y193" i="45"/>
  <c r="S193" i="45"/>
  <c r="R193" i="45"/>
  <c r="Y217" i="45"/>
  <c r="U217" i="45"/>
  <c r="Q217" i="45"/>
  <c r="X217" i="45"/>
  <c r="T217" i="45"/>
  <c r="W217" i="45"/>
  <c r="R217" i="45"/>
  <c r="V217" i="45"/>
  <c r="S217" i="45"/>
  <c r="X201" i="45"/>
  <c r="T201" i="45"/>
  <c r="Y201" i="45"/>
  <c r="S201" i="45"/>
  <c r="U201" i="45"/>
  <c r="V201" i="45"/>
  <c r="W201" i="45"/>
  <c r="R201" i="45"/>
  <c r="Q201" i="45"/>
  <c r="W210" i="45"/>
  <c r="S210" i="45"/>
  <c r="V210" i="45"/>
  <c r="Q210" i="45"/>
  <c r="X210" i="45"/>
  <c r="R210" i="45"/>
  <c r="Y210" i="45"/>
  <c r="T210" i="45"/>
  <c r="U210" i="45"/>
  <c r="X213" i="45"/>
  <c r="T213" i="45"/>
  <c r="V213" i="45"/>
  <c r="Q213" i="45"/>
  <c r="W213" i="45"/>
  <c r="R213" i="45"/>
  <c r="S213" i="45"/>
  <c r="U213" i="45"/>
  <c r="Y213" i="45"/>
  <c r="V134" i="45"/>
  <c r="R134" i="45"/>
  <c r="Q134" i="45"/>
  <c r="U134" i="45"/>
  <c r="X134" i="45"/>
  <c r="S134" i="45"/>
  <c r="W134" i="45"/>
  <c r="Y134" i="45"/>
  <c r="T134" i="45"/>
  <c r="V211" i="45"/>
  <c r="R211" i="45"/>
  <c r="X211" i="45"/>
  <c r="S211" i="45"/>
  <c r="Y211" i="45"/>
  <c r="T211" i="45"/>
  <c r="Q211" i="45"/>
  <c r="W211" i="45"/>
  <c r="U211" i="45"/>
  <c r="Y135" i="45"/>
  <c r="U135" i="45"/>
  <c r="Q135" i="45"/>
  <c r="W135" i="45"/>
  <c r="T135" i="45"/>
  <c r="X135" i="45"/>
  <c r="S135" i="45"/>
  <c r="R135" i="45"/>
  <c r="V135" i="45"/>
  <c r="Y208" i="45"/>
  <c r="U208" i="45"/>
  <c r="Q208" i="45"/>
  <c r="X208" i="45"/>
  <c r="T208" i="45"/>
  <c r="V208" i="45"/>
  <c r="W208" i="45"/>
  <c r="R208" i="45"/>
  <c r="S208" i="45"/>
  <c r="W198" i="45"/>
  <c r="S198" i="45"/>
  <c r="Y198" i="45"/>
  <c r="T198" i="45"/>
  <c r="R198" i="45"/>
  <c r="U198" i="45"/>
  <c r="V198" i="45"/>
  <c r="X198" i="45"/>
  <c r="Q198" i="45"/>
  <c r="W137" i="45"/>
  <c r="S137" i="45"/>
  <c r="U137" i="45"/>
  <c r="X137" i="45"/>
  <c r="R137" i="45"/>
  <c r="V137" i="45"/>
  <c r="Q137" i="45"/>
  <c r="Y137" i="45"/>
  <c r="T137" i="45"/>
  <c r="X205" i="45"/>
  <c r="T205" i="45"/>
  <c r="U205" i="45"/>
  <c r="S205" i="45"/>
  <c r="V205" i="45"/>
  <c r="Q205" i="45"/>
  <c r="R205" i="45"/>
  <c r="Y205" i="45"/>
  <c r="W205" i="45"/>
  <c r="V130" i="45"/>
  <c r="R130" i="45"/>
  <c r="T130" i="45"/>
  <c r="W130" i="45"/>
  <c r="Q130" i="45"/>
  <c r="U130" i="45"/>
  <c r="Y130" i="45"/>
  <c r="X130" i="45"/>
  <c r="S130" i="45"/>
  <c r="W123" i="45"/>
  <c r="S123" i="45"/>
  <c r="Q123" i="45"/>
  <c r="Y123" i="45"/>
  <c r="T123" i="45"/>
  <c r="X123" i="45"/>
  <c r="R123" i="45"/>
  <c r="V123" i="45"/>
  <c r="U123" i="45"/>
  <c r="W107" i="45"/>
  <c r="S107" i="45"/>
  <c r="R107" i="45"/>
  <c r="V107" i="45"/>
  <c r="Y107" i="45"/>
  <c r="T107" i="45"/>
  <c r="X107" i="45"/>
  <c r="Q107" i="45"/>
  <c r="U107" i="45"/>
  <c r="V112" i="45"/>
  <c r="R112" i="45"/>
  <c r="Y112" i="45"/>
  <c r="W112" i="45"/>
  <c r="Q112" i="45"/>
  <c r="U112" i="45"/>
  <c r="T112" i="45"/>
  <c r="X112" i="45"/>
  <c r="S112" i="45"/>
  <c r="X132" i="45"/>
  <c r="T132" i="45"/>
  <c r="U132" i="45"/>
  <c r="Y132" i="45"/>
  <c r="S132" i="45"/>
  <c r="W132" i="45"/>
  <c r="R132" i="45"/>
  <c r="V132" i="45"/>
  <c r="Q132" i="45"/>
  <c r="W100" i="44"/>
  <c r="W192" i="44" s="1"/>
  <c r="X100" i="44"/>
  <c r="X192" i="44" s="1"/>
  <c r="T100" i="44"/>
  <c r="T192" i="44" s="1"/>
  <c r="S100" i="44"/>
  <c r="S192" i="44" s="1"/>
  <c r="V100" i="44"/>
  <c r="V192" i="44" s="1"/>
  <c r="R100" i="44"/>
  <c r="R192" i="44" s="1"/>
  <c r="Q100" i="44"/>
  <c r="Q192" i="44" s="1"/>
  <c r="Y100" i="44"/>
  <c r="Y192" i="44" s="1"/>
  <c r="U100" i="44"/>
  <c r="U192" i="44" s="1"/>
  <c r="Y140" i="44"/>
  <c r="U140" i="44"/>
  <c r="Q140" i="44"/>
  <c r="T140" i="44"/>
  <c r="X140" i="44"/>
  <c r="S140" i="44"/>
  <c r="W140" i="44"/>
  <c r="R140" i="44"/>
  <c r="V140" i="44"/>
  <c r="X141" i="44"/>
  <c r="T141" i="44"/>
  <c r="S141" i="44"/>
  <c r="V141" i="44"/>
  <c r="Q141" i="44"/>
  <c r="U141" i="44"/>
  <c r="Y141" i="44"/>
  <c r="W141" i="44"/>
  <c r="R141" i="44"/>
  <c r="N217" i="45"/>
  <c r="H201" i="45"/>
  <c r="L210" i="45"/>
  <c r="G213" i="45"/>
  <c r="N208" i="45"/>
  <c r="M205" i="45"/>
  <c r="F216" i="45"/>
  <c r="M207" i="45"/>
  <c r="I228" i="45"/>
  <c r="M202" i="45"/>
  <c r="H206" i="45"/>
  <c r="N203" i="45"/>
  <c r="K223" i="45"/>
  <c r="O200" i="45"/>
  <c r="P214" i="45"/>
  <c r="F222" i="45"/>
  <c r="J199" i="45"/>
  <c r="P204" i="45"/>
  <c r="M224" i="45"/>
  <c r="P227" i="45"/>
  <c r="N229" i="45"/>
  <c r="M223" i="45"/>
  <c r="D227" i="45"/>
  <c r="H216" i="45"/>
  <c r="G204" i="45"/>
  <c r="G205" i="45"/>
  <c r="I206" i="45"/>
  <c r="N215" i="45"/>
  <c r="H209" i="45"/>
  <c r="O202" i="45"/>
  <c r="M227" i="45"/>
  <c r="G222" i="45"/>
  <c r="M228" i="45"/>
  <c r="I208" i="45"/>
  <c r="L199" i="45"/>
  <c r="N200" i="45"/>
  <c r="F203" i="45"/>
  <c r="K217" i="45"/>
  <c r="J213" i="45"/>
  <c r="AP223" i="45"/>
  <c r="H214" i="45"/>
  <c r="E212" i="45"/>
  <c r="P201" i="45"/>
  <c r="N216" i="45"/>
  <c r="J214" i="45"/>
  <c r="G200" i="45"/>
  <c r="I201" i="45"/>
  <c r="P216" i="45"/>
  <c r="D213" i="45"/>
  <c r="E203" i="45"/>
  <c r="I214" i="45"/>
  <c r="J200" i="45"/>
  <c r="F226" i="45"/>
  <c r="O229" i="45"/>
  <c r="D212" i="45"/>
  <c r="N223" i="45"/>
  <c r="F217" i="45"/>
  <c r="J201" i="45"/>
  <c r="O210" i="45"/>
  <c r="AP212" i="45"/>
  <c r="O213" i="45"/>
  <c r="E207" i="45"/>
  <c r="K212" i="45"/>
  <c r="J223" i="45"/>
  <c r="P217" i="45"/>
  <c r="AP213" i="45"/>
  <c r="O216" i="45"/>
  <c r="F214" i="45"/>
  <c r="H200" i="45"/>
  <c r="F207" i="45"/>
  <c r="J212" i="45"/>
  <c r="L223" i="45"/>
  <c r="D217" i="45"/>
  <c r="D210" i="45"/>
  <c r="AP203" i="45"/>
  <c r="AP210" i="45"/>
  <c r="D216" i="45"/>
  <c r="F213" i="45"/>
  <c r="H203" i="45"/>
  <c r="D203" i="45"/>
  <c r="K214" i="45"/>
  <c r="M200" i="45"/>
  <c r="F200" i="45"/>
  <c r="H207" i="45"/>
  <c r="L212" i="45"/>
  <c r="I212" i="45"/>
  <c r="N212" i="45"/>
  <c r="I223" i="45"/>
  <c r="G223" i="45"/>
  <c r="E217" i="45"/>
  <c r="I217" i="45"/>
  <c r="K201" i="45"/>
  <c r="D201" i="45"/>
  <c r="E210" i="45"/>
  <c r="G210" i="45"/>
  <c r="AP216" i="45"/>
  <c r="AP201" i="45"/>
  <c r="AP217" i="45"/>
  <c r="AP225" i="45"/>
  <c r="AP200" i="45"/>
  <c r="I216" i="45"/>
  <c r="G216" i="45"/>
  <c r="J216" i="45"/>
  <c r="I213" i="45"/>
  <c r="E213" i="45"/>
  <c r="K213" i="45"/>
  <c r="M203" i="45"/>
  <c r="L203" i="45"/>
  <c r="O203" i="45"/>
  <c r="N214" i="45"/>
  <c r="M214" i="45"/>
  <c r="D214" i="45"/>
  <c r="P200" i="45"/>
  <c r="I200" i="45"/>
  <c r="H226" i="45"/>
  <c r="P207" i="45"/>
  <c r="K207" i="45"/>
  <c r="O207" i="45"/>
  <c r="F225" i="45"/>
  <c r="P212" i="45"/>
  <c r="M212" i="45"/>
  <c r="F212" i="45"/>
  <c r="E223" i="45"/>
  <c r="D223" i="45"/>
  <c r="H223" i="45"/>
  <c r="O223" i="45"/>
  <c r="H217" i="45"/>
  <c r="G217" i="45"/>
  <c r="E201" i="45"/>
  <c r="M201" i="45"/>
  <c r="L201" i="45"/>
  <c r="N210" i="45"/>
  <c r="I210" i="45"/>
  <c r="P210" i="45"/>
  <c r="E216" i="45"/>
  <c r="M216" i="45"/>
  <c r="H213" i="45"/>
  <c r="P213" i="45"/>
  <c r="P203" i="45"/>
  <c r="J203" i="45"/>
  <c r="O214" i="45"/>
  <c r="L214" i="45"/>
  <c r="K200" i="45"/>
  <c r="G207" i="45"/>
  <c r="D207" i="45"/>
  <c r="I207" i="45"/>
  <c r="F223" i="45"/>
  <c r="P223" i="45"/>
  <c r="M217" i="45"/>
  <c r="O217" i="45"/>
  <c r="O201" i="45"/>
  <c r="F210" i="45"/>
  <c r="H210" i="45"/>
  <c r="AP214" i="45"/>
  <c r="AP207" i="45"/>
  <c r="L216" i="45"/>
  <c r="K216" i="45"/>
  <c r="L213" i="45"/>
  <c r="N213" i="45"/>
  <c r="M213" i="45"/>
  <c r="K203" i="45"/>
  <c r="G203" i="45"/>
  <c r="I203" i="45"/>
  <c r="G214" i="45"/>
  <c r="E214" i="45"/>
  <c r="E200" i="45"/>
  <c r="D200" i="45"/>
  <c r="L200" i="45"/>
  <c r="L207" i="45"/>
  <c r="N207" i="45"/>
  <c r="J207" i="45"/>
  <c r="H225" i="45"/>
  <c r="H212" i="45"/>
  <c r="G212" i="45"/>
  <c r="O212" i="45"/>
  <c r="L217" i="45"/>
  <c r="J217" i="45"/>
  <c r="F201" i="45"/>
  <c r="N201" i="45"/>
  <c r="G201" i="45"/>
  <c r="J210" i="45"/>
  <c r="K210" i="45"/>
  <c r="M210" i="45"/>
  <c r="J222" i="45"/>
  <c r="P211" i="45"/>
  <c r="P208" i="45"/>
  <c r="AP224" i="45"/>
  <c r="AP215" i="45"/>
  <c r="AP204" i="45"/>
  <c r="D222" i="45"/>
  <c r="O206" i="45"/>
  <c r="L228" i="45"/>
  <c r="P224" i="45"/>
  <c r="E211" i="45"/>
  <c r="G209" i="45"/>
  <c r="O208" i="45"/>
  <c r="J205" i="45"/>
  <c r="O199" i="45"/>
  <c r="E198" i="45"/>
  <c r="L206" i="45"/>
  <c r="D204" i="45"/>
  <c r="F224" i="45"/>
  <c r="F202" i="45"/>
  <c r="K215" i="45"/>
  <c r="L205" i="45"/>
  <c r="K199" i="45"/>
  <c r="F198" i="45"/>
  <c r="AP206" i="45"/>
  <c r="E222" i="45"/>
  <c r="M206" i="45"/>
  <c r="I204" i="45"/>
  <c r="G228" i="45"/>
  <c r="O224" i="45"/>
  <c r="G211" i="45"/>
  <c r="P209" i="45"/>
  <c r="N202" i="45"/>
  <c r="E215" i="45"/>
  <c r="N199" i="45"/>
  <c r="D226" i="45"/>
  <c r="N226" i="45"/>
  <c r="L229" i="45"/>
  <c r="J229" i="45"/>
  <c r="D225" i="45"/>
  <c r="N225" i="45"/>
  <c r="L227" i="45"/>
  <c r="I226" i="45"/>
  <c r="G226" i="45"/>
  <c r="P229" i="45"/>
  <c r="E225" i="45"/>
  <c r="N227" i="45"/>
  <c r="AP226" i="45"/>
  <c r="AP229" i="45"/>
  <c r="E226" i="45"/>
  <c r="O226" i="45"/>
  <c r="K229" i="45"/>
  <c r="I229" i="45"/>
  <c r="O225" i="45"/>
  <c r="M225" i="45"/>
  <c r="K227" i="45"/>
  <c r="P226" i="45"/>
  <c r="J226" i="45"/>
  <c r="K226" i="45"/>
  <c r="D229" i="45"/>
  <c r="E229" i="45"/>
  <c r="F229" i="45"/>
  <c r="G225" i="45"/>
  <c r="P225" i="45"/>
  <c r="I225" i="45"/>
  <c r="J225" i="45"/>
  <c r="I227" i="45"/>
  <c r="J227" i="45"/>
  <c r="G227" i="45"/>
  <c r="H227" i="45"/>
  <c r="AP227" i="45"/>
  <c r="L226" i="45"/>
  <c r="M226" i="45"/>
  <c r="G229" i="45"/>
  <c r="H229" i="45"/>
  <c r="M229" i="45"/>
  <c r="K225" i="45"/>
  <c r="L225" i="45"/>
  <c r="E227" i="45"/>
  <c r="F227" i="45"/>
  <c r="O227" i="45"/>
  <c r="L222" i="45"/>
  <c r="N206" i="45"/>
  <c r="L204" i="45"/>
  <c r="K204" i="45"/>
  <c r="O228" i="45"/>
  <c r="D224" i="45"/>
  <c r="L211" i="45"/>
  <c r="O211" i="45"/>
  <c r="J209" i="45"/>
  <c r="K209" i="45"/>
  <c r="G202" i="45"/>
  <c r="E202" i="45"/>
  <c r="H215" i="45"/>
  <c r="G215" i="45"/>
  <c r="N205" i="45"/>
  <c r="I205" i="45"/>
  <c r="K205" i="45"/>
  <c r="G199" i="45"/>
  <c r="H199" i="45"/>
  <c r="P199" i="45"/>
  <c r="H198" i="45"/>
  <c r="P198" i="45"/>
  <c r="D198" i="45"/>
  <c r="I198" i="45"/>
  <c r="AP211" i="45"/>
  <c r="AP205" i="45"/>
  <c r="I222" i="45"/>
  <c r="H222" i="45"/>
  <c r="F206" i="45"/>
  <c r="K206" i="45"/>
  <c r="D206" i="45"/>
  <c r="F204" i="45"/>
  <c r="H204" i="45"/>
  <c r="J204" i="45"/>
  <c r="O204" i="45"/>
  <c r="N228" i="45"/>
  <c r="D228" i="45"/>
  <c r="E228" i="45"/>
  <c r="J224" i="45"/>
  <c r="K224" i="45"/>
  <c r="H224" i="45"/>
  <c r="I224" i="45"/>
  <c r="F211" i="45"/>
  <c r="K211" i="45"/>
  <c r="H211" i="45"/>
  <c r="M211" i="45"/>
  <c r="N209" i="45"/>
  <c r="M209" i="45"/>
  <c r="L209" i="45"/>
  <c r="O209" i="45"/>
  <c r="H208" i="45"/>
  <c r="G208" i="45"/>
  <c r="E208" i="45"/>
  <c r="J208" i="45"/>
  <c r="L202" i="45"/>
  <c r="P202" i="45"/>
  <c r="I202" i="45"/>
  <c r="P215" i="45"/>
  <c r="O215" i="45"/>
  <c r="L215" i="45"/>
  <c r="M215" i="45"/>
  <c r="E205" i="45"/>
  <c r="P205" i="45"/>
  <c r="H205" i="45"/>
  <c r="O205" i="45"/>
  <c r="M199" i="45"/>
  <c r="F199" i="45"/>
  <c r="K198" i="45"/>
  <c r="G198" i="45"/>
  <c r="J198" i="45"/>
  <c r="M198" i="45"/>
  <c r="AP222" i="45"/>
  <c r="AP208" i="45"/>
  <c r="AP198" i="45"/>
  <c r="M222" i="45"/>
  <c r="K222" i="45"/>
  <c r="N222" i="45"/>
  <c r="E206" i="45"/>
  <c r="P206" i="45"/>
  <c r="N204" i="45"/>
  <c r="E204" i="45"/>
  <c r="F228" i="45"/>
  <c r="P228" i="45"/>
  <c r="E224" i="45"/>
  <c r="D211" i="45"/>
  <c r="I211" i="45"/>
  <c r="E209" i="45"/>
  <c r="F209" i="45"/>
  <c r="D208" i="45"/>
  <c r="F208" i="45"/>
  <c r="K202" i="45"/>
  <c r="J215" i="45"/>
  <c r="I215" i="45"/>
  <c r="D205" i="45"/>
  <c r="AP202" i="45"/>
  <c r="AP228" i="45"/>
  <c r="AP209" i="45"/>
  <c r="AP199" i="45"/>
  <c r="P222" i="45"/>
  <c r="O222" i="45"/>
  <c r="J206" i="45"/>
  <c r="G206" i="45"/>
  <c r="M204" i="45"/>
  <c r="J228" i="45"/>
  <c r="K228" i="45"/>
  <c r="H228" i="45"/>
  <c r="N224" i="45"/>
  <c r="G224" i="45"/>
  <c r="L224" i="45"/>
  <c r="J211" i="45"/>
  <c r="N211" i="45"/>
  <c r="D209" i="45"/>
  <c r="I209" i="45"/>
  <c r="L208" i="45"/>
  <c r="M208" i="45"/>
  <c r="K208" i="45"/>
  <c r="D202" i="45"/>
  <c r="J202" i="45"/>
  <c r="H202" i="45"/>
  <c r="F215" i="45"/>
  <c r="D215" i="45"/>
  <c r="F205" i="45"/>
  <c r="D199" i="45"/>
  <c r="I199" i="45"/>
  <c r="E199" i="45"/>
  <c r="N198" i="45"/>
  <c r="L198" i="45"/>
  <c r="O198" i="45"/>
  <c r="B124" i="46"/>
  <c r="B216" i="46"/>
  <c r="B123" i="46"/>
  <c r="B215" i="46"/>
  <c r="B115" i="46"/>
  <c r="B207" i="46"/>
  <c r="B107" i="46"/>
  <c r="B199" i="46"/>
  <c r="B133" i="46"/>
  <c r="B225" i="46"/>
  <c r="B116" i="46"/>
  <c r="B208" i="46"/>
  <c r="B129" i="46"/>
  <c r="B221" i="46"/>
  <c r="B130" i="46"/>
  <c r="B222" i="46"/>
  <c r="B102" i="46"/>
  <c r="B194" i="46"/>
  <c r="B193" i="46"/>
  <c r="B101" i="46"/>
  <c r="B213" i="46"/>
  <c r="B121" i="46"/>
  <c r="B205" i="46"/>
  <c r="B113" i="46"/>
  <c r="B227" i="46"/>
  <c r="B135" i="46"/>
  <c r="B122" i="46"/>
  <c r="B214" i="46"/>
  <c r="B114" i="46"/>
  <c r="B206" i="46"/>
  <c r="B132" i="46"/>
  <c r="B224" i="46"/>
  <c r="B103" i="46"/>
  <c r="B195" i="46"/>
  <c r="B119" i="46"/>
  <c r="B211" i="46"/>
  <c r="B111" i="46"/>
  <c r="B203" i="46"/>
  <c r="B137" i="46"/>
  <c r="B229" i="46"/>
  <c r="B120" i="46"/>
  <c r="B212" i="46"/>
  <c r="B112" i="46"/>
  <c r="B204" i="46"/>
  <c r="B108" i="46"/>
  <c r="B200" i="46"/>
  <c r="B104" i="46"/>
  <c r="B196" i="46"/>
  <c r="B136" i="46"/>
  <c r="B228" i="46"/>
  <c r="B134" i="46"/>
  <c r="B226" i="46"/>
  <c r="B217" i="46"/>
  <c r="B125" i="46"/>
  <c r="B209" i="46"/>
  <c r="B117" i="46"/>
  <c r="B201" i="46"/>
  <c r="B109" i="46"/>
  <c r="B223" i="46"/>
  <c r="B131" i="46"/>
  <c r="B118" i="46"/>
  <c r="B210" i="46"/>
  <c r="B110" i="46"/>
  <c r="B202" i="46"/>
  <c r="B106" i="46"/>
  <c r="B198" i="46"/>
  <c r="C143" i="45"/>
  <c r="M143" i="46"/>
  <c r="I143" i="46"/>
  <c r="E143" i="46"/>
  <c r="P143" i="46"/>
  <c r="L143" i="46"/>
  <c r="H143" i="46"/>
  <c r="D143" i="46"/>
  <c r="O143" i="46"/>
  <c r="K143" i="46"/>
  <c r="G143" i="46"/>
  <c r="N143" i="46"/>
  <c r="J143" i="46"/>
  <c r="F143" i="46"/>
  <c r="AP143" i="46"/>
  <c r="CF143" i="46"/>
  <c r="CB143" i="46"/>
  <c r="BX143" i="46"/>
  <c r="BT143" i="46"/>
  <c r="BP143" i="46"/>
  <c r="BL143" i="46"/>
  <c r="BH143" i="46"/>
  <c r="BD143" i="46"/>
  <c r="AZ143" i="46"/>
  <c r="AV143" i="46"/>
  <c r="AR143" i="46"/>
  <c r="AC143" i="46"/>
  <c r="CI143" i="46"/>
  <c r="CE143" i="46"/>
  <c r="CA143" i="46"/>
  <c r="BW143" i="46"/>
  <c r="BS143" i="46"/>
  <c r="BO143" i="46"/>
  <c r="BK143" i="46"/>
  <c r="BG143" i="46"/>
  <c r="BC143" i="46"/>
  <c r="AY143" i="46"/>
  <c r="AU143" i="46"/>
  <c r="AQ143" i="46"/>
  <c r="AB143" i="46"/>
  <c r="CH143" i="46"/>
  <c r="CD143" i="46"/>
  <c r="BZ143" i="46"/>
  <c r="BV143" i="46"/>
  <c r="BR143" i="46"/>
  <c r="BN143" i="46"/>
  <c r="BJ143" i="46"/>
  <c r="BF143" i="46"/>
  <c r="BB143" i="46"/>
  <c r="AX143" i="46"/>
  <c r="AT143" i="46"/>
  <c r="AO143" i="46"/>
  <c r="AA143" i="46"/>
  <c r="CG143" i="46"/>
  <c r="CC143" i="46"/>
  <c r="BY143" i="46"/>
  <c r="BU143" i="46"/>
  <c r="BQ143" i="46"/>
  <c r="BM143" i="46"/>
  <c r="BI143" i="46"/>
  <c r="BE143" i="46"/>
  <c r="BA143" i="46"/>
  <c r="AW143" i="46"/>
  <c r="AS143" i="46"/>
  <c r="P142" i="46"/>
  <c r="L142" i="46"/>
  <c r="H142" i="46"/>
  <c r="D142" i="46"/>
  <c r="O142" i="46"/>
  <c r="K142" i="46"/>
  <c r="G142" i="46"/>
  <c r="N142" i="46"/>
  <c r="J142" i="46"/>
  <c r="F142" i="46"/>
  <c r="M142" i="46"/>
  <c r="I142" i="46"/>
  <c r="E142" i="46"/>
  <c r="AP142" i="46"/>
  <c r="CH142" i="46"/>
  <c r="CD142" i="46"/>
  <c r="BZ142" i="46"/>
  <c r="BV142" i="46"/>
  <c r="BR142" i="46"/>
  <c r="BN142" i="46"/>
  <c r="BJ142" i="46"/>
  <c r="BF142" i="46"/>
  <c r="BB142" i="46"/>
  <c r="AX142" i="46"/>
  <c r="AT142" i="46"/>
  <c r="AO142" i="46"/>
  <c r="AA142" i="46"/>
  <c r="CG142" i="46"/>
  <c r="CC142" i="46"/>
  <c r="BY142" i="46"/>
  <c r="BU142" i="46"/>
  <c r="BQ142" i="46"/>
  <c r="BM142" i="46"/>
  <c r="BI142" i="46"/>
  <c r="BE142" i="46"/>
  <c r="BA142" i="46"/>
  <c r="AW142" i="46"/>
  <c r="AS142" i="46"/>
  <c r="AC142" i="46"/>
  <c r="CF142" i="46"/>
  <c r="CB142" i="46"/>
  <c r="BX142" i="46"/>
  <c r="BT142" i="46"/>
  <c r="BP142" i="46"/>
  <c r="BL142" i="46"/>
  <c r="BH142" i="46"/>
  <c r="BD142" i="46"/>
  <c r="AZ142" i="46"/>
  <c r="AV142" i="46"/>
  <c r="AR142" i="46"/>
  <c r="CI142" i="46"/>
  <c r="CE142" i="46"/>
  <c r="CA142" i="46"/>
  <c r="BW142" i="46"/>
  <c r="BS142" i="46"/>
  <c r="BO142" i="46"/>
  <c r="BK142" i="46"/>
  <c r="BG142" i="46"/>
  <c r="BC142" i="46"/>
  <c r="AY142" i="46"/>
  <c r="AU142" i="46"/>
  <c r="AQ142" i="46"/>
  <c r="AB142" i="46"/>
  <c r="A143" i="47"/>
  <c r="B143" i="47" s="1"/>
  <c r="A142" i="47"/>
  <c r="B142" i="47" s="1"/>
  <c r="C142" i="45"/>
  <c r="AO101" i="44"/>
  <c r="AS101" i="44"/>
  <c r="AW101" i="44"/>
  <c r="AW193" i="44" s="1"/>
  <c r="BA101" i="44"/>
  <c r="BA193" i="44" s="1"/>
  <c r="BE101" i="44"/>
  <c r="BI101" i="44"/>
  <c r="BI193" i="44" s="1"/>
  <c r="BM101" i="44"/>
  <c r="BM193" i="44" s="1"/>
  <c r="BQ101" i="44"/>
  <c r="BQ193" i="44" s="1"/>
  <c r="BU101" i="44"/>
  <c r="BY101" i="44"/>
  <c r="CC101" i="44"/>
  <c r="CG101" i="44"/>
  <c r="CG193" i="44" s="1"/>
  <c r="AP101" i="44"/>
  <c r="AT101" i="44"/>
  <c r="AT193" i="44" s="1"/>
  <c r="AX101" i="44"/>
  <c r="AX193" i="44" s="1"/>
  <c r="BB101" i="44"/>
  <c r="BB193" i="44" s="1"/>
  <c r="BF101" i="44"/>
  <c r="BJ101" i="44"/>
  <c r="BJ193" i="44" s="1"/>
  <c r="BN101" i="44"/>
  <c r="BN193" i="44" s="1"/>
  <c r="BR101" i="44"/>
  <c r="BR193" i="44" s="1"/>
  <c r="BV101" i="44"/>
  <c r="BZ101" i="44"/>
  <c r="CD101" i="44"/>
  <c r="CD193" i="44" s="1"/>
  <c r="CH101" i="44"/>
  <c r="CH193" i="44" s="1"/>
  <c r="AQ101" i="44"/>
  <c r="AU101" i="44"/>
  <c r="AY101" i="44"/>
  <c r="AY193" i="44" s="1"/>
  <c r="BC101" i="44"/>
  <c r="BC193" i="44" s="1"/>
  <c r="BG101" i="44"/>
  <c r="BK101" i="44"/>
  <c r="BO101" i="44"/>
  <c r="BO193" i="44" s="1"/>
  <c r="BS101" i="44"/>
  <c r="BS193" i="44" s="1"/>
  <c r="BW101" i="44"/>
  <c r="CA101" i="44"/>
  <c r="CE101" i="44"/>
  <c r="CE193" i="44" s="1"/>
  <c r="CI101" i="44"/>
  <c r="CI193" i="44" s="1"/>
  <c r="AR101" i="44"/>
  <c r="AV101" i="44"/>
  <c r="AZ101" i="44"/>
  <c r="BD101" i="44"/>
  <c r="BD193" i="44" s="1"/>
  <c r="BH101" i="44"/>
  <c r="BL101" i="44"/>
  <c r="BL193" i="44" s="1"/>
  <c r="BP101" i="44"/>
  <c r="BT101" i="44"/>
  <c r="BT193" i="44" s="1"/>
  <c r="BX101" i="44"/>
  <c r="CB101" i="44"/>
  <c r="CB193" i="44" s="1"/>
  <c r="CF101" i="44"/>
  <c r="CF193" i="44" s="1"/>
  <c r="N104" i="44"/>
  <c r="N196" i="44" s="1"/>
  <c r="M104" i="44"/>
  <c r="M196" i="44" s="1"/>
  <c r="L104" i="44"/>
  <c r="L196" i="44" s="1"/>
  <c r="O104" i="44"/>
  <c r="O196" i="44" s="1"/>
  <c r="CE104" i="44"/>
  <c r="CE196" i="44" s="1"/>
  <c r="BO104" i="44"/>
  <c r="BO196" i="44" s="1"/>
  <c r="AY104" i="44"/>
  <c r="AY196" i="44" s="1"/>
  <c r="BV104" i="44"/>
  <c r="BV196" i="44" s="1"/>
  <c r="AO104" i="44"/>
  <c r="AO196" i="44" s="1"/>
  <c r="BP104" i="44"/>
  <c r="BP196" i="44" s="1"/>
  <c r="CG104" i="44"/>
  <c r="CG196" i="44" s="1"/>
  <c r="BQ104" i="44"/>
  <c r="BQ196" i="44" s="1"/>
  <c r="BA104" i="44"/>
  <c r="BA196" i="44" s="1"/>
  <c r="CB104" i="44"/>
  <c r="CB196" i="44" s="1"/>
  <c r="AT104" i="44"/>
  <c r="AT196" i="44" s="1"/>
  <c r="BT104" i="44"/>
  <c r="BT196" i="44" s="1"/>
  <c r="AC104" i="44"/>
  <c r="AC196" i="44" s="1"/>
  <c r="F104" i="44"/>
  <c r="F196" i="44" s="1"/>
  <c r="E104" i="44"/>
  <c r="E196" i="44" s="1"/>
  <c r="H104" i="44"/>
  <c r="H196" i="44" s="1"/>
  <c r="BW104" i="44"/>
  <c r="BW196" i="44" s="1"/>
  <c r="BG104" i="44"/>
  <c r="BG196" i="44" s="1"/>
  <c r="AQ104" i="44"/>
  <c r="AQ196" i="44" s="1"/>
  <c r="BF104" i="44"/>
  <c r="BF196" i="44" s="1"/>
  <c r="CD104" i="44"/>
  <c r="CD196" i="44" s="1"/>
  <c r="AZ104" i="44"/>
  <c r="AZ196" i="44" s="1"/>
  <c r="BY104" i="44"/>
  <c r="BY196" i="44" s="1"/>
  <c r="BI104" i="44"/>
  <c r="BI196" i="44" s="1"/>
  <c r="AS104" i="44"/>
  <c r="AS196" i="44" s="1"/>
  <c r="BJ104" i="44"/>
  <c r="BJ196" i="44" s="1"/>
  <c r="CF104" i="44"/>
  <c r="CF196" i="44" s="1"/>
  <c r="BD104" i="44"/>
  <c r="BD196" i="44" s="1"/>
  <c r="K104" i="44"/>
  <c r="K196" i="44" s="1"/>
  <c r="CA104" i="44"/>
  <c r="CA196" i="44" s="1"/>
  <c r="AU104" i="44"/>
  <c r="AU196" i="44" s="1"/>
  <c r="CH104" i="44"/>
  <c r="CH196" i="44" s="1"/>
  <c r="CC104" i="44"/>
  <c r="CC196" i="44" s="1"/>
  <c r="AW104" i="44"/>
  <c r="AW196" i="44" s="1"/>
  <c r="AA104" i="44"/>
  <c r="AA196" i="44" s="1"/>
  <c r="J104" i="44"/>
  <c r="J196" i="44" s="1"/>
  <c r="G104" i="44"/>
  <c r="G196" i="44" s="1"/>
  <c r="AP104" i="44"/>
  <c r="AP196" i="44" s="1"/>
  <c r="BS104" i="44"/>
  <c r="BS196" i="44" s="1"/>
  <c r="AB104" i="44"/>
  <c r="AB196" i="44" s="1"/>
  <c r="BX104" i="44"/>
  <c r="BX196" i="44" s="1"/>
  <c r="BU104" i="44"/>
  <c r="BU196" i="44" s="1"/>
  <c r="BZ104" i="44"/>
  <c r="BZ196" i="44" s="1"/>
  <c r="P104" i="44"/>
  <c r="P196" i="44" s="1"/>
  <c r="BK104" i="44"/>
  <c r="BK196" i="44" s="1"/>
  <c r="BN104" i="44"/>
  <c r="BN196" i="44" s="1"/>
  <c r="BH104" i="44"/>
  <c r="BH196" i="44" s="1"/>
  <c r="BM104" i="44"/>
  <c r="BM196" i="44" s="1"/>
  <c r="BR104" i="44"/>
  <c r="BR196" i="44" s="1"/>
  <c r="BL104" i="44"/>
  <c r="BL196" i="44" s="1"/>
  <c r="I104" i="44"/>
  <c r="I196" i="44" s="1"/>
  <c r="D104" i="44"/>
  <c r="D196" i="44" s="1"/>
  <c r="CI104" i="44"/>
  <c r="CI196" i="44" s="1"/>
  <c r="BC104" i="44"/>
  <c r="BC196" i="44" s="1"/>
  <c r="AX104" i="44"/>
  <c r="AX196" i="44" s="1"/>
  <c r="AR104" i="44"/>
  <c r="AR196" i="44" s="1"/>
  <c r="BE104" i="44"/>
  <c r="BE196" i="44" s="1"/>
  <c r="BB104" i="44"/>
  <c r="BB196" i="44" s="1"/>
  <c r="AV104" i="44"/>
  <c r="AV196" i="44" s="1"/>
  <c r="C195" i="43"/>
  <c r="C128" i="43"/>
  <c r="C196" i="43"/>
  <c r="C104" i="43"/>
  <c r="C103" i="43"/>
  <c r="C192" i="43"/>
  <c r="I141" i="44"/>
  <c r="D141" i="44"/>
  <c r="G141" i="44"/>
  <c r="CB141" i="44"/>
  <c r="BL141" i="44"/>
  <c r="AV141" i="44"/>
  <c r="CA141" i="44"/>
  <c r="AU141" i="44"/>
  <c r="BM141" i="44"/>
  <c r="CH141" i="44"/>
  <c r="BR141" i="44"/>
  <c r="BB141" i="44"/>
  <c r="AA141" i="44"/>
  <c r="BG141" i="44"/>
  <c r="BY141" i="44"/>
  <c r="AS141" i="44"/>
  <c r="M141" i="44"/>
  <c r="BU141" i="44"/>
  <c r="BO141" i="44"/>
  <c r="E141" i="44"/>
  <c r="N141" i="44"/>
  <c r="F141" i="44"/>
  <c r="BX141" i="44"/>
  <c r="BH141" i="44"/>
  <c r="AR141" i="44"/>
  <c r="BS141" i="44"/>
  <c r="AB141" i="44"/>
  <c r="BE141" i="44"/>
  <c r="CD141" i="44"/>
  <c r="BN141" i="44"/>
  <c r="AX141" i="44"/>
  <c r="CE141" i="44"/>
  <c r="AY141" i="44"/>
  <c r="BQ141" i="44"/>
  <c r="O141" i="44"/>
  <c r="H141" i="44"/>
  <c r="P141" i="44"/>
  <c r="BD141" i="44"/>
  <c r="AC141" i="44"/>
  <c r="CC141" i="44"/>
  <c r="AW141" i="44"/>
  <c r="BJ141" i="44"/>
  <c r="BW141" i="44"/>
  <c r="AQ141" i="44"/>
  <c r="K141" i="44"/>
  <c r="BP141" i="44"/>
  <c r="CI141" i="44"/>
  <c r="BC141" i="44"/>
  <c r="BV141" i="44"/>
  <c r="BF141" i="44"/>
  <c r="CG141" i="44"/>
  <c r="BT141" i="44"/>
  <c r="BK141" i="44"/>
  <c r="BZ141" i="44"/>
  <c r="AT141" i="44"/>
  <c r="BI141" i="44"/>
  <c r="J141" i="44"/>
  <c r="L141" i="44"/>
  <c r="AP141" i="44"/>
  <c r="CF141" i="44"/>
  <c r="AZ141" i="44"/>
  <c r="AO141" i="44"/>
  <c r="BA141" i="44"/>
  <c r="C100" i="43"/>
  <c r="C193" i="43"/>
  <c r="C141" i="43"/>
  <c r="C220" i="43"/>
  <c r="C221" i="43"/>
  <c r="C140" i="43"/>
  <c r="O195" i="44"/>
  <c r="J128" i="44"/>
  <c r="J220" i="44" s="1"/>
  <c r="D128" i="44"/>
  <c r="D220" i="44" s="1"/>
  <c r="E128" i="44"/>
  <c r="E220" i="44" s="1"/>
  <c r="BU128" i="44"/>
  <c r="BU220" i="44" s="1"/>
  <c r="BE128" i="44"/>
  <c r="BE220" i="44" s="1"/>
  <c r="BV128" i="44"/>
  <c r="BV220" i="44" s="1"/>
  <c r="BF128" i="44"/>
  <c r="BF220" i="44" s="1"/>
  <c r="AO128" i="44"/>
  <c r="AO220" i="44" s="1"/>
  <c r="CA128" i="44"/>
  <c r="CA220" i="44" s="1"/>
  <c r="BK128" i="44"/>
  <c r="BK220" i="44" s="1"/>
  <c r="AU128" i="44"/>
  <c r="AU220" i="44" s="1"/>
  <c r="CB128" i="44"/>
  <c r="CB220" i="44" s="1"/>
  <c r="BL128" i="44"/>
  <c r="BL220" i="44" s="1"/>
  <c r="AV128" i="44"/>
  <c r="AV220" i="44" s="1"/>
  <c r="H128" i="44"/>
  <c r="H220" i="44" s="1"/>
  <c r="CC128" i="44"/>
  <c r="CC220" i="44" s="1"/>
  <c r="BM128" i="44"/>
  <c r="BM220" i="44" s="1"/>
  <c r="CD128" i="44"/>
  <c r="CD220" i="44" s="1"/>
  <c r="AX128" i="44"/>
  <c r="AX220" i="44" s="1"/>
  <c r="BS128" i="44"/>
  <c r="BS220" i="44" s="1"/>
  <c r="AB128" i="44"/>
  <c r="AB220" i="44" s="1"/>
  <c r="BT128" i="44"/>
  <c r="BT220" i="44" s="1"/>
  <c r="AC128" i="44"/>
  <c r="AC220" i="44" s="1"/>
  <c r="N128" i="44"/>
  <c r="N220" i="44" s="1"/>
  <c r="P128" i="44"/>
  <c r="P220" i="44" s="1"/>
  <c r="BY128" i="44"/>
  <c r="BY220" i="44" s="1"/>
  <c r="AS128" i="44"/>
  <c r="AS220" i="44" s="1"/>
  <c r="BJ128" i="44"/>
  <c r="BJ220" i="44" s="1"/>
  <c r="CE128" i="44"/>
  <c r="CE220" i="44" s="1"/>
  <c r="AY128" i="44"/>
  <c r="AY220" i="44" s="1"/>
  <c r="BP128" i="44"/>
  <c r="BP220" i="44" s="1"/>
  <c r="F128" i="44"/>
  <c r="F220" i="44" s="1"/>
  <c r="M128" i="44"/>
  <c r="M220" i="44" s="1"/>
  <c r="L128" i="44"/>
  <c r="L220" i="44" s="1"/>
  <c r="CG128" i="44"/>
  <c r="CG220" i="44" s="1"/>
  <c r="BQ128" i="44"/>
  <c r="BQ220" i="44" s="1"/>
  <c r="BA128" i="44"/>
  <c r="BA220" i="44" s="1"/>
  <c r="CH128" i="44"/>
  <c r="CH220" i="44" s="1"/>
  <c r="BR128" i="44"/>
  <c r="BR220" i="44" s="1"/>
  <c r="BB128" i="44"/>
  <c r="BB220" i="44" s="1"/>
  <c r="AA128" i="44"/>
  <c r="AA220" i="44" s="1"/>
  <c r="BW128" i="44"/>
  <c r="BW220" i="44" s="1"/>
  <c r="BG128" i="44"/>
  <c r="BG220" i="44" s="1"/>
  <c r="AQ128" i="44"/>
  <c r="AQ220" i="44" s="1"/>
  <c r="BX128" i="44"/>
  <c r="BX220" i="44" s="1"/>
  <c r="BH128" i="44"/>
  <c r="BH220" i="44" s="1"/>
  <c r="AR128" i="44"/>
  <c r="AR220" i="44" s="1"/>
  <c r="O128" i="44"/>
  <c r="O220" i="44" s="1"/>
  <c r="K128" i="44"/>
  <c r="K220" i="44" s="1"/>
  <c r="AP128" i="44"/>
  <c r="AP220" i="44" s="1"/>
  <c r="AW128" i="44"/>
  <c r="AW220" i="44" s="1"/>
  <c r="BN128" i="44"/>
  <c r="BN220" i="44" s="1"/>
  <c r="CI128" i="44"/>
  <c r="CI220" i="44" s="1"/>
  <c r="BC128" i="44"/>
  <c r="BC220" i="44" s="1"/>
  <c r="BD128" i="44"/>
  <c r="BD220" i="44" s="1"/>
  <c r="I128" i="44"/>
  <c r="I220" i="44" s="1"/>
  <c r="G128" i="44"/>
  <c r="G220" i="44" s="1"/>
  <c r="BI128" i="44"/>
  <c r="BI220" i="44" s="1"/>
  <c r="BZ128" i="44"/>
  <c r="BZ220" i="44" s="1"/>
  <c r="AT128" i="44"/>
  <c r="AT220" i="44" s="1"/>
  <c r="BO128" i="44"/>
  <c r="BO220" i="44" s="1"/>
  <c r="CF128" i="44"/>
  <c r="CF220" i="44" s="1"/>
  <c r="AZ128" i="44"/>
  <c r="AZ220" i="44" s="1"/>
  <c r="P140" i="44"/>
  <c r="N140" i="44"/>
  <c r="G140" i="44"/>
  <c r="BW140" i="44"/>
  <c r="BG140" i="44"/>
  <c r="AQ140" i="44"/>
  <c r="BZ140" i="44"/>
  <c r="BJ140" i="44"/>
  <c r="AT140" i="44"/>
  <c r="CC140" i="44"/>
  <c r="BM140" i="44"/>
  <c r="AW140" i="44"/>
  <c r="CB140" i="44"/>
  <c r="BL140" i="44"/>
  <c r="AV140" i="44"/>
  <c r="J140" i="44"/>
  <c r="CE140" i="44"/>
  <c r="AY140" i="44"/>
  <c r="BR140" i="44"/>
  <c r="AA140" i="44"/>
  <c r="BE140" i="44"/>
  <c r="BT140" i="44"/>
  <c r="AC140" i="44"/>
  <c r="M140" i="44"/>
  <c r="BK140" i="44"/>
  <c r="CD140" i="44"/>
  <c r="AX140" i="44"/>
  <c r="BQ140" i="44"/>
  <c r="CF140" i="44"/>
  <c r="AZ140" i="44"/>
  <c r="L140" i="44"/>
  <c r="I140" i="44"/>
  <c r="O140" i="44"/>
  <c r="K140" i="44"/>
  <c r="CI140" i="44"/>
  <c r="BS140" i="44"/>
  <c r="BC140" i="44"/>
  <c r="AB140" i="44"/>
  <c r="BV140" i="44"/>
  <c r="BF140" i="44"/>
  <c r="AO140" i="44"/>
  <c r="BY140" i="44"/>
  <c r="BI140" i="44"/>
  <c r="AS140" i="44"/>
  <c r="BX140" i="44"/>
  <c r="BH140" i="44"/>
  <c r="AR140" i="44"/>
  <c r="H140" i="44"/>
  <c r="E140" i="44"/>
  <c r="AP140" i="44"/>
  <c r="BO140" i="44"/>
  <c r="CH140" i="44"/>
  <c r="BB140" i="44"/>
  <c r="BU140" i="44"/>
  <c r="BD140" i="44"/>
  <c r="D140" i="44"/>
  <c r="F140" i="44"/>
  <c r="F179" i="44" s="1"/>
  <c r="CA140" i="44"/>
  <c r="AU140" i="44"/>
  <c r="BN140" i="44"/>
  <c r="CG140" i="44"/>
  <c r="BA140" i="44"/>
  <c r="BP140" i="44"/>
  <c r="AT195" i="44"/>
  <c r="BZ195" i="44"/>
  <c r="BW195" i="44"/>
  <c r="AC195" i="44"/>
  <c r="BT195" i="44"/>
  <c r="BQ195" i="44"/>
  <c r="N195" i="44"/>
  <c r="P195" i="44"/>
  <c r="BG195" i="44"/>
  <c r="BN195" i="44"/>
  <c r="CA195" i="44"/>
  <c r="AR195" i="44"/>
  <c r="BX195" i="44"/>
  <c r="BU195" i="44"/>
  <c r="F195" i="44"/>
  <c r="E195" i="44"/>
  <c r="C101" i="43"/>
  <c r="AA195" i="44"/>
  <c r="BB195" i="44"/>
  <c r="BR195" i="44"/>
  <c r="CH195" i="44"/>
  <c r="BO195" i="44"/>
  <c r="CE195" i="44"/>
  <c r="BC195" i="44"/>
  <c r="AV195" i="44"/>
  <c r="BL195" i="44"/>
  <c r="CB195" i="44"/>
  <c r="BE195" i="44"/>
  <c r="BY195" i="44"/>
  <c r="G195" i="44"/>
  <c r="H195" i="44"/>
  <c r="I195" i="44"/>
  <c r="AY195" i="44"/>
  <c r="BJ195" i="44"/>
  <c r="BA195" i="44"/>
  <c r="BD195" i="44"/>
  <c r="AB195" i="44"/>
  <c r="CG195" i="44"/>
  <c r="AX195" i="44"/>
  <c r="CD195" i="44"/>
  <c r="BI195" i="44"/>
  <c r="AU195" i="44"/>
  <c r="BH195" i="44"/>
  <c r="AW195" i="44"/>
  <c r="D195" i="44"/>
  <c r="C129" i="43"/>
  <c r="AS195" i="44"/>
  <c r="AO195" i="44"/>
  <c r="BF195" i="44"/>
  <c r="BV195" i="44"/>
  <c r="AQ195" i="44"/>
  <c r="BS195" i="44"/>
  <c r="CI195" i="44"/>
  <c r="BM195" i="44"/>
  <c r="AZ195" i="44"/>
  <c r="BP195" i="44"/>
  <c r="CF195" i="44"/>
  <c r="BK195" i="44"/>
  <c r="CC195" i="44"/>
  <c r="AP195" i="44"/>
  <c r="K195" i="44"/>
  <c r="J195" i="44"/>
  <c r="L195" i="44"/>
  <c r="M195" i="44"/>
  <c r="J100" i="44"/>
  <c r="J192" i="44" s="1"/>
  <c r="D100" i="44"/>
  <c r="D192" i="44" s="1"/>
  <c r="M100" i="44"/>
  <c r="M192" i="44" s="1"/>
  <c r="CG100" i="44"/>
  <c r="CG192" i="44" s="1"/>
  <c r="BQ100" i="44"/>
  <c r="BQ192" i="44" s="1"/>
  <c r="BA100" i="44"/>
  <c r="BA192" i="44" s="1"/>
  <c r="CH100" i="44"/>
  <c r="CH192" i="44" s="1"/>
  <c r="BR100" i="44"/>
  <c r="BR192" i="44" s="1"/>
  <c r="BB100" i="44"/>
  <c r="BB192" i="44" s="1"/>
  <c r="AA100" i="44"/>
  <c r="AA192" i="44" s="1"/>
  <c r="BW100" i="44"/>
  <c r="BW192" i="44" s="1"/>
  <c r="BG100" i="44"/>
  <c r="BG192" i="44" s="1"/>
  <c r="AQ100" i="44"/>
  <c r="AQ192" i="44" s="1"/>
  <c r="BX100" i="44"/>
  <c r="BX192" i="44" s="1"/>
  <c r="BH100" i="44"/>
  <c r="BH192" i="44" s="1"/>
  <c r="AR100" i="44"/>
  <c r="AR192" i="44" s="1"/>
  <c r="F100" i="44"/>
  <c r="F192" i="44" s="1"/>
  <c r="P100" i="44"/>
  <c r="P192" i="44" s="1"/>
  <c r="G100" i="44"/>
  <c r="G192" i="44" s="1"/>
  <c r="CC100" i="44"/>
  <c r="CC192" i="44" s="1"/>
  <c r="BM100" i="44"/>
  <c r="BM192" i="44" s="1"/>
  <c r="AW100" i="44"/>
  <c r="AW192" i="44" s="1"/>
  <c r="CD100" i="44"/>
  <c r="CD192" i="44" s="1"/>
  <c r="BN100" i="44"/>
  <c r="BN192" i="44" s="1"/>
  <c r="AX100" i="44"/>
  <c r="AX192" i="44" s="1"/>
  <c r="CI100" i="44"/>
  <c r="CI192" i="44" s="1"/>
  <c r="BS100" i="44"/>
  <c r="BS192" i="44" s="1"/>
  <c r="BC100" i="44"/>
  <c r="BC192" i="44" s="1"/>
  <c r="AB100" i="44"/>
  <c r="AB192" i="44" s="1"/>
  <c r="BT100" i="44"/>
  <c r="BT192" i="44" s="1"/>
  <c r="BD100" i="44"/>
  <c r="BD192" i="44" s="1"/>
  <c r="AC100" i="44"/>
  <c r="AC192" i="44" s="1"/>
  <c r="O100" i="44"/>
  <c r="O192" i="44" s="1"/>
  <c r="H100" i="44"/>
  <c r="H192" i="44" s="1"/>
  <c r="E100" i="44"/>
  <c r="E192" i="44" s="1"/>
  <c r="AP100" i="44"/>
  <c r="AP192" i="44" s="1"/>
  <c r="BY100" i="44"/>
  <c r="BY192" i="44" s="1"/>
  <c r="BI100" i="44"/>
  <c r="BI192" i="44" s="1"/>
  <c r="AS100" i="44"/>
  <c r="AS192" i="44" s="1"/>
  <c r="BZ100" i="44"/>
  <c r="BZ192" i="44" s="1"/>
  <c r="BJ100" i="44"/>
  <c r="BJ192" i="44" s="1"/>
  <c r="AT100" i="44"/>
  <c r="AT192" i="44" s="1"/>
  <c r="CE100" i="44"/>
  <c r="CE192" i="44" s="1"/>
  <c r="BO100" i="44"/>
  <c r="BO192" i="44" s="1"/>
  <c r="AY100" i="44"/>
  <c r="AY192" i="44" s="1"/>
  <c r="CF100" i="44"/>
  <c r="CF192" i="44" s="1"/>
  <c r="BP100" i="44"/>
  <c r="BP192" i="44" s="1"/>
  <c r="AZ100" i="44"/>
  <c r="AZ192" i="44" s="1"/>
  <c r="N100" i="44"/>
  <c r="N192" i="44" s="1"/>
  <c r="I100" i="44"/>
  <c r="I192" i="44" s="1"/>
  <c r="L100" i="44"/>
  <c r="L192" i="44" s="1"/>
  <c r="K100" i="44"/>
  <c r="K192" i="44" s="1"/>
  <c r="BU100" i="44"/>
  <c r="BU192" i="44" s="1"/>
  <c r="BE100" i="44"/>
  <c r="BE192" i="44" s="1"/>
  <c r="BV100" i="44"/>
  <c r="BV192" i="44" s="1"/>
  <c r="BF100" i="44"/>
  <c r="BF192" i="44" s="1"/>
  <c r="AO100" i="44"/>
  <c r="AO192" i="44" s="1"/>
  <c r="CA100" i="44"/>
  <c r="CA192" i="44" s="1"/>
  <c r="BK100" i="44"/>
  <c r="BK192" i="44" s="1"/>
  <c r="AU100" i="44"/>
  <c r="AU192" i="44" s="1"/>
  <c r="CB100" i="44"/>
  <c r="CB192" i="44" s="1"/>
  <c r="BL100" i="44"/>
  <c r="BL192" i="44" s="1"/>
  <c r="AV100" i="44"/>
  <c r="AV192" i="44" s="1"/>
  <c r="N101" i="44"/>
  <c r="N193" i="44" s="1"/>
  <c r="F101" i="44"/>
  <c r="F193" i="44" s="1"/>
  <c r="CA193" i="44"/>
  <c r="BK193" i="44"/>
  <c r="AU193" i="44"/>
  <c r="AV193" i="44"/>
  <c r="CC193" i="44"/>
  <c r="O101" i="44"/>
  <c r="O193" i="44" s="1"/>
  <c r="P101" i="44"/>
  <c r="P193" i="44" s="1"/>
  <c r="H101" i="44"/>
  <c r="H193" i="44" s="1"/>
  <c r="D101" i="44"/>
  <c r="D193" i="44" s="1"/>
  <c r="BW193" i="44"/>
  <c r="BG193" i="44"/>
  <c r="AQ193" i="44"/>
  <c r="BX193" i="44"/>
  <c r="BH193" i="44"/>
  <c r="AR193" i="44"/>
  <c r="BY193" i="44"/>
  <c r="AS193" i="44"/>
  <c r="BZ193" i="44"/>
  <c r="K101" i="44"/>
  <c r="K193" i="44" s="1"/>
  <c r="J101" i="44"/>
  <c r="J193" i="44" s="1"/>
  <c r="L101" i="44"/>
  <c r="L193" i="44" s="1"/>
  <c r="AB101" i="44"/>
  <c r="AB193" i="44" s="1"/>
  <c r="AC101" i="44"/>
  <c r="AC193" i="44" s="1"/>
  <c r="BU193" i="44"/>
  <c r="BE193" i="44"/>
  <c r="BV193" i="44"/>
  <c r="BF193" i="44"/>
  <c r="AO193" i="44"/>
  <c r="G101" i="44"/>
  <c r="G193" i="44" s="1"/>
  <c r="E101" i="44"/>
  <c r="E193" i="44" s="1"/>
  <c r="M101" i="44"/>
  <c r="M193" i="44" s="1"/>
  <c r="I101" i="44"/>
  <c r="I193" i="44" s="1"/>
  <c r="AP193" i="44"/>
  <c r="BP193" i="44"/>
  <c r="AZ193" i="44"/>
  <c r="AA101" i="44"/>
  <c r="AA193" i="44" s="1"/>
  <c r="O129" i="44"/>
  <c r="O221" i="44" s="1"/>
  <c r="J129" i="44"/>
  <c r="J221" i="44" s="1"/>
  <c r="D129" i="44"/>
  <c r="D221" i="44" s="1"/>
  <c r="BX129" i="44"/>
  <c r="BX221" i="44" s="1"/>
  <c r="BH129" i="44"/>
  <c r="BH221" i="44" s="1"/>
  <c r="AR129" i="44"/>
  <c r="AR221" i="44" s="1"/>
  <c r="CA129" i="44"/>
  <c r="CA221" i="44" s="1"/>
  <c r="BK129" i="44"/>
  <c r="BK221" i="44" s="1"/>
  <c r="AU129" i="44"/>
  <c r="AU221" i="44" s="1"/>
  <c r="CD129" i="44"/>
  <c r="CD221" i="44" s="1"/>
  <c r="BN129" i="44"/>
  <c r="BN221" i="44" s="1"/>
  <c r="AX129" i="44"/>
  <c r="AX221" i="44" s="1"/>
  <c r="CG129" i="44"/>
  <c r="CG221" i="44" s="1"/>
  <c r="BQ129" i="44"/>
  <c r="BQ221" i="44" s="1"/>
  <c r="BA129" i="44"/>
  <c r="BA221" i="44" s="1"/>
  <c r="K129" i="44"/>
  <c r="K221" i="44" s="1"/>
  <c r="E129" i="44"/>
  <c r="E221" i="44" s="1"/>
  <c r="L129" i="44"/>
  <c r="L221" i="44" s="1"/>
  <c r="F129" i="44"/>
  <c r="F221" i="44" s="1"/>
  <c r="AP129" i="44"/>
  <c r="AP221" i="44" s="1"/>
  <c r="BT129" i="44"/>
  <c r="BT221" i="44" s="1"/>
  <c r="BD129" i="44"/>
  <c r="BD221" i="44" s="1"/>
  <c r="AC129" i="44"/>
  <c r="AC221" i="44" s="1"/>
  <c r="BW129" i="44"/>
  <c r="BW221" i="44" s="1"/>
  <c r="BG129" i="44"/>
  <c r="BG221" i="44" s="1"/>
  <c r="AQ129" i="44"/>
  <c r="AQ221" i="44" s="1"/>
  <c r="BZ129" i="44"/>
  <c r="BZ221" i="44" s="1"/>
  <c r="BJ129" i="44"/>
  <c r="BJ221" i="44" s="1"/>
  <c r="AT129" i="44"/>
  <c r="AT221" i="44" s="1"/>
  <c r="CC129" i="44"/>
  <c r="CC221" i="44" s="1"/>
  <c r="BM129" i="44"/>
  <c r="BM221" i="44" s="1"/>
  <c r="AW129" i="44"/>
  <c r="AW221" i="44" s="1"/>
  <c r="G129" i="44"/>
  <c r="G221" i="44" s="1"/>
  <c r="N129" i="44"/>
  <c r="N221" i="44" s="1"/>
  <c r="M129" i="44"/>
  <c r="M221" i="44" s="1"/>
  <c r="CF129" i="44"/>
  <c r="CF221" i="44" s="1"/>
  <c r="BP129" i="44"/>
  <c r="BP221" i="44" s="1"/>
  <c r="AZ129" i="44"/>
  <c r="AZ221" i="44" s="1"/>
  <c r="CI129" i="44"/>
  <c r="CI221" i="44" s="1"/>
  <c r="BS129" i="44"/>
  <c r="BS221" i="44" s="1"/>
  <c r="BC129" i="44"/>
  <c r="BC221" i="44" s="1"/>
  <c r="AB129" i="44"/>
  <c r="AB221" i="44" s="1"/>
  <c r="BV129" i="44"/>
  <c r="BV221" i="44" s="1"/>
  <c r="BF129" i="44"/>
  <c r="BF221" i="44" s="1"/>
  <c r="AO129" i="44"/>
  <c r="AO221" i="44" s="1"/>
  <c r="BY129" i="44"/>
  <c r="BY221" i="44" s="1"/>
  <c r="BI129" i="44"/>
  <c r="BI221" i="44" s="1"/>
  <c r="AS129" i="44"/>
  <c r="AS221" i="44" s="1"/>
  <c r="P129" i="44"/>
  <c r="P221" i="44" s="1"/>
  <c r="I129" i="44"/>
  <c r="I221" i="44" s="1"/>
  <c r="H129" i="44"/>
  <c r="H221" i="44" s="1"/>
  <c r="CB129" i="44"/>
  <c r="CB221" i="44" s="1"/>
  <c r="BL129" i="44"/>
  <c r="BL221" i="44" s="1"/>
  <c r="AV129" i="44"/>
  <c r="AV221" i="44" s="1"/>
  <c r="CE129" i="44"/>
  <c r="CE221" i="44" s="1"/>
  <c r="BO129" i="44"/>
  <c r="BO221" i="44" s="1"/>
  <c r="AY129" i="44"/>
  <c r="AY221" i="44" s="1"/>
  <c r="CH129" i="44"/>
  <c r="CH221" i="44" s="1"/>
  <c r="BR129" i="44"/>
  <c r="BR221" i="44" s="1"/>
  <c r="BB129" i="44"/>
  <c r="BB221" i="44" s="1"/>
  <c r="AA129" i="44"/>
  <c r="AA221" i="44" s="1"/>
  <c r="BU129" i="44"/>
  <c r="BU221" i="44" s="1"/>
  <c r="BE129" i="44"/>
  <c r="BE221" i="44" s="1"/>
  <c r="O148" i="46"/>
  <c r="K148" i="46"/>
  <c r="G148" i="46"/>
  <c r="P148" i="46"/>
  <c r="J148" i="46"/>
  <c r="E148" i="46"/>
  <c r="M148" i="46"/>
  <c r="H148" i="46"/>
  <c r="N148" i="46"/>
  <c r="D148" i="46"/>
  <c r="I148" i="46"/>
  <c r="F148" i="46"/>
  <c r="L148" i="46"/>
  <c r="N144" i="46"/>
  <c r="J144" i="46"/>
  <c r="F144" i="46"/>
  <c r="P144" i="46"/>
  <c r="L144" i="46"/>
  <c r="H144" i="46"/>
  <c r="D144" i="46"/>
  <c r="I144" i="46"/>
  <c r="M144" i="46"/>
  <c r="E144" i="46"/>
  <c r="K144" i="46"/>
  <c r="G144" i="46"/>
  <c r="O144" i="46"/>
  <c r="N147" i="46"/>
  <c r="J147" i="46"/>
  <c r="F147" i="46"/>
  <c r="O147" i="46"/>
  <c r="I147" i="46"/>
  <c r="D147" i="46"/>
  <c r="L147" i="46"/>
  <c r="G147" i="46"/>
  <c r="H147" i="46"/>
  <c r="M147" i="46"/>
  <c r="K147" i="46"/>
  <c r="P147" i="46"/>
  <c r="E147" i="46"/>
  <c r="M146" i="46"/>
  <c r="I146" i="46"/>
  <c r="N146" i="46"/>
  <c r="H146" i="46"/>
  <c r="D146" i="46"/>
  <c r="P146" i="46"/>
  <c r="K146" i="46"/>
  <c r="F146" i="46"/>
  <c r="L146" i="46"/>
  <c r="G146" i="46"/>
  <c r="E146" i="46"/>
  <c r="O146" i="46"/>
  <c r="J146" i="46"/>
  <c r="N163" i="46"/>
  <c r="J163" i="46"/>
  <c r="F163" i="46"/>
  <c r="P163" i="46"/>
  <c r="L163" i="46"/>
  <c r="H163" i="46"/>
  <c r="D163" i="46"/>
  <c r="I163" i="46"/>
  <c r="M163" i="46"/>
  <c r="E163" i="46"/>
  <c r="G163" i="46"/>
  <c r="O163" i="46"/>
  <c r="K163" i="46"/>
  <c r="P149" i="46"/>
  <c r="L149" i="46"/>
  <c r="H149" i="46"/>
  <c r="D149" i="46"/>
  <c r="K149" i="46"/>
  <c r="F149" i="46"/>
  <c r="N149" i="46"/>
  <c r="I149" i="46"/>
  <c r="J149" i="46"/>
  <c r="O149" i="46"/>
  <c r="E149" i="46"/>
  <c r="M149" i="46"/>
  <c r="G149" i="46"/>
  <c r="O164" i="46"/>
  <c r="K164" i="46"/>
  <c r="G164" i="46"/>
  <c r="M164" i="46"/>
  <c r="I164" i="46"/>
  <c r="E164" i="46"/>
  <c r="J164" i="46"/>
  <c r="N164" i="46"/>
  <c r="F164" i="46"/>
  <c r="H164" i="46"/>
  <c r="P164" i="46"/>
  <c r="L164" i="46"/>
  <c r="D164" i="46"/>
  <c r="O145" i="46"/>
  <c r="K145" i="46"/>
  <c r="G145" i="46"/>
  <c r="M145" i="46"/>
  <c r="I145" i="46"/>
  <c r="E145" i="46"/>
  <c r="J145" i="46"/>
  <c r="N145" i="46"/>
  <c r="F145" i="46"/>
  <c r="D145" i="46"/>
  <c r="L145" i="46"/>
  <c r="H145" i="46"/>
  <c r="P145" i="46"/>
  <c r="N113" i="45"/>
  <c r="J113" i="45"/>
  <c r="F113" i="45"/>
  <c r="P113" i="45"/>
  <c r="K113" i="45"/>
  <c r="E113" i="45"/>
  <c r="O113" i="45"/>
  <c r="L113" i="45"/>
  <c r="D113" i="45"/>
  <c r="I113" i="45"/>
  <c r="H113" i="45"/>
  <c r="M113" i="45"/>
  <c r="G113" i="45"/>
  <c r="O136" i="45"/>
  <c r="K136" i="45"/>
  <c r="G136" i="45"/>
  <c r="M136" i="45"/>
  <c r="H136" i="45"/>
  <c r="P136" i="45"/>
  <c r="J136" i="45"/>
  <c r="E136" i="45"/>
  <c r="N136" i="45"/>
  <c r="D136" i="45"/>
  <c r="I136" i="45"/>
  <c r="F136" i="45"/>
  <c r="L136" i="45"/>
  <c r="N125" i="45"/>
  <c r="J125" i="45"/>
  <c r="F125" i="45"/>
  <c r="O125" i="45"/>
  <c r="I125" i="45"/>
  <c r="D125" i="45"/>
  <c r="L125" i="45"/>
  <c r="G125" i="45"/>
  <c r="K125" i="45"/>
  <c r="P125" i="45"/>
  <c r="E125" i="45"/>
  <c r="M125" i="45"/>
  <c r="H125" i="45"/>
  <c r="O107" i="45"/>
  <c r="K107" i="45"/>
  <c r="G107" i="45"/>
  <c r="H107" i="45"/>
  <c r="F107" i="45"/>
  <c r="P107" i="45"/>
  <c r="J107" i="45"/>
  <c r="E107" i="45"/>
  <c r="N107" i="45"/>
  <c r="I107" i="45"/>
  <c r="D107" i="45"/>
  <c r="M107" i="45"/>
  <c r="L107" i="45"/>
  <c r="N131" i="45"/>
  <c r="J131" i="45"/>
  <c r="F131" i="45"/>
  <c r="M131" i="45"/>
  <c r="H131" i="45"/>
  <c r="P131" i="45"/>
  <c r="K131" i="45"/>
  <c r="E131" i="45"/>
  <c r="O131" i="45"/>
  <c r="D131" i="45"/>
  <c r="I131" i="45"/>
  <c r="G131" i="45"/>
  <c r="L131" i="45"/>
  <c r="M116" i="45"/>
  <c r="I116" i="45"/>
  <c r="E116" i="45"/>
  <c r="N116" i="45"/>
  <c r="H116" i="45"/>
  <c r="L116" i="45"/>
  <c r="D116" i="45"/>
  <c r="P116" i="45"/>
  <c r="J116" i="45"/>
  <c r="O116" i="45"/>
  <c r="G116" i="45"/>
  <c r="F116" i="45"/>
  <c r="K116" i="45"/>
  <c r="M130" i="45"/>
  <c r="I130" i="45"/>
  <c r="E130" i="45"/>
  <c r="L130" i="45"/>
  <c r="G130" i="45"/>
  <c r="O130" i="45"/>
  <c r="J130" i="45"/>
  <c r="D130" i="45"/>
  <c r="H130" i="45"/>
  <c r="P130" i="45"/>
  <c r="N130" i="45"/>
  <c r="K130" i="45"/>
  <c r="F130" i="45"/>
  <c r="O132" i="45"/>
  <c r="K132" i="45"/>
  <c r="G132" i="45"/>
  <c r="N132" i="45"/>
  <c r="I132" i="45"/>
  <c r="D132" i="45"/>
  <c r="L132" i="45"/>
  <c r="F132" i="45"/>
  <c r="J132" i="45"/>
  <c r="H132" i="45"/>
  <c r="P132" i="45"/>
  <c r="E132" i="45"/>
  <c r="M132" i="45"/>
  <c r="N121" i="45"/>
  <c r="J121" i="45"/>
  <c r="F121" i="45"/>
  <c r="P121" i="45"/>
  <c r="M121" i="45"/>
  <c r="H121" i="45"/>
  <c r="I121" i="45"/>
  <c r="O121" i="45"/>
  <c r="L121" i="45"/>
  <c r="E121" i="45"/>
  <c r="K121" i="45"/>
  <c r="D121" i="45"/>
  <c r="G121" i="45"/>
  <c r="P115" i="45"/>
  <c r="L115" i="45"/>
  <c r="H115" i="45"/>
  <c r="D115" i="45"/>
  <c r="M115" i="45"/>
  <c r="G115" i="45"/>
  <c r="N115" i="45"/>
  <c r="E115" i="45"/>
  <c r="J115" i="45"/>
  <c r="O115" i="45"/>
  <c r="I115" i="45"/>
  <c r="F115" i="45"/>
  <c r="K115" i="45"/>
  <c r="N135" i="45"/>
  <c r="J135" i="45"/>
  <c r="F135" i="45"/>
  <c r="L135" i="45"/>
  <c r="G135" i="45"/>
  <c r="O135" i="45"/>
  <c r="I135" i="45"/>
  <c r="D135" i="45"/>
  <c r="H135" i="45"/>
  <c r="E135" i="45"/>
  <c r="M135" i="45"/>
  <c r="K135" i="45"/>
  <c r="P135" i="45"/>
  <c r="M120" i="45"/>
  <c r="I120" i="45"/>
  <c r="E120" i="45"/>
  <c r="L120" i="45"/>
  <c r="G120" i="45"/>
  <c r="P120" i="45"/>
  <c r="J120" i="45"/>
  <c r="O120" i="45"/>
  <c r="N120" i="45"/>
  <c r="F120" i="45"/>
  <c r="K120" i="45"/>
  <c r="D120" i="45"/>
  <c r="H120" i="45"/>
  <c r="M112" i="45"/>
  <c r="I112" i="45"/>
  <c r="E112" i="45"/>
  <c r="O112" i="45"/>
  <c r="J112" i="45"/>
  <c r="D112" i="45"/>
  <c r="H112" i="45"/>
  <c r="N112" i="45"/>
  <c r="L112" i="45"/>
  <c r="F112" i="45"/>
  <c r="K112" i="45"/>
  <c r="P112" i="45"/>
  <c r="G112" i="45"/>
  <c r="P108" i="45"/>
  <c r="L108" i="45"/>
  <c r="H108" i="45"/>
  <c r="D108" i="45"/>
  <c r="N108" i="45"/>
  <c r="M108" i="45"/>
  <c r="K108" i="45"/>
  <c r="F108" i="45"/>
  <c r="O108" i="45"/>
  <c r="J108" i="45"/>
  <c r="E108" i="45"/>
  <c r="I108" i="45"/>
  <c r="G108" i="45"/>
  <c r="N117" i="45"/>
  <c r="J117" i="45"/>
  <c r="F117" i="45"/>
  <c r="O117" i="45"/>
  <c r="I117" i="45"/>
  <c r="D117" i="45"/>
  <c r="L117" i="45"/>
  <c r="P117" i="45"/>
  <c r="H117" i="45"/>
  <c r="M117" i="45"/>
  <c r="G117" i="45"/>
  <c r="E117" i="45"/>
  <c r="K117" i="45"/>
  <c r="O111" i="45"/>
  <c r="K111" i="45"/>
  <c r="G111" i="45"/>
  <c r="P111" i="45"/>
  <c r="E111" i="45"/>
  <c r="N111" i="45"/>
  <c r="I111" i="45"/>
  <c r="D111" i="45"/>
  <c r="M111" i="45"/>
  <c r="H111" i="45"/>
  <c r="L111" i="45"/>
  <c r="F111" i="45"/>
  <c r="J111" i="45"/>
  <c r="M124" i="45"/>
  <c r="I124" i="45"/>
  <c r="E124" i="45"/>
  <c r="N124" i="45"/>
  <c r="H124" i="45"/>
  <c r="P124" i="45"/>
  <c r="K124" i="45"/>
  <c r="F124" i="45"/>
  <c r="O124" i="45"/>
  <c r="D124" i="45"/>
  <c r="L124" i="45"/>
  <c r="J124" i="45"/>
  <c r="G124" i="45"/>
  <c r="P123" i="45"/>
  <c r="L123" i="45"/>
  <c r="H123" i="45"/>
  <c r="D123" i="45"/>
  <c r="M123" i="45"/>
  <c r="G123" i="45"/>
  <c r="O123" i="45"/>
  <c r="J123" i="45"/>
  <c r="E123" i="45"/>
  <c r="I123" i="45"/>
  <c r="F123" i="45"/>
  <c r="N123" i="45"/>
  <c r="K123" i="45"/>
  <c r="P133" i="45"/>
  <c r="L133" i="45"/>
  <c r="H133" i="45"/>
  <c r="D133" i="45"/>
  <c r="O133" i="45"/>
  <c r="J133" i="45"/>
  <c r="E133" i="45"/>
  <c r="M133" i="45"/>
  <c r="G133" i="45"/>
  <c r="F133" i="45"/>
  <c r="N133" i="45"/>
  <c r="K133" i="45"/>
  <c r="I133" i="45"/>
  <c r="O122" i="45"/>
  <c r="K122" i="45"/>
  <c r="G122" i="45"/>
  <c r="L122" i="45"/>
  <c r="F122" i="45"/>
  <c r="N122" i="45"/>
  <c r="I122" i="45"/>
  <c r="D122" i="45"/>
  <c r="M122" i="45"/>
  <c r="H122" i="45"/>
  <c r="P122" i="45"/>
  <c r="E122" i="45"/>
  <c r="J122" i="45"/>
  <c r="O114" i="45"/>
  <c r="K114" i="45"/>
  <c r="G114" i="45"/>
  <c r="L114" i="45"/>
  <c r="F114" i="45"/>
  <c r="E114" i="45"/>
  <c r="J114" i="45"/>
  <c r="D114" i="45"/>
  <c r="P114" i="45"/>
  <c r="I114" i="45"/>
  <c r="N114" i="45"/>
  <c r="H114" i="45"/>
  <c r="M114" i="45"/>
  <c r="M134" i="45"/>
  <c r="I134" i="45"/>
  <c r="E134" i="45"/>
  <c r="P134" i="45"/>
  <c r="K134" i="45"/>
  <c r="F134" i="45"/>
  <c r="N134" i="45"/>
  <c r="H134" i="45"/>
  <c r="L134" i="45"/>
  <c r="G134" i="45"/>
  <c r="O134" i="45"/>
  <c r="D134" i="45"/>
  <c r="J134" i="45"/>
  <c r="P119" i="45"/>
  <c r="L119" i="45"/>
  <c r="H119" i="45"/>
  <c r="D119" i="45"/>
  <c r="K119" i="45"/>
  <c r="F119" i="45"/>
  <c r="O119" i="45"/>
  <c r="N119" i="45"/>
  <c r="G119" i="45"/>
  <c r="M119" i="45"/>
  <c r="E119" i="45"/>
  <c r="J119" i="45"/>
  <c r="I119" i="45"/>
  <c r="M109" i="45"/>
  <c r="I109" i="45"/>
  <c r="E109" i="45"/>
  <c r="O109" i="45"/>
  <c r="H109" i="45"/>
  <c r="L109" i="45"/>
  <c r="G109" i="45"/>
  <c r="P109" i="45"/>
  <c r="K109" i="45"/>
  <c r="F109" i="45"/>
  <c r="J109" i="45"/>
  <c r="D109" i="45"/>
  <c r="N109" i="45"/>
  <c r="P137" i="45"/>
  <c r="L137" i="45"/>
  <c r="H137" i="45"/>
  <c r="D137" i="45"/>
  <c r="N137" i="45"/>
  <c r="I137" i="45"/>
  <c r="K137" i="45"/>
  <c r="F137" i="45"/>
  <c r="J137" i="45"/>
  <c r="G137" i="45"/>
  <c r="O137" i="45"/>
  <c r="E137" i="45"/>
  <c r="M137" i="45"/>
  <c r="O118" i="45"/>
  <c r="K118" i="45"/>
  <c r="G118" i="45"/>
  <c r="P118" i="45"/>
  <c r="J118" i="45"/>
  <c r="E118" i="45"/>
  <c r="L118" i="45"/>
  <c r="D118" i="45"/>
  <c r="N118" i="45"/>
  <c r="H118" i="45"/>
  <c r="M118" i="45"/>
  <c r="F118" i="45"/>
  <c r="I118" i="45"/>
  <c r="N110" i="45"/>
  <c r="J110" i="45"/>
  <c r="F110" i="45"/>
  <c r="I110" i="45"/>
  <c r="M110" i="45"/>
  <c r="H110" i="45"/>
  <c r="L110" i="45"/>
  <c r="G110" i="45"/>
  <c r="P110" i="45"/>
  <c r="K110" i="45"/>
  <c r="E110" i="45"/>
  <c r="O110" i="45"/>
  <c r="D110" i="45"/>
  <c r="N106" i="45"/>
  <c r="J106" i="45"/>
  <c r="F106" i="45"/>
  <c r="K106" i="45"/>
  <c r="O106" i="45"/>
  <c r="I106" i="45"/>
  <c r="D106" i="45"/>
  <c r="M106" i="45"/>
  <c r="H106" i="45"/>
  <c r="L106" i="45"/>
  <c r="G106" i="45"/>
  <c r="P106" i="45"/>
  <c r="E106" i="45"/>
  <c r="AP164" i="46"/>
  <c r="AP145" i="46"/>
  <c r="AP148" i="46"/>
  <c r="AP144" i="46"/>
  <c r="AP147" i="46"/>
  <c r="AP146" i="46"/>
  <c r="AP163" i="46"/>
  <c r="AP149" i="46"/>
  <c r="AP136" i="45"/>
  <c r="AP134" i="45"/>
  <c r="AP109" i="45"/>
  <c r="AP110" i="45"/>
  <c r="AP132" i="45"/>
  <c r="AP121" i="45"/>
  <c r="AP115" i="45"/>
  <c r="AP135" i="45"/>
  <c r="AP120" i="45"/>
  <c r="AP112" i="45"/>
  <c r="AP108" i="45"/>
  <c r="AP117" i="45"/>
  <c r="AP111" i="45"/>
  <c r="AP124" i="45"/>
  <c r="AP123" i="45"/>
  <c r="AP114" i="45"/>
  <c r="AP122" i="45"/>
  <c r="AP113" i="45"/>
  <c r="AP125" i="45"/>
  <c r="AP107" i="45"/>
  <c r="AP131" i="45"/>
  <c r="AP116" i="45"/>
  <c r="AP130" i="45"/>
  <c r="AP133" i="45"/>
  <c r="AP119" i="45"/>
  <c r="AP137" i="45"/>
  <c r="AP118" i="45"/>
  <c r="AP106" i="45"/>
  <c r="C144" i="45"/>
  <c r="C200" i="44"/>
  <c r="A100" i="47"/>
  <c r="A192" i="47"/>
  <c r="A165" i="47"/>
  <c r="A101" i="47"/>
  <c r="A193" i="47"/>
  <c r="A148" i="47"/>
  <c r="B148" i="47" s="1"/>
  <c r="A167" i="47"/>
  <c r="A248" i="46"/>
  <c r="CF228" i="45"/>
  <c r="CB228" i="45"/>
  <c r="BX228" i="45"/>
  <c r="BT228" i="45"/>
  <c r="BP228" i="45"/>
  <c r="BL228" i="45"/>
  <c r="BH228" i="45"/>
  <c r="BD228" i="45"/>
  <c r="AZ228" i="45"/>
  <c r="AV228" i="45"/>
  <c r="AR228" i="45"/>
  <c r="AC228" i="45"/>
  <c r="CI228" i="45"/>
  <c r="CE228" i="45"/>
  <c r="CA228" i="45"/>
  <c r="BW228" i="45"/>
  <c r="BS228" i="45"/>
  <c r="BO228" i="45"/>
  <c r="BK228" i="45"/>
  <c r="BG228" i="45"/>
  <c r="BC228" i="45"/>
  <c r="AY228" i="45"/>
  <c r="AU228" i="45"/>
  <c r="AQ228" i="45"/>
  <c r="AB228" i="45"/>
  <c r="CH228" i="45"/>
  <c r="CD228" i="45"/>
  <c r="BZ228" i="45"/>
  <c r="BV228" i="45"/>
  <c r="BR228" i="45"/>
  <c r="BN228" i="45"/>
  <c r="BJ228" i="45"/>
  <c r="BF228" i="45"/>
  <c r="BB228" i="45"/>
  <c r="AX228" i="45"/>
  <c r="AT228" i="45"/>
  <c r="AO228" i="45"/>
  <c r="AA228" i="45"/>
  <c r="CG228" i="45"/>
  <c r="CC228" i="45"/>
  <c r="BY228" i="45"/>
  <c r="BU228" i="45"/>
  <c r="BQ228" i="45"/>
  <c r="BM228" i="45"/>
  <c r="BI228" i="45"/>
  <c r="BE228" i="45"/>
  <c r="BA228" i="45"/>
  <c r="AW228" i="45"/>
  <c r="AS228" i="45"/>
  <c r="CF226" i="45"/>
  <c r="CB226" i="45"/>
  <c r="BX226" i="45"/>
  <c r="BT226" i="45"/>
  <c r="BP226" i="45"/>
  <c r="BL226" i="45"/>
  <c r="BH226" i="45"/>
  <c r="BD226" i="45"/>
  <c r="AZ226" i="45"/>
  <c r="AV226" i="45"/>
  <c r="AR226" i="45"/>
  <c r="AC226" i="45"/>
  <c r="CI226" i="45"/>
  <c r="CE226" i="45"/>
  <c r="CA226" i="45"/>
  <c r="BW226" i="45"/>
  <c r="BS226" i="45"/>
  <c r="BO226" i="45"/>
  <c r="BK226" i="45"/>
  <c r="BG226" i="45"/>
  <c r="BC226" i="45"/>
  <c r="AY226" i="45"/>
  <c r="AU226" i="45"/>
  <c r="AQ226" i="45"/>
  <c r="AB226" i="45"/>
  <c r="CH226" i="45"/>
  <c r="CD226" i="45"/>
  <c r="BZ226" i="45"/>
  <c r="BV226" i="45"/>
  <c r="BR226" i="45"/>
  <c r="BN226" i="45"/>
  <c r="BJ226" i="45"/>
  <c r="BF226" i="45"/>
  <c r="BB226" i="45"/>
  <c r="AX226" i="45"/>
  <c r="AT226" i="45"/>
  <c r="AO226" i="45"/>
  <c r="AA226" i="45"/>
  <c r="CG226" i="45"/>
  <c r="CC226" i="45"/>
  <c r="BY226" i="45"/>
  <c r="BU226" i="45"/>
  <c r="BQ226" i="45"/>
  <c r="BM226" i="45"/>
  <c r="BI226" i="45"/>
  <c r="BE226" i="45"/>
  <c r="BA226" i="45"/>
  <c r="AW226" i="45"/>
  <c r="AS226" i="45"/>
  <c r="CF224" i="45"/>
  <c r="CB224" i="45"/>
  <c r="BX224" i="45"/>
  <c r="BT224" i="45"/>
  <c r="BP224" i="45"/>
  <c r="BL224" i="45"/>
  <c r="BH224" i="45"/>
  <c r="BD224" i="45"/>
  <c r="AZ224" i="45"/>
  <c r="AV224" i="45"/>
  <c r="AR224" i="45"/>
  <c r="AC224" i="45"/>
  <c r="CI224" i="45"/>
  <c r="CE224" i="45"/>
  <c r="CA224" i="45"/>
  <c r="BW224" i="45"/>
  <c r="BS224" i="45"/>
  <c r="BO224" i="45"/>
  <c r="BK224" i="45"/>
  <c r="BG224" i="45"/>
  <c r="BC224" i="45"/>
  <c r="AY224" i="45"/>
  <c r="AU224" i="45"/>
  <c r="AQ224" i="45"/>
  <c r="AB224" i="45"/>
  <c r="CH224" i="45"/>
  <c r="CD224" i="45"/>
  <c r="BZ224" i="45"/>
  <c r="BV224" i="45"/>
  <c r="BR224" i="45"/>
  <c r="BN224" i="45"/>
  <c r="BJ224" i="45"/>
  <c r="BF224" i="45"/>
  <c r="BB224" i="45"/>
  <c r="AX224" i="45"/>
  <c r="AT224" i="45"/>
  <c r="AO224" i="45"/>
  <c r="AA224" i="45"/>
  <c r="CG224" i="45"/>
  <c r="CC224" i="45"/>
  <c r="BY224" i="45"/>
  <c r="BU224" i="45"/>
  <c r="BQ224" i="45"/>
  <c r="BM224" i="45"/>
  <c r="BI224" i="45"/>
  <c r="BE224" i="45"/>
  <c r="BA224" i="45"/>
  <c r="AW224" i="45"/>
  <c r="AS224" i="45"/>
  <c r="A158" i="47"/>
  <c r="A156" i="47"/>
  <c r="A216" i="47"/>
  <c r="A124" i="47"/>
  <c r="CG124" i="45"/>
  <c r="CC124" i="45"/>
  <c r="BY124" i="45"/>
  <c r="BU124" i="45"/>
  <c r="BQ124" i="45"/>
  <c r="BM124" i="45"/>
  <c r="BI124" i="45"/>
  <c r="BE124" i="45"/>
  <c r="BA124" i="45"/>
  <c r="AW124" i="45"/>
  <c r="AS124" i="45"/>
  <c r="CH124" i="45"/>
  <c r="CD124" i="45"/>
  <c r="BZ124" i="45"/>
  <c r="BV124" i="45"/>
  <c r="BR124" i="45"/>
  <c r="BN124" i="45"/>
  <c r="BJ124" i="45"/>
  <c r="BF124" i="45"/>
  <c r="BB124" i="45"/>
  <c r="AX124" i="45"/>
  <c r="AT124" i="45"/>
  <c r="AO124" i="45"/>
  <c r="AA124" i="45"/>
  <c r="CI124" i="45"/>
  <c r="CE124" i="45"/>
  <c r="CA124" i="45"/>
  <c r="BW124" i="45"/>
  <c r="BS124" i="45"/>
  <c r="BO124" i="45"/>
  <c r="BK124" i="45"/>
  <c r="BG124" i="45"/>
  <c r="BC124" i="45"/>
  <c r="AY124" i="45"/>
  <c r="AU124" i="45"/>
  <c r="AQ124" i="45"/>
  <c r="AB124" i="45"/>
  <c r="CF124" i="45"/>
  <c r="CB124" i="45"/>
  <c r="BX124" i="45"/>
  <c r="BT124" i="45"/>
  <c r="BP124" i="45"/>
  <c r="BL124" i="45"/>
  <c r="BH124" i="45"/>
  <c r="BD124" i="45"/>
  <c r="AZ124" i="45"/>
  <c r="AV124" i="45"/>
  <c r="AR124" i="45"/>
  <c r="AC124" i="45"/>
  <c r="A125" i="47"/>
  <c r="A217" i="47"/>
  <c r="CF125" i="45"/>
  <c r="CB125" i="45"/>
  <c r="BX125" i="45"/>
  <c r="BT125" i="45"/>
  <c r="BP125" i="45"/>
  <c r="BL125" i="45"/>
  <c r="BH125" i="45"/>
  <c r="BD125" i="45"/>
  <c r="AZ125" i="45"/>
  <c r="AV125" i="45"/>
  <c r="AR125" i="45"/>
  <c r="AC125" i="45"/>
  <c r="CI125" i="45"/>
  <c r="CE125" i="45"/>
  <c r="CA125" i="45"/>
  <c r="BW125" i="45"/>
  <c r="BS125" i="45"/>
  <c r="BO125" i="45"/>
  <c r="BK125" i="45"/>
  <c r="BG125" i="45"/>
  <c r="BC125" i="45"/>
  <c r="AY125" i="45"/>
  <c r="AU125" i="45"/>
  <c r="AQ125" i="45"/>
  <c r="AB125" i="45"/>
  <c r="CH125" i="45"/>
  <c r="CD125" i="45"/>
  <c r="BZ125" i="45"/>
  <c r="BV125" i="45"/>
  <c r="BR125" i="45"/>
  <c r="BN125" i="45"/>
  <c r="BJ125" i="45"/>
  <c r="BF125" i="45"/>
  <c r="BB125" i="45"/>
  <c r="AX125" i="45"/>
  <c r="AT125" i="45"/>
  <c r="AO125" i="45"/>
  <c r="AA125" i="45"/>
  <c r="CG125" i="45"/>
  <c r="CC125" i="45"/>
  <c r="BY125" i="45"/>
  <c r="BU125" i="45"/>
  <c r="BQ125" i="45"/>
  <c r="BM125" i="45"/>
  <c r="BI125" i="45"/>
  <c r="BE125" i="45"/>
  <c r="BA125" i="45"/>
  <c r="AW125" i="45"/>
  <c r="AS125" i="45"/>
  <c r="A123" i="47"/>
  <c r="A215" i="47"/>
  <c r="CF123" i="45"/>
  <c r="CB123" i="45"/>
  <c r="BX123" i="45"/>
  <c r="BT123" i="45"/>
  <c r="BP123" i="45"/>
  <c r="BL123" i="45"/>
  <c r="BH123" i="45"/>
  <c r="BD123" i="45"/>
  <c r="AZ123" i="45"/>
  <c r="AV123" i="45"/>
  <c r="AR123" i="45"/>
  <c r="AC123" i="45"/>
  <c r="CI123" i="45"/>
  <c r="CE123" i="45"/>
  <c r="CA123" i="45"/>
  <c r="BW123" i="45"/>
  <c r="BS123" i="45"/>
  <c r="BO123" i="45"/>
  <c r="BK123" i="45"/>
  <c r="BG123" i="45"/>
  <c r="BC123" i="45"/>
  <c r="AY123" i="45"/>
  <c r="AU123" i="45"/>
  <c r="AQ123" i="45"/>
  <c r="AB123" i="45"/>
  <c r="CH123" i="45"/>
  <c r="CD123" i="45"/>
  <c r="BZ123" i="45"/>
  <c r="BV123" i="45"/>
  <c r="BR123" i="45"/>
  <c r="BN123" i="45"/>
  <c r="BJ123" i="45"/>
  <c r="BF123" i="45"/>
  <c r="BB123" i="45"/>
  <c r="AX123" i="45"/>
  <c r="AT123" i="45"/>
  <c r="AO123" i="45"/>
  <c r="AA123" i="45"/>
  <c r="CG123" i="45"/>
  <c r="CC123" i="45"/>
  <c r="BY123" i="45"/>
  <c r="BU123" i="45"/>
  <c r="BQ123" i="45"/>
  <c r="BM123" i="45"/>
  <c r="BI123" i="45"/>
  <c r="BE123" i="45"/>
  <c r="BA123" i="45"/>
  <c r="AW123" i="45"/>
  <c r="AS123" i="45"/>
  <c r="A121" i="47"/>
  <c r="A213" i="47"/>
  <c r="CF121" i="45"/>
  <c r="CB121" i="45"/>
  <c r="BX121" i="45"/>
  <c r="BT121" i="45"/>
  <c r="BP121" i="45"/>
  <c r="BL121" i="45"/>
  <c r="BH121" i="45"/>
  <c r="BD121" i="45"/>
  <c r="AZ121" i="45"/>
  <c r="AV121" i="45"/>
  <c r="AR121" i="45"/>
  <c r="AC121" i="45"/>
  <c r="CI121" i="45"/>
  <c r="CE121" i="45"/>
  <c r="CA121" i="45"/>
  <c r="BW121" i="45"/>
  <c r="BS121" i="45"/>
  <c r="BO121" i="45"/>
  <c r="BK121" i="45"/>
  <c r="BG121" i="45"/>
  <c r="BC121" i="45"/>
  <c r="AY121" i="45"/>
  <c r="AU121" i="45"/>
  <c r="AQ121" i="45"/>
  <c r="AB121" i="45"/>
  <c r="CH121" i="45"/>
  <c r="CD121" i="45"/>
  <c r="BZ121" i="45"/>
  <c r="BV121" i="45"/>
  <c r="BR121" i="45"/>
  <c r="BN121" i="45"/>
  <c r="BJ121" i="45"/>
  <c r="BF121" i="45"/>
  <c r="BB121" i="45"/>
  <c r="AX121" i="45"/>
  <c r="AT121" i="45"/>
  <c r="AO121" i="45"/>
  <c r="AA121" i="45"/>
  <c r="CG121" i="45"/>
  <c r="CC121" i="45"/>
  <c r="BY121" i="45"/>
  <c r="BU121" i="45"/>
  <c r="BQ121" i="45"/>
  <c r="BM121" i="45"/>
  <c r="BI121" i="45"/>
  <c r="BE121" i="45"/>
  <c r="BA121" i="45"/>
  <c r="AW121" i="45"/>
  <c r="AS121" i="45"/>
  <c r="A119" i="47"/>
  <c r="A211" i="47"/>
  <c r="CF119" i="45"/>
  <c r="CB119" i="45"/>
  <c r="BX119" i="45"/>
  <c r="BT119" i="45"/>
  <c r="BP119" i="45"/>
  <c r="BL119" i="45"/>
  <c r="BH119" i="45"/>
  <c r="BD119" i="45"/>
  <c r="AZ119" i="45"/>
  <c r="AV119" i="45"/>
  <c r="AR119" i="45"/>
  <c r="AC119" i="45"/>
  <c r="CI119" i="45"/>
  <c r="CE119" i="45"/>
  <c r="CA119" i="45"/>
  <c r="BW119" i="45"/>
  <c r="BS119" i="45"/>
  <c r="BO119" i="45"/>
  <c r="BK119" i="45"/>
  <c r="BG119" i="45"/>
  <c r="BC119" i="45"/>
  <c r="AY119" i="45"/>
  <c r="AU119" i="45"/>
  <c r="AQ119" i="45"/>
  <c r="AB119" i="45"/>
  <c r="CH119" i="45"/>
  <c r="CD119" i="45"/>
  <c r="BZ119" i="45"/>
  <c r="BV119" i="45"/>
  <c r="BR119" i="45"/>
  <c r="BN119" i="45"/>
  <c r="BJ119" i="45"/>
  <c r="BF119" i="45"/>
  <c r="BB119" i="45"/>
  <c r="AX119" i="45"/>
  <c r="AT119" i="45"/>
  <c r="AO119" i="45"/>
  <c r="AA119" i="45"/>
  <c r="CG119" i="45"/>
  <c r="CC119" i="45"/>
  <c r="BY119" i="45"/>
  <c r="BU119" i="45"/>
  <c r="BQ119" i="45"/>
  <c r="BM119" i="45"/>
  <c r="BI119" i="45"/>
  <c r="BE119" i="45"/>
  <c r="BA119" i="45"/>
  <c r="AW119" i="45"/>
  <c r="AS119" i="45"/>
  <c r="A117" i="47"/>
  <c r="A209" i="47"/>
  <c r="A115" i="47"/>
  <c r="A207" i="47"/>
  <c r="CF115" i="45"/>
  <c r="CB115" i="45"/>
  <c r="BX115" i="45"/>
  <c r="BT115" i="45"/>
  <c r="BP115" i="45"/>
  <c r="BL115" i="45"/>
  <c r="BH115" i="45"/>
  <c r="BD115" i="45"/>
  <c r="AZ115" i="45"/>
  <c r="AV115" i="45"/>
  <c r="AR115" i="45"/>
  <c r="AC115" i="45"/>
  <c r="CI115" i="45"/>
  <c r="CE115" i="45"/>
  <c r="CA115" i="45"/>
  <c r="BW115" i="45"/>
  <c r="BS115" i="45"/>
  <c r="BO115" i="45"/>
  <c r="BK115" i="45"/>
  <c r="BG115" i="45"/>
  <c r="BC115" i="45"/>
  <c r="AY115" i="45"/>
  <c r="AU115" i="45"/>
  <c r="AQ115" i="45"/>
  <c r="AB115" i="45"/>
  <c r="CH115" i="45"/>
  <c r="CD115" i="45"/>
  <c r="BZ115" i="45"/>
  <c r="BV115" i="45"/>
  <c r="BR115" i="45"/>
  <c r="BN115" i="45"/>
  <c r="BJ115" i="45"/>
  <c r="BF115" i="45"/>
  <c r="BB115" i="45"/>
  <c r="AX115" i="45"/>
  <c r="AT115" i="45"/>
  <c r="AO115" i="45"/>
  <c r="AA115" i="45"/>
  <c r="CG115" i="45"/>
  <c r="CC115" i="45"/>
  <c r="BY115" i="45"/>
  <c r="BU115" i="45"/>
  <c r="BQ115" i="45"/>
  <c r="BM115" i="45"/>
  <c r="BI115" i="45"/>
  <c r="BE115" i="45"/>
  <c r="BA115" i="45"/>
  <c r="AW115" i="45"/>
  <c r="AS115" i="45"/>
  <c r="A113" i="47"/>
  <c r="A205" i="47"/>
  <c r="A111" i="47"/>
  <c r="A203" i="47"/>
  <c r="A109" i="47"/>
  <c r="A201" i="47"/>
  <c r="CG109" i="45"/>
  <c r="CC109" i="45"/>
  <c r="BY109" i="45"/>
  <c r="BU109" i="45"/>
  <c r="BQ109" i="45"/>
  <c r="BM109" i="45"/>
  <c r="BI109" i="45"/>
  <c r="BE109" i="45"/>
  <c r="BA109" i="45"/>
  <c r="AW109" i="45"/>
  <c r="AS109" i="45"/>
  <c r="CF109" i="45"/>
  <c r="BX109" i="45"/>
  <c r="BP109" i="45"/>
  <c r="BH109" i="45"/>
  <c r="AZ109" i="45"/>
  <c r="AR109" i="45"/>
  <c r="AB109" i="45"/>
  <c r="CD109" i="45"/>
  <c r="BV109" i="45"/>
  <c r="BN109" i="45"/>
  <c r="BF109" i="45"/>
  <c r="AX109" i="45"/>
  <c r="AO109" i="45"/>
  <c r="AA109" i="45"/>
  <c r="CI109" i="45"/>
  <c r="CE109" i="45"/>
  <c r="CA109" i="45"/>
  <c r="BW109" i="45"/>
  <c r="BS109" i="45"/>
  <c r="BO109" i="45"/>
  <c r="BK109" i="45"/>
  <c r="BG109" i="45"/>
  <c r="BC109" i="45"/>
  <c r="AY109" i="45"/>
  <c r="AU109" i="45"/>
  <c r="AQ109" i="45"/>
  <c r="CB109" i="45"/>
  <c r="BT109" i="45"/>
  <c r="BL109" i="45"/>
  <c r="BD109" i="45"/>
  <c r="AV109" i="45"/>
  <c r="CH109" i="45"/>
  <c r="BZ109" i="45"/>
  <c r="BR109" i="45"/>
  <c r="BJ109" i="45"/>
  <c r="BB109" i="45"/>
  <c r="AT109" i="45"/>
  <c r="AC109" i="45"/>
  <c r="A107" i="47"/>
  <c r="A199" i="47"/>
  <c r="CC107" i="45"/>
  <c r="BU107" i="45"/>
  <c r="BM107" i="45"/>
  <c r="BE107" i="45"/>
  <c r="AU107" i="45"/>
  <c r="AB107" i="45"/>
  <c r="CF107" i="45"/>
  <c r="CB107" i="45"/>
  <c r="BX107" i="45"/>
  <c r="BT107" i="45"/>
  <c r="BP107" i="45"/>
  <c r="BL107" i="45"/>
  <c r="BH107" i="45"/>
  <c r="BD107" i="45"/>
  <c r="AZ107" i="45"/>
  <c r="AV107" i="45"/>
  <c r="AR107" i="45"/>
  <c r="AC107" i="45"/>
  <c r="CI107" i="45"/>
  <c r="CA107" i="45"/>
  <c r="BS107" i="45"/>
  <c r="BK107" i="45"/>
  <c r="BC107" i="45"/>
  <c r="AW107" i="45"/>
  <c r="CG107" i="45"/>
  <c r="BY107" i="45"/>
  <c r="BQ107" i="45"/>
  <c r="BI107" i="45"/>
  <c r="AY107" i="45"/>
  <c r="AQ107" i="45"/>
  <c r="CH107" i="45"/>
  <c r="CD107" i="45"/>
  <c r="BZ107" i="45"/>
  <c r="BV107" i="45"/>
  <c r="BR107" i="45"/>
  <c r="BN107" i="45"/>
  <c r="BJ107" i="45"/>
  <c r="BF107" i="45"/>
  <c r="BB107" i="45"/>
  <c r="AX107" i="45"/>
  <c r="AT107" i="45"/>
  <c r="AO107" i="45"/>
  <c r="AA107" i="45"/>
  <c r="CE107" i="45"/>
  <c r="BW107" i="45"/>
  <c r="BO107" i="45"/>
  <c r="BG107" i="45"/>
  <c r="BA107" i="45"/>
  <c r="AS107" i="45"/>
  <c r="A137" i="47"/>
  <c r="A229" i="47"/>
  <c r="CG229" i="45"/>
  <c r="CC229" i="45"/>
  <c r="BY229" i="45"/>
  <c r="BU229" i="45"/>
  <c r="BQ229" i="45"/>
  <c r="BM229" i="45"/>
  <c r="BI229" i="45"/>
  <c r="BE229" i="45"/>
  <c r="BA229" i="45"/>
  <c r="AW229" i="45"/>
  <c r="AS229" i="45"/>
  <c r="CH229" i="45"/>
  <c r="CD229" i="45"/>
  <c r="BZ229" i="45"/>
  <c r="BV229" i="45"/>
  <c r="BR229" i="45"/>
  <c r="BN229" i="45"/>
  <c r="BJ229" i="45"/>
  <c r="BF229" i="45"/>
  <c r="BB229" i="45"/>
  <c r="AX229" i="45"/>
  <c r="AT229" i="45"/>
  <c r="AO229" i="45"/>
  <c r="AA229" i="45"/>
  <c r="CI229" i="45"/>
  <c r="CE229" i="45"/>
  <c r="CA229" i="45"/>
  <c r="BW229" i="45"/>
  <c r="BS229" i="45"/>
  <c r="BO229" i="45"/>
  <c r="BK229" i="45"/>
  <c r="BG229" i="45"/>
  <c r="BC229" i="45"/>
  <c r="AY229" i="45"/>
  <c r="AU229" i="45"/>
  <c r="AQ229" i="45"/>
  <c r="AB229" i="45"/>
  <c r="CF229" i="45"/>
  <c r="CB229" i="45"/>
  <c r="BX229" i="45"/>
  <c r="BT229" i="45"/>
  <c r="BP229" i="45"/>
  <c r="BL229" i="45"/>
  <c r="BH229" i="45"/>
  <c r="BD229" i="45"/>
  <c r="AZ229" i="45"/>
  <c r="AV229" i="45"/>
  <c r="AR229" i="45"/>
  <c r="AC229" i="45"/>
  <c r="A135" i="47"/>
  <c r="A227" i="47"/>
  <c r="CG227" i="45"/>
  <c r="CC227" i="45"/>
  <c r="BY227" i="45"/>
  <c r="BU227" i="45"/>
  <c r="BQ227" i="45"/>
  <c r="BM227" i="45"/>
  <c r="BI227" i="45"/>
  <c r="BE227" i="45"/>
  <c r="BA227" i="45"/>
  <c r="AW227" i="45"/>
  <c r="AS227" i="45"/>
  <c r="CH227" i="45"/>
  <c r="CD227" i="45"/>
  <c r="BZ227" i="45"/>
  <c r="BV227" i="45"/>
  <c r="BR227" i="45"/>
  <c r="BN227" i="45"/>
  <c r="BJ227" i="45"/>
  <c r="BF227" i="45"/>
  <c r="BB227" i="45"/>
  <c r="AX227" i="45"/>
  <c r="AT227" i="45"/>
  <c r="AO227" i="45"/>
  <c r="AA227" i="45"/>
  <c r="CI227" i="45"/>
  <c r="CE227" i="45"/>
  <c r="CA227" i="45"/>
  <c r="BW227" i="45"/>
  <c r="BS227" i="45"/>
  <c r="BO227" i="45"/>
  <c r="BK227" i="45"/>
  <c r="BG227" i="45"/>
  <c r="BC227" i="45"/>
  <c r="AY227" i="45"/>
  <c r="AU227" i="45"/>
  <c r="AQ227" i="45"/>
  <c r="AB227" i="45"/>
  <c r="CF227" i="45"/>
  <c r="CB227" i="45"/>
  <c r="BX227" i="45"/>
  <c r="BT227" i="45"/>
  <c r="BP227" i="45"/>
  <c r="BL227" i="45"/>
  <c r="BH227" i="45"/>
  <c r="BD227" i="45"/>
  <c r="AZ227" i="45"/>
  <c r="AV227" i="45"/>
  <c r="AR227" i="45"/>
  <c r="AC227" i="45"/>
  <c r="A133" i="47"/>
  <c r="A225" i="47"/>
  <c r="CG225" i="45"/>
  <c r="CC225" i="45"/>
  <c r="BY225" i="45"/>
  <c r="BU225" i="45"/>
  <c r="BQ225" i="45"/>
  <c r="BM225" i="45"/>
  <c r="BI225" i="45"/>
  <c r="BE225" i="45"/>
  <c r="BA225" i="45"/>
  <c r="AW225" i="45"/>
  <c r="AS225" i="45"/>
  <c r="CH225" i="45"/>
  <c r="CD225" i="45"/>
  <c r="BZ225" i="45"/>
  <c r="BV225" i="45"/>
  <c r="BR225" i="45"/>
  <c r="BN225" i="45"/>
  <c r="BJ225" i="45"/>
  <c r="BF225" i="45"/>
  <c r="BB225" i="45"/>
  <c r="AX225" i="45"/>
  <c r="AT225" i="45"/>
  <c r="AO225" i="45"/>
  <c r="AA225" i="45"/>
  <c r="CI225" i="45"/>
  <c r="CE225" i="45"/>
  <c r="CA225" i="45"/>
  <c r="BW225" i="45"/>
  <c r="BS225" i="45"/>
  <c r="BO225" i="45"/>
  <c r="BK225" i="45"/>
  <c r="BG225" i="45"/>
  <c r="BC225" i="45"/>
  <c r="AY225" i="45"/>
  <c r="AU225" i="45"/>
  <c r="AQ225" i="45"/>
  <c r="AB225" i="45"/>
  <c r="CF225" i="45"/>
  <c r="CB225" i="45"/>
  <c r="BX225" i="45"/>
  <c r="BT225" i="45"/>
  <c r="BP225" i="45"/>
  <c r="BL225" i="45"/>
  <c r="BH225" i="45"/>
  <c r="BD225" i="45"/>
  <c r="AZ225" i="45"/>
  <c r="AV225" i="45"/>
  <c r="AR225" i="45"/>
  <c r="AC225" i="45"/>
  <c r="A131" i="47"/>
  <c r="A223" i="47"/>
  <c r="CG223" i="45"/>
  <c r="CC223" i="45"/>
  <c r="BY223" i="45"/>
  <c r="BU223" i="45"/>
  <c r="BQ223" i="45"/>
  <c r="BM223" i="45"/>
  <c r="BI223" i="45"/>
  <c r="BE223" i="45"/>
  <c r="BA223" i="45"/>
  <c r="AW223" i="45"/>
  <c r="AS223" i="45"/>
  <c r="CH223" i="45"/>
  <c r="CD223" i="45"/>
  <c r="BZ223" i="45"/>
  <c r="BV223" i="45"/>
  <c r="BR223" i="45"/>
  <c r="BN223" i="45"/>
  <c r="BJ223" i="45"/>
  <c r="BF223" i="45"/>
  <c r="BB223" i="45"/>
  <c r="AX223" i="45"/>
  <c r="AT223" i="45"/>
  <c r="AO223" i="45"/>
  <c r="AA223" i="45"/>
  <c r="CI223" i="45"/>
  <c r="CE223" i="45"/>
  <c r="CA223" i="45"/>
  <c r="BW223" i="45"/>
  <c r="BS223" i="45"/>
  <c r="BO223" i="45"/>
  <c r="BK223" i="45"/>
  <c r="BG223" i="45"/>
  <c r="BC223" i="45"/>
  <c r="AY223" i="45"/>
  <c r="AU223" i="45"/>
  <c r="AQ223" i="45"/>
  <c r="AB223" i="45"/>
  <c r="CF223" i="45"/>
  <c r="CB223" i="45"/>
  <c r="BX223" i="45"/>
  <c r="BT223" i="45"/>
  <c r="BP223" i="45"/>
  <c r="BL223" i="45"/>
  <c r="BH223" i="45"/>
  <c r="BD223" i="45"/>
  <c r="AZ223" i="45"/>
  <c r="AV223" i="45"/>
  <c r="AR223" i="45"/>
  <c r="AC223" i="45"/>
  <c r="A214" i="47"/>
  <c r="A122" i="47"/>
  <c r="CG122" i="45"/>
  <c r="CC122" i="45"/>
  <c r="BY122" i="45"/>
  <c r="BU122" i="45"/>
  <c r="BQ122" i="45"/>
  <c r="BM122" i="45"/>
  <c r="BI122" i="45"/>
  <c r="BE122" i="45"/>
  <c r="BA122" i="45"/>
  <c r="AW122" i="45"/>
  <c r="AS122" i="45"/>
  <c r="CH122" i="45"/>
  <c r="CD122" i="45"/>
  <c r="BZ122" i="45"/>
  <c r="BV122" i="45"/>
  <c r="BR122" i="45"/>
  <c r="BN122" i="45"/>
  <c r="BJ122" i="45"/>
  <c r="BF122" i="45"/>
  <c r="BB122" i="45"/>
  <c r="AX122" i="45"/>
  <c r="AT122" i="45"/>
  <c r="AO122" i="45"/>
  <c r="AA122" i="45"/>
  <c r="CI122" i="45"/>
  <c r="CE122" i="45"/>
  <c r="CA122" i="45"/>
  <c r="BW122" i="45"/>
  <c r="BS122" i="45"/>
  <c r="BO122" i="45"/>
  <c r="BK122" i="45"/>
  <c r="BG122" i="45"/>
  <c r="BC122" i="45"/>
  <c r="AY122" i="45"/>
  <c r="AU122" i="45"/>
  <c r="AQ122" i="45"/>
  <c r="AB122" i="45"/>
  <c r="CF122" i="45"/>
  <c r="CB122" i="45"/>
  <c r="BX122" i="45"/>
  <c r="BT122" i="45"/>
  <c r="BP122" i="45"/>
  <c r="BL122" i="45"/>
  <c r="BH122" i="45"/>
  <c r="BD122" i="45"/>
  <c r="AZ122" i="45"/>
  <c r="AV122" i="45"/>
  <c r="AR122" i="45"/>
  <c r="AC122" i="45"/>
  <c r="A212" i="47"/>
  <c r="A120" i="47"/>
  <c r="CG120" i="45"/>
  <c r="CC120" i="45"/>
  <c r="BY120" i="45"/>
  <c r="BU120" i="45"/>
  <c r="BQ120" i="45"/>
  <c r="BM120" i="45"/>
  <c r="BI120" i="45"/>
  <c r="BE120" i="45"/>
  <c r="BA120" i="45"/>
  <c r="AW120" i="45"/>
  <c r="AS120" i="45"/>
  <c r="CH120" i="45"/>
  <c r="CD120" i="45"/>
  <c r="BZ120" i="45"/>
  <c r="BV120" i="45"/>
  <c r="BR120" i="45"/>
  <c r="BN120" i="45"/>
  <c r="BJ120" i="45"/>
  <c r="BF120" i="45"/>
  <c r="BB120" i="45"/>
  <c r="AX120" i="45"/>
  <c r="AT120" i="45"/>
  <c r="AO120" i="45"/>
  <c r="AA120" i="45"/>
  <c r="CI120" i="45"/>
  <c r="CE120" i="45"/>
  <c r="CA120" i="45"/>
  <c r="BW120" i="45"/>
  <c r="BS120" i="45"/>
  <c r="BO120" i="45"/>
  <c r="BK120" i="45"/>
  <c r="BG120" i="45"/>
  <c r="BC120" i="45"/>
  <c r="AY120" i="45"/>
  <c r="AU120" i="45"/>
  <c r="AQ120" i="45"/>
  <c r="AB120" i="45"/>
  <c r="CF120" i="45"/>
  <c r="CB120" i="45"/>
  <c r="BX120" i="45"/>
  <c r="BT120" i="45"/>
  <c r="BP120" i="45"/>
  <c r="BL120" i="45"/>
  <c r="BH120" i="45"/>
  <c r="BD120" i="45"/>
  <c r="AZ120" i="45"/>
  <c r="AV120" i="45"/>
  <c r="AR120" i="45"/>
  <c r="AC120" i="45"/>
  <c r="A210" i="47"/>
  <c r="A118" i="47"/>
  <c r="CG118" i="45"/>
  <c r="CC118" i="45"/>
  <c r="BY118" i="45"/>
  <c r="BU118" i="45"/>
  <c r="BQ118" i="45"/>
  <c r="BM118" i="45"/>
  <c r="BI118" i="45"/>
  <c r="BE118" i="45"/>
  <c r="BA118" i="45"/>
  <c r="AW118" i="45"/>
  <c r="AS118" i="45"/>
  <c r="CH118" i="45"/>
  <c r="CD118" i="45"/>
  <c r="BZ118" i="45"/>
  <c r="BV118" i="45"/>
  <c r="BR118" i="45"/>
  <c r="BN118" i="45"/>
  <c r="BJ118" i="45"/>
  <c r="BF118" i="45"/>
  <c r="BB118" i="45"/>
  <c r="AX118" i="45"/>
  <c r="AT118" i="45"/>
  <c r="AO118" i="45"/>
  <c r="AA118" i="45"/>
  <c r="CI118" i="45"/>
  <c r="CE118" i="45"/>
  <c r="CA118" i="45"/>
  <c r="BW118" i="45"/>
  <c r="BS118" i="45"/>
  <c r="BO118" i="45"/>
  <c r="BK118" i="45"/>
  <c r="BG118" i="45"/>
  <c r="BC118" i="45"/>
  <c r="AY118" i="45"/>
  <c r="AU118" i="45"/>
  <c r="AQ118" i="45"/>
  <c r="AB118" i="45"/>
  <c r="CF118" i="45"/>
  <c r="CB118" i="45"/>
  <c r="BX118" i="45"/>
  <c r="BT118" i="45"/>
  <c r="BP118" i="45"/>
  <c r="BL118" i="45"/>
  <c r="BH118" i="45"/>
  <c r="BD118" i="45"/>
  <c r="AZ118" i="45"/>
  <c r="AV118" i="45"/>
  <c r="AR118" i="45"/>
  <c r="AC118" i="45"/>
  <c r="A208" i="47"/>
  <c r="A116" i="47"/>
  <c r="CG116" i="45"/>
  <c r="CC116" i="45"/>
  <c r="BY116" i="45"/>
  <c r="BU116" i="45"/>
  <c r="BQ116" i="45"/>
  <c r="BM116" i="45"/>
  <c r="BI116" i="45"/>
  <c r="BE116" i="45"/>
  <c r="BA116" i="45"/>
  <c r="AW116" i="45"/>
  <c r="AS116" i="45"/>
  <c r="CH116" i="45"/>
  <c r="CD116" i="45"/>
  <c r="BZ116" i="45"/>
  <c r="BV116" i="45"/>
  <c r="BR116" i="45"/>
  <c r="BN116" i="45"/>
  <c r="BJ116" i="45"/>
  <c r="BF116" i="45"/>
  <c r="BB116" i="45"/>
  <c r="AX116" i="45"/>
  <c r="AT116" i="45"/>
  <c r="AO116" i="45"/>
  <c r="AA116" i="45"/>
  <c r="CI116" i="45"/>
  <c r="CE116" i="45"/>
  <c r="CA116" i="45"/>
  <c r="BW116" i="45"/>
  <c r="BS116" i="45"/>
  <c r="BO116" i="45"/>
  <c r="BK116" i="45"/>
  <c r="BG116" i="45"/>
  <c r="BC116" i="45"/>
  <c r="AY116" i="45"/>
  <c r="AU116" i="45"/>
  <c r="AQ116" i="45"/>
  <c r="AB116" i="45"/>
  <c r="CF116" i="45"/>
  <c r="CB116" i="45"/>
  <c r="BX116" i="45"/>
  <c r="BT116" i="45"/>
  <c r="BP116" i="45"/>
  <c r="BL116" i="45"/>
  <c r="BH116" i="45"/>
  <c r="BD116" i="45"/>
  <c r="AZ116" i="45"/>
  <c r="AV116" i="45"/>
  <c r="AR116" i="45"/>
  <c r="AC116" i="45"/>
  <c r="A206" i="47"/>
  <c r="A114" i="47"/>
  <c r="CG114" i="45"/>
  <c r="CC114" i="45"/>
  <c r="BY114" i="45"/>
  <c r="BU114" i="45"/>
  <c r="BQ114" i="45"/>
  <c r="BM114" i="45"/>
  <c r="BI114" i="45"/>
  <c r="BE114" i="45"/>
  <c r="BA114" i="45"/>
  <c r="AW114" i="45"/>
  <c r="AS114" i="45"/>
  <c r="CH114" i="45"/>
  <c r="CD114" i="45"/>
  <c r="BZ114" i="45"/>
  <c r="BV114" i="45"/>
  <c r="BR114" i="45"/>
  <c r="BN114" i="45"/>
  <c r="BJ114" i="45"/>
  <c r="BF114" i="45"/>
  <c r="BB114" i="45"/>
  <c r="AX114" i="45"/>
  <c r="AT114" i="45"/>
  <c r="AO114" i="45"/>
  <c r="AA114" i="45"/>
  <c r="CI114" i="45"/>
  <c r="CE114" i="45"/>
  <c r="CA114" i="45"/>
  <c r="BW114" i="45"/>
  <c r="BS114" i="45"/>
  <c r="BO114" i="45"/>
  <c r="BK114" i="45"/>
  <c r="BG114" i="45"/>
  <c r="BC114" i="45"/>
  <c r="AY114" i="45"/>
  <c r="AU114" i="45"/>
  <c r="AQ114" i="45"/>
  <c r="AB114" i="45"/>
  <c r="CF114" i="45"/>
  <c r="CB114" i="45"/>
  <c r="BX114" i="45"/>
  <c r="BT114" i="45"/>
  <c r="BP114" i="45"/>
  <c r="BL114" i="45"/>
  <c r="BH114" i="45"/>
  <c r="BD114" i="45"/>
  <c r="AZ114" i="45"/>
  <c r="AV114" i="45"/>
  <c r="AR114" i="45"/>
  <c r="AC114" i="45"/>
  <c r="A204" i="47"/>
  <c r="A112" i="47"/>
  <c r="CG112" i="45"/>
  <c r="CC112" i="45"/>
  <c r="BY112" i="45"/>
  <c r="BU112" i="45"/>
  <c r="BQ112" i="45"/>
  <c r="BM112" i="45"/>
  <c r="BI112" i="45"/>
  <c r="BE112" i="45"/>
  <c r="BA112" i="45"/>
  <c r="CH112" i="45"/>
  <c r="CD112" i="45"/>
  <c r="BZ112" i="45"/>
  <c r="BV112" i="45"/>
  <c r="BR112" i="45"/>
  <c r="BN112" i="45"/>
  <c r="BJ112" i="45"/>
  <c r="BF112" i="45"/>
  <c r="BB112" i="45"/>
  <c r="AX112" i="45"/>
  <c r="AT112" i="45"/>
  <c r="AO112" i="45"/>
  <c r="AA112" i="45"/>
  <c r="AS112" i="45"/>
  <c r="AU112" i="45"/>
  <c r="AB112" i="45"/>
  <c r="CI112" i="45"/>
  <c r="CE112" i="45"/>
  <c r="CA112" i="45"/>
  <c r="BW112" i="45"/>
  <c r="BS112" i="45"/>
  <c r="BO112" i="45"/>
  <c r="BK112" i="45"/>
  <c r="BG112" i="45"/>
  <c r="BC112" i="45"/>
  <c r="AY112" i="45"/>
  <c r="CF112" i="45"/>
  <c r="CB112" i="45"/>
  <c r="BX112" i="45"/>
  <c r="BT112" i="45"/>
  <c r="BP112" i="45"/>
  <c r="BL112" i="45"/>
  <c r="BH112" i="45"/>
  <c r="BD112" i="45"/>
  <c r="AZ112" i="45"/>
  <c r="AV112" i="45"/>
  <c r="AR112" i="45"/>
  <c r="AC112" i="45"/>
  <c r="AW112" i="45"/>
  <c r="AQ112" i="45"/>
  <c r="A202" i="47"/>
  <c r="A110" i="47"/>
  <c r="CF110" i="45"/>
  <c r="CB110" i="45"/>
  <c r="BX110" i="45"/>
  <c r="BT110" i="45"/>
  <c r="BP110" i="45"/>
  <c r="BL110" i="45"/>
  <c r="BH110" i="45"/>
  <c r="BD110" i="45"/>
  <c r="AZ110" i="45"/>
  <c r="AV110" i="45"/>
  <c r="AR110" i="45"/>
  <c r="AC110" i="45"/>
  <c r="CI110" i="45"/>
  <c r="CA110" i="45"/>
  <c r="BS110" i="45"/>
  <c r="BK110" i="45"/>
  <c r="BC110" i="45"/>
  <c r="AU110" i="45"/>
  <c r="AB110" i="45"/>
  <c r="CC110" i="45"/>
  <c r="BU110" i="45"/>
  <c r="BM110" i="45"/>
  <c r="BE110" i="45"/>
  <c r="AW110" i="45"/>
  <c r="CH110" i="45"/>
  <c r="CD110" i="45"/>
  <c r="BZ110" i="45"/>
  <c r="BV110" i="45"/>
  <c r="BR110" i="45"/>
  <c r="BN110" i="45"/>
  <c r="BJ110" i="45"/>
  <c r="BF110" i="45"/>
  <c r="BB110" i="45"/>
  <c r="AX110" i="45"/>
  <c r="AT110" i="45"/>
  <c r="AO110" i="45"/>
  <c r="AA110" i="45"/>
  <c r="CE110" i="45"/>
  <c r="BW110" i="45"/>
  <c r="BO110" i="45"/>
  <c r="BG110" i="45"/>
  <c r="AY110" i="45"/>
  <c r="AQ110" i="45"/>
  <c r="CG110" i="45"/>
  <c r="BY110" i="45"/>
  <c r="BQ110" i="45"/>
  <c r="BI110" i="45"/>
  <c r="BA110" i="45"/>
  <c r="AS110" i="45"/>
  <c r="A200" i="47"/>
  <c r="A108" i="47"/>
  <c r="CF108" i="45"/>
  <c r="CB108" i="45"/>
  <c r="BX108" i="45"/>
  <c r="BT108" i="45"/>
  <c r="BP108" i="45"/>
  <c r="BL108" i="45"/>
  <c r="BH108" i="45"/>
  <c r="BD108" i="45"/>
  <c r="AZ108" i="45"/>
  <c r="AV108" i="45"/>
  <c r="AR108" i="45"/>
  <c r="AC108" i="45"/>
  <c r="CG108" i="45"/>
  <c r="CC108" i="45"/>
  <c r="BY108" i="45"/>
  <c r="BU108" i="45"/>
  <c r="BQ108" i="45"/>
  <c r="BM108" i="45"/>
  <c r="BI108" i="45"/>
  <c r="BE108" i="45"/>
  <c r="BA108" i="45"/>
  <c r="AW108" i="45"/>
  <c r="AS108" i="45"/>
  <c r="CH108" i="45"/>
  <c r="CD108" i="45"/>
  <c r="BZ108" i="45"/>
  <c r="BV108" i="45"/>
  <c r="BR108" i="45"/>
  <c r="BN108" i="45"/>
  <c r="BJ108" i="45"/>
  <c r="BF108" i="45"/>
  <c r="BB108" i="45"/>
  <c r="AX108" i="45"/>
  <c r="AT108" i="45"/>
  <c r="AO108" i="45"/>
  <c r="AA108" i="45"/>
  <c r="CI108" i="45"/>
  <c r="CE108" i="45"/>
  <c r="CA108" i="45"/>
  <c r="BW108" i="45"/>
  <c r="BS108" i="45"/>
  <c r="BO108" i="45"/>
  <c r="BK108" i="45"/>
  <c r="BG108" i="45"/>
  <c r="BC108" i="45"/>
  <c r="AY108" i="45"/>
  <c r="AU108" i="45"/>
  <c r="AQ108" i="45"/>
  <c r="AB108" i="45"/>
  <c r="A198" i="47"/>
  <c r="A106" i="47"/>
  <c r="CB106" i="45"/>
  <c r="BR106" i="45"/>
  <c r="BJ106" i="45"/>
  <c r="BB106" i="45"/>
  <c r="AT106" i="45"/>
  <c r="AA106" i="45"/>
  <c r="CG106" i="45"/>
  <c r="CC106" i="45"/>
  <c r="BY106" i="45"/>
  <c r="BU106" i="45"/>
  <c r="BQ106" i="45"/>
  <c r="BM106" i="45"/>
  <c r="BI106" i="45"/>
  <c r="BE106" i="45"/>
  <c r="BA106" i="45"/>
  <c r="AW106" i="45"/>
  <c r="AS106" i="45"/>
  <c r="CH106" i="45"/>
  <c r="BZ106" i="45"/>
  <c r="BT106" i="45"/>
  <c r="BL106" i="45"/>
  <c r="BD106" i="45"/>
  <c r="AV106" i="45"/>
  <c r="AC106" i="45"/>
  <c r="CF106" i="45"/>
  <c r="BX106" i="45"/>
  <c r="BN106" i="45"/>
  <c r="BF106" i="45"/>
  <c r="AX106" i="45"/>
  <c r="AO106" i="45"/>
  <c r="CI106" i="45"/>
  <c r="CE106" i="45"/>
  <c r="CA106" i="45"/>
  <c r="BW106" i="45"/>
  <c r="BS106" i="45"/>
  <c r="BO106" i="45"/>
  <c r="BK106" i="45"/>
  <c r="BG106" i="45"/>
  <c r="BC106" i="45"/>
  <c r="AY106" i="45"/>
  <c r="AU106" i="45"/>
  <c r="AQ106" i="45"/>
  <c r="AB106" i="45"/>
  <c r="CD106" i="45"/>
  <c r="BV106" i="45"/>
  <c r="BP106" i="45"/>
  <c r="BH106" i="45"/>
  <c r="AZ106" i="45"/>
  <c r="AR106" i="45"/>
  <c r="A129" i="47"/>
  <c r="A221" i="47"/>
  <c r="CI144" i="46"/>
  <c r="CE144" i="46"/>
  <c r="CA144" i="46"/>
  <c r="BW144" i="46"/>
  <c r="BS144" i="46"/>
  <c r="BO144" i="46"/>
  <c r="BK144" i="46"/>
  <c r="BG144" i="46"/>
  <c r="BC144" i="46"/>
  <c r="AY144" i="46"/>
  <c r="AU144" i="46"/>
  <c r="AQ144" i="46"/>
  <c r="AB144" i="46"/>
  <c r="CF144" i="46"/>
  <c r="CB144" i="46"/>
  <c r="BX144" i="46"/>
  <c r="BT144" i="46"/>
  <c r="BP144" i="46"/>
  <c r="BL144" i="46"/>
  <c r="BH144" i="46"/>
  <c r="BD144" i="46"/>
  <c r="AZ144" i="46"/>
  <c r="AV144" i="46"/>
  <c r="AR144" i="46"/>
  <c r="AC144" i="46"/>
  <c r="CG144" i="46"/>
  <c r="CC144" i="46"/>
  <c r="BY144" i="46"/>
  <c r="BU144" i="46"/>
  <c r="BQ144" i="46"/>
  <c r="BM144" i="46"/>
  <c r="BI144" i="46"/>
  <c r="BE144" i="46"/>
  <c r="BA144" i="46"/>
  <c r="AW144" i="46"/>
  <c r="AS144" i="46"/>
  <c r="CH144" i="46"/>
  <c r="CD144" i="46"/>
  <c r="BZ144" i="46"/>
  <c r="BV144" i="46"/>
  <c r="BR144" i="46"/>
  <c r="BN144" i="46"/>
  <c r="BJ144" i="46"/>
  <c r="BF144" i="46"/>
  <c r="BB144" i="46"/>
  <c r="AX144" i="46"/>
  <c r="AT144" i="46"/>
  <c r="AO144" i="46"/>
  <c r="AA144" i="46"/>
  <c r="A141" i="47"/>
  <c r="A154" i="47"/>
  <c r="A150" i="47"/>
  <c r="A228" i="47"/>
  <c r="A136" i="47"/>
  <c r="A226" i="47"/>
  <c r="A134" i="47"/>
  <c r="A224" i="47"/>
  <c r="A132" i="47"/>
  <c r="A222" i="47"/>
  <c r="A130" i="47"/>
  <c r="CF222" i="45"/>
  <c r="CB222" i="45"/>
  <c r="BX222" i="45"/>
  <c r="BT222" i="45"/>
  <c r="BP222" i="45"/>
  <c r="BL222" i="45"/>
  <c r="BH222" i="45"/>
  <c r="BD222" i="45"/>
  <c r="AZ222" i="45"/>
  <c r="AV222" i="45"/>
  <c r="AR222" i="45"/>
  <c r="AC222" i="45"/>
  <c r="CI222" i="45"/>
  <c r="CE222" i="45"/>
  <c r="CA222" i="45"/>
  <c r="BW222" i="45"/>
  <c r="BS222" i="45"/>
  <c r="BO222" i="45"/>
  <c r="BK222" i="45"/>
  <c r="BG222" i="45"/>
  <c r="BC222" i="45"/>
  <c r="AY222" i="45"/>
  <c r="AU222" i="45"/>
  <c r="AQ222" i="45"/>
  <c r="AB222" i="45"/>
  <c r="CH222" i="45"/>
  <c r="CD222" i="45"/>
  <c r="BZ222" i="45"/>
  <c r="BV222" i="45"/>
  <c r="BR222" i="45"/>
  <c r="BN222" i="45"/>
  <c r="BJ222" i="45"/>
  <c r="BF222" i="45"/>
  <c r="BB222" i="45"/>
  <c r="AX222" i="45"/>
  <c r="AT222" i="45"/>
  <c r="AO222" i="45"/>
  <c r="AA222" i="45"/>
  <c r="CG222" i="45"/>
  <c r="CC222" i="45"/>
  <c r="BY222" i="45"/>
  <c r="BU222" i="45"/>
  <c r="BQ222" i="45"/>
  <c r="BM222" i="45"/>
  <c r="BI222" i="45"/>
  <c r="BE222" i="45"/>
  <c r="BA222" i="45"/>
  <c r="AW222" i="45"/>
  <c r="AS222" i="45"/>
  <c r="A140" i="47"/>
  <c r="CG164" i="46"/>
  <c r="CC164" i="46"/>
  <c r="BY164" i="46"/>
  <c r="BU164" i="46"/>
  <c r="BQ164" i="46"/>
  <c r="BM164" i="46"/>
  <c r="BI164" i="46"/>
  <c r="BE164" i="46"/>
  <c r="BA164" i="46"/>
  <c r="AW164" i="46"/>
  <c r="AS164" i="46"/>
  <c r="CY164" i="46"/>
  <c r="CF164" i="46"/>
  <c r="CB164" i="46"/>
  <c r="BX164" i="46"/>
  <c r="BT164" i="46"/>
  <c r="BP164" i="46"/>
  <c r="BL164" i="46"/>
  <c r="BH164" i="46"/>
  <c r="BD164" i="46"/>
  <c r="AZ164" i="46"/>
  <c r="AV164" i="46"/>
  <c r="AR164" i="46"/>
  <c r="AC164" i="46"/>
  <c r="CI164" i="46"/>
  <c r="CE164" i="46"/>
  <c r="CA164" i="46"/>
  <c r="BW164" i="46"/>
  <c r="BS164" i="46"/>
  <c r="BO164" i="46"/>
  <c r="BK164" i="46"/>
  <c r="BG164" i="46"/>
  <c r="BC164" i="46"/>
  <c r="AY164" i="46"/>
  <c r="AU164" i="46"/>
  <c r="AQ164" i="46"/>
  <c r="AB164" i="46"/>
  <c r="CH164" i="46"/>
  <c r="CD164" i="46"/>
  <c r="BZ164" i="46"/>
  <c r="BV164" i="46"/>
  <c r="BR164" i="46"/>
  <c r="BN164" i="46"/>
  <c r="BJ164" i="46"/>
  <c r="BF164" i="46"/>
  <c r="BB164" i="46"/>
  <c r="AX164" i="46"/>
  <c r="AT164" i="46"/>
  <c r="AO164" i="46"/>
  <c r="AA164" i="46"/>
  <c r="A161" i="47"/>
  <c r="A103" i="47"/>
  <c r="A195" i="47"/>
  <c r="CF117" i="45"/>
  <c r="CB117" i="45"/>
  <c r="BX117" i="45"/>
  <c r="BT117" i="45"/>
  <c r="BP117" i="45"/>
  <c r="BL117" i="45"/>
  <c r="BH117" i="45"/>
  <c r="BD117" i="45"/>
  <c r="AZ117" i="45"/>
  <c r="AV117" i="45"/>
  <c r="AR117" i="45"/>
  <c r="AC117" i="45"/>
  <c r="CI117" i="45"/>
  <c r="CE117" i="45"/>
  <c r="CA117" i="45"/>
  <c r="BW117" i="45"/>
  <c r="BS117" i="45"/>
  <c r="BO117" i="45"/>
  <c r="BK117" i="45"/>
  <c r="BG117" i="45"/>
  <c r="BC117" i="45"/>
  <c r="AY117" i="45"/>
  <c r="AU117" i="45"/>
  <c r="AQ117" i="45"/>
  <c r="AB117" i="45"/>
  <c r="CH117" i="45"/>
  <c r="CD117" i="45"/>
  <c r="BZ117" i="45"/>
  <c r="BV117" i="45"/>
  <c r="BR117" i="45"/>
  <c r="BN117" i="45"/>
  <c r="BJ117" i="45"/>
  <c r="BF117" i="45"/>
  <c r="BB117" i="45"/>
  <c r="AX117" i="45"/>
  <c r="AT117" i="45"/>
  <c r="AO117" i="45"/>
  <c r="AA117" i="45"/>
  <c r="CG117" i="45"/>
  <c r="CC117" i="45"/>
  <c r="BY117" i="45"/>
  <c r="BU117" i="45"/>
  <c r="BQ117" i="45"/>
  <c r="BM117" i="45"/>
  <c r="BI117" i="45"/>
  <c r="BE117" i="45"/>
  <c r="BA117" i="45"/>
  <c r="AW117" i="45"/>
  <c r="AS117" i="45"/>
  <c r="CF113" i="45"/>
  <c r="CB113" i="45"/>
  <c r="BX113" i="45"/>
  <c r="BT113" i="45"/>
  <c r="BP113" i="45"/>
  <c r="BL113" i="45"/>
  <c r="BH113" i="45"/>
  <c r="BD113" i="45"/>
  <c r="AZ113" i="45"/>
  <c r="AV113" i="45"/>
  <c r="AR113" i="45"/>
  <c r="AC113" i="45"/>
  <c r="CI113" i="45"/>
  <c r="CE113" i="45"/>
  <c r="CA113" i="45"/>
  <c r="BW113" i="45"/>
  <c r="BS113" i="45"/>
  <c r="BO113" i="45"/>
  <c r="BK113" i="45"/>
  <c r="BG113" i="45"/>
  <c r="BC113" i="45"/>
  <c r="AY113" i="45"/>
  <c r="AU113" i="45"/>
  <c r="AQ113" i="45"/>
  <c r="AB113" i="45"/>
  <c r="CH113" i="45"/>
  <c r="CD113" i="45"/>
  <c r="BZ113" i="45"/>
  <c r="BV113" i="45"/>
  <c r="BR113" i="45"/>
  <c r="BN113" i="45"/>
  <c r="BJ113" i="45"/>
  <c r="BF113" i="45"/>
  <c r="BB113" i="45"/>
  <c r="AX113" i="45"/>
  <c r="AT113" i="45"/>
  <c r="AO113" i="45"/>
  <c r="AA113" i="45"/>
  <c r="CG113" i="45"/>
  <c r="CC113" i="45"/>
  <c r="BY113" i="45"/>
  <c r="BU113" i="45"/>
  <c r="BQ113" i="45"/>
  <c r="BM113" i="45"/>
  <c r="BI113" i="45"/>
  <c r="BE113" i="45"/>
  <c r="BA113" i="45"/>
  <c r="AW113" i="45"/>
  <c r="AS113" i="45"/>
  <c r="CG111" i="45"/>
  <c r="CC111" i="45"/>
  <c r="BY111" i="45"/>
  <c r="BU111" i="45"/>
  <c r="BQ111" i="45"/>
  <c r="BM111" i="45"/>
  <c r="BI111" i="45"/>
  <c r="BE111" i="45"/>
  <c r="BA111" i="45"/>
  <c r="AW111" i="45"/>
  <c r="AS111" i="45"/>
  <c r="CH111" i="45"/>
  <c r="BZ111" i="45"/>
  <c r="BR111" i="45"/>
  <c r="BJ111" i="45"/>
  <c r="BB111" i="45"/>
  <c r="AT111" i="45"/>
  <c r="AA111" i="45"/>
  <c r="CB111" i="45"/>
  <c r="BT111" i="45"/>
  <c r="BL111" i="45"/>
  <c r="BD111" i="45"/>
  <c r="AV111" i="45"/>
  <c r="AC111" i="45"/>
  <c r="CI111" i="45"/>
  <c r="CE111" i="45"/>
  <c r="CA111" i="45"/>
  <c r="BW111" i="45"/>
  <c r="BS111" i="45"/>
  <c r="BO111" i="45"/>
  <c r="BK111" i="45"/>
  <c r="BG111" i="45"/>
  <c r="BC111" i="45"/>
  <c r="AY111" i="45"/>
  <c r="AU111" i="45"/>
  <c r="AQ111" i="45"/>
  <c r="AB111" i="45"/>
  <c r="CD111" i="45"/>
  <c r="BV111" i="45"/>
  <c r="BN111" i="45"/>
  <c r="BF111" i="45"/>
  <c r="AX111" i="45"/>
  <c r="AO111" i="45"/>
  <c r="CF111" i="45"/>
  <c r="BX111" i="45"/>
  <c r="BP111" i="45"/>
  <c r="BH111" i="45"/>
  <c r="AZ111" i="45"/>
  <c r="AR111" i="45"/>
  <c r="A166" i="47"/>
  <c r="A147" i="47"/>
  <c r="B147" i="47" s="1"/>
  <c r="A169" i="47"/>
  <c r="A146" i="47"/>
  <c r="B146" i="47" s="1"/>
  <c r="A163" i="47"/>
  <c r="B163" i="47" s="1"/>
  <c r="CH145" i="46"/>
  <c r="CD145" i="46"/>
  <c r="BZ145" i="46"/>
  <c r="BV145" i="46"/>
  <c r="BR145" i="46"/>
  <c r="BN145" i="46"/>
  <c r="BJ145" i="46"/>
  <c r="BF145" i="46"/>
  <c r="BB145" i="46"/>
  <c r="AX145" i="46"/>
  <c r="AT145" i="46"/>
  <c r="AO145" i="46"/>
  <c r="AA145" i="46"/>
  <c r="CG145" i="46"/>
  <c r="CC145" i="46"/>
  <c r="BY145" i="46"/>
  <c r="BU145" i="46"/>
  <c r="BQ145" i="46"/>
  <c r="BM145" i="46"/>
  <c r="BI145" i="46"/>
  <c r="BE145" i="46"/>
  <c r="BA145" i="46"/>
  <c r="AW145" i="46"/>
  <c r="AS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C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B145" i="46"/>
  <c r="A145" i="47"/>
  <c r="B145" i="47" s="1"/>
  <c r="C123" i="44"/>
  <c r="C119" i="44"/>
  <c r="C117" i="44"/>
  <c r="C115" i="44"/>
  <c r="C113" i="44"/>
  <c r="C111" i="44"/>
  <c r="C109" i="44"/>
  <c r="C107" i="44"/>
  <c r="C122" i="44"/>
  <c r="C118" i="44"/>
  <c r="C116" i="44"/>
  <c r="C114" i="44"/>
  <c r="C110" i="44"/>
  <c r="C147" i="45"/>
  <c r="C222" i="44"/>
  <c r="C217" i="44"/>
  <c r="C229" i="44"/>
  <c r="C227" i="44"/>
  <c r="C225" i="44"/>
  <c r="C215" i="44"/>
  <c r="C209" i="44"/>
  <c r="C205" i="44"/>
  <c r="C201" i="44"/>
  <c r="C212" i="44"/>
  <c r="C210" i="44"/>
  <c r="C208" i="44"/>
  <c r="C206" i="44"/>
  <c r="C204" i="44"/>
  <c r="C202" i="44"/>
  <c r="C198" i="44"/>
  <c r="C145" i="45"/>
  <c r="A220" i="47"/>
  <c r="A128" i="47"/>
  <c r="CI148" i="46"/>
  <c r="CE148" i="46"/>
  <c r="CA148" i="46"/>
  <c r="BW148" i="46"/>
  <c r="BS148" i="46"/>
  <c r="BO148" i="46"/>
  <c r="BK148" i="46"/>
  <c r="BG148" i="46"/>
  <c r="BC148" i="46"/>
  <c r="AY148" i="46"/>
  <c r="AU148" i="46"/>
  <c r="AQ148" i="46"/>
  <c r="AB148" i="46"/>
  <c r="CF148" i="46"/>
  <c r="CB148" i="46"/>
  <c r="BX148" i="46"/>
  <c r="BT148" i="46"/>
  <c r="BP148" i="46"/>
  <c r="BL148" i="46"/>
  <c r="BH148" i="46"/>
  <c r="BD148" i="46"/>
  <c r="AZ148" i="46"/>
  <c r="AV148" i="46"/>
  <c r="AR148" i="46"/>
  <c r="AC148" i="46"/>
  <c r="CG148" i="46"/>
  <c r="CC148" i="46"/>
  <c r="BY148" i="46"/>
  <c r="BU148" i="46"/>
  <c r="BQ148" i="46"/>
  <c r="BM148" i="46"/>
  <c r="BI148" i="46"/>
  <c r="BE148" i="46"/>
  <c r="BA148" i="46"/>
  <c r="AW148" i="46"/>
  <c r="AS148" i="46"/>
  <c r="CH148" i="46"/>
  <c r="CD148" i="46"/>
  <c r="BZ148" i="46"/>
  <c r="BV148" i="46"/>
  <c r="BR148" i="46"/>
  <c r="BN148" i="46"/>
  <c r="BJ148" i="46"/>
  <c r="BF148" i="46"/>
  <c r="BB148" i="46"/>
  <c r="AX148" i="46"/>
  <c r="AT148" i="46"/>
  <c r="AO148" i="46"/>
  <c r="AA148" i="46"/>
  <c r="CG136" i="45"/>
  <c r="CC136" i="45"/>
  <c r="BY136" i="45"/>
  <c r="BU136" i="45"/>
  <c r="BQ136" i="45"/>
  <c r="BM136" i="45"/>
  <c r="BI136" i="45"/>
  <c r="BE136" i="45"/>
  <c r="BA136" i="45"/>
  <c r="AW136" i="45"/>
  <c r="AS136" i="45"/>
  <c r="CH136" i="45"/>
  <c r="CD136" i="45"/>
  <c r="BZ136" i="45"/>
  <c r="BV136" i="45"/>
  <c r="BR136" i="45"/>
  <c r="BN136" i="45"/>
  <c r="BJ136" i="45"/>
  <c r="BF136" i="45"/>
  <c r="BB136" i="45"/>
  <c r="AX136" i="45"/>
  <c r="AT136" i="45"/>
  <c r="AO136" i="45"/>
  <c r="AA136" i="45"/>
  <c r="CI136" i="45"/>
  <c r="CE136" i="45"/>
  <c r="CA136" i="45"/>
  <c r="BW136" i="45"/>
  <c r="BS136" i="45"/>
  <c r="BO136" i="45"/>
  <c r="BK136" i="45"/>
  <c r="BG136" i="45"/>
  <c r="BC136" i="45"/>
  <c r="AY136" i="45"/>
  <c r="AU136" i="45"/>
  <c r="AQ136" i="45"/>
  <c r="AB136" i="45"/>
  <c r="CF136" i="45"/>
  <c r="CB136" i="45"/>
  <c r="BX136" i="45"/>
  <c r="BT136" i="45"/>
  <c r="BP136" i="45"/>
  <c r="BL136" i="45"/>
  <c r="BH136" i="45"/>
  <c r="BD136" i="45"/>
  <c r="AZ136" i="45"/>
  <c r="AV136" i="45"/>
  <c r="AR136" i="45"/>
  <c r="AC136" i="45"/>
  <c r="CG134" i="45"/>
  <c r="CC134" i="45"/>
  <c r="BY134" i="45"/>
  <c r="BU134" i="45"/>
  <c r="BQ134" i="45"/>
  <c r="BM134" i="45"/>
  <c r="BI134" i="45"/>
  <c r="BE134" i="45"/>
  <c r="BA134" i="45"/>
  <c r="AW134" i="45"/>
  <c r="AS134" i="45"/>
  <c r="CH134" i="45"/>
  <c r="CD134" i="45"/>
  <c r="BZ134" i="45"/>
  <c r="BV134" i="45"/>
  <c r="BR134" i="45"/>
  <c r="BN134" i="45"/>
  <c r="BJ134" i="45"/>
  <c r="BF134" i="45"/>
  <c r="BB134" i="45"/>
  <c r="AX134" i="45"/>
  <c r="AT134" i="45"/>
  <c r="AO134" i="45"/>
  <c r="AA134" i="45"/>
  <c r="CI134" i="45"/>
  <c r="CE134" i="45"/>
  <c r="CA134" i="45"/>
  <c r="BW134" i="45"/>
  <c r="BS134" i="45"/>
  <c r="BO134" i="45"/>
  <c r="BK134" i="45"/>
  <c r="BG134" i="45"/>
  <c r="BC134" i="45"/>
  <c r="AY134" i="45"/>
  <c r="AU134" i="45"/>
  <c r="AQ134" i="45"/>
  <c r="AB134" i="45"/>
  <c r="CF134" i="45"/>
  <c r="CB134" i="45"/>
  <c r="BX134" i="45"/>
  <c r="BT134" i="45"/>
  <c r="BP134" i="45"/>
  <c r="BL134" i="45"/>
  <c r="BH134" i="45"/>
  <c r="BD134" i="45"/>
  <c r="AZ134" i="45"/>
  <c r="AV134" i="45"/>
  <c r="AR134" i="45"/>
  <c r="AC134" i="45"/>
  <c r="CG132" i="45"/>
  <c r="CC132" i="45"/>
  <c r="BY132" i="45"/>
  <c r="BU132" i="45"/>
  <c r="BQ132" i="45"/>
  <c r="BM132" i="45"/>
  <c r="BI132" i="45"/>
  <c r="BE132" i="45"/>
  <c r="BA132" i="45"/>
  <c r="AW132" i="45"/>
  <c r="AS132" i="45"/>
  <c r="CH132" i="45"/>
  <c r="CD132" i="45"/>
  <c r="BZ132" i="45"/>
  <c r="BV132" i="45"/>
  <c r="BR132" i="45"/>
  <c r="BN132" i="45"/>
  <c r="BJ132" i="45"/>
  <c r="BF132" i="45"/>
  <c r="BB132" i="45"/>
  <c r="AX132" i="45"/>
  <c r="AT132" i="45"/>
  <c r="AO132" i="45"/>
  <c r="AA132" i="45"/>
  <c r="CI132" i="45"/>
  <c r="CE132" i="45"/>
  <c r="CA132" i="45"/>
  <c r="BW132" i="45"/>
  <c r="BS132" i="45"/>
  <c r="BO132" i="45"/>
  <c r="BK132" i="45"/>
  <c r="BG132" i="45"/>
  <c r="BC132" i="45"/>
  <c r="AY132" i="45"/>
  <c r="AU132" i="45"/>
  <c r="AQ132" i="45"/>
  <c r="AB132" i="45"/>
  <c r="CF132" i="45"/>
  <c r="CB132" i="45"/>
  <c r="BX132" i="45"/>
  <c r="BT132" i="45"/>
  <c r="BP132" i="45"/>
  <c r="BL132" i="45"/>
  <c r="BH132" i="45"/>
  <c r="BD132" i="45"/>
  <c r="AZ132" i="45"/>
  <c r="AV132" i="45"/>
  <c r="AR132" i="45"/>
  <c r="AC132" i="45"/>
  <c r="A151" i="47"/>
  <c r="CG216" i="45"/>
  <c r="CC216" i="45"/>
  <c r="BY216" i="45"/>
  <c r="BU216" i="45"/>
  <c r="BQ216" i="45"/>
  <c r="BM216" i="45"/>
  <c r="BI216" i="45"/>
  <c r="BE216" i="45"/>
  <c r="BA216" i="45"/>
  <c r="AW216" i="45"/>
  <c r="AS216" i="45"/>
  <c r="CH216" i="45"/>
  <c r="CD216" i="45"/>
  <c r="BZ216" i="45"/>
  <c r="BV216" i="45"/>
  <c r="BR216" i="45"/>
  <c r="BN216" i="45"/>
  <c r="BJ216" i="45"/>
  <c r="BF216" i="45"/>
  <c r="BB216" i="45"/>
  <c r="AX216" i="45"/>
  <c r="AT216" i="45"/>
  <c r="AO216" i="45"/>
  <c r="AA216" i="45"/>
  <c r="CI216" i="45"/>
  <c r="CE216" i="45"/>
  <c r="CA216" i="45"/>
  <c r="BW216" i="45"/>
  <c r="BS216" i="45"/>
  <c r="BO216" i="45"/>
  <c r="BK216" i="45"/>
  <c r="BG216" i="45"/>
  <c r="BC216" i="45"/>
  <c r="AY216" i="45"/>
  <c r="AU216" i="45"/>
  <c r="AQ216" i="45"/>
  <c r="AB216" i="45"/>
  <c r="CF216" i="45"/>
  <c r="CB216" i="45"/>
  <c r="BX216" i="45"/>
  <c r="BT216" i="45"/>
  <c r="BP216" i="45"/>
  <c r="BL216" i="45"/>
  <c r="BH216" i="45"/>
  <c r="BD216" i="45"/>
  <c r="AZ216" i="45"/>
  <c r="AV216" i="45"/>
  <c r="AR216" i="45"/>
  <c r="AC216" i="45"/>
  <c r="CF217" i="45"/>
  <c r="CB217" i="45"/>
  <c r="BX217" i="45"/>
  <c r="BT217" i="45"/>
  <c r="BP217" i="45"/>
  <c r="BL217" i="45"/>
  <c r="BH217" i="45"/>
  <c r="BD217" i="45"/>
  <c r="AZ217" i="45"/>
  <c r="AV217" i="45"/>
  <c r="AR217" i="45"/>
  <c r="AC217" i="45"/>
  <c r="CI217" i="45"/>
  <c r="CE217" i="45"/>
  <c r="CA217" i="45"/>
  <c r="BW217" i="45"/>
  <c r="BS217" i="45"/>
  <c r="BO217" i="45"/>
  <c r="BK217" i="45"/>
  <c r="BG217" i="45"/>
  <c r="BC217" i="45"/>
  <c r="AY217" i="45"/>
  <c r="AU217" i="45"/>
  <c r="AQ217" i="45"/>
  <c r="AB217" i="45"/>
  <c r="CH217" i="45"/>
  <c r="BZ217" i="45"/>
  <c r="BR217" i="45"/>
  <c r="BJ217" i="45"/>
  <c r="BB217" i="45"/>
  <c r="AT217" i="45"/>
  <c r="AA217" i="45"/>
  <c r="CC217" i="45"/>
  <c r="BU217" i="45"/>
  <c r="BM217" i="45"/>
  <c r="BE217" i="45"/>
  <c r="AW217" i="45"/>
  <c r="CD217" i="45"/>
  <c r="BV217" i="45"/>
  <c r="BN217" i="45"/>
  <c r="BF217" i="45"/>
  <c r="AX217" i="45"/>
  <c r="AO217" i="45"/>
  <c r="CG217" i="45"/>
  <c r="BY217" i="45"/>
  <c r="BQ217" i="45"/>
  <c r="BI217" i="45"/>
  <c r="BA217" i="45"/>
  <c r="AS217" i="45"/>
  <c r="CF215" i="45"/>
  <c r="CB215" i="45"/>
  <c r="BX215" i="45"/>
  <c r="BT215" i="45"/>
  <c r="BP215" i="45"/>
  <c r="BL215" i="45"/>
  <c r="BH215" i="45"/>
  <c r="BD215" i="45"/>
  <c r="AZ215" i="45"/>
  <c r="AV215" i="45"/>
  <c r="AR215" i="45"/>
  <c r="AC215" i="45"/>
  <c r="CI215" i="45"/>
  <c r="CE215" i="45"/>
  <c r="CA215" i="45"/>
  <c r="BW215" i="45"/>
  <c r="BS215" i="45"/>
  <c r="BO215" i="45"/>
  <c r="BK215" i="45"/>
  <c r="BG215" i="45"/>
  <c r="BC215" i="45"/>
  <c r="AY215" i="45"/>
  <c r="AU215" i="45"/>
  <c r="AQ215" i="45"/>
  <c r="AB215" i="45"/>
  <c r="CD215" i="45"/>
  <c r="BV215" i="45"/>
  <c r="BN215" i="45"/>
  <c r="BF215" i="45"/>
  <c r="AX215" i="45"/>
  <c r="AO215" i="45"/>
  <c r="CG215" i="45"/>
  <c r="BY215" i="45"/>
  <c r="BQ215" i="45"/>
  <c r="BI215" i="45"/>
  <c r="BA215" i="45"/>
  <c r="AS215" i="45"/>
  <c r="CH215" i="45"/>
  <c r="BZ215" i="45"/>
  <c r="BR215" i="45"/>
  <c r="BJ215" i="45"/>
  <c r="BB215" i="45"/>
  <c r="AT215" i="45"/>
  <c r="AA215" i="45"/>
  <c r="CC215" i="45"/>
  <c r="BU215" i="45"/>
  <c r="BM215" i="45"/>
  <c r="BE215" i="45"/>
  <c r="AW215" i="45"/>
  <c r="CF213" i="45"/>
  <c r="CB213" i="45"/>
  <c r="BX213" i="45"/>
  <c r="BT213" i="45"/>
  <c r="BP213" i="45"/>
  <c r="BL213" i="45"/>
  <c r="BH213" i="45"/>
  <c r="BD213" i="45"/>
  <c r="AZ213" i="45"/>
  <c r="AV213" i="45"/>
  <c r="AR213" i="45"/>
  <c r="AC213" i="45"/>
  <c r="CI213" i="45"/>
  <c r="CE213" i="45"/>
  <c r="CA213" i="45"/>
  <c r="BW213" i="45"/>
  <c r="BS213" i="45"/>
  <c r="BO213" i="45"/>
  <c r="BK213" i="45"/>
  <c r="BG213" i="45"/>
  <c r="BC213" i="45"/>
  <c r="AY213" i="45"/>
  <c r="AU213" i="45"/>
  <c r="AQ213" i="45"/>
  <c r="AB213" i="45"/>
  <c r="CH213" i="45"/>
  <c r="BZ213" i="45"/>
  <c r="BR213" i="45"/>
  <c r="BJ213" i="45"/>
  <c r="BB213" i="45"/>
  <c r="AT213" i="45"/>
  <c r="AA213" i="45"/>
  <c r="CC213" i="45"/>
  <c r="BU213" i="45"/>
  <c r="BM213" i="45"/>
  <c r="BE213" i="45"/>
  <c r="AW213" i="45"/>
  <c r="CD213" i="45"/>
  <c r="BV213" i="45"/>
  <c r="BN213" i="45"/>
  <c r="BF213" i="45"/>
  <c r="AX213" i="45"/>
  <c r="AO213" i="45"/>
  <c r="CG213" i="45"/>
  <c r="BY213" i="45"/>
  <c r="BQ213" i="45"/>
  <c r="BI213" i="45"/>
  <c r="BA213" i="45"/>
  <c r="AS213" i="45"/>
  <c r="CF211" i="45"/>
  <c r="CB211" i="45"/>
  <c r="BX211" i="45"/>
  <c r="BT211" i="45"/>
  <c r="BP211" i="45"/>
  <c r="BL211" i="45"/>
  <c r="BH211" i="45"/>
  <c r="BD211" i="45"/>
  <c r="AZ211" i="45"/>
  <c r="AV211" i="45"/>
  <c r="AR211" i="45"/>
  <c r="AC211" i="45"/>
  <c r="CI211" i="45"/>
  <c r="CE211" i="45"/>
  <c r="CA211" i="45"/>
  <c r="BW211" i="45"/>
  <c r="BS211" i="45"/>
  <c r="BO211" i="45"/>
  <c r="BK211" i="45"/>
  <c r="BG211" i="45"/>
  <c r="BC211" i="45"/>
  <c r="AY211" i="45"/>
  <c r="AU211" i="45"/>
  <c r="AQ211" i="45"/>
  <c r="AB211" i="45"/>
  <c r="CH211" i="45"/>
  <c r="CD211" i="45"/>
  <c r="BZ211" i="45"/>
  <c r="BV211" i="45"/>
  <c r="BR211" i="45"/>
  <c r="BN211" i="45"/>
  <c r="BJ211" i="45"/>
  <c r="BF211" i="45"/>
  <c r="BB211" i="45"/>
  <c r="AX211" i="45"/>
  <c r="AT211" i="45"/>
  <c r="AO211" i="45"/>
  <c r="AA211" i="45"/>
  <c r="CG211" i="45"/>
  <c r="CC211" i="45"/>
  <c r="BY211" i="45"/>
  <c r="BU211" i="45"/>
  <c r="BQ211" i="45"/>
  <c r="BM211" i="45"/>
  <c r="BI211" i="45"/>
  <c r="BE211" i="45"/>
  <c r="BA211" i="45"/>
  <c r="AW211" i="45"/>
  <c r="AS211" i="45"/>
  <c r="CG207" i="45"/>
  <c r="CC207" i="45"/>
  <c r="BY207" i="45"/>
  <c r="BU207" i="45"/>
  <c r="BQ207" i="45"/>
  <c r="BM207" i="45"/>
  <c r="BI207" i="45"/>
  <c r="BE207" i="45"/>
  <c r="BA207" i="45"/>
  <c r="AW207" i="45"/>
  <c r="CF207" i="45"/>
  <c r="BX207" i="45"/>
  <c r="BP207" i="45"/>
  <c r="BH207" i="45"/>
  <c r="AZ207" i="45"/>
  <c r="AS207" i="45"/>
  <c r="CH207" i="45"/>
  <c r="BZ207" i="45"/>
  <c r="BR207" i="45"/>
  <c r="BJ207" i="45"/>
  <c r="BB207" i="45"/>
  <c r="AT207" i="45"/>
  <c r="AO207" i="45"/>
  <c r="AA207" i="45"/>
  <c r="CE207" i="45"/>
  <c r="BW207" i="45"/>
  <c r="BO207" i="45"/>
  <c r="BG207" i="45"/>
  <c r="AY207" i="45"/>
  <c r="CB207" i="45"/>
  <c r="BL207" i="45"/>
  <c r="AV207" i="45"/>
  <c r="AB207" i="45"/>
  <c r="BV207" i="45"/>
  <c r="BF207" i="45"/>
  <c r="AR207" i="45"/>
  <c r="CI207" i="45"/>
  <c r="CA207" i="45"/>
  <c r="BS207" i="45"/>
  <c r="BK207" i="45"/>
  <c r="BC207" i="45"/>
  <c r="AU207" i="45"/>
  <c r="BT207" i="45"/>
  <c r="BD207" i="45"/>
  <c r="AQ207" i="45"/>
  <c r="CD207" i="45"/>
  <c r="BN207" i="45"/>
  <c r="AX207" i="45"/>
  <c r="AC207" i="45"/>
  <c r="CG201" i="45"/>
  <c r="CC201" i="45"/>
  <c r="BY201" i="45"/>
  <c r="BU201" i="45"/>
  <c r="BQ201" i="45"/>
  <c r="BM201" i="45"/>
  <c r="BI201" i="45"/>
  <c r="BE201" i="45"/>
  <c r="BA201" i="45"/>
  <c r="AW201" i="45"/>
  <c r="AS201" i="45"/>
  <c r="CH201" i="45"/>
  <c r="CD201" i="45"/>
  <c r="BZ201" i="45"/>
  <c r="BV201" i="45"/>
  <c r="BR201" i="45"/>
  <c r="BN201" i="45"/>
  <c r="BJ201" i="45"/>
  <c r="BF201" i="45"/>
  <c r="BB201" i="45"/>
  <c r="AX201" i="45"/>
  <c r="AT201" i="45"/>
  <c r="AO201" i="45"/>
  <c r="AA201" i="45"/>
  <c r="CI201" i="45"/>
  <c r="CE201" i="45"/>
  <c r="CA201" i="45"/>
  <c r="BW201" i="45"/>
  <c r="BS201" i="45"/>
  <c r="BO201" i="45"/>
  <c r="BK201" i="45"/>
  <c r="BG201" i="45"/>
  <c r="BC201" i="45"/>
  <c r="AY201" i="45"/>
  <c r="AU201" i="45"/>
  <c r="AQ201" i="45"/>
  <c r="AB201" i="45"/>
  <c r="CF201" i="45"/>
  <c r="CB201" i="45"/>
  <c r="BX201" i="45"/>
  <c r="BT201" i="45"/>
  <c r="BP201" i="45"/>
  <c r="BL201" i="45"/>
  <c r="BH201" i="45"/>
  <c r="BD201" i="45"/>
  <c r="AZ201" i="45"/>
  <c r="AV201" i="45"/>
  <c r="AR201" i="45"/>
  <c r="AC201" i="45"/>
  <c r="CA199" i="45"/>
  <c r="BS199" i="45"/>
  <c r="BK199" i="45"/>
  <c r="BA199" i="45"/>
  <c r="AS199" i="45"/>
  <c r="CH199" i="45"/>
  <c r="CD199" i="45"/>
  <c r="BZ199" i="45"/>
  <c r="BV199" i="45"/>
  <c r="BR199" i="45"/>
  <c r="BN199" i="45"/>
  <c r="BJ199" i="45"/>
  <c r="BF199" i="45"/>
  <c r="BB199" i="45"/>
  <c r="AX199" i="45"/>
  <c r="AT199" i="45"/>
  <c r="AO199" i="45"/>
  <c r="AA199" i="45"/>
  <c r="CG199" i="45"/>
  <c r="BY199" i="45"/>
  <c r="BQ199" i="45"/>
  <c r="BI199" i="45"/>
  <c r="BC199" i="45"/>
  <c r="AU199" i="45"/>
  <c r="AB199" i="45"/>
  <c r="CE199" i="45"/>
  <c r="BO199" i="45"/>
  <c r="AW199" i="45"/>
  <c r="CB199" i="45"/>
  <c r="BT199" i="45"/>
  <c r="BL199" i="45"/>
  <c r="BD199" i="45"/>
  <c r="AV199" i="45"/>
  <c r="AC199" i="45"/>
  <c r="CC199" i="45"/>
  <c r="BM199" i="45"/>
  <c r="AY199" i="45"/>
  <c r="BW199" i="45"/>
  <c r="BE199" i="45"/>
  <c r="CF199" i="45"/>
  <c r="BX199" i="45"/>
  <c r="BP199" i="45"/>
  <c r="BH199" i="45"/>
  <c r="AZ199" i="45"/>
  <c r="AR199" i="45"/>
  <c r="CI199" i="45"/>
  <c r="BU199" i="45"/>
  <c r="BG199" i="45"/>
  <c r="AQ199" i="45"/>
  <c r="CF137" i="45"/>
  <c r="CB137" i="45"/>
  <c r="BX137" i="45"/>
  <c r="BT137" i="45"/>
  <c r="BP137" i="45"/>
  <c r="BL137" i="45"/>
  <c r="BH137" i="45"/>
  <c r="BD137" i="45"/>
  <c r="AZ137" i="45"/>
  <c r="AV137" i="45"/>
  <c r="AR137" i="45"/>
  <c r="AC137" i="45"/>
  <c r="CI137" i="45"/>
  <c r="CE137" i="45"/>
  <c r="CA137" i="45"/>
  <c r="BW137" i="45"/>
  <c r="BS137" i="45"/>
  <c r="BO137" i="45"/>
  <c r="BK137" i="45"/>
  <c r="BG137" i="45"/>
  <c r="BC137" i="45"/>
  <c r="AY137" i="45"/>
  <c r="AU137" i="45"/>
  <c r="AQ137" i="45"/>
  <c r="AB137" i="45"/>
  <c r="CH137" i="45"/>
  <c r="CD137" i="45"/>
  <c r="BZ137" i="45"/>
  <c r="BV137" i="45"/>
  <c r="BR137" i="45"/>
  <c r="BN137" i="45"/>
  <c r="BJ137" i="45"/>
  <c r="BF137" i="45"/>
  <c r="BB137" i="45"/>
  <c r="AX137" i="45"/>
  <c r="AT137" i="45"/>
  <c r="AO137" i="45"/>
  <c r="AA137" i="45"/>
  <c r="CG137" i="45"/>
  <c r="CC137" i="45"/>
  <c r="BY137" i="45"/>
  <c r="BU137" i="45"/>
  <c r="BQ137" i="45"/>
  <c r="BM137" i="45"/>
  <c r="BI137" i="45"/>
  <c r="BE137" i="45"/>
  <c r="BA137" i="45"/>
  <c r="AW137" i="45"/>
  <c r="AS137" i="45"/>
  <c r="CF135" i="45"/>
  <c r="CB135" i="45"/>
  <c r="BX135" i="45"/>
  <c r="BT135" i="45"/>
  <c r="BP135" i="45"/>
  <c r="BL135" i="45"/>
  <c r="BH135" i="45"/>
  <c r="BD135" i="45"/>
  <c r="AZ135" i="45"/>
  <c r="AV135" i="45"/>
  <c r="AR135" i="45"/>
  <c r="AC135" i="45"/>
  <c r="CI135" i="45"/>
  <c r="CE135" i="45"/>
  <c r="CA135" i="45"/>
  <c r="BW135" i="45"/>
  <c r="BS135" i="45"/>
  <c r="BO135" i="45"/>
  <c r="BK135" i="45"/>
  <c r="BG135" i="45"/>
  <c r="BC135" i="45"/>
  <c r="AY135" i="45"/>
  <c r="AU135" i="45"/>
  <c r="AQ135" i="45"/>
  <c r="AB135" i="45"/>
  <c r="CH135" i="45"/>
  <c r="CD135" i="45"/>
  <c r="BZ135" i="45"/>
  <c r="BV135" i="45"/>
  <c r="BR135" i="45"/>
  <c r="BN135" i="45"/>
  <c r="BJ135" i="45"/>
  <c r="BF135" i="45"/>
  <c r="BB135" i="45"/>
  <c r="AX135" i="45"/>
  <c r="AT135" i="45"/>
  <c r="AO135" i="45"/>
  <c r="AA135" i="45"/>
  <c r="CG135" i="45"/>
  <c r="CC135" i="45"/>
  <c r="BY135" i="45"/>
  <c r="BU135" i="45"/>
  <c r="BQ135" i="45"/>
  <c r="BM135" i="45"/>
  <c r="BI135" i="45"/>
  <c r="BE135" i="45"/>
  <c r="BA135" i="45"/>
  <c r="AW135" i="45"/>
  <c r="AS135" i="45"/>
  <c r="CF133" i="45"/>
  <c r="CB133" i="45"/>
  <c r="BX133" i="45"/>
  <c r="BT133" i="45"/>
  <c r="BP133" i="45"/>
  <c r="BL133" i="45"/>
  <c r="BH133" i="45"/>
  <c r="BD133" i="45"/>
  <c r="AZ133" i="45"/>
  <c r="AV133" i="45"/>
  <c r="AR133" i="45"/>
  <c r="AC133" i="45"/>
  <c r="CI133" i="45"/>
  <c r="CE133" i="45"/>
  <c r="CA133" i="45"/>
  <c r="BW133" i="45"/>
  <c r="BS133" i="45"/>
  <c r="BO133" i="45"/>
  <c r="BK133" i="45"/>
  <c r="BG133" i="45"/>
  <c r="BC133" i="45"/>
  <c r="AY133" i="45"/>
  <c r="AU133" i="45"/>
  <c r="AQ133" i="45"/>
  <c r="AB133" i="45"/>
  <c r="CH133" i="45"/>
  <c r="CD133" i="45"/>
  <c r="BZ133" i="45"/>
  <c r="BV133" i="45"/>
  <c r="BR133" i="45"/>
  <c r="BN133" i="45"/>
  <c r="BJ133" i="45"/>
  <c r="BF133" i="45"/>
  <c r="BB133" i="45"/>
  <c r="AX133" i="45"/>
  <c r="AT133" i="45"/>
  <c r="AO133" i="45"/>
  <c r="AA133" i="45"/>
  <c r="CG133" i="45"/>
  <c r="CC133" i="45"/>
  <c r="BY133" i="45"/>
  <c r="BU133" i="45"/>
  <c r="BQ133" i="45"/>
  <c r="BM133" i="45"/>
  <c r="BI133" i="45"/>
  <c r="BE133" i="45"/>
  <c r="BA133" i="45"/>
  <c r="AW133" i="45"/>
  <c r="AS133" i="45"/>
  <c r="CD131" i="45"/>
  <c r="BV131" i="45"/>
  <c r="BN131" i="45"/>
  <c r="BD131" i="45"/>
  <c r="AV131" i="45"/>
  <c r="AC131" i="45"/>
  <c r="CG131" i="45"/>
  <c r="CC131" i="45"/>
  <c r="BY131" i="45"/>
  <c r="BU131" i="45"/>
  <c r="BQ131" i="45"/>
  <c r="BM131" i="45"/>
  <c r="BI131" i="45"/>
  <c r="BE131" i="45"/>
  <c r="BA131" i="45"/>
  <c r="AW131" i="45"/>
  <c r="AS131" i="45"/>
  <c r="CH131" i="45"/>
  <c r="BX131" i="45"/>
  <c r="BP131" i="45"/>
  <c r="BH131" i="45"/>
  <c r="BB131" i="45"/>
  <c r="AT131" i="45"/>
  <c r="AA131" i="45"/>
  <c r="CF131" i="45"/>
  <c r="BZ131" i="45"/>
  <c r="BR131" i="45"/>
  <c r="BJ131" i="45"/>
  <c r="AZ131" i="45"/>
  <c r="AR131" i="45"/>
  <c r="CI131" i="45"/>
  <c r="CE131" i="45"/>
  <c r="CA131" i="45"/>
  <c r="BW131" i="45"/>
  <c r="BS131" i="45"/>
  <c r="BO131" i="45"/>
  <c r="BK131" i="45"/>
  <c r="BG131" i="45"/>
  <c r="BC131" i="45"/>
  <c r="AY131" i="45"/>
  <c r="AU131" i="45"/>
  <c r="AQ131" i="45"/>
  <c r="AB131" i="45"/>
  <c r="CB131" i="45"/>
  <c r="BT131" i="45"/>
  <c r="BL131" i="45"/>
  <c r="BF131" i="45"/>
  <c r="AX131" i="45"/>
  <c r="AO131" i="45"/>
  <c r="CG214" i="45"/>
  <c r="CC214" i="45"/>
  <c r="BY214" i="45"/>
  <c r="BU214" i="45"/>
  <c r="BQ214" i="45"/>
  <c r="BM214" i="45"/>
  <c r="BI214" i="45"/>
  <c r="BE214" i="45"/>
  <c r="BA214" i="45"/>
  <c r="AW214" i="45"/>
  <c r="AS214" i="45"/>
  <c r="CH214" i="45"/>
  <c r="CD214" i="45"/>
  <c r="BZ214" i="45"/>
  <c r="BV214" i="45"/>
  <c r="BR214" i="45"/>
  <c r="BN214" i="45"/>
  <c r="BJ214" i="45"/>
  <c r="BF214" i="45"/>
  <c r="BB214" i="45"/>
  <c r="AX214" i="45"/>
  <c r="AT214" i="45"/>
  <c r="AO214" i="45"/>
  <c r="AA214" i="45"/>
  <c r="CE214" i="45"/>
  <c r="BW214" i="45"/>
  <c r="BO214" i="45"/>
  <c r="BG214" i="45"/>
  <c r="AY214" i="45"/>
  <c r="AQ214" i="45"/>
  <c r="CF214" i="45"/>
  <c r="BX214" i="45"/>
  <c r="BP214" i="45"/>
  <c r="BH214" i="45"/>
  <c r="AZ214" i="45"/>
  <c r="AR214" i="45"/>
  <c r="CI214" i="45"/>
  <c r="CA214" i="45"/>
  <c r="BS214" i="45"/>
  <c r="BK214" i="45"/>
  <c r="BC214" i="45"/>
  <c r="AU214" i="45"/>
  <c r="AB214" i="45"/>
  <c r="CB214" i="45"/>
  <c r="BT214" i="45"/>
  <c r="BL214" i="45"/>
  <c r="BD214" i="45"/>
  <c r="AV214" i="45"/>
  <c r="AC214" i="45"/>
  <c r="CG212" i="45"/>
  <c r="CC212" i="45"/>
  <c r="BY212" i="45"/>
  <c r="BU212" i="45"/>
  <c r="BQ212" i="45"/>
  <c r="BM212" i="45"/>
  <c r="BI212" i="45"/>
  <c r="BE212" i="45"/>
  <c r="BA212" i="45"/>
  <c r="AW212" i="45"/>
  <c r="AS212" i="45"/>
  <c r="CH212" i="45"/>
  <c r="CD212" i="45"/>
  <c r="BZ212" i="45"/>
  <c r="BV212" i="45"/>
  <c r="BR212" i="45"/>
  <c r="BN212" i="45"/>
  <c r="BJ212" i="45"/>
  <c r="BF212" i="45"/>
  <c r="BB212" i="45"/>
  <c r="AX212" i="45"/>
  <c r="AT212" i="45"/>
  <c r="AO212" i="45"/>
  <c r="AA212" i="45"/>
  <c r="CI212" i="45"/>
  <c r="CE212" i="45"/>
  <c r="CA212" i="45"/>
  <c r="BW212" i="45"/>
  <c r="BS212" i="45"/>
  <c r="BO212" i="45"/>
  <c r="BK212" i="45"/>
  <c r="BG212" i="45"/>
  <c r="BC212" i="45"/>
  <c r="AY212" i="45"/>
  <c r="AU212" i="45"/>
  <c r="AQ212" i="45"/>
  <c r="AB212" i="45"/>
  <c r="CF212" i="45"/>
  <c r="CB212" i="45"/>
  <c r="BX212" i="45"/>
  <c r="BT212" i="45"/>
  <c r="BP212" i="45"/>
  <c r="BL212" i="45"/>
  <c r="BH212" i="45"/>
  <c r="BD212" i="45"/>
  <c r="AZ212" i="45"/>
  <c r="AV212" i="45"/>
  <c r="AR212" i="45"/>
  <c r="AC212" i="45"/>
  <c r="CG210" i="45"/>
  <c r="CC210" i="45"/>
  <c r="BY210" i="45"/>
  <c r="BU210" i="45"/>
  <c r="BQ210" i="45"/>
  <c r="BM210" i="45"/>
  <c r="BI210" i="45"/>
  <c r="BE210" i="45"/>
  <c r="BA210" i="45"/>
  <c r="AW210" i="45"/>
  <c r="AS210" i="45"/>
  <c r="CH210" i="45"/>
  <c r="CD210" i="45"/>
  <c r="BZ210" i="45"/>
  <c r="BV210" i="45"/>
  <c r="BR210" i="45"/>
  <c r="BN210" i="45"/>
  <c r="BJ210" i="45"/>
  <c r="BF210" i="45"/>
  <c r="BB210" i="45"/>
  <c r="AX210" i="45"/>
  <c r="AT210" i="45"/>
  <c r="AO210" i="45"/>
  <c r="AA210" i="45"/>
  <c r="CI210" i="45"/>
  <c r="CA210" i="45"/>
  <c r="BS210" i="45"/>
  <c r="BK210" i="45"/>
  <c r="BC210" i="45"/>
  <c r="AU210" i="45"/>
  <c r="AB210" i="45"/>
  <c r="CB210" i="45"/>
  <c r="BT210" i="45"/>
  <c r="BL210" i="45"/>
  <c r="BD210" i="45"/>
  <c r="AV210" i="45"/>
  <c r="AC210" i="45"/>
  <c r="CE210" i="45"/>
  <c r="BW210" i="45"/>
  <c r="BO210" i="45"/>
  <c r="BG210" i="45"/>
  <c r="AY210" i="45"/>
  <c r="AQ210" i="45"/>
  <c r="CF210" i="45"/>
  <c r="BX210" i="45"/>
  <c r="BP210" i="45"/>
  <c r="BH210" i="45"/>
  <c r="AZ210" i="45"/>
  <c r="AR210" i="45"/>
  <c r="CF208" i="45"/>
  <c r="CB208" i="45"/>
  <c r="BX208" i="45"/>
  <c r="BT208" i="45"/>
  <c r="BP208" i="45"/>
  <c r="BL208" i="45"/>
  <c r="BH208" i="45"/>
  <c r="BD208" i="45"/>
  <c r="AZ208" i="45"/>
  <c r="AV208" i="45"/>
  <c r="AR208" i="45"/>
  <c r="AC208" i="45"/>
  <c r="CI208" i="45"/>
  <c r="CA208" i="45"/>
  <c r="BS208" i="45"/>
  <c r="BK208" i="45"/>
  <c r="BC208" i="45"/>
  <c r="AU208" i="45"/>
  <c r="AB208" i="45"/>
  <c r="CC208" i="45"/>
  <c r="BU208" i="45"/>
  <c r="BM208" i="45"/>
  <c r="BE208" i="45"/>
  <c r="AW208" i="45"/>
  <c r="CH208" i="45"/>
  <c r="CD208" i="45"/>
  <c r="BZ208" i="45"/>
  <c r="BV208" i="45"/>
  <c r="BR208" i="45"/>
  <c r="BN208" i="45"/>
  <c r="BJ208" i="45"/>
  <c r="BF208" i="45"/>
  <c r="BB208" i="45"/>
  <c r="AX208" i="45"/>
  <c r="AT208" i="45"/>
  <c r="AO208" i="45"/>
  <c r="AA208" i="45"/>
  <c r="CE208" i="45"/>
  <c r="BW208" i="45"/>
  <c r="BO208" i="45"/>
  <c r="BG208" i="45"/>
  <c r="AY208" i="45"/>
  <c r="AQ208" i="45"/>
  <c r="CG208" i="45"/>
  <c r="BY208" i="45"/>
  <c r="BQ208" i="45"/>
  <c r="BI208" i="45"/>
  <c r="BA208" i="45"/>
  <c r="AS208" i="45"/>
  <c r="CF206" i="45"/>
  <c r="CB206" i="45"/>
  <c r="BX206" i="45"/>
  <c r="BT206" i="45"/>
  <c r="BP206" i="45"/>
  <c r="BL206" i="45"/>
  <c r="BH206" i="45"/>
  <c r="BD206" i="45"/>
  <c r="AZ206" i="45"/>
  <c r="AV206" i="45"/>
  <c r="AR206" i="45"/>
  <c r="AC206" i="45"/>
  <c r="CI206" i="45"/>
  <c r="CE206" i="45"/>
  <c r="CA206" i="45"/>
  <c r="BW206" i="45"/>
  <c r="BS206" i="45"/>
  <c r="BO206" i="45"/>
  <c r="BK206" i="45"/>
  <c r="BG206" i="45"/>
  <c r="BC206" i="45"/>
  <c r="AY206" i="45"/>
  <c r="AU206" i="45"/>
  <c r="AQ206" i="45"/>
  <c r="AB206" i="45"/>
  <c r="CD206" i="45"/>
  <c r="BV206" i="45"/>
  <c r="BN206" i="45"/>
  <c r="BF206" i="45"/>
  <c r="AX206" i="45"/>
  <c r="AO206" i="45"/>
  <c r="CG206" i="45"/>
  <c r="BY206" i="45"/>
  <c r="BQ206" i="45"/>
  <c r="BI206" i="45"/>
  <c r="BA206" i="45"/>
  <c r="AS206" i="45"/>
  <c r="CH206" i="45"/>
  <c r="BZ206" i="45"/>
  <c r="BR206" i="45"/>
  <c r="BJ206" i="45"/>
  <c r="BB206" i="45"/>
  <c r="AT206" i="45"/>
  <c r="AA206" i="45"/>
  <c r="CC206" i="45"/>
  <c r="BU206" i="45"/>
  <c r="BM206" i="45"/>
  <c r="BE206" i="45"/>
  <c r="AW206" i="45"/>
  <c r="CF204" i="45"/>
  <c r="CB204" i="45"/>
  <c r="BX204" i="45"/>
  <c r="BT204" i="45"/>
  <c r="BP204" i="45"/>
  <c r="BL204" i="45"/>
  <c r="BH204" i="45"/>
  <c r="BD204" i="45"/>
  <c r="AZ204" i="45"/>
  <c r="AV204" i="45"/>
  <c r="AR204" i="45"/>
  <c r="AC204" i="45"/>
  <c r="CI204" i="45"/>
  <c r="CE204" i="45"/>
  <c r="CA204" i="45"/>
  <c r="BW204" i="45"/>
  <c r="BS204" i="45"/>
  <c r="BO204" i="45"/>
  <c r="BK204" i="45"/>
  <c r="BG204" i="45"/>
  <c r="BC204" i="45"/>
  <c r="AY204" i="45"/>
  <c r="AU204" i="45"/>
  <c r="AQ204" i="45"/>
  <c r="AB204" i="45"/>
  <c r="CH204" i="45"/>
  <c r="CD204" i="45"/>
  <c r="BZ204" i="45"/>
  <c r="BV204" i="45"/>
  <c r="BR204" i="45"/>
  <c r="BN204" i="45"/>
  <c r="BJ204" i="45"/>
  <c r="BF204" i="45"/>
  <c r="BB204" i="45"/>
  <c r="AX204" i="45"/>
  <c r="AT204" i="45"/>
  <c r="AO204" i="45"/>
  <c r="AA204" i="45"/>
  <c r="CG204" i="45"/>
  <c r="CC204" i="45"/>
  <c r="BY204" i="45"/>
  <c r="BU204" i="45"/>
  <c r="BQ204" i="45"/>
  <c r="BM204" i="45"/>
  <c r="BI204" i="45"/>
  <c r="BE204" i="45"/>
  <c r="BA204" i="45"/>
  <c r="AW204" i="45"/>
  <c r="AS204" i="45"/>
  <c r="CF202" i="45"/>
  <c r="CB202" i="45"/>
  <c r="BX202" i="45"/>
  <c r="BT202" i="45"/>
  <c r="BP202" i="45"/>
  <c r="BL202" i="45"/>
  <c r="BH202" i="45"/>
  <c r="BD202" i="45"/>
  <c r="AZ202" i="45"/>
  <c r="AV202" i="45"/>
  <c r="AR202" i="45"/>
  <c r="AC202" i="45"/>
  <c r="CI202" i="45"/>
  <c r="CE202" i="45"/>
  <c r="CA202" i="45"/>
  <c r="BW202" i="45"/>
  <c r="BS202" i="45"/>
  <c r="BO202" i="45"/>
  <c r="BK202" i="45"/>
  <c r="BG202" i="45"/>
  <c r="BC202" i="45"/>
  <c r="AY202" i="45"/>
  <c r="AU202" i="45"/>
  <c r="AQ202" i="45"/>
  <c r="AB202" i="45"/>
  <c r="CH202" i="45"/>
  <c r="BZ202" i="45"/>
  <c r="BR202" i="45"/>
  <c r="BJ202" i="45"/>
  <c r="BB202" i="45"/>
  <c r="AT202" i="45"/>
  <c r="AA202" i="45"/>
  <c r="CC202" i="45"/>
  <c r="BU202" i="45"/>
  <c r="BM202" i="45"/>
  <c r="BE202" i="45"/>
  <c r="AW202" i="45"/>
  <c r="CD202" i="45"/>
  <c r="BV202" i="45"/>
  <c r="BN202" i="45"/>
  <c r="BF202" i="45"/>
  <c r="AX202" i="45"/>
  <c r="AO202" i="45"/>
  <c r="CG202" i="45"/>
  <c r="BY202" i="45"/>
  <c r="BQ202" i="45"/>
  <c r="BI202" i="45"/>
  <c r="BA202" i="45"/>
  <c r="AS202" i="45"/>
  <c r="CF200" i="45"/>
  <c r="CB200" i="45"/>
  <c r="BX200" i="45"/>
  <c r="BT200" i="45"/>
  <c r="BP200" i="45"/>
  <c r="BL200" i="45"/>
  <c r="BH200" i="45"/>
  <c r="BD200" i="45"/>
  <c r="AZ200" i="45"/>
  <c r="AV200" i="45"/>
  <c r="AR200" i="45"/>
  <c r="AC200" i="45"/>
  <c r="CG200" i="45"/>
  <c r="CC200" i="45"/>
  <c r="BY200" i="45"/>
  <c r="BU200" i="45"/>
  <c r="BQ200" i="45"/>
  <c r="BM200" i="45"/>
  <c r="BI200" i="45"/>
  <c r="BE200" i="45"/>
  <c r="BA200" i="45"/>
  <c r="AW200" i="45"/>
  <c r="AS200" i="45"/>
  <c r="CH200" i="45"/>
  <c r="CD200" i="45"/>
  <c r="BZ200" i="45"/>
  <c r="BV200" i="45"/>
  <c r="BR200" i="45"/>
  <c r="BN200" i="45"/>
  <c r="BJ200" i="45"/>
  <c r="BF200" i="45"/>
  <c r="BB200" i="45"/>
  <c r="AX200" i="45"/>
  <c r="AT200" i="45"/>
  <c r="AO200" i="45"/>
  <c r="AA200" i="45"/>
  <c r="CI200" i="45"/>
  <c r="CE200" i="45"/>
  <c r="CA200" i="45"/>
  <c r="BW200" i="45"/>
  <c r="BS200" i="45"/>
  <c r="BO200" i="45"/>
  <c r="BK200" i="45"/>
  <c r="BG200" i="45"/>
  <c r="BC200" i="45"/>
  <c r="AY200" i="45"/>
  <c r="AU200" i="45"/>
  <c r="AQ200" i="45"/>
  <c r="AB200" i="45"/>
  <c r="CD198" i="45"/>
  <c r="BV198" i="45"/>
  <c r="BL198" i="45"/>
  <c r="BD198" i="45"/>
  <c r="AV198" i="45"/>
  <c r="AA198" i="45"/>
  <c r="CG198" i="45"/>
  <c r="CC198" i="45"/>
  <c r="BY198" i="45"/>
  <c r="BU198" i="45"/>
  <c r="BQ198" i="45"/>
  <c r="BM198" i="45"/>
  <c r="BI198" i="45"/>
  <c r="BE198" i="45"/>
  <c r="BA198" i="45"/>
  <c r="AW198" i="45"/>
  <c r="AS198" i="45"/>
  <c r="CF198" i="45"/>
  <c r="BX198" i="45"/>
  <c r="BP198" i="45"/>
  <c r="BJ198" i="45"/>
  <c r="BB198" i="45"/>
  <c r="AT198" i="45"/>
  <c r="AC198" i="45"/>
  <c r="CH198" i="45"/>
  <c r="BZ198" i="45"/>
  <c r="BR198" i="45"/>
  <c r="BH198" i="45"/>
  <c r="AZ198" i="45"/>
  <c r="AR198" i="45"/>
  <c r="CI198" i="45"/>
  <c r="CE198" i="45"/>
  <c r="CA198" i="45"/>
  <c r="BW198" i="45"/>
  <c r="BS198" i="45"/>
  <c r="BO198" i="45"/>
  <c r="BK198" i="45"/>
  <c r="BC198" i="45"/>
  <c r="AU198" i="45"/>
  <c r="AB198" i="45"/>
  <c r="BT198" i="45"/>
  <c r="BF198" i="45"/>
  <c r="AO198" i="45"/>
  <c r="BG198" i="45"/>
  <c r="AY198" i="45"/>
  <c r="AQ198" i="45"/>
  <c r="CB198" i="45"/>
  <c r="BN198" i="45"/>
  <c r="AX198" i="45"/>
  <c r="A196" i="47"/>
  <c r="A104" i="47"/>
  <c r="A162" i="47"/>
  <c r="A144" i="47"/>
  <c r="B144" i="47" s="1"/>
  <c r="CH149" i="46"/>
  <c r="CD149" i="46"/>
  <c r="BZ149" i="46"/>
  <c r="BV149" i="46"/>
  <c r="BR149" i="46"/>
  <c r="BN149" i="46"/>
  <c r="BJ149" i="46"/>
  <c r="BF149" i="46"/>
  <c r="BB149" i="46"/>
  <c r="AX149" i="46"/>
  <c r="AT149" i="46"/>
  <c r="AO149" i="46"/>
  <c r="AA149" i="46"/>
  <c r="CG149" i="46"/>
  <c r="CC149" i="46"/>
  <c r="BY149" i="46"/>
  <c r="BU149" i="46"/>
  <c r="BQ149" i="46"/>
  <c r="BM149" i="46"/>
  <c r="BI149" i="46"/>
  <c r="BE149" i="46"/>
  <c r="BA149" i="46"/>
  <c r="AW149" i="46"/>
  <c r="AS149" i="46"/>
  <c r="CF149" i="46"/>
  <c r="CB149" i="46"/>
  <c r="BX149" i="46"/>
  <c r="BT149" i="46"/>
  <c r="BP149" i="46"/>
  <c r="BL149" i="46"/>
  <c r="BH149" i="46"/>
  <c r="BD149" i="46"/>
  <c r="AZ149" i="46"/>
  <c r="AV149" i="46"/>
  <c r="AR149" i="46"/>
  <c r="AC149" i="46"/>
  <c r="CI149" i="46"/>
  <c r="CE149" i="46"/>
  <c r="CA149" i="46"/>
  <c r="BW149" i="46"/>
  <c r="BS149" i="46"/>
  <c r="BO149" i="46"/>
  <c r="BK149" i="46"/>
  <c r="BG149" i="46"/>
  <c r="BC149" i="46"/>
  <c r="AY149" i="46"/>
  <c r="AU149" i="46"/>
  <c r="AQ149" i="46"/>
  <c r="AB149" i="46"/>
  <c r="A149" i="47"/>
  <c r="B149" i="47" s="1"/>
  <c r="CA130" i="45"/>
  <c r="BS130" i="45"/>
  <c r="BK130" i="45"/>
  <c r="BC130" i="45"/>
  <c r="AS130" i="45"/>
  <c r="CH130" i="45"/>
  <c r="CD130" i="45"/>
  <c r="BZ130" i="45"/>
  <c r="BV130" i="45"/>
  <c r="BR130" i="45"/>
  <c r="BN130" i="45"/>
  <c r="BJ130" i="45"/>
  <c r="BF130" i="45"/>
  <c r="BB130" i="45"/>
  <c r="AX130" i="45"/>
  <c r="AT130" i="45"/>
  <c r="AO130" i="45"/>
  <c r="AA130" i="45"/>
  <c r="CG130" i="45"/>
  <c r="BY130" i="45"/>
  <c r="BQ130" i="45"/>
  <c r="BI130" i="45"/>
  <c r="BA130" i="45"/>
  <c r="AU130" i="45"/>
  <c r="AB130" i="45"/>
  <c r="CE130" i="45"/>
  <c r="BW130" i="45"/>
  <c r="BO130" i="45"/>
  <c r="BG130" i="45"/>
  <c r="AW130" i="45"/>
  <c r="CF130" i="45"/>
  <c r="CB130" i="45"/>
  <c r="BX130" i="45"/>
  <c r="BT130" i="45"/>
  <c r="BP130" i="45"/>
  <c r="BL130" i="45"/>
  <c r="BH130" i="45"/>
  <c r="BD130" i="45"/>
  <c r="AZ130" i="45"/>
  <c r="AV130" i="45"/>
  <c r="AR130" i="45"/>
  <c r="AC130" i="45"/>
  <c r="CI130" i="45"/>
  <c r="CC130" i="45"/>
  <c r="BU130" i="45"/>
  <c r="BM130" i="45"/>
  <c r="BE130" i="45"/>
  <c r="AY130" i="45"/>
  <c r="AQ130" i="45"/>
  <c r="A164" i="47"/>
  <c r="B164" i="47" s="1"/>
  <c r="A160" i="47"/>
  <c r="CF209" i="45"/>
  <c r="CB209" i="45"/>
  <c r="BX209" i="45"/>
  <c r="BT209" i="45"/>
  <c r="BP209" i="45"/>
  <c r="BL209" i="45"/>
  <c r="CG209" i="45"/>
  <c r="CC209" i="45"/>
  <c r="BY209" i="45"/>
  <c r="BU209" i="45"/>
  <c r="BQ209" i="45"/>
  <c r="BM209" i="45"/>
  <c r="BI209" i="45"/>
  <c r="BE209" i="45"/>
  <c r="BA209" i="45"/>
  <c r="AW209" i="45"/>
  <c r="AS209" i="45"/>
  <c r="BJ209" i="45"/>
  <c r="BB209" i="45"/>
  <c r="AT209" i="45"/>
  <c r="AA209" i="45"/>
  <c r="BD209" i="45"/>
  <c r="AV209" i="45"/>
  <c r="AC209" i="45"/>
  <c r="CH209" i="45"/>
  <c r="CD209" i="45"/>
  <c r="BZ209" i="45"/>
  <c r="BV209" i="45"/>
  <c r="BR209" i="45"/>
  <c r="BN209" i="45"/>
  <c r="CI209" i="45"/>
  <c r="CE209" i="45"/>
  <c r="CA209" i="45"/>
  <c r="BW209" i="45"/>
  <c r="BS209" i="45"/>
  <c r="BO209" i="45"/>
  <c r="BK209" i="45"/>
  <c r="BG209" i="45"/>
  <c r="BC209" i="45"/>
  <c r="AY209" i="45"/>
  <c r="AU209" i="45"/>
  <c r="AQ209" i="45"/>
  <c r="AB209" i="45"/>
  <c r="BF209" i="45"/>
  <c r="AX209" i="45"/>
  <c r="AO209" i="45"/>
  <c r="BH209" i="45"/>
  <c r="AZ209" i="45"/>
  <c r="AR209" i="45"/>
  <c r="CG205" i="45"/>
  <c r="CC205" i="45"/>
  <c r="BY205" i="45"/>
  <c r="BU205" i="45"/>
  <c r="BQ205" i="45"/>
  <c r="BM205" i="45"/>
  <c r="BI205" i="45"/>
  <c r="BE205" i="45"/>
  <c r="BA205" i="45"/>
  <c r="AW205" i="45"/>
  <c r="AS205" i="45"/>
  <c r="CH205" i="45"/>
  <c r="CD205" i="45"/>
  <c r="BZ205" i="45"/>
  <c r="BV205" i="45"/>
  <c r="BR205" i="45"/>
  <c r="BN205" i="45"/>
  <c r="BJ205" i="45"/>
  <c r="BF205" i="45"/>
  <c r="BB205" i="45"/>
  <c r="AX205" i="45"/>
  <c r="AT205" i="45"/>
  <c r="AO205" i="45"/>
  <c r="AA205" i="45"/>
  <c r="CI205" i="45"/>
  <c r="CE205" i="45"/>
  <c r="CA205" i="45"/>
  <c r="BW205" i="45"/>
  <c r="BS205" i="45"/>
  <c r="BO205" i="45"/>
  <c r="BK205" i="45"/>
  <c r="BG205" i="45"/>
  <c r="BC205" i="45"/>
  <c r="AY205" i="45"/>
  <c r="AU205" i="45"/>
  <c r="AQ205" i="45"/>
  <c r="AB205" i="45"/>
  <c r="CF205" i="45"/>
  <c r="CB205" i="45"/>
  <c r="BX205" i="45"/>
  <c r="BT205" i="45"/>
  <c r="BP205" i="45"/>
  <c r="BL205" i="45"/>
  <c r="BH205" i="45"/>
  <c r="BD205" i="45"/>
  <c r="AZ205" i="45"/>
  <c r="AV205" i="45"/>
  <c r="AR205" i="45"/>
  <c r="AC205" i="45"/>
  <c r="CG203" i="45"/>
  <c r="CC203" i="45"/>
  <c r="BY203" i="45"/>
  <c r="BU203" i="45"/>
  <c r="BQ203" i="45"/>
  <c r="BM203" i="45"/>
  <c r="BI203" i="45"/>
  <c r="BE203" i="45"/>
  <c r="BA203" i="45"/>
  <c r="AW203" i="45"/>
  <c r="AS203" i="45"/>
  <c r="CH203" i="45"/>
  <c r="CD203" i="45"/>
  <c r="BZ203" i="45"/>
  <c r="BV203" i="45"/>
  <c r="BR203" i="45"/>
  <c r="BN203" i="45"/>
  <c r="BJ203" i="45"/>
  <c r="BF203" i="45"/>
  <c r="BB203" i="45"/>
  <c r="AX203" i="45"/>
  <c r="AT203" i="45"/>
  <c r="AO203" i="45"/>
  <c r="AA203" i="45"/>
  <c r="CI203" i="45"/>
  <c r="CE203" i="45"/>
  <c r="CA203" i="45"/>
  <c r="BW203" i="45"/>
  <c r="BS203" i="45"/>
  <c r="BO203" i="45"/>
  <c r="BK203" i="45"/>
  <c r="BG203" i="45"/>
  <c r="BC203" i="45"/>
  <c r="AY203" i="45"/>
  <c r="AU203" i="45"/>
  <c r="AQ203" i="45"/>
  <c r="AB203" i="45"/>
  <c r="CF203" i="45"/>
  <c r="CB203" i="45"/>
  <c r="BX203" i="45"/>
  <c r="BT203" i="45"/>
  <c r="BP203" i="45"/>
  <c r="BL203" i="45"/>
  <c r="BH203" i="45"/>
  <c r="BD203" i="45"/>
  <c r="AZ203" i="45"/>
  <c r="AV203" i="45"/>
  <c r="AR203" i="45"/>
  <c r="AC203" i="45"/>
  <c r="A493" i="47"/>
  <c r="CH147" i="46"/>
  <c r="CD147" i="46"/>
  <c r="BZ147" i="46"/>
  <c r="BV147" i="46"/>
  <c r="BR147" i="46"/>
  <c r="BN147" i="46"/>
  <c r="BJ147" i="46"/>
  <c r="BF147" i="46"/>
  <c r="BB147" i="46"/>
  <c r="AX147" i="46"/>
  <c r="AT147" i="46"/>
  <c r="AO147" i="46"/>
  <c r="AA147" i="46"/>
  <c r="CG147" i="46"/>
  <c r="CC147" i="46"/>
  <c r="BY147" i="46"/>
  <c r="BU147" i="46"/>
  <c r="BQ147" i="46"/>
  <c r="BM147" i="46"/>
  <c r="BI147" i="46"/>
  <c r="BE147" i="46"/>
  <c r="BA147" i="46"/>
  <c r="AW147" i="46"/>
  <c r="AS147" i="46"/>
  <c r="CF147" i="46"/>
  <c r="CB147" i="46"/>
  <c r="BX147" i="46"/>
  <c r="BT147" i="46"/>
  <c r="BP147" i="46"/>
  <c r="BL147" i="46"/>
  <c r="BH147" i="46"/>
  <c r="BD147" i="46"/>
  <c r="AZ147" i="46"/>
  <c r="AV147" i="46"/>
  <c r="AR147" i="46"/>
  <c r="AC147" i="46"/>
  <c r="CI147" i="46"/>
  <c r="CE147" i="46"/>
  <c r="CA147" i="46"/>
  <c r="BW147" i="46"/>
  <c r="BS147" i="46"/>
  <c r="BO147" i="46"/>
  <c r="BK147" i="46"/>
  <c r="BG147" i="46"/>
  <c r="BC147" i="46"/>
  <c r="AY147" i="46"/>
  <c r="AU147" i="46"/>
  <c r="AQ147" i="46"/>
  <c r="AB147" i="46"/>
  <c r="A159" i="47"/>
  <c r="A157" i="47"/>
  <c r="A155" i="47"/>
  <c r="CI146" i="46"/>
  <c r="CE146" i="46"/>
  <c r="CA146" i="46"/>
  <c r="BW146" i="46"/>
  <c r="BS146" i="46"/>
  <c r="BO146" i="46"/>
  <c r="BK146" i="46"/>
  <c r="BG146" i="46"/>
  <c r="BC146" i="46"/>
  <c r="AY146" i="46"/>
  <c r="AU146" i="46"/>
  <c r="AQ146" i="46"/>
  <c r="AB146" i="46"/>
  <c r="CF146" i="46"/>
  <c r="CB146" i="46"/>
  <c r="BX146" i="46"/>
  <c r="BT146" i="46"/>
  <c r="BP146" i="46"/>
  <c r="BL146" i="46"/>
  <c r="BH146" i="46"/>
  <c r="BD146" i="46"/>
  <c r="AZ146" i="46"/>
  <c r="AV146" i="46"/>
  <c r="AR146" i="46"/>
  <c r="AC146" i="46"/>
  <c r="CG146" i="46"/>
  <c r="CC146" i="46"/>
  <c r="BY146" i="46"/>
  <c r="BU146" i="46"/>
  <c r="BQ146" i="46"/>
  <c r="BM146" i="46"/>
  <c r="BI146" i="46"/>
  <c r="BE146" i="46"/>
  <c r="BA146" i="46"/>
  <c r="AW146" i="46"/>
  <c r="AS146" i="46"/>
  <c r="CH146" i="46"/>
  <c r="CD146" i="46"/>
  <c r="BZ146" i="46"/>
  <c r="BV146" i="46"/>
  <c r="BR146" i="46"/>
  <c r="BN146" i="46"/>
  <c r="BJ146" i="46"/>
  <c r="BF146" i="46"/>
  <c r="BB146" i="46"/>
  <c r="AX146" i="46"/>
  <c r="AT146" i="46"/>
  <c r="AO146" i="46"/>
  <c r="AA146" i="46"/>
  <c r="A102" i="47"/>
  <c r="A194" i="47"/>
  <c r="CI163" i="46"/>
  <c r="CE163" i="46"/>
  <c r="CA163" i="46"/>
  <c r="BW163" i="46"/>
  <c r="BS163" i="46"/>
  <c r="BO163" i="46"/>
  <c r="BK163" i="46"/>
  <c r="BG163" i="46"/>
  <c r="BC163" i="46"/>
  <c r="AY163" i="46"/>
  <c r="AU163" i="46"/>
  <c r="AQ163" i="46"/>
  <c r="AB163" i="46"/>
  <c r="CH163" i="46"/>
  <c r="CD163" i="46"/>
  <c r="BZ163" i="46"/>
  <c r="BV163" i="46"/>
  <c r="BR163" i="46"/>
  <c r="BN163" i="46"/>
  <c r="BJ163" i="46"/>
  <c r="BF163" i="46"/>
  <c r="BB163" i="46"/>
  <c r="AX163" i="46"/>
  <c r="AT163" i="46"/>
  <c r="AO163" i="46"/>
  <c r="AA163" i="46"/>
  <c r="CG163" i="46"/>
  <c r="CC163" i="46"/>
  <c r="BY163" i="46"/>
  <c r="BU163" i="46"/>
  <c r="BQ163" i="46"/>
  <c r="BM163" i="46"/>
  <c r="BI163" i="46"/>
  <c r="BE163" i="46"/>
  <c r="BA163" i="46"/>
  <c r="AW163" i="46"/>
  <c r="AS163" i="46"/>
  <c r="CY163" i="46"/>
  <c r="CF163" i="46"/>
  <c r="CB163" i="46"/>
  <c r="BX163" i="46"/>
  <c r="BT163" i="46"/>
  <c r="BP163" i="46"/>
  <c r="BL163" i="46"/>
  <c r="BH163" i="46"/>
  <c r="BD163" i="46"/>
  <c r="AZ163" i="46"/>
  <c r="AV163" i="46"/>
  <c r="AR163" i="46"/>
  <c r="AC163" i="46"/>
  <c r="A168" i="47"/>
  <c r="C125" i="44"/>
  <c r="C137" i="44"/>
  <c r="C135" i="44"/>
  <c r="C133" i="44"/>
  <c r="C131" i="44"/>
  <c r="C108" i="44"/>
  <c r="C164" i="45"/>
  <c r="C124" i="44"/>
  <c r="C121" i="44"/>
  <c r="C120" i="44"/>
  <c r="C112" i="44"/>
  <c r="C106" i="44"/>
  <c r="C228" i="44"/>
  <c r="C226" i="44"/>
  <c r="C224" i="44"/>
  <c r="C146" i="45"/>
  <c r="C163" i="45"/>
  <c r="C223" i="44"/>
  <c r="C149" i="45"/>
  <c r="C148" i="45"/>
  <c r="C216" i="44"/>
  <c r="C213" i="44"/>
  <c r="C211" i="44"/>
  <c r="C207" i="44"/>
  <c r="C203" i="44"/>
  <c r="C199" i="44"/>
  <c r="C214" i="44"/>
  <c r="C136" i="44"/>
  <c r="C134" i="44"/>
  <c r="C132" i="44"/>
  <c r="C130" i="44"/>
  <c r="C103" i="44"/>
  <c r="B83" i="46"/>
  <c r="B76" i="46"/>
  <c r="B141" i="45"/>
  <c r="B72" i="46"/>
  <c r="B18" i="45"/>
  <c r="B73" i="46"/>
  <c r="B86" i="46"/>
  <c r="B85" i="46"/>
  <c r="B17" i="45"/>
  <c r="B191" i="45"/>
  <c r="B74" i="46"/>
  <c r="B140" i="45"/>
  <c r="B84" i="46"/>
  <c r="B128" i="46"/>
  <c r="B79" i="46"/>
  <c r="B46" i="45"/>
  <c r="B78" i="46"/>
  <c r="B192" i="45"/>
  <c r="B75" i="46"/>
  <c r="B80" i="46"/>
  <c r="B58" i="45"/>
  <c r="B128" i="45"/>
  <c r="B220" i="45"/>
  <c r="B84" i="47"/>
  <c r="B77" i="46"/>
  <c r="B59" i="45"/>
  <c r="F527" i="44" l="1"/>
  <c r="F528" i="44" s="1"/>
  <c r="F525" i="44"/>
  <c r="F526" i="44" s="1"/>
  <c r="F529" i="44"/>
  <c r="F530" i="44" s="1"/>
  <c r="F531" i="44"/>
  <c r="F532" i="44" s="1"/>
  <c r="AE128" i="45"/>
  <c r="AE220" i="45" s="1"/>
  <c r="AM128" i="45"/>
  <c r="AM220" i="45" s="1"/>
  <c r="Y128" i="45"/>
  <c r="Y220" i="45" s="1"/>
  <c r="V128" i="45"/>
  <c r="V220" i="45" s="1"/>
  <c r="AL128" i="45"/>
  <c r="AL220" i="45" s="1"/>
  <c r="AI128" i="45"/>
  <c r="AI220" i="45" s="1"/>
  <c r="X128" i="45"/>
  <c r="X220" i="45" s="1"/>
  <c r="S128" i="45"/>
  <c r="S220" i="45" s="1"/>
  <c r="U128" i="45"/>
  <c r="U220" i="45" s="1"/>
  <c r="AK128" i="45"/>
  <c r="AK220" i="45" s="1"/>
  <c r="AF128" i="45"/>
  <c r="AF220" i="45" s="1"/>
  <c r="AH128" i="45"/>
  <c r="AH220" i="45" s="1"/>
  <c r="T128" i="45"/>
  <c r="T220" i="45" s="1"/>
  <c r="W128" i="45"/>
  <c r="W220" i="45" s="1"/>
  <c r="AG128" i="45"/>
  <c r="AG220" i="45" s="1"/>
  <c r="AJ128" i="45"/>
  <c r="AJ220" i="45" s="1"/>
  <c r="AD128" i="45"/>
  <c r="AD220" i="45" s="1"/>
  <c r="Q128" i="45"/>
  <c r="Q220" i="45" s="1"/>
  <c r="R128" i="45"/>
  <c r="R220" i="45" s="1"/>
  <c r="AM149" i="47"/>
  <c r="AI149" i="47"/>
  <c r="AE149" i="47"/>
  <c r="AK149" i="47"/>
  <c r="AF149" i="47"/>
  <c r="AL149" i="47"/>
  <c r="AD149" i="47"/>
  <c r="AJ149" i="47"/>
  <c r="AG149" i="47"/>
  <c r="AH149" i="47"/>
  <c r="AM147" i="47"/>
  <c r="AI147" i="47"/>
  <c r="AE147" i="47"/>
  <c r="AJ147" i="47"/>
  <c r="AD147" i="47"/>
  <c r="AK147" i="47"/>
  <c r="AH147" i="47"/>
  <c r="AF147" i="47"/>
  <c r="AL147" i="47"/>
  <c r="AG147" i="47"/>
  <c r="AL164" i="47"/>
  <c r="AH164" i="47"/>
  <c r="AD164" i="47"/>
  <c r="AK164" i="47"/>
  <c r="AG164" i="47"/>
  <c r="AJ164" i="47"/>
  <c r="AM164" i="47"/>
  <c r="AI164" i="47"/>
  <c r="AF164" i="47"/>
  <c r="AE164" i="47"/>
  <c r="AK144" i="47"/>
  <c r="AG144" i="47"/>
  <c r="AM144" i="47"/>
  <c r="AH144" i="47"/>
  <c r="AL144" i="47"/>
  <c r="AE144" i="47"/>
  <c r="AJ144" i="47"/>
  <c r="AD144" i="47"/>
  <c r="AI144" i="47"/>
  <c r="AF144" i="47"/>
  <c r="AM143" i="47"/>
  <c r="AI143" i="47"/>
  <c r="AE143" i="47"/>
  <c r="AL143" i="47"/>
  <c r="AG143" i="47"/>
  <c r="AH143" i="47"/>
  <c r="AF143" i="47"/>
  <c r="AJ143" i="47"/>
  <c r="AD143" i="47"/>
  <c r="AK143" i="47"/>
  <c r="AM145" i="47"/>
  <c r="AI145" i="47"/>
  <c r="AE145" i="47"/>
  <c r="AH145" i="47"/>
  <c r="AJ145" i="47"/>
  <c r="AG145" i="47"/>
  <c r="AF145" i="47"/>
  <c r="AD145" i="47"/>
  <c r="AL145" i="47"/>
  <c r="AK145" i="47"/>
  <c r="AJ163" i="47"/>
  <c r="AF163" i="47"/>
  <c r="AM163" i="47"/>
  <c r="AI163" i="47"/>
  <c r="AE163" i="47"/>
  <c r="AL163" i="47"/>
  <c r="AD163" i="47"/>
  <c r="AK163" i="47"/>
  <c r="AH163" i="47"/>
  <c r="AG163" i="47"/>
  <c r="AK146" i="47"/>
  <c r="AG146" i="47"/>
  <c r="AI146" i="47"/>
  <c r="AD146" i="47"/>
  <c r="AM146" i="47"/>
  <c r="AF146" i="47"/>
  <c r="AL146" i="47"/>
  <c r="AE146" i="47"/>
  <c r="AH146" i="47"/>
  <c r="AJ146" i="47"/>
  <c r="AK142" i="47"/>
  <c r="AG142" i="47"/>
  <c r="AL142" i="47"/>
  <c r="AF142" i="47"/>
  <c r="AJ142" i="47"/>
  <c r="AD142" i="47"/>
  <c r="AI142" i="47"/>
  <c r="AE142" i="47"/>
  <c r="AM142" i="47"/>
  <c r="AH142" i="47"/>
  <c r="AK148" i="47"/>
  <c r="AG148" i="47"/>
  <c r="AJ148" i="47"/>
  <c r="AE148" i="47"/>
  <c r="AH148" i="47"/>
  <c r="AM148" i="47"/>
  <c r="AF148" i="47"/>
  <c r="AD148" i="47"/>
  <c r="AL148" i="47"/>
  <c r="AI148" i="47"/>
  <c r="AM202" i="46"/>
  <c r="AI202" i="46"/>
  <c r="AE202" i="46"/>
  <c r="AL202" i="46"/>
  <c r="AH202" i="46"/>
  <c r="AD202" i="46"/>
  <c r="AK202" i="46"/>
  <c r="AJ202" i="46"/>
  <c r="AF202" i="46"/>
  <c r="AG202" i="46"/>
  <c r="AL117" i="46"/>
  <c r="AH117" i="46"/>
  <c r="AD117" i="46"/>
  <c r="AK117" i="46"/>
  <c r="AG117" i="46"/>
  <c r="AJ117" i="46"/>
  <c r="AE117" i="46"/>
  <c r="AI117" i="46"/>
  <c r="AF117" i="46"/>
  <c r="AM117" i="46"/>
  <c r="AL196" i="46"/>
  <c r="AH196" i="46"/>
  <c r="AD196" i="46"/>
  <c r="AM196" i="46"/>
  <c r="AG196" i="46"/>
  <c r="AK196" i="46"/>
  <c r="AF196" i="46"/>
  <c r="AJ196" i="46"/>
  <c r="AE196" i="46"/>
  <c r="AI196" i="46"/>
  <c r="AK229" i="46"/>
  <c r="AG229" i="46"/>
  <c r="AJ229" i="46"/>
  <c r="AF229" i="46"/>
  <c r="AI229" i="46"/>
  <c r="AH229" i="46"/>
  <c r="AE229" i="46"/>
  <c r="AL229" i="46"/>
  <c r="AM229" i="46"/>
  <c r="AD229" i="46"/>
  <c r="AJ195" i="46"/>
  <c r="AF195" i="46"/>
  <c r="AL195" i="46"/>
  <c r="AG195" i="46"/>
  <c r="AK195" i="46"/>
  <c r="AE195" i="46"/>
  <c r="AI195" i="46"/>
  <c r="AM195" i="46"/>
  <c r="AH195" i="46"/>
  <c r="AD195" i="46"/>
  <c r="AL135" i="46"/>
  <c r="AH135" i="46"/>
  <c r="AD135" i="46"/>
  <c r="AK135" i="46"/>
  <c r="AF135" i="46"/>
  <c r="AI135" i="46"/>
  <c r="AE135" i="46"/>
  <c r="AG135" i="46"/>
  <c r="AM135" i="46"/>
  <c r="AJ135" i="46"/>
  <c r="AL194" i="46"/>
  <c r="AH194" i="46"/>
  <c r="AD194" i="46"/>
  <c r="AK194" i="46"/>
  <c r="AF194" i="46"/>
  <c r="AJ194" i="46"/>
  <c r="AE194" i="46"/>
  <c r="AI194" i="46"/>
  <c r="AM194" i="46"/>
  <c r="AG194" i="46"/>
  <c r="AK221" i="46"/>
  <c r="AG221" i="46"/>
  <c r="AJ221" i="46"/>
  <c r="AF221" i="46"/>
  <c r="AI221" i="46"/>
  <c r="AH221" i="46"/>
  <c r="AE221" i="46"/>
  <c r="AL221" i="46"/>
  <c r="AM221" i="46"/>
  <c r="AD221" i="46"/>
  <c r="AK225" i="46"/>
  <c r="AG225" i="46"/>
  <c r="AJ225" i="46"/>
  <c r="AF225" i="46"/>
  <c r="AI225" i="46"/>
  <c r="AH225" i="46"/>
  <c r="AM225" i="46"/>
  <c r="AD225" i="46"/>
  <c r="AE225" i="46"/>
  <c r="AL225" i="46"/>
  <c r="AK207" i="46"/>
  <c r="AG207" i="46"/>
  <c r="AJ207" i="46"/>
  <c r="AF207" i="46"/>
  <c r="AI207" i="46"/>
  <c r="AH207" i="46"/>
  <c r="AM207" i="46"/>
  <c r="AD207" i="46"/>
  <c r="AE207" i="46"/>
  <c r="AL207" i="46"/>
  <c r="AJ110" i="46"/>
  <c r="AF110" i="46"/>
  <c r="AM110" i="46"/>
  <c r="AI110" i="46"/>
  <c r="AE110" i="46"/>
  <c r="AH110" i="46"/>
  <c r="AG110" i="46"/>
  <c r="AL110" i="46"/>
  <c r="AD110" i="46"/>
  <c r="AK110" i="46"/>
  <c r="AK209" i="46"/>
  <c r="AG209" i="46"/>
  <c r="AJ209" i="46"/>
  <c r="AF209" i="46"/>
  <c r="AM209" i="46"/>
  <c r="AE209" i="46"/>
  <c r="AL209" i="46"/>
  <c r="AD209" i="46"/>
  <c r="AI209" i="46"/>
  <c r="AH209" i="46"/>
  <c r="AJ104" i="46"/>
  <c r="AF104" i="46"/>
  <c r="AM104" i="46"/>
  <c r="AI104" i="46"/>
  <c r="AE104" i="46"/>
  <c r="AL104" i="46"/>
  <c r="AD104" i="46"/>
  <c r="AK104" i="46"/>
  <c r="AH104" i="46"/>
  <c r="AG104" i="46"/>
  <c r="AL137" i="46"/>
  <c r="AH137" i="46"/>
  <c r="AD137" i="46"/>
  <c r="AM137" i="46"/>
  <c r="AG137" i="46"/>
  <c r="AJ137" i="46"/>
  <c r="AI137" i="46"/>
  <c r="AF137" i="46"/>
  <c r="AE137" i="46"/>
  <c r="AK137" i="46"/>
  <c r="AL103" i="46"/>
  <c r="AH103" i="46"/>
  <c r="AD103" i="46"/>
  <c r="AK103" i="46"/>
  <c r="AG103" i="46"/>
  <c r="AF103" i="46"/>
  <c r="AI103" i="46"/>
  <c r="AM103" i="46"/>
  <c r="AE103" i="46"/>
  <c r="AJ103" i="46"/>
  <c r="AK227" i="46"/>
  <c r="AG227" i="46"/>
  <c r="AJ227" i="46"/>
  <c r="AF227" i="46"/>
  <c r="AM227" i="46"/>
  <c r="AE227" i="46"/>
  <c r="AL227" i="46"/>
  <c r="AD227" i="46"/>
  <c r="AI227" i="46"/>
  <c r="AH227" i="46"/>
  <c r="AJ102" i="46"/>
  <c r="AF102" i="46"/>
  <c r="AM102" i="46"/>
  <c r="AI102" i="46"/>
  <c r="AE102" i="46"/>
  <c r="AH102" i="46"/>
  <c r="AG102" i="46"/>
  <c r="AL102" i="46"/>
  <c r="AD102" i="46"/>
  <c r="AK102" i="46"/>
  <c r="AL133" i="46"/>
  <c r="AH133" i="46"/>
  <c r="AD133" i="46"/>
  <c r="AJ133" i="46"/>
  <c r="AE133" i="46"/>
  <c r="AG133" i="46"/>
  <c r="AK133" i="46"/>
  <c r="AM133" i="46"/>
  <c r="AF133" i="46"/>
  <c r="AI133" i="46"/>
  <c r="AJ124" i="46"/>
  <c r="AF124" i="46"/>
  <c r="AM124" i="46"/>
  <c r="AI124" i="46"/>
  <c r="AE124" i="46"/>
  <c r="AL124" i="46"/>
  <c r="AD124" i="46"/>
  <c r="AK124" i="46"/>
  <c r="AH124" i="46"/>
  <c r="AG124" i="46"/>
  <c r="AL198" i="46"/>
  <c r="AH198" i="46"/>
  <c r="AD198" i="46"/>
  <c r="AI198" i="46"/>
  <c r="AM198" i="46"/>
  <c r="AG198" i="46"/>
  <c r="AK198" i="46"/>
  <c r="AE198" i="46"/>
  <c r="AF198" i="46"/>
  <c r="AJ198" i="46"/>
  <c r="AM210" i="46"/>
  <c r="AI210" i="46"/>
  <c r="AE210" i="46"/>
  <c r="AL210" i="46"/>
  <c r="AH210" i="46"/>
  <c r="AD210" i="46"/>
  <c r="AK210" i="46"/>
  <c r="AJ210" i="46"/>
  <c r="AF210" i="46"/>
  <c r="AG210" i="46"/>
  <c r="AL109" i="46"/>
  <c r="AH109" i="46"/>
  <c r="AD109" i="46"/>
  <c r="AK109" i="46"/>
  <c r="AG109" i="46"/>
  <c r="AJ109" i="46"/>
  <c r="AM109" i="46"/>
  <c r="AI109" i="46"/>
  <c r="AF109" i="46"/>
  <c r="AE109" i="46"/>
  <c r="AL125" i="46"/>
  <c r="AM125" i="46"/>
  <c r="AH125" i="46"/>
  <c r="AD125" i="46"/>
  <c r="AK125" i="46"/>
  <c r="AG125" i="46"/>
  <c r="AJ125" i="46"/>
  <c r="AI125" i="46"/>
  <c r="AF125" i="46"/>
  <c r="AE125" i="46"/>
  <c r="AM228" i="46"/>
  <c r="AI228" i="46"/>
  <c r="AE228" i="46"/>
  <c r="AL228" i="46"/>
  <c r="AH228" i="46"/>
  <c r="AD228" i="46"/>
  <c r="AK228" i="46"/>
  <c r="AJ228" i="46"/>
  <c r="AF228" i="46"/>
  <c r="AG228" i="46"/>
  <c r="AM200" i="46"/>
  <c r="AI200" i="46"/>
  <c r="AE200" i="46"/>
  <c r="AL200" i="46"/>
  <c r="AH200" i="46"/>
  <c r="AD200" i="46"/>
  <c r="AG200" i="46"/>
  <c r="AF200" i="46"/>
  <c r="AJ200" i="46"/>
  <c r="AK200" i="46"/>
  <c r="AM212" i="46"/>
  <c r="AI212" i="46"/>
  <c r="AE212" i="46"/>
  <c r="AL212" i="46"/>
  <c r="AH212" i="46"/>
  <c r="AD212" i="46"/>
  <c r="AG212" i="46"/>
  <c r="AF212" i="46"/>
  <c r="AK212" i="46"/>
  <c r="AJ212" i="46"/>
  <c r="AK203" i="46"/>
  <c r="AG203" i="46"/>
  <c r="AJ203" i="46"/>
  <c r="AF203" i="46"/>
  <c r="AI203" i="46"/>
  <c r="AH203" i="46"/>
  <c r="AE203" i="46"/>
  <c r="AL203" i="46"/>
  <c r="AM203" i="46"/>
  <c r="AD203" i="46"/>
  <c r="AM224" i="46"/>
  <c r="AI224" i="46"/>
  <c r="AE224" i="46"/>
  <c r="AL224" i="46"/>
  <c r="AH224" i="46"/>
  <c r="AD224" i="46"/>
  <c r="AK224" i="46"/>
  <c r="AJ224" i="46"/>
  <c r="AG224" i="46"/>
  <c r="AF224" i="46"/>
  <c r="AM214" i="46"/>
  <c r="AI214" i="46"/>
  <c r="AE214" i="46"/>
  <c r="AL214" i="46"/>
  <c r="AH214" i="46"/>
  <c r="AD214" i="46"/>
  <c r="AK214" i="46"/>
  <c r="AJ214" i="46"/>
  <c r="AG214" i="46"/>
  <c r="AF214" i="46"/>
  <c r="AL113" i="46"/>
  <c r="AH113" i="46"/>
  <c r="AD113" i="46"/>
  <c r="AK113" i="46"/>
  <c r="AG113" i="46"/>
  <c r="AJ113" i="46"/>
  <c r="AM113" i="46"/>
  <c r="AI113" i="46"/>
  <c r="AF113" i="46"/>
  <c r="AE113" i="46"/>
  <c r="AL101" i="46"/>
  <c r="AH101" i="46"/>
  <c r="AD101" i="46"/>
  <c r="AK101" i="46"/>
  <c r="AG101" i="46"/>
  <c r="AJ101" i="46"/>
  <c r="AM101" i="46"/>
  <c r="AI101" i="46"/>
  <c r="AF101" i="46"/>
  <c r="AE101" i="46"/>
  <c r="AM222" i="46"/>
  <c r="AI222" i="46"/>
  <c r="AE222" i="46"/>
  <c r="AL222" i="46"/>
  <c r="AH222" i="46"/>
  <c r="AD222" i="46"/>
  <c r="AG222" i="46"/>
  <c r="AF222" i="46"/>
  <c r="AK222" i="46"/>
  <c r="AJ222" i="46"/>
  <c r="AM208" i="46"/>
  <c r="AI208" i="46"/>
  <c r="AE208" i="46"/>
  <c r="AL208" i="46"/>
  <c r="AH208" i="46"/>
  <c r="AD208" i="46"/>
  <c r="AG208" i="46"/>
  <c r="AF208" i="46"/>
  <c r="AJ208" i="46"/>
  <c r="AK208" i="46"/>
  <c r="AK199" i="46"/>
  <c r="AJ199" i="46"/>
  <c r="AF199" i="46"/>
  <c r="AI199" i="46"/>
  <c r="AD199" i="46"/>
  <c r="AH199" i="46"/>
  <c r="AM199" i="46"/>
  <c r="AE199" i="46"/>
  <c r="AL199" i="46"/>
  <c r="AG199" i="46"/>
  <c r="AK215" i="46"/>
  <c r="AG215" i="46"/>
  <c r="AJ215" i="46"/>
  <c r="AF215" i="46"/>
  <c r="AI215" i="46"/>
  <c r="AH215" i="46"/>
  <c r="AM215" i="46"/>
  <c r="AD215" i="46"/>
  <c r="AL215" i="46"/>
  <c r="AE215" i="46"/>
  <c r="AL131" i="46"/>
  <c r="AH131" i="46"/>
  <c r="AD131" i="46"/>
  <c r="AI131" i="46"/>
  <c r="AM131" i="46"/>
  <c r="AF131" i="46"/>
  <c r="AK131" i="46"/>
  <c r="AE131" i="46"/>
  <c r="AJ131" i="46"/>
  <c r="AG131" i="46"/>
  <c r="AM226" i="46"/>
  <c r="AI226" i="46"/>
  <c r="AE226" i="46"/>
  <c r="AL226" i="46"/>
  <c r="AH226" i="46"/>
  <c r="AD226" i="46"/>
  <c r="AG226" i="46"/>
  <c r="AF226" i="46"/>
  <c r="AJ226" i="46"/>
  <c r="AK226" i="46"/>
  <c r="AM204" i="46"/>
  <c r="AI204" i="46"/>
  <c r="AE204" i="46"/>
  <c r="AL204" i="46"/>
  <c r="AH204" i="46"/>
  <c r="AD204" i="46"/>
  <c r="AG204" i="46"/>
  <c r="AF204" i="46"/>
  <c r="AK204" i="46"/>
  <c r="AJ204" i="46"/>
  <c r="AK211" i="46"/>
  <c r="AG211" i="46"/>
  <c r="AJ211" i="46"/>
  <c r="AF211" i="46"/>
  <c r="AI211" i="46"/>
  <c r="AH211" i="46"/>
  <c r="AE211" i="46"/>
  <c r="AL211" i="46"/>
  <c r="AM211" i="46"/>
  <c r="AD211" i="46"/>
  <c r="AM206" i="46"/>
  <c r="AI206" i="46"/>
  <c r="AE206" i="46"/>
  <c r="AL206" i="46"/>
  <c r="AH206" i="46"/>
  <c r="AD206" i="46"/>
  <c r="AK206" i="46"/>
  <c r="AJ206" i="46"/>
  <c r="AG206" i="46"/>
  <c r="AF206" i="46"/>
  <c r="AL121" i="46"/>
  <c r="AH121" i="46"/>
  <c r="AD121" i="46"/>
  <c r="AK121" i="46"/>
  <c r="AG121" i="46"/>
  <c r="AJ121" i="46"/>
  <c r="AI121" i="46"/>
  <c r="AF121" i="46"/>
  <c r="AM121" i="46"/>
  <c r="AE121" i="46"/>
  <c r="AM216" i="46"/>
  <c r="AI216" i="46"/>
  <c r="AE216" i="46"/>
  <c r="AL216" i="46"/>
  <c r="AH216" i="46"/>
  <c r="AD216" i="46"/>
  <c r="AG216" i="46"/>
  <c r="AF216" i="46"/>
  <c r="AJ216" i="46"/>
  <c r="AK216" i="46"/>
  <c r="AK223" i="46"/>
  <c r="AG223" i="46"/>
  <c r="AJ223" i="46"/>
  <c r="AF223" i="46"/>
  <c r="AM223" i="46"/>
  <c r="AE223" i="46"/>
  <c r="AL223" i="46"/>
  <c r="AD223" i="46"/>
  <c r="AH223" i="46"/>
  <c r="AI223" i="46"/>
  <c r="AJ134" i="46"/>
  <c r="AF134" i="46"/>
  <c r="AK134" i="46"/>
  <c r="AE134" i="46"/>
  <c r="AL134" i="46"/>
  <c r="AD134" i="46"/>
  <c r="AI134" i="46"/>
  <c r="AH134" i="46"/>
  <c r="AG134" i="46"/>
  <c r="AM134" i="46"/>
  <c r="AJ112" i="46"/>
  <c r="AF112" i="46"/>
  <c r="AM112" i="46"/>
  <c r="AI112" i="46"/>
  <c r="AE112" i="46"/>
  <c r="AL112" i="46"/>
  <c r="AD112" i="46"/>
  <c r="AG112" i="46"/>
  <c r="AK112" i="46"/>
  <c r="AH112" i="46"/>
  <c r="AL119" i="46"/>
  <c r="AH119" i="46"/>
  <c r="AD119" i="46"/>
  <c r="AK119" i="46"/>
  <c r="AG119" i="46"/>
  <c r="AF119" i="46"/>
  <c r="AI119" i="46"/>
  <c r="AM119" i="46"/>
  <c r="AE119" i="46"/>
  <c r="AJ119" i="46"/>
  <c r="AJ114" i="46"/>
  <c r="AF114" i="46"/>
  <c r="AM114" i="46"/>
  <c r="AI114" i="46"/>
  <c r="AE114" i="46"/>
  <c r="AH114" i="46"/>
  <c r="AG114" i="46"/>
  <c r="AL114" i="46"/>
  <c r="AD114" i="46"/>
  <c r="AK114" i="46"/>
  <c r="AK213" i="46"/>
  <c r="AG213" i="46"/>
  <c r="AJ213" i="46"/>
  <c r="AF213" i="46"/>
  <c r="AM213" i="46"/>
  <c r="AE213" i="46"/>
  <c r="AL213" i="46"/>
  <c r="AD213" i="46"/>
  <c r="AH213" i="46"/>
  <c r="AI213" i="46"/>
  <c r="AL129" i="46"/>
  <c r="AH129" i="46"/>
  <c r="AD129" i="46"/>
  <c r="AI129" i="46"/>
  <c r="AM129" i="46"/>
  <c r="AG129" i="46"/>
  <c r="AK129" i="46"/>
  <c r="AJ129" i="46"/>
  <c r="AF129" i="46"/>
  <c r="AE129" i="46"/>
  <c r="AL115" i="46"/>
  <c r="AH115" i="46"/>
  <c r="AD115" i="46"/>
  <c r="AK115" i="46"/>
  <c r="AG115" i="46"/>
  <c r="AF115" i="46"/>
  <c r="AI115" i="46"/>
  <c r="AM115" i="46"/>
  <c r="AE115" i="46"/>
  <c r="AJ115" i="46"/>
  <c r="AJ106" i="46"/>
  <c r="AF106" i="46"/>
  <c r="AM106" i="46"/>
  <c r="AI106" i="46"/>
  <c r="AE106" i="46"/>
  <c r="AH106" i="46"/>
  <c r="AK106" i="46"/>
  <c r="AG106" i="46"/>
  <c r="AL106" i="46"/>
  <c r="AD106" i="46"/>
  <c r="AJ118" i="46"/>
  <c r="AF118" i="46"/>
  <c r="AM118" i="46"/>
  <c r="AI118" i="46"/>
  <c r="AE118" i="46"/>
  <c r="AH118" i="46"/>
  <c r="AG118" i="46"/>
  <c r="AL118" i="46"/>
  <c r="AD118" i="46"/>
  <c r="AK118" i="46"/>
  <c r="AK201" i="46"/>
  <c r="AG201" i="46"/>
  <c r="AJ201" i="46"/>
  <c r="AF201" i="46"/>
  <c r="AM201" i="46"/>
  <c r="AE201" i="46"/>
  <c r="AL201" i="46"/>
  <c r="AD201" i="46"/>
  <c r="AI201" i="46"/>
  <c r="AH201" i="46"/>
  <c r="AK217" i="46"/>
  <c r="AG217" i="46"/>
  <c r="AJ217" i="46"/>
  <c r="AF217" i="46"/>
  <c r="AM217" i="46"/>
  <c r="AE217" i="46"/>
  <c r="AL217" i="46"/>
  <c r="AD217" i="46"/>
  <c r="AI217" i="46"/>
  <c r="AH217" i="46"/>
  <c r="AJ136" i="46"/>
  <c r="AF136" i="46"/>
  <c r="AL136" i="46"/>
  <c r="AG136" i="46"/>
  <c r="AM136" i="46"/>
  <c r="AE136" i="46"/>
  <c r="AI136" i="46"/>
  <c r="AK136" i="46"/>
  <c r="AD136" i="46"/>
  <c r="AH136" i="46"/>
  <c r="AJ108" i="46"/>
  <c r="AF108" i="46"/>
  <c r="AM108" i="46"/>
  <c r="AI108" i="46"/>
  <c r="AE108" i="46"/>
  <c r="AL108" i="46"/>
  <c r="AD108" i="46"/>
  <c r="AG108" i="46"/>
  <c r="AK108" i="46"/>
  <c r="AH108" i="46"/>
  <c r="AJ120" i="46"/>
  <c r="AF120" i="46"/>
  <c r="AM120" i="46"/>
  <c r="AI120" i="46"/>
  <c r="AE120" i="46"/>
  <c r="AL120" i="46"/>
  <c r="AD120" i="46"/>
  <c r="AK120" i="46"/>
  <c r="AH120" i="46"/>
  <c r="AG120" i="46"/>
  <c r="AL111" i="46"/>
  <c r="AH111" i="46"/>
  <c r="AD111" i="46"/>
  <c r="AK111" i="46"/>
  <c r="AG111" i="46"/>
  <c r="AF111" i="46"/>
  <c r="AI111" i="46"/>
  <c r="AM111" i="46"/>
  <c r="AE111" i="46"/>
  <c r="AJ111" i="46"/>
  <c r="AJ128" i="46"/>
  <c r="AF128" i="46"/>
  <c r="AM128" i="46"/>
  <c r="AH128" i="46"/>
  <c r="AL128" i="46"/>
  <c r="AG128" i="46"/>
  <c r="AK128" i="46"/>
  <c r="AI128" i="46"/>
  <c r="AE128" i="46"/>
  <c r="AD128" i="46"/>
  <c r="AJ132" i="46"/>
  <c r="AF132" i="46"/>
  <c r="AI132" i="46"/>
  <c r="AD132" i="46"/>
  <c r="AK132" i="46"/>
  <c r="AG132" i="46"/>
  <c r="AH132" i="46"/>
  <c r="AM132" i="46"/>
  <c r="AL132" i="46"/>
  <c r="AE132" i="46"/>
  <c r="AJ122" i="46"/>
  <c r="AF122" i="46"/>
  <c r="AM122" i="46"/>
  <c r="AI122" i="46"/>
  <c r="AE122" i="46"/>
  <c r="AH122" i="46"/>
  <c r="AG122" i="46"/>
  <c r="AL122" i="46"/>
  <c r="AD122" i="46"/>
  <c r="AK122" i="46"/>
  <c r="AK205" i="46"/>
  <c r="AG205" i="46"/>
  <c r="AJ205" i="46"/>
  <c r="AF205" i="46"/>
  <c r="AM205" i="46"/>
  <c r="AE205" i="46"/>
  <c r="AL205" i="46"/>
  <c r="AD205" i="46"/>
  <c r="AH205" i="46"/>
  <c r="AI205" i="46"/>
  <c r="AK193" i="46"/>
  <c r="AG193" i="46"/>
  <c r="AJ193" i="46"/>
  <c r="AF193" i="46"/>
  <c r="AI193" i="46"/>
  <c r="AL193" i="46"/>
  <c r="AD193" i="46"/>
  <c r="AM193" i="46"/>
  <c r="AH193" i="46"/>
  <c r="AE193" i="46"/>
  <c r="AJ130" i="46"/>
  <c r="AF130" i="46"/>
  <c r="AM130" i="46"/>
  <c r="AI130" i="46"/>
  <c r="AD130" i="46"/>
  <c r="AL130" i="46"/>
  <c r="AH130" i="46"/>
  <c r="AE130" i="46"/>
  <c r="AK130" i="46"/>
  <c r="AG130" i="46"/>
  <c r="AJ116" i="46"/>
  <c r="AF116" i="46"/>
  <c r="AM116" i="46"/>
  <c r="AI116" i="46"/>
  <c r="AE116" i="46"/>
  <c r="AL116" i="46"/>
  <c r="AD116" i="46"/>
  <c r="AK116" i="46"/>
  <c r="AH116" i="46"/>
  <c r="AG116" i="46"/>
  <c r="AL107" i="46"/>
  <c r="AH107" i="46"/>
  <c r="AD107" i="46"/>
  <c r="AK107" i="46"/>
  <c r="AG107" i="46"/>
  <c r="AF107" i="46"/>
  <c r="AM107" i="46"/>
  <c r="AE107" i="46"/>
  <c r="AJ107" i="46"/>
  <c r="AI107" i="46"/>
  <c r="AL123" i="46"/>
  <c r="AH123" i="46"/>
  <c r="AD123" i="46"/>
  <c r="AK123" i="46"/>
  <c r="AG123" i="46"/>
  <c r="AF123" i="46"/>
  <c r="AM123" i="46"/>
  <c r="AE123" i="46"/>
  <c r="AJ123" i="46"/>
  <c r="AI123" i="46"/>
  <c r="AK140" i="45"/>
  <c r="AG140" i="45"/>
  <c r="AL140" i="45"/>
  <c r="AF140" i="45"/>
  <c r="AM140" i="45"/>
  <c r="AH140" i="45"/>
  <c r="AI140" i="45"/>
  <c r="AE140" i="45"/>
  <c r="AD140" i="45"/>
  <c r="AJ140" i="45"/>
  <c r="AM192" i="45"/>
  <c r="AI192" i="45"/>
  <c r="AE192" i="45"/>
  <c r="AH192" i="45"/>
  <c r="AJ192" i="45"/>
  <c r="AD192" i="45"/>
  <c r="AK192" i="45"/>
  <c r="AL192" i="45"/>
  <c r="AG192" i="45"/>
  <c r="AF192" i="45"/>
  <c r="AM141" i="45"/>
  <c r="AI141" i="45"/>
  <c r="AE141" i="45"/>
  <c r="AL141" i="45"/>
  <c r="AG141" i="45"/>
  <c r="AH141" i="45"/>
  <c r="AJ141" i="45"/>
  <c r="AF141" i="45"/>
  <c r="AD141" i="45"/>
  <c r="AK141" i="45"/>
  <c r="W149" i="47"/>
  <c r="S149" i="47"/>
  <c r="V149" i="47"/>
  <c r="Q149" i="47"/>
  <c r="U149" i="47"/>
  <c r="R149" i="47"/>
  <c r="Y149" i="47"/>
  <c r="X149" i="47"/>
  <c r="T149" i="47"/>
  <c r="V146" i="47"/>
  <c r="R146" i="47"/>
  <c r="W146" i="47"/>
  <c r="Q146" i="47"/>
  <c r="U146" i="47"/>
  <c r="X146" i="47"/>
  <c r="T146" i="47"/>
  <c r="S146" i="47"/>
  <c r="Y146" i="47"/>
  <c r="V142" i="47"/>
  <c r="R142" i="47"/>
  <c r="Y142" i="47"/>
  <c r="T142" i="47"/>
  <c r="U142" i="47"/>
  <c r="S142" i="47"/>
  <c r="X142" i="47"/>
  <c r="Q142" i="47"/>
  <c r="W142" i="47"/>
  <c r="Y164" i="47"/>
  <c r="U164" i="47"/>
  <c r="Q164" i="47"/>
  <c r="X164" i="47"/>
  <c r="T164" i="47"/>
  <c r="S164" i="47"/>
  <c r="R164" i="47"/>
  <c r="W164" i="47"/>
  <c r="V164" i="47"/>
  <c r="X144" i="47"/>
  <c r="T144" i="47"/>
  <c r="Y144" i="47"/>
  <c r="S144" i="47"/>
  <c r="W144" i="47"/>
  <c r="R144" i="47"/>
  <c r="U144" i="47"/>
  <c r="Q144" i="47"/>
  <c r="V144" i="47"/>
  <c r="Y143" i="47"/>
  <c r="U143" i="47"/>
  <c r="Q143" i="47"/>
  <c r="W143" i="47"/>
  <c r="V143" i="47"/>
  <c r="S143" i="47"/>
  <c r="R143" i="47"/>
  <c r="X143" i="47"/>
  <c r="T143" i="47"/>
  <c r="W145" i="47"/>
  <c r="S145" i="47"/>
  <c r="U145" i="47"/>
  <c r="Y145" i="47"/>
  <c r="T145" i="47"/>
  <c r="V145" i="47"/>
  <c r="R145" i="47"/>
  <c r="Q145" i="47"/>
  <c r="X145" i="47"/>
  <c r="V163" i="47"/>
  <c r="R163" i="47"/>
  <c r="Y163" i="47"/>
  <c r="U163" i="47"/>
  <c r="Q163" i="47"/>
  <c r="T163" i="47"/>
  <c r="S163" i="47"/>
  <c r="X163" i="47"/>
  <c r="W163" i="47"/>
  <c r="Y147" i="47"/>
  <c r="U147" i="47"/>
  <c r="Q147" i="47"/>
  <c r="X147" i="47"/>
  <c r="S147" i="47"/>
  <c r="W147" i="47"/>
  <c r="R147" i="47"/>
  <c r="V147" i="47"/>
  <c r="T147" i="47"/>
  <c r="X148" i="47"/>
  <c r="T148" i="47"/>
  <c r="U148" i="47"/>
  <c r="Y148" i="47"/>
  <c r="S148" i="47"/>
  <c r="Q148" i="47"/>
  <c r="W148" i="47"/>
  <c r="V148" i="47"/>
  <c r="R148" i="47"/>
  <c r="Y131" i="46"/>
  <c r="U131" i="46"/>
  <c r="Q131" i="46"/>
  <c r="T131" i="46"/>
  <c r="X131" i="46"/>
  <c r="S131" i="46"/>
  <c r="V131" i="46"/>
  <c r="R131" i="46"/>
  <c r="W131" i="46"/>
  <c r="V226" i="46"/>
  <c r="R226" i="46"/>
  <c r="Y226" i="46"/>
  <c r="U226" i="46"/>
  <c r="Q226" i="46"/>
  <c r="X226" i="46"/>
  <c r="W226" i="46"/>
  <c r="T226" i="46"/>
  <c r="S226" i="46"/>
  <c r="Y204" i="46"/>
  <c r="U204" i="46"/>
  <c r="Q204" i="46"/>
  <c r="W204" i="46"/>
  <c r="R204" i="46"/>
  <c r="V204" i="46"/>
  <c r="T204" i="46"/>
  <c r="S204" i="46"/>
  <c r="X204" i="46"/>
  <c r="W211" i="46"/>
  <c r="S211" i="46"/>
  <c r="V211" i="46"/>
  <c r="R211" i="46"/>
  <c r="U211" i="46"/>
  <c r="T211" i="46"/>
  <c r="Q211" i="46"/>
  <c r="Y211" i="46"/>
  <c r="X211" i="46"/>
  <c r="V195" i="46"/>
  <c r="R195" i="46"/>
  <c r="X195" i="46"/>
  <c r="S195" i="46"/>
  <c r="W195" i="46"/>
  <c r="Q195" i="46"/>
  <c r="Y195" i="46"/>
  <c r="U195" i="46"/>
  <c r="T195" i="46"/>
  <c r="Y135" i="46"/>
  <c r="U135" i="46"/>
  <c r="Q135" i="46"/>
  <c r="V135" i="46"/>
  <c r="T135" i="46"/>
  <c r="R135" i="46"/>
  <c r="X135" i="46"/>
  <c r="W135" i="46"/>
  <c r="S135" i="46"/>
  <c r="W194" i="46"/>
  <c r="S194" i="46"/>
  <c r="V194" i="46"/>
  <c r="Q194" i="46"/>
  <c r="U194" i="46"/>
  <c r="Y194" i="46"/>
  <c r="X194" i="46"/>
  <c r="T194" i="46"/>
  <c r="R194" i="46"/>
  <c r="W225" i="46"/>
  <c r="S225" i="46"/>
  <c r="V225" i="46"/>
  <c r="R225" i="46"/>
  <c r="Y225" i="46"/>
  <c r="Q225" i="46"/>
  <c r="X225" i="46"/>
  <c r="U225" i="46"/>
  <c r="T225" i="46"/>
  <c r="V216" i="46"/>
  <c r="R216" i="46"/>
  <c r="Y216" i="46"/>
  <c r="U216" i="46"/>
  <c r="Q216" i="46"/>
  <c r="X216" i="46"/>
  <c r="W216" i="46"/>
  <c r="T216" i="46"/>
  <c r="S216" i="46"/>
  <c r="W202" i="46"/>
  <c r="S202" i="46"/>
  <c r="Y202" i="46"/>
  <c r="T202" i="46"/>
  <c r="X202" i="46"/>
  <c r="R202" i="46"/>
  <c r="Q202" i="46"/>
  <c r="V202" i="46"/>
  <c r="U202" i="46"/>
  <c r="Y117" i="46"/>
  <c r="U117" i="46"/>
  <c r="Q117" i="46"/>
  <c r="T117" i="46"/>
  <c r="V117" i="46"/>
  <c r="S117" i="46"/>
  <c r="X117" i="46"/>
  <c r="R117" i="46"/>
  <c r="W117" i="46"/>
  <c r="Y196" i="46"/>
  <c r="U196" i="46"/>
  <c r="Q196" i="46"/>
  <c r="T196" i="46"/>
  <c r="X196" i="46"/>
  <c r="S196" i="46"/>
  <c r="R196" i="46"/>
  <c r="W196" i="46"/>
  <c r="V196" i="46"/>
  <c r="W229" i="46"/>
  <c r="S229" i="46"/>
  <c r="V229" i="46"/>
  <c r="R229" i="46"/>
  <c r="U229" i="46"/>
  <c r="T229" i="46"/>
  <c r="Q229" i="46"/>
  <c r="Y229" i="46"/>
  <c r="X229" i="46"/>
  <c r="X206" i="46"/>
  <c r="T206" i="46"/>
  <c r="W206" i="46"/>
  <c r="S206" i="46"/>
  <c r="R206" i="46"/>
  <c r="Y206" i="46"/>
  <c r="Q206" i="46"/>
  <c r="V206" i="46"/>
  <c r="U206" i="46"/>
  <c r="Y121" i="46"/>
  <c r="U121" i="46"/>
  <c r="Q121" i="46"/>
  <c r="V121" i="46"/>
  <c r="T121" i="46"/>
  <c r="S121" i="46"/>
  <c r="X121" i="46"/>
  <c r="R121" i="46"/>
  <c r="W121" i="46"/>
  <c r="W221" i="46"/>
  <c r="S221" i="46"/>
  <c r="V221" i="46"/>
  <c r="R221" i="46"/>
  <c r="U221" i="46"/>
  <c r="T221" i="46"/>
  <c r="Y221" i="46"/>
  <c r="X221" i="46"/>
  <c r="Q221" i="46"/>
  <c r="W207" i="46"/>
  <c r="S207" i="46"/>
  <c r="V207" i="46"/>
  <c r="R207" i="46"/>
  <c r="Y207" i="46"/>
  <c r="Q207" i="46"/>
  <c r="X207" i="46"/>
  <c r="U207" i="46"/>
  <c r="T207" i="46"/>
  <c r="X110" i="46"/>
  <c r="Y110" i="46"/>
  <c r="T110" i="46"/>
  <c r="U110" i="46"/>
  <c r="S110" i="46"/>
  <c r="W110" i="46"/>
  <c r="R110" i="46"/>
  <c r="V110" i="46"/>
  <c r="Q110" i="46"/>
  <c r="Y209" i="46"/>
  <c r="U209" i="46"/>
  <c r="Q209" i="46"/>
  <c r="X209" i="46"/>
  <c r="T209" i="46"/>
  <c r="W209" i="46"/>
  <c r="V209" i="46"/>
  <c r="S209" i="46"/>
  <c r="R209" i="46"/>
  <c r="V104" i="46"/>
  <c r="R104" i="46"/>
  <c r="U104" i="46"/>
  <c r="Y104" i="46"/>
  <c r="T104" i="46"/>
  <c r="X104" i="46"/>
  <c r="S104" i="46"/>
  <c r="W104" i="46"/>
  <c r="Q104" i="46"/>
  <c r="W137" i="46"/>
  <c r="S137" i="46"/>
  <c r="Y137" i="46"/>
  <c r="T137" i="46"/>
  <c r="X137" i="46"/>
  <c r="R137" i="46"/>
  <c r="U137" i="46"/>
  <c r="Q137" i="46"/>
  <c r="V137" i="46"/>
  <c r="W103" i="46"/>
  <c r="S103" i="46"/>
  <c r="Y103" i="46"/>
  <c r="T103" i="46"/>
  <c r="X103" i="46"/>
  <c r="R103" i="46"/>
  <c r="V103" i="46"/>
  <c r="Q103" i="46"/>
  <c r="U103" i="46"/>
  <c r="Y227" i="46"/>
  <c r="U227" i="46"/>
  <c r="Q227" i="46"/>
  <c r="X227" i="46"/>
  <c r="T227" i="46"/>
  <c r="W227" i="46"/>
  <c r="V227" i="46"/>
  <c r="S227" i="46"/>
  <c r="R227" i="46"/>
  <c r="X102" i="46"/>
  <c r="T102" i="46"/>
  <c r="W102" i="46"/>
  <c r="R102" i="46"/>
  <c r="V102" i="46"/>
  <c r="Q102" i="46"/>
  <c r="U102" i="46"/>
  <c r="Y102" i="46"/>
  <c r="S102" i="46"/>
  <c r="W133" i="46"/>
  <c r="S133" i="46"/>
  <c r="X133" i="46"/>
  <c r="R133" i="46"/>
  <c r="V133" i="46"/>
  <c r="Q133" i="46"/>
  <c r="Y133" i="46"/>
  <c r="U133" i="46"/>
  <c r="T133" i="46"/>
  <c r="W115" i="46"/>
  <c r="S115" i="46"/>
  <c r="V115" i="46"/>
  <c r="Q115" i="46"/>
  <c r="Y115" i="46"/>
  <c r="R115" i="46"/>
  <c r="X115" i="46"/>
  <c r="U115" i="46"/>
  <c r="T115" i="46"/>
  <c r="W198" i="46"/>
  <c r="S198" i="46"/>
  <c r="X198" i="46"/>
  <c r="R198" i="46"/>
  <c r="V198" i="46"/>
  <c r="Q198" i="46"/>
  <c r="U198" i="46"/>
  <c r="T198" i="46"/>
  <c r="Y198" i="46"/>
  <c r="X210" i="46"/>
  <c r="T210" i="46"/>
  <c r="W210" i="46"/>
  <c r="S210" i="46"/>
  <c r="V210" i="46"/>
  <c r="U210" i="46"/>
  <c r="Y210" i="46"/>
  <c r="R210" i="46"/>
  <c r="Q210" i="46"/>
  <c r="Y109" i="46"/>
  <c r="U109" i="46"/>
  <c r="Q109" i="46"/>
  <c r="X109" i="46"/>
  <c r="S109" i="46"/>
  <c r="W109" i="46"/>
  <c r="R109" i="46"/>
  <c r="V109" i="46"/>
  <c r="T109" i="46"/>
  <c r="Y125" i="46"/>
  <c r="U125" i="46"/>
  <c r="Q125" i="46"/>
  <c r="W125" i="46"/>
  <c r="R125" i="46"/>
  <c r="T125" i="46"/>
  <c r="S125" i="46"/>
  <c r="X125" i="46"/>
  <c r="V125" i="46"/>
  <c r="X228" i="46"/>
  <c r="T228" i="46"/>
  <c r="W228" i="46"/>
  <c r="S228" i="46"/>
  <c r="V228" i="46"/>
  <c r="U228" i="46"/>
  <c r="Y228" i="46"/>
  <c r="R228" i="46"/>
  <c r="Q228" i="46"/>
  <c r="Y200" i="46"/>
  <c r="U200" i="46"/>
  <c r="Q200" i="46"/>
  <c r="V200" i="46"/>
  <c r="T200" i="46"/>
  <c r="X200" i="46"/>
  <c r="W200" i="46"/>
  <c r="S200" i="46"/>
  <c r="R200" i="46"/>
  <c r="V212" i="46"/>
  <c r="R212" i="46"/>
  <c r="Y212" i="46"/>
  <c r="U212" i="46"/>
  <c r="Q212" i="46"/>
  <c r="T212" i="46"/>
  <c r="S212" i="46"/>
  <c r="X212" i="46"/>
  <c r="W212" i="46"/>
  <c r="V203" i="46"/>
  <c r="R203" i="46"/>
  <c r="U203" i="46"/>
  <c r="Y203" i="46"/>
  <c r="T203" i="46"/>
  <c r="S203" i="46"/>
  <c r="Q203" i="46"/>
  <c r="X203" i="46"/>
  <c r="W203" i="46"/>
  <c r="X224" i="46"/>
  <c r="T224" i="46"/>
  <c r="W224" i="46"/>
  <c r="S224" i="46"/>
  <c r="R224" i="46"/>
  <c r="Y224" i="46"/>
  <c r="Q224" i="46"/>
  <c r="V224" i="46"/>
  <c r="U224" i="46"/>
  <c r="X214" i="46"/>
  <c r="T214" i="46"/>
  <c r="W214" i="46"/>
  <c r="S214" i="46"/>
  <c r="R214" i="46"/>
  <c r="Y214" i="46"/>
  <c r="Q214" i="46"/>
  <c r="V214" i="46"/>
  <c r="U214" i="46"/>
  <c r="Y113" i="46"/>
  <c r="U113" i="46"/>
  <c r="Q113" i="46"/>
  <c r="X113" i="46"/>
  <c r="S113" i="46"/>
  <c r="V113" i="46"/>
  <c r="T113" i="46"/>
  <c r="R113" i="46"/>
  <c r="W113" i="46"/>
  <c r="Y101" i="46"/>
  <c r="U101" i="46"/>
  <c r="Q101" i="46"/>
  <c r="V101" i="46"/>
  <c r="T101" i="46"/>
  <c r="X101" i="46"/>
  <c r="S101" i="46"/>
  <c r="W101" i="46"/>
  <c r="R101" i="46"/>
  <c r="V222" i="46"/>
  <c r="R222" i="46"/>
  <c r="Y222" i="46"/>
  <c r="U222" i="46"/>
  <c r="Q222" i="46"/>
  <c r="T222" i="46"/>
  <c r="S222" i="46"/>
  <c r="X222" i="46"/>
  <c r="W222" i="46"/>
  <c r="V208" i="46"/>
  <c r="R208" i="46"/>
  <c r="Y208" i="46"/>
  <c r="U208" i="46"/>
  <c r="Q208" i="46"/>
  <c r="X208" i="46"/>
  <c r="W208" i="46"/>
  <c r="T208" i="46"/>
  <c r="S208" i="46"/>
  <c r="V199" i="46"/>
  <c r="R199" i="46"/>
  <c r="Y199" i="46"/>
  <c r="T199" i="46"/>
  <c r="X199" i="46"/>
  <c r="S199" i="46"/>
  <c r="W199" i="46"/>
  <c r="U199" i="46"/>
  <c r="Q199" i="46"/>
  <c r="W215" i="46"/>
  <c r="S215" i="46"/>
  <c r="V215" i="46"/>
  <c r="R215" i="46"/>
  <c r="Y215" i="46"/>
  <c r="Q215" i="46"/>
  <c r="X215" i="46"/>
  <c r="U215" i="46"/>
  <c r="T215" i="46"/>
  <c r="Y223" i="46"/>
  <c r="U223" i="46"/>
  <c r="Q223" i="46"/>
  <c r="X223" i="46"/>
  <c r="T223" i="46"/>
  <c r="S223" i="46"/>
  <c r="R223" i="46"/>
  <c r="W223" i="46"/>
  <c r="V223" i="46"/>
  <c r="V134" i="46"/>
  <c r="R134" i="46"/>
  <c r="Y134" i="46"/>
  <c r="T134" i="46"/>
  <c r="X134" i="46"/>
  <c r="S134" i="46"/>
  <c r="W134" i="46"/>
  <c r="U134" i="46"/>
  <c r="Q134" i="46"/>
  <c r="V112" i="46"/>
  <c r="R112" i="46"/>
  <c r="W112" i="46"/>
  <c r="Q112" i="46"/>
  <c r="X112" i="46"/>
  <c r="U112" i="46"/>
  <c r="T112" i="46"/>
  <c r="Y112" i="46"/>
  <c r="S112" i="46"/>
  <c r="W119" i="46"/>
  <c r="S119" i="46"/>
  <c r="X119" i="46"/>
  <c r="R119" i="46"/>
  <c r="Y119" i="46"/>
  <c r="Q119" i="46"/>
  <c r="V119" i="46"/>
  <c r="U119" i="46"/>
  <c r="T119" i="46"/>
  <c r="X114" i="46"/>
  <c r="T114" i="46"/>
  <c r="U114" i="46"/>
  <c r="S114" i="46"/>
  <c r="Y114" i="46"/>
  <c r="R114" i="46"/>
  <c r="W114" i="46"/>
  <c r="Q114" i="46"/>
  <c r="V114" i="46"/>
  <c r="Y213" i="46"/>
  <c r="U213" i="46"/>
  <c r="Q213" i="46"/>
  <c r="X213" i="46"/>
  <c r="T213" i="46"/>
  <c r="S213" i="46"/>
  <c r="R213" i="46"/>
  <c r="W213" i="46"/>
  <c r="V213" i="46"/>
  <c r="W129" i="46"/>
  <c r="S129" i="46"/>
  <c r="V129" i="46"/>
  <c r="Q129" i="46"/>
  <c r="U129" i="46"/>
  <c r="R129" i="46"/>
  <c r="Y129" i="46"/>
  <c r="X129" i="46"/>
  <c r="T129" i="46"/>
  <c r="V124" i="46"/>
  <c r="R124" i="46"/>
  <c r="U124" i="46"/>
  <c r="W124" i="46"/>
  <c r="T124" i="46"/>
  <c r="Y124" i="46"/>
  <c r="S124" i="46"/>
  <c r="X124" i="46"/>
  <c r="Q124" i="46"/>
  <c r="X106" i="46"/>
  <c r="T106" i="46"/>
  <c r="Y106" i="46"/>
  <c r="S106" i="46"/>
  <c r="W106" i="46"/>
  <c r="R106" i="46"/>
  <c r="V106" i="46"/>
  <c r="Q106" i="46"/>
  <c r="U106" i="46"/>
  <c r="X118" i="46"/>
  <c r="T118" i="46"/>
  <c r="V118" i="46"/>
  <c r="Q118" i="46"/>
  <c r="S118" i="46"/>
  <c r="Y118" i="46"/>
  <c r="R118" i="46"/>
  <c r="W118" i="46"/>
  <c r="U118" i="46"/>
  <c r="X201" i="46"/>
  <c r="T201" i="46"/>
  <c r="W201" i="46"/>
  <c r="R201" i="46"/>
  <c r="V201" i="46"/>
  <c r="Q201" i="46"/>
  <c r="Y201" i="46"/>
  <c r="U201" i="46"/>
  <c r="S201" i="46"/>
  <c r="Y217" i="46"/>
  <c r="U217" i="46"/>
  <c r="Q217" i="46"/>
  <c r="X217" i="46"/>
  <c r="T217" i="46"/>
  <c r="W217" i="46"/>
  <c r="V217" i="46"/>
  <c r="S217" i="46"/>
  <c r="R217" i="46"/>
  <c r="X136" i="46"/>
  <c r="T136" i="46"/>
  <c r="W136" i="46"/>
  <c r="R136" i="46"/>
  <c r="V136" i="46"/>
  <c r="Q136" i="46"/>
  <c r="S136" i="46"/>
  <c r="Y136" i="46"/>
  <c r="U136" i="46"/>
  <c r="V108" i="46"/>
  <c r="R108" i="46"/>
  <c r="W108" i="46"/>
  <c r="Q108" i="46"/>
  <c r="U108" i="46"/>
  <c r="Y108" i="46"/>
  <c r="T108" i="46"/>
  <c r="X108" i="46"/>
  <c r="S108" i="46"/>
  <c r="V120" i="46"/>
  <c r="R120" i="46"/>
  <c r="Y120" i="46"/>
  <c r="T120" i="46"/>
  <c r="W120" i="46"/>
  <c r="U120" i="46"/>
  <c r="S120" i="46"/>
  <c r="X120" i="46"/>
  <c r="Q120" i="46"/>
  <c r="W111" i="46"/>
  <c r="S111" i="46"/>
  <c r="U111" i="46"/>
  <c r="Y111" i="46"/>
  <c r="R111" i="46"/>
  <c r="X111" i="46"/>
  <c r="Q111" i="46"/>
  <c r="V111" i="46"/>
  <c r="T111" i="46"/>
  <c r="X128" i="46"/>
  <c r="T128" i="46"/>
  <c r="Y128" i="46"/>
  <c r="S128" i="46"/>
  <c r="R128" i="46"/>
  <c r="W128" i="46"/>
  <c r="Q128" i="46"/>
  <c r="V128" i="46"/>
  <c r="U128" i="46"/>
  <c r="X132" i="46"/>
  <c r="T132" i="46"/>
  <c r="V132" i="46"/>
  <c r="Q132" i="46"/>
  <c r="U132" i="46"/>
  <c r="W132" i="46"/>
  <c r="S132" i="46"/>
  <c r="R132" i="46"/>
  <c r="Y132" i="46"/>
  <c r="X122" i="46"/>
  <c r="T122" i="46"/>
  <c r="W122" i="46"/>
  <c r="R122" i="46"/>
  <c r="S122" i="46"/>
  <c r="Y122" i="46"/>
  <c r="Q122" i="46"/>
  <c r="V122" i="46"/>
  <c r="U122" i="46"/>
  <c r="Y205" i="46"/>
  <c r="U205" i="46"/>
  <c r="X205" i="46"/>
  <c r="T205" i="46"/>
  <c r="S205" i="46"/>
  <c r="R205" i="46"/>
  <c r="W205" i="46"/>
  <c r="V205" i="46"/>
  <c r="Q205" i="46"/>
  <c r="X193" i="46"/>
  <c r="T193" i="46"/>
  <c r="U193" i="46"/>
  <c r="Y193" i="46"/>
  <c r="S193" i="46"/>
  <c r="W193" i="46"/>
  <c r="V193" i="46"/>
  <c r="R193" i="46"/>
  <c r="Q193" i="46"/>
  <c r="V130" i="46"/>
  <c r="R130" i="46"/>
  <c r="X130" i="46"/>
  <c r="S130" i="46"/>
  <c r="W130" i="46"/>
  <c r="Q130" i="46"/>
  <c r="T130" i="46"/>
  <c r="Y130" i="46"/>
  <c r="U130" i="46"/>
  <c r="V116" i="46"/>
  <c r="R116" i="46"/>
  <c r="X116" i="46"/>
  <c r="S116" i="46"/>
  <c r="W116" i="46"/>
  <c r="U116" i="46"/>
  <c r="T116" i="46"/>
  <c r="Y116" i="46"/>
  <c r="Q116" i="46"/>
  <c r="W107" i="46"/>
  <c r="S107" i="46"/>
  <c r="U107" i="46"/>
  <c r="Y107" i="46"/>
  <c r="T107" i="46"/>
  <c r="X107" i="46"/>
  <c r="R107" i="46"/>
  <c r="V107" i="46"/>
  <c r="Q107" i="46"/>
  <c r="W123" i="46"/>
  <c r="S123" i="46"/>
  <c r="Y123" i="46"/>
  <c r="T123" i="46"/>
  <c r="X123" i="46"/>
  <c r="Q123" i="46"/>
  <c r="V123" i="46"/>
  <c r="U123" i="46"/>
  <c r="R123" i="46"/>
  <c r="V140" i="45"/>
  <c r="R140" i="45"/>
  <c r="X140" i="45"/>
  <c r="Y140" i="45"/>
  <c r="T140" i="45"/>
  <c r="S140" i="45"/>
  <c r="W140" i="45"/>
  <c r="Q140" i="45"/>
  <c r="U140" i="45"/>
  <c r="Y192" i="45"/>
  <c r="U192" i="45"/>
  <c r="Q192" i="45"/>
  <c r="T192" i="45"/>
  <c r="W192" i="45"/>
  <c r="X192" i="45"/>
  <c r="R192" i="45"/>
  <c r="V192" i="45"/>
  <c r="S192" i="45"/>
  <c r="Y141" i="45"/>
  <c r="U141" i="45"/>
  <c r="Q141" i="45"/>
  <c r="S141" i="45"/>
  <c r="V141" i="45"/>
  <c r="T141" i="45"/>
  <c r="X141" i="45"/>
  <c r="W141" i="45"/>
  <c r="R141" i="45"/>
  <c r="F217" i="46"/>
  <c r="J205" i="46"/>
  <c r="D202" i="46"/>
  <c r="K226" i="46"/>
  <c r="F229" i="46"/>
  <c r="L211" i="46"/>
  <c r="J225" i="46"/>
  <c r="L207" i="46"/>
  <c r="I216" i="46"/>
  <c r="N223" i="46"/>
  <c r="J209" i="46"/>
  <c r="L227" i="46"/>
  <c r="P198" i="46"/>
  <c r="O210" i="46"/>
  <c r="E228" i="46"/>
  <c r="F200" i="46"/>
  <c r="E212" i="46"/>
  <c r="O224" i="46"/>
  <c r="G214" i="46"/>
  <c r="I222" i="46"/>
  <c r="I208" i="46"/>
  <c r="E199" i="46"/>
  <c r="D215" i="46"/>
  <c r="M199" i="46"/>
  <c r="P211" i="46"/>
  <c r="L199" i="46"/>
  <c r="AP199" i="46"/>
  <c r="O215" i="46"/>
  <c r="G228" i="46"/>
  <c r="M208" i="46"/>
  <c r="H200" i="46"/>
  <c r="P207" i="46"/>
  <c r="K213" i="46"/>
  <c r="G208" i="46"/>
  <c r="N203" i="46"/>
  <c r="M198" i="46"/>
  <c r="D214" i="46"/>
  <c r="G212" i="46"/>
  <c r="F228" i="46"/>
  <c r="F223" i="46"/>
  <c r="I200" i="46"/>
  <c r="E224" i="46"/>
  <c r="I227" i="46"/>
  <c r="AP215" i="46"/>
  <c r="K209" i="46"/>
  <c r="E214" i="46"/>
  <c r="F215" i="46"/>
  <c r="P212" i="46"/>
  <c r="M222" i="46"/>
  <c r="I210" i="46"/>
  <c r="AP229" i="46"/>
  <c r="H202" i="46"/>
  <c r="L208" i="46"/>
  <c r="K228" i="46"/>
  <c r="J214" i="46"/>
  <c r="E215" i="46"/>
  <c r="J224" i="46"/>
  <c r="N210" i="46"/>
  <c r="G199" i="46"/>
  <c r="H208" i="46"/>
  <c r="J208" i="46"/>
  <c r="D228" i="46"/>
  <c r="I228" i="46"/>
  <c r="K214" i="46"/>
  <c r="H203" i="46"/>
  <c r="E203" i="46"/>
  <c r="M215" i="46"/>
  <c r="H215" i="46"/>
  <c r="M200" i="46"/>
  <c r="J200" i="46"/>
  <c r="O212" i="46"/>
  <c r="I212" i="46"/>
  <c r="O222" i="46"/>
  <c r="K222" i="46"/>
  <c r="L224" i="46"/>
  <c r="M224" i="46"/>
  <c r="I198" i="46"/>
  <c r="N198" i="46"/>
  <c r="M210" i="46"/>
  <c r="P199" i="46"/>
  <c r="K199" i="46"/>
  <c r="AP198" i="46"/>
  <c r="AP228" i="46"/>
  <c r="N228" i="46"/>
  <c r="N214" i="46"/>
  <c r="D203" i="46"/>
  <c r="G203" i="46"/>
  <c r="K215" i="46"/>
  <c r="L200" i="46"/>
  <c r="H212" i="46"/>
  <c r="H222" i="46"/>
  <c r="H198" i="46"/>
  <c r="E210" i="46"/>
  <c r="H199" i="46"/>
  <c r="AP200" i="46"/>
  <c r="AP203" i="46"/>
  <c r="K208" i="46"/>
  <c r="O208" i="46"/>
  <c r="E217" i="46"/>
  <c r="L228" i="46"/>
  <c r="M228" i="46"/>
  <c r="H214" i="46"/>
  <c r="O214" i="46"/>
  <c r="P203" i="46"/>
  <c r="I203" i="46"/>
  <c r="L215" i="46"/>
  <c r="G200" i="46"/>
  <c r="N200" i="46"/>
  <c r="J212" i="46"/>
  <c r="M212" i="46"/>
  <c r="J222" i="46"/>
  <c r="P222" i="46"/>
  <c r="D224" i="46"/>
  <c r="G224" i="46"/>
  <c r="E198" i="46"/>
  <c r="H210" i="46"/>
  <c r="G210" i="46"/>
  <c r="D199" i="46"/>
  <c r="I199" i="46"/>
  <c r="D201" i="46"/>
  <c r="D204" i="46"/>
  <c r="D205" i="46"/>
  <c r="D216" i="46"/>
  <c r="M201" i="46"/>
  <c r="O227" i="46"/>
  <c r="AP222" i="46"/>
  <c r="AP212" i="46"/>
  <c r="F208" i="46"/>
  <c r="E208" i="46"/>
  <c r="D209" i="46"/>
  <c r="J228" i="46"/>
  <c r="H228" i="46"/>
  <c r="O228" i="46"/>
  <c r="F214" i="46"/>
  <c r="M214" i="46"/>
  <c r="P214" i="46"/>
  <c r="H223" i="46"/>
  <c r="L203" i="46"/>
  <c r="J203" i="46"/>
  <c r="K203" i="46"/>
  <c r="M203" i="46"/>
  <c r="J215" i="46"/>
  <c r="I215" i="46"/>
  <c r="P215" i="46"/>
  <c r="K200" i="46"/>
  <c r="O200" i="46"/>
  <c r="P200" i="46"/>
  <c r="L212" i="46"/>
  <c r="F212" i="46"/>
  <c r="N212" i="46"/>
  <c r="F213" i="46"/>
  <c r="G222" i="46"/>
  <c r="N222" i="46"/>
  <c r="E222" i="46"/>
  <c r="I224" i="46"/>
  <c r="P224" i="46"/>
  <c r="K224" i="46"/>
  <c r="O198" i="46"/>
  <c r="K198" i="46"/>
  <c r="F198" i="46"/>
  <c r="L198" i="46"/>
  <c r="P210" i="46"/>
  <c r="F210" i="46"/>
  <c r="K210" i="46"/>
  <c r="J199" i="46"/>
  <c r="F199" i="46"/>
  <c r="O199" i="46"/>
  <c r="AP227" i="46"/>
  <c r="AP209" i="46"/>
  <c r="N209" i="46"/>
  <c r="AP224" i="46"/>
  <c r="AP208" i="46"/>
  <c r="AP210" i="46"/>
  <c r="AP214" i="46"/>
  <c r="N208" i="46"/>
  <c r="P208" i="46"/>
  <c r="D208" i="46"/>
  <c r="L209" i="46"/>
  <c r="P228" i="46"/>
  <c r="I214" i="46"/>
  <c r="L214" i="46"/>
  <c r="O223" i="46"/>
  <c r="F203" i="46"/>
  <c r="O203" i="46"/>
  <c r="G215" i="46"/>
  <c r="N215" i="46"/>
  <c r="E200" i="46"/>
  <c r="D200" i="46"/>
  <c r="D212" i="46"/>
  <c r="K212" i="46"/>
  <c r="D222" i="46"/>
  <c r="L222" i="46"/>
  <c r="F222" i="46"/>
  <c r="F224" i="46"/>
  <c r="N224" i="46"/>
  <c r="H224" i="46"/>
  <c r="D198" i="46"/>
  <c r="G198" i="46"/>
  <c r="J198" i="46"/>
  <c r="J210" i="46"/>
  <c r="D210" i="46"/>
  <c r="L210" i="46"/>
  <c r="P227" i="46"/>
  <c r="N199" i="46"/>
  <c r="J229" i="46"/>
  <c r="P216" i="46"/>
  <c r="M207" i="46"/>
  <c r="O226" i="46"/>
  <c r="K202" i="46"/>
  <c r="L206" i="46"/>
  <c r="F204" i="46"/>
  <c r="G225" i="46"/>
  <c r="G229" i="46"/>
  <c r="I206" i="46"/>
  <c r="N225" i="46"/>
  <c r="M226" i="46"/>
  <c r="G217" i="46"/>
  <c r="P217" i="46"/>
  <c r="F201" i="46"/>
  <c r="H205" i="46"/>
  <c r="AP205" i="46"/>
  <c r="M229" i="46"/>
  <c r="L217" i="46"/>
  <c r="M217" i="46"/>
  <c r="P206" i="46"/>
  <c r="L216" i="46"/>
  <c r="E225" i="46"/>
  <c r="F207" i="46"/>
  <c r="H226" i="46"/>
  <c r="I202" i="46"/>
  <c r="H201" i="46"/>
  <c r="O201" i="46"/>
  <c r="I205" i="46"/>
  <c r="G201" i="46"/>
  <c r="N205" i="46"/>
  <c r="AP211" i="46"/>
  <c r="H229" i="46"/>
  <c r="I217" i="46"/>
  <c r="J217" i="46"/>
  <c r="G206" i="46"/>
  <c r="M216" i="46"/>
  <c r="L225" i="46"/>
  <c r="N207" i="46"/>
  <c r="F226" i="46"/>
  <c r="J202" i="46"/>
  <c r="J201" i="46"/>
  <c r="E201" i="46"/>
  <c r="P205" i="46"/>
  <c r="G205" i="46"/>
  <c r="J211" i="46"/>
  <c r="AP223" i="46"/>
  <c r="O209" i="46"/>
  <c r="P209" i="46"/>
  <c r="O217" i="46"/>
  <c r="H217" i="46"/>
  <c r="N217" i="46"/>
  <c r="P223" i="46"/>
  <c r="P213" i="46"/>
  <c r="J213" i="46"/>
  <c r="F227" i="46"/>
  <c r="N201" i="46"/>
  <c r="I201" i="46"/>
  <c r="K201" i="46"/>
  <c r="K205" i="46"/>
  <c r="E205" i="46"/>
  <c r="L205" i="46"/>
  <c r="AP217" i="46"/>
  <c r="AP201" i="46"/>
  <c r="H209" i="46"/>
  <c r="D217" i="46"/>
  <c r="K217" i="46"/>
  <c r="I223" i="46"/>
  <c r="M213" i="46"/>
  <c r="D213" i="46"/>
  <c r="D227" i="46"/>
  <c r="L201" i="46"/>
  <c r="P201" i="46"/>
  <c r="F205" i="46"/>
  <c r="M205" i="46"/>
  <c r="O205" i="46"/>
  <c r="AP225" i="46"/>
  <c r="O229" i="46"/>
  <c r="D206" i="46"/>
  <c r="H206" i="46"/>
  <c r="K206" i="46"/>
  <c r="F216" i="46"/>
  <c r="J216" i="46"/>
  <c r="E204" i="46"/>
  <c r="J204" i="46"/>
  <c r="M225" i="46"/>
  <c r="N226" i="46"/>
  <c r="M202" i="46"/>
  <c r="N202" i="46"/>
  <c r="AP216" i="46"/>
  <c r="AP207" i="46"/>
  <c r="K229" i="46"/>
  <c r="P229" i="46"/>
  <c r="G209" i="46"/>
  <c r="M209" i="46"/>
  <c r="F209" i="46"/>
  <c r="F206" i="46"/>
  <c r="E206" i="46"/>
  <c r="M206" i="46"/>
  <c r="O206" i="46"/>
  <c r="K223" i="46"/>
  <c r="M223" i="46"/>
  <c r="G223" i="46"/>
  <c r="J223" i="46"/>
  <c r="H216" i="46"/>
  <c r="O216" i="46"/>
  <c r="E216" i="46"/>
  <c r="M204" i="46"/>
  <c r="G204" i="46"/>
  <c r="L204" i="46"/>
  <c r="N204" i="46"/>
  <c r="I225" i="46"/>
  <c r="D225" i="46"/>
  <c r="F225" i="46"/>
  <c r="G207" i="46"/>
  <c r="O207" i="46"/>
  <c r="H207" i="46"/>
  <c r="H213" i="46"/>
  <c r="G213" i="46"/>
  <c r="I213" i="46"/>
  <c r="N213" i="46"/>
  <c r="D226" i="46"/>
  <c r="J226" i="46"/>
  <c r="E226" i="46"/>
  <c r="G226" i="46"/>
  <c r="G202" i="46"/>
  <c r="E202" i="46"/>
  <c r="P202" i="46"/>
  <c r="E227" i="46"/>
  <c r="K227" i="46"/>
  <c r="J227" i="46"/>
  <c r="H227" i="46"/>
  <c r="K211" i="46"/>
  <c r="N211" i="46"/>
  <c r="G211" i="46"/>
  <c r="H211" i="46"/>
  <c r="AP226" i="46"/>
  <c r="I229" i="46"/>
  <c r="L229" i="46"/>
  <c r="N229" i="46"/>
  <c r="N206" i="46"/>
  <c r="K204" i="46"/>
  <c r="H204" i="46"/>
  <c r="O225" i="46"/>
  <c r="P225" i="46"/>
  <c r="E207" i="46"/>
  <c r="K207" i="46"/>
  <c r="D207" i="46"/>
  <c r="P226" i="46"/>
  <c r="L202" i="46"/>
  <c r="I211" i="46"/>
  <c r="O211" i="46"/>
  <c r="D211" i="46"/>
  <c r="AP202" i="46"/>
  <c r="AP204" i="46"/>
  <c r="AP213" i="46"/>
  <c r="AP206" i="46"/>
  <c r="E229" i="46"/>
  <c r="D229" i="46"/>
  <c r="I209" i="46"/>
  <c r="E209" i="46"/>
  <c r="J206" i="46"/>
  <c r="E223" i="46"/>
  <c r="D223" i="46"/>
  <c r="L223" i="46"/>
  <c r="K216" i="46"/>
  <c r="N216" i="46"/>
  <c r="G216" i="46"/>
  <c r="I204" i="46"/>
  <c r="O204" i="46"/>
  <c r="P204" i="46"/>
  <c r="K225" i="46"/>
  <c r="H225" i="46"/>
  <c r="J207" i="46"/>
  <c r="I207" i="46"/>
  <c r="E213" i="46"/>
  <c r="L213" i="46"/>
  <c r="O213" i="46"/>
  <c r="L226" i="46"/>
  <c r="I226" i="46"/>
  <c r="O202" i="46"/>
  <c r="F202" i="46"/>
  <c r="M227" i="46"/>
  <c r="G227" i="46"/>
  <c r="N227" i="46"/>
  <c r="F211" i="46"/>
  <c r="E211" i="46"/>
  <c r="M211" i="46"/>
  <c r="B222" i="47"/>
  <c r="B130" i="47"/>
  <c r="B226" i="47"/>
  <c r="B134" i="47"/>
  <c r="B111" i="47"/>
  <c r="B203" i="47"/>
  <c r="B117" i="47"/>
  <c r="B209" i="47"/>
  <c r="B119" i="47"/>
  <c r="B211" i="47"/>
  <c r="B121" i="47"/>
  <c r="B213" i="47"/>
  <c r="B123" i="47"/>
  <c r="B215" i="47"/>
  <c r="B125" i="47"/>
  <c r="B217" i="47"/>
  <c r="B102" i="47"/>
  <c r="B194" i="47"/>
  <c r="B103" i="47"/>
  <c r="B195" i="47"/>
  <c r="B106" i="47"/>
  <c r="B198" i="47"/>
  <c r="B200" i="47"/>
  <c r="B108" i="47"/>
  <c r="B110" i="47"/>
  <c r="B202" i="47"/>
  <c r="B204" i="47"/>
  <c r="B112" i="47"/>
  <c r="B114" i="47"/>
  <c r="B206" i="47"/>
  <c r="B208" i="47"/>
  <c r="B116" i="47"/>
  <c r="B118" i="47"/>
  <c r="B210" i="47"/>
  <c r="B212" i="47"/>
  <c r="B120" i="47"/>
  <c r="B122" i="47"/>
  <c r="B214" i="47"/>
  <c r="B101" i="47"/>
  <c r="B193" i="47"/>
  <c r="B132" i="47"/>
  <c r="B224" i="47"/>
  <c r="B136" i="47"/>
  <c r="B228" i="47"/>
  <c r="B129" i="47"/>
  <c r="B221" i="47"/>
  <c r="B131" i="47"/>
  <c r="B223" i="47"/>
  <c r="B133" i="47"/>
  <c r="B225" i="47"/>
  <c r="B135" i="47"/>
  <c r="B227" i="47"/>
  <c r="B137" i="47"/>
  <c r="B229" i="47"/>
  <c r="B107" i="47"/>
  <c r="B199" i="47"/>
  <c r="B109" i="47"/>
  <c r="B201" i="47"/>
  <c r="B113" i="47"/>
  <c r="B205" i="47"/>
  <c r="B115" i="47"/>
  <c r="B207" i="47"/>
  <c r="B196" i="47"/>
  <c r="B104" i="47"/>
  <c r="B216" i="47"/>
  <c r="B124" i="47"/>
  <c r="O142" i="47"/>
  <c r="K142" i="47"/>
  <c r="G142" i="47"/>
  <c r="N142" i="47"/>
  <c r="J142" i="47"/>
  <c r="F142" i="47"/>
  <c r="M142" i="47"/>
  <c r="I142" i="47"/>
  <c r="E142" i="47"/>
  <c r="P142" i="47"/>
  <c r="L142" i="47"/>
  <c r="H142" i="47"/>
  <c r="D142" i="47"/>
  <c r="AP142" i="47"/>
  <c r="CG142" i="47"/>
  <c r="CC142" i="47"/>
  <c r="BY142" i="47"/>
  <c r="BU142" i="47"/>
  <c r="BQ142" i="47"/>
  <c r="BM142" i="47"/>
  <c r="BI142" i="47"/>
  <c r="BE142" i="47"/>
  <c r="BA142" i="47"/>
  <c r="AW142" i="47"/>
  <c r="AS142" i="47"/>
  <c r="AQ142" i="47"/>
  <c r="CF142" i="47"/>
  <c r="CB142" i="47"/>
  <c r="BX142" i="47"/>
  <c r="BT142" i="47"/>
  <c r="BP142" i="47"/>
  <c r="BL142" i="47"/>
  <c r="BH142" i="47"/>
  <c r="BD142" i="47"/>
  <c r="AZ142" i="47"/>
  <c r="AV142" i="47"/>
  <c r="AR142" i="47"/>
  <c r="AC142" i="47"/>
  <c r="CI142" i="47"/>
  <c r="CE142" i="47"/>
  <c r="CA142" i="47"/>
  <c r="BW142" i="47"/>
  <c r="BS142" i="47"/>
  <c r="BO142" i="47"/>
  <c r="BK142" i="47"/>
  <c r="BG142" i="47"/>
  <c r="BC142" i="47"/>
  <c r="AY142" i="47"/>
  <c r="AB142" i="47"/>
  <c r="CH142" i="47"/>
  <c r="CD142" i="47"/>
  <c r="BZ142" i="47"/>
  <c r="BV142" i="47"/>
  <c r="BR142" i="47"/>
  <c r="BN142" i="47"/>
  <c r="BJ142" i="47"/>
  <c r="BF142" i="47"/>
  <c r="BB142" i="47"/>
  <c r="AX142" i="47"/>
  <c r="AT142" i="47"/>
  <c r="AO142" i="47"/>
  <c r="AA142" i="47"/>
  <c r="AU142" i="47"/>
  <c r="C142" i="46"/>
  <c r="P143" i="47"/>
  <c r="L143" i="47"/>
  <c r="H143" i="47"/>
  <c r="D143" i="47"/>
  <c r="O143" i="47"/>
  <c r="K143" i="47"/>
  <c r="G143" i="47"/>
  <c r="N143" i="47"/>
  <c r="J143" i="47"/>
  <c r="F143" i="47"/>
  <c r="M143" i="47"/>
  <c r="I143" i="47"/>
  <c r="E143" i="47"/>
  <c r="AP143" i="47"/>
  <c r="CI143" i="47"/>
  <c r="CE143" i="47"/>
  <c r="CA143" i="47"/>
  <c r="BW143" i="47"/>
  <c r="BS143" i="47"/>
  <c r="BO143" i="47"/>
  <c r="BK143" i="47"/>
  <c r="BG143" i="47"/>
  <c r="BC143" i="47"/>
  <c r="AY143" i="47"/>
  <c r="AU143" i="47"/>
  <c r="AQ143" i="47"/>
  <c r="AB143" i="47"/>
  <c r="CH143" i="47"/>
  <c r="CD143" i="47"/>
  <c r="BZ143" i="47"/>
  <c r="BV143" i="47"/>
  <c r="BR143" i="47"/>
  <c r="BN143" i="47"/>
  <c r="BJ143" i="47"/>
  <c r="BF143" i="47"/>
  <c r="BB143" i="47"/>
  <c r="AX143" i="47"/>
  <c r="AT143" i="47"/>
  <c r="AO143" i="47"/>
  <c r="AA143" i="47"/>
  <c r="CG143" i="47"/>
  <c r="CC143" i="47"/>
  <c r="BY143" i="47"/>
  <c r="BU143" i="47"/>
  <c r="BQ143" i="47"/>
  <c r="BM143" i="47"/>
  <c r="BI143" i="47"/>
  <c r="BE143" i="47"/>
  <c r="BA143" i="47"/>
  <c r="AW143" i="47"/>
  <c r="AS143" i="47"/>
  <c r="CF143" i="47"/>
  <c r="CB143" i="47"/>
  <c r="BX143" i="47"/>
  <c r="BT143" i="47"/>
  <c r="BP143" i="47"/>
  <c r="BL143" i="47"/>
  <c r="BH143" i="47"/>
  <c r="BD143" i="47"/>
  <c r="AZ143" i="47"/>
  <c r="AV143" i="47"/>
  <c r="AR143" i="47"/>
  <c r="AC143" i="47"/>
  <c r="C143" i="46"/>
  <c r="AU101" i="45"/>
  <c r="BC101" i="45"/>
  <c r="BC193" i="45" s="1"/>
  <c r="BK101" i="45"/>
  <c r="BK193" i="45" s="1"/>
  <c r="BS101" i="45"/>
  <c r="BS193" i="45" s="1"/>
  <c r="CA101" i="45"/>
  <c r="CI101" i="45"/>
  <c r="AR101" i="45"/>
  <c r="AR193" i="45" s="1"/>
  <c r="AV101" i="45"/>
  <c r="AV193" i="45" s="1"/>
  <c r="AZ101" i="45"/>
  <c r="BD101" i="45"/>
  <c r="BD193" i="45" s="1"/>
  <c r="BH101" i="45"/>
  <c r="BH193" i="45" s="1"/>
  <c r="BL101" i="45"/>
  <c r="BL193" i="45" s="1"/>
  <c r="BP101" i="45"/>
  <c r="BT101" i="45"/>
  <c r="BT193" i="45" s="1"/>
  <c r="BX101" i="45"/>
  <c r="BX193" i="45" s="1"/>
  <c r="CB101" i="45"/>
  <c r="CB193" i="45" s="1"/>
  <c r="CF101" i="45"/>
  <c r="AO101" i="45"/>
  <c r="AO193" i="45" s="1"/>
  <c r="AS101" i="45"/>
  <c r="AS193" i="45" s="1"/>
  <c r="AW101" i="45"/>
  <c r="AW193" i="45" s="1"/>
  <c r="BA101" i="45"/>
  <c r="BE101" i="45"/>
  <c r="BI101" i="45"/>
  <c r="BI193" i="45" s="1"/>
  <c r="BM101" i="45"/>
  <c r="BM193" i="45" s="1"/>
  <c r="BQ101" i="45"/>
  <c r="BU101" i="45"/>
  <c r="BU193" i="45" s="1"/>
  <c r="BY101" i="45"/>
  <c r="BY193" i="45" s="1"/>
  <c r="CC101" i="45"/>
  <c r="CC193" i="45" s="1"/>
  <c r="CG101" i="45"/>
  <c r="AP101" i="45"/>
  <c r="AP193" i="45" s="1"/>
  <c r="AT101" i="45"/>
  <c r="AT193" i="45" s="1"/>
  <c r="AX101" i="45"/>
  <c r="AX193" i="45" s="1"/>
  <c r="BB101" i="45"/>
  <c r="BF101" i="45"/>
  <c r="BJ101" i="45"/>
  <c r="BJ193" i="45" s="1"/>
  <c r="BN101" i="45"/>
  <c r="BN193" i="45" s="1"/>
  <c r="BR101" i="45"/>
  <c r="BV101" i="45"/>
  <c r="BV193" i="45" s="1"/>
  <c r="BZ101" i="45"/>
  <c r="BZ193" i="45" s="1"/>
  <c r="CD101" i="45"/>
  <c r="CD193" i="45" s="1"/>
  <c r="CH101" i="45"/>
  <c r="AQ101" i="45"/>
  <c r="AQ193" i="45" s="1"/>
  <c r="AY101" i="45"/>
  <c r="AY193" i="45" s="1"/>
  <c r="BG101" i="45"/>
  <c r="BG193" i="45" s="1"/>
  <c r="BO101" i="45"/>
  <c r="BW101" i="45"/>
  <c r="CE101" i="45"/>
  <c r="CE193" i="45" s="1"/>
  <c r="C196" i="44"/>
  <c r="C104" i="44"/>
  <c r="I140" i="45"/>
  <c r="D140" i="45"/>
  <c r="P140" i="45"/>
  <c r="H140" i="45"/>
  <c r="CD140" i="45"/>
  <c r="BN140" i="45"/>
  <c r="AX140" i="45"/>
  <c r="CG140" i="45"/>
  <c r="BQ140" i="45"/>
  <c r="BA140" i="45"/>
  <c r="CF140" i="45"/>
  <c r="AV140" i="45"/>
  <c r="BS140" i="45"/>
  <c r="AB140" i="45"/>
  <c r="BH140" i="45"/>
  <c r="BW140" i="45"/>
  <c r="AQ140" i="45"/>
  <c r="E140" i="45"/>
  <c r="F140" i="45"/>
  <c r="BZ140" i="45"/>
  <c r="BJ140" i="45"/>
  <c r="AT140" i="45"/>
  <c r="CC140" i="45"/>
  <c r="BM140" i="45"/>
  <c r="AW140" i="45"/>
  <c r="BT140" i="45"/>
  <c r="AC140" i="45"/>
  <c r="BK140" i="45"/>
  <c r="CB140" i="45"/>
  <c r="AZ140" i="45"/>
  <c r="BO140" i="45"/>
  <c r="O140" i="45"/>
  <c r="L140" i="45"/>
  <c r="N140" i="45"/>
  <c r="BV140" i="45"/>
  <c r="BF140" i="45"/>
  <c r="AO140" i="45"/>
  <c r="BY140" i="45"/>
  <c r="BI140" i="45"/>
  <c r="AS140" i="45"/>
  <c r="BL140" i="45"/>
  <c r="CE140" i="45"/>
  <c r="BC140" i="45"/>
  <c r="BX140" i="45"/>
  <c r="AR140" i="45"/>
  <c r="BG140" i="45"/>
  <c r="M140" i="45"/>
  <c r="J140" i="45"/>
  <c r="G140" i="45"/>
  <c r="K140" i="45"/>
  <c r="AP140" i="45"/>
  <c r="CH140" i="45"/>
  <c r="BR140" i="45"/>
  <c r="BB140" i="45"/>
  <c r="AA140" i="45"/>
  <c r="BU140" i="45"/>
  <c r="BE140" i="45"/>
  <c r="BD140" i="45"/>
  <c r="CA140" i="45"/>
  <c r="AU140" i="45"/>
  <c r="BP140" i="45"/>
  <c r="CI140" i="45"/>
  <c r="AY140" i="45"/>
  <c r="K128" i="45"/>
  <c r="K220" i="45" s="1"/>
  <c r="E128" i="45"/>
  <c r="E220" i="45" s="1"/>
  <c r="I128" i="45"/>
  <c r="I220" i="45" s="1"/>
  <c r="BV128" i="45"/>
  <c r="BV220" i="45" s="1"/>
  <c r="BF128" i="45"/>
  <c r="BF220" i="45" s="1"/>
  <c r="AO128" i="45"/>
  <c r="AO220" i="45" s="1"/>
  <c r="BY128" i="45"/>
  <c r="BY220" i="45" s="1"/>
  <c r="BI128" i="45"/>
  <c r="BI220" i="45" s="1"/>
  <c r="AS128" i="45"/>
  <c r="AS220" i="45" s="1"/>
  <c r="BX128" i="45"/>
  <c r="BX220" i="45" s="1"/>
  <c r="BH128" i="45"/>
  <c r="BH220" i="45" s="1"/>
  <c r="AR128" i="45"/>
  <c r="AR220" i="45" s="1"/>
  <c r="CA128" i="45"/>
  <c r="CA220" i="45" s="1"/>
  <c r="BK128" i="45"/>
  <c r="BK220" i="45" s="1"/>
  <c r="AU128" i="45"/>
  <c r="AU220" i="45" s="1"/>
  <c r="G128" i="45"/>
  <c r="G220" i="45" s="1"/>
  <c r="F128" i="45"/>
  <c r="F220" i="45" s="1"/>
  <c r="N128" i="45"/>
  <c r="N220" i="45" s="1"/>
  <c r="CH128" i="45"/>
  <c r="CH220" i="45" s="1"/>
  <c r="BR128" i="45"/>
  <c r="BR220" i="45" s="1"/>
  <c r="BB128" i="45"/>
  <c r="BB220" i="45" s="1"/>
  <c r="AA128" i="45"/>
  <c r="AA220" i="45" s="1"/>
  <c r="BU128" i="45"/>
  <c r="BU220" i="45" s="1"/>
  <c r="BE128" i="45"/>
  <c r="BE220" i="45" s="1"/>
  <c r="BT128" i="45"/>
  <c r="BT220" i="45" s="1"/>
  <c r="BD128" i="45"/>
  <c r="BD220" i="45" s="1"/>
  <c r="AC128" i="45"/>
  <c r="AC220" i="45" s="1"/>
  <c r="BW128" i="45"/>
  <c r="BW220" i="45" s="1"/>
  <c r="BG128" i="45"/>
  <c r="BG220" i="45" s="1"/>
  <c r="AQ128" i="45"/>
  <c r="AQ220" i="45" s="1"/>
  <c r="P128" i="45"/>
  <c r="P220" i="45" s="1"/>
  <c r="M128" i="45"/>
  <c r="M220" i="45" s="1"/>
  <c r="D128" i="45"/>
  <c r="D220" i="45" s="1"/>
  <c r="AP128" i="45"/>
  <c r="AP220" i="45" s="1"/>
  <c r="CD128" i="45"/>
  <c r="CD220" i="45" s="1"/>
  <c r="BN128" i="45"/>
  <c r="BN220" i="45" s="1"/>
  <c r="AX128" i="45"/>
  <c r="AX220" i="45" s="1"/>
  <c r="CG128" i="45"/>
  <c r="CG220" i="45" s="1"/>
  <c r="BQ128" i="45"/>
  <c r="BQ220" i="45" s="1"/>
  <c r="BA128" i="45"/>
  <c r="BA220" i="45" s="1"/>
  <c r="CF128" i="45"/>
  <c r="CF220" i="45" s="1"/>
  <c r="BP128" i="45"/>
  <c r="BP220" i="45" s="1"/>
  <c r="AZ128" i="45"/>
  <c r="AZ220" i="45" s="1"/>
  <c r="CI128" i="45"/>
  <c r="CI220" i="45" s="1"/>
  <c r="BS128" i="45"/>
  <c r="BS220" i="45" s="1"/>
  <c r="BC128" i="45"/>
  <c r="BC220" i="45" s="1"/>
  <c r="AB128" i="45"/>
  <c r="AB220" i="45" s="1"/>
  <c r="O128" i="45"/>
  <c r="O220" i="45" s="1"/>
  <c r="J128" i="45"/>
  <c r="J220" i="45" s="1"/>
  <c r="H128" i="45"/>
  <c r="H220" i="45" s="1"/>
  <c r="L128" i="45"/>
  <c r="L220" i="45" s="1"/>
  <c r="BZ128" i="45"/>
  <c r="BZ220" i="45" s="1"/>
  <c r="BJ128" i="45"/>
  <c r="BJ220" i="45" s="1"/>
  <c r="AT128" i="45"/>
  <c r="AT220" i="45" s="1"/>
  <c r="CC128" i="45"/>
  <c r="CC220" i="45" s="1"/>
  <c r="BM128" i="45"/>
  <c r="BM220" i="45" s="1"/>
  <c r="AW128" i="45"/>
  <c r="AW220" i="45" s="1"/>
  <c r="CB128" i="45"/>
  <c r="CB220" i="45" s="1"/>
  <c r="BL128" i="45"/>
  <c r="BL220" i="45" s="1"/>
  <c r="AV128" i="45"/>
  <c r="AV220" i="45" s="1"/>
  <c r="CE128" i="45"/>
  <c r="CE220" i="45" s="1"/>
  <c r="BO128" i="45"/>
  <c r="BO220" i="45" s="1"/>
  <c r="AY128" i="45"/>
  <c r="AY220" i="45" s="1"/>
  <c r="D129" i="45"/>
  <c r="D221" i="45" s="1"/>
  <c r="N129" i="45"/>
  <c r="N221" i="45" s="1"/>
  <c r="BN129" i="45"/>
  <c r="BN221" i="45" s="1"/>
  <c r="CG129" i="45"/>
  <c r="CG221" i="45" s="1"/>
  <c r="BQ129" i="45"/>
  <c r="BQ221" i="45" s="1"/>
  <c r="BA129" i="45"/>
  <c r="BA221" i="45" s="1"/>
  <c r="CF129" i="45"/>
  <c r="CF221" i="45" s="1"/>
  <c r="BB129" i="45"/>
  <c r="BB221" i="45" s="1"/>
  <c r="BZ129" i="45"/>
  <c r="BZ221" i="45" s="1"/>
  <c r="AR129" i="45"/>
  <c r="AR221" i="45" s="1"/>
  <c r="BW129" i="45"/>
  <c r="BW221" i="45" s="1"/>
  <c r="BG129" i="45"/>
  <c r="BG221" i="45" s="1"/>
  <c r="AQ129" i="45"/>
  <c r="AQ221" i="45" s="1"/>
  <c r="BL129" i="45"/>
  <c r="BL221" i="45" s="1"/>
  <c r="K129" i="45"/>
  <c r="K221" i="45" s="1"/>
  <c r="O129" i="45"/>
  <c r="O221" i="45" s="1"/>
  <c r="AV129" i="45"/>
  <c r="AV221" i="45" s="1"/>
  <c r="AS129" i="45"/>
  <c r="AS221" i="45" s="1"/>
  <c r="AA129" i="45"/>
  <c r="AA221" i="45" s="1"/>
  <c r="CE129" i="45"/>
  <c r="CE221" i="45" s="1"/>
  <c r="AY129" i="45"/>
  <c r="AY221" i="45" s="1"/>
  <c r="AX129" i="45"/>
  <c r="AX221" i="45" s="1"/>
  <c r="F129" i="45"/>
  <c r="F221" i="45" s="1"/>
  <c r="BV129" i="45"/>
  <c r="BV221" i="45" s="1"/>
  <c r="BE129" i="45"/>
  <c r="BE221" i="45" s="1"/>
  <c r="BJ129" i="45"/>
  <c r="BJ221" i="45" s="1"/>
  <c r="AZ129" i="45"/>
  <c r="AZ221" i="45" s="1"/>
  <c r="BK129" i="45"/>
  <c r="BK221" i="45" s="1"/>
  <c r="BT129" i="45"/>
  <c r="BT221" i="45" s="1"/>
  <c r="P129" i="45"/>
  <c r="P221" i="45" s="1"/>
  <c r="I129" i="45"/>
  <c r="I221" i="45" s="1"/>
  <c r="G129" i="45"/>
  <c r="G221" i="45" s="1"/>
  <c r="AP129" i="45"/>
  <c r="AP221" i="45" s="1"/>
  <c r="BD129" i="45"/>
  <c r="BD221" i="45" s="1"/>
  <c r="CC129" i="45"/>
  <c r="CC221" i="45" s="1"/>
  <c r="BM129" i="45"/>
  <c r="BM221" i="45" s="1"/>
  <c r="AW129" i="45"/>
  <c r="AW221" i="45" s="1"/>
  <c r="BX129" i="45"/>
  <c r="BX221" i="45" s="1"/>
  <c r="AT129" i="45"/>
  <c r="AT221" i="45" s="1"/>
  <c r="BR129" i="45"/>
  <c r="BR221" i="45" s="1"/>
  <c r="CI129" i="45"/>
  <c r="CI221" i="45" s="1"/>
  <c r="BS129" i="45"/>
  <c r="BS221" i="45" s="1"/>
  <c r="BC129" i="45"/>
  <c r="BC221" i="45" s="1"/>
  <c r="AB129" i="45"/>
  <c r="AB221" i="45" s="1"/>
  <c r="BF129" i="45"/>
  <c r="BF221" i="45" s="1"/>
  <c r="L129" i="45"/>
  <c r="L221" i="45" s="1"/>
  <c r="M129" i="45"/>
  <c r="M221" i="45" s="1"/>
  <c r="CD129" i="45"/>
  <c r="CD221" i="45" s="1"/>
  <c r="BY129" i="45"/>
  <c r="BY221" i="45" s="1"/>
  <c r="BI129" i="45"/>
  <c r="BI221" i="45" s="1"/>
  <c r="BP129" i="45"/>
  <c r="BP221" i="45" s="1"/>
  <c r="BH129" i="45"/>
  <c r="BH221" i="45" s="1"/>
  <c r="BO129" i="45"/>
  <c r="BO221" i="45" s="1"/>
  <c r="CB129" i="45"/>
  <c r="CB221" i="45" s="1"/>
  <c r="H129" i="45"/>
  <c r="H221" i="45" s="1"/>
  <c r="J129" i="45"/>
  <c r="J221" i="45" s="1"/>
  <c r="E129" i="45"/>
  <c r="AC129" i="45"/>
  <c r="AC221" i="45" s="1"/>
  <c r="BU129" i="45"/>
  <c r="BU221" i="45" s="1"/>
  <c r="CH129" i="45"/>
  <c r="CH221" i="45" s="1"/>
  <c r="CA129" i="45"/>
  <c r="CA221" i="45" s="1"/>
  <c r="AU129" i="45"/>
  <c r="AU221" i="45" s="1"/>
  <c r="AO129" i="45"/>
  <c r="AO221" i="45" s="1"/>
  <c r="C141" i="44"/>
  <c r="D104" i="45"/>
  <c r="D196" i="45" s="1"/>
  <c r="G104" i="45"/>
  <c r="G196" i="45" s="1"/>
  <c r="O104" i="45"/>
  <c r="O196" i="45" s="1"/>
  <c r="AP104" i="45"/>
  <c r="AP196" i="45" s="1"/>
  <c r="CD104" i="45"/>
  <c r="CD196" i="45" s="1"/>
  <c r="BN104" i="45"/>
  <c r="BN196" i="45" s="1"/>
  <c r="AX104" i="45"/>
  <c r="AX196" i="45" s="1"/>
  <c r="CG104" i="45"/>
  <c r="CG196" i="45" s="1"/>
  <c r="BQ104" i="45"/>
  <c r="BQ196" i="45" s="1"/>
  <c r="BA104" i="45"/>
  <c r="BA196" i="45" s="1"/>
  <c r="CF104" i="45"/>
  <c r="CF196" i="45" s="1"/>
  <c r="BP104" i="45"/>
  <c r="BP196" i="45" s="1"/>
  <c r="AZ104" i="45"/>
  <c r="AZ196" i="45" s="1"/>
  <c r="CI104" i="45"/>
  <c r="CI196" i="45" s="1"/>
  <c r="BS104" i="45"/>
  <c r="BS196" i="45" s="1"/>
  <c r="BC104" i="45"/>
  <c r="BC196" i="45" s="1"/>
  <c r="AB104" i="45"/>
  <c r="AB196" i="45" s="1"/>
  <c r="H104" i="45"/>
  <c r="H196" i="45" s="1"/>
  <c r="F104" i="45"/>
  <c r="F196" i="45" s="1"/>
  <c r="N104" i="45"/>
  <c r="N196" i="45" s="1"/>
  <c r="BR104" i="45"/>
  <c r="BR196" i="45" s="1"/>
  <c r="AA104" i="45"/>
  <c r="AA196" i="45" s="1"/>
  <c r="BD104" i="45"/>
  <c r="BD196" i="45" s="1"/>
  <c r="BW104" i="45"/>
  <c r="BW196" i="45" s="1"/>
  <c r="AQ104" i="45"/>
  <c r="AQ196" i="45" s="1"/>
  <c r="P104" i="45"/>
  <c r="P196" i="45" s="1"/>
  <c r="I104" i="45"/>
  <c r="I196" i="45" s="1"/>
  <c r="J104" i="45"/>
  <c r="J196" i="45" s="1"/>
  <c r="BZ104" i="45"/>
  <c r="BZ196" i="45" s="1"/>
  <c r="BJ104" i="45"/>
  <c r="BJ196" i="45" s="1"/>
  <c r="AT104" i="45"/>
  <c r="AT196" i="45" s="1"/>
  <c r="CC104" i="45"/>
  <c r="CC196" i="45" s="1"/>
  <c r="BM104" i="45"/>
  <c r="BM196" i="45" s="1"/>
  <c r="AW104" i="45"/>
  <c r="AW196" i="45" s="1"/>
  <c r="CB104" i="45"/>
  <c r="CB196" i="45" s="1"/>
  <c r="BL104" i="45"/>
  <c r="BL196" i="45" s="1"/>
  <c r="AV104" i="45"/>
  <c r="AV196" i="45" s="1"/>
  <c r="CE104" i="45"/>
  <c r="CE196" i="45" s="1"/>
  <c r="BO104" i="45"/>
  <c r="BO196" i="45" s="1"/>
  <c r="AY104" i="45"/>
  <c r="AY196" i="45" s="1"/>
  <c r="BE104" i="45"/>
  <c r="BE196" i="45" s="1"/>
  <c r="AC104" i="45"/>
  <c r="AC196" i="45" s="1"/>
  <c r="L104" i="45"/>
  <c r="L196" i="45" s="1"/>
  <c r="K104" i="45"/>
  <c r="K196" i="45" s="1"/>
  <c r="E104" i="45"/>
  <c r="E196" i="45" s="1"/>
  <c r="BV104" i="45"/>
  <c r="BV196" i="45" s="1"/>
  <c r="BF104" i="45"/>
  <c r="BF196" i="45" s="1"/>
  <c r="AO104" i="45"/>
  <c r="AO196" i="45" s="1"/>
  <c r="BY104" i="45"/>
  <c r="BY196" i="45" s="1"/>
  <c r="BI104" i="45"/>
  <c r="BI196" i="45" s="1"/>
  <c r="AS104" i="45"/>
  <c r="AS196" i="45" s="1"/>
  <c r="BX104" i="45"/>
  <c r="BX196" i="45" s="1"/>
  <c r="BH104" i="45"/>
  <c r="BH196" i="45" s="1"/>
  <c r="AR104" i="45"/>
  <c r="AR196" i="45" s="1"/>
  <c r="CA104" i="45"/>
  <c r="CA196" i="45" s="1"/>
  <c r="BK104" i="45"/>
  <c r="BK196" i="45" s="1"/>
  <c r="AU104" i="45"/>
  <c r="AU196" i="45" s="1"/>
  <c r="M104" i="45"/>
  <c r="M196" i="45" s="1"/>
  <c r="CH104" i="45"/>
  <c r="CH196" i="45" s="1"/>
  <c r="BB104" i="45"/>
  <c r="BB196" i="45" s="1"/>
  <c r="BU104" i="45"/>
  <c r="BU196" i="45" s="1"/>
  <c r="BT104" i="45"/>
  <c r="BT196" i="45" s="1"/>
  <c r="BG104" i="45"/>
  <c r="BG196" i="45" s="1"/>
  <c r="C195" i="44"/>
  <c r="C140" i="44"/>
  <c r="C220" i="44"/>
  <c r="C128" i="44"/>
  <c r="C129" i="44"/>
  <c r="C101" i="44"/>
  <c r="C221" i="44"/>
  <c r="C193" i="44"/>
  <c r="C192" i="44"/>
  <c r="H100" i="45"/>
  <c r="H192" i="45" s="1"/>
  <c r="I100" i="45"/>
  <c r="I192" i="45" s="1"/>
  <c r="E100" i="45"/>
  <c r="E192" i="45" s="1"/>
  <c r="AP100" i="45"/>
  <c r="AP192" i="45" s="1"/>
  <c r="BX100" i="45"/>
  <c r="BX192" i="45" s="1"/>
  <c r="BH100" i="45"/>
  <c r="BH192" i="45" s="1"/>
  <c r="AR100" i="45"/>
  <c r="AR192" i="45" s="1"/>
  <c r="CA100" i="45"/>
  <c r="CA192" i="45" s="1"/>
  <c r="BK100" i="45"/>
  <c r="BK192" i="45" s="1"/>
  <c r="AU100" i="45"/>
  <c r="AU192" i="45" s="1"/>
  <c r="CD100" i="45"/>
  <c r="CD192" i="45" s="1"/>
  <c r="BN100" i="45"/>
  <c r="BN192" i="45" s="1"/>
  <c r="AX100" i="45"/>
  <c r="AX192" i="45" s="1"/>
  <c r="CG100" i="45"/>
  <c r="CG192" i="45" s="1"/>
  <c r="BQ100" i="45"/>
  <c r="BQ192" i="45" s="1"/>
  <c r="BA100" i="45"/>
  <c r="BA192" i="45" s="1"/>
  <c r="D100" i="45"/>
  <c r="D192" i="45" s="1"/>
  <c r="K100" i="45"/>
  <c r="K192" i="45" s="1"/>
  <c r="BT100" i="45"/>
  <c r="BT192" i="45" s="1"/>
  <c r="BD100" i="45"/>
  <c r="BD192" i="45" s="1"/>
  <c r="BW100" i="45"/>
  <c r="BW192" i="45" s="1"/>
  <c r="AQ100" i="45"/>
  <c r="AQ192" i="45" s="1"/>
  <c r="BJ100" i="45"/>
  <c r="BJ192" i="45" s="1"/>
  <c r="CC100" i="45"/>
  <c r="CC192" i="45" s="1"/>
  <c r="AW100" i="45"/>
  <c r="AW192" i="45" s="1"/>
  <c r="F100" i="45"/>
  <c r="F192" i="45" s="1"/>
  <c r="BP100" i="45"/>
  <c r="BP192" i="45" s="1"/>
  <c r="CI100" i="45"/>
  <c r="CI192" i="45" s="1"/>
  <c r="BS100" i="45"/>
  <c r="BS192" i="45" s="1"/>
  <c r="AB100" i="45"/>
  <c r="AB192" i="45" s="1"/>
  <c r="BF100" i="45"/>
  <c r="BF192" i="45" s="1"/>
  <c r="BY100" i="45"/>
  <c r="BY192" i="45" s="1"/>
  <c r="AS100" i="45"/>
  <c r="AS192" i="45" s="1"/>
  <c r="L100" i="45"/>
  <c r="L192" i="45" s="1"/>
  <c r="N100" i="45"/>
  <c r="N192" i="45" s="1"/>
  <c r="G100" i="45"/>
  <c r="G192" i="45" s="1"/>
  <c r="O100" i="45"/>
  <c r="O192" i="45" s="1"/>
  <c r="CB100" i="45"/>
  <c r="CB192" i="45" s="1"/>
  <c r="BL100" i="45"/>
  <c r="BL192" i="45" s="1"/>
  <c r="AV100" i="45"/>
  <c r="AV192" i="45" s="1"/>
  <c r="CE100" i="45"/>
  <c r="CE192" i="45" s="1"/>
  <c r="BO100" i="45"/>
  <c r="BO192" i="45" s="1"/>
  <c r="AY100" i="45"/>
  <c r="AY192" i="45" s="1"/>
  <c r="CH100" i="45"/>
  <c r="CH192" i="45" s="1"/>
  <c r="BR100" i="45"/>
  <c r="BR192" i="45" s="1"/>
  <c r="BB100" i="45"/>
  <c r="BB192" i="45" s="1"/>
  <c r="AA100" i="45"/>
  <c r="AA192" i="45" s="1"/>
  <c r="BU100" i="45"/>
  <c r="BU192" i="45" s="1"/>
  <c r="BE100" i="45"/>
  <c r="BE192" i="45" s="1"/>
  <c r="AC100" i="45"/>
  <c r="AC192" i="45" s="1"/>
  <c r="BG100" i="45"/>
  <c r="BG192" i="45" s="1"/>
  <c r="BZ100" i="45"/>
  <c r="BZ192" i="45" s="1"/>
  <c r="AT100" i="45"/>
  <c r="AT192" i="45" s="1"/>
  <c r="BM100" i="45"/>
  <c r="BM192" i="45" s="1"/>
  <c r="P100" i="45"/>
  <c r="P192" i="45" s="1"/>
  <c r="J100" i="45"/>
  <c r="J192" i="45" s="1"/>
  <c r="M100" i="45"/>
  <c r="M192" i="45" s="1"/>
  <c r="CF100" i="45"/>
  <c r="CF192" i="45" s="1"/>
  <c r="AZ100" i="45"/>
  <c r="AZ192" i="45" s="1"/>
  <c r="BC100" i="45"/>
  <c r="BC192" i="45" s="1"/>
  <c r="BV100" i="45"/>
  <c r="BV192" i="45" s="1"/>
  <c r="AO100" i="45"/>
  <c r="AO192" i="45" s="1"/>
  <c r="BI100" i="45"/>
  <c r="BI192" i="45" s="1"/>
  <c r="I101" i="45"/>
  <c r="I193" i="45" s="1"/>
  <c r="F101" i="45"/>
  <c r="F193" i="45" s="1"/>
  <c r="N101" i="45"/>
  <c r="N193" i="45" s="1"/>
  <c r="K101" i="45"/>
  <c r="K193" i="45" s="1"/>
  <c r="CF193" i="45"/>
  <c r="BP193" i="45"/>
  <c r="AZ193" i="45"/>
  <c r="CI193" i="45"/>
  <c r="AB101" i="45"/>
  <c r="AB193" i="45" s="1"/>
  <c r="BF193" i="45"/>
  <c r="O101" i="45"/>
  <c r="O193" i="45" s="1"/>
  <c r="BO193" i="45"/>
  <c r="CH193" i="45"/>
  <c r="BB193" i="45"/>
  <c r="L101" i="45"/>
  <c r="L193" i="45" s="1"/>
  <c r="CA193" i="45"/>
  <c r="BQ193" i="45"/>
  <c r="M101" i="45"/>
  <c r="M193" i="45" s="1"/>
  <c r="P101" i="45"/>
  <c r="P193" i="45" s="1"/>
  <c r="D101" i="45"/>
  <c r="D193" i="45" s="1"/>
  <c r="G101" i="45"/>
  <c r="G193" i="45" s="1"/>
  <c r="AC101" i="45"/>
  <c r="AC193" i="45" s="1"/>
  <c r="BW193" i="45"/>
  <c r="E101" i="45"/>
  <c r="E193" i="45" s="1"/>
  <c r="H101" i="45"/>
  <c r="H193" i="45" s="1"/>
  <c r="BR193" i="45"/>
  <c r="AA101" i="45"/>
  <c r="AA193" i="45" s="1"/>
  <c r="BE193" i="45"/>
  <c r="J101" i="45"/>
  <c r="J193" i="45" s="1"/>
  <c r="AU193" i="45"/>
  <c r="CG193" i="45"/>
  <c r="BA193" i="45"/>
  <c r="F141" i="45"/>
  <c r="M141" i="45"/>
  <c r="G141" i="45"/>
  <c r="AP141" i="45"/>
  <c r="BL141" i="45"/>
  <c r="CG141" i="45"/>
  <c r="BQ141" i="45"/>
  <c r="BA141" i="45"/>
  <c r="CF141" i="45"/>
  <c r="BB141" i="45"/>
  <c r="BZ141" i="45"/>
  <c r="AT141" i="45"/>
  <c r="BW141" i="45"/>
  <c r="BG141" i="45"/>
  <c r="AQ141" i="45"/>
  <c r="BN141" i="45"/>
  <c r="P141" i="45"/>
  <c r="O141" i="45"/>
  <c r="CC141" i="45"/>
  <c r="BX141" i="45"/>
  <c r="BR141" i="45"/>
  <c r="BS141" i="45"/>
  <c r="AB141" i="45"/>
  <c r="L141" i="45"/>
  <c r="CD141" i="45"/>
  <c r="BI141" i="45"/>
  <c r="BP141" i="45"/>
  <c r="BH141" i="45"/>
  <c r="BO141" i="45"/>
  <c r="CB141" i="45"/>
  <c r="J141" i="45"/>
  <c r="E141" i="45"/>
  <c r="I141" i="45"/>
  <c r="BV141" i="45"/>
  <c r="AC141" i="45"/>
  <c r="BU141" i="45"/>
  <c r="BE141" i="45"/>
  <c r="BJ141" i="45"/>
  <c r="CH141" i="45"/>
  <c r="AZ141" i="45"/>
  <c r="CA141" i="45"/>
  <c r="BK141" i="45"/>
  <c r="AU141" i="45"/>
  <c r="BT141" i="45"/>
  <c r="AO141" i="45"/>
  <c r="H141" i="45"/>
  <c r="BD141" i="45"/>
  <c r="BM141" i="45"/>
  <c r="AW141" i="45"/>
  <c r="AR141" i="45"/>
  <c r="CI141" i="45"/>
  <c r="BC141" i="45"/>
  <c r="BF141" i="45"/>
  <c r="N141" i="45"/>
  <c r="K141" i="45"/>
  <c r="D141" i="45"/>
  <c r="AX141" i="45"/>
  <c r="BY141" i="45"/>
  <c r="AS141" i="45"/>
  <c r="AA141" i="45"/>
  <c r="CE141" i="45"/>
  <c r="AY141" i="45"/>
  <c r="AV141" i="45"/>
  <c r="K103" i="45"/>
  <c r="K195" i="45" s="1"/>
  <c r="J103" i="45"/>
  <c r="J195" i="45" s="1"/>
  <c r="CG103" i="45"/>
  <c r="CG195" i="45" s="1"/>
  <c r="BA103" i="45"/>
  <c r="BA195" i="45" s="1"/>
  <c r="BZ103" i="45"/>
  <c r="BZ195" i="45" s="1"/>
  <c r="BJ103" i="45"/>
  <c r="BJ195" i="45" s="1"/>
  <c r="AT103" i="45"/>
  <c r="AT195" i="45" s="1"/>
  <c r="BW103" i="45"/>
  <c r="BW195" i="45" s="1"/>
  <c r="AQ103" i="45"/>
  <c r="AQ195" i="45" s="1"/>
  <c r="BE103" i="45"/>
  <c r="BE195" i="45" s="1"/>
  <c r="CB103" i="45"/>
  <c r="CB195" i="45" s="1"/>
  <c r="BL103" i="45"/>
  <c r="BL195" i="45" s="1"/>
  <c r="AV103" i="45"/>
  <c r="AV195" i="45" s="1"/>
  <c r="CA103" i="45"/>
  <c r="CA195" i="45" s="1"/>
  <c r="AU103" i="45"/>
  <c r="AU195" i="45" s="1"/>
  <c r="E103" i="45"/>
  <c r="E195" i="45" s="1"/>
  <c r="BY103" i="45"/>
  <c r="BY195" i="45" s="1"/>
  <c r="AS103" i="45"/>
  <c r="AS195" i="45" s="1"/>
  <c r="BF103" i="45"/>
  <c r="BF195" i="45" s="1"/>
  <c r="BO103" i="45"/>
  <c r="BO195" i="45" s="1"/>
  <c r="AW103" i="45"/>
  <c r="AW195" i="45" s="1"/>
  <c r="BH103" i="45"/>
  <c r="BH195" i="45" s="1"/>
  <c r="BS103" i="45"/>
  <c r="BS195" i="45" s="1"/>
  <c r="N103" i="45"/>
  <c r="N195" i="45" s="1"/>
  <c r="I103" i="45"/>
  <c r="I195" i="45" s="1"/>
  <c r="O103" i="45"/>
  <c r="O195" i="45" s="1"/>
  <c r="H103" i="45"/>
  <c r="H195" i="45" s="1"/>
  <c r="P103" i="45"/>
  <c r="P195" i="45" s="1"/>
  <c r="D103" i="45"/>
  <c r="D195" i="45" s="1"/>
  <c r="BI103" i="45"/>
  <c r="BI195" i="45" s="1"/>
  <c r="CD103" i="45"/>
  <c r="CD195" i="45" s="1"/>
  <c r="BN103" i="45"/>
  <c r="BN195" i="45" s="1"/>
  <c r="AX103" i="45"/>
  <c r="AX195" i="45" s="1"/>
  <c r="CE103" i="45"/>
  <c r="CE195" i="45" s="1"/>
  <c r="AY103" i="45"/>
  <c r="AY195" i="45" s="1"/>
  <c r="BM103" i="45"/>
  <c r="BM195" i="45" s="1"/>
  <c r="CF103" i="45"/>
  <c r="CF195" i="45" s="1"/>
  <c r="BP103" i="45"/>
  <c r="BP195" i="45" s="1"/>
  <c r="AZ103" i="45"/>
  <c r="AZ195" i="45" s="1"/>
  <c r="CI103" i="45"/>
  <c r="CI195" i="45" s="1"/>
  <c r="BC103" i="45"/>
  <c r="BC195" i="45" s="1"/>
  <c r="G103" i="45"/>
  <c r="G195" i="45" s="1"/>
  <c r="L103" i="45"/>
  <c r="L195" i="45" s="1"/>
  <c r="M103" i="45"/>
  <c r="M195" i="45" s="1"/>
  <c r="AP103" i="45"/>
  <c r="AP195" i="45" s="1"/>
  <c r="BV103" i="45"/>
  <c r="BV195" i="45" s="1"/>
  <c r="AO103" i="45"/>
  <c r="AO195" i="45" s="1"/>
  <c r="CC103" i="45"/>
  <c r="CC195" i="45" s="1"/>
  <c r="BX103" i="45"/>
  <c r="BX195" i="45" s="1"/>
  <c r="AR103" i="45"/>
  <c r="AR195" i="45" s="1"/>
  <c r="AB103" i="45"/>
  <c r="AB195" i="45" s="1"/>
  <c r="F103" i="45"/>
  <c r="F195" i="45" s="1"/>
  <c r="BB103" i="45"/>
  <c r="BB195" i="45" s="1"/>
  <c r="BK103" i="45"/>
  <c r="BK195" i="45" s="1"/>
  <c r="BT103" i="45"/>
  <c r="BT195" i="45" s="1"/>
  <c r="BG103" i="45"/>
  <c r="BG195" i="45" s="1"/>
  <c r="BR103" i="45"/>
  <c r="BR195" i="45" s="1"/>
  <c r="BU103" i="45"/>
  <c r="BU195" i="45" s="1"/>
  <c r="AC103" i="45"/>
  <c r="AC195" i="45" s="1"/>
  <c r="BQ103" i="45"/>
  <c r="BQ195" i="45" s="1"/>
  <c r="AA103" i="45"/>
  <c r="AA195" i="45" s="1"/>
  <c r="CH103" i="45"/>
  <c r="CH195" i="45" s="1"/>
  <c r="BD103" i="45"/>
  <c r="BD195" i="45" s="1"/>
  <c r="C100" i="44"/>
  <c r="P145" i="47"/>
  <c r="L145" i="47"/>
  <c r="H145" i="47"/>
  <c r="D145" i="47"/>
  <c r="O145" i="47"/>
  <c r="K145" i="47"/>
  <c r="G145" i="47"/>
  <c r="J145" i="47"/>
  <c r="I145" i="47"/>
  <c r="N145" i="47"/>
  <c r="M145" i="47"/>
  <c r="F145" i="47"/>
  <c r="E145" i="47"/>
  <c r="M163" i="47"/>
  <c r="I163" i="47"/>
  <c r="E163" i="47"/>
  <c r="N163" i="47"/>
  <c r="H163" i="47"/>
  <c r="L163" i="47"/>
  <c r="G163" i="47"/>
  <c r="K163" i="47"/>
  <c r="J163" i="47"/>
  <c r="F163" i="47"/>
  <c r="D163" i="47"/>
  <c r="P163" i="47"/>
  <c r="O163" i="47"/>
  <c r="O144" i="47"/>
  <c r="K144" i="47"/>
  <c r="G144" i="47"/>
  <c r="N144" i="47"/>
  <c r="J144" i="47"/>
  <c r="F144" i="47"/>
  <c r="I144" i="47"/>
  <c r="P144" i="47"/>
  <c r="H144" i="47"/>
  <c r="M144" i="47"/>
  <c r="L144" i="47"/>
  <c r="E144" i="47"/>
  <c r="D144" i="47"/>
  <c r="N164" i="47"/>
  <c r="J164" i="47"/>
  <c r="F164" i="47"/>
  <c r="O164" i="47"/>
  <c r="I164" i="47"/>
  <c r="D164" i="47"/>
  <c r="M164" i="47"/>
  <c r="H164" i="47"/>
  <c r="G164" i="47"/>
  <c r="P164" i="47"/>
  <c r="E164" i="47"/>
  <c r="L164" i="47"/>
  <c r="K164" i="47"/>
  <c r="M149" i="47"/>
  <c r="I149" i="47"/>
  <c r="E149" i="47"/>
  <c r="L149" i="47"/>
  <c r="G149" i="47"/>
  <c r="P149" i="47"/>
  <c r="K149" i="47"/>
  <c r="F149" i="47"/>
  <c r="J149" i="47"/>
  <c r="H149" i="47"/>
  <c r="O149" i="47"/>
  <c r="N149" i="47"/>
  <c r="D149" i="47"/>
  <c r="N146" i="47"/>
  <c r="J146" i="47"/>
  <c r="O146" i="47"/>
  <c r="I146" i="47"/>
  <c r="E146" i="47"/>
  <c r="M146" i="47"/>
  <c r="H146" i="47"/>
  <c r="D146" i="47"/>
  <c r="L146" i="47"/>
  <c r="K146" i="47"/>
  <c r="P146" i="47"/>
  <c r="G146" i="47"/>
  <c r="F146" i="47"/>
  <c r="O147" i="47"/>
  <c r="K147" i="47"/>
  <c r="G147" i="47"/>
  <c r="P147" i="47"/>
  <c r="J147" i="47"/>
  <c r="E147" i="47"/>
  <c r="N147" i="47"/>
  <c r="I147" i="47"/>
  <c r="D147" i="47"/>
  <c r="H147" i="47"/>
  <c r="F147" i="47"/>
  <c r="M147" i="47"/>
  <c r="L147" i="47"/>
  <c r="P148" i="47"/>
  <c r="L148" i="47"/>
  <c r="H148" i="47"/>
  <c r="D148" i="47"/>
  <c r="K148" i="47"/>
  <c r="F148" i="47"/>
  <c r="O148" i="47"/>
  <c r="J148" i="47"/>
  <c r="E148" i="47"/>
  <c r="N148" i="47"/>
  <c r="M148" i="47"/>
  <c r="I148" i="47"/>
  <c r="G148" i="47"/>
  <c r="P130" i="46"/>
  <c r="L130" i="46"/>
  <c r="H130" i="46"/>
  <c r="D130" i="46"/>
  <c r="N130" i="46"/>
  <c r="I130" i="46"/>
  <c r="K130" i="46"/>
  <c r="F130" i="46"/>
  <c r="M130" i="46"/>
  <c r="G130" i="46"/>
  <c r="O130" i="46"/>
  <c r="E130" i="46"/>
  <c r="J130" i="46"/>
  <c r="M137" i="46"/>
  <c r="I137" i="46"/>
  <c r="E137" i="46"/>
  <c r="O137" i="46"/>
  <c r="K137" i="46"/>
  <c r="G137" i="46"/>
  <c r="J137" i="46"/>
  <c r="N137" i="46"/>
  <c r="F137" i="46"/>
  <c r="H137" i="46"/>
  <c r="P137" i="46"/>
  <c r="L137" i="46"/>
  <c r="D137" i="46"/>
  <c r="M106" i="46"/>
  <c r="I106" i="46"/>
  <c r="E106" i="46"/>
  <c r="P106" i="46"/>
  <c r="K106" i="46"/>
  <c r="F106" i="46"/>
  <c r="O106" i="46"/>
  <c r="D106" i="46"/>
  <c r="N106" i="46"/>
  <c r="H106" i="46"/>
  <c r="L106" i="46"/>
  <c r="G106" i="46"/>
  <c r="J106" i="46"/>
  <c r="N110" i="46"/>
  <c r="J110" i="46"/>
  <c r="O110" i="46"/>
  <c r="I110" i="46"/>
  <c r="E110" i="46"/>
  <c r="K110" i="46"/>
  <c r="D110" i="46"/>
  <c r="H110" i="46"/>
  <c r="M110" i="46"/>
  <c r="G110" i="46"/>
  <c r="L110" i="46"/>
  <c r="F110" i="46"/>
  <c r="P110" i="46"/>
  <c r="N114" i="46"/>
  <c r="J114" i="46"/>
  <c r="F114" i="46"/>
  <c r="P114" i="46"/>
  <c r="K114" i="46"/>
  <c r="E114" i="46"/>
  <c r="M114" i="46"/>
  <c r="H114" i="46"/>
  <c r="I114" i="46"/>
  <c r="G114" i="46"/>
  <c r="O114" i="46"/>
  <c r="D114" i="46"/>
  <c r="L114" i="46"/>
  <c r="N118" i="46"/>
  <c r="J118" i="46"/>
  <c r="F118" i="46"/>
  <c r="O118" i="46"/>
  <c r="I118" i="46"/>
  <c r="D118" i="46"/>
  <c r="L118" i="46"/>
  <c r="G118" i="46"/>
  <c r="M118" i="46"/>
  <c r="H118" i="46"/>
  <c r="P118" i="46"/>
  <c r="E118" i="46"/>
  <c r="K118" i="46"/>
  <c r="N122" i="46"/>
  <c r="J122" i="46"/>
  <c r="F122" i="46"/>
  <c r="M122" i="46"/>
  <c r="H122" i="46"/>
  <c r="P122" i="46"/>
  <c r="K122" i="46"/>
  <c r="E122" i="46"/>
  <c r="G122" i="46"/>
  <c r="L122" i="46"/>
  <c r="I122" i="46"/>
  <c r="O122" i="46"/>
  <c r="D122" i="46"/>
  <c r="O111" i="46"/>
  <c r="K111" i="46"/>
  <c r="G111" i="46"/>
  <c r="M111" i="46"/>
  <c r="H111" i="46"/>
  <c r="P111" i="46"/>
  <c r="J111" i="46"/>
  <c r="E111" i="46"/>
  <c r="L111" i="46"/>
  <c r="I111" i="46"/>
  <c r="F111" i="46"/>
  <c r="N111" i="46"/>
  <c r="D111" i="46"/>
  <c r="O119" i="46"/>
  <c r="K119" i="46"/>
  <c r="G119" i="46"/>
  <c r="P119" i="46"/>
  <c r="J119" i="46"/>
  <c r="E119" i="46"/>
  <c r="M119" i="46"/>
  <c r="H119" i="46"/>
  <c r="I119" i="46"/>
  <c r="F119" i="46"/>
  <c r="N119" i="46"/>
  <c r="D119" i="46"/>
  <c r="L119" i="46"/>
  <c r="M117" i="46"/>
  <c r="I117" i="46"/>
  <c r="E117" i="46"/>
  <c r="N117" i="46"/>
  <c r="H117" i="46"/>
  <c r="P117" i="46"/>
  <c r="K117" i="46"/>
  <c r="F117" i="46"/>
  <c r="G117" i="46"/>
  <c r="O117" i="46"/>
  <c r="L117" i="46"/>
  <c r="J117" i="46"/>
  <c r="D117" i="46"/>
  <c r="M125" i="46"/>
  <c r="I125" i="46"/>
  <c r="E125" i="46"/>
  <c r="P125" i="46"/>
  <c r="K125" i="46"/>
  <c r="F125" i="46"/>
  <c r="N125" i="46"/>
  <c r="H125" i="46"/>
  <c r="O125" i="46"/>
  <c r="D125" i="46"/>
  <c r="J125" i="46"/>
  <c r="G125" i="46"/>
  <c r="L125" i="46"/>
  <c r="P136" i="46"/>
  <c r="L136" i="46"/>
  <c r="H136" i="46"/>
  <c r="D136" i="46"/>
  <c r="N136" i="46"/>
  <c r="J136" i="46"/>
  <c r="F136" i="46"/>
  <c r="I136" i="46"/>
  <c r="M136" i="46"/>
  <c r="E136" i="46"/>
  <c r="G136" i="46"/>
  <c r="O136" i="46"/>
  <c r="K136" i="46"/>
  <c r="M131" i="46"/>
  <c r="I131" i="46"/>
  <c r="E131" i="46"/>
  <c r="O131" i="46"/>
  <c r="J131" i="46"/>
  <c r="D131" i="46"/>
  <c r="L131" i="46"/>
  <c r="G131" i="46"/>
  <c r="H131" i="46"/>
  <c r="N131" i="46"/>
  <c r="K131" i="46"/>
  <c r="P131" i="46"/>
  <c r="F131" i="46"/>
  <c r="N107" i="46"/>
  <c r="J107" i="46"/>
  <c r="F107" i="46"/>
  <c r="L107" i="46"/>
  <c r="G107" i="46"/>
  <c r="K107" i="46"/>
  <c r="O107" i="46"/>
  <c r="I107" i="46"/>
  <c r="D107" i="46"/>
  <c r="M107" i="46"/>
  <c r="H107" i="46"/>
  <c r="P107" i="46"/>
  <c r="E107" i="46"/>
  <c r="P109" i="46"/>
  <c r="L109" i="46"/>
  <c r="H109" i="46"/>
  <c r="D109" i="46"/>
  <c r="N109" i="46"/>
  <c r="I109" i="46"/>
  <c r="M109" i="46"/>
  <c r="K109" i="46"/>
  <c r="F109" i="46"/>
  <c r="O109" i="46"/>
  <c r="J109" i="46"/>
  <c r="E109" i="46"/>
  <c r="G109" i="46"/>
  <c r="M113" i="46"/>
  <c r="I113" i="46"/>
  <c r="E113" i="46"/>
  <c r="O113" i="46"/>
  <c r="J113" i="46"/>
  <c r="D113" i="46"/>
  <c r="L113" i="46"/>
  <c r="G113" i="46"/>
  <c r="N113" i="46"/>
  <c r="H113" i="46"/>
  <c r="P113" i="46"/>
  <c r="F113" i="46"/>
  <c r="K113" i="46"/>
  <c r="O123" i="46"/>
  <c r="K123" i="46"/>
  <c r="G123" i="46"/>
  <c r="N123" i="46"/>
  <c r="I123" i="46"/>
  <c r="D123" i="46"/>
  <c r="L123" i="46"/>
  <c r="F123" i="46"/>
  <c r="M123" i="46"/>
  <c r="H123" i="46"/>
  <c r="P123" i="46"/>
  <c r="E123" i="46"/>
  <c r="J123" i="46"/>
  <c r="P124" i="46"/>
  <c r="L124" i="46"/>
  <c r="H124" i="46"/>
  <c r="D124" i="46"/>
  <c r="O124" i="46"/>
  <c r="J124" i="46"/>
  <c r="E124" i="46"/>
  <c r="M124" i="46"/>
  <c r="G124" i="46"/>
  <c r="I124" i="46"/>
  <c r="N124" i="46"/>
  <c r="K124" i="46"/>
  <c r="F124" i="46"/>
  <c r="N132" i="46"/>
  <c r="J132" i="46"/>
  <c r="F132" i="46"/>
  <c r="P132" i="46"/>
  <c r="K132" i="46"/>
  <c r="E132" i="46"/>
  <c r="M132" i="46"/>
  <c r="H132" i="46"/>
  <c r="O132" i="46"/>
  <c r="D132" i="46"/>
  <c r="I132" i="46"/>
  <c r="G132" i="46"/>
  <c r="L132" i="46"/>
  <c r="O135" i="46"/>
  <c r="K135" i="46"/>
  <c r="G135" i="46"/>
  <c r="M135" i="46"/>
  <c r="I135" i="46"/>
  <c r="E135" i="46"/>
  <c r="P135" i="46"/>
  <c r="H135" i="46"/>
  <c r="L135" i="46"/>
  <c r="D135" i="46"/>
  <c r="F135" i="46"/>
  <c r="N135" i="46"/>
  <c r="J135" i="46"/>
  <c r="O115" i="46"/>
  <c r="K115" i="46"/>
  <c r="G115" i="46"/>
  <c r="L115" i="46"/>
  <c r="F115" i="46"/>
  <c r="N115" i="46"/>
  <c r="I115" i="46"/>
  <c r="D115" i="46"/>
  <c r="P115" i="46"/>
  <c r="E115" i="46"/>
  <c r="J115" i="46"/>
  <c r="H115" i="46"/>
  <c r="M115" i="46"/>
  <c r="M121" i="46"/>
  <c r="I121" i="46"/>
  <c r="E121" i="46"/>
  <c r="L121" i="46"/>
  <c r="G121" i="46"/>
  <c r="O121" i="46"/>
  <c r="J121" i="46"/>
  <c r="D121" i="46"/>
  <c r="K121" i="46"/>
  <c r="H121" i="46"/>
  <c r="P121" i="46"/>
  <c r="F121" i="46"/>
  <c r="N121" i="46"/>
  <c r="N134" i="46"/>
  <c r="J134" i="46"/>
  <c r="P134" i="46"/>
  <c r="L134" i="46"/>
  <c r="H134" i="46"/>
  <c r="D134" i="46"/>
  <c r="O134" i="46"/>
  <c r="G134" i="46"/>
  <c r="K134" i="46"/>
  <c r="E134" i="46"/>
  <c r="F134" i="46"/>
  <c r="M134" i="46"/>
  <c r="I134" i="46"/>
  <c r="O133" i="46"/>
  <c r="K133" i="46"/>
  <c r="G133" i="46"/>
  <c r="L133" i="46"/>
  <c r="F133" i="46"/>
  <c r="N133" i="46"/>
  <c r="I133" i="46"/>
  <c r="D133" i="46"/>
  <c r="J133" i="46"/>
  <c r="P133" i="46"/>
  <c r="E133" i="46"/>
  <c r="M133" i="46"/>
  <c r="H133" i="46"/>
  <c r="O108" i="46"/>
  <c r="K108" i="46"/>
  <c r="G108" i="46"/>
  <c r="M108" i="46"/>
  <c r="H108" i="46"/>
  <c r="F108" i="46"/>
  <c r="P108" i="46"/>
  <c r="J108" i="46"/>
  <c r="E108" i="46"/>
  <c r="N108" i="46"/>
  <c r="I108" i="46"/>
  <c r="D108" i="46"/>
  <c r="L108" i="46"/>
  <c r="P112" i="46"/>
  <c r="L112" i="46"/>
  <c r="H112" i="46"/>
  <c r="D112" i="46"/>
  <c r="N112" i="46"/>
  <c r="I112" i="46"/>
  <c r="K112" i="46"/>
  <c r="F112" i="46"/>
  <c r="G112" i="46"/>
  <c r="O112" i="46"/>
  <c r="M112" i="46"/>
  <c r="J112" i="46"/>
  <c r="E112" i="46"/>
  <c r="P116" i="46"/>
  <c r="L116" i="46"/>
  <c r="H116" i="46"/>
  <c r="D116" i="46"/>
  <c r="M116" i="46"/>
  <c r="G116" i="46"/>
  <c r="O116" i="46"/>
  <c r="J116" i="46"/>
  <c r="E116" i="46"/>
  <c r="K116" i="46"/>
  <c r="I116" i="46"/>
  <c r="F116" i="46"/>
  <c r="N116" i="46"/>
  <c r="P120" i="46"/>
  <c r="L120" i="46"/>
  <c r="H120" i="46"/>
  <c r="D120" i="46"/>
  <c r="K120" i="46"/>
  <c r="F120" i="46"/>
  <c r="N120" i="46"/>
  <c r="I120" i="46"/>
  <c r="O120" i="46"/>
  <c r="E120" i="46"/>
  <c r="J120" i="46"/>
  <c r="G120" i="46"/>
  <c r="M120" i="46"/>
  <c r="AP164" i="47"/>
  <c r="AP149" i="47"/>
  <c r="AP145" i="47"/>
  <c r="AP163" i="47"/>
  <c r="AP146" i="47"/>
  <c r="AP147" i="47"/>
  <c r="AP148" i="47"/>
  <c r="AP144" i="47"/>
  <c r="AP132" i="46"/>
  <c r="AP135" i="46"/>
  <c r="AP117" i="46"/>
  <c r="AP121" i="46"/>
  <c r="AP134" i="46"/>
  <c r="AP136" i="46"/>
  <c r="AP131" i="46"/>
  <c r="AP130" i="46"/>
  <c r="AP137" i="46"/>
  <c r="AP106" i="46"/>
  <c r="AP110" i="46"/>
  <c r="AP114" i="46"/>
  <c r="AP118" i="46"/>
  <c r="AP122" i="46"/>
  <c r="AP133" i="46"/>
  <c r="AP108" i="46"/>
  <c r="AP112" i="46"/>
  <c r="AP116" i="46"/>
  <c r="AP120" i="46"/>
  <c r="AP115" i="46"/>
  <c r="AP125" i="46"/>
  <c r="AP107" i="46"/>
  <c r="AP109" i="46"/>
  <c r="AP111" i="46"/>
  <c r="AP113" i="46"/>
  <c r="AP119" i="46"/>
  <c r="AP123" i="46"/>
  <c r="AP124" i="46"/>
  <c r="CI164" i="47"/>
  <c r="CE164" i="47"/>
  <c r="CA164" i="47"/>
  <c r="BW164" i="47"/>
  <c r="BS164" i="47"/>
  <c r="BO164" i="47"/>
  <c r="BK164" i="47"/>
  <c r="BG164" i="47"/>
  <c r="BC164" i="47"/>
  <c r="AY164" i="47"/>
  <c r="AU164" i="47"/>
  <c r="AQ164" i="47"/>
  <c r="AB164" i="47"/>
  <c r="CH164" i="47"/>
  <c r="CD164" i="47"/>
  <c r="BZ164" i="47"/>
  <c r="BV164" i="47"/>
  <c r="BR164" i="47"/>
  <c r="BN164" i="47"/>
  <c r="BJ164" i="47"/>
  <c r="BF164" i="47"/>
  <c r="BB164" i="47"/>
  <c r="AX164" i="47"/>
  <c r="AT164" i="47"/>
  <c r="AO164" i="47"/>
  <c r="AA164" i="47"/>
  <c r="CG164" i="47"/>
  <c r="CC164" i="47"/>
  <c r="BY164" i="47"/>
  <c r="BU164" i="47"/>
  <c r="BQ164" i="47"/>
  <c r="BM164" i="47"/>
  <c r="BI164" i="47"/>
  <c r="BE164" i="47"/>
  <c r="BA164" i="47"/>
  <c r="AW164" i="47"/>
  <c r="AS164" i="47"/>
  <c r="CY164" i="47"/>
  <c r="CF164" i="47"/>
  <c r="CB164" i="47"/>
  <c r="BX164" i="47"/>
  <c r="BT164" i="47"/>
  <c r="BP164" i="47"/>
  <c r="BL164" i="47"/>
  <c r="BH164" i="47"/>
  <c r="BD164" i="47"/>
  <c r="AZ164" i="47"/>
  <c r="AV164" i="47"/>
  <c r="AR164" i="47"/>
  <c r="AC164" i="47"/>
  <c r="CG222" i="46"/>
  <c r="CC222" i="46"/>
  <c r="BY222" i="46"/>
  <c r="BU222" i="46"/>
  <c r="BQ222" i="46"/>
  <c r="BM222" i="46"/>
  <c r="BI222" i="46"/>
  <c r="BE222" i="46"/>
  <c r="BA222" i="46"/>
  <c r="AW222" i="46"/>
  <c r="AS222" i="46"/>
  <c r="CF222" i="46"/>
  <c r="BP222" i="46"/>
  <c r="AZ222" i="46"/>
  <c r="CD222" i="46"/>
  <c r="BV222" i="46"/>
  <c r="BN222" i="46"/>
  <c r="BF222" i="46"/>
  <c r="AX222" i="46"/>
  <c r="AO222" i="46"/>
  <c r="CB222" i="46"/>
  <c r="BL222" i="46"/>
  <c r="AV222" i="46"/>
  <c r="CI222" i="46"/>
  <c r="CE222" i="46"/>
  <c r="CA222" i="46"/>
  <c r="BW222" i="46"/>
  <c r="BS222" i="46"/>
  <c r="BO222" i="46"/>
  <c r="BK222" i="46"/>
  <c r="BG222" i="46"/>
  <c r="BC222" i="46"/>
  <c r="AY222" i="46"/>
  <c r="AU222" i="46"/>
  <c r="AQ222" i="46"/>
  <c r="AB222" i="46"/>
  <c r="BX222" i="46"/>
  <c r="BH222" i="46"/>
  <c r="AR222" i="46"/>
  <c r="CH222" i="46"/>
  <c r="BZ222" i="46"/>
  <c r="BR222" i="46"/>
  <c r="BJ222" i="46"/>
  <c r="BB222" i="46"/>
  <c r="AT222" i="46"/>
  <c r="AA222" i="46"/>
  <c r="BT222" i="46"/>
  <c r="BD222" i="46"/>
  <c r="AC222" i="46"/>
  <c r="CF224" i="46"/>
  <c r="CB224" i="46"/>
  <c r="BX224" i="46"/>
  <c r="BT224" i="46"/>
  <c r="BP224" i="46"/>
  <c r="BL224" i="46"/>
  <c r="BH224" i="46"/>
  <c r="BD224" i="46"/>
  <c r="AZ224" i="46"/>
  <c r="AV224" i="46"/>
  <c r="AR224" i="46"/>
  <c r="AC224" i="46"/>
  <c r="CI224" i="46"/>
  <c r="CE224" i="46"/>
  <c r="CA224" i="46"/>
  <c r="BW224" i="46"/>
  <c r="BS224" i="46"/>
  <c r="BO224" i="46"/>
  <c r="BK224" i="46"/>
  <c r="BG224" i="46"/>
  <c r="BC224" i="46"/>
  <c r="AY224" i="46"/>
  <c r="AU224" i="46"/>
  <c r="AQ224" i="46"/>
  <c r="AB224" i="46"/>
  <c r="CH224" i="46"/>
  <c r="CD224" i="46"/>
  <c r="BZ224" i="46"/>
  <c r="BV224" i="46"/>
  <c r="BR224" i="46"/>
  <c r="BN224" i="46"/>
  <c r="BJ224" i="46"/>
  <c r="BF224" i="46"/>
  <c r="BB224" i="46"/>
  <c r="AX224" i="46"/>
  <c r="AT224" i="46"/>
  <c r="AO224" i="46"/>
  <c r="AA224" i="46"/>
  <c r="CG224" i="46"/>
  <c r="CC224" i="46"/>
  <c r="BY224" i="46"/>
  <c r="BU224" i="46"/>
  <c r="BQ224" i="46"/>
  <c r="BM224" i="46"/>
  <c r="BI224" i="46"/>
  <c r="BE224" i="46"/>
  <c r="BA224" i="46"/>
  <c r="AW224" i="46"/>
  <c r="AS224" i="46"/>
  <c r="CF226" i="46"/>
  <c r="CB226" i="46"/>
  <c r="BX226" i="46"/>
  <c r="BT226" i="46"/>
  <c r="BP226" i="46"/>
  <c r="BL226" i="46"/>
  <c r="BH226" i="46"/>
  <c r="BD226" i="46"/>
  <c r="AZ226" i="46"/>
  <c r="AV226" i="46"/>
  <c r="AR226" i="46"/>
  <c r="AC226" i="46"/>
  <c r="CI226" i="46"/>
  <c r="CE226" i="46"/>
  <c r="CA226" i="46"/>
  <c r="BW226" i="46"/>
  <c r="BS226" i="46"/>
  <c r="BO226" i="46"/>
  <c r="BK226" i="46"/>
  <c r="BG226" i="46"/>
  <c r="BC226" i="46"/>
  <c r="AY226" i="46"/>
  <c r="AU226" i="46"/>
  <c r="AQ226" i="46"/>
  <c r="AB226" i="46"/>
  <c r="CH226" i="46"/>
  <c r="CD226" i="46"/>
  <c r="BZ226" i="46"/>
  <c r="BV226" i="46"/>
  <c r="BR226" i="46"/>
  <c r="BN226" i="46"/>
  <c r="BJ226" i="46"/>
  <c r="BF226" i="46"/>
  <c r="BB226" i="46"/>
  <c r="AX226" i="46"/>
  <c r="AT226" i="46"/>
  <c r="AO226" i="46"/>
  <c r="AA226" i="46"/>
  <c r="CG226" i="46"/>
  <c r="CC226" i="46"/>
  <c r="BY226" i="46"/>
  <c r="BU226" i="46"/>
  <c r="BQ226" i="46"/>
  <c r="BM226" i="46"/>
  <c r="BI226" i="46"/>
  <c r="BE226" i="46"/>
  <c r="BA226" i="46"/>
  <c r="AW226" i="46"/>
  <c r="AS226" i="46"/>
  <c r="CF228" i="46"/>
  <c r="CB228" i="46"/>
  <c r="BX228" i="46"/>
  <c r="BT228" i="46"/>
  <c r="BP228" i="46"/>
  <c r="BL228" i="46"/>
  <c r="BH228" i="46"/>
  <c r="BD228" i="46"/>
  <c r="AZ228" i="46"/>
  <c r="AV228" i="46"/>
  <c r="AR228" i="46"/>
  <c r="AC228" i="46"/>
  <c r="CI228" i="46"/>
  <c r="CE228" i="46"/>
  <c r="CA228" i="46"/>
  <c r="BW228" i="46"/>
  <c r="BS228" i="46"/>
  <c r="BO228" i="46"/>
  <c r="BK228" i="46"/>
  <c r="BG228" i="46"/>
  <c r="BC228" i="46"/>
  <c r="AY228" i="46"/>
  <c r="AU228" i="46"/>
  <c r="AQ228" i="46"/>
  <c r="AB228" i="46"/>
  <c r="CH228" i="46"/>
  <c r="CD228" i="46"/>
  <c r="BZ228" i="46"/>
  <c r="BV228" i="46"/>
  <c r="BR228" i="46"/>
  <c r="BN228" i="46"/>
  <c r="BJ228" i="46"/>
  <c r="BF228" i="46"/>
  <c r="BB228" i="46"/>
  <c r="AX228" i="46"/>
  <c r="AT228" i="46"/>
  <c r="AO228" i="46"/>
  <c r="AA228" i="46"/>
  <c r="CG228" i="46"/>
  <c r="CC228" i="46"/>
  <c r="BY228" i="46"/>
  <c r="BU228" i="46"/>
  <c r="BQ228" i="46"/>
  <c r="BM228" i="46"/>
  <c r="BI228" i="46"/>
  <c r="BE228" i="46"/>
  <c r="BA228" i="46"/>
  <c r="AW228" i="46"/>
  <c r="AS228" i="46"/>
  <c r="CI144" i="47"/>
  <c r="CE144" i="47"/>
  <c r="CA144" i="47"/>
  <c r="BW144" i="47"/>
  <c r="BS144" i="47"/>
  <c r="BO144" i="47"/>
  <c r="BK144" i="47"/>
  <c r="BG144" i="47"/>
  <c r="BC144" i="47"/>
  <c r="AY144" i="47"/>
  <c r="AU144" i="47"/>
  <c r="AQ144" i="47"/>
  <c r="AB144" i="47"/>
  <c r="CF144" i="47"/>
  <c r="CB144" i="47"/>
  <c r="BX144" i="47"/>
  <c r="BT144" i="47"/>
  <c r="BP144" i="47"/>
  <c r="BL144" i="47"/>
  <c r="BH144" i="47"/>
  <c r="BD144" i="47"/>
  <c r="AZ144" i="47"/>
  <c r="AV144" i="47"/>
  <c r="AR144" i="47"/>
  <c r="AC144" i="47"/>
  <c r="CG144" i="47"/>
  <c r="CC144" i="47"/>
  <c r="BY144" i="47"/>
  <c r="BU144" i="47"/>
  <c r="BQ144" i="47"/>
  <c r="BM144" i="47"/>
  <c r="BI144" i="47"/>
  <c r="BE144" i="47"/>
  <c r="BA144" i="47"/>
  <c r="AW144" i="47"/>
  <c r="AS144" i="47"/>
  <c r="CH144" i="47"/>
  <c r="CD144" i="47"/>
  <c r="BZ144" i="47"/>
  <c r="BV144" i="47"/>
  <c r="BR144" i="47"/>
  <c r="BN144" i="47"/>
  <c r="BJ144" i="47"/>
  <c r="BF144" i="47"/>
  <c r="BB144" i="47"/>
  <c r="AX144" i="47"/>
  <c r="AT144" i="47"/>
  <c r="AO144" i="47"/>
  <c r="AA144" i="47"/>
  <c r="CF131" i="46"/>
  <c r="CB131" i="46"/>
  <c r="BX131" i="46"/>
  <c r="BT131" i="46"/>
  <c r="BP131" i="46"/>
  <c r="BL131" i="46"/>
  <c r="BH131" i="46"/>
  <c r="BD131" i="46"/>
  <c r="AZ131" i="46"/>
  <c r="AV131" i="46"/>
  <c r="AO131" i="46"/>
  <c r="CI131" i="46"/>
  <c r="CE131" i="46"/>
  <c r="CA131" i="46"/>
  <c r="BW131" i="46"/>
  <c r="BS131" i="46"/>
  <c r="BO131" i="46"/>
  <c r="BK131" i="46"/>
  <c r="BG131" i="46"/>
  <c r="BC131" i="46"/>
  <c r="AY131" i="46"/>
  <c r="AU131" i="46"/>
  <c r="AQ131" i="46"/>
  <c r="AB131" i="46"/>
  <c r="AA131" i="46"/>
  <c r="CH131" i="46"/>
  <c r="CD131" i="46"/>
  <c r="BZ131" i="46"/>
  <c r="BV131" i="46"/>
  <c r="BR131" i="46"/>
  <c r="BN131" i="46"/>
  <c r="BJ131" i="46"/>
  <c r="BF131" i="46"/>
  <c r="BB131" i="46"/>
  <c r="AX131" i="46"/>
  <c r="AT131" i="46"/>
  <c r="AC131" i="46"/>
  <c r="CG131" i="46"/>
  <c r="CC131" i="46"/>
  <c r="BY131" i="46"/>
  <c r="BU131" i="46"/>
  <c r="BQ131" i="46"/>
  <c r="BM131" i="46"/>
  <c r="BI131" i="46"/>
  <c r="BE131" i="46"/>
  <c r="BA131" i="46"/>
  <c r="AW131" i="46"/>
  <c r="AS131" i="46"/>
  <c r="AR131" i="46"/>
  <c r="CF133" i="46"/>
  <c r="CB133" i="46"/>
  <c r="BX133" i="46"/>
  <c r="BT133" i="46"/>
  <c r="BP133" i="46"/>
  <c r="BL133" i="46"/>
  <c r="BH133" i="46"/>
  <c r="BD133" i="46"/>
  <c r="AZ133" i="46"/>
  <c r="AV133" i="46"/>
  <c r="AR133" i="46"/>
  <c r="AC133" i="46"/>
  <c r="CI133" i="46"/>
  <c r="CE133" i="46"/>
  <c r="CA133" i="46"/>
  <c r="BW133" i="46"/>
  <c r="BS133" i="46"/>
  <c r="BO133" i="46"/>
  <c r="BK133" i="46"/>
  <c r="BG133" i="46"/>
  <c r="BC133" i="46"/>
  <c r="AY133" i="46"/>
  <c r="AU133" i="46"/>
  <c r="AQ133" i="46"/>
  <c r="AB133" i="46"/>
  <c r="CH133" i="46"/>
  <c r="CD133" i="46"/>
  <c r="BZ133" i="46"/>
  <c r="BV133" i="46"/>
  <c r="BR133" i="46"/>
  <c r="BN133" i="46"/>
  <c r="BJ133" i="46"/>
  <c r="BF133" i="46"/>
  <c r="BB133" i="46"/>
  <c r="AX133" i="46"/>
  <c r="AT133" i="46"/>
  <c r="AO133" i="46"/>
  <c r="AA133" i="46"/>
  <c r="CG133" i="46"/>
  <c r="CC133" i="46"/>
  <c r="BY133" i="46"/>
  <c r="BU133" i="46"/>
  <c r="BQ133" i="46"/>
  <c r="BM133" i="46"/>
  <c r="BI133" i="46"/>
  <c r="BE133" i="46"/>
  <c r="BA133" i="46"/>
  <c r="AW133" i="46"/>
  <c r="AS133" i="46"/>
  <c r="CF135" i="46"/>
  <c r="CB135" i="46"/>
  <c r="BX135" i="46"/>
  <c r="BT135" i="46"/>
  <c r="BP135" i="46"/>
  <c r="BL135" i="46"/>
  <c r="BH135" i="46"/>
  <c r="BD135" i="46"/>
  <c r="AZ135" i="46"/>
  <c r="AV135" i="46"/>
  <c r="AR135" i="46"/>
  <c r="AC135" i="46"/>
  <c r="CI135" i="46"/>
  <c r="CE135" i="46"/>
  <c r="CA135" i="46"/>
  <c r="BW135" i="46"/>
  <c r="BS135" i="46"/>
  <c r="BO135" i="46"/>
  <c r="BK135" i="46"/>
  <c r="BG135" i="46"/>
  <c r="BC135" i="46"/>
  <c r="AY135" i="46"/>
  <c r="AU135" i="46"/>
  <c r="AQ135" i="46"/>
  <c r="AB135" i="46"/>
  <c r="CH135" i="46"/>
  <c r="CD135" i="46"/>
  <c r="BZ135" i="46"/>
  <c r="BV135" i="46"/>
  <c r="BR135" i="46"/>
  <c r="BN135" i="46"/>
  <c r="BJ135" i="46"/>
  <c r="BF135" i="46"/>
  <c r="BB135" i="46"/>
  <c r="AX135" i="46"/>
  <c r="AT135" i="46"/>
  <c r="AO135" i="46"/>
  <c r="AA135" i="46"/>
  <c r="CG135" i="46"/>
  <c r="CC135" i="46"/>
  <c r="BY135" i="46"/>
  <c r="BU135" i="46"/>
  <c r="BQ135" i="46"/>
  <c r="BM135" i="46"/>
  <c r="BI135" i="46"/>
  <c r="BE135" i="46"/>
  <c r="BA135" i="46"/>
  <c r="AW135" i="46"/>
  <c r="AS135" i="46"/>
  <c r="CF137" i="46"/>
  <c r="CB137" i="46"/>
  <c r="BX137" i="46"/>
  <c r="BT137" i="46"/>
  <c r="BP137" i="46"/>
  <c r="BL137" i="46"/>
  <c r="BH137" i="46"/>
  <c r="BD137" i="46"/>
  <c r="AZ137" i="46"/>
  <c r="AV137" i="46"/>
  <c r="AR137" i="46"/>
  <c r="AC137" i="46"/>
  <c r="CI137" i="46"/>
  <c r="CE137" i="46"/>
  <c r="CA137" i="46"/>
  <c r="BW137" i="46"/>
  <c r="BS137" i="46"/>
  <c r="BO137" i="46"/>
  <c r="BK137" i="46"/>
  <c r="BG137" i="46"/>
  <c r="BC137" i="46"/>
  <c r="AY137" i="46"/>
  <c r="AU137" i="46"/>
  <c r="AQ137" i="46"/>
  <c r="AB137" i="46"/>
  <c r="CH137" i="46"/>
  <c r="CD137" i="46"/>
  <c r="BZ137" i="46"/>
  <c r="BV137" i="46"/>
  <c r="BR137" i="46"/>
  <c r="BN137" i="46"/>
  <c r="BJ137" i="46"/>
  <c r="BF137" i="46"/>
  <c r="BB137" i="46"/>
  <c r="AX137" i="46"/>
  <c r="AT137" i="46"/>
  <c r="AO137" i="46"/>
  <c r="AA137" i="46"/>
  <c r="CG137" i="46"/>
  <c r="CC137" i="46"/>
  <c r="BY137" i="46"/>
  <c r="BU137" i="46"/>
  <c r="BQ137" i="46"/>
  <c r="BM137" i="46"/>
  <c r="BI137" i="46"/>
  <c r="BE137" i="46"/>
  <c r="BA137" i="46"/>
  <c r="AW137" i="46"/>
  <c r="AS137" i="46"/>
  <c r="CF199" i="46"/>
  <c r="CB199" i="46"/>
  <c r="BX199" i="46"/>
  <c r="BT199" i="46"/>
  <c r="BP199" i="46"/>
  <c r="BL199" i="46"/>
  <c r="BH199" i="46"/>
  <c r="BD199" i="46"/>
  <c r="AZ199" i="46"/>
  <c r="AV199" i="46"/>
  <c r="AR199" i="46"/>
  <c r="AC199" i="46"/>
  <c r="CI199" i="46"/>
  <c r="CE199" i="46"/>
  <c r="CA199" i="46"/>
  <c r="BW199" i="46"/>
  <c r="BS199" i="46"/>
  <c r="BO199" i="46"/>
  <c r="BK199" i="46"/>
  <c r="BG199" i="46"/>
  <c r="BC199" i="46"/>
  <c r="AY199" i="46"/>
  <c r="AU199" i="46"/>
  <c r="AQ199" i="46"/>
  <c r="AB199" i="46"/>
  <c r="CH199" i="46"/>
  <c r="CD199" i="46"/>
  <c r="BZ199" i="46"/>
  <c r="BV199" i="46"/>
  <c r="BR199" i="46"/>
  <c r="BN199" i="46"/>
  <c r="BJ199" i="46"/>
  <c r="BF199" i="46"/>
  <c r="BB199" i="46"/>
  <c r="AX199" i="46"/>
  <c r="AT199" i="46"/>
  <c r="AO199" i="46"/>
  <c r="AA199" i="46"/>
  <c r="CG199" i="46"/>
  <c r="CC199" i="46"/>
  <c r="BY199" i="46"/>
  <c r="BU199" i="46"/>
  <c r="BQ199" i="46"/>
  <c r="BM199" i="46"/>
  <c r="BI199" i="46"/>
  <c r="BE199" i="46"/>
  <c r="BA199" i="46"/>
  <c r="AW199" i="46"/>
  <c r="AS199" i="46"/>
  <c r="CB106" i="46"/>
  <c r="BT106" i="46"/>
  <c r="BL106" i="46"/>
  <c r="BD106" i="46"/>
  <c r="AV106" i="46"/>
  <c r="AC106" i="46"/>
  <c r="CG106" i="46"/>
  <c r="CC106" i="46"/>
  <c r="BY106" i="46"/>
  <c r="BU106" i="46"/>
  <c r="BQ106" i="46"/>
  <c r="BM106" i="46"/>
  <c r="BI106" i="46"/>
  <c r="BE106" i="46"/>
  <c r="BA106" i="46"/>
  <c r="AW106" i="46"/>
  <c r="AS106" i="46"/>
  <c r="CH106" i="46"/>
  <c r="BZ106" i="46"/>
  <c r="BR106" i="46"/>
  <c r="BJ106" i="46"/>
  <c r="BB106" i="46"/>
  <c r="AT106" i="46"/>
  <c r="AA106" i="46"/>
  <c r="CF106" i="46"/>
  <c r="BX106" i="46"/>
  <c r="BP106" i="46"/>
  <c r="BH106" i="46"/>
  <c r="AZ106" i="46"/>
  <c r="AR106" i="46"/>
  <c r="CI106" i="46"/>
  <c r="CE106" i="46"/>
  <c r="CA106" i="46"/>
  <c r="BW106" i="46"/>
  <c r="BS106" i="46"/>
  <c r="BO106" i="46"/>
  <c r="BK106" i="46"/>
  <c r="BG106" i="46"/>
  <c r="BC106" i="46"/>
  <c r="AY106" i="46"/>
  <c r="AU106" i="46"/>
  <c r="AQ106" i="46"/>
  <c r="AB106" i="46"/>
  <c r="CD106" i="46"/>
  <c r="BV106" i="46"/>
  <c r="BN106" i="46"/>
  <c r="BF106" i="46"/>
  <c r="AX106" i="46"/>
  <c r="AO106" i="46"/>
  <c r="CG200" i="46"/>
  <c r="CC200" i="46"/>
  <c r="BY200" i="46"/>
  <c r="BU200" i="46"/>
  <c r="BQ200" i="46"/>
  <c r="BM200" i="46"/>
  <c r="BI200" i="46"/>
  <c r="BE200" i="46"/>
  <c r="BA200" i="46"/>
  <c r="AW200" i="46"/>
  <c r="AS200" i="46"/>
  <c r="CH200" i="46"/>
  <c r="CD200" i="46"/>
  <c r="BZ200" i="46"/>
  <c r="BV200" i="46"/>
  <c r="BR200" i="46"/>
  <c r="BN200" i="46"/>
  <c r="BJ200" i="46"/>
  <c r="BF200" i="46"/>
  <c r="BB200" i="46"/>
  <c r="AX200" i="46"/>
  <c r="AT200" i="46"/>
  <c r="AO200" i="46"/>
  <c r="AA200" i="46"/>
  <c r="CI200" i="46"/>
  <c r="CE200" i="46"/>
  <c r="CA200" i="46"/>
  <c r="BW200" i="46"/>
  <c r="BS200" i="46"/>
  <c r="BO200" i="46"/>
  <c r="BK200" i="46"/>
  <c r="BG200" i="46"/>
  <c r="BC200" i="46"/>
  <c r="AY200" i="46"/>
  <c r="AU200" i="46"/>
  <c r="AQ200" i="46"/>
  <c r="AB200" i="46"/>
  <c r="CF200" i="46"/>
  <c r="CB200" i="46"/>
  <c r="BX200" i="46"/>
  <c r="BT200" i="46"/>
  <c r="BP200" i="46"/>
  <c r="BL200" i="46"/>
  <c r="BH200" i="46"/>
  <c r="BD200" i="46"/>
  <c r="AZ200" i="46"/>
  <c r="AV200" i="46"/>
  <c r="AR200" i="46"/>
  <c r="AC200" i="46"/>
  <c r="CF110" i="46"/>
  <c r="CB110" i="46"/>
  <c r="BX110" i="46"/>
  <c r="BT110" i="46"/>
  <c r="BP110" i="46"/>
  <c r="BL110" i="46"/>
  <c r="BH110" i="46"/>
  <c r="BD110" i="46"/>
  <c r="AZ110" i="46"/>
  <c r="AV110" i="46"/>
  <c r="AR110" i="46"/>
  <c r="AC110" i="46"/>
  <c r="CI110" i="46"/>
  <c r="CA110" i="46"/>
  <c r="BS110" i="46"/>
  <c r="BK110" i="46"/>
  <c r="BC110" i="46"/>
  <c r="AU110" i="46"/>
  <c r="AB110" i="46"/>
  <c r="CC110" i="46"/>
  <c r="BU110" i="46"/>
  <c r="BM110" i="46"/>
  <c r="BE110" i="46"/>
  <c r="AW110" i="46"/>
  <c r="CH110" i="46"/>
  <c r="CD110" i="46"/>
  <c r="BZ110" i="46"/>
  <c r="BV110" i="46"/>
  <c r="BR110" i="46"/>
  <c r="BN110" i="46"/>
  <c r="BJ110" i="46"/>
  <c r="BF110" i="46"/>
  <c r="BB110" i="46"/>
  <c r="AX110" i="46"/>
  <c r="AT110" i="46"/>
  <c r="AO110" i="46"/>
  <c r="AA110" i="46"/>
  <c r="CE110" i="46"/>
  <c r="BW110" i="46"/>
  <c r="BO110" i="46"/>
  <c r="BG110" i="46"/>
  <c r="AY110" i="46"/>
  <c r="AQ110" i="46"/>
  <c r="CG110" i="46"/>
  <c r="BY110" i="46"/>
  <c r="BQ110" i="46"/>
  <c r="BI110" i="46"/>
  <c r="BA110" i="46"/>
  <c r="AS110" i="46"/>
  <c r="CG204" i="46"/>
  <c r="CC204" i="46"/>
  <c r="BY204" i="46"/>
  <c r="BU204" i="46"/>
  <c r="BQ204" i="46"/>
  <c r="BM204" i="46"/>
  <c r="BI204" i="46"/>
  <c r="BE204" i="46"/>
  <c r="BA204" i="46"/>
  <c r="AW204" i="46"/>
  <c r="AS204" i="46"/>
  <c r="CH204" i="46"/>
  <c r="CD204" i="46"/>
  <c r="BZ204" i="46"/>
  <c r="BV204" i="46"/>
  <c r="BR204" i="46"/>
  <c r="BN204" i="46"/>
  <c r="BJ204" i="46"/>
  <c r="BF204" i="46"/>
  <c r="BB204" i="46"/>
  <c r="AX204" i="46"/>
  <c r="AT204" i="46"/>
  <c r="AO204" i="46"/>
  <c r="AA204" i="46"/>
  <c r="CI204" i="46"/>
  <c r="CE204" i="46"/>
  <c r="CA204" i="46"/>
  <c r="BW204" i="46"/>
  <c r="BS204" i="46"/>
  <c r="BO204" i="46"/>
  <c r="BK204" i="46"/>
  <c r="BG204" i="46"/>
  <c r="BC204" i="46"/>
  <c r="AY204" i="46"/>
  <c r="AU204" i="46"/>
  <c r="AQ204" i="46"/>
  <c r="AB204" i="46"/>
  <c r="CF204" i="46"/>
  <c r="CB204" i="46"/>
  <c r="BX204" i="46"/>
  <c r="BT204" i="46"/>
  <c r="BP204" i="46"/>
  <c r="BL204" i="46"/>
  <c r="BH204" i="46"/>
  <c r="BD204" i="46"/>
  <c r="AZ204" i="46"/>
  <c r="AV204" i="46"/>
  <c r="AR204" i="46"/>
  <c r="AC204" i="46"/>
  <c r="CG114" i="46"/>
  <c r="CC114" i="46"/>
  <c r="BY114" i="46"/>
  <c r="BU114" i="46"/>
  <c r="BQ114" i="46"/>
  <c r="BM114" i="46"/>
  <c r="BI114" i="46"/>
  <c r="BE114" i="46"/>
  <c r="BA114" i="46"/>
  <c r="AW114" i="46"/>
  <c r="AS114" i="46"/>
  <c r="CH114" i="46"/>
  <c r="CD114" i="46"/>
  <c r="BZ114" i="46"/>
  <c r="BV114" i="46"/>
  <c r="BR114" i="46"/>
  <c r="BN114" i="46"/>
  <c r="BJ114" i="46"/>
  <c r="BF114" i="46"/>
  <c r="BB114" i="46"/>
  <c r="AX114" i="46"/>
  <c r="AT114" i="46"/>
  <c r="AO114" i="46"/>
  <c r="AA114" i="46"/>
  <c r="CI114" i="46"/>
  <c r="CE114" i="46"/>
  <c r="CA114" i="46"/>
  <c r="BW114" i="46"/>
  <c r="BS114" i="46"/>
  <c r="BO114" i="46"/>
  <c r="BK114" i="46"/>
  <c r="BG114" i="46"/>
  <c r="BC114" i="46"/>
  <c r="AY114" i="46"/>
  <c r="AU114" i="46"/>
  <c r="AQ114" i="46"/>
  <c r="AB114" i="46"/>
  <c r="CF114" i="46"/>
  <c r="CB114" i="46"/>
  <c r="BX114" i="46"/>
  <c r="BT114" i="46"/>
  <c r="BP114" i="46"/>
  <c r="BL114" i="46"/>
  <c r="BH114" i="46"/>
  <c r="BD114" i="46"/>
  <c r="AZ114" i="46"/>
  <c r="AV114" i="46"/>
  <c r="AR114" i="46"/>
  <c r="AC114" i="46"/>
  <c r="CF208" i="46"/>
  <c r="CB208" i="46"/>
  <c r="BX208" i="46"/>
  <c r="BT208" i="46"/>
  <c r="BP208" i="46"/>
  <c r="BL208" i="46"/>
  <c r="BH208" i="46"/>
  <c r="BD208" i="46"/>
  <c r="AZ208" i="46"/>
  <c r="AV208" i="46"/>
  <c r="AR208" i="46"/>
  <c r="AC208" i="46"/>
  <c r="CI208" i="46"/>
  <c r="CA208" i="46"/>
  <c r="BS208" i="46"/>
  <c r="BK208" i="46"/>
  <c r="BC208" i="46"/>
  <c r="AU208" i="46"/>
  <c r="AB208" i="46"/>
  <c r="CC208" i="46"/>
  <c r="BU208" i="46"/>
  <c r="BM208" i="46"/>
  <c r="BE208" i="46"/>
  <c r="AW208" i="46"/>
  <c r="CH208" i="46"/>
  <c r="CD208" i="46"/>
  <c r="BZ208" i="46"/>
  <c r="BV208" i="46"/>
  <c r="BR208" i="46"/>
  <c r="BN208" i="46"/>
  <c r="BJ208" i="46"/>
  <c r="BF208" i="46"/>
  <c r="BB208" i="46"/>
  <c r="AX208" i="46"/>
  <c r="AT208" i="46"/>
  <c r="AO208" i="46"/>
  <c r="AA208" i="46"/>
  <c r="CE208" i="46"/>
  <c r="BW208" i="46"/>
  <c r="BO208" i="46"/>
  <c r="BG208" i="46"/>
  <c r="AY208" i="46"/>
  <c r="AQ208" i="46"/>
  <c r="CG208" i="46"/>
  <c r="BY208" i="46"/>
  <c r="BQ208" i="46"/>
  <c r="BI208" i="46"/>
  <c r="BA208" i="46"/>
  <c r="AS208" i="46"/>
  <c r="CG118" i="46"/>
  <c r="CC118" i="46"/>
  <c r="BY118" i="46"/>
  <c r="BU118" i="46"/>
  <c r="BQ118" i="46"/>
  <c r="BM118" i="46"/>
  <c r="BI118" i="46"/>
  <c r="BE118" i="46"/>
  <c r="BA118" i="46"/>
  <c r="AW118" i="46"/>
  <c r="AS118" i="46"/>
  <c r="CH118" i="46"/>
  <c r="CD118" i="46"/>
  <c r="BZ118" i="46"/>
  <c r="BV118" i="46"/>
  <c r="BR118" i="46"/>
  <c r="BN118" i="46"/>
  <c r="BJ118" i="46"/>
  <c r="BF118" i="46"/>
  <c r="BB118" i="46"/>
  <c r="AX118" i="46"/>
  <c r="AT118" i="46"/>
  <c r="AO118" i="46"/>
  <c r="AA118" i="46"/>
  <c r="CI118" i="46"/>
  <c r="CE118" i="46"/>
  <c r="CA118" i="46"/>
  <c r="BW118" i="46"/>
  <c r="BS118" i="46"/>
  <c r="BO118" i="46"/>
  <c r="BK118" i="46"/>
  <c r="BG118" i="46"/>
  <c r="BC118" i="46"/>
  <c r="AY118" i="46"/>
  <c r="AU118" i="46"/>
  <c r="AQ118" i="46"/>
  <c r="AB118" i="46"/>
  <c r="CF118" i="46"/>
  <c r="CB118" i="46"/>
  <c r="BX118" i="46"/>
  <c r="BT118" i="46"/>
  <c r="BP118" i="46"/>
  <c r="BL118" i="46"/>
  <c r="BH118" i="46"/>
  <c r="BD118" i="46"/>
  <c r="AZ118" i="46"/>
  <c r="AV118" i="46"/>
  <c r="AR118" i="46"/>
  <c r="AC118" i="46"/>
  <c r="CG212" i="46"/>
  <c r="CC212" i="46"/>
  <c r="BY212" i="46"/>
  <c r="BU212" i="46"/>
  <c r="BQ212" i="46"/>
  <c r="BM212" i="46"/>
  <c r="BI212" i="46"/>
  <c r="BE212" i="46"/>
  <c r="BA212" i="46"/>
  <c r="AW212" i="46"/>
  <c r="AS212" i="46"/>
  <c r="CH212" i="46"/>
  <c r="CD212" i="46"/>
  <c r="BZ212" i="46"/>
  <c r="BV212" i="46"/>
  <c r="BR212" i="46"/>
  <c r="BN212" i="46"/>
  <c r="BJ212" i="46"/>
  <c r="BF212" i="46"/>
  <c r="BB212" i="46"/>
  <c r="AX212" i="46"/>
  <c r="AT212" i="46"/>
  <c r="AO212" i="46"/>
  <c r="AA212" i="46"/>
  <c r="CI212" i="46"/>
  <c r="CE212" i="46"/>
  <c r="CA212" i="46"/>
  <c r="BW212" i="46"/>
  <c r="BS212" i="46"/>
  <c r="BO212" i="46"/>
  <c r="BK212" i="46"/>
  <c r="BG212" i="46"/>
  <c r="BC212" i="46"/>
  <c r="AY212" i="46"/>
  <c r="AU212" i="46"/>
  <c r="AQ212" i="46"/>
  <c r="AB212" i="46"/>
  <c r="CF212" i="46"/>
  <c r="CB212" i="46"/>
  <c r="BX212" i="46"/>
  <c r="BT212" i="46"/>
  <c r="BP212" i="46"/>
  <c r="BL212" i="46"/>
  <c r="BH212" i="46"/>
  <c r="BD212" i="46"/>
  <c r="AZ212" i="46"/>
  <c r="AV212" i="46"/>
  <c r="AR212" i="46"/>
  <c r="AC212" i="46"/>
  <c r="CG122" i="46"/>
  <c r="CC122" i="46"/>
  <c r="BY122" i="46"/>
  <c r="BU122" i="46"/>
  <c r="BQ122" i="46"/>
  <c r="BM122" i="46"/>
  <c r="BI122" i="46"/>
  <c r="BE122" i="46"/>
  <c r="BA122" i="46"/>
  <c r="AW122" i="46"/>
  <c r="AS122" i="46"/>
  <c r="CH122" i="46"/>
  <c r="CD122" i="46"/>
  <c r="BZ122" i="46"/>
  <c r="BV122" i="46"/>
  <c r="BR122" i="46"/>
  <c r="BN122" i="46"/>
  <c r="BJ122" i="46"/>
  <c r="BF122" i="46"/>
  <c r="BB122" i="46"/>
  <c r="AX122" i="46"/>
  <c r="AT122" i="46"/>
  <c r="AO122" i="46"/>
  <c r="AA122" i="46"/>
  <c r="CI122" i="46"/>
  <c r="CE122" i="46"/>
  <c r="CA122" i="46"/>
  <c r="BW122" i="46"/>
  <c r="BS122" i="46"/>
  <c r="BO122" i="46"/>
  <c r="BK122" i="46"/>
  <c r="BG122" i="46"/>
  <c r="BC122" i="46"/>
  <c r="AY122" i="46"/>
  <c r="AU122" i="46"/>
  <c r="AQ122" i="46"/>
  <c r="AB122" i="46"/>
  <c r="CF122" i="46"/>
  <c r="CB122" i="46"/>
  <c r="BX122" i="46"/>
  <c r="BT122" i="46"/>
  <c r="BP122" i="46"/>
  <c r="BL122" i="46"/>
  <c r="BH122" i="46"/>
  <c r="BD122" i="46"/>
  <c r="AZ122" i="46"/>
  <c r="AV122" i="46"/>
  <c r="AR122" i="46"/>
  <c r="AC122" i="46"/>
  <c r="CG109" i="46"/>
  <c r="CC109" i="46"/>
  <c r="BY109" i="46"/>
  <c r="BU109" i="46"/>
  <c r="BQ109" i="46"/>
  <c r="BM109" i="46"/>
  <c r="BI109" i="46"/>
  <c r="BE109" i="46"/>
  <c r="BA109" i="46"/>
  <c r="AW109" i="46"/>
  <c r="AS109" i="46"/>
  <c r="CF109" i="46"/>
  <c r="BX109" i="46"/>
  <c r="BP109" i="46"/>
  <c r="BH109" i="46"/>
  <c r="AZ109" i="46"/>
  <c r="AR109" i="46"/>
  <c r="AB109" i="46"/>
  <c r="CD109" i="46"/>
  <c r="BV109" i="46"/>
  <c r="BN109" i="46"/>
  <c r="BF109" i="46"/>
  <c r="AX109" i="46"/>
  <c r="AO109" i="46"/>
  <c r="AA109" i="46"/>
  <c r="CI109" i="46"/>
  <c r="CE109" i="46"/>
  <c r="CA109" i="46"/>
  <c r="BW109" i="46"/>
  <c r="BS109" i="46"/>
  <c r="BO109" i="46"/>
  <c r="BK109" i="46"/>
  <c r="BG109" i="46"/>
  <c r="BC109" i="46"/>
  <c r="AY109" i="46"/>
  <c r="AU109" i="46"/>
  <c r="AQ109" i="46"/>
  <c r="CB109" i="46"/>
  <c r="BT109" i="46"/>
  <c r="BL109" i="46"/>
  <c r="BD109" i="46"/>
  <c r="AV109" i="46"/>
  <c r="CH109" i="46"/>
  <c r="BZ109" i="46"/>
  <c r="BR109" i="46"/>
  <c r="BJ109" i="46"/>
  <c r="BB109" i="46"/>
  <c r="AT109" i="46"/>
  <c r="AC109" i="46"/>
  <c r="CF203" i="46"/>
  <c r="CB203" i="46"/>
  <c r="BX203" i="46"/>
  <c r="BT203" i="46"/>
  <c r="BP203" i="46"/>
  <c r="BL203" i="46"/>
  <c r="BH203" i="46"/>
  <c r="BD203" i="46"/>
  <c r="AZ203" i="46"/>
  <c r="AV203" i="46"/>
  <c r="AR203" i="46"/>
  <c r="AC203" i="46"/>
  <c r="CI203" i="46"/>
  <c r="CE203" i="46"/>
  <c r="CA203" i="46"/>
  <c r="BW203" i="46"/>
  <c r="BS203" i="46"/>
  <c r="BO203" i="46"/>
  <c r="BK203" i="46"/>
  <c r="BG203" i="46"/>
  <c r="BC203" i="46"/>
  <c r="AY203" i="46"/>
  <c r="AU203" i="46"/>
  <c r="AQ203" i="46"/>
  <c r="AB203" i="46"/>
  <c r="CH203" i="46"/>
  <c r="CD203" i="46"/>
  <c r="BZ203" i="46"/>
  <c r="BV203" i="46"/>
  <c r="BR203" i="46"/>
  <c r="BN203" i="46"/>
  <c r="BJ203" i="46"/>
  <c r="BF203" i="46"/>
  <c r="BB203" i="46"/>
  <c r="AX203" i="46"/>
  <c r="AT203" i="46"/>
  <c r="AO203" i="46"/>
  <c r="AA203" i="46"/>
  <c r="CG203" i="46"/>
  <c r="CC203" i="46"/>
  <c r="BY203" i="46"/>
  <c r="BU203" i="46"/>
  <c r="BQ203" i="46"/>
  <c r="BM203" i="46"/>
  <c r="BI203" i="46"/>
  <c r="BE203" i="46"/>
  <c r="BA203" i="46"/>
  <c r="AW203" i="46"/>
  <c r="AS203" i="46"/>
  <c r="CF113" i="46"/>
  <c r="CB113" i="46"/>
  <c r="BX113" i="46"/>
  <c r="BT113" i="46"/>
  <c r="BP113" i="46"/>
  <c r="BL113" i="46"/>
  <c r="BH113" i="46"/>
  <c r="BD113" i="46"/>
  <c r="AZ113" i="46"/>
  <c r="AV113" i="46"/>
  <c r="AR113" i="46"/>
  <c r="AC113" i="46"/>
  <c r="CI113" i="46"/>
  <c r="CE113" i="46"/>
  <c r="CA113" i="46"/>
  <c r="BW113" i="46"/>
  <c r="BS113" i="46"/>
  <c r="BO113" i="46"/>
  <c r="BK113" i="46"/>
  <c r="BG113" i="46"/>
  <c r="BC113" i="46"/>
  <c r="AY113" i="46"/>
  <c r="AU113" i="46"/>
  <c r="AQ113" i="46"/>
  <c r="AB113" i="46"/>
  <c r="CH113" i="46"/>
  <c r="CD113" i="46"/>
  <c r="BZ113" i="46"/>
  <c r="BV113" i="46"/>
  <c r="BR113" i="46"/>
  <c r="BN113" i="46"/>
  <c r="BJ113" i="46"/>
  <c r="BF113" i="46"/>
  <c r="BB113" i="46"/>
  <c r="AX113" i="46"/>
  <c r="AT113" i="46"/>
  <c r="AO113" i="46"/>
  <c r="AA113" i="46"/>
  <c r="CG113" i="46"/>
  <c r="CC113" i="46"/>
  <c r="BY113" i="46"/>
  <c r="BU113" i="46"/>
  <c r="BQ113" i="46"/>
  <c r="BM113" i="46"/>
  <c r="BI113" i="46"/>
  <c r="BE113" i="46"/>
  <c r="BA113" i="46"/>
  <c r="AW113" i="46"/>
  <c r="AS113" i="46"/>
  <c r="CF207" i="46"/>
  <c r="CB207" i="46"/>
  <c r="BX207" i="46"/>
  <c r="BT207" i="46"/>
  <c r="BP207" i="46"/>
  <c r="BL207" i="46"/>
  <c r="BH207" i="46"/>
  <c r="BD207" i="46"/>
  <c r="AZ207" i="46"/>
  <c r="AV207" i="46"/>
  <c r="AR207" i="46"/>
  <c r="AC207" i="46"/>
  <c r="CI207" i="46"/>
  <c r="CE207" i="46"/>
  <c r="CA207" i="46"/>
  <c r="BW207" i="46"/>
  <c r="BS207" i="46"/>
  <c r="BO207" i="46"/>
  <c r="BK207" i="46"/>
  <c r="BG207" i="46"/>
  <c r="BC207" i="46"/>
  <c r="AY207" i="46"/>
  <c r="AU207" i="46"/>
  <c r="AQ207" i="46"/>
  <c r="AB207" i="46"/>
  <c r="CH207" i="46"/>
  <c r="CD207" i="46"/>
  <c r="BZ207" i="46"/>
  <c r="BV207" i="46"/>
  <c r="BR207" i="46"/>
  <c r="BN207" i="46"/>
  <c r="BJ207" i="46"/>
  <c r="BF207" i="46"/>
  <c r="BB207" i="46"/>
  <c r="AX207" i="46"/>
  <c r="AT207" i="46"/>
  <c r="AO207" i="46"/>
  <c r="AA207" i="46"/>
  <c r="CG207" i="46"/>
  <c r="CC207" i="46"/>
  <c r="BY207" i="46"/>
  <c r="BU207" i="46"/>
  <c r="BQ207" i="46"/>
  <c r="BM207" i="46"/>
  <c r="BI207" i="46"/>
  <c r="BE207" i="46"/>
  <c r="BA207" i="46"/>
  <c r="AW207" i="46"/>
  <c r="AS207" i="46"/>
  <c r="CF117" i="46"/>
  <c r="CB117" i="46"/>
  <c r="BX117" i="46"/>
  <c r="BT117" i="46"/>
  <c r="BP117" i="46"/>
  <c r="BL117" i="46"/>
  <c r="BH117" i="46"/>
  <c r="BD117" i="46"/>
  <c r="AZ117" i="46"/>
  <c r="AV117" i="46"/>
  <c r="AR117" i="46"/>
  <c r="AC117" i="46"/>
  <c r="CI117" i="46"/>
  <c r="CE117" i="46"/>
  <c r="CA117" i="46"/>
  <c r="BW117" i="46"/>
  <c r="BS117" i="46"/>
  <c r="BO117" i="46"/>
  <c r="BK117" i="46"/>
  <c r="BG117" i="46"/>
  <c r="BC117" i="46"/>
  <c r="AY117" i="46"/>
  <c r="AU117" i="46"/>
  <c r="AQ117" i="46"/>
  <c r="AB117" i="46"/>
  <c r="CH117" i="46"/>
  <c r="CD117" i="46"/>
  <c r="BZ117" i="46"/>
  <c r="BV117" i="46"/>
  <c r="BR117" i="46"/>
  <c r="BN117" i="46"/>
  <c r="BJ117" i="46"/>
  <c r="BF117" i="46"/>
  <c r="BB117" i="46"/>
  <c r="AX117" i="46"/>
  <c r="AT117" i="46"/>
  <c r="AO117" i="46"/>
  <c r="AA117" i="46"/>
  <c r="CG117" i="46"/>
  <c r="CC117" i="46"/>
  <c r="BY117" i="46"/>
  <c r="BU117" i="46"/>
  <c r="BQ117" i="46"/>
  <c r="BM117" i="46"/>
  <c r="BI117" i="46"/>
  <c r="BE117" i="46"/>
  <c r="BA117" i="46"/>
  <c r="AW117" i="46"/>
  <c r="AS117" i="46"/>
  <c r="CF211" i="46"/>
  <c r="CB211" i="46"/>
  <c r="BX211" i="46"/>
  <c r="BT211" i="46"/>
  <c r="BP211" i="46"/>
  <c r="BL211" i="46"/>
  <c r="BH211" i="46"/>
  <c r="BD211" i="46"/>
  <c r="AZ211" i="46"/>
  <c r="AV211" i="46"/>
  <c r="AR211" i="46"/>
  <c r="AC211" i="46"/>
  <c r="CI211" i="46"/>
  <c r="CE211" i="46"/>
  <c r="CA211" i="46"/>
  <c r="BW211" i="46"/>
  <c r="BS211" i="46"/>
  <c r="BO211" i="46"/>
  <c r="BK211" i="46"/>
  <c r="BG211" i="46"/>
  <c r="BC211" i="46"/>
  <c r="AY211" i="46"/>
  <c r="AU211" i="46"/>
  <c r="AQ211" i="46"/>
  <c r="AB211" i="46"/>
  <c r="CH211" i="46"/>
  <c r="CD211" i="46"/>
  <c r="BZ211" i="46"/>
  <c r="BV211" i="46"/>
  <c r="BR211" i="46"/>
  <c r="BN211" i="46"/>
  <c r="BJ211" i="46"/>
  <c r="BF211" i="46"/>
  <c r="BB211" i="46"/>
  <c r="AX211" i="46"/>
  <c r="AT211" i="46"/>
  <c r="AO211" i="46"/>
  <c r="AA211" i="46"/>
  <c r="CG211" i="46"/>
  <c r="CC211" i="46"/>
  <c r="BY211" i="46"/>
  <c r="BU211" i="46"/>
  <c r="BQ211" i="46"/>
  <c r="BM211" i="46"/>
  <c r="BI211" i="46"/>
  <c r="BE211" i="46"/>
  <c r="BA211" i="46"/>
  <c r="AW211" i="46"/>
  <c r="AS211" i="46"/>
  <c r="CF121" i="46"/>
  <c r="CB121" i="46"/>
  <c r="BX121" i="46"/>
  <c r="BT121" i="46"/>
  <c r="BP121" i="46"/>
  <c r="BL121" i="46"/>
  <c r="BH121" i="46"/>
  <c r="BD121" i="46"/>
  <c r="AZ121" i="46"/>
  <c r="AV121" i="46"/>
  <c r="AR121" i="46"/>
  <c r="AC121" i="46"/>
  <c r="CI121" i="46"/>
  <c r="CE121" i="46"/>
  <c r="CA121" i="46"/>
  <c r="BW121" i="46"/>
  <c r="BS121" i="46"/>
  <c r="BO121" i="46"/>
  <c r="BK121" i="46"/>
  <c r="BG121" i="46"/>
  <c r="BC121" i="46"/>
  <c r="AY121" i="46"/>
  <c r="AU121" i="46"/>
  <c r="AQ121" i="46"/>
  <c r="AB121" i="46"/>
  <c r="CH121" i="46"/>
  <c r="CD121" i="46"/>
  <c r="BZ121" i="46"/>
  <c r="BV121" i="46"/>
  <c r="BR121" i="46"/>
  <c r="BN121" i="46"/>
  <c r="BJ121" i="46"/>
  <c r="BF121" i="46"/>
  <c r="BB121" i="46"/>
  <c r="AX121" i="46"/>
  <c r="AT121" i="46"/>
  <c r="AO121" i="46"/>
  <c r="AA121" i="46"/>
  <c r="CG121" i="46"/>
  <c r="CC121" i="46"/>
  <c r="BY121" i="46"/>
  <c r="BU121" i="46"/>
  <c r="BQ121" i="46"/>
  <c r="BM121" i="46"/>
  <c r="BI121" i="46"/>
  <c r="BE121" i="46"/>
  <c r="BA121" i="46"/>
  <c r="AW121" i="46"/>
  <c r="AS121" i="46"/>
  <c r="CF215" i="46"/>
  <c r="CB215" i="46"/>
  <c r="BX215" i="46"/>
  <c r="BT215" i="46"/>
  <c r="BP215" i="46"/>
  <c r="BL215" i="46"/>
  <c r="BH215" i="46"/>
  <c r="BD215" i="46"/>
  <c r="AZ215" i="46"/>
  <c r="AV215" i="46"/>
  <c r="AR215" i="46"/>
  <c r="AC215" i="46"/>
  <c r="CI215" i="46"/>
  <c r="CE215" i="46"/>
  <c r="CA215" i="46"/>
  <c r="BW215" i="46"/>
  <c r="BS215" i="46"/>
  <c r="BO215" i="46"/>
  <c r="BK215" i="46"/>
  <c r="BG215" i="46"/>
  <c r="BC215" i="46"/>
  <c r="AY215" i="46"/>
  <c r="AU215" i="46"/>
  <c r="AQ215" i="46"/>
  <c r="AB215" i="46"/>
  <c r="CH215" i="46"/>
  <c r="CD215" i="46"/>
  <c r="BZ215" i="46"/>
  <c r="BV215" i="46"/>
  <c r="BR215" i="46"/>
  <c r="BN215" i="46"/>
  <c r="BJ215" i="46"/>
  <c r="BF215" i="46"/>
  <c r="BB215" i="46"/>
  <c r="AX215" i="46"/>
  <c r="AT215" i="46"/>
  <c r="AO215" i="46"/>
  <c r="AA215" i="46"/>
  <c r="CG215" i="46"/>
  <c r="CC215" i="46"/>
  <c r="BY215" i="46"/>
  <c r="BU215" i="46"/>
  <c r="BQ215" i="46"/>
  <c r="BM215" i="46"/>
  <c r="BI215" i="46"/>
  <c r="BE215" i="46"/>
  <c r="BA215" i="46"/>
  <c r="AW215" i="46"/>
  <c r="AS215" i="46"/>
  <c r="CF125" i="46"/>
  <c r="CB125" i="46"/>
  <c r="BX125" i="46"/>
  <c r="BT125" i="46"/>
  <c r="BP125" i="46"/>
  <c r="BL125" i="46"/>
  <c r="BH125" i="46"/>
  <c r="BD125" i="46"/>
  <c r="AZ125" i="46"/>
  <c r="AV125" i="46"/>
  <c r="AR125" i="46"/>
  <c r="AC125" i="46"/>
  <c r="CI125" i="46"/>
  <c r="CE125" i="46"/>
  <c r="CA125" i="46"/>
  <c r="BW125" i="46"/>
  <c r="BS125" i="46"/>
  <c r="BO125" i="46"/>
  <c r="BK125" i="46"/>
  <c r="BG125" i="46"/>
  <c r="BC125" i="46"/>
  <c r="AY125" i="46"/>
  <c r="AU125" i="46"/>
  <c r="AQ125" i="46"/>
  <c r="AB125" i="46"/>
  <c r="CH125" i="46"/>
  <c r="CD125" i="46"/>
  <c r="BZ125" i="46"/>
  <c r="BV125" i="46"/>
  <c r="BR125" i="46"/>
  <c r="BN125" i="46"/>
  <c r="BJ125" i="46"/>
  <c r="BF125" i="46"/>
  <c r="BB125" i="46"/>
  <c r="AX125" i="46"/>
  <c r="AT125" i="46"/>
  <c r="AO125" i="46"/>
  <c r="AA125" i="46"/>
  <c r="CG125" i="46"/>
  <c r="CC125" i="46"/>
  <c r="BY125" i="46"/>
  <c r="BU125" i="46"/>
  <c r="BQ125" i="46"/>
  <c r="BM125" i="46"/>
  <c r="BI125" i="46"/>
  <c r="BE125" i="46"/>
  <c r="BA125" i="46"/>
  <c r="AW125" i="46"/>
  <c r="AS125" i="46"/>
  <c r="CG216" i="46"/>
  <c r="CC216" i="46"/>
  <c r="BY216" i="46"/>
  <c r="BU216" i="46"/>
  <c r="BQ216" i="46"/>
  <c r="BM216" i="46"/>
  <c r="BI216" i="46"/>
  <c r="BE216" i="46"/>
  <c r="BA216" i="46"/>
  <c r="AW216" i="46"/>
  <c r="AS216" i="46"/>
  <c r="CH216" i="46"/>
  <c r="CD216" i="46"/>
  <c r="BZ216" i="46"/>
  <c r="BV216" i="46"/>
  <c r="BR216" i="46"/>
  <c r="BN216" i="46"/>
  <c r="BJ216" i="46"/>
  <c r="BF216" i="46"/>
  <c r="BB216" i="46"/>
  <c r="AX216" i="46"/>
  <c r="AT216" i="46"/>
  <c r="AO216" i="46"/>
  <c r="AA216" i="46"/>
  <c r="CI216" i="46"/>
  <c r="CE216" i="46"/>
  <c r="CA216" i="46"/>
  <c r="BW216" i="46"/>
  <c r="BS216" i="46"/>
  <c r="BO216" i="46"/>
  <c r="BK216" i="46"/>
  <c r="BG216" i="46"/>
  <c r="BC216" i="46"/>
  <c r="AY216" i="46"/>
  <c r="AU216" i="46"/>
  <c r="AQ216" i="46"/>
  <c r="AB216" i="46"/>
  <c r="CF216" i="46"/>
  <c r="CB216" i="46"/>
  <c r="BX216" i="46"/>
  <c r="BT216" i="46"/>
  <c r="BP216" i="46"/>
  <c r="BL216" i="46"/>
  <c r="BH216" i="46"/>
  <c r="BD216" i="46"/>
  <c r="AZ216" i="46"/>
  <c r="AV216" i="46"/>
  <c r="AR216" i="46"/>
  <c r="AC216" i="46"/>
  <c r="A248" i="47"/>
  <c r="CI148" i="47"/>
  <c r="CE148" i="47"/>
  <c r="CA148" i="47"/>
  <c r="BW148" i="47"/>
  <c r="BS148" i="47"/>
  <c r="BO148" i="47"/>
  <c r="BK148" i="47"/>
  <c r="BG148" i="47"/>
  <c r="BC148" i="47"/>
  <c r="AY148" i="47"/>
  <c r="AU148" i="47"/>
  <c r="AQ148" i="47"/>
  <c r="AB148" i="47"/>
  <c r="CF148" i="47"/>
  <c r="CB148" i="47"/>
  <c r="BX148" i="47"/>
  <c r="BT148" i="47"/>
  <c r="BP148" i="47"/>
  <c r="BL148" i="47"/>
  <c r="BH148" i="47"/>
  <c r="BD148" i="47"/>
  <c r="AZ148" i="47"/>
  <c r="AV148" i="47"/>
  <c r="AR148" i="47"/>
  <c r="AC148" i="47"/>
  <c r="CG148" i="47"/>
  <c r="CC148" i="47"/>
  <c r="BY148" i="47"/>
  <c r="BU148" i="47"/>
  <c r="BQ148" i="47"/>
  <c r="BM148" i="47"/>
  <c r="BI148" i="47"/>
  <c r="BE148" i="47"/>
  <c r="BA148" i="47"/>
  <c r="AW148" i="47"/>
  <c r="AS148" i="47"/>
  <c r="CH148" i="47"/>
  <c r="CD148" i="47"/>
  <c r="BZ148" i="47"/>
  <c r="BV148" i="47"/>
  <c r="BR148" i="47"/>
  <c r="BN148" i="47"/>
  <c r="BJ148" i="47"/>
  <c r="BF148" i="47"/>
  <c r="BB148" i="47"/>
  <c r="AX148" i="47"/>
  <c r="AT148" i="47"/>
  <c r="AO148" i="47"/>
  <c r="AA148" i="47"/>
  <c r="C203" i="45"/>
  <c r="C205" i="45"/>
  <c r="C163" i="46"/>
  <c r="C146" i="46"/>
  <c r="C147" i="46"/>
  <c r="C130" i="45"/>
  <c r="C149" i="46"/>
  <c r="C200" i="45"/>
  <c r="C204" i="45"/>
  <c r="C208" i="45"/>
  <c r="C133" i="45"/>
  <c r="C135" i="45"/>
  <c r="C137" i="45"/>
  <c r="C211" i="45"/>
  <c r="C148" i="46"/>
  <c r="C145" i="46"/>
  <c r="C164" i="46"/>
  <c r="C222" i="45"/>
  <c r="C144" i="46"/>
  <c r="C110" i="45"/>
  <c r="C116" i="45"/>
  <c r="C120" i="45"/>
  <c r="C223" i="45"/>
  <c r="C227" i="45"/>
  <c r="C107" i="45"/>
  <c r="C121" i="45"/>
  <c r="C125" i="45"/>
  <c r="C124" i="45"/>
  <c r="C224" i="45"/>
  <c r="C226" i="45"/>
  <c r="C228" i="45"/>
  <c r="CC130" i="46"/>
  <c r="BU130" i="46"/>
  <c r="BK130" i="46"/>
  <c r="BC130" i="46"/>
  <c r="AU130" i="46"/>
  <c r="AB130" i="46"/>
  <c r="CH130" i="46"/>
  <c r="CD130" i="46"/>
  <c r="BZ130" i="46"/>
  <c r="BV130" i="46"/>
  <c r="BR130" i="46"/>
  <c r="BN130" i="46"/>
  <c r="BJ130" i="46"/>
  <c r="BF130" i="46"/>
  <c r="BB130" i="46"/>
  <c r="AX130" i="46"/>
  <c r="AT130" i="46"/>
  <c r="AO130" i="46"/>
  <c r="AA130" i="46"/>
  <c r="CE130" i="46"/>
  <c r="BW130" i="46"/>
  <c r="BQ130" i="46"/>
  <c r="BI130" i="46"/>
  <c r="BA130" i="46"/>
  <c r="AS130" i="46"/>
  <c r="CG130" i="46"/>
  <c r="BY130" i="46"/>
  <c r="BO130" i="46"/>
  <c r="BG130" i="46"/>
  <c r="AY130" i="46"/>
  <c r="AQ130" i="46"/>
  <c r="CF130" i="46"/>
  <c r="CB130" i="46"/>
  <c r="BX130" i="46"/>
  <c r="BT130" i="46"/>
  <c r="BP130" i="46"/>
  <c r="BL130" i="46"/>
  <c r="BH130" i="46"/>
  <c r="BD130" i="46"/>
  <c r="AZ130" i="46"/>
  <c r="AV130" i="46"/>
  <c r="AR130" i="46"/>
  <c r="AC130" i="46"/>
  <c r="CI130" i="46"/>
  <c r="CA130" i="46"/>
  <c r="BS130" i="46"/>
  <c r="BM130" i="46"/>
  <c r="BE130" i="46"/>
  <c r="AW130" i="46"/>
  <c r="CG132" i="46"/>
  <c r="CC132" i="46"/>
  <c r="BY132" i="46"/>
  <c r="BU132" i="46"/>
  <c r="BQ132" i="46"/>
  <c r="BM132" i="46"/>
  <c r="BI132" i="46"/>
  <c r="BE132" i="46"/>
  <c r="BA132" i="46"/>
  <c r="AW132" i="46"/>
  <c r="AS132" i="46"/>
  <c r="CH132" i="46"/>
  <c r="CD132" i="46"/>
  <c r="BZ132" i="46"/>
  <c r="BV132" i="46"/>
  <c r="BR132" i="46"/>
  <c r="BN132" i="46"/>
  <c r="BJ132" i="46"/>
  <c r="BF132" i="46"/>
  <c r="BB132" i="46"/>
  <c r="AX132" i="46"/>
  <c r="AT132" i="46"/>
  <c r="AO132" i="46"/>
  <c r="AA132" i="46"/>
  <c r="CI132" i="46"/>
  <c r="CE132" i="46"/>
  <c r="CA132" i="46"/>
  <c r="BW132" i="46"/>
  <c r="BS132" i="46"/>
  <c r="BO132" i="46"/>
  <c r="BK132" i="46"/>
  <c r="BG132" i="46"/>
  <c r="BC132" i="46"/>
  <c r="AY132" i="46"/>
  <c r="AU132" i="46"/>
  <c r="AQ132" i="46"/>
  <c r="AB132" i="46"/>
  <c r="CF132" i="46"/>
  <c r="CB132" i="46"/>
  <c r="BX132" i="46"/>
  <c r="BT132" i="46"/>
  <c r="BP132" i="46"/>
  <c r="BL132" i="46"/>
  <c r="BH132" i="46"/>
  <c r="BD132" i="46"/>
  <c r="AZ132" i="46"/>
  <c r="AV132" i="46"/>
  <c r="AR132" i="46"/>
  <c r="AC132" i="46"/>
  <c r="CG134" i="46"/>
  <c r="CC134" i="46"/>
  <c r="BY134" i="46"/>
  <c r="BU134" i="46"/>
  <c r="BQ134" i="46"/>
  <c r="BM134" i="46"/>
  <c r="BI134" i="46"/>
  <c r="BE134" i="46"/>
  <c r="BA134" i="46"/>
  <c r="AW134" i="46"/>
  <c r="AS134" i="46"/>
  <c r="CH134" i="46"/>
  <c r="CD134" i="46"/>
  <c r="BZ134" i="46"/>
  <c r="BV134" i="46"/>
  <c r="BR134" i="46"/>
  <c r="BN134" i="46"/>
  <c r="BJ134" i="46"/>
  <c r="BF134" i="46"/>
  <c r="BB134" i="46"/>
  <c r="AX134" i="46"/>
  <c r="AT134" i="46"/>
  <c r="AO134" i="46"/>
  <c r="AA134" i="46"/>
  <c r="CI134" i="46"/>
  <c r="CE134" i="46"/>
  <c r="CA134" i="46"/>
  <c r="BW134" i="46"/>
  <c r="BS134" i="46"/>
  <c r="BO134" i="46"/>
  <c r="BK134" i="46"/>
  <c r="BG134" i="46"/>
  <c r="BC134" i="46"/>
  <c r="AY134" i="46"/>
  <c r="AU134" i="46"/>
  <c r="AQ134" i="46"/>
  <c r="AB134" i="46"/>
  <c r="CF134" i="46"/>
  <c r="CB134" i="46"/>
  <c r="BX134" i="46"/>
  <c r="BT134" i="46"/>
  <c r="BP134" i="46"/>
  <c r="BL134" i="46"/>
  <c r="BH134" i="46"/>
  <c r="BD134" i="46"/>
  <c r="AZ134" i="46"/>
  <c r="AV134" i="46"/>
  <c r="AR134" i="46"/>
  <c r="AC134" i="46"/>
  <c r="CG136" i="46"/>
  <c r="CC136" i="46"/>
  <c r="BY136" i="46"/>
  <c r="BU136" i="46"/>
  <c r="BQ136" i="46"/>
  <c r="BM136" i="46"/>
  <c r="BI136" i="46"/>
  <c r="BE136" i="46"/>
  <c r="BA136" i="46"/>
  <c r="AW136" i="46"/>
  <c r="AS136" i="46"/>
  <c r="CH136" i="46"/>
  <c r="CD136" i="46"/>
  <c r="BZ136" i="46"/>
  <c r="BV136" i="46"/>
  <c r="BR136" i="46"/>
  <c r="BN136" i="46"/>
  <c r="BJ136" i="46"/>
  <c r="BF136" i="46"/>
  <c r="BB136" i="46"/>
  <c r="AX136" i="46"/>
  <c r="AT136" i="46"/>
  <c r="AO136" i="46"/>
  <c r="AA136" i="46"/>
  <c r="CI136" i="46"/>
  <c r="CE136" i="46"/>
  <c r="CA136" i="46"/>
  <c r="BW136" i="46"/>
  <c r="BS136" i="46"/>
  <c r="BO136" i="46"/>
  <c r="BK136" i="46"/>
  <c r="BG136" i="46"/>
  <c r="BC136" i="46"/>
  <c r="AY136" i="46"/>
  <c r="AU136" i="46"/>
  <c r="AQ136" i="46"/>
  <c r="AB136" i="46"/>
  <c r="CF136" i="46"/>
  <c r="CB136" i="46"/>
  <c r="BX136" i="46"/>
  <c r="BT136" i="46"/>
  <c r="BP136" i="46"/>
  <c r="BL136" i="46"/>
  <c r="BH136" i="46"/>
  <c r="BD136" i="46"/>
  <c r="AZ136" i="46"/>
  <c r="AV136" i="46"/>
  <c r="AR136" i="46"/>
  <c r="AC136" i="46"/>
  <c r="CF149" i="47"/>
  <c r="CB149" i="47"/>
  <c r="BX149" i="47"/>
  <c r="BT149" i="47"/>
  <c r="BP149" i="47"/>
  <c r="BL149" i="47"/>
  <c r="BH149" i="47"/>
  <c r="BD149" i="47"/>
  <c r="AZ149" i="47"/>
  <c r="AV149" i="47"/>
  <c r="AR149" i="47"/>
  <c r="AC149" i="47"/>
  <c r="CI149" i="47"/>
  <c r="CE149" i="47"/>
  <c r="CA149" i="47"/>
  <c r="BW149" i="47"/>
  <c r="BS149" i="47"/>
  <c r="BO149" i="47"/>
  <c r="BK149" i="47"/>
  <c r="BG149" i="47"/>
  <c r="BC149" i="47"/>
  <c r="AY149" i="47"/>
  <c r="AU149" i="47"/>
  <c r="AQ149" i="47"/>
  <c r="AB149" i="47"/>
  <c r="CH149" i="47"/>
  <c r="CD149" i="47"/>
  <c r="BZ149" i="47"/>
  <c r="BV149" i="47"/>
  <c r="BR149" i="47"/>
  <c r="BN149" i="47"/>
  <c r="BJ149" i="47"/>
  <c r="BF149" i="47"/>
  <c r="BB149" i="47"/>
  <c r="AX149" i="47"/>
  <c r="AT149" i="47"/>
  <c r="AO149" i="47"/>
  <c r="AA149" i="47"/>
  <c r="CG149" i="47"/>
  <c r="CC149" i="47"/>
  <c r="BY149" i="47"/>
  <c r="BU149" i="47"/>
  <c r="BQ149" i="47"/>
  <c r="BM149" i="47"/>
  <c r="BI149" i="47"/>
  <c r="BE149" i="47"/>
  <c r="BA149" i="47"/>
  <c r="AW149" i="47"/>
  <c r="AS149" i="47"/>
  <c r="CG223" i="46"/>
  <c r="CC223" i="46"/>
  <c r="BY223" i="46"/>
  <c r="BU223" i="46"/>
  <c r="BQ223" i="46"/>
  <c r="BM223" i="46"/>
  <c r="CF223" i="46"/>
  <c r="CB223" i="46"/>
  <c r="BX223" i="46"/>
  <c r="BT223" i="46"/>
  <c r="BP223" i="46"/>
  <c r="BL223" i="46"/>
  <c r="BH223" i="46"/>
  <c r="BD223" i="46"/>
  <c r="AZ223" i="46"/>
  <c r="AV223" i="46"/>
  <c r="AR223" i="46"/>
  <c r="AC223" i="46"/>
  <c r="BK223" i="46"/>
  <c r="BI223" i="46"/>
  <c r="BA223" i="46"/>
  <c r="AS223" i="46"/>
  <c r="BG223" i="46"/>
  <c r="AY223" i="46"/>
  <c r="AQ223" i="46"/>
  <c r="CI223" i="46"/>
  <c r="CE223" i="46"/>
  <c r="CA223" i="46"/>
  <c r="BW223" i="46"/>
  <c r="BS223" i="46"/>
  <c r="BO223" i="46"/>
  <c r="CH223" i="46"/>
  <c r="CD223" i="46"/>
  <c r="BZ223" i="46"/>
  <c r="BV223" i="46"/>
  <c r="BR223" i="46"/>
  <c r="BN223" i="46"/>
  <c r="BJ223" i="46"/>
  <c r="BF223" i="46"/>
  <c r="BB223" i="46"/>
  <c r="AX223" i="46"/>
  <c r="AT223" i="46"/>
  <c r="AO223" i="46"/>
  <c r="AA223" i="46"/>
  <c r="BE223" i="46"/>
  <c r="AW223" i="46"/>
  <c r="BC223" i="46"/>
  <c r="AU223" i="46"/>
  <c r="AB223" i="46"/>
  <c r="CG225" i="46"/>
  <c r="CC225" i="46"/>
  <c r="BY225" i="46"/>
  <c r="BU225" i="46"/>
  <c r="BQ225" i="46"/>
  <c r="BM225" i="46"/>
  <c r="BI225" i="46"/>
  <c r="BE225" i="46"/>
  <c r="BA225" i="46"/>
  <c r="AW225" i="46"/>
  <c r="AS225" i="46"/>
  <c r="CH225" i="46"/>
  <c r="CD225" i="46"/>
  <c r="BZ225" i="46"/>
  <c r="BV225" i="46"/>
  <c r="BR225" i="46"/>
  <c r="BN225" i="46"/>
  <c r="BJ225" i="46"/>
  <c r="BF225" i="46"/>
  <c r="BB225" i="46"/>
  <c r="AX225" i="46"/>
  <c r="AT225" i="46"/>
  <c r="AO225" i="46"/>
  <c r="AA225" i="46"/>
  <c r="CI225" i="46"/>
  <c r="CE225" i="46"/>
  <c r="CA225" i="46"/>
  <c r="BW225" i="46"/>
  <c r="BS225" i="46"/>
  <c r="BO225" i="46"/>
  <c r="BK225" i="46"/>
  <c r="BG225" i="46"/>
  <c r="BC225" i="46"/>
  <c r="AY225" i="46"/>
  <c r="AU225" i="46"/>
  <c r="AQ225" i="46"/>
  <c r="AB225" i="46"/>
  <c r="CF225" i="46"/>
  <c r="CB225" i="46"/>
  <c r="BX225" i="46"/>
  <c r="BT225" i="46"/>
  <c r="BP225" i="46"/>
  <c r="BL225" i="46"/>
  <c r="BH225" i="46"/>
  <c r="BD225" i="46"/>
  <c r="AZ225" i="46"/>
  <c r="AV225" i="46"/>
  <c r="AR225" i="46"/>
  <c r="AC225" i="46"/>
  <c r="CG227" i="46"/>
  <c r="CC227" i="46"/>
  <c r="BY227" i="46"/>
  <c r="BU227" i="46"/>
  <c r="BQ227" i="46"/>
  <c r="BM227" i="46"/>
  <c r="BI227" i="46"/>
  <c r="BE227" i="46"/>
  <c r="BA227" i="46"/>
  <c r="AW227" i="46"/>
  <c r="AS227" i="46"/>
  <c r="CH227" i="46"/>
  <c r="CD227" i="46"/>
  <c r="BZ227" i="46"/>
  <c r="BV227" i="46"/>
  <c r="BR227" i="46"/>
  <c r="BN227" i="46"/>
  <c r="BJ227" i="46"/>
  <c r="BF227" i="46"/>
  <c r="BB227" i="46"/>
  <c r="AX227" i="46"/>
  <c r="AT227" i="46"/>
  <c r="AO227" i="46"/>
  <c r="AA227" i="46"/>
  <c r="CI227" i="46"/>
  <c r="CE227" i="46"/>
  <c r="CA227" i="46"/>
  <c r="BW227" i="46"/>
  <c r="BS227" i="46"/>
  <c r="BO227" i="46"/>
  <c r="BK227" i="46"/>
  <c r="BG227" i="46"/>
  <c r="BC227" i="46"/>
  <c r="AY227" i="46"/>
  <c r="AU227" i="46"/>
  <c r="AQ227" i="46"/>
  <c r="AB227" i="46"/>
  <c r="CF227" i="46"/>
  <c r="CB227" i="46"/>
  <c r="BX227" i="46"/>
  <c r="BT227" i="46"/>
  <c r="BP227" i="46"/>
  <c r="BL227" i="46"/>
  <c r="BH227" i="46"/>
  <c r="BD227" i="46"/>
  <c r="AZ227" i="46"/>
  <c r="AV227" i="46"/>
  <c r="AR227" i="46"/>
  <c r="AC227" i="46"/>
  <c r="CG229" i="46"/>
  <c r="CC229" i="46"/>
  <c r="BY229" i="46"/>
  <c r="BU229" i="46"/>
  <c r="BQ229" i="46"/>
  <c r="BM229" i="46"/>
  <c r="BI229" i="46"/>
  <c r="BE229" i="46"/>
  <c r="BA229" i="46"/>
  <c r="AW229" i="46"/>
  <c r="AS229" i="46"/>
  <c r="CH229" i="46"/>
  <c r="CD229" i="46"/>
  <c r="BZ229" i="46"/>
  <c r="BV229" i="46"/>
  <c r="BR229" i="46"/>
  <c r="BN229" i="46"/>
  <c r="BJ229" i="46"/>
  <c r="BF229" i="46"/>
  <c r="BB229" i="46"/>
  <c r="AX229" i="46"/>
  <c r="AT229" i="46"/>
  <c r="AO229" i="46"/>
  <c r="AA229" i="46"/>
  <c r="CI229" i="46"/>
  <c r="CE229" i="46"/>
  <c r="CA229" i="46"/>
  <c r="BW229" i="46"/>
  <c r="BS229" i="46"/>
  <c r="BO229" i="46"/>
  <c r="BK229" i="46"/>
  <c r="BG229" i="46"/>
  <c r="BC229" i="46"/>
  <c r="AY229" i="46"/>
  <c r="AU229" i="46"/>
  <c r="AQ229" i="46"/>
  <c r="AB229" i="46"/>
  <c r="CF229" i="46"/>
  <c r="CB229" i="46"/>
  <c r="BX229" i="46"/>
  <c r="BT229" i="46"/>
  <c r="BP229" i="46"/>
  <c r="BL229" i="46"/>
  <c r="BH229" i="46"/>
  <c r="BD229" i="46"/>
  <c r="AZ229" i="46"/>
  <c r="AV229" i="46"/>
  <c r="AR229" i="46"/>
  <c r="AC229" i="46"/>
  <c r="CC107" i="46"/>
  <c r="BU107" i="46"/>
  <c r="BM107" i="46"/>
  <c r="BE107" i="46"/>
  <c r="AW107" i="46"/>
  <c r="CF107" i="46"/>
  <c r="CB107" i="46"/>
  <c r="BX107" i="46"/>
  <c r="BT107" i="46"/>
  <c r="BP107" i="46"/>
  <c r="BL107" i="46"/>
  <c r="BH107" i="46"/>
  <c r="BD107" i="46"/>
  <c r="AZ107" i="46"/>
  <c r="AV107" i="46"/>
  <c r="AR107" i="46"/>
  <c r="AC107" i="46"/>
  <c r="CI107" i="46"/>
  <c r="CA107" i="46"/>
  <c r="BS107" i="46"/>
  <c r="BK107" i="46"/>
  <c r="BC107" i="46"/>
  <c r="AU107" i="46"/>
  <c r="AB107" i="46"/>
  <c r="CG107" i="46"/>
  <c r="BY107" i="46"/>
  <c r="BQ107" i="46"/>
  <c r="BI107" i="46"/>
  <c r="BA107" i="46"/>
  <c r="AS107" i="46"/>
  <c r="CH107" i="46"/>
  <c r="CD107" i="46"/>
  <c r="BZ107" i="46"/>
  <c r="BV107" i="46"/>
  <c r="BR107" i="46"/>
  <c r="BN107" i="46"/>
  <c r="BJ107" i="46"/>
  <c r="BF107" i="46"/>
  <c r="BB107" i="46"/>
  <c r="AX107" i="46"/>
  <c r="AT107" i="46"/>
  <c r="AO107" i="46"/>
  <c r="AA107" i="46"/>
  <c r="CE107" i="46"/>
  <c r="BW107" i="46"/>
  <c r="BO107" i="46"/>
  <c r="BG107" i="46"/>
  <c r="AY107" i="46"/>
  <c r="AQ107" i="46"/>
  <c r="CF145" i="47"/>
  <c r="CB145" i="47"/>
  <c r="BX145" i="47"/>
  <c r="BT145" i="47"/>
  <c r="BP145" i="47"/>
  <c r="BL145" i="47"/>
  <c r="BH145" i="47"/>
  <c r="BD145" i="47"/>
  <c r="AZ145" i="47"/>
  <c r="AV145" i="47"/>
  <c r="AR145" i="47"/>
  <c r="AC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B145" i="47"/>
  <c r="CH145" i="47"/>
  <c r="CD145" i="47"/>
  <c r="BZ145" i="47"/>
  <c r="BV145" i="47"/>
  <c r="BR145" i="47"/>
  <c r="BN145" i="47"/>
  <c r="BJ145" i="47"/>
  <c r="BF145" i="47"/>
  <c r="BB145" i="47"/>
  <c r="AX145" i="47"/>
  <c r="AT145" i="47"/>
  <c r="AO145" i="47"/>
  <c r="AA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CG163" i="47"/>
  <c r="CC163" i="47"/>
  <c r="BY163" i="47"/>
  <c r="BU163" i="47"/>
  <c r="BQ163" i="47"/>
  <c r="BM163" i="47"/>
  <c r="BI163" i="47"/>
  <c r="BE163" i="47"/>
  <c r="BA163" i="47"/>
  <c r="AW163" i="47"/>
  <c r="AS163" i="47"/>
  <c r="CY163" i="47"/>
  <c r="CF163" i="47"/>
  <c r="CB163" i="47"/>
  <c r="BX163" i="47"/>
  <c r="BT163" i="47"/>
  <c r="BP163" i="47"/>
  <c r="BL163" i="47"/>
  <c r="BH163" i="47"/>
  <c r="BD163" i="47"/>
  <c r="AZ163" i="47"/>
  <c r="AV163" i="47"/>
  <c r="AR163" i="47"/>
  <c r="AC163" i="47"/>
  <c r="CI163" i="47"/>
  <c r="CE163" i="47"/>
  <c r="CA163" i="47"/>
  <c r="BW163" i="47"/>
  <c r="BS163" i="47"/>
  <c r="BO163" i="47"/>
  <c r="BK163" i="47"/>
  <c r="BG163" i="47"/>
  <c r="BC163" i="47"/>
  <c r="AY163" i="47"/>
  <c r="AU163" i="47"/>
  <c r="AQ163" i="47"/>
  <c r="AB163" i="47"/>
  <c r="CH163" i="47"/>
  <c r="CD163" i="47"/>
  <c r="BZ163" i="47"/>
  <c r="BV163" i="47"/>
  <c r="BR163" i="47"/>
  <c r="BN163" i="47"/>
  <c r="BJ163" i="47"/>
  <c r="BF163" i="47"/>
  <c r="BB163" i="47"/>
  <c r="AX163" i="47"/>
  <c r="AT163" i="47"/>
  <c r="AO163" i="47"/>
  <c r="AA163" i="47"/>
  <c r="CI146" i="47"/>
  <c r="CE146" i="47"/>
  <c r="CA146" i="47"/>
  <c r="BW146" i="47"/>
  <c r="BS146" i="47"/>
  <c r="BO146" i="47"/>
  <c r="BK146" i="47"/>
  <c r="BG146" i="47"/>
  <c r="BC146" i="47"/>
  <c r="AY146" i="47"/>
  <c r="AU146" i="47"/>
  <c r="AQ146" i="47"/>
  <c r="AB146" i="47"/>
  <c r="CF146" i="47"/>
  <c r="CB146" i="47"/>
  <c r="BX146" i="47"/>
  <c r="BT146" i="47"/>
  <c r="BP146" i="47"/>
  <c r="BL146" i="47"/>
  <c r="BH146" i="47"/>
  <c r="BD146" i="47"/>
  <c r="AZ146" i="47"/>
  <c r="AV146" i="47"/>
  <c r="AR146" i="47"/>
  <c r="AC146" i="47"/>
  <c r="CG146" i="47"/>
  <c r="CC146" i="47"/>
  <c r="BY146" i="47"/>
  <c r="BU146" i="47"/>
  <c r="BQ146" i="47"/>
  <c r="BM146" i="47"/>
  <c r="BI146" i="47"/>
  <c r="BE146" i="47"/>
  <c r="BA146" i="47"/>
  <c r="AW146" i="47"/>
  <c r="AS146" i="47"/>
  <c r="CH146" i="47"/>
  <c r="CD146" i="47"/>
  <c r="BZ146" i="47"/>
  <c r="BV146" i="47"/>
  <c r="BR146" i="47"/>
  <c r="BN146" i="47"/>
  <c r="BJ146" i="47"/>
  <c r="BF146" i="47"/>
  <c r="BB146" i="47"/>
  <c r="AX146" i="47"/>
  <c r="AT146" i="47"/>
  <c r="AO146" i="47"/>
  <c r="AA146" i="47"/>
  <c r="CF147" i="47"/>
  <c r="CB147" i="47"/>
  <c r="BX147" i="47"/>
  <c r="BT147" i="47"/>
  <c r="BP147" i="47"/>
  <c r="BL147" i="47"/>
  <c r="BH147" i="47"/>
  <c r="BD147" i="47"/>
  <c r="AZ147" i="47"/>
  <c r="AV147" i="47"/>
  <c r="AR147" i="47"/>
  <c r="AC147" i="47"/>
  <c r="CI147" i="47"/>
  <c r="CE147" i="47"/>
  <c r="CA147" i="47"/>
  <c r="BW147" i="47"/>
  <c r="BS147" i="47"/>
  <c r="BO147" i="47"/>
  <c r="BK147" i="47"/>
  <c r="BG147" i="47"/>
  <c r="BC147" i="47"/>
  <c r="AY147" i="47"/>
  <c r="AU147" i="47"/>
  <c r="AQ147" i="47"/>
  <c r="AB147" i="47"/>
  <c r="CH147" i="47"/>
  <c r="CD147" i="47"/>
  <c r="BZ147" i="47"/>
  <c r="BV147" i="47"/>
  <c r="BR147" i="47"/>
  <c r="BN147" i="47"/>
  <c r="BJ147" i="47"/>
  <c r="BF147" i="47"/>
  <c r="BB147" i="47"/>
  <c r="AX147" i="47"/>
  <c r="AT147" i="47"/>
  <c r="AO147" i="47"/>
  <c r="AA147" i="47"/>
  <c r="CG147" i="47"/>
  <c r="CC147" i="47"/>
  <c r="BY147" i="47"/>
  <c r="BU147" i="47"/>
  <c r="BQ147" i="47"/>
  <c r="BM147" i="47"/>
  <c r="BI147" i="47"/>
  <c r="BE147" i="47"/>
  <c r="BA147" i="47"/>
  <c r="AW147" i="47"/>
  <c r="AS147" i="47"/>
  <c r="CG198" i="46"/>
  <c r="CC198" i="46"/>
  <c r="BY198" i="46"/>
  <c r="BU198" i="46"/>
  <c r="BQ198" i="46"/>
  <c r="BM198" i="46"/>
  <c r="BI198" i="46"/>
  <c r="BE198" i="46"/>
  <c r="BA198" i="46"/>
  <c r="AW198" i="46"/>
  <c r="AS198" i="46"/>
  <c r="CH198" i="46"/>
  <c r="CD198" i="46"/>
  <c r="BZ198" i="46"/>
  <c r="BV198" i="46"/>
  <c r="BR198" i="46"/>
  <c r="BN198" i="46"/>
  <c r="BJ198" i="46"/>
  <c r="BF198" i="46"/>
  <c r="BB198" i="46"/>
  <c r="AX198" i="46"/>
  <c r="AT198" i="46"/>
  <c r="AO198" i="46"/>
  <c r="AA198" i="46"/>
  <c r="CI198" i="46"/>
  <c r="CE198" i="46"/>
  <c r="CA198" i="46"/>
  <c r="BW198" i="46"/>
  <c r="BS198" i="46"/>
  <c r="BO198" i="46"/>
  <c r="BK198" i="46"/>
  <c r="BG198" i="46"/>
  <c r="BC198" i="46"/>
  <c r="AY198" i="46"/>
  <c r="AU198" i="46"/>
  <c r="AQ198" i="46"/>
  <c r="AB198" i="46"/>
  <c r="CF198" i="46"/>
  <c r="CB198" i="46"/>
  <c r="BX198" i="46"/>
  <c r="BT198" i="46"/>
  <c r="BP198" i="46"/>
  <c r="BL198" i="46"/>
  <c r="BH198" i="46"/>
  <c r="BD198" i="46"/>
  <c r="AZ198" i="46"/>
  <c r="AV198" i="46"/>
  <c r="AR198" i="46"/>
  <c r="AC198" i="46"/>
  <c r="CF108" i="46"/>
  <c r="CB108" i="46"/>
  <c r="BX108" i="46"/>
  <c r="BT108" i="46"/>
  <c r="BP108" i="46"/>
  <c r="BL108" i="46"/>
  <c r="BH108" i="46"/>
  <c r="BD108" i="46"/>
  <c r="AZ108" i="46"/>
  <c r="AV108" i="46"/>
  <c r="AR108" i="46"/>
  <c r="AA108" i="46"/>
  <c r="CG108" i="46"/>
  <c r="CC108" i="46"/>
  <c r="BY108" i="46"/>
  <c r="BU108" i="46"/>
  <c r="BQ108" i="46"/>
  <c r="BM108" i="46"/>
  <c r="BI108" i="46"/>
  <c r="BE108" i="46"/>
  <c r="BA108" i="46"/>
  <c r="AW108" i="46"/>
  <c r="AS108" i="46"/>
  <c r="AC108" i="46"/>
  <c r="CH108" i="46"/>
  <c r="CD108" i="46"/>
  <c r="BZ108" i="46"/>
  <c r="BV108" i="46"/>
  <c r="BR108" i="46"/>
  <c r="BN108" i="46"/>
  <c r="BJ108" i="46"/>
  <c r="BF108" i="46"/>
  <c r="BB108" i="46"/>
  <c r="AX108" i="46"/>
  <c r="AT108" i="46"/>
  <c r="AO108" i="46"/>
  <c r="CI108" i="46"/>
  <c r="CE108" i="46"/>
  <c r="CA108" i="46"/>
  <c r="BW108" i="46"/>
  <c r="BS108" i="46"/>
  <c r="BO108" i="46"/>
  <c r="BK108" i="46"/>
  <c r="BG108" i="46"/>
  <c r="BC108" i="46"/>
  <c r="AY108" i="46"/>
  <c r="AU108" i="46"/>
  <c r="AQ108" i="46"/>
  <c r="AB108" i="46"/>
  <c r="CG202" i="46"/>
  <c r="CC202" i="46"/>
  <c r="BY202" i="46"/>
  <c r="BU202" i="46"/>
  <c r="BQ202" i="46"/>
  <c r="BM202" i="46"/>
  <c r="BI202" i="46"/>
  <c r="BE202" i="46"/>
  <c r="BA202" i="46"/>
  <c r="AW202" i="46"/>
  <c r="AS202" i="46"/>
  <c r="CH202" i="46"/>
  <c r="CD202" i="46"/>
  <c r="BZ202" i="46"/>
  <c r="BV202" i="46"/>
  <c r="BR202" i="46"/>
  <c r="BN202" i="46"/>
  <c r="BJ202" i="46"/>
  <c r="BF202" i="46"/>
  <c r="BB202" i="46"/>
  <c r="AX202" i="46"/>
  <c r="AT202" i="46"/>
  <c r="AO202" i="46"/>
  <c r="AA202" i="46"/>
  <c r="CI202" i="46"/>
  <c r="CE202" i="46"/>
  <c r="CA202" i="46"/>
  <c r="BW202" i="46"/>
  <c r="BS202" i="46"/>
  <c r="BO202" i="46"/>
  <c r="BK202" i="46"/>
  <c r="BG202" i="46"/>
  <c r="BC202" i="46"/>
  <c r="AY202" i="46"/>
  <c r="AU202" i="46"/>
  <c r="AQ202" i="46"/>
  <c r="AB202" i="46"/>
  <c r="CF202" i="46"/>
  <c r="CB202" i="46"/>
  <c r="BX202" i="46"/>
  <c r="BT202" i="46"/>
  <c r="BP202" i="46"/>
  <c r="BL202" i="46"/>
  <c r="BH202" i="46"/>
  <c r="BD202" i="46"/>
  <c r="AZ202" i="46"/>
  <c r="AV202" i="46"/>
  <c r="AR202" i="46"/>
  <c r="AC202" i="46"/>
  <c r="CG112" i="46"/>
  <c r="CC112" i="46"/>
  <c r="BY112" i="46"/>
  <c r="BU112" i="46"/>
  <c r="BQ112" i="46"/>
  <c r="BM112" i="46"/>
  <c r="BI112" i="46"/>
  <c r="BE112" i="46"/>
  <c r="BA112" i="46"/>
  <c r="AW112" i="46"/>
  <c r="AS112" i="46"/>
  <c r="CH112" i="46"/>
  <c r="CD112" i="46"/>
  <c r="BZ112" i="46"/>
  <c r="BV112" i="46"/>
  <c r="BR112" i="46"/>
  <c r="BN112" i="46"/>
  <c r="BJ112" i="46"/>
  <c r="BF112" i="46"/>
  <c r="BB112" i="46"/>
  <c r="AX112" i="46"/>
  <c r="AT112" i="46"/>
  <c r="AO112" i="46"/>
  <c r="AA112" i="46"/>
  <c r="CI112" i="46"/>
  <c r="CE112" i="46"/>
  <c r="CA112" i="46"/>
  <c r="BW112" i="46"/>
  <c r="BS112" i="46"/>
  <c r="BO112" i="46"/>
  <c r="BK112" i="46"/>
  <c r="BG112" i="46"/>
  <c r="BC112" i="46"/>
  <c r="AY112" i="46"/>
  <c r="AU112" i="46"/>
  <c r="AQ112" i="46"/>
  <c r="AB112" i="46"/>
  <c r="CF112" i="46"/>
  <c r="CB112" i="46"/>
  <c r="BX112" i="46"/>
  <c r="BT112" i="46"/>
  <c r="BP112" i="46"/>
  <c r="BL112" i="46"/>
  <c r="BH112" i="46"/>
  <c r="BD112" i="46"/>
  <c r="AZ112" i="46"/>
  <c r="AV112" i="46"/>
  <c r="AR112" i="46"/>
  <c r="AC112" i="46"/>
  <c r="CG206" i="46"/>
  <c r="CC206" i="46"/>
  <c r="BY206" i="46"/>
  <c r="BU206" i="46"/>
  <c r="BQ206" i="46"/>
  <c r="BM206" i="46"/>
  <c r="BI206" i="46"/>
  <c r="BE206" i="46"/>
  <c r="BA206" i="46"/>
  <c r="AW206" i="46"/>
  <c r="AS206" i="46"/>
  <c r="CH206" i="46"/>
  <c r="CD206" i="46"/>
  <c r="BZ206" i="46"/>
  <c r="BV206" i="46"/>
  <c r="BR206" i="46"/>
  <c r="BN206" i="46"/>
  <c r="BJ206" i="46"/>
  <c r="BF206" i="46"/>
  <c r="BB206" i="46"/>
  <c r="AX206" i="46"/>
  <c r="AT206" i="46"/>
  <c r="AO206" i="46"/>
  <c r="AA206" i="46"/>
  <c r="CI206" i="46"/>
  <c r="CE206" i="46"/>
  <c r="CA206" i="46"/>
  <c r="BW206" i="46"/>
  <c r="BS206" i="46"/>
  <c r="BO206" i="46"/>
  <c r="BK206" i="46"/>
  <c r="BG206" i="46"/>
  <c r="BC206" i="46"/>
  <c r="AY206" i="46"/>
  <c r="AU206" i="46"/>
  <c r="AQ206" i="46"/>
  <c r="AB206" i="46"/>
  <c r="CF206" i="46"/>
  <c r="CB206" i="46"/>
  <c r="BX206" i="46"/>
  <c r="BT206" i="46"/>
  <c r="BP206" i="46"/>
  <c r="BL206" i="46"/>
  <c r="BH206" i="46"/>
  <c r="BD206" i="46"/>
  <c r="AZ206" i="46"/>
  <c r="AV206" i="46"/>
  <c r="AR206" i="46"/>
  <c r="AC206" i="46"/>
  <c r="CG116" i="46"/>
  <c r="CC116" i="46"/>
  <c r="BY116" i="46"/>
  <c r="BU116" i="46"/>
  <c r="BQ116" i="46"/>
  <c r="BM116" i="46"/>
  <c r="BI116" i="46"/>
  <c r="BE116" i="46"/>
  <c r="BA116" i="46"/>
  <c r="AW116" i="46"/>
  <c r="AS116" i="46"/>
  <c r="CH116" i="46"/>
  <c r="CD116" i="46"/>
  <c r="BZ116" i="46"/>
  <c r="BV116" i="46"/>
  <c r="BR116" i="46"/>
  <c r="BN116" i="46"/>
  <c r="BJ116" i="46"/>
  <c r="BF116" i="46"/>
  <c r="BB116" i="46"/>
  <c r="AX116" i="46"/>
  <c r="AT116" i="46"/>
  <c r="AO116" i="46"/>
  <c r="AA116" i="46"/>
  <c r="CI116" i="46"/>
  <c r="CE116" i="46"/>
  <c r="CA116" i="46"/>
  <c r="BW116" i="46"/>
  <c r="BS116" i="46"/>
  <c r="BO116" i="46"/>
  <c r="BK116" i="46"/>
  <c r="BG116" i="46"/>
  <c r="BC116" i="46"/>
  <c r="AY116" i="46"/>
  <c r="AU116" i="46"/>
  <c r="AQ116" i="46"/>
  <c r="AB116" i="46"/>
  <c r="CF116" i="46"/>
  <c r="CB116" i="46"/>
  <c r="BX116" i="46"/>
  <c r="BT116" i="46"/>
  <c r="BP116" i="46"/>
  <c r="BL116" i="46"/>
  <c r="BH116" i="46"/>
  <c r="BD116" i="46"/>
  <c r="AZ116" i="46"/>
  <c r="AV116" i="46"/>
  <c r="AR116" i="46"/>
  <c r="AC116" i="46"/>
  <c r="CG210" i="46"/>
  <c r="CC210" i="46"/>
  <c r="BY210" i="46"/>
  <c r="BU210" i="46"/>
  <c r="BQ210" i="46"/>
  <c r="BM210" i="46"/>
  <c r="BI210" i="46"/>
  <c r="BE210" i="46"/>
  <c r="BA210" i="46"/>
  <c r="AW210" i="46"/>
  <c r="AS210" i="46"/>
  <c r="CH210" i="46"/>
  <c r="CD210" i="46"/>
  <c r="BZ210" i="46"/>
  <c r="BV210" i="46"/>
  <c r="BR210" i="46"/>
  <c r="BN210" i="46"/>
  <c r="BJ210" i="46"/>
  <c r="BF210" i="46"/>
  <c r="BB210" i="46"/>
  <c r="AX210" i="46"/>
  <c r="AT210" i="46"/>
  <c r="AO210" i="46"/>
  <c r="AA210" i="46"/>
  <c r="CI210" i="46"/>
  <c r="CE210" i="46"/>
  <c r="CA210" i="46"/>
  <c r="BW210" i="46"/>
  <c r="BS210" i="46"/>
  <c r="BO210" i="46"/>
  <c r="BK210" i="46"/>
  <c r="BG210" i="46"/>
  <c r="BC210" i="46"/>
  <c r="AY210" i="46"/>
  <c r="AU210" i="46"/>
  <c r="AQ210" i="46"/>
  <c r="AB210" i="46"/>
  <c r="CF210" i="46"/>
  <c r="CB210" i="46"/>
  <c r="BX210" i="46"/>
  <c r="BT210" i="46"/>
  <c r="BP210" i="46"/>
  <c r="BL210" i="46"/>
  <c r="BH210" i="46"/>
  <c r="BD210" i="46"/>
  <c r="AZ210" i="46"/>
  <c r="AV210" i="46"/>
  <c r="AR210" i="46"/>
  <c r="AC210" i="46"/>
  <c r="CG120" i="46"/>
  <c r="CC120" i="46"/>
  <c r="BY120" i="46"/>
  <c r="BU120" i="46"/>
  <c r="BQ120" i="46"/>
  <c r="BM120" i="46"/>
  <c r="BI120" i="46"/>
  <c r="BE120" i="46"/>
  <c r="BA120" i="46"/>
  <c r="AW120" i="46"/>
  <c r="AS120" i="46"/>
  <c r="CH120" i="46"/>
  <c r="CD120" i="46"/>
  <c r="BZ120" i="46"/>
  <c r="BV120" i="46"/>
  <c r="BR120" i="46"/>
  <c r="BN120" i="46"/>
  <c r="BJ120" i="46"/>
  <c r="BF120" i="46"/>
  <c r="BB120" i="46"/>
  <c r="AX120" i="46"/>
  <c r="AT120" i="46"/>
  <c r="AO120" i="46"/>
  <c r="AA120" i="46"/>
  <c r="CI120" i="46"/>
  <c r="CE120" i="46"/>
  <c r="CA120" i="46"/>
  <c r="BW120" i="46"/>
  <c r="BS120" i="46"/>
  <c r="BO120" i="46"/>
  <c r="BK120" i="46"/>
  <c r="BG120" i="46"/>
  <c r="BC120" i="46"/>
  <c r="AY120" i="46"/>
  <c r="AU120" i="46"/>
  <c r="AQ120" i="46"/>
  <c r="AB120" i="46"/>
  <c r="CF120" i="46"/>
  <c r="CB120" i="46"/>
  <c r="BX120" i="46"/>
  <c r="BT120" i="46"/>
  <c r="BP120" i="46"/>
  <c r="BL120" i="46"/>
  <c r="BH120" i="46"/>
  <c r="BD120" i="46"/>
  <c r="AZ120" i="46"/>
  <c r="AV120" i="46"/>
  <c r="AR120" i="46"/>
  <c r="AC120" i="46"/>
  <c r="CG214" i="46"/>
  <c r="CC214" i="46"/>
  <c r="BY214" i="46"/>
  <c r="BU214" i="46"/>
  <c r="BQ214" i="46"/>
  <c r="BM214" i="46"/>
  <c r="BI214" i="46"/>
  <c r="BE214" i="46"/>
  <c r="BA214" i="46"/>
  <c r="AW214" i="46"/>
  <c r="AS214" i="46"/>
  <c r="CH214" i="46"/>
  <c r="CD214" i="46"/>
  <c r="BZ214" i="46"/>
  <c r="BV214" i="46"/>
  <c r="BR214" i="46"/>
  <c r="BN214" i="46"/>
  <c r="BJ214" i="46"/>
  <c r="BF214" i="46"/>
  <c r="BB214" i="46"/>
  <c r="AX214" i="46"/>
  <c r="AT214" i="46"/>
  <c r="AO214" i="46"/>
  <c r="AA214" i="46"/>
  <c r="CI214" i="46"/>
  <c r="CE214" i="46"/>
  <c r="CA214" i="46"/>
  <c r="BW214" i="46"/>
  <c r="BS214" i="46"/>
  <c r="BO214" i="46"/>
  <c r="BK214" i="46"/>
  <c r="BG214" i="46"/>
  <c r="BC214" i="46"/>
  <c r="AY214" i="46"/>
  <c r="AU214" i="46"/>
  <c r="AQ214" i="46"/>
  <c r="AB214" i="46"/>
  <c r="CF214" i="46"/>
  <c r="CB214" i="46"/>
  <c r="BX214" i="46"/>
  <c r="BT214" i="46"/>
  <c r="BP214" i="46"/>
  <c r="BL214" i="46"/>
  <c r="BH214" i="46"/>
  <c r="BD214" i="46"/>
  <c r="AZ214" i="46"/>
  <c r="AV214" i="46"/>
  <c r="AR214" i="46"/>
  <c r="AC214" i="46"/>
  <c r="CF201" i="46"/>
  <c r="CB201" i="46"/>
  <c r="BX201" i="46"/>
  <c r="BT201" i="46"/>
  <c r="BP201" i="46"/>
  <c r="BL201" i="46"/>
  <c r="BH201" i="46"/>
  <c r="BD201" i="46"/>
  <c r="AZ201" i="46"/>
  <c r="AV201" i="46"/>
  <c r="AR201" i="46"/>
  <c r="AC201" i="46"/>
  <c r="CI201" i="46"/>
  <c r="CE201" i="46"/>
  <c r="CA201" i="46"/>
  <c r="BW201" i="46"/>
  <c r="BS201" i="46"/>
  <c r="BO201" i="46"/>
  <c r="BK201" i="46"/>
  <c r="BG201" i="46"/>
  <c r="BC201" i="46"/>
  <c r="AY201" i="46"/>
  <c r="AU201" i="46"/>
  <c r="AQ201" i="46"/>
  <c r="AB201" i="46"/>
  <c r="CH201" i="46"/>
  <c r="CD201" i="46"/>
  <c r="BZ201" i="46"/>
  <c r="BV201" i="46"/>
  <c r="BR201" i="46"/>
  <c r="BN201" i="46"/>
  <c r="BJ201" i="46"/>
  <c r="BF201" i="46"/>
  <c r="BB201" i="46"/>
  <c r="AX201" i="46"/>
  <c r="AT201" i="46"/>
  <c r="AO201" i="46"/>
  <c r="AA201" i="46"/>
  <c r="CG201" i="46"/>
  <c r="CC201" i="46"/>
  <c r="BY201" i="46"/>
  <c r="BU201" i="46"/>
  <c r="BQ201" i="46"/>
  <c r="BM201" i="46"/>
  <c r="BI201" i="46"/>
  <c r="BE201" i="46"/>
  <c r="BA201" i="46"/>
  <c r="AW201" i="46"/>
  <c r="AS201" i="46"/>
  <c r="CF111" i="46"/>
  <c r="CB111" i="46"/>
  <c r="BX111" i="46"/>
  <c r="BT111" i="46"/>
  <c r="BP111" i="46"/>
  <c r="BL111" i="46"/>
  <c r="BH111" i="46"/>
  <c r="BD111" i="46"/>
  <c r="AZ111" i="46"/>
  <c r="AV111" i="46"/>
  <c r="AR111" i="46"/>
  <c r="AC111" i="46"/>
  <c r="CI111" i="46"/>
  <c r="CE111" i="46"/>
  <c r="CA111" i="46"/>
  <c r="BW111" i="46"/>
  <c r="BS111" i="46"/>
  <c r="BO111" i="46"/>
  <c r="BK111" i="46"/>
  <c r="BG111" i="46"/>
  <c r="BC111" i="46"/>
  <c r="AY111" i="46"/>
  <c r="AU111" i="46"/>
  <c r="AQ111" i="46"/>
  <c r="AB111" i="46"/>
  <c r="CH111" i="46"/>
  <c r="CD111" i="46"/>
  <c r="BZ111" i="46"/>
  <c r="BV111" i="46"/>
  <c r="BR111" i="46"/>
  <c r="BN111" i="46"/>
  <c r="BJ111" i="46"/>
  <c r="BF111" i="46"/>
  <c r="BB111" i="46"/>
  <c r="AX111" i="46"/>
  <c r="AT111" i="46"/>
  <c r="AO111" i="46"/>
  <c r="AA111" i="46"/>
  <c r="CG111" i="46"/>
  <c r="CC111" i="46"/>
  <c r="BY111" i="46"/>
  <c r="BU111" i="46"/>
  <c r="BQ111" i="46"/>
  <c r="BM111" i="46"/>
  <c r="BI111" i="46"/>
  <c r="BE111" i="46"/>
  <c r="BA111" i="46"/>
  <c r="AW111" i="46"/>
  <c r="AS111" i="46"/>
  <c r="CF205" i="46"/>
  <c r="CB205" i="46"/>
  <c r="BX205" i="46"/>
  <c r="BT205" i="46"/>
  <c r="BP205" i="46"/>
  <c r="BL205" i="46"/>
  <c r="BH205" i="46"/>
  <c r="BD205" i="46"/>
  <c r="AZ205" i="46"/>
  <c r="AV205" i="46"/>
  <c r="AR205" i="46"/>
  <c r="AC205" i="46"/>
  <c r="CI205" i="46"/>
  <c r="CE205" i="46"/>
  <c r="CA205" i="46"/>
  <c r="BW205" i="46"/>
  <c r="BS205" i="46"/>
  <c r="BO205" i="46"/>
  <c r="BK205" i="46"/>
  <c r="BG205" i="46"/>
  <c r="BC205" i="46"/>
  <c r="AY205" i="46"/>
  <c r="AU205" i="46"/>
  <c r="AQ205" i="46"/>
  <c r="AB205" i="46"/>
  <c r="CH205" i="46"/>
  <c r="CD205" i="46"/>
  <c r="BZ205" i="46"/>
  <c r="BV205" i="46"/>
  <c r="BR205" i="46"/>
  <c r="BN205" i="46"/>
  <c r="BJ205" i="46"/>
  <c r="BF205" i="46"/>
  <c r="BB205" i="46"/>
  <c r="AX205" i="46"/>
  <c r="AT205" i="46"/>
  <c r="AO205" i="46"/>
  <c r="AA205" i="46"/>
  <c r="CG205" i="46"/>
  <c r="CC205" i="46"/>
  <c r="BY205" i="46"/>
  <c r="BU205" i="46"/>
  <c r="BQ205" i="46"/>
  <c r="BM205" i="46"/>
  <c r="BI205" i="46"/>
  <c r="BE205" i="46"/>
  <c r="BA205" i="46"/>
  <c r="AW205" i="46"/>
  <c r="AS205" i="46"/>
  <c r="CF115" i="46"/>
  <c r="CB115" i="46"/>
  <c r="BX115" i="46"/>
  <c r="BT115" i="46"/>
  <c r="BP115" i="46"/>
  <c r="BL115" i="46"/>
  <c r="BH115" i="46"/>
  <c r="BD115" i="46"/>
  <c r="AZ115" i="46"/>
  <c r="AV115" i="46"/>
  <c r="AR115" i="46"/>
  <c r="AC115" i="46"/>
  <c r="CI115" i="46"/>
  <c r="CE115" i="46"/>
  <c r="CA115" i="46"/>
  <c r="BW115" i="46"/>
  <c r="BS115" i="46"/>
  <c r="BO115" i="46"/>
  <c r="BK115" i="46"/>
  <c r="BG115" i="46"/>
  <c r="BC115" i="46"/>
  <c r="AY115" i="46"/>
  <c r="AU115" i="46"/>
  <c r="AQ115" i="46"/>
  <c r="AB115" i="46"/>
  <c r="CH115" i="46"/>
  <c r="CD115" i="46"/>
  <c r="BZ115" i="46"/>
  <c r="BV115" i="46"/>
  <c r="BR115" i="46"/>
  <c r="BN115" i="46"/>
  <c r="BJ115" i="46"/>
  <c r="BF115" i="46"/>
  <c r="BB115" i="46"/>
  <c r="AX115" i="46"/>
  <c r="AT115" i="46"/>
  <c r="AO115" i="46"/>
  <c r="AA115" i="46"/>
  <c r="CG115" i="46"/>
  <c r="CC115" i="46"/>
  <c r="BY115" i="46"/>
  <c r="BU115" i="46"/>
  <c r="BQ115" i="46"/>
  <c r="BM115" i="46"/>
  <c r="BI115" i="46"/>
  <c r="BE115" i="46"/>
  <c r="BA115" i="46"/>
  <c r="AW115" i="46"/>
  <c r="AS115" i="46"/>
  <c r="CF209" i="46"/>
  <c r="CB209" i="46"/>
  <c r="BX209" i="46"/>
  <c r="BT209" i="46"/>
  <c r="BP209" i="46"/>
  <c r="BL209" i="46"/>
  <c r="CG209" i="46"/>
  <c r="CH209" i="46"/>
  <c r="CD209" i="46"/>
  <c r="BZ209" i="46"/>
  <c r="BV209" i="46"/>
  <c r="BR209" i="46"/>
  <c r="BN209" i="46"/>
  <c r="CI209" i="46"/>
  <c r="CE209" i="46"/>
  <c r="CA209" i="46"/>
  <c r="BY209" i="46"/>
  <c r="BU209" i="46"/>
  <c r="BQ209" i="46"/>
  <c r="BM209" i="46"/>
  <c r="BI209" i="46"/>
  <c r="BE209" i="46"/>
  <c r="BA209" i="46"/>
  <c r="AW209" i="46"/>
  <c r="AS209" i="46"/>
  <c r="BJ209" i="46"/>
  <c r="BB209" i="46"/>
  <c r="AT209" i="46"/>
  <c r="AA209" i="46"/>
  <c r="BD209" i="46"/>
  <c r="AV209" i="46"/>
  <c r="AC209" i="46"/>
  <c r="CC209" i="46"/>
  <c r="BW209" i="46"/>
  <c r="BS209" i="46"/>
  <c r="BO209" i="46"/>
  <c r="BK209" i="46"/>
  <c r="BG209" i="46"/>
  <c r="BC209" i="46"/>
  <c r="AY209" i="46"/>
  <c r="AU209" i="46"/>
  <c r="AQ209" i="46"/>
  <c r="AB209" i="46"/>
  <c r="BF209" i="46"/>
  <c r="AX209" i="46"/>
  <c r="AO209" i="46"/>
  <c r="BH209" i="46"/>
  <c r="AZ209" i="46"/>
  <c r="AR209" i="46"/>
  <c r="CF119" i="46"/>
  <c r="CB119" i="46"/>
  <c r="BX119" i="46"/>
  <c r="BT119" i="46"/>
  <c r="BP119" i="46"/>
  <c r="BL119" i="46"/>
  <c r="BH119" i="46"/>
  <c r="BD119" i="46"/>
  <c r="AZ119" i="46"/>
  <c r="AV119" i="46"/>
  <c r="AR119" i="46"/>
  <c r="AC119" i="46"/>
  <c r="CI119" i="46"/>
  <c r="CE119" i="46"/>
  <c r="CA119" i="46"/>
  <c r="BW119" i="46"/>
  <c r="BS119" i="46"/>
  <c r="BO119" i="46"/>
  <c r="BK119" i="46"/>
  <c r="BG119" i="46"/>
  <c r="BC119" i="46"/>
  <c r="AY119" i="46"/>
  <c r="AU119" i="46"/>
  <c r="AQ119" i="46"/>
  <c r="AB119" i="46"/>
  <c r="CH119" i="46"/>
  <c r="CD119" i="46"/>
  <c r="BZ119" i="46"/>
  <c r="BV119" i="46"/>
  <c r="BR119" i="46"/>
  <c r="BN119" i="46"/>
  <c r="BJ119" i="46"/>
  <c r="BF119" i="46"/>
  <c r="BB119" i="46"/>
  <c r="AX119" i="46"/>
  <c r="AT119" i="46"/>
  <c r="AO119" i="46"/>
  <c r="AA119" i="46"/>
  <c r="CG119" i="46"/>
  <c r="CC119" i="46"/>
  <c r="BY119" i="46"/>
  <c r="BU119" i="46"/>
  <c r="BQ119" i="46"/>
  <c r="BM119" i="46"/>
  <c r="BI119" i="46"/>
  <c r="BE119" i="46"/>
  <c r="BA119" i="46"/>
  <c r="AW119" i="46"/>
  <c r="AS119" i="46"/>
  <c r="CF213" i="46"/>
  <c r="CB213" i="46"/>
  <c r="BX213" i="46"/>
  <c r="BT213" i="46"/>
  <c r="BP213" i="46"/>
  <c r="BL213" i="46"/>
  <c r="BH213" i="46"/>
  <c r="BD213" i="46"/>
  <c r="AZ213" i="46"/>
  <c r="AV213" i="46"/>
  <c r="AR213" i="46"/>
  <c r="AC213" i="46"/>
  <c r="CI213" i="46"/>
  <c r="CE213" i="46"/>
  <c r="CA213" i="46"/>
  <c r="BW213" i="46"/>
  <c r="BS213" i="46"/>
  <c r="BO213" i="46"/>
  <c r="BK213" i="46"/>
  <c r="BG213" i="46"/>
  <c r="BC213" i="46"/>
  <c r="AY213" i="46"/>
  <c r="AU213" i="46"/>
  <c r="AQ213" i="46"/>
  <c r="AB213" i="46"/>
  <c r="CH213" i="46"/>
  <c r="CD213" i="46"/>
  <c r="BZ213" i="46"/>
  <c r="BV213" i="46"/>
  <c r="BR213" i="46"/>
  <c r="BN213" i="46"/>
  <c r="BJ213" i="46"/>
  <c r="BF213" i="46"/>
  <c r="BB213" i="46"/>
  <c r="AX213" i="46"/>
  <c r="AT213" i="46"/>
  <c r="AO213" i="46"/>
  <c r="AA213" i="46"/>
  <c r="CG213" i="46"/>
  <c r="CC213" i="46"/>
  <c r="BY213" i="46"/>
  <c r="BU213" i="46"/>
  <c r="BQ213" i="46"/>
  <c r="BM213" i="46"/>
  <c r="BI213" i="46"/>
  <c r="BE213" i="46"/>
  <c r="BA213" i="46"/>
  <c r="AW213" i="46"/>
  <c r="AS213" i="46"/>
  <c r="CF123" i="46"/>
  <c r="CB123" i="46"/>
  <c r="BX123" i="46"/>
  <c r="BT123" i="46"/>
  <c r="BP123" i="46"/>
  <c r="BL123" i="46"/>
  <c r="BH123" i="46"/>
  <c r="BD123" i="46"/>
  <c r="AZ123" i="46"/>
  <c r="AV123" i="46"/>
  <c r="AR123" i="46"/>
  <c r="AC123" i="46"/>
  <c r="CI123" i="46"/>
  <c r="CE123" i="46"/>
  <c r="CA123" i="46"/>
  <c r="BW123" i="46"/>
  <c r="BS123" i="46"/>
  <c r="BO123" i="46"/>
  <c r="BK123" i="46"/>
  <c r="BG123" i="46"/>
  <c r="BC123" i="46"/>
  <c r="AY123" i="46"/>
  <c r="AU123" i="46"/>
  <c r="AQ123" i="46"/>
  <c r="AB123" i="46"/>
  <c r="CH123" i="46"/>
  <c r="CD123" i="46"/>
  <c r="BZ123" i="46"/>
  <c r="BV123" i="46"/>
  <c r="BR123" i="46"/>
  <c r="BN123" i="46"/>
  <c r="BJ123" i="46"/>
  <c r="BF123" i="46"/>
  <c r="BB123" i="46"/>
  <c r="AX123" i="46"/>
  <c r="AT123" i="46"/>
  <c r="AO123" i="46"/>
  <c r="AA123" i="46"/>
  <c r="CG123" i="46"/>
  <c r="CC123" i="46"/>
  <c r="BY123" i="46"/>
  <c r="BU123" i="46"/>
  <c r="BQ123" i="46"/>
  <c r="BM123" i="46"/>
  <c r="BI123" i="46"/>
  <c r="BE123" i="46"/>
  <c r="BA123" i="46"/>
  <c r="AW123" i="46"/>
  <c r="AS123" i="46"/>
  <c r="CF217" i="46"/>
  <c r="CB217" i="46"/>
  <c r="BX217" i="46"/>
  <c r="BT217" i="46"/>
  <c r="BP217" i="46"/>
  <c r="BL217" i="46"/>
  <c r="BH217" i="46"/>
  <c r="BD217" i="46"/>
  <c r="AZ217" i="46"/>
  <c r="AV217" i="46"/>
  <c r="AR217" i="46"/>
  <c r="AC217" i="46"/>
  <c r="CI217" i="46"/>
  <c r="CE217" i="46"/>
  <c r="CA217" i="46"/>
  <c r="BW217" i="46"/>
  <c r="BS217" i="46"/>
  <c r="BO217" i="46"/>
  <c r="BK217" i="46"/>
  <c r="BG217" i="46"/>
  <c r="BC217" i="46"/>
  <c r="AY217" i="46"/>
  <c r="AU217" i="46"/>
  <c r="AQ217" i="46"/>
  <c r="AB217" i="46"/>
  <c r="CH217" i="46"/>
  <c r="CD217" i="46"/>
  <c r="BZ217" i="46"/>
  <c r="BV217" i="46"/>
  <c r="BR217" i="46"/>
  <c r="BN217" i="46"/>
  <c r="BJ217" i="46"/>
  <c r="BF217" i="46"/>
  <c r="BB217" i="46"/>
  <c r="AX217" i="46"/>
  <c r="AT217" i="46"/>
  <c r="AO217" i="46"/>
  <c r="AA217" i="46"/>
  <c r="CG217" i="46"/>
  <c r="CC217" i="46"/>
  <c r="BY217" i="46"/>
  <c r="BU217" i="46"/>
  <c r="BQ217" i="46"/>
  <c r="BM217" i="46"/>
  <c r="BI217" i="46"/>
  <c r="BE217" i="46"/>
  <c r="BA217" i="46"/>
  <c r="AW217" i="46"/>
  <c r="AS217" i="46"/>
  <c r="CG124" i="46"/>
  <c r="CC124" i="46"/>
  <c r="BY124" i="46"/>
  <c r="BU124" i="46"/>
  <c r="BQ124" i="46"/>
  <c r="BM124" i="46"/>
  <c r="BI124" i="46"/>
  <c r="BE124" i="46"/>
  <c r="BA124" i="46"/>
  <c r="AW124" i="46"/>
  <c r="AS124" i="46"/>
  <c r="CH124" i="46"/>
  <c r="CD124" i="46"/>
  <c r="BZ124" i="46"/>
  <c r="BV124" i="46"/>
  <c r="BR124" i="46"/>
  <c r="BN124" i="46"/>
  <c r="BJ124" i="46"/>
  <c r="BF124" i="46"/>
  <c r="BB124" i="46"/>
  <c r="AX124" i="46"/>
  <c r="AT124" i="46"/>
  <c r="AO124" i="46"/>
  <c r="AA124" i="46"/>
  <c r="CI124" i="46"/>
  <c r="CE124" i="46"/>
  <c r="CA124" i="46"/>
  <c r="BW124" i="46"/>
  <c r="BS124" i="46"/>
  <c r="BO124" i="46"/>
  <c r="BK124" i="46"/>
  <c r="BG124" i="46"/>
  <c r="BC124" i="46"/>
  <c r="AY124" i="46"/>
  <c r="AU124" i="46"/>
  <c r="AQ124" i="46"/>
  <c r="AB124" i="46"/>
  <c r="CF124" i="46"/>
  <c r="CB124" i="46"/>
  <c r="BX124" i="46"/>
  <c r="BT124" i="46"/>
  <c r="BP124" i="46"/>
  <c r="BL124" i="46"/>
  <c r="BH124" i="46"/>
  <c r="BD124" i="46"/>
  <c r="AZ124" i="46"/>
  <c r="AV124" i="46"/>
  <c r="AR124" i="46"/>
  <c r="AC124" i="46"/>
  <c r="C209" i="45"/>
  <c r="C198" i="45"/>
  <c r="C202" i="45"/>
  <c r="C206" i="45"/>
  <c r="C210" i="45"/>
  <c r="C212" i="45"/>
  <c r="C214" i="45"/>
  <c r="C131" i="45"/>
  <c r="C199" i="45"/>
  <c r="C201" i="45"/>
  <c r="C207" i="45"/>
  <c r="C213" i="45"/>
  <c r="C215" i="45"/>
  <c r="C217" i="45"/>
  <c r="C216" i="45"/>
  <c r="C132" i="45"/>
  <c r="C134" i="45"/>
  <c r="C136" i="45"/>
  <c r="C111" i="45"/>
  <c r="C113" i="45"/>
  <c r="C117" i="45"/>
  <c r="C106" i="45"/>
  <c r="C108" i="45"/>
  <c r="C112" i="45"/>
  <c r="C114" i="45"/>
  <c r="C118" i="45"/>
  <c r="C122" i="45"/>
  <c r="C225" i="45"/>
  <c r="C229" i="45"/>
  <c r="C109" i="45"/>
  <c r="C115" i="45"/>
  <c r="C119" i="45"/>
  <c r="C123" i="45"/>
  <c r="B75" i="47"/>
  <c r="B80" i="47"/>
  <c r="B73" i="47"/>
  <c r="B86" i="47"/>
  <c r="B141" i="46"/>
  <c r="B76" i="47"/>
  <c r="B83" i="47"/>
  <c r="B78" i="47"/>
  <c r="B46" i="47"/>
  <c r="B87" i="47"/>
  <c r="B59" i="46"/>
  <c r="B46" i="46"/>
  <c r="B77" i="47"/>
  <c r="B74" i="47"/>
  <c r="B140" i="46"/>
  <c r="B18" i="46"/>
  <c r="B79" i="47"/>
  <c r="B100" i="46"/>
  <c r="B220" i="47"/>
  <c r="B85" i="47"/>
  <c r="B58" i="46"/>
  <c r="B72" i="47"/>
  <c r="B191" i="46"/>
  <c r="B17" i="46"/>
  <c r="B220" i="46"/>
  <c r="B192" i="46"/>
  <c r="F179" i="45" l="1"/>
  <c r="F527" i="45"/>
  <c r="F528" i="45" s="1"/>
  <c r="F525" i="45"/>
  <c r="F526" i="45" s="1"/>
  <c r="F531" i="45"/>
  <c r="F532" i="45" s="1"/>
  <c r="F529" i="45"/>
  <c r="F530" i="45" s="1"/>
  <c r="S220" i="46"/>
  <c r="AE220" i="46"/>
  <c r="Q220" i="46"/>
  <c r="Y220" i="46"/>
  <c r="AI220" i="46"/>
  <c r="AH220" i="46"/>
  <c r="AJ220" i="46"/>
  <c r="W220" i="46"/>
  <c r="T220" i="46"/>
  <c r="AK220" i="46"/>
  <c r="AM220" i="46"/>
  <c r="V220" i="46"/>
  <c r="AL220" i="46"/>
  <c r="U220" i="46"/>
  <c r="R220" i="46"/>
  <c r="X220" i="46"/>
  <c r="AD220" i="46"/>
  <c r="AG220" i="46"/>
  <c r="AF220" i="46"/>
  <c r="AK124" i="47"/>
  <c r="AG124" i="47"/>
  <c r="AL124" i="47"/>
  <c r="AF124" i="47"/>
  <c r="AJ124" i="47"/>
  <c r="AE124" i="47"/>
  <c r="AI124" i="47"/>
  <c r="AD124" i="47"/>
  <c r="AM124" i="47"/>
  <c r="AH124" i="47"/>
  <c r="AJ201" i="47"/>
  <c r="AF201" i="47"/>
  <c r="AL201" i="47"/>
  <c r="AG201" i="47"/>
  <c r="AK201" i="47"/>
  <c r="AE201" i="47"/>
  <c r="AD201" i="47"/>
  <c r="AH201" i="47"/>
  <c r="AM201" i="47"/>
  <c r="AI201" i="47"/>
  <c r="AK225" i="47"/>
  <c r="AG225" i="47"/>
  <c r="AJ225" i="47"/>
  <c r="AF225" i="47"/>
  <c r="AI225" i="47"/>
  <c r="AH225" i="47"/>
  <c r="AM225" i="47"/>
  <c r="AD225" i="47"/>
  <c r="AE225" i="47"/>
  <c r="AL225" i="47"/>
  <c r="AM224" i="47"/>
  <c r="AI224" i="47"/>
  <c r="AE224" i="47"/>
  <c r="AL224" i="47"/>
  <c r="AH224" i="47"/>
  <c r="AD224" i="47"/>
  <c r="AK224" i="47"/>
  <c r="AJ224" i="47"/>
  <c r="AG224" i="47"/>
  <c r="AF224" i="47"/>
  <c r="AL210" i="47"/>
  <c r="AH210" i="47"/>
  <c r="AD210" i="47"/>
  <c r="AM210" i="47"/>
  <c r="AG210" i="47"/>
  <c r="AK210" i="47"/>
  <c r="AF210" i="47"/>
  <c r="AJ210" i="47"/>
  <c r="AI210" i="47"/>
  <c r="AE210" i="47"/>
  <c r="AL206" i="47"/>
  <c r="AH206" i="47"/>
  <c r="AD206" i="47"/>
  <c r="AJ206" i="47"/>
  <c r="AE206" i="47"/>
  <c r="AI206" i="47"/>
  <c r="AG206" i="47"/>
  <c r="AK206" i="47"/>
  <c r="AM206" i="47"/>
  <c r="AF206" i="47"/>
  <c r="AL198" i="47"/>
  <c r="AH198" i="47"/>
  <c r="AD198" i="47"/>
  <c r="AJ198" i="47"/>
  <c r="AE198" i="47"/>
  <c r="AI198" i="47"/>
  <c r="AM198" i="47"/>
  <c r="AF198" i="47"/>
  <c r="AG198" i="47"/>
  <c r="AK198" i="47"/>
  <c r="AL194" i="47"/>
  <c r="AH194" i="47"/>
  <c r="AD194" i="47"/>
  <c r="AM194" i="47"/>
  <c r="AG194" i="47"/>
  <c r="AK194" i="47"/>
  <c r="AF194" i="47"/>
  <c r="AJ194" i="47"/>
  <c r="AE194" i="47"/>
  <c r="AI194" i="47"/>
  <c r="AJ211" i="47"/>
  <c r="AF211" i="47"/>
  <c r="AM211" i="47"/>
  <c r="AH211" i="47"/>
  <c r="AL211" i="47"/>
  <c r="AG211" i="47"/>
  <c r="AK211" i="47"/>
  <c r="AD211" i="47"/>
  <c r="AE211" i="47"/>
  <c r="AI211" i="47"/>
  <c r="AK130" i="47"/>
  <c r="AG130" i="47"/>
  <c r="AI130" i="47"/>
  <c r="AD130" i="47"/>
  <c r="AM130" i="47"/>
  <c r="AH130" i="47"/>
  <c r="AF130" i="47"/>
  <c r="AE130" i="47"/>
  <c r="AL130" i="47"/>
  <c r="AJ130" i="47"/>
  <c r="AM216" i="47"/>
  <c r="AI216" i="47"/>
  <c r="AE216" i="47"/>
  <c r="AL216" i="47"/>
  <c r="AH216" i="47"/>
  <c r="AD216" i="47"/>
  <c r="AG216" i="47"/>
  <c r="AF216" i="47"/>
  <c r="AJ216" i="47"/>
  <c r="AK216" i="47"/>
  <c r="AK109" i="47"/>
  <c r="AG109" i="47"/>
  <c r="AJ109" i="47"/>
  <c r="AF109" i="47"/>
  <c r="AH109" i="47"/>
  <c r="AL109" i="47"/>
  <c r="AD109" i="47"/>
  <c r="AI109" i="47"/>
  <c r="AE109" i="47"/>
  <c r="AM109" i="47"/>
  <c r="AM133" i="47"/>
  <c r="AI133" i="47"/>
  <c r="AE133" i="47"/>
  <c r="AK133" i="47"/>
  <c r="AF133" i="47"/>
  <c r="AJ133" i="47"/>
  <c r="AD133" i="47"/>
  <c r="AH133" i="47"/>
  <c r="AG133" i="47"/>
  <c r="AL133" i="47"/>
  <c r="AK132" i="47"/>
  <c r="AG132" i="47"/>
  <c r="AJ132" i="47"/>
  <c r="AE132" i="47"/>
  <c r="AI132" i="47"/>
  <c r="AD132" i="47"/>
  <c r="AL132" i="47"/>
  <c r="AF132" i="47"/>
  <c r="AM132" i="47"/>
  <c r="AH132" i="47"/>
  <c r="AM118" i="47"/>
  <c r="AI118" i="47"/>
  <c r="AE118" i="47"/>
  <c r="AL118" i="47"/>
  <c r="AH118" i="47"/>
  <c r="AD118" i="47"/>
  <c r="AF118" i="47"/>
  <c r="AJ118" i="47"/>
  <c r="AG118" i="47"/>
  <c r="AK118" i="47"/>
  <c r="AM110" i="47"/>
  <c r="AI110" i="47"/>
  <c r="AE110" i="47"/>
  <c r="AL110" i="47"/>
  <c r="AH110" i="47"/>
  <c r="AD110" i="47"/>
  <c r="AJ110" i="47"/>
  <c r="AG110" i="47"/>
  <c r="AF110" i="47"/>
  <c r="AK110" i="47"/>
  <c r="AM102" i="47"/>
  <c r="AI102" i="47"/>
  <c r="AE102" i="47"/>
  <c r="AL102" i="47"/>
  <c r="AH102" i="47"/>
  <c r="AD102" i="47"/>
  <c r="AF102" i="47"/>
  <c r="AJ102" i="47"/>
  <c r="AG102" i="47"/>
  <c r="AK102" i="47"/>
  <c r="AK119" i="47"/>
  <c r="AG119" i="47"/>
  <c r="AJ119" i="47"/>
  <c r="AF119" i="47"/>
  <c r="AI119" i="47"/>
  <c r="AH119" i="47"/>
  <c r="AM119" i="47"/>
  <c r="AE119" i="47"/>
  <c r="AL119" i="47"/>
  <c r="AD119" i="47"/>
  <c r="AM222" i="47"/>
  <c r="AI222" i="47"/>
  <c r="AE222" i="47"/>
  <c r="AL222" i="47"/>
  <c r="AH222" i="47"/>
  <c r="AD222" i="47"/>
  <c r="AG222" i="47"/>
  <c r="AF222" i="47"/>
  <c r="AK222" i="47"/>
  <c r="AJ222" i="47"/>
  <c r="AL196" i="47"/>
  <c r="AH196" i="47"/>
  <c r="AD196" i="47"/>
  <c r="AI196" i="47"/>
  <c r="AM196" i="47"/>
  <c r="AG196" i="47"/>
  <c r="AK196" i="47"/>
  <c r="AE196" i="47"/>
  <c r="AF196" i="47"/>
  <c r="AJ196" i="47"/>
  <c r="AK113" i="47"/>
  <c r="AG113" i="47"/>
  <c r="AJ113" i="47"/>
  <c r="AF113" i="47"/>
  <c r="AM113" i="47"/>
  <c r="AL113" i="47"/>
  <c r="AD113" i="47"/>
  <c r="AI113" i="47"/>
  <c r="AH113" i="47"/>
  <c r="AE113" i="47"/>
  <c r="AK107" i="47"/>
  <c r="AG107" i="47"/>
  <c r="AJ107" i="47"/>
  <c r="AF107" i="47"/>
  <c r="AD107" i="47"/>
  <c r="AH107" i="47"/>
  <c r="AM107" i="47"/>
  <c r="AE107" i="47"/>
  <c r="AL107" i="47"/>
  <c r="AI107" i="47"/>
  <c r="AM135" i="47"/>
  <c r="AI135" i="47"/>
  <c r="AE135" i="47"/>
  <c r="AH135" i="47"/>
  <c r="AK135" i="47"/>
  <c r="AD135" i="47"/>
  <c r="AJ135" i="47"/>
  <c r="AL135" i="47"/>
  <c r="AG135" i="47"/>
  <c r="AF135" i="47"/>
  <c r="AM131" i="47"/>
  <c r="AI131" i="47"/>
  <c r="AE131" i="47"/>
  <c r="AJ131" i="47"/>
  <c r="AD131" i="47"/>
  <c r="AH131" i="47"/>
  <c r="AF131" i="47"/>
  <c r="AL131" i="47"/>
  <c r="AK131" i="47"/>
  <c r="AG131" i="47"/>
  <c r="AK136" i="47"/>
  <c r="AG136" i="47"/>
  <c r="AI136" i="47"/>
  <c r="AD136" i="47"/>
  <c r="AH136" i="47"/>
  <c r="AM136" i="47"/>
  <c r="AF136" i="47"/>
  <c r="AJ136" i="47"/>
  <c r="AE136" i="47"/>
  <c r="AL136" i="47"/>
  <c r="AK101" i="47"/>
  <c r="AG101" i="47"/>
  <c r="AJ101" i="47"/>
  <c r="AF101" i="47"/>
  <c r="AL101" i="47"/>
  <c r="AD101" i="47"/>
  <c r="AI101" i="47"/>
  <c r="AH101" i="47"/>
  <c r="AM101" i="47"/>
  <c r="AE101" i="47"/>
  <c r="AM212" i="47"/>
  <c r="AL212" i="47"/>
  <c r="AH212" i="47"/>
  <c r="AD212" i="47"/>
  <c r="AI212" i="47"/>
  <c r="AG212" i="47"/>
  <c r="AK212" i="47"/>
  <c r="AE212" i="47"/>
  <c r="AJ212" i="47"/>
  <c r="AF212" i="47"/>
  <c r="AL208" i="47"/>
  <c r="AH208" i="47"/>
  <c r="AD208" i="47"/>
  <c r="AK208" i="47"/>
  <c r="AF208" i="47"/>
  <c r="AJ208" i="47"/>
  <c r="AE208" i="47"/>
  <c r="AI208" i="47"/>
  <c r="AM208" i="47"/>
  <c r="AG208" i="47"/>
  <c r="AL204" i="47"/>
  <c r="AH204" i="47"/>
  <c r="AD204" i="47"/>
  <c r="AI204" i="47"/>
  <c r="AM204" i="47"/>
  <c r="AG204" i="47"/>
  <c r="AF204" i="47"/>
  <c r="AJ204" i="47"/>
  <c r="AK204" i="47"/>
  <c r="AE204" i="47"/>
  <c r="AL200" i="47"/>
  <c r="AH200" i="47"/>
  <c r="AD200" i="47"/>
  <c r="AK200" i="47"/>
  <c r="AF200" i="47"/>
  <c r="AJ200" i="47"/>
  <c r="AE200" i="47"/>
  <c r="AG200" i="47"/>
  <c r="AI200" i="47"/>
  <c r="AM200" i="47"/>
  <c r="AK103" i="47"/>
  <c r="AG103" i="47"/>
  <c r="AJ103" i="47"/>
  <c r="AF103" i="47"/>
  <c r="AL103" i="47"/>
  <c r="AH103" i="47"/>
  <c r="AM103" i="47"/>
  <c r="AE103" i="47"/>
  <c r="AD103" i="47"/>
  <c r="AI103" i="47"/>
  <c r="AM125" i="47"/>
  <c r="AI125" i="47"/>
  <c r="AE125" i="47"/>
  <c r="AL125" i="47"/>
  <c r="AG125" i="47"/>
  <c r="AK125" i="47"/>
  <c r="AF125" i="47"/>
  <c r="AH125" i="47"/>
  <c r="AJ125" i="47"/>
  <c r="AD125" i="47"/>
  <c r="AK121" i="47"/>
  <c r="AG121" i="47"/>
  <c r="AJ121" i="47"/>
  <c r="AF121" i="47"/>
  <c r="AM121" i="47"/>
  <c r="AL121" i="47"/>
  <c r="AD121" i="47"/>
  <c r="AI121" i="47"/>
  <c r="AH121" i="47"/>
  <c r="AE121" i="47"/>
  <c r="AK117" i="47"/>
  <c r="AG117" i="47"/>
  <c r="AJ117" i="47"/>
  <c r="AF117" i="47"/>
  <c r="AM117" i="47"/>
  <c r="AL117" i="47"/>
  <c r="AD117" i="47"/>
  <c r="AI117" i="47"/>
  <c r="AH117" i="47"/>
  <c r="AE117" i="47"/>
  <c r="AM226" i="47"/>
  <c r="AI226" i="47"/>
  <c r="AE226" i="47"/>
  <c r="AL226" i="47"/>
  <c r="AH226" i="47"/>
  <c r="AD226" i="47"/>
  <c r="AG226" i="47"/>
  <c r="AF226" i="47"/>
  <c r="AJ226" i="47"/>
  <c r="AK226" i="47"/>
  <c r="AJ207" i="47"/>
  <c r="AF207" i="47"/>
  <c r="AK207" i="47"/>
  <c r="AE207" i="47"/>
  <c r="AI207" i="47"/>
  <c r="AD207" i="47"/>
  <c r="AH207" i="47"/>
  <c r="AL207" i="47"/>
  <c r="AM207" i="47"/>
  <c r="AG207" i="47"/>
  <c r="AK229" i="47"/>
  <c r="AG229" i="47"/>
  <c r="AJ229" i="47"/>
  <c r="AF229" i="47"/>
  <c r="AI229" i="47"/>
  <c r="AH229" i="47"/>
  <c r="AE229" i="47"/>
  <c r="AL229" i="47"/>
  <c r="AM229" i="47"/>
  <c r="AD229" i="47"/>
  <c r="AK221" i="47"/>
  <c r="AG221" i="47"/>
  <c r="AJ221" i="47"/>
  <c r="AF221" i="47"/>
  <c r="AI221" i="47"/>
  <c r="AH221" i="47"/>
  <c r="AE221" i="47"/>
  <c r="AL221" i="47"/>
  <c r="AM221" i="47"/>
  <c r="AD221" i="47"/>
  <c r="AM214" i="47"/>
  <c r="AI214" i="47"/>
  <c r="AE214" i="47"/>
  <c r="AL214" i="47"/>
  <c r="AH214" i="47"/>
  <c r="AD214" i="47"/>
  <c r="AK214" i="47"/>
  <c r="AJ214" i="47"/>
  <c r="AG214" i="47"/>
  <c r="AF214" i="47"/>
  <c r="AL202" i="47"/>
  <c r="AH202" i="47"/>
  <c r="AD202" i="47"/>
  <c r="AM202" i="47"/>
  <c r="AG202" i="47"/>
  <c r="AK202" i="47"/>
  <c r="AF202" i="47"/>
  <c r="AE202" i="47"/>
  <c r="AI202" i="47"/>
  <c r="AJ202" i="47"/>
  <c r="AK215" i="47"/>
  <c r="AG215" i="47"/>
  <c r="AJ215" i="47"/>
  <c r="AF215" i="47"/>
  <c r="AI215" i="47"/>
  <c r="AH215" i="47"/>
  <c r="AM215" i="47"/>
  <c r="AD215" i="47"/>
  <c r="AL215" i="47"/>
  <c r="AE215" i="47"/>
  <c r="AJ203" i="47"/>
  <c r="AF203" i="47"/>
  <c r="AM203" i="47"/>
  <c r="AH203" i="47"/>
  <c r="AL203" i="47"/>
  <c r="AG203" i="47"/>
  <c r="AE203" i="47"/>
  <c r="AI203" i="47"/>
  <c r="AK203" i="47"/>
  <c r="AD203" i="47"/>
  <c r="AK115" i="47"/>
  <c r="AG115" i="47"/>
  <c r="AJ115" i="47"/>
  <c r="AF115" i="47"/>
  <c r="AI115" i="47"/>
  <c r="AH115" i="47"/>
  <c r="AM115" i="47"/>
  <c r="AE115" i="47"/>
  <c r="AL115" i="47"/>
  <c r="AD115" i="47"/>
  <c r="AM137" i="47"/>
  <c r="AI137" i="47"/>
  <c r="AE137" i="47"/>
  <c r="AJ137" i="47"/>
  <c r="AD137" i="47"/>
  <c r="AL137" i="47"/>
  <c r="AF137" i="47"/>
  <c r="AK137" i="47"/>
  <c r="AG137" i="47"/>
  <c r="AH137" i="47"/>
  <c r="AM129" i="47"/>
  <c r="AI129" i="47"/>
  <c r="AE129" i="47"/>
  <c r="AH129" i="47"/>
  <c r="AL129" i="47"/>
  <c r="AG129" i="47"/>
  <c r="AJ129" i="47"/>
  <c r="AD129" i="47"/>
  <c r="AK129" i="47"/>
  <c r="AF129" i="47"/>
  <c r="AK122" i="47"/>
  <c r="AG122" i="47"/>
  <c r="AJ122" i="47"/>
  <c r="AE122" i="47"/>
  <c r="AI122" i="47"/>
  <c r="AD122" i="47"/>
  <c r="AL122" i="47"/>
  <c r="AH122" i="47"/>
  <c r="AF122" i="47"/>
  <c r="AM122" i="47"/>
  <c r="AM114" i="47"/>
  <c r="AI114" i="47"/>
  <c r="AE114" i="47"/>
  <c r="AL114" i="47"/>
  <c r="AH114" i="47"/>
  <c r="AD114" i="47"/>
  <c r="AG114" i="47"/>
  <c r="AF114" i="47"/>
  <c r="AJ114" i="47"/>
  <c r="AK114" i="47"/>
  <c r="AM106" i="47"/>
  <c r="AI106" i="47"/>
  <c r="AE106" i="47"/>
  <c r="AL106" i="47"/>
  <c r="AH106" i="47"/>
  <c r="AD106" i="47"/>
  <c r="AJ106" i="47"/>
  <c r="AG106" i="47"/>
  <c r="AF106" i="47"/>
  <c r="AK106" i="47"/>
  <c r="AM123" i="47"/>
  <c r="AI123" i="47"/>
  <c r="AE123" i="47"/>
  <c r="AK123" i="47"/>
  <c r="AF123" i="47"/>
  <c r="AJ123" i="47"/>
  <c r="AD123" i="47"/>
  <c r="AG123" i="47"/>
  <c r="AL123" i="47"/>
  <c r="AH123" i="47"/>
  <c r="AK111" i="47"/>
  <c r="AG111" i="47"/>
  <c r="AJ111" i="47"/>
  <c r="AF111" i="47"/>
  <c r="AD111" i="47"/>
  <c r="AH111" i="47"/>
  <c r="AM111" i="47"/>
  <c r="AE111" i="47"/>
  <c r="AL111" i="47"/>
  <c r="AI111" i="47"/>
  <c r="AM104" i="47"/>
  <c r="AI104" i="47"/>
  <c r="AE104" i="47"/>
  <c r="AL104" i="47"/>
  <c r="AH104" i="47"/>
  <c r="AD104" i="47"/>
  <c r="AF104" i="47"/>
  <c r="AK104" i="47"/>
  <c r="AJ104" i="47"/>
  <c r="AG104" i="47"/>
  <c r="AJ205" i="47"/>
  <c r="AF205" i="47"/>
  <c r="AI205" i="47"/>
  <c r="AD205" i="47"/>
  <c r="AM205" i="47"/>
  <c r="AH205" i="47"/>
  <c r="AG205" i="47"/>
  <c r="AK205" i="47"/>
  <c r="AL205" i="47"/>
  <c r="AE205" i="47"/>
  <c r="AJ199" i="47"/>
  <c r="AF199" i="47"/>
  <c r="AK199" i="47"/>
  <c r="AE199" i="47"/>
  <c r="AI199" i="47"/>
  <c r="AD199" i="47"/>
  <c r="AM199" i="47"/>
  <c r="AG199" i="47"/>
  <c r="AL199" i="47"/>
  <c r="AH199" i="47"/>
  <c r="AK227" i="47"/>
  <c r="AG227" i="47"/>
  <c r="AJ227" i="47"/>
  <c r="AF227" i="47"/>
  <c r="AM227" i="47"/>
  <c r="AE227" i="47"/>
  <c r="AL227" i="47"/>
  <c r="AD227" i="47"/>
  <c r="AI227" i="47"/>
  <c r="AH227" i="47"/>
  <c r="AK223" i="47"/>
  <c r="AG223" i="47"/>
  <c r="AJ223" i="47"/>
  <c r="AF223" i="47"/>
  <c r="AM223" i="47"/>
  <c r="AE223" i="47"/>
  <c r="AL223" i="47"/>
  <c r="AD223" i="47"/>
  <c r="AH223" i="47"/>
  <c r="AI223" i="47"/>
  <c r="AM228" i="47"/>
  <c r="AI228" i="47"/>
  <c r="AE228" i="47"/>
  <c r="AL228" i="47"/>
  <c r="AH228" i="47"/>
  <c r="AD228" i="47"/>
  <c r="AK228" i="47"/>
  <c r="AJ228" i="47"/>
  <c r="AF228" i="47"/>
  <c r="AG228" i="47"/>
  <c r="AL193" i="47"/>
  <c r="AH193" i="47"/>
  <c r="AD193" i="47"/>
  <c r="AK193" i="47"/>
  <c r="AG193" i="47"/>
  <c r="AM193" i="47"/>
  <c r="AE193" i="47"/>
  <c r="AJ193" i="47"/>
  <c r="AI193" i="47"/>
  <c r="AF193" i="47"/>
  <c r="AM120" i="47"/>
  <c r="AI120" i="47"/>
  <c r="AE120" i="47"/>
  <c r="AL120" i="47"/>
  <c r="AH120" i="47"/>
  <c r="AD120" i="47"/>
  <c r="AJ120" i="47"/>
  <c r="AF120" i="47"/>
  <c r="AK120" i="47"/>
  <c r="AG120" i="47"/>
  <c r="AM116" i="47"/>
  <c r="AI116" i="47"/>
  <c r="AE116" i="47"/>
  <c r="AL116" i="47"/>
  <c r="AH116" i="47"/>
  <c r="AD116" i="47"/>
  <c r="AJ116" i="47"/>
  <c r="AF116" i="47"/>
  <c r="AK116" i="47"/>
  <c r="AG116" i="47"/>
  <c r="AM112" i="47"/>
  <c r="AI112" i="47"/>
  <c r="AE112" i="47"/>
  <c r="AL112" i="47"/>
  <c r="AH112" i="47"/>
  <c r="AD112" i="47"/>
  <c r="AJ112" i="47"/>
  <c r="AG112" i="47"/>
  <c r="AF112" i="47"/>
  <c r="AK112" i="47"/>
  <c r="AM108" i="47"/>
  <c r="AI108" i="47"/>
  <c r="AE108" i="47"/>
  <c r="AL108" i="47"/>
  <c r="AH108" i="47"/>
  <c r="AD108" i="47"/>
  <c r="AF108" i="47"/>
  <c r="AK108" i="47"/>
  <c r="AJ108" i="47"/>
  <c r="AG108" i="47"/>
  <c r="AJ195" i="47"/>
  <c r="AF195" i="47"/>
  <c r="AM195" i="47"/>
  <c r="AH195" i="47"/>
  <c r="AL195" i="47"/>
  <c r="AG195" i="47"/>
  <c r="AK195" i="47"/>
  <c r="AD195" i="47"/>
  <c r="AI195" i="47"/>
  <c r="AE195" i="47"/>
  <c r="AK217" i="47"/>
  <c r="AG217" i="47"/>
  <c r="AJ217" i="47"/>
  <c r="AF217" i="47"/>
  <c r="AM217" i="47"/>
  <c r="AE217" i="47"/>
  <c r="AL217" i="47"/>
  <c r="AD217" i="47"/>
  <c r="AI217" i="47"/>
  <c r="AH217" i="47"/>
  <c r="AK213" i="47"/>
  <c r="AG213" i="47"/>
  <c r="AJ213" i="47"/>
  <c r="AF213" i="47"/>
  <c r="AM213" i="47"/>
  <c r="AE213" i="47"/>
  <c r="AL213" i="47"/>
  <c r="AD213" i="47"/>
  <c r="AH213" i="47"/>
  <c r="AI213" i="47"/>
  <c r="AJ209" i="47"/>
  <c r="AF209" i="47"/>
  <c r="AL209" i="47"/>
  <c r="AG209" i="47"/>
  <c r="AK209" i="47"/>
  <c r="AE209" i="47"/>
  <c r="AI209" i="47"/>
  <c r="AM209" i="47"/>
  <c r="AD209" i="47"/>
  <c r="AH209" i="47"/>
  <c r="AK134" i="47"/>
  <c r="AG134" i="47"/>
  <c r="AM134" i="47"/>
  <c r="AH134" i="47"/>
  <c r="AF134" i="47"/>
  <c r="AL134" i="47"/>
  <c r="AE134" i="47"/>
  <c r="AI134" i="47"/>
  <c r="AD134" i="47"/>
  <c r="AJ134" i="47"/>
  <c r="AJ100" i="46"/>
  <c r="AJ192" i="46" s="1"/>
  <c r="AF100" i="46"/>
  <c r="AF192" i="46" s="1"/>
  <c r="AM100" i="46"/>
  <c r="AM192" i="46" s="1"/>
  <c r="AI100" i="46"/>
  <c r="AI192" i="46" s="1"/>
  <c r="AE100" i="46"/>
  <c r="AE192" i="46" s="1"/>
  <c r="AL100" i="46"/>
  <c r="AL192" i="46" s="1"/>
  <c r="AD100" i="46"/>
  <c r="AD192" i="46" s="1"/>
  <c r="AG100" i="46"/>
  <c r="AG192" i="46" s="1"/>
  <c r="AK100" i="46"/>
  <c r="AK192" i="46" s="1"/>
  <c r="AH100" i="46"/>
  <c r="AH192" i="46" s="1"/>
  <c r="AJ140" i="46"/>
  <c r="AF140" i="46"/>
  <c r="AM140" i="46"/>
  <c r="AH140" i="46"/>
  <c r="AG140" i="46"/>
  <c r="AK140" i="46"/>
  <c r="AD140" i="46"/>
  <c r="AL140" i="46"/>
  <c r="AE140" i="46"/>
  <c r="AI140" i="46"/>
  <c r="AL141" i="46"/>
  <c r="AH141" i="46"/>
  <c r="AD141" i="46"/>
  <c r="AI141" i="46"/>
  <c r="AK141" i="46"/>
  <c r="AE141" i="46"/>
  <c r="AJ141" i="46"/>
  <c r="AG141" i="46"/>
  <c r="AM141" i="46"/>
  <c r="AF141" i="46"/>
  <c r="Y196" i="47"/>
  <c r="U196" i="47"/>
  <c r="Q196" i="47"/>
  <c r="W196" i="47"/>
  <c r="R196" i="47"/>
  <c r="V196" i="47"/>
  <c r="T196" i="47"/>
  <c r="S196" i="47"/>
  <c r="X196" i="47"/>
  <c r="V107" i="47"/>
  <c r="R107" i="47"/>
  <c r="U107" i="47"/>
  <c r="Y107" i="47"/>
  <c r="T107" i="47"/>
  <c r="X107" i="47"/>
  <c r="S107" i="47"/>
  <c r="W107" i="47"/>
  <c r="Q107" i="47"/>
  <c r="W131" i="47"/>
  <c r="S131" i="47"/>
  <c r="U131" i="47"/>
  <c r="X131" i="47"/>
  <c r="Q131" i="47"/>
  <c r="V131" i="47"/>
  <c r="T131" i="47"/>
  <c r="Y131" i="47"/>
  <c r="R131" i="47"/>
  <c r="X101" i="47"/>
  <c r="T101" i="47"/>
  <c r="V101" i="47"/>
  <c r="Q101" i="47"/>
  <c r="U101" i="47"/>
  <c r="Y101" i="47"/>
  <c r="S101" i="47"/>
  <c r="W101" i="47"/>
  <c r="R101" i="47"/>
  <c r="V212" i="47"/>
  <c r="R212" i="47"/>
  <c r="Y212" i="47"/>
  <c r="U212" i="47"/>
  <c r="Q212" i="47"/>
  <c r="T212" i="47"/>
  <c r="S212" i="47"/>
  <c r="X212" i="47"/>
  <c r="W212" i="47"/>
  <c r="Y204" i="47"/>
  <c r="U204" i="47"/>
  <c r="Q204" i="47"/>
  <c r="T204" i="47"/>
  <c r="X204" i="47"/>
  <c r="S204" i="47"/>
  <c r="W204" i="47"/>
  <c r="V204" i="47"/>
  <c r="R204" i="47"/>
  <c r="V103" i="47"/>
  <c r="R103" i="47"/>
  <c r="Y103" i="47"/>
  <c r="T103" i="47"/>
  <c r="X103" i="47"/>
  <c r="S103" i="47"/>
  <c r="W103" i="47"/>
  <c r="Q103" i="47"/>
  <c r="U103" i="47"/>
  <c r="W125" i="47"/>
  <c r="S125" i="47"/>
  <c r="Y125" i="47"/>
  <c r="T125" i="47"/>
  <c r="X125" i="47"/>
  <c r="Q125" i="47"/>
  <c r="V125" i="47"/>
  <c r="U125" i="47"/>
  <c r="R125" i="47"/>
  <c r="W117" i="47"/>
  <c r="S117" i="47"/>
  <c r="V117" i="47"/>
  <c r="Q117" i="47"/>
  <c r="Y117" i="47"/>
  <c r="R117" i="47"/>
  <c r="X117" i="47"/>
  <c r="U117" i="47"/>
  <c r="T117" i="47"/>
  <c r="W207" i="47"/>
  <c r="S207" i="47"/>
  <c r="V207" i="47"/>
  <c r="R207" i="47"/>
  <c r="Y207" i="47"/>
  <c r="Q207" i="47"/>
  <c r="X207" i="47"/>
  <c r="U207" i="47"/>
  <c r="T207" i="47"/>
  <c r="W229" i="47"/>
  <c r="S229" i="47"/>
  <c r="V229" i="47"/>
  <c r="R229" i="47"/>
  <c r="U229" i="47"/>
  <c r="T229" i="47"/>
  <c r="Q229" i="47"/>
  <c r="Y229" i="47"/>
  <c r="X229" i="47"/>
  <c r="W221" i="47"/>
  <c r="S221" i="47"/>
  <c r="V221" i="47"/>
  <c r="R221" i="47"/>
  <c r="U221" i="47"/>
  <c r="T221" i="47"/>
  <c r="Y221" i="47"/>
  <c r="X221" i="47"/>
  <c r="Q221" i="47"/>
  <c r="X214" i="47"/>
  <c r="T214" i="47"/>
  <c r="W214" i="47"/>
  <c r="S214" i="47"/>
  <c r="R214" i="47"/>
  <c r="Y214" i="47"/>
  <c r="Q214" i="47"/>
  <c r="V214" i="47"/>
  <c r="U214" i="47"/>
  <c r="X206" i="47"/>
  <c r="T206" i="47"/>
  <c r="W206" i="47"/>
  <c r="S206" i="47"/>
  <c r="R206" i="47"/>
  <c r="Y206" i="47"/>
  <c r="Q206" i="47"/>
  <c r="V206" i="47"/>
  <c r="U206" i="47"/>
  <c r="W198" i="47"/>
  <c r="S198" i="47"/>
  <c r="U198" i="47"/>
  <c r="Y198" i="47"/>
  <c r="T198" i="47"/>
  <c r="X198" i="47"/>
  <c r="V198" i="47"/>
  <c r="R198" i="47"/>
  <c r="Q198" i="47"/>
  <c r="W215" i="47"/>
  <c r="S215" i="47"/>
  <c r="V215" i="47"/>
  <c r="R215" i="47"/>
  <c r="Y215" i="47"/>
  <c r="Q215" i="47"/>
  <c r="X215" i="47"/>
  <c r="U215" i="47"/>
  <c r="T215" i="47"/>
  <c r="V203" i="47"/>
  <c r="R203" i="47"/>
  <c r="X203" i="47"/>
  <c r="S203" i="47"/>
  <c r="W203" i="47"/>
  <c r="Q203" i="47"/>
  <c r="U203" i="47"/>
  <c r="T203" i="47"/>
  <c r="Y203" i="47"/>
  <c r="V216" i="47"/>
  <c r="R216" i="47"/>
  <c r="Y216" i="47"/>
  <c r="U216" i="47"/>
  <c r="Q216" i="47"/>
  <c r="X216" i="47"/>
  <c r="W216" i="47"/>
  <c r="T216" i="47"/>
  <c r="S216" i="47"/>
  <c r="Y115" i="47"/>
  <c r="U115" i="47"/>
  <c r="Q115" i="47"/>
  <c r="X115" i="47"/>
  <c r="S115" i="47"/>
  <c r="V115" i="47"/>
  <c r="T115" i="47"/>
  <c r="R115" i="47"/>
  <c r="W115" i="47"/>
  <c r="W109" i="47"/>
  <c r="Y109" i="47"/>
  <c r="T109" i="47"/>
  <c r="S109" i="47"/>
  <c r="X109" i="47"/>
  <c r="R109" i="47"/>
  <c r="V109" i="47"/>
  <c r="Q109" i="47"/>
  <c r="U109" i="47"/>
  <c r="Y137" i="47"/>
  <c r="U137" i="47"/>
  <c r="Q137" i="47"/>
  <c r="T137" i="47"/>
  <c r="S137" i="47"/>
  <c r="X137" i="47"/>
  <c r="R137" i="47"/>
  <c r="W137" i="47"/>
  <c r="V137" i="47"/>
  <c r="Y133" i="47"/>
  <c r="U133" i="47"/>
  <c r="Q133" i="47"/>
  <c r="X133" i="47"/>
  <c r="S133" i="47"/>
  <c r="T133" i="47"/>
  <c r="R133" i="47"/>
  <c r="W133" i="47"/>
  <c r="V133" i="47"/>
  <c r="Y129" i="47"/>
  <c r="U129" i="47"/>
  <c r="Q129" i="47"/>
  <c r="W129" i="47"/>
  <c r="R129" i="47"/>
  <c r="T129" i="47"/>
  <c r="S129" i="47"/>
  <c r="X129" i="47"/>
  <c r="V129" i="47"/>
  <c r="V132" i="47"/>
  <c r="R132" i="47"/>
  <c r="W132" i="47"/>
  <c r="Q132" i="47"/>
  <c r="U132" i="47"/>
  <c r="T132" i="47"/>
  <c r="Y132" i="47"/>
  <c r="S132" i="47"/>
  <c r="X132" i="47"/>
  <c r="V122" i="47"/>
  <c r="R122" i="47"/>
  <c r="Y122" i="47"/>
  <c r="T122" i="47"/>
  <c r="W122" i="47"/>
  <c r="U122" i="47"/>
  <c r="S122" i="47"/>
  <c r="X122" i="47"/>
  <c r="Q122" i="47"/>
  <c r="V118" i="47"/>
  <c r="R118" i="47"/>
  <c r="X118" i="47"/>
  <c r="S118" i="47"/>
  <c r="W118" i="47"/>
  <c r="U118" i="47"/>
  <c r="T118" i="47"/>
  <c r="Y118" i="47"/>
  <c r="Q118" i="47"/>
  <c r="V114" i="47"/>
  <c r="R114" i="47"/>
  <c r="W114" i="47"/>
  <c r="Q114" i="47"/>
  <c r="X114" i="47"/>
  <c r="U114" i="47"/>
  <c r="T114" i="47"/>
  <c r="Y114" i="47"/>
  <c r="S114" i="47"/>
  <c r="V110" i="47"/>
  <c r="R110" i="47"/>
  <c r="U110" i="47"/>
  <c r="X110" i="47"/>
  <c r="Q110" i="47"/>
  <c r="W110" i="47"/>
  <c r="T110" i="47"/>
  <c r="Y110" i="47"/>
  <c r="S110" i="47"/>
  <c r="W106" i="47"/>
  <c r="S106" i="47"/>
  <c r="Y106" i="47"/>
  <c r="T106" i="47"/>
  <c r="X106" i="47"/>
  <c r="R106" i="47"/>
  <c r="V106" i="47"/>
  <c r="Q106" i="47"/>
  <c r="U106" i="47"/>
  <c r="W102" i="47"/>
  <c r="S102" i="47"/>
  <c r="X102" i="47"/>
  <c r="R102" i="47"/>
  <c r="V102" i="47"/>
  <c r="Q102" i="47"/>
  <c r="U102" i="47"/>
  <c r="Y102" i="47"/>
  <c r="T102" i="47"/>
  <c r="Y123" i="47"/>
  <c r="U123" i="47"/>
  <c r="Q123" i="47"/>
  <c r="V123" i="47"/>
  <c r="T123" i="47"/>
  <c r="S123" i="47"/>
  <c r="X123" i="47"/>
  <c r="R123" i="47"/>
  <c r="W123" i="47"/>
  <c r="Y119" i="47"/>
  <c r="U119" i="47"/>
  <c r="Q119" i="47"/>
  <c r="T119" i="47"/>
  <c r="V119" i="47"/>
  <c r="S119" i="47"/>
  <c r="X119" i="47"/>
  <c r="R119" i="47"/>
  <c r="W119" i="47"/>
  <c r="Y111" i="47"/>
  <c r="U111" i="47"/>
  <c r="Q111" i="47"/>
  <c r="W111" i="47"/>
  <c r="R111" i="47"/>
  <c r="V111" i="47"/>
  <c r="T111" i="47"/>
  <c r="S111" i="47"/>
  <c r="X111" i="47"/>
  <c r="V222" i="47"/>
  <c r="R222" i="47"/>
  <c r="Y222" i="47"/>
  <c r="U222" i="47"/>
  <c r="Q222" i="47"/>
  <c r="T222" i="47"/>
  <c r="S222" i="47"/>
  <c r="X222" i="47"/>
  <c r="W222" i="47"/>
  <c r="W113" i="47"/>
  <c r="S113" i="47"/>
  <c r="U113" i="47"/>
  <c r="Y113" i="47"/>
  <c r="R113" i="47"/>
  <c r="X113" i="47"/>
  <c r="Q113" i="47"/>
  <c r="V113" i="47"/>
  <c r="T113" i="47"/>
  <c r="W135" i="47"/>
  <c r="S135" i="47"/>
  <c r="V135" i="47"/>
  <c r="Q135" i="47"/>
  <c r="X135" i="47"/>
  <c r="U135" i="47"/>
  <c r="T135" i="47"/>
  <c r="Y135" i="47"/>
  <c r="R135" i="47"/>
  <c r="V136" i="47"/>
  <c r="R136" i="47"/>
  <c r="X136" i="47"/>
  <c r="S136" i="47"/>
  <c r="U136" i="47"/>
  <c r="T136" i="47"/>
  <c r="Y136" i="47"/>
  <c r="Q136" i="47"/>
  <c r="W136" i="47"/>
  <c r="V208" i="47"/>
  <c r="R208" i="47"/>
  <c r="Y208" i="47"/>
  <c r="U208" i="47"/>
  <c r="Q208" i="47"/>
  <c r="X208" i="47"/>
  <c r="W208" i="47"/>
  <c r="T208" i="47"/>
  <c r="S208" i="47"/>
  <c r="Y200" i="47"/>
  <c r="U200" i="47"/>
  <c r="Q200" i="47"/>
  <c r="X200" i="47"/>
  <c r="S200" i="47"/>
  <c r="W200" i="47"/>
  <c r="R200" i="47"/>
  <c r="V200" i="47"/>
  <c r="T200" i="47"/>
  <c r="W121" i="47"/>
  <c r="S121" i="47"/>
  <c r="X121" i="47"/>
  <c r="R121" i="47"/>
  <c r="Y121" i="47"/>
  <c r="Q121" i="47"/>
  <c r="V121" i="47"/>
  <c r="U121" i="47"/>
  <c r="T121" i="47"/>
  <c r="V226" i="47"/>
  <c r="R226" i="47"/>
  <c r="Y226" i="47"/>
  <c r="U226" i="47"/>
  <c r="Q226" i="47"/>
  <c r="X226" i="47"/>
  <c r="W226" i="47"/>
  <c r="T226" i="47"/>
  <c r="S226" i="47"/>
  <c r="X124" i="47"/>
  <c r="T124" i="47"/>
  <c r="W124" i="47"/>
  <c r="R124" i="47"/>
  <c r="S124" i="47"/>
  <c r="Y124" i="47"/>
  <c r="Q124" i="47"/>
  <c r="V124" i="47"/>
  <c r="U124" i="47"/>
  <c r="X201" i="47"/>
  <c r="T201" i="47"/>
  <c r="U201" i="47"/>
  <c r="Y201" i="47"/>
  <c r="S201" i="47"/>
  <c r="R201" i="47"/>
  <c r="Q201" i="47"/>
  <c r="W201" i="47"/>
  <c r="V201" i="47"/>
  <c r="W225" i="47"/>
  <c r="S225" i="47"/>
  <c r="V225" i="47"/>
  <c r="R225" i="47"/>
  <c r="Y225" i="47"/>
  <c r="Q225" i="47"/>
  <c r="X225" i="47"/>
  <c r="U225" i="47"/>
  <c r="T225" i="47"/>
  <c r="X224" i="47"/>
  <c r="T224" i="47"/>
  <c r="W224" i="47"/>
  <c r="S224" i="47"/>
  <c r="R224" i="47"/>
  <c r="Y224" i="47"/>
  <c r="Q224" i="47"/>
  <c r="V224" i="47"/>
  <c r="U224" i="47"/>
  <c r="X210" i="47"/>
  <c r="T210" i="47"/>
  <c r="W210" i="47"/>
  <c r="S210" i="47"/>
  <c r="V210" i="47"/>
  <c r="U210" i="47"/>
  <c r="Y210" i="47"/>
  <c r="R210" i="47"/>
  <c r="Q210" i="47"/>
  <c r="W202" i="47"/>
  <c r="S202" i="47"/>
  <c r="V202" i="47"/>
  <c r="Q202" i="47"/>
  <c r="U202" i="47"/>
  <c r="T202" i="47"/>
  <c r="R202" i="47"/>
  <c r="Y202" i="47"/>
  <c r="X202" i="47"/>
  <c r="W194" i="47"/>
  <c r="S194" i="47"/>
  <c r="Y194" i="47"/>
  <c r="T194" i="47"/>
  <c r="X194" i="47"/>
  <c r="R194" i="47"/>
  <c r="Q194" i="47"/>
  <c r="V194" i="47"/>
  <c r="U194" i="47"/>
  <c r="W211" i="47"/>
  <c r="S211" i="47"/>
  <c r="V211" i="47"/>
  <c r="R211" i="47"/>
  <c r="U211" i="47"/>
  <c r="T211" i="47"/>
  <c r="Q211" i="47"/>
  <c r="Y211" i="47"/>
  <c r="X211" i="47"/>
  <c r="X130" i="47"/>
  <c r="T130" i="47"/>
  <c r="Y130" i="47"/>
  <c r="S130" i="47"/>
  <c r="R130" i="47"/>
  <c r="W130" i="47"/>
  <c r="Q130" i="47"/>
  <c r="V130" i="47"/>
  <c r="U130" i="47"/>
  <c r="Y104" i="47"/>
  <c r="U104" i="47"/>
  <c r="Q104" i="47"/>
  <c r="V104" i="47"/>
  <c r="T104" i="47"/>
  <c r="X104" i="47"/>
  <c r="S104" i="47"/>
  <c r="W104" i="47"/>
  <c r="R104" i="47"/>
  <c r="X205" i="47"/>
  <c r="T205" i="47"/>
  <c r="V205" i="47"/>
  <c r="Q205" i="47"/>
  <c r="U205" i="47"/>
  <c r="Y205" i="47"/>
  <c r="W205" i="47"/>
  <c r="S205" i="47"/>
  <c r="R205" i="47"/>
  <c r="V199" i="47"/>
  <c r="R199" i="47"/>
  <c r="W199" i="47"/>
  <c r="Q199" i="47"/>
  <c r="U199" i="47"/>
  <c r="Y199" i="47"/>
  <c r="X199" i="47"/>
  <c r="T199" i="47"/>
  <c r="S199" i="47"/>
  <c r="Y227" i="47"/>
  <c r="U227" i="47"/>
  <c r="Q227" i="47"/>
  <c r="X227" i="47"/>
  <c r="T227" i="47"/>
  <c r="W227" i="47"/>
  <c r="V227" i="47"/>
  <c r="S227" i="47"/>
  <c r="R227" i="47"/>
  <c r="Y223" i="47"/>
  <c r="U223" i="47"/>
  <c r="Q223" i="47"/>
  <c r="X223" i="47"/>
  <c r="T223" i="47"/>
  <c r="S223" i="47"/>
  <c r="R223" i="47"/>
  <c r="W223" i="47"/>
  <c r="V223" i="47"/>
  <c r="X228" i="47"/>
  <c r="T228" i="47"/>
  <c r="W228" i="47"/>
  <c r="S228" i="47"/>
  <c r="V228" i="47"/>
  <c r="U228" i="47"/>
  <c r="Y228" i="47"/>
  <c r="R228" i="47"/>
  <c r="Q228" i="47"/>
  <c r="X193" i="47"/>
  <c r="T193" i="47"/>
  <c r="W193" i="47"/>
  <c r="R193" i="47"/>
  <c r="V193" i="47"/>
  <c r="Q193" i="47"/>
  <c r="Y193" i="47"/>
  <c r="U193" i="47"/>
  <c r="S193" i="47"/>
  <c r="X120" i="47"/>
  <c r="T120" i="47"/>
  <c r="V120" i="47"/>
  <c r="Q120" i="47"/>
  <c r="S120" i="47"/>
  <c r="Y120" i="47"/>
  <c r="R120" i="47"/>
  <c r="W120" i="47"/>
  <c r="U120" i="47"/>
  <c r="X116" i="47"/>
  <c r="T116" i="47"/>
  <c r="U116" i="47"/>
  <c r="S116" i="47"/>
  <c r="Y116" i="47"/>
  <c r="R116" i="47"/>
  <c r="W116" i="47"/>
  <c r="Q116" i="47"/>
  <c r="V116" i="47"/>
  <c r="X112" i="47"/>
  <c r="T112" i="47"/>
  <c r="Y112" i="47"/>
  <c r="S112" i="47"/>
  <c r="U112" i="47"/>
  <c r="R112" i="47"/>
  <c r="W112" i="47"/>
  <c r="Q112" i="47"/>
  <c r="V112" i="47"/>
  <c r="Y108" i="47"/>
  <c r="U108" i="47"/>
  <c r="Q108" i="47"/>
  <c r="W108" i="47"/>
  <c r="R108" i="47"/>
  <c r="V108" i="47"/>
  <c r="T108" i="47"/>
  <c r="X108" i="47"/>
  <c r="S108" i="47"/>
  <c r="V195" i="47"/>
  <c r="R195" i="47"/>
  <c r="U195" i="47"/>
  <c r="Y195" i="47"/>
  <c r="T195" i="47"/>
  <c r="S195" i="47"/>
  <c r="Q195" i="47"/>
  <c r="X195" i="47"/>
  <c r="W195" i="47"/>
  <c r="Y217" i="47"/>
  <c r="U217" i="47"/>
  <c r="Q217" i="47"/>
  <c r="X217" i="47"/>
  <c r="T217" i="47"/>
  <c r="W217" i="47"/>
  <c r="V217" i="47"/>
  <c r="S217" i="47"/>
  <c r="R217" i="47"/>
  <c r="Y213" i="47"/>
  <c r="U213" i="47"/>
  <c r="Q213" i="47"/>
  <c r="X213" i="47"/>
  <c r="T213" i="47"/>
  <c r="S213" i="47"/>
  <c r="R213" i="47"/>
  <c r="W213" i="47"/>
  <c r="V213" i="47"/>
  <c r="Y209" i="47"/>
  <c r="U209" i="47"/>
  <c r="Q209" i="47"/>
  <c r="X209" i="47"/>
  <c r="T209" i="47"/>
  <c r="W209" i="47"/>
  <c r="V209" i="47"/>
  <c r="S209" i="47"/>
  <c r="R209" i="47"/>
  <c r="X134" i="47"/>
  <c r="T134" i="47"/>
  <c r="U134" i="47"/>
  <c r="Y134" i="47"/>
  <c r="R134" i="47"/>
  <c r="W134" i="47"/>
  <c r="Q134" i="47"/>
  <c r="V134" i="47"/>
  <c r="S134" i="47"/>
  <c r="V100" i="46"/>
  <c r="V192" i="46" s="1"/>
  <c r="R100" i="46"/>
  <c r="R192" i="46" s="1"/>
  <c r="Y100" i="46"/>
  <c r="Y192" i="46" s="1"/>
  <c r="T100" i="46"/>
  <c r="T192" i="46" s="1"/>
  <c r="X100" i="46"/>
  <c r="X192" i="46" s="1"/>
  <c r="S100" i="46"/>
  <c r="S192" i="46" s="1"/>
  <c r="W100" i="46"/>
  <c r="W192" i="46" s="1"/>
  <c r="Q100" i="46"/>
  <c r="Q192" i="46" s="1"/>
  <c r="U100" i="46"/>
  <c r="U192" i="46" s="1"/>
  <c r="V140" i="46"/>
  <c r="R140" i="46"/>
  <c r="U140" i="46"/>
  <c r="Y140" i="46"/>
  <c r="T140" i="46"/>
  <c r="W140" i="46"/>
  <c r="S140" i="46"/>
  <c r="Q140" i="46"/>
  <c r="X140" i="46"/>
  <c r="Y141" i="46"/>
  <c r="U141" i="46"/>
  <c r="Q141" i="46"/>
  <c r="W141" i="46"/>
  <c r="R141" i="46"/>
  <c r="V141" i="46"/>
  <c r="X141" i="46"/>
  <c r="T141" i="46"/>
  <c r="S141" i="46"/>
  <c r="M212" i="47"/>
  <c r="D207" i="47"/>
  <c r="P201" i="47"/>
  <c r="J229" i="47"/>
  <c r="D225" i="47"/>
  <c r="K224" i="47"/>
  <c r="G214" i="47"/>
  <c r="K210" i="47"/>
  <c r="O206" i="47"/>
  <c r="N202" i="47"/>
  <c r="G198" i="47"/>
  <c r="P215" i="47"/>
  <c r="N211" i="47"/>
  <c r="N203" i="47"/>
  <c r="M222" i="47"/>
  <c r="E204" i="47"/>
  <c r="I200" i="47"/>
  <c r="K205" i="47"/>
  <c r="AP199" i="47"/>
  <c r="O227" i="47"/>
  <c r="L223" i="47"/>
  <c r="F228" i="47"/>
  <c r="P217" i="47"/>
  <c r="D213" i="47"/>
  <c r="M209" i="47"/>
  <c r="M200" i="47"/>
  <c r="K216" i="47"/>
  <c r="G199" i="47"/>
  <c r="I225" i="47"/>
  <c r="E208" i="47"/>
  <c r="F215" i="47"/>
  <c r="O229" i="47"/>
  <c r="H226" i="47"/>
  <c r="K213" i="47"/>
  <c r="I217" i="47"/>
  <c r="L226" i="47"/>
  <c r="F200" i="47"/>
  <c r="F204" i="47"/>
  <c r="L202" i="47"/>
  <c r="I204" i="47"/>
  <c r="D223" i="47"/>
  <c r="D209" i="47"/>
  <c r="L228" i="47"/>
  <c r="O198" i="47"/>
  <c r="N210" i="47"/>
  <c r="H214" i="47"/>
  <c r="G201" i="47"/>
  <c r="E206" i="47"/>
  <c r="F207" i="47"/>
  <c r="AP225" i="47"/>
  <c r="P224" i="47"/>
  <c r="O211" i="47"/>
  <c r="E225" i="47"/>
  <c r="M210" i="47"/>
  <c r="I224" i="47"/>
  <c r="E215" i="47"/>
  <c r="K211" i="47"/>
  <c r="F203" i="47"/>
  <c r="H201" i="47"/>
  <c r="M225" i="47"/>
  <c r="I214" i="47"/>
  <c r="P210" i="47"/>
  <c r="G206" i="47"/>
  <c r="K202" i="47"/>
  <c r="M207" i="47"/>
  <c r="P229" i="47"/>
  <c r="AP207" i="47"/>
  <c r="AP202" i="47"/>
  <c r="I215" i="47"/>
  <c r="K203" i="47"/>
  <c r="K201" i="47"/>
  <c r="F214" i="47"/>
  <c r="N206" i="47"/>
  <c r="I202" i="47"/>
  <c r="E207" i="47"/>
  <c r="AP224" i="47"/>
  <c r="H215" i="47"/>
  <c r="L211" i="47"/>
  <c r="D203" i="47"/>
  <c r="J201" i="47"/>
  <c r="L225" i="47"/>
  <c r="O214" i="47"/>
  <c r="M206" i="47"/>
  <c r="H202" i="47"/>
  <c r="H198" i="47"/>
  <c r="L207" i="47"/>
  <c r="L222" i="47"/>
  <c r="P227" i="47"/>
  <c r="E223" i="47"/>
  <c r="AP200" i="47"/>
  <c r="E227" i="47"/>
  <c r="D205" i="47"/>
  <c r="M226" i="47"/>
  <c r="D199" i="47"/>
  <c r="J223" i="47"/>
  <c r="M228" i="47"/>
  <c r="K209" i="47"/>
  <c r="F212" i="47"/>
  <c r="O208" i="47"/>
  <c r="L204" i="47"/>
  <c r="J200" i="47"/>
  <c r="E205" i="47"/>
  <c r="F199" i="47"/>
  <c r="K228" i="47"/>
  <c r="F213" i="47"/>
  <c r="J209" i="47"/>
  <c r="J226" i="47"/>
  <c r="J212" i="47"/>
  <c r="K208" i="47"/>
  <c r="G204" i="47"/>
  <c r="K200" i="47"/>
  <c r="O216" i="47"/>
  <c r="N222" i="47"/>
  <c r="M216" i="47"/>
  <c r="O222" i="47"/>
  <c r="G216" i="47"/>
  <c r="AP226" i="47"/>
  <c r="K226" i="47"/>
  <c r="O226" i="47"/>
  <c r="N216" i="47"/>
  <c r="K212" i="47"/>
  <c r="I212" i="47"/>
  <c r="M208" i="47"/>
  <c r="H204" i="47"/>
  <c r="L200" i="47"/>
  <c r="P222" i="47"/>
  <c r="D222" i="47"/>
  <c r="AP208" i="47"/>
  <c r="P226" i="47"/>
  <c r="E226" i="47"/>
  <c r="J216" i="47"/>
  <c r="E216" i="47"/>
  <c r="H212" i="47"/>
  <c r="G212" i="47"/>
  <c r="J208" i="47"/>
  <c r="H208" i="47"/>
  <c r="O204" i="47"/>
  <c r="H200" i="47"/>
  <c r="E200" i="47"/>
  <c r="H222" i="47"/>
  <c r="I222" i="47"/>
  <c r="AP204" i="47"/>
  <c r="AP216" i="47"/>
  <c r="G226" i="47"/>
  <c r="I226" i="47"/>
  <c r="L216" i="47"/>
  <c r="D216" i="47"/>
  <c r="F216" i="47"/>
  <c r="I216" i="47"/>
  <c r="P212" i="47"/>
  <c r="O212" i="47"/>
  <c r="E212" i="47"/>
  <c r="D208" i="47"/>
  <c r="G208" i="47"/>
  <c r="P208" i="47"/>
  <c r="I208" i="47"/>
  <c r="J204" i="47"/>
  <c r="N204" i="47"/>
  <c r="K204" i="47"/>
  <c r="M204" i="47"/>
  <c r="N200" i="47"/>
  <c r="D200" i="47"/>
  <c r="O200" i="47"/>
  <c r="F222" i="47"/>
  <c r="E222" i="47"/>
  <c r="AP212" i="47"/>
  <c r="AP222" i="47"/>
  <c r="D226" i="47"/>
  <c r="F226" i="47"/>
  <c r="N226" i="47"/>
  <c r="H216" i="47"/>
  <c r="P216" i="47"/>
  <c r="N212" i="47"/>
  <c r="D212" i="47"/>
  <c r="L212" i="47"/>
  <c r="L208" i="47"/>
  <c r="F208" i="47"/>
  <c r="N208" i="47"/>
  <c r="D204" i="47"/>
  <c r="P204" i="47"/>
  <c r="P200" i="47"/>
  <c r="G200" i="47"/>
  <c r="K222" i="47"/>
  <c r="G222" i="47"/>
  <c r="J222" i="47"/>
  <c r="N205" i="47"/>
  <c r="F205" i="47"/>
  <c r="I205" i="47"/>
  <c r="L205" i="47"/>
  <c r="P205" i="47"/>
  <c r="H205" i="47"/>
  <c r="O205" i="47"/>
  <c r="AP205" i="47"/>
  <c r="H199" i="47"/>
  <c r="J199" i="47"/>
  <c r="O199" i="47"/>
  <c r="P199" i="47"/>
  <c r="K199" i="47"/>
  <c r="M199" i="47"/>
  <c r="L227" i="47"/>
  <c r="N227" i="47"/>
  <c r="G227" i="47"/>
  <c r="D227" i="47"/>
  <c r="F227" i="47"/>
  <c r="M227" i="47"/>
  <c r="AP227" i="47"/>
  <c r="N223" i="47"/>
  <c r="K223" i="47"/>
  <c r="O223" i="47"/>
  <c r="G223" i="47"/>
  <c r="AP223" i="47"/>
  <c r="F223" i="47"/>
  <c r="M223" i="47"/>
  <c r="I223" i="47"/>
  <c r="O228" i="47"/>
  <c r="H228" i="47"/>
  <c r="J228" i="47"/>
  <c r="I228" i="47"/>
  <c r="G228" i="47"/>
  <c r="D228" i="47"/>
  <c r="F217" i="47"/>
  <c r="O217" i="47"/>
  <c r="H217" i="47"/>
  <c r="AP217" i="47"/>
  <c r="N217" i="47"/>
  <c r="L217" i="47"/>
  <c r="D217" i="47"/>
  <c r="E217" i="47"/>
  <c r="J213" i="47"/>
  <c r="P213" i="47"/>
  <c r="G213" i="47"/>
  <c r="O213" i="47"/>
  <c r="M213" i="47"/>
  <c r="E213" i="47"/>
  <c r="L213" i="47"/>
  <c r="N209" i="47"/>
  <c r="I209" i="47"/>
  <c r="G209" i="47"/>
  <c r="E209" i="47"/>
  <c r="F209" i="47"/>
  <c r="H209" i="47"/>
  <c r="AP209" i="47"/>
  <c r="AP215" i="47"/>
  <c r="K227" i="47"/>
  <c r="H227" i="47"/>
  <c r="J224" i="47"/>
  <c r="M215" i="47"/>
  <c r="G205" i="47"/>
  <c r="M205" i="47"/>
  <c r="I203" i="47"/>
  <c r="I201" i="47"/>
  <c r="F225" i="47"/>
  <c r="J214" i="47"/>
  <c r="I210" i="47"/>
  <c r="D206" i="47"/>
  <c r="F198" i="47"/>
  <c r="I199" i="47"/>
  <c r="L199" i="47"/>
  <c r="H223" i="47"/>
  <c r="P228" i="47"/>
  <c r="M217" i="47"/>
  <c r="G217" i="47"/>
  <c r="I213" i="47"/>
  <c r="H213" i="47"/>
  <c r="P209" i="47"/>
  <c r="O209" i="47"/>
  <c r="I207" i="47"/>
  <c r="M229" i="47"/>
  <c r="P207" i="47"/>
  <c r="J207" i="47"/>
  <c r="H207" i="47"/>
  <c r="G207" i="47"/>
  <c r="K207" i="47"/>
  <c r="N207" i="47"/>
  <c r="F201" i="47"/>
  <c r="D201" i="47"/>
  <c r="N201" i="47"/>
  <c r="L201" i="47"/>
  <c r="E201" i="47"/>
  <c r="O201" i="47"/>
  <c r="AP201" i="47"/>
  <c r="F229" i="47"/>
  <c r="D229" i="47"/>
  <c r="E229" i="47"/>
  <c r="AP229" i="47"/>
  <c r="N229" i="47"/>
  <c r="L229" i="47"/>
  <c r="I229" i="47"/>
  <c r="G229" i="47"/>
  <c r="H225" i="47"/>
  <c r="G225" i="47"/>
  <c r="N225" i="47"/>
  <c r="P225" i="47"/>
  <c r="J225" i="47"/>
  <c r="K225" i="47"/>
  <c r="O224" i="47"/>
  <c r="L224" i="47"/>
  <c r="D224" i="47"/>
  <c r="E224" i="47"/>
  <c r="G224" i="47"/>
  <c r="N224" i="47"/>
  <c r="H224" i="47"/>
  <c r="K214" i="47"/>
  <c r="D214" i="47"/>
  <c r="M214" i="47"/>
  <c r="P214" i="47"/>
  <c r="N214" i="47"/>
  <c r="L214" i="47"/>
  <c r="O210" i="47"/>
  <c r="J210" i="47"/>
  <c r="H210" i="47"/>
  <c r="D210" i="47"/>
  <c r="AP210" i="47"/>
  <c r="G210" i="47"/>
  <c r="F210" i="47"/>
  <c r="I206" i="47"/>
  <c r="J206" i="47"/>
  <c r="AP206" i="47"/>
  <c r="K206" i="47"/>
  <c r="F206" i="47"/>
  <c r="P206" i="47"/>
  <c r="H206" i="47"/>
  <c r="G202" i="47"/>
  <c r="E202" i="47"/>
  <c r="D202" i="47"/>
  <c r="O202" i="47"/>
  <c r="M202" i="47"/>
  <c r="F202" i="47"/>
  <c r="P202" i="47"/>
  <c r="M198" i="47"/>
  <c r="L198" i="47"/>
  <c r="J198" i="47"/>
  <c r="P198" i="47"/>
  <c r="AP198" i="47"/>
  <c r="E198" i="47"/>
  <c r="K198" i="47"/>
  <c r="N198" i="47"/>
  <c r="D215" i="47"/>
  <c r="L215" i="47"/>
  <c r="J215" i="47"/>
  <c r="G215" i="47"/>
  <c r="K215" i="47"/>
  <c r="H211" i="47"/>
  <c r="F211" i="47"/>
  <c r="E211" i="47"/>
  <c r="G211" i="47"/>
  <c r="P211" i="47"/>
  <c r="I211" i="47"/>
  <c r="J211" i="47"/>
  <c r="P203" i="47"/>
  <c r="O203" i="47"/>
  <c r="H203" i="47"/>
  <c r="J203" i="47"/>
  <c r="M203" i="47"/>
  <c r="E203" i="47"/>
  <c r="AP203" i="47"/>
  <c r="AP213" i="47"/>
  <c r="AP214" i="47"/>
  <c r="AP228" i="47"/>
  <c r="AP211" i="47"/>
  <c r="I227" i="47"/>
  <c r="J227" i="47"/>
  <c r="M224" i="47"/>
  <c r="F224" i="47"/>
  <c r="N215" i="47"/>
  <c r="O215" i="47"/>
  <c r="M211" i="47"/>
  <c r="D211" i="47"/>
  <c r="J205" i="47"/>
  <c r="G203" i="47"/>
  <c r="L203" i="47"/>
  <c r="M201" i="47"/>
  <c r="O225" i="47"/>
  <c r="E214" i="47"/>
  <c r="L210" i="47"/>
  <c r="E210" i="47"/>
  <c r="L206" i="47"/>
  <c r="J202" i="47"/>
  <c r="D198" i="47"/>
  <c r="I198" i="47"/>
  <c r="E199" i="47"/>
  <c r="N199" i="47"/>
  <c r="P223" i="47"/>
  <c r="N228" i="47"/>
  <c r="E228" i="47"/>
  <c r="K217" i="47"/>
  <c r="J217" i="47"/>
  <c r="N213" i="47"/>
  <c r="L209" i="47"/>
  <c r="O207" i="47"/>
  <c r="K229" i="47"/>
  <c r="H229" i="47"/>
  <c r="C143" i="47"/>
  <c r="C142" i="47"/>
  <c r="AO101" i="46"/>
  <c r="AS101" i="46"/>
  <c r="AS193" i="46" s="1"/>
  <c r="AW101" i="46"/>
  <c r="AW193" i="46" s="1"/>
  <c r="BA101" i="46"/>
  <c r="BA193" i="46" s="1"/>
  <c r="BE101" i="46"/>
  <c r="BI101" i="46"/>
  <c r="BM101" i="46"/>
  <c r="BM193" i="46" s="1"/>
  <c r="BQ101" i="46"/>
  <c r="BQ193" i="46" s="1"/>
  <c r="BU101" i="46"/>
  <c r="BY101" i="46"/>
  <c r="BY193" i="46" s="1"/>
  <c r="CC101" i="46"/>
  <c r="CC193" i="46" s="1"/>
  <c r="CG101" i="46"/>
  <c r="CG193" i="46" s="1"/>
  <c r="AP101" i="46"/>
  <c r="AT101" i="46"/>
  <c r="AX101" i="46"/>
  <c r="AX193" i="46" s="1"/>
  <c r="BB101" i="46"/>
  <c r="BB193" i="46" s="1"/>
  <c r="BF101" i="46"/>
  <c r="BJ101" i="46"/>
  <c r="BJ193" i="46" s="1"/>
  <c r="BN101" i="46"/>
  <c r="BR101" i="46"/>
  <c r="BR193" i="46" s="1"/>
  <c r="BV101" i="46"/>
  <c r="BZ101" i="46"/>
  <c r="BZ193" i="46" s="1"/>
  <c r="CD101" i="46"/>
  <c r="CH101" i="46"/>
  <c r="CH193" i="46" s="1"/>
  <c r="AQ101" i="46"/>
  <c r="AU101" i="46"/>
  <c r="AU193" i="46" s="1"/>
  <c r="AY101" i="46"/>
  <c r="AY193" i="46" s="1"/>
  <c r="BC101" i="46"/>
  <c r="BC193" i="46" s="1"/>
  <c r="BG101" i="46"/>
  <c r="BK101" i="46"/>
  <c r="BO101" i="46"/>
  <c r="BS101" i="46"/>
  <c r="BS193" i="46" s="1"/>
  <c r="BW101" i="46"/>
  <c r="CA101" i="46"/>
  <c r="CA193" i="46" s="1"/>
  <c r="CE101" i="46"/>
  <c r="CE193" i="46" s="1"/>
  <c r="CI101" i="46"/>
  <c r="CI193" i="46" s="1"/>
  <c r="AR101" i="46"/>
  <c r="AV101" i="46"/>
  <c r="AV193" i="46" s="1"/>
  <c r="AZ101" i="46"/>
  <c r="AZ193" i="46" s="1"/>
  <c r="BD101" i="46"/>
  <c r="BD193" i="46" s="1"/>
  <c r="BH101" i="46"/>
  <c r="BL101" i="46"/>
  <c r="BL193" i="46" s="1"/>
  <c r="BP101" i="46"/>
  <c r="BP193" i="46" s="1"/>
  <c r="BT101" i="46"/>
  <c r="BT193" i="46" s="1"/>
  <c r="BX101" i="46"/>
  <c r="CB101" i="46"/>
  <c r="CF101" i="46"/>
  <c r="CF193" i="46" s="1"/>
  <c r="K100" i="46"/>
  <c r="K192" i="46" s="1"/>
  <c r="M100" i="46"/>
  <c r="M192" i="46" s="1"/>
  <c r="F100" i="46"/>
  <c r="F192" i="46" s="1"/>
  <c r="N100" i="46"/>
  <c r="N192" i="46" s="1"/>
  <c r="AP100" i="46"/>
  <c r="AP192" i="46" s="1"/>
  <c r="BX100" i="46"/>
  <c r="BX192" i="46" s="1"/>
  <c r="BH100" i="46"/>
  <c r="BH192" i="46" s="1"/>
  <c r="AR100" i="46"/>
  <c r="AR192" i="46" s="1"/>
  <c r="CA100" i="46"/>
  <c r="CA192" i="46" s="1"/>
  <c r="BK100" i="46"/>
  <c r="BK192" i="46" s="1"/>
  <c r="AU100" i="46"/>
  <c r="AU192" i="46" s="1"/>
  <c r="CD100" i="46"/>
  <c r="CD192" i="46" s="1"/>
  <c r="BN100" i="46"/>
  <c r="BN192" i="46" s="1"/>
  <c r="AX100" i="46"/>
  <c r="AX192" i="46" s="1"/>
  <c r="CG100" i="46"/>
  <c r="CG192" i="46" s="1"/>
  <c r="BQ100" i="46"/>
  <c r="BQ192" i="46" s="1"/>
  <c r="BA100" i="46"/>
  <c r="BA192" i="46" s="1"/>
  <c r="I100" i="46"/>
  <c r="I192" i="46" s="1"/>
  <c r="J100" i="46"/>
  <c r="J192" i="46" s="1"/>
  <c r="G100" i="46"/>
  <c r="G192" i="46" s="1"/>
  <c r="H100" i="46"/>
  <c r="H192" i="46" s="1"/>
  <c r="P100" i="46"/>
  <c r="P192" i="46" s="1"/>
  <c r="D100" i="46"/>
  <c r="D192" i="46" s="1"/>
  <c r="BT100" i="46"/>
  <c r="BT192" i="46" s="1"/>
  <c r="BD100" i="46"/>
  <c r="BD192" i="46" s="1"/>
  <c r="AC100" i="46"/>
  <c r="AC192" i="46" s="1"/>
  <c r="BW100" i="46"/>
  <c r="BW192" i="46" s="1"/>
  <c r="BG100" i="46"/>
  <c r="BG192" i="46" s="1"/>
  <c r="AQ100" i="46"/>
  <c r="AQ192" i="46" s="1"/>
  <c r="BZ100" i="46"/>
  <c r="BZ192" i="46" s="1"/>
  <c r="BJ100" i="46"/>
  <c r="BJ192" i="46" s="1"/>
  <c r="AT100" i="46"/>
  <c r="AT192" i="46" s="1"/>
  <c r="CC100" i="46"/>
  <c r="CC192" i="46" s="1"/>
  <c r="BM100" i="46"/>
  <c r="BM192" i="46" s="1"/>
  <c r="AW100" i="46"/>
  <c r="AW192" i="46" s="1"/>
  <c r="O100" i="46"/>
  <c r="O192" i="46" s="1"/>
  <c r="BP100" i="46"/>
  <c r="BP192" i="46" s="1"/>
  <c r="CI100" i="46"/>
  <c r="CI192" i="46" s="1"/>
  <c r="BC100" i="46"/>
  <c r="BC192" i="46" s="1"/>
  <c r="BV100" i="46"/>
  <c r="BV192" i="46" s="1"/>
  <c r="AO100" i="46"/>
  <c r="AO192" i="46" s="1"/>
  <c r="BI100" i="46"/>
  <c r="BI192" i="46" s="1"/>
  <c r="BL100" i="46"/>
  <c r="BL192" i="46" s="1"/>
  <c r="CE100" i="46"/>
  <c r="CE192" i="46" s="1"/>
  <c r="AY100" i="46"/>
  <c r="AY192" i="46" s="1"/>
  <c r="BR100" i="46"/>
  <c r="BR192" i="46" s="1"/>
  <c r="AA100" i="46"/>
  <c r="AA192" i="46" s="1"/>
  <c r="BE100" i="46"/>
  <c r="BE192" i="46" s="1"/>
  <c r="L100" i="46"/>
  <c r="L192" i="46" s="1"/>
  <c r="CF100" i="46"/>
  <c r="CF192" i="46" s="1"/>
  <c r="AZ100" i="46"/>
  <c r="AZ192" i="46" s="1"/>
  <c r="BS100" i="46"/>
  <c r="BS192" i="46" s="1"/>
  <c r="AB100" i="46"/>
  <c r="AB192" i="46" s="1"/>
  <c r="BF100" i="46"/>
  <c r="BF192" i="46" s="1"/>
  <c r="BY100" i="46"/>
  <c r="BY192" i="46" s="1"/>
  <c r="AS100" i="46"/>
  <c r="AS192" i="46" s="1"/>
  <c r="E100" i="46"/>
  <c r="E192" i="46" s="1"/>
  <c r="CB100" i="46"/>
  <c r="CB192" i="46" s="1"/>
  <c r="AV100" i="46"/>
  <c r="AV192" i="46" s="1"/>
  <c r="BO100" i="46"/>
  <c r="BO192" i="46" s="1"/>
  <c r="CH100" i="46"/>
  <c r="CH192" i="46" s="1"/>
  <c r="BB100" i="46"/>
  <c r="BB192" i="46" s="1"/>
  <c r="BU100" i="46"/>
  <c r="BU192" i="46" s="1"/>
  <c r="J140" i="46"/>
  <c r="H140" i="46"/>
  <c r="G140" i="46"/>
  <c r="E140" i="46"/>
  <c r="CI140" i="46"/>
  <c r="BS140" i="46"/>
  <c r="AS140" i="46"/>
  <c r="BV140" i="46"/>
  <c r="BF140" i="46"/>
  <c r="AO140" i="46"/>
  <c r="AQ140" i="46"/>
  <c r="BU140" i="46"/>
  <c r="AW140" i="46"/>
  <c r="BX140" i="46"/>
  <c r="BH140" i="46"/>
  <c r="AR140" i="46"/>
  <c r="AU140" i="46"/>
  <c r="P140" i="46"/>
  <c r="CA140" i="46"/>
  <c r="CD140" i="46"/>
  <c r="AX140" i="46"/>
  <c r="CC140" i="46"/>
  <c r="CF140" i="46"/>
  <c r="AZ140" i="46"/>
  <c r="F140" i="46"/>
  <c r="D140" i="46"/>
  <c r="I140" i="46"/>
  <c r="CE140" i="46"/>
  <c r="BO140" i="46"/>
  <c r="CH140" i="46"/>
  <c r="BR140" i="46"/>
  <c r="BB140" i="46"/>
  <c r="AA140" i="46"/>
  <c r="CG140" i="46"/>
  <c r="BQ140" i="46"/>
  <c r="AB140" i="46"/>
  <c r="BT140" i="46"/>
  <c r="BD140" i="46"/>
  <c r="AC140" i="46"/>
  <c r="K140" i="46"/>
  <c r="BI140" i="46"/>
  <c r="BN140" i="46"/>
  <c r="BG140" i="46"/>
  <c r="BK140" i="46"/>
  <c r="BP140" i="46"/>
  <c r="BM140" i="46"/>
  <c r="N140" i="46"/>
  <c r="BZ140" i="46"/>
  <c r="BY140" i="46"/>
  <c r="AV140" i="46"/>
  <c r="L140" i="46"/>
  <c r="BJ140" i="46"/>
  <c r="BE140" i="46"/>
  <c r="BC140" i="46"/>
  <c r="O140" i="46"/>
  <c r="AP140" i="46"/>
  <c r="BW140" i="46"/>
  <c r="AT140" i="46"/>
  <c r="CB140" i="46"/>
  <c r="M140" i="46"/>
  <c r="BA140" i="46"/>
  <c r="AY140" i="46"/>
  <c r="BL140" i="46"/>
  <c r="N103" i="46"/>
  <c r="N195" i="46" s="1"/>
  <c r="E103" i="46"/>
  <c r="E195" i="46" s="1"/>
  <c r="H103" i="46"/>
  <c r="H195" i="46" s="1"/>
  <c r="BW103" i="46"/>
  <c r="BW195" i="46" s="1"/>
  <c r="AQ103" i="46"/>
  <c r="AQ195" i="46" s="1"/>
  <c r="BV103" i="46"/>
  <c r="BV195" i="46" s="1"/>
  <c r="BF103" i="46"/>
  <c r="BF195" i="46" s="1"/>
  <c r="AO103" i="46"/>
  <c r="AO195" i="46" s="1"/>
  <c r="BQ103" i="46"/>
  <c r="BQ195" i="46" s="1"/>
  <c r="CC103" i="46"/>
  <c r="CC195" i="46" s="1"/>
  <c r="AU103" i="46"/>
  <c r="AU195" i="46" s="1"/>
  <c r="BX103" i="46"/>
  <c r="BX195" i="46" s="1"/>
  <c r="BH103" i="46"/>
  <c r="BH195" i="46" s="1"/>
  <c r="AR103" i="46"/>
  <c r="AR195" i="46" s="1"/>
  <c r="BU103" i="46"/>
  <c r="BU195" i="46" s="1"/>
  <c r="J103" i="46"/>
  <c r="J195" i="46" s="1"/>
  <c r="P103" i="46"/>
  <c r="P195" i="46" s="1"/>
  <c r="D103" i="46"/>
  <c r="D195" i="46" s="1"/>
  <c r="BG103" i="46"/>
  <c r="BG195" i="46" s="1"/>
  <c r="BZ103" i="46"/>
  <c r="BZ195" i="46" s="1"/>
  <c r="BB103" i="46"/>
  <c r="BB195" i="46" s="1"/>
  <c r="CE103" i="46"/>
  <c r="CE195" i="46" s="1"/>
  <c r="AS103" i="46"/>
  <c r="AS195" i="46" s="1"/>
  <c r="AB103" i="46"/>
  <c r="AB195" i="46" s="1"/>
  <c r="BP103" i="46"/>
  <c r="BP195" i="46" s="1"/>
  <c r="AV103" i="46"/>
  <c r="AV195" i="46" s="1"/>
  <c r="BM103" i="46"/>
  <c r="BM195" i="46" s="1"/>
  <c r="F103" i="46"/>
  <c r="F195" i="46" s="1"/>
  <c r="K103" i="46"/>
  <c r="K195" i="46" s="1"/>
  <c r="L103" i="46"/>
  <c r="L195" i="46" s="1"/>
  <c r="AY103" i="46"/>
  <c r="AY195" i="46" s="1"/>
  <c r="BR103" i="46"/>
  <c r="BR195" i="46" s="1"/>
  <c r="AX103" i="46"/>
  <c r="AX195" i="46" s="1"/>
  <c r="BY103" i="46"/>
  <c r="BY195" i="46" s="1"/>
  <c r="BS103" i="46"/>
  <c r="BS195" i="46" s="1"/>
  <c r="CF103" i="46"/>
  <c r="CF195" i="46" s="1"/>
  <c r="BL103" i="46"/>
  <c r="BL195" i="46" s="1"/>
  <c r="AC103" i="46"/>
  <c r="AC195" i="46" s="1"/>
  <c r="BE103" i="46"/>
  <c r="BE195" i="46" s="1"/>
  <c r="M103" i="46"/>
  <c r="M195" i="46" s="1"/>
  <c r="O103" i="46"/>
  <c r="O195" i="46" s="1"/>
  <c r="AP103" i="46"/>
  <c r="AP195" i="46" s="1"/>
  <c r="CG103" i="46"/>
  <c r="CG195" i="46" s="1"/>
  <c r="CH103" i="46"/>
  <c r="CH195" i="46" s="1"/>
  <c r="BN103" i="46"/>
  <c r="BN195" i="46" s="1"/>
  <c r="AT103" i="46"/>
  <c r="AT195" i="46" s="1"/>
  <c r="BI103" i="46"/>
  <c r="BI195" i="46" s="1"/>
  <c r="BK103" i="46"/>
  <c r="BK195" i="46" s="1"/>
  <c r="CB103" i="46"/>
  <c r="CB195" i="46" s="1"/>
  <c r="BD103" i="46"/>
  <c r="BD195" i="46" s="1"/>
  <c r="CI103" i="46"/>
  <c r="CI195" i="46" s="1"/>
  <c r="AW103" i="46"/>
  <c r="AW195" i="46" s="1"/>
  <c r="I103" i="46"/>
  <c r="I195" i="46" s="1"/>
  <c r="BJ103" i="46"/>
  <c r="BJ195" i="46" s="1"/>
  <c r="BT103" i="46"/>
  <c r="BT195" i="46" s="1"/>
  <c r="AA103" i="46"/>
  <c r="AA195" i="46" s="1"/>
  <c r="AZ103" i="46"/>
  <c r="AZ195" i="46" s="1"/>
  <c r="CD103" i="46"/>
  <c r="CD195" i="46" s="1"/>
  <c r="BO103" i="46"/>
  <c r="BO195" i="46" s="1"/>
  <c r="BA103" i="46"/>
  <c r="BA195" i="46" s="1"/>
  <c r="CA103" i="46"/>
  <c r="CA195" i="46" s="1"/>
  <c r="G103" i="46"/>
  <c r="G195" i="46" s="1"/>
  <c r="BC103" i="46"/>
  <c r="BC195" i="46" s="1"/>
  <c r="O129" i="46"/>
  <c r="O221" i="46" s="1"/>
  <c r="M129" i="46"/>
  <c r="M221" i="46" s="1"/>
  <c r="E129" i="46"/>
  <c r="E221" i="46" s="1"/>
  <c r="I129" i="46"/>
  <c r="I221" i="46" s="1"/>
  <c r="BD129" i="46"/>
  <c r="BD221" i="46" s="1"/>
  <c r="CC129" i="46"/>
  <c r="CC221" i="46" s="1"/>
  <c r="BM129" i="46"/>
  <c r="BM221" i="46" s="1"/>
  <c r="AW129" i="46"/>
  <c r="AW221" i="46" s="1"/>
  <c r="BX129" i="46"/>
  <c r="BX221" i="46" s="1"/>
  <c r="AT129" i="46"/>
  <c r="AT221" i="46" s="1"/>
  <c r="BP129" i="46"/>
  <c r="BP221" i="46" s="1"/>
  <c r="CI129" i="46"/>
  <c r="CI221" i="46" s="1"/>
  <c r="BS129" i="46"/>
  <c r="BS221" i="46" s="1"/>
  <c r="BC129" i="46"/>
  <c r="BC221" i="46" s="1"/>
  <c r="AB129" i="46"/>
  <c r="AB221" i="46" s="1"/>
  <c r="BF129" i="46"/>
  <c r="BF221" i="46" s="1"/>
  <c r="K129" i="46"/>
  <c r="K221" i="46" s="1"/>
  <c r="P129" i="46"/>
  <c r="P221" i="46" s="1"/>
  <c r="L129" i="46"/>
  <c r="L221" i="46" s="1"/>
  <c r="BT129" i="46"/>
  <c r="BT221" i="46" s="1"/>
  <c r="CG129" i="46"/>
  <c r="CG221" i="46" s="1"/>
  <c r="BI129" i="46"/>
  <c r="BI221" i="46" s="1"/>
  <c r="BB129" i="46"/>
  <c r="BB221" i="46" s="1"/>
  <c r="BH129" i="46"/>
  <c r="BH221" i="46" s="1"/>
  <c r="CA129" i="46"/>
  <c r="CA221" i="46" s="1"/>
  <c r="BG129" i="46"/>
  <c r="BG221" i="46" s="1"/>
  <c r="CB129" i="46"/>
  <c r="CB221" i="46" s="1"/>
  <c r="AO129" i="46"/>
  <c r="AO221" i="46" s="1"/>
  <c r="G129" i="46"/>
  <c r="G221" i="46" s="1"/>
  <c r="J129" i="46"/>
  <c r="J221" i="46" s="1"/>
  <c r="N129" i="46"/>
  <c r="N221" i="46" s="1"/>
  <c r="AP129" i="46"/>
  <c r="AP221" i="46" s="1"/>
  <c r="BL129" i="46"/>
  <c r="BL221" i="46" s="1"/>
  <c r="BY129" i="46"/>
  <c r="BY221" i="46" s="1"/>
  <c r="BE129" i="46"/>
  <c r="BE221" i="46" s="1"/>
  <c r="CF129" i="46"/>
  <c r="CF221" i="46" s="1"/>
  <c r="AC129" i="46"/>
  <c r="AC221" i="46" s="1"/>
  <c r="AZ129" i="46"/>
  <c r="AZ221" i="46" s="1"/>
  <c r="BW129" i="46"/>
  <c r="BW221" i="46" s="1"/>
  <c r="AY129" i="46"/>
  <c r="AY221" i="46" s="1"/>
  <c r="BV129" i="46"/>
  <c r="BV221" i="46" s="1"/>
  <c r="D129" i="46"/>
  <c r="D221" i="46" s="1"/>
  <c r="AV129" i="46"/>
  <c r="AV221" i="46" s="1"/>
  <c r="BU129" i="46"/>
  <c r="BU221" i="46" s="1"/>
  <c r="BA129" i="46"/>
  <c r="BA221" i="46" s="1"/>
  <c r="BR129" i="46"/>
  <c r="BR221" i="46" s="1"/>
  <c r="CH129" i="46"/>
  <c r="CH221" i="46" s="1"/>
  <c r="AR129" i="46"/>
  <c r="AR221" i="46" s="1"/>
  <c r="BO129" i="46"/>
  <c r="BO221" i="46" s="1"/>
  <c r="AU129" i="46"/>
  <c r="AU221" i="46" s="1"/>
  <c r="BN129" i="46"/>
  <c r="BN221" i="46" s="1"/>
  <c r="H129" i="46"/>
  <c r="H221" i="46" s="1"/>
  <c r="AA129" i="46"/>
  <c r="AA221" i="46" s="1"/>
  <c r="BZ129" i="46"/>
  <c r="BZ221" i="46" s="1"/>
  <c r="AX129" i="46"/>
  <c r="AX221" i="46" s="1"/>
  <c r="BJ129" i="46"/>
  <c r="BJ221" i="46" s="1"/>
  <c r="F129" i="46"/>
  <c r="F221" i="46" s="1"/>
  <c r="BQ129" i="46"/>
  <c r="BQ221" i="46" s="1"/>
  <c r="CE129" i="46"/>
  <c r="CE221" i="46" s="1"/>
  <c r="CD129" i="46"/>
  <c r="CD221" i="46" s="1"/>
  <c r="AS129" i="46"/>
  <c r="AS221" i="46" s="1"/>
  <c r="BK129" i="46"/>
  <c r="BK221" i="46" s="1"/>
  <c r="AQ129" i="46"/>
  <c r="AQ221" i="46" s="1"/>
  <c r="H101" i="46"/>
  <c r="H193" i="46" s="1"/>
  <c r="E101" i="46"/>
  <c r="E193" i="46" s="1"/>
  <c r="M101" i="46"/>
  <c r="M193" i="46" s="1"/>
  <c r="J101" i="46"/>
  <c r="J193" i="46" s="1"/>
  <c r="BV193" i="46"/>
  <c r="BF193" i="46"/>
  <c r="AO193" i="46"/>
  <c r="BI193" i="46"/>
  <c r="BX193" i="46"/>
  <c r="BH193" i="46"/>
  <c r="AR193" i="46"/>
  <c r="BK193" i="46"/>
  <c r="K101" i="46"/>
  <c r="K193" i="46" s="1"/>
  <c r="AP193" i="46"/>
  <c r="BN193" i="46"/>
  <c r="AT193" i="46"/>
  <c r="BU193" i="46"/>
  <c r="CB193" i="46"/>
  <c r="BO193" i="46"/>
  <c r="AQ193" i="46"/>
  <c r="P101" i="46"/>
  <c r="P193" i="46" s="1"/>
  <c r="O101" i="46"/>
  <c r="O193" i="46" s="1"/>
  <c r="G101" i="46"/>
  <c r="G193" i="46" s="1"/>
  <c r="CD193" i="46"/>
  <c r="AA101" i="46"/>
  <c r="AA193" i="46" s="1"/>
  <c r="BG193" i="46"/>
  <c r="AB101" i="46"/>
  <c r="AB193" i="46" s="1"/>
  <c r="L101" i="46"/>
  <c r="L193" i="46" s="1"/>
  <c r="N101" i="46"/>
  <c r="N193" i="46" s="1"/>
  <c r="BW193" i="46"/>
  <c r="F101" i="46"/>
  <c r="F193" i="46" s="1"/>
  <c r="AC101" i="46"/>
  <c r="AC193" i="46" s="1"/>
  <c r="BE193" i="46"/>
  <c r="D101" i="46"/>
  <c r="D193" i="46" s="1"/>
  <c r="I101" i="46"/>
  <c r="I193" i="46" s="1"/>
  <c r="I128" i="46"/>
  <c r="I220" i="46" s="1"/>
  <c r="E128" i="46"/>
  <c r="E220" i="46" s="1"/>
  <c r="J128" i="46"/>
  <c r="J220" i="46" s="1"/>
  <c r="O128" i="46"/>
  <c r="O220" i="46" s="1"/>
  <c r="M128" i="46"/>
  <c r="M220" i="46" s="1"/>
  <c r="BV128" i="46"/>
  <c r="BV220" i="46" s="1"/>
  <c r="BF128" i="46"/>
  <c r="BF220" i="46" s="1"/>
  <c r="AO128" i="46"/>
  <c r="AO220" i="46" s="1"/>
  <c r="BY128" i="46"/>
  <c r="BY220" i="46" s="1"/>
  <c r="BI128" i="46"/>
  <c r="BI220" i="46" s="1"/>
  <c r="AS128" i="46"/>
  <c r="AS220" i="46" s="1"/>
  <c r="BX128" i="46"/>
  <c r="BX220" i="46" s="1"/>
  <c r="BH128" i="46"/>
  <c r="BH220" i="46" s="1"/>
  <c r="AR128" i="46"/>
  <c r="AR220" i="46" s="1"/>
  <c r="CA128" i="46"/>
  <c r="CA220" i="46" s="1"/>
  <c r="BK128" i="46"/>
  <c r="BK220" i="46" s="1"/>
  <c r="AU128" i="46"/>
  <c r="AU220" i="46" s="1"/>
  <c r="F128" i="46"/>
  <c r="F220" i="46" s="1"/>
  <c r="D128" i="46"/>
  <c r="D220" i="46" s="1"/>
  <c r="H128" i="46"/>
  <c r="H220" i="46" s="1"/>
  <c r="CH128" i="46"/>
  <c r="CH220" i="46" s="1"/>
  <c r="BR128" i="46"/>
  <c r="BR220" i="46" s="1"/>
  <c r="BB128" i="46"/>
  <c r="BB220" i="46" s="1"/>
  <c r="AA128" i="46"/>
  <c r="AA220" i="46" s="1"/>
  <c r="BU128" i="46"/>
  <c r="BU220" i="46" s="1"/>
  <c r="BE128" i="46"/>
  <c r="BE220" i="46" s="1"/>
  <c r="BT128" i="46"/>
  <c r="BT220" i="46" s="1"/>
  <c r="BD128" i="46"/>
  <c r="BD220" i="46" s="1"/>
  <c r="AC128" i="46"/>
  <c r="AC220" i="46" s="1"/>
  <c r="BW128" i="46"/>
  <c r="BW220" i="46" s="1"/>
  <c r="BG128" i="46"/>
  <c r="BG220" i="46" s="1"/>
  <c r="AQ128" i="46"/>
  <c r="AQ220" i="46" s="1"/>
  <c r="G128" i="46"/>
  <c r="G220" i="46" s="1"/>
  <c r="L128" i="46"/>
  <c r="L220" i="46" s="1"/>
  <c r="K128" i="46"/>
  <c r="K220" i="46" s="1"/>
  <c r="AP128" i="46"/>
  <c r="AP220" i="46" s="1"/>
  <c r="CD128" i="46"/>
  <c r="CD220" i="46" s="1"/>
  <c r="BN128" i="46"/>
  <c r="BN220" i="46" s="1"/>
  <c r="AX128" i="46"/>
  <c r="AX220" i="46" s="1"/>
  <c r="CG128" i="46"/>
  <c r="CG220" i="46" s="1"/>
  <c r="BQ128" i="46"/>
  <c r="BQ220" i="46" s="1"/>
  <c r="BA128" i="46"/>
  <c r="BA220" i="46" s="1"/>
  <c r="CF128" i="46"/>
  <c r="CF220" i="46" s="1"/>
  <c r="BP128" i="46"/>
  <c r="BP220" i="46" s="1"/>
  <c r="AZ128" i="46"/>
  <c r="AZ220" i="46" s="1"/>
  <c r="CI128" i="46"/>
  <c r="CI220" i="46" s="1"/>
  <c r="BS128" i="46"/>
  <c r="BS220" i="46" s="1"/>
  <c r="BC128" i="46"/>
  <c r="BC220" i="46" s="1"/>
  <c r="AB128" i="46"/>
  <c r="AB220" i="46" s="1"/>
  <c r="N128" i="46"/>
  <c r="N220" i="46" s="1"/>
  <c r="P128" i="46"/>
  <c r="P220" i="46" s="1"/>
  <c r="BJ128" i="46"/>
  <c r="BJ220" i="46" s="1"/>
  <c r="AW128" i="46"/>
  <c r="AW220" i="46" s="1"/>
  <c r="CE128" i="46"/>
  <c r="CE220" i="46" s="1"/>
  <c r="BZ128" i="46"/>
  <c r="BZ220" i="46" s="1"/>
  <c r="AT128" i="46"/>
  <c r="AT220" i="46" s="1"/>
  <c r="CB128" i="46"/>
  <c r="CB220" i="46" s="1"/>
  <c r="BO128" i="46"/>
  <c r="BO220" i="46" s="1"/>
  <c r="AV128" i="46"/>
  <c r="AV220" i="46" s="1"/>
  <c r="CC128" i="46"/>
  <c r="CC220" i="46" s="1"/>
  <c r="BL128" i="46"/>
  <c r="BL220" i="46" s="1"/>
  <c r="AY128" i="46"/>
  <c r="AY220" i="46" s="1"/>
  <c r="BM128" i="46"/>
  <c r="BM220" i="46" s="1"/>
  <c r="N104" i="46"/>
  <c r="N196" i="46" s="1"/>
  <c r="J104" i="46"/>
  <c r="J196" i="46" s="1"/>
  <c r="AP104" i="46"/>
  <c r="AP196" i="46" s="1"/>
  <c r="AQ104" i="46"/>
  <c r="AQ196" i="46" s="1"/>
  <c r="BV104" i="46"/>
  <c r="BV196" i="46" s="1"/>
  <c r="BF104" i="46"/>
  <c r="BF196" i="46" s="1"/>
  <c r="AO104" i="46"/>
  <c r="AO196" i="46" s="1"/>
  <c r="BY104" i="46"/>
  <c r="BY196" i="46" s="1"/>
  <c r="BG104" i="46"/>
  <c r="BG196" i="46" s="1"/>
  <c r="AU104" i="46"/>
  <c r="AU196" i="46" s="1"/>
  <c r="BX104" i="46"/>
  <c r="BX196" i="46" s="1"/>
  <c r="BH104" i="46"/>
  <c r="BH196" i="46" s="1"/>
  <c r="AR104" i="46"/>
  <c r="AR196" i="46" s="1"/>
  <c r="O104" i="46"/>
  <c r="O196" i="46" s="1"/>
  <c r="D104" i="46"/>
  <c r="D196" i="46" s="1"/>
  <c r="P104" i="46"/>
  <c r="P196" i="46" s="1"/>
  <c r="BZ104" i="46"/>
  <c r="BZ196" i="46" s="1"/>
  <c r="BB104" i="46"/>
  <c r="BB196" i="46" s="1"/>
  <c r="CG104" i="46"/>
  <c r="CG196" i="46" s="1"/>
  <c r="BM104" i="46"/>
  <c r="BM196" i="46" s="1"/>
  <c r="AB104" i="46"/>
  <c r="AB196" i="46" s="1"/>
  <c r="BP104" i="46"/>
  <c r="BP196" i="46" s="1"/>
  <c r="AV104" i="46"/>
  <c r="AV196" i="46" s="1"/>
  <c r="CA104" i="46"/>
  <c r="CA196" i="46" s="1"/>
  <c r="BI104" i="46"/>
  <c r="BI196" i="46" s="1"/>
  <c r="K104" i="46"/>
  <c r="K196" i="46" s="1"/>
  <c r="M104" i="46"/>
  <c r="M196" i="46" s="1"/>
  <c r="E104" i="46"/>
  <c r="E196" i="46" s="1"/>
  <c r="BK104" i="46"/>
  <c r="BK196" i="46" s="1"/>
  <c r="BR104" i="46"/>
  <c r="BR196" i="46" s="1"/>
  <c r="AX104" i="46"/>
  <c r="AX196" i="46" s="1"/>
  <c r="CC104" i="46"/>
  <c r="CC196" i="46" s="1"/>
  <c r="BC104" i="46"/>
  <c r="BC196" i="46" s="1"/>
  <c r="CF104" i="46"/>
  <c r="CF196" i="46" s="1"/>
  <c r="BL104" i="46"/>
  <c r="BL196" i="46" s="1"/>
  <c r="AC104" i="46"/>
  <c r="AC196" i="46" s="1"/>
  <c r="BW104" i="46"/>
  <c r="BW196" i="46" s="1"/>
  <c r="BE104" i="46"/>
  <c r="BE196" i="46" s="1"/>
  <c r="G104" i="46"/>
  <c r="G196" i="46" s="1"/>
  <c r="L104" i="46"/>
  <c r="L196" i="46" s="1"/>
  <c r="CH104" i="46"/>
  <c r="CH196" i="46" s="1"/>
  <c r="BN104" i="46"/>
  <c r="BN196" i="46" s="1"/>
  <c r="AT104" i="46"/>
  <c r="AT196" i="46" s="1"/>
  <c r="BU104" i="46"/>
  <c r="BU196" i="46" s="1"/>
  <c r="AY104" i="46"/>
  <c r="AY196" i="46" s="1"/>
  <c r="CB104" i="46"/>
  <c r="CB196" i="46" s="1"/>
  <c r="BD104" i="46"/>
  <c r="BD196" i="46" s="1"/>
  <c r="CI104" i="46"/>
  <c r="CI196" i="46" s="1"/>
  <c r="BS104" i="46"/>
  <c r="BS196" i="46" s="1"/>
  <c r="BA104" i="46"/>
  <c r="BA196" i="46" s="1"/>
  <c r="BQ104" i="46"/>
  <c r="BQ196" i="46" s="1"/>
  <c r="CE104" i="46"/>
  <c r="CE196" i="46" s="1"/>
  <c r="I104" i="46"/>
  <c r="I196" i="46" s="1"/>
  <c r="CD104" i="46"/>
  <c r="CD196" i="46" s="1"/>
  <c r="AS104" i="46"/>
  <c r="AS196" i="46" s="1"/>
  <c r="BO104" i="46"/>
  <c r="BO196" i="46" s="1"/>
  <c r="H104" i="46"/>
  <c r="H196" i="46" s="1"/>
  <c r="AA104" i="46"/>
  <c r="AA196" i="46" s="1"/>
  <c r="F104" i="46"/>
  <c r="F196" i="46" s="1"/>
  <c r="BJ104" i="46"/>
  <c r="BJ196" i="46" s="1"/>
  <c r="BT104" i="46"/>
  <c r="BT196" i="46" s="1"/>
  <c r="AW104" i="46"/>
  <c r="AW196" i="46" s="1"/>
  <c r="AZ104" i="46"/>
  <c r="AZ196" i="46" s="1"/>
  <c r="L141" i="46"/>
  <c r="J141" i="46"/>
  <c r="BT141" i="46"/>
  <c r="BD141" i="46"/>
  <c r="AC141" i="46"/>
  <c r="BW141" i="46"/>
  <c r="BG141" i="46"/>
  <c r="AQ141" i="46"/>
  <c r="BZ141" i="46"/>
  <c r="BJ141" i="46"/>
  <c r="AT141" i="46"/>
  <c r="CC141" i="46"/>
  <c r="BM141" i="46"/>
  <c r="AW141" i="46"/>
  <c r="K141" i="46"/>
  <c r="E141" i="46"/>
  <c r="CF141" i="46"/>
  <c r="BL141" i="46"/>
  <c r="AR141" i="46"/>
  <c r="BS141" i="46"/>
  <c r="AY141" i="46"/>
  <c r="CD141" i="46"/>
  <c r="BF141" i="46"/>
  <c r="AA141" i="46"/>
  <c r="BQ141" i="46"/>
  <c r="AS141" i="46"/>
  <c r="O141" i="46"/>
  <c r="G141" i="46"/>
  <c r="D141" i="46"/>
  <c r="N141" i="46"/>
  <c r="AP141" i="46"/>
  <c r="CB141" i="46"/>
  <c r="BH141" i="46"/>
  <c r="CI141" i="46"/>
  <c r="BO141" i="46"/>
  <c r="AU141" i="46"/>
  <c r="BV141" i="46"/>
  <c r="BB141" i="46"/>
  <c r="CG141" i="46"/>
  <c r="BI141" i="46"/>
  <c r="H141" i="46"/>
  <c r="M141" i="46"/>
  <c r="P141" i="46"/>
  <c r="F141" i="46"/>
  <c r="BX141" i="46"/>
  <c r="AZ141" i="46"/>
  <c r="CE141" i="46"/>
  <c r="BK141" i="46"/>
  <c r="AB141" i="46"/>
  <c r="BR141" i="46"/>
  <c r="AX141" i="46"/>
  <c r="BY141" i="46"/>
  <c r="BE141" i="46"/>
  <c r="I141" i="46"/>
  <c r="BC141" i="46"/>
  <c r="BU141" i="46"/>
  <c r="CA141" i="46"/>
  <c r="BP141" i="46"/>
  <c r="CH141" i="46"/>
  <c r="BA141" i="46"/>
  <c r="AV141" i="46"/>
  <c r="BN141" i="46"/>
  <c r="AO141" i="46"/>
  <c r="C140" i="45"/>
  <c r="C128" i="45"/>
  <c r="C129" i="45"/>
  <c r="E221" i="45"/>
  <c r="C221" i="45" s="1"/>
  <c r="C196" i="45"/>
  <c r="C104" i="45"/>
  <c r="C141" i="45"/>
  <c r="C220" i="45"/>
  <c r="C193" i="45"/>
  <c r="C192" i="45"/>
  <c r="C103" i="45"/>
  <c r="C195" i="45"/>
  <c r="C100" i="45"/>
  <c r="C101" i="45"/>
  <c r="M129" i="47"/>
  <c r="I129" i="47"/>
  <c r="E129" i="47"/>
  <c r="P129" i="47"/>
  <c r="K129" i="47"/>
  <c r="F129" i="47"/>
  <c r="O129" i="47"/>
  <c r="J129" i="47"/>
  <c r="D129" i="47"/>
  <c r="N129" i="47"/>
  <c r="L129" i="47"/>
  <c r="H129" i="47"/>
  <c r="G129" i="47"/>
  <c r="O125" i="47"/>
  <c r="K125" i="47"/>
  <c r="G125" i="47"/>
  <c r="N125" i="47"/>
  <c r="I125" i="47"/>
  <c r="D125" i="47"/>
  <c r="M125" i="47"/>
  <c r="H125" i="47"/>
  <c r="L125" i="47"/>
  <c r="J125" i="47"/>
  <c r="F125" i="47"/>
  <c r="P125" i="47"/>
  <c r="E125" i="47"/>
  <c r="N130" i="47"/>
  <c r="J130" i="47"/>
  <c r="F130" i="47"/>
  <c r="L130" i="47"/>
  <c r="G130" i="47"/>
  <c r="P130" i="47"/>
  <c r="K130" i="47"/>
  <c r="E130" i="47"/>
  <c r="I130" i="47"/>
  <c r="H130" i="47"/>
  <c r="O130" i="47"/>
  <c r="D130" i="47"/>
  <c r="M130" i="47"/>
  <c r="M137" i="47"/>
  <c r="I137" i="47"/>
  <c r="E137" i="47"/>
  <c r="N137" i="47"/>
  <c r="H137" i="47"/>
  <c r="L137" i="47"/>
  <c r="G137" i="47"/>
  <c r="K137" i="47"/>
  <c r="J137" i="47"/>
  <c r="P137" i="47"/>
  <c r="F137" i="47"/>
  <c r="O137" i="47"/>
  <c r="D137" i="47"/>
  <c r="N112" i="47"/>
  <c r="J112" i="47"/>
  <c r="F112" i="47"/>
  <c r="P112" i="47"/>
  <c r="K112" i="47"/>
  <c r="E112" i="47"/>
  <c r="O112" i="47"/>
  <c r="H112" i="47"/>
  <c r="I112" i="47"/>
  <c r="M112" i="47"/>
  <c r="G112" i="47"/>
  <c r="L112" i="47"/>
  <c r="D112" i="47"/>
  <c r="M115" i="47"/>
  <c r="I115" i="47"/>
  <c r="E115" i="47"/>
  <c r="N115" i="47"/>
  <c r="H115" i="47"/>
  <c r="L115" i="47"/>
  <c r="F115" i="47"/>
  <c r="G115" i="47"/>
  <c r="K115" i="47"/>
  <c r="D115" i="47"/>
  <c r="P115" i="47"/>
  <c r="J115" i="47"/>
  <c r="O115" i="47"/>
  <c r="O107" i="47"/>
  <c r="K107" i="47"/>
  <c r="G107" i="47"/>
  <c r="M107" i="47"/>
  <c r="H107" i="47"/>
  <c r="N107" i="47"/>
  <c r="D107" i="47"/>
  <c r="L107" i="47"/>
  <c r="F107" i="47"/>
  <c r="P107" i="47"/>
  <c r="J107" i="47"/>
  <c r="E107" i="47"/>
  <c r="I107" i="47"/>
  <c r="O117" i="47"/>
  <c r="K117" i="47"/>
  <c r="G117" i="47"/>
  <c r="P117" i="47"/>
  <c r="J117" i="47"/>
  <c r="E117" i="47"/>
  <c r="L117" i="47"/>
  <c r="D117" i="47"/>
  <c r="F117" i="47"/>
  <c r="I117" i="47"/>
  <c r="N117" i="47"/>
  <c r="H117" i="47"/>
  <c r="M117" i="47"/>
  <c r="M133" i="47"/>
  <c r="I133" i="47"/>
  <c r="E133" i="47"/>
  <c r="O133" i="47"/>
  <c r="J133" i="47"/>
  <c r="D133" i="47"/>
  <c r="N133" i="47"/>
  <c r="H133" i="47"/>
  <c r="G133" i="47"/>
  <c r="P133" i="47"/>
  <c r="F133" i="47"/>
  <c r="L133" i="47"/>
  <c r="K133" i="47"/>
  <c r="P108" i="47"/>
  <c r="L108" i="47"/>
  <c r="H108" i="47"/>
  <c r="D108" i="47"/>
  <c r="N108" i="47"/>
  <c r="I108" i="47"/>
  <c r="J108" i="47"/>
  <c r="M108" i="47"/>
  <c r="G108" i="47"/>
  <c r="K108" i="47"/>
  <c r="F108" i="47"/>
  <c r="O108" i="47"/>
  <c r="E108" i="47"/>
  <c r="M111" i="47"/>
  <c r="I111" i="47"/>
  <c r="E111" i="47"/>
  <c r="O111" i="47"/>
  <c r="J111" i="47"/>
  <c r="D111" i="47"/>
  <c r="P111" i="47"/>
  <c r="H111" i="47"/>
  <c r="K111" i="47"/>
  <c r="N111" i="47"/>
  <c r="G111" i="47"/>
  <c r="L111" i="47"/>
  <c r="F111" i="47"/>
  <c r="O135" i="47"/>
  <c r="K135" i="47"/>
  <c r="G135" i="47"/>
  <c r="L135" i="47"/>
  <c r="F135" i="47"/>
  <c r="P135" i="47"/>
  <c r="J135" i="47"/>
  <c r="E135" i="47"/>
  <c r="I135" i="47"/>
  <c r="H135" i="47"/>
  <c r="N135" i="47"/>
  <c r="D135" i="47"/>
  <c r="M135" i="47"/>
  <c r="P122" i="47"/>
  <c r="L122" i="47"/>
  <c r="H122" i="47"/>
  <c r="D122" i="47"/>
  <c r="K122" i="47"/>
  <c r="F122" i="47"/>
  <c r="O122" i="47"/>
  <c r="J122" i="47"/>
  <c r="E122" i="47"/>
  <c r="N122" i="47"/>
  <c r="M122" i="47"/>
  <c r="I122" i="47"/>
  <c r="G122" i="47"/>
  <c r="N106" i="47"/>
  <c r="J106" i="47"/>
  <c r="F106" i="47"/>
  <c r="L106" i="47"/>
  <c r="G106" i="47"/>
  <c r="H106" i="47"/>
  <c r="P106" i="47"/>
  <c r="K106" i="47"/>
  <c r="E106" i="47"/>
  <c r="O106" i="47"/>
  <c r="I106" i="47"/>
  <c r="D106" i="47"/>
  <c r="M106" i="47"/>
  <c r="M109" i="47"/>
  <c r="I109" i="47"/>
  <c r="E109" i="47"/>
  <c r="O109" i="47"/>
  <c r="J109" i="47"/>
  <c r="D109" i="47"/>
  <c r="P109" i="47"/>
  <c r="F109" i="47"/>
  <c r="N109" i="47"/>
  <c r="H109" i="47"/>
  <c r="L109" i="47"/>
  <c r="G109" i="47"/>
  <c r="K109" i="47"/>
  <c r="N116" i="47"/>
  <c r="J116" i="47"/>
  <c r="F116" i="47"/>
  <c r="O116" i="47"/>
  <c r="I116" i="47"/>
  <c r="D116" i="47"/>
  <c r="L116" i="47"/>
  <c r="E116" i="47"/>
  <c r="G116" i="47"/>
  <c r="K116" i="47"/>
  <c r="P116" i="47"/>
  <c r="H116" i="47"/>
  <c r="M116" i="47"/>
  <c r="P132" i="47"/>
  <c r="L132" i="47"/>
  <c r="H132" i="47"/>
  <c r="D132" i="47"/>
  <c r="N132" i="47"/>
  <c r="I132" i="47"/>
  <c r="M132" i="47"/>
  <c r="G132" i="47"/>
  <c r="K132" i="47"/>
  <c r="J132" i="47"/>
  <c r="F132" i="47"/>
  <c r="O132" i="47"/>
  <c r="E132" i="47"/>
  <c r="M119" i="47"/>
  <c r="I119" i="47"/>
  <c r="E119" i="47"/>
  <c r="L119" i="47"/>
  <c r="G119" i="47"/>
  <c r="P119" i="47"/>
  <c r="J119" i="47"/>
  <c r="O119" i="47"/>
  <c r="H119" i="47"/>
  <c r="N119" i="47"/>
  <c r="F119" i="47"/>
  <c r="K119" i="47"/>
  <c r="D119" i="47"/>
  <c r="P114" i="47"/>
  <c r="L114" i="47"/>
  <c r="H114" i="47"/>
  <c r="D114" i="47"/>
  <c r="M114" i="47"/>
  <c r="G114" i="47"/>
  <c r="N114" i="47"/>
  <c r="F114" i="47"/>
  <c r="I114" i="47"/>
  <c r="K114" i="47"/>
  <c r="E114" i="47"/>
  <c r="J114" i="47"/>
  <c r="O114" i="47"/>
  <c r="N124" i="47"/>
  <c r="J124" i="47"/>
  <c r="F124" i="47"/>
  <c r="M124" i="47"/>
  <c r="H124" i="47"/>
  <c r="L124" i="47"/>
  <c r="G124" i="47"/>
  <c r="P124" i="47"/>
  <c r="E124" i="47"/>
  <c r="O124" i="47"/>
  <c r="D124" i="47"/>
  <c r="K124" i="47"/>
  <c r="I124" i="47"/>
  <c r="O121" i="47"/>
  <c r="K121" i="47"/>
  <c r="G121" i="47"/>
  <c r="P121" i="47"/>
  <c r="J121" i="47"/>
  <c r="E121" i="47"/>
  <c r="N121" i="47"/>
  <c r="I121" i="47"/>
  <c r="D121" i="47"/>
  <c r="H121" i="47"/>
  <c r="F121" i="47"/>
  <c r="M121" i="47"/>
  <c r="L121" i="47"/>
  <c r="P110" i="47"/>
  <c r="N110" i="47"/>
  <c r="J110" i="47"/>
  <c r="F110" i="47"/>
  <c r="K110" i="47"/>
  <c r="E110" i="47"/>
  <c r="L110" i="47"/>
  <c r="O110" i="47"/>
  <c r="I110" i="47"/>
  <c r="D110" i="47"/>
  <c r="M110" i="47"/>
  <c r="H110" i="47"/>
  <c r="G110" i="47"/>
  <c r="O113" i="47"/>
  <c r="K113" i="47"/>
  <c r="G113" i="47"/>
  <c r="L113" i="47"/>
  <c r="F113" i="47"/>
  <c r="N113" i="47"/>
  <c r="H113" i="47"/>
  <c r="I113" i="47"/>
  <c r="M113" i="47"/>
  <c r="E113" i="47"/>
  <c r="J113" i="47"/>
  <c r="D113" i="47"/>
  <c r="P113" i="47"/>
  <c r="N120" i="47"/>
  <c r="J120" i="47"/>
  <c r="F120" i="47"/>
  <c r="O120" i="47"/>
  <c r="I120" i="47"/>
  <c r="D120" i="47"/>
  <c r="M120" i="47"/>
  <c r="H120" i="47"/>
  <c r="L120" i="47"/>
  <c r="P120" i="47"/>
  <c r="K120" i="47"/>
  <c r="G120" i="47"/>
  <c r="E120" i="47"/>
  <c r="P136" i="47"/>
  <c r="L136" i="47"/>
  <c r="H136" i="47"/>
  <c r="D136" i="47"/>
  <c r="M136" i="47"/>
  <c r="G136" i="47"/>
  <c r="K136" i="47"/>
  <c r="F136" i="47"/>
  <c r="O136" i="47"/>
  <c r="E136" i="47"/>
  <c r="N136" i="47"/>
  <c r="J136" i="47"/>
  <c r="I136" i="47"/>
  <c r="M123" i="47"/>
  <c r="I123" i="47"/>
  <c r="E123" i="47"/>
  <c r="L123" i="47"/>
  <c r="G123" i="47"/>
  <c r="P123" i="47"/>
  <c r="K123" i="47"/>
  <c r="F123" i="47"/>
  <c r="J123" i="47"/>
  <c r="H123" i="47"/>
  <c r="O123" i="47"/>
  <c r="D123" i="47"/>
  <c r="N123" i="47"/>
  <c r="O131" i="47"/>
  <c r="K131" i="47"/>
  <c r="G131" i="47"/>
  <c r="M131" i="47"/>
  <c r="H131" i="47"/>
  <c r="L131" i="47"/>
  <c r="F131" i="47"/>
  <c r="P131" i="47"/>
  <c r="E131" i="47"/>
  <c r="N131" i="47"/>
  <c r="D131" i="47"/>
  <c r="J131" i="47"/>
  <c r="I131" i="47"/>
  <c r="P118" i="47"/>
  <c r="L118" i="47"/>
  <c r="H118" i="47"/>
  <c r="D118" i="47"/>
  <c r="K118" i="47"/>
  <c r="F118" i="47"/>
  <c r="J118" i="47"/>
  <c r="M118" i="47"/>
  <c r="O118" i="47"/>
  <c r="I118" i="47"/>
  <c r="N118" i="47"/>
  <c r="G118" i="47"/>
  <c r="E118" i="47"/>
  <c r="N134" i="47"/>
  <c r="J134" i="47"/>
  <c r="F134" i="47"/>
  <c r="P134" i="47"/>
  <c r="K134" i="47"/>
  <c r="E134" i="47"/>
  <c r="O134" i="47"/>
  <c r="I134" i="47"/>
  <c r="D134" i="47"/>
  <c r="M134" i="47"/>
  <c r="L134" i="47"/>
  <c r="H134" i="47"/>
  <c r="G134" i="47"/>
  <c r="AP129" i="47"/>
  <c r="AP115" i="47"/>
  <c r="AP107" i="47"/>
  <c r="AP117" i="47"/>
  <c r="AP133" i="47"/>
  <c r="AP108" i="47"/>
  <c r="AP111" i="47"/>
  <c r="AP135" i="47"/>
  <c r="AP122" i="47"/>
  <c r="AP106" i="47"/>
  <c r="AP124" i="47"/>
  <c r="AP112" i="47"/>
  <c r="AP110" i="47"/>
  <c r="AP113" i="47"/>
  <c r="AP136" i="47"/>
  <c r="AP123" i="47"/>
  <c r="AP131" i="47"/>
  <c r="AP118" i="47"/>
  <c r="AP134" i="47"/>
  <c r="AP121" i="47"/>
  <c r="AP137" i="47"/>
  <c r="AP120" i="47"/>
  <c r="AP125" i="47"/>
  <c r="AP109" i="47"/>
  <c r="AP116" i="47"/>
  <c r="AP132" i="47"/>
  <c r="AP119" i="47"/>
  <c r="AP114" i="47"/>
  <c r="AP130" i="47"/>
  <c r="C146" i="47"/>
  <c r="C163" i="47"/>
  <c r="C144" i="47"/>
  <c r="CB129" i="47"/>
  <c r="BR129" i="47"/>
  <c r="BL129" i="47"/>
  <c r="BB129" i="47"/>
  <c r="AT129" i="47"/>
  <c r="AA129" i="47"/>
  <c r="CG129" i="47"/>
  <c r="CC129" i="47"/>
  <c r="BY129" i="47"/>
  <c r="BU129" i="47"/>
  <c r="BQ129" i="47"/>
  <c r="BM129" i="47"/>
  <c r="BI129" i="47"/>
  <c r="BE129" i="47"/>
  <c r="BA129" i="47"/>
  <c r="AW129" i="47"/>
  <c r="AS129" i="47"/>
  <c r="CH129" i="47"/>
  <c r="BZ129" i="47"/>
  <c r="BT129" i="47"/>
  <c r="BJ129" i="47"/>
  <c r="BD129" i="47"/>
  <c r="AV129" i="47"/>
  <c r="AC129" i="47"/>
  <c r="CF129" i="47"/>
  <c r="BX129" i="47"/>
  <c r="BN129" i="47"/>
  <c r="BF129" i="47"/>
  <c r="AX129" i="47"/>
  <c r="AO129" i="47"/>
  <c r="CI129" i="47"/>
  <c r="CE129" i="47"/>
  <c r="CA129" i="47"/>
  <c r="BW129" i="47"/>
  <c r="BS129" i="47"/>
  <c r="BO129" i="47"/>
  <c r="BK129" i="47"/>
  <c r="BG129" i="47"/>
  <c r="BC129" i="47"/>
  <c r="AY129" i="47"/>
  <c r="AU129" i="47"/>
  <c r="AQ129" i="47"/>
  <c r="AB129" i="47"/>
  <c r="CD129" i="47"/>
  <c r="BV129" i="47"/>
  <c r="BP129" i="47"/>
  <c r="BH129" i="47"/>
  <c r="AZ129" i="47"/>
  <c r="AR129" i="47"/>
  <c r="CI216" i="47"/>
  <c r="CE216" i="47"/>
  <c r="CA216" i="47"/>
  <c r="BW216" i="47"/>
  <c r="BS216" i="47"/>
  <c r="BO216" i="47"/>
  <c r="BK216" i="47"/>
  <c r="BG216" i="47"/>
  <c r="BC216" i="47"/>
  <c r="AY216" i="47"/>
  <c r="AU216" i="47"/>
  <c r="AQ216" i="47"/>
  <c r="AB216" i="47"/>
  <c r="CF216" i="47"/>
  <c r="CB216" i="47"/>
  <c r="BX216" i="47"/>
  <c r="BT216" i="47"/>
  <c r="BP216" i="47"/>
  <c r="BL216" i="47"/>
  <c r="BH216" i="47"/>
  <c r="BD216" i="47"/>
  <c r="AZ216" i="47"/>
  <c r="AV216" i="47"/>
  <c r="AR216" i="47"/>
  <c r="AC216" i="47"/>
  <c r="CG216" i="47"/>
  <c r="CC216" i="47"/>
  <c r="BY216" i="47"/>
  <c r="BU216" i="47"/>
  <c r="BQ216" i="47"/>
  <c r="BM216" i="47"/>
  <c r="BI216" i="47"/>
  <c r="BE216" i="47"/>
  <c r="BA216" i="47"/>
  <c r="AW216" i="47"/>
  <c r="AS216" i="47"/>
  <c r="CH216" i="47"/>
  <c r="CD216" i="47"/>
  <c r="BZ216" i="47"/>
  <c r="BV216" i="47"/>
  <c r="BR216" i="47"/>
  <c r="BN216" i="47"/>
  <c r="BJ216" i="47"/>
  <c r="BF216" i="47"/>
  <c r="BB216" i="47"/>
  <c r="AX216" i="47"/>
  <c r="AT216" i="47"/>
  <c r="AO216" i="47"/>
  <c r="AA216" i="47"/>
  <c r="CH217" i="47"/>
  <c r="CD217" i="47"/>
  <c r="BZ217" i="47"/>
  <c r="BV217" i="47"/>
  <c r="BR217" i="47"/>
  <c r="BN217" i="47"/>
  <c r="BJ217" i="47"/>
  <c r="BF217" i="47"/>
  <c r="BB217" i="47"/>
  <c r="AX217" i="47"/>
  <c r="AT217" i="47"/>
  <c r="AO217" i="47"/>
  <c r="AA217" i="47"/>
  <c r="CG217" i="47"/>
  <c r="CC217" i="47"/>
  <c r="BY217" i="47"/>
  <c r="BU217" i="47"/>
  <c r="BQ217" i="47"/>
  <c r="BM217" i="47"/>
  <c r="BI217" i="47"/>
  <c r="BE217" i="47"/>
  <c r="BA217" i="47"/>
  <c r="AW217" i="47"/>
  <c r="AS217" i="47"/>
  <c r="CF217" i="47"/>
  <c r="CB217" i="47"/>
  <c r="BX217" i="47"/>
  <c r="BT217" i="47"/>
  <c r="BP217" i="47"/>
  <c r="BL217" i="47"/>
  <c r="BH217" i="47"/>
  <c r="BD217" i="47"/>
  <c r="AZ217" i="47"/>
  <c r="AV217" i="47"/>
  <c r="AR217" i="47"/>
  <c r="AC217" i="47"/>
  <c r="CI217" i="47"/>
  <c r="CE217" i="47"/>
  <c r="CA217" i="47"/>
  <c r="BW217" i="47"/>
  <c r="BS217" i="47"/>
  <c r="BO217" i="47"/>
  <c r="BK217" i="47"/>
  <c r="BG217" i="47"/>
  <c r="BC217" i="47"/>
  <c r="AY217" i="47"/>
  <c r="AU217" i="47"/>
  <c r="AQ217" i="47"/>
  <c r="AB217" i="47"/>
  <c r="CH213" i="47"/>
  <c r="CD213" i="47"/>
  <c r="BZ213" i="47"/>
  <c r="BV213" i="47"/>
  <c r="BR213" i="47"/>
  <c r="BN213" i="47"/>
  <c r="BJ213" i="47"/>
  <c r="BF213" i="47"/>
  <c r="BB213" i="47"/>
  <c r="AX213" i="47"/>
  <c r="AT213" i="47"/>
  <c r="AO213" i="47"/>
  <c r="AA213" i="47"/>
  <c r="CG213" i="47"/>
  <c r="CC213" i="47"/>
  <c r="BY213" i="47"/>
  <c r="BU213" i="47"/>
  <c r="BQ213" i="47"/>
  <c r="BM213" i="47"/>
  <c r="BI213" i="47"/>
  <c r="BE213" i="47"/>
  <c r="BA213" i="47"/>
  <c r="AW213" i="47"/>
  <c r="AS213" i="47"/>
  <c r="CF213" i="47"/>
  <c r="CB213" i="47"/>
  <c r="BX213" i="47"/>
  <c r="BT213" i="47"/>
  <c r="BP213" i="47"/>
  <c r="BL213" i="47"/>
  <c r="BH213" i="47"/>
  <c r="BD213" i="47"/>
  <c r="AZ213" i="47"/>
  <c r="AV213" i="47"/>
  <c r="AR213" i="47"/>
  <c r="AC213" i="47"/>
  <c r="CI213" i="47"/>
  <c r="CE213" i="47"/>
  <c r="CA213" i="47"/>
  <c r="BW213" i="47"/>
  <c r="BS213" i="47"/>
  <c r="BO213" i="47"/>
  <c r="BK213" i="47"/>
  <c r="BG213" i="47"/>
  <c r="BC213" i="47"/>
  <c r="AY213" i="47"/>
  <c r="AU213" i="47"/>
  <c r="AQ213" i="47"/>
  <c r="AB213" i="47"/>
  <c r="CH209" i="47"/>
  <c r="CD209" i="47"/>
  <c r="BZ209" i="47"/>
  <c r="BV209" i="47"/>
  <c r="BR209" i="47"/>
  <c r="BN209" i="47"/>
  <c r="CI209" i="47"/>
  <c r="CE209" i="47"/>
  <c r="CA209" i="47"/>
  <c r="BW209" i="47"/>
  <c r="BS209" i="47"/>
  <c r="BO209" i="47"/>
  <c r="BK209" i="47"/>
  <c r="BG209" i="47"/>
  <c r="BC209" i="47"/>
  <c r="AY209" i="47"/>
  <c r="AU209" i="47"/>
  <c r="AQ209" i="47"/>
  <c r="AB209" i="47"/>
  <c r="BF209" i="47"/>
  <c r="AX209" i="47"/>
  <c r="AO209" i="47"/>
  <c r="BH209" i="47"/>
  <c r="AZ209" i="47"/>
  <c r="AR209" i="47"/>
  <c r="CF209" i="47"/>
  <c r="CB209" i="47"/>
  <c r="BX209" i="47"/>
  <c r="BT209" i="47"/>
  <c r="BP209" i="47"/>
  <c r="BL209" i="47"/>
  <c r="CG209" i="47"/>
  <c r="CC209" i="47"/>
  <c r="BY209" i="47"/>
  <c r="BU209" i="47"/>
  <c r="BQ209" i="47"/>
  <c r="BM209" i="47"/>
  <c r="BI209" i="47"/>
  <c r="BE209" i="47"/>
  <c r="BA209" i="47"/>
  <c r="AW209" i="47"/>
  <c r="AS209" i="47"/>
  <c r="BJ209" i="47"/>
  <c r="BB209" i="47"/>
  <c r="AT209" i="47"/>
  <c r="AA209" i="47"/>
  <c r="BD209" i="47"/>
  <c r="AV209" i="47"/>
  <c r="AC209" i="47"/>
  <c r="CI205" i="47"/>
  <c r="CE205" i="47"/>
  <c r="CA205" i="47"/>
  <c r="BW205" i="47"/>
  <c r="BS205" i="47"/>
  <c r="BO205" i="47"/>
  <c r="BK205" i="47"/>
  <c r="BG205" i="47"/>
  <c r="BC205" i="47"/>
  <c r="AY205" i="47"/>
  <c r="AU205" i="47"/>
  <c r="AQ205" i="47"/>
  <c r="AB205" i="47"/>
  <c r="CF205" i="47"/>
  <c r="CB205" i="47"/>
  <c r="BX205" i="47"/>
  <c r="BT205" i="47"/>
  <c r="BP205" i="47"/>
  <c r="BL205" i="47"/>
  <c r="BH205" i="47"/>
  <c r="BD205" i="47"/>
  <c r="AZ205" i="47"/>
  <c r="AV205" i="47"/>
  <c r="AR205" i="47"/>
  <c r="AC205" i="47"/>
  <c r="CG205" i="47"/>
  <c r="CC205" i="47"/>
  <c r="BY205" i="47"/>
  <c r="BU205" i="47"/>
  <c r="BQ205" i="47"/>
  <c r="BM205" i="47"/>
  <c r="BI205" i="47"/>
  <c r="BE205" i="47"/>
  <c r="BA205" i="47"/>
  <c r="AW205" i="47"/>
  <c r="AS205" i="47"/>
  <c r="CH205" i="47"/>
  <c r="CD205" i="47"/>
  <c r="BZ205" i="47"/>
  <c r="BV205" i="47"/>
  <c r="BR205" i="47"/>
  <c r="BN205" i="47"/>
  <c r="BJ205" i="47"/>
  <c r="BF205" i="47"/>
  <c r="BB205" i="47"/>
  <c r="AX205" i="47"/>
  <c r="AT205" i="47"/>
  <c r="AO205" i="47"/>
  <c r="AA205" i="47"/>
  <c r="CI201" i="47"/>
  <c r="CE201" i="47"/>
  <c r="CA201" i="47"/>
  <c r="BW201" i="47"/>
  <c r="BS201" i="47"/>
  <c r="BO201" i="47"/>
  <c r="BK201" i="47"/>
  <c r="BG201" i="47"/>
  <c r="BC201" i="47"/>
  <c r="AY201" i="47"/>
  <c r="AU201" i="47"/>
  <c r="AQ201" i="47"/>
  <c r="AB201" i="47"/>
  <c r="CF201" i="47"/>
  <c r="CB201" i="47"/>
  <c r="BX201" i="47"/>
  <c r="BT201" i="47"/>
  <c r="BP201" i="47"/>
  <c r="BL201" i="47"/>
  <c r="BH201" i="47"/>
  <c r="BD201" i="47"/>
  <c r="AZ201" i="47"/>
  <c r="AV201" i="47"/>
  <c r="AR201" i="47"/>
  <c r="AC201" i="47"/>
  <c r="CG201" i="47"/>
  <c r="CC201" i="47"/>
  <c r="BY201" i="47"/>
  <c r="BU201" i="47"/>
  <c r="BQ201" i="47"/>
  <c r="BM201" i="47"/>
  <c r="BI201" i="47"/>
  <c r="BE201" i="47"/>
  <c r="BA201" i="47"/>
  <c r="AW201" i="47"/>
  <c r="AS201" i="47"/>
  <c r="CH201" i="47"/>
  <c r="CD201" i="47"/>
  <c r="BZ201" i="47"/>
  <c r="BV201" i="47"/>
  <c r="BR201" i="47"/>
  <c r="BN201" i="47"/>
  <c r="BJ201" i="47"/>
  <c r="BF201" i="47"/>
  <c r="BB201" i="47"/>
  <c r="AX201" i="47"/>
  <c r="AT201" i="47"/>
  <c r="AO201" i="47"/>
  <c r="AA201" i="47"/>
  <c r="CF137" i="47"/>
  <c r="CB137" i="47"/>
  <c r="BX137" i="47"/>
  <c r="BT137" i="47"/>
  <c r="BP137" i="47"/>
  <c r="BL137" i="47"/>
  <c r="BH137" i="47"/>
  <c r="BD137" i="47"/>
  <c r="AZ137" i="47"/>
  <c r="AV137" i="47"/>
  <c r="AR137" i="47"/>
  <c r="AC137" i="47"/>
  <c r="CI137" i="47"/>
  <c r="CE137" i="47"/>
  <c r="CA137" i="47"/>
  <c r="BW137" i="47"/>
  <c r="BS137" i="47"/>
  <c r="BO137" i="47"/>
  <c r="BK137" i="47"/>
  <c r="BG137" i="47"/>
  <c r="BC137" i="47"/>
  <c r="AY137" i="47"/>
  <c r="AU137" i="47"/>
  <c r="AQ137" i="47"/>
  <c r="AB137" i="47"/>
  <c r="CH137" i="47"/>
  <c r="CD137" i="47"/>
  <c r="BZ137" i="47"/>
  <c r="BV137" i="47"/>
  <c r="BR137" i="47"/>
  <c r="BN137" i="47"/>
  <c r="BJ137" i="47"/>
  <c r="BF137" i="47"/>
  <c r="BB137" i="47"/>
  <c r="AX137" i="47"/>
  <c r="AT137" i="47"/>
  <c r="AO137" i="47"/>
  <c r="AA137" i="47"/>
  <c r="CG137" i="47"/>
  <c r="CC137" i="47"/>
  <c r="BY137" i="47"/>
  <c r="BU137" i="47"/>
  <c r="BQ137" i="47"/>
  <c r="BM137" i="47"/>
  <c r="BI137" i="47"/>
  <c r="BE137" i="47"/>
  <c r="BA137" i="47"/>
  <c r="AW137" i="47"/>
  <c r="AS137" i="47"/>
  <c r="CF133" i="47"/>
  <c r="CB133" i="47"/>
  <c r="BX133" i="47"/>
  <c r="BT133" i="47"/>
  <c r="BP133" i="47"/>
  <c r="BL133" i="47"/>
  <c r="BH133" i="47"/>
  <c r="BD133" i="47"/>
  <c r="AZ133" i="47"/>
  <c r="AV133" i="47"/>
  <c r="AR133" i="47"/>
  <c r="AC133" i="47"/>
  <c r="CI133" i="47"/>
  <c r="CE133" i="47"/>
  <c r="CA133" i="47"/>
  <c r="BW133" i="47"/>
  <c r="BS133" i="47"/>
  <c r="BO133" i="47"/>
  <c r="BK133" i="47"/>
  <c r="BG133" i="47"/>
  <c r="BC133" i="47"/>
  <c r="AY133" i="47"/>
  <c r="AU133" i="47"/>
  <c r="AQ133" i="47"/>
  <c r="AB133" i="47"/>
  <c r="CH133" i="47"/>
  <c r="CD133" i="47"/>
  <c r="BZ133" i="47"/>
  <c r="BV133" i="47"/>
  <c r="BR133" i="47"/>
  <c r="BN133" i="47"/>
  <c r="BJ133" i="47"/>
  <c r="BF133" i="47"/>
  <c r="BB133" i="47"/>
  <c r="AX133" i="47"/>
  <c r="AT133" i="47"/>
  <c r="AO133" i="47"/>
  <c r="AA133" i="47"/>
  <c r="CG133" i="47"/>
  <c r="CC133" i="47"/>
  <c r="BY133" i="47"/>
  <c r="BU133" i="47"/>
  <c r="BQ133" i="47"/>
  <c r="BM133" i="47"/>
  <c r="BI133" i="47"/>
  <c r="BE133" i="47"/>
  <c r="BA133" i="47"/>
  <c r="AW133" i="47"/>
  <c r="AS133" i="47"/>
  <c r="CI212" i="47"/>
  <c r="CE212" i="47"/>
  <c r="CA212" i="47"/>
  <c r="BW212" i="47"/>
  <c r="BS212" i="47"/>
  <c r="BO212" i="47"/>
  <c r="BK212" i="47"/>
  <c r="BG212" i="47"/>
  <c r="BC212" i="47"/>
  <c r="AY212" i="47"/>
  <c r="AU212" i="47"/>
  <c r="AQ212" i="47"/>
  <c r="AB212" i="47"/>
  <c r="CF212" i="47"/>
  <c r="CB212" i="47"/>
  <c r="BX212" i="47"/>
  <c r="BT212" i="47"/>
  <c r="BP212" i="47"/>
  <c r="BL212" i="47"/>
  <c r="BH212" i="47"/>
  <c r="BD212" i="47"/>
  <c r="AZ212" i="47"/>
  <c r="AV212" i="47"/>
  <c r="AR212" i="47"/>
  <c r="AC212" i="47"/>
  <c r="CG212" i="47"/>
  <c r="CC212" i="47"/>
  <c r="BY212" i="47"/>
  <c r="BU212" i="47"/>
  <c r="BQ212" i="47"/>
  <c r="BM212" i="47"/>
  <c r="BI212" i="47"/>
  <c r="BE212" i="47"/>
  <c r="BA212" i="47"/>
  <c r="AW212" i="47"/>
  <c r="AS212" i="47"/>
  <c r="CH212" i="47"/>
  <c r="CD212" i="47"/>
  <c r="BZ212" i="47"/>
  <c r="BV212" i="47"/>
  <c r="BR212" i="47"/>
  <c r="BN212" i="47"/>
  <c r="BJ212" i="47"/>
  <c r="BF212" i="47"/>
  <c r="BB212" i="47"/>
  <c r="AX212" i="47"/>
  <c r="AT212" i="47"/>
  <c r="AO212" i="47"/>
  <c r="AA212" i="47"/>
  <c r="CH208" i="47"/>
  <c r="CD208" i="47"/>
  <c r="CF208" i="47"/>
  <c r="CB208" i="47"/>
  <c r="BX208" i="47"/>
  <c r="BT208" i="47"/>
  <c r="BP208" i="47"/>
  <c r="BL208" i="47"/>
  <c r="BH208" i="47"/>
  <c r="BV208" i="47"/>
  <c r="BN208" i="47"/>
  <c r="BF208" i="47"/>
  <c r="BB208" i="47"/>
  <c r="AX208" i="47"/>
  <c r="AT208" i="47"/>
  <c r="AO208" i="47"/>
  <c r="AA208" i="47"/>
  <c r="CE208" i="47"/>
  <c r="BW208" i="47"/>
  <c r="BO208" i="47"/>
  <c r="BG208" i="47"/>
  <c r="AY208" i="47"/>
  <c r="AQ208" i="47"/>
  <c r="CG208" i="47"/>
  <c r="BY208" i="47"/>
  <c r="BQ208" i="47"/>
  <c r="BI208" i="47"/>
  <c r="BA208" i="47"/>
  <c r="AS208" i="47"/>
  <c r="BZ208" i="47"/>
  <c r="BR208" i="47"/>
  <c r="BJ208" i="47"/>
  <c r="BD208" i="47"/>
  <c r="AZ208" i="47"/>
  <c r="AV208" i="47"/>
  <c r="AR208" i="47"/>
  <c r="AC208" i="47"/>
  <c r="CI208" i="47"/>
  <c r="CA208" i="47"/>
  <c r="BS208" i="47"/>
  <c r="BK208" i="47"/>
  <c r="BC208" i="47"/>
  <c r="AU208" i="47"/>
  <c r="AB208" i="47"/>
  <c r="CC208" i="47"/>
  <c r="BU208" i="47"/>
  <c r="BM208" i="47"/>
  <c r="BE208" i="47"/>
  <c r="AW208" i="47"/>
  <c r="CH204" i="47"/>
  <c r="CD204" i="47"/>
  <c r="BZ204" i="47"/>
  <c r="BV204" i="47"/>
  <c r="BR204" i="47"/>
  <c r="BN204" i="47"/>
  <c r="BJ204" i="47"/>
  <c r="BF204" i="47"/>
  <c r="BB204" i="47"/>
  <c r="AX204" i="47"/>
  <c r="AT204" i="47"/>
  <c r="AO204" i="47"/>
  <c r="AA204" i="47"/>
  <c r="CG204" i="47"/>
  <c r="CC204" i="47"/>
  <c r="BY204" i="47"/>
  <c r="BU204" i="47"/>
  <c r="BQ204" i="47"/>
  <c r="BM204" i="47"/>
  <c r="BI204" i="47"/>
  <c r="BE204" i="47"/>
  <c r="BA204" i="47"/>
  <c r="AW204" i="47"/>
  <c r="AS204" i="47"/>
  <c r="CF204" i="47"/>
  <c r="CB204" i="47"/>
  <c r="BX204" i="47"/>
  <c r="BT204" i="47"/>
  <c r="BP204" i="47"/>
  <c r="BL204" i="47"/>
  <c r="BH204" i="47"/>
  <c r="BD204" i="47"/>
  <c r="AZ204" i="47"/>
  <c r="AV204" i="47"/>
  <c r="AR204" i="47"/>
  <c r="AC204" i="47"/>
  <c r="CI204" i="47"/>
  <c r="CE204" i="47"/>
  <c r="CA204" i="47"/>
  <c r="BW204" i="47"/>
  <c r="BS204" i="47"/>
  <c r="BO204" i="47"/>
  <c r="BK204" i="47"/>
  <c r="BG204" i="47"/>
  <c r="BC204" i="47"/>
  <c r="AY204" i="47"/>
  <c r="AU204" i="47"/>
  <c r="AQ204" i="47"/>
  <c r="AB204" i="47"/>
  <c r="CH200" i="47"/>
  <c r="CD200" i="47"/>
  <c r="BZ200" i="47"/>
  <c r="BV200" i="47"/>
  <c r="BR200" i="47"/>
  <c r="BN200" i="47"/>
  <c r="BJ200" i="47"/>
  <c r="BF200" i="47"/>
  <c r="BB200" i="47"/>
  <c r="AX200" i="47"/>
  <c r="AT200" i="47"/>
  <c r="AO200" i="47"/>
  <c r="AA200" i="47"/>
  <c r="CG200" i="47"/>
  <c r="CC200" i="47"/>
  <c r="BY200" i="47"/>
  <c r="BU200" i="47"/>
  <c r="BQ200" i="47"/>
  <c r="BM200" i="47"/>
  <c r="BI200" i="47"/>
  <c r="BE200" i="47"/>
  <c r="BA200" i="47"/>
  <c r="AW200" i="47"/>
  <c r="AS200" i="47"/>
  <c r="CF200" i="47"/>
  <c r="CB200" i="47"/>
  <c r="BX200" i="47"/>
  <c r="BT200" i="47"/>
  <c r="BP200" i="47"/>
  <c r="BL200" i="47"/>
  <c r="BH200" i="47"/>
  <c r="BD200" i="47"/>
  <c r="AZ200" i="47"/>
  <c r="AV200" i="47"/>
  <c r="AR200" i="47"/>
  <c r="AC200" i="47"/>
  <c r="CI200" i="47"/>
  <c r="CE200" i="47"/>
  <c r="CA200" i="47"/>
  <c r="BW200" i="47"/>
  <c r="BS200" i="47"/>
  <c r="BO200" i="47"/>
  <c r="BK200" i="47"/>
  <c r="BG200" i="47"/>
  <c r="BC200" i="47"/>
  <c r="AY200" i="47"/>
  <c r="AU200" i="47"/>
  <c r="AQ200" i="47"/>
  <c r="AB200" i="47"/>
  <c r="CF228" i="47"/>
  <c r="CB228" i="47"/>
  <c r="BX228" i="47"/>
  <c r="BT228" i="47"/>
  <c r="BP228" i="47"/>
  <c r="BL228" i="47"/>
  <c r="BH228" i="47"/>
  <c r="BD228" i="47"/>
  <c r="AZ228" i="47"/>
  <c r="AV228" i="47"/>
  <c r="AR228" i="47"/>
  <c r="AC228" i="47"/>
  <c r="CI228" i="47"/>
  <c r="CE228" i="47"/>
  <c r="CA228" i="47"/>
  <c r="BW228" i="47"/>
  <c r="BS228" i="47"/>
  <c r="BO228" i="47"/>
  <c r="BK228" i="47"/>
  <c r="BG228" i="47"/>
  <c r="BC228" i="47"/>
  <c r="AY228" i="47"/>
  <c r="AU228" i="47"/>
  <c r="AQ228" i="47"/>
  <c r="AB228" i="47"/>
  <c r="CH228" i="47"/>
  <c r="CD228" i="47"/>
  <c r="BZ228" i="47"/>
  <c r="BV228" i="47"/>
  <c r="BR228" i="47"/>
  <c r="BN228" i="47"/>
  <c r="BJ228" i="47"/>
  <c r="BF228" i="47"/>
  <c r="BB228" i="47"/>
  <c r="AX228" i="47"/>
  <c r="AT228" i="47"/>
  <c r="AO228" i="47"/>
  <c r="AA228" i="47"/>
  <c r="CG228" i="47"/>
  <c r="CC228" i="47"/>
  <c r="BY228" i="47"/>
  <c r="BU228" i="47"/>
  <c r="BQ228" i="47"/>
  <c r="BM228" i="47"/>
  <c r="BI228" i="47"/>
  <c r="BE228" i="47"/>
  <c r="BA228" i="47"/>
  <c r="AW228" i="47"/>
  <c r="AS228" i="47"/>
  <c r="CF224" i="47"/>
  <c r="CB224" i="47"/>
  <c r="BX224" i="47"/>
  <c r="BT224" i="47"/>
  <c r="BP224" i="47"/>
  <c r="BL224" i="47"/>
  <c r="BH224" i="47"/>
  <c r="BD224" i="47"/>
  <c r="AZ224" i="47"/>
  <c r="AV224" i="47"/>
  <c r="AR224" i="47"/>
  <c r="AC224" i="47"/>
  <c r="CI224" i="47"/>
  <c r="CE224" i="47"/>
  <c r="CA224" i="47"/>
  <c r="BW224" i="47"/>
  <c r="BS224" i="47"/>
  <c r="BO224" i="47"/>
  <c r="BK224" i="47"/>
  <c r="BG224" i="47"/>
  <c r="BC224" i="47"/>
  <c r="AY224" i="47"/>
  <c r="AU224" i="47"/>
  <c r="AQ224" i="47"/>
  <c r="AB224" i="47"/>
  <c r="CH224" i="47"/>
  <c r="CD224" i="47"/>
  <c r="BZ224" i="47"/>
  <c r="BV224" i="47"/>
  <c r="BR224" i="47"/>
  <c r="BN224" i="47"/>
  <c r="BJ224" i="47"/>
  <c r="BF224" i="47"/>
  <c r="BB224" i="47"/>
  <c r="AX224" i="47"/>
  <c r="AT224" i="47"/>
  <c r="AO224" i="47"/>
  <c r="AA224" i="47"/>
  <c r="CG224" i="47"/>
  <c r="CC224" i="47"/>
  <c r="BY224" i="47"/>
  <c r="BU224" i="47"/>
  <c r="BQ224" i="47"/>
  <c r="BM224" i="47"/>
  <c r="BI224" i="47"/>
  <c r="BE224" i="47"/>
  <c r="BA224" i="47"/>
  <c r="AW224" i="47"/>
  <c r="AS224" i="47"/>
  <c r="CH123" i="47"/>
  <c r="CD123" i="47"/>
  <c r="BZ123" i="47"/>
  <c r="BV123" i="47"/>
  <c r="BR123" i="47"/>
  <c r="BN123" i="47"/>
  <c r="BJ123" i="47"/>
  <c r="BF123" i="47"/>
  <c r="BB123" i="47"/>
  <c r="AX123" i="47"/>
  <c r="AT123" i="47"/>
  <c r="AO123" i="47"/>
  <c r="AA123" i="47"/>
  <c r="CG123" i="47"/>
  <c r="CC123" i="47"/>
  <c r="BY123" i="47"/>
  <c r="BU123" i="47"/>
  <c r="BQ123" i="47"/>
  <c r="BM123" i="47"/>
  <c r="BI123" i="47"/>
  <c r="BE123" i="47"/>
  <c r="BA123" i="47"/>
  <c r="AW123" i="47"/>
  <c r="AS123" i="47"/>
  <c r="CF123" i="47"/>
  <c r="CB123" i="47"/>
  <c r="BX123" i="47"/>
  <c r="BT123" i="47"/>
  <c r="BP123" i="47"/>
  <c r="BL123" i="47"/>
  <c r="BH123" i="47"/>
  <c r="BD123" i="47"/>
  <c r="AZ123" i="47"/>
  <c r="AV123" i="47"/>
  <c r="AR123" i="47"/>
  <c r="AC123" i="47"/>
  <c r="CI123" i="47"/>
  <c r="CE123" i="47"/>
  <c r="CA123" i="47"/>
  <c r="BW123" i="47"/>
  <c r="BS123" i="47"/>
  <c r="BO123" i="47"/>
  <c r="BK123" i="47"/>
  <c r="BG123" i="47"/>
  <c r="BC123" i="47"/>
  <c r="AY123" i="47"/>
  <c r="AU123" i="47"/>
  <c r="AQ123" i="47"/>
  <c r="AB123" i="47"/>
  <c r="CH119" i="47"/>
  <c r="CD119" i="47"/>
  <c r="BZ119" i="47"/>
  <c r="BV119" i="47"/>
  <c r="BR119" i="47"/>
  <c r="BN119" i="47"/>
  <c r="BJ119" i="47"/>
  <c r="BF119" i="47"/>
  <c r="BB119" i="47"/>
  <c r="AX119" i="47"/>
  <c r="AT119" i="47"/>
  <c r="AO119" i="47"/>
  <c r="AA119" i="47"/>
  <c r="CG119" i="47"/>
  <c r="CC119" i="47"/>
  <c r="BY119" i="47"/>
  <c r="BU119" i="47"/>
  <c r="BQ119" i="47"/>
  <c r="BM119" i="47"/>
  <c r="BI119" i="47"/>
  <c r="BE119" i="47"/>
  <c r="BA119" i="47"/>
  <c r="AW119" i="47"/>
  <c r="AS119" i="47"/>
  <c r="CF119" i="47"/>
  <c r="CB119" i="47"/>
  <c r="BX119" i="47"/>
  <c r="BT119" i="47"/>
  <c r="BP119" i="47"/>
  <c r="BL119" i="47"/>
  <c r="BH119" i="47"/>
  <c r="BD119" i="47"/>
  <c r="AZ119" i="47"/>
  <c r="AV119" i="47"/>
  <c r="AR119" i="47"/>
  <c r="AC119" i="47"/>
  <c r="CI119" i="47"/>
  <c r="CE119" i="47"/>
  <c r="CA119" i="47"/>
  <c r="BW119" i="47"/>
  <c r="BS119" i="47"/>
  <c r="BO119" i="47"/>
  <c r="BK119" i="47"/>
  <c r="BG119" i="47"/>
  <c r="BC119" i="47"/>
  <c r="AY119" i="47"/>
  <c r="AU119" i="47"/>
  <c r="AQ119" i="47"/>
  <c r="AB119" i="47"/>
  <c r="CH115" i="47"/>
  <c r="CD115" i="47"/>
  <c r="BZ115" i="47"/>
  <c r="BV115" i="47"/>
  <c r="BR115" i="47"/>
  <c r="BN115" i="47"/>
  <c r="BJ115" i="47"/>
  <c r="BF115" i="47"/>
  <c r="BB115" i="47"/>
  <c r="AX115" i="47"/>
  <c r="AT115" i="47"/>
  <c r="AO115" i="47"/>
  <c r="AA115" i="47"/>
  <c r="CG115" i="47"/>
  <c r="CC115" i="47"/>
  <c r="BY115" i="47"/>
  <c r="BU115" i="47"/>
  <c r="BQ115" i="47"/>
  <c r="BM115" i="47"/>
  <c r="BI115" i="47"/>
  <c r="BE115" i="47"/>
  <c r="BA115" i="47"/>
  <c r="AW115" i="47"/>
  <c r="AS115" i="47"/>
  <c r="CF115" i="47"/>
  <c r="CB115" i="47"/>
  <c r="BX115" i="47"/>
  <c r="BT115" i="47"/>
  <c r="BP115" i="47"/>
  <c r="BL115" i="47"/>
  <c r="BH115" i="47"/>
  <c r="BD115" i="47"/>
  <c r="AZ115" i="47"/>
  <c r="AV115" i="47"/>
  <c r="AR115" i="47"/>
  <c r="AC115" i="47"/>
  <c r="CI115" i="47"/>
  <c r="CE115" i="47"/>
  <c r="CA115" i="47"/>
  <c r="BW115" i="47"/>
  <c r="BS115" i="47"/>
  <c r="BO115" i="47"/>
  <c r="BK115" i="47"/>
  <c r="BG115" i="47"/>
  <c r="BC115" i="47"/>
  <c r="AY115" i="47"/>
  <c r="AU115" i="47"/>
  <c r="AQ115" i="47"/>
  <c r="AB115" i="47"/>
  <c r="CH111" i="47"/>
  <c r="CD111" i="47"/>
  <c r="BZ111" i="47"/>
  <c r="BV111" i="47"/>
  <c r="BR111" i="47"/>
  <c r="BN111" i="47"/>
  <c r="BJ111" i="47"/>
  <c r="BF111" i="47"/>
  <c r="BB111" i="47"/>
  <c r="AX111" i="47"/>
  <c r="AT111" i="47"/>
  <c r="AO111" i="47"/>
  <c r="AA111" i="47"/>
  <c r="CI111" i="47"/>
  <c r="CE111" i="47"/>
  <c r="CA111" i="47"/>
  <c r="BW111" i="47"/>
  <c r="BS111" i="47"/>
  <c r="BO111" i="47"/>
  <c r="BK111" i="47"/>
  <c r="BG111" i="47"/>
  <c r="BC111" i="47"/>
  <c r="AY111" i="47"/>
  <c r="AU111" i="47"/>
  <c r="AQ111" i="47"/>
  <c r="AB111" i="47"/>
  <c r="CF111" i="47"/>
  <c r="CB111" i="47"/>
  <c r="BX111" i="47"/>
  <c r="BT111" i="47"/>
  <c r="BP111" i="47"/>
  <c r="BL111" i="47"/>
  <c r="BH111" i="47"/>
  <c r="BD111" i="47"/>
  <c r="AZ111" i="47"/>
  <c r="AV111" i="47"/>
  <c r="AR111" i="47"/>
  <c r="AC111" i="47"/>
  <c r="CG111" i="47"/>
  <c r="CC111" i="47"/>
  <c r="BY111" i="47"/>
  <c r="BU111" i="47"/>
  <c r="BQ111" i="47"/>
  <c r="BM111" i="47"/>
  <c r="BI111" i="47"/>
  <c r="BE111" i="47"/>
  <c r="BA111" i="47"/>
  <c r="AW111" i="47"/>
  <c r="AS111" i="47"/>
  <c r="CI107" i="47"/>
  <c r="CE107" i="47"/>
  <c r="CA107" i="47"/>
  <c r="BW107" i="47"/>
  <c r="BS107" i="47"/>
  <c r="BO107" i="47"/>
  <c r="BK107" i="47"/>
  <c r="BG107" i="47"/>
  <c r="BC107" i="47"/>
  <c r="AY107" i="47"/>
  <c r="AU107" i="47"/>
  <c r="AQ107" i="47"/>
  <c r="AB107" i="47"/>
  <c r="CH107" i="47"/>
  <c r="CD107" i="47"/>
  <c r="BZ107" i="47"/>
  <c r="BV107" i="47"/>
  <c r="BR107" i="47"/>
  <c r="BN107" i="47"/>
  <c r="BJ107" i="47"/>
  <c r="BF107" i="47"/>
  <c r="BB107" i="47"/>
  <c r="AX107" i="47"/>
  <c r="AT107" i="47"/>
  <c r="AO107" i="47"/>
  <c r="AA107" i="47"/>
  <c r="CG107" i="47"/>
  <c r="CC107" i="47"/>
  <c r="BY107" i="47"/>
  <c r="BU107" i="47"/>
  <c r="BQ107" i="47"/>
  <c r="BM107" i="47"/>
  <c r="BI107" i="47"/>
  <c r="BE107" i="47"/>
  <c r="BA107" i="47"/>
  <c r="AW107" i="47"/>
  <c r="AS107" i="47"/>
  <c r="CF107" i="47"/>
  <c r="CB107" i="47"/>
  <c r="BX107" i="47"/>
  <c r="BT107" i="47"/>
  <c r="BP107" i="47"/>
  <c r="BL107" i="47"/>
  <c r="BH107" i="47"/>
  <c r="BD107" i="47"/>
  <c r="AZ107" i="47"/>
  <c r="AV107" i="47"/>
  <c r="AR107" i="47"/>
  <c r="AC107" i="47"/>
  <c r="CI227" i="47"/>
  <c r="CE227" i="47"/>
  <c r="CA227" i="47"/>
  <c r="BW227" i="47"/>
  <c r="BS227" i="47"/>
  <c r="BO227" i="47"/>
  <c r="BK227" i="47"/>
  <c r="BG227" i="47"/>
  <c r="BC227" i="47"/>
  <c r="AY227" i="47"/>
  <c r="AU227" i="47"/>
  <c r="AQ227" i="47"/>
  <c r="AB227" i="47"/>
  <c r="CF227" i="47"/>
  <c r="CB227" i="47"/>
  <c r="BX227" i="47"/>
  <c r="BT227" i="47"/>
  <c r="BP227" i="47"/>
  <c r="BL227" i="47"/>
  <c r="BH227" i="47"/>
  <c r="BD227" i="47"/>
  <c r="AZ227" i="47"/>
  <c r="AV227" i="47"/>
  <c r="AR227" i="47"/>
  <c r="AC227" i="47"/>
  <c r="CG227" i="47"/>
  <c r="CC227" i="47"/>
  <c r="BY227" i="47"/>
  <c r="BU227" i="47"/>
  <c r="BQ227" i="47"/>
  <c r="BM227" i="47"/>
  <c r="BI227" i="47"/>
  <c r="BE227" i="47"/>
  <c r="BA227" i="47"/>
  <c r="AW227" i="47"/>
  <c r="AS227" i="47"/>
  <c r="CH227" i="47"/>
  <c r="CD227" i="47"/>
  <c r="BZ227" i="47"/>
  <c r="BV227" i="47"/>
  <c r="BR227" i="47"/>
  <c r="BN227" i="47"/>
  <c r="BJ227" i="47"/>
  <c r="BF227" i="47"/>
  <c r="BB227" i="47"/>
  <c r="AX227" i="47"/>
  <c r="AT227" i="47"/>
  <c r="AO227" i="47"/>
  <c r="AA227" i="47"/>
  <c r="CI223" i="47"/>
  <c r="CH223" i="47"/>
  <c r="CD223" i="47"/>
  <c r="BZ223" i="47"/>
  <c r="BV223" i="47"/>
  <c r="BR223" i="47"/>
  <c r="BN223" i="47"/>
  <c r="BJ223" i="47"/>
  <c r="BF223" i="47"/>
  <c r="BB223" i="47"/>
  <c r="AX223" i="47"/>
  <c r="AT223" i="47"/>
  <c r="AO223" i="47"/>
  <c r="AA223" i="47"/>
  <c r="CA223" i="47"/>
  <c r="BS223" i="47"/>
  <c r="BK223" i="47"/>
  <c r="BC223" i="47"/>
  <c r="AU223" i="47"/>
  <c r="AB223" i="47"/>
  <c r="BY223" i="47"/>
  <c r="BQ223" i="47"/>
  <c r="BI223" i="47"/>
  <c r="BA223" i="47"/>
  <c r="AS223" i="47"/>
  <c r="CG223" i="47"/>
  <c r="CF223" i="47"/>
  <c r="CB223" i="47"/>
  <c r="BX223" i="47"/>
  <c r="BT223" i="47"/>
  <c r="BP223" i="47"/>
  <c r="BL223" i="47"/>
  <c r="BH223" i="47"/>
  <c r="BD223" i="47"/>
  <c r="AZ223" i="47"/>
  <c r="AV223" i="47"/>
  <c r="AR223" i="47"/>
  <c r="AC223" i="47"/>
  <c r="CE223" i="47"/>
  <c r="BW223" i="47"/>
  <c r="BO223" i="47"/>
  <c r="BG223" i="47"/>
  <c r="AY223" i="47"/>
  <c r="AQ223" i="47"/>
  <c r="CC223" i="47"/>
  <c r="BU223" i="47"/>
  <c r="BM223" i="47"/>
  <c r="BE223" i="47"/>
  <c r="AW223" i="47"/>
  <c r="CI122" i="47"/>
  <c r="CE122" i="47"/>
  <c r="CA122" i="47"/>
  <c r="BW122" i="47"/>
  <c r="BS122" i="47"/>
  <c r="BO122" i="47"/>
  <c r="BK122" i="47"/>
  <c r="BG122" i="47"/>
  <c r="BC122" i="47"/>
  <c r="AY122" i="47"/>
  <c r="AU122" i="47"/>
  <c r="AQ122" i="47"/>
  <c r="AB122" i="47"/>
  <c r="CF122" i="47"/>
  <c r="CB122" i="47"/>
  <c r="BX122" i="47"/>
  <c r="BT122" i="47"/>
  <c r="BP122" i="47"/>
  <c r="BL122" i="47"/>
  <c r="BH122" i="47"/>
  <c r="BD122" i="47"/>
  <c r="AZ122" i="47"/>
  <c r="AV122" i="47"/>
  <c r="AR122" i="47"/>
  <c r="AC122" i="47"/>
  <c r="CG122" i="47"/>
  <c r="CC122" i="47"/>
  <c r="BY122" i="47"/>
  <c r="BU122" i="47"/>
  <c r="BQ122" i="47"/>
  <c r="BM122" i="47"/>
  <c r="BI122" i="47"/>
  <c r="BE122" i="47"/>
  <c r="BA122" i="47"/>
  <c r="AW122" i="47"/>
  <c r="AS122" i="47"/>
  <c r="CH122" i="47"/>
  <c r="CD122" i="47"/>
  <c r="BZ122" i="47"/>
  <c r="BV122" i="47"/>
  <c r="BR122" i="47"/>
  <c r="BN122" i="47"/>
  <c r="BJ122" i="47"/>
  <c r="BF122" i="47"/>
  <c r="BB122" i="47"/>
  <c r="AX122" i="47"/>
  <c r="AT122" i="47"/>
  <c r="AO122" i="47"/>
  <c r="AA122" i="47"/>
  <c r="CI118" i="47"/>
  <c r="CE118" i="47"/>
  <c r="CA118" i="47"/>
  <c r="BW118" i="47"/>
  <c r="BS118" i="47"/>
  <c r="BO118" i="47"/>
  <c r="BK118" i="47"/>
  <c r="BG118" i="47"/>
  <c r="BC118" i="47"/>
  <c r="AY118" i="47"/>
  <c r="AU118" i="47"/>
  <c r="AQ118" i="47"/>
  <c r="AB118" i="47"/>
  <c r="CF118" i="47"/>
  <c r="CB118" i="47"/>
  <c r="BX118" i="47"/>
  <c r="BT118" i="47"/>
  <c r="BP118" i="47"/>
  <c r="BL118" i="47"/>
  <c r="BH118" i="47"/>
  <c r="BD118" i="47"/>
  <c r="AZ118" i="47"/>
  <c r="AV118" i="47"/>
  <c r="AR118" i="47"/>
  <c r="AC118" i="47"/>
  <c r="CG118" i="47"/>
  <c r="CC118" i="47"/>
  <c r="BY118" i="47"/>
  <c r="BU118" i="47"/>
  <c r="BQ118" i="47"/>
  <c r="BM118" i="47"/>
  <c r="BI118" i="47"/>
  <c r="BE118" i="47"/>
  <c r="BA118" i="47"/>
  <c r="AW118" i="47"/>
  <c r="AS118" i="47"/>
  <c r="CH118" i="47"/>
  <c r="CD118" i="47"/>
  <c r="BZ118" i="47"/>
  <c r="BV118" i="47"/>
  <c r="BR118" i="47"/>
  <c r="BN118" i="47"/>
  <c r="BJ118" i="47"/>
  <c r="BF118" i="47"/>
  <c r="BB118" i="47"/>
  <c r="AX118" i="47"/>
  <c r="AT118" i="47"/>
  <c r="AO118" i="47"/>
  <c r="AA118" i="47"/>
  <c r="CI114" i="47"/>
  <c r="CE114" i="47"/>
  <c r="CA114" i="47"/>
  <c r="BW114" i="47"/>
  <c r="BS114" i="47"/>
  <c r="BO114" i="47"/>
  <c r="BK114" i="47"/>
  <c r="BG114" i="47"/>
  <c r="BC114" i="47"/>
  <c r="AY114" i="47"/>
  <c r="AU114" i="47"/>
  <c r="AQ114" i="47"/>
  <c r="AB114" i="47"/>
  <c r="CF114" i="47"/>
  <c r="CB114" i="47"/>
  <c r="BX114" i="47"/>
  <c r="BT114" i="47"/>
  <c r="BP114" i="47"/>
  <c r="BL114" i="47"/>
  <c r="BH114" i="47"/>
  <c r="BD114" i="47"/>
  <c r="AZ114" i="47"/>
  <c r="AV114" i="47"/>
  <c r="AR114" i="47"/>
  <c r="AC114" i="47"/>
  <c r="CG114" i="47"/>
  <c r="CC114" i="47"/>
  <c r="BY114" i="47"/>
  <c r="BU114" i="47"/>
  <c r="BQ114" i="47"/>
  <c r="BM114" i="47"/>
  <c r="BI114" i="47"/>
  <c r="BE114" i="47"/>
  <c r="BA114" i="47"/>
  <c r="AW114" i="47"/>
  <c r="AS114" i="47"/>
  <c r="CH114" i="47"/>
  <c r="CD114" i="47"/>
  <c r="BZ114" i="47"/>
  <c r="BV114" i="47"/>
  <c r="BR114" i="47"/>
  <c r="BN114" i="47"/>
  <c r="BJ114" i="47"/>
  <c r="BF114" i="47"/>
  <c r="BB114" i="47"/>
  <c r="AX114" i="47"/>
  <c r="AT114" i="47"/>
  <c r="AO114" i="47"/>
  <c r="AA114" i="47"/>
  <c r="CH110" i="47"/>
  <c r="CD110" i="47"/>
  <c r="BZ110" i="47"/>
  <c r="BV110" i="47"/>
  <c r="BR110" i="47"/>
  <c r="BN110" i="47"/>
  <c r="BJ110" i="47"/>
  <c r="BF110" i="47"/>
  <c r="BB110" i="47"/>
  <c r="AX110" i="47"/>
  <c r="AT110" i="47"/>
  <c r="AO110" i="47"/>
  <c r="AA110" i="47"/>
  <c r="CE110" i="47"/>
  <c r="BW110" i="47"/>
  <c r="BO110" i="47"/>
  <c r="BG110" i="47"/>
  <c r="AY110" i="47"/>
  <c r="AQ110" i="47"/>
  <c r="CG110" i="47"/>
  <c r="BY110" i="47"/>
  <c r="BQ110" i="47"/>
  <c r="BI110" i="47"/>
  <c r="BA110" i="47"/>
  <c r="AS110" i="47"/>
  <c r="CF110" i="47"/>
  <c r="CB110" i="47"/>
  <c r="BX110" i="47"/>
  <c r="BT110" i="47"/>
  <c r="BP110" i="47"/>
  <c r="BL110" i="47"/>
  <c r="BH110" i="47"/>
  <c r="BD110" i="47"/>
  <c r="AZ110" i="47"/>
  <c r="AV110" i="47"/>
  <c r="AR110" i="47"/>
  <c r="AC110" i="47"/>
  <c r="CI110" i="47"/>
  <c r="CA110" i="47"/>
  <c r="BS110" i="47"/>
  <c r="BK110" i="47"/>
  <c r="BC110" i="47"/>
  <c r="AU110" i="47"/>
  <c r="AB110" i="47"/>
  <c r="CC110" i="47"/>
  <c r="BU110" i="47"/>
  <c r="BM110" i="47"/>
  <c r="BE110" i="47"/>
  <c r="AW110" i="47"/>
  <c r="CD106" i="47"/>
  <c r="BV106" i="47"/>
  <c r="BL106" i="47"/>
  <c r="BD106" i="47"/>
  <c r="AV106" i="47"/>
  <c r="AC106" i="47"/>
  <c r="CG106" i="47"/>
  <c r="CC106" i="47"/>
  <c r="BY106" i="47"/>
  <c r="BU106" i="47"/>
  <c r="BQ106" i="47"/>
  <c r="BM106" i="47"/>
  <c r="BI106" i="47"/>
  <c r="BE106" i="47"/>
  <c r="BA106" i="47"/>
  <c r="AW106" i="47"/>
  <c r="AS106" i="47"/>
  <c r="CH106" i="47"/>
  <c r="CB106" i="47"/>
  <c r="BT106" i="47"/>
  <c r="BN106" i="47"/>
  <c r="BF106" i="47"/>
  <c r="AX106" i="47"/>
  <c r="AO106" i="47"/>
  <c r="BZ106" i="47"/>
  <c r="BR106" i="47"/>
  <c r="BH106" i="47"/>
  <c r="AZ106" i="47"/>
  <c r="AR106" i="47"/>
  <c r="CI106" i="47"/>
  <c r="CE106" i="47"/>
  <c r="CA106" i="47"/>
  <c r="BW106" i="47"/>
  <c r="BS106" i="47"/>
  <c r="BO106" i="47"/>
  <c r="BK106" i="47"/>
  <c r="BG106" i="47"/>
  <c r="BC106" i="47"/>
  <c r="AY106" i="47"/>
  <c r="AU106" i="47"/>
  <c r="AQ106" i="47"/>
  <c r="AB106" i="47"/>
  <c r="CF106" i="47"/>
  <c r="BX106" i="47"/>
  <c r="BP106" i="47"/>
  <c r="BJ106" i="47"/>
  <c r="BB106" i="47"/>
  <c r="AT106" i="47"/>
  <c r="AA106" i="47"/>
  <c r="CI134" i="47"/>
  <c r="CE134" i="47"/>
  <c r="CA134" i="47"/>
  <c r="BW134" i="47"/>
  <c r="BS134" i="47"/>
  <c r="BO134" i="47"/>
  <c r="BK134" i="47"/>
  <c r="BG134" i="47"/>
  <c r="BC134" i="47"/>
  <c r="AY134" i="47"/>
  <c r="AU134" i="47"/>
  <c r="AQ134" i="47"/>
  <c r="AB134" i="47"/>
  <c r="CF134" i="47"/>
  <c r="CB134" i="47"/>
  <c r="BX134" i="47"/>
  <c r="BT134" i="47"/>
  <c r="BP134" i="47"/>
  <c r="BL134" i="47"/>
  <c r="BH134" i="47"/>
  <c r="BD134" i="47"/>
  <c r="AZ134" i="47"/>
  <c r="AV134" i="47"/>
  <c r="AR134" i="47"/>
  <c r="AC134" i="47"/>
  <c r="CG134" i="47"/>
  <c r="CC134" i="47"/>
  <c r="BY134" i="47"/>
  <c r="BU134" i="47"/>
  <c r="BQ134" i="47"/>
  <c r="BM134" i="47"/>
  <c r="BI134" i="47"/>
  <c r="BE134" i="47"/>
  <c r="BA134" i="47"/>
  <c r="AW134" i="47"/>
  <c r="AS134" i="47"/>
  <c r="CH134" i="47"/>
  <c r="CD134" i="47"/>
  <c r="BZ134" i="47"/>
  <c r="BV134" i="47"/>
  <c r="BR134" i="47"/>
  <c r="BN134" i="47"/>
  <c r="BJ134" i="47"/>
  <c r="BF134" i="47"/>
  <c r="BB134" i="47"/>
  <c r="AX134" i="47"/>
  <c r="AT134" i="47"/>
  <c r="AO134" i="47"/>
  <c r="AA134" i="47"/>
  <c r="CI130" i="47"/>
  <c r="CE130" i="47"/>
  <c r="CA130" i="47"/>
  <c r="BW130" i="47"/>
  <c r="BS130" i="47"/>
  <c r="BO130" i="47"/>
  <c r="BK130" i="47"/>
  <c r="BE130" i="47"/>
  <c r="AW130" i="47"/>
  <c r="CF130" i="47"/>
  <c r="CB130" i="47"/>
  <c r="BX130" i="47"/>
  <c r="BT130" i="47"/>
  <c r="BP130" i="47"/>
  <c r="BL130" i="47"/>
  <c r="BH130" i="47"/>
  <c r="BD130" i="47"/>
  <c r="AZ130" i="47"/>
  <c r="AV130" i="47"/>
  <c r="AR130" i="47"/>
  <c r="AC130" i="47"/>
  <c r="BI130" i="47"/>
  <c r="AY130" i="47"/>
  <c r="AQ130" i="47"/>
  <c r="CG130" i="47"/>
  <c r="CC130" i="47"/>
  <c r="BY130" i="47"/>
  <c r="BU130" i="47"/>
  <c r="BQ130" i="47"/>
  <c r="BM130" i="47"/>
  <c r="BG130" i="47"/>
  <c r="BA130" i="47"/>
  <c r="AS130" i="47"/>
  <c r="CH130" i="47"/>
  <c r="CD130" i="47"/>
  <c r="BZ130" i="47"/>
  <c r="BV130" i="47"/>
  <c r="BR130" i="47"/>
  <c r="BN130" i="47"/>
  <c r="BJ130" i="47"/>
  <c r="BF130" i="47"/>
  <c r="BB130" i="47"/>
  <c r="AX130" i="47"/>
  <c r="AT130" i="47"/>
  <c r="AO130" i="47"/>
  <c r="AA130" i="47"/>
  <c r="BC130" i="47"/>
  <c r="AU130" i="47"/>
  <c r="AB130" i="47"/>
  <c r="C123" i="46"/>
  <c r="C213" i="46"/>
  <c r="C119" i="46"/>
  <c r="C115" i="46"/>
  <c r="C205" i="46"/>
  <c r="C111" i="46"/>
  <c r="C201" i="46"/>
  <c r="C145" i="47"/>
  <c r="C223" i="46"/>
  <c r="C136" i="46"/>
  <c r="C134" i="46"/>
  <c r="C132" i="46"/>
  <c r="C130" i="46"/>
  <c r="C148" i="47"/>
  <c r="C216" i="46"/>
  <c r="C109" i="46"/>
  <c r="C122" i="46"/>
  <c r="C212" i="46"/>
  <c r="C118" i="46"/>
  <c r="C114" i="46"/>
  <c r="C204" i="46"/>
  <c r="C200" i="46"/>
  <c r="C106" i="46"/>
  <c r="C131" i="46"/>
  <c r="C222" i="46"/>
  <c r="C164" i="47"/>
  <c r="CI124" i="47"/>
  <c r="CE124" i="47"/>
  <c r="CA124" i="47"/>
  <c r="BW124" i="47"/>
  <c r="BS124" i="47"/>
  <c r="BO124" i="47"/>
  <c r="BK124" i="47"/>
  <c r="BG124" i="47"/>
  <c r="BC124" i="47"/>
  <c r="AY124" i="47"/>
  <c r="AU124" i="47"/>
  <c r="AQ124" i="47"/>
  <c r="AB124" i="47"/>
  <c r="CF124" i="47"/>
  <c r="CB124" i="47"/>
  <c r="BX124" i="47"/>
  <c r="BT124" i="47"/>
  <c r="BP124" i="47"/>
  <c r="BL124" i="47"/>
  <c r="BH124" i="47"/>
  <c r="BD124" i="47"/>
  <c r="AZ124" i="47"/>
  <c r="AV124" i="47"/>
  <c r="AR124" i="47"/>
  <c r="AC124" i="47"/>
  <c r="CG124" i="47"/>
  <c r="CC124" i="47"/>
  <c r="BY124" i="47"/>
  <c r="BU124" i="47"/>
  <c r="BQ124" i="47"/>
  <c r="BM124" i="47"/>
  <c r="BI124" i="47"/>
  <c r="BE124" i="47"/>
  <c r="BA124" i="47"/>
  <c r="AW124" i="47"/>
  <c r="AS124" i="47"/>
  <c r="CH124" i="47"/>
  <c r="CD124" i="47"/>
  <c r="BZ124" i="47"/>
  <c r="BV124" i="47"/>
  <c r="BR124" i="47"/>
  <c r="BN124" i="47"/>
  <c r="BJ124" i="47"/>
  <c r="BF124" i="47"/>
  <c r="BB124" i="47"/>
  <c r="AX124" i="47"/>
  <c r="AT124" i="47"/>
  <c r="AO124" i="47"/>
  <c r="AA124" i="47"/>
  <c r="CH125" i="47"/>
  <c r="CD125" i="47"/>
  <c r="BZ125" i="47"/>
  <c r="BV125" i="47"/>
  <c r="BR125" i="47"/>
  <c r="BN125" i="47"/>
  <c r="BJ125" i="47"/>
  <c r="BF125" i="47"/>
  <c r="BB125" i="47"/>
  <c r="AX125" i="47"/>
  <c r="AT125" i="47"/>
  <c r="AO125" i="47"/>
  <c r="AA125" i="47"/>
  <c r="CG125" i="47"/>
  <c r="CC125" i="47"/>
  <c r="BY125" i="47"/>
  <c r="BU125" i="47"/>
  <c r="BQ125" i="47"/>
  <c r="BM125" i="47"/>
  <c r="BI125" i="47"/>
  <c r="BE125" i="47"/>
  <c r="BA125" i="47"/>
  <c r="AW125" i="47"/>
  <c r="AS125" i="47"/>
  <c r="CF125" i="47"/>
  <c r="CB125" i="47"/>
  <c r="BX125" i="47"/>
  <c r="BT125" i="47"/>
  <c r="BP125" i="47"/>
  <c r="BL125" i="47"/>
  <c r="BH125" i="47"/>
  <c r="BD125" i="47"/>
  <c r="AZ125" i="47"/>
  <c r="AV125" i="47"/>
  <c r="AR125" i="47"/>
  <c r="AC125" i="47"/>
  <c r="CI125" i="47"/>
  <c r="CE125" i="47"/>
  <c r="CA125" i="47"/>
  <c r="BW125" i="47"/>
  <c r="BS125" i="47"/>
  <c r="BO125" i="47"/>
  <c r="BK125" i="47"/>
  <c r="BG125" i="47"/>
  <c r="BC125" i="47"/>
  <c r="AY125" i="47"/>
  <c r="AU125" i="47"/>
  <c r="AQ125" i="47"/>
  <c r="AB125" i="47"/>
  <c r="CH121" i="47"/>
  <c r="CD121" i="47"/>
  <c r="BZ121" i="47"/>
  <c r="BV121" i="47"/>
  <c r="BR121" i="47"/>
  <c r="BN121" i="47"/>
  <c r="BJ121" i="47"/>
  <c r="BF121" i="47"/>
  <c r="BB121" i="47"/>
  <c r="AX121" i="47"/>
  <c r="AT121" i="47"/>
  <c r="AO121" i="47"/>
  <c r="AA121" i="47"/>
  <c r="CG121" i="47"/>
  <c r="CC121" i="47"/>
  <c r="BY121" i="47"/>
  <c r="BU121" i="47"/>
  <c r="BQ121" i="47"/>
  <c r="BM121" i="47"/>
  <c r="BI121" i="47"/>
  <c r="BE121" i="47"/>
  <c r="BA121" i="47"/>
  <c r="AW121" i="47"/>
  <c r="AS121" i="47"/>
  <c r="CF121" i="47"/>
  <c r="CB121" i="47"/>
  <c r="BX121" i="47"/>
  <c r="BT121" i="47"/>
  <c r="BP121" i="47"/>
  <c r="BL121" i="47"/>
  <c r="BH121" i="47"/>
  <c r="BD121" i="47"/>
  <c r="AZ121" i="47"/>
  <c r="AV121" i="47"/>
  <c r="AR121" i="47"/>
  <c r="AC121" i="47"/>
  <c r="CI121" i="47"/>
  <c r="CE121" i="47"/>
  <c r="CA121" i="47"/>
  <c r="BW121" i="47"/>
  <c r="BS121" i="47"/>
  <c r="BO121" i="47"/>
  <c r="BK121" i="47"/>
  <c r="BG121" i="47"/>
  <c r="BC121" i="47"/>
  <c r="AY121" i="47"/>
  <c r="AU121" i="47"/>
  <c r="AQ121" i="47"/>
  <c r="AB121" i="47"/>
  <c r="CH117" i="47"/>
  <c r="CD117" i="47"/>
  <c r="BZ117" i="47"/>
  <c r="BV117" i="47"/>
  <c r="BR117" i="47"/>
  <c r="BN117" i="47"/>
  <c r="BJ117" i="47"/>
  <c r="BF117" i="47"/>
  <c r="BB117" i="47"/>
  <c r="AX117" i="47"/>
  <c r="AT117" i="47"/>
  <c r="AO117" i="47"/>
  <c r="AA117" i="47"/>
  <c r="CG117" i="47"/>
  <c r="CC117" i="47"/>
  <c r="BY117" i="47"/>
  <c r="BU117" i="47"/>
  <c r="BQ117" i="47"/>
  <c r="BM117" i="47"/>
  <c r="BI117" i="47"/>
  <c r="BE117" i="47"/>
  <c r="BA117" i="47"/>
  <c r="AW117" i="47"/>
  <c r="AS117" i="47"/>
  <c r="CF117" i="47"/>
  <c r="CB117" i="47"/>
  <c r="BX117" i="47"/>
  <c r="BT117" i="47"/>
  <c r="BP117" i="47"/>
  <c r="BL117" i="47"/>
  <c r="BH117" i="47"/>
  <c r="BD117" i="47"/>
  <c r="AZ117" i="47"/>
  <c r="AV117" i="47"/>
  <c r="AR117" i="47"/>
  <c r="AC117" i="47"/>
  <c r="CI117" i="47"/>
  <c r="CE117" i="47"/>
  <c r="CA117" i="47"/>
  <c r="BW117" i="47"/>
  <c r="BS117" i="47"/>
  <c r="BO117" i="47"/>
  <c r="BK117" i="47"/>
  <c r="BG117" i="47"/>
  <c r="BC117" i="47"/>
  <c r="AY117" i="47"/>
  <c r="AU117" i="47"/>
  <c r="AQ117" i="47"/>
  <c r="AB117" i="47"/>
  <c r="CH113" i="47"/>
  <c r="CD113" i="47"/>
  <c r="BZ113" i="47"/>
  <c r="BV113" i="47"/>
  <c r="BR113" i="47"/>
  <c r="BN113" i="47"/>
  <c r="BJ113" i="47"/>
  <c r="BF113" i="47"/>
  <c r="BB113" i="47"/>
  <c r="AX113" i="47"/>
  <c r="AT113" i="47"/>
  <c r="AO113" i="47"/>
  <c r="AA113" i="47"/>
  <c r="CG113" i="47"/>
  <c r="CC113" i="47"/>
  <c r="BY113" i="47"/>
  <c r="BU113" i="47"/>
  <c r="BQ113" i="47"/>
  <c r="BM113" i="47"/>
  <c r="BI113" i="47"/>
  <c r="BE113" i="47"/>
  <c r="BA113" i="47"/>
  <c r="AW113" i="47"/>
  <c r="AS113" i="47"/>
  <c r="CF113" i="47"/>
  <c r="CB113" i="47"/>
  <c r="BX113" i="47"/>
  <c r="BT113" i="47"/>
  <c r="BP113" i="47"/>
  <c r="BL113" i="47"/>
  <c r="BH113" i="47"/>
  <c r="BD113" i="47"/>
  <c r="AZ113" i="47"/>
  <c r="AV113" i="47"/>
  <c r="AR113" i="47"/>
  <c r="AC113" i="47"/>
  <c r="CI113" i="47"/>
  <c r="CE113" i="47"/>
  <c r="CA113" i="47"/>
  <c r="BW113" i="47"/>
  <c r="BS113" i="47"/>
  <c r="BO113" i="47"/>
  <c r="BK113" i="47"/>
  <c r="BG113" i="47"/>
  <c r="BC113" i="47"/>
  <c r="AY113" i="47"/>
  <c r="AU113" i="47"/>
  <c r="AQ113" i="47"/>
  <c r="AB113" i="47"/>
  <c r="CI109" i="47"/>
  <c r="CE109" i="47"/>
  <c r="CA109" i="47"/>
  <c r="BW109" i="47"/>
  <c r="BS109" i="47"/>
  <c r="BO109" i="47"/>
  <c r="BK109" i="47"/>
  <c r="BG109" i="47"/>
  <c r="BC109" i="47"/>
  <c r="AY109" i="47"/>
  <c r="AU109" i="47"/>
  <c r="AQ109" i="47"/>
  <c r="CB109" i="47"/>
  <c r="BT109" i="47"/>
  <c r="BL109" i="47"/>
  <c r="BD109" i="47"/>
  <c r="AV109" i="47"/>
  <c r="CH109" i="47"/>
  <c r="BZ109" i="47"/>
  <c r="BR109" i="47"/>
  <c r="BJ109" i="47"/>
  <c r="BB109" i="47"/>
  <c r="AT109" i="47"/>
  <c r="AC109" i="47"/>
  <c r="CG109" i="47"/>
  <c r="CC109" i="47"/>
  <c r="BY109" i="47"/>
  <c r="BU109" i="47"/>
  <c r="BQ109" i="47"/>
  <c r="BM109" i="47"/>
  <c r="BI109" i="47"/>
  <c r="BE109" i="47"/>
  <c r="BA109" i="47"/>
  <c r="AW109" i="47"/>
  <c r="AS109" i="47"/>
  <c r="CF109" i="47"/>
  <c r="BX109" i="47"/>
  <c r="BP109" i="47"/>
  <c r="BH109" i="47"/>
  <c r="AZ109" i="47"/>
  <c r="AR109" i="47"/>
  <c r="AB109" i="47"/>
  <c r="CD109" i="47"/>
  <c r="BV109" i="47"/>
  <c r="BN109" i="47"/>
  <c r="BF109" i="47"/>
  <c r="AX109" i="47"/>
  <c r="AO109" i="47"/>
  <c r="AA109" i="47"/>
  <c r="CI229" i="47"/>
  <c r="CE229" i="47"/>
  <c r="CA229" i="47"/>
  <c r="BW229" i="47"/>
  <c r="BS229" i="47"/>
  <c r="BO229" i="47"/>
  <c r="BK229" i="47"/>
  <c r="BG229" i="47"/>
  <c r="BC229" i="47"/>
  <c r="AY229" i="47"/>
  <c r="AU229" i="47"/>
  <c r="AQ229" i="47"/>
  <c r="AB229" i="47"/>
  <c r="CF229" i="47"/>
  <c r="CB229" i="47"/>
  <c r="BX229" i="47"/>
  <c r="BT229" i="47"/>
  <c r="BP229" i="47"/>
  <c r="BL229" i="47"/>
  <c r="BH229" i="47"/>
  <c r="BD229" i="47"/>
  <c r="AZ229" i="47"/>
  <c r="AV229" i="47"/>
  <c r="AR229" i="47"/>
  <c r="AC229" i="47"/>
  <c r="CG229" i="47"/>
  <c r="CC229" i="47"/>
  <c r="BY229" i="47"/>
  <c r="BU229" i="47"/>
  <c r="BQ229" i="47"/>
  <c r="BM229" i="47"/>
  <c r="BI229" i="47"/>
  <c r="BE229" i="47"/>
  <c r="BA229" i="47"/>
  <c r="AW229" i="47"/>
  <c r="AS229" i="47"/>
  <c r="CH229" i="47"/>
  <c r="CD229" i="47"/>
  <c r="BZ229" i="47"/>
  <c r="BV229" i="47"/>
  <c r="BR229" i="47"/>
  <c r="BN229" i="47"/>
  <c r="BJ229" i="47"/>
  <c r="BF229" i="47"/>
  <c r="BB229" i="47"/>
  <c r="AX229" i="47"/>
  <c r="AT229" i="47"/>
  <c r="AO229" i="47"/>
  <c r="AA229" i="47"/>
  <c r="CI225" i="47"/>
  <c r="CE225" i="47"/>
  <c r="CA225" i="47"/>
  <c r="BW225" i="47"/>
  <c r="BS225" i="47"/>
  <c r="BO225" i="47"/>
  <c r="BK225" i="47"/>
  <c r="BG225" i="47"/>
  <c r="BC225" i="47"/>
  <c r="AY225" i="47"/>
  <c r="AU225" i="47"/>
  <c r="AQ225" i="47"/>
  <c r="AB225" i="47"/>
  <c r="CF225" i="47"/>
  <c r="CB225" i="47"/>
  <c r="BX225" i="47"/>
  <c r="BT225" i="47"/>
  <c r="BP225" i="47"/>
  <c r="BL225" i="47"/>
  <c r="BH225" i="47"/>
  <c r="BD225" i="47"/>
  <c r="AZ225" i="47"/>
  <c r="AV225" i="47"/>
  <c r="AR225" i="47"/>
  <c r="AC225" i="47"/>
  <c r="CG225" i="47"/>
  <c r="CC225" i="47"/>
  <c r="BY225" i="47"/>
  <c r="BU225" i="47"/>
  <c r="BQ225" i="47"/>
  <c r="BM225" i="47"/>
  <c r="BI225" i="47"/>
  <c r="BE225" i="47"/>
  <c r="BA225" i="47"/>
  <c r="AW225" i="47"/>
  <c r="AS225" i="47"/>
  <c r="CH225" i="47"/>
  <c r="CD225" i="47"/>
  <c r="BZ225" i="47"/>
  <c r="BV225" i="47"/>
  <c r="BR225" i="47"/>
  <c r="BN225" i="47"/>
  <c r="BJ225" i="47"/>
  <c r="BF225" i="47"/>
  <c r="BB225" i="47"/>
  <c r="AX225" i="47"/>
  <c r="AT225" i="47"/>
  <c r="AO225" i="47"/>
  <c r="AA225" i="47"/>
  <c r="CI120" i="47"/>
  <c r="CE120" i="47"/>
  <c r="CA120" i="47"/>
  <c r="BW120" i="47"/>
  <c r="BS120" i="47"/>
  <c r="BO120" i="47"/>
  <c r="BK120" i="47"/>
  <c r="BG120" i="47"/>
  <c r="BC120" i="47"/>
  <c r="AY120" i="47"/>
  <c r="AU120" i="47"/>
  <c r="AQ120" i="47"/>
  <c r="AB120" i="47"/>
  <c r="CF120" i="47"/>
  <c r="CB120" i="47"/>
  <c r="BX120" i="47"/>
  <c r="BT120" i="47"/>
  <c r="BP120" i="47"/>
  <c r="BL120" i="47"/>
  <c r="BH120" i="47"/>
  <c r="BD120" i="47"/>
  <c r="AZ120" i="47"/>
  <c r="AV120" i="47"/>
  <c r="AR120" i="47"/>
  <c r="AC120" i="47"/>
  <c r="CG120" i="47"/>
  <c r="CC120" i="47"/>
  <c r="BY120" i="47"/>
  <c r="BU120" i="47"/>
  <c r="BQ120" i="47"/>
  <c r="BM120" i="47"/>
  <c r="BI120" i="47"/>
  <c r="BE120" i="47"/>
  <c r="BA120" i="47"/>
  <c r="AW120" i="47"/>
  <c r="AS120" i="47"/>
  <c r="CH120" i="47"/>
  <c r="CD120" i="47"/>
  <c r="BZ120" i="47"/>
  <c r="BV120" i="47"/>
  <c r="BR120" i="47"/>
  <c r="BN120" i="47"/>
  <c r="BJ120" i="47"/>
  <c r="BF120" i="47"/>
  <c r="BB120" i="47"/>
  <c r="AX120" i="47"/>
  <c r="AT120" i="47"/>
  <c r="AO120" i="47"/>
  <c r="AA120" i="47"/>
  <c r="CI116" i="47"/>
  <c r="CE116" i="47"/>
  <c r="CA116" i="47"/>
  <c r="BW116" i="47"/>
  <c r="BS116" i="47"/>
  <c r="BO116" i="47"/>
  <c r="BK116" i="47"/>
  <c r="BG116" i="47"/>
  <c r="BC116" i="47"/>
  <c r="AY116" i="47"/>
  <c r="AU116" i="47"/>
  <c r="AQ116" i="47"/>
  <c r="AB116" i="47"/>
  <c r="CF116" i="47"/>
  <c r="CB116" i="47"/>
  <c r="BX116" i="47"/>
  <c r="BT116" i="47"/>
  <c r="BP116" i="47"/>
  <c r="BL116" i="47"/>
  <c r="BH116" i="47"/>
  <c r="BD116" i="47"/>
  <c r="AZ116" i="47"/>
  <c r="AV116" i="47"/>
  <c r="AR116" i="47"/>
  <c r="AC116" i="47"/>
  <c r="CG116" i="47"/>
  <c r="CC116" i="47"/>
  <c r="BY116" i="47"/>
  <c r="BU116" i="47"/>
  <c r="BQ116" i="47"/>
  <c r="BM116" i="47"/>
  <c r="BI116" i="47"/>
  <c r="BE116" i="47"/>
  <c r="BA116" i="47"/>
  <c r="AW116" i="47"/>
  <c r="AS116" i="47"/>
  <c r="CH116" i="47"/>
  <c r="CD116" i="47"/>
  <c r="BZ116" i="47"/>
  <c r="BV116" i="47"/>
  <c r="BR116" i="47"/>
  <c r="BN116" i="47"/>
  <c r="BJ116" i="47"/>
  <c r="BF116" i="47"/>
  <c r="BB116" i="47"/>
  <c r="AX116" i="47"/>
  <c r="AT116" i="47"/>
  <c r="AO116" i="47"/>
  <c r="AA116" i="47"/>
  <c r="CI112" i="47"/>
  <c r="CE112" i="47"/>
  <c r="CA112" i="47"/>
  <c r="BW112" i="47"/>
  <c r="BS112" i="47"/>
  <c r="BO112" i="47"/>
  <c r="BK112" i="47"/>
  <c r="BG112" i="47"/>
  <c r="BC112" i="47"/>
  <c r="AY112" i="47"/>
  <c r="AU112" i="47"/>
  <c r="AQ112" i="47"/>
  <c r="AB112" i="47"/>
  <c r="CF112" i="47"/>
  <c r="CB112" i="47"/>
  <c r="BX112" i="47"/>
  <c r="BT112" i="47"/>
  <c r="BP112" i="47"/>
  <c r="BL112" i="47"/>
  <c r="BH112" i="47"/>
  <c r="BD112" i="47"/>
  <c r="AZ112" i="47"/>
  <c r="AV112" i="47"/>
  <c r="AR112" i="47"/>
  <c r="AC112" i="47"/>
  <c r="CG112" i="47"/>
  <c r="CC112" i="47"/>
  <c r="BY112" i="47"/>
  <c r="BU112" i="47"/>
  <c r="BQ112" i="47"/>
  <c r="BM112" i="47"/>
  <c r="BI112" i="47"/>
  <c r="BE112" i="47"/>
  <c r="BA112" i="47"/>
  <c r="AW112" i="47"/>
  <c r="AS112" i="47"/>
  <c r="CH112" i="47"/>
  <c r="CD112" i="47"/>
  <c r="BZ112" i="47"/>
  <c r="BV112" i="47"/>
  <c r="BR112" i="47"/>
  <c r="BN112" i="47"/>
  <c r="BJ112" i="47"/>
  <c r="BF112" i="47"/>
  <c r="BB112" i="47"/>
  <c r="AX112" i="47"/>
  <c r="AT112" i="47"/>
  <c r="AO112" i="47"/>
  <c r="AA112" i="47"/>
  <c r="CH108" i="47"/>
  <c r="CD108" i="47"/>
  <c r="BZ108" i="47"/>
  <c r="BV108" i="47"/>
  <c r="BR108" i="47"/>
  <c r="BN108" i="47"/>
  <c r="BJ108" i="47"/>
  <c r="BF108" i="47"/>
  <c r="BB108" i="47"/>
  <c r="AX108" i="47"/>
  <c r="AT108" i="47"/>
  <c r="AO108" i="47"/>
  <c r="AA108" i="47"/>
  <c r="CG108" i="47"/>
  <c r="CC108" i="47"/>
  <c r="BY108" i="47"/>
  <c r="BU108" i="47"/>
  <c r="BQ108" i="47"/>
  <c r="BM108" i="47"/>
  <c r="BI108" i="47"/>
  <c r="BE108" i="47"/>
  <c r="BA108" i="47"/>
  <c r="AW108" i="47"/>
  <c r="AS108" i="47"/>
  <c r="CF108" i="47"/>
  <c r="CB108" i="47"/>
  <c r="BX108" i="47"/>
  <c r="BT108" i="47"/>
  <c r="BP108" i="47"/>
  <c r="BL108" i="47"/>
  <c r="BH108" i="47"/>
  <c r="BD108" i="47"/>
  <c r="AZ108" i="47"/>
  <c r="AV108" i="47"/>
  <c r="AR108" i="47"/>
  <c r="AC108" i="47"/>
  <c r="CI108" i="47"/>
  <c r="CE108" i="47"/>
  <c r="CA108" i="47"/>
  <c r="BW108" i="47"/>
  <c r="BS108" i="47"/>
  <c r="BO108" i="47"/>
  <c r="BK108" i="47"/>
  <c r="BG108" i="47"/>
  <c r="BC108" i="47"/>
  <c r="AY108" i="47"/>
  <c r="AU108" i="47"/>
  <c r="AQ108" i="47"/>
  <c r="AB108" i="47"/>
  <c r="CI136" i="47"/>
  <c r="CE136" i="47"/>
  <c r="CA136" i="47"/>
  <c r="BW136" i="47"/>
  <c r="BS136" i="47"/>
  <c r="BO136" i="47"/>
  <c r="BK136" i="47"/>
  <c r="BG136" i="47"/>
  <c r="BC136" i="47"/>
  <c r="AY136" i="47"/>
  <c r="AU136" i="47"/>
  <c r="AQ136" i="47"/>
  <c r="AB136" i="47"/>
  <c r="CF136" i="47"/>
  <c r="CB136" i="47"/>
  <c r="BX136" i="47"/>
  <c r="BT136" i="47"/>
  <c r="BP136" i="47"/>
  <c r="BL136" i="47"/>
  <c r="BH136" i="47"/>
  <c r="BD136" i="47"/>
  <c r="AZ136" i="47"/>
  <c r="AV136" i="47"/>
  <c r="AR136" i="47"/>
  <c r="AC136" i="47"/>
  <c r="CG136" i="47"/>
  <c r="CC136" i="47"/>
  <c r="BY136" i="47"/>
  <c r="BU136" i="47"/>
  <c r="BQ136" i="47"/>
  <c r="BM136" i="47"/>
  <c r="BI136" i="47"/>
  <c r="BE136" i="47"/>
  <c r="BA136" i="47"/>
  <c r="AW136" i="47"/>
  <c r="AS136" i="47"/>
  <c r="CH136" i="47"/>
  <c r="CD136" i="47"/>
  <c r="BZ136" i="47"/>
  <c r="BV136" i="47"/>
  <c r="BR136" i="47"/>
  <c r="BN136" i="47"/>
  <c r="BJ136" i="47"/>
  <c r="BF136" i="47"/>
  <c r="BB136" i="47"/>
  <c r="AX136" i="47"/>
  <c r="AT136" i="47"/>
  <c r="AO136" i="47"/>
  <c r="AA136" i="47"/>
  <c r="CI132" i="47"/>
  <c r="CE132" i="47"/>
  <c r="CA132" i="47"/>
  <c r="BW132" i="47"/>
  <c r="BS132" i="47"/>
  <c r="BO132" i="47"/>
  <c r="BK132" i="47"/>
  <c r="BG132" i="47"/>
  <c r="BC132" i="47"/>
  <c r="AY132" i="47"/>
  <c r="AU132" i="47"/>
  <c r="AQ132" i="47"/>
  <c r="AB132" i="47"/>
  <c r="CF132" i="47"/>
  <c r="CB132" i="47"/>
  <c r="BX132" i="47"/>
  <c r="BT132" i="47"/>
  <c r="BP132" i="47"/>
  <c r="BL132" i="47"/>
  <c r="BH132" i="47"/>
  <c r="BD132" i="47"/>
  <c r="AZ132" i="47"/>
  <c r="AV132" i="47"/>
  <c r="AR132" i="47"/>
  <c r="AC132" i="47"/>
  <c r="CG132" i="47"/>
  <c r="CC132" i="47"/>
  <c r="BY132" i="47"/>
  <c r="BU132" i="47"/>
  <c r="BQ132" i="47"/>
  <c r="BM132" i="47"/>
  <c r="BI132" i="47"/>
  <c r="BE132" i="47"/>
  <c r="BA132" i="47"/>
  <c r="AW132" i="47"/>
  <c r="AS132" i="47"/>
  <c r="CH132" i="47"/>
  <c r="CD132" i="47"/>
  <c r="BZ132" i="47"/>
  <c r="BV132" i="47"/>
  <c r="BR132" i="47"/>
  <c r="BN132" i="47"/>
  <c r="BJ132" i="47"/>
  <c r="BF132" i="47"/>
  <c r="BB132" i="47"/>
  <c r="AX132" i="47"/>
  <c r="AT132" i="47"/>
  <c r="AO132" i="47"/>
  <c r="AA132" i="47"/>
  <c r="CH215" i="47"/>
  <c r="CD215" i="47"/>
  <c r="BZ215" i="47"/>
  <c r="BV215" i="47"/>
  <c r="BR215" i="47"/>
  <c r="BN215" i="47"/>
  <c r="BJ215" i="47"/>
  <c r="BF215" i="47"/>
  <c r="BB215" i="47"/>
  <c r="AX215" i="47"/>
  <c r="AT215" i="47"/>
  <c r="AO215" i="47"/>
  <c r="AA215" i="47"/>
  <c r="CG215" i="47"/>
  <c r="CC215" i="47"/>
  <c r="BY215" i="47"/>
  <c r="BU215" i="47"/>
  <c r="BQ215" i="47"/>
  <c r="BM215" i="47"/>
  <c r="BI215" i="47"/>
  <c r="BE215" i="47"/>
  <c r="BA215" i="47"/>
  <c r="AW215" i="47"/>
  <c r="AS215" i="47"/>
  <c r="CF215" i="47"/>
  <c r="CB215" i="47"/>
  <c r="BX215" i="47"/>
  <c r="BT215" i="47"/>
  <c r="BP215" i="47"/>
  <c r="BL215" i="47"/>
  <c r="BH215" i="47"/>
  <c r="BD215" i="47"/>
  <c r="AZ215" i="47"/>
  <c r="AV215" i="47"/>
  <c r="AR215" i="47"/>
  <c r="AC215" i="47"/>
  <c r="CI215" i="47"/>
  <c r="CE215" i="47"/>
  <c r="CA215" i="47"/>
  <c r="BW215" i="47"/>
  <c r="BS215" i="47"/>
  <c r="BO215" i="47"/>
  <c r="BK215" i="47"/>
  <c r="BG215" i="47"/>
  <c r="BC215" i="47"/>
  <c r="AY215" i="47"/>
  <c r="AU215" i="47"/>
  <c r="AQ215" i="47"/>
  <c r="AB215" i="47"/>
  <c r="CH211" i="47"/>
  <c r="CD211" i="47"/>
  <c r="BZ211" i="47"/>
  <c r="BV211" i="47"/>
  <c r="BR211" i="47"/>
  <c r="BN211" i="47"/>
  <c r="BJ211" i="47"/>
  <c r="BF211" i="47"/>
  <c r="BB211" i="47"/>
  <c r="AX211" i="47"/>
  <c r="AT211" i="47"/>
  <c r="AO211" i="47"/>
  <c r="AA211" i="47"/>
  <c r="CG211" i="47"/>
  <c r="CC211" i="47"/>
  <c r="BY211" i="47"/>
  <c r="BU211" i="47"/>
  <c r="BQ211" i="47"/>
  <c r="BM211" i="47"/>
  <c r="BI211" i="47"/>
  <c r="BE211" i="47"/>
  <c r="BA211" i="47"/>
  <c r="AW211" i="47"/>
  <c r="AS211" i="47"/>
  <c r="CF211" i="47"/>
  <c r="CB211" i="47"/>
  <c r="BX211" i="47"/>
  <c r="BT211" i="47"/>
  <c r="BP211" i="47"/>
  <c r="BL211" i="47"/>
  <c r="BH211" i="47"/>
  <c r="BD211" i="47"/>
  <c r="AZ211" i="47"/>
  <c r="AV211" i="47"/>
  <c r="AR211" i="47"/>
  <c r="AC211" i="47"/>
  <c r="CI211" i="47"/>
  <c r="CE211" i="47"/>
  <c r="CA211" i="47"/>
  <c r="BW211" i="47"/>
  <c r="BS211" i="47"/>
  <c r="BO211" i="47"/>
  <c r="BK211" i="47"/>
  <c r="BG211" i="47"/>
  <c r="BC211" i="47"/>
  <c r="AY211" i="47"/>
  <c r="AU211" i="47"/>
  <c r="AQ211" i="47"/>
  <c r="AB211" i="47"/>
  <c r="CI207" i="47"/>
  <c r="CE207" i="47"/>
  <c r="CA207" i="47"/>
  <c r="CB207" i="47"/>
  <c r="BW207" i="47"/>
  <c r="BS207" i="47"/>
  <c r="BO207" i="47"/>
  <c r="BK207" i="47"/>
  <c r="BG207" i="47"/>
  <c r="BC207" i="47"/>
  <c r="AY207" i="47"/>
  <c r="AU207" i="47"/>
  <c r="AQ207" i="47"/>
  <c r="AB207" i="47"/>
  <c r="CD207" i="47"/>
  <c r="BX207" i="47"/>
  <c r="BT207" i="47"/>
  <c r="BP207" i="47"/>
  <c r="BL207" i="47"/>
  <c r="BH207" i="47"/>
  <c r="BD207" i="47"/>
  <c r="AZ207" i="47"/>
  <c r="AV207" i="47"/>
  <c r="AR207" i="47"/>
  <c r="AC207" i="47"/>
  <c r="CG207" i="47"/>
  <c r="CC207" i="47"/>
  <c r="CF207" i="47"/>
  <c r="BY207" i="47"/>
  <c r="BU207" i="47"/>
  <c r="BQ207" i="47"/>
  <c r="BM207" i="47"/>
  <c r="BI207" i="47"/>
  <c r="BE207" i="47"/>
  <c r="BA207" i="47"/>
  <c r="AW207" i="47"/>
  <c r="AS207" i="47"/>
  <c r="CH207" i="47"/>
  <c r="BZ207" i="47"/>
  <c r="BV207" i="47"/>
  <c r="BR207" i="47"/>
  <c r="BN207" i="47"/>
  <c r="BJ207" i="47"/>
  <c r="BF207" i="47"/>
  <c r="BB207" i="47"/>
  <c r="AX207" i="47"/>
  <c r="AT207" i="47"/>
  <c r="AO207" i="47"/>
  <c r="AA207" i="47"/>
  <c r="CI203" i="47"/>
  <c r="CE203" i="47"/>
  <c r="CA203" i="47"/>
  <c r="BW203" i="47"/>
  <c r="BS203" i="47"/>
  <c r="BO203" i="47"/>
  <c r="BK203" i="47"/>
  <c r="BG203" i="47"/>
  <c r="BC203" i="47"/>
  <c r="AY203" i="47"/>
  <c r="AU203" i="47"/>
  <c r="AQ203" i="47"/>
  <c r="AB203" i="47"/>
  <c r="CF203" i="47"/>
  <c r="CB203" i="47"/>
  <c r="BX203" i="47"/>
  <c r="BT203" i="47"/>
  <c r="BP203" i="47"/>
  <c r="BL203" i="47"/>
  <c r="BH203" i="47"/>
  <c r="BD203" i="47"/>
  <c r="AZ203" i="47"/>
  <c r="AV203" i="47"/>
  <c r="AR203" i="47"/>
  <c r="AC203" i="47"/>
  <c r="CG203" i="47"/>
  <c r="CC203" i="47"/>
  <c r="BY203" i="47"/>
  <c r="BU203" i="47"/>
  <c r="BQ203" i="47"/>
  <c r="BM203" i="47"/>
  <c r="BI203" i="47"/>
  <c r="BE203" i="47"/>
  <c r="BA203" i="47"/>
  <c r="AW203" i="47"/>
  <c r="AS203" i="47"/>
  <c r="CH203" i="47"/>
  <c r="CD203" i="47"/>
  <c r="BZ203" i="47"/>
  <c r="BV203" i="47"/>
  <c r="BR203" i="47"/>
  <c r="BN203" i="47"/>
  <c r="BJ203" i="47"/>
  <c r="BF203" i="47"/>
  <c r="BB203" i="47"/>
  <c r="AX203" i="47"/>
  <c r="AT203" i="47"/>
  <c r="AO203" i="47"/>
  <c r="AA203" i="47"/>
  <c r="CI199" i="47"/>
  <c r="CE199" i="47"/>
  <c r="CA199" i="47"/>
  <c r="BW199" i="47"/>
  <c r="BS199" i="47"/>
  <c r="BO199" i="47"/>
  <c r="BK199" i="47"/>
  <c r="BG199" i="47"/>
  <c r="BC199" i="47"/>
  <c r="AY199" i="47"/>
  <c r="AU199" i="47"/>
  <c r="AQ199" i="47"/>
  <c r="AB199" i="47"/>
  <c r="CF199" i="47"/>
  <c r="CB199" i="47"/>
  <c r="BX199" i="47"/>
  <c r="BT199" i="47"/>
  <c r="BP199" i="47"/>
  <c r="BL199" i="47"/>
  <c r="BH199" i="47"/>
  <c r="BD199" i="47"/>
  <c r="AZ199" i="47"/>
  <c r="AV199" i="47"/>
  <c r="AR199" i="47"/>
  <c r="AC199" i="47"/>
  <c r="CG199" i="47"/>
  <c r="CC199" i="47"/>
  <c r="BY199" i="47"/>
  <c r="BU199" i="47"/>
  <c r="BQ199" i="47"/>
  <c r="BM199" i="47"/>
  <c r="BI199" i="47"/>
  <c r="BE199" i="47"/>
  <c r="BA199" i="47"/>
  <c r="AW199" i="47"/>
  <c r="AS199" i="47"/>
  <c r="CH199" i="47"/>
  <c r="CD199" i="47"/>
  <c r="BZ199" i="47"/>
  <c r="BV199" i="47"/>
  <c r="BR199" i="47"/>
  <c r="BN199" i="47"/>
  <c r="BJ199" i="47"/>
  <c r="BF199" i="47"/>
  <c r="BB199" i="47"/>
  <c r="AX199" i="47"/>
  <c r="AT199" i="47"/>
  <c r="AO199" i="47"/>
  <c r="AA199" i="47"/>
  <c r="CF135" i="47"/>
  <c r="CB135" i="47"/>
  <c r="BX135" i="47"/>
  <c r="BT135" i="47"/>
  <c r="BP135" i="47"/>
  <c r="BL135" i="47"/>
  <c r="BH135" i="47"/>
  <c r="BD135" i="47"/>
  <c r="AZ135" i="47"/>
  <c r="AV135" i="47"/>
  <c r="AR135" i="47"/>
  <c r="AC135" i="47"/>
  <c r="CI135" i="47"/>
  <c r="CE135" i="47"/>
  <c r="CA135" i="47"/>
  <c r="BW135" i="47"/>
  <c r="BS135" i="47"/>
  <c r="BO135" i="47"/>
  <c r="BK135" i="47"/>
  <c r="BG135" i="47"/>
  <c r="BC135" i="47"/>
  <c r="AY135" i="47"/>
  <c r="AU135" i="47"/>
  <c r="AQ135" i="47"/>
  <c r="AB135" i="47"/>
  <c r="CH135" i="47"/>
  <c r="CD135" i="47"/>
  <c r="BZ135" i="47"/>
  <c r="BV135" i="47"/>
  <c r="BR135" i="47"/>
  <c r="BN135" i="47"/>
  <c r="BJ135" i="47"/>
  <c r="BF135" i="47"/>
  <c r="BB135" i="47"/>
  <c r="AX135" i="47"/>
  <c r="AT135" i="47"/>
  <c r="AO135" i="47"/>
  <c r="AA135" i="47"/>
  <c r="CG135" i="47"/>
  <c r="CC135" i="47"/>
  <c r="BY135" i="47"/>
  <c r="BU135" i="47"/>
  <c r="BQ135" i="47"/>
  <c r="BM135" i="47"/>
  <c r="BI135" i="47"/>
  <c r="BE135" i="47"/>
  <c r="BA135" i="47"/>
  <c r="AW135" i="47"/>
  <c r="AS135" i="47"/>
  <c r="CF131" i="47"/>
  <c r="CB131" i="47"/>
  <c r="BX131" i="47"/>
  <c r="BT131" i="47"/>
  <c r="BP131" i="47"/>
  <c r="BL131" i="47"/>
  <c r="BH131" i="47"/>
  <c r="BD131" i="47"/>
  <c r="AZ131" i="47"/>
  <c r="AV131" i="47"/>
  <c r="AR131" i="47"/>
  <c r="AC131" i="47"/>
  <c r="CI131" i="47"/>
  <c r="CE131" i="47"/>
  <c r="CA131" i="47"/>
  <c r="BW131" i="47"/>
  <c r="BS131" i="47"/>
  <c r="BO131" i="47"/>
  <c r="BK131" i="47"/>
  <c r="BG131" i="47"/>
  <c r="BC131" i="47"/>
  <c r="AY131" i="47"/>
  <c r="AU131" i="47"/>
  <c r="AQ131" i="47"/>
  <c r="AB131" i="47"/>
  <c r="CH131" i="47"/>
  <c r="CD131" i="47"/>
  <c r="BZ131" i="47"/>
  <c r="BV131" i="47"/>
  <c r="BR131" i="47"/>
  <c r="BN131" i="47"/>
  <c r="BJ131" i="47"/>
  <c r="BF131" i="47"/>
  <c r="BB131" i="47"/>
  <c r="AX131" i="47"/>
  <c r="AT131" i="47"/>
  <c r="AO131" i="47"/>
  <c r="AA131" i="47"/>
  <c r="CG131" i="47"/>
  <c r="CC131" i="47"/>
  <c r="BY131" i="47"/>
  <c r="BU131" i="47"/>
  <c r="BQ131" i="47"/>
  <c r="BM131" i="47"/>
  <c r="BI131" i="47"/>
  <c r="BE131" i="47"/>
  <c r="BA131" i="47"/>
  <c r="AW131" i="47"/>
  <c r="AS131" i="47"/>
  <c r="CI214" i="47"/>
  <c r="CE214" i="47"/>
  <c r="CA214" i="47"/>
  <c r="BW214" i="47"/>
  <c r="BS214" i="47"/>
  <c r="BO214" i="47"/>
  <c r="BK214" i="47"/>
  <c r="BG214" i="47"/>
  <c r="BC214" i="47"/>
  <c r="AY214" i="47"/>
  <c r="AU214" i="47"/>
  <c r="AQ214" i="47"/>
  <c r="AB214" i="47"/>
  <c r="CF214" i="47"/>
  <c r="CB214" i="47"/>
  <c r="BX214" i="47"/>
  <c r="BT214" i="47"/>
  <c r="BP214" i="47"/>
  <c r="BL214" i="47"/>
  <c r="BH214" i="47"/>
  <c r="BD214" i="47"/>
  <c r="AZ214" i="47"/>
  <c r="AV214" i="47"/>
  <c r="AR214" i="47"/>
  <c r="AC214" i="47"/>
  <c r="CG214" i="47"/>
  <c r="CC214" i="47"/>
  <c r="BY214" i="47"/>
  <c r="BU214" i="47"/>
  <c r="BQ214" i="47"/>
  <c r="BM214" i="47"/>
  <c r="BI214" i="47"/>
  <c r="BE214" i="47"/>
  <c r="BA214" i="47"/>
  <c r="AW214" i="47"/>
  <c r="AS214" i="47"/>
  <c r="CH214" i="47"/>
  <c r="CD214" i="47"/>
  <c r="BZ214" i="47"/>
  <c r="BV214" i="47"/>
  <c r="BR214" i="47"/>
  <c r="BN214" i="47"/>
  <c r="BJ214" i="47"/>
  <c r="BF214" i="47"/>
  <c r="BB214" i="47"/>
  <c r="AX214" i="47"/>
  <c r="AT214" i="47"/>
  <c r="AO214" i="47"/>
  <c r="AA214" i="47"/>
  <c r="CI210" i="47"/>
  <c r="CE210" i="47"/>
  <c r="CA210" i="47"/>
  <c r="BW210" i="47"/>
  <c r="BS210" i="47"/>
  <c r="BO210" i="47"/>
  <c r="BK210" i="47"/>
  <c r="BG210" i="47"/>
  <c r="BC210" i="47"/>
  <c r="AY210" i="47"/>
  <c r="AU210" i="47"/>
  <c r="AQ210" i="47"/>
  <c r="AB210" i="47"/>
  <c r="CF210" i="47"/>
  <c r="CB210" i="47"/>
  <c r="BX210" i="47"/>
  <c r="BT210" i="47"/>
  <c r="BP210" i="47"/>
  <c r="BL210" i="47"/>
  <c r="BH210" i="47"/>
  <c r="BD210" i="47"/>
  <c r="AZ210" i="47"/>
  <c r="AV210" i="47"/>
  <c r="AR210" i="47"/>
  <c r="AC210" i="47"/>
  <c r="CG210" i="47"/>
  <c r="CC210" i="47"/>
  <c r="BY210" i="47"/>
  <c r="BU210" i="47"/>
  <c r="BQ210" i="47"/>
  <c r="BM210" i="47"/>
  <c r="BI210" i="47"/>
  <c r="BE210" i="47"/>
  <c r="BA210" i="47"/>
  <c r="AW210" i="47"/>
  <c r="AS210" i="47"/>
  <c r="CH210" i="47"/>
  <c r="CD210" i="47"/>
  <c r="BZ210" i="47"/>
  <c r="BV210" i="47"/>
  <c r="BR210" i="47"/>
  <c r="BN210" i="47"/>
  <c r="BJ210" i="47"/>
  <c r="BF210" i="47"/>
  <c r="BB210" i="47"/>
  <c r="AX210" i="47"/>
  <c r="AT210" i="47"/>
  <c r="AO210" i="47"/>
  <c r="AA210" i="47"/>
  <c r="CH206" i="47"/>
  <c r="CD206" i="47"/>
  <c r="BZ206" i="47"/>
  <c r="BV206" i="47"/>
  <c r="BR206" i="47"/>
  <c r="BN206" i="47"/>
  <c r="BJ206" i="47"/>
  <c r="BF206" i="47"/>
  <c r="BB206" i="47"/>
  <c r="AX206" i="47"/>
  <c r="AT206" i="47"/>
  <c r="AO206" i="47"/>
  <c r="AA206" i="47"/>
  <c r="CG206" i="47"/>
  <c r="CC206" i="47"/>
  <c r="BY206" i="47"/>
  <c r="BU206" i="47"/>
  <c r="BQ206" i="47"/>
  <c r="BM206" i="47"/>
  <c r="BI206" i="47"/>
  <c r="BE206" i="47"/>
  <c r="BA206" i="47"/>
  <c r="AW206" i="47"/>
  <c r="AS206" i="47"/>
  <c r="CF206" i="47"/>
  <c r="CB206" i="47"/>
  <c r="BX206" i="47"/>
  <c r="BT206" i="47"/>
  <c r="BP206" i="47"/>
  <c r="BL206" i="47"/>
  <c r="BH206" i="47"/>
  <c r="BD206" i="47"/>
  <c r="AZ206" i="47"/>
  <c r="AV206" i="47"/>
  <c r="AR206" i="47"/>
  <c r="AC206" i="47"/>
  <c r="CI206" i="47"/>
  <c r="CE206" i="47"/>
  <c r="CA206" i="47"/>
  <c r="BW206" i="47"/>
  <c r="BS206" i="47"/>
  <c r="BO206" i="47"/>
  <c r="BK206" i="47"/>
  <c r="BG206" i="47"/>
  <c r="BC206" i="47"/>
  <c r="AY206" i="47"/>
  <c r="AU206" i="47"/>
  <c r="AQ206" i="47"/>
  <c r="AB206" i="47"/>
  <c r="CH202" i="47"/>
  <c r="CD202" i="47"/>
  <c r="BZ202" i="47"/>
  <c r="BV202" i="47"/>
  <c r="BR202" i="47"/>
  <c r="BN202" i="47"/>
  <c r="BJ202" i="47"/>
  <c r="BF202" i="47"/>
  <c r="BB202" i="47"/>
  <c r="AX202" i="47"/>
  <c r="AT202" i="47"/>
  <c r="AO202" i="47"/>
  <c r="AA202" i="47"/>
  <c r="CG202" i="47"/>
  <c r="CC202" i="47"/>
  <c r="BY202" i="47"/>
  <c r="BU202" i="47"/>
  <c r="BQ202" i="47"/>
  <c r="BM202" i="47"/>
  <c r="BI202" i="47"/>
  <c r="BE202" i="47"/>
  <c r="BA202" i="47"/>
  <c r="AW202" i="47"/>
  <c r="AS202" i="47"/>
  <c r="CF202" i="47"/>
  <c r="CB202" i="47"/>
  <c r="BX202" i="47"/>
  <c r="BT202" i="47"/>
  <c r="BP202" i="47"/>
  <c r="BL202" i="47"/>
  <c r="BH202" i="47"/>
  <c r="BD202" i="47"/>
  <c r="AZ202" i="47"/>
  <c r="AV202" i="47"/>
  <c r="AR202" i="47"/>
  <c r="AC202" i="47"/>
  <c r="CI202" i="47"/>
  <c r="CE202" i="47"/>
  <c r="CA202" i="47"/>
  <c r="BW202" i="47"/>
  <c r="BS202" i="47"/>
  <c r="BO202" i="47"/>
  <c r="BK202" i="47"/>
  <c r="BG202" i="47"/>
  <c r="BC202" i="47"/>
  <c r="AY202" i="47"/>
  <c r="AU202" i="47"/>
  <c r="AQ202" i="47"/>
  <c r="AB202" i="47"/>
  <c r="CH198" i="47"/>
  <c r="CD198" i="47"/>
  <c r="BZ198" i="47"/>
  <c r="BV198" i="47"/>
  <c r="BR198" i="47"/>
  <c r="BN198" i="47"/>
  <c r="BJ198" i="47"/>
  <c r="BF198" i="47"/>
  <c r="BB198" i="47"/>
  <c r="AX198" i="47"/>
  <c r="AT198" i="47"/>
  <c r="AO198" i="47"/>
  <c r="AA198" i="47"/>
  <c r="CG198" i="47"/>
  <c r="CC198" i="47"/>
  <c r="BY198" i="47"/>
  <c r="BU198" i="47"/>
  <c r="BQ198" i="47"/>
  <c r="BM198" i="47"/>
  <c r="BI198" i="47"/>
  <c r="BE198" i="47"/>
  <c r="BA198" i="47"/>
  <c r="AW198" i="47"/>
  <c r="AS198" i="47"/>
  <c r="CF198" i="47"/>
  <c r="CB198" i="47"/>
  <c r="BX198" i="47"/>
  <c r="BT198" i="47"/>
  <c r="BP198" i="47"/>
  <c r="BL198" i="47"/>
  <c r="BH198" i="47"/>
  <c r="BD198" i="47"/>
  <c r="AZ198" i="47"/>
  <c r="AV198" i="47"/>
  <c r="AR198" i="47"/>
  <c r="AC198" i="47"/>
  <c r="CI198" i="47"/>
  <c r="CE198" i="47"/>
  <c r="CA198" i="47"/>
  <c r="BW198" i="47"/>
  <c r="BS198" i="47"/>
  <c r="BO198" i="47"/>
  <c r="BK198" i="47"/>
  <c r="BG198" i="47"/>
  <c r="BC198" i="47"/>
  <c r="AY198" i="47"/>
  <c r="AU198" i="47"/>
  <c r="AQ198" i="47"/>
  <c r="AB198" i="47"/>
  <c r="CF226" i="47"/>
  <c r="CB226" i="47"/>
  <c r="BX226" i="47"/>
  <c r="BT226" i="47"/>
  <c r="BP226" i="47"/>
  <c r="BL226" i="47"/>
  <c r="BH226" i="47"/>
  <c r="BD226" i="47"/>
  <c r="AZ226" i="47"/>
  <c r="AV226" i="47"/>
  <c r="AR226" i="47"/>
  <c r="AC226" i="47"/>
  <c r="CI226" i="47"/>
  <c r="CE226" i="47"/>
  <c r="CA226" i="47"/>
  <c r="BW226" i="47"/>
  <c r="BS226" i="47"/>
  <c r="BO226" i="47"/>
  <c r="BK226" i="47"/>
  <c r="BG226" i="47"/>
  <c r="BC226" i="47"/>
  <c r="AY226" i="47"/>
  <c r="AU226" i="47"/>
  <c r="AQ226" i="47"/>
  <c r="AB226" i="47"/>
  <c r="CH226" i="47"/>
  <c r="CD226" i="47"/>
  <c r="BZ226" i="47"/>
  <c r="BV226" i="47"/>
  <c r="BR226" i="47"/>
  <c r="BN226" i="47"/>
  <c r="BJ226" i="47"/>
  <c r="BF226" i="47"/>
  <c r="BB226" i="47"/>
  <c r="AX226" i="47"/>
  <c r="AT226" i="47"/>
  <c r="AO226" i="47"/>
  <c r="AA226" i="47"/>
  <c r="CG226" i="47"/>
  <c r="CC226" i="47"/>
  <c r="BY226" i="47"/>
  <c r="BU226" i="47"/>
  <c r="BQ226" i="47"/>
  <c r="BM226" i="47"/>
  <c r="BI226" i="47"/>
  <c r="BE226" i="47"/>
  <c r="BA226" i="47"/>
  <c r="AW226" i="47"/>
  <c r="AS226" i="47"/>
  <c r="CG222" i="47"/>
  <c r="CC222" i="47"/>
  <c r="BY222" i="47"/>
  <c r="BU222" i="47"/>
  <c r="BQ222" i="47"/>
  <c r="BM222" i="47"/>
  <c r="BI222" i="47"/>
  <c r="BE222" i="47"/>
  <c r="BA222" i="47"/>
  <c r="AW222" i="47"/>
  <c r="AS222" i="47"/>
  <c r="CF222" i="47"/>
  <c r="BX222" i="47"/>
  <c r="BP222" i="47"/>
  <c r="BH222" i="47"/>
  <c r="AZ222" i="47"/>
  <c r="AR222" i="47"/>
  <c r="CH222" i="47"/>
  <c r="BZ222" i="47"/>
  <c r="BR222" i="47"/>
  <c r="BJ222" i="47"/>
  <c r="BB222" i="47"/>
  <c r="AT222" i="47"/>
  <c r="AA222" i="47"/>
  <c r="CI222" i="47"/>
  <c r="CE222" i="47"/>
  <c r="CA222" i="47"/>
  <c r="BW222" i="47"/>
  <c r="BS222" i="47"/>
  <c r="BO222" i="47"/>
  <c r="BK222" i="47"/>
  <c r="BG222" i="47"/>
  <c r="BC222" i="47"/>
  <c r="AY222" i="47"/>
  <c r="AU222" i="47"/>
  <c r="AQ222" i="47"/>
  <c r="AB222" i="47"/>
  <c r="CB222" i="47"/>
  <c r="BT222" i="47"/>
  <c r="BL222" i="47"/>
  <c r="BD222" i="47"/>
  <c r="AV222" i="47"/>
  <c r="AC222" i="47"/>
  <c r="CD222" i="47"/>
  <c r="BV222" i="47"/>
  <c r="BN222" i="47"/>
  <c r="BF222" i="47"/>
  <c r="AX222" i="47"/>
  <c r="AO222" i="47"/>
  <c r="C124" i="46"/>
  <c r="C217" i="46"/>
  <c r="C209" i="46"/>
  <c r="C214" i="46"/>
  <c r="C120" i="46"/>
  <c r="C210" i="46"/>
  <c r="C116" i="46"/>
  <c r="C206" i="46"/>
  <c r="C112" i="46"/>
  <c r="C202" i="46"/>
  <c r="C108" i="46"/>
  <c r="C198" i="46"/>
  <c r="C147" i="47"/>
  <c r="C107" i="46"/>
  <c r="C229" i="46"/>
  <c r="C227" i="46"/>
  <c r="C225" i="46"/>
  <c r="C149" i="47"/>
  <c r="C125" i="46"/>
  <c r="C215" i="46"/>
  <c r="C121" i="46"/>
  <c r="C211" i="46"/>
  <c r="C117" i="46"/>
  <c r="C207" i="46"/>
  <c r="C113" i="46"/>
  <c r="C203" i="46"/>
  <c r="C208" i="46"/>
  <c r="C110" i="46"/>
  <c r="C199" i="46"/>
  <c r="C137" i="46"/>
  <c r="C135" i="46"/>
  <c r="C133" i="46"/>
  <c r="C228" i="46"/>
  <c r="C226" i="46"/>
  <c r="C224" i="46"/>
  <c r="B192" i="47"/>
  <c r="B59" i="47"/>
  <c r="B191" i="47"/>
  <c r="B128" i="47"/>
  <c r="B58" i="47"/>
  <c r="B140" i="47"/>
  <c r="B18" i="47"/>
  <c r="B17" i="47"/>
  <c r="B141" i="47"/>
  <c r="B100" i="47"/>
  <c r="F179" i="46" l="1"/>
  <c r="AG128" i="47"/>
  <c r="AG220" i="47" s="1"/>
  <c r="AF128" i="47"/>
  <c r="AF220" i="47" s="1"/>
  <c r="AI128" i="47"/>
  <c r="AI220" i="47" s="1"/>
  <c r="R128" i="47"/>
  <c r="R220" i="47" s="1"/>
  <c r="Y128" i="47"/>
  <c r="Y220" i="47" s="1"/>
  <c r="AD128" i="47"/>
  <c r="AD220" i="47" s="1"/>
  <c r="W128" i="47"/>
  <c r="W220" i="47" s="1"/>
  <c r="X128" i="47"/>
  <c r="X220" i="47" s="1"/>
  <c r="AK128" i="47"/>
  <c r="AK220" i="47" s="1"/>
  <c r="T128" i="47"/>
  <c r="T220" i="47" s="1"/>
  <c r="AM128" i="47"/>
  <c r="AM220" i="47" s="1"/>
  <c r="AE128" i="47"/>
  <c r="AE220" i="47" s="1"/>
  <c r="U128" i="47"/>
  <c r="U220" i="47" s="1"/>
  <c r="S128" i="47"/>
  <c r="S220" i="47" s="1"/>
  <c r="AH128" i="47"/>
  <c r="AH220" i="47" s="1"/>
  <c r="AL128" i="47"/>
  <c r="AL220" i="47" s="1"/>
  <c r="AJ128" i="47"/>
  <c r="AJ220" i="47" s="1"/>
  <c r="V128" i="47"/>
  <c r="V220" i="47" s="1"/>
  <c r="Q128" i="47"/>
  <c r="Q220" i="47" s="1"/>
  <c r="F527" i="46"/>
  <c r="F528" i="46" s="1"/>
  <c r="F525" i="46"/>
  <c r="F526" i="46" s="1"/>
  <c r="F529" i="46"/>
  <c r="F530" i="46" s="1"/>
  <c r="F531" i="46"/>
  <c r="F532" i="46" s="1"/>
  <c r="AI100" i="47"/>
  <c r="AI192" i="47" s="1"/>
  <c r="AD100" i="47"/>
  <c r="AD192" i="47" s="1"/>
  <c r="AG100" i="47"/>
  <c r="AG192" i="47" s="1"/>
  <c r="Q100" i="47"/>
  <c r="Q192" i="47" s="1"/>
  <c r="W100" i="47"/>
  <c r="W192" i="47" s="1"/>
  <c r="Y100" i="47"/>
  <c r="Y192" i="47" s="1"/>
  <c r="V100" i="47"/>
  <c r="V192" i="47" s="1"/>
  <c r="AM100" i="47"/>
  <c r="AM192" i="47" s="1"/>
  <c r="AH100" i="47"/>
  <c r="AH192" i="47" s="1"/>
  <c r="AK100" i="47"/>
  <c r="AK192" i="47" s="1"/>
  <c r="S100" i="47"/>
  <c r="S192" i="47" s="1"/>
  <c r="AE100" i="47"/>
  <c r="AE192" i="47" s="1"/>
  <c r="AJ100" i="47"/>
  <c r="AJ192" i="47" s="1"/>
  <c r="T100" i="47"/>
  <c r="T192" i="47" s="1"/>
  <c r="R100" i="47"/>
  <c r="R192" i="47" s="1"/>
  <c r="AL100" i="47"/>
  <c r="AL192" i="47" s="1"/>
  <c r="AF100" i="47"/>
  <c r="AF192" i="47" s="1"/>
  <c r="X100" i="47"/>
  <c r="X192" i="47" s="1"/>
  <c r="U100" i="47"/>
  <c r="U192" i="47" s="1"/>
  <c r="AK140" i="47"/>
  <c r="AG140" i="47"/>
  <c r="AJ140" i="47"/>
  <c r="AE140" i="47"/>
  <c r="AI140" i="47"/>
  <c r="AH140" i="47"/>
  <c r="AM140" i="47"/>
  <c r="AL140" i="47"/>
  <c r="AF140" i="47"/>
  <c r="AD140" i="47"/>
  <c r="AM141" i="47"/>
  <c r="AI141" i="47"/>
  <c r="AE141" i="47"/>
  <c r="AK141" i="47"/>
  <c r="AF141" i="47"/>
  <c r="AG141" i="47"/>
  <c r="AL141" i="47"/>
  <c r="AD141" i="47"/>
  <c r="AJ141" i="47"/>
  <c r="AH141" i="47"/>
  <c r="X140" i="47"/>
  <c r="T140" i="47"/>
  <c r="V140" i="47"/>
  <c r="Q140" i="47"/>
  <c r="Y140" i="47"/>
  <c r="R140" i="47"/>
  <c r="W140" i="47"/>
  <c r="U140" i="47"/>
  <c r="S140" i="47"/>
  <c r="W141" i="47"/>
  <c r="S141" i="47"/>
  <c r="X141" i="47"/>
  <c r="R141" i="47"/>
  <c r="V141" i="47"/>
  <c r="U141" i="47"/>
  <c r="T141" i="47"/>
  <c r="Y141" i="47"/>
  <c r="Q141" i="47"/>
  <c r="BI101" i="47"/>
  <c r="BI193" i="47" s="1"/>
  <c r="BJ101" i="47"/>
  <c r="BJ193" i="47" s="1"/>
  <c r="BZ101" i="47"/>
  <c r="BZ193" i="47" s="1"/>
  <c r="CH101" i="47"/>
  <c r="CH193" i="47" s="1"/>
  <c r="AQ101" i="47"/>
  <c r="AY101" i="47"/>
  <c r="AY193" i="47" s="1"/>
  <c r="BG101" i="47"/>
  <c r="BG193" i="47" s="1"/>
  <c r="BS101" i="47"/>
  <c r="BS193" i="47" s="1"/>
  <c r="CA101" i="47"/>
  <c r="CI101" i="47"/>
  <c r="CI193" i="47" s="1"/>
  <c r="AR101" i="47"/>
  <c r="AR193" i="47" s="1"/>
  <c r="AV101" i="47"/>
  <c r="AV193" i="47" s="1"/>
  <c r="AZ101" i="47"/>
  <c r="BD101" i="47"/>
  <c r="BD193" i="47" s="1"/>
  <c r="BH101" i="47"/>
  <c r="BH193" i="47" s="1"/>
  <c r="BL101" i="47"/>
  <c r="BL193" i="47" s="1"/>
  <c r="BP101" i="47"/>
  <c r="BT101" i="47"/>
  <c r="BX101" i="47"/>
  <c r="BX193" i="47" s="1"/>
  <c r="CB101" i="47"/>
  <c r="CB193" i="47" s="1"/>
  <c r="CF101" i="47"/>
  <c r="CF193" i="47" s="1"/>
  <c r="AO101" i="47"/>
  <c r="AO193" i="47" s="1"/>
  <c r="AS101" i="47"/>
  <c r="AS193" i="47" s="1"/>
  <c r="AW101" i="47"/>
  <c r="AW193" i="47" s="1"/>
  <c r="BA101" i="47"/>
  <c r="BA193" i="47" s="1"/>
  <c r="BE101" i="47"/>
  <c r="BM101" i="47"/>
  <c r="BM193" i="47" s="1"/>
  <c r="BQ101" i="47"/>
  <c r="BQ193" i="47" s="1"/>
  <c r="BU101" i="47"/>
  <c r="BY101" i="47"/>
  <c r="BY193" i="47" s="1"/>
  <c r="CC101" i="47"/>
  <c r="CC193" i="47" s="1"/>
  <c r="CG101" i="47"/>
  <c r="CG193" i="47" s="1"/>
  <c r="AP101" i="47"/>
  <c r="AT101" i="47"/>
  <c r="AX101" i="47"/>
  <c r="AX193" i="47" s="1"/>
  <c r="BB101" i="47"/>
  <c r="BB193" i="47" s="1"/>
  <c r="BF101" i="47"/>
  <c r="BF193" i="47" s="1"/>
  <c r="BN101" i="47"/>
  <c r="BN193" i="47" s="1"/>
  <c r="BR101" i="47"/>
  <c r="BV101" i="47"/>
  <c r="BV193" i="47" s="1"/>
  <c r="CD101" i="47"/>
  <c r="AU101" i="47"/>
  <c r="AU193" i="47" s="1"/>
  <c r="BC101" i="47"/>
  <c r="BC193" i="47" s="1"/>
  <c r="BK101" i="47"/>
  <c r="BK193" i="47" s="1"/>
  <c r="BO101" i="47"/>
  <c r="BO193" i="47" s="1"/>
  <c r="BW101" i="47"/>
  <c r="CE101" i="47"/>
  <c r="CE193" i="47" s="1"/>
  <c r="C192" i="46"/>
  <c r="C140" i="46"/>
  <c r="C100" i="46"/>
  <c r="C221" i="46"/>
  <c r="C141" i="46"/>
  <c r="C196" i="46"/>
  <c r="C220" i="46"/>
  <c r="C193" i="46"/>
  <c r="C195" i="46"/>
  <c r="C103" i="46"/>
  <c r="C128" i="46"/>
  <c r="C129" i="46"/>
  <c r="C104" i="46"/>
  <c r="C101" i="46"/>
  <c r="P101" i="47"/>
  <c r="P193" i="47" s="1"/>
  <c r="J101" i="47"/>
  <c r="J193" i="47" s="1"/>
  <c r="BR193" i="47"/>
  <c r="AA101" i="47"/>
  <c r="AA193" i="47" s="1"/>
  <c r="I101" i="47"/>
  <c r="I193" i="47" s="1"/>
  <c r="G101" i="47"/>
  <c r="G193" i="47" s="1"/>
  <c r="F101" i="47"/>
  <c r="F193" i="47" s="1"/>
  <c r="H101" i="47"/>
  <c r="H193" i="47" s="1"/>
  <c r="M101" i="47"/>
  <c r="M193" i="47" s="1"/>
  <c r="L101" i="47"/>
  <c r="L193" i="47" s="1"/>
  <c r="K101" i="47"/>
  <c r="K193" i="47" s="1"/>
  <c r="D101" i="47"/>
  <c r="D193" i="47" s="1"/>
  <c r="CD193" i="47"/>
  <c r="BE193" i="47"/>
  <c r="AB101" i="47"/>
  <c r="AB193" i="47" s="1"/>
  <c r="BT193" i="47"/>
  <c r="AC101" i="47"/>
  <c r="AC193" i="47" s="1"/>
  <c r="BU193" i="47"/>
  <c r="AT193" i="47"/>
  <c r="BP193" i="47"/>
  <c r="E101" i="47"/>
  <c r="E193" i="47" s="1"/>
  <c r="N101" i="47"/>
  <c r="N193" i="47" s="1"/>
  <c r="O101" i="47"/>
  <c r="O193" i="47" s="1"/>
  <c r="AP193" i="47"/>
  <c r="AQ193" i="47"/>
  <c r="BW193" i="47"/>
  <c r="CA193" i="47"/>
  <c r="AZ193" i="47"/>
  <c r="L104" i="47"/>
  <c r="L196" i="47" s="1"/>
  <c r="J104" i="47"/>
  <c r="J196" i="47" s="1"/>
  <c r="I104" i="47"/>
  <c r="I196" i="47" s="1"/>
  <c r="AS104" i="47"/>
  <c r="AS196" i="47" s="1"/>
  <c r="BV104" i="47"/>
  <c r="BV196" i="47" s="1"/>
  <c r="BF104" i="47"/>
  <c r="BF196" i="47" s="1"/>
  <c r="AO104" i="47"/>
  <c r="AO196" i="47" s="1"/>
  <c r="BY104" i="47"/>
  <c r="BY196" i="47" s="1"/>
  <c r="BG104" i="47"/>
  <c r="BG196" i="47" s="1"/>
  <c r="AB104" i="47"/>
  <c r="AB196" i="47" s="1"/>
  <c r="CB104" i="47"/>
  <c r="CB196" i="47" s="1"/>
  <c r="BL104" i="47"/>
  <c r="BL196" i="47" s="1"/>
  <c r="AV104" i="47"/>
  <c r="AV196" i="47" s="1"/>
  <c r="CE104" i="47"/>
  <c r="CE196" i="47" s="1"/>
  <c r="BO104" i="47"/>
  <c r="BO196" i="47" s="1"/>
  <c r="AW104" i="47"/>
  <c r="AW196" i="47" s="1"/>
  <c r="CH104" i="47"/>
  <c r="CH196" i="47" s="1"/>
  <c r="BB104" i="47"/>
  <c r="BB196" i="47" s="1"/>
  <c r="BU104" i="47"/>
  <c r="BU196" i="47" s="1"/>
  <c r="BI104" i="47"/>
  <c r="BI196" i="47" s="1"/>
  <c r="BH104" i="47"/>
  <c r="BH196" i="47" s="1"/>
  <c r="CA104" i="47"/>
  <c r="CA196" i="47" s="1"/>
  <c r="AQ104" i="47"/>
  <c r="AQ196" i="47" s="1"/>
  <c r="D104" i="47"/>
  <c r="D196" i="47" s="1"/>
  <c r="K104" i="47"/>
  <c r="K196" i="47" s="1"/>
  <c r="M104" i="47"/>
  <c r="M196" i="47" s="1"/>
  <c r="BN104" i="47"/>
  <c r="BN196" i="47" s="1"/>
  <c r="AX104" i="47"/>
  <c r="AX196" i="47" s="1"/>
  <c r="BQ104" i="47"/>
  <c r="BQ196" i="47" s="1"/>
  <c r="BD104" i="47"/>
  <c r="BD196" i="47" s="1"/>
  <c r="BW104" i="47"/>
  <c r="BW196" i="47" s="1"/>
  <c r="P104" i="47"/>
  <c r="P196" i="47" s="1"/>
  <c r="O104" i="47"/>
  <c r="O196" i="47" s="1"/>
  <c r="N104" i="47"/>
  <c r="N196" i="47" s="1"/>
  <c r="G104" i="47"/>
  <c r="G196" i="47" s="1"/>
  <c r="BZ104" i="47"/>
  <c r="BZ196" i="47" s="1"/>
  <c r="BJ104" i="47"/>
  <c r="BJ196" i="47" s="1"/>
  <c r="AT104" i="47"/>
  <c r="AT196" i="47" s="1"/>
  <c r="CC104" i="47"/>
  <c r="CC196" i="47" s="1"/>
  <c r="BM104" i="47"/>
  <c r="BM196" i="47" s="1"/>
  <c r="AU104" i="47"/>
  <c r="AU196" i="47" s="1"/>
  <c r="CF104" i="47"/>
  <c r="CF196" i="47" s="1"/>
  <c r="BP104" i="47"/>
  <c r="BP196" i="47" s="1"/>
  <c r="AZ104" i="47"/>
  <c r="AZ196" i="47" s="1"/>
  <c r="CI104" i="47"/>
  <c r="CI196" i="47" s="1"/>
  <c r="BS104" i="47"/>
  <c r="BS196" i="47" s="1"/>
  <c r="BA104" i="47"/>
  <c r="BA196" i="47" s="1"/>
  <c r="H104" i="47"/>
  <c r="H196" i="47" s="1"/>
  <c r="E104" i="47"/>
  <c r="E196" i="47" s="1"/>
  <c r="F104" i="47"/>
  <c r="F196" i="47" s="1"/>
  <c r="BR104" i="47"/>
  <c r="BR196" i="47" s="1"/>
  <c r="AA104" i="47"/>
  <c r="AA196" i="47" s="1"/>
  <c r="BC104" i="47"/>
  <c r="BC196" i="47" s="1"/>
  <c r="BX104" i="47"/>
  <c r="BX196" i="47" s="1"/>
  <c r="AR104" i="47"/>
  <c r="AR196" i="47" s="1"/>
  <c r="BK104" i="47"/>
  <c r="BK196" i="47" s="1"/>
  <c r="AP104" i="47"/>
  <c r="AP196" i="47" s="1"/>
  <c r="CD104" i="47"/>
  <c r="CD196" i="47" s="1"/>
  <c r="CG104" i="47"/>
  <c r="CG196" i="47" s="1"/>
  <c r="AY104" i="47"/>
  <c r="AY196" i="47" s="1"/>
  <c r="BT104" i="47"/>
  <c r="BT196" i="47" s="1"/>
  <c r="AC104" i="47"/>
  <c r="AC196" i="47" s="1"/>
  <c r="BE104" i="47"/>
  <c r="BE196" i="47" s="1"/>
  <c r="K141" i="47"/>
  <c r="E141" i="47"/>
  <c r="M141" i="47"/>
  <c r="CD141" i="47"/>
  <c r="AX141" i="47"/>
  <c r="CA141" i="47"/>
  <c r="BK141" i="47"/>
  <c r="AU141" i="47"/>
  <c r="BT141" i="47"/>
  <c r="AC141" i="47"/>
  <c r="BJ141" i="47"/>
  <c r="CG141" i="47"/>
  <c r="BQ141" i="47"/>
  <c r="BA141" i="47"/>
  <c r="CF141" i="47"/>
  <c r="AZ141" i="47"/>
  <c r="BW141" i="47"/>
  <c r="BL141" i="47"/>
  <c r="BB141" i="47"/>
  <c r="BM141" i="47"/>
  <c r="BX141" i="47"/>
  <c r="P141" i="47"/>
  <c r="I141" i="47"/>
  <c r="BN141" i="47"/>
  <c r="BS141" i="47"/>
  <c r="BC141" i="47"/>
  <c r="BD141" i="47"/>
  <c r="AT141" i="47"/>
  <c r="BI141" i="47"/>
  <c r="BP141" i="47"/>
  <c r="O141" i="47"/>
  <c r="J141" i="47"/>
  <c r="D141" i="47"/>
  <c r="H141" i="47"/>
  <c r="BF141" i="47"/>
  <c r="CE141" i="47"/>
  <c r="BO141" i="47"/>
  <c r="AY141" i="47"/>
  <c r="CB141" i="47"/>
  <c r="AV141" i="47"/>
  <c r="BR141" i="47"/>
  <c r="AA141" i="47"/>
  <c r="BU141" i="47"/>
  <c r="BE141" i="47"/>
  <c r="BH141" i="47"/>
  <c r="G141" i="47"/>
  <c r="N141" i="47"/>
  <c r="L141" i="47"/>
  <c r="F141" i="47"/>
  <c r="AP141" i="47"/>
  <c r="BV141" i="47"/>
  <c r="AO141" i="47"/>
  <c r="BG141" i="47"/>
  <c r="AQ141" i="47"/>
  <c r="CH141" i="47"/>
  <c r="CC141" i="47"/>
  <c r="AW141" i="47"/>
  <c r="AR141" i="47"/>
  <c r="CI141" i="47"/>
  <c r="AB141" i="47"/>
  <c r="BZ141" i="47"/>
  <c r="BY141" i="47"/>
  <c r="AS141" i="47"/>
  <c r="O103" i="47"/>
  <c r="O195" i="47" s="1"/>
  <c r="I103" i="47"/>
  <c r="I195" i="47" s="1"/>
  <c r="L103" i="47"/>
  <c r="L195" i="47" s="1"/>
  <c r="AP103" i="47"/>
  <c r="AP195" i="47" s="1"/>
  <c r="CC103" i="47"/>
  <c r="CC195" i="47" s="1"/>
  <c r="AW103" i="47"/>
  <c r="AW195" i="47" s="1"/>
  <c r="BX103" i="47"/>
  <c r="BX195" i="47" s="1"/>
  <c r="BH103" i="47"/>
  <c r="BH195" i="47" s="1"/>
  <c r="AR103" i="47"/>
  <c r="AR195" i="47" s="1"/>
  <c r="BS103" i="47"/>
  <c r="BS195" i="47" s="1"/>
  <c r="AB103" i="47"/>
  <c r="AB195" i="47" s="1"/>
  <c r="BI103" i="47"/>
  <c r="BI195" i="47" s="1"/>
  <c r="CD103" i="47"/>
  <c r="CD195" i="47" s="1"/>
  <c r="BN103" i="47"/>
  <c r="BN195" i="47" s="1"/>
  <c r="AX103" i="47"/>
  <c r="AX195" i="47" s="1"/>
  <c r="CE103" i="47"/>
  <c r="CE195" i="47" s="1"/>
  <c r="AY103" i="47"/>
  <c r="AY195" i="47" s="1"/>
  <c r="BU103" i="47"/>
  <c r="BU195" i="47" s="1"/>
  <c r="BT103" i="47"/>
  <c r="BT195" i="47" s="1"/>
  <c r="BD103" i="47"/>
  <c r="BD195" i="47" s="1"/>
  <c r="BK103" i="47"/>
  <c r="BK195" i="47" s="1"/>
  <c r="BA103" i="47"/>
  <c r="BA195" i="47" s="1"/>
  <c r="BJ103" i="47"/>
  <c r="BJ195" i="47" s="1"/>
  <c r="BW103" i="47"/>
  <c r="BW195" i="47" s="1"/>
  <c r="G103" i="47"/>
  <c r="G195" i="47" s="1"/>
  <c r="P103" i="47"/>
  <c r="P195" i="47" s="1"/>
  <c r="H103" i="47"/>
  <c r="H195" i="47" s="1"/>
  <c r="J103" i="47"/>
  <c r="J195" i="47" s="1"/>
  <c r="AZ103" i="47"/>
  <c r="AZ195" i="47" s="1"/>
  <c r="BY103" i="47"/>
  <c r="BY195" i="47" s="1"/>
  <c r="BV103" i="47"/>
  <c r="BV195" i="47" s="1"/>
  <c r="AO103" i="47"/>
  <c r="AO195" i="47" s="1"/>
  <c r="N103" i="47"/>
  <c r="N195" i="47" s="1"/>
  <c r="E103" i="47"/>
  <c r="E195" i="47" s="1"/>
  <c r="BE103" i="47"/>
  <c r="BE195" i="47" s="1"/>
  <c r="CB103" i="47"/>
  <c r="CB195" i="47" s="1"/>
  <c r="BL103" i="47"/>
  <c r="BL195" i="47" s="1"/>
  <c r="AV103" i="47"/>
  <c r="AV195" i="47" s="1"/>
  <c r="CA103" i="47"/>
  <c r="CA195" i="47" s="1"/>
  <c r="AU103" i="47"/>
  <c r="AU195" i="47" s="1"/>
  <c r="BQ103" i="47"/>
  <c r="BQ195" i="47" s="1"/>
  <c r="CH103" i="47"/>
  <c r="CH195" i="47" s="1"/>
  <c r="BR103" i="47"/>
  <c r="BR195" i="47" s="1"/>
  <c r="BB103" i="47"/>
  <c r="BB195" i="47" s="1"/>
  <c r="AA103" i="47"/>
  <c r="AA195" i="47" s="1"/>
  <c r="BG103" i="47"/>
  <c r="BG195" i="47" s="1"/>
  <c r="K103" i="47"/>
  <c r="K195" i="47" s="1"/>
  <c r="D103" i="47"/>
  <c r="D195" i="47" s="1"/>
  <c r="M103" i="47"/>
  <c r="M195" i="47" s="1"/>
  <c r="F103" i="47"/>
  <c r="F195" i="47" s="1"/>
  <c r="AC103" i="47"/>
  <c r="AC195" i="47" s="1"/>
  <c r="CG103" i="47"/>
  <c r="CG195" i="47" s="1"/>
  <c r="BZ103" i="47"/>
  <c r="BZ195" i="47" s="1"/>
  <c r="AT103" i="47"/>
  <c r="AT195" i="47" s="1"/>
  <c r="AQ103" i="47"/>
  <c r="AQ195" i="47" s="1"/>
  <c r="BM103" i="47"/>
  <c r="BM195" i="47" s="1"/>
  <c r="CF103" i="47"/>
  <c r="CF195" i="47" s="1"/>
  <c r="BP103" i="47"/>
  <c r="BP195" i="47" s="1"/>
  <c r="CI103" i="47"/>
  <c r="CI195" i="47" s="1"/>
  <c r="BC103" i="47"/>
  <c r="BC195" i="47" s="1"/>
  <c r="AS103" i="47"/>
  <c r="AS195" i="47" s="1"/>
  <c r="BF103" i="47"/>
  <c r="BF195" i="47" s="1"/>
  <c r="BO103" i="47"/>
  <c r="BO195" i="47" s="1"/>
  <c r="J140" i="47"/>
  <c r="D140" i="47"/>
  <c r="G140" i="47"/>
  <c r="K140" i="47"/>
  <c r="AP140" i="47"/>
  <c r="BX140" i="47"/>
  <c r="BH140" i="47"/>
  <c r="AR140" i="47"/>
  <c r="CA140" i="47"/>
  <c r="BK140" i="47"/>
  <c r="AU140" i="47"/>
  <c r="CD140" i="47"/>
  <c r="BN140" i="47"/>
  <c r="AX140" i="47"/>
  <c r="CG140" i="47"/>
  <c r="BQ140" i="47"/>
  <c r="BA140" i="47"/>
  <c r="P140" i="47"/>
  <c r="BT140" i="47"/>
  <c r="AC140" i="47"/>
  <c r="BG140" i="47"/>
  <c r="BZ140" i="47"/>
  <c r="AT140" i="47"/>
  <c r="BM140" i="47"/>
  <c r="O140" i="47"/>
  <c r="H140" i="47"/>
  <c r="BP140" i="47"/>
  <c r="CI140" i="47"/>
  <c r="BC140" i="47"/>
  <c r="BV140" i="47"/>
  <c r="AO140" i="47"/>
  <c r="BI140" i="47"/>
  <c r="N140" i="47"/>
  <c r="I140" i="47"/>
  <c r="L140" i="47"/>
  <c r="CB140" i="47"/>
  <c r="BL140" i="47"/>
  <c r="AV140" i="47"/>
  <c r="CE140" i="47"/>
  <c r="BO140" i="47"/>
  <c r="AY140" i="47"/>
  <c r="CH140" i="47"/>
  <c r="BR140" i="47"/>
  <c r="BB140" i="47"/>
  <c r="AA140" i="47"/>
  <c r="BU140" i="47"/>
  <c r="BE140" i="47"/>
  <c r="F140" i="47"/>
  <c r="M140" i="47"/>
  <c r="BD140" i="47"/>
  <c r="BW140" i="47"/>
  <c r="AQ140" i="47"/>
  <c r="BJ140" i="47"/>
  <c r="CC140" i="47"/>
  <c r="AW140" i="47"/>
  <c r="E140" i="47"/>
  <c r="CF140" i="47"/>
  <c r="AZ140" i="47"/>
  <c r="BS140" i="47"/>
  <c r="AB140" i="47"/>
  <c r="BF140" i="47"/>
  <c r="BY140" i="47"/>
  <c r="AS140" i="47"/>
  <c r="D128" i="47"/>
  <c r="D220" i="47" s="1"/>
  <c r="N128" i="47"/>
  <c r="N220" i="47" s="1"/>
  <c r="BX128" i="47"/>
  <c r="BX220" i="47" s="1"/>
  <c r="BH128" i="47"/>
  <c r="BH220" i="47" s="1"/>
  <c r="AR128" i="47"/>
  <c r="AR220" i="47" s="1"/>
  <c r="CA128" i="47"/>
  <c r="CA220" i="47" s="1"/>
  <c r="BK128" i="47"/>
  <c r="BK220" i="47" s="1"/>
  <c r="AU128" i="47"/>
  <c r="AU220" i="47" s="1"/>
  <c r="CD128" i="47"/>
  <c r="CD220" i="47" s="1"/>
  <c r="BN128" i="47"/>
  <c r="BN220" i="47" s="1"/>
  <c r="AX128" i="47"/>
  <c r="AX220" i="47" s="1"/>
  <c r="CG128" i="47"/>
  <c r="CG220" i="47" s="1"/>
  <c r="BQ128" i="47"/>
  <c r="BQ220" i="47" s="1"/>
  <c r="BA128" i="47"/>
  <c r="BA220" i="47" s="1"/>
  <c r="BT128" i="47"/>
  <c r="BT220" i="47" s="1"/>
  <c r="AC128" i="47"/>
  <c r="AC220" i="47" s="1"/>
  <c r="BG128" i="47"/>
  <c r="BG220" i="47" s="1"/>
  <c r="BZ128" i="47"/>
  <c r="BZ220" i="47" s="1"/>
  <c r="AT128" i="47"/>
  <c r="AT220" i="47" s="1"/>
  <c r="BM128" i="47"/>
  <c r="BM220" i="47" s="1"/>
  <c r="L128" i="47"/>
  <c r="L220" i="47" s="1"/>
  <c r="J128" i="47"/>
  <c r="J220" i="47" s="1"/>
  <c r="M128" i="47"/>
  <c r="M220" i="47" s="1"/>
  <c r="CF128" i="47"/>
  <c r="CF220" i="47" s="1"/>
  <c r="AZ128" i="47"/>
  <c r="AZ220" i="47" s="1"/>
  <c r="BS128" i="47"/>
  <c r="BS220" i="47" s="1"/>
  <c r="AB128" i="47"/>
  <c r="AB220" i="47" s="1"/>
  <c r="BF128" i="47"/>
  <c r="BF220" i="47" s="1"/>
  <c r="BY128" i="47"/>
  <c r="BY220" i="47" s="1"/>
  <c r="AS128" i="47"/>
  <c r="AS220" i="47" s="1"/>
  <c r="H128" i="47"/>
  <c r="H220" i="47" s="1"/>
  <c r="E128" i="47"/>
  <c r="E220" i="47" s="1"/>
  <c r="G128" i="47"/>
  <c r="G220" i="47" s="1"/>
  <c r="K128" i="47"/>
  <c r="K220" i="47" s="1"/>
  <c r="AP128" i="47"/>
  <c r="AP220" i="47" s="1"/>
  <c r="CB128" i="47"/>
  <c r="CB220" i="47" s="1"/>
  <c r="BL128" i="47"/>
  <c r="BL220" i="47" s="1"/>
  <c r="AV128" i="47"/>
  <c r="AV220" i="47" s="1"/>
  <c r="CE128" i="47"/>
  <c r="CE220" i="47" s="1"/>
  <c r="BO128" i="47"/>
  <c r="BO220" i="47" s="1"/>
  <c r="AY128" i="47"/>
  <c r="AY220" i="47" s="1"/>
  <c r="CH128" i="47"/>
  <c r="CH220" i="47" s="1"/>
  <c r="BR128" i="47"/>
  <c r="BR220" i="47" s="1"/>
  <c r="BB128" i="47"/>
  <c r="BB220" i="47" s="1"/>
  <c r="AA128" i="47"/>
  <c r="AA220" i="47" s="1"/>
  <c r="BU128" i="47"/>
  <c r="BU220" i="47" s="1"/>
  <c r="BE128" i="47"/>
  <c r="BE220" i="47" s="1"/>
  <c r="P128" i="47"/>
  <c r="P220" i="47" s="1"/>
  <c r="O128" i="47"/>
  <c r="O220" i="47" s="1"/>
  <c r="I128" i="47"/>
  <c r="I220" i="47" s="1"/>
  <c r="F128" i="47"/>
  <c r="F220" i="47" s="1"/>
  <c r="BD128" i="47"/>
  <c r="BD220" i="47" s="1"/>
  <c r="BW128" i="47"/>
  <c r="BW220" i="47" s="1"/>
  <c r="AQ128" i="47"/>
  <c r="AQ220" i="47" s="1"/>
  <c r="BJ128" i="47"/>
  <c r="BJ220" i="47" s="1"/>
  <c r="CC128" i="47"/>
  <c r="CC220" i="47" s="1"/>
  <c r="AW128" i="47"/>
  <c r="AW220" i="47" s="1"/>
  <c r="BP128" i="47"/>
  <c r="BP220" i="47" s="1"/>
  <c r="CI128" i="47"/>
  <c r="CI220" i="47" s="1"/>
  <c r="BC128" i="47"/>
  <c r="BC220" i="47" s="1"/>
  <c r="BV128" i="47"/>
  <c r="BV220" i="47" s="1"/>
  <c r="AO128" i="47"/>
  <c r="AO220" i="47" s="1"/>
  <c r="BI128" i="47"/>
  <c r="BI220" i="47" s="1"/>
  <c r="P100" i="47"/>
  <c r="P192" i="47" s="1"/>
  <c r="G100" i="47"/>
  <c r="G192" i="47" s="1"/>
  <c r="N100" i="47"/>
  <c r="N192" i="47" s="1"/>
  <c r="AB100" i="47"/>
  <c r="AB192" i="47" s="1"/>
  <c r="BV100" i="47"/>
  <c r="BV192" i="47" s="1"/>
  <c r="BF100" i="47"/>
  <c r="BF192" i="47" s="1"/>
  <c r="AO100" i="47"/>
  <c r="AO192" i="47" s="1"/>
  <c r="BY100" i="47"/>
  <c r="BY192" i="47" s="1"/>
  <c r="BI100" i="47"/>
  <c r="BI192" i="47" s="1"/>
  <c r="AQ100" i="47"/>
  <c r="AQ192" i="47" s="1"/>
  <c r="BX100" i="47"/>
  <c r="BX192" i="47" s="1"/>
  <c r="BH100" i="47"/>
  <c r="BH192" i="47" s="1"/>
  <c r="AR100" i="47"/>
  <c r="AR192" i="47" s="1"/>
  <c r="CA100" i="47"/>
  <c r="CA192" i="47" s="1"/>
  <c r="BK100" i="47"/>
  <c r="BK192" i="47" s="1"/>
  <c r="AS100" i="47"/>
  <c r="AS192" i="47" s="1"/>
  <c r="CH100" i="47"/>
  <c r="CH192" i="47" s="1"/>
  <c r="BB100" i="47"/>
  <c r="BB192" i="47" s="1"/>
  <c r="AA100" i="47"/>
  <c r="AA192" i="47" s="1"/>
  <c r="BE100" i="47"/>
  <c r="BE192" i="47" s="1"/>
  <c r="BT100" i="47"/>
  <c r="BT192" i="47" s="1"/>
  <c r="AC100" i="47"/>
  <c r="AC192" i="47" s="1"/>
  <c r="BG100" i="47"/>
  <c r="BG192" i="47" s="1"/>
  <c r="H100" i="47"/>
  <c r="H192" i="47" s="1"/>
  <c r="F100" i="47"/>
  <c r="F192" i="47" s="1"/>
  <c r="J100" i="47"/>
  <c r="J192" i="47" s="1"/>
  <c r="M100" i="47"/>
  <c r="M192" i="47" s="1"/>
  <c r="CD100" i="47"/>
  <c r="CD192" i="47" s="1"/>
  <c r="AX100" i="47"/>
  <c r="AX192" i="47" s="1"/>
  <c r="BQ100" i="47"/>
  <c r="BQ192" i="47" s="1"/>
  <c r="CF100" i="47"/>
  <c r="CF192" i="47" s="1"/>
  <c r="AZ100" i="47"/>
  <c r="AZ192" i="47" s="1"/>
  <c r="BS100" i="47"/>
  <c r="BS192" i="47" s="1"/>
  <c r="D100" i="47"/>
  <c r="D192" i="47" s="1"/>
  <c r="E100" i="47"/>
  <c r="E192" i="47" s="1"/>
  <c r="BZ100" i="47"/>
  <c r="BZ192" i="47" s="1"/>
  <c r="BJ100" i="47"/>
  <c r="BJ192" i="47" s="1"/>
  <c r="AT100" i="47"/>
  <c r="AT192" i="47" s="1"/>
  <c r="CC100" i="47"/>
  <c r="CC192" i="47" s="1"/>
  <c r="BM100" i="47"/>
  <c r="BM192" i="47" s="1"/>
  <c r="AU100" i="47"/>
  <c r="AU192" i="47" s="1"/>
  <c r="CB100" i="47"/>
  <c r="CB192" i="47" s="1"/>
  <c r="BL100" i="47"/>
  <c r="BL192" i="47" s="1"/>
  <c r="AV100" i="47"/>
  <c r="AV192" i="47" s="1"/>
  <c r="CE100" i="47"/>
  <c r="CE192" i="47" s="1"/>
  <c r="BO100" i="47"/>
  <c r="BO192" i="47" s="1"/>
  <c r="AW100" i="47"/>
  <c r="AW192" i="47" s="1"/>
  <c r="L100" i="47"/>
  <c r="L192" i="47" s="1"/>
  <c r="K100" i="47"/>
  <c r="K192" i="47" s="1"/>
  <c r="O100" i="47"/>
  <c r="O192" i="47" s="1"/>
  <c r="I100" i="47"/>
  <c r="I192" i="47" s="1"/>
  <c r="BR100" i="47"/>
  <c r="BR192" i="47" s="1"/>
  <c r="BU100" i="47"/>
  <c r="BU192" i="47" s="1"/>
  <c r="BC100" i="47"/>
  <c r="BC192" i="47" s="1"/>
  <c r="BD100" i="47"/>
  <c r="BD192" i="47" s="1"/>
  <c r="BW100" i="47"/>
  <c r="BW192" i="47" s="1"/>
  <c r="AP100" i="47"/>
  <c r="AP192" i="47" s="1"/>
  <c r="BN100" i="47"/>
  <c r="BN192" i="47" s="1"/>
  <c r="CG100" i="47"/>
  <c r="CG192" i="47" s="1"/>
  <c r="AY100" i="47"/>
  <c r="AY192" i="47" s="1"/>
  <c r="BP100" i="47"/>
  <c r="BP192" i="47" s="1"/>
  <c r="CI100" i="47"/>
  <c r="CI192" i="47" s="1"/>
  <c r="BA100" i="47"/>
  <c r="BA192" i="47" s="1"/>
  <c r="AZ221" i="47"/>
  <c r="AY221" i="47"/>
  <c r="CE221" i="47"/>
  <c r="AC221" i="47"/>
  <c r="AS221" i="47"/>
  <c r="BI221" i="47"/>
  <c r="AT221" i="47"/>
  <c r="CB221" i="47"/>
  <c r="AB221" i="47"/>
  <c r="BS221" i="47"/>
  <c r="CI221" i="47"/>
  <c r="AV221" i="47"/>
  <c r="AW221" i="47"/>
  <c r="CC221" i="47"/>
  <c r="AP221" i="47"/>
  <c r="L221" i="47"/>
  <c r="O221" i="47"/>
  <c r="E221" i="47"/>
  <c r="AR221" i="47"/>
  <c r="BV221" i="47"/>
  <c r="AU221" i="47"/>
  <c r="BK221" i="47"/>
  <c r="CA221" i="47"/>
  <c r="AX221" i="47"/>
  <c r="CF221" i="47"/>
  <c r="BJ221" i="47"/>
  <c r="BE221" i="47"/>
  <c r="BU221" i="47"/>
  <c r="AA221" i="47"/>
  <c r="BR221" i="47"/>
  <c r="D221" i="47"/>
  <c r="K221" i="47"/>
  <c r="M221" i="47"/>
  <c r="CD221" i="47"/>
  <c r="BO221" i="47"/>
  <c r="BF221" i="47"/>
  <c r="BT221" i="47"/>
  <c r="BY221" i="47"/>
  <c r="H221" i="47"/>
  <c r="J221" i="47"/>
  <c r="P221" i="47"/>
  <c r="BH221" i="47"/>
  <c r="BC221" i="47"/>
  <c r="BN221" i="47"/>
  <c r="BZ221" i="47"/>
  <c r="BM221" i="47"/>
  <c r="BB221" i="47"/>
  <c r="BP221" i="47"/>
  <c r="AQ221" i="47"/>
  <c r="BG221" i="47"/>
  <c r="BW221" i="47"/>
  <c r="AO221" i="47"/>
  <c r="BX221" i="47"/>
  <c r="BD221" i="47"/>
  <c r="CH221" i="47"/>
  <c r="BA221" i="47"/>
  <c r="BQ221" i="47"/>
  <c r="CG221" i="47"/>
  <c r="BL221" i="47"/>
  <c r="G221" i="47"/>
  <c r="N221" i="47"/>
  <c r="F221" i="47"/>
  <c r="I221" i="47"/>
  <c r="C134" i="47"/>
  <c r="C106" i="47"/>
  <c r="C114" i="47"/>
  <c r="C118" i="47"/>
  <c r="C122" i="47"/>
  <c r="C227" i="47"/>
  <c r="C212" i="47"/>
  <c r="C201" i="47"/>
  <c r="C205" i="47"/>
  <c r="C216" i="47"/>
  <c r="C129" i="47"/>
  <c r="C222" i="47"/>
  <c r="C198" i="47"/>
  <c r="C202" i="47"/>
  <c r="C206" i="47"/>
  <c r="C211" i="47"/>
  <c r="C215" i="47"/>
  <c r="C108" i="47"/>
  <c r="C113" i="47"/>
  <c r="C117" i="47"/>
  <c r="C121" i="47"/>
  <c r="C125" i="47"/>
  <c r="C130" i="47"/>
  <c r="C223" i="47"/>
  <c r="C224" i="47"/>
  <c r="C228" i="47"/>
  <c r="C133" i="47"/>
  <c r="C137" i="47"/>
  <c r="C209" i="47"/>
  <c r="C226" i="47"/>
  <c r="C210" i="47"/>
  <c r="C214" i="47"/>
  <c r="C131" i="47"/>
  <c r="C135" i="47"/>
  <c r="C199" i="47"/>
  <c r="C203" i="47"/>
  <c r="C207" i="47"/>
  <c r="C132" i="47"/>
  <c r="C136" i="47"/>
  <c r="C112" i="47"/>
  <c r="C116" i="47"/>
  <c r="C120" i="47"/>
  <c r="C225" i="47"/>
  <c r="C229" i="47"/>
  <c r="C109" i="47"/>
  <c r="C124" i="47"/>
  <c r="C110" i="47"/>
  <c r="C107" i="47"/>
  <c r="C111" i="47"/>
  <c r="C115" i="47"/>
  <c r="C119" i="47"/>
  <c r="C123" i="47"/>
  <c r="C200" i="47"/>
  <c r="C204" i="47"/>
  <c r="C208" i="47"/>
  <c r="C213" i="47"/>
  <c r="C217" i="47"/>
  <c r="F179" i="47" l="1"/>
  <c r="F527" i="47"/>
  <c r="F528" i="47" s="1"/>
  <c r="F525" i="47"/>
  <c r="F526" i="47" s="1"/>
  <c r="F531" i="47"/>
  <c r="F532" i="47" s="1"/>
  <c r="F529" i="47"/>
  <c r="F530" i="47" s="1"/>
  <c r="C193" i="47"/>
  <c r="C101" i="47"/>
  <c r="C196" i="47"/>
  <c r="C128" i="47"/>
  <c r="C221" i="47"/>
  <c r="C192" i="47"/>
  <c r="C220" i="47"/>
  <c r="C140" i="47"/>
  <c r="C195" i="47"/>
  <c r="C141" i="47"/>
  <c r="C103" i="47"/>
  <c r="C104" i="47"/>
  <c r="C100" i="47"/>
  <c r="Y98" i="6" l="1"/>
  <c r="Y63" i="6"/>
  <c r="Q24" i="6"/>
  <c r="E108" i="28" l="1"/>
  <c r="D108" i="28" s="1"/>
  <c r="E109" i="28"/>
  <c r="D109" i="28" s="1"/>
  <c r="E110" i="28"/>
  <c r="D110" i="28" s="1"/>
  <c r="E119" i="28"/>
  <c r="D119" i="28" s="1"/>
  <c r="E118" i="28"/>
  <c r="D118" i="28" s="1"/>
  <c r="E117" i="28"/>
  <c r="D117" i="28" s="1"/>
  <c r="E116" i="28"/>
  <c r="D116" i="28" s="1"/>
  <c r="E115" i="28"/>
  <c r="D115" i="28" s="1"/>
  <c r="E114" i="28"/>
  <c r="D114" i="28" s="1"/>
  <c r="E113" i="28"/>
  <c r="D113" i="28" s="1"/>
  <c r="E112" i="28"/>
  <c r="D112" i="28" s="1"/>
  <c r="D111" i="28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Z15" i="4"/>
  <c r="J15" i="4"/>
  <c r="I15" i="4"/>
  <c r="H15" i="4"/>
  <c r="G15" i="4"/>
  <c r="F15" i="4"/>
  <c r="E15" i="4"/>
  <c r="D15" i="4"/>
  <c r="AB70" i="28" l="1"/>
  <c r="AB69" i="28"/>
  <c r="AB68" i="28"/>
  <c r="AB67" i="28"/>
  <c r="AB66" i="28"/>
  <c r="K65" i="28"/>
  <c r="CW65" i="28" s="1"/>
  <c r="K70" i="28"/>
  <c r="K69" i="28"/>
  <c r="K68" i="28"/>
  <c r="K67" i="28"/>
  <c r="K66" i="28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CW70" i="28" l="1"/>
  <c r="CW69" i="28"/>
  <c r="CW68" i="28"/>
  <c r="CW66" i="28"/>
  <c r="CW67" i="28"/>
  <c r="J17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Z17" i="4" l="1"/>
  <c r="D17" i="4"/>
  <c r="H17" i="4"/>
  <c r="E17" i="4"/>
  <c r="G17" i="4"/>
  <c r="I17" i="4"/>
  <c r="F17" i="4"/>
  <c r="AB97" i="28" l="1"/>
  <c r="AB96" i="28"/>
  <c r="AB95" i="28"/>
  <c r="AB94" i="28"/>
  <c r="AB93" i="28"/>
  <c r="AB92" i="28"/>
  <c r="AB91" i="28"/>
  <c r="K97" i="28"/>
  <c r="K96" i="28"/>
  <c r="K95" i="28"/>
  <c r="K94" i="28"/>
  <c r="K93" i="28"/>
  <c r="K92" i="28"/>
  <c r="K91" i="28"/>
  <c r="K90" i="28"/>
  <c r="CW90" i="28" s="1"/>
  <c r="J16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CH43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J14" i="4"/>
  <c r="H14" i="4"/>
  <c r="D14" i="4"/>
  <c r="CH14" i="4"/>
  <c r="CW96" i="28" l="1"/>
  <c r="CW94" i="28"/>
  <c r="CW97" i="28"/>
  <c r="CW95" i="28"/>
  <c r="CW93" i="28"/>
  <c r="CW92" i="28"/>
  <c r="CW91" i="28"/>
  <c r="Z16" i="4"/>
  <c r="D16" i="4"/>
  <c r="H16" i="4"/>
  <c r="E16" i="4"/>
  <c r="G16" i="4"/>
  <c r="I16" i="4"/>
  <c r="F16" i="4"/>
  <c r="AB83" i="28" l="1"/>
  <c r="AB82" i="28"/>
  <c r="AB81" i="28"/>
  <c r="AB80" i="28"/>
  <c r="AB79" i="28"/>
  <c r="AB78" i="28"/>
  <c r="K82" i="28"/>
  <c r="K83" i="28"/>
  <c r="K81" i="28"/>
  <c r="K80" i="28"/>
  <c r="K79" i="28"/>
  <c r="K78" i="28"/>
  <c r="K77" i="28"/>
  <c r="CW77" i="28" s="1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J13" i="4"/>
  <c r="H13" i="4"/>
  <c r="D13" i="4"/>
  <c r="CW83" i="28" l="1"/>
  <c r="CW82" i="28"/>
  <c r="CW80" i="28"/>
  <c r="CW78" i="28"/>
  <c r="CW79" i="28"/>
  <c r="CW81" i="28"/>
  <c r="Z14" i="4"/>
  <c r="I14" i="4"/>
  <c r="G14" i="4"/>
  <c r="F14" i="4"/>
  <c r="E14" i="4"/>
  <c r="AB58" i="28" l="1"/>
  <c r="AB57" i="28"/>
  <c r="AB56" i="28"/>
  <c r="AB55" i="28"/>
  <c r="K58" i="28"/>
  <c r="K57" i="28"/>
  <c r="K56" i="28"/>
  <c r="K55" i="28"/>
  <c r="K54" i="28"/>
  <c r="CW54" i="28" s="1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J12" i="4"/>
  <c r="H12" i="4"/>
  <c r="D12" i="4"/>
  <c r="J11" i="4"/>
  <c r="H11" i="4"/>
  <c r="D11" i="4"/>
  <c r="CW57" i="28" l="1"/>
  <c r="CW55" i="28"/>
  <c r="CW56" i="28"/>
  <c r="CW58" i="28"/>
  <c r="Z13" i="4"/>
  <c r="E13" i="4"/>
  <c r="G13" i="4"/>
  <c r="I13" i="4"/>
  <c r="F13" i="4"/>
  <c r="AB47" i="28" l="1"/>
  <c r="AB46" i="28"/>
  <c r="AB45" i="28"/>
  <c r="K47" i="28"/>
  <c r="K46" i="28"/>
  <c r="K45" i="28"/>
  <c r="K44" i="28"/>
  <c r="CW44" i="28" s="1"/>
  <c r="CW47" i="28" l="1"/>
  <c r="CW45" i="28"/>
  <c r="CW46" i="28"/>
  <c r="Z12" i="4"/>
  <c r="E12" i="4"/>
  <c r="G12" i="4"/>
  <c r="I12" i="4"/>
  <c r="F12" i="4"/>
  <c r="AB36" i="28" l="1"/>
  <c r="AB37" i="28"/>
  <c r="K37" i="28"/>
  <c r="K36" i="28"/>
  <c r="K35" i="28"/>
  <c r="CW37" i="28" l="1"/>
  <c r="CW36" i="28"/>
  <c r="Z11" i="4"/>
  <c r="E11" i="4"/>
  <c r="G11" i="4"/>
  <c r="I11" i="4"/>
  <c r="F11" i="4"/>
  <c r="D88" i="28" l="1"/>
  <c r="D87" i="28"/>
  <c r="D86" i="28"/>
  <c r="D75" i="28"/>
  <c r="D74" i="28"/>
  <c r="D73" i="28"/>
  <c r="D63" i="28"/>
  <c r="D62" i="28"/>
  <c r="D61" i="28"/>
  <c r="D52" i="28"/>
  <c r="D51" i="28"/>
  <c r="D50" i="28"/>
  <c r="D42" i="28"/>
  <c r="D41" i="28"/>
  <c r="D40" i="28"/>
  <c r="D33" i="28"/>
  <c r="D32" i="28"/>
  <c r="D31" i="28"/>
  <c r="D85" i="28"/>
  <c r="D72" i="28"/>
  <c r="D60" i="28"/>
  <c r="D49" i="28"/>
  <c r="D39" i="28"/>
  <c r="D30" i="28"/>
  <c r="B31" i="6"/>
  <c r="E31" i="6" s="1"/>
  <c r="B30" i="6"/>
  <c r="E30" i="6" s="1"/>
  <c r="B29" i="6"/>
  <c r="E29" i="6" s="1"/>
  <c r="B28" i="6"/>
  <c r="E28" i="6" s="1"/>
  <c r="C249" i="42" l="1"/>
  <c r="C249" i="43" s="1"/>
  <c r="C249" i="44" s="1"/>
  <c r="C249" i="45" s="1"/>
  <c r="C249" i="46" s="1"/>
  <c r="C249" i="47" s="1"/>
  <c r="AV102" i="41" l="1"/>
  <c r="AZ102" i="41"/>
  <c r="BD102" i="41"/>
  <c r="BH102" i="41"/>
  <c r="BL102" i="41"/>
  <c r="BP102" i="41"/>
  <c r="BT102" i="41"/>
  <c r="BX102" i="41"/>
  <c r="CB102" i="41"/>
  <c r="CF102" i="41"/>
  <c r="AW102" i="41"/>
  <c r="BE102" i="41"/>
  <c r="BM102" i="41"/>
  <c r="BU102" i="41"/>
  <c r="CC102" i="41"/>
  <c r="AT102" i="41"/>
  <c r="BB102" i="41"/>
  <c r="BJ102" i="41"/>
  <c r="BR102" i="41"/>
  <c r="CD102" i="41"/>
  <c r="AU102" i="41"/>
  <c r="AY102" i="41"/>
  <c r="BC102" i="41"/>
  <c r="BG102" i="41"/>
  <c r="BK102" i="41"/>
  <c r="BO102" i="41"/>
  <c r="BS102" i="41"/>
  <c r="BW102" i="41"/>
  <c r="CA102" i="41"/>
  <c r="CE102" i="41"/>
  <c r="CI102" i="41"/>
  <c r="AS102" i="41"/>
  <c r="BA102" i="41"/>
  <c r="BI102" i="41"/>
  <c r="BQ102" i="41"/>
  <c r="BY102" i="41"/>
  <c r="CG102" i="41"/>
  <c r="AX102" i="41"/>
  <c r="BF102" i="41"/>
  <c r="BN102" i="41"/>
  <c r="BV102" i="41"/>
  <c r="BZ102" i="41"/>
  <c r="CH102" i="41"/>
  <c r="AP102" i="41"/>
  <c r="AO102" i="41"/>
  <c r="O102" i="41"/>
  <c r="O194" i="41" s="1"/>
  <c r="K102" i="41"/>
  <c r="K194" i="41" s="1"/>
  <c r="G102" i="41"/>
  <c r="G194" i="41" s="1"/>
  <c r="E102" i="41"/>
  <c r="E194" i="41" s="1"/>
  <c r="N102" i="41"/>
  <c r="N194" i="41" s="1"/>
  <c r="D102" i="41"/>
  <c r="M102" i="41"/>
  <c r="M194" i="41" s="1"/>
  <c r="H102" i="41"/>
  <c r="H194" i="41" s="1"/>
  <c r="Q102" i="41"/>
  <c r="Q194" i="41" s="1"/>
  <c r="L102" i="41"/>
  <c r="L194" i="41" s="1"/>
  <c r="F102" i="41"/>
  <c r="F194" i="41" s="1"/>
  <c r="P102" i="41"/>
  <c r="P194" i="41" s="1"/>
  <c r="J102" i="41"/>
  <c r="J194" i="41" s="1"/>
  <c r="I102" i="41"/>
  <c r="I194" i="41" s="1"/>
  <c r="P99" i="41"/>
  <c r="L99" i="41"/>
  <c r="H99" i="41"/>
  <c r="D99" i="41"/>
  <c r="K99" i="41"/>
  <c r="O99" i="41"/>
  <c r="J99" i="41"/>
  <c r="E99" i="41"/>
  <c r="N99" i="41"/>
  <c r="I99" i="41"/>
  <c r="M99" i="41"/>
  <c r="G99" i="41"/>
  <c r="Q99" i="41"/>
  <c r="F99" i="41"/>
  <c r="AP194" i="41"/>
  <c r="AP99" i="41"/>
  <c r="CC194" i="41"/>
  <c r="BM194" i="41"/>
  <c r="AW194" i="41"/>
  <c r="BV194" i="41"/>
  <c r="BF194" i="41"/>
  <c r="AC102" i="41"/>
  <c r="AC194" i="41" s="1"/>
  <c r="CI194" i="41"/>
  <c r="BS194" i="41"/>
  <c r="BC194" i="41"/>
  <c r="CB194" i="41"/>
  <c r="BL194" i="41"/>
  <c r="AV194" i="41"/>
  <c r="BY194" i="41"/>
  <c r="BI194" i="41"/>
  <c r="AS194" i="41"/>
  <c r="CH194" i="41"/>
  <c r="BR194" i="41"/>
  <c r="BB194" i="41"/>
  <c r="CE194" i="41"/>
  <c r="BO194" i="41"/>
  <c r="AY194" i="41"/>
  <c r="BX194" i="41"/>
  <c r="BH194" i="41"/>
  <c r="AO194" i="41"/>
  <c r="BU194" i="41"/>
  <c r="BE194" i="41"/>
  <c r="AB102" i="41"/>
  <c r="AB194" i="41" s="1"/>
  <c r="CD194" i="41"/>
  <c r="BN194" i="41"/>
  <c r="AX194" i="41"/>
  <c r="CA194" i="41"/>
  <c r="BK194" i="41"/>
  <c r="AU194" i="41"/>
  <c r="BT194" i="41"/>
  <c r="BD194" i="41"/>
  <c r="CG194" i="41"/>
  <c r="BQ194" i="41"/>
  <c r="BA194" i="41"/>
  <c r="BZ194" i="41"/>
  <c r="BJ194" i="41"/>
  <c r="AT194" i="41"/>
  <c r="AA102" i="41"/>
  <c r="AA194" i="41" s="1"/>
  <c r="BW194" i="41"/>
  <c r="BG194" i="41"/>
  <c r="CF194" i="41"/>
  <c r="BP194" i="41"/>
  <c r="AZ194" i="41"/>
  <c r="BT99" i="41"/>
  <c r="BD99" i="41"/>
  <c r="AA99" i="41"/>
  <c r="CE99" i="41"/>
  <c r="BO99" i="41"/>
  <c r="AY99" i="41"/>
  <c r="BV99" i="41"/>
  <c r="BF99" i="41"/>
  <c r="AC99" i="41"/>
  <c r="CG99" i="41"/>
  <c r="BQ99" i="41"/>
  <c r="BA99" i="41"/>
  <c r="CF99" i="41"/>
  <c r="BP99" i="41"/>
  <c r="AZ99" i="41"/>
  <c r="CA99" i="41"/>
  <c r="BK99" i="41"/>
  <c r="AU99" i="41"/>
  <c r="CH99" i="41"/>
  <c r="BR99" i="41"/>
  <c r="BB99" i="41"/>
  <c r="CC99" i="41"/>
  <c r="BM99" i="41"/>
  <c r="AW99" i="41"/>
  <c r="CB99" i="41"/>
  <c r="BL99" i="41"/>
  <c r="AV99" i="41"/>
  <c r="BW99" i="41"/>
  <c r="BG99" i="41"/>
  <c r="CD99" i="41"/>
  <c r="BN99" i="41"/>
  <c r="AX99" i="41"/>
  <c r="BY99" i="41"/>
  <c r="BI99" i="41"/>
  <c r="AS99" i="41"/>
  <c r="BX99" i="41"/>
  <c r="BH99" i="41"/>
  <c r="AO99" i="41"/>
  <c r="CI99" i="41"/>
  <c r="BS99" i="41"/>
  <c r="BC99" i="41"/>
  <c r="BZ99" i="41"/>
  <c r="BJ99" i="41"/>
  <c r="AT99" i="41"/>
  <c r="BU99" i="41"/>
  <c r="BE99" i="41"/>
  <c r="AB99" i="41"/>
  <c r="C261" i="42"/>
  <c r="C493" i="42"/>
  <c r="C248" i="42"/>
  <c r="B99" i="42"/>
  <c r="K179" i="41" l="1"/>
  <c r="J40" i="4" s="1"/>
  <c r="G179" i="41"/>
  <c r="G171" i="41"/>
  <c r="H179" i="41"/>
  <c r="G40" i="4" s="1"/>
  <c r="I91" i="28" s="1"/>
  <c r="H171" i="41"/>
  <c r="N171" i="41"/>
  <c r="N179" i="41"/>
  <c r="M40" i="4" s="1"/>
  <c r="F171" i="41"/>
  <c r="O171" i="41"/>
  <c r="O179" i="41"/>
  <c r="N40" i="4" s="1"/>
  <c r="AJ99" i="42"/>
  <c r="AF99" i="42"/>
  <c r="AK99" i="42"/>
  <c r="AE99" i="42"/>
  <c r="AI99" i="42"/>
  <c r="AH99" i="42"/>
  <c r="AL99" i="42"/>
  <c r="AG99" i="42"/>
  <c r="AD99" i="42"/>
  <c r="AM99" i="42"/>
  <c r="Y99" i="42"/>
  <c r="U99" i="42"/>
  <c r="Q99" i="42"/>
  <c r="T99" i="42"/>
  <c r="X99" i="42"/>
  <c r="S99" i="42"/>
  <c r="W99" i="42"/>
  <c r="R99" i="42"/>
  <c r="V99" i="42"/>
  <c r="G525" i="41"/>
  <c r="G526" i="41" s="1"/>
  <c r="Q55" i="28"/>
  <c r="R91" i="28"/>
  <c r="N523" i="41"/>
  <c r="N527" i="41" s="1"/>
  <c r="N528" i="41" s="1"/>
  <c r="H523" i="41"/>
  <c r="O529" i="41"/>
  <c r="O530" i="41" s="1"/>
  <c r="O527" i="41"/>
  <c r="O528" i="41" s="1"/>
  <c r="AP102" i="42"/>
  <c r="AT102" i="42"/>
  <c r="AX102" i="42"/>
  <c r="BB102" i="42"/>
  <c r="BF102" i="42"/>
  <c r="BJ102" i="42"/>
  <c r="BN102" i="42"/>
  <c r="BR102" i="42"/>
  <c r="BV102" i="42"/>
  <c r="BZ102" i="42"/>
  <c r="CD102" i="42"/>
  <c r="CH102" i="42"/>
  <c r="CA102" i="42"/>
  <c r="CE102" i="42"/>
  <c r="CI102" i="42"/>
  <c r="AR102" i="42"/>
  <c r="AZ102" i="42"/>
  <c r="BH102" i="42"/>
  <c r="BP102" i="42"/>
  <c r="BX102" i="42"/>
  <c r="CF102" i="42"/>
  <c r="AS102" i="42"/>
  <c r="BA102" i="42"/>
  <c r="BI102" i="42"/>
  <c r="BQ102" i="42"/>
  <c r="BY102" i="42"/>
  <c r="CG102" i="42"/>
  <c r="AQ102" i="42"/>
  <c r="AU102" i="42"/>
  <c r="AY102" i="42"/>
  <c r="BC102" i="42"/>
  <c r="BG102" i="42"/>
  <c r="BK102" i="42"/>
  <c r="BO102" i="42"/>
  <c r="BS102" i="42"/>
  <c r="BW102" i="42"/>
  <c r="AV102" i="42"/>
  <c r="BD102" i="42"/>
  <c r="BL102" i="42"/>
  <c r="BT102" i="42"/>
  <c r="CB102" i="42"/>
  <c r="AO102" i="42"/>
  <c r="AW102" i="42"/>
  <c r="BE102" i="42"/>
  <c r="BM102" i="42"/>
  <c r="BU102" i="42"/>
  <c r="CC102" i="42"/>
  <c r="C102" i="41"/>
  <c r="D194" i="41"/>
  <c r="C194" i="41" s="1"/>
  <c r="O65" i="28"/>
  <c r="DA65" i="28" s="1"/>
  <c r="O54" i="28"/>
  <c r="DA54" i="28" s="1"/>
  <c r="O44" i="28"/>
  <c r="DA44" i="28" s="1"/>
  <c r="O77" i="28"/>
  <c r="DA77" i="28" s="1"/>
  <c r="O90" i="28"/>
  <c r="DA90" i="28" s="1"/>
  <c r="O35" i="28"/>
  <c r="G90" i="28"/>
  <c r="CS90" i="28" s="1"/>
  <c r="I90" i="28"/>
  <c r="CU90" i="28" s="1"/>
  <c r="G65" i="28"/>
  <c r="CS65" i="28" s="1"/>
  <c r="G77" i="28"/>
  <c r="CS77" i="28" s="1"/>
  <c r="I65" i="28"/>
  <c r="CU65" i="28" s="1"/>
  <c r="I77" i="28"/>
  <c r="CU77" i="28" s="1"/>
  <c r="G44" i="28"/>
  <c r="CS44" i="28" s="1"/>
  <c r="G54" i="28"/>
  <c r="CS54" i="28" s="1"/>
  <c r="I44" i="28"/>
  <c r="CU44" i="28" s="1"/>
  <c r="I54" i="28"/>
  <c r="CU54" i="28" s="1"/>
  <c r="G35" i="28"/>
  <c r="I35" i="28"/>
  <c r="AP191" i="41"/>
  <c r="Q191" i="41"/>
  <c r="I191" i="41"/>
  <c r="O191" i="41"/>
  <c r="K191" i="41"/>
  <c r="M191" i="41"/>
  <c r="E191" i="41"/>
  <c r="D191" i="41"/>
  <c r="P191" i="41"/>
  <c r="J191" i="41"/>
  <c r="L191" i="41"/>
  <c r="N191" i="41"/>
  <c r="F191" i="41"/>
  <c r="H191" i="41"/>
  <c r="G191" i="41"/>
  <c r="N99" i="42"/>
  <c r="J99" i="42"/>
  <c r="F99" i="42"/>
  <c r="G99" i="42"/>
  <c r="P99" i="42"/>
  <c r="K99" i="42"/>
  <c r="E99" i="42"/>
  <c r="O99" i="42"/>
  <c r="I99" i="42"/>
  <c r="D99" i="42"/>
  <c r="M99" i="42"/>
  <c r="H99" i="42"/>
  <c r="L99" i="42"/>
  <c r="M102" i="42"/>
  <c r="I102" i="42"/>
  <c r="E102" i="42"/>
  <c r="J102" i="42"/>
  <c r="N102" i="42"/>
  <c r="H102" i="42"/>
  <c r="L102" i="42"/>
  <c r="G102" i="42"/>
  <c r="P102" i="42"/>
  <c r="K102" i="42"/>
  <c r="F102" i="42"/>
  <c r="O102" i="42"/>
  <c r="D102" i="42"/>
  <c r="D194" i="42" s="1"/>
  <c r="AP99" i="42"/>
  <c r="AP194" i="42"/>
  <c r="BY194" i="42"/>
  <c r="BI194" i="42"/>
  <c r="BX194" i="42"/>
  <c r="BH194" i="42"/>
  <c r="AR194" i="42"/>
  <c r="AU194" i="42"/>
  <c r="CE194" i="42"/>
  <c r="BO194" i="42"/>
  <c r="AY194" i="42"/>
  <c r="CD194" i="42"/>
  <c r="BN194" i="42"/>
  <c r="AX194" i="42"/>
  <c r="BU194" i="42"/>
  <c r="BE194" i="42"/>
  <c r="BT194" i="42"/>
  <c r="BD194" i="42"/>
  <c r="AC102" i="42"/>
  <c r="AC194" i="42" s="1"/>
  <c r="AB102" i="42"/>
  <c r="AB194" i="42" s="1"/>
  <c r="CA194" i="42"/>
  <c r="BK194" i="42"/>
  <c r="AS194" i="42"/>
  <c r="BZ194" i="42"/>
  <c r="BJ194" i="42"/>
  <c r="AT194" i="42"/>
  <c r="CG194" i="42"/>
  <c r="BQ194" i="42"/>
  <c r="BA194" i="42"/>
  <c r="CF194" i="42"/>
  <c r="BP194" i="42"/>
  <c r="AZ194" i="42"/>
  <c r="BW194" i="42"/>
  <c r="BG194" i="42"/>
  <c r="BV194" i="42"/>
  <c r="BF194" i="42"/>
  <c r="AO194" i="42"/>
  <c r="AQ194" i="42"/>
  <c r="CC194" i="42"/>
  <c r="BM194" i="42"/>
  <c r="AW194" i="42"/>
  <c r="CB194" i="42"/>
  <c r="BL194" i="42"/>
  <c r="AV194" i="42"/>
  <c r="CI194" i="42"/>
  <c r="BS194" i="42"/>
  <c r="BC194" i="42"/>
  <c r="CH194" i="42"/>
  <c r="BR194" i="42"/>
  <c r="BB194" i="42"/>
  <c r="AA102" i="42"/>
  <c r="AA194" i="42" s="1"/>
  <c r="BX99" i="42"/>
  <c r="BH99" i="42"/>
  <c r="AR99" i="42"/>
  <c r="CI99" i="42"/>
  <c r="BS99" i="42"/>
  <c r="BC99" i="42"/>
  <c r="AB99" i="42"/>
  <c r="CD99" i="42"/>
  <c r="BN99" i="42"/>
  <c r="AX99" i="42"/>
  <c r="BY99" i="42"/>
  <c r="BI99" i="42"/>
  <c r="AS99" i="42"/>
  <c r="BT99" i="42"/>
  <c r="BD99" i="42"/>
  <c r="AC99" i="42"/>
  <c r="CE99" i="42"/>
  <c r="BO99" i="42"/>
  <c r="AY99" i="42"/>
  <c r="BZ99" i="42"/>
  <c r="BJ99" i="42"/>
  <c r="AT99" i="42"/>
  <c r="BU99" i="42"/>
  <c r="BE99" i="42"/>
  <c r="CF99" i="42"/>
  <c r="BP99" i="42"/>
  <c r="AZ99" i="42"/>
  <c r="CA99" i="42"/>
  <c r="BK99" i="42"/>
  <c r="AU99" i="42"/>
  <c r="BV99" i="42"/>
  <c r="BF99" i="42"/>
  <c r="AO99" i="42"/>
  <c r="CG99" i="42"/>
  <c r="BQ99" i="42"/>
  <c r="BA99" i="42"/>
  <c r="CB99" i="42"/>
  <c r="BL99" i="42"/>
  <c r="AV99" i="42"/>
  <c r="BW99" i="42"/>
  <c r="BG99" i="42"/>
  <c r="AQ99" i="42"/>
  <c r="CH99" i="42"/>
  <c r="BR99" i="42"/>
  <c r="BB99" i="42"/>
  <c r="AA99" i="42"/>
  <c r="CC99" i="42"/>
  <c r="BM99" i="42"/>
  <c r="AW99" i="42"/>
  <c r="BE191" i="41"/>
  <c r="BJ191" i="41"/>
  <c r="BS191" i="41"/>
  <c r="BX191" i="41"/>
  <c r="E40" i="4"/>
  <c r="G91" i="28" s="1"/>
  <c r="AV191" i="41"/>
  <c r="AW191" i="41"/>
  <c r="BB191" i="41"/>
  <c r="BK191" i="41"/>
  <c r="BP191" i="41"/>
  <c r="BQ191" i="41"/>
  <c r="BV191" i="41"/>
  <c r="CE191" i="41"/>
  <c r="BU191" i="41"/>
  <c r="BZ191" i="41"/>
  <c r="CI191" i="41"/>
  <c r="AS191" i="41"/>
  <c r="AX191" i="41"/>
  <c r="BG191" i="41"/>
  <c r="BL191" i="41"/>
  <c r="BM191" i="41"/>
  <c r="BR191" i="41"/>
  <c r="CA191" i="41"/>
  <c r="CF191" i="41"/>
  <c r="CG191" i="41"/>
  <c r="AA191" i="41"/>
  <c r="C493" i="43"/>
  <c r="C261" i="43"/>
  <c r="AO191" i="41"/>
  <c r="BI191" i="41"/>
  <c r="BN191" i="41"/>
  <c r="BW191" i="41"/>
  <c r="CB191" i="41"/>
  <c r="CC191" i="41"/>
  <c r="CH191" i="41"/>
  <c r="AC191" i="41"/>
  <c r="AY191" i="41"/>
  <c r="BD191" i="41"/>
  <c r="C248" i="43"/>
  <c r="AB191" i="41"/>
  <c r="AT191" i="41"/>
  <c r="BC191" i="41"/>
  <c r="BH191" i="41"/>
  <c r="BY191" i="41"/>
  <c r="CD191" i="41"/>
  <c r="C99" i="41"/>
  <c r="AU191" i="41"/>
  <c r="AZ191" i="41"/>
  <c r="BA191" i="41"/>
  <c r="BF191" i="41"/>
  <c r="BO191" i="41"/>
  <c r="BT191" i="41"/>
  <c r="B99" i="43"/>
  <c r="O171" i="42" l="1"/>
  <c r="N171" i="42"/>
  <c r="O179" i="42"/>
  <c r="N41" i="4" s="1"/>
  <c r="F171" i="42"/>
  <c r="K179" i="42"/>
  <c r="J41" i="4" s="1"/>
  <c r="H179" i="42"/>
  <c r="G41" i="4" s="1"/>
  <c r="H171" i="42"/>
  <c r="G179" i="42"/>
  <c r="G171" i="42"/>
  <c r="N179" i="42"/>
  <c r="M41" i="4" s="1"/>
  <c r="G525" i="42"/>
  <c r="G526" i="42" s="1"/>
  <c r="W171" i="42"/>
  <c r="W179" i="42"/>
  <c r="V41" i="4" s="1"/>
  <c r="V171" i="42"/>
  <c r="V179" i="42"/>
  <c r="U41" i="4" s="1"/>
  <c r="X179" i="42"/>
  <c r="W41" i="4" s="1"/>
  <c r="X171" i="42"/>
  <c r="Y171" i="42"/>
  <c r="Y179" i="42"/>
  <c r="X41" i="4" s="1"/>
  <c r="O194" i="42"/>
  <c r="J194" i="42"/>
  <c r="F194" i="42"/>
  <c r="E194" i="42"/>
  <c r="P194" i="42"/>
  <c r="N194" i="42"/>
  <c r="M194" i="42"/>
  <c r="G194" i="42"/>
  <c r="L194" i="42"/>
  <c r="K194" i="42"/>
  <c r="H194" i="42"/>
  <c r="I194" i="42"/>
  <c r="AJ99" i="43"/>
  <c r="AF99" i="43"/>
  <c r="AK99" i="43"/>
  <c r="AI99" i="43"/>
  <c r="AM99" i="43"/>
  <c r="AH99" i="43"/>
  <c r="AL99" i="43"/>
  <c r="AG99" i="43"/>
  <c r="AE99" i="43"/>
  <c r="AD99" i="43"/>
  <c r="AK191" i="42"/>
  <c r="AM191" i="42"/>
  <c r="AH191" i="42"/>
  <c r="AG191" i="42"/>
  <c r="AE191" i="42"/>
  <c r="AL191" i="42"/>
  <c r="AF191" i="42"/>
  <c r="AD191" i="42"/>
  <c r="AI191" i="42"/>
  <c r="AJ191" i="42"/>
  <c r="X99" i="43"/>
  <c r="T99" i="43"/>
  <c r="U99" i="43"/>
  <c r="Y99" i="43"/>
  <c r="S99" i="43"/>
  <c r="W99" i="43"/>
  <c r="R99" i="43"/>
  <c r="V99" i="43"/>
  <c r="Q99" i="43"/>
  <c r="R191" i="42"/>
  <c r="W191" i="42"/>
  <c r="R92" i="28"/>
  <c r="Q191" i="42"/>
  <c r="S191" i="42"/>
  <c r="U191" i="42"/>
  <c r="T191" i="42"/>
  <c r="V191" i="42"/>
  <c r="X191" i="42"/>
  <c r="Y191" i="42"/>
  <c r="N51" i="6"/>
  <c r="Q36" i="28"/>
  <c r="Q45" i="28"/>
  <c r="Q78" i="28"/>
  <c r="Q91" i="28"/>
  <c r="DC91" i="28" s="1"/>
  <c r="M51" i="6"/>
  <c r="Q66" i="28"/>
  <c r="DC55" i="28"/>
  <c r="R45" i="28"/>
  <c r="R66" i="28"/>
  <c r="R55" i="28"/>
  <c r="R78" i="28"/>
  <c r="R36" i="28"/>
  <c r="H523" i="42"/>
  <c r="N523" i="42"/>
  <c r="N529" i="41"/>
  <c r="N525" i="41"/>
  <c r="N526" i="41" s="1"/>
  <c r="H527" i="41"/>
  <c r="H528" i="41" s="1"/>
  <c r="C527" i="41" s="1"/>
  <c r="AQ102" i="43"/>
  <c r="AR102" i="43"/>
  <c r="AZ102" i="43"/>
  <c r="BH102" i="43"/>
  <c r="BP102" i="43"/>
  <c r="BX102" i="43"/>
  <c r="CF102" i="43"/>
  <c r="AO102" i="43"/>
  <c r="AS102" i="43"/>
  <c r="AW102" i="43"/>
  <c r="BA102" i="43"/>
  <c r="BE102" i="43"/>
  <c r="BI102" i="43"/>
  <c r="BM102" i="43"/>
  <c r="BQ102" i="43"/>
  <c r="BU102" i="43"/>
  <c r="BY102" i="43"/>
  <c r="CC102" i="43"/>
  <c r="CG102" i="43"/>
  <c r="AP102" i="43"/>
  <c r="AT102" i="43"/>
  <c r="AX102" i="43"/>
  <c r="BB102" i="43"/>
  <c r="BF102" i="43"/>
  <c r="BJ102" i="43"/>
  <c r="BN102" i="43"/>
  <c r="BR102" i="43"/>
  <c r="BV102" i="43"/>
  <c r="BZ102" i="43"/>
  <c r="CD102" i="43"/>
  <c r="CH102" i="43"/>
  <c r="AU102" i="43"/>
  <c r="AY102" i="43"/>
  <c r="BC102" i="43"/>
  <c r="BG102" i="43"/>
  <c r="BK102" i="43"/>
  <c r="BO102" i="43"/>
  <c r="BS102" i="43"/>
  <c r="BW102" i="43"/>
  <c r="CA102" i="43"/>
  <c r="CE102" i="43"/>
  <c r="CI102" i="43"/>
  <c r="AV102" i="43"/>
  <c r="BD102" i="43"/>
  <c r="BL102" i="43"/>
  <c r="BT102" i="43"/>
  <c r="CB102" i="43"/>
  <c r="CU91" i="28"/>
  <c r="CS91" i="28"/>
  <c r="D191" i="42"/>
  <c r="M91" i="28"/>
  <c r="M66" i="28"/>
  <c r="M45" i="28"/>
  <c r="M36" i="28"/>
  <c r="M78" i="28"/>
  <c r="M55" i="28"/>
  <c r="H90" i="28"/>
  <c r="CT90" i="28" s="1"/>
  <c r="G66" i="28"/>
  <c r="G78" i="28"/>
  <c r="I66" i="28"/>
  <c r="I78" i="28"/>
  <c r="H65" i="28"/>
  <c r="CT65" i="28" s="1"/>
  <c r="H77" i="28"/>
  <c r="CT77" i="28" s="1"/>
  <c r="G45" i="28"/>
  <c r="G55" i="28"/>
  <c r="I45" i="28"/>
  <c r="I55" i="28"/>
  <c r="H44" i="28"/>
  <c r="CT44" i="28" s="1"/>
  <c r="H54" i="28"/>
  <c r="CT54" i="28" s="1"/>
  <c r="I36" i="28"/>
  <c r="G36" i="28"/>
  <c r="H35" i="28"/>
  <c r="DB35" i="28"/>
  <c r="H525" i="41"/>
  <c r="H526" i="41" s="1"/>
  <c r="K191" i="42"/>
  <c r="F191" i="42"/>
  <c r="H531" i="41"/>
  <c r="O191" i="42"/>
  <c r="M191" i="42"/>
  <c r="I191" i="42"/>
  <c r="P191" i="42"/>
  <c r="J191" i="42"/>
  <c r="L191" i="42"/>
  <c r="H191" i="42"/>
  <c r="G191" i="42"/>
  <c r="N191" i="42"/>
  <c r="I51" i="6"/>
  <c r="N531" i="41"/>
  <c r="N532" i="41" s="1"/>
  <c r="DA35" i="28"/>
  <c r="N102" i="43"/>
  <c r="N194" i="43" s="1"/>
  <c r="J102" i="43"/>
  <c r="J194" i="43" s="1"/>
  <c r="F102" i="43"/>
  <c r="F194" i="43" s="1"/>
  <c r="M102" i="43"/>
  <c r="M194" i="43" s="1"/>
  <c r="H102" i="43"/>
  <c r="H194" i="43" s="1"/>
  <c r="L102" i="43"/>
  <c r="L194" i="43" s="1"/>
  <c r="P102" i="43"/>
  <c r="P194" i="43" s="1"/>
  <c r="K102" i="43"/>
  <c r="K194" i="43" s="1"/>
  <c r="E102" i="43"/>
  <c r="E194" i="43" s="1"/>
  <c r="O102" i="43"/>
  <c r="O194" i="43" s="1"/>
  <c r="I102" i="43"/>
  <c r="I194" i="43" s="1"/>
  <c r="D102" i="43"/>
  <c r="D194" i="43" s="1"/>
  <c r="G102" i="43"/>
  <c r="G194" i="43" s="1"/>
  <c r="O99" i="43"/>
  <c r="O171" i="43" s="1"/>
  <c r="K99" i="43"/>
  <c r="G99" i="43"/>
  <c r="P99" i="43"/>
  <c r="N99" i="43"/>
  <c r="D99" i="43"/>
  <c r="M99" i="43"/>
  <c r="H99" i="43"/>
  <c r="L99" i="43"/>
  <c r="F99" i="43"/>
  <c r="J99" i="43"/>
  <c r="E99" i="43"/>
  <c r="I99" i="43"/>
  <c r="E191" i="42"/>
  <c r="AP99" i="43"/>
  <c r="AP194" i="43"/>
  <c r="AP191" i="42"/>
  <c r="BZ99" i="43"/>
  <c r="BJ99" i="43"/>
  <c r="AT99" i="43"/>
  <c r="BU99" i="43"/>
  <c r="BE99" i="43"/>
  <c r="CF99" i="43"/>
  <c r="BP99" i="43"/>
  <c r="AZ99" i="43"/>
  <c r="CA99" i="43"/>
  <c r="BK99" i="43"/>
  <c r="AU99" i="43"/>
  <c r="BV99" i="43"/>
  <c r="BF99" i="43"/>
  <c r="AO99" i="43"/>
  <c r="CG99" i="43"/>
  <c r="BQ99" i="43"/>
  <c r="BA99" i="43"/>
  <c r="CB99" i="43"/>
  <c r="BL99" i="43"/>
  <c r="AV99" i="43"/>
  <c r="BW99" i="43"/>
  <c r="BG99" i="43"/>
  <c r="AQ99" i="43"/>
  <c r="CH99" i="43"/>
  <c r="BR99" i="43"/>
  <c r="BB99" i="43"/>
  <c r="AA99" i="43"/>
  <c r="CC99" i="43"/>
  <c r="BM99" i="43"/>
  <c r="AW99" i="43"/>
  <c r="BX99" i="43"/>
  <c r="BH99" i="43"/>
  <c r="AR99" i="43"/>
  <c r="CI99" i="43"/>
  <c r="BS99" i="43"/>
  <c r="BC99" i="43"/>
  <c r="AB99" i="43"/>
  <c r="CD99" i="43"/>
  <c r="BN99" i="43"/>
  <c r="AX99" i="43"/>
  <c r="BY99" i="43"/>
  <c r="BI99" i="43"/>
  <c r="AS99" i="43"/>
  <c r="BT99" i="43"/>
  <c r="BD99" i="43"/>
  <c r="AC99" i="43"/>
  <c r="CE99" i="43"/>
  <c r="BO99" i="43"/>
  <c r="AY99" i="43"/>
  <c r="CB194" i="43"/>
  <c r="BL194" i="43"/>
  <c r="AV194" i="43"/>
  <c r="BW194" i="43"/>
  <c r="BG194" i="43"/>
  <c r="AB102" i="43"/>
  <c r="AB194" i="43" s="1"/>
  <c r="CH194" i="43"/>
  <c r="BR194" i="43"/>
  <c r="BB194" i="43"/>
  <c r="AA102" i="43"/>
  <c r="AA194" i="43" s="1"/>
  <c r="CC194" i="43"/>
  <c r="BM194" i="43"/>
  <c r="AU194" i="43"/>
  <c r="BX194" i="43"/>
  <c r="BH194" i="43"/>
  <c r="AR194" i="43"/>
  <c r="CI194" i="43"/>
  <c r="BS194" i="43"/>
  <c r="BA194" i="43"/>
  <c r="CD194" i="43"/>
  <c r="BN194" i="43"/>
  <c r="AX194" i="43"/>
  <c r="BY194" i="43"/>
  <c r="BI194" i="43"/>
  <c r="AQ194" i="43"/>
  <c r="BT194" i="43"/>
  <c r="BD194" i="43"/>
  <c r="AC102" i="43"/>
  <c r="AC194" i="43" s="1"/>
  <c r="CE194" i="43"/>
  <c r="BO194" i="43"/>
  <c r="AW194" i="43"/>
  <c r="BE194" i="43"/>
  <c r="BZ194" i="43"/>
  <c r="BJ194" i="43"/>
  <c r="AT194" i="43"/>
  <c r="BU194" i="43"/>
  <c r="BC194" i="43"/>
  <c r="CF194" i="43"/>
  <c r="BP194" i="43"/>
  <c r="AZ194" i="43"/>
  <c r="CA194" i="43"/>
  <c r="BK194" i="43"/>
  <c r="AS194" i="43"/>
  <c r="BV194" i="43"/>
  <c r="BF194" i="43"/>
  <c r="AO194" i="43"/>
  <c r="CG194" i="43"/>
  <c r="BQ194" i="43"/>
  <c r="AY194" i="43"/>
  <c r="AA191" i="42"/>
  <c r="BA191" i="42"/>
  <c r="BP191" i="42"/>
  <c r="CE191" i="42"/>
  <c r="BC191" i="42"/>
  <c r="C493" i="44"/>
  <c r="BM191" i="42"/>
  <c r="BR191" i="42"/>
  <c r="BW191" i="42"/>
  <c r="CB191" i="42"/>
  <c r="CG191" i="42"/>
  <c r="AT191" i="42"/>
  <c r="AY191" i="42"/>
  <c r="BD191" i="42"/>
  <c r="BY191" i="42"/>
  <c r="CD191" i="42"/>
  <c r="CI191" i="42"/>
  <c r="AQ191" i="42"/>
  <c r="BF191" i="42"/>
  <c r="BU191" i="42"/>
  <c r="AS191" i="42"/>
  <c r="BH191" i="42"/>
  <c r="C102" i="42"/>
  <c r="C248" i="44"/>
  <c r="C261" i="44"/>
  <c r="CC191" i="42"/>
  <c r="CH191" i="42"/>
  <c r="E41" i="4"/>
  <c r="AO191" i="42"/>
  <c r="AU191" i="42"/>
  <c r="AZ191" i="42"/>
  <c r="BE191" i="42"/>
  <c r="BJ191" i="42"/>
  <c r="BO191" i="42"/>
  <c r="BT191" i="42"/>
  <c r="AB191" i="42"/>
  <c r="AR191" i="42"/>
  <c r="AV191" i="42"/>
  <c r="BK191" i="42"/>
  <c r="BZ191" i="42"/>
  <c r="AX191" i="42"/>
  <c r="C191" i="41"/>
  <c r="C233" i="41" s="1"/>
  <c r="AW191" i="42"/>
  <c r="BB191" i="42"/>
  <c r="BG191" i="42"/>
  <c r="BL191" i="42"/>
  <c r="BQ191" i="42"/>
  <c r="BV191" i="42"/>
  <c r="CA191" i="42"/>
  <c r="CF191" i="42"/>
  <c r="C99" i="42"/>
  <c r="AC191" i="42"/>
  <c r="BI191" i="42"/>
  <c r="BN191" i="42"/>
  <c r="BS191" i="42"/>
  <c r="BX191" i="42"/>
  <c r="B99" i="44"/>
  <c r="F171" i="43" l="1"/>
  <c r="N171" i="43"/>
  <c r="C525" i="41"/>
  <c r="R539" i="41" s="1"/>
  <c r="R540" i="41"/>
  <c r="S535" i="41"/>
  <c r="H535" i="41"/>
  <c r="H540" i="41"/>
  <c r="K179" i="43"/>
  <c r="J42" i="4" s="1"/>
  <c r="H171" i="43"/>
  <c r="H179" i="43"/>
  <c r="G42" i="4" s="1"/>
  <c r="I93" i="28" s="1"/>
  <c r="CU93" i="28" s="1"/>
  <c r="G179" i="43"/>
  <c r="F42" i="4" s="1"/>
  <c r="H93" i="28" s="1"/>
  <c r="G171" i="43"/>
  <c r="N179" i="43"/>
  <c r="M42" i="4" s="1"/>
  <c r="O179" i="43"/>
  <c r="N42" i="4" s="1"/>
  <c r="G525" i="43"/>
  <c r="G526" i="43" s="1"/>
  <c r="H531" i="42"/>
  <c r="H532" i="42" s="1"/>
  <c r="H525" i="42"/>
  <c r="H526" i="42" s="1"/>
  <c r="H527" i="42"/>
  <c r="H528" i="42" s="1"/>
  <c r="N527" i="42"/>
  <c r="N528" i="42" s="1"/>
  <c r="N531" i="42"/>
  <c r="N532" i="42" s="1"/>
  <c r="N525" i="42"/>
  <c r="N526" i="42" s="1"/>
  <c r="N529" i="42"/>
  <c r="N530" i="42" s="1"/>
  <c r="C529" i="42" s="1"/>
  <c r="X171" i="43"/>
  <c r="X179" i="43"/>
  <c r="W42" i="4" s="1"/>
  <c r="V179" i="43"/>
  <c r="U42" i="4" s="1"/>
  <c r="V171" i="43"/>
  <c r="W171" i="43"/>
  <c r="W179" i="43"/>
  <c r="V42" i="4" s="1"/>
  <c r="Y171" i="43"/>
  <c r="Y179" i="43"/>
  <c r="X42" i="4" s="1"/>
  <c r="C194" i="42"/>
  <c r="AL99" i="44"/>
  <c r="AH99" i="44"/>
  <c r="AD99" i="44"/>
  <c r="AK99" i="44"/>
  <c r="AF99" i="44"/>
  <c r="AM99" i="44"/>
  <c r="AJ99" i="44"/>
  <c r="AE99" i="44"/>
  <c r="AI99" i="44"/>
  <c r="AG99" i="44"/>
  <c r="AI191" i="43"/>
  <c r="AK191" i="43"/>
  <c r="AD191" i="43"/>
  <c r="AH191" i="43"/>
  <c r="AF191" i="43"/>
  <c r="AG191" i="43"/>
  <c r="AL191" i="43"/>
  <c r="AE191" i="43"/>
  <c r="AM191" i="43"/>
  <c r="AJ191" i="43"/>
  <c r="T99" i="44"/>
  <c r="Y99" i="44"/>
  <c r="U99" i="44"/>
  <c r="Q99" i="44"/>
  <c r="X99" i="44"/>
  <c r="W99" i="44"/>
  <c r="R99" i="44"/>
  <c r="V99" i="44"/>
  <c r="S99" i="44"/>
  <c r="U191" i="43"/>
  <c r="W191" i="43"/>
  <c r="V191" i="43"/>
  <c r="Y191" i="43"/>
  <c r="R191" i="43"/>
  <c r="T191" i="43"/>
  <c r="N53" i="6"/>
  <c r="Q191" i="43"/>
  <c r="S191" i="43"/>
  <c r="X191" i="43"/>
  <c r="N530" i="41"/>
  <c r="C529" i="41" s="1"/>
  <c r="H532" i="41"/>
  <c r="N52" i="6"/>
  <c r="DD92" i="28"/>
  <c r="T92" i="28"/>
  <c r="P52" i="6"/>
  <c r="T79" i="28"/>
  <c r="T67" i="28"/>
  <c r="T46" i="28"/>
  <c r="T56" i="28"/>
  <c r="T37" i="28"/>
  <c r="Y79" i="28"/>
  <c r="Y56" i="28"/>
  <c r="Y46" i="28"/>
  <c r="Y37" i="28"/>
  <c r="Y92" i="28"/>
  <c r="U52" i="6"/>
  <c r="Y67" i="28"/>
  <c r="W67" i="28"/>
  <c r="W92" i="28"/>
  <c r="S52" i="6"/>
  <c r="W79" i="28"/>
  <c r="W56" i="28"/>
  <c r="W46" i="28"/>
  <c r="W37" i="28"/>
  <c r="X92" i="28"/>
  <c r="T52" i="6"/>
  <c r="X79" i="28"/>
  <c r="X56" i="28"/>
  <c r="X46" i="28"/>
  <c r="X37" i="28"/>
  <c r="X67" i="28"/>
  <c r="U79" i="28"/>
  <c r="U56" i="28"/>
  <c r="U46" i="28"/>
  <c r="U37" i="28"/>
  <c r="Q52" i="6"/>
  <c r="U67" i="28"/>
  <c r="U92" i="28"/>
  <c r="Z56" i="28"/>
  <c r="Z46" i="28"/>
  <c r="Z37" i="28"/>
  <c r="Z67" i="28"/>
  <c r="Z79" i="28"/>
  <c r="V52" i="6"/>
  <c r="Z92" i="28"/>
  <c r="V56" i="28"/>
  <c r="V46" i="28"/>
  <c r="V37" i="28"/>
  <c r="V67" i="28"/>
  <c r="V92" i="28"/>
  <c r="R52" i="6"/>
  <c r="V79" i="28"/>
  <c r="Q92" i="28"/>
  <c r="DC92" i="28" s="1"/>
  <c r="Q46" i="28"/>
  <c r="DC46" i="28" s="1"/>
  <c r="M52" i="6"/>
  <c r="Q56" i="28"/>
  <c r="DC56" i="28" s="1"/>
  <c r="Q37" i="28"/>
  <c r="DC37" i="28" s="1"/>
  <c r="DC78" i="28"/>
  <c r="DC36" i="28"/>
  <c r="DC45" i="28"/>
  <c r="Q79" i="28"/>
  <c r="DC79" i="28" s="1"/>
  <c r="DC66" i="28"/>
  <c r="Q67" i="28"/>
  <c r="DC67" i="28" s="1"/>
  <c r="R67" i="28"/>
  <c r="DD67" i="28" s="1"/>
  <c r="R56" i="28"/>
  <c r="DD56" i="28" s="1"/>
  <c r="R46" i="28"/>
  <c r="DD46" i="28" s="1"/>
  <c r="R79" i="28"/>
  <c r="DD79" i="28" s="1"/>
  <c r="R37" i="28"/>
  <c r="DD37" i="28" s="1"/>
  <c r="DD45" i="28"/>
  <c r="DD36" i="28"/>
  <c r="DD78" i="28"/>
  <c r="DD55" i="28"/>
  <c r="DD91" i="28"/>
  <c r="DD66" i="28"/>
  <c r="H523" i="43"/>
  <c r="N523" i="43"/>
  <c r="AP102" i="44"/>
  <c r="AT102" i="44"/>
  <c r="AX102" i="44"/>
  <c r="BB102" i="44"/>
  <c r="BF102" i="44"/>
  <c r="BJ102" i="44"/>
  <c r="BN102" i="44"/>
  <c r="BR102" i="44"/>
  <c r="BV102" i="44"/>
  <c r="CD102" i="44"/>
  <c r="AQ102" i="44"/>
  <c r="AU102" i="44"/>
  <c r="AY102" i="44"/>
  <c r="BC102" i="44"/>
  <c r="BG102" i="44"/>
  <c r="BK102" i="44"/>
  <c r="BO102" i="44"/>
  <c r="BS102" i="44"/>
  <c r="BW102" i="44"/>
  <c r="CA102" i="44"/>
  <c r="CE102" i="44"/>
  <c r="CI102" i="44"/>
  <c r="AR102" i="44"/>
  <c r="AV102" i="44"/>
  <c r="AZ102" i="44"/>
  <c r="BD102" i="44"/>
  <c r="BH102" i="44"/>
  <c r="BL102" i="44"/>
  <c r="BP102" i="44"/>
  <c r="BT102" i="44"/>
  <c r="BX102" i="44"/>
  <c r="CB102" i="44"/>
  <c r="CF102" i="44"/>
  <c r="AO102" i="44"/>
  <c r="AS102" i="44"/>
  <c r="AW102" i="44"/>
  <c r="BA102" i="44"/>
  <c r="BE102" i="44"/>
  <c r="BI102" i="44"/>
  <c r="BM102" i="44"/>
  <c r="BQ102" i="44"/>
  <c r="BU102" i="44"/>
  <c r="BY102" i="44"/>
  <c r="CC102" i="44"/>
  <c r="CG102" i="44"/>
  <c r="BZ102" i="44"/>
  <c r="CH102" i="44"/>
  <c r="CU45" i="28"/>
  <c r="CY82" i="28"/>
  <c r="CY78" i="28"/>
  <c r="CY83" i="28"/>
  <c r="CY96" i="28"/>
  <c r="CY97" i="28"/>
  <c r="CY95" i="28"/>
  <c r="CY91" i="28"/>
  <c r="CU55" i="28"/>
  <c r="CY55" i="28"/>
  <c r="CY70" i="28"/>
  <c r="CY66" i="28"/>
  <c r="CS36" i="28"/>
  <c r="CS55" i="28"/>
  <c r="CU78" i="28"/>
  <c r="CS78" i="28"/>
  <c r="CY36" i="28"/>
  <c r="CU36" i="28"/>
  <c r="CS45" i="28"/>
  <c r="CU66" i="28"/>
  <c r="CS66" i="28"/>
  <c r="CY45" i="28"/>
  <c r="B155" i="41"/>
  <c r="M79" i="28"/>
  <c r="CY79" i="28" s="1"/>
  <c r="M56" i="28"/>
  <c r="CY56" i="28" s="1"/>
  <c r="M92" i="28"/>
  <c r="CY92" i="28" s="1"/>
  <c r="M67" i="28"/>
  <c r="CY67" i="28" s="1"/>
  <c r="M46" i="28"/>
  <c r="CY46" i="28" s="1"/>
  <c r="M37" i="28"/>
  <c r="CY37" i="28" s="1"/>
  <c r="G79" i="28"/>
  <c r="CS79" i="28" s="1"/>
  <c r="G92" i="28"/>
  <c r="CS92" i="28" s="1"/>
  <c r="I79" i="28"/>
  <c r="CU79" i="28" s="1"/>
  <c r="I92" i="28"/>
  <c r="CU92" i="28" s="1"/>
  <c r="G56" i="28"/>
  <c r="CS56" i="28" s="1"/>
  <c r="G67" i="28"/>
  <c r="CS67" i="28" s="1"/>
  <c r="I56" i="28"/>
  <c r="CU56" i="28" s="1"/>
  <c r="I67" i="28"/>
  <c r="CU67" i="28" s="1"/>
  <c r="G37" i="28"/>
  <c r="CS37" i="28" s="1"/>
  <c r="G46" i="28"/>
  <c r="CS46" i="28" s="1"/>
  <c r="I37" i="28"/>
  <c r="CU37" i="28" s="1"/>
  <c r="I46" i="28"/>
  <c r="CU46" i="28" s="1"/>
  <c r="K191" i="43"/>
  <c r="J191" i="43"/>
  <c r="O191" i="43"/>
  <c r="F191" i="43"/>
  <c r="M191" i="43"/>
  <c r="P191" i="43"/>
  <c r="I191" i="43"/>
  <c r="H191" i="43"/>
  <c r="N191" i="43"/>
  <c r="L191" i="43"/>
  <c r="G191" i="43"/>
  <c r="I52" i="6"/>
  <c r="M99" i="44"/>
  <c r="I99" i="44"/>
  <c r="E99" i="44"/>
  <c r="N99" i="44"/>
  <c r="H99" i="44"/>
  <c r="P99" i="44"/>
  <c r="J99" i="44"/>
  <c r="L99" i="44"/>
  <c r="F99" i="44"/>
  <c r="O99" i="44"/>
  <c r="G99" i="44"/>
  <c r="K99" i="44"/>
  <c r="D99" i="44"/>
  <c r="P102" i="44"/>
  <c r="P194" i="44" s="1"/>
  <c r="L102" i="44"/>
  <c r="L194" i="44" s="1"/>
  <c r="H102" i="44"/>
  <c r="H194" i="44" s="1"/>
  <c r="D102" i="44"/>
  <c r="D194" i="44" s="1"/>
  <c r="O102" i="44"/>
  <c r="O194" i="44" s="1"/>
  <c r="K102" i="44"/>
  <c r="K194" i="44" s="1"/>
  <c r="G102" i="44"/>
  <c r="G194" i="44" s="1"/>
  <c r="I102" i="44"/>
  <c r="I194" i="44" s="1"/>
  <c r="J102" i="44"/>
  <c r="J194" i="44" s="1"/>
  <c r="N102" i="44"/>
  <c r="N194" i="44" s="1"/>
  <c r="F102" i="44"/>
  <c r="F194" i="44" s="1"/>
  <c r="E102" i="44"/>
  <c r="E194" i="44" s="1"/>
  <c r="M102" i="44"/>
  <c r="M194" i="44" s="1"/>
  <c r="E191" i="43"/>
  <c r="D191" i="43"/>
  <c r="AP99" i="44"/>
  <c r="AP194" i="44"/>
  <c r="AP191" i="43"/>
  <c r="C191" i="42"/>
  <c r="CE99" i="44"/>
  <c r="BO99" i="44"/>
  <c r="AY99" i="44"/>
  <c r="BV99" i="44"/>
  <c r="BF99" i="44"/>
  <c r="AO99" i="44"/>
  <c r="CG99" i="44"/>
  <c r="BQ99" i="44"/>
  <c r="BA99" i="44"/>
  <c r="BX99" i="44"/>
  <c r="BH99" i="44"/>
  <c r="AR99" i="44"/>
  <c r="CA99" i="44"/>
  <c r="BK99" i="44"/>
  <c r="AU99" i="44"/>
  <c r="CH99" i="44"/>
  <c r="BR99" i="44"/>
  <c r="BB99" i="44"/>
  <c r="AA99" i="44"/>
  <c r="CC99" i="44"/>
  <c r="BM99" i="44"/>
  <c r="AW99" i="44"/>
  <c r="BT99" i="44"/>
  <c r="BD99" i="44"/>
  <c r="AC99" i="44"/>
  <c r="BW99" i="44"/>
  <c r="BG99" i="44"/>
  <c r="AQ99" i="44"/>
  <c r="CD99" i="44"/>
  <c r="BN99" i="44"/>
  <c r="AX99" i="44"/>
  <c r="BY99" i="44"/>
  <c r="BI99" i="44"/>
  <c r="AS99" i="44"/>
  <c r="CF99" i="44"/>
  <c r="BP99" i="44"/>
  <c r="AZ99" i="44"/>
  <c r="CI99" i="44"/>
  <c r="BS99" i="44"/>
  <c r="BC99" i="44"/>
  <c r="AB99" i="44"/>
  <c r="BZ99" i="44"/>
  <c r="BJ99" i="44"/>
  <c r="AT99" i="44"/>
  <c r="BU99" i="44"/>
  <c r="BE99" i="44"/>
  <c r="CB99" i="44"/>
  <c r="BL99" i="44"/>
  <c r="AV99" i="44"/>
  <c r="CI194" i="44"/>
  <c r="BS194" i="44"/>
  <c r="BC194" i="44"/>
  <c r="AB102" i="44"/>
  <c r="AB194" i="44" s="1"/>
  <c r="CB194" i="44"/>
  <c r="BL194" i="44"/>
  <c r="AV194" i="44"/>
  <c r="BU194" i="44"/>
  <c r="BE194" i="44"/>
  <c r="CD194" i="44"/>
  <c r="BN194" i="44"/>
  <c r="AX194" i="44"/>
  <c r="CE194" i="44"/>
  <c r="BO194" i="44"/>
  <c r="AY194" i="44"/>
  <c r="BX194" i="44"/>
  <c r="BH194" i="44"/>
  <c r="AR194" i="44"/>
  <c r="CG194" i="44"/>
  <c r="BQ194" i="44"/>
  <c r="BA194" i="44"/>
  <c r="BZ194" i="44"/>
  <c r="BJ194" i="44"/>
  <c r="AT194" i="44"/>
  <c r="CA194" i="44"/>
  <c r="BK194" i="44"/>
  <c r="AU194" i="44"/>
  <c r="BT194" i="44"/>
  <c r="BD194" i="44"/>
  <c r="AC102" i="44"/>
  <c r="AC194" i="44" s="1"/>
  <c r="CC194" i="44"/>
  <c r="BM194" i="44"/>
  <c r="AW194" i="44"/>
  <c r="BV194" i="44"/>
  <c r="BF194" i="44"/>
  <c r="AO194" i="44"/>
  <c r="BW194" i="44"/>
  <c r="BG194" i="44"/>
  <c r="AQ194" i="44"/>
  <c r="CF194" i="44"/>
  <c r="BP194" i="44"/>
  <c r="AZ194" i="44"/>
  <c r="BY194" i="44"/>
  <c r="BI194" i="44"/>
  <c r="AS194" i="44"/>
  <c r="CH194" i="44"/>
  <c r="BR194" i="44"/>
  <c r="BB194" i="44"/>
  <c r="AA102" i="44"/>
  <c r="AA194" i="44" s="1"/>
  <c r="BD191" i="43"/>
  <c r="BN191" i="43"/>
  <c r="BX191" i="43"/>
  <c r="E42" i="4"/>
  <c r="G93" i="28" s="1"/>
  <c r="CS93" i="28" s="1"/>
  <c r="BK191" i="43"/>
  <c r="BZ191" i="43"/>
  <c r="AC191" i="43"/>
  <c r="AS191" i="43"/>
  <c r="AX191" i="43"/>
  <c r="BC191" i="43"/>
  <c r="BH191" i="43"/>
  <c r="BM191" i="43"/>
  <c r="BR191" i="43"/>
  <c r="BW191" i="43"/>
  <c r="CB191" i="43"/>
  <c r="CG191" i="43"/>
  <c r="AU191" i="43"/>
  <c r="AZ191" i="43"/>
  <c r="BE191" i="43"/>
  <c r="BJ191" i="43"/>
  <c r="AY191" i="43"/>
  <c r="BS191" i="43"/>
  <c r="CH191" i="43"/>
  <c r="AO191" i="43"/>
  <c r="BU191" i="43"/>
  <c r="C248" i="45"/>
  <c r="BO191" i="43"/>
  <c r="BT191" i="43"/>
  <c r="BY191" i="43"/>
  <c r="CD191" i="43"/>
  <c r="CI191" i="43"/>
  <c r="AA191" i="43"/>
  <c r="AQ191" i="43"/>
  <c r="AV191" i="43"/>
  <c r="BA191" i="43"/>
  <c r="BF191" i="43"/>
  <c r="CA191" i="43"/>
  <c r="CF191" i="43"/>
  <c r="C99" i="43"/>
  <c r="C261" i="45"/>
  <c r="BI191" i="43"/>
  <c r="CC191" i="43"/>
  <c r="BP191" i="43"/>
  <c r="C493" i="45"/>
  <c r="C194" i="43"/>
  <c r="C102" i="43"/>
  <c r="CE191" i="43"/>
  <c r="AB191" i="43"/>
  <c r="AR191" i="43"/>
  <c r="AW191" i="43"/>
  <c r="BB191" i="43"/>
  <c r="BG191" i="43"/>
  <c r="BL191" i="43"/>
  <c r="BQ191" i="43"/>
  <c r="BV191" i="43"/>
  <c r="AT191" i="43"/>
  <c r="B99" i="45"/>
  <c r="O171" i="44" l="1"/>
  <c r="N171" i="44"/>
  <c r="H534" i="41"/>
  <c r="S534" i="41"/>
  <c r="H539" i="41"/>
  <c r="S537" i="42"/>
  <c r="H537" i="42"/>
  <c r="R542" i="41"/>
  <c r="S537" i="41"/>
  <c r="H537" i="41"/>
  <c r="F171" i="44"/>
  <c r="H171" i="44"/>
  <c r="H179" i="44"/>
  <c r="G43" i="4" s="1"/>
  <c r="K179" i="44"/>
  <c r="J43" i="4" s="1"/>
  <c r="N179" i="44"/>
  <c r="M43" i="4" s="1"/>
  <c r="G179" i="44"/>
  <c r="F43" i="4" s="1"/>
  <c r="G171" i="44"/>
  <c r="O179" i="44"/>
  <c r="N43" i="4" s="1"/>
  <c r="C527" i="42"/>
  <c r="G525" i="44"/>
  <c r="G526" i="44" s="1"/>
  <c r="H531" i="43"/>
  <c r="H532" i="43" s="1"/>
  <c r="H527" i="43"/>
  <c r="H528" i="43" s="1"/>
  <c r="H525" i="43"/>
  <c r="H526" i="43" s="1"/>
  <c r="N529" i="43"/>
  <c r="N530" i="43" s="1"/>
  <c r="C529" i="43" s="1"/>
  <c r="N531" i="43"/>
  <c r="N532" i="43" s="1"/>
  <c r="N525" i="43"/>
  <c r="N526" i="43" s="1"/>
  <c r="N527" i="43"/>
  <c r="N528" i="43" s="1"/>
  <c r="R542" i="42"/>
  <c r="H542" i="42"/>
  <c r="B160" i="42"/>
  <c r="C525" i="42"/>
  <c r="C531" i="42"/>
  <c r="W171" i="44"/>
  <c r="W179" i="44"/>
  <c r="V43" i="4" s="1"/>
  <c r="Y171" i="44"/>
  <c r="Y179" i="44"/>
  <c r="X43" i="4" s="1"/>
  <c r="X171" i="44"/>
  <c r="X179" i="44"/>
  <c r="W43" i="4" s="1"/>
  <c r="V179" i="44"/>
  <c r="U43" i="4" s="1"/>
  <c r="V171" i="44"/>
  <c r="B169" i="41"/>
  <c r="B165" i="41"/>
  <c r="B168" i="41"/>
  <c r="B154" i="41"/>
  <c r="AF154" i="41" s="1"/>
  <c r="B167" i="41"/>
  <c r="B166" i="41"/>
  <c r="H542" i="41"/>
  <c r="C233" i="42"/>
  <c r="AJ99" i="45"/>
  <c r="AF99" i="45"/>
  <c r="AL99" i="45"/>
  <c r="AG99" i="45"/>
  <c r="AK99" i="45"/>
  <c r="AE99" i="45"/>
  <c r="AI99" i="45"/>
  <c r="AD99" i="45"/>
  <c r="AM99" i="45"/>
  <c r="AH99" i="45"/>
  <c r="AE191" i="44"/>
  <c r="AJ191" i="44"/>
  <c r="AD191" i="44"/>
  <c r="AG191" i="44"/>
  <c r="AM191" i="44"/>
  <c r="AH191" i="44"/>
  <c r="AK191" i="44"/>
  <c r="AI191" i="44"/>
  <c r="AF191" i="44"/>
  <c r="AL191" i="44"/>
  <c r="W99" i="45"/>
  <c r="S99" i="45"/>
  <c r="T99" i="45"/>
  <c r="V99" i="45"/>
  <c r="Q99" i="45"/>
  <c r="U99" i="45"/>
  <c r="Y99" i="45"/>
  <c r="X99" i="45"/>
  <c r="R99" i="45"/>
  <c r="N54" i="6"/>
  <c r="Q191" i="44"/>
  <c r="U191" i="44"/>
  <c r="W191" i="44"/>
  <c r="Y191" i="44"/>
  <c r="V191" i="44"/>
  <c r="R191" i="44"/>
  <c r="S191" i="44"/>
  <c r="X191" i="44"/>
  <c r="T191" i="44"/>
  <c r="B160" i="41"/>
  <c r="AF160" i="41" s="1"/>
  <c r="X80" i="28"/>
  <c r="X57" i="28"/>
  <c r="X47" i="28"/>
  <c r="T53" i="6"/>
  <c r="X68" i="28"/>
  <c r="X93" i="28"/>
  <c r="Y57" i="28"/>
  <c r="Y47" i="28"/>
  <c r="U53" i="6"/>
  <c r="Y68" i="28"/>
  <c r="Y93" i="28"/>
  <c r="Y80" i="28"/>
  <c r="Z68" i="28"/>
  <c r="Z93" i="28"/>
  <c r="Z80" i="28"/>
  <c r="Z57" i="28"/>
  <c r="Z47" i="28"/>
  <c r="V53" i="6"/>
  <c r="V68" i="28"/>
  <c r="V93" i="28"/>
  <c r="V57" i="28"/>
  <c r="V47" i="28"/>
  <c r="R53" i="6"/>
  <c r="V80" i="28"/>
  <c r="U57" i="28"/>
  <c r="U47" i="28"/>
  <c r="Q53" i="6"/>
  <c r="U68" i="28"/>
  <c r="U80" i="28"/>
  <c r="U93" i="28"/>
  <c r="W93" i="28"/>
  <c r="W80" i="28"/>
  <c r="W68" i="28"/>
  <c r="W47" i="28"/>
  <c r="W57" i="28"/>
  <c r="S53" i="6"/>
  <c r="T80" i="28"/>
  <c r="T57" i="28"/>
  <c r="T47" i="28"/>
  <c r="P53" i="6"/>
  <c r="T68" i="28"/>
  <c r="T93" i="28"/>
  <c r="AL155" i="41"/>
  <c r="AH155" i="41"/>
  <c r="AD155" i="41"/>
  <c r="AJ155" i="41"/>
  <c r="AE155" i="41"/>
  <c r="AI155" i="41"/>
  <c r="AM155" i="41"/>
  <c r="AK155" i="41"/>
  <c r="AG155" i="41"/>
  <c r="AF155" i="41"/>
  <c r="Y155" i="41"/>
  <c r="U155" i="41"/>
  <c r="V155" i="41"/>
  <c r="R155" i="41"/>
  <c r="X155" i="41"/>
  <c r="S155" i="41"/>
  <c r="T155" i="41"/>
  <c r="W155" i="41"/>
  <c r="R93" i="28"/>
  <c r="DD93" i="28" s="1"/>
  <c r="R57" i="28"/>
  <c r="DD57" i="28" s="1"/>
  <c r="R47" i="28"/>
  <c r="DD47" i="28" s="1"/>
  <c r="R68" i="28"/>
  <c r="DD68" i="28" s="1"/>
  <c r="R80" i="28"/>
  <c r="DD80" i="28" s="1"/>
  <c r="Q47" i="28"/>
  <c r="DC47" i="28" s="1"/>
  <c r="Q80" i="28"/>
  <c r="DC80" i="28" s="1"/>
  <c r="Q68" i="28"/>
  <c r="DC68" i="28" s="1"/>
  <c r="Q57" i="28"/>
  <c r="DC57" i="28" s="1"/>
  <c r="Q93" i="28"/>
  <c r="DC93" i="28" s="1"/>
  <c r="M53" i="6"/>
  <c r="N523" i="44"/>
  <c r="H523" i="44"/>
  <c r="I155" i="41"/>
  <c r="AQ155" i="41"/>
  <c r="AR155" i="41"/>
  <c r="BN102" i="45"/>
  <c r="BO102" i="45"/>
  <c r="CA102" i="45"/>
  <c r="AV102" i="45"/>
  <c r="BD102" i="45"/>
  <c r="BL102" i="45"/>
  <c r="BT102" i="45"/>
  <c r="CB102" i="45"/>
  <c r="AO102" i="45"/>
  <c r="AS102" i="45"/>
  <c r="AW102" i="45"/>
  <c r="BA102" i="45"/>
  <c r="BE102" i="45"/>
  <c r="BI102" i="45"/>
  <c r="BM102" i="45"/>
  <c r="BQ102" i="45"/>
  <c r="BU102" i="45"/>
  <c r="BY102" i="45"/>
  <c r="CC102" i="45"/>
  <c r="CG102" i="45"/>
  <c r="AP102" i="45"/>
  <c r="AT102" i="45"/>
  <c r="AX102" i="45"/>
  <c r="BB102" i="45"/>
  <c r="BF102" i="45"/>
  <c r="BJ102" i="45"/>
  <c r="BR102" i="45"/>
  <c r="BV102" i="45"/>
  <c r="BZ102" i="45"/>
  <c r="CD102" i="45"/>
  <c r="CH102" i="45"/>
  <c r="AQ102" i="45"/>
  <c r="AU102" i="45"/>
  <c r="AY102" i="45"/>
  <c r="BC102" i="45"/>
  <c r="BG102" i="45"/>
  <c r="BK102" i="45"/>
  <c r="BS102" i="45"/>
  <c r="BW102" i="45"/>
  <c r="CE102" i="45"/>
  <c r="CI102" i="45"/>
  <c r="AR102" i="45"/>
  <c r="AZ102" i="45"/>
  <c r="BH102" i="45"/>
  <c r="BP102" i="45"/>
  <c r="BX102" i="45"/>
  <c r="CF102" i="45"/>
  <c r="AP155" i="41"/>
  <c r="BY155" i="41"/>
  <c r="BS155" i="41"/>
  <c r="CI155" i="41"/>
  <c r="CY155" i="41"/>
  <c r="AW155" i="41"/>
  <c r="CG155" i="41"/>
  <c r="CC155" i="41"/>
  <c r="AY155" i="41"/>
  <c r="BQ155" i="41"/>
  <c r="BF155" i="41"/>
  <c r="BW155" i="41"/>
  <c r="H155" i="41"/>
  <c r="AV155" i="41"/>
  <c r="BV155" i="41"/>
  <c r="CE155" i="41"/>
  <c r="AS155" i="41"/>
  <c r="CD155" i="41"/>
  <c r="BG155" i="41"/>
  <c r="BN155" i="41"/>
  <c r="BU155" i="41"/>
  <c r="Q155" i="41"/>
  <c r="BX155" i="41"/>
  <c r="BD155" i="41"/>
  <c r="N155" i="41"/>
  <c r="BO155" i="41"/>
  <c r="E155" i="41"/>
  <c r="BZ155" i="41"/>
  <c r="BM155" i="41"/>
  <c r="J155" i="41"/>
  <c r="O155" i="41"/>
  <c r="D155" i="41"/>
  <c r="M155" i="41"/>
  <c r="BI155" i="41"/>
  <c r="K155" i="41"/>
  <c r="AU155" i="41"/>
  <c r="AB155" i="41"/>
  <c r="L155" i="41"/>
  <c r="BH155" i="41"/>
  <c r="BC155" i="41"/>
  <c r="CH155" i="41"/>
  <c r="AX155" i="41"/>
  <c r="G155" i="41"/>
  <c r="F40" i="4" s="1"/>
  <c r="AA155" i="41"/>
  <c r="BP155" i="41"/>
  <c r="BL155" i="41"/>
  <c r="BA155" i="41"/>
  <c r="BT155" i="41"/>
  <c r="CB155" i="41"/>
  <c r="F155" i="41"/>
  <c r="BK155" i="41"/>
  <c r="CA155" i="41"/>
  <c r="BJ155" i="41"/>
  <c r="BR155" i="41"/>
  <c r="AC155" i="41"/>
  <c r="CF155" i="41"/>
  <c r="BB155" i="41"/>
  <c r="AZ155" i="41"/>
  <c r="AT155" i="41"/>
  <c r="BE155" i="41"/>
  <c r="P155" i="41"/>
  <c r="AO155" i="41"/>
  <c r="M80" i="28"/>
  <c r="CY80" i="28" s="1"/>
  <c r="M57" i="28"/>
  <c r="CY57" i="28" s="1"/>
  <c r="M93" i="28"/>
  <c r="CY93" i="28" s="1"/>
  <c r="M68" i="28"/>
  <c r="CY68" i="28" s="1"/>
  <c r="M47" i="28"/>
  <c r="CY47" i="28" s="1"/>
  <c r="H68" i="28"/>
  <c r="H80" i="28"/>
  <c r="G68" i="28"/>
  <c r="CS68" i="28" s="1"/>
  <c r="G80" i="28"/>
  <c r="CS80" i="28" s="1"/>
  <c r="I68" i="28"/>
  <c r="CU68" i="28" s="1"/>
  <c r="I80" i="28"/>
  <c r="CU80" i="28" s="1"/>
  <c r="G47" i="28"/>
  <c r="CS47" i="28" s="1"/>
  <c r="G57" i="28"/>
  <c r="CS57" i="28" s="1"/>
  <c r="I47" i="28"/>
  <c r="CU47" i="28" s="1"/>
  <c r="I57" i="28"/>
  <c r="CU57" i="28" s="1"/>
  <c r="H47" i="28"/>
  <c r="H57" i="28"/>
  <c r="J191" i="44"/>
  <c r="K191" i="44"/>
  <c r="F191" i="44"/>
  <c r="M191" i="44"/>
  <c r="D191" i="44"/>
  <c r="H191" i="44"/>
  <c r="L191" i="44"/>
  <c r="N191" i="44"/>
  <c r="G191" i="44"/>
  <c r="I53" i="6"/>
  <c r="N102" i="45"/>
  <c r="N194" i="45" s="1"/>
  <c r="J102" i="45"/>
  <c r="J194" i="45" s="1"/>
  <c r="F102" i="45"/>
  <c r="F194" i="45" s="1"/>
  <c r="M102" i="45"/>
  <c r="M194" i="45" s="1"/>
  <c r="L102" i="45"/>
  <c r="L194" i="45" s="1"/>
  <c r="P102" i="45"/>
  <c r="P194" i="45" s="1"/>
  <c r="K102" i="45"/>
  <c r="K194" i="45" s="1"/>
  <c r="E102" i="45"/>
  <c r="E194" i="45" s="1"/>
  <c r="O102" i="45"/>
  <c r="O194" i="45" s="1"/>
  <c r="I102" i="45"/>
  <c r="I194" i="45" s="1"/>
  <c r="D102" i="45"/>
  <c r="D194" i="45" s="1"/>
  <c r="H102" i="45"/>
  <c r="H194" i="45" s="1"/>
  <c r="G102" i="45"/>
  <c r="G194" i="45" s="1"/>
  <c r="O99" i="45"/>
  <c r="K99" i="45"/>
  <c r="K179" i="45" s="1"/>
  <c r="J44" i="4" s="1"/>
  <c r="G99" i="45"/>
  <c r="P99" i="45"/>
  <c r="I99" i="45"/>
  <c r="M99" i="45"/>
  <c r="H99" i="45"/>
  <c r="L99" i="45"/>
  <c r="F99" i="45"/>
  <c r="J99" i="45"/>
  <c r="E99" i="45"/>
  <c r="N99" i="45"/>
  <c r="N171" i="45" s="1"/>
  <c r="D99" i="45"/>
  <c r="P191" i="44"/>
  <c r="E191" i="44"/>
  <c r="O191" i="44"/>
  <c r="I191" i="44"/>
  <c r="AP99" i="45"/>
  <c r="AP194" i="45"/>
  <c r="AP191" i="44"/>
  <c r="CB194" i="45"/>
  <c r="BL194" i="45"/>
  <c r="AV194" i="45"/>
  <c r="BW194" i="45"/>
  <c r="BG194" i="45"/>
  <c r="AQ194" i="45"/>
  <c r="CH194" i="45"/>
  <c r="BR194" i="45"/>
  <c r="BB194" i="45"/>
  <c r="AA102" i="45"/>
  <c r="AA194" i="45" s="1"/>
  <c r="CC194" i="45"/>
  <c r="BM194" i="45"/>
  <c r="AW194" i="45"/>
  <c r="BX194" i="45"/>
  <c r="BH194" i="45"/>
  <c r="AR194" i="45"/>
  <c r="CI194" i="45"/>
  <c r="BS194" i="45"/>
  <c r="BC194" i="45"/>
  <c r="AB102" i="45"/>
  <c r="AB194" i="45" s="1"/>
  <c r="CD194" i="45"/>
  <c r="BN194" i="45"/>
  <c r="AX194" i="45"/>
  <c r="BY194" i="45"/>
  <c r="BI194" i="45"/>
  <c r="AS194" i="45"/>
  <c r="BT194" i="45"/>
  <c r="BD194" i="45"/>
  <c r="AC102" i="45"/>
  <c r="AC194" i="45" s="1"/>
  <c r="CE194" i="45"/>
  <c r="BO194" i="45"/>
  <c r="AY194" i="45"/>
  <c r="BZ194" i="45"/>
  <c r="BJ194" i="45"/>
  <c r="AT194" i="45"/>
  <c r="BU194" i="45"/>
  <c r="BE194" i="45"/>
  <c r="CF194" i="45"/>
  <c r="BP194" i="45"/>
  <c r="AZ194" i="45"/>
  <c r="CA194" i="45"/>
  <c r="BK194" i="45"/>
  <c r="AU194" i="45"/>
  <c r="BV194" i="45"/>
  <c r="BF194" i="45"/>
  <c r="AO194" i="45"/>
  <c r="CG194" i="45"/>
  <c r="BQ194" i="45"/>
  <c r="BA194" i="45"/>
  <c r="BT99" i="45"/>
  <c r="BD99" i="45"/>
  <c r="AC99" i="45"/>
  <c r="CE99" i="45"/>
  <c r="BO99" i="45"/>
  <c r="AY99" i="45"/>
  <c r="BZ99" i="45"/>
  <c r="BJ99" i="45"/>
  <c r="AT99" i="45"/>
  <c r="BU99" i="45"/>
  <c r="BE99" i="45"/>
  <c r="CF99" i="45"/>
  <c r="BP99" i="45"/>
  <c r="AZ99" i="45"/>
  <c r="CA99" i="45"/>
  <c r="BK99" i="45"/>
  <c r="AU99" i="45"/>
  <c r="BV99" i="45"/>
  <c r="BF99" i="45"/>
  <c r="AO99" i="45"/>
  <c r="CG99" i="45"/>
  <c r="BQ99" i="45"/>
  <c r="BA99" i="45"/>
  <c r="CB99" i="45"/>
  <c r="BL99" i="45"/>
  <c r="AV99" i="45"/>
  <c r="BW99" i="45"/>
  <c r="BG99" i="45"/>
  <c r="AQ99" i="45"/>
  <c r="CH99" i="45"/>
  <c r="BR99" i="45"/>
  <c r="BB99" i="45"/>
  <c r="AA99" i="45"/>
  <c r="CC99" i="45"/>
  <c r="BM99" i="45"/>
  <c r="AW99" i="45"/>
  <c r="BX99" i="45"/>
  <c r="BH99" i="45"/>
  <c r="AR99" i="45"/>
  <c r="CI99" i="45"/>
  <c r="BS99" i="45"/>
  <c r="BC99" i="45"/>
  <c r="AB99" i="45"/>
  <c r="CD99" i="45"/>
  <c r="BN99" i="45"/>
  <c r="AX99" i="45"/>
  <c r="BY99" i="45"/>
  <c r="BI99" i="45"/>
  <c r="AS99" i="45"/>
  <c r="C261" i="46"/>
  <c r="C191" i="43"/>
  <c r="C233" i="43" s="1"/>
  <c r="C248" i="46"/>
  <c r="AV191" i="44"/>
  <c r="BE191" i="44"/>
  <c r="BJ191" i="44"/>
  <c r="BS191" i="44"/>
  <c r="BP191" i="44"/>
  <c r="BY191" i="44"/>
  <c r="CD191" i="44"/>
  <c r="AC191" i="44"/>
  <c r="AW191" i="44"/>
  <c r="BB191" i="44"/>
  <c r="BK191" i="44"/>
  <c r="BH191" i="44"/>
  <c r="BQ191" i="44"/>
  <c r="BV191" i="44"/>
  <c r="CE191" i="44"/>
  <c r="C493" i="46"/>
  <c r="BL191" i="44"/>
  <c r="BU191" i="44"/>
  <c r="BZ191" i="44"/>
  <c r="CI191" i="44"/>
  <c r="CF191" i="44"/>
  <c r="AQ191" i="44"/>
  <c r="BD191" i="44"/>
  <c r="BM191" i="44"/>
  <c r="BR191" i="44"/>
  <c r="CA191" i="44"/>
  <c r="BX191" i="44"/>
  <c r="CG191" i="44"/>
  <c r="C194" i="44"/>
  <c r="C102" i="44"/>
  <c r="CB191" i="44"/>
  <c r="C99" i="44"/>
  <c r="AB191" i="44"/>
  <c r="AS191" i="44"/>
  <c r="AX191" i="44"/>
  <c r="BG191" i="44"/>
  <c r="BT191" i="44"/>
  <c r="CC191" i="44"/>
  <c r="CH191" i="44"/>
  <c r="AO191" i="44"/>
  <c r="AY191" i="44"/>
  <c r="E43" i="4"/>
  <c r="AT191" i="44"/>
  <c r="BC191" i="44"/>
  <c r="AZ191" i="44"/>
  <c r="BI191" i="44"/>
  <c r="BN191" i="44"/>
  <c r="BW191" i="44"/>
  <c r="AA191" i="44"/>
  <c r="AU191" i="44"/>
  <c r="AR191" i="44"/>
  <c r="BA191" i="44"/>
  <c r="BF191" i="44"/>
  <c r="BO191" i="44"/>
  <c r="B99" i="46"/>
  <c r="O171" i="45" l="1"/>
  <c r="B160" i="43"/>
  <c r="S537" i="43"/>
  <c r="H537" i="43"/>
  <c r="H534" i="42"/>
  <c r="R539" i="42"/>
  <c r="S534" i="42"/>
  <c r="H539" i="42"/>
  <c r="R540" i="42"/>
  <c r="S535" i="42"/>
  <c r="H540" i="42"/>
  <c r="H535" i="42"/>
  <c r="B156" i="42"/>
  <c r="S536" i="42"/>
  <c r="H541" i="42"/>
  <c r="H536" i="42"/>
  <c r="R541" i="42"/>
  <c r="F171" i="45"/>
  <c r="N179" i="45"/>
  <c r="M44" i="4" s="1"/>
  <c r="O179" i="45"/>
  <c r="N44" i="4" s="1"/>
  <c r="H171" i="45"/>
  <c r="H179" i="45"/>
  <c r="G44" i="4" s="1"/>
  <c r="G179" i="45"/>
  <c r="F44" i="4" s="1"/>
  <c r="G171" i="45"/>
  <c r="B155" i="42"/>
  <c r="G525" i="45"/>
  <c r="G526" i="45" s="1"/>
  <c r="H525" i="44"/>
  <c r="H526" i="44" s="1"/>
  <c r="H527" i="44"/>
  <c r="H528" i="44" s="1"/>
  <c r="H531" i="44"/>
  <c r="H532" i="44" s="1"/>
  <c r="N527" i="44"/>
  <c r="N528" i="44" s="1"/>
  <c r="N529" i="44"/>
  <c r="N530" i="44" s="1"/>
  <c r="C529" i="44" s="1"/>
  <c r="N531" i="44"/>
  <c r="N532" i="44" s="1"/>
  <c r="N525" i="44"/>
  <c r="N526" i="44" s="1"/>
  <c r="C525" i="43"/>
  <c r="C527" i="43"/>
  <c r="R542" i="43"/>
  <c r="H542" i="43"/>
  <c r="C531" i="43"/>
  <c r="X171" i="45"/>
  <c r="X179" i="45"/>
  <c r="W44" i="4" s="1"/>
  <c r="V179" i="45"/>
  <c r="U44" i="4" s="1"/>
  <c r="V171" i="45"/>
  <c r="Y171" i="45"/>
  <c r="Y179" i="45"/>
  <c r="W171" i="45"/>
  <c r="W179" i="45"/>
  <c r="V44" i="4" s="1"/>
  <c r="B167" i="42"/>
  <c r="B166" i="42"/>
  <c r="B154" i="42"/>
  <c r="B169" i="42"/>
  <c r="B165" i="42"/>
  <c r="B168" i="42"/>
  <c r="AG168" i="41"/>
  <c r="AE168" i="41"/>
  <c r="AI168" i="41"/>
  <c r="R168" i="41"/>
  <c r="T168" i="41"/>
  <c r="O168" i="41"/>
  <c r="M168" i="41"/>
  <c r="F168" i="41"/>
  <c r="P168" i="41"/>
  <c r="AJ168" i="41"/>
  <c r="AL168" i="41"/>
  <c r="Y168" i="41"/>
  <c r="X168" i="41"/>
  <c r="AR168" i="41"/>
  <c r="K168" i="41"/>
  <c r="I168" i="41"/>
  <c r="J168" i="41"/>
  <c r="H168" i="41"/>
  <c r="AF168" i="41"/>
  <c r="AD168" i="41"/>
  <c r="U168" i="41"/>
  <c r="S168" i="41"/>
  <c r="AQ168" i="41"/>
  <c r="G168" i="41"/>
  <c r="E168" i="41"/>
  <c r="L168" i="41"/>
  <c r="AK168" i="41"/>
  <c r="N168" i="41"/>
  <c r="CA168" i="41"/>
  <c r="BK168" i="41"/>
  <c r="AU168" i="41"/>
  <c r="BZ168" i="41"/>
  <c r="BJ168" i="41"/>
  <c r="AT168" i="41"/>
  <c r="BY168" i="41"/>
  <c r="BI168" i="41"/>
  <c r="AS168" i="41"/>
  <c r="BX168" i="41"/>
  <c r="BH168" i="41"/>
  <c r="AO168" i="41"/>
  <c r="Q168" i="41"/>
  <c r="AY168" i="41"/>
  <c r="BN168" i="41"/>
  <c r="CC168" i="41"/>
  <c r="CB168" i="41"/>
  <c r="AM168" i="41"/>
  <c r="D168" i="41"/>
  <c r="BW168" i="41"/>
  <c r="BG168" i="41"/>
  <c r="CY168" i="41"/>
  <c r="BV168" i="41"/>
  <c r="BF168" i="41"/>
  <c r="AC168" i="41"/>
  <c r="BU168" i="41"/>
  <c r="BE168" i="41"/>
  <c r="AB168" i="41"/>
  <c r="BT168" i="41"/>
  <c r="BD168" i="41"/>
  <c r="AA168" i="41"/>
  <c r="W168" i="41"/>
  <c r="CE168" i="41"/>
  <c r="CD168" i="41"/>
  <c r="BM168" i="41"/>
  <c r="AV168" i="41"/>
  <c r="AH168" i="41"/>
  <c r="V168" i="41"/>
  <c r="CI168" i="41"/>
  <c r="BS168" i="41"/>
  <c r="BC168" i="41"/>
  <c r="CH168" i="41"/>
  <c r="BR168" i="41"/>
  <c r="BB168" i="41"/>
  <c r="CG168" i="41"/>
  <c r="BQ168" i="41"/>
  <c r="BA168" i="41"/>
  <c r="CF168" i="41"/>
  <c r="BP168" i="41"/>
  <c r="AZ168" i="41"/>
  <c r="AP168" i="41"/>
  <c r="BO168" i="41"/>
  <c r="AX168" i="41"/>
  <c r="AW168" i="41"/>
  <c r="BL168" i="41"/>
  <c r="AF166" i="41"/>
  <c r="AL166" i="41"/>
  <c r="R166" i="41"/>
  <c r="W166" i="41"/>
  <c r="AQ166" i="41"/>
  <c r="Q166" i="41"/>
  <c r="O166" i="41"/>
  <c r="D166" i="41"/>
  <c r="N166" i="41"/>
  <c r="BY166" i="41"/>
  <c r="BI166" i="41"/>
  <c r="AS166" i="41"/>
  <c r="BX166" i="41"/>
  <c r="AK166" i="41"/>
  <c r="AI166" i="41"/>
  <c r="AM166" i="41"/>
  <c r="Y166" i="41"/>
  <c r="X166" i="41"/>
  <c r="M166" i="41"/>
  <c r="K166" i="41"/>
  <c r="P166" i="41"/>
  <c r="F166" i="41"/>
  <c r="AG166" i="41"/>
  <c r="AH166" i="41"/>
  <c r="AD166" i="41"/>
  <c r="U166" i="41"/>
  <c r="S166" i="41"/>
  <c r="I166" i="41"/>
  <c r="G166" i="41"/>
  <c r="H166" i="41"/>
  <c r="AP166" i="41"/>
  <c r="V166" i="41"/>
  <c r="AR166" i="41"/>
  <c r="J166" i="41"/>
  <c r="BU166" i="41"/>
  <c r="BA166" i="41"/>
  <c r="CB166" i="41"/>
  <c r="BH166" i="41"/>
  <c r="AO166" i="41"/>
  <c r="CA166" i="41"/>
  <c r="BK166" i="41"/>
  <c r="AU166" i="41"/>
  <c r="BZ166" i="41"/>
  <c r="BJ166" i="41"/>
  <c r="AT166" i="41"/>
  <c r="CC166" i="41"/>
  <c r="CF166" i="41"/>
  <c r="BL166" i="41"/>
  <c r="CE166" i="41"/>
  <c r="BO166" i="41"/>
  <c r="BN166" i="41"/>
  <c r="AX166" i="41"/>
  <c r="AJ166" i="41"/>
  <c r="T166" i="41"/>
  <c r="BQ166" i="41"/>
  <c r="AW166" i="41"/>
  <c r="BT166" i="41"/>
  <c r="BD166" i="41"/>
  <c r="AA166" i="41"/>
  <c r="BW166" i="41"/>
  <c r="BG166" i="41"/>
  <c r="CY166" i="41"/>
  <c r="BV166" i="41"/>
  <c r="BF166" i="41"/>
  <c r="AC166" i="41"/>
  <c r="BE166" i="41"/>
  <c r="AV166" i="41"/>
  <c r="AY166" i="41"/>
  <c r="AE166" i="41"/>
  <c r="E166" i="41"/>
  <c r="CG166" i="41"/>
  <c r="BM166" i="41"/>
  <c r="AB166" i="41"/>
  <c r="BP166" i="41"/>
  <c r="AZ166" i="41"/>
  <c r="CI166" i="41"/>
  <c r="BS166" i="41"/>
  <c r="BC166" i="41"/>
  <c r="CH166" i="41"/>
  <c r="BR166" i="41"/>
  <c r="BB166" i="41"/>
  <c r="L166" i="41"/>
  <c r="CD166" i="41"/>
  <c r="AL165" i="41"/>
  <c r="AJ165" i="41"/>
  <c r="R165" i="41"/>
  <c r="T165" i="41"/>
  <c r="P165" i="41"/>
  <c r="N165" i="41"/>
  <c r="O165" i="41"/>
  <c r="M165" i="41"/>
  <c r="AP165" i="41"/>
  <c r="CA165" i="41"/>
  <c r="BK165" i="41"/>
  <c r="AU165" i="41"/>
  <c r="BZ165" i="41"/>
  <c r="BJ165" i="41"/>
  <c r="AT165" i="41"/>
  <c r="BY165" i="41"/>
  <c r="BI165" i="41"/>
  <c r="AS165" i="41"/>
  <c r="BX165" i="41"/>
  <c r="BH165" i="41"/>
  <c r="AO165" i="41"/>
  <c r="AM165" i="41"/>
  <c r="AH165" i="41"/>
  <c r="AF165" i="41"/>
  <c r="Y165" i="41"/>
  <c r="X165" i="41"/>
  <c r="AQ165" i="41"/>
  <c r="L165" i="41"/>
  <c r="J165" i="41"/>
  <c r="G165" i="41"/>
  <c r="E165" i="41"/>
  <c r="BW165" i="41"/>
  <c r="BG165" i="41"/>
  <c r="CY165" i="41"/>
  <c r="BV165" i="41"/>
  <c r="BF165" i="41"/>
  <c r="AC165" i="41"/>
  <c r="BU165" i="41"/>
  <c r="BE165" i="41"/>
  <c r="AB165" i="41"/>
  <c r="BT165" i="41"/>
  <c r="BD165" i="41"/>
  <c r="AA165" i="41"/>
  <c r="AI165" i="41"/>
  <c r="AD165" i="41"/>
  <c r="AG165" i="41"/>
  <c r="U165" i="41"/>
  <c r="S165" i="41"/>
  <c r="AR165" i="41"/>
  <c r="H165" i="41"/>
  <c r="F165" i="41"/>
  <c r="I165" i="41"/>
  <c r="CI165" i="41"/>
  <c r="BS165" i="41"/>
  <c r="BC165" i="41"/>
  <c r="CH165" i="41"/>
  <c r="BR165" i="41"/>
  <c r="BB165" i="41"/>
  <c r="CG165" i="41"/>
  <c r="BQ165" i="41"/>
  <c r="BA165" i="41"/>
  <c r="CF165" i="41"/>
  <c r="BP165" i="41"/>
  <c r="AZ165" i="41"/>
  <c r="AK165" i="41"/>
  <c r="D165" i="41"/>
  <c r="AY165" i="41"/>
  <c r="CC165" i="41"/>
  <c r="BL165" i="41"/>
  <c r="AE165" i="41"/>
  <c r="BO165" i="41"/>
  <c r="AX165" i="41"/>
  <c r="CB165" i="41"/>
  <c r="K165" i="41"/>
  <c r="CD165" i="41"/>
  <c r="BM165" i="41"/>
  <c r="AV165" i="41"/>
  <c r="W165" i="41"/>
  <c r="V165" i="41"/>
  <c r="Q165" i="41"/>
  <c r="CE165" i="41"/>
  <c r="BN165" i="41"/>
  <c r="AW165" i="41"/>
  <c r="AI167" i="41"/>
  <c r="AD167" i="41"/>
  <c r="AJ167" i="41"/>
  <c r="R167" i="41"/>
  <c r="T167" i="41"/>
  <c r="AR167" i="41"/>
  <c r="F167" i="41"/>
  <c r="D167" i="41"/>
  <c r="I167" i="41"/>
  <c r="BY167" i="41"/>
  <c r="BI167" i="41"/>
  <c r="AS167" i="41"/>
  <c r="BX167" i="41"/>
  <c r="BH167" i="41"/>
  <c r="AO167" i="41"/>
  <c r="CA167" i="41"/>
  <c r="BK167" i="41"/>
  <c r="AU167" i="41"/>
  <c r="BZ167" i="41"/>
  <c r="BJ167" i="41"/>
  <c r="AT167" i="41"/>
  <c r="AE167" i="41"/>
  <c r="AG167" i="41"/>
  <c r="Y167" i="41"/>
  <c r="X167" i="41"/>
  <c r="P167" i="41"/>
  <c r="M167" i="41"/>
  <c r="K167" i="41"/>
  <c r="BU167" i="41"/>
  <c r="BE167" i="41"/>
  <c r="AB167" i="41"/>
  <c r="BT167" i="41"/>
  <c r="BD167" i="41"/>
  <c r="AA167" i="41"/>
  <c r="BW167" i="41"/>
  <c r="BG167" i="41"/>
  <c r="CY167" i="41"/>
  <c r="BV167" i="41"/>
  <c r="BF167" i="41"/>
  <c r="AC167" i="41"/>
  <c r="AL167" i="41"/>
  <c r="AF167" i="41"/>
  <c r="U167" i="41"/>
  <c r="S167" i="41"/>
  <c r="N167" i="41"/>
  <c r="L167" i="41"/>
  <c r="E167" i="41"/>
  <c r="O167" i="41"/>
  <c r="AP167" i="41"/>
  <c r="CG167" i="41"/>
  <c r="BQ167" i="41"/>
  <c r="BA167" i="41"/>
  <c r="CF167" i="41"/>
  <c r="BP167" i="41"/>
  <c r="AZ167" i="41"/>
  <c r="CI167" i="41"/>
  <c r="BS167" i="41"/>
  <c r="BC167" i="41"/>
  <c r="CH167" i="41"/>
  <c r="BR167" i="41"/>
  <c r="BB167" i="41"/>
  <c r="AH167" i="41"/>
  <c r="V167" i="41"/>
  <c r="H167" i="41"/>
  <c r="AW167" i="41"/>
  <c r="CE167" i="41"/>
  <c r="BN167" i="41"/>
  <c r="AM167" i="41"/>
  <c r="AV167" i="41"/>
  <c r="AK167" i="41"/>
  <c r="W167" i="41"/>
  <c r="AQ167" i="41"/>
  <c r="Q167" i="41"/>
  <c r="CB167" i="41"/>
  <c r="BO167" i="41"/>
  <c r="AX167" i="41"/>
  <c r="CD167" i="41"/>
  <c r="G167" i="41"/>
  <c r="CC167" i="41"/>
  <c r="BL167" i="41"/>
  <c r="AY167" i="41"/>
  <c r="J167" i="41"/>
  <c r="BM167" i="41"/>
  <c r="AI169" i="41"/>
  <c r="AD169" i="41"/>
  <c r="AF169" i="41"/>
  <c r="R169" i="41"/>
  <c r="T169" i="41"/>
  <c r="P169" i="41"/>
  <c r="N169" i="41"/>
  <c r="G169" i="41"/>
  <c r="Q169" i="41"/>
  <c r="CA169" i="41"/>
  <c r="BK169" i="41"/>
  <c r="AU169" i="41"/>
  <c r="BZ169" i="41"/>
  <c r="BJ169" i="41"/>
  <c r="AT169" i="41"/>
  <c r="BY169" i="41"/>
  <c r="BI169" i="41"/>
  <c r="AS169" i="41"/>
  <c r="BX169" i="41"/>
  <c r="BH169" i="41"/>
  <c r="AO169" i="41"/>
  <c r="AE169" i="41"/>
  <c r="AK169" i="41"/>
  <c r="Y169" i="41"/>
  <c r="X169" i="41"/>
  <c r="AQ169" i="41"/>
  <c r="L169" i="41"/>
  <c r="J169" i="41"/>
  <c r="K169" i="41"/>
  <c r="I169" i="41"/>
  <c r="BW169" i="41"/>
  <c r="BG169" i="41"/>
  <c r="CY169" i="41"/>
  <c r="BV169" i="41"/>
  <c r="BF169" i="41"/>
  <c r="AC169" i="41"/>
  <c r="BU169" i="41"/>
  <c r="BE169" i="41"/>
  <c r="AB169" i="41"/>
  <c r="BT169" i="41"/>
  <c r="BD169" i="41"/>
  <c r="AA169" i="41"/>
  <c r="AL169" i="41"/>
  <c r="AJ169" i="41"/>
  <c r="U169" i="41"/>
  <c r="S169" i="41"/>
  <c r="AR169" i="41"/>
  <c r="H169" i="41"/>
  <c r="F169" i="41"/>
  <c r="M169" i="41"/>
  <c r="CI169" i="41"/>
  <c r="BS169" i="41"/>
  <c r="BC169" i="41"/>
  <c r="CH169" i="41"/>
  <c r="BR169" i="41"/>
  <c r="BB169" i="41"/>
  <c r="CG169" i="41"/>
  <c r="BQ169" i="41"/>
  <c r="BA169" i="41"/>
  <c r="CF169" i="41"/>
  <c r="BP169" i="41"/>
  <c r="AZ169" i="41"/>
  <c r="V169" i="41"/>
  <c r="AP169" i="41"/>
  <c r="AY169" i="41"/>
  <c r="CC169" i="41"/>
  <c r="BL169" i="41"/>
  <c r="E169" i="41"/>
  <c r="BO169" i="41"/>
  <c r="CB169" i="41"/>
  <c r="AM169" i="41"/>
  <c r="W169" i="41"/>
  <c r="D169" i="41"/>
  <c r="CD169" i="41"/>
  <c r="BM169" i="41"/>
  <c r="AV169" i="41"/>
  <c r="AG169" i="41"/>
  <c r="AH169" i="41"/>
  <c r="O169" i="41"/>
  <c r="CE169" i="41"/>
  <c r="BN169" i="41"/>
  <c r="AW169" i="41"/>
  <c r="AX169" i="41"/>
  <c r="AL99" i="46"/>
  <c r="AH99" i="46"/>
  <c r="AD99" i="46"/>
  <c r="AK99" i="46"/>
  <c r="AG99" i="46"/>
  <c r="AF99" i="46"/>
  <c r="AM99" i="46"/>
  <c r="AE99" i="46"/>
  <c r="AJ99" i="46"/>
  <c r="AI99" i="46"/>
  <c r="AL191" i="45"/>
  <c r="AH191" i="45"/>
  <c r="AE191" i="45"/>
  <c r="AD191" i="45"/>
  <c r="AG191" i="45"/>
  <c r="AI191" i="45"/>
  <c r="AF191" i="45"/>
  <c r="AM191" i="45"/>
  <c r="AK191" i="45"/>
  <c r="AJ191" i="45"/>
  <c r="AL160" i="42"/>
  <c r="AH160" i="42"/>
  <c r="AD160" i="42"/>
  <c r="AK160" i="42"/>
  <c r="AF160" i="42"/>
  <c r="AM160" i="42"/>
  <c r="AG160" i="42"/>
  <c r="AJ160" i="42"/>
  <c r="AI160" i="42"/>
  <c r="AE160" i="42"/>
  <c r="W99" i="46"/>
  <c r="S99" i="46"/>
  <c r="X99" i="46"/>
  <c r="R99" i="46"/>
  <c r="V99" i="46"/>
  <c r="Q99" i="46"/>
  <c r="U99" i="46"/>
  <c r="Y99" i="46"/>
  <c r="T99" i="46"/>
  <c r="X191" i="45"/>
  <c r="T191" i="45"/>
  <c r="U191" i="45"/>
  <c r="S191" i="45"/>
  <c r="V191" i="45"/>
  <c r="Y191" i="45"/>
  <c r="R191" i="45"/>
  <c r="Q191" i="45"/>
  <c r="W191" i="45"/>
  <c r="Y160" i="42"/>
  <c r="U160" i="42"/>
  <c r="Q160" i="42"/>
  <c r="X160" i="42"/>
  <c r="T160" i="42"/>
  <c r="S160" i="42"/>
  <c r="R160" i="42"/>
  <c r="W160" i="42"/>
  <c r="V160" i="42"/>
  <c r="AV160" i="41"/>
  <c r="AX160" i="41"/>
  <c r="J160" i="41"/>
  <c r="BZ160" i="41"/>
  <c r="CG160" i="41"/>
  <c r="F160" i="41"/>
  <c r="BI160" i="41"/>
  <c r="CY160" i="41"/>
  <c r="T160" i="41"/>
  <c r="AL160" i="41"/>
  <c r="AA160" i="41"/>
  <c r="O160" i="41"/>
  <c r="BQ160" i="41"/>
  <c r="BR160" i="41"/>
  <c r="Y160" i="41"/>
  <c r="AI160" i="41"/>
  <c r="BD160" i="41"/>
  <c r="BP160" i="41"/>
  <c r="BJ160" i="41"/>
  <c r="BG160" i="41"/>
  <c r="CD160" i="41"/>
  <c r="AR160" i="41"/>
  <c r="BA160" i="41"/>
  <c r="CF160" i="41"/>
  <c r="BW160" i="41"/>
  <c r="BN160" i="41"/>
  <c r="CA160" i="41"/>
  <c r="AU160" i="41"/>
  <c r="V160" i="41"/>
  <c r="AG160" i="41"/>
  <c r="AJ160" i="41"/>
  <c r="BS160" i="41"/>
  <c r="G160" i="41"/>
  <c r="AC160" i="41"/>
  <c r="CE160" i="41"/>
  <c r="BK160" i="41"/>
  <c r="M160" i="41"/>
  <c r="AY160" i="41"/>
  <c r="P160" i="41"/>
  <c r="X160" i="41"/>
  <c r="AK160" i="41"/>
  <c r="AT160" i="41"/>
  <c r="AO160" i="41"/>
  <c r="Q160" i="41"/>
  <c r="N160" i="41"/>
  <c r="H160" i="41"/>
  <c r="BC160" i="41"/>
  <c r="L160" i="41"/>
  <c r="BX160" i="41"/>
  <c r="BV160" i="41"/>
  <c r="BT160" i="41"/>
  <c r="E160" i="41"/>
  <c r="BM160" i="41"/>
  <c r="BB160" i="41"/>
  <c r="BY160" i="41"/>
  <c r="AS160" i="41"/>
  <c r="BE160" i="41"/>
  <c r="AQ160" i="41"/>
  <c r="W160" i="41"/>
  <c r="R160" i="41"/>
  <c r="AH160" i="41"/>
  <c r="AE160" i="41"/>
  <c r="I160" i="41"/>
  <c r="CI160" i="41"/>
  <c r="D160" i="41"/>
  <c r="AW160" i="41"/>
  <c r="BH160" i="41"/>
  <c r="CH160" i="41"/>
  <c r="BO160" i="41"/>
  <c r="BF160" i="41"/>
  <c r="AB160" i="41"/>
  <c r="BU160" i="41"/>
  <c r="CB160" i="41"/>
  <c r="AZ160" i="41"/>
  <c r="BL160" i="41"/>
  <c r="K160" i="41"/>
  <c r="CC160" i="41"/>
  <c r="AP160" i="41"/>
  <c r="S160" i="41"/>
  <c r="U160" i="41"/>
  <c r="AM160" i="41"/>
  <c r="AD160" i="41"/>
  <c r="AJ154" i="41"/>
  <c r="AX154" i="41"/>
  <c r="AM154" i="41"/>
  <c r="AP154" i="41"/>
  <c r="BA154" i="41"/>
  <c r="CA154" i="41"/>
  <c r="BX154" i="41"/>
  <c r="AV154" i="41"/>
  <c r="AS154" i="41"/>
  <c r="P154" i="41"/>
  <c r="W154" i="41"/>
  <c r="AZ154" i="41"/>
  <c r="O154" i="41"/>
  <c r="CD154" i="41"/>
  <c r="BB154" i="41"/>
  <c r="AQ154" i="41"/>
  <c r="V154" i="41"/>
  <c r="BU154" i="41"/>
  <c r="BZ154" i="41"/>
  <c r="CB154" i="41"/>
  <c r="AG154" i="41"/>
  <c r="BD154" i="41"/>
  <c r="BK154" i="41"/>
  <c r="M154" i="41"/>
  <c r="G154" i="41"/>
  <c r="D154" i="41"/>
  <c r="BM154" i="41"/>
  <c r="J154" i="41"/>
  <c r="BO154" i="41"/>
  <c r="CI154" i="41"/>
  <c r="L154" i="41"/>
  <c r="BH154" i="41"/>
  <c r="CC154" i="41"/>
  <c r="BN154" i="41"/>
  <c r="CG154" i="41"/>
  <c r="AO154" i="41"/>
  <c r="AU154" i="41"/>
  <c r="S154" i="41"/>
  <c r="U154" i="41"/>
  <c r="AK154" i="41"/>
  <c r="AD154" i="41"/>
  <c r="BQ154" i="41"/>
  <c r="F154" i="41"/>
  <c r="N154" i="41"/>
  <c r="AY154" i="41"/>
  <c r="CH154" i="41"/>
  <c r="X154" i="41"/>
  <c r="Y154" i="41"/>
  <c r="AL154" i="41"/>
  <c r="AI154" i="41"/>
  <c r="BT154" i="41"/>
  <c r="BV154" i="41"/>
  <c r="CF154" i="41"/>
  <c r="BL154" i="41"/>
  <c r="BR154" i="41"/>
  <c r="K154" i="41"/>
  <c r="CE154" i="41"/>
  <c r="BP154" i="41"/>
  <c r="I154" i="41"/>
  <c r="BJ154" i="41"/>
  <c r="AA154" i="41"/>
  <c r="CY154" i="41"/>
  <c r="BG154" i="41"/>
  <c r="BC154" i="41"/>
  <c r="H154" i="41"/>
  <c r="AW154" i="41"/>
  <c r="BE154" i="41"/>
  <c r="BI154" i="41"/>
  <c r="AC154" i="41"/>
  <c r="BW154" i="41"/>
  <c r="Q154" i="41"/>
  <c r="BF154" i="41"/>
  <c r="AB154" i="41"/>
  <c r="AT154" i="41"/>
  <c r="BS154" i="41"/>
  <c r="BY154" i="41"/>
  <c r="E154" i="41"/>
  <c r="AR154" i="41"/>
  <c r="T154" i="41"/>
  <c r="R154" i="41"/>
  <c r="AE154" i="41"/>
  <c r="AH154" i="41"/>
  <c r="X58" i="28"/>
  <c r="X69" i="28"/>
  <c r="X94" i="28"/>
  <c r="T54" i="6"/>
  <c r="X81" i="28"/>
  <c r="Y69" i="28"/>
  <c r="Y94" i="28"/>
  <c r="Y58" i="28"/>
  <c r="U54" i="6"/>
  <c r="Y81" i="28"/>
  <c r="U69" i="28"/>
  <c r="U94" i="28"/>
  <c r="U81" i="28"/>
  <c r="Q54" i="6"/>
  <c r="U58" i="28"/>
  <c r="T58" i="28"/>
  <c r="T69" i="28"/>
  <c r="T81" i="28"/>
  <c r="T94" i="28"/>
  <c r="P54" i="6"/>
  <c r="V94" i="28"/>
  <c r="V81" i="28"/>
  <c r="R54" i="6"/>
  <c r="V58" i="28"/>
  <c r="V69" i="28"/>
  <c r="W81" i="28"/>
  <c r="S54" i="6"/>
  <c r="W58" i="28"/>
  <c r="W94" i="28"/>
  <c r="W69" i="28"/>
  <c r="V54" i="6"/>
  <c r="Z94" i="28"/>
  <c r="Z81" i="28"/>
  <c r="Z69" i="28"/>
  <c r="Z58" i="28"/>
  <c r="Q70" i="28"/>
  <c r="DC70" i="28" s="1"/>
  <c r="R58" i="28"/>
  <c r="DD58" i="28" s="1"/>
  <c r="R94" i="28"/>
  <c r="DD94" i="28" s="1"/>
  <c r="R81" i="28"/>
  <c r="DD81" i="28" s="1"/>
  <c r="R69" i="28"/>
  <c r="DD69" i="28" s="1"/>
  <c r="Q58" i="28"/>
  <c r="DC58" i="28" s="1"/>
  <c r="Q94" i="28"/>
  <c r="DC94" i="28" s="1"/>
  <c r="Q81" i="28"/>
  <c r="DC81" i="28" s="1"/>
  <c r="M54" i="6"/>
  <c r="Q69" i="28"/>
  <c r="DC69" i="28" s="1"/>
  <c r="D160" i="42"/>
  <c r="BQ160" i="42"/>
  <c r="BD160" i="42"/>
  <c r="AQ160" i="42"/>
  <c r="O160" i="42"/>
  <c r="BR160" i="42"/>
  <c r="AR160" i="42"/>
  <c r="E160" i="42"/>
  <c r="BM160" i="42"/>
  <c r="AZ160" i="42"/>
  <c r="AB160" i="42"/>
  <c r="BI160" i="42"/>
  <c r="BO160" i="42"/>
  <c r="J160" i="42"/>
  <c r="BE160" i="42"/>
  <c r="AU160" i="42"/>
  <c r="N160" i="42"/>
  <c r="BA160" i="42"/>
  <c r="AC160" i="42"/>
  <c r="BZ160" i="42"/>
  <c r="CB160" i="42"/>
  <c r="AA160" i="42"/>
  <c r="BK160" i="42"/>
  <c r="AW160" i="42"/>
  <c r="CI160" i="42"/>
  <c r="BV160" i="42"/>
  <c r="L160" i="42"/>
  <c r="AS160" i="42"/>
  <c r="CH160" i="42"/>
  <c r="G160" i="42"/>
  <c r="BX160" i="42"/>
  <c r="BN160" i="42"/>
  <c r="K160" i="42"/>
  <c r="CY160" i="42"/>
  <c r="BW160" i="42"/>
  <c r="BJ160" i="42"/>
  <c r="CE160" i="42"/>
  <c r="BU160" i="42"/>
  <c r="CD160" i="42"/>
  <c r="H160" i="42"/>
  <c r="CF160" i="42"/>
  <c r="BS160" i="42"/>
  <c r="BF160" i="42"/>
  <c r="P160" i="42"/>
  <c r="BL160" i="42"/>
  <c r="BB160" i="42"/>
  <c r="F160" i="42"/>
  <c r="BH160" i="42"/>
  <c r="I160" i="42"/>
  <c r="CG160" i="42"/>
  <c r="BT160" i="42"/>
  <c r="BG160" i="42"/>
  <c r="AT160" i="42"/>
  <c r="AY160" i="42"/>
  <c r="AX160" i="42"/>
  <c r="CC160" i="42"/>
  <c r="BP160" i="42"/>
  <c r="BC160" i="42"/>
  <c r="AO160" i="42"/>
  <c r="BY160" i="42"/>
  <c r="AV160" i="42"/>
  <c r="M160" i="42"/>
  <c r="AP160" i="42"/>
  <c r="CA160" i="42"/>
  <c r="H91" i="28"/>
  <c r="H66" i="28"/>
  <c r="CT68" i="28" s="1"/>
  <c r="H36" i="28"/>
  <c r="H78" i="28"/>
  <c r="H55" i="28"/>
  <c r="H45" i="28"/>
  <c r="N523" i="45"/>
  <c r="H523" i="45"/>
  <c r="E531" i="41"/>
  <c r="E532" i="41" s="1"/>
  <c r="C531" i="41" s="1"/>
  <c r="D40" i="4"/>
  <c r="AP102" i="46"/>
  <c r="AT102" i="46"/>
  <c r="AX102" i="46"/>
  <c r="BB102" i="46"/>
  <c r="BF102" i="46"/>
  <c r="BJ102" i="46"/>
  <c r="BN102" i="46"/>
  <c r="BR102" i="46"/>
  <c r="BV102" i="46"/>
  <c r="BZ102" i="46"/>
  <c r="CH102" i="46"/>
  <c r="AQ102" i="46"/>
  <c r="AU102" i="46"/>
  <c r="AY102" i="46"/>
  <c r="BC102" i="46"/>
  <c r="BG102" i="46"/>
  <c r="BK102" i="46"/>
  <c r="BO102" i="46"/>
  <c r="BS102" i="46"/>
  <c r="BW102" i="46"/>
  <c r="CA102" i="46"/>
  <c r="CE102" i="46"/>
  <c r="CI102" i="46"/>
  <c r="AR102" i="46"/>
  <c r="AV102" i="46"/>
  <c r="AZ102" i="46"/>
  <c r="BD102" i="46"/>
  <c r="BH102" i="46"/>
  <c r="BL102" i="46"/>
  <c r="BP102" i="46"/>
  <c r="BT102" i="46"/>
  <c r="BX102" i="46"/>
  <c r="CB102" i="46"/>
  <c r="CF102" i="46"/>
  <c r="AO102" i="46"/>
  <c r="AS102" i="46"/>
  <c r="AW102" i="46"/>
  <c r="BA102" i="46"/>
  <c r="BE102" i="46"/>
  <c r="BI102" i="46"/>
  <c r="BM102" i="46"/>
  <c r="BQ102" i="46"/>
  <c r="BU102" i="46"/>
  <c r="BY102" i="46"/>
  <c r="CC102" i="46"/>
  <c r="CG102" i="46"/>
  <c r="CD102" i="46"/>
  <c r="D191" i="45"/>
  <c r="F191" i="45"/>
  <c r="M191" i="45"/>
  <c r="G191" i="45"/>
  <c r="K191" i="45"/>
  <c r="E191" i="45"/>
  <c r="I191" i="45"/>
  <c r="C155" i="41"/>
  <c r="M81" i="28"/>
  <c r="CY81" i="28" s="1"/>
  <c r="M58" i="28"/>
  <c r="CY58" i="28" s="1"/>
  <c r="M94" i="28"/>
  <c r="CY94" i="28" s="1"/>
  <c r="M69" i="28"/>
  <c r="CY69" i="28" s="1"/>
  <c r="F77" i="28"/>
  <c r="CR77" i="28" s="1"/>
  <c r="F54" i="28"/>
  <c r="CR54" i="28" s="1"/>
  <c r="F44" i="28"/>
  <c r="CR44" i="28" s="1"/>
  <c r="F90" i="28"/>
  <c r="CR90" i="28" s="1"/>
  <c r="F65" i="28"/>
  <c r="CR65" i="28" s="1"/>
  <c r="F35" i="28"/>
  <c r="I81" i="28"/>
  <c r="CU81" i="28" s="1"/>
  <c r="I94" i="28"/>
  <c r="CU94" i="28" s="1"/>
  <c r="G81" i="28"/>
  <c r="CS81" i="28" s="1"/>
  <c r="G94" i="28"/>
  <c r="CS94" i="28" s="1"/>
  <c r="H81" i="28"/>
  <c r="H94" i="28"/>
  <c r="H58" i="28"/>
  <c r="H69" i="28"/>
  <c r="G58" i="28"/>
  <c r="CS58" i="28" s="1"/>
  <c r="G69" i="28"/>
  <c r="CS69" i="28" s="1"/>
  <c r="I58" i="28"/>
  <c r="CU58" i="28" s="1"/>
  <c r="I69" i="28"/>
  <c r="CU69" i="28" s="1"/>
  <c r="I54" i="6"/>
  <c r="M102" i="46"/>
  <c r="M194" i="46" s="1"/>
  <c r="I102" i="46"/>
  <c r="I194" i="46" s="1"/>
  <c r="E102" i="46"/>
  <c r="E194" i="46" s="1"/>
  <c r="K102" i="46"/>
  <c r="K194" i="46" s="1"/>
  <c r="O102" i="46"/>
  <c r="O194" i="46" s="1"/>
  <c r="J102" i="46"/>
  <c r="J194" i="46" s="1"/>
  <c r="D102" i="46"/>
  <c r="D194" i="46" s="1"/>
  <c r="N102" i="46"/>
  <c r="N194" i="46" s="1"/>
  <c r="H102" i="46"/>
  <c r="H194" i="46" s="1"/>
  <c r="L102" i="46"/>
  <c r="L194" i="46" s="1"/>
  <c r="G102" i="46"/>
  <c r="G194" i="46" s="1"/>
  <c r="P102" i="46"/>
  <c r="P194" i="46" s="1"/>
  <c r="F102" i="46"/>
  <c r="F194" i="46" s="1"/>
  <c r="N99" i="46"/>
  <c r="J99" i="46"/>
  <c r="F99" i="46"/>
  <c r="O99" i="46"/>
  <c r="O171" i="46" s="1"/>
  <c r="M99" i="46"/>
  <c r="L99" i="46"/>
  <c r="G99" i="46"/>
  <c r="P99" i="46"/>
  <c r="K99" i="46"/>
  <c r="E99" i="46"/>
  <c r="I99" i="46"/>
  <c r="D99" i="46"/>
  <c r="H99" i="46"/>
  <c r="J191" i="45"/>
  <c r="H191" i="45"/>
  <c r="P191" i="45"/>
  <c r="N191" i="45"/>
  <c r="L191" i="45"/>
  <c r="O191" i="45"/>
  <c r="AP194" i="46"/>
  <c r="AP99" i="46"/>
  <c r="AP191" i="45"/>
  <c r="CI194" i="46"/>
  <c r="BS194" i="46"/>
  <c r="BC194" i="46"/>
  <c r="AB102" i="46"/>
  <c r="AB194" i="46" s="1"/>
  <c r="CB194" i="46"/>
  <c r="BL194" i="46"/>
  <c r="AV194" i="46"/>
  <c r="BY194" i="46"/>
  <c r="BI194" i="46"/>
  <c r="AS194" i="46"/>
  <c r="CH194" i="46"/>
  <c r="BR194" i="46"/>
  <c r="BB194" i="46"/>
  <c r="CE194" i="46"/>
  <c r="BO194" i="46"/>
  <c r="AY194" i="46"/>
  <c r="BX194" i="46"/>
  <c r="BH194" i="46"/>
  <c r="AR194" i="46"/>
  <c r="AO194" i="46"/>
  <c r="BU194" i="46"/>
  <c r="BE194" i="46"/>
  <c r="CD194" i="46"/>
  <c r="BN194" i="46"/>
  <c r="AX194" i="46"/>
  <c r="CA194" i="46"/>
  <c r="BK194" i="46"/>
  <c r="AU194" i="46"/>
  <c r="BT194" i="46"/>
  <c r="BD194" i="46"/>
  <c r="AA102" i="46"/>
  <c r="AA194" i="46" s="1"/>
  <c r="CG194" i="46"/>
  <c r="BQ194" i="46"/>
  <c r="BA194" i="46"/>
  <c r="BZ194" i="46"/>
  <c r="BJ194" i="46"/>
  <c r="AT194" i="46"/>
  <c r="BW194" i="46"/>
  <c r="BG194" i="46"/>
  <c r="AQ194" i="46"/>
  <c r="CF194" i="46"/>
  <c r="BP194" i="46"/>
  <c r="AZ194" i="46"/>
  <c r="CC194" i="46"/>
  <c r="BM194" i="46"/>
  <c r="AW194" i="46"/>
  <c r="BV194" i="46"/>
  <c r="BF194" i="46"/>
  <c r="AC102" i="46"/>
  <c r="AC194" i="46" s="1"/>
  <c r="BT99" i="46"/>
  <c r="BD99" i="46"/>
  <c r="AC99" i="46"/>
  <c r="CE99" i="46"/>
  <c r="BO99" i="46"/>
  <c r="AY99" i="46"/>
  <c r="BZ99" i="46"/>
  <c r="BJ99" i="46"/>
  <c r="AT99" i="46"/>
  <c r="BU99" i="46"/>
  <c r="BE99" i="46"/>
  <c r="CF99" i="46"/>
  <c r="BP99" i="46"/>
  <c r="AZ99" i="46"/>
  <c r="CA99" i="46"/>
  <c r="BK99" i="46"/>
  <c r="AU99" i="46"/>
  <c r="BV99" i="46"/>
  <c r="BF99" i="46"/>
  <c r="AO99" i="46"/>
  <c r="CG99" i="46"/>
  <c r="BQ99" i="46"/>
  <c r="BA99" i="46"/>
  <c r="CB99" i="46"/>
  <c r="BL99" i="46"/>
  <c r="AV99" i="46"/>
  <c r="BW99" i="46"/>
  <c r="BG99" i="46"/>
  <c r="AQ99" i="46"/>
  <c r="CH99" i="46"/>
  <c r="BR99" i="46"/>
  <c r="BB99" i="46"/>
  <c r="AA99" i="46"/>
  <c r="CC99" i="46"/>
  <c r="BM99" i="46"/>
  <c r="AW99" i="46"/>
  <c r="BX99" i="46"/>
  <c r="BH99" i="46"/>
  <c r="AR99" i="46"/>
  <c r="CI99" i="46"/>
  <c r="BS99" i="46"/>
  <c r="BC99" i="46"/>
  <c r="AB99" i="46"/>
  <c r="CD99" i="46"/>
  <c r="BN99" i="46"/>
  <c r="AX99" i="46"/>
  <c r="BY99" i="46"/>
  <c r="BI99" i="46"/>
  <c r="AS99" i="46"/>
  <c r="C191" i="44"/>
  <c r="C233" i="44" s="1"/>
  <c r="C493" i="47"/>
  <c r="C261" i="47"/>
  <c r="AS191" i="45"/>
  <c r="AX191" i="45"/>
  <c r="BC191" i="45"/>
  <c r="BH191" i="45"/>
  <c r="BM191" i="45"/>
  <c r="BR191" i="45"/>
  <c r="BW191" i="45"/>
  <c r="CB191" i="45"/>
  <c r="CG191" i="45"/>
  <c r="AT191" i="45"/>
  <c r="AY191" i="45"/>
  <c r="BD191" i="45"/>
  <c r="C102" i="45"/>
  <c r="C194" i="45"/>
  <c r="BI191" i="45"/>
  <c r="BN191" i="45"/>
  <c r="BS191" i="45"/>
  <c r="BX191" i="45"/>
  <c r="CC191" i="45"/>
  <c r="CH191" i="45"/>
  <c r="E44" i="4"/>
  <c r="AO191" i="45"/>
  <c r="AU191" i="45"/>
  <c r="AZ191" i="45"/>
  <c r="BE191" i="45"/>
  <c r="BJ191" i="45"/>
  <c r="BO191" i="45"/>
  <c r="BT191" i="45"/>
  <c r="C248" i="47"/>
  <c r="BY191" i="45"/>
  <c r="CD191" i="45"/>
  <c r="CI191" i="45"/>
  <c r="AA191" i="45"/>
  <c r="AQ191" i="45"/>
  <c r="AV191" i="45"/>
  <c r="BA191" i="45"/>
  <c r="BF191" i="45"/>
  <c r="BK191" i="45"/>
  <c r="BP191" i="45"/>
  <c r="BU191" i="45"/>
  <c r="BZ191" i="45"/>
  <c r="CE191" i="45"/>
  <c r="AB191" i="45"/>
  <c r="AR191" i="45"/>
  <c r="AW191" i="45"/>
  <c r="BB191" i="45"/>
  <c r="BG191" i="45"/>
  <c r="BL191" i="45"/>
  <c r="BQ191" i="45"/>
  <c r="BV191" i="45"/>
  <c r="CA191" i="45"/>
  <c r="CF191" i="45"/>
  <c r="C99" i="45"/>
  <c r="AC191" i="45"/>
  <c r="B99" i="47"/>
  <c r="N171" i="46" l="1"/>
  <c r="E171" i="41"/>
  <c r="B160" i="44"/>
  <c r="S537" i="44"/>
  <c r="H537" i="44"/>
  <c r="B155" i="43"/>
  <c r="AL155" i="43" s="1"/>
  <c r="R540" i="43"/>
  <c r="S535" i="43"/>
  <c r="H535" i="43"/>
  <c r="H540" i="43"/>
  <c r="B156" i="43"/>
  <c r="S536" i="43"/>
  <c r="H541" i="43"/>
  <c r="H536" i="43"/>
  <c r="R541" i="43"/>
  <c r="R539" i="43"/>
  <c r="S534" i="43"/>
  <c r="H539" i="43"/>
  <c r="H534" i="43"/>
  <c r="J536" i="42"/>
  <c r="B158" i="42" s="1"/>
  <c r="H541" i="41"/>
  <c r="J542" i="41" s="1"/>
  <c r="K542" i="41" s="1"/>
  <c r="B157" i="41" s="1"/>
  <c r="H536" i="41"/>
  <c r="J536" i="41" s="1"/>
  <c r="B158" i="41" s="1"/>
  <c r="AL158" i="41" s="1"/>
  <c r="R541" i="41"/>
  <c r="S536" i="41"/>
  <c r="F171" i="46"/>
  <c r="H171" i="46"/>
  <c r="H179" i="46"/>
  <c r="G45" i="4" s="1"/>
  <c r="K179" i="46"/>
  <c r="J45" i="4" s="1"/>
  <c r="N179" i="46"/>
  <c r="M45" i="4" s="1"/>
  <c r="G179" i="46"/>
  <c r="F45" i="4" s="1"/>
  <c r="G171" i="46"/>
  <c r="O179" i="46"/>
  <c r="N45" i="4" s="1"/>
  <c r="J542" i="42"/>
  <c r="K542" i="42" s="1"/>
  <c r="B157" i="42" s="1"/>
  <c r="G525" i="46"/>
  <c r="G526" i="46" s="1"/>
  <c r="H531" i="45"/>
  <c r="H532" i="45" s="1"/>
  <c r="H525" i="45"/>
  <c r="H526" i="45" s="1"/>
  <c r="H527" i="45"/>
  <c r="H528" i="45" s="1"/>
  <c r="N529" i="45"/>
  <c r="N530" i="45" s="1"/>
  <c r="C529" i="45" s="1"/>
  <c r="N531" i="45"/>
  <c r="N532" i="45" s="1"/>
  <c r="N525" i="45"/>
  <c r="N526" i="45" s="1"/>
  <c r="N527" i="45"/>
  <c r="N528" i="45" s="1"/>
  <c r="C531" i="44"/>
  <c r="C527" i="44"/>
  <c r="R542" i="44"/>
  <c r="H542" i="44"/>
  <c r="C525" i="44"/>
  <c r="V179" i="46"/>
  <c r="U45" i="4" s="1"/>
  <c r="V171" i="46"/>
  <c r="W171" i="46"/>
  <c r="W179" i="46"/>
  <c r="V45" i="4" s="1"/>
  <c r="Y171" i="46"/>
  <c r="Y179" i="46"/>
  <c r="X45" i="4" s="1"/>
  <c r="X171" i="46"/>
  <c r="X179" i="46"/>
  <c r="W45" i="4" s="1"/>
  <c r="B169" i="43"/>
  <c r="B165" i="43"/>
  <c r="B168" i="43"/>
  <c r="B167" i="43"/>
  <c r="B166" i="43"/>
  <c r="B154" i="43"/>
  <c r="AJ169" i="42"/>
  <c r="AH169" i="42"/>
  <c r="AL169" i="42"/>
  <c r="S169" i="42"/>
  <c r="V169" i="42"/>
  <c r="L169" i="42"/>
  <c r="J169" i="42"/>
  <c r="K169" i="42"/>
  <c r="AP169" i="42"/>
  <c r="BY169" i="42"/>
  <c r="BI169" i="42"/>
  <c r="AS169" i="42"/>
  <c r="BX169" i="42"/>
  <c r="BH169" i="42"/>
  <c r="AR169" i="42"/>
  <c r="CA169" i="42"/>
  <c r="BK169" i="42"/>
  <c r="AU169" i="42"/>
  <c r="CD169" i="42"/>
  <c r="BN169" i="42"/>
  <c r="AX169" i="42"/>
  <c r="AF169" i="42"/>
  <c r="AI169" i="42"/>
  <c r="X169" i="42"/>
  <c r="R169" i="42"/>
  <c r="U169" i="42"/>
  <c r="H169" i="42"/>
  <c r="F169" i="42"/>
  <c r="M169" i="42"/>
  <c r="BU169" i="42"/>
  <c r="BE169" i="42"/>
  <c r="CY169" i="42"/>
  <c r="BT169" i="42"/>
  <c r="BD169" i="42"/>
  <c r="AC169" i="42"/>
  <c r="BW169" i="42"/>
  <c r="BG169" i="42"/>
  <c r="AQ169" i="42"/>
  <c r="BZ169" i="42"/>
  <c r="BJ169" i="42"/>
  <c r="AT169" i="42"/>
  <c r="AK169" i="42"/>
  <c r="AG169" i="42"/>
  <c r="AD169" i="42"/>
  <c r="W169" i="42"/>
  <c r="Q169" i="42"/>
  <c r="P169" i="42"/>
  <c r="N169" i="42"/>
  <c r="G169" i="42"/>
  <c r="I169" i="42"/>
  <c r="CC169" i="42"/>
  <c r="BM169" i="42"/>
  <c r="AW169" i="42"/>
  <c r="CB169" i="42"/>
  <c r="BL169" i="42"/>
  <c r="AV169" i="42"/>
  <c r="CE169" i="42"/>
  <c r="BO169" i="42"/>
  <c r="AY169" i="42"/>
  <c r="CH169" i="42"/>
  <c r="BR169" i="42"/>
  <c r="BB169" i="42"/>
  <c r="AA169" i="42"/>
  <c r="AE169" i="42"/>
  <c r="T169" i="42"/>
  <c r="E169" i="42"/>
  <c r="CF169" i="42"/>
  <c r="BS169" i="42"/>
  <c r="BF169" i="42"/>
  <c r="Y169" i="42"/>
  <c r="CG169" i="42"/>
  <c r="BP169" i="42"/>
  <c r="BC169" i="42"/>
  <c r="AO169" i="42"/>
  <c r="BA169" i="42"/>
  <c r="D169" i="42"/>
  <c r="BQ169" i="42"/>
  <c r="AZ169" i="42"/>
  <c r="AB169" i="42"/>
  <c r="AM169" i="42"/>
  <c r="O169" i="42"/>
  <c r="CI169" i="42"/>
  <c r="BV169" i="42"/>
  <c r="AH168" i="42"/>
  <c r="AM168" i="42"/>
  <c r="AJ168" i="42"/>
  <c r="U168" i="42"/>
  <c r="S168" i="42"/>
  <c r="G168" i="42"/>
  <c r="N168" i="42"/>
  <c r="D168" i="42"/>
  <c r="AD168" i="42"/>
  <c r="AG168" i="42"/>
  <c r="Q168" i="42"/>
  <c r="R168" i="42"/>
  <c r="M168" i="42"/>
  <c r="F168" i="42"/>
  <c r="P168" i="42"/>
  <c r="AL168" i="42"/>
  <c r="AF168" i="42"/>
  <c r="AE168" i="42"/>
  <c r="Y168" i="42"/>
  <c r="T168" i="42"/>
  <c r="V168" i="42"/>
  <c r="K168" i="42"/>
  <c r="E168" i="42"/>
  <c r="L168" i="42"/>
  <c r="AP168" i="42"/>
  <c r="CC168" i="42"/>
  <c r="BM168" i="42"/>
  <c r="AW168" i="42"/>
  <c r="AK168" i="42"/>
  <c r="W168" i="42"/>
  <c r="H168" i="42"/>
  <c r="BU168" i="42"/>
  <c r="BA168" i="42"/>
  <c r="CB168" i="42"/>
  <c r="BL168" i="42"/>
  <c r="AV168" i="42"/>
  <c r="CE168" i="42"/>
  <c r="BO168" i="42"/>
  <c r="AY168" i="42"/>
  <c r="CH168" i="42"/>
  <c r="BR168" i="42"/>
  <c r="BB168" i="42"/>
  <c r="AA168" i="42"/>
  <c r="CF168" i="42"/>
  <c r="AI168" i="42"/>
  <c r="O168" i="42"/>
  <c r="BQ168" i="42"/>
  <c r="AS168" i="42"/>
  <c r="BX168" i="42"/>
  <c r="BH168" i="42"/>
  <c r="AR168" i="42"/>
  <c r="CA168" i="42"/>
  <c r="BK168" i="42"/>
  <c r="AU168" i="42"/>
  <c r="CD168" i="42"/>
  <c r="BN168" i="42"/>
  <c r="AX168" i="42"/>
  <c r="BE168" i="42"/>
  <c r="AZ168" i="42"/>
  <c r="BS168" i="42"/>
  <c r="AB168" i="42"/>
  <c r="BF168" i="42"/>
  <c r="I168" i="42"/>
  <c r="CG168" i="42"/>
  <c r="BI168" i="42"/>
  <c r="CY168" i="42"/>
  <c r="BT168" i="42"/>
  <c r="BD168" i="42"/>
  <c r="AC168" i="42"/>
  <c r="BW168" i="42"/>
  <c r="BG168" i="42"/>
  <c r="AQ168" i="42"/>
  <c r="BZ168" i="42"/>
  <c r="BJ168" i="42"/>
  <c r="AT168" i="42"/>
  <c r="X168" i="42"/>
  <c r="J168" i="42"/>
  <c r="BY168" i="42"/>
  <c r="BP168" i="42"/>
  <c r="CI168" i="42"/>
  <c r="BC168" i="42"/>
  <c r="BV168" i="42"/>
  <c r="AO168" i="42"/>
  <c r="AH166" i="42"/>
  <c r="AK166" i="42"/>
  <c r="AI166" i="42"/>
  <c r="S166" i="42"/>
  <c r="T166" i="42"/>
  <c r="E166" i="42"/>
  <c r="L166" i="42"/>
  <c r="J166" i="42"/>
  <c r="CE166" i="42"/>
  <c r="BO166" i="42"/>
  <c r="AY166" i="42"/>
  <c r="CH166" i="42"/>
  <c r="BR166" i="42"/>
  <c r="BB166" i="42"/>
  <c r="AA166" i="42"/>
  <c r="BU166" i="42"/>
  <c r="BE166" i="42"/>
  <c r="CY166" i="42"/>
  <c r="BT166" i="42"/>
  <c r="BD166" i="42"/>
  <c r="AC166" i="42"/>
  <c r="AD166" i="42"/>
  <c r="AF166" i="42"/>
  <c r="V166" i="42"/>
  <c r="Y166" i="42"/>
  <c r="O166" i="42"/>
  <c r="D166" i="42"/>
  <c r="N166" i="42"/>
  <c r="CA166" i="42"/>
  <c r="BK166" i="42"/>
  <c r="AU166" i="42"/>
  <c r="CD166" i="42"/>
  <c r="BN166" i="42"/>
  <c r="AX166" i="42"/>
  <c r="CG166" i="42"/>
  <c r="BQ166" i="42"/>
  <c r="BA166" i="42"/>
  <c r="CF166" i="42"/>
  <c r="BP166" i="42"/>
  <c r="AZ166" i="42"/>
  <c r="AL166" i="42"/>
  <c r="AE166" i="42"/>
  <c r="AM166" i="42"/>
  <c r="W166" i="42"/>
  <c r="U166" i="42"/>
  <c r="X166" i="42"/>
  <c r="I166" i="42"/>
  <c r="G166" i="42"/>
  <c r="H166" i="42"/>
  <c r="AP166" i="42"/>
  <c r="CI166" i="42"/>
  <c r="BS166" i="42"/>
  <c r="BC166" i="42"/>
  <c r="AB166" i="42"/>
  <c r="BV166" i="42"/>
  <c r="BF166" i="42"/>
  <c r="AO166" i="42"/>
  <c r="BY166" i="42"/>
  <c r="BI166" i="42"/>
  <c r="AS166" i="42"/>
  <c r="BX166" i="42"/>
  <c r="BH166" i="42"/>
  <c r="AR166" i="42"/>
  <c r="AG166" i="42"/>
  <c r="R166" i="42"/>
  <c r="P166" i="42"/>
  <c r="BW166" i="42"/>
  <c r="BJ166" i="42"/>
  <c r="AW166" i="42"/>
  <c r="Q166" i="42"/>
  <c r="F166" i="42"/>
  <c r="BG166" i="42"/>
  <c r="AT166" i="42"/>
  <c r="CB166" i="42"/>
  <c r="M166" i="42"/>
  <c r="AQ166" i="42"/>
  <c r="CC166" i="42"/>
  <c r="BL166" i="42"/>
  <c r="AJ166" i="42"/>
  <c r="K166" i="42"/>
  <c r="BZ166" i="42"/>
  <c r="BM166" i="42"/>
  <c r="AV166" i="42"/>
  <c r="AD165" i="42"/>
  <c r="AM165" i="42"/>
  <c r="X165" i="42"/>
  <c r="V165" i="42"/>
  <c r="Y165" i="42"/>
  <c r="P165" i="42"/>
  <c r="N165" i="42"/>
  <c r="O165" i="42"/>
  <c r="E165" i="42"/>
  <c r="CI165" i="42"/>
  <c r="BS165" i="42"/>
  <c r="BC165" i="42"/>
  <c r="AB165" i="42"/>
  <c r="BV165" i="42"/>
  <c r="BF165" i="42"/>
  <c r="AO165" i="42"/>
  <c r="BY165" i="42"/>
  <c r="BI165" i="42"/>
  <c r="AS165" i="42"/>
  <c r="BX165" i="42"/>
  <c r="BH165" i="42"/>
  <c r="AR165" i="42"/>
  <c r="AJ165" i="42"/>
  <c r="AK165" i="42"/>
  <c r="AL165" i="42"/>
  <c r="T165" i="42"/>
  <c r="U165" i="42"/>
  <c r="L165" i="42"/>
  <c r="J165" i="42"/>
  <c r="G165" i="42"/>
  <c r="AP165" i="42"/>
  <c r="CE165" i="42"/>
  <c r="BO165" i="42"/>
  <c r="AY165" i="42"/>
  <c r="CH165" i="42"/>
  <c r="BR165" i="42"/>
  <c r="BB165" i="42"/>
  <c r="AA165" i="42"/>
  <c r="BU165" i="42"/>
  <c r="BE165" i="42"/>
  <c r="CY165" i="42"/>
  <c r="BT165" i="42"/>
  <c r="BD165" i="42"/>
  <c r="AC165" i="42"/>
  <c r="AI165" i="42"/>
  <c r="AG165" i="42"/>
  <c r="S165" i="42"/>
  <c r="Q165" i="42"/>
  <c r="D165" i="42"/>
  <c r="K165" i="42"/>
  <c r="M165" i="42"/>
  <c r="BW165" i="42"/>
  <c r="BG165" i="42"/>
  <c r="AQ165" i="42"/>
  <c r="BZ165" i="42"/>
  <c r="BJ165" i="42"/>
  <c r="AT165" i="42"/>
  <c r="CC165" i="42"/>
  <c r="BM165" i="42"/>
  <c r="AW165" i="42"/>
  <c r="CB165" i="42"/>
  <c r="BL165" i="42"/>
  <c r="AV165" i="42"/>
  <c r="AU165" i="42"/>
  <c r="CG165" i="42"/>
  <c r="BP165" i="42"/>
  <c r="AF165" i="42"/>
  <c r="H165" i="42"/>
  <c r="CD165" i="42"/>
  <c r="BQ165" i="42"/>
  <c r="AZ165" i="42"/>
  <c r="AX165" i="42"/>
  <c r="AE165" i="42"/>
  <c r="W165" i="42"/>
  <c r="F165" i="42"/>
  <c r="CA165" i="42"/>
  <c r="BN165" i="42"/>
  <c r="BA165" i="42"/>
  <c r="AH165" i="42"/>
  <c r="R165" i="42"/>
  <c r="I165" i="42"/>
  <c r="BK165" i="42"/>
  <c r="CF165" i="42"/>
  <c r="AF167" i="42"/>
  <c r="AG167" i="42"/>
  <c r="AI167" i="42"/>
  <c r="U167" i="42"/>
  <c r="X167" i="42"/>
  <c r="N167" i="42"/>
  <c r="L167" i="42"/>
  <c r="E167" i="42"/>
  <c r="G167" i="42"/>
  <c r="AP167" i="42"/>
  <c r="AK167" i="42"/>
  <c r="AH167" i="42"/>
  <c r="V167" i="42"/>
  <c r="Q167" i="42"/>
  <c r="W167" i="42"/>
  <c r="J167" i="42"/>
  <c r="H167" i="42"/>
  <c r="I167" i="42"/>
  <c r="AJ167" i="42"/>
  <c r="AL167" i="42"/>
  <c r="AM167" i="42"/>
  <c r="Y167" i="42"/>
  <c r="S167" i="42"/>
  <c r="P167" i="42"/>
  <c r="M167" i="42"/>
  <c r="O167" i="42"/>
  <c r="AE167" i="42"/>
  <c r="K167" i="42"/>
  <c r="CC167" i="42"/>
  <c r="BM167" i="42"/>
  <c r="AW167" i="42"/>
  <c r="CB167" i="42"/>
  <c r="BL167" i="42"/>
  <c r="AV167" i="42"/>
  <c r="CE167" i="42"/>
  <c r="BO167" i="42"/>
  <c r="AY167" i="42"/>
  <c r="CH167" i="42"/>
  <c r="BR167" i="42"/>
  <c r="BB167" i="42"/>
  <c r="AA167" i="42"/>
  <c r="CG167" i="42"/>
  <c r="CF167" i="42"/>
  <c r="AZ167" i="42"/>
  <c r="BS167" i="42"/>
  <c r="BV167" i="42"/>
  <c r="AO167" i="42"/>
  <c r="AD167" i="42"/>
  <c r="BY167" i="42"/>
  <c r="BI167" i="42"/>
  <c r="AS167" i="42"/>
  <c r="BX167" i="42"/>
  <c r="BH167" i="42"/>
  <c r="AR167" i="42"/>
  <c r="CA167" i="42"/>
  <c r="BK167" i="42"/>
  <c r="AU167" i="42"/>
  <c r="CD167" i="42"/>
  <c r="BN167" i="42"/>
  <c r="AX167" i="42"/>
  <c r="BQ167" i="42"/>
  <c r="CI167" i="42"/>
  <c r="AB167" i="42"/>
  <c r="R167" i="42"/>
  <c r="F167" i="42"/>
  <c r="BU167" i="42"/>
  <c r="BE167" i="42"/>
  <c r="CY167" i="42"/>
  <c r="BT167" i="42"/>
  <c r="BD167" i="42"/>
  <c r="AC167" i="42"/>
  <c r="BW167" i="42"/>
  <c r="BG167" i="42"/>
  <c r="AQ167" i="42"/>
  <c r="BZ167" i="42"/>
  <c r="BJ167" i="42"/>
  <c r="AT167" i="42"/>
  <c r="T167" i="42"/>
  <c r="D167" i="42"/>
  <c r="BA167" i="42"/>
  <c r="BP167" i="42"/>
  <c r="BC167" i="42"/>
  <c r="BF167" i="42"/>
  <c r="C165" i="41"/>
  <c r="C166" i="41"/>
  <c r="C168" i="41"/>
  <c r="C169" i="41"/>
  <c r="C167" i="41"/>
  <c r="T542" i="41"/>
  <c r="B162" i="41"/>
  <c r="AK99" i="47"/>
  <c r="AG99" i="47"/>
  <c r="AJ99" i="47"/>
  <c r="AF99" i="47"/>
  <c r="AE99" i="47"/>
  <c r="AD99" i="47"/>
  <c r="AH99" i="47"/>
  <c r="AM99" i="47"/>
  <c r="AL99" i="47"/>
  <c r="AI99" i="47"/>
  <c r="AE191" i="46"/>
  <c r="AM191" i="46"/>
  <c r="AD191" i="46"/>
  <c r="AI191" i="46"/>
  <c r="AF191" i="46"/>
  <c r="AH191" i="46"/>
  <c r="AK191" i="46"/>
  <c r="AJ191" i="46"/>
  <c r="AG191" i="46"/>
  <c r="AL191" i="46"/>
  <c r="AM162" i="43"/>
  <c r="AI162" i="43"/>
  <c r="AE162" i="43"/>
  <c r="AL162" i="43"/>
  <c r="AG162" i="43"/>
  <c r="AJ162" i="43"/>
  <c r="AK162" i="43"/>
  <c r="AD162" i="43"/>
  <c r="AF162" i="43"/>
  <c r="AH162" i="43"/>
  <c r="AM160" i="43"/>
  <c r="AI160" i="43"/>
  <c r="AE160" i="43"/>
  <c r="AK160" i="43"/>
  <c r="AF160" i="43"/>
  <c r="AH160" i="43"/>
  <c r="AJ160" i="43"/>
  <c r="AL160" i="43"/>
  <c r="AG160" i="43"/>
  <c r="AD160" i="43"/>
  <c r="AL162" i="42"/>
  <c r="AH162" i="42"/>
  <c r="AD162" i="42"/>
  <c r="AM162" i="42"/>
  <c r="AG162" i="42"/>
  <c r="AI162" i="42"/>
  <c r="AE162" i="42"/>
  <c r="AK162" i="42"/>
  <c r="AJ162" i="42"/>
  <c r="AF162" i="42"/>
  <c r="AL155" i="42"/>
  <c r="AH155" i="42"/>
  <c r="AD155" i="42"/>
  <c r="AM155" i="42"/>
  <c r="AI155" i="42"/>
  <c r="AE155" i="42"/>
  <c r="AG155" i="42"/>
  <c r="AF155" i="42"/>
  <c r="AK155" i="42"/>
  <c r="AJ155" i="42"/>
  <c r="AJ154" i="42"/>
  <c r="AF154" i="42"/>
  <c r="AK154" i="42"/>
  <c r="AG154" i="42"/>
  <c r="AI154" i="42"/>
  <c r="AH154" i="42"/>
  <c r="AM154" i="42"/>
  <c r="AE154" i="42"/>
  <c r="AL154" i="42"/>
  <c r="AD154" i="42"/>
  <c r="V99" i="47"/>
  <c r="R99" i="47"/>
  <c r="S99" i="47"/>
  <c r="W99" i="47"/>
  <c r="Q99" i="47"/>
  <c r="U99" i="47"/>
  <c r="Y99" i="47"/>
  <c r="T99" i="47"/>
  <c r="X99" i="47"/>
  <c r="X191" i="46"/>
  <c r="Q191" i="46"/>
  <c r="Y191" i="46"/>
  <c r="R191" i="46"/>
  <c r="U191" i="46"/>
  <c r="S191" i="46"/>
  <c r="T191" i="46"/>
  <c r="V191" i="46"/>
  <c r="W191" i="46"/>
  <c r="W162" i="43"/>
  <c r="S162" i="43"/>
  <c r="V162" i="43"/>
  <c r="R162" i="43"/>
  <c r="U162" i="43"/>
  <c r="T162" i="43"/>
  <c r="Y162" i="43"/>
  <c r="Q162" i="43"/>
  <c r="X162" i="43"/>
  <c r="Y160" i="43"/>
  <c r="U160" i="43"/>
  <c r="Q160" i="43"/>
  <c r="X160" i="43"/>
  <c r="T160" i="43"/>
  <c r="W160" i="43"/>
  <c r="V160" i="43"/>
  <c r="S160" i="43"/>
  <c r="R160" i="43"/>
  <c r="Y155" i="42"/>
  <c r="U155" i="42"/>
  <c r="Q155" i="42"/>
  <c r="T155" i="42"/>
  <c r="X155" i="42"/>
  <c r="S155" i="42"/>
  <c r="W155" i="42"/>
  <c r="R155" i="42"/>
  <c r="V155" i="42"/>
  <c r="W162" i="42"/>
  <c r="S162" i="42"/>
  <c r="V162" i="42"/>
  <c r="R162" i="42"/>
  <c r="Y162" i="42"/>
  <c r="Q162" i="42"/>
  <c r="X162" i="42"/>
  <c r="U162" i="42"/>
  <c r="T162" i="42"/>
  <c r="V154" i="42"/>
  <c r="R154" i="42"/>
  <c r="X154" i="42"/>
  <c r="S154" i="42"/>
  <c r="W154" i="42"/>
  <c r="Q154" i="42"/>
  <c r="U154" i="42"/>
  <c r="Y154" i="42"/>
  <c r="T154" i="42"/>
  <c r="C160" i="41"/>
  <c r="BM162" i="43"/>
  <c r="CA162" i="43"/>
  <c r="CI162" i="43"/>
  <c r="BA162" i="43"/>
  <c r="I162" i="43"/>
  <c r="BK162" i="43"/>
  <c r="AY162" i="43"/>
  <c r="BI162" i="43"/>
  <c r="BG162" i="43"/>
  <c r="BH162" i="43"/>
  <c r="BY162" i="43"/>
  <c r="BU162" i="43"/>
  <c r="BT162" i="43"/>
  <c r="BF162" i="43"/>
  <c r="CC162" i="43"/>
  <c r="BX162" i="43"/>
  <c r="AA162" i="43"/>
  <c r="CB162" i="43"/>
  <c r="AQ162" i="43"/>
  <c r="AT162" i="43"/>
  <c r="H162" i="43"/>
  <c r="AB162" i="43"/>
  <c r="BN162" i="43"/>
  <c r="BB162" i="43"/>
  <c r="P162" i="43"/>
  <c r="L162" i="43"/>
  <c r="BS162" i="43"/>
  <c r="AU162" i="43"/>
  <c r="CY162" i="43"/>
  <c r="CF162" i="43"/>
  <c r="BC162" i="43"/>
  <c r="F162" i="43"/>
  <c r="BO162" i="43"/>
  <c r="AS162" i="43"/>
  <c r="D162" i="43"/>
  <c r="E162" i="43"/>
  <c r="AZ162" i="43"/>
  <c r="BJ162" i="43"/>
  <c r="BD162" i="43"/>
  <c r="N162" i="43"/>
  <c r="BP162" i="43"/>
  <c r="AX162" i="43"/>
  <c r="BQ162" i="43"/>
  <c r="G162" i="43"/>
  <c r="BR162" i="43"/>
  <c r="BL162" i="43"/>
  <c r="K162" i="43"/>
  <c r="AO162" i="43"/>
  <c r="BV162" i="43"/>
  <c r="CE162" i="43"/>
  <c r="BZ162" i="43"/>
  <c r="AC162" i="43"/>
  <c r="J162" i="43"/>
  <c r="BW162" i="43"/>
  <c r="CG162" i="43"/>
  <c r="AW162" i="43"/>
  <c r="CD162" i="43"/>
  <c r="AR162" i="43"/>
  <c r="M162" i="43"/>
  <c r="BE162" i="43"/>
  <c r="CH162" i="43"/>
  <c r="AV162" i="43"/>
  <c r="AP162" i="43"/>
  <c r="O162" i="43"/>
  <c r="N154" i="42"/>
  <c r="CI154" i="42"/>
  <c r="BK154" i="42"/>
  <c r="I154" i="42"/>
  <c r="BQ154" i="42"/>
  <c r="BN154" i="42"/>
  <c r="BE154" i="42"/>
  <c r="BF154" i="42"/>
  <c r="AC154" i="42"/>
  <c r="CB154" i="42"/>
  <c r="O154" i="42"/>
  <c r="CG154" i="42"/>
  <c r="BR154" i="42"/>
  <c r="BO154" i="42"/>
  <c r="CY154" i="42"/>
  <c r="BJ154" i="42"/>
  <c r="BY154" i="42"/>
  <c r="CC154" i="42"/>
  <c r="AY154" i="42"/>
  <c r="BL154" i="42"/>
  <c r="H154" i="42"/>
  <c r="AA154" i="42"/>
  <c r="BG154" i="42"/>
  <c r="AQ154" i="42"/>
  <c r="AV154" i="42"/>
  <c r="BS154" i="42"/>
  <c r="BB154" i="42"/>
  <c r="BX154" i="42"/>
  <c r="G154" i="42"/>
  <c r="BW154" i="42"/>
  <c r="AB154" i="42"/>
  <c r="AT154" i="42"/>
  <c r="CF154" i="42"/>
  <c r="CA154" i="42"/>
  <c r="AO154" i="42"/>
  <c r="BC154" i="42"/>
  <c r="BM154" i="42"/>
  <c r="E154" i="42"/>
  <c r="CD154" i="42"/>
  <c r="BZ154" i="42"/>
  <c r="P154" i="42"/>
  <c r="AP154" i="42"/>
  <c r="BI154" i="42"/>
  <c r="AZ154" i="42"/>
  <c r="BA154" i="42"/>
  <c r="AS154" i="42"/>
  <c r="CH154" i="42"/>
  <c r="AU154" i="42"/>
  <c r="J154" i="42"/>
  <c r="M154" i="42"/>
  <c r="F154" i="42"/>
  <c r="BV154" i="42"/>
  <c r="BT154" i="42"/>
  <c r="BH154" i="42"/>
  <c r="BU154" i="42"/>
  <c r="K154" i="42"/>
  <c r="AR154" i="42"/>
  <c r="AX154" i="42"/>
  <c r="BP154" i="42"/>
  <c r="D154" i="42"/>
  <c r="L154" i="42"/>
  <c r="AW154" i="42"/>
  <c r="BD154" i="42"/>
  <c r="CE154" i="42"/>
  <c r="C154" i="41"/>
  <c r="K162" i="42"/>
  <c r="F162" i="42"/>
  <c r="P162" i="42"/>
  <c r="M162" i="42"/>
  <c r="CI162" i="42"/>
  <c r="BS162" i="42"/>
  <c r="BC162" i="42"/>
  <c r="AB162" i="42"/>
  <c r="BV162" i="42"/>
  <c r="BF162" i="42"/>
  <c r="AO162" i="42"/>
  <c r="BY162" i="42"/>
  <c r="BI162" i="42"/>
  <c r="AS162" i="42"/>
  <c r="BX162" i="42"/>
  <c r="BH162" i="42"/>
  <c r="AR162" i="42"/>
  <c r="G162" i="42"/>
  <c r="N162" i="42"/>
  <c r="E162" i="42"/>
  <c r="CE162" i="42"/>
  <c r="BO162" i="42"/>
  <c r="AY162" i="42"/>
  <c r="CH162" i="42"/>
  <c r="BR162" i="42"/>
  <c r="BB162" i="42"/>
  <c r="AA162" i="42"/>
  <c r="BU162" i="42"/>
  <c r="BE162" i="42"/>
  <c r="CY162" i="42"/>
  <c r="BT162" i="42"/>
  <c r="BD162" i="42"/>
  <c r="AC162" i="42"/>
  <c r="I162" i="42"/>
  <c r="J162" i="42"/>
  <c r="CA162" i="42"/>
  <c r="BK162" i="42"/>
  <c r="AU162" i="42"/>
  <c r="CD162" i="42"/>
  <c r="BN162" i="42"/>
  <c r="AX162" i="42"/>
  <c r="CG162" i="42"/>
  <c r="BQ162" i="42"/>
  <c r="BA162" i="42"/>
  <c r="CF162" i="42"/>
  <c r="BP162" i="42"/>
  <c r="AZ162" i="42"/>
  <c r="O162" i="42"/>
  <c r="L162" i="42"/>
  <c r="D162" i="42"/>
  <c r="H162" i="42"/>
  <c r="AP162" i="42"/>
  <c r="BW162" i="42"/>
  <c r="BG162" i="42"/>
  <c r="AQ162" i="42"/>
  <c r="BZ162" i="42"/>
  <c r="BJ162" i="42"/>
  <c r="AT162" i="42"/>
  <c r="CC162" i="42"/>
  <c r="BM162" i="42"/>
  <c r="AW162" i="42"/>
  <c r="CB162" i="42"/>
  <c r="BL162" i="42"/>
  <c r="AV162" i="42"/>
  <c r="B94" i="41"/>
  <c r="D94" i="41" s="1"/>
  <c r="Y70" i="28"/>
  <c r="U55" i="6"/>
  <c r="Y82" i="28"/>
  <c r="Y95" i="28"/>
  <c r="V82" i="28"/>
  <c r="V95" i="28"/>
  <c r="V70" i="28"/>
  <c r="R55" i="6"/>
  <c r="U70" i="28"/>
  <c r="Q55" i="6"/>
  <c r="U95" i="28"/>
  <c r="U82" i="28"/>
  <c r="T95" i="28"/>
  <c r="T82" i="28"/>
  <c r="T70" i="28"/>
  <c r="P55" i="6"/>
  <c r="W70" i="28"/>
  <c r="S55" i="6"/>
  <c r="W82" i="28"/>
  <c r="W95" i="28"/>
  <c r="X95" i="28"/>
  <c r="X82" i="28"/>
  <c r="T55" i="6"/>
  <c r="X70" i="28"/>
  <c r="G155" i="42"/>
  <c r="F41" i="4" s="1"/>
  <c r="H79" i="28" s="1"/>
  <c r="CT79" i="28" s="1"/>
  <c r="R70" i="28"/>
  <c r="DD70" i="28" s="1"/>
  <c r="N55" i="6"/>
  <c r="X44" i="4"/>
  <c r="M55" i="6"/>
  <c r="Q95" i="28"/>
  <c r="DC95" i="28" s="1"/>
  <c r="Q82" i="28"/>
  <c r="DC82" i="28" s="1"/>
  <c r="R82" i="28"/>
  <c r="DD82" i="28" s="1"/>
  <c r="R95" i="28"/>
  <c r="DD95" i="28" s="1"/>
  <c r="J160" i="43"/>
  <c r="BB160" i="43"/>
  <c r="AQ160" i="43"/>
  <c r="BQ160" i="43"/>
  <c r="BZ160" i="43"/>
  <c r="AZ160" i="43"/>
  <c r="AB160" i="43"/>
  <c r="O160" i="43"/>
  <c r="CC160" i="43"/>
  <c r="BT160" i="43"/>
  <c r="CA160" i="43"/>
  <c r="F160" i="43"/>
  <c r="AO160" i="43"/>
  <c r="BL160" i="43"/>
  <c r="BK160" i="43"/>
  <c r="CH160" i="43"/>
  <c r="BH160" i="43"/>
  <c r="D160" i="43"/>
  <c r="CF160" i="43"/>
  <c r="E160" i="43"/>
  <c r="AC160" i="43"/>
  <c r="BV160" i="43"/>
  <c r="G160" i="43"/>
  <c r="BW160" i="43"/>
  <c r="BU160" i="43"/>
  <c r="BP160" i="43"/>
  <c r="P160" i="43"/>
  <c r="CY160" i="43"/>
  <c r="BF160" i="43"/>
  <c r="N160" i="43"/>
  <c r="AA160" i="43"/>
  <c r="BX160" i="43"/>
  <c r="CI160" i="43"/>
  <c r="K160" i="43"/>
  <c r="BJ160" i="43"/>
  <c r="BG160" i="43"/>
  <c r="CG160" i="43"/>
  <c r="AY160" i="43"/>
  <c r="CD160" i="43"/>
  <c r="AW160" i="43"/>
  <c r="BD160" i="43"/>
  <c r="AU160" i="43"/>
  <c r="H160" i="43"/>
  <c r="BM160" i="43"/>
  <c r="AV160" i="43"/>
  <c r="I160" i="43"/>
  <c r="BE160" i="43"/>
  <c r="BC160" i="43"/>
  <c r="AT160" i="43"/>
  <c r="BA160" i="43"/>
  <c r="BN160" i="43"/>
  <c r="BO160" i="43"/>
  <c r="M160" i="43"/>
  <c r="CE160" i="43"/>
  <c r="BY160" i="43"/>
  <c r="BR160" i="43"/>
  <c r="AR160" i="43"/>
  <c r="AP160" i="43"/>
  <c r="BS160" i="43"/>
  <c r="AX160" i="43"/>
  <c r="BI160" i="43"/>
  <c r="L160" i="43"/>
  <c r="CB160" i="43"/>
  <c r="AS160" i="43"/>
  <c r="C160" i="42"/>
  <c r="CT94" i="28"/>
  <c r="CT69" i="28"/>
  <c r="CT81" i="28"/>
  <c r="CT91" i="28"/>
  <c r="CT93" i="28"/>
  <c r="CT78" i="28"/>
  <c r="CT58" i="28"/>
  <c r="CT45" i="28"/>
  <c r="CT66" i="28"/>
  <c r="CT55" i="28"/>
  <c r="CT57" i="28"/>
  <c r="CT47" i="28"/>
  <c r="CT36" i="28"/>
  <c r="CT80" i="28"/>
  <c r="N523" i="46"/>
  <c r="AR155" i="42"/>
  <c r="BA155" i="42"/>
  <c r="M155" i="42"/>
  <c r="H155" i="42"/>
  <c r="F155" i="42"/>
  <c r="AX155" i="42"/>
  <c r="BK155" i="42"/>
  <c r="AP155" i="42"/>
  <c r="AV155" i="42"/>
  <c r="BH155" i="42"/>
  <c r="AQ155" i="42"/>
  <c r="AZ155" i="42"/>
  <c r="BT155" i="42"/>
  <c r="CA155" i="42"/>
  <c r="AT155" i="42"/>
  <c r="AU155" i="42"/>
  <c r="D41" i="4"/>
  <c r="H523" i="46"/>
  <c r="F66" i="28"/>
  <c r="F78" i="28"/>
  <c r="F45" i="28"/>
  <c r="F55" i="28"/>
  <c r="F36" i="28"/>
  <c r="F91" i="28"/>
  <c r="B150" i="41"/>
  <c r="B156" i="41"/>
  <c r="B151" i="41"/>
  <c r="BV102" i="47"/>
  <c r="AU102" i="47"/>
  <c r="BC102" i="47"/>
  <c r="BK102" i="47"/>
  <c r="BS102" i="47"/>
  <c r="CA102" i="47"/>
  <c r="CI102" i="47"/>
  <c r="AV102" i="47"/>
  <c r="BD102" i="47"/>
  <c r="BL102" i="47"/>
  <c r="BT102" i="47"/>
  <c r="CB102" i="47"/>
  <c r="AO102" i="47"/>
  <c r="AS102" i="47"/>
  <c r="AW102" i="47"/>
  <c r="BA102" i="47"/>
  <c r="BE102" i="47"/>
  <c r="BI102" i="47"/>
  <c r="BM102" i="47"/>
  <c r="BQ102" i="47"/>
  <c r="BU102" i="47"/>
  <c r="BY102" i="47"/>
  <c r="CC102" i="47"/>
  <c r="CG102" i="47"/>
  <c r="AP102" i="47"/>
  <c r="AT102" i="47"/>
  <c r="AX102" i="47"/>
  <c r="BB102" i="47"/>
  <c r="BF102" i="47"/>
  <c r="BJ102" i="47"/>
  <c r="BN102" i="47"/>
  <c r="BR102" i="47"/>
  <c r="BZ102" i="47"/>
  <c r="CD102" i="47"/>
  <c r="CH102" i="47"/>
  <c r="AQ102" i="47"/>
  <c r="AY102" i="47"/>
  <c r="BG102" i="47"/>
  <c r="BO102" i="47"/>
  <c r="BW102" i="47"/>
  <c r="CE102" i="47"/>
  <c r="AR102" i="47"/>
  <c r="AZ102" i="47"/>
  <c r="BH102" i="47"/>
  <c r="BP102" i="47"/>
  <c r="BX102" i="47"/>
  <c r="CF102" i="47"/>
  <c r="E191" i="46"/>
  <c r="L191" i="46"/>
  <c r="F191" i="46"/>
  <c r="K191" i="46"/>
  <c r="D191" i="46"/>
  <c r="P191" i="46"/>
  <c r="M191" i="46"/>
  <c r="N191" i="46"/>
  <c r="I191" i="46"/>
  <c r="G191" i="46"/>
  <c r="O191" i="46"/>
  <c r="BV155" i="42"/>
  <c r="AY155" i="42"/>
  <c r="CD155" i="42"/>
  <c r="L155" i="42"/>
  <c r="J155" i="42"/>
  <c r="N155" i="42"/>
  <c r="AB155" i="42"/>
  <c r="CI155" i="42"/>
  <c r="E155" i="42"/>
  <c r="CY155" i="42"/>
  <c r="BR155" i="42"/>
  <c r="CE155" i="42"/>
  <c r="AC155" i="42"/>
  <c r="BP155" i="42"/>
  <c r="BZ155" i="42"/>
  <c r="O155" i="42"/>
  <c r="BN155" i="42"/>
  <c r="CC155" i="42"/>
  <c r="CG155" i="42"/>
  <c r="AS155" i="42"/>
  <c r="K155" i="42"/>
  <c r="BW155" i="42"/>
  <c r="BG155" i="42"/>
  <c r="BY155" i="42"/>
  <c r="I155" i="42"/>
  <c r="AW155" i="42"/>
  <c r="AO155" i="42"/>
  <c r="BC155" i="42"/>
  <c r="BJ155" i="42"/>
  <c r="BL155" i="42"/>
  <c r="BI155" i="42"/>
  <c r="BE155" i="42"/>
  <c r="BF155" i="42"/>
  <c r="BQ155" i="42"/>
  <c r="D155" i="42"/>
  <c r="BU155" i="42"/>
  <c r="BX155" i="42"/>
  <c r="BB155" i="42"/>
  <c r="AA155" i="42"/>
  <c r="BO155" i="42"/>
  <c r="P155" i="42"/>
  <c r="CF155" i="42"/>
  <c r="CB155" i="42"/>
  <c r="CH155" i="42"/>
  <c r="BM155" i="42"/>
  <c r="BS155" i="42"/>
  <c r="BD155" i="42"/>
  <c r="G82" i="28"/>
  <c r="CS82" i="28" s="1"/>
  <c r="G95" i="28"/>
  <c r="CS95" i="28" s="1"/>
  <c r="G70" i="28"/>
  <c r="CS70" i="28" s="1"/>
  <c r="I82" i="28"/>
  <c r="CU82" i="28" s="1"/>
  <c r="I95" i="28"/>
  <c r="CU95" i="28" s="1"/>
  <c r="I70" i="28"/>
  <c r="CU70" i="28" s="1"/>
  <c r="H95" i="28"/>
  <c r="CT95" i="28" s="1"/>
  <c r="H70" i="28"/>
  <c r="CT70" i="28" s="1"/>
  <c r="H82" i="28"/>
  <c r="CT82" i="28" s="1"/>
  <c r="N102" i="47"/>
  <c r="N194" i="47" s="1"/>
  <c r="J102" i="47"/>
  <c r="J194" i="47" s="1"/>
  <c r="F102" i="47"/>
  <c r="F194" i="47" s="1"/>
  <c r="M102" i="47"/>
  <c r="M194" i="47" s="1"/>
  <c r="H102" i="47"/>
  <c r="H194" i="47" s="1"/>
  <c r="I102" i="47"/>
  <c r="I194" i="47" s="1"/>
  <c r="L102" i="47"/>
  <c r="L194" i="47" s="1"/>
  <c r="G102" i="47"/>
  <c r="G194" i="47" s="1"/>
  <c r="P102" i="47"/>
  <c r="P194" i="47" s="1"/>
  <c r="K102" i="47"/>
  <c r="K194" i="47" s="1"/>
  <c r="E102" i="47"/>
  <c r="E194" i="47" s="1"/>
  <c r="O102" i="47"/>
  <c r="O194" i="47" s="1"/>
  <c r="D102" i="47"/>
  <c r="D194" i="47" s="1"/>
  <c r="O99" i="47"/>
  <c r="K99" i="47"/>
  <c r="G99" i="47"/>
  <c r="P99" i="47"/>
  <c r="J99" i="47"/>
  <c r="E99" i="47"/>
  <c r="L99" i="47"/>
  <c r="N99" i="47"/>
  <c r="N171" i="47" s="1"/>
  <c r="I99" i="47"/>
  <c r="D99" i="47"/>
  <c r="M99" i="47"/>
  <c r="H99" i="47"/>
  <c r="F99" i="47"/>
  <c r="H191" i="46"/>
  <c r="J191" i="46"/>
  <c r="AP99" i="47"/>
  <c r="AP194" i="47"/>
  <c r="AP191" i="46"/>
  <c r="CG194" i="47"/>
  <c r="BQ194" i="47"/>
  <c r="BA194" i="47"/>
  <c r="BV194" i="47"/>
  <c r="BF194" i="47"/>
  <c r="AO194" i="47"/>
  <c r="BW194" i="47"/>
  <c r="BG194" i="47"/>
  <c r="AQ194" i="47"/>
  <c r="CB194" i="47"/>
  <c r="BL194" i="47"/>
  <c r="AV194" i="47"/>
  <c r="CC194" i="47"/>
  <c r="BM194" i="47"/>
  <c r="AW194" i="47"/>
  <c r="CH194" i="47"/>
  <c r="BR194" i="47"/>
  <c r="BB194" i="47"/>
  <c r="AA102" i="47"/>
  <c r="AA194" i="47" s="1"/>
  <c r="CI194" i="47"/>
  <c r="BS194" i="47"/>
  <c r="BC194" i="47"/>
  <c r="BX194" i="47"/>
  <c r="BH194" i="47"/>
  <c r="AR194" i="47"/>
  <c r="AB102" i="47"/>
  <c r="AB194" i="47" s="1"/>
  <c r="BY194" i="47"/>
  <c r="BI194" i="47"/>
  <c r="AS194" i="47"/>
  <c r="CD194" i="47"/>
  <c r="BN194" i="47"/>
  <c r="AX194" i="47"/>
  <c r="CE194" i="47"/>
  <c r="BO194" i="47"/>
  <c r="AY194" i="47"/>
  <c r="BT194" i="47"/>
  <c r="BD194" i="47"/>
  <c r="AC102" i="47"/>
  <c r="AC194" i="47" s="1"/>
  <c r="BU194" i="47"/>
  <c r="BE194" i="47"/>
  <c r="BZ194" i="47"/>
  <c r="BJ194" i="47"/>
  <c r="AT194" i="47"/>
  <c r="CA194" i="47"/>
  <c r="BK194" i="47"/>
  <c r="AU194" i="47"/>
  <c r="CF194" i="47"/>
  <c r="BP194" i="47"/>
  <c r="AZ194" i="47"/>
  <c r="BV99" i="47"/>
  <c r="BF99" i="47"/>
  <c r="AO99" i="47"/>
  <c r="CG99" i="47"/>
  <c r="BQ99" i="47"/>
  <c r="BA99" i="47"/>
  <c r="CB99" i="47"/>
  <c r="BL99" i="47"/>
  <c r="AV99" i="47"/>
  <c r="BW99" i="47"/>
  <c r="BG99" i="47"/>
  <c r="AQ99" i="47"/>
  <c r="CH99" i="47"/>
  <c r="BR99" i="47"/>
  <c r="BB99" i="47"/>
  <c r="AA99" i="47"/>
  <c r="CC99" i="47"/>
  <c r="BM99" i="47"/>
  <c r="AW99" i="47"/>
  <c r="BX99" i="47"/>
  <c r="BH99" i="47"/>
  <c r="AR99" i="47"/>
  <c r="CI99" i="47"/>
  <c r="BS99" i="47"/>
  <c r="BC99" i="47"/>
  <c r="AB99" i="47"/>
  <c r="CD99" i="47"/>
  <c r="BN99" i="47"/>
  <c r="AX99" i="47"/>
  <c r="BY99" i="47"/>
  <c r="BI99" i="47"/>
  <c r="AS99" i="47"/>
  <c r="BT99" i="47"/>
  <c r="BD99" i="47"/>
  <c r="AC99" i="47"/>
  <c r="CE99" i="47"/>
  <c r="BO99" i="47"/>
  <c r="AY99" i="47"/>
  <c r="BZ99" i="47"/>
  <c r="BJ99" i="47"/>
  <c r="AT99" i="47"/>
  <c r="BU99" i="47"/>
  <c r="BE99" i="47"/>
  <c r="CF99" i="47"/>
  <c r="BP99" i="47"/>
  <c r="AZ99" i="47"/>
  <c r="CA99" i="47"/>
  <c r="BK99" i="47"/>
  <c r="AU99" i="47"/>
  <c r="BI191" i="46"/>
  <c r="BN191" i="46"/>
  <c r="BS191" i="46"/>
  <c r="BX191" i="46"/>
  <c r="CC191" i="46"/>
  <c r="CH191" i="46"/>
  <c r="E45" i="4"/>
  <c r="AO191" i="46"/>
  <c r="AU191" i="46"/>
  <c r="AZ191" i="46"/>
  <c r="BE191" i="46"/>
  <c r="BJ191" i="46"/>
  <c r="BO191" i="46"/>
  <c r="BT191" i="46"/>
  <c r="BY191" i="46"/>
  <c r="CD191" i="46"/>
  <c r="CI191" i="46"/>
  <c r="AA191" i="46"/>
  <c r="AQ191" i="46"/>
  <c r="AV191" i="46"/>
  <c r="BA191" i="46"/>
  <c r="BF191" i="46"/>
  <c r="BK191" i="46"/>
  <c r="BP191" i="46"/>
  <c r="BU191" i="46"/>
  <c r="BZ191" i="46"/>
  <c r="CE191" i="46"/>
  <c r="C194" i="46"/>
  <c r="C102" i="46"/>
  <c r="AB191" i="46"/>
  <c r="AR191" i="46"/>
  <c r="AW191" i="46"/>
  <c r="BB191" i="46"/>
  <c r="BG191" i="46"/>
  <c r="BL191" i="46"/>
  <c r="BQ191" i="46"/>
  <c r="BV191" i="46"/>
  <c r="CA191" i="46"/>
  <c r="CF191" i="46"/>
  <c r="C99" i="46"/>
  <c r="AC191" i="46"/>
  <c r="C191" i="45"/>
  <c r="C233" i="45" s="1"/>
  <c r="AS191" i="46"/>
  <c r="AX191" i="46"/>
  <c r="BC191" i="46"/>
  <c r="BH191" i="46"/>
  <c r="BM191" i="46"/>
  <c r="BR191" i="46"/>
  <c r="BW191" i="46"/>
  <c r="CB191" i="46"/>
  <c r="CG191" i="46"/>
  <c r="AT191" i="46"/>
  <c r="AY191" i="46"/>
  <c r="BD191" i="46"/>
  <c r="O171" i="47" l="1"/>
  <c r="E171" i="42"/>
  <c r="H537" i="45"/>
  <c r="S537" i="45"/>
  <c r="B155" i="44"/>
  <c r="R540" i="44"/>
  <c r="S535" i="44"/>
  <c r="H540" i="44"/>
  <c r="H535" i="44"/>
  <c r="H534" i="44"/>
  <c r="R539" i="44"/>
  <c r="S534" i="44"/>
  <c r="H539" i="44"/>
  <c r="H541" i="44"/>
  <c r="H536" i="44"/>
  <c r="R541" i="44"/>
  <c r="S536" i="44"/>
  <c r="J536" i="43"/>
  <c r="K179" i="47"/>
  <c r="J46" i="4" s="1"/>
  <c r="F171" i="47"/>
  <c r="O179" i="47"/>
  <c r="N46" i="4" s="1"/>
  <c r="H179" i="47"/>
  <c r="G46" i="4" s="1"/>
  <c r="I97" i="28" s="1"/>
  <c r="CU97" i="28" s="1"/>
  <c r="H171" i="47"/>
  <c r="N179" i="47"/>
  <c r="M46" i="4" s="1"/>
  <c r="G179" i="47"/>
  <c r="F46" i="4" s="1"/>
  <c r="H97" i="28" s="1"/>
  <c r="CT97" i="28" s="1"/>
  <c r="G171" i="47"/>
  <c r="G525" i="47"/>
  <c r="G526" i="47" s="1"/>
  <c r="J542" i="43"/>
  <c r="K542" i="43" s="1"/>
  <c r="B157" i="43" s="1"/>
  <c r="H527" i="46"/>
  <c r="H528" i="46" s="1"/>
  <c r="H531" i="46"/>
  <c r="H532" i="46" s="1"/>
  <c r="H525" i="46"/>
  <c r="H526" i="46" s="1"/>
  <c r="N531" i="46"/>
  <c r="N532" i="46" s="1"/>
  <c r="N525" i="46"/>
  <c r="N526" i="46" s="1"/>
  <c r="N527" i="46"/>
  <c r="N528" i="46" s="1"/>
  <c r="N529" i="46"/>
  <c r="N530" i="46" s="1"/>
  <c r="C529" i="46" s="1"/>
  <c r="R542" i="45"/>
  <c r="H542" i="45"/>
  <c r="B160" i="45"/>
  <c r="C525" i="45"/>
  <c r="C527" i="45"/>
  <c r="B156" i="44"/>
  <c r="C531" i="45"/>
  <c r="V179" i="47"/>
  <c r="U46" i="4" s="1"/>
  <c r="V171" i="47"/>
  <c r="W171" i="47"/>
  <c r="W179" i="47"/>
  <c r="V46" i="4" s="1"/>
  <c r="X171" i="47"/>
  <c r="X179" i="47"/>
  <c r="W46" i="4" s="1"/>
  <c r="Y171" i="47"/>
  <c r="Y179" i="47"/>
  <c r="X46" i="4" s="1"/>
  <c r="B169" i="44"/>
  <c r="B165" i="44"/>
  <c r="B167" i="44"/>
  <c r="B168" i="44"/>
  <c r="B166" i="44"/>
  <c r="B154" i="44"/>
  <c r="AJ168" i="43"/>
  <c r="AE168" i="43"/>
  <c r="AD168" i="43"/>
  <c r="Q168" i="43"/>
  <c r="V168" i="43"/>
  <c r="M168" i="43"/>
  <c r="J168" i="43"/>
  <c r="G168" i="43"/>
  <c r="K168" i="43"/>
  <c r="BV168" i="43"/>
  <c r="BF168" i="43"/>
  <c r="AO168" i="43"/>
  <c r="AF168" i="43"/>
  <c r="AK168" i="43"/>
  <c r="AL168" i="43"/>
  <c r="X168" i="43"/>
  <c r="S168" i="43"/>
  <c r="I168" i="43"/>
  <c r="D168" i="43"/>
  <c r="L168" i="43"/>
  <c r="CH168" i="43"/>
  <c r="BR168" i="43"/>
  <c r="BB168" i="43"/>
  <c r="AA168" i="43"/>
  <c r="BU168" i="43"/>
  <c r="BE168" i="43"/>
  <c r="CY168" i="43"/>
  <c r="BT168" i="43"/>
  <c r="BD168" i="43"/>
  <c r="AG168" i="43"/>
  <c r="U168" i="43"/>
  <c r="O168" i="43"/>
  <c r="F168" i="43"/>
  <c r="BN168" i="43"/>
  <c r="CG168" i="43"/>
  <c r="BM168" i="43"/>
  <c r="AS168" i="43"/>
  <c r="BP168" i="43"/>
  <c r="AV168" i="43"/>
  <c r="CE168" i="43"/>
  <c r="BO168" i="43"/>
  <c r="AY168" i="43"/>
  <c r="H168" i="43"/>
  <c r="AX168" i="43"/>
  <c r="BA168" i="43"/>
  <c r="BH168" i="43"/>
  <c r="BW168" i="43"/>
  <c r="AQ168" i="43"/>
  <c r="AH168" i="43"/>
  <c r="T168" i="43"/>
  <c r="N168" i="43"/>
  <c r="AP168" i="43"/>
  <c r="BJ168" i="43"/>
  <c r="CC168" i="43"/>
  <c r="BI168" i="43"/>
  <c r="CF168" i="43"/>
  <c r="BL168" i="43"/>
  <c r="AR168" i="43"/>
  <c r="CA168" i="43"/>
  <c r="BK168" i="43"/>
  <c r="AU168" i="43"/>
  <c r="AM168" i="43"/>
  <c r="W168" i="43"/>
  <c r="CD168" i="43"/>
  <c r="BY168" i="43"/>
  <c r="CB168" i="43"/>
  <c r="AC168" i="43"/>
  <c r="BG168" i="43"/>
  <c r="Y168" i="43"/>
  <c r="P168" i="43"/>
  <c r="BZ168" i="43"/>
  <c r="BX168" i="43"/>
  <c r="BC168" i="43"/>
  <c r="AI168" i="43"/>
  <c r="R168" i="43"/>
  <c r="AT168" i="43"/>
  <c r="AZ168" i="43"/>
  <c r="AB168" i="43"/>
  <c r="BQ168" i="43"/>
  <c r="CI168" i="43"/>
  <c r="E168" i="43"/>
  <c r="AW168" i="43"/>
  <c r="BS168" i="43"/>
  <c r="AD167" i="43"/>
  <c r="AE167" i="43"/>
  <c r="V167" i="43"/>
  <c r="Q167" i="43"/>
  <c r="S167" i="43"/>
  <c r="L167" i="43"/>
  <c r="I167" i="43"/>
  <c r="F167" i="43"/>
  <c r="CB167" i="43"/>
  <c r="BL167" i="43"/>
  <c r="AV167" i="43"/>
  <c r="CE167" i="43"/>
  <c r="BO167" i="43"/>
  <c r="AY167" i="43"/>
  <c r="CH167" i="43"/>
  <c r="BR167" i="43"/>
  <c r="BB167" i="43"/>
  <c r="AA167" i="43"/>
  <c r="BU167" i="43"/>
  <c r="BE167" i="43"/>
  <c r="AK167" i="43"/>
  <c r="AF167" i="43"/>
  <c r="R167" i="43"/>
  <c r="X167" i="43"/>
  <c r="H167" i="43"/>
  <c r="M167" i="43"/>
  <c r="J167" i="43"/>
  <c r="BX167" i="43"/>
  <c r="BH167" i="43"/>
  <c r="AR167" i="43"/>
  <c r="CA167" i="43"/>
  <c r="BK167" i="43"/>
  <c r="AU167" i="43"/>
  <c r="CD167" i="43"/>
  <c r="BN167" i="43"/>
  <c r="AX167" i="43"/>
  <c r="CG167" i="43"/>
  <c r="BQ167" i="43"/>
  <c r="BA167" i="43"/>
  <c r="AG167" i="43"/>
  <c r="W167" i="43"/>
  <c r="D167" i="43"/>
  <c r="O167" i="43"/>
  <c r="AP167" i="43"/>
  <c r="CY167" i="43"/>
  <c r="BD167" i="43"/>
  <c r="BW167" i="43"/>
  <c r="AQ167" i="43"/>
  <c r="BJ167" i="43"/>
  <c r="CC167" i="43"/>
  <c r="AW167" i="43"/>
  <c r="AC167" i="43"/>
  <c r="BZ167" i="43"/>
  <c r="AT167" i="43"/>
  <c r="AJ167" i="43"/>
  <c r="AM167" i="43"/>
  <c r="T167" i="43"/>
  <c r="N167" i="43"/>
  <c r="E167" i="43"/>
  <c r="CF167" i="43"/>
  <c r="AZ167" i="43"/>
  <c r="BS167" i="43"/>
  <c r="AB167" i="43"/>
  <c r="BF167" i="43"/>
  <c r="BY167" i="43"/>
  <c r="AS167" i="43"/>
  <c r="AL167" i="43"/>
  <c r="AI167" i="43"/>
  <c r="Y167" i="43"/>
  <c r="G167" i="43"/>
  <c r="BT167" i="43"/>
  <c r="BG167" i="43"/>
  <c r="BM167" i="43"/>
  <c r="AH167" i="43"/>
  <c r="K167" i="43"/>
  <c r="BP167" i="43"/>
  <c r="AO167" i="43"/>
  <c r="CI167" i="43"/>
  <c r="BI167" i="43"/>
  <c r="U167" i="43"/>
  <c r="BC167" i="43"/>
  <c r="P167" i="43"/>
  <c r="BV167" i="43"/>
  <c r="AL165" i="43"/>
  <c r="AG165" i="43"/>
  <c r="AM165" i="43"/>
  <c r="T165" i="43"/>
  <c r="Y165" i="43"/>
  <c r="F165" i="43"/>
  <c r="K165" i="43"/>
  <c r="D165" i="43"/>
  <c r="AH165" i="43"/>
  <c r="AI165" i="43"/>
  <c r="AJ165" i="43"/>
  <c r="W165" i="43"/>
  <c r="Q165" i="43"/>
  <c r="L165" i="43"/>
  <c r="E165" i="43"/>
  <c r="H165" i="43"/>
  <c r="AD165" i="43"/>
  <c r="V165" i="43"/>
  <c r="P165" i="43"/>
  <c r="CY165" i="43"/>
  <c r="BT165" i="43"/>
  <c r="BD165" i="43"/>
  <c r="AC165" i="43"/>
  <c r="BK165" i="43"/>
  <c r="CC165" i="43"/>
  <c r="AW165" i="43"/>
  <c r="BV165" i="43"/>
  <c r="BF165" i="43"/>
  <c r="AO165" i="43"/>
  <c r="BO165" i="43"/>
  <c r="CG165" i="43"/>
  <c r="BA165" i="43"/>
  <c r="J165" i="43"/>
  <c r="BL165" i="43"/>
  <c r="AU165" i="43"/>
  <c r="CD165" i="43"/>
  <c r="AX165" i="43"/>
  <c r="AY165" i="43"/>
  <c r="AK165" i="43"/>
  <c r="X165" i="43"/>
  <c r="U165" i="43"/>
  <c r="N165" i="43"/>
  <c r="I165" i="43"/>
  <c r="AP165" i="43"/>
  <c r="CF165" i="43"/>
  <c r="BP165" i="43"/>
  <c r="AZ165" i="43"/>
  <c r="CI165" i="43"/>
  <c r="BC165" i="43"/>
  <c r="BU165" i="43"/>
  <c r="CH165" i="43"/>
  <c r="BR165" i="43"/>
  <c r="BB165" i="43"/>
  <c r="AA165" i="43"/>
  <c r="BG165" i="43"/>
  <c r="BY165" i="43"/>
  <c r="AS165" i="43"/>
  <c r="AE165" i="43"/>
  <c r="S165" i="43"/>
  <c r="O165" i="43"/>
  <c r="CB165" i="43"/>
  <c r="AV165" i="43"/>
  <c r="CA165" i="43"/>
  <c r="BM165" i="43"/>
  <c r="BN165" i="43"/>
  <c r="CE165" i="43"/>
  <c r="BQ165" i="43"/>
  <c r="G165" i="43"/>
  <c r="AR165" i="43"/>
  <c r="BZ165" i="43"/>
  <c r="AQ165" i="43"/>
  <c r="R165" i="43"/>
  <c r="M165" i="43"/>
  <c r="BS165" i="43"/>
  <c r="BI165" i="43"/>
  <c r="AF165" i="43"/>
  <c r="BX165" i="43"/>
  <c r="AB165" i="43"/>
  <c r="AT165" i="43"/>
  <c r="BH165" i="43"/>
  <c r="BE165" i="43"/>
  <c r="BW165" i="43"/>
  <c r="BJ165" i="43"/>
  <c r="AM166" i="43"/>
  <c r="AD166" i="43"/>
  <c r="R166" i="43"/>
  <c r="U166" i="43"/>
  <c r="O166" i="43"/>
  <c r="H166" i="43"/>
  <c r="E166" i="43"/>
  <c r="I166" i="43"/>
  <c r="BX166" i="43"/>
  <c r="BH166" i="43"/>
  <c r="AR166" i="43"/>
  <c r="CA166" i="43"/>
  <c r="BI166" i="43"/>
  <c r="BC166" i="43"/>
  <c r="CD166" i="43"/>
  <c r="BN166" i="43"/>
  <c r="AX166" i="43"/>
  <c r="CG166" i="43"/>
  <c r="BQ166" i="43"/>
  <c r="BG166" i="43"/>
  <c r="AI166" i="43"/>
  <c r="AH166" i="43"/>
  <c r="W166" i="43"/>
  <c r="Y166" i="43"/>
  <c r="T166" i="43"/>
  <c r="K166" i="43"/>
  <c r="L166" i="43"/>
  <c r="J166" i="43"/>
  <c r="CY166" i="43"/>
  <c r="BT166" i="43"/>
  <c r="BD166" i="43"/>
  <c r="AC166" i="43"/>
  <c r="BW166" i="43"/>
  <c r="BA166" i="43"/>
  <c r="AU166" i="43"/>
  <c r="BZ166" i="43"/>
  <c r="BJ166" i="43"/>
  <c r="AT166" i="43"/>
  <c r="CC166" i="43"/>
  <c r="BM166" i="43"/>
  <c r="AY166" i="43"/>
  <c r="AJ166" i="43"/>
  <c r="AL166" i="43"/>
  <c r="X166" i="43"/>
  <c r="P166" i="43"/>
  <c r="CB166" i="43"/>
  <c r="AV166" i="43"/>
  <c r="BO166" i="43"/>
  <c r="CH166" i="43"/>
  <c r="BB166" i="43"/>
  <c r="BU166" i="43"/>
  <c r="N166" i="43"/>
  <c r="BL166" i="43"/>
  <c r="BK166" i="43"/>
  <c r="AA166" i="43"/>
  <c r="AF166" i="43"/>
  <c r="AK166" i="43"/>
  <c r="S166" i="43"/>
  <c r="G166" i="43"/>
  <c r="D166" i="43"/>
  <c r="AP166" i="43"/>
  <c r="BP166" i="43"/>
  <c r="CI166" i="43"/>
  <c r="AS166" i="43"/>
  <c r="BV166" i="43"/>
  <c r="AO166" i="43"/>
  <c r="BE166" i="43"/>
  <c r="AE166" i="43"/>
  <c r="V166" i="43"/>
  <c r="M166" i="43"/>
  <c r="CE166" i="43"/>
  <c r="BR166" i="43"/>
  <c r="AW166" i="43"/>
  <c r="Q166" i="43"/>
  <c r="AZ166" i="43"/>
  <c r="BY166" i="43"/>
  <c r="AG166" i="43"/>
  <c r="BS166" i="43"/>
  <c r="AQ166" i="43"/>
  <c r="AB166" i="43"/>
  <c r="F166" i="43"/>
  <c r="CF166" i="43"/>
  <c r="BF166" i="43"/>
  <c r="AL169" i="43"/>
  <c r="AG169" i="43"/>
  <c r="AM169" i="43"/>
  <c r="X169" i="43"/>
  <c r="V169" i="43"/>
  <c r="Y169" i="43"/>
  <c r="N169" i="43"/>
  <c r="K169" i="43"/>
  <c r="D169" i="43"/>
  <c r="G169" i="43"/>
  <c r="BY169" i="43"/>
  <c r="BV169" i="43"/>
  <c r="BF169" i="43"/>
  <c r="AO169" i="43"/>
  <c r="BM169" i="43"/>
  <c r="AW169" i="43"/>
  <c r="CA169" i="43"/>
  <c r="BX169" i="43"/>
  <c r="BH169" i="43"/>
  <c r="AR169" i="43"/>
  <c r="BO169" i="43"/>
  <c r="AY169" i="43"/>
  <c r="AH169" i="43"/>
  <c r="AI169" i="43"/>
  <c r="AE169" i="43"/>
  <c r="T169" i="43"/>
  <c r="U169" i="43"/>
  <c r="J169" i="43"/>
  <c r="E169" i="43"/>
  <c r="M169" i="43"/>
  <c r="CH169" i="43"/>
  <c r="BR169" i="43"/>
  <c r="BB169" i="43"/>
  <c r="AA169" i="43"/>
  <c r="BI169" i="43"/>
  <c r="AS169" i="43"/>
  <c r="CY169" i="43"/>
  <c r="BT169" i="43"/>
  <c r="BD169" i="43"/>
  <c r="AC169" i="43"/>
  <c r="BK169" i="43"/>
  <c r="AU169" i="43"/>
  <c r="AD169" i="43"/>
  <c r="Q169" i="43"/>
  <c r="O169" i="43"/>
  <c r="AP169" i="43"/>
  <c r="CG169" i="43"/>
  <c r="BN169" i="43"/>
  <c r="BU169" i="43"/>
  <c r="CI169" i="43"/>
  <c r="BP169" i="43"/>
  <c r="BW169" i="43"/>
  <c r="AQ169" i="43"/>
  <c r="H169" i="43"/>
  <c r="AX169" i="43"/>
  <c r="CF169" i="43"/>
  <c r="AK169" i="43"/>
  <c r="W169" i="43"/>
  <c r="I169" i="43"/>
  <c r="CC169" i="43"/>
  <c r="BJ169" i="43"/>
  <c r="BQ169" i="43"/>
  <c r="CE169" i="43"/>
  <c r="BL169" i="43"/>
  <c r="BS169" i="43"/>
  <c r="AB169" i="43"/>
  <c r="AF169" i="43"/>
  <c r="S169" i="43"/>
  <c r="F169" i="43"/>
  <c r="CD169" i="43"/>
  <c r="BE169" i="43"/>
  <c r="AZ169" i="43"/>
  <c r="BG169" i="43"/>
  <c r="AJ169" i="43"/>
  <c r="BZ169" i="43"/>
  <c r="AV169" i="43"/>
  <c r="P169" i="43"/>
  <c r="AT169" i="43"/>
  <c r="BC169" i="43"/>
  <c r="L169" i="43"/>
  <c r="BA169" i="43"/>
  <c r="R169" i="43"/>
  <c r="CB169" i="43"/>
  <c r="C169" i="42"/>
  <c r="C167" i="42"/>
  <c r="C168" i="42"/>
  <c r="C165" i="42"/>
  <c r="C166" i="42"/>
  <c r="U542" i="41"/>
  <c r="B161" i="41" s="1"/>
  <c r="AU161" i="41" s="1"/>
  <c r="X162" i="41"/>
  <c r="J162" i="41"/>
  <c r="CF162" i="41"/>
  <c r="BS162" i="41"/>
  <c r="BB162" i="41"/>
  <c r="BL162" i="41"/>
  <c r="CD162" i="41"/>
  <c r="AD162" i="41"/>
  <c r="G162" i="41"/>
  <c r="AK162" i="41"/>
  <c r="T162" i="41"/>
  <c r="F162" i="41"/>
  <c r="BX162" i="41"/>
  <c r="BK162" i="41"/>
  <c r="AT162" i="41"/>
  <c r="R162" i="41"/>
  <c r="O162" i="41"/>
  <c r="BU162" i="41"/>
  <c r="BD162" i="41"/>
  <c r="CY162" i="41"/>
  <c r="K162" i="41"/>
  <c r="CE162" i="41"/>
  <c r="BM162" i="41"/>
  <c r="BZ162" i="41"/>
  <c r="N162" i="41"/>
  <c r="BF162" i="41"/>
  <c r="AJ162" i="41"/>
  <c r="M162" i="41"/>
  <c r="CG162" i="41"/>
  <c r="BP162" i="41"/>
  <c r="BC162" i="41"/>
  <c r="CC162" i="41"/>
  <c r="AV162" i="41"/>
  <c r="BN162" i="41"/>
  <c r="U162" i="41"/>
  <c r="D162" i="41"/>
  <c r="AI162" i="41"/>
  <c r="AR162" i="41"/>
  <c r="BY162" i="41"/>
  <c r="BH162" i="41"/>
  <c r="AU162" i="41"/>
  <c r="AG162" i="41"/>
  <c r="W162" i="41"/>
  <c r="H162" i="41"/>
  <c r="BE162" i="41"/>
  <c r="AA162" i="41"/>
  <c r="BV162" i="41"/>
  <c r="AZ162" i="41"/>
  <c r="AO162" i="41"/>
  <c r="AB162" i="41"/>
  <c r="Y162" i="41"/>
  <c r="L162" i="41"/>
  <c r="BA162" i="41"/>
  <c r="CI162" i="41"/>
  <c r="BR162" i="41"/>
  <c r="CB162" i="41"/>
  <c r="BO162" i="41"/>
  <c r="AF162" i="41"/>
  <c r="I162" i="41"/>
  <c r="AY162" i="41"/>
  <c r="V162" i="41"/>
  <c r="P162" i="41"/>
  <c r="AS162" i="41"/>
  <c r="CA162" i="41"/>
  <c r="BJ162" i="41"/>
  <c r="AL162" i="41"/>
  <c r="Q162" i="41"/>
  <c r="AP162" i="41"/>
  <c r="BT162" i="41"/>
  <c r="BG162" i="41"/>
  <c r="AC162" i="41"/>
  <c r="AM162" i="41"/>
  <c r="BQ162" i="41"/>
  <c r="CH162" i="41"/>
  <c r="AW162" i="41"/>
  <c r="AX162" i="41"/>
  <c r="S162" i="41"/>
  <c r="AE162" i="41"/>
  <c r="E162" i="41"/>
  <c r="BI162" i="41"/>
  <c r="AH162" i="41"/>
  <c r="AQ162" i="41"/>
  <c r="BW162" i="41"/>
  <c r="U155" i="43"/>
  <c r="BG155" i="43"/>
  <c r="AD155" i="43"/>
  <c r="V155" i="43"/>
  <c r="AE155" i="43"/>
  <c r="AG155" i="43"/>
  <c r="S155" i="43"/>
  <c r="R155" i="43"/>
  <c r="Y155" i="43"/>
  <c r="AM155" i="43"/>
  <c r="AJ155" i="43"/>
  <c r="AK155" i="43"/>
  <c r="X155" i="43"/>
  <c r="W155" i="43"/>
  <c r="AH155" i="43"/>
  <c r="AF155" i="43"/>
  <c r="T155" i="43"/>
  <c r="Q155" i="43"/>
  <c r="AI155" i="43"/>
  <c r="R158" i="42"/>
  <c r="AD158" i="42"/>
  <c r="U158" i="42"/>
  <c r="AE158" i="42"/>
  <c r="AM158" i="42"/>
  <c r="BT158" i="42"/>
  <c r="H158" i="42"/>
  <c r="CC158" i="42"/>
  <c r="BF158" i="42"/>
  <c r="AC158" i="42"/>
  <c r="N158" i="42"/>
  <c r="BD158" i="42"/>
  <c r="P158" i="42"/>
  <c r="F158" i="42"/>
  <c r="L158" i="42"/>
  <c r="BC158" i="42"/>
  <c r="BA158" i="42"/>
  <c r="BO158" i="42"/>
  <c r="CE158" i="42"/>
  <c r="BN158" i="42"/>
  <c r="AB158" i="42"/>
  <c r="W158" i="42"/>
  <c r="AW158" i="42"/>
  <c r="BH158" i="42"/>
  <c r="CH158" i="42"/>
  <c r="BB158" i="42"/>
  <c r="CD158" i="42"/>
  <c r="I158" i="42"/>
  <c r="AX158" i="42"/>
  <c r="AQ158" i="42"/>
  <c r="Q158" i="42"/>
  <c r="AG158" i="42"/>
  <c r="V158" i="42"/>
  <c r="AH158" i="42"/>
  <c r="S158" i="42"/>
  <c r="AT158" i="42"/>
  <c r="BY158" i="42"/>
  <c r="CY158" i="42"/>
  <c r="BE158" i="42"/>
  <c r="AV158" i="42"/>
  <c r="BK158" i="42"/>
  <c r="BU158" i="42"/>
  <c r="BM158" i="42"/>
  <c r="CA158" i="42"/>
  <c r="AY158" i="42"/>
  <c r="J158" i="42"/>
  <c r="K158" i="42"/>
  <c r="BZ158" i="42"/>
  <c r="BL158" i="42"/>
  <c r="AP158" i="42"/>
  <c r="CB158" i="42"/>
  <c r="T158" i="42"/>
  <c r="AF158" i="42"/>
  <c r="Y158" i="42"/>
  <c r="AK158" i="42"/>
  <c r="AR158" i="42"/>
  <c r="BG158" i="42"/>
  <c r="AS158" i="42"/>
  <c r="BJ158" i="42"/>
  <c r="G158" i="42"/>
  <c r="BP158" i="42"/>
  <c r="BQ158" i="42"/>
  <c r="AZ158" i="42"/>
  <c r="BW158" i="42"/>
  <c r="M158" i="42"/>
  <c r="BR158" i="42"/>
  <c r="BI158" i="42"/>
  <c r="BX158" i="42"/>
  <c r="D158" i="42"/>
  <c r="AA158" i="42"/>
  <c r="AU158" i="42"/>
  <c r="AL158" i="42"/>
  <c r="AI158" i="42"/>
  <c r="X158" i="42"/>
  <c r="AJ158" i="42"/>
  <c r="BV158" i="42"/>
  <c r="CF158" i="42"/>
  <c r="AO158" i="42"/>
  <c r="CI158" i="42"/>
  <c r="CG158" i="42"/>
  <c r="O158" i="42"/>
  <c r="BS158" i="42"/>
  <c r="E158" i="42"/>
  <c r="AE158" i="41"/>
  <c r="N158" i="41"/>
  <c r="AZ158" i="41"/>
  <c r="BC158" i="41"/>
  <c r="BQ158" i="41"/>
  <c r="BG158" i="41"/>
  <c r="H158" i="41"/>
  <c r="BP158" i="41"/>
  <c r="CE158" i="41"/>
  <c r="BL158" i="41"/>
  <c r="AR158" i="41"/>
  <c r="AU158" i="41"/>
  <c r="AS158" i="41"/>
  <c r="BH158" i="41"/>
  <c r="AD158" i="41"/>
  <c r="L158" i="41"/>
  <c r="J158" i="41"/>
  <c r="AY158" i="41"/>
  <c r="AM158" i="41"/>
  <c r="BK158" i="41"/>
  <c r="AV158" i="41"/>
  <c r="AO158" i="41"/>
  <c r="K158" i="41"/>
  <c r="CA158" i="41"/>
  <c r="AH158" i="41"/>
  <c r="BT158" i="41"/>
  <c r="BA158" i="41"/>
  <c r="F158" i="41"/>
  <c r="BI158" i="41"/>
  <c r="O158" i="41"/>
  <c r="G158" i="41"/>
  <c r="AC158" i="41"/>
  <c r="V158" i="41"/>
  <c r="AF158" i="41"/>
  <c r="D158" i="41"/>
  <c r="CF158" i="41"/>
  <c r="BY158" i="41"/>
  <c r="CI158" i="41"/>
  <c r="P158" i="41"/>
  <c r="BW158" i="41"/>
  <c r="CG158" i="41"/>
  <c r="CB158" i="41"/>
  <c r="AQ158" i="41"/>
  <c r="AG158" i="41"/>
  <c r="AK158" i="41"/>
  <c r="R158" i="41"/>
  <c r="AB158" i="41"/>
  <c r="BX158" i="41"/>
  <c r="I158" i="41"/>
  <c r="BS158" i="41"/>
  <c r="CC158" i="41"/>
  <c r="E158" i="41"/>
  <c r="AA158" i="41"/>
  <c r="BO158" i="41"/>
  <c r="M158" i="41"/>
  <c r="BD158" i="41"/>
  <c r="BB158" i="41"/>
  <c r="Q158" i="41"/>
  <c r="X158" i="41"/>
  <c r="AJ158" i="41"/>
  <c r="S158" i="41"/>
  <c r="U158" i="41"/>
  <c r="AX158" i="41"/>
  <c r="BR158" i="41"/>
  <c r="BF158" i="41"/>
  <c r="AT158" i="41"/>
  <c r="BN158" i="41"/>
  <c r="CH158" i="41"/>
  <c r="BV158" i="41"/>
  <c r="BJ158" i="41"/>
  <c r="CD158" i="41"/>
  <c r="BM158" i="41"/>
  <c r="CY158" i="41"/>
  <c r="BZ158" i="41"/>
  <c r="BE158" i="41"/>
  <c r="AP158" i="41"/>
  <c r="BU158" i="41"/>
  <c r="AW158" i="41"/>
  <c r="Y158" i="41"/>
  <c r="T158" i="41"/>
  <c r="W158" i="41"/>
  <c r="AI158" i="41"/>
  <c r="AF191" i="47"/>
  <c r="AH191" i="47"/>
  <c r="AI191" i="47"/>
  <c r="AD191" i="47"/>
  <c r="AG191" i="47"/>
  <c r="AM191" i="47"/>
  <c r="AJ191" i="47"/>
  <c r="AL191" i="47"/>
  <c r="AE191" i="47"/>
  <c r="AK191" i="47"/>
  <c r="AM160" i="44"/>
  <c r="AI160" i="44"/>
  <c r="AE160" i="44"/>
  <c r="AK160" i="44"/>
  <c r="AF160" i="44"/>
  <c r="AJ160" i="44"/>
  <c r="AD160" i="44"/>
  <c r="AL160" i="44"/>
  <c r="AH160" i="44"/>
  <c r="AG160" i="44"/>
  <c r="AM154" i="43"/>
  <c r="AI154" i="43"/>
  <c r="AE154" i="43"/>
  <c r="AK154" i="43"/>
  <c r="AF154" i="43"/>
  <c r="AL154" i="43"/>
  <c r="AG154" i="43"/>
  <c r="AD154" i="43"/>
  <c r="AJ154" i="43"/>
  <c r="AH154" i="43"/>
  <c r="AJ161" i="42"/>
  <c r="AF161" i="42"/>
  <c r="AL161" i="42"/>
  <c r="AG161" i="42"/>
  <c r="AM161" i="42"/>
  <c r="AH161" i="42"/>
  <c r="AD161" i="42"/>
  <c r="AK161" i="42"/>
  <c r="AI161" i="42"/>
  <c r="AE161" i="42"/>
  <c r="S191" i="47"/>
  <c r="T191" i="47"/>
  <c r="W191" i="47"/>
  <c r="Y191" i="47"/>
  <c r="U191" i="47"/>
  <c r="R191" i="47"/>
  <c r="X191" i="47"/>
  <c r="N57" i="6"/>
  <c r="Q191" i="47"/>
  <c r="V191" i="47"/>
  <c r="X160" i="44"/>
  <c r="T160" i="44"/>
  <c r="Y160" i="44"/>
  <c r="U160" i="44"/>
  <c r="Q160" i="44"/>
  <c r="V160" i="44"/>
  <c r="W160" i="44"/>
  <c r="S160" i="44"/>
  <c r="R160" i="44"/>
  <c r="V154" i="43"/>
  <c r="R154" i="43"/>
  <c r="U154" i="43"/>
  <c r="Y154" i="43"/>
  <c r="T154" i="43"/>
  <c r="X154" i="43"/>
  <c r="S154" i="43"/>
  <c r="W154" i="43"/>
  <c r="Q154" i="43"/>
  <c r="X161" i="42"/>
  <c r="T161" i="42"/>
  <c r="W161" i="42"/>
  <c r="S161" i="42"/>
  <c r="R161" i="42"/>
  <c r="Y161" i="42"/>
  <c r="Q161" i="42"/>
  <c r="V161" i="42"/>
  <c r="U161" i="42"/>
  <c r="CB154" i="43"/>
  <c r="C162" i="43"/>
  <c r="C154" i="42"/>
  <c r="C162" i="42"/>
  <c r="P161" i="42"/>
  <c r="H161" i="42"/>
  <c r="L161" i="42"/>
  <c r="AP161" i="42"/>
  <c r="CE161" i="42"/>
  <c r="BO161" i="42"/>
  <c r="AY161" i="42"/>
  <c r="CH161" i="42"/>
  <c r="BR161" i="42"/>
  <c r="BB161" i="42"/>
  <c r="AA161" i="42"/>
  <c r="BU161" i="42"/>
  <c r="BE161" i="42"/>
  <c r="CY161" i="42"/>
  <c r="BT161" i="42"/>
  <c r="BD161" i="42"/>
  <c r="AC161" i="42"/>
  <c r="J161" i="42"/>
  <c r="E161" i="42"/>
  <c r="AV161" i="42"/>
  <c r="M161" i="42"/>
  <c r="CI161" i="42"/>
  <c r="BC161" i="42"/>
  <c r="BV161" i="42"/>
  <c r="AO161" i="42"/>
  <c r="BI161" i="42"/>
  <c r="BX161" i="42"/>
  <c r="AR161" i="42"/>
  <c r="N161" i="42"/>
  <c r="K161" i="42"/>
  <c r="I161" i="42"/>
  <c r="G161" i="42"/>
  <c r="CA161" i="42"/>
  <c r="BK161" i="42"/>
  <c r="AU161" i="42"/>
  <c r="CD161" i="42"/>
  <c r="BN161" i="42"/>
  <c r="AX161" i="42"/>
  <c r="CG161" i="42"/>
  <c r="BQ161" i="42"/>
  <c r="BA161" i="42"/>
  <c r="CF161" i="42"/>
  <c r="BP161" i="42"/>
  <c r="AZ161" i="42"/>
  <c r="O161" i="42"/>
  <c r="BW161" i="42"/>
  <c r="BG161" i="42"/>
  <c r="AQ161" i="42"/>
  <c r="BZ161" i="42"/>
  <c r="BJ161" i="42"/>
  <c r="AT161" i="42"/>
  <c r="CC161" i="42"/>
  <c r="BM161" i="42"/>
  <c r="AW161" i="42"/>
  <c r="CB161" i="42"/>
  <c r="BL161" i="42"/>
  <c r="F161" i="42"/>
  <c r="D161" i="42"/>
  <c r="BS161" i="42"/>
  <c r="AB161" i="42"/>
  <c r="BF161" i="42"/>
  <c r="BY161" i="42"/>
  <c r="AS161" i="42"/>
  <c r="BH161" i="42"/>
  <c r="AD161" i="41"/>
  <c r="U56" i="6"/>
  <c r="Y96" i="28"/>
  <c r="Y83" i="28"/>
  <c r="Q56" i="6"/>
  <c r="U83" i="28"/>
  <c r="U96" i="28"/>
  <c r="W83" i="28"/>
  <c r="S56" i="6"/>
  <c r="W96" i="28"/>
  <c r="X96" i="28"/>
  <c r="X83" i="28"/>
  <c r="T56" i="6"/>
  <c r="V96" i="28"/>
  <c r="V83" i="28"/>
  <c r="R56" i="6"/>
  <c r="T96" i="28"/>
  <c r="T83" i="28"/>
  <c r="P56" i="6"/>
  <c r="H46" i="28"/>
  <c r="CT46" i="28" s="1"/>
  <c r="H67" i="28"/>
  <c r="CT67" i="28" s="1"/>
  <c r="H56" i="28"/>
  <c r="CT56" i="28" s="1"/>
  <c r="H92" i="28"/>
  <c r="CT92" i="28" s="1"/>
  <c r="H37" i="28"/>
  <c r="CT37" i="28" s="1"/>
  <c r="AJ156" i="41"/>
  <c r="AF156" i="41"/>
  <c r="AK156" i="41"/>
  <c r="AE156" i="41"/>
  <c r="AI156" i="41"/>
  <c r="AD156" i="41"/>
  <c r="AM156" i="41"/>
  <c r="AG156" i="41"/>
  <c r="AL156" i="41"/>
  <c r="AH156" i="41"/>
  <c r="AJ150" i="41"/>
  <c r="AF150" i="41"/>
  <c r="AM150" i="41"/>
  <c r="AH150" i="41"/>
  <c r="AL150" i="41"/>
  <c r="AG150" i="41"/>
  <c r="AK150" i="41"/>
  <c r="AD150" i="41"/>
  <c r="AI150" i="41"/>
  <c r="AE150" i="41"/>
  <c r="AL151" i="41"/>
  <c r="AH151" i="41"/>
  <c r="AD151" i="41"/>
  <c r="AI151" i="41"/>
  <c r="AM151" i="41"/>
  <c r="AG151" i="41"/>
  <c r="AK151" i="41"/>
  <c r="AF151" i="41"/>
  <c r="AE151" i="41"/>
  <c r="AJ151" i="41"/>
  <c r="AL157" i="41"/>
  <c r="AH157" i="41"/>
  <c r="AD157" i="41"/>
  <c r="AK157" i="41"/>
  <c r="AF157" i="41"/>
  <c r="AJ157" i="41"/>
  <c r="AE157" i="41"/>
  <c r="AI157" i="41"/>
  <c r="AG157" i="41"/>
  <c r="AM157" i="41"/>
  <c r="Y156" i="41"/>
  <c r="U156" i="41"/>
  <c r="V156" i="41"/>
  <c r="R156" i="41"/>
  <c r="X156" i="41"/>
  <c r="S156" i="41"/>
  <c r="W156" i="41"/>
  <c r="T156" i="41"/>
  <c r="Y157" i="41"/>
  <c r="U157" i="41"/>
  <c r="V157" i="41"/>
  <c r="R157" i="41"/>
  <c r="X157" i="41"/>
  <c r="S157" i="41"/>
  <c r="T157" i="41"/>
  <c r="W157" i="41"/>
  <c r="V55" i="6"/>
  <c r="Z95" i="28"/>
  <c r="Z82" i="28"/>
  <c r="Z70" i="28"/>
  <c r="V56" i="6"/>
  <c r="Z96" i="28"/>
  <c r="Z83" i="28"/>
  <c r="R83" i="28"/>
  <c r="DD83" i="28" s="1"/>
  <c r="N56" i="6"/>
  <c r="R96" i="28"/>
  <c r="DD96" i="28" s="1"/>
  <c r="Q97" i="28"/>
  <c r="DC97" i="28" s="1"/>
  <c r="B94" i="42"/>
  <c r="D94" i="42" s="1"/>
  <c r="C94" i="42" s="1"/>
  <c r="B151" i="42"/>
  <c r="B150" i="42"/>
  <c r="Q96" i="28"/>
  <c r="DC96" i="28" s="1"/>
  <c r="Q83" i="28"/>
  <c r="DC83" i="28" s="1"/>
  <c r="M56" i="6"/>
  <c r="F160" i="44"/>
  <c r="K160" i="44"/>
  <c r="BM160" i="44"/>
  <c r="AR160" i="44"/>
  <c r="P160" i="44"/>
  <c r="AV160" i="44"/>
  <c r="C160" i="43"/>
  <c r="BG160" i="44"/>
  <c r="BE160" i="44"/>
  <c r="CC160" i="44"/>
  <c r="BI160" i="44"/>
  <c r="L160" i="44"/>
  <c r="BR160" i="44"/>
  <c r="BQ160" i="44"/>
  <c r="BV160" i="44"/>
  <c r="BA160" i="44"/>
  <c r="CE160" i="44"/>
  <c r="AU160" i="44"/>
  <c r="CI160" i="44"/>
  <c r="AT160" i="44"/>
  <c r="O160" i="44"/>
  <c r="BH160" i="44"/>
  <c r="CH160" i="44"/>
  <c r="AP160" i="44"/>
  <c r="AQ160" i="44"/>
  <c r="CG160" i="44"/>
  <c r="BK160" i="44"/>
  <c r="BL160" i="44"/>
  <c r="BY160" i="44"/>
  <c r="AB160" i="44"/>
  <c r="J160" i="44"/>
  <c r="AZ160" i="44"/>
  <c r="BJ160" i="44"/>
  <c r="M160" i="44"/>
  <c r="AC160" i="44"/>
  <c r="D160" i="44"/>
  <c r="BX160" i="44"/>
  <c r="AA160" i="44"/>
  <c r="AY160" i="44"/>
  <c r="E160" i="44"/>
  <c r="BP160" i="44"/>
  <c r="BD160" i="44"/>
  <c r="AX160" i="44"/>
  <c r="CA160" i="44"/>
  <c r="CB160" i="44"/>
  <c r="AO160" i="44"/>
  <c r="BC160" i="44"/>
  <c r="H160" i="44"/>
  <c r="BW160" i="44"/>
  <c r="BN160" i="44"/>
  <c r="BU160" i="44"/>
  <c r="G160" i="44"/>
  <c r="CF160" i="44"/>
  <c r="BZ160" i="44"/>
  <c r="N160" i="44"/>
  <c r="BT160" i="44"/>
  <c r="BB160" i="44"/>
  <c r="BO160" i="44"/>
  <c r="AW160" i="44"/>
  <c r="CY160" i="44"/>
  <c r="CD160" i="44"/>
  <c r="I160" i="44"/>
  <c r="AS160" i="44"/>
  <c r="BF160" i="44"/>
  <c r="BS160" i="44"/>
  <c r="N523" i="47"/>
  <c r="F67" i="28"/>
  <c r="CR67" i="28" s="1"/>
  <c r="F92" i="28"/>
  <c r="CR92" i="28" s="1"/>
  <c r="F79" i="28"/>
  <c r="CR79" i="28" s="1"/>
  <c r="F46" i="28"/>
  <c r="CR46" i="28" s="1"/>
  <c r="F56" i="28"/>
  <c r="CR56" i="28" s="1"/>
  <c r="F37" i="28"/>
  <c r="CR37" i="28" s="1"/>
  <c r="H523" i="47"/>
  <c r="AQ157" i="41"/>
  <c r="AR157" i="41"/>
  <c r="CH156" i="41"/>
  <c r="AQ156" i="41"/>
  <c r="AR156" i="41"/>
  <c r="L156" i="41"/>
  <c r="AQ151" i="41"/>
  <c r="AR151" i="41"/>
  <c r="P156" i="41"/>
  <c r="AR150" i="41"/>
  <c r="AQ150" i="41"/>
  <c r="CI156" i="41"/>
  <c r="AO156" i="41"/>
  <c r="BV156" i="41"/>
  <c r="AU156" i="41"/>
  <c r="BJ156" i="41"/>
  <c r="CE156" i="41"/>
  <c r="AW156" i="41"/>
  <c r="AV156" i="41"/>
  <c r="CG156" i="41"/>
  <c r="M156" i="41"/>
  <c r="BU156" i="41"/>
  <c r="BT156" i="41"/>
  <c r="BF156" i="41"/>
  <c r="BE156" i="41"/>
  <c r="O156" i="41"/>
  <c r="BO156" i="41"/>
  <c r="H156" i="41"/>
  <c r="BC156" i="41"/>
  <c r="E156" i="41"/>
  <c r="BL156" i="41"/>
  <c r="N156" i="41"/>
  <c r="BB156" i="41"/>
  <c r="CB156" i="41"/>
  <c r="CC156" i="41"/>
  <c r="BP156" i="41"/>
  <c r="BZ156" i="41"/>
  <c r="BA156" i="41"/>
  <c r="BK156" i="41"/>
  <c r="AB156" i="41"/>
  <c r="C94" i="41"/>
  <c r="C186" i="41"/>
  <c r="C231" i="41" s="1"/>
  <c r="E21" i="30" s="1"/>
  <c r="CR55" i="28"/>
  <c r="AT156" i="41"/>
  <c r="I156" i="41"/>
  <c r="AS156" i="41"/>
  <c r="BS156" i="41"/>
  <c r="CD156" i="41"/>
  <c r="K156" i="41"/>
  <c r="K171" i="41" s="1"/>
  <c r="CF156" i="41"/>
  <c r="BG156" i="41"/>
  <c r="BR156" i="41"/>
  <c r="BD156" i="41"/>
  <c r="BQ156" i="41"/>
  <c r="AP156" i="41"/>
  <c r="AC156" i="41"/>
  <c r="F156" i="41"/>
  <c r="BN156" i="41"/>
  <c r="CA156" i="41"/>
  <c r="AV151" i="41"/>
  <c r="CD151" i="41"/>
  <c r="BQ151" i="41"/>
  <c r="BG151" i="41"/>
  <c r="CF151" i="41"/>
  <c r="BB151" i="41"/>
  <c r="BX151" i="41"/>
  <c r="BK151" i="41"/>
  <c r="AT151" i="41"/>
  <c r="BD151" i="41"/>
  <c r="AC151" i="41"/>
  <c r="CI151" i="41"/>
  <c r="CE151" i="41"/>
  <c r="BN151" i="41"/>
  <c r="BA151" i="41"/>
  <c r="BF151" i="41"/>
  <c r="AZ151" i="41"/>
  <c r="BU151" i="41"/>
  <c r="BH151" i="41"/>
  <c r="AU151" i="41"/>
  <c r="CC151" i="41"/>
  <c r="BW151" i="41"/>
  <c r="BI151" i="41"/>
  <c r="BC151" i="41"/>
  <c r="CB151" i="41"/>
  <c r="BO151" i="41"/>
  <c r="AX151" i="41"/>
  <c r="BT151" i="41"/>
  <c r="BY151" i="41"/>
  <c r="BS151" i="41"/>
  <c r="AB151" i="41"/>
  <c r="AO151" i="41"/>
  <c r="BZ151" i="41"/>
  <c r="BM151" i="41"/>
  <c r="D151" i="41"/>
  <c r="BR151" i="41"/>
  <c r="BL151" i="41"/>
  <c r="AY151" i="41"/>
  <c r="CG151" i="41"/>
  <c r="AA151" i="41"/>
  <c r="AS151" i="41"/>
  <c r="CH151" i="41"/>
  <c r="AP151" i="41"/>
  <c r="CA151" i="41"/>
  <c r="BJ151" i="41"/>
  <c r="AW151" i="41"/>
  <c r="BV151" i="41"/>
  <c r="BP151" i="41"/>
  <c r="BE151" i="41"/>
  <c r="BW157" i="41"/>
  <c r="BJ157" i="41"/>
  <c r="AW157" i="41"/>
  <c r="Q157" i="41"/>
  <c r="CI157" i="41"/>
  <c r="BY157" i="41"/>
  <c r="CE157" i="41"/>
  <c r="BU157" i="41"/>
  <c r="G157" i="41"/>
  <c r="BK157" i="41"/>
  <c r="AX157" i="41"/>
  <c r="BT157" i="41"/>
  <c r="BC157" i="41"/>
  <c r="CB157" i="41"/>
  <c r="M157" i="41"/>
  <c r="BX157" i="41"/>
  <c r="F157" i="41"/>
  <c r="BG157" i="41"/>
  <c r="AT157" i="41"/>
  <c r="CF157" i="41"/>
  <c r="I157" i="41"/>
  <c r="BS157" i="41"/>
  <c r="AS157" i="41"/>
  <c r="BO157" i="41"/>
  <c r="AB157" i="41"/>
  <c r="K157" i="41"/>
  <c r="AU157" i="41"/>
  <c r="CG157" i="41"/>
  <c r="BD157" i="41"/>
  <c r="BV157" i="41"/>
  <c r="AV157" i="41"/>
  <c r="AY157" i="41"/>
  <c r="AO157" i="41"/>
  <c r="O157" i="41"/>
  <c r="CC157" i="41"/>
  <c r="BP157" i="41"/>
  <c r="E157" i="41"/>
  <c r="CY157" i="41"/>
  <c r="BL157" i="41"/>
  <c r="CH157" i="41"/>
  <c r="BH157" i="41"/>
  <c r="H157" i="41"/>
  <c r="CD157" i="41"/>
  <c r="BQ157" i="41"/>
  <c r="AA157" i="41"/>
  <c r="AC157" i="41"/>
  <c r="L157" i="41"/>
  <c r="BR157" i="41"/>
  <c r="P157" i="41"/>
  <c r="BZ157" i="41"/>
  <c r="BM157" i="41"/>
  <c r="AZ157" i="41"/>
  <c r="AP157" i="41"/>
  <c r="BF157" i="41"/>
  <c r="N157" i="41"/>
  <c r="BB157" i="41"/>
  <c r="J157" i="41"/>
  <c r="CA157" i="41"/>
  <c r="BN157" i="41"/>
  <c r="BA157" i="41"/>
  <c r="BI157" i="41"/>
  <c r="D157" i="41"/>
  <c r="BE157" i="41"/>
  <c r="CR45" i="28"/>
  <c r="CR91" i="28"/>
  <c r="CR78" i="28"/>
  <c r="AZ156" i="41"/>
  <c r="AY156" i="41"/>
  <c r="D156" i="41"/>
  <c r="BY156" i="41"/>
  <c r="AA156" i="41"/>
  <c r="CY156" i="41"/>
  <c r="G156" i="41"/>
  <c r="BM156" i="41"/>
  <c r="BX156" i="41"/>
  <c r="BW156" i="41"/>
  <c r="Q156" i="41"/>
  <c r="AX156" i="41"/>
  <c r="BI156" i="41"/>
  <c r="J156" i="41"/>
  <c r="BH156" i="41"/>
  <c r="BE150" i="41"/>
  <c r="BB150" i="41"/>
  <c r="AT150" i="41"/>
  <c r="BW150" i="41"/>
  <c r="BT150" i="41"/>
  <c r="AS150" i="41"/>
  <c r="BS150" i="41"/>
  <c r="BU150" i="41"/>
  <c r="CG150" i="41"/>
  <c r="AW150" i="41"/>
  <c r="BN150" i="41"/>
  <c r="BI150" i="41"/>
  <c r="BZ150" i="41"/>
  <c r="AC150" i="41"/>
  <c r="CD150" i="41"/>
  <c r="CB150" i="41"/>
  <c r="BH150" i="41"/>
  <c r="CC150" i="41"/>
  <c r="CA150" i="41"/>
  <c r="BM150" i="41"/>
  <c r="BF150" i="41"/>
  <c r="BR150" i="41"/>
  <c r="BO150" i="41"/>
  <c r="BV150" i="41"/>
  <c r="CH150" i="41"/>
  <c r="BK150" i="41"/>
  <c r="BX150" i="41"/>
  <c r="CF150" i="41"/>
  <c r="AP150" i="41"/>
  <c r="BA150" i="41"/>
  <c r="AX150" i="41"/>
  <c r="BL150" i="41"/>
  <c r="AV150" i="41"/>
  <c r="BC150" i="41"/>
  <c r="BJ150" i="41"/>
  <c r="BG150" i="41"/>
  <c r="BD150" i="41"/>
  <c r="BQ150" i="41"/>
  <c r="BY150" i="41"/>
  <c r="AB150" i="41"/>
  <c r="CI150" i="41"/>
  <c r="AZ150" i="41"/>
  <c r="AY150" i="41"/>
  <c r="D150" i="41"/>
  <c r="BP150" i="41"/>
  <c r="AA150" i="41"/>
  <c r="AU150" i="41"/>
  <c r="AO150" i="41"/>
  <c r="CE150" i="41"/>
  <c r="CR36" i="28"/>
  <c r="CR66" i="28"/>
  <c r="AV154" i="43"/>
  <c r="F191" i="47"/>
  <c r="G191" i="47"/>
  <c r="D191" i="47"/>
  <c r="K191" i="47"/>
  <c r="H191" i="47"/>
  <c r="I191" i="47"/>
  <c r="J191" i="47"/>
  <c r="O191" i="47"/>
  <c r="BE155" i="43"/>
  <c r="L191" i="47"/>
  <c r="E191" i="47"/>
  <c r="BX154" i="43"/>
  <c r="BC154" i="43"/>
  <c r="AA154" i="43"/>
  <c r="BP154" i="43"/>
  <c r="AQ154" i="43"/>
  <c r="O154" i="43"/>
  <c r="AP154" i="43"/>
  <c r="AR154" i="43"/>
  <c r="L154" i="43"/>
  <c r="CF154" i="43"/>
  <c r="CD155" i="43"/>
  <c r="BZ155" i="43"/>
  <c r="N155" i="43"/>
  <c r="AR155" i="43"/>
  <c r="AY155" i="43"/>
  <c r="BQ155" i="43"/>
  <c r="BV155" i="43"/>
  <c r="H155" i="43"/>
  <c r="BM155" i="43"/>
  <c r="BF155" i="43"/>
  <c r="AZ155" i="43"/>
  <c r="CF155" i="43"/>
  <c r="CY155" i="43"/>
  <c r="E155" i="43"/>
  <c r="BC155" i="43"/>
  <c r="CG155" i="43"/>
  <c r="CC155" i="43"/>
  <c r="BJ155" i="43"/>
  <c r="AA155" i="43"/>
  <c r="G155" i="43"/>
  <c r="BL155" i="43"/>
  <c r="BT154" i="43"/>
  <c r="BW155" i="43"/>
  <c r="BU154" i="43"/>
  <c r="BN154" i="43"/>
  <c r="BK154" i="43"/>
  <c r="BM154" i="43"/>
  <c r="BB155" i="43"/>
  <c r="BO155" i="43"/>
  <c r="AX155" i="43"/>
  <c r="O155" i="43"/>
  <c r="AO155" i="43"/>
  <c r="AV155" i="43"/>
  <c r="AS155" i="43"/>
  <c r="I155" i="43"/>
  <c r="D155" i="43"/>
  <c r="AP155" i="43"/>
  <c r="BD155" i="43"/>
  <c r="BH155" i="43"/>
  <c r="L155" i="43"/>
  <c r="BT155" i="43"/>
  <c r="BY155" i="43"/>
  <c r="AT155" i="43"/>
  <c r="CE155" i="43"/>
  <c r="BN155" i="43"/>
  <c r="AC155" i="43"/>
  <c r="CB155" i="43"/>
  <c r="BK155" i="43"/>
  <c r="CH155" i="43"/>
  <c r="AY154" i="43"/>
  <c r="CD154" i="43"/>
  <c r="BR154" i="43"/>
  <c r="BF154" i="43"/>
  <c r="BI155" i="43"/>
  <c r="AU155" i="43"/>
  <c r="AO154" i="43"/>
  <c r="CG154" i="43"/>
  <c r="AB154" i="43"/>
  <c r="AQ155" i="43"/>
  <c r="BW154" i="43"/>
  <c r="K155" i="43"/>
  <c r="BV154" i="43"/>
  <c r="G154" i="43"/>
  <c r="CA154" i="43"/>
  <c r="AW154" i="43"/>
  <c r="BQ154" i="43"/>
  <c r="BI154" i="43"/>
  <c r="H154" i="43"/>
  <c r="I154" i="43"/>
  <c r="P154" i="43"/>
  <c r="AC154" i="43"/>
  <c r="BS154" i="43"/>
  <c r="BG154" i="43"/>
  <c r="AU154" i="43"/>
  <c r="CC154" i="43"/>
  <c r="BO154" i="43"/>
  <c r="BD154" i="43"/>
  <c r="CH154" i="43"/>
  <c r="F154" i="43"/>
  <c r="N154" i="43"/>
  <c r="K154" i="43"/>
  <c r="AT154" i="43"/>
  <c r="AZ154" i="43"/>
  <c r="AS154" i="43"/>
  <c r="BJ154" i="43"/>
  <c r="AW155" i="43"/>
  <c r="BR155" i="43"/>
  <c r="J155" i="43"/>
  <c r="BP155" i="43"/>
  <c r="BU155" i="43"/>
  <c r="BX155" i="43"/>
  <c r="CA155" i="43"/>
  <c r="BA155" i="43"/>
  <c r="F155" i="43"/>
  <c r="BS155" i="43"/>
  <c r="AB155" i="43"/>
  <c r="CY154" i="43"/>
  <c r="BH154" i="43"/>
  <c r="BL154" i="43"/>
  <c r="BE154" i="43"/>
  <c r="CI155" i="43"/>
  <c r="M155" i="43"/>
  <c r="J154" i="43"/>
  <c r="E154" i="43"/>
  <c r="M154" i="43"/>
  <c r="D154" i="43"/>
  <c r="AX154" i="43"/>
  <c r="BY154" i="43"/>
  <c r="CE154" i="43"/>
  <c r="BB154" i="43"/>
  <c r="BZ154" i="43"/>
  <c r="P155" i="43"/>
  <c r="BA154" i="43"/>
  <c r="CI154" i="43"/>
  <c r="C155" i="42"/>
  <c r="H83" i="28"/>
  <c r="CT83" i="28" s="1"/>
  <c r="H96" i="28"/>
  <c r="CT96" i="28" s="1"/>
  <c r="I83" i="28"/>
  <c r="CU83" i="28" s="1"/>
  <c r="I96" i="28"/>
  <c r="CU96" i="28" s="1"/>
  <c r="G83" i="28"/>
  <c r="CS83" i="28" s="1"/>
  <c r="G96" i="28"/>
  <c r="CS96" i="28" s="1"/>
  <c r="M191" i="47"/>
  <c r="N191" i="47"/>
  <c r="P191" i="47"/>
  <c r="AP191" i="47"/>
  <c r="AT191" i="47"/>
  <c r="AY191" i="47"/>
  <c r="BD191" i="47"/>
  <c r="BI191" i="47"/>
  <c r="BN191" i="47"/>
  <c r="BS191" i="47"/>
  <c r="BX191" i="47"/>
  <c r="CC191" i="47"/>
  <c r="CH191" i="47"/>
  <c r="E46" i="4"/>
  <c r="G97" i="28" s="1"/>
  <c r="CS97" i="28" s="1"/>
  <c r="AO191" i="47"/>
  <c r="AU191" i="47"/>
  <c r="AZ191" i="47"/>
  <c r="BE191" i="47"/>
  <c r="BJ191" i="47"/>
  <c r="BO191" i="47"/>
  <c r="BT191" i="47"/>
  <c r="BY191" i="47"/>
  <c r="CD191" i="47"/>
  <c r="CI191" i="47"/>
  <c r="AA191" i="47"/>
  <c r="AQ191" i="47"/>
  <c r="AV191" i="47"/>
  <c r="BA191" i="47"/>
  <c r="BF191" i="47"/>
  <c r="BK191" i="47"/>
  <c r="BP191" i="47"/>
  <c r="BU191" i="47"/>
  <c r="BZ191" i="47"/>
  <c r="CE191" i="47"/>
  <c r="AB191" i="47"/>
  <c r="AR191" i="47"/>
  <c r="AW191" i="47"/>
  <c r="BB191" i="47"/>
  <c r="BG191" i="47"/>
  <c r="BL191" i="47"/>
  <c r="BQ191" i="47"/>
  <c r="BV191" i="47"/>
  <c r="C102" i="47"/>
  <c r="C194" i="47"/>
  <c r="C191" i="46"/>
  <c r="CA191" i="47"/>
  <c r="CF191" i="47"/>
  <c r="C99" i="47"/>
  <c r="AC191" i="47"/>
  <c r="AS191" i="47"/>
  <c r="AX191" i="47"/>
  <c r="BC191" i="47"/>
  <c r="BH191" i="47"/>
  <c r="BM191" i="47"/>
  <c r="BR191" i="47"/>
  <c r="BW191" i="47"/>
  <c r="CB191" i="47"/>
  <c r="CG191" i="47"/>
  <c r="E171" i="43" l="1"/>
  <c r="J536" i="44"/>
  <c r="B158" i="44" s="1"/>
  <c r="B160" i="46"/>
  <c r="S537" i="46"/>
  <c r="H537" i="46"/>
  <c r="B155" i="45"/>
  <c r="AM155" i="45" s="1"/>
  <c r="R540" i="45"/>
  <c r="S535" i="45"/>
  <c r="H535" i="45"/>
  <c r="H540" i="45"/>
  <c r="H541" i="45"/>
  <c r="H536" i="45"/>
  <c r="R541" i="45"/>
  <c r="S536" i="45"/>
  <c r="H534" i="45"/>
  <c r="R539" i="45"/>
  <c r="S534" i="45"/>
  <c r="H539" i="45"/>
  <c r="BC161" i="41"/>
  <c r="R161" i="41"/>
  <c r="M161" i="41"/>
  <c r="BT161" i="41"/>
  <c r="AE161" i="41"/>
  <c r="C525" i="46"/>
  <c r="C531" i="46"/>
  <c r="H525" i="47"/>
  <c r="H526" i="47" s="1"/>
  <c r="H531" i="47"/>
  <c r="H532" i="47" s="1"/>
  <c r="H527" i="47"/>
  <c r="H528" i="47" s="1"/>
  <c r="N531" i="47"/>
  <c r="N532" i="47" s="1"/>
  <c r="N525" i="47"/>
  <c r="N526" i="47" s="1"/>
  <c r="N527" i="47"/>
  <c r="N528" i="47" s="1"/>
  <c r="N529" i="47"/>
  <c r="N530" i="47" s="1"/>
  <c r="C529" i="47" s="1"/>
  <c r="C527" i="46"/>
  <c r="R542" i="46"/>
  <c r="H542" i="46"/>
  <c r="B156" i="45"/>
  <c r="J542" i="44"/>
  <c r="K542" i="44" s="1"/>
  <c r="B157" i="44" s="1"/>
  <c r="B169" i="45"/>
  <c r="B165" i="45"/>
  <c r="B168" i="45"/>
  <c r="B167" i="45"/>
  <c r="B166" i="45"/>
  <c r="B154" i="45"/>
  <c r="AF168" i="44"/>
  <c r="AH168" i="44"/>
  <c r="AL168" i="44"/>
  <c r="Y168" i="44"/>
  <c r="S168" i="44"/>
  <c r="N168" i="44"/>
  <c r="P168" i="44"/>
  <c r="E168" i="44"/>
  <c r="AM168" i="44"/>
  <c r="AG168" i="44"/>
  <c r="U168" i="44"/>
  <c r="W168" i="44"/>
  <c r="O168" i="44"/>
  <c r="I168" i="44"/>
  <c r="H168" i="44"/>
  <c r="L168" i="44"/>
  <c r="AI168" i="44"/>
  <c r="Q168" i="44"/>
  <c r="G168" i="44"/>
  <c r="F168" i="44"/>
  <c r="CA168" i="44"/>
  <c r="BK168" i="44"/>
  <c r="AU168" i="44"/>
  <c r="CD168" i="44"/>
  <c r="BN168" i="44"/>
  <c r="AX168" i="44"/>
  <c r="CG168" i="44"/>
  <c r="BQ168" i="44"/>
  <c r="BA168" i="44"/>
  <c r="CF168" i="44"/>
  <c r="BP168" i="44"/>
  <c r="AZ168" i="44"/>
  <c r="BG168" i="44"/>
  <c r="BZ168" i="44"/>
  <c r="AT168" i="44"/>
  <c r="BM168" i="44"/>
  <c r="CB168" i="44"/>
  <c r="AV168" i="44"/>
  <c r="AE168" i="44"/>
  <c r="V168" i="44"/>
  <c r="D168" i="44"/>
  <c r="BW168" i="44"/>
  <c r="AQ168" i="44"/>
  <c r="BJ168" i="44"/>
  <c r="CC168" i="44"/>
  <c r="AW168" i="44"/>
  <c r="BL168" i="44"/>
  <c r="AK168" i="44"/>
  <c r="X168" i="44"/>
  <c r="R168" i="44"/>
  <c r="J168" i="44"/>
  <c r="AP168" i="44"/>
  <c r="AJ168" i="44"/>
  <c r="CI168" i="44"/>
  <c r="BV168" i="44"/>
  <c r="AO168" i="44"/>
  <c r="BX168" i="44"/>
  <c r="CE168" i="44"/>
  <c r="AY168" i="44"/>
  <c r="BR168" i="44"/>
  <c r="AA168" i="44"/>
  <c r="BT168" i="44"/>
  <c r="AC168" i="44"/>
  <c r="T168" i="44"/>
  <c r="K168" i="44"/>
  <c r="BS168" i="44"/>
  <c r="AB168" i="44"/>
  <c r="BF168" i="44"/>
  <c r="BY168" i="44"/>
  <c r="AS168" i="44"/>
  <c r="BH168" i="44"/>
  <c r="M168" i="44"/>
  <c r="BO168" i="44"/>
  <c r="CH168" i="44"/>
  <c r="BB168" i="44"/>
  <c r="BU168" i="44"/>
  <c r="CY168" i="44"/>
  <c r="BD168" i="44"/>
  <c r="AD168" i="44"/>
  <c r="BC168" i="44"/>
  <c r="BI168" i="44"/>
  <c r="AR168" i="44"/>
  <c r="BE168" i="44"/>
  <c r="AH167" i="44"/>
  <c r="AJ167" i="44"/>
  <c r="AF167" i="44"/>
  <c r="V167" i="44"/>
  <c r="T167" i="44"/>
  <c r="N167" i="44"/>
  <c r="H167" i="44"/>
  <c r="I167" i="44"/>
  <c r="E167" i="44"/>
  <c r="CC167" i="44"/>
  <c r="BM167" i="44"/>
  <c r="AW167" i="44"/>
  <c r="CB167" i="44"/>
  <c r="BL167" i="44"/>
  <c r="AV167" i="44"/>
  <c r="CE167" i="44"/>
  <c r="BO167" i="44"/>
  <c r="AY167" i="44"/>
  <c r="CH167" i="44"/>
  <c r="BR167" i="44"/>
  <c r="BB167" i="44"/>
  <c r="AA167" i="44"/>
  <c r="AD167" i="44"/>
  <c r="AI167" i="44"/>
  <c r="Y167" i="44"/>
  <c r="R167" i="44"/>
  <c r="S167" i="44"/>
  <c r="J167" i="44"/>
  <c r="K167" i="44"/>
  <c r="O167" i="44"/>
  <c r="AP167" i="44"/>
  <c r="BY167" i="44"/>
  <c r="BI167" i="44"/>
  <c r="AS167" i="44"/>
  <c r="BX167" i="44"/>
  <c r="BH167" i="44"/>
  <c r="AR167" i="44"/>
  <c r="CA167" i="44"/>
  <c r="BK167" i="44"/>
  <c r="AU167" i="44"/>
  <c r="CD167" i="44"/>
  <c r="BN167" i="44"/>
  <c r="AX167" i="44"/>
  <c r="AK167" i="44"/>
  <c r="Q167" i="44"/>
  <c r="P167" i="44"/>
  <c r="BQ167" i="44"/>
  <c r="CF167" i="44"/>
  <c r="AZ167" i="44"/>
  <c r="BS167" i="44"/>
  <c r="AB167" i="44"/>
  <c r="BF167" i="44"/>
  <c r="M167" i="44"/>
  <c r="AG167" i="44"/>
  <c r="W167" i="44"/>
  <c r="F167" i="44"/>
  <c r="G167" i="44"/>
  <c r="BE167" i="44"/>
  <c r="BT167" i="44"/>
  <c r="AC167" i="44"/>
  <c r="BG167" i="44"/>
  <c r="BZ167" i="44"/>
  <c r="AT167" i="44"/>
  <c r="AE167" i="44"/>
  <c r="X167" i="44"/>
  <c r="L167" i="44"/>
  <c r="AM167" i="44"/>
  <c r="D167" i="44"/>
  <c r="CG167" i="44"/>
  <c r="BC167" i="44"/>
  <c r="AO167" i="44"/>
  <c r="BD167" i="44"/>
  <c r="AL167" i="44"/>
  <c r="BA167" i="44"/>
  <c r="CI167" i="44"/>
  <c r="BV167" i="44"/>
  <c r="CY167" i="44"/>
  <c r="BW167" i="44"/>
  <c r="BJ167" i="44"/>
  <c r="U167" i="44"/>
  <c r="BP167" i="44"/>
  <c r="BU167" i="44"/>
  <c r="AQ167" i="44"/>
  <c r="AH165" i="44"/>
  <c r="AF165" i="44"/>
  <c r="AJ165" i="44"/>
  <c r="W165" i="44"/>
  <c r="Y165" i="44"/>
  <c r="U165" i="44"/>
  <c r="H165" i="44"/>
  <c r="M165" i="44"/>
  <c r="I165" i="44"/>
  <c r="AP165" i="44"/>
  <c r="BW165" i="44"/>
  <c r="BG165" i="44"/>
  <c r="AQ165" i="44"/>
  <c r="BZ165" i="44"/>
  <c r="BJ165" i="44"/>
  <c r="AT165" i="44"/>
  <c r="CC165" i="44"/>
  <c r="BM165" i="44"/>
  <c r="AW165" i="44"/>
  <c r="CB165" i="44"/>
  <c r="BL165" i="44"/>
  <c r="AV165" i="44"/>
  <c r="AD165" i="44"/>
  <c r="AM165" i="44"/>
  <c r="S165" i="44"/>
  <c r="R165" i="44"/>
  <c r="D165" i="44"/>
  <c r="E165" i="44"/>
  <c r="N165" i="44"/>
  <c r="CI165" i="44"/>
  <c r="BS165" i="44"/>
  <c r="BC165" i="44"/>
  <c r="AB165" i="44"/>
  <c r="BV165" i="44"/>
  <c r="BF165" i="44"/>
  <c r="AO165" i="44"/>
  <c r="BY165" i="44"/>
  <c r="BI165" i="44"/>
  <c r="AS165" i="44"/>
  <c r="BX165" i="44"/>
  <c r="BH165" i="44"/>
  <c r="AR165" i="44"/>
  <c r="AG165" i="44"/>
  <c r="V165" i="44"/>
  <c r="F165" i="44"/>
  <c r="BK165" i="44"/>
  <c r="CD165" i="44"/>
  <c r="AX165" i="44"/>
  <c r="BQ165" i="44"/>
  <c r="CF165" i="44"/>
  <c r="AZ165" i="44"/>
  <c r="L165" i="44"/>
  <c r="AU165" i="44"/>
  <c r="CG165" i="44"/>
  <c r="BP165" i="44"/>
  <c r="AE165" i="44"/>
  <c r="X165" i="44"/>
  <c r="P165" i="44"/>
  <c r="J165" i="44"/>
  <c r="CE165" i="44"/>
  <c r="AY165" i="44"/>
  <c r="BR165" i="44"/>
  <c r="AA165" i="44"/>
  <c r="BE165" i="44"/>
  <c r="BT165" i="44"/>
  <c r="AC165" i="44"/>
  <c r="AL165" i="44"/>
  <c r="AI165" i="44"/>
  <c r="T165" i="44"/>
  <c r="O165" i="44"/>
  <c r="CA165" i="44"/>
  <c r="BN165" i="44"/>
  <c r="BA165" i="44"/>
  <c r="Q165" i="44"/>
  <c r="G165" i="44"/>
  <c r="BD165" i="44"/>
  <c r="AK165" i="44"/>
  <c r="BB165" i="44"/>
  <c r="BU165" i="44"/>
  <c r="K165" i="44"/>
  <c r="BO165" i="44"/>
  <c r="CY165" i="44"/>
  <c r="CH165" i="44"/>
  <c r="AF166" i="44"/>
  <c r="AL166" i="44"/>
  <c r="AG166" i="44"/>
  <c r="R166" i="44"/>
  <c r="Y166" i="44"/>
  <c r="L166" i="44"/>
  <c r="P166" i="44"/>
  <c r="N166" i="44"/>
  <c r="BY166" i="44"/>
  <c r="BI166" i="44"/>
  <c r="AS166" i="44"/>
  <c r="BX166" i="44"/>
  <c r="BH166" i="44"/>
  <c r="AR166" i="44"/>
  <c r="CA166" i="44"/>
  <c r="BK166" i="44"/>
  <c r="AU166" i="44"/>
  <c r="CD166" i="44"/>
  <c r="BN166" i="44"/>
  <c r="AX166" i="44"/>
  <c r="AM166" i="44"/>
  <c r="AD166" i="44"/>
  <c r="W166" i="44"/>
  <c r="Q166" i="44"/>
  <c r="M166" i="44"/>
  <c r="G166" i="44"/>
  <c r="J166" i="44"/>
  <c r="F166" i="44"/>
  <c r="BU166" i="44"/>
  <c r="BE166" i="44"/>
  <c r="CY166" i="44"/>
  <c r="BT166" i="44"/>
  <c r="BD166" i="44"/>
  <c r="AC166" i="44"/>
  <c r="BW166" i="44"/>
  <c r="BG166" i="44"/>
  <c r="AQ166" i="44"/>
  <c r="BZ166" i="44"/>
  <c r="BJ166" i="44"/>
  <c r="AT166" i="44"/>
  <c r="AJ166" i="44"/>
  <c r="AH166" i="44"/>
  <c r="S166" i="44"/>
  <c r="E166" i="44"/>
  <c r="H166" i="44"/>
  <c r="BM166" i="44"/>
  <c r="CB166" i="44"/>
  <c r="AV166" i="44"/>
  <c r="BO166" i="44"/>
  <c r="CH166" i="44"/>
  <c r="BB166" i="44"/>
  <c r="X166" i="44"/>
  <c r="D166" i="44"/>
  <c r="AW166" i="44"/>
  <c r="CE166" i="44"/>
  <c r="AI166" i="44"/>
  <c r="U166" i="44"/>
  <c r="K166" i="44"/>
  <c r="CG166" i="44"/>
  <c r="BA166" i="44"/>
  <c r="BP166" i="44"/>
  <c r="CI166" i="44"/>
  <c r="BC166" i="44"/>
  <c r="BV166" i="44"/>
  <c r="AO166" i="44"/>
  <c r="AE166" i="44"/>
  <c r="AP166" i="44"/>
  <c r="CC166" i="44"/>
  <c r="BL166" i="44"/>
  <c r="AY166" i="44"/>
  <c r="T166" i="44"/>
  <c r="O166" i="44"/>
  <c r="BQ166" i="44"/>
  <c r="V166" i="44"/>
  <c r="CF166" i="44"/>
  <c r="BR166" i="44"/>
  <c r="AZ166" i="44"/>
  <c r="BF166" i="44"/>
  <c r="AK166" i="44"/>
  <c r="I166" i="44"/>
  <c r="BS166" i="44"/>
  <c r="AA166" i="44"/>
  <c r="AB166" i="44"/>
  <c r="AH169" i="44"/>
  <c r="AF169" i="44"/>
  <c r="AI169" i="44"/>
  <c r="W169" i="44"/>
  <c r="U169" i="44"/>
  <c r="Q169" i="44"/>
  <c r="L169" i="44"/>
  <c r="J169" i="44"/>
  <c r="G169" i="44"/>
  <c r="AP169" i="44"/>
  <c r="AD169" i="44"/>
  <c r="AM169" i="44"/>
  <c r="S169" i="44"/>
  <c r="V169" i="44"/>
  <c r="H169" i="44"/>
  <c r="E169" i="44"/>
  <c r="M169" i="44"/>
  <c r="CE169" i="44"/>
  <c r="BO169" i="44"/>
  <c r="AY169" i="44"/>
  <c r="CH169" i="44"/>
  <c r="BR169" i="44"/>
  <c r="BB169" i="44"/>
  <c r="AA169" i="44"/>
  <c r="BU169" i="44"/>
  <c r="BE169" i="44"/>
  <c r="AE169" i="44"/>
  <c r="T169" i="44"/>
  <c r="D169" i="44"/>
  <c r="F169" i="44"/>
  <c r="BW169" i="44"/>
  <c r="BC169" i="44"/>
  <c r="CD169" i="44"/>
  <c r="BJ169" i="44"/>
  <c r="AO169" i="44"/>
  <c r="BQ169" i="44"/>
  <c r="AW169" i="44"/>
  <c r="CB169" i="44"/>
  <c r="BL169" i="44"/>
  <c r="AV169" i="44"/>
  <c r="BS169" i="44"/>
  <c r="AU169" i="44"/>
  <c r="BZ169" i="44"/>
  <c r="BF169" i="44"/>
  <c r="BM169" i="44"/>
  <c r="AS169" i="44"/>
  <c r="BX169" i="44"/>
  <c r="BH169" i="44"/>
  <c r="AR169" i="44"/>
  <c r="I169" i="44"/>
  <c r="AL169" i="44"/>
  <c r="AJ169" i="44"/>
  <c r="R169" i="44"/>
  <c r="O169" i="44"/>
  <c r="K169" i="44"/>
  <c r="CG169" i="44"/>
  <c r="AK169" i="44"/>
  <c r="Y169" i="44"/>
  <c r="X169" i="44"/>
  <c r="P169" i="44"/>
  <c r="CI169" i="44"/>
  <c r="AX169" i="44"/>
  <c r="BT169" i="44"/>
  <c r="AG169" i="44"/>
  <c r="AB169" i="44"/>
  <c r="BA169" i="44"/>
  <c r="BK169" i="44"/>
  <c r="BV169" i="44"/>
  <c r="CC169" i="44"/>
  <c r="CY169" i="44"/>
  <c r="BD169" i="44"/>
  <c r="BG169" i="44"/>
  <c r="BN169" i="44"/>
  <c r="BY169" i="44"/>
  <c r="CF169" i="44"/>
  <c r="AZ169" i="44"/>
  <c r="N169" i="44"/>
  <c r="AQ169" i="44"/>
  <c r="BI169" i="44"/>
  <c r="AC169" i="44"/>
  <c r="CA169" i="44"/>
  <c r="AT169" i="44"/>
  <c r="BP169" i="44"/>
  <c r="B158" i="43"/>
  <c r="V158" i="43" s="1"/>
  <c r="C165" i="43"/>
  <c r="C168" i="43"/>
  <c r="C169" i="43"/>
  <c r="C166" i="43"/>
  <c r="C167" i="43"/>
  <c r="V161" i="41"/>
  <c r="BH161" i="41"/>
  <c r="CE161" i="41"/>
  <c r="AC161" i="41"/>
  <c r="AQ161" i="41"/>
  <c r="BY161" i="41"/>
  <c r="CG161" i="41"/>
  <c r="BN161" i="41"/>
  <c r="Q161" i="41"/>
  <c r="BP161" i="41"/>
  <c r="AW161" i="41"/>
  <c r="BG161" i="41"/>
  <c r="AH161" i="41"/>
  <c r="AF161" i="41"/>
  <c r="AR161" i="41"/>
  <c r="AG161" i="41"/>
  <c r="AV161" i="41"/>
  <c r="O161" i="41"/>
  <c r="BF161" i="41"/>
  <c r="AB161" i="41"/>
  <c r="X161" i="41"/>
  <c r="AT161" i="41"/>
  <c r="BX161" i="41"/>
  <c r="BB161" i="41"/>
  <c r="CF161" i="41"/>
  <c r="S161" i="41"/>
  <c r="I161" i="41"/>
  <c r="AL161" i="41"/>
  <c r="AY161" i="41"/>
  <c r="BL161" i="41"/>
  <c r="CC161" i="41"/>
  <c r="D161" i="41"/>
  <c r="AK161" i="41"/>
  <c r="BV161" i="41"/>
  <c r="AA161" i="41"/>
  <c r="BE161" i="41"/>
  <c r="J161" i="41"/>
  <c r="Y161" i="41"/>
  <c r="BJ161" i="41"/>
  <c r="CA161" i="41"/>
  <c r="AS161" i="41"/>
  <c r="P161" i="41"/>
  <c r="BR161" i="41"/>
  <c r="CI161" i="41"/>
  <c r="BA161" i="41"/>
  <c r="F161" i="41"/>
  <c r="U161" i="41"/>
  <c r="CD161" i="41"/>
  <c r="BM161" i="41"/>
  <c r="AI161" i="41"/>
  <c r="BW161" i="41"/>
  <c r="K161" i="41"/>
  <c r="BK161" i="41"/>
  <c r="G161" i="41"/>
  <c r="BS161" i="41"/>
  <c r="E161" i="41"/>
  <c r="N161" i="41"/>
  <c r="AX161" i="41"/>
  <c r="BO161" i="41"/>
  <c r="CB161" i="41"/>
  <c r="AP161" i="41"/>
  <c r="W161" i="41"/>
  <c r="AM161" i="41"/>
  <c r="CY161" i="41"/>
  <c r="BD161" i="41"/>
  <c r="BU161" i="41"/>
  <c r="L161" i="41"/>
  <c r="AJ161" i="41"/>
  <c r="BZ161" i="41"/>
  <c r="AO161" i="41"/>
  <c r="BI161" i="41"/>
  <c r="T161" i="41"/>
  <c r="T171" i="41" s="1"/>
  <c r="CH161" i="41"/>
  <c r="AZ161" i="41"/>
  <c r="BQ161" i="41"/>
  <c r="H161" i="41"/>
  <c r="C173" i="41"/>
  <c r="C162" i="41"/>
  <c r="C233" i="46"/>
  <c r="C231" i="46"/>
  <c r="C158" i="42"/>
  <c r="C158" i="41"/>
  <c r="K544" i="41"/>
  <c r="AJ160" i="45"/>
  <c r="AF160" i="45"/>
  <c r="AK160" i="45"/>
  <c r="AG160" i="45"/>
  <c r="AI160" i="45"/>
  <c r="AL160" i="45"/>
  <c r="AD160" i="45"/>
  <c r="AM160" i="45"/>
  <c r="AH160" i="45"/>
  <c r="AE160" i="45"/>
  <c r="AK162" i="45"/>
  <c r="AG162" i="45"/>
  <c r="AJ162" i="45"/>
  <c r="AE162" i="45"/>
  <c r="AL162" i="45"/>
  <c r="AF162" i="45"/>
  <c r="AI162" i="45"/>
  <c r="AM162" i="45"/>
  <c r="AH162" i="45"/>
  <c r="AD162" i="45"/>
  <c r="AM154" i="44"/>
  <c r="AI154" i="44"/>
  <c r="AE154" i="44"/>
  <c r="AK154" i="44"/>
  <c r="AF154" i="44"/>
  <c r="AJ154" i="44"/>
  <c r="AD154" i="44"/>
  <c r="AL154" i="44"/>
  <c r="AH154" i="44"/>
  <c r="AG154" i="44"/>
  <c r="AK155" i="44"/>
  <c r="AG155" i="44"/>
  <c r="AL155" i="44"/>
  <c r="AF155" i="44"/>
  <c r="AJ155" i="44"/>
  <c r="AE155" i="44"/>
  <c r="AM155" i="44"/>
  <c r="AI155" i="44"/>
  <c r="AH155" i="44"/>
  <c r="AD155" i="44"/>
  <c r="AJ162" i="44"/>
  <c r="AF162" i="44"/>
  <c r="AM162" i="44"/>
  <c r="AI162" i="44"/>
  <c r="AE162" i="44"/>
  <c r="AL162" i="44"/>
  <c r="AD162" i="44"/>
  <c r="AK162" i="44"/>
  <c r="AG162" i="44"/>
  <c r="AH162" i="44"/>
  <c r="AJ157" i="42"/>
  <c r="AF157" i="42"/>
  <c r="AM157" i="42"/>
  <c r="AH157" i="42"/>
  <c r="AI157" i="42"/>
  <c r="AD157" i="42"/>
  <c r="AG157" i="42"/>
  <c r="AE157" i="42"/>
  <c r="AL157" i="42"/>
  <c r="AK157" i="42"/>
  <c r="AL156" i="42"/>
  <c r="AH156" i="42"/>
  <c r="AD156" i="42"/>
  <c r="AM156" i="42"/>
  <c r="AG156" i="42"/>
  <c r="AI156" i="42"/>
  <c r="AF156" i="42"/>
  <c r="AE156" i="42"/>
  <c r="AK156" i="42"/>
  <c r="AJ156" i="42"/>
  <c r="AJ150" i="42"/>
  <c r="AF150" i="42"/>
  <c r="AK150" i="42"/>
  <c r="AG150" i="42"/>
  <c r="AM150" i="42"/>
  <c r="AE150" i="42"/>
  <c r="AL150" i="42"/>
  <c r="AD150" i="42"/>
  <c r="AI150" i="42"/>
  <c r="AH150" i="42"/>
  <c r="AL151" i="42"/>
  <c r="AH151" i="42"/>
  <c r="AD151" i="42"/>
  <c r="AM151" i="42"/>
  <c r="AI151" i="42"/>
  <c r="AE151" i="42"/>
  <c r="AK151" i="42"/>
  <c r="AJ151" i="42"/>
  <c r="AG151" i="42"/>
  <c r="AF151" i="42"/>
  <c r="X160" i="45"/>
  <c r="T160" i="45"/>
  <c r="V160" i="45"/>
  <c r="Q160" i="45"/>
  <c r="W160" i="45"/>
  <c r="R160" i="45"/>
  <c r="U160" i="45"/>
  <c r="Y160" i="45"/>
  <c r="S160" i="45"/>
  <c r="V162" i="45"/>
  <c r="R162" i="45"/>
  <c r="Y162" i="45"/>
  <c r="T162" i="45"/>
  <c r="U162" i="45"/>
  <c r="S162" i="45"/>
  <c r="Q162" i="45"/>
  <c r="X162" i="45"/>
  <c r="W162" i="45"/>
  <c r="W154" i="44"/>
  <c r="S154" i="44"/>
  <c r="U154" i="44"/>
  <c r="Y154" i="44"/>
  <c r="T154" i="44"/>
  <c r="X154" i="44"/>
  <c r="R154" i="44"/>
  <c r="V154" i="44"/>
  <c r="Q154" i="44"/>
  <c r="V162" i="44"/>
  <c r="R162" i="44"/>
  <c r="W162" i="44"/>
  <c r="S162" i="44"/>
  <c r="U162" i="44"/>
  <c r="T162" i="44"/>
  <c r="Y162" i="44"/>
  <c r="Q162" i="44"/>
  <c r="X162" i="44"/>
  <c r="V155" i="44"/>
  <c r="R155" i="44"/>
  <c r="T155" i="44"/>
  <c r="W155" i="44"/>
  <c r="Q155" i="44"/>
  <c r="U155" i="44"/>
  <c r="Y155" i="44"/>
  <c r="X155" i="44"/>
  <c r="S155" i="44"/>
  <c r="X156" i="42"/>
  <c r="T156" i="42"/>
  <c r="V156" i="42"/>
  <c r="Q156" i="42"/>
  <c r="U156" i="42"/>
  <c r="Y156" i="42"/>
  <c r="S156" i="42"/>
  <c r="W156" i="42"/>
  <c r="R156" i="42"/>
  <c r="W157" i="42"/>
  <c r="S157" i="42"/>
  <c r="X157" i="42"/>
  <c r="R157" i="42"/>
  <c r="V157" i="42"/>
  <c r="Q157" i="42"/>
  <c r="U157" i="42"/>
  <c r="Y157" i="42"/>
  <c r="T157" i="42"/>
  <c r="T171" i="42" s="1"/>
  <c r="AW162" i="45"/>
  <c r="BF162" i="45"/>
  <c r="BQ162" i="45"/>
  <c r="I162" i="45"/>
  <c r="M162" i="45"/>
  <c r="BT162" i="45"/>
  <c r="AR162" i="45"/>
  <c r="G162" i="45"/>
  <c r="N162" i="45"/>
  <c r="BX162" i="45"/>
  <c r="BC162" i="45"/>
  <c r="BJ162" i="45"/>
  <c r="CG162" i="45"/>
  <c r="K162" i="45"/>
  <c r="CY162" i="45"/>
  <c r="BI162" i="45"/>
  <c r="BS162" i="45"/>
  <c r="AV162" i="45"/>
  <c r="BZ162" i="45"/>
  <c r="AU162" i="45"/>
  <c r="BU162" i="45"/>
  <c r="AO162" i="45"/>
  <c r="CI162" i="45"/>
  <c r="CB162" i="45"/>
  <c r="BW162" i="45"/>
  <c r="BA162" i="45"/>
  <c r="CA162" i="45"/>
  <c r="CH162" i="45"/>
  <c r="AT162" i="45"/>
  <c r="L162" i="45"/>
  <c r="AZ162" i="45"/>
  <c r="CD162" i="45"/>
  <c r="P162" i="45"/>
  <c r="BB162" i="45"/>
  <c r="H162" i="45"/>
  <c r="AY162" i="45"/>
  <c r="AS162" i="45"/>
  <c r="BV162" i="45"/>
  <c r="E162" i="45"/>
  <c r="BM162" i="45"/>
  <c r="BG162" i="45"/>
  <c r="BP162" i="45"/>
  <c r="BN162" i="45"/>
  <c r="AP162" i="45"/>
  <c r="BD162" i="45"/>
  <c r="AA162" i="45"/>
  <c r="BO162" i="45"/>
  <c r="BH162" i="45"/>
  <c r="BY162" i="45"/>
  <c r="AB162" i="45"/>
  <c r="D162" i="45"/>
  <c r="BL162" i="45"/>
  <c r="CC162" i="45"/>
  <c r="AQ162" i="45"/>
  <c r="J162" i="45"/>
  <c r="CF162" i="45"/>
  <c r="AX162" i="45"/>
  <c r="BK162" i="45"/>
  <c r="F162" i="45"/>
  <c r="AC162" i="45"/>
  <c r="BE162" i="45"/>
  <c r="BR162" i="45"/>
  <c r="CE162" i="45"/>
  <c r="O162" i="45"/>
  <c r="BQ154" i="44"/>
  <c r="N162" i="44"/>
  <c r="L162" i="44"/>
  <c r="J162" i="44"/>
  <c r="BU162" i="44"/>
  <c r="BE162" i="44"/>
  <c r="CY162" i="44"/>
  <c r="BT162" i="44"/>
  <c r="BD162" i="44"/>
  <c r="AC162" i="44"/>
  <c r="BW162" i="44"/>
  <c r="BG162" i="44"/>
  <c r="AQ162" i="44"/>
  <c r="BZ162" i="44"/>
  <c r="BJ162" i="44"/>
  <c r="AT162" i="44"/>
  <c r="M162" i="44"/>
  <c r="H162" i="44"/>
  <c r="F162" i="44"/>
  <c r="P162" i="44"/>
  <c r="AP162" i="44"/>
  <c r="CG162" i="44"/>
  <c r="BQ162" i="44"/>
  <c r="BA162" i="44"/>
  <c r="CF162" i="44"/>
  <c r="BP162" i="44"/>
  <c r="AZ162" i="44"/>
  <c r="CI162" i="44"/>
  <c r="BS162" i="44"/>
  <c r="BC162" i="44"/>
  <c r="AB162" i="44"/>
  <c r="BV162" i="44"/>
  <c r="BF162" i="44"/>
  <c r="AO162" i="44"/>
  <c r="I162" i="44"/>
  <c r="O162" i="44"/>
  <c r="K162" i="44"/>
  <c r="CC162" i="44"/>
  <c r="BM162" i="44"/>
  <c r="AW162" i="44"/>
  <c r="CB162" i="44"/>
  <c r="BL162" i="44"/>
  <c r="AV162" i="44"/>
  <c r="CE162" i="44"/>
  <c r="BO162" i="44"/>
  <c r="AY162" i="44"/>
  <c r="CH162" i="44"/>
  <c r="BR162" i="44"/>
  <c r="BB162" i="44"/>
  <c r="AA162" i="44"/>
  <c r="E162" i="44"/>
  <c r="G162" i="44"/>
  <c r="D162" i="44"/>
  <c r="BY162" i="44"/>
  <c r="BI162" i="44"/>
  <c r="AS162" i="44"/>
  <c r="BX162" i="44"/>
  <c r="BH162" i="44"/>
  <c r="AR162" i="44"/>
  <c r="CA162" i="44"/>
  <c r="BK162" i="44"/>
  <c r="AU162" i="44"/>
  <c r="CD162" i="44"/>
  <c r="BN162" i="44"/>
  <c r="AX162" i="44"/>
  <c r="C161" i="42"/>
  <c r="U57" i="6"/>
  <c r="Y97" i="28"/>
  <c r="W97" i="28"/>
  <c r="S57" i="6"/>
  <c r="T97" i="28"/>
  <c r="P57" i="6"/>
  <c r="V97" i="28"/>
  <c r="R57" i="6"/>
  <c r="Q57" i="6"/>
  <c r="U97" i="28"/>
  <c r="X97" i="28"/>
  <c r="T57" i="6"/>
  <c r="AZ155" i="44"/>
  <c r="V57" i="6"/>
  <c r="Z97" i="28"/>
  <c r="M57" i="6"/>
  <c r="C231" i="42"/>
  <c r="H40" i="4"/>
  <c r="AP150" i="42"/>
  <c r="BA150" i="42"/>
  <c r="BF150" i="42"/>
  <c r="BP150" i="42"/>
  <c r="BO150" i="42"/>
  <c r="BY150" i="42"/>
  <c r="BK150" i="42"/>
  <c r="AO150" i="42"/>
  <c r="BH150" i="42"/>
  <c r="BD150" i="42"/>
  <c r="BT150" i="42"/>
  <c r="AQ150" i="42"/>
  <c r="BC150" i="42"/>
  <c r="CE150" i="42"/>
  <c r="BZ150" i="42"/>
  <c r="AC150" i="42"/>
  <c r="BW150" i="42"/>
  <c r="CB150" i="42"/>
  <c r="AB150" i="42"/>
  <c r="BB150" i="42"/>
  <c r="BV150" i="42"/>
  <c r="CH150" i="42"/>
  <c r="CC150" i="42"/>
  <c r="BQ150" i="42"/>
  <c r="AA150" i="42"/>
  <c r="BE150" i="42"/>
  <c r="AU150" i="42"/>
  <c r="BS150" i="42"/>
  <c r="AW150" i="42"/>
  <c r="AS150" i="42"/>
  <c r="BI150" i="42"/>
  <c r="CF150" i="42"/>
  <c r="BN150" i="42"/>
  <c r="AX150" i="42"/>
  <c r="CD150" i="42"/>
  <c r="CG150" i="42"/>
  <c r="D150" i="42"/>
  <c r="BG150" i="42"/>
  <c r="AR150" i="42"/>
  <c r="BX150" i="42"/>
  <c r="CI150" i="42"/>
  <c r="BR150" i="42"/>
  <c r="AZ150" i="42"/>
  <c r="BM150" i="42"/>
  <c r="BJ150" i="42"/>
  <c r="CA150" i="42"/>
  <c r="AV150" i="42"/>
  <c r="AY150" i="42"/>
  <c r="BU150" i="42"/>
  <c r="BL150" i="42"/>
  <c r="AT150" i="42"/>
  <c r="BS151" i="42"/>
  <c r="CE151" i="42"/>
  <c r="BT151" i="42"/>
  <c r="BX151" i="42"/>
  <c r="AT151" i="42"/>
  <c r="CI151" i="42"/>
  <c r="AA151" i="42"/>
  <c r="AY151" i="42"/>
  <c r="BG151" i="42"/>
  <c r="AB151" i="42"/>
  <c r="AS151" i="42"/>
  <c r="BD151" i="42"/>
  <c r="CF151" i="42"/>
  <c r="BQ151" i="42"/>
  <c r="AR151" i="42"/>
  <c r="AZ151" i="42"/>
  <c r="AW151" i="42"/>
  <c r="BB151" i="42"/>
  <c r="BJ151" i="42"/>
  <c r="AQ151" i="42"/>
  <c r="BC151" i="42"/>
  <c r="BP151" i="42"/>
  <c r="BI151" i="42"/>
  <c r="AV151" i="42"/>
  <c r="BY151" i="42"/>
  <c r="BF151" i="42"/>
  <c r="BO151" i="42"/>
  <c r="BZ151" i="42"/>
  <c r="CB151" i="42"/>
  <c r="BV151" i="42"/>
  <c r="AP151" i="42"/>
  <c r="AC151" i="42"/>
  <c r="BL151" i="42"/>
  <c r="BR151" i="42"/>
  <c r="BU151" i="42"/>
  <c r="CD151" i="42"/>
  <c r="AO151" i="42"/>
  <c r="AX151" i="42"/>
  <c r="BN151" i="42"/>
  <c r="BW151" i="42"/>
  <c r="BK151" i="42"/>
  <c r="AU151" i="42"/>
  <c r="CA151" i="42"/>
  <c r="BH151" i="42"/>
  <c r="D151" i="42"/>
  <c r="BA151" i="42"/>
  <c r="BE151" i="42"/>
  <c r="CG151" i="42"/>
  <c r="BM151" i="42"/>
  <c r="CC151" i="42"/>
  <c r="CH151" i="42"/>
  <c r="R97" i="28"/>
  <c r="DD97" i="28" s="1"/>
  <c r="C160" i="44"/>
  <c r="O160" i="45"/>
  <c r="BF160" i="45"/>
  <c r="G160" i="45"/>
  <c r="AX160" i="45"/>
  <c r="CF160" i="45"/>
  <c r="BB160" i="45"/>
  <c r="BK160" i="45"/>
  <c r="AB160" i="45"/>
  <c r="D160" i="45"/>
  <c r="CD160" i="45"/>
  <c r="L160" i="45"/>
  <c r="BQ160" i="45"/>
  <c r="J160" i="45"/>
  <c r="AA160" i="45"/>
  <c r="AT160" i="45"/>
  <c r="F160" i="45"/>
  <c r="CC160" i="45"/>
  <c r="CY160" i="45"/>
  <c r="H160" i="45"/>
  <c r="AP160" i="45"/>
  <c r="BI160" i="45"/>
  <c r="AW160" i="45"/>
  <c r="AC160" i="45"/>
  <c r="K160" i="45"/>
  <c r="CG160" i="45"/>
  <c r="BM160" i="45"/>
  <c r="CH160" i="45"/>
  <c r="AR160" i="45"/>
  <c r="BZ160" i="45"/>
  <c r="CB160" i="45"/>
  <c r="BE160" i="45"/>
  <c r="N160" i="45"/>
  <c r="CE160" i="45"/>
  <c r="BH160" i="45"/>
  <c r="BS160" i="45"/>
  <c r="I160" i="45"/>
  <c r="AU160" i="45"/>
  <c r="AS160" i="45"/>
  <c r="BG160" i="45"/>
  <c r="AY160" i="45"/>
  <c r="BN160" i="45"/>
  <c r="BL160" i="45"/>
  <c r="BP160" i="45"/>
  <c r="E160" i="45"/>
  <c r="BR160" i="45"/>
  <c r="AQ160" i="45"/>
  <c r="P160" i="45"/>
  <c r="BU160" i="45"/>
  <c r="BO160" i="45"/>
  <c r="BD160" i="45"/>
  <c r="CI160" i="45"/>
  <c r="M160" i="45"/>
  <c r="BW160" i="45"/>
  <c r="AO160" i="45"/>
  <c r="BJ160" i="45"/>
  <c r="AV160" i="45"/>
  <c r="BX160" i="45"/>
  <c r="BT160" i="45"/>
  <c r="BY160" i="45"/>
  <c r="CA160" i="45"/>
  <c r="BA160" i="45"/>
  <c r="BV160" i="45"/>
  <c r="AZ160" i="45"/>
  <c r="BC160" i="45"/>
  <c r="O156" i="42"/>
  <c r="E156" i="42"/>
  <c r="M156" i="42"/>
  <c r="AZ156" i="42"/>
  <c r="BG156" i="42"/>
  <c r="BC156" i="42"/>
  <c r="BO156" i="42"/>
  <c r="CA156" i="42"/>
  <c r="BT156" i="42"/>
  <c r="BP156" i="42"/>
  <c r="CB156" i="42"/>
  <c r="AC156" i="42"/>
  <c r="BA156" i="42"/>
  <c r="AW156" i="42"/>
  <c r="BI156" i="42"/>
  <c r="BU156" i="42"/>
  <c r="BN156" i="42"/>
  <c r="BF156" i="42"/>
  <c r="CH156" i="42"/>
  <c r="G156" i="42"/>
  <c r="P156" i="42"/>
  <c r="I156" i="42"/>
  <c r="AQ156" i="42"/>
  <c r="AY156" i="42"/>
  <c r="AT156" i="42"/>
  <c r="BJ156" i="42"/>
  <c r="BL156" i="42"/>
  <c r="BD156" i="42"/>
  <c r="AS156" i="42"/>
  <c r="BE156" i="42"/>
  <c r="CC156" i="42"/>
  <c r="AX156" i="42"/>
  <c r="BR156" i="42"/>
  <c r="D156" i="42"/>
  <c r="H156" i="42"/>
  <c r="F156" i="42"/>
  <c r="AA156" i="42"/>
  <c r="AU156" i="42"/>
  <c r="BW156" i="42"/>
  <c r="BS156" i="42"/>
  <c r="CE156" i="42"/>
  <c r="BB156" i="42"/>
  <c r="CY156" i="42"/>
  <c r="CF156" i="42"/>
  <c r="AV156" i="42"/>
  <c r="BQ156" i="42"/>
  <c r="BM156" i="42"/>
  <c r="BY156" i="42"/>
  <c r="AO156" i="42"/>
  <c r="CD156" i="42"/>
  <c r="BZ156" i="42"/>
  <c r="L156" i="42"/>
  <c r="BV156" i="42"/>
  <c r="N156" i="42"/>
  <c r="K156" i="42"/>
  <c r="AB156" i="42"/>
  <c r="BK156" i="42"/>
  <c r="CI156" i="42"/>
  <c r="BX156" i="42"/>
  <c r="CG156" i="42"/>
  <c r="AP156" i="42"/>
  <c r="J156" i="42"/>
  <c r="AR156" i="42"/>
  <c r="BH156" i="42"/>
  <c r="BH157" i="42"/>
  <c r="BR157" i="42"/>
  <c r="H157" i="42"/>
  <c r="F157" i="42"/>
  <c r="CD157" i="42"/>
  <c r="CH157" i="42"/>
  <c r="AZ157" i="42"/>
  <c r="BC157" i="42"/>
  <c r="BT157" i="42"/>
  <c r="AO157" i="42"/>
  <c r="BO157" i="42"/>
  <c r="BZ157" i="42"/>
  <c r="BE157" i="42"/>
  <c r="CI157" i="42"/>
  <c r="AY157" i="42"/>
  <c r="AQ157" i="42"/>
  <c r="AA157" i="42"/>
  <c r="O157" i="42"/>
  <c r="BF157" i="42"/>
  <c r="M157" i="42"/>
  <c r="AP157" i="42"/>
  <c r="BG157" i="42"/>
  <c r="BB157" i="42"/>
  <c r="AW157" i="42"/>
  <c r="D157" i="42"/>
  <c r="BX157" i="42"/>
  <c r="AB157" i="42"/>
  <c r="I157" i="42"/>
  <c r="CB157" i="42"/>
  <c r="AU157" i="42"/>
  <c r="CF157" i="42"/>
  <c r="N157" i="42"/>
  <c r="AX157" i="42"/>
  <c r="BW157" i="42"/>
  <c r="BM157" i="42"/>
  <c r="BJ157" i="42"/>
  <c r="BU157" i="42"/>
  <c r="CG157" i="42"/>
  <c r="CC157" i="42"/>
  <c r="K157" i="42"/>
  <c r="AR157" i="42"/>
  <c r="BS157" i="42"/>
  <c r="CE157" i="42"/>
  <c r="CY157" i="42"/>
  <c r="BQ157" i="42"/>
  <c r="AS157" i="42"/>
  <c r="AC157" i="42"/>
  <c r="L157" i="42"/>
  <c r="BI157" i="42"/>
  <c r="G157" i="42"/>
  <c r="BY157" i="42"/>
  <c r="P157" i="42"/>
  <c r="CA157" i="42"/>
  <c r="BL157" i="42"/>
  <c r="BD157" i="42"/>
  <c r="E157" i="42"/>
  <c r="BA157" i="42"/>
  <c r="BP157" i="42"/>
  <c r="BN157" i="42"/>
  <c r="BK157" i="42"/>
  <c r="AT157" i="42"/>
  <c r="J157" i="42"/>
  <c r="BV157" i="42"/>
  <c r="AV157" i="42"/>
  <c r="D42" i="4"/>
  <c r="C25" i="4"/>
  <c r="C156" i="41"/>
  <c r="C157" i="41"/>
  <c r="C151" i="41"/>
  <c r="B34" i="6"/>
  <c r="C150" i="41"/>
  <c r="BQ155" i="44"/>
  <c r="J154" i="44"/>
  <c r="AV155" i="44"/>
  <c r="BC154" i="44"/>
  <c r="AA154" i="44"/>
  <c r="CF154" i="44"/>
  <c r="BX155" i="44"/>
  <c r="BS154" i="44"/>
  <c r="BL155" i="44"/>
  <c r="BJ154" i="44"/>
  <c r="BE154" i="44"/>
  <c r="CI154" i="44"/>
  <c r="BW154" i="44"/>
  <c r="BV155" i="44"/>
  <c r="O154" i="44"/>
  <c r="BW155" i="44"/>
  <c r="AS155" i="44"/>
  <c r="AZ154" i="44"/>
  <c r="AU155" i="44"/>
  <c r="CH154" i="44"/>
  <c r="AP154" i="44"/>
  <c r="BA154" i="44"/>
  <c r="BP154" i="44"/>
  <c r="BJ155" i="44"/>
  <c r="CY155" i="44"/>
  <c r="AR154" i="44"/>
  <c r="G154" i="44"/>
  <c r="CE155" i="44"/>
  <c r="BU155" i="44"/>
  <c r="CG154" i="44"/>
  <c r="AX154" i="44"/>
  <c r="AB154" i="44"/>
  <c r="N154" i="44"/>
  <c r="BB154" i="44"/>
  <c r="BB155" i="44"/>
  <c r="CB155" i="44"/>
  <c r="BY154" i="44"/>
  <c r="BD154" i="44"/>
  <c r="BG155" i="44"/>
  <c r="I154" i="44"/>
  <c r="AU154" i="44"/>
  <c r="L154" i="44"/>
  <c r="AO155" i="44"/>
  <c r="BX154" i="44"/>
  <c r="F154" i="44"/>
  <c r="CA154" i="44"/>
  <c r="AO154" i="44"/>
  <c r="BA155" i="44"/>
  <c r="AY155" i="44"/>
  <c r="CA155" i="44"/>
  <c r="CI155" i="44"/>
  <c r="AV154" i="44"/>
  <c r="BF154" i="44"/>
  <c r="H154" i="44"/>
  <c r="BZ155" i="44"/>
  <c r="H155" i="44"/>
  <c r="M155" i="44"/>
  <c r="BH154" i="44"/>
  <c r="BZ154" i="44"/>
  <c r="BU154" i="44"/>
  <c r="M154" i="44"/>
  <c r="BR154" i="44"/>
  <c r="CY154" i="44"/>
  <c r="CC154" i="44"/>
  <c r="BL154" i="44"/>
  <c r="CB154" i="44"/>
  <c r="BO154" i="44"/>
  <c r="BI154" i="44"/>
  <c r="BG154" i="44"/>
  <c r="BM154" i="44"/>
  <c r="AS154" i="44"/>
  <c r="BK154" i="44"/>
  <c r="BV154" i="44"/>
  <c r="BC155" i="44"/>
  <c r="D155" i="44"/>
  <c r="CC155" i="44"/>
  <c r="J155" i="44"/>
  <c r="AW154" i="44"/>
  <c r="CD154" i="44"/>
  <c r="K154" i="44"/>
  <c r="K155" i="44"/>
  <c r="CF155" i="44"/>
  <c r="N155" i="44"/>
  <c r="P154" i="44"/>
  <c r="D154" i="44"/>
  <c r="AQ154" i="44"/>
  <c r="E154" i="44"/>
  <c r="AC154" i="44"/>
  <c r="AY154" i="44"/>
  <c r="BT154" i="44"/>
  <c r="BN154" i="44"/>
  <c r="AT154" i="44"/>
  <c r="CE154" i="44"/>
  <c r="C154" i="43"/>
  <c r="BN155" i="44"/>
  <c r="AQ155" i="44"/>
  <c r="AR155" i="44"/>
  <c r="BT155" i="44"/>
  <c r="E155" i="44"/>
  <c r="BI155" i="44"/>
  <c r="BR155" i="44"/>
  <c r="AP155" i="44"/>
  <c r="AA155" i="44"/>
  <c r="BH155" i="44"/>
  <c r="BF155" i="44"/>
  <c r="G155" i="44"/>
  <c r="CD155" i="44"/>
  <c r="P155" i="44"/>
  <c r="AW155" i="44"/>
  <c r="AX155" i="44"/>
  <c r="CH155" i="44"/>
  <c r="BE155" i="44"/>
  <c r="I155" i="44"/>
  <c r="BD155" i="44"/>
  <c r="BK155" i="44"/>
  <c r="AC155" i="44"/>
  <c r="L155" i="44"/>
  <c r="F155" i="44"/>
  <c r="AT155" i="44"/>
  <c r="O155" i="44"/>
  <c r="BP155" i="44"/>
  <c r="BM155" i="44"/>
  <c r="BY155" i="44"/>
  <c r="CG155" i="44"/>
  <c r="BS155" i="44"/>
  <c r="AB155" i="44"/>
  <c r="BO155" i="44"/>
  <c r="C155" i="43"/>
  <c r="J90" i="28"/>
  <c r="CV90" i="28" s="1"/>
  <c r="J77" i="28"/>
  <c r="CV77" i="28" s="1"/>
  <c r="J44" i="28"/>
  <c r="CV44" i="28" s="1"/>
  <c r="J65" i="28"/>
  <c r="CV65" i="28" s="1"/>
  <c r="J54" i="28"/>
  <c r="CV54" i="28" s="1"/>
  <c r="J35" i="28"/>
  <c r="C191" i="47"/>
  <c r="E171" i="44" l="1"/>
  <c r="B160" i="47"/>
  <c r="S537" i="47"/>
  <c r="H537" i="47"/>
  <c r="H541" i="46"/>
  <c r="H536" i="46"/>
  <c r="R541" i="46"/>
  <c r="S536" i="46"/>
  <c r="R539" i="46"/>
  <c r="H539" i="46"/>
  <c r="H534" i="46"/>
  <c r="S534" i="46"/>
  <c r="B155" i="46"/>
  <c r="AL155" i="46" s="1"/>
  <c r="R540" i="46"/>
  <c r="S535" i="46"/>
  <c r="H540" i="46"/>
  <c r="H535" i="46"/>
  <c r="J536" i="45"/>
  <c r="B158" i="45" s="1"/>
  <c r="K544" i="42"/>
  <c r="B159" i="42" s="1"/>
  <c r="K171" i="42"/>
  <c r="J542" i="45"/>
  <c r="K542" i="45" s="1"/>
  <c r="B157" i="45" s="1"/>
  <c r="B156" i="46"/>
  <c r="C531" i="47"/>
  <c r="C527" i="47"/>
  <c r="R542" i="47"/>
  <c r="H542" i="47"/>
  <c r="C525" i="47"/>
  <c r="BU158" i="43"/>
  <c r="K158" i="43"/>
  <c r="BS158" i="43"/>
  <c r="AW158" i="43"/>
  <c r="BQ158" i="43"/>
  <c r="AG158" i="43"/>
  <c r="AF158" i="43"/>
  <c r="T158" i="43"/>
  <c r="CY158" i="43"/>
  <c r="AT158" i="43"/>
  <c r="BM158" i="43"/>
  <c r="L158" i="43"/>
  <c r="C173" i="42"/>
  <c r="BZ158" i="43"/>
  <c r="AQ158" i="43"/>
  <c r="D158" i="43"/>
  <c r="BT158" i="43"/>
  <c r="B169" i="46"/>
  <c r="B165" i="46"/>
  <c r="B168" i="46"/>
  <c r="B167" i="46"/>
  <c r="B166" i="46"/>
  <c r="B154" i="46"/>
  <c r="BJ158" i="43"/>
  <c r="BW158" i="43"/>
  <c r="AB158" i="43"/>
  <c r="AM158" i="43"/>
  <c r="BP158" i="43"/>
  <c r="AI167" i="45"/>
  <c r="AD167" i="45"/>
  <c r="AG167" i="45"/>
  <c r="Y167" i="45"/>
  <c r="R167" i="45"/>
  <c r="T167" i="45"/>
  <c r="P167" i="45"/>
  <c r="M167" i="45"/>
  <c r="E167" i="45"/>
  <c r="I167" i="45"/>
  <c r="BU167" i="45"/>
  <c r="BE167" i="45"/>
  <c r="CY167" i="45"/>
  <c r="AM167" i="45"/>
  <c r="AJ167" i="45"/>
  <c r="AK167" i="45"/>
  <c r="W167" i="45"/>
  <c r="V167" i="45"/>
  <c r="D167" i="45"/>
  <c r="J167" i="45"/>
  <c r="N167" i="45"/>
  <c r="AH167" i="45"/>
  <c r="S167" i="45"/>
  <c r="O167" i="45"/>
  <c r="CC167" i="45"/>
  <c r="CF167" i="45"/>
  <c r="AZ167" i="45"/>
  <c r="BS167" i="45"/>
  <c r="AB167" i="45"/>
  <c r="AO167" i="45"/>
  <c r="AL167" i="45"/>
  <c r="F167" i="45"/>
  <c r="AE167" i="45"/>
  <c r="X167" i="45"/>
  <c r="G167" i="45"/>
  <c r="CG167" i="45"/>
  <c r="BM167" i="45"/>
  <c r="AS167" i="45"/>
  <c r="BT167" i="45"/>
  <c r="BD167" i="45"/>
  <c r="AC167" i="45"/>
  <c r="BW167" i="45"/>
  <c r="BG167" i="45"/>
  <c r="AQ167" i="45"/>
  <c r="BZ167" i="45"/>
  <c r="BJ167" i="45"/>
  <c r="AT167" i="45"/>
  <c r="BI167" i="45"/>
  <c r="BP167" i="45"/>
  <c r="CI167" i="45"/>
  <c r="BC167" i="45"/>
  <c r="BV167" i="45"/>
  <c r="BF167" i="45"/>
  <c r="U167" i="45"/>
  <c r="L167" i="45"/>
  <c r="AP167" i="45"/>
  <c r="K167" i="45"/>
  <c r="AW167" i="45"/>
  <c r="BH167" i="45"/>
  <c r="CA167" i="45"/>
  <c r="AU167" i="45"/>
  <c r="BN167" i="45"/>
  <c r="BY167" i="45"/>
  <c r="BO167" i="45"/>
  <c r="BB167" i="45"/>
  <c r="BX167" i="45"/>
  <c r="BK167" i="45"/>
  <c r="AX167" i="45"/>
  <c r="AF167" i="45"/>
  <c r="Q167" i="45"/>
  <c r="H167" i="45"/>
  <c r="BA167" i="45"/>
  <c r="BL167" i="45"/>
  <c r="CE167" i="45"/>
  <c r="AY167" i="45"/>
  <c r="BR167" i="45"/>
  <c r="AA167" i="45"/>
  <c r="CB167" i="45"/>
  <c r="AV167" i="45"/>
  <c r="CH167" i="45"/>
  <c r="BQ167" i="45"/>
  <c r="AR167" i="45"/>
  <c r="CD167" i="45"/>
  <c r="AG168" i="45"/>
  <c r="AE168" i="45"/>
  <c r="AH168" i="45"/>
  <c r="T168" i="45"/>
  <c r="R168" i="45"/>
  <c r="M168" i="45"/>
  <c r="H168" i="45"/>
  <c r="L168" i="45"/>
  <c r="O168" i="45"/>
  <c r="BY168" i="45"/>
  <c r="BI168" i="45"/>
  <c r="AS168" i="45"/>
  <c r="BX168" i="45"/>
  <c r="BH168" i="45"/>
  <c r="AR168" i="45"/>
  <c r="CA168" i="45"/>
  <c r="BK168" i="45"/>
  <c r="AU168" i="45"/>
  <c r="CD168" i="45"/>
  <c r="BN168" i="45"/>
  <c r="AX168" i="45"/>
  <c r="AK168" i="45"/>
  <c r="AJ168" i="45"/>
  <c r="AL168" i="45"/>
  <c r="X168" i="45"/>
  <c r="U168" i="45"/>
  <c r="V168" i="45"/>
  <c r="N168" i="45"/>
  <c r="F168" i="45"/>
  <c r="D168" i="45"/>
  <c r="CC168" i="45"/>
  <c r="BM168" i="45"/>
  <c r="AW168" i="45"/>
  <c r="CB168" i="45"/>
  <c r="BL168" i="45"/>
  <c r="AV168" i="45"/>
  <c r="CE168" i="45"/>
  <c r="BO168" i="45"/>
  <c r="AY168" i="45"/>
  <c r="CH168" i="45"/>
  <c r="BR168" i="45"/>
  <c r="BB168" i="45"/>
  <c r="AA168" i="45"/>
  <c r="AD168" i="45"/>
  <c r="W168" i="45"/>
  <c r="I168" i="45"/>
  <c r="G168" i="45"/>
  <c r="BE168" i="45"/>
  <c r="BT168" i="45"/>
  <c r="AC168" i="45"/>
  <c r="BG168" i="45"/>
  <c r="BZ168" i="45"/>
  <c r="AT168" i="45"/>
  <c r="AM168" i="45"/>
  <c r="Y168" i="45"/>
  <c r="J168" i="45"/>
  <c r="AI168" i="45"/>
  <c r="Q168" i="45"/>
  <c r="K168" i="45"/>
  <c r="BQ168" i="45"/>
  <c r="CF168" i="45"/>
  <c r="AZ168" i="45"/>
  <c r="BS168" i="45"/>
  <c r="AB168" i="45"/>
  <c r="BF168" i="45"/>
  <c r="E168" i="45"/>
  <c r="BU168" i="45"/>
  <c r="BD168" i="45"/>
  <c r="AQ168" i="45"/>
  <c r="BA168" i="45"/>
  <c r="CY168" i="45"/>
  <c r="AF168" i="45"/>
  <c r="P168" i="45"/>
  <c r="CG168" i="45"/>
  <c r="BP168" i="45"/>
  <c r="BC168" i="45"/>
  <c r="AO168" i="45"/>
  <c r="AP168" i="45"/>
  <c r="CI168" i="45"/>
  <c r="BV168" i="45"/>
  <c r="S168" i="45"/>
  <c r="BW168" i="45"/>
  <c r="BJ168" i="45"/>
  <c r="AI165" i="45"/>
  <c r="AH165" i="45"/>
  <c r="AF165" i="45"/>
  <c r="Y165" i="45"/>
  <c r="V165" i="45"/>
  <c r="J165" i="45"/>
  <c r="E165" i="45"/>
  <c r="D165" i="45"/>
  <c r="AP165" i="45"/>
  <c r="AM165" i="45"/>
  <c r="AG165" i="45"/>
  <c r="AJ165" i="45"/>
  <c r="S165" i="45"/>
  <c r="X165" i="45"/>
  <c r="N165" i="45"/>
  <c r="K165" i="45"/>
  <c r="O165" i="45"/>
  <c r="G165" i="45"/>
  <c r="AL165" i="45"/>
  <c r="W165" i="45"/>
  <c r="Q165" i="45"/>
  <c r="H165" i="45"/>
  <c r="CC165" i="45"/>
  <c r="BM165" i="45"/>
  <c r="CB165" i="45"/>
  <c r="CE165" i="45"/>
  <c r="CH165" i="45"/>
  <c r="AA165" i="45"/>
  <c r="AK165" i="45"/>
  <c r="I165" i="45"/>
  <c r="AE165" i="45"/>
  <c r="R165" i="45"/>
  <c r="M165" i="45"/>
  <c r="CG165" i="45"/>
  <c r="BQ165" i="45"/>
  <c r="BA165" i="45"/>
  <c r="CF165" i="45"/>
  <c r="BP165" i="45"/>
  <c r="AZ165" i="45"/>
  <c r="CI165" i="45"/>
  <c r="BS165" i="45"/>
  <c r="BC165" i="45"/>
  <c r="AB165" i="45"/>
  <c r="BV165" i="45"/>
  <c r="BF165" i="45"/>
  <c r="AO165" i="45"/>
  <c r="AW165" i="45"/>
  <c r="BL165" i="45"/>
  <c r="AV165" i="45"/>
  <c r="BO165" i="45"/>
  <c r="AY165" i="45"/>
  <c r="BR165" i="45"/>
  <c r="BB165" i="45"/>
  <c r="T165" i="45"/>
  <c r="F165" i="45"/>
  <c r="L165" i="45"/>
  <c r="BE165" i="45"/>
  <c r="BT165" i="45"/>
  <c r="AC165" i="45"/>
  <c r="BG165" i="45"/>
  <c r="BZ165" i="45"/>
  <c r="AT165" i="45"/>
  <c r="AD165" i="45"/>
  <c r="U165" i="45"/>
  <c r="AS165" i="45"/>
  <c r="CA165" i="45"/>
  <c r="BN165" i="45"/>
  <c r="BU165" i="45"/>
  <c r="BD165" i="45"/>
  <c r="AQ165" i="45"/>
  <c r="BJ165" i="45"/>
  <c r="P165" i="45"/>
  <c r="BI165" i="45"/>
  <c r="BX165" i="45"/>
  <c r="AR165" i="45"/>
  <c r="BK165" i="45"/>
  <c r="CD165" i="45"/>
  <c r="AX165" i="45"/>
  <c r="BY165" i="45"/>
  <c r="BH165" i="45"/>
  <c r="AU165" i="45"/>
  <c r="CY165" i="45"/>
  <c r="BW165" i="45"/>
  <c r="AG166" i="45"/>
  <c r="AD166" i="45"/>
  <c r="AF166" i="45"/>
  <c r="W166" i="45"/>
  <c r="X166" i="45"/>
  <c r="L166" i="45"/>
  <c r="D166" i="45"/>
  <c r="H166" i="45"/>
  <c r="BW166" i="45"/>
  <c r="BG166" i="45"/>
  <c r="AQ166" i="45"/>
  <c r="BZ166" i="45"/>
  <c r="BJ166" i="45"/>
  <c r="AT166" i="45"/>
  <c r="CC166" i="45"/>
  <c r="BM166" i="45"/>
  <c r="AW166" i="45"/>
  <c r="CB166" i="45"/>
  <c r="BL166" i="45"/>
  <c r="AV166" i="45"/>
  <c r="AK166" i="45"/>
  <c r="AI166" i="45"/>
  <c r="AJ166" i="45"/>
  <c r="U166" i="45"/>
  <c r="Y166" i="45"/>
  <c r="G166" i="45"/>
  <c r="I166" i="45"/>
  <c r="E166" i="45"/>
  <c r="AP166" i="45"/>
  <c r="CA166" i="45"/>
  <c r="BK166" i="45"/>
  <c r="AU166" i="45"/>
  <c r="CD166" i="45"/>
  <c r="BN166" i="45"/>
  <c r="AX166" i="45"/>
  <c r="CG166" i="45"/>
  <c r="BQ166" i="45"/>
  <c r="BA166" i="45"/>
  <c r="CF166" i="45"/>
  <c r="BP166" i="45"/>
  <c r="AZ166" i="45"/>
  <c r="AE166" i="45"/>
  <c r="R166" i="45"/>
  <c r="N166" i="45"/>
  <c r="CI166" i="45"/>
  <c r="BC166" i="45"/>
  <c r="BV166" i="45"/>
  <c r="AO166" i="45"/>
  <c r="BI166" i="45"/>
  <c r="BX166" i="45"/>
  <c r="AR166" i="45"/>
  <c r="AM166" i="45"/>
  <c r="Q166" i="45"/>
  <c r="O166" i="45"/>
  <c r="AL166" i="45"/>
  <c r="V166" i="45"/>
  <c r="S166" i="45"/>
  <c r="F166" i="45"/>
  <c r="M166" i="45"/>
  <c r="BO166" i="45"/>
  <c r="CH166" i="45"/>
  <c r="BB166" i="45"/>
  <c r="BU166" i="45"/>
  <c r="CY166" i="45"/>
  <c r="BD166" i="45"/>
  <c r="J166" i="45"/>
  <c r="T166" i="45"/>
  <c r="BS166" i="45"/>
  <c r="BF166" i="45"/>
  <c r="AS166" i="45"/>
  <c r="AA166" i="45"/>
  <c r="BT166" i="45"/>
  <c r="AH166" i="45"/>
  <c r="BY166" i="45"/>
  <c r="P166" i="45"/>
  <c r="CE166" i="45"/>
  <c r="BR166" i="45"/>
  <c r="BE166" i="45"/>
  <c r="AC166" i="45"/>
  <c r="AY166" i="45"/>
  <c r="K166" i="45"/>
  <c r="AB166" i="45"/>
  <c r="BH166" i="45"/>
  <c r="AI169" i="45"/>
  <c r="AK169" i="45"/>
  <c r="AH169" i="45"/>
  <c r="U169" i="45"/>
  <c r="R169" i="45"/>
  <c r="N169" i="45"/>
  <c r="I169" i="45"/>
  <c r="H169" i="45"/>
  <c r="K169" i="45"/>
  <c r="CI169" i="45"/>
  <c r="BS169" i="45"/>
  <c r="BC169" i="45"/>
  <c r="AB169" i="45"/>
  <c r="BV169" i="45"/>
  <c r="BF169" i="45"/>
  <c r="AO169" i="45"/>
  <c r="BY169" i="45"/>
  <c r="BI169" i="45"/>
  <c r="AS169" i="45"/>
  <c r="BX169" i="45"/>
  <c r="BH169" i="45"/>
  <c r="AR169" i="45"/>
  <c r="AM169" i="45"/>
  <c r="AD169" i="45"/>
  <c r="AL169" i="45"/>
  <c r="S169" i="45"/>
  <c r="T169" i="45"/>
  <c r="O169" i="45"/>
  <c r="G169" i="45"/>
  <c r="P169" i="45"/>
  <c r="BW169" i="45"/>
  <c r="BG169" i="45"/>
  <c r="AQ169" i="45"/>
  <c r="BZ169" i="45"/>
  <c r="BJ169" i="45"/>
  <c r="AT169" i="45"/>
  <c r="CC169" i="45"/>
  <c r="BM169" i="45"/>
  <c r="AW169" i="45"/>
  <c r="CB169" i="45"/>
  <c r="BL169" i="45"/>
  <c r="AV169" i="45"/>
  <c r="AG169" i="45"/>
  <c r="V169" i="45"/>
  <c r="F169" i="45"/>
  <c r="E169" i="45"/>
  <c r="CE169" i="45"/>
  <c r="AY169" i="45"/>
  <c r="BR169" i="45"/>
  <c r="AA169" i="45"/>
  <c r="BE169" i="45"/>
  <c r="BT169" i="45"/>
  <c r="AC169" i="45"/>
  <c r="AE169" i="45"/>
  <c r="Q169" i="45"/>
  <c r="AU169" i="45"/>
  <c r="AF169" i="45"/>
  <c r="W169" i="45"/>
  <c r="X169" i="45"/>
  <c r="J169" i="45"/>
  <c r="M169" i="45"/>
  <c r="AP169" i="45"/>
  <c r="BK169" i="45"/>
  <c r="CD169" i="45"/>
  <c r="AX169" i="45"/>
  <c r="BQ169" i="45"/>
  <c r="CF169" i="45"/>
  <c r="AZ169" i="45"/>
  <c r="D169" i="45"/>
  <c r="CA169" i="45"/>
  <c r="AJ169" i="45"/>
  <c r="BN169" i="45"/>
  <c r="BA169" i="45"/>
  <c r="Y169" i="45"/>
  <c r="L169" i="45"/>
  <c r="BB169" i="45"/>
  <c r="BO169" i="45"/>
  <c r="CH169" i="45"/>
  <c r="BU169" i="45"/>
  <c r="BD169" i="45"/>
  <c r="CY169" i="45"/>
  <c r="CG169" i="45"/>
  <c r="BP169" i="45"/>
  <c r="BV158" i="43"/>
  <c r="AO158" i="43"/>
  <c r="AH158" i="43"/>
  <c r="CI158" i="43"/>
  <c r="G158" i="43"/>
  <c r="CG158" i="43"/>
  <c r="C167" i="44"/>
  <c r="S158" i="43"/>
  <c r="BR158" i="43"/>
  <c r="BB158" i="43"/>
  <c r="AA158" i="43"/>
  <c r="BC158" i="43"/>
  <c r="AR158" i="43"/>
  <c r="AD158" i="43"/>
  <c r="AC158" i="43"/>
  <c r="BG158" i="43"/>
  <c r="R158" i="43"/>
  <c r="N158" i="43"/>
  <c r="H158" i="43"/>
  <c r="F158" i="43"/>
  <c r="BY158" i="43"/>
  <c r="AL158" i="43"/>
  <c r="BA158" i="43"/>
  <c r="CB158" i="43"/>
  <c r="BL158" i="43"/>
  <c r="AV158" i="43"/>
  <c r="CH158" i="43"/>
  <c r="BE158" i="43"/>
  <c r="C166" i="44"/>
  <c r="X158" i="43"/>
  <c r="BF158" i="43"/>
  <c r="BK158" i="43"/>
  <c r="BO158" i="43"/>
  <c r="AE158" i="43"/>
  <c r="P158" i="43"/>
  <c r="E158" i="43"/>
  <c r="U158" i="43"/>
  <c r="AI158" i="43"/>
  <c r="J158" i="43"/>
  <c r="BI158" i="43"/>
  <c r="CF158" i="43"/>
  <c r="CD158" i="43"/>
  <c r="AK158" i="43"/>
  <c r="BN158" i="43"/>
  <c r="AX158" i="43"/>
  <c r="CA158" i="43"/>
  <c r="AU158" i="43"/>
  <c r="W158" i="43"/>
  <c r="Q158" i="43"/>
  <c r="AZ158" i="43"/>
  <c r="CE158" i="43"/>
  <c r="AJ158" i="43"/>
  <c r="O158" i="43"/>
  <c r="I158" i="43"/>
  <c r="M158" i="43"/>
  <c r="AP158" i="43"/>
  <c r="Y158" i="43"/>
  <c r="AS158" i="43"/>
  <c r="BX158" i="43"/>
  <c r="BH158" i="43"/>
  <c r="BD158" i="43"/>
  <c r="AY158" i="43"/>
  <c r="CC158" i="43"/>
  <c r="C169" i="44"/>
  <c r="C165" i="44"/>
  <c r="C168" i="44"/>
  <c r="C161" i="41"/>
  <c r="C233" i="47"/>
  <c r="C231" i="47"/>
  <c r="AM158" i="44"/>
  <c r="BB155" i="45"/>
  <c r="BF155" i="45"/>
  <c r="AB155" i="45"/>
  <c r="AX155" i="45"/>
  <c r="BA155" i="45"/>
  <c r="BH155" i="45"/>
  <c r="AK155" i="45"/>
  <c r="BR155" i="45"/>
  <c r="CC155" i="45"/>
  <c r="Q155" i="45"/>
  <c r="AZ155" i="45"/>
  <c r="BN155" i="45"/>
  <c r="H155" i="45"/>
  <c r="F155" i="45"/>
  <c r="X155" i="45"/>
  <c r="AD155" i="45"/>
  <c r="BU155" i="45"/>
  <c r="AY155" i="45"/>
  <c r="G155" i="45"/>
  <c r="AW155" i="45"/>
  <c r="BT155" i="45"/>
  <c r="AS155" i="45"/>
  <c r="CY155" i="45"/>
  <c r="CD155" i="45"/>
  <c r="CE155" i="45"/>
  <c r="E155" i="45"/>
  <c r="BC155" i="45"/>
  <c r="CI155" i="45"/>
  <c r="BV155" i="45"/>
  <c r="BO155" i="45"/>
  <c r="AQ155" i="45"/>
  <c r="BK155" i="45"/>
  <c r="BQ155" i="45"/>
  <c r="CF155" i="45"/>
  <c r="AA155" i="45"/>
  <c r="L155" i="45"/>
  <c r="T155" i="45"/>
  <c r="V155" i="45"/>
  <c r="AG155" i="45"/>
  <c r="AE155" i="45"/>
  <c r="AH155" i="45"/>
  <c r="AT155" i="45"/>
  <c r="M155" i="45"/>
  <c r="BG155" i="45"/>
  <c r="J155" i="45"/>
  <c r="O155" i="45"/>
  <c r="AV155" i="45"/>
  <c r="AO155" i="45"/>
  <c r="D155" i="45"/>
  <c r="K155" i="45"/>
  <c r="AC155" i="45"/>
  <c r="P155" i="45"/>
  <c r="BP155" i="45"/>
  <c r="AR155" i="45"/>
  <c r="BZ155" i="45"/>
  <c r="I155" i="45"/>
  <c r="AU155" i="45"/>
  <c r="Y155" i="45"/>
  <c r="S155" i="45"/>
  <c r="AJ155" i="45"/>
  <c r="AI155" i="45"/>
  <c r="AL155" i="45"/>
  <c r="N155" i="45"/>
  <c r="CH155" i="45"/>
  <c r="BY155" i="45"/>
  <c r="BL155" i="45"/>
  <c r="CB155" i="45"/>
  <c r="BE155" i="45"/>
  <c r="BM155" i="45"/>
  <c r="CG155" i="45"/>
  <c r="AP155" i="45"/>
  <c r="BX155" i="45"/>
  <c r="BJ155" i="45"/>
  <c r="BI155" i="45"/>
  <c r="BW155" i="45"/>
  <c r="BS155" i="45"/>
  <c r="CA155" i="45"/>
  <c r="BD155" i="45"/>
  <c r="R155" i="45"/>
  <c r="U155" i="45"/>
  <c r="W155" i="45"/>
  <c r="AF155" i="45"/>
  <c r="AK160" i="46"/>
  <c r="AG160" i="46"/>
  <c r="AJ160" i="46"/>
  <c r="AF160" i="46"/>
  <c r="AI160" i="46"/>
  <c r="AM160" i="46"/>
  <c r="AD160" i="46"/>
  <c r="AL160" i="46"/>
  <c r="AH160" i="46"/>
  <c r="AE160" i="46"/>
  <c r="AJ154" i="45"/>
  <c r="AF154" i="45"/>
  <c r="AK154" i="45"/>
  <c r="AG154" i="45"/>
  <c r="AM154" i="45"/>
  <c r="AE154" i="45"/>
  <c r="AH154" i="45"/>
  <c r="AI154" i="45"/>
  <c r="AD154" i="45"/>
  <c r="AL154" i="45"/>
  <c r="AK161" i="43"/>
  <c r="AG161" i="43"/>
  <c r="AL161" i="43"/>
  <c r="AF161" i="43"/>
  <c r="AM161" i="43"/>
  <c r="AE161" i="43"/>
  <c r="AH161" i="43"/>
  <c r="AD161" i="43"/>
  <c r="AJ161" i="43"/>
  <c r="AI161" i="43"/>
  <c r="W160" i="46"/>
  <c r="S160" i="46"/>
  <c r="V160" i="46"/>
  <c r="R160" i="46"/>
  <c r="U160" i="46"/>
  <c r="T160" i="46"/>
  <c r="Y160" i="46"/>
  <c r="Q160" i="46"/>
  <c r="X160" i="46"/>
  <c r="X154" i="45"/>
  <c r="T154" i="45"/>
  <c r="U154" i="45"/>
  <c r="Y154" i="45"/>
  <c r="S154" i="45"/>
  <c r="W154" i="45"/>
  <c r="R154" i="45"/>
  <c r="Q154" i="45"/>
  <c r="V154" i="45"/>
  <c r="X161" i="43"/>
  <c r="T161" i="43"/>
  <c r="W161" i="43"/>
  <c r="S161" i="43"/>
  <c r="V161" i="43"/>
  <c r="U161" i="43"/>
  <c r="R161" i="43"/>
  <c r="Y161" i="43"/>
  <c r="Q161" i="43"/>
  <c r="S67" i="28"/>
  <c r="G154" i="45"/>
  <c r="CA154" i="45"/>
  <c r="D154" i="45"/>
  <c r="BJ154" i="45"/>
  <c r="AC154" i="45"/>
  <c r="BF154" i="45"/>
  <c r="CD154" i="45"/>
  <c r="BY154" i="45"/>
  <c r="CE154" i="45"/>
  <c r="O154" i="45"/>
  <c r="BT154" i="45"/>
  <c r="CI154" i="45"/>
  <c r="BP154" i="45"/>
  <c r="AX154" i="45"/>
  <c r="AS154" i="45"/>
  <c r="M154" i="45"/>
  <c r="BX154" i="45"/>
  <c r="BI154" i="45"/>
  <c r="AV154" i="45"/>
  <c r="AU154" i="45"/>
  <c r="BG154" i="45"/>
  <c r="BM154" i="45"/>
  <c r="BD154" i="45"/>
  <c r="BL154" i="45"/>
  <c r="CB154" i="45"/>
  <c r="BR154" i="45"/>
  <c r="AP154" i="45"/>
  <c r="BS154" i="45"/>
  <c r="AR154" i="45"/>
  <c r="N154" i="45"/>
  <c r="BQ154" i="45"/>
  <c r="BO154" i="45"/>
  <c r="BE154" i="45"/>
  <c r="BZ154" i="45"/>
  <c r="BW154" i="45"/>
  <c r="BN154" i="45"/>
  <c r="AB154" i="45"/>
  <c r="BB154" i="45"/>
  <c r="AZ154" i="45"/>
  <c r="CC154" i="45"/>
  <c r="AA154" i="45"/>
  <c r="E154" i="45"/>
  <c r="CG154" i="45"/>
  <c r="F154" i="45"/>
  <c r="BV154" i="45"/>
  <c r="AO154" i="45"/>
  <c r="K154" i="45"/>
  <c r="H154" i="45"/>
  <c r="AW154" i="45"/>
  <c r="J154" i="45"/>
  <c r="L154" i="45"/>
  <c r="I154" i="45"/>
  <c r="AQ154" i="45"/>
  <c r="BA154" i="45"/>
  <c r="AT154" i="45"/>
  <c r="BU154" i="45"/>
  <c r="CY154" i="45"/>
  <c r="BK154" i="45"/>
  <c r="CH154" i="45"/>
  <c r="P154" i="45"/>
  <c r="BH154" i="45"/>
  <c r="AY154" i="45"/>
  <c r="BC154" i="45"/>
  <c r="CF154" i="45"/>
  <c r="C162" i="45"/>
  <c r="C162" i="44"/>
  <c r="F161" i="43"/>
  <c r="L161" i="43"/>
  <c r="K161" i="43"/>
  <c r="CY161" i="43"/>
  <c r="BT161" i="43"/>
  <c r="BD161" i="43"/>
  <c r="AC161" i="43"/>
  <c r="BK161" i="43"/>
  <c r="CC161" i="43"/>
  <c r="AW161" i="43"/>
  <c r="BV161" i="43"/>
  <c r="BF161" i="43"/>
  <c r="AO161" i="43"/>
  <c r="BO161" i="43"/>
  <c r="CG161" i="43"/>
  <c r="BA161" i="43"/>
  <c r="H161" i="43"/>
  <c r="D161" i="43"/>
  <c r="M161" i="43"/>
  <c r="G161" i="43"/>
  <c r="O161" i="43"/>
  <c r="CF161" i="43"/>
  <c r="BP161" i="43"/>
  <c r="AZ161" i="43"/>
  <c r="CI161" i="43"/>
  <c r="BC161" i="43"/>
  <c r="BU161" i="43"/>
  <c r="CH161" i="43"/>
  <c r="BR161" i="43"/>
  <c r="BB161" i="43"/>
  <c r="AA161" i="43"/>
  <c r="BG161" i="43"/>
  <c r="BY161" i="43"/>
  <c r="AS161" i="43"/>
  <c r="N161" i="43"/>
  <c r="P161" i="43"/>
  <c r="CB161" i="43"/>
  <c r="BL161" i="43"/>
  <c r="AV161" i="43"/>
  <c r="CA161" i="43"/>
  <c r="AU161" i="43"/>
  <c r="BM161" i="43"/>
  <c r="CD161" i="43"/>
  <c r="BN161" i="43"/>
  <c r="AX161" i="43"/>
  <c r="CE161" i="43"/>
  <c r="AY161" i="43"/>
  <c r="BQ161" i="43"/>
  <c r="J161" i="43"/>
  <c r="E161" i="43"/>
  <c r="I161" i="43"/>
  <c r="AP161" i="43"/>
  <c r="BX161" i="43"/>
  <c r="BH161" i="43"/>
  <c r="AR161" i="43"/>
  <c r="BS161" i="43"/>
  <c r="AB161" i="43"/>
  <c r="BE161" i="43"/>
  <c r="BZ161" i="43"/>
  <c r="BJ161" i="43"/>
  <c r="AT161" i="43"/>
  <c r="BW161" i="43"/>
  <c r="AQ161" i="43"/>
  <c r="BI161" i="43"/>
  <c r="S78" i="28"/>
  <c r="O51" i="6"/>
  <c r="S45" i="28"/>
  <c r="DE45" i="28" s="1"/>
  <c r="S36" i="28"/>
  <c r="DE36" i="28" s="1"/>
  <c r="S55" i="28"/>
  <c r="S91" i="28"/>
  <c r="S66" i="28"/>
  <c r="H41" i="4"/>
  <c r="B94" i="43"/>
  <c r="D94" i="43" s="1"/>
  <c r="C94" i="43" s="1"/>
  <c r="B150" i="43"/>
  <c r="B151" i="43"/>
  <c r="C151" i="42"/>
  <c r="C150" i="42"/>
  <c r="J91" i="28"/>
  <c r="CV91" i="28" s="1"/>
  <c r="J66" i="28"/>
  <c r="CV66" i="28" s="1"/>
  <c r="J36" i="28"/>
  <c r="CV36" i="28" s="1"/>
  <c r="J78" i="28"/>
  <c r="CV78" i="28" s="1"/>
  <c r="J45" i="28"/>
  <c r="CV45" i="28" s="1"/>
  <c r="J55" i="28"/>
  <c r="CV55" i="28" s="1"/>
  <c r="AB160" i="46"/>
  <c r="AP160" i="46"/>
  <c r="AC160" i="46"/>
  <c r="BU160" i="46"/>
  <c r="K160" i="46"/>
  <c r="D160" i="46"/>
  <c r="BV160" i="46"/>
  <c r="BE160" i="46"/>
  <c r="BW160" i="46"/>
  <c r="BS160" i="46"/>
  <c r="N160" i="46"/>
  <c r="BT160" i="46"/>
  <c r="BB160" i="46"/>
  <c r="BC160" i="46"/>
  <c r="BQ160" i="46"/>
  <c r="O160" i="46"/>
  <c r="M160" i="46"/>
  <c r="BK160" i="46"/>
  <c r="BZ160" i="46"/>
  <c r="AU160" i="46"/>
  <c r="E160" i="46"/>
  <c r="L160" i="46"/>
  <c r="G160" i="46"/>
  <c r="CD160" i="46"/>
  <c r="BJ160" i="46"/>
  <c r="BN160" i="46"/>
  <c r="BF160" i="46"/>
  <c r="BX160" i="46"/>
  <c r="BG160" i="46"/>
  <c r="BH160" i="46"/>
  <c r="AO160" i="46"/>
  <c r="AQ160" i="46"/>
  <c r="BM160" i="46"/>
  <c r="BL160" i="46"/>
  <c r="F160" i="46"/>
  <c r="BP160" i="46"/>
  <c r="BD160" i="46"/>
  <c r="AW160" i="46"/>
  <c r="CE160" i="46"/>
  <c r="H160" i="46"/>
  <c r="BI160" i="46"/>
  <c r="P160" i="46"/>
  <c r="BY160" i="46"/>
  <c r="AX160" i="46"/>
  <c r="AT160" i="46"/>
  <c r="BR160" i="46"/>
  <c r="AV160" i="46"/>
  <c r="AZ160" i="46"/>
  <c r="AA160" i="46"/>
  <c r="BA160" i="46"/>
  <c r="BO160" i="46"/>
  <c r="AS160" i="46"/>
  <c r="J160" i="46"/>
  <c r="CI160" i="46"/>
  <c r="I160" i="46"/>
  <c r="CY160" i="46"/>
  <c r="CH160" i="46"/>
  <c r="CF160" i="46"/>
  <c r="AY160" i="46"/>
  <c r="CG160" i="46"/>
  <c r="CB160" i="46"/>
  <c r="CC160" i="46"/>
  <c r="AR160" i="46"/>
  <c r="CA160" i="46"/>
  <c r="C160" i="45"/>
  <c r="C26" i="4"/>
  <c r="C156" i="42"/>
  <c r="C157" i="42"/>
  <c r="D44" i="4"/>
  <c r="D43" i="4"/>
  <c r="F68" i="28"/>
  <c r="CR68" i="28" s="1"/>
  <c r="F57" i="28"/>
  <c r="CR57" i="28" s="1"/>
  <c r="F80" i="28"/>
  <c r="CR80" i="28" s="1"/>
  <c r="F47" i="28"/>
  <c r="CR47" i="28" s="1"/>
  <c r="F93" i="28"/>
  <c r="CR93" i="28" s="1"/>
  <c r="C154" i="44"/>
  <c r="C155" i="44"/>
  <c r="E171" i="45" l="1"/>
  <c r="R540" i="47"/>
  <c r="S535" i="47"/>
  <c r="H540" i="47"/>
  <c r="H535" i="47"/>
  <c r="R539" i="47"/>
  <c r="S534" i="47"/>
  <c r="H539" i="47"/>
  <c r="H534" i="47"/>
  <c r="H541" i="47"/>
  <c r="H536" i="47"/>
  <c r="R541" i="47"/>
  <c r="S536" i="47"/>
  <c r="J536" i="46"/>
  <c r="B158" i="46" s="1"/>
  <c r="J542" i="46"/>
  <c r="K542" i="46" s="1"/>
  <c r="B157" i="46" s="1"/>
  <c r="B156" i="47"/>
  <c r="B155" i="47"/>
  <c r="AH155" i="47" s="1"/>
  <c r="B169" i="47"/>
  <c r="B165" i="47"/>
  <c r="B166" i="47"/>
  <c r="B154" i="47"/>
  <c r="B168" i="47"/>
  <c r="B167" i="47"/>
  <c r="AH168" i="46"/>
  <c r="K168" i="46"/>
  <c r="BM168" i="46"/>
  <c r="AV168" i="46"/>
  <c r="CH168" i="46"/>
  <c r="AG168" i="46"/>
  <c r="Y168" i="46"/>
  <c r="AJ168" i="46"/>
  <c r="M168" i="46"/>
  <c r="BE168" i="46"/>
  <c r="AC168" i="46"/>
  <c r="BZ168" i="46"/>
  <c r="AM168" i="46"/>
  <c r="O168" i="46"/>
  <c r="AP168" i="46"/>
  <c r="CF168" i="46"/>
  <c r="BS168" i="46"/>
  <c r="AS168" i="46"/>
  <c r="CD168" i="46"/>
  <c r="BY168" i="46"/>
  <c r="BI168" i="46"/>
  <c r="AL168" i="46"/>
  <c r="E168" i="46"/>
  <c r="AW168" i="46"/>
  <c r="CE168" i="46"/>
  <c r="BR168" i="46"/>
  <c r="AI168" i="46"/>
  <c r="G168" i="46"/>
  <c r="AD168" i="46"/>
  <c r="F168" i="46"/>
  <c r="CY168" i="46"/>
  <c r="BW168" i="46"/>
  <c r="BJ168" i="46"/>
  <c r="W168" i="46"/>
  <c r="I168" i="46"/>
  <c r="CG168" i="46"/>
  <c r="BP168" i="46"/>
  <c r="BC168" i="46"/>
  <c r="CA168" i="46"/>
  <c r="BX168" i="46"/>
  <c r="BH168" i="46"/>
  <c r="AO168" i="46"/>
  <c r="T168" i="46"/>
  <c r="BL168" i="46"/>
  <c r="AA168" i="46"/>
  <c r="D168" i="46"/>
  <c r="BU168" i="46"/>
  <c r="AQ168" i="46"/>
  <c r="X168" i="46"/>
  <c r="BA168" i="46"/>
  <c r="BV168" i="46"/>
  <c r="BF168" i="46"/>
  <c r="S168" i="46"/>
  <c r="L168" i="46"/>
  <c r="CB168" i="46"/>
  <c r="BO168" i="46"/>
  <c r="BB168" i="46"/>
  <c r="AE168" i="46"/>
  <c r="N168" i="46"/>
  <c r="R168" i="46"/>
  <c r="P168" i="46"/>
  <c r="BT168" i="46"/>
  <c r="BG168" i="46"/>
  <c r="AT168" i="46"/>
  <c r="U168" i="46"/>
  <c r="J168" i="46"/>
  <c r="BQ168" i="46"/>
  <c r="AZ168" i="46"/>
  <c r="AB168" i="46"/>
  <c r="BN168" i="46"/>
  <c r="BK168" i="46"/>
  <c r="AU168" i="46"/>
  <c r="AK168" i="46"/>
  <c r="CC168" i="46"/>
  <c r="AY168" i="46"/>
  <c r="V168" i="46"/>
  <c r="Q168" i="46"/>
  <c r="BD168" i="46"/>
  <c r="AF168" i="46"/>
  <c r="H168" i="46"/>
  <c r="CI168" i="46"/>
  <c r="AR168" i="46"/>
  <c r="AX168" i="46"/>
  <c r="AM167" i="46"/>
  <c r="AH167" i="46"/>
  <c r="AF167" i="46"/>
  <c r="X167" i="46"/>
  <c r="V167" i="46"/>
  <c r="Y167" i="46"/>
  <c r="N167" i="46"/>
  <c r="L167" i="46"/>
  <c r="E167" i="46"/>
  <c r="G167" i="46"/>
  <c r="AP167" i="46"/>
  <c r="CC167" i="46"/>
  <c r="BM167" i="46"/>
  <c r="AW167" i="46"/>
  <c r="CB167" i="46"/>
  <c r="BL167" i="46"/>
  <c r="AV167" i="46"/>
  <c r="CE167" i="46"/>
  <c r="BO167" i="46"/>
  <c r="AY167" i="46"/>
  <c r="CH167" i="46"/>
  <c r="BR167" i="46"/>
  <c r="BB167" i="46"/>
  <c r="AA167" i="46"/>
  <c r="S167" i="46"/>
  <c r="O167" i="46"/>
  <c r="CG167" i="46"/>
  <c r="BA167" i="46"/>
  <c r="CF167" i="46"/>
  <c r="BP167" i="46"/>
  <c r="CI167" i="46"/>
  <c r="BS167" i="46"/>
  <c r="BC167" i="46"/>
  <c r="BV167" i="46"/>
  <c r="BF167" i="46"/>
  <c r="AI167" i="46"/>
  <c r="AD167" i="46"/>
  <c r="AG167" i="46"/>
  <c r="T167" i="46"/>
  <c r="U167" i="46"/>
  <c r="J167" i="46"/>
  <c r="H167" i="46"/>
  <c r="I167" i="46"/>
  <c r="BY167" i="46"/>
  <c r="BI167" i="46"/>
  <c r="AS167" i="46"/>
  <c r="BX167" i="46"/>
  <c r="BH167" i="46"/>
  <c r="AR167" i="46"/>
  <c r="CA167" i="46"/>
  <c r="BK167" i="46"/>
  <c r="AU167" i="46"/>
  <c r="CD167" i="46"/>
  <c r="BN167" i="46"/>
  <c r="AX167" i="46"/>
  <c r="AL167" i="46"/>
  <c r="AK167" i="46"/>
  <c r="Q167" i="46"/>
  <c r="M167" i="46"/>
  <c r="AE167" i="46"/>
  <c r="AJ167" i="46"/>
  <c r="W167" i="46"/>
  <c r="R167" i="46"/>
  <c r="F167" i="46"/>
  <c r="D167" i="46"/>
  <c r="K167" i="46"/>
  <c r="BU167" i="46"/>
  <c r="BE167" i="46"/>
  <c r="CY167" i="46"/>
  <c r="BT167" i="46"/>
  <c r="BD167" i="46"/>
  <c r="AC167" i="46"/>
  <c r="BW167" i="46"/>
  <c r="BG167" i="46"/>
  <c r="AQ167" i="46"/>
  <c r="BZ167" i="46"/>
  <c r="BJ167" i="46"/>
  <c r="AT167" i="46"/>
  <c r="P167" i="46"/>
  <c r="BQ167" i="46"/>
  <c r="AZ167" i="46"/>
  <c r="AB167" i="46"/>
  <c r="AO167" i="46"/>
  <c r="AK165" i="46"/>
  <c r="P165" i="46"/>
  <c r="BY165" i="46"/>
  <c r="BH165" i="46"/>
  <c r="AU165" i="46"/>
  <c r="AI165" i="46"/>
  <c r="X165" i="46"/>
  <c r="AP165" i="46"/>
  <c r="BT165" i="46"/>
  <c r="BG165" i="46"/>
  <c r="AT165" i="46"/>
  <c r="W165" i="46"/>
  <c r="CG165" i="46"/>
  <c r="BP165" i="46"/>
  <c r="BC165" i="46"/>
  <c r="AO165" i="46"/>
  <c r="T165" i="46"/>
  <c r="CC165" i="46"/>
  <c r="BL165" i="46"/>
  <c r="AY165" i="46"/>
  <c r="AA165" i="46"/>
  <c r="V165" i="46"/>
  <c r="N165" i="46"/>
  <c r="BI165" i="46"/>
  <c r="AR165" i="46"/>
  <c r="CD165" i="46"/>
  <c r="AD165" i="46"/>
  <c r="L165" i="46"/>
  <c r="BU165" i="46"/>
  <c r="BD165" i="46"/>
  <c r="AQ165" i="46"/>
  <c r="AE165" i="46"/>
  <c r="H165" i="46"/>
  <c r="BQ165" i="46"/>
  <c r="AZ165" i="46"/>
  <c r="AB165" i="46"/>
  <c r="AL165" i="46"/>
  <c r="D165" i="46"/>
  <c r="BM165" i="46"/>
  <c r="AV165" i="46"/>
  <c r="CH165" i="46"/>
  <c r="AH165" i="46"/>
  <c r="E165" i="46"/>
  <c r="BK165" i="46"/>
  <c r="AM165" i="46"/>
  <c r="Q165" i="46"/>
  <c r="O165" i="46"/>
  <c r="AS165" i="46"/>
  <c r="CA165" i="46"/>
  <c r="BN165" i="46"/>
  <c r="AJ165" i="46"/>
  <c r="J165" i="46"/>
  <c r="BE165" i="46"/>
  <c r="AC165" i="46"/>
  <c r="BZ165" i="46"/>
  <c r="AG165" i="46"/>
  <c r="F165" i="46"/>
  <c r="BA165" i="46"/>
  <c r="CI165" i="46"/>
  <c r="BV165" i="46"/>
  <c r="AF165" i="46"/>
  <c r="K165" i="46"/>
  <c r="AW165" i="46"/>
  <c r="CE165" i="46"/>
  <c r="BR165" i="46"/>
  <c r="S165" i="46"/>
  <c r="BX165" i="46"/>
  <c r="AX165" i="46"/>
  <c r="G165" i="46"/>
  <c r="BJ165" i="46"/>
  <c r="BS165" i="46"/>
  <c r="CB165" i="46"/>
  <c r="R165" i="46"/>
  <c r="Y165" i="46"/>
  <c r="BF165" i="46"/>
  <c r="BO165" i="46"/>
  <c r="CY165" i="46"/>
  <c r="I165" i="46"/>
  <c r="U165" i="46"/>
  <c r="BB165" i="46"/>
  <c r="BW165" i="46"/>
  <c r="CF165" i="46"/>
  <c r="M165" i="46"/>
  <c r="AF166" i="46"/>
  <c r="M166" i="46"/>
  <c r="CE166" i="46"/>
  <c r="BR166" i="46"/>
  <c r="BE166" i="46"/>
  <c r="AC166" i="46"/>
  <c r="X166" i="46"/>
  <c r="BG166" i="46"/>
  <c r="AV166" i="46"/>
  <c r="BC166" i="46"/>
  <c r="BX166" i="46"/>
  <c r="AD166" i="46"/>
  <c r="G166" i="46"/>
  <c r="AU166" i="46"/>
  <c r="CG166" i="46"/>
  <c r="BP166" i="46"/>
  <c r="AQ166" i="46"/>
  <c r="AW166" i="46"/>
  <c r="Y166" i="46"/>
  <c r="AP166" i="46"/>
  <c r="BY166" i="46"/>
  <c r="AH166" i="46"/>
  <c r="K166" i="46"/>
  <c r="BO166" i="46"/>
  <c r="BB166" i="46"/>
  <c r="CY166" i="46"/>
  <c r="AG166" i="46"/>
  <c r="S166" i="46"/>
  <c r="BJ166" i="46"/>
  <c r="R166" i="46"/>
  <c r="BV166" i="46"/>
  <c r="AR166" i="46"/>
  <c r="Q166" i="46"/>
  <c r="H166" i="46"/>
  <c r="CD166" i="46"/>
  <c r="BQ166" i="46"/>
  <c r="AZ166" i="46"/>
  <c r="BZ166" i="46"/>
  <c r="BL166" i="46"/>
  <c r="T166" i="46"/>
  <c r="BS166" i="46"/>
  <c r="AS166" i="46"/>
  <c r="BD166" i="46"/>
  <c r="AI166" i="46"/>
  <c r="CB166" i="46"/>
  <c r="BI166" i="46"/>
  <c r="I166" i="46"/>
  <c r="AX166" i="46"/>
  <c r="BW166" i="46"/>
  <c r="AE166" i="46"/>
  <c r="BF166" i="46"/>
  <c r="U166" i="46"/>
  <c r="P166" i="46"/>
  <c r="AY166" i="46"/>
  <c r="AA166" i="46"/>
  <c r="BT166" i="46"/>
  <c r="AM166" i="46"/>
  <c r="E166" i="46"/>
  <c r="CC166" i="46"/>
  <c r="N166" i="46"/>
  <c r="AO166" i="46"/>
  <c r="AK166" i="46"/>
  <c r="V166" i="46"/>
  <c r="CA166" i="46"/>
  <c r="BN166" i="46"/>
  <c r="BA166" i="46"/>
  <c r="L166" i="46"/>
  <c r="AT166" i="46"/>
  <c r="AJ166" i="46"/>
  <c r="O166" i="46"/>
  <c r="AB166" i="46"/>
  <c r="BH166" i="46"/>
  <c r="BU166" i="46"/>
  <c r="J166" i="46"/>
  <c r="CI166" i="46"/>
  <c r="AL166" i="46"/>
  <c r="BK166" i="46"/>
  <c r="CF166" i="46"/>
  <c r="BM166" i="46"/>
  <c r="D166" i="46"/>
  <c r="W166" i="46"/>
  <c r="F166" i="46"/>
  <c r="CH166" i="46"/>
  <c r="AE169" i="46"/>
  <c r="AF169" i="46"/>
  <c r="V169" i="46"/>
  <c r="Q169" i="46"/>
  <c r="W169" i="46"/>
  <c r="P169" i="46"/>
  <c r="N169" i="46"/>
  <c r="G169" i="46"/>
  <c r="I169" i="46"/>
  <c r="CE169" i="46"/>
  <c r="BO169" i="46"/>
  <c r="AY169" i="46"/>
  <c r="CH169" i="46"/>
  <c r="BR169" i="46"/>
  <c r="BB169" i="46"/>
  <c r="AA169" i="46"/>
  <c r="BU169" i="46"/>
  <c r="BE169" i="46"/>
  <c r="CY169" i="46"/>
  <c r="BT169" i="46"/>
  <c r="BD169" i="46"/>
  <c r="AC169" i="46"/>
  <c r="U169" i="46"/>
  <c r="D169" i="46"/>
  <c r="E169" i="46"/>
  <c r="CI169" i="46"/>
  <c r="BC169" i="46"/>
  <c r="BV169" i="46"/>
  <c r="AO169" i="46"/>
  <c r="AS169" i="46"/>
  <c r="BH169" i="46"/>
  <c r="AL169" i="46"/>
  <c r="AG169" i="46"/>
  <c r="R169" i="46"/>
  <c r="T169" i="46"/>
  <c r="L169" i="46"/>
  <c r="J169" i="46"/>
  <c r="K169" i="46"/>
  <c r="CA169" i="46"/>
  <c r="BK169" i="46"/>
  <c r="AU169" i="46"/>
  <c r="CD169" i="46"/>
  <c r="BN169" i="46"/>
  <c r="AX169" i="46"/>
  <c r="CG169" i="46"/>
  <c r="BQ169" i="46"/>
  <c r="BA169" i="46"/>
  <c r="CF169" i="46"/>
  <c r="BP169" i="46"/>
  <c r="AZ169" i="46"/>
  <c r="AD169" i="46"/>
  <c r="BS169" i="46"/>
  <c r="BF169" i="46"/>
  <c r="BI169" i="46"/>
  <c r="AR169" i="46"/>
  <c r="AM169" i="46"/>
  <c r="AH169" i="46"/>
  <c r="AJ169" i="46"/>
  <c r="Y169" i="46"/>
  <c r="S169" i="46"/>
  <c r="H169" i="46"/>
  <c r="F169" i="46"/>
  <c r="M169" i="46"/>
  <c r="AP169" i="46"/>
  <c r="BW169" i="46"/>
  <c r="BG169" i="46"/>
  <c r="AQ169" i="46"/>
  <c r="BZ169" i="46"/>
  <c r="BJ169" i="46"/>
  <c r="AT169" i="46"/>
  <c r="CC169" i="46"/>
  <c r="BM169" i="46"/>
  <c r="AW169" i="46"/>
  <c r="CB169" i="46"/>
  <c r="BL169" i="46"/>
  <c r="AV169" i="46"/>
  <c r="AI169" i="46"/>
  <c r="AK169" i="46"/>
  <c r="X169" i="46"/>
  <c r="O169" i="46"/>
  <c r="AB169" i="46"/>
  <c r="BY169" i="46"/>
  <c r="BX169" i="46"/>
  <c r="C166" i="45"/>
  <c r="C158" i="43"/>
  <c r="C167" i="45"/>
  <c r="AH155" i="46"/>
  <c r="C165" i="45"/>
  <c r="C169" i="45"/>
  <c r="C168" i="45"/>
  <c r="U155" i="46"/>
  <c r="BA155" i="46"/>
  <c r="N155" i="46"/>
  <c r="CY155" i="46"/>
  <c r="CF155" i="46"/>
  <c r="AV155" i="46"/>
  <c r="AU155" i="46"/>
  <c r="AO155" i="46"/>
  <c r="AW155" i="46"/>
  <c r="X155" i="46"/>
  <c r="D155" i="46"/>
  <c r="I155" i="46"/>
  <c r="AP155" i="46"/>
  <c r="AC155" i="46"/>
  <c r="O155" i="46"/>
  <c r="P155" i="46"/>
  <c r="BT155" i="46"/>
  <c r="Y155" i="46"/>
  <c r="AE155" i="46"/>
  <c r="AR155" i="46"/>
  <c r="BN155" i="46"/>
  <c r="BQ155" i="46"/>
  <c r="E155" i="46"/>
  <c r="BI155" i="46"/>
  <c r="Q155" i="46"/>
  <c r="S155" i="46"/>
  <c r="AM155" i="46"/>
  <c r="F155" i="46"/>
  <c r="BH155" i="46"/>
  <c r="CI155" i="46"/>
  <c r="AA155" i="46"/>
  <c r="BY155" i="46"/>
  <c r="BE155" i="46"/>
  <c r="BS155" i="46"/>
  <c r="AX155" i="46"/>
  <c r="BL155" i="46"/>
  <c r="K155" i="46"/>
  <c r="CA155" i="46"/>
  <c r="J155" i="46"/>
  <c r="H155" i="46"/>
  <c r="BO155" i="46"/>
  <c r="AY155" i="46"/>
  <c r="G155" i="46"/>
  <c r="BB155" i="46"/>
  <c r="BC155" i="46"/>
  <c r="CH155" i="46"/>
  <c r="L155" i="46"/>
  <c r="AB155" i="46"/>
  <c r="BR155" i="46"/>
  <c r="BU155" i="46"/>
  <c r="CC155" i="46"/>
  <c r="BF155" i="46"/>
  <c r="AS155" i="46"/>
  <c r="BM155" i="46"/>
  <c r="AZ155" i="46"/>
  <c r="V155" i="46"/>
  <c r="W155" i="46"/>
  <c r="AG155" i="46"/>
  <c r="AK155" i="46"/>
  <c r="BD155" i="46"/>
  <c r="CB155" i="46"/>
  <c r="CG155" i="46"/>
  <c r="BX155" i="46"/>
  <c r="BG155" i="46"/>
  <c r="BW155" i="46"/>
  <c r="AQ155" i="46"/>
  <c r="CE155" i="46"/>
  <c r="BJ155" i="46"/>
  <c r="BZ155" i="46"/>
  <c r="CD155" i="46"/>
  <c r="BP155" i="46"/>
  <c r="BV155" i="46"/>
  <c r="AT155" i="46"/>
  <c r="M155" i="46"/>
  <c r="BK155" i="46"/>
  <c r="R155" i="46"/>
  <c r="T155" i="46"/>
  <c r="AJ155" i="46"/>
  <c r="AD155" i="46"/>
  <c r="CC158" i="44"/>
  <c r="AX158" i="44"/>
  <c r="Y158" i="44"/>
  <c r="BI158" i="44"/>
  <c r="T158" i="44"/>
  <c r="AI155" i="46"/>
  <c r="AF155" i="46"/>
  <c r="AW158" i="44"/>
  <c r="V158" i="44"/>
  <c r="BF158" i="44"/>
  <c r="BR158" i="44"/>
  <c r="U158" i="44"/>
  <c r="AO158" i="44"/>
  <c r="G158" i="44"/>
  <c r="AL158" i="44"/>
  <c r="AP158" i="44"/>
  <c r="AB158" i="44"/>
  <c r="AE158" i="44"/>
  <c r="CF158" i="44"/>
  <c r="BY158" i="44"/>
  <c r="AU158" i="44"/>
  <c r="AT158" i="44"/>
  <c r="AV158" i="44"/>
  <c r="BQ158" i="44"/>
  <c r="AJ158" i="44"/>
  <c r="CA158" i="44"/>
  <c r="AD158" i="44"/>
  <c r="BX158" i="44"/>
  <c r="AQ158" i="44"/>
  <c r="O158" i="44"/>
  <c r="BA158" i="44"/>
  <c r="BL158" i="44"/>
  <c r="BG158" i="44"/>
  <c r="H158" i="44"/>
  <c r="BZ158" i="44"/>
  <c r="AF158" i="44"/>
  <c r="F158" i="44"/>
  <c r="AS158" i="44"/>
  <c r="AI158" i="44"/>
  <c r="AC158" i="44"/>
  <c r="CB158" i="44"/>
  <c r="S158" i="44"/>
  <c r="N158" i="44"/>
  <c r="CG158" i="44"/>
  <c r="CE158" i="44"/>
  <c r="AH158" i="44"/>
  <c r="BJ158" i="44"/>
  <c r="Q158" i="44"/>
  <c r="AY158" i="44"/>
  <c r="CY158" i="44"/>
  <c r="D158" i="44"/>
  <c r="W158" i="44"/>
  <c r="BE158" i="44"/>
  <c r="BW158" i="44"/>
  <c r="BC158" i="44"/>
  <c r="I158" i="44"/>
  <c r="BV158" i="44"/>
  <c r="AR158" i="44"/>
  <c r="BT158" i="44"/>
  <c r="L158" i="44"/>
  <c r="AA158" i="44"/>
  <c r="AZ158" i="44"/>
  <c r="AG158" i="44"/>
  <c r="BS158" i="44"/>
  <c r="CD158" i="44"/>
  <c r="BN158" i="44"/>
  <c r="BP158" i="44"/>
  <c r="X158" i="44"/>
  <c r="BK158" i="44"/>
  <c r="CH158" i="44"/>
  <c r="BU158" i="44"/>
  <c r="BH158" i="44"/>
  <c r="AK158" i="44"/>
  <c r="BM158" i="44"/>
  <c r="P158" i="44"/>
  <c r="BD158" i="44"/>
  <c r="R158" i="44"/>
  <c r="E158" i="44"/>
  <c r="BO158" i="44"/>
  <c r="BB158" i="44"/>
  <c r="K158" i="44"/>
  <c r="M158" i="44"/>
  <c r="CI158" i="44"/>
  <c r="J158" i="44"/>
  <c r="C155" i="45"/>
  <c r="AM158" i="45"/>
  <c r="AI158" i="45"/>
  <c r="AL158" i="45"/>
  <c r="Q158" i="45"/>
  <c r="T158" i="45"/>
  <c r="S158" i="45"/>
  <c r="AE158" i="45"/>
  <c r="AH158" i="45"/>
  <c r="AK158" i="45"/>
  <c r="AJ158" i="45"/>
  <c r="U158" i="45"/>
  <c r="V158" i="45"/>
  <c r="AD158" i="45"/>
  <c r="AG158" i="45"/>
  <c r="AF158" i="45"/>
  <c r="R158" i="45"/>
  <c r="Y158" i="45"/>
  <c r="X158" i="45"/>
  <c r="W158" i="45"/>
  <c r="N158" i="45"/>
  <c r="F158" i="45"/>
  <c r="E158" i="45"/>
  <c r="AP158" i="45"/>
  <c r="AB158" i="45"/>
  <c r="BX158" i="45"/>
  <c r="BH158" i="45"/>
  <c r="AR158" i="45"/>
  <c r="BY158" i="45"/>
  <c r="BE158" i="45"/>
  <c r="AY158" i="45"/>
  <c r="BZ158" i="45"/>
  <c r="BJ158" i="45"/>
  <c r="AT158" i="45"/>
  <c r="CA158" i="45"/>
  <c r="BI158" i="45"/>
  <c r="O158" i="45"/>
  <c r="I158" i="45"/>
  <c r="M158" i="45"/>
  <c r="P158" i="45"/>
  <c r="BM158" i="45"/>
  <c r="CY158" i="45"/>
  <c r="BT158" i="45"/>
  <c r="BD158" i="45"/>
  <c r="AC158" i="45"/>
  <c r="BU158" i="45"/>
  <c r="AW158" i="45"/>
  <c r="AQ158" i="45"/>
  <c r="BV158" i="45"/>
  <c r="BF158" i="45"/>
  <c r="AO158" i="45"/>
  <c r="BW158" i="45"/>
  <c r="BA158" i="45"/>
  <c r="K158" i="45"/>
  <c r="D158" i="45"/>
  <c r="H158" i="45"/>
  <c r="BC158" i="45"/>
  <c r="CF158" i="45"/>
  <c r="BP158" i="45"/>
  <c r="AZ158" i="45"/>
  <c r="CG158" i="45"/>
  <c r="BQ158" i="45"/>
  <c r="CI158" i="45"/>
  <c r="CH158" i="45"/>
  <c r="BR158" i="45"/>
  <c r="BB158" i="45"/>
  <c r="AA158" i="45"/>
  <c r="BS158" i="45"/>
  <c r="AS158" i="45"/>
  <c r="G158" i="45"/>
  <c r="L158" i="45"/>
  <c r="J158" i="45"/>
  <c r="AU158" i="45"/>
  <c r="CB158" i="45"/>
  <c r="BL158" i="45"/>
  <c r="AV158" i="45"/>
  <c r="CC158" i="45"/>
  <c r="BK158" i="45"/>
  <c r="BG158" i="45"/>
  <c r="CD158" i="45"/>
  <c r="BN158" i="45"/>
  <c r="AX158" i="45"/>
  <c r="CE158" i="45"/>
  <c r="BO158" i="45"/>
  <c r="AK160" i="47"/>
  <c r="AG160" i="47"/>
  <c r="AI160" i="47"/>
  <c r="AD160" i="47"/>
  <c r="AM160" i="47"/>
  <c r="AF160" i="47"/>
  <c r="AL160" i="47"/>
  <c r="AE160" i="47"/>
  <c r="AJ160" i="47"/>
  <c r="AH160" i="47"/>
  <c r="AK162" i="46"/>
  <c r="AG162" i="46"/>
  <c r="AJ162" i="46"/>
  <c r="AF162" i="46"/>
  <c r="AM162" i="46"/>
  <c r="AE162" i="46"/>
  <c r="AD162" i="46"/>
  <c r="AL162" i="46"/>
  <c r="AI162" i="46"/>
  <c r="AH162" i="46"/>
  <c r="AJ154" i="46"/>
  <c r="AF154" i="46"/>
  <c r="AK154" i="46"/>
  <c r="AE154" i="46"/>
  <c r="AH154" i="46"/>
  <c r="AM154" i="46"/>
  <c r="AG154" i="46"/>
  <c r="AL154" i="46"/>
  <c r="AD154" i="46"/>
  <c r="AI154" i="46"/>
  <c r="AM161" i="45"/>
  <c r="AI161" i="45"/>
  <c r="AE161" i="45"/>
  <c r="AJ161" i="45"/>
  <c r="AD161" i="45"/>
  <c r="AK161" i="45"/>
  <c r="AF161" i="45"/>
  <c r="AH161" i="45"/>
  <c r="AL161" i="45"/>
  <c r="AG161" i="45"/>
  <c r="AL161" i="44"/>
  <c r="AH161" i="44"/>
  <c r="AK161" i="44"/>
  <c r="AG161" i="44"/>
  <c r="AF161" i="44"/>
  <c r="AM161" i="44"/>
  <c r="AE161" i="44"/>
  <c r="AJ161" i="44"/>
  <c r="AI161" i="44"/>
  <c r="AD161" i="44"/>
  <c r="AK151" i="43"/>
  <c r="AG151" i="43"/>
  <c r="AJ151" i="43"/>
  <c r="AE151" i="43"/>
  <c r="AH151" i="43"/>
  <c r="AI151" i="43"/>
  <c r="AF151" i="43"/>
  <c r="AD151" i="43"/>
  <c r="AM151" i="43"/>
  <c r="AL151" i="43"/>
  <c r="AM156" i="43"/>
  <c r="AI156" i="43"/>
  <c r="AE156" i="43"/>
  <c r="AL156" i="43"/>
  <c r="AG156" i="43"/>
  <c r="AF156" i="43"/>
  <c r="AH156" i="43"/>
  <c r="AD156" i="43"/>
  <c r="AK156" i="43"/>
  <c r="AJ156" i="43"/>
  <c r="AM150" i="43"/>
  <c r="AI150" i="43"/>
  <c r="AE150" i="43"/>
  <c r="AJ150" i="43"/>
  <c r="AD150" i="43"/>
  <c r="AL150" i="43"/>
  <c r="AF150" i="43"/>
  <c r="AK150" i="43"/>
  <c r="AH150" i="43"/>
  <c r="AG150" i="43"/>
  <c r="AK157" i="43"/>
  <c r="AG157" i="43"/>
  <c r="AM157" i="43"/>
  <c r="AH157" i="43"/>
  <c r="AJ157" i="43"/>
  <c r="AL157" i="43"/>
  <c r="AE157" i="43"/>
  <c r="AD157" i="43"/>
  <c r="AI157" i="43"/>
  <c r="AF157" i="43"/>
  <c r="Y160" i="47"/>
  <c r="U160" i="47"/>
  <c r="Q160" i="47"/>
  <c r="X160" i="47"/>
  <c r="T160" i="47"/>
  <c r="W160" i="47"/>
  <c r="V160" i="47"/>
  <c r="S160" i="47"/>
  <c r="R160" i="47"/>
  <c r="Y154" i="46"/>
  <c r="X154" i="46"/>
  <c r="T154" i="46"/>
  <c r="V154" i="46"/>
  <c r="Q154" i="46"/>
  <c r="U154" i="46"/>
  <c r="R154" i="46"/>
  <c r="W154" i="46"/>
  <c r="S154" i="46"/>
  <c r="Y162" i="46"/>
  <c r="U162" i="46"/>
  <c r="Q162" i="46"/>
  <c r="X162" i="46"/>
  <c r="T162" i="46"/>
  <c r="S162" i="46"/>
  <c r="R162" i="46"/>
  <c r="W162" i="46"/>
  <c r="V162" i="46"/>
  <c r="W161" i="45"/>
  <c r="S161" i="45"/>
  <c r="X161" i="45"/>
  <c r="R161" i="45"/>
  <c r="Y161" i="45"/>
  <c r="T161" i="45"/>
  <c r="Q161" i="45"/>
  <c r="V161" i="45"/>
  <c r="U161" i="45"/>
  <c r="O52" i="6"/>
  <c r="W161" i="44"/>
  <c r="S161" i="44"/>
  <c r="X161" i="44"/>
  <c r="T161" i="44"/>
  <c r="R161" i="44"/>
  <c r="V161" i="44"/>
  <c r="U161" i="44"/>
  <c r="Y161" i="44"/>
  <c r="Q161" i="44"/>
  <c r="X156" i="43"/>
  <c r="T156" i="43"/>
  <c r="Y156" i="43"/>
  <c r="S156" i="43"/>
  <c r="W156" i="43"/>
  <c r="R156" i="43"/>
  <c r="V156" i="43"/>
  <c r="Q156" i="43"/>
  <c r="U156" i="43"/>
  <c r="W157" i="43"/>
  <c r="S157" i="43"/>
  <c r="U157" i="43"/>
  <c r="Y157" i="43"/>
  <c r="T157" i="43"/>
  <c r="T171" i="43" s="1"/>
  <c r="X157" i="43"/>
  <c r="R157" i="43"/>
  <c r="V157" i="43"/>
  <c r="Q157" i="43"/>
  <c r="S37" i="28"/>
  <c r="S46" i="28"/>
  <c r="S79" i="28"/>
  <c r="S56" i="28"/>
  <c r="S92" i="28"/>
  <c r="B35" i="6"/>
  <c r="C154" i="45"/>
  <c r="AU154" i="46"/>
  <c r="BY154" i="46"/>
  <c r="BE154" i="46"/>
  <c r="CG154" i="46"/>
  <c r="BI154" i="46"/>
  <c r="AZ154" i="46"/>
  <c r="AW154" i="46"/>
  <c r="E154" i="46"/>
  <c r="BQ154" i="46"/>
  <c r="CB154" i="46"/>
  <c r="BH154" i="46"/>
  <c r="CA154" i="46"/>
  <c r="O154" i="46"/>
  <c r="BL154" i="46"/>
  <c r="BR154" i="46"/>
  <c r="I154" i="46"/>
  <c r="J154" i="46"/>
  <c r="BD154" i="46"/>
  <c r="CD154" i="46"/>
  <c r="BF154" i="46"/>
  <c r="K154" i="46"/>
  <c r="CY154" i="46"/>
  <c r="BS154" i="46"/>
  <c r="BN154" i="46"/>
  <c r="F154" i="46"/>
  <c r="CI154" i="46"/>
  <c r="AP154" i="46"/>
  <c r="BB154" i="46"/>
  <c r="BU154" i="46"/>
  <c r="CC154" i="46"/>
  <c r="CH154" i="46"/>
  <c r="P154" i="46"/>
  <c r="BV154" i="46"/>
  <c r="G154" i="46"/>
  <c r="D154" i="46"/>
  <c r="BJ154" i="46"/>
  <c r="AT154" i="46"/>
  <c r="AV154" i="46"/>
  <c r="AC154" i="46"/>
  <c r="AS154" i="46"/>
  <c r="L154" i="46"/>
  <c r="H154" i="46"/>
  <c r="BZ154" i="46"/>
  <c r="BX154" i="46"/>
  <c r="BK154" i="46"/>
  <c r="AQ154" i="46"/>
  <c r="AA154" i="46"/>
  <c r="BG154" i="46"/>
  <c r="BM154" i="46"/>
  <c r="AX154" i="46"/>
  <c r="AO154" i="46"/>
  <c r="BT154" i="46"/>
  <c r="AB154" i="46"/>
  <c r="AR154" i="46"/>
  <c r="CE154" i="46"/>
  <c r="M154" i="46"/>
  <c r="BW154" i="46"/>
  <c r="CF154" i="46"/>
  <c r="BC154" i="46"/>
  <c r="BA154" i="46"/>
  <c r="AY154" i="46"/>
  <c r="BP154" i="46"/>
  <c r="BO154" i="46"/>
  <c r="N154" i="46"/>
  <c r="I162" i="46"/>
  <c r="G162" i="46"/>
  <c r="D162" i="46"/>
  <c r="CA162" i="46"/>
  <c r="BK162" i="46"/>
  <c r="AU162" i="46"/>
  <c r="CD162" i="46"/>
  <c r="BN162" i="46"/>
  <c r="AX162" i="46"/>
  <c r="CG162" i="46"/>
  <c r="BQ162" i="46"/>
  <c r="BA162" i="46"/>
  <c r="CF162" i="46"/>
  <c r="BP162" i="46"/>
  <c r="AZ162" i="46"/>
  <c r="E162" i="46"/>
  <c r="F162" i="46"/>
  <c r="AP162" i="46"/>
  <c r="BW162" i="46"/>
  <c r="BJ162" i="46"/>
  <c r="BM162" i="46"/>
  <c r="CB162" i="46"/>
  <c r="BL162" i="46"/>
  <c r="O162" i="46"/>
  <c r="H162" i="46"/>
  <c r="N162" i="46"/>
  <c r="CI162" i="46"/>
  <c r="BS162" i="46"/>
  <c r="BC162" i="46"/>
  <c r="AB162" i="46"/>
  <c r="BV162" i="46"/>
  <c r="BF162" i="46"/>
  <c r="AO162" i="46"/>
  <c r="BY162" i="46"/>
  <c r="BI162" i="46"/>
  <c r="AS162" i="46"/>
  <c r="BX162" i="46"/>
  <c r="BH162" i="46"/>
  <c r="AR162" i="46"/>
  <c r="CE162" i="46"/>
  <c r="AY162" i="46"/>
  <c r="CH162" i="46"/>
  <c r="BR162" i="46"/>
  <c r="BB162" i="46"/>
  <c r="AA162" i="46"/>
  <c r="BU162" i="46"/>
  <c r="CY162" i="46"/>
  <c r="BT162" i="46"/>
  <c r="BD162" i="46"/>
  <c r="AC162" i="46"/>
  <c r="BG162" i="46"/>
  <c r="BZ162" i="46"/>
  <c r="AT162" i="46"/>
  <c r="AW162" i="46"/>
  <c r="AV162" i="46"/>
  <c r="M162" i="46"/>
  <c r="K162" i="46"/>
  <c r="L162" i="46"/>
  <c r="J162" i="46"/>
  <c r="BO162" i="46"/>
  <c r="BE162" i="46"/>
  <c r="P162" i="46"/>
  <c r="AQ162" i="46"/>
  <c r="CC162" i="46"/>
  <c r="N161" i="45"/>
  <c r="L161" i="45"/>
  <c r="D161" i="45"/>
  <c r="H161" i="45"/>
  <c r="BW161" i="45"/>
  <c r="BG161" i="45"/>
  <c r="AQ161" i="45"/>
  <c r="BZ161" i="45"/>
  <c r="BJ161" i="45"/>
  <c r="AT161" i="45"/>
  <c r="CC161" i="45"/>
  <c r="BM161" i="45"/>
  <c r="AW161" i="45"/>
  <c r="CB161" i="45"/>
  <c r="BL161" i="45"/>
  <c r="AV161" i="45"/>
  <c r="F161" i="45"/>
  <c r="P161" i="45"/>
  <c r="CE161" i="45"/>
  <c r="BO161" i="45"/>
  <c r="AY161" i="45"/>
  <c r="CH161" i="45"/>
  <c r="BR161" i="45"/>
  <c r="BB161" i="45"/>
  <c r="AA161" i="45"/>
  <c r="BU161" i="45"/>
  <c r="BE161" i="45"/>
  <c r="CY161" i="45"/>
  <c r="BT161" i="45"/>
  <c r="BD161" i="45"/>
  <c r="AC161" i="45"/>
  <c r="E161" i="45"/>
  <c r="CA161" i="45"/>
  <c r="AU161" i="45"/>
  <c r="CD161" i="45"/>
  <c r="AX161" i="45"/>
  <c r="BQ161" i="45"/>
  <c r="BA161" i="45"/>
  <c r="BP161" i="45"/>
  <c r="AZ161" i="45"/>
  <c r="J161" i="45"/>
  <c r="G161" i="45"/>
  <c r="K161" i="45"/>
  <c r="M161" i="45"/>
  <c r="CI161" i="45"/>
  <c r="BS161" i="45"/>
  <c r="BC161" i="45"/>
  <c r="AB161" i="45"/>
  <c r="BV161" i="45"/>
  <c r="BF161" i="45"/>
  <c r="AO161" i="45"/>
  <c r="BY161" i="45"/>
  <c r="BI161" i="45"/>
  <c r="AS161" i="45"/>
  <c r="BX161" i="45"/>
  <c r="BH161" i="45"/>
  <c r="AR161" i="45"/>
  <c r="O161" i="45"/>
  <c r="AP161" i="45"/>
  <c r="I161" i="45"/>
  <c r="BK161" i="45"/>
  <c r="BN161" i="45"/>
  <c r="CG161" i="45"/>
  <c r="CF161" i="45"/>
  <c r="H161" i="44"/>
  <c r="O161" i="44"/>
  <c r="BY161" i="44"/>
  <c r="BI161" i="44"/>
  <c r="AS161" i="44"/>
  <c r="BX161" i="44"/>
  <c r="BH161" i="44"/>
  <c r="AR161" i="44"/>
  <c r="CA161" i="44"/>
  <c r="BK161" i="44"/>
  <c r="AU161" i="44"/>
  <c r="CD161" i="44"/>
  <c r="BN161" i="44"/>
  <c r="AX161" i="44"/>
  <c r="I161" i="44"/>
  <c r="BE161" i="44"/>
  <c r="BT161" i="44"/>
  <c r="AC161" i="44"/>
  <c r="BG161" i="44"/>
  <c r="BZ161" i="44"/>
  <c r="AT161" i="44"/>
  <c r="P161" i="44"/>
  <c r="N161" i="44"/>
  <c r="J161" i="44"/>
  <c r="BQ161" i="44"/>
  <c r="CF161" i="44"/>
  <c r="AZ161" i="44"/>
  <c r="BS161" i="44"/>
  <c r="AB161" i="44"/>
  <c r="BF161" i="44"/>
  <c r="L161" i="44"/>
  <c r="G161" i="44"/>
  <c r="F161" i="44"/>
  <c r="E161" i="44"/>
  <c r="AP161" i="44"/>
  <c r="CC161" i="44"/>
  <c r="BM161" i="44"/>
  <c r="AW161" i="44"/>
  <c r="CB161" i="44"/>
  <c r="BL161" i="44"/>
  <c r="AV161" i="44"/>
  <c r="CE161" i="44"/>
  <c r="BO161" i="44"/>
  <c r="AY161" i="44"/>
  <c r="CH161" i="44"/>
  <c r="BR161" i="44"/>
  <c r="BB161" i="44"/>
  <c r="AA161" i="44"/>
  <c r="D161" i="44"/>
  <c r="K161" i="44"/>
  <c r="BU161" i="44"/>
  <c r="CY161" i="44"/>
  <c r="BD161" i="44"/>
  <c r="BW161" i="44"/>
  <c r="AQ161" i="44"/>
  <c r="BJ161" i="44"/>
  <c r="M161" i="44"/>
  <c r="CG161" i="44"/>
  <c r="BA161" i="44"/>
  <c r="BP161" i="44"/>
  <c r="CI161" i="44"/>
  <c r="BC161" i="44"/>
  <c r="BV161" i="44"/>
  <c r="AO161" i="44"/>
  <c r="C161" i="43"/>
  <c r="DE67" i="28"/>
  <c r="DE37" i="28"/>
  <c r="DE91" i="28"/>
  <c r="DE79" i="28"/>
  <c r="DE92" i="28"/>
  <c r="DE55" i="28"/>
  <c r="DE66" i="28"/>
  <c r="DE56" i="28"/>
  <c r="DE46" i="28"/>
  <c r="DE78" i="28"/>
  <c r="C231" i="43"/>
  <c r="B94" i="45"/>
  <c r="D94" i="45" s="1"/>
  <c r="C231" i="45" s="1"/>
  <c r="B151" i="45"/>
  <c r="B150" i="45"/>
  <c r="B94" i="44"/>
  <c r="D94" i="44" s="1"/>
  <c r="C94" i="44" s="1"/>
  <c r="B151" i="44"/>
  <c r="B150" i="44"/>
  <c r="BD151" i="43"/>
  <c r="AS151" i="43"/>
  <c r="CI151" i="43"/>
  <c r="BR151" i="43"/>
  <c r="BM151" i="43"/>
  <c r="CF151" i="43"/>
  <c r="BB151" i="43"/>
  <c r="BH151" i="43"/>
  <c r="BC151" i="43"/>
  <c r="AA151" i="43"/>
  <c r="AV151" i="43"/>
  <c r="BQ151" i="43"/>
  <c r="CE151" i="43"/>
  <c r="CH151" i="43"/>
  <c r="AT151" i="43"/>
  <c r="AY151" i="43"/>
  <c r="AC151" i="43"/>
  <c r="BK151" i="43"/>
  <c r="BW151" i="43"/>
  <c r="CG151" i="43"/>
  <c r="BG151" i="43"/>
  <c r="AB151" i="43"/>
  <c r="AO151" i="43"/>
  <c r="CB151" i="43"/>
  <c r="BV151" i="43"/>
  <c r="CD151" i="43"/>
  <c r="AQ151" i="43"/>
  <c r="CA151" i="43"/>
  <c r="CC151" i="43"/>
  <c r="BE151" i="43"/>
  <c r="BX151" i="43"/>
  <c r="BS151" i="43"/>
  <c r="AU151" i="43"/>
  <c r="AP151" i="43"/>
  <c r="BT151" i="43"/>
  <c r="BY151" i="43"/>
  <c r="AZ151" i="43"/>
  <c r="BF151" i="43"/>
  <c r="BN151" i="43"/>
  <c r="AW151" i="43"/>
  <c r="BL151" i="43"/>
  <c r="AR151" i="43"/>
  <c r="BU151" i="43"/>
  <c r="BO151" i="43"/>
  <c r="BA151" i="43"/>
  <c r="D151" i="43"/>
  <c r="AX151" i="43"/>
  <c r="BI151" i="43"/>
  <c r="BP151" i="43"/>
  <c r="BJ151" i="43"/>
  <c r="BZ151" i="43"/>
  <c r="CD150" i="43"/>
  <c r="AP150" i="43"/>
  <c r="BD150" i="43"/>
  <c r="BK150" i="43"/>
  <c r="CI150" i="43"/>
  <c r="BA150" i="43"/>
  <c r="BY150" i="43"/>
  <c r="BO150" i="43"/>
  <c r="BX150" i="43"/>
  <c r="CE150" i="43"/>
  <c r="AX150" i="43"/>
  <c r="BT150" i="43"/>
  <c r="BE150" i="43"/>
  <c r="AT150" i="43"/>
  <c r="CH150" i="43"/>
  <c r="BG150" i="43"/>
  <c r="CC150" i="43"/>
  <c r="AZ150" i="43"/>
  <c r="AA150" i="43"/>
  <c r="BV150" i="43"/>
  <c r="AU150" i="43"/>
  <c r="CA150" i="43"/>
  <c r="BW150" i="43"/>
  <c r="AR150" i="43"/>
  <c r="BS150" i="43"/>
  <c r="BC150" i="43"/>
  <c r="AY150" i="43"/>
  <c r="BR150" i="43"/>
  <c r="AB150" i="43"/>
  <c r="BQ150" i="43"/>
  <c r="BJ150" i="43"/>
  <c r="AV150" i="43"/>
  <c r="CB150" i="43"/>
  <c r="BU150" i="43"/>
  <c r="D150" i="43"/>
  <c r="AQ150" i="43"/>
  <c r="BF150" i="43"/>
  <c r="BL150" i="43"/>
  <c r="BI150" i="43"/>
  <c r="AC150" i="43"/>
  <c r="AS150" i="43"/>
  <c r="BB150" i="43"/>
  <c r="BP150" i="43"/>
  <c r="BN150" i="43"/>
  <c r="BM150" i="43"/>
  <c r="AW150" i="43"/>
  <c r="AO150" i="43"/>
  <c r="CF150" i="43"/>
  <c r="BZ150" i="43"/>
  <c r="BH150" i="43"/>
  <c r="CG150" i="43"/>
  <c r="J46" i="28"/>
  <c r="CV46" i="28" s="1"/>
  <c r="J37" i="28"/>
  <c r="CV37" i="28" s="1"/>
  <c r="J67" i="28"/>
  <c r="CV67" i="28" s="1"/>
  <c r="J56" i="28"/>
  <c r="CV56" i="28" s="1"/>
  <c r="J92" i="28"/>
  <c r="CV92" i="28" s="1"/>
  <c r="J79" i="28"/>
  <c r="CV79" i="28" s="1"/>
  <c r="CG160" i="47"/>
  <c r="AU160" i="47"/>
  <c r="BW160" i="47"/>
  <c r="BL160" i="47"/>
  <c r="H160" i="47"/>
  <c r="K160" i="47"/>
  <c r="BF160" i="47"/>
  <c r="CA160" i="47"/>
  <c r="D160" i="47"/>
  <c r="BY160" i="47"/>
  <c r="L160" i="47"/>
  <c r="BS160" i="47"/>
  <c r="BH160" i="47"/>
  <c r="BT160" i="47"/>
  <c r="BJ160" i="47"/>
  <c r="CE160" i="47"/>
  <c r="BQ160" i="47"/>
  <c r="BG160" i="47"/>
  <c r="F160" i="47"/>
  <c r="BA160" i="47"/>
  <c r="AQ160" i="47"/>
  <c r="O160" i="47"/>
  <c r="AX160" i="47"/>
  <c r="G160" i="47"/>
  <c r="AS160" i="47"/>
  <c r="I160" i="47"/>
  <c r="M160" i="47"/>
  <c r="AW160" i="47"/>
  <c r="BE160" i="47"/>
  <c r="BD160" i="47"/>
  <c r="AT160" i="47"/>
  <c r="BB160" i="47"/>
  <c r="AC160" i="47"/>
  <c r="CC160" i="47"/>
  <c r="AA160" i="47"/>
  <c r="CY160" i="47"/>
  <c r="BZ160" i="47"/>
  <c r="CH160" i="47"/>
  <c r="P160" i="47"/>
  <c r="BI160" i="47"/>
  <c r="AB160" i="47"/>
  <c r="AR160" i="47"/>
  <c r="BC160" i="47"/>
  <c r="BV160" i="47"/>
  <c r="CI160" i="47"/>
  <c r="BX160" i="47"/>
  <c r="J160" i="47"/>
  <c r="AZ160" i="47"/>
  <c r="BU160" i="47"/>
  <c r="AP160" i="47"/>
  <c r="BM160" i="47"/>
  <c r="AO160" i="47"/>
  <c r="BK160" i="47"/>
  <c r="AY160" i="47"/>
  <c r="BP160" i="47"/>
  <c r="AV160" i="47"/>
  <c r="BN160" i="47"/>
  <c r="BO160" i="47"/>
  <c r="CF160" i="47"/>
  <c r="CB160" i="47"/>
  <c r="CD160" i="47"/>
  <c r="BR160" i="47"/>
  <c r="E160" i="47"/>
  <c r="N160" i="47"/>
  <c r="C160" i="46"/>
  <c r="BP156" i="43"/>
  <c r="AR156" i="43"/>
  <c r="BC156" i="43"/>
  <c r="AY156" i="43"/>
  <c r="AP156" i="43"/>
  <c r="E156" i="43"/>
  <c r="CE156" i="43"/>
  <c r="CH156" i="43"/>
  <c r="AA156" i="43"/>
  <c r="BB156" i="43"/>
  <c r="BE156" i="43"/>
  <c r="BH156" i="43"/>
  <c r="CA156" i="43"/>
  <c r="CD156" i="43"/>
  <c r="CG156" i="43"/>
  <c r="CY156" i="43"/>
  <c r="BK156" i="43"/>
  <c r="D156" i="43"/>
  <c r="BA156" i="43"/>
  <c r="AQ156" i="43"/>
  <c r="G156" i="43"/>
  <c r="AB156" i="43"/>
  <c r="AO156" i="43"/>
  <c r="BI156" i="43"/>
  <c r="P156" i="43"/>
  <c r="BR156" i="43"/>
  <c r="BX156" i="43"/>
  <c r="CF156" i="43"/>
  <c r="AV156" i="43"/>
  <c r="BD156" i="43"/>
  <c r="AC156" i="43"/>
  <c r="BW156" i="43"/>
  <c r="BZ156" i="43"/>
  <c r="AT156" i="43"/>
  <c r="AZ156" i="43"/>
  <c r="BS156" i="43"/>
  <c r="BY156" i="43"/>
  <c r="J156" i="43"/>
  <c r="I156" i="43"/>
  <c r="H156" i="43"/>
  <c r="L156" i="43"/>
  <c r="O156" i="43"/>
  <c r="AU156" i="43"/>
  <c r="AX156" i="43"/>
  <c r="BN156" i="43"/>
  <c r="BQ156" i="43"/>
  <c r="BT156" i="43"/>
  <c r="M156" i="43"/>
  <c r="K156" i="43"/>
  <c r="BG156" i="43"/>
  <c r="BJ156" i="43"/>
  <c r="BM156" i="43"/>
  <c r="AS156" i="43"/>
  <c r="CI156" i="43"/>
  <c r="BF156" i="43"/>
  <c r="BL156" i="43"/>
  <c r="BO156" i="43"/>
  <c r="BU156" i="43"/>
  <c r="N156" i="43"/>
  <c r="CC156" i="43"/>
  <c r="AW156" i="43"/>
  <c r="F156" i="43"/>
  <c r="BV156" i="43"/>
  <c r="CB156" i="43"/>
  <c r="CC157" i="43"/>
  <c r="AO157" i="43"/>
  <c r="E157" i="43"/>
  <c r="BK157" i="43"/>
  <c r="AB157" i="43"/>
  <c r="D157" i="43"/>
  <c r="AY157" i="43"/>
  <c r="BS157" i="43"/>
  <c r="AV157" i="43"/>
  <c r="BT157" i="43"/>
  <c r="BA157" i="43"/>
  <c r="BR157" i="43"/>
  <c r="BY157" i="43"/>
  <c r="AT157" i="43"/>
  <c r="AW157" i="43"/>
  <c r="BQ157" i="43"/>
  <c r="M157" i="43"/>
  <c r="CE157" i="43"/>
  <c r="AP157" i="43"/>
  <c r="BG157" i="43"/>
  <c r="BW157" i="43"/>
  <c r="N157" i="43"/>
  <c r="BH157" i="43"/>
  <c r="BC157" i="43"/>
  <c r="BV157" i="43"/>
  <c r="AA157" i="43"/>
  <c r="CG157" i="43"/>
  <c r="BZ157" i="43"/>
  <c r="BE157" i="43"/>
  <c r="CB157" i="43"/>
  <c r="P157" i="43"/>
  <c r="BP157" i="43"/>
  <c r="K157" i="43"/>
  <c r="O157" i="43"/>
  <c r="F157" i="43"/>
  <c r="BN157" i="43"/>
  <c r="AU157" i="43"/>
  <c r="BX157" i="43"/>
  <c r="AS157" i="43"/>
  <c r="BI157" i="43"/>
  <c r="AQ157" i="43"/>
  <c r="CY157" i="43"/>
  <c r="BB157" i="43"/>
  <c r="BU157" i="43"/>
  <c r="I157" i="43"/>
  <c r="BD157" i="43"/>
  <c r="J157" i="43"/>
  <c r="CA157" i="43"/>
  <c r="AR157" i="43"/>
  <c r="CI157" i="43"/>
  <c r="G157" i="43"/>
  <c r="AX157" i="43"/>
  <c r="BO157" i="43"/>
  <c r="CH157" i="43"/>
  <c r="BL157" i="43"/>
  <c r="CF157" i="43"/>
  <c r="H157" i="43"/>
  <c r="CD157" i="43"/>
  <c r="AC157" i="43"/>
  <c r="BF157" i="43"/>
  <c r="L157" i="43"/>
  <c r="BM157" i="43"/>
  <c r="AZ157" i="43"/>
  <c r="BJ157" i="43"/>
  <c r="D45" i="4"/>
  <c r="F82" i="28"/>
  <c r="CR82" i="28" s="1"/>
  <c r="F70" i="28"/>
  <c r="CR70" i="28" s="1"/>
  <c r="F95" i="28"/>
  <c r="CR95" i="28" s="1"/>
  <c r="F81" i="28"/>
  <c r="CR81" i="28" s="1"/>
  <c r="F94" i="28"/>
  <c r="CR94" i="28" s="1"/>
  <c r="F58" i="28"/>
  <c r="CR58" i="28" s="1"/>
  <c r="F69" i="28"/>
  <c r="CR69" i="28" s="1"/>
  <c r="AZ177" i="41"/>
  <c r="AY40" i="4" s="1"/>
  <c r="BA177" i="41"/>
  <c r="AZ40" i="4" s="1"/>
  <c r="C40" i="4"/>
  <c r="E171" i="46" l="1"/>
  <c r="J536" i="47"/>
  <c r="B158" i="47" s="1"/>
  <c r="K544" i="43"/>
  <c r="B159" i="43" s="1"/>
  <c r="K171" i="43"/>
  <c r="J542" i="47"/>
  <c r="K542" i="47" s="1"/>
  <c r="B157" i="47" s="1"/>
  <c r="C173" i="43"/>
  <c r="AH166" i="47"/>
  <c r="AF166" i="47"/>
  <c r="AE166" i="47"/>
  <c r="V166" i="47"/>
  <c r="X166" i="47"/>
  <c r="H166" i="47"/>
  <c r="J166" i="47"/>
  <c r="O166" i="47"/>
  <c r="CG166" i="47"/>
  <c r="BQ166" i="47"/>
  <c r="BA166" i="47"/>
  <c r="CF166" i="47"/>
  <c r="BP166" i="47"/>
  <c r="AZ166" i="47"/>
  <c r="CI166" i="47"/>
  <c r="BS166" i="47"/>
  <c r="BC166" i="47"/>
  <c r="AB166" i="47"/>
  <c r="BV166" i="47"/>
  <c r="BF166" i="47"/>
  <c r="AO166" i="47"/>
  <c r="AK166" i="47"/>
  <c r="W166" i="47"/>
  <c r="T166" i="47"/>
  <c r="K166" i="47"/>
  <c r="BY166" i="47"/>
  <c r="AS166" i="47"/>
  <c r="BH166" i="47"/>
  <c r="CA166" i="47"/>
  <c r="AU166" i="47"/>
  <c r="BN166" i="47"/>
  <c r="AI166" i="47"/>
  <c r="S166" i="47"/>
  <c r="F166" i="47"/>
  <c r="BE166" i="47"/>
  <c r="BT166" i="47"/>
  <c r="AC166" i="47"/>
  <c r="BG166" i="47"/>
  <c r="BJ166" i="47"/>
  <c r="AD166" i="47"/>
  <c r="AM166" i="47"/>
  <c r="R166" i="47"/>
  <c r="U166" i="47"/>
  <c r="M166" i="47"/>
  <c r="D166" i="47"/>
  <c r="E166" i="47"/>
  <c r="N166" i="47"/>
  <c r="CC166" i="47"/>
  <c r="BM166" i="47"/>
  <c r="AW166" i="47"/>
  <c r="CB166" i="47"/>
  <c r="BL166" i="47"/>
  <c r="AV166" i="47"/>
  <c r="CE166" i="47"/>
  <c r="BO166" i="47"/>
  <c r="AY166" i="47"/>
  <c r="CH166" i="47"/>
  <c r="BR166" i="47"/>
  <c r="BB166" i="47"/>
  <c r="AA166" i="47"/>
  <c r="AJ166" i="47"/>
  <c r="Y166" i="47"/>
  <c r="P166" i="47"/>
  <c r="I166" i="47"/>
  <c r="BI166" i="47"/>
  <c r="BX166" i="47"/>
  <c r="AR166" i="47"/>
  <c r="BK166" i="47"/>
  <c r="CD166" i="47"/>
  <c r="AX166" i="47"/>
  <c r="AL166" i="47"/>
  <c r="AG166" i="47"/>
  <c r="Q166" i="47"/>
  <c r="L166" i="47"/>
  <c r="G166" i="47"/>
  <c r="AP166" i="47"/>
  <c r="BU166" i="47"/>
  <c r="CY166" i="47"/>
  <c r="BD166" i="47"/>
  <c r="BW166" i="47"/>
  <c r="AQ166" i="47"/>
  <c r="BZ166" i="47"/>
  <c r="AT166" i="47"/>
  <c r="AE167" i="47"/>
  <c r="F167" i="47"/>
  <c r="BQ167" i="47"/>
  <c r="AZ167" i="47"/>
  <c r="AB167" i="47"/>
  <c r="AM167" i="47"/>
  <c r="N167" i="47"/>
  <c r="AP167" i="47"/>
  <c r="BX167" i="47"/>
  <c r="BK167" i="47"/>
  <c r="AX167" i="47"/>
  <c r="BE167" i="47"/>
  <c r="BZ167" i="47"/>
  <c r="D167" i="47"/>
  <c r="CE167" i="47"/>
  <c r="AF167" i="47"/>
  <c r="H167" i="47"/>
  <c r="AI167" i="47"/>
  <c r="BB167" i="47"/>
  <c r="AQ167" i="47"/>
  <c r="BO167" i="47"/>
  <c r="AH167" i="47"/>
  <c r="L167" i="47"/>
  <c r="BA167" i="47"/>
  <c r="CI167" i="47"/>
  <c r="BV167" i="47"/>
  <c r="AD167" i="47"/>
  <c r="I167" i="47"/>
  <c r="BY167" i="47"/>
  <c r="BH167" i="47"/>
  <c r="AU167" i="47"/>
  <c r="AL167" i="47"/>
  <c r="BT167" i="47"/>
  <c r="AT167" i="47"/>
  <c r="CC167" i="47"/>
  <c r="AY167" i="47"/>
  <c r="AG167" i="47"/>
  <c r="CY167" i="47"/>
  <c r="P167" i="47"/>
  <c r="AK167" i="47"/>
  <c r="Q167" i="47"/>
  <c r="CH167" i="47"/>
  <c r="R167" i="47"/>
  <c r="CF167" i="47"/>
  <c r="BF167" i="47"/>
  <c r="K167" i="47"/>
  <c r="AR167" i="47"/>
  <c r="W167" i="47"/>
  <c r="V167" i="47"/>
  <c r="BR167" i="47"/>
  <c r="BW167" i="47"/>
  <c r="BU167" i="47"/>
  <c r="X167" i="47"/>
  <c r="BP167" i="47"/>
  <c r="AO167" i="47"/>
  <c r="O167" i="47"/>
  <c r="CA167" i="47"/>
  <c r="E167" i="47"/>
  <c r="S167" i="47"/>
  <c r="AA167" i="47"/>
  <c r="BJ167" i="47"/>
  <c r="BD167" i="47"/>
  <c r="G167" i="47"/>
  <c r="BS167" i="47"/>
  <c r="U167" i="47"/>
  <c r="BI167" i="47"/>
  <c r="CD167" i="47"/>
  <c r="AC167" i="47"/>
  <c r="AW167" i="47"/>
  <c r="Y167" i="47"/>
  <c r="BM167" i="47"/>
  <c r="M167" i="47"/>
  <c r="AJ167" i="47"/>
  <c r="CG167" i="47"/>
  <c r="BC167" i="47"/>
  <c r="T167" i="47"/>
  <c r="AS167" i="47"/>
  <c r="BN167" i="47"/>
  <c r="BG167" i="47"/>
  <c r="BL167" i="47"/>
  <c r="J167" i="47"/>
  <c r="AV167" i="47"/>
  <c r="CB167" i="47"/>
  <c r="C167" i="46"/>
  <c r="T165" i="47"/>
  <c r="H165" i="47"/>
  <c r="BX165" i="47"/>
  <c r="BK165" i="47"/>
  <c r="AX165" i="47"/>
  <c r="V165" i="47"/>
  <c r="CG165" i="47"/>
  <c r="BP165" i="47"/>
  <c r="BC165" i="47"/>
  <c r="AO165" i="47"/>
  <c r="O165" i="47"/>
  <c r="CB165" i="47"/>
  <c r="BB165" i="47"/>
  <c r="L165" i="47"/>
  <c r="BG165" i="47"/>
  <c r="W165" i="47"/>
  <c r="CE165" i="47"/>
  <c r="AI165" i="47"/>
  <c r="AA165" i="47"/>
  <c r="BU165" i="47"/>
  <c r="AJ165" i="47"/>
  <c r="Y165" i="47"/>
  <c r="BY165" i="47"/>
  <c r="BH165" i="47"/>
  <c r="AU165" i="47"/>
  <c r="AM165" i="47"/>
  <c r="K165" i="47"/>
  <c r="BQ165" i="47"/>
  <c r="AZ165" i="47"/>
  <c r="AB165" i="47"/>
  <c r="AF165" i="47"/>
  <c r="D165" i="47"/>
  <c r="AV165" i="47"/>
  <c r="X165" i="47"/>
  <c r="BE165" i="47"/>
  <c r="BZ165" i="47"/>
  <c r="J165" i="47"/>
  <c r="BR165" i="47"/>
  <c r="CC165" i="47"/>
  <c r="AK165" i="47"/>
  <c r="BD165" i="47"/>
  <c r="P165" i="47"/>
  <c r="AR165" i="47"/>
  <c r="AL165" i="47"/>
  <c r="BA165" i="47"/>
  <c r="BV165" i="47"/>
  <c r="AP165" i="47"/>
  <c r="U165" i="47"/>
  <c r="AT165" i="47"/>
  <c r="CY165" i="47"/>
  <c r="R165" i="47"/>
  <c r="I165" i="47"/>
  <c r="CA165" i="47"/>
  <c r="S165" i="47"/>
  <c r="CF165" i="47"/>
  <c r="BF165" i="47"/>
  <c r="BM165" i="47"/>
  <c r="G165" i="47"/>
  <c r="AH165" i="47"/>
  <c r="AQ165" i="47"/>
  <c r="N165" i="47"/>
  <c r="AE165" i="47"/>
  <c r="BI165" i="47"/>
  <c r="CD165" i="47"/>
  <c r="E165" i="47"/>
  <c r="CI165" i="47"/>
  <c r="AD165" i="47"/>
  <c r="BO165" i="47"/>
  <c r="BT165" i="47"/>
  <c r="F165" i="47"/>
  <c r="BL165" i="47"/>
  <c r="BW165" i="47"/>
  <c r="AG165" i="47"/>
  <c r="AS165" i="47"/>
  <c r="BN165" i="47"/>
  <c r="M165" i="47"/>
  <c r="BS165" i="47"/>
  <c r="Q165" i="47"/>
  <c r="CH165" i="47"/>
  <c r="AC165" i="47"/>
  <c r="AW165" i="47"/>
  <c r="AY165" i="47"/>
  <c r="BJ165" i="47"/>
  <c r="AI168" i="47"/>
  <c r="F168" i="47"/>
  <c r="AU168" i="47"/>
  <c r="CG168" i="47"/>
  <c r="BP168" i="47"/>
  <c r="U168" i="47"/>
  <c r="H168" i="47"/>
  <c r="AB168" i="47"/>
  <c r="BY168" i="47"/>
  <c r="BH168" i="47"/>
  <c r="O168" i="47"/>
  <c r="AT168" i="47"/>
  <c r="T168" i="47"/>
  <c r="AY168" i="47"/>
  <c r="BT168" i="47"/>
  <c r="J168" i="47"/>
  <c r="AQ168" i="47"/>
  <c r="AH168" i="47"/>
  <c r="BD168" i="47"/>
  <c r="R168" i="47"/>
  <c r="CY168" i="47"/>
  <c r="X168" i="47"/>
  <c r="D168" i="47"/>
  <c r="CD168" i="47"/>
  <c r="BQ168" i="47"/>
  <c r="AZ168" i="47"/>
  <c r="W168" i="47"/>
  <c r="CI168" i="47"/>
  <c r="BV168" i="47"/>
  <c r="BI168" i="47"/>
  <c r="AR168" i="47"/>
  <c r="L168" i="47"/>
  <c r="BM168" i="47"/>
  <c r="G168" i="47"/>
  <c r="BR168" i="47"/>
  <c r="AC168" i="47"/>
  <c r="P168" i="47"/>
  <c r="BJ168" i="47"/>
  <c r="Y168" i="47"/>
  <c r="AJ168" i="47"/>
  <c r="M168" i="47"/>
  <c r="AL168" i="47"/>
  <c r="CA168" i="47"/>
  <c r="BA168" i="47"/>
  <c r="N168" i="47"/>
  <c r="BF168" i="47"/>
  <c r="AK168" i="47"/>
  <c r="CB168" i="47"/>
  <c r="AA168" i="47"/>
  <c r="AP168" i="47"/>
  <c r="CH168" i="47"/>
  <c r="BO168" i="47"/>
  <c r="AG168" i="47"/>
  <c r="BK168" i="47"/>
  <c r="CF168" i="47"/>
  <c r="E168" i="47"/>
  <c r="AO168" i="47"/>
  <c r="Q168" i="47"/>
  <c r="AV168" i="47"/>
  <c r="BE168" i="47"/>
  <c r="BW168" i="47"/>
  <c r="BU168" i="47"/>
  <c r="BB168" i="47"/>
  <c r="S168" i="47"/>
  <c r="BN168" i="47"/>
  <c r="AD168" i="47"/>
  <c r="BS168" i="47"/>
  <c r="AS168" i="47"/>
  <c r="BG168" i="47"/>
  <c r="I168" i="47"/>
  <c r="AM168" i="47"/>
  <c r="CC168" i="47"/>
  <c r="BL168" i="47"/>
  <c r="K168" i="47"/>
  <c r="AX168" i="47"/>
  <c r="AE168" i="47"/>
  <c r="BC168" i="47"/>
  <c r="BX168" i="47"/>
  <c r="BZ168" i="47"/>
  <c r="CE168" i="47"/>
  <c r="V168" i="47"/>
  <c r="AW168" i="47"/>
  <c r="AF168" i="47"/>
  <c r="AJ169" i="47"/>
  <c r="Y169" i="47"/>
  <c r="AP169" i="47"/>
  <c r="AB169" i="47"/>
  <c r="BY169" i="47"/>
  <c r="BH169" i="47"/>
  <c r="T169" i="47"/>
  <c r="M169" i="47"/>
  <c r="CD169" i="47"/>
  <c r="BQ169" i="47"/>
  <c r="AZ169" i="47"/>
  <c r="E169" i="47"/>
  <c r="BU169" i="47"/>
  <c r="O169" i="47"/>
  <c r="AT169" i="47"/>
  <c r="AI169" i="47"/>
  <c r="AY169" i="47"/>
  <c r="BT169" i="47"/>
  <c r="BW169" i="47"/>
  <c r="AG169" i="47"/>
  <c r="AQ169" i="47"/>
  <c r="BF169" i="47"/>
  <c r="AS169" i="47"/>
  <c r="AE169" i="47"/>
  <c r="D169" i="47"/>
  <c r="CI169" i="47"/>
  <c r="BV169" i="47"/>
  <c r="BI169" i="47"/>
  <c r="AR169" i="47"/>
  <c r="U169" i="47"/>
  <c r="CA169" i="47"/>
  <c r="BN169" i="47"/>
  <c r="BA169" i="47"/>
  <c r="AL169" i="47"/>
  <c r="BO169" i="47"/>
  <c r="CY169" i="47"/>
  <c r="I169" i="47"/>
  <c r="BM169" i="47"/>
  <c r="R169" i="47"/>
  <c r="BR169" i="47"/>
  <c r="AC169" i="47"/>
  <c r="BJ169" i="47"/>
  <c r="AH169" i="47"/>
  <c r="CC169" i="47"/>
  <c r="AK169" i="47"/>
  <c r="N169" i="47"/>
  <c r="S169" i="47"/>
  <c r="J169" i="47"/>
  <c r="BS169" i="47"/>
  <c r="AM169" i="47"/>
  <c r="BK169" i="47"/>
  <c r="CF169" i="47"/>
  <c r="CH169" i="47"/>
  <c r="BG169" i="47"/>
  <c r="G169" i="47"/>
  <c r="Q169" i="47"/>
  <c r="X169" i="47"/>
  <c r="BC169" i="47"/>
  <c r="AD169" i="47"/>
  <c r="AU169" i="47"/>
  <c r="BP169" i="47"/>
  <c r="BB169" i="47"/>
  <c r="BZ169" i="47"/>
  <c r="CE169" i="47"/>
  <c r="F169" i="47"/>
  <c r="P169" i="47"/>
  <c r="AO169" i="47"/>
  <c r="AX169" i="47"/>
  <c r="W169" i="47"/>
  <c r="BD169" i="47"/>
  <c r="CB169" i="47"/>
  <c r="AA169" i="47"/>
  <c r="AW169" i="47"/>
  <c r="BL169" i="47"/>
  <c r="L169" i="47"/>
  <c r="BX169" i="47"/>
  <c r="K169" i="47"/>
  <c r="CG169" i="47"/>
  <c r="H169" i="47"/>
  <c r="V169" i="47"/>
  <c r="AV169" i="47"/>
  <c r="BE169" i="47"/>
  <c r="AF169" i="47"/>
  <c r="C169" i="46"/>
  <c r="C168" i="46"/>
  <c r="C165" i="46"/>
  <c r="C166" i="46"/>
  <c r="AL158" i="46"/>
  <c r="S158" i="46"/>
  <c r="U158" i="46"/>
  <c r="AH158" i="46"/>
  <c r="AK158" i="46"/>
  <c r="AJ158" i="46"/>
  <c r="Q158" i="46"/>
  <c r="X158" i="46"/>
  <c r="AD158" i="46"/>
  <c r="AG158" i="46"/>
  <c r="AF158" i="46"/>
  <c r="AM158" i="46"/>
  <c r="T158" i="46"/>
  <c r="W158" i="46"/>
  <c r="V158" i="46"/>
  <c r="Y158" i="46"/>
  <c r="AI158" i="46"/>
  <c r="R158" i="46"/>
  <c r="AE158" i="46"/>
  <c r="K158" i="46"/>
  <c r="P158" i="46"/>
  <c r="F158" i="46"/>
  <c r="BU158" i="46"/>
  <c r="AB158" i="46"/>
  <c r="BV158" i="46"/>
  <c r="BF158" i="46"/>
  <c r="AO158" i="46"/>
  <c r="BS158" i="46"/>
  <c r="BW158" i="46"/>
  <c r="BQ158" i="46"/>
  <c r="CY158" i="46"/>
  <c r="BT158" i="46"/>
  <c r="BD158" i="46"/>
  <c r="AC158" i="46"/>
  <c r="AY158" i="46"/>
  <c r="E158" i="46"/>
  <c r="AP158" i="46"/>
  <c r="O158" i="46"/>
  <c r="L158" i="46"/>
  <c r="CE158" i="46"/>
  <c r="BZ158" i="46"/>
  <c r="AT158" i="46"/>
  <c r="AW158" i="46"/>
  <c r="AQ158" i="46"/>
  <c r="BH158" i="46"/>
  <c r="BO158" i="46"/>
  <c r="G158" i="46"/>
  <c r="J158" i="46"/>
  <c r="N158" i="46"/>
  <c r="BM158" i="46"/>
  <c r="CH158" i="46"/>
  <c r="BR158" i="46"/>
  <c r="BB158" i="46"/>
  <c r="AA158" i="46"/>
  <c r="BK158" i="46"/>
  <c r="BG158" i="46"/>
  <c r="BI158" i="46"/>
  <c r="CF158" i="46"/>
  <c r="BP158" i="46"/>
  <c r="AZ158" i="46"/>
  <c r="CI158" i="46"/>
  <c r="M158" i="46"/>
  <c r="D158" i="46"/>
  <c r="BE158" i="46"/>
  <c r="CD158" i="46"/>
  <c r="BN158" i="46"/>
  <c r="AX158" i="46"/>
  <c r="CG158" i="46"/>
  <c r="BC158" i="46"/>
  <c r="AS158" i="46"/>
  <c r="BA158" i="46"/>
  <c r="CB158" i="46"/>
  <c r="BL158" i="46"/>
  <c r="AV158" i="46"/>
  <c r="CC158" i="46"/>
  <c r="H158" i="46"/>
  <c r="I158" i="46"/>
  <c r="AU158" i="46"/>
  <c r="BJ158" i="46"/>
  <c r="CA158" i="46"/>
  <c r="BY158" i="46"/>
  <c r="BX158" i="46"/>
  <c r="AR158" i="46"/>
  <c r="AQ155" i="47"/>
  <c r="BL155" i="47"/>
  <c r="X155" i="47"/>
  <c r="CG155" i="47"/>
  <c r="AU155" i="47"/>
  <c r="BQ155" i="47"/>
  <c r="BJ155" i="47"/>
  <c r="V155" i="47"/>
  <c r="AT155" i="47"/>
  <c r="CD155" i="47"/>
  <c r="AE155" i="47"/>
  <c r="F155" i="47"/>
  <c r="AA155" i="47"/>
  <c r="BD155" i="47"/>
  <c r="N155" i="47"/>
  <c r="AF155" i="47"/>
  <c r="I155" i="47"/>
  <c r="BH155" i="47"/>
  <c r="BO155" i="47"/>
  <c r="G155" i="47"/>
  <c r="T155" i="47"/>
  <c r="C155" i="46"/>
  <c r="BE155" i="47"/>
  <c r="AY155" i="47"/>
  <c r="AR155" i="47"/>
  <c r="BK155" i="47"/>
  <c r="AX155" i="47"/>
  <c r="AB155" i="47"/>
  <c r="BM155" i="47"/>
  <c r="CY155" i="47"/>
  <c r="Q155" i="47"/>
  <c r="AJ155" i="47"/>
  <c r="AL155" i="47"/>
  <c r="H155" i="47"/>
  <c r="BY155" i="47"/>
  <c r="K155" i="47"/>
  <c r="E155" i="47"/>
  <c r="M155" i="47"/>
  <c r="J155" i="47"/>
  <c r="AO155" i="47"/>
  <c r="BV155" i="47"/>
  <c r="AS155" i="47"/>
  <c r="P155" i="47"/>
  <c r="CB155" i="47"/>
  <c r="L155" i="47"/>
  <c r="CE155" i="47"/>
  <c r="AP155" i="47"/>
  <c r="D155" i="47"/>
  <c r="O155" i="47"/>
  <c r="W155" i="47"/>
  <c r="U155" i="47"/>
  <c r="AD155" i="47"/>
  <c r="AG155" i="47"/>
  <c r="AM155" i="47"/>
  <c r="BW155" i="47"/>
  <c r="BA155" i="47"/>
  <c r="BX155" i="47"/>
  <c r="BN155" i="47"/>
  <c r="BF155" i="47"/>
  <c r="CH155" i="47"/>
  <c r="BR155" i="47"/>
  <c r="BU155" i="47"/>
  <c r="R155" i="47"/>
  <c r="AI155" i="47"/>
  <c r="BG155" i="47"/>
  <c r="BC155" i="47"/>
  <c r="CA155" i="47"/>
  <c r="AC155" i="47"/>
  <c r="BB155" i="47"/>
  <c r="BZ155" i="47"/>
  <c r="CI155" i="47"/>
  <c r="BI155" i="47"/>
  <c r="AZ155" i="47"/>
  <c r="CC155" i="47"/>
  <c r="BT155" i="47"/>
  <c r="CF155" i="47"/>
  <c r="AW155" i="47"/>
  <c r="BP155" i="47"/>
  <c r="AV155" i="47"/>
  <c r="BS155" i="47"/>
  <c r="S155" i="47"/>
  <c r="Y155" i="47"/>
  <c r="AK155" i="47"/>
  <c r="C158" i="44"/>
  <c r="C158" i="45"/>
  <c r="W26" i="4"/>
  <c r="X26" i="4"/>
  <c r="V26" i="4"/>
  <c r="U26" i="4"/>
  <c r="AL162" i="47"/>
  <c r="AH162" i="47"/>
  <c r="AD162" i="47"/>
  <c r="AK162" i="47"/>
  <c r="AG162" i="47"/>
  <c r="AF162" i="47"/>
  <c r="AJ162" i="47"/>
  <c r="AI162" i="47"/>
  <c r="AE162" i="47"/>
  <c r="AM162" i="47"/>
  <c r="AK154" i="47"/>
  <c r="AG154" i="47"/>
  <c r="AM154" i="47"/>
  <c r="AH154" i="47"/>
  <c r="AJ154" i="47"/>
  <c r="AD154" i="47"/>
  <c r="AI154" i="47"/>
  <c r="AF154" i="47"/>
  <c r="AL154" i="47"/>
  <c r="AE154" i="47"/>
  <c r="AM161" i="46"/>
  <c r="AI161" i="46"/>
  <c r="AE161" i="46"/>
  <c r="AL161" i="46"/>
  <c r="AH161" i="46"/>
  <c r="AD161" i="46"/>
  <c r="AG161" i="46"/>
  <c r="AK161" i="46"/>
  <c r="AJ161" i="46"/>
  <c r="AF161" i="46"/>
  <c r="AL157" i="45"/>
  <c r="AH157" i="45"/>
  <c r="AD157" i="45"/>
  <c r="AM157" i="45"/>
  <c r="AI157" i="45"/>
  <c r="AE157" i="45"/>
  <c r="AG157" i="45"/>
  <c r="AJ157" i="45"/>
  <c r="AK157" i="45"/>
  <c r="AF157" i="45"/>
  <c r="AJ150" i="45"/>
  <c r="AF150" i="45"/>
  <c r="AK150" i="45"/>
  <c r="AG150" i="45"/>
  <c r="AI150" i="45"/>
  <c r="AL150" i="45"/>
  <c r="AD150" i="45"/>
  <c r="AM150" i="45"/>
  <c r="AH150" i="45"/>
  <c r="AE150" i="45"/>
  <c r="AL151" i="45"/>
  <c r="AH151" i="45"/>
  <c r="AD151" i="45"/>
  <c r="AM151" i="45"/>
  <c r="AI151" i="45"/>
  <c r="AE151" i="45"/>
  <c r="AG151" i="45"/>
  <c r="AJ151" i="45"/>
  <c r="AK151" i="45"/>
  <c r="AF151" i="45"/>
  <c r="AJ156" i="45"/>
  <c r="AF156" i="45"/>
  <c r="AK156" i="45"/>
  <c r="AG156" i="45"/>
  <c r="AI156" i="45"/>
  <c r="AL156" i="45"/>
  <c r="AD156" i="45"/>
  <c r="AE156" i="45"/>
  <c r="AM156" i="45"/>
  <c r="AH156" i="45"/>
  <c r="AK157" i="44"/>
  <c r="AG157" i="44"/>
  <c r="AM157" i="44"/>
  <c r="AH157" i="44"/>
  <c r="AL157" i="44"/>
  <c r="AF157" i="44"/>
  <c r="AD157" i="44"/>
  <c r="AJ157" i="44"/>
  <c r="AI157" i="44"/>
  <c r="AE157" i="44"/>
  <c r="AM150" i="44"/>
  <c r="AI150" i="44"/>
  <c r="AE150" i="44"/>
  <c r="AJ150" i="44"/>
  <c r="AD150" i="44"/>
  <c r="AH150" i="44"/>
  <c r="AK150" i="44"/>
  <c r="AG150" i="44"/>
  <c r="AF150" i="44"/>
  <c r="AL150" i="44"/>
  <c r="AM156" i="44"/>
  <c r="AI156" i="44"/>
  <c r="AE156" i="44"/>
  <c r="AL156" i="44"/>
  <c r="AG156" i="44"/>
  <c r="AK156" i="44"/>
  <c r="AF156" i="44"/>
  <c r="AJ156" i="44"/>
  <c r="AH156" i="44"/>
  <c r="AD156" i="44"/>
  <c r="AK151" i="44"/>
  <c r="AG151" i="44"/>
  <c r="AJ151" i="44"/>
  <c r="AE151" i="44"/>
  <c r="AI151" i="44"/>
  <c r="AD151" i="44"/>
  <c r="AL151" i="44"/>
  <c r="AH151" i="44"/>
  <c r="AF151" i="44"/>
  <c r="AM151" i="44"/>
  <c r="W162" i="47"/>
  <c r="S162" i="47"/>
  <c r="V162" i="47"/>
  <c r="R162" i="47"/>
  <c r="U162" i="47"/>
  <c r="T162" i="47"/>
  <c r="Y162" i="47"/>
  <c r="Q162" i="47"/>
  <c r="X162" i="47"/>
  <c r="V154" i="47"/>
  <c r="R154" i="47"/>
  <c r="X154" i="47"/>
  <c r="S154" i="47"/>
  <c r="W154" i="47"/>
  <c r="Q154" i="47"/>
  <c r="T154" i="47"/>
  <c r="Y154" i="47"/>
  <c r="U154" i="47"/>
  <c r="V161" i="46"/>
  <c r="R161" i="46"/>
  <c r="Y161" i="46"/>
  <c r="U161" i="46"/>
  <c r="Q161" i="46"/>
  <c r="T161" i="46"/>
  <c r="S161" i="46"/>
  <c r="X161" i="46"/>
  <c r="W161" i="46"/>
  <c r="W157" i="45"/>
  <c r="U157" i="45"/>
  <c r="Q157" i="45"/>
  <c r="Y157" i="45"/>
  <c r="T157" i="45"/>
  <c r="T171" i="45" s="1"/>
  <c r="S157" i="45"/>
  <c r="X157" i="45"/>
  <c r="R157" i="45"/>
  <c r="V157" i="45"/>
  <c r="V156" i="45"/>
  <c r="R156" i="45"/>
  <c r="X156" i="45"/>
  <c r="S156" i="45"/>
  <c r="W156" i="45"/>
  <c r="Q156" i="45"/>
  <c r="U156" i="45"/>
  <c r="T156" i="45"/>
  <c r="Y156" i="45"/>
  <c r="X157" i="44"/>
  <c r="T157" i="44"/>
  <c r="T171" i="44" s="1"/>
  <c r="U157" i="44"/>
  <c r="Y157" i="44"/>
  <c r="S157" i="44"/>
  <c r="W157" i="44"/>
  <c r="R157" i="44"/>
  <c r="V157" i="44"/>
  <c r="Q157" i="44"/>
  <c r="Y156" i="44"/>
  <c r="U156" i="44"/>
  <c r="Q156" i="44"/>
  <c r="V156" i="44"/>
  <c r="X156" i="44"/>
  <c r="S156" i="44"/>
  <c r="W156" i="44"/>
  <c r="R156" i="44"/>
  <c r="T156" i="44"/>
  <c r="S68" i="28"/>
  <c r="DE68" i="28" s="1"/>
  <c r="BH154" i="47"/>
  <c r="BY154" i="47"/>
  <c r="CD154" i="47"/>
  <c r="BE154" i="47"/>
  <c r="CG154" i="47"/>
  <c r="BJ154" i="47"/>
  <c r="AA154" i="47"/>
  <c r="I154" i="47"/>
  <c r="AW154" i="47"/>
  <c r="G154" i="47"/>
  <c r="BM154" i="47"/>
  <c r="BP154" i="47"/>
  <c r="O154" i="47"/>
  <c r="CH154" i="47"/>
  <c r="P154" i="47"/>
  <c r="J154" i="47"/>
  <c r="F154" i="47"/>
  <c r="BR154" i="47"/>
  <c r="BU154" i="47"/>
  <c r="K154" i="47"/>
  <c r="BK154" i="47"/>
  <c r="BW154" i="47"/>
  <c r="BN154" i="47"/>
  <c r="BG154" i="47"/>
  <c r="CB154" i="47"/>
  <c r="BI154" i="47"/>
  <c r="CC154" i="47"/>
  <c r="D154" i="47"/>
  <c r="BB154" i="47"/>
  <c r="CI154" i="47"/>
  <c r="AP154" i="47"/>
  <c r="M154" i="47"/>
  <c r="BF154" i="47"/>
  <c r="AO154" i="47"/>
  <c r="CE154" i="47"/>
  <c r="AU154" i="47"/>
  <c r="N154" i="47"/>
  <c r="AB154" i="47"/>
  <c r="AS154" i="47"/>
  <c r="AC154" i="47"/>
  <c r="CY154" i="47"/>
  <c r="BO154" i="47"/>
  <c r="E154" i="47"/>
  <c r="AQ154" i="47"/>
  <c r="AY154" i="47"/>
  <c r="AX154" i="47"/>
  <c r="BZ154" i="47"/>
  <c r="BC154" i="47"/>
  <c r="BX154" i="47"/>
  <c r="CF154" i="47"/>
  <c r="CA154" i="47"/>
  <c r="BQ154" i="47"/>
  <c r="BV154" i="47"/>
  <c r="BT154" i="47"/>
  <c r="BD154" i="47"/>
  <c r="AT154" i="47"/>
  <c r="AZ154" i="47"/>
  <c r="BS154" i="47"/>
  <c r="BA154" i="47"/>
  <c r="AR154" i="47"/>
  <c r="L154" i="47"/>
  <c r="AV154" i="47"/>
  <c r="BL154" i="47"/>
  <c r="H154" i="47"/>
  <c r="C154" i="46"/>
  <c r="P162" i="47"/>
  <c r="M162" i="47"/>
  <c r="F162" i="47"/>
  <c r="J162" i="47"/>
  <c r="BP162" i="47"/>
  <c r="L162" i="47"/>
  <c r="G162" i="47"/>
  <c r="O162" i="47"/>
  <c r="I162" i="47"/>
  <c r="CC162" i="47"/>
  <c r="BM162" i="47"/>
  <c r="AW162" i="47"/>
  <c r="CB162" i="47"/>
  <c r="BL162" i="47"/>
  <c r="AV162" i="47"/>
  <c r="CE162" i="47"/>
  <c r="BO162" i="47"/>
  <c r="AY162" i="47"/>
  <c r="CH162" i="47"/>
  <c r="BR162" i="47"/>
  <c r="BB162" i="47"/>
  <c r="AA162" i="47"/>
  <c r="H162" i="47"/>
  <c r="E162" i="47"/>
  <c r="AP162" i="47"/>
  <c r="BY162" i="47"/>
  <c r="BI162" i="47"/>
  <c r="AS162" i="47"/>
  <c r="BX162" i="47"/>
  <c r="BH162" i="47"/>
  <c r="AR162" i="47"/>
  <c r="CA162" i="47"/>
  <c r="BK162" i="47"/>
  <c r="AU162" i="47"/>
  <c r="CD162" i="47"/>
  <c r="BN162" i="47"/>
  <c r="AX162" i="47"/>
  <c r="CG162" i="47"/>
  <c r="CF162" i="47"/>
  <c r="AZ162" i="47"/>
  <c r="BS162" i="47"/>
  <c r="AB162" i="47"/>
  <c r="BV162" i="47"/>
  <c r="AO162" i="47"/>
  <c r="D162" i="47"/>
  <c r="K162" i="47"/>
  <c r="N162" i="47"/>
  <c r="BU162" i="47"/>
  <c r="BE162" i="47"/>
  <c r="CY162" i="47"/>
  <c r="BT162" i="47"/>
  <c r="BD162" i="47"/>
  <c r="AC162" i="47"/>
  <c r="BW162" i="47"/>
  <c r="BG162" i="47"/>
  <c r="AQ162" i="47"/>
  <c r="BZ162" i="47"/>
  <c r="BJ162" i="47"/>
  <c r="AT162" i="47"/>
  <c r="BQ162" i="47"/>
  <c r="BA162" i="47"/>
  <c r="CI162" i="47"/>
  <c r="BC162" i="47"/>
  <c r="BF162" i="47"/>
  <c r="C162" i="46"/>
  <c r="F161" i="46"/>
  <c r="M161" i="46"/>
  <c r="D161" i="46"/>
  <c r="CE161" i="46"/>
  <c r="BO161" i="46"/>
  <c r="AY161" i="46"/>
  <c r="CH161" i="46"/>
  <c r="BR161" i="46"/>
  <c r="BB161" i="46"/>
  <c r="AA161" i="46"/>
  <c r="BU161" i="46"/>
  <c r="BE161" i="46"/>
  <c r="CY161" i="46"/>
  <c r="BT161" i="46"/>
  <c r="BD161" i="46"/>
  <c r="AC161" i="46"/>
  <c r="N161" i="46"/>
  <c r="I161" i="46"/>
  <c r="BW161" i="46"/>
  <c r="BG161" i="46"/>
  <c r="AQ161" i="46"/>
  <c r="BZ161" i="46"/>
  <c r="BJ161" i="46"/>
  <c r="AT161" i="46"/>
  <c r="CC161" i="46"/>
  <c r="BM161" i="46"/>
  <c r="AW161" i="46"/>
  <c r="CB161" i="46"/>
  <c r="BL161" i="46"/>
  <c r="AV161" i="46"/>
  <c r="J161" i="46"/>
  <c r="O161" i="46"/>
  <c r="G161" i="46"/>
  <c r="AP161" i="46"/>
  <c r="BS161" i="46"/>
  <c r="AB161" i="46"/>
  <c r="BF161" i="46"/>
  <c r="BY161" i="46"/>
  <c r="AS161" i="46"/>
  <c r="BX161" i="46"/>
  <c r="AR161" i="46"/>
  <c r="P161" i="46"/>
  <c r="H161" i="46"/>
  <c r="L161" i="46"/>
  <c r="CA161" i="46"/>
  <c r="BK161" i="46"/>
  <c r="AU161" i="46"/>
  <c r="CD161" i="46"/>
  <c r="BN161" i="46"/>
  <c r="AX161" i="46"/>
  <c r="CG161" i="46"/>
  <c r="BQ161" i="46"/>
  <c r="BA161" i="46"/>
  <c r="CF161" i="46"/>
  <c r="BP161" i="46"/>
  <c r="AZ161" i="46"/>
  <c r="K161" i="46"/>
  <c r="E161" i="46"/>
  <c r="CI161" i="46"/>
  <c r="BC161" i="46"/>
  <c r="BV161" i="46"/>
  <c r="AO161" i="46"/>
  <c r="BI161" i="46"/>
  <c r="BH161" i="46"/>
  <c r="C161" i="45"/>
  <c r="C161" i="44"/>
  <c r="H42" i="4"/>
  <c r="J93" i="28" s="1"/>
  <c r="CV93" i="28" s="1"/>
  <c r="F26" i="4"/>
  <c r="M26" i="4"/>
  <c r="N26" i="4"/>
  <c r="C94" i="45"/>
  <c r="E26" i="4"/>
  <c r="G26" i="4"/>
  <c r="G25" i="4"/>
  <c r="M25" i="4"/>
  <c r="N25" i="4"/>
  <c r="E25" i="4"/>
  <c r="F25" i="4"/>
  <c r="B94" i="46"/>
  <c r="D94" i="46" s="1"/>
  <c r="C94" i="46" s="1"/>
  <c r="B151" i="46"/>
  <c r="B150" i="46"/>
  <c r="C231" i="44"/>
  <c r="BG150" i="45"/>
  <c r="CE150" i="45"/>
  <c r="BI150" i="45"/>
  <c r="AW150" i="45"/>
  <c r="D150" i="45"/>
  <c r="BE150" i="45"/>
  <c r="AB150" i="45"/>
  <c r="AU150" i="45"/>
  <c r="BA150" i="45"/>
  <c r="AA150" i="45"/>
  <c r="BU150" i="45"/>
  <c r="AQ150" i="45"/>
  <c r="AX150" i="45"/>
  <c r="BN150" i="45"/>
  <c r="CD150" i="45"/>
  <c r="AC150" i="45"/>
  <c r="BY150" i="45"/>
  <c r="BW150" i="45"/>
  <c r="AO150" i="45"/>
  <c r="AR150" i="45"/>
  <c r="BM150" i="45"/>
  <c r="AV150" i="45"/>
  <c r="BX150" i="45"/>
  <c r="BC150" i="45"/>
  <c r="BR150" i="45"/>
  <c r="CF150" i="45"/>
  <c r="CI150" i="45"/>
  <c r="BO150" i="45"/>
  <c r="BD150" i="45"/>
  <c r="BF150" i="45"/>
  <c r="BS150" i="45"/>
  <c r="BV150" i="45"/>
  <c r="CG150" i="45"/>
  <c r="AY150" i="45"/>
  <c r="BT150" i="45"/>
  <c r="BH150" i="45"/>
  <c r="CB150" i="45"/>
  <c r="CH150" i="45"/>
  <c r="BB150" i="45"/>
  <c r="AZ150" i="45"/>
  <c r="AP150" i="45"/>
  <c r="BQ150" i="45"/>
  <c r="AS150" i="45"/>
  <c r="AT150" i="45"/>
  <c r="BJ150" i="45"/>
  <c r="BL150" i="45"/>
  <c r="BP150" i="45"/>
  <c r="BZ150" i="45"/>
  <c r="CC150" i="45"/>
  <c r="BK150" i="45"/>
  <c r="CA150" i="45"/>
  <c r="BR151" i="45"/>
  <c r="BS151" i="45"/>
  <c r="BM151" i="45"/>
  <c r="AT151" i="45"/>
  <c r="BC151" i="45"/>
  <c r="BB151" i="45"/>
  <c r="CA151" i="45"/>
  <c r="CD151" i="45"/>
  <c r="CE151" i="45"/>
  <c r="BZ151" i="45"/>
  <c r="AB151" i="45"/>
  <c r="BU151" i="45"/>
  <c r="AV151" i="45"/>
  <c r="BH151" i="45"/>
  <c r="CH151" i="45"/>
  <c r="BW151" i="45"/>
  <c r="BY151" i="45"/>
  <c r="BF151" i="45"/>
  <c r="AW151" i="45"/>
  <c r="AZ151" i="45"/>
  <c r="BT151" i="45"/>
  <c r="CB151" i="45"/>
  <c r="AS151" i="45"/>
  <c r="CI151" i="45"/>
  <c r="AC151" i="45"/>
  <c r="BJ151" i="45"/>
  <c r="BI151" i="45"/>
  <c r="BQ151" i="45"/>
  <c r="AU151" i="45"/>
  <c r="AR151" i="45"/>
  <c r="BL151" i="45"/>
  <c r="CC151" i="45"/>
  <c r="BG151" i="45"/>
  <c r="BD151" i="45"/>
  <c r="AP151" i="45"/>
  <c r="BA151" i="45"/>
  <c r="AX151" i="45"/>
  <c r="BO151" i="45"/>
  <c r="BV151" i="45"/>
  <c r="AO151" i="45"/>
  <c r="CF151" i="45"/>
  <c r="BK151" i="45"/>
  <c r="D151" i="45"/>
  <c r="BN151" i="45"/>
  <c r="BX151" i="45"/>
  <c r="BE151" i="45"/>
  <c r="CG151" i="45"/>
  <c r="AQ151" i="45"/>
  <c r="AA151" i="45"/>
  <c r="BP151" i="45"/>
  <c r="AY151" i="45"/>
  <c r="CF150" i="44"/>
  <c r="AR150" i="44"/>
  <c r="CE150" i="44"/>
  <c r="BP150" i="44"/>
  <c r="AC150" i="44"/>
  <c r="BT150" i="44"/>
  <c r="BB150" i="44"/>
  <c r="AA150" i="44"/>
  <c r="BQ150" i="44"/>
  <c r="BS150" i="44"/>
  <c r="AO150" i="44"/>
  <c r="BV150" i="44"/>
  <c r="BY150" i="44"/>
  <c r="CB150" i="44"/>
  <c r="BK150" i="44"/>
  <c r="CA150" i="44"/>
  <c r="BL150" i="44"/>
  <c r="AZ150" i="44"/>
  <c r="AQ150" i="44"/>
  <c r="BW150" i="44"/>
  <c r="BE150" i="44"/>
  <c r="BD150" i="44"/>
  <c r="AB150" i="44"/>
  <c r="BN150" i="44"/>
  <c r="AW150" i="44"/>
  <c r="BU150" i="44"/>
  <c r="BC150" i="44"/>
  <c r="CI150" i="44"/>
  <c r="AY150" i="44"/>
  <c r="D150" i="44"/>
  <c r="AP150" i="44"/>
  <c r="CD150" i="44"/>
  <c r="BM150" i="44"/>
  <c r="CC150" i="44"/>
  <c r="BH150" i="44"/>
  <c r="AT150" i="44"/>
  <c r="BZ150" i="44"/>
  <c r="BJ150" i="44"/>
  <c r="AS150" i="44"/>
  <c r="BO150" i="44"/>
  <c r="CG150" i="44"/>
  <c r="AU150" i="44"/>
  <c r="BA150" i="44"/>
  <c r="AV150" i="44"/>
  <c r="CH150" i="44"/>
  <c r="BI150" i="44"/>
  <c r="BR150" i="44"/>
  <c r="AX150" i="44"/>
  <c r="BX150" i="44"/>
  <c r="BG150" i="44"/>
  <c r="BF150" i="44"/>
  <c r="BX151" i="44"/>
  <c r="CC151" i="44"/>
  <c r="BN151" i="44"/>
  <c r="BV151" i="44"/>
  <c r="BU151" i="44"/>
  <c r="BE151" i="44"/>
  <c r="BK151" i="44"/>
  <c r="BA151" i="44"/>
  <c r="AQ151" i="44"/>
  <c r="BR151" i="44"/>
  <c r="AP151" i="44"/>
  <c r="CI151" i="44"/>
  <c r="AT151" i="44"/>
  <c r="AW151" i="44"/>
  <c r="AR151" i="44"/>
  <c r="CD151" i="44"/>
  <c r="CA151" i="44"/>
  <c r="BS151" i="44"/>
  <c r="BB151" i="44"/>
  <c r="AO151" i="44"/>
  <c r="AA151" i="44"/>
  <c r="BP151" i="44"/>
  <c r="BD151" i="44"/>
  <c r="AC151" i="44"/>
  <c r="BT151" i="44"/>
  <c r="AU151" i="44"/>
  <c r="BQ151" i="44"/>
  <c r="BZ151" i="44"/>
  <c r="BF151" i="44"/>
  <c r="AZ151" i="44"/>
  <c r="BL151" i="44"/>
  <c r="BC151" i="44"/>
  <c r="BH151" i="44"/>
  <c r="BM151" i="44"/>
  <c r="CE151" i="44"/>
  <c r="AB151" i="44"/>
  <c r="AS151" i="44"/>
  <c r="BY151" i="44"/>
  <c r="CG151" i="44"/>
  <c r="CH151" i="44"/>
  <c r="AX151" i="44"/>
  <c r="BO151" i="44"/>
  <c r="CB151" i="44"/>
  <c r="AY151" i="44"/>
  <c r="D151" i="44"/>
  <c r="BG151" i="44"/>
  <c r="BW151" i="44"/>
  <c r="BJ151" i="44"/>
  <c r="AV151" i="44"/>
  <c r="CF151" i="44"/>
  <c r="BI151" i="44"/>
  <c r="C150" i="43"/>
  <c r="C151" i="43"/>
  <c r="C160" i="47"/>
  <c r="O156" i="45"/>
  <c r="AS156" i="45"/>
  <c r="AA156" i="45"/>
  <c r="AQ156" i="45"/>
  <c r="BR156" i="45"/>
  <c r="K156" i="45"/>
  <c r="CA156" i="45"/>
  <c r="BK156" i="45"/>
  <c r="BH156" i="45"/>
  <c r="AZ156" i="45"/>
  <c r="BJ156" i="45"/>
  <c r="G156" i="45"/>
  <c r="I156" i="45"/>
  <c r="AY156" i="45"/>
  <c r="BX156" i="45"/>
  <c r="BT156" i="45"/>
  <c r="BP156" i="45"/>
  <c r="BG156" i="45"/>
  <c r="D156" i="45"/>
  <c r="BW156" i="45"/>
  <c r="AT156" i="45"/>
  <c r="BL156" i="45"/>
  <c r="BM156" i="45"/>
  <c r="CG156" i="45"/>
  <c r="BC156" i="45"/>
  <c r="CE156" i="45"/>
  <c r="L156" i="45"/>
  <c r="BV156" i="45"/>
  <c r="AP156" i="45"/>
  <c r="BY156" i="45"/>
  <c r="BN156" i="45"/>
  <c r="CY156" i="45"/>
  <c r="BU156" i="45"/>
  <c r="AB156" i="45"/>
  <c r="CH156" i="45"/>
  <c r="BD156" i="45"/>
  <c r="BA156" i="45"/>
  <c r="AU156" i="45"/>
  <c r="BF156" i="45"/>
  <c r="E156" i="45"/>
  <c r="F156" i="45"/>
  <c r="AX156" i="45"/>
  <c r="J156" i="45"/>
  <c r="BQ156" i="45"/>
  <c r="BZ156" i="45"/>
  <c r="CF156" i="45"/>
  <c r="AW156" i="45"/>
  <c r="BS156" i="45"/>
  <c r="AC156" i="45"/>
  <c r="H156" i="45"/>
  <c r="BE156" i="45"/>
  <c r="BO156" i="45"/>
  <c r="AR156" i="45"/>
  <c r="CD156" i="45"/>
  <c r="BI156" i="45"/>
  <c r="AV156" i="45"/>
  <c r="BB156" i="45"/>
  <c r="P156" i="45"/>
  <c r="M156" i="45"/>
  <c r="CI156" i="45"/>
  <c r="AO156" i="45"/>
  <c r="CC156" i="45"/>
  <c r="CB156" i="45"/>
  <c r="N156" i="45"/>
  <c r="AC157" i="45"/>
  <c r="AV157" i="45"/>
  <c r="AO157" i="45"/>
  <c r="BT157" i="45"/>
  <c r="BO157" i="45"/>
  <c r="BE157" i="45"/>
  <c r="O157" i="45"/>
  <c r="BW157" i="45"/>
  <c r="CE157" i="45"/>
  <c r="E157" i="45"/>
  <c r="M157" i="45"/>
  <c r="F157" i="45"/>
  <c r="N157" i="45"/>
  <c r="AA157" i="45"/>
  <c r="AX157" i="45"/>
  <c r="CA157" i="45"/>
  <c r="H157" i="45"/>
  <c r="J157" i="45"/>
  <c r="AT157" i="45"/>
  <c r="CC157" i="45"/>
  <c r="G157" i="45"/>
  <c r="BD157" i="45"/>
  <c r="BV157" i="45"/>
  <c r="BA157" i="45"/>
  <c r="BI157" i="45"/>
  <c r="AZ157" i="45"/>
  <c r="BP157" i="45"/>
  <c r="CG157" i="45"/>
  <c r="D157" i="45"/>
  <c r="BC157" i="45"/>
  <c r="CY157" i="45"/>
  <c r="BS157" i="45"/>
  <c r="CB157" i="45"/>
  <c r="AY157" i="45"/>
  <c r="AP157" i="45"/>
  <c r="BZ157" i="45"/>
  <c r="CH157" i="45"/>
  <c r="AR157" i="45"/>
  <c r="BU157" i="45"/>
  <c r="BG157" i="45"/>
  <c r="BB157" i="45"/>
  <c r="CD157" i="45"/>
  <c r="BH157" i="45"/>
  <c r="BJ157" i="45"/>
  <c r="BR157" i="45"/>
  <c r="BK157" i="45"/>
  <c r="BQ157" i="45"/>
  <c r="BY157" i="45"/>
  <c r="CF157" i="45"/>
  <c r="AW157" i="45"/>
  <c r="K157" i="45"/>
  <c r="P157" i="45"/>
  <c r="AU157" i="45"/>
  <c r="BM157" i="45"/>
  <c r="L157" i="45"/>
  <c r="I157" i="45"/>
  <c r="BN157" i="45"/>
  <c r="BL157" i="45"/>
  <c r="BF157" i="45"/>
  <c r="AB157" i="45"/>
  <c r="AS157" i="45"/>
  <c r="CI157" i="45"/>
  <c r="AQ157" i="45"/>
  <c r="BX157" i="45"/>
  <c r="L156" i="44"/>
  <c r="BY156" i="44"/>
  <c r="H156" i="44"/>
  <c r="CY156" i="44"/>
  <c r="CH156" i="44"/>
  <c r="AV156" i="44"/>
  <c r="CG156" i="44"/>
  <c r="AC156" i="44"/>
  <c r="CE156" i="44"/>
  <c r="BI156" i="44"/>
  <c r="BW156" i="44"/>
  <c r="BJ156" i="44"/>
  <c r="BA156" i="44"/>
  <c r="BK156" i="44"/>
  <c r="K156" i="44"/>
  <c r="BZ156" i="44"/>
  <c r="CI156" i="44"/>
  <c r="BU156" i="44"/>
  <c r="BG156" i="44"/>
  <c r="AS156" i="44"/>
  <c r="AP156" i="44"/>
  <c r="AU156" i="44"/>
  <c r="AZ156" i="44"/>
  <c r="BO156" i="44"/>
  <c r="AA156" i="44"/>
  <c r="AT156" i="44"/>
  <c r="BC156" i="44"/>
  <c r="AO156" i="44"/>
  <c r="BB156" i="44"/>
  <c r="BV156" i="44"/>
  <c r="CF156" i="44"/>
  <c r="P156" i="44"/>
  <c r="G156" i="44"/>
  <c r="N156" i="44"/>
  <c r="BN156" i="44"/>
  <c r="CC156" i="44"/>
  <c r="AW156" i="44"/>
  <c r="D156" i="44"/>
  <c r="BP156" i="44"/>
  <c r="M156" i="44"/>
  <c r="F156" i="44"/>
  <c r="CD156" i="44"/>
  <c r="CA156" i="44"/>
  <c r="BT156" i="44"/>
  <c r="AX156" i="44"/>
  <c r="J156" i="44"/>
  <c r="BH156" i="44"/>
  <c r="BL156" i="44"/>
  <c r="BD156" i="44"/>
  <c r="AB156" i="44"/>
  <c r="BE156" i="44"/>
  <c r="CB156" i="44"/>
  <c r="BF156" i="44"/>
  <c r="AR156" i="44"/>
  <c r="AQ156" i="44"/>
  <c r="BM156" i="44"/>
  <c r="O156" i="44"/>
  <c r="BQ156" i="44"/>
  <c r="BR156" i="44"/>
  <c r="AY156" i="44"/>
  <c r="E156" i="44"/>
  <c r="I156" i="44"/>
  <c r="BS156" i="44"/>
  <c r="BX156" i="44"/>
  <c r="AT157" i="44"/>
  <c r="AV157" i="44"/>
  <c r="AO157" i="44"/>
  <c r="BC157" i="44"/>
  <c r="AS157" i="44"/>
  <c r="BH157" i="44"/>
  <c r="AQ157" i="44"/>
  <c r="BA157" i="44"/>
  <c r="BI157" i="44"/>
  <c r="BL157" i="44"/>
  <c r="BM157" i="44"/>
  <c r="CC157" i="44"/>
  <c r="L157" i="44"/>
  <c r="M157" i="44"/>
  <c r="CB157" i="44"/>
  <c r="BU157" i="44"/>
  <c r="BT157" i="44"/>
  <c r="BN157" i="44"/>
  <c r="AA157" i="44"/>
  <c r="AZ157" i="44"/>
  <c r="CI157" i="44"/>
  <c r="BO157" i="44"/>
  <c r="BK157" i="44"/>
  <c r="CD157" i="44"/>
  <c r="K157" i="44"/>
  <c r="AY157" i="44"/>
  <c r="BP157" i="44"/>
  <c r="O157" i="44"/>
  <c r="BG157" i="44"/>
  <c r="BX157" i="44"/>
  <c r="H157" i="44"/>
  <c r="F157" i="44"/>
  <c r="CH157" i="44"/>
  <c r="CG157" i="44"/>
  <c r="AU157" i="44"/>
  <c r="BJ157" i="44"/>
  <c r="I157" i="44"/>
  <c r="BS157" i="44"/>
  <c r="E157" i="44"/>
  <c r="BD157" i="44"/>
  <c r="BV157" i="44"/>
  <c r="BY157" i="44"/>
  <c r="BZ157" i="44"/>
  <c r="G157" i="44"/>
  <c r="P157" i="44"/>
  <c r="BE157" i="44"/>
  <c r="AW157" i="44"/>
  <c r="AR157" i="44"/>
  <c r="BW157" i="44"/>
  <c r="J157" i="44"/>
  <c r="CY157" i="44"/>
  <c r="BF157" i="44"/>
  <c r="CA157" i="44"/>
  <c r="N157" i="44"/>
  <c r="CF157" i="44"/>
  <c r="BQ157" i="44"/>
  <c r="BR157" i="44"/>
  <c r="AC157" i="44"/>
  <c r="AB157" i="44"/>
  <c r="AP157" i="44"/>
  <c r="AX157" i="44"/>
  <c r="D157" i="44"/>
  <c r="BB157" i="44"/>
  <c r="CE157" i="44"/>
  <c r="C27" i="4"/>
  <c r="C156" i="43"/>
  <c r="C157" i="43"/>
  <c r="D46" i="4"/>
  <c r="F97" i="28" s="1"/>
  <c r="CR97" i="28" s="1"/>
  <c r="F83" i="28"/>
  <c r="CR83" i="28" s="1"/>
  <c r="F96" i="28"/>
  <c r="CR96" i="28" s="1"/>
  <c r="C42" i="4"/>
  <c r="C41" i="4"/>
  <c r="E91" i="28"/>
  <c r="E66" i="28"/>
  <c r="E45" i="28"/>
  <c r="E78" i="28"/>
  <c r="E55" i="28"/>
  <c r="E36" i="28"/>
  <c r="E171" i="47" l="1"/>
  <c r="K544" i="45"/>
  <c r="B159" i="45" s="1"/>
  <c r="K171" i="45"/>
  <c r="K544" i="44"/>
  <c r="B159" i="44" s="1"/>
  <c r="K171" i="44"/>
  <c r="C173" i="45"/>
  <c r="C173" i="44"/>
  <c r="C169" i="47"/>
  <c r="C165" i="47"/>
  <c r="C168" i="47"/>
  <c r="C167" i="47"/>
  <c r="C166" i="47"/>
  <c r="AG158" i="47"/>
  <c r="AF158" i="47"/>
  <c r="AI158" i="47"/>
  <c r="AL158" i="47"/>
  <c r="U158" i="47"/>
  <c r="X158" i="47"/>
  <c r="W158" i="47"/>
  <c r="AE158" i="47"/>
  <c r="AH158" i="47"/>
  <c r="Q158" i="47"/>
  <c r="T158" i="47"/>
  <c r="S158" i="47"/>
  <c r="V158" i="47"/>
  <c r="AD158" i="47"/>
  <c r="AK158" i="47"/>
  <c r="AJ158" i="47"/>
  <c r="AM158" i="47"/>
  <c r="R158" i="47"/>
  <c r="Y158" i="47"/>
  <c r="J158" i="47"/>
  <c r="BR158" i="47"/>
  <c r="BY158" i="47"/>
  <c r="AR158" i="47"/>
  <c r="AU158" i="47"/>
  <c r="BG158" i="47"/>
  <c r="K158" i="47"/>
  <c r="BF158" i="47"/>
  <c r="CA158" i="47"/>
  <c r="CD158" i="47"/>
  <c r="BA158" i="47"/>
  <c r="BD158" i="47"/>
  <c r="N158" i="47"/>
  <c r="CF158" i="47"/>
  <c r="BU158" i="47"/>
  <c r="CB158" i="47"/>
  <c r="BM158" i="47"/>
  <c r="AA158" i="47"/>
  <c r="BX158" i="47"/>
  <c r="G158" i="47"/>
  <c r="AT158" i="47"/>
  <c r="CG158" i="47"/>
  <c r="AP158" i="47"/>
  <c r="AY158" i="47"/>
  <c r="M158" i="47"/>
  <c r="AX158" i="47"/>
  <c r="CY158" i="47"/>
  <c r="BJ158" i="47"/>
  <c r="BE158" i="47"/>
  <c r="AO158" i="47"/>
  <c r="E158" i="47"/>
  <c r="BB158" i="47"/>
  <c r="AQ158" i="47"/>
  <c r="BS158" i="47"/>
  <c r="BZ158" i="47"/>
  <c r="BP158" i="47"/>
  <c r="F158" i="47"/>
  <c r="BO158" i="47"/>
  <c r="D158" i="47"/>
  <c r="BN158" i="47"/>
  <c r="BQ158" i="47"/>
  <c r="AC158" i="47"/>
  <c r="O158" i="47"/>
  <c r="AZ158" i="47"/>
  <c r="BV158" i="47"/>
  <c r="AV158" i="47"/>
  <c r="BK158" i="47"/>
  <c r="AW158" i="47"/>
  <c r="H158" i="47"/>
  <c r="CH158" i="47"/>
  <c r="BI158" i="47"/>
  <c r="BH158" i="47"/>
  <c r="CC158" i="47"/>
  <c r="BW158" i="47"/>
  <c r="L158" i="47"/>
  <c r="AB158" i="47"/>
  <c r="BL158" i="47"/>
  <c r="BC158" i="47"/>
  <c r="CE158" i="47"/>
  <c r="BT158" i="47"/>
  <c r="P158" i="47"/>
  <c r="AS158" i="47"/>
  <c r="I158" i="47"/>
  <c r="CI158" i="47"/>
  <c r="C158" i="46"/>
  <c r="C155" i="47"/>
  <c r="AM161" i="47"/>
  <c r="AI161" i="47"/>
  <c r="AE161" i="47"/>
  <c r="AJ161" i="47"/>
  <c r="AD161" i="47"/>
  <c r="AK161" i="47"/>
  <c r="AH161" i="47"/>
  <c r="AG161" i="47"/>
  <c r="AL161" i="47"/>
  <c r="AF161" i="47"/>
  <c r="AJ156" i="46"/>
  <c r="AF156" i="46"/>
  <c r="AL156" i="46"/>
  <c r="AG156" i="46"/>
  <c r="AI156" i="46"/>
  <c r="AH156" i="46"/>
  <c r="AM156" i="46"/>
  <c r="AE156" i="46"/>
  <c r="AK156" i="46"/>
  <c r="AD156" i="46"/>
  <c r="AL151" i="46"/>
  <c r="AH151" i="46"/>
  <c r="AD151" i="46"/>
  <c r="AJ151" i="46"/>
  <c r="AE151" i="46"/>
  <c r="AK151" i="46"/>
  <c r="AI151" i="46"/>
  <c r="AG151" i="46"/>
  <c r="AM151" i="46"/>
  <c r="AF151" i="46"/>
  <c r="AM157" i="46"/>
  <c r="AI157" i="46"/>
  <c r="AL157" i="46"/>
  <c r="AH157" i="46"/>
  <c r="AD157" i="46"/>
  <c r="AG157" i="46"/>
  <c r="AF157" i="46"/>
  <c r="AE157" i="46"/>
  <c r="AK157" i="46"/>
  <c r="AJ157" i="46"/>
  <c r="AJ150" i="46"/>
  <c r="AF150" i="46"/>
  <c r="AI150" i="46"/>
  <c r="AD150" i="46"/>
  <c r="AM150" i="46"/>
  <c r="AG150" i="46"/>
  <c r="AL150" i="46"/>
  <c r="AE150" i="46"/>
  <c r="AK150" i="46"/>
  <c r="AH150" i="46"/>
  <c r="X161" i="47"/>
  <c r="T161" i="47"/>
  <c r="W161" i="47"/>
  <c r="S161" i="47"/>
  <c r="V161" i="47"/>
  <c r="U161" i="47"/>
  <c r="R161" i="47"/>
  <c r="Y161" i="47"/>
  <c r="Q161" i="47"/>
  <c r="W156" i="46"/>
  <c r="S156" i="46"/>
  <c r="V156" i="46"/>
  <c r="R156" i="46"/>
  <c r="T156" i="46"/>
  <c r="Y156" i="46"/>
  <c r="Q156" i="46"/>
  <c r="X156" i="46"/>
  <c r="U156" i="46"/>
  <c r="V157" i="46"/>
  <c r="R157" i="46"/>
  <c r="Y157" i="46"/>
  <c r="U157" i="46"/>
  <c r="Q157" i="46"/>
  <c r="S157" i="46"/>
  <c r="X157" i="46"/>
  <c r="T157" i="46"/>
  <c r="T171" i="46" s="1"/>
  <c r="W157" i="46"/>
  <c r="S57" i="28"/>
  <c r="DE57" i="28" s="1"/>
  <c r="S93" i="28"/>
  <c r="DE93" i="28" s="1"/>
  <c r="S80" i="28"/>
  <c r="DE80" i="28" s="1"/>
  <c r="S70" i="28"/>
  <c r="DE70" i="28" s="1"/>
  <c r="S47" i="28"/>
  <c r="DE47" i="28" s="1"/>
  <c r="S58" i="28"/>
  <c r="DE58" i="28" s="1"/>
  <c r="O53" i="6"/>
  <c r="D26" i="4"/>
  <c r="B36" i="6"/>
  <c r="B38" i="6"/>
  <c r="C154" i="47"/>
  <c r="C162" i="47"/>
  <c r="O161" i="47"/>
  <c r="L161" i="47"/>
  <c r="E161" i="47"/>
  <c r="M161" i="47"/>
  <c r="BY161" i="47"/>
  <c r="BI161" i="47"/>
  <c r="AS161" i="47"/>
  <c r="BX161" i="47"/>
  <c r="BH161" i="47"/>
  <c r="AR161" i="47"/>
  <c r="CA161" i="47"/>
  <c r="BK161" i="47"/>
  <c r="AU161" i="47"/>
  <c r="CD161" i="47"/>
  <c r="BN161" i="47"/>
  <c r="AX161" i="47"/>
  <c r="G161" i="47"/>
  <c r="H161" i="47"/>
  <c r="CG161" i="47"/>
  <c r="BA161" i="47"/>
  <c r="BP161" i="47"/>
  <c r="CI161" i="47"/>
  <c r="BC161" i="47"/>
  <c r="BV161" i="47"/>
  <c r="AO161" i="47"/>
  <c r="N161" i="47"/>
  <c r="BM161" i="47"/>
  <c r="CB161" i="47"/>
  <c r="AV161" i="47"/>
  <c r="BO161" i="47"/>
  <c r="CH161" i="47"/>
  <c r="BB161" i="47"/>
  <c r="K161" i="47"/>
  <c r="F161" i="47"/>
  <c r="I161" i="47"/>
  <c r="D161" i="47"/>
  <c r="AP161" i="47"/>
  <c r="BU161" i="47"/>
  <c r="BE161" i="47"/>
  <c r="CY161" i="47"/>
  <c r="BT161" i="47"/>
  <c r="BD161" i="47"/>
  <c r="AC161" i="47"/>
  <c r="BW161" i="47"/>
  <c r="BG161" i="47"/>
  <c r="AQ161" i="47"/>
  <c r="BZ161" i="47"/>
  <c r="BJ161" i="47"/>
  <c r="AT161" i="47"/>
  <c r="P161" i="47"/>
  <c r="BQ161" i="47"/>
  <c r="CF161" i="47"/>
  <c r="AZ161" i="47"/>
  <c r="BS161" i="47"/>
  <c r="AB161" i="47"/>
  <c r="BF161" i="47"/>
  <c r="J161" i="47"/>
  <c r="CC161" i="47"/>
  <c r="AW161" i="47"/>
  <c r="BL161" i="47"/>
  <c r="CE161" i="47"/>
  <c r="AY161" i="47"/>
  <c r="BR161" i="47"/>
  <c r="AA161" i="47"/>
  <c r="C161" i="46"/>
  <c r="AN12" i="4"/>
  <c r="AN11" i="4"/>
  <c r="D25" i="4"/>
  <c r="B94" i="47"/>
  <c r="D94" i="47" s="1"/>
  <c r="C94" i="47" s="1"/>
  <c r="B151" i="47"/>
  <c r="B150" i="47"/>
  <c r="AW150" i="46"/>
  <c r="CB150" i="46"/>
  <c r="AX150" i="46"/>
  <c r="AC150" i="46"/>
  <c r="BR150" i="46"/>
  <c r="AV150" i="46"/>
  <c r="BU150" i="46"/>
  <c r="BB150" i="46"/>
  <c r="BM150" i="46"/>
  <c r="BT150" i="46"/>
  <c r="BA150" i="46"/>
  <c r="AT150" i="46"/>
  <c r="CD150" i="46"/>
  <c r="AZ150" i="46"/>
  <c r="BY150" i="46"/>
  <c r="BO150" i="46"/>
  <c r="BI150" i="46"/>
  <c r="BZ150" i="46"/>
  <c r="BJ150" i="46"/>
  <c r="AP150" i="46"/>
  <c r="D150" i="46"/>
  <c r="BD150" i="46"/>
  <c r="BL150" i="46"/>
  <c r="BC150" i="46"/>
  <c r="AY150" i="46"/>
  <c r="BQ150" i="46"/>
  <c r="CI150" i="46"/>
  <c r="AR150" i="46"/>
  <c r="AU150" i="46"/>
  <c r="BG150" i="46"/>
  <c r="CE150" i="46"/>
  <c r="BW150" i="46"/>
  <c r="BN150" i="46"/>
  <c r="BV150" i="46"/>
  <c r="AQ150" i="46"/>
  <c r="BK150" i="46"/>
  <c r="BF150" i="46"/>
  <c r="BX150" i="46"/>
  <c r="CC150" i="46"/>
  <c r="BE150" i="46"/>
  <c r="AA150" i="46"/>
  <c r="BS150" i="46"/>
  <c r="BH150" i="46"/>
  <c r="AS150" i="46"/>
  <c r="CF150" i="46"/>
  <c r="AO150" i="46"/>
  <c r="CH150" i="46"/>
  <c r="CG150" i="46"/>
  <c r="AB150" i="46"/>
  <c r="CA150" i="46"/>
  <c r="BP150" i="46"/>
  <c r="BE151" i="46"/>
  <c r="AA151" i="46"/>
  <c r="CD151" i="46"/>
  <c r="BU151" i="46"/>
  <c r="BT151" i="46"/>
  <c r="CH151" i="46"/>
  <c r="CE151" i="46"/>
  <c r="D151" i="46"/>
  <c r="AB151" i="46"/>
  <c r="BR151" i="46"/>
  <c r="AY151" i="46"/>
  <c r="BN151" i="46"/>
  <c r="BJ151" i="46"/>
  <c r="AX151" i="46"/>
  <c r="BD151" i="46"/>
  <c r="BA151" i="46"/>
  <c r="CC151" i="46"/>
  <c r="AT151" i="46"/>
  <c r="BZ151" i="46"/>
  <c r="BV151" i="46"/>
  <c r="CI151" i="46"/>
  <c r="AQ151" i="46"/>
  <c r="BI151" i="46"/>
  <c r="BY151" i="46"/>
  <c r="CA151" i="46"/>
  <c r="CF151" i="46"/>
  <c r="BH151" i="46"/>
  <c r="BF151" i="46"/>
  <c r="AC151" i="46"/>
  <c r="BS151" i="46"/>
  <c r="AZ151" i="46"/>
  <c r="AO151" i="46"/>
  <c r="BG151" i="46"/>
  <c r="BW151" i="46"/>
  <c r="BQ151" i="46"/>
  <c r="AP151" i="46"/>
  <c r="BP151" i="46"/>
  <c r="AV151" i="46"/>
  <c r="BK151" i="46"/>
  <c r="AR151" i="46"/>
  <c r="BB151" i="46"/>
  <c r="AS151" i="46"/>
  <c r="AW151" i="46"/>
  <c r="AU151" i="46"/>
  <c r="BM151" i="46"/>
  <c r="CG151" i="46"/>
  <c r="BL151" i="46"/>
  <c r="CB151" i="46"/>
  <c r="BX151" i="46"/>
  <c r="BC151" i="46"/>
  <c r="BO151" i="46"/>
  <c r="C150" i="45"/>
  <c r="C151" i="45"/>
  <c r="C151" i="44"/>
  <c r="C150" i="44"/>
  <c r="H44" i="4"/>
  <c r="H43" i="4"/>
  <c r="J68" i="28"/>
  <c r="CV68" i="28" s="1"/>
  <c r="J57" i="28"/>
  <c r="CV57" i="28" s="1"/>
  <c r="J47" i="28"/>
  <c r="CV47" i="28" s="1"/>
  <c r="J80" i="28"/>
  <c r="CV80" i="28" s="1"/>
  <c r="BC156" i="46"/>
  <c r="M156" i="46"/>
  <c r="K156" i="46"/>
  <c r="AW156" i="46"/>
  <c r="AU156" i="46"/>
  <c r="AT156" i="46"/>
  <c r="BK156" i="46"/>
  <c r="BQ156" i="46"/>
  <c r="AP156" i="46"/>
  <c r="BV156" i="46"/>
  <c r="AV156" i="46"/>
  <c r="H156" i="46"/>
  <c r="BS156" i="46"/>
  <c r="BI156" i="46"/>
  <c r="AZ156" i="46"/>
  <c r="AX156" i="46"/>
  <c r="CY156" i="46"/>
  <c r="CB156" i="46"/>
  <c r="P156" i="46"/>
  <c r="CC156" i="46"/>
  <c r="BE156" i="46"/>
  <c r="BL156" i="46"/>
  <c r="CH156" i="46"/>
  <c r="AQ156" i="46"/>
  <c r="BU156" i="46"/>
  <c r="CD156" i="46"/>
  <c r="D156" i="46"/>
  <c r="CA156" i="46"/>
  <c r="BM156" i="46"/>
  <c r="AO156" i="46"/>
  <c r="CI156" i="46"/>
  <c r="F156" i="46"/>
  <c r="BF156" i="46"/>
  <c r="CF156" i="46"/>
  <c r="AS156" i="46"/>
  <c r="BA156" i="46"/>
  <c r="AA156" i="46"/>
  <c r="BZ156" i="46"/>
  <c r="CE156" i="46"/>
  <c r="I156" i="46"/>
  <c r="J156" i="46"/>
  <c r="BN156" i="46"/>
  <c r="BW156" i="46"/>
  <c r="BD156" i="46"/>
  <c r="CG156" i="46"/>
  <c r="AR156" i="46"/>
  <c r="BP156" i="46"/>
  <c r="BO156" i="46"/>
  <c r="BG156" i="46"/>
  <c r="AY156" i="46"/>
  <c r="O156" i="46"/>
  <c r="BX156" i="46"/>
  <c r="L156" i="46"/>
  <c r="BT156" i="46"/>
  <c r="AC156" i="46"/>
  <c r="BY156" i="46"/>
  <c r="BB156" i="46"/>
  <c r="N156" i="46"/>
  <c r="G156" i="46"/>
  <c r="AB156" i="46"/>
  <c r="BH156" i="46"/>
  <c r="BR156" i="46"/>
  <c r="BJ156" i="46"/>
  <c r="E156" i="46"/>
  <c r="F157" i="46"/>
  <c r="BN157" i="46"/>
  <c r="AP157" i="46"/>
  <c r="G157" i="46"/>
  <c r="BB157" i="46"/>
  <c r="BY157" i="46"/>
  <c r="H157" i="46"/>
  <c r="AS157" i="46"/>
  <c r="AR157" i="46"/>
  <c r="BC157" i="46"/>
  <c r="AQ157" i="46"/>
  <c r="BU157" i="46"/>
  <c r="E157" i="46"/>
  <c r="AC157" i="46"/>
  <c r="J157" i="46"/>
  <c r="CA157" i="46"/>
  <c r="AV157" i="46"/>
  <c r="AZ157" i="46"/>
  <c r="BP157" i="46"/>
  <c r="BT157" i="46"/>
  <c r="BE157" i="46"/>
  <c r="CG157" i="46"/>
  <c r="BA157" i="46"/>
  <c r="AB157" i="46"/>
  <c r="BM157" i="46"/>
  <c r="AA157" i="46"/>
  <c r="BD157" i="46"/>
  <c r="BL157" i="46"/>
  <c r="CB157" i="46"/>
  <c r="BQ157" i="46"/>
  <c r="CE157" i="46"/>
  <c r="P157" i="46"/>
  <c r="N157" i="46"/>
  <c r="BI157" i="46"/>
  <c r="BZ157" i="46"/>
  <c r="AX157" i="46"/>
  <c r="AT157" i="46"/>
  <c r="M157" i="46"/>
  <c r="D157" i="46"/>
  <c r="BS157" i="46"/>
  <c r="BG157" i="46"/>
  <c r="BR157" i="46"/>
  <c r="O157" i="46"/>
  <c r="AO157" i="46"/>
  <c r="BV157" i="46"/>
  <c r="BK157" i="46"/>
  <c r="CF157" i="46"/>
  <c r="CY157" i="46"/>
  <c r="BJ157" i="46"/>
  <c r="L157" i="46"/>
  <c r="CI157" i="46"/>
  <c r="BW157" i="46"/>
  <c r="I157" i="46"/>
  <c r="AU157" i="46"/>
  <c r="BF157" i="46"/>
  <c r="AY157" i="46"/>
  <c r="CC157" i="46"/>
  <c r="BH157" i="46"/>
  <c r="BX157" i="46"/>
  <c r="AW157" i="46"/>
  <c r="BO157" i="46"/>
  <c r="K157" i="46"/>
  <c r="CH157" i="46"/>
  <c r="CD157" i="46"/>
  <c r="C157" i="45"/>
  <c r="C29" i="4"/>
  <c r="C156" i="45"/>
  <c r="C28" i="4"/>
  <c r="C156" i="44"/>
  <c r="C157" i="44"/>
  <c r="CQ55" i="28"/>
  <c r="CQ78" i="28"/>
  <c r="CQ36" i="28"/>
  <c r="CQ66" i="28"/>
  <c r="CQ91" i="28"/>
  <c r="CQ45" i="28"/>
  <c r="C44" i="4"/>
  <c r="E93" i="28"/>
  <c r="CQ93" i="28" s="1"/>
  <c r="E68" i="28"/>
  <c r="CQ68" i="28" s="1"/>
  <c r="E80" i="28"/>
  <c r="CQ80" i="28" s="1"/>
  <c r="E47" i="28"/>
  <c r="CQ47" i="28" s="1"/>
  <c r="E57" i="28"/>
  <c r="CQ57" i="28" s="1"/>
  <c r="E67" i="28"/>
  <c r="CQ67" i="28" s="1"/>
  <c r="E79" i="28"/>
  <c r="CQ79" i="28" s="1"/>
  <c r="E92" i="28"/>
  <c r="CQ92" i="28" s="1"/>
  <c r="E46" i="28"/>
  <c r="CQ46" i="28" s="1"/>
  <c r="E56" i="28"/>
  <c r="CQ56" i="28" s="1"/>
  <c r="E37" i="28"/>
  <c r="CQ37" i="28" s="1"/>
  <c r="C43" i="4"/>
  <c r="K544" i="46" l="1"/>
  <c r="B159" i="46" s="1"/>
  <c r="K171" i="46"/>
  <c r="C173" i="46"/>
  <c r="C158" i="47"/>
  <c r="AM157" i="47"/>
  <c r="AI157" i="47"/>
  <c r="AE157" i="47"/>
  <c r="AJ157" i="47"/>
  <c r="AD157" i="47"/>
  <c r="AH157" i="47"/>
  <c r="AG157" i="47"/>
  <c r="AL157" i="47"/>
  <c r="AF157" i="47"/>
  <c r="AK157" i="47"/>
  <c r="AK150" i="47"/>
  <c r="AG150" i="47"/>
  <c r="AL150" i="47"/>
  <c r="AF150" i="47"/>
  <c r="AI150" i="47"/>
  <c r="AH150" i="47"/>
  <c r="AM150" i="47"/>
  <c r="AJ150" i="47"/>
  <c r="AE150" i="47"/>
  <c r="AD150" i="47"/>
  <c r="AK156" i="47"/>
  <c r="AG156" i="47"/>
  <c r="AI156" i="47"/>
  <c r="AD156" i="47"/>
  <c r="AL156" i="47"/>
  <c r="AE156" i="47"/>
  <c r="AJ156" i="47"/>
  <c r="AH156" i="47"/>
  <c r="AM156" i="47"/>
  <c r="AF156" i="47"/>
  <c r="AM151" i="47"/>
  <c r="AI151" i="47"/>
  <c r="AE151" i="47"/>
  <c r="AL151" i="47"/>
  <c r="AG151" i="47"/>
  <c r="AF151" i="47"/>
  <c r="AK151" i="47"/>
  <c r="AD151" i="47"/>
  <c r="AJ151" i="47"/>
  <c r="AH151" i="47"/>
  <c r="O54" i="6"/>
  <c r="S95" i="28"/>
  <c r="DE95" i="28" s="1"/>
  <c r="X157" i="47"/>
  <c r="T157" i="47"/>
  <c r="T171" i="47" s="1"/>
  <c r="W157" i="47"/>
  <c r="S157" i="47"/>
  <c r="R157" i="47"/>
  <c r="Y157" i="47"/>
  <c r="Q157" i="47"/>
  <c r="U157" i="47"/>
  <c r="V157" i="47"/>
  <c r="S82" i="28"/>
  <c r="DE82" i="28" s="1"/>
  <c r="Y156" i="47"/>
  <c r="U156" i="47"/>
  <c r="Q156" i="47"/>
  <c r="X156" i="47"/>
  <c r="T156" i="47"/>
  <c r="S156" i="47"/>
  <c r="R156" i="47"/>
  <c r="W156" i="47"/>
  <c r="V156" i="47"/>
  <c r="O55" i="6"/>
  <c r="S96" i="28"/>
  <c r="DE96" i="28" s="1"/>
  <c r="S81" i="28"/>
  <c r="DE81" i="28" s="1"/>
  <c r="S94" i="28"/>
  <c r="DE94" i="28" s="1"/>
  <c r="S69" i="28"/>
  <c r="DE69" i="28" s="1"/>
  <c r="B37" i="6"/>
  <c r="B39" i="6"/>
  <c r="C161" i="47"/>
  <c r="AY151" i="47"/>
  <c r="CE151" i="47"/>
  <c r="BP151" i="47"/>
  <c r="BI151" i="47"/>
  <c r="BF151" i="47"/>
  <c r="BV151" i="47"/>
  <c r="BC151" i="47"/>
  <c r="D151" i="47"/>
  <c r="AS151" i="47"/>
  <c r="BY151" i="47"/>
  <c r="AZ151" i="47"/>
  <c r="AU151" i="47"/>
  <c r="BH151" i="47"/>
  <c r="CG151" i="47"/>
  <c r="BD151" i="47"/>
  <c r="BJ151" i="47"/>
  <c r="BG151" i="47"/>
  <c r="AW151" i="47"/>
  <c r="BQ151" i="47"/>
  <c r="AB151" i="47"/>
  <c r="BM151" i="47"/>
  <c r="CA151" i="47"/>
  <c r="BA151" i="47"/>
  <c r="BN151" i="47"/>
  <c r="CF151" i="47"/>
  <c r="AP151" i="47"/>
  <c r="CI151" i="47"/>
  <c r="CB151" i="47"/>
  <c r="AA151" i="47"/>
  <c r="BR151" i="47"/>
  <c r="CH151" i="47"/>
  <c r="BO151" i="47"/>
  <c r="BE151" i="47"/>
  <c r="BU151" i="47"/>
  <c r="BB151" i="47"/>
  <c r="BL151" i="47"/>
  <c r="CC151" i="47"/>
  <c r="BZ151" i="47"/>
  <c r="AV151" i="47"/>
  <c r="BW151" i="47"/>
  <c r="BT151" i="47"/>
  <c r="AQ151" i="47"/>
  <c r="AC151" i="47"/>
  <c r="BX151" i="47"/>
  <c r="BS151" i="47"/>
  <c r="AO151" i="47"/>
  <c r="CD151" i="47"/>
  <c r="AR151" i="47"/>
  <c r="AX151" i="47"/>
  <c r="BK151" i="47"/>
  <c r="AT151" i="47"/>
  <c r="BL150" i="47"/>
  <c r="AX150" i="47"/>
  <c r="AU150" i="47"/>
  <c r="AB150" i="47"/>
  <c r="CD150" i="47"/>
  <c r="BN150" i="47"/>
  <c r="BM150" i="47"/>
  <c r="AP150" i="47"/>
  <c r="CI150" i="47"/>
  <c r="CB150" i="47"/>
  <c r="AW150" i="47"/>
  <c r="AV150" i="47"/>
  <c r="CF150" i="47"/>
  <c r="AC150" i="47"/>
  <c r="BD150" i="47"/>
  <c r="BV150" i="47"/>
  <c r="BF150" i="47"/>
  <c r="D150" i="47"/>
  <c r="BK150" i="47"/>
  <c r="CH150" i="47"/>
  <c r="BQ150" i="47"/>
  <c r="BS150" i="47"/>
  <c r="CA150" i="47"/>
  <c r="BB150" i="47"/>
  <c r="BA150" i="47"/>
  <c r="CG150" i="47"/>
  <c r="CC150" i="47"/>
  <c r="AA150" i="47"/>
  <c r="BR150" i="47"/>
  <c r="AZ150" i="47"/>
  <c r="CE150" i="47"/>
  <c r="AS150" i="47"/>
  <c r="BX150" i="47"/>
  <c r="BG150" i="47"/>
  <c r="AY150" i="47"/>
  <c r="BI150" i="47"/>
  <c r="AR150" i="47"/>
  <c r="AQ150" i="47"/>
  <c r="BW150" i="47"/>
  <c r="AT150" i="47"/>
  <c r="BY150" i="47"/>
  <c r="BH150" i="47"/>
  <c r="BC150" i="47"/>
  <c r="BJ150" i="47"/>
  <c r="BU150" i="47"/>
  <c r="BP150" i="47"/>
  <c r="AO150" i="47"/>
  <c r="BE150" i="47"/>
  <c r="BO150" i="47"/>
  <c r="BZ150" i="47"/>
  <c r="BT150" i="47"/>
  <c r="C150" i="46"/>
  <c r="C151" i="46"/>
  <c r="J70" i="28"/>
  <c r="CV70" i="28" s="1"/>
  <c r="J95" i="28"/>
  <c r="CV95" i="28" s="1"/>
  <c r="J82" i="28"/>
  <c r="CV82" i="28" s="1"/>
  <c r="H45" i="4"/>
  <c r="J94" i="28"/>
  <c r="CV94" i="28" s="1"/>
  <c r="J81" i="28"/>
  <c r="CV81" i="28" s="1"/>
  <c r="J58" i="28"/>
  <c r="CV58" i="28" s="1"/>
  <c r="J69" i="28"/>
  <c r="CV69" i="28" s="1"/>
  <c r="BB156" i="47"/>
  <c r="AV156" i="47"/>
  <c r="BU156" i="47"/>
  <c r="BW156" i="47"/>
  <c r="AW156" i="47"/>
  <c r="BZ156" i="47"/>
  <c r="BE156" i="47"/>
  <c r="AC156" i="47"/>
  <c r="AO156" i="47"/>
  <c r="CA156" i="47"/>
  <c r="BV156" i="47"/>
  <c r="BM156" i="47"/>
  <c r="BN156" i="47"/>
  <c r="G156" i="47"/>
  <c r="J156" i="47"/>
  <c r="CE156" i="47"/>
  <c r="CB156" i="47"/>
  <c r="AP156" i="47"/>
  <c r="AQ156" i="47"/>
  <c r="BD156" i="47"/>
  <c r="AT156" i="47"/>
  <c r="L156" i="47"/>
  <c r="D156" i="47"/>
  <c r="O156" i="47"/>
  <c r="AY156" i="47"/>
  <c r="AX156" i="47"/>
  <c r="BF156" i="47"/>
  <c r="AB156" i="47"/>
  <c r="AA156" i="47"/>
  <c r="M156" i="47"/>
  <c r="BP156" i="47"/>
  <c r="BH156" i="47"/>
  <c r="BS156" i="47"/>
  <c r="K156" i="47"/>
  <c r="CH156" i="47"/>
  <c r="BX156" i="47"/>
  <c r="BK156" i="47"/>
  <c r="BI156" i="47"/>
  <c r="BT156" i="47"/>
  <c r="BG156" i="47"/>
  <c r="BL156" i="47"/>
  <c r="CD156" i="47"/>
  <c r="BA156" i="47"/>
  <c r="CI156" i="47"/>
  <c r="AZ156" i="47"/>
  <c r="BO156" i="47"/>
  <c r="CF156" i="47"/>
  <c r="N156" i="47"/>
  <c r="AR156" i="47"/>
  <c r="I156" i="47"/>
  <c r="BC156" i="47"/>
  <c r="CC156" i="47"/>
  <c r="P156" i="47"/>
  <c r="E156" i="47"/>
  <c r="AS156" i="47"/>
  <c r="CY156" i="47"/>
  <c r="BJ156" i="47"/>
  <c r="F156" i="47"/>
  <c r="BY156" i="47"/>
  <c r="H156" i="47"/>
  <c r="BQ156" i="47"/>
  <c r="BR156" i="47"/>
  <c r="AU156" i="47"/>
  <c r="CG156" i="47"/>
  <c r="H157" i="47"/>
  <c r="BF157" i="47"/>
  <c r="CH157" i="47"/>
  <c r="BV157" i="47"/>
  <c r="BC157" i="47"/>
  <c r="AY157" i="47"/>
  <c r="BW157" i="47"/>
  <c r="BK157" i="47"/>
  <c r="BT157" i="47"/>
  <c r="BP157" i="47"/>
  <c r="AR157" i="47"/>
  <c r="CB157" i="47"/>
  <c r="BI157" i="47"/>
  <c r="CC157" i="47"/>
  <c r="BQ157" i="47"/>
  <c r="G157" i="47"/>
  <c r="BH157" i="47"/>
  <c r="BG157" i="47"/>
  <c r="AU157" i="47"/>
  <c r="AT157" i="47"/>
  <c r="AA157" i="47"/>
  <c r="BX157" i="47"/>
  <c r="BJ157" i="47"/>
  <c r="AS157" i="47"/>
  <c r="AC157" i="47"/>
  <c r="BA157" i="47"/>
  <c r="E157" i="47"/>
  <c r="P157" i="47"/>
  <c r="M157" i="47"/>
  <c r="BN157" i="47"/>
  <c r="BD157" i="47"/>
  <c r="O157" i="47"/>
  <c r="AP157" i="47"/>
  <c r="CD157" i="47"/>
  <c r="BZ157" i="47"/>
  <c r="D157" i="47"/>
  <c r="N157" i="47"/>
  <c r="BS157" i="47"/>
  <c r="BO157" i="47"/>
  <c r="AO157" i="47"/>
  <c r="CA157" i="47"/>
  <c r="CY157" i="47"/>
  <c r="CF157" i="47"/>
  <c r="AQ157" i="47"/>
  <c r="AZ157" i="47"/>
  <c r="BY157" i="47"/>
  <c r="BU157" i="47"/>
  <c r="BB157" i="47"/>
  <c r="CG157" i="47"/>
  <c r="AV157" i="47"/>
  <c r="K157" i="47"/>
  <c r="AW157" i="47"/>
  <c r="BL157" i="47"/>
  <c r="BE157" i="47"/>
  <c r="J157" i="47"/>
  <c r="I157" i="47"/>
  <c r="F157" i="47"/>
  <c r="L157" i="47"/>
  <c r="CI157" i="47"/>
  <c r="CE157" i="47"/>
  <c r="BR157" i="47"/>
  <c r="AX157" i="47"/>
  <c r="AB157" i="47"/>
  <c r="BM157" i="47"/>
  <c r="C30" i="4"/>
  <c r="C156" i="46"/>
  <c r="C157" i="46"/>
  <c r="C46" i="4"/>
  <c r="E97" i="28" s="1"/>
  <c r="CQ97" i="28" s="1"/>
  <c r="C45" i="4"/>
  <c r="E70" i="28"/>
  <c r="CQ70" i="28" s="1"/>
  <c r="E95" i="28"/>
  <c r="CQ95" i="28" s="1"/>
  <c r="E82" i="28"/>
  <c r="CQ82" i="28" s="1"/>
  <c r="E94" i="28"/>
  <c r="CQ94" i="28" s="1"/>
  <c r="E81" i="28"/>
  <c r="CQ81" i="28" s="1"/>
  <c r="E58" i="28"/>
  <c r="CQ58" i="28" s="1"/>
  <c r="E69" i="28"/>
  <c r="CQ69" i="28" s="1"/>
  <c r="K544" i="47" l="1"/>
  <c r="B159" i="47" s="1"/>
  <c r="K171" i="47"/>
  <c r="C173" i="47"/>
  <c r="S83" i="28"/>
  <c r="DE83" i="28" s="1"/>
  <c r="O56" i="6"/>
  <c r="S97" i="28"/>
  <c r="DE97" i="28" s="1"/>
  <c r="D27" i="4"/>
  <c r="AN13" i="4"/>
  <c r="N29" i="4"/>
  <c r="X29" i="4"/>
  <c r="F29" i="4"/>
  <c r="E29" i="4"/>
  <c r="M29" i="4"/>
  <c r="G29" i="4"/>
  <c r="C151" i="47"/>
  <c r="C150" i="47"/>
  <c r="H46" i="4"/>
  <c r="J97" i="28" s="1"/>
  <c r="CV97" i="28" s="1"/>
  <c r="J83" i="28"/>
  <c r="CV83" i="28" s="1"/>
  <c r="J96" i="28"/>
  <c r="CV96" i="28" s="1"/>
  <c r="C157" i="47"/>
  <c r="C31" i="4"/>
  <c r="C156" i="47"/>
  <c r="E96" i="28"/>
  <c r="CQ96" i="28" s="1"/>
  <c r="E83" i="28"/>
  <c r="CQ83" i="28" s="1"/>
  <c r="D28" i="6"/>
  <c r="D29" i="6" s="1"/>
  <c r="B4" i="30"/>
  <c r="B7" i="30" s="1"/>
  <c r="B11" i="6"/>
  <c r="B10" i="6"/>
  <c r="B9" i="6"/>
  <c r="E60" i="6"/>
  <c r="O57" i="6" l="1"/>
  <c r="D29" i="4"/>
  <c r="B40" i="6"/>
  <c r="G28" i="4"/>
  <c r="F28" i="4"/>
  <c r="E28" i="4"/>
  <c r="N28" i="4"/>
  <c r="M28" i="4"/>
  <c r="D28" i="4"/>
  <c r="AN15" i="4"/>
  <c r="AN14" i="4"/>
  <c r="D31" i="6"/>
  <c r="D30" i="6"/>
  <c r="J22" i="30"/>
  <c r="J21" i="30"/>
  <c r="G64" i="6"/>
  <c r="X74" i="6" s="1"/>
  <c r="E78" i="6"/>
  <c r="AJ88" i="6" s="1"/>
  <c r="D64" i="6"/>
  <c r="F74" i="6" s="1"/>
  <c r="AQ101" i="6"/>
  <c r="AJ101" i="6"/>
  <c r="F101" i="6"/>
  <c r="D78" i="6"/>
  <c r="X101" i="6"/>
  <c r="AT101" i="6"/>
  <c r="AN101" i="6"/>
  <c r="G57" i="6"/>
  <c r="D30" i="4" l="1"/>
  <c r="F31" i="4"/>
  <c r="X31" i="4"/>
  <c r="E31" i="4"/>
  <c r="N31" i="4"/>
  <c r="M31" i="4"/>
  <c r="G31" i="4"/>
  <c r="AX46" i="4"/>
  <c r="X88" i="6"/>
  <c r="G56" i="6"/>
  <c r="D31" i="4" l="1"/>
  <c r="AM1" i="52"/>
  <c r="BH1" i="52" s="1"/>
  <c r="CC1" i="52" s="1"/>
  <c r="CX1" i="52" s="1"/>
  <c r="DS1" i="52" s="1"/>
  <c r="EN1" i="52" s="1"/>
  <c r="FI1" i="52" s="1"/>
  <c r="GD1" i="52" s="1"/>
  <c r="D1" i="52"/>
  <c r="AN16" i="4"/>
  <c r="AN17" i="4"/>
  <c r="A1" i="6"/>
  <c r="A1" i="4"/>
  <c r="A2" i="30"/>
  <c r="A1" i="28"/>
  <c r="G55" i="6"/>
  <c r="A2" i="41" l="1"/>
  <c r="A2" i="43"/>
  <c r="A2" i="44"/>
  <c r="A2" i="47"/>
  <c r="AP6" i="6"/>
  <c r="A2" i="45"/>
  <c r="A2" i="42"/>
  <c r="A2" i="46"/>
  <c r="G54" i="6"/>
  <c r="G53" i="6" l="1"/>
  <c r="G52" i="6" l="1"/>
  <c r="G51" i="6" l="1"/>
  <c r="FJ4" i="28" l="1"/>
  <c r="FK4" i="28"/>
  <c r="FL4" i="28"/>
  <c r="FM4" i="28"/>
  <c r="FN4" i="28"/>
  <c r="FO4" i="28"/>
  <c r="FP4" i="28"/>
  <c r="FQ4" i="28"/>
  <c r="FR4" i="28"/>
  <c r="FS4" i="28"/>
  <c r="FT4" i="28"/>
  <c r="EO4" i="28"/>
  <c r="EP4" i="28"/>
  <c r="EQ4" i="28"/>
  <c r="ER4" i="28"/>
  <c r="ES4" i="28"/>
  <c r="ET4" i="28"/>
  <c r="EU4" i="28"/>
  <c r="EV4" i="28"/>
  <c r="EW4" i="28"/>
  <c r="EX4" i="28"/>
  <c r="EY4" i="28"/>
  <c r="EZ4" i="28"/>
  <c r="FA4" i="28"/>
  <c r="FB4" i="28"/>
  <c r="FC4" i="28"/>
  <c r="FD4" i="28"/>
  <c r="FE4" i="28"/>
  <c r="FF4" i="28"/>
  <c r="FG4" i="28"/>
  <c r="FH4" i="28"/>
  <c r="FI4" i="28"/>
  <c r="EM4" i="28"/>
  <c r="EN4" i="28"/>
  <c r="CD36" i="4"/>
  <c r="BZ47" i="6" s="1"/>
  <c r="CE36" i="4"/>
  <c r="CA47" i="6" s="1"/>
  <c r="CF36" i="4"/>
  <c r="CB47" i="6" s="1"/>
  <c r="CG36" i="4"/>
  <c r="CC47" i="6" s="1"/>
  <c r="CH36" i="4"/>
  <c r="CD47" i="6" s="1"/>
  <c r="CB36" i="4"/>
  <c r="BX47" i="6" s="1"/>
  <c r="CC36" i="4"/>
  <c r="BY47" i="6" s="1"/>
  <c r="BU36" i="4"/>
  <c r="BQ47" i="6" s="1"/>
  <c r="BV36" i="4"/>
  <c r="BR47" i="6" s="1"/>
  <c r="BW36" i="4"/>
  <c r="BS47" i="6" s="1"/>
  <c r="BX36" i="4"/>
  <c r="BT47" i="6" s="1"/>
  <c r="BY36" i="4"/>
  <c r="BU47" i="6" s="1"/>
  <c r="BZ36" i="4"/>
  <c r="BV47" i="6" s="1"/>
  <c r="CA36" i="4"/>
  <c r="BW47" i="6" s="1"/>
  <c r="BB36" i="4"/>
  <c r="AX47" i="6" s="1"/>
  <c r="BC36" i="4"/>
  <c r="AY47" i="6" s="1"/>
  <c r="BD36" i="4"/>
  <c r="AZ47" i="6" s="1"/>
  <c r="BE36" i="4"/>
  <c r="BA47" i="6" s="1"/>
  <c r="BF36" i="4"/>
  <c r="BB47" i="6" s="1"/>
  <c r="BG36" i="4"/>
  <c r="BC47" i="6" s="1"/>
  <c r="BH36" i="4"/>
  <c r="BD47" i="6" s="1"/>
  <c r="BI36" i="4"/>
  <c r="BE47" i="6" s="1"/>
  <c r="BJ36" i="4"/>
  <c r="BF47" i="6" s="1"/>
  <c r="BK36" i="4"/>
  <c r="BG47" i="6" s="1"/>
  <c r="BL36" i="4"/>
  <c r="BH47" i="6" s="1"/>
  <c r="BM36" i="4"/>
  <c r="BI47" i="6" s="1"/>
  <c r="BN36" i="4"/>
  <c r="BJ47" i="6" s="1"/>
  <c r="BO36" i="4"/>
  <c r="BK47" i="6" s="1"/>
  <c r="BP36" i="4"/>
  <c r="BL47" i="6" s="1"/>
  <c r="BQ36" i="4"/>
  <c r="BM47" i="6" s="1"/>
  <c r="BR36" i="4"/>
  <c r="BN47" i="6" s="1"/>
  <c r="BS36" i="4"/>
  <c r="BO47" i="6" s="1"/>
  <c r="BT36" i="4"/>
  <c r="BP47" i="6" s="1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C97" i="28"/>
  <c r="BC35" i="28" l="1"/>
  <c r="BC44" i="28"/>
  <c r="EK44" i="28" s="1"/>
  <c r="BC54" i="28"/>
  <c r="EK54" i="28" s="1"/>
  <c r="BC65" i="28"/>
  <c r="EK65" i="28" s="1"/>
  <c r="BC77" i="28"/>
  <c r="EK77" i="28" s="1"/>
  <c r="BC90" i="28"/>
  <c r="EK90" i="28" s="1"/>
  <c r="BC36" i="28"/>
  <c r="BC45" i="28"/>
  <c r="BC55" i="28"/>
  <c r="BC66" i="28"/>
  <c r="BC78" i="28"/>
  <c r="BC91" i="28"/>
  <c r="BC37" i="28"/>
  <c r="BC46" i="28"/>
  <c r="BC56" i="28"/>
  <c r="BC67" i="28"/>
  <c r="BC79" i="28"/>
  <c r="BC92" i="28"/>
  <c r="BC47" i="28"/>
  <c r="BC57" i="28"/>
  <c r="BC68" i="28"/>
  <c r="BC80" i="28"/>
  <c r="BC93" i="28"/>
  <c r="BC58" i="28"/>
  <c r="BC69" i="28"/>
  <c r="BC81" i="28"/>
  <c r="BC94" i="28"/>
  <c r="BC70" i="28"/>
  <c r="BC82" i="28"/>
  <c r="BC95" i="28"/>
  <c r="BC83" i="28"/>
  <c r="BC96" i="28"/>
  <c r="CJ83" i="28"/>
  <c r="CJ96" i="28"/>
  <c r="CH83" i="28"/>
  <c r="CH96" i="28"/>
  <c r="CF83" i="28"/>
  <c r="CF96" i="28"/>
  <c r="BX56" i="6"/>
  <c r="CD83" i="28"/>
  <c r="CD96" i="28"/>
  <c r="BV56" i="6"/>
  <c r="CB83" i="28"/>
  <c r="CB96" i="28"/>
  <c r="BT56" i="6"/>
  <c r="BZ83" i="28"/>
  <c r="BZ96" i="28"/>
  <c r="BR56" i="6"/>
  <c r="BX83" i="28"/>
  <c r="BX96" i="28"/>
  <c r="BP56" i="6"/>
  <c r="BV83" i="28"/>
  <c r="BV96" i="28"/>
  <c r="BN56" i="6"/>
  <c r="BT83" i="28"/>
  <c r="BT96" i="28"/>
  <c r="BL56" i="6"/>
  <c r="BR83" i="28"/>
  <c r="BR96" i="28"/>
  <c r="BP83" i="28"/>
  <c r="BP96" i="28"/>
  <c r="BN83" i="28"/>
  <c r="BN96" i="28"/>
  <c r="BL83" i="28"/>
  <c r="BL96" i="28"/>
  <c r="BJ83" i="28"/>
  <c r="BJ96" i="28"/>
  <c r="BH83" i="28"/>
  <c r="BH96" i="28"/>
  <c r="BF83" i="28"/>
  <c r="BF96" i="28"/>
  <c r="BD83" i="28"/>
  <c r="BD96" i="28"/>
  <c r="CI70" i="28"/>
  <c r="CI82" i="28"/>
  <c r="CI95" i="28"/>
  <c r="CG70" i="28"/>
  <c r="CG82" i="28"/>
  <c r="CG95" i="28"/>
  <c r="CE70" i="28"/>
  <c r="CE82" i="28"/>
  <c r="CE95" i="28"/>
  <c r="CC70" i="28"/>
  <c r="CC82" i="28"/>
  <c r="CC95" i="28"/>
  <c r="CA70" i="28"/>
  <c r="CA82" i="28"/>
  <c r="CA95" i="28"/>
  <c r="BY70" i="28"/>
  <c r="BY82" i="28"/>
  <c r="BY95" i="28"/>
  <c r="BW70" i="28"/>
  <c r="BW82" i="28"/>
  <c r="BW95" i="28"/>
  <c r="BU70" i="28"/>
  <c r="BU82" i="28"/>
  <c r="BU95" i="28"/>
  <c r="BS70" i="28"/>
  <c r="BS82" i="28"/>
  <c r="BS95" i="28"/>
  <c r="BQ70" i="28"/>
  <c r="BQ82" i="28"/>
  <c r="BQ95" i="28"/>
  <c r="BO70" i="28"/>
  <c r="BO82" i="28"/>
  <c r="BO95" i="28"/>
  <c r="BM70" i="28"/>
  <c r="BM82" i="28"/>
  <c r="BM95" i="28"/>
  <c r="BK70" i="28"/>
  <c r="BK82" i="28"/>
  <c r="BK95" i="28"/>
  <c r="BI70" i="28"/>
  <c r="BI82" i="28"/>
  <c r="BI95" i="28"/>
  <c r="BG70" i="28"/>
  <c r="BG82" i="28"/>
  <c r="BG95" i="28"/>
  <c r="BE70" i="28"/>
  <c r="BE82" i="28"/>
  <c r="BE95" i="28"/>
  <c r="CJ58" i="28"/>
  <c r="CJ69" i="28"/>
  <c r="CJ81" i="28"/>
  <c r="CJ94" i="28"/>
  <c r="CH58" i="28"/>
  <c r="CH69" i="28"/>
  <c r="CH81" i="28"/>
  <c r="CH94" i="28"/>
  <c r="CF58" i="28"/>
  <c r="CF69" i="28"/>
  <c r="CF81" i="28"/>
  <c r="CF94" i="28"/>
  <c r="CD58" i="28"/>
  <c r="CD69" i="28"/>
  <c r="CD81" i="28"/>
  <c r="CD94" i="28"/>
  <c r="CB58" i="28"/>
  <c r="CB69" i="28"/>
  <c r="CB81" i="28"/>
  <c r="CB94" i="28"/>
  <c r="BZ58" i="28"/>
  <c r="BZ69" i="28"/>
  <c r="BZ81" i="28"/>
  <c r="BZ94" i="28"/>
  <c r="BX58" i="28"/>
  <c r="BX69" i="28"/>
  <c r="BX81" i="28"/>
  <c r="BX94" i="28"/>
  <c r="BV58" i="28"/>
  <c r="BV69" i="28"/>
  <c r="BV81" i="28"/>
  <c r="BV94" i="28"/>
  <c r="BT58" i="28"/>
  <c r="BT69" i="28"/>
  <c r="BT81" i="28"/>
  <c r="BT94" i="28"/>
  <c r="BR58" i="28"/>
  <c r="BR69" i="28"/>
  <c r="BR81" i="28"/>
  <c r="BR94" i="28"/>
  <c r="BP58" i="28"/>
  <c r="BP69" i="28"/>
  <c r="BP81" i="28"/>
  <c r="BP94" i="28"/>
  <c r="BN58" i="28"/>
  <c r="BN69" i="28"/>
  <c r="BN81" i="28"/>
  <c r="BN94" i="28"/>
  <c r="BL58" i="28"/>
  <c r="BL69" i="28"/>
  <c r="BL81" i="28"/>
  <c r="BL94" i="28"/>
  <c r="BJ58" i="28"/>
  <c r="BJ69" i="28"/>
  <c r="BJ81" i="28"/>
  <c r="BJ94" i="28"/>
  <c r="BH58" i="28"/>
  <c r="BH69" i="28"/>
  <c r="BH81" i="28"/>
  <c r="BH94" i="28"/>
  <c r="BF58" i="28"/>
  <c r="BF69" i="28"/>
  <c r="BF81" i="28"/>
  <c r="BF94" i="28"/>
  <c r="BD58" i="28"/>
  <c r="BD69" i="28"/>
  <c r="BD81" i="28"/>
  <c r="BD94" i="28"/>
  <c r="CI47" i="28"/>
  <c r="CI57" i="28"/>
  <c r="CI68" i="28"/>
  <c r="CI80" i="28"/>
  <c r="CI93" i="28"/>
  <c r="CG47" i="28"/>
  <c r="CG57" i="28"/>
  <c r="CG68" i="28"/>
  <c r="CG80" i="28"/>
  <c r="CG93" i="28"/>
  <c r="CE47" i="28"/>
  <c r="CE57" i="28"/>
  <c r="CE68" i="28"/>
  <c r="CE80" i="28"/>
  <c r="CE93" i="28"/>
  <c r="CC47" i="28"/>
  <c r="CC57" i="28"/>
  <c r="CC68" i="28"/>
  <c r="CC80" i="28"/>
  <c r="CC93" i="28"/>
  <c r="CA47" i="28"/>
  <c r="CA57" i="28"/>
  <c r="CA68" i="28"/>
  <c r="CA80" i="28"/>
  <c r="CA93" i="28"/>
  <c r="BY47" i="28"/>
  <c r="BY57" i="28"/>
  <c r="BY68" i="28"/>
  <c r="BY80" i="28"/>
  <c r="BY93" i="28"/>
  <c r="BW47" i="28"/>
  <c r="BW57" i="28"/>
  <c r="BW68" i="28"/>
  <c r="BW80" i="28"/>
  <c r="BW93" i="28"/>
  <c r="BU47" i="28"/>
  <c r="BU57" i="28"/>
  <c r="BU68" i="28"/>
  <c r="BU80" i="28"/>
  <c r="BU93" i="28"/>
  <c r="BS47" i="28"/>
  <c r="BS57" i="28"/>
  <c r="BS68" i="28"/>
  <c r="BS80" i="28"/>
  <c r="BS93" i="28"/>
  <c r="BQ47" i="28"/>
  <c r="BQ57" i="28"/>
  <c r="BQ68" i="28"/>
  <c r="BQ80" i="28"/>
  <c r="BQ93" i="28"/>
  <c r="BO47" i="28"/>
  <c r="BO57" i="28"/>
  <c r="BO68" i="28"/>
  <c r="BO80" i="28"/>
  <c r="BO93" i="28"/>
  <c r="BM47" i="28"/>
  <c r="BM57" i="28"/>
  <c r="BM68" i="28"/>
  <c r="BM80" i="28"/>
  <c r="BM93" i="28"/>
  <c r="BK47" i="28"/>
  <c r="BK57" i="28"/>
  <c r="BK68" i="28"/>
  <c r="BK80" i="28"/>
  <c r="BK93" i="28"/>
  <c r="BI47" i="28"/>
  <c r="BI57" i="28"/>
  <c r="BI68" i="28"/>
  <c r="BI80" i="28"/>
  <c r="BI93" i="28"/>
  <c r="BG47" i="28"/>
  <c r="BG57" i="28"/>
  <c r="BG68" i="28"/>
  <c r="BG80" i="28"/>
  <c r="BG93" i="28"/>
  <c r="BE47" i="28"/>
  <c r="BE57" i="28"/>
  <c r="BE68" i="28"/>
  <c r="BE80" i="28"/>
  <c r="BE93" i="28"/>
  <c r="CJ37" i="28"/>
  <c r="CJ46" i="28"/>
  <c r="CJ56" i="28"/>
  <c r="CJ67" i="28"/>
  <c r="CJ79" i="28"/>
  <c r="CJ92" i="28"/>
  <c r="CH46" i="28"/>
  <c r="CH37" i="28"/>
  <c r="CH56" i="28"/>
  <c r="CH67" i="28"/>
  <c r="CH79" i="28"/>
  <c r="CH92" i="28"/>
  <c r="CF37" i="28"/>
  <c r="CF46" i="28"/>
  <c r="CF56" i="28"/>
  <c r="CF67" i="28"/>
  <c r="CF79" i="28"/>
  <c r="CF92" i="28"/>
  <c r="CD46" i="28"/>
  <c r="CD37" i="28"/>
  <c r="CD56" i="28"/>
  <c r="CD67" i="28"/>
  <c r="CD79" i="28"/>
  <c r="CD92" i="28"/>
  <c r="CB37" i="28"/>
  <c r="CB46" i="28"/>
  <c r="CB56" i="28"/>
  <c r="CB67" i="28"/>
  <c r="CB79" i="28"/>
  <c r="CB92" i="28"/>
  <c r="BZ46" i="28"/>
  <c r="BZ56" i="28"/>
  <c r="BZ37" i="28"/>
  <c r="BZ67" i="28"/>
  <c r="BZ79" i="28"/>
  <c r="BZ92" i="28"/>
  <c r="BX37" i="28"/>
  <c r="BX46" i="28"/>
  <c r="BX56" i="28"/>
  <c r="BX67" i="28"/>
  <c r="BX79" i="28"/>
  <c r="BX92" i="28"/>
  <c r="BV46" i="28"/>
  <c r="BV56" i="28"/>
  <c r="BV37" i="28"/>
  <c r="BV67" i="28"/>
  <c r="BV79" i="28"/>
  <c r="BV92" i="28"/>
  <c r="BT37" i="28"/>
  <c r="BT46" i="28"/>
  <c r="BT56" i="28"/>
  <c r="BT67" i="28"/>
  <c r="BT79" i="28"/>
  <c r="BT92" i="28"/>
  <c r="BR46" i="28"/>
  <c r="BR56" i="28"/>
  <c r="BR37" i="28"/>
  <c r="BR67" i="28"/>
  <c r="BR79" i="28"/>
  <c r="BR92" i="28"/>
  <c r="BP37" i="28"/>
  <c r="BP46" i="28"/>
  <c r="BP56" i="28"/>
  <c r="BP67" i="28"/>
  <c r="BP79" i="28"/>
  <c r="BP92" i="28"/>
  <c r="BN46" i="28"/>
  <c r="BN56" i="28"/>
  <c r="BN37" i="28"/>
  <c r="BN67" i="28"/>
  <c r="BN79" i="28"/>
  <c r="BN92" i="28"/>
  <c r="BL37" i="28"/>
  <c r="BL46" i="28"/>
  <c r="BL56" i="28"/>
  <c r="BL67" i="28"/>
  <c r="BL79" i="28"/>
  <c r="BL92" i="28"/>
  <c r="BJ46" i="28"/>
  <c r="BJ56" i="28"/>
  <c r="BJ37" i="28"/>
  <c r="BJ67" i="28"/>
  <c r="BJ79" i="28"/>
  <c r="BJ92" i="28"/>
  <c r="BH37" i="28"/>
  <c r="BH46" i="28"/>
  <c r="BH56" i="28"/>
  <c r="BH67" i="28"/>
  <c r="BH79" i="28"/>
  <c r="BH92" i="28"/>
  <c r="BF46" i="28"/>
  <c r="BF56" i="28"/>
  <c r="BF37" i="28"/>
  <c r="BF67" i="28"/>
  <c r="BF79" i="28"/>
  <c r="BF92" i="28"/>
  <c r="BD37" i="28"/>
  <c r="BD46" i="28"/>
  <c r="BD56" i="28"/>
  <c r="BD67" i="28"/>
  <c r="BD79" i="28"/>
  <c r="BD92" i="28"/>
  <c r="CI36" i="28"/>
  <c r="CI45" i="28"/>
  <c r="CI55" i="28"/>
  <c r="CI66" i="28"/>
  <c r="CI78" i="28"/>
  <c r="CI91" i="28"/>
  <c r="CG36" i="28"/>
  <c r="CG45" i="28"/>
  <c r="CG55" i="28"/>
  <c r="CG66" i="28"/>
  <c r="CG78" i="28"/>
  <c r="CG91" i="28"/>
  <c r="CE36" i="28"/>
  <c r="CE45" i="28"/>
  <c r="CE55" i="28"/>
  <c r="CE66" i="28"/>
  <c r="CE78" i="28"/>
  <c r="CE91" i="28"/>
  <c r="CC36" i="28"/>
  <c r="CC45" i="28"/>
  <c r="CC55" i="28"/>
  <c r="CC66" i="28"/>
  <c r="CC78" i="28"/>
  <c r="CC91" i="28"/>
  <c r="CA36" i="28"/>
  <c r="CA45" i="28"/>
  <c r="CA55" i="28"/>
  <c r="CA66" i="28"/>
  <c r="CA78" i="28"/>
  <c r="CA91" i="28"/>
  <c r="BY36" i="28"/>
  <c r="BY45" i="28"/>
  <c r="BY55" i="28"/>
  <c r="BY66" i="28"/>
  <c r="BY78" i="28"/>
  <c r="BY91" i="28"/>
  <c r="BW36" i="28"/>
  <c r="BW45" i="28"/>
  <c r="BW55" i="28"/>
  <c r="BW66" i="28"/>
  <c r="BW78" i="28"/>
  <c r="BW91" i="28"/>
  <c r="BU36" i="28"/>
  <c r="BU45" i="28"/>
  <c r="BU55" i="28"/>
  <c r="BU66" i="28"/>
  <c r="BU78" i="28"/>
  <c r="BU91" i="28"/>
  <c r="BS36" i="28"/>
  <c r="BS45" i="28"/>
  <c r="BS55" i="28"/>
  <c r="BS66" i="28"/>
  <c r="BS78" i="28"/>
  <c r="BS91" i="28"/>
  <c r="BQ36" i="28"/>
  <c r="BQ45" i="28"/>
  <c r="BQ55" i="28"/>
  <c r="BQ66" i="28"/>
  <c r="BQ78" i="28"/>
  <c r="BQ91" i="28"/>
  <c r="BO36" i="28"/>
  <c r="BO45" i="28"/>
  <c r="BO55" i="28"/>
  <c r="BO66" i="28"/>
  <c r="BO78" i="28"/>
  <c r="BO91" i="28"/>
  <c r="BM36" i="28"/>
  <c r="BM45" i="28"/>
  <c r="BM55" i="28"/>
  <c r="BM66" i="28"/>
  <c r="BM78" i="28"/>
  <c r="BM91" i="28"/>
  <c r="BK36" i="28"/>
  <c r="BK45" i="28"/>
  <c r="BK55" i="28"/>
  <c r="BK66" i="28"/>
  <c r="BK78" i="28"/>
  <c r="BK91" i="28"/>
  <c r="BI36" i="28"/>
  <c r="BI45" i="28"/>
  <c r="BI55" i="28"/>
  <c r="BI66" i="28"/>
  <c r="BI78" i="28"/>
  <c r="BI91" i="28"/>
  <c r="BG36" i="28"/>
  <c r="BG45" i="28"/>
  <c r="BG55" i="28"/>
  <c r="BG66" i="28"/>
  <c r="BG78" i="28"/>
  <c r="BG91" i="28"/>
  <c r="BE36" i="28"/>
  <c r="BE45" i="28"/>
  <c r="BE55" i="28"/>
  <c r="BE66" i="28"/>
  <c r="BE78" i="28"/>
  <c r="BE91" i="28"/>
  <c r="CJ35" i="28"/>
  <c r="CJ44" i="28"/>
  <c r="FR44" i="28" s="1"/>
  <c r="CJ54" i="28"/>
  <c r="FR54" i="28" s="1"/>
  <c r="CJ65" i="28"/>
  <c r="FR65" i="28" s="1"/>
  <c r="CJ77" i="28"/>
  <c r="FR77" i="28" s="1"/>
  <c r="CJ90" i="28"/>
  <c r="FR90" i="28" s="1"/>
  <c r="CH54" i="28"/>
  <c r="FP54" i="28" s="1"/>
  <c r="CH35" i="28"/>
  <c r="CH44" i="28"/>
  <c r="FP44" i="28" s="1"/>
  <c r="CH65" i="28"/>
  <c r="FP65" i="28" s="1"/>
  <c r="CH77" i="28"/>
  <c r="FP77" i="28" s="1"/>
  <c r="CH90" i="28"/>
  <c r="FP90" i="28" s="1"/>
  <c r="CF35" i="28"/>
  <c r="CF44" i="28"/>
  <c r="FN44" i="28" s="1"/>
  <c r="CF54" i="28"/>
  <c r="FN54" i="28" s="1"/>
  <c r="CF65" i="28"/>
  <c r="FN65" i="28" s="1"/>
  <c r="CF77" i="28"/>
  <c r="FN77" i="28" s="1"/>
  <c r="CF90" i="28"/>
  <c r="FN90" i="28" s="1"/>
  <c r="CD54" i="28"/>
  <c r="FL54" i="28" s="1"/>
  <c r="CD35" i="28"/>
  <c r="CD44" i="28"/>
  <c r="FL44" i="28" s="1"/>
  <c r="CD65" i="28"/>
  <c r="FL65" i="28" s="1"/>
  <c r="CD77" i="28"/>
  <c r="FL77" i="28" s="1"/>
  <c r="CD90" i="28"/>
  <c r="FL90" i="28" s="1"/>
  <c r="CB35" i="28"/>
  <c r="CB44" i="28"/>
  <c r="FJ44" i="28" s="1"/>
  <c r="CB54" i="28"/>
  <c r="FJ54" i="28" s="1"/>
  <c r="CB65" i="28"/>
  <c r="FJ65" i="28" s="1"/>
  <c r="CB77" i="28"/>
  <c r="FJ77" i="28" s="1"/>
  <c r="CB90" i="28"/>
  <c r="FJ90" i="28" s="1"/>
  <c r="BZ54" i="28"/>
  <c r="FH54" i="28" s="1"/>
  <c r="BZ35" i="28"/>
  <c r="BZ44" i="28"/>
  <c r="FH44" i="28" s="1"/>
  <c r="BZ65" i="28"/>
  <c r="FH65" i="28" s="1"/>
  <c r="BZ77" i="28"/>
  <c r="FH77" i="28" s="1"/>
  <c r="BZ90" i="28"/>
  <c r="FH90" i="28" s="1"/>
  <c r="BX35" i="28"/>
  <c r="BX44" i="28"/>
  <c r="FF44" i="28" s="1"/>
  <c r="BX54" i="28"/>
  <c r="FF54" i="28" s="1"/>
  <c r="BX65" i="28"/>
  <c r="FF65" i="28" s="1"/>
  <c r="BX77" i="28"/>
  <c r="FF77" i="28" s="1"/>
  <c r="BX90" i="28"/>
  <c r="FF90" i="28" s="1"/>
  <c r="BV54" i="28"/>
  <c r="FD54" i="28" s="1"/>
  <c r="BV35" i="28"/>
  <c r="BV44" i="28"/>
  <c r="FD44" i="28" s="1"/>
  <c r="BV65" i="28"/>
  <c r="FD65" i="28" s="1"/>
  <c r="BV77" i="28"/>
  <c r="FD77" i="28" s="1"/>
  <c r="BV90" i="28"/>
  <c r="FD90" i="28" s="1"/>
  <c r="BT35" i="28"/>
  <c r="BT44" i="28"/>
  <c r="FB44" i="28" s="1"/>
  <c r="BT54" i="28"/>
  <c r="FB54" i="28" s="1"/>
  <c r="BT65" i="28"/>
  <c r="FB65" i="28" s="1"/>
  <c r="BT77" i="28"/>
  <c r="FB77" i="28" s="1"/>
  <c r="BT90" i="28"/>
  <c r="FB90" i="28" s="1"/>
  <c r="BR54" i="28"/>
  <c r="EZ54" i="28" s="1"/>
  <c r="BR35" i="28"/>
  <c r="BR44" i="28"/>
  <c r="EZ44" i="28" s="1"/>
  <c r="BR65" i="28"/>
  <c r="EZ65" i="28" s="1"/>
  <c r="BR77" i="28"/>
  <c r="EZ77" i="28" s="1"/>
  <c r="BR90" i="28"/>
  <c r="EZ90" i="28" s="1"/>
  <c r="BP35" i="28"/>
  <c r="BP44" i="28"/>
  <c r="EX44" i="28" s="1"/>
  <c r="BP54" i="28"/>
  <c r="EX54" i="28" s="1"/>
  <c r="BP65" i="28"/>
  <c r="EX65" i="28" s="1"/>
  <c r="BP77" i="28"/>
  <c r="EX77" i="28" s="1"/>
  <c r="BP90" i="28"/>
  <c r="EX90" i="28" s="1"/>
  <c r="BN54" i="28"/>
  <c r="EV54" i="28" s="1"/>
  <c r="BN35" i="28"/>
  <c r="BN44" i="28"/>
  <c r="EV44" i="28" s="1"/>
  <c r="BN65" i="28"/>
  <c r="EV65" i="28" s="1"/>
  <c r="BN77" i="28"/>
  <c r="EV77" i="28" s="1"/>
  <c r="BN90" i="28"/>
  <c r="EV90" i="28" s="1"/>
  <c r="BL35" i="28"/>
  <c r="BL44" i="28"/>
  <c r="ET44" i="28" s="1"/>
  <c r="BL54" i="28"/>
  <c r="ET54" i="28" s="1"/>
  <c r="BL65" i="28"/>
  <c r="ET65" i="28" s="1"/>
  <c r="BL77" i="28"/>
  <c r="ET77" i="28" s="1"/>
  <c r="BL90" i="28"/>
  <c r="ET90" i="28" s="1"/>
  <c r="BJ54" i="28"/>
  <c r="ER54" i="28" s="1"/>
  <c r="BJ35" i="28"/>
  <c r="BJ44" i="28"/>
  <c r="ER44" i="28" s="1"/>
  <c r="BJ65" i="28"/>
  <c r="ER65" i="28" s="1"/>
  <c r="BJ77" i="28"/>
  <c r="ER77" i="28" s="1"/>
  <c r="BJ90" i="28"/>
  <c r="ER90" i="28" s="1"/>
  <c r="BH35" i="28"/>
  <c r="BH44" i="28"/>
  <c r="EP44" i="28" s="1"/>
  <c r="BH54" i="28"/>
  <c r="EP54" i="28" s="1"/>
  <c r="BH65" i="28"/>
  <c r="EP65" i="28" s="1"/>
  <c r="BH77" i="28"/>
  <c r="EP77" i="28" s="1"/>
  <c r="BH90" i="28"/>
  <c r="EP90" i="28" s="1"/>
  <c r="BF54" i="28"/>
  <c r="EN54" i="28" s="1"/>
  <c r="BF35" i="28"/>
  <c r="BF44" i="28"/>
  <c r="EN44" i="28" s="1"/>
  <c r="BF65" i="28"/>
  <c r="EN65" i="28" s="1"/>
  <c r="BF77" i="28"/>
  <c r="EN77" i="28" s="1"/>
  <c r="BF90" i="28"/>
  <c r="EN90" i="28" s="1"/>
  <c r="BD35" i="28"/>
  <c r="BD44" i="28"/>
  <c r="EL44" i="28" s="1"/>
  <c r="BD54" i="28"/>
  <c r="EL54" i="28" s="1"/>
  <c r="BD65" i="28"/>
  <c r="EL65" i="28" s="1"/>
  <c r="BD77" i="28"/>
  <c r="EL77" i="28" s="1"/>
  <c r="BD90" i="28"/>
  <c r="EL90" i="28" s="1"/>
  <c r="CI97" i="28"/>
  <c r="CG97" i="28"/>
  <c r="CE97" i="28"/>
  <c r="CC97" i="28"/>
  <c r="CA97" i="28"/>
  <c r="BY97" i="28"/>
  <c r="BW97" i="28"/>
  <c r="BU97" i="28"/>
  <c r="BS97" i="28"/>
  <c r="BQ97" i="28"/>
  <c r="BO97" i="28"/>
  <c r="BM97" i="28"/>
  <c r="BK97" i="28"/>
  <c r="BI97" i="28"/>
  <c r="BG97" i="28"/>
  <c r="BE97" i="28"/>
  <c r="CB57" i="6"/>
  <c r="CH97" i="28"/>
  <c r="BZ57" i="6"/>
  <c r="CF97" i="28"/>
  <c r="CI83" i="28"/>
  <c r="CI96" i="28"/>
  <c r="CG83" i="28"/>
  <c r="CG96" i="28"/>
  <c r="CE83" i="28"/>
  <c r="CE96" i="28"/>
  <c r="CC83" i="28"/>
  <c r="CC96" i="28"/>
  <c r="CA83" i="28"/>
  <c r="CA96" i="28"/>
  <c r="BY83" i="28"/>
  <c r="BY96" i="28"/>
  <c r="BW83" i="28"/>
  <c r="BW96" i="28"/>
  <c r="BU83" i="28"/>
  <c r="BU96" i="28"/>
  <c r="BS83" i="28"/>
  <c r="BS96" i="28"/>
  <c r="BQ83" i="28"/>
  <c r="BQ96" i="28"/>
  <c r="BO83" i="28"/>
  <c r="BO96" i="28"/>
  <c r="BM83" i="28"/>
  <c r="BM96" i="28"/>
  <c r="BK83" i="28"/>
  <c r="BK96" i="28"/>
  <c r="BI83" i="28"/>
  <c r="BI96" i="28"/>
  <c r="BG83" i="28"/>
  <c r="BG96" i="28"/>
  <c r="BE83" i="28"/>
  <c r="BE96" i="28"/>
  <c r="CJ70" i="28"/>
  <c r="CJ82" i="28"/>
  <c r="CJ95" i="28"/>
  <c r="CH70" i="28"/>
  <c r="CH82" i="28"/>
  <c r="CH95" i="28"/>
  <c r="CF70" i="28"/>
  <c r="CF82" i="28"/>
  <c r="CF95" i="28"/>
  <c r="CD70" i="28"/>
  <c r="CD82" i="28"/>
  <c r="CD95" i="28"/>
  <c r="CB70" i="28"/>
  <c r="CB82" i="28"/>
  <c r="CB95" i="28"/>
  <c r="BZ70" i="28"/>
  <c r="BZ82" i="28"/>
  <c r="BZ95" i="28"/>
  <c r="BX70" i="28"/>
  <c r="BX82" i="28"/>
  <c r="BX95" i="28"/>
  <c r="BV70" i="28"/>
  <c r="BV82" i="28"/>
  <c r="BV95" i="28"/>
  <c r="BT70" i="28"/>
  <c r="BT82" i="28"/>
  <c r="BT95" i="28"/>
  <c r="BR70" i="28"/>
  <c r="BR82" i="28"/>
  <c r="BR95" i="28"/>
  <c r="BP70" i="28"/>
  <c r="BP82" i="28"/>
  <c r="BP95" i="28"/>
  <c r="BN70" i="28"/>
  <c r="BN82" i="28"/>
  <c r="BN95" i="28"/>
  <c r="BL70" i="28"/>
  <c r="BL82" i="28"/>
  <c r="BL95" i="28"/>
  <c r="BJ70" i="28"/>
  <c r="BJ82" i="28"/>
  <c r="BJ95" i="28"/>
  <c r="BH70" i="28"/>
  <c r="BH82" i="28"/>
  <c r="BH95" i="28"/>
  <c r="BF70" i="28"/>
  <c r="BF82" i="28"/>
  <c r="BF95" i="28"/>
  <c r="BD70" i="28"/>
  <c r="BD82" i="28"/>
  <c r="BD95" i="28"/>
  <c r="CI58" i="28"/>
  <c r="CI69" i="28"/>
  <c r="CI81" i="28"/>
  <c r="CI94" i="28"/>
  <c r="CG58" i="28"/>
  <c r="CG69" i="28"/>
  <c r="CG81" i="28"/>
  <c r="CG94" i="28"/>
  <c r="BY54" i="6"/>
  <c r="CE58" i="28"/>
  <c r="CE69" i="28"/>
  <c r="CE81" i="28"/>
  <c r="CE94" i="28"/>
  <c r="BW54" i="6"/>
  <c r="CC58" i="28"/>
  <c r="CC69" i="28"/>
  <c r="CC81" i="28"/>
  <c r="CC94" i="28"/>
  <c r="BU54" i="6"/>
  <c r="CA58" i="28"/>
  <c r="CA69" i="28"/>
  <c r="CA81" i="28"/>
  <c r="CA94" i="28"/>
  <c r="BS54" i="6"/>
  <c r="BY58" i="28"/>
  <c r="BY69" i="28"/>
  <c r="BY81" i="28"/>
  <c r="BY94" i="28"/>
  <c r="BQ54" i="6"/>
  <c r="BW58" i="28"/>
  <c r="BW69" i="28"/>
  <c r="BW81" i="28"/>
  <c r="BW94" i="28"/>
  <c r="BO54" i="6"/>
  <c r="BU58" i="28"/>
  <c r="BU69" i="28"/>
  <c r="BU81" i="28"/>
  <c r="BU94" i="28"/>
  <c r="BM54" i="6"/>
  <c r="BS58" i="28"/>
  <c r="BS69" i="28"/>
  <c r="BS81" i="28"/>
  <c r="BS94" i="28"/>
  <c r="BK54" i="6"/>
  <c r="BQ58" i="28"/>
  <c r="BQ69" i="28"/>
  <c r="BQ81" i="28"/>
  <c r="BQ94" i="28"/>
  <c r="BO58" i="28"/>
  <c r="BO69" i="28"/>
  <c r="BO81" i="28"/>
  <c r="BO94" i="28"/>
  <c r="BM58" i="28"/>
  <c r="BM69" i="28"/>
  <c r="BM81" i="28"/>
  <c r="BM94" i="28"/>
  <c r="BK58" i="28"/>
  <c r="BK69" i="28"/>
  <c r="BK81" i="28"/>
  <c r="BK94" i="28"/>
  <c r="BI58" i="28"/>
  <c r="BI69" i="28"/>
  <c r="BI81" i="28"/>
  <c r="BI94" i="28"/>
  <c r="BG58" i="28"/>
  <c r="BG69" i="28"/>
  <c r="BG81" i="28"/>
  <c r="BG94" i="28"/>
  <c r="BE58" i="28"/>
  <c r="BE69" i="28"/>
  <c r="BE81" i="28"/>
  <c r="BE94" i="28"/>
  <c r="CJ47" i="28"/>
  <c r="CJ57" i="28"/>
  <c r="CJ68" i="28"/>
  <c r="CJ80" i="28"/>
  <c r="CJ93" i="28"/>
  <c r="CH47" i="28"/>
  <c r="CH57" i="28"/>
  <c r="CH68" i="28"/>
  <c r="CH80" i="28"/>
  <c r="CH93" i="28"/>
  <c r="CF47" i="28"/>
  <c r="CF57" i="28"/>
  <c r="CF68" i="28"/>
  <c r="CF80" i="28"/>
  <c r="CF93" i="28"/>
  <c r="CD47" i="28"/>
  <c r="CD57" i="28"/>
  <c r="CD68" i="28"/>
  <c r="CD80" i="28"/>
  <c r="CD93" i="28"/>
  <c r="CB47" i="28"/>
  <c r="CB57" i="28"/>
  <c r="CB68" i="28"/>
  <c r="CB80" i="28"/>
  <c r="CB93" i="28"/>
  <c r="BZ47" i="28"/>
  <c r="BZ57" i="28"/>
  <c r="BZ68" i="28"/>
  <c r="BZ80" i="28"/>
  <c r="BZ93" i="28"/>
  <c r="BX47" i="28"/>
  <c r="BX57" i="28"/>
  <c r="BX68" i="28"/>
  <c r="BX80" i="28"/>
  <c r="BX93" i="28"/>
  <c r="BV47" i="28"/>
  <c r="BV57" i="28"/>
  <c r="BV68" i="28"/>
  <c r="BV80" i="28"/>
  <c r="BV93" i="28"/>
  <c r="BT47" i="28"/>
  <c r="BT57" i="28"/>
  <c r="BT68" i="28"/>
  <c r="BT80" i="28"/>
  <c r="BT93" i="28"/>
  <c r="BR47" i="28"/>
  <c r="BR57" i="28"/>
  <c r="BR68" i="28"/>
  <c r="BR80" i="28"/>
  <c r="BR93" i="28"/>
  <c r="BP47" i="28"/>
  <c r="BP57" i="28"/>
  <c r="BP68" i="28"/>
  <c r="BP80" i="28"/>
  <c r="BP93" i="28"/>
  <c r="BN47" i="28"/>
  <c r="BN57" i="28"/>
  <c r="BN68" i="28"/>
  <c r="BN80" i="28"/>
  <c r="BN93" i="28"/>
  <c r="BL47" i="28"/>
  <c r="BL57" i="28"/>
  <c r="BL68" i="28"/>
  <c r="BL80" i="28"/>
  <c r="BL93" i="28"/>
  <c r="BJ47" i="28"/>
  <c r="BJ57" i="28"/>
  <c r="BJ68" i="28"/>
  <c r="BJ80" i="28"/>
  <c r="BJ93" i="28"/>
  <c r="BH47" i="28"/>
  <c r="BH57" i="28"/>
  <c r="BH68" i="28"/>
  <c r="BH80" i="28"/>
  <c r="BH93" i="28"/>
  <c r="BF47" i="28"/>
  <c r="BF57" i="28"/>
  <c r="BF68" i="28"/>
  <c r="BF80" i="28"/>
  <c r="BF93" i="28"/>
  <c r="BD47" i="28"/>
  <c r="BD57" i="28"/>
  <c r="BD68" i="28"/>
  <c r="BD80" i="28"/>
  <c r="BD93" i="28"/>
  <c r="CI37" i="28"/>
  <c r="CI46" i="28"/>
  <c r="CI56" i="28"/>
  <c r="CI67" i="28"/>
  <c r="CI79" i="28"/>
  <c r="CI92" i="28"/>
  <c r="CG37" i="28"/>
  <c r="CG46" i="28"/>
  <c r="CG56" i="28"/>
  <c r="CG67" i="28"/>
  <c r="CG79" i="28"/>
  <c r="CG92" i="28"/>
  <c r="BY52" i="6"/>
  <c r="CE37" i="28"/>
  <c r="CE46" i="28"/>
  <c r="CE56" i="28"/>
  <c r="CE67" i="28"/>
  <c r="CE79" i="28"/>
  <c r="CE92" i="28"/>
  <c r="BW52" i="6"/>
  <c r="CC37" i="28"/>
  <c r="CC46" i="28"/>
  <c r="CC56" i="28"/>
  <c r="CC67" i="28"/>
  <c r="CC79" i="28"/>
  <c r="CC92" i="28"/>
  <c r="BU52" i="6"/>
  <c r="CA37" i="28"/>
  <c r="CA46" i="28"/>
  <c r="CA56" i="28"/>
  <c r="CA67" i="28"/>
  <c r="CA79" i="28"/>
  <c r="CA92" i="28"/>
  <c r="BS52" i="6"/>
  <c r="BY37" i="28"/>
  <c r="BY46" i="28"/>
  <c r="BY56" i="28"/>
  <c r="BY67" i="28"/>
  <c r="BY79" i="28"/>
  <c r="BY92" i="28"/>
  <c r="BQ52" i="6"/>
  <c r="BW37" i="28"/>
  <c r="BW46" i="28"/>
  <c r="BW56" i="28"/>
  <c r="BW67" i="28"/>
  <c r="BW79" i="28"/>
  <c r="BW92" i="28"/>
  <c r="BO52" i="6"/>
  <c r="BU37" i="28"/>
  <c r="BU46" i="28"/>
  <c r="BU56" i="28"/>
  <c r="BU67" i="28"/>
  <c r="BU79" i="28"/>
  <c r="BU92" i="28"/>
  <c r="BM52" i="6"/>
  <c r="BS37" i="28"/>
  <c r="BS46" i="28"/>
  <c r="BS56" i="28"/>
  <c r="BS67" i="28"/>
  <c r="BS79" i="28"/>
  <c r="BS92" i="28"/>
  <c r="BK52" i="6"/>
  <c r="BQ37" i="28"/>
  <c r="BQ46" i="28"/>
  <c r="BQ56" i="28"/>
  <c r="BQ67" i="28"/>
  <c r="BQ79" i="28"/>
  <c r="BQ92" i="28"/>
  <c r="BO37" i="28"/>
  <c r="BO46" i="28"/>
  <c r="BO56" i="28"/>
  <c r="BO67" i="28"/>
  <c r="BO79" i="28"/>
  <c r="BO92" i="28"/>
  <c r="BM37" i="28"/>
  <c r="BM46" i="28"/>
  <c r="BM56" i="28"/>
  <c r="BM67" i="28"/>
  <c r="BM79" i="28"/>
  <c r="BM92" i="28"/>
  <c r="BK37" i="28"/>
  <c r="BK46" i="28"/>
  <c r="BK56" i="28"/>
  <c r="BK67" i="28"/>
  <c r="BK79" i="28"/>
  <c r="BK92" i="28"/>
  <c r="BI37" i="28"/>
  <c r="BI46" i="28"/>
  <c r="BI56" i="28"/>
  <c r="BI67" i="28"/>
  <c r="BI79" i="28"/>
  <c r="BI92" i="28"/>
  <c r="BG37" i="28"/>
  <c r="BG46" i="28"/>
  <c r="BG56" i="28"/>
  <c r="BG67" i="28"/>
  <c r="BG79" i="28"/>
  <c r="BG92" i="28"/>
  <c r="BE37" i="28"/>
  <c r="BE46" i="28"/>
  <c r="BE56" i="28"/>
  <c r="BE67" i="28"/>
  <c r="BE79" i="28"/>
  <c r="BE92" i="28"/>
  <c r="CJ36" i="28"/>
  <c r="CJ45" i="28"/>
  <c r="CJ55" i="28"/>
  <c r="CJ66" i="28"/>
  <c r="CJ78" i="28"/>
  <c r="CJ91" i="28"/>
  <c r="CH45" i="28"/>
  <c r="CH55" i="28"/>
  <c r="CH36" i="28"/>
  <c r="CH66" i="28"/>
  <c r="CH78" i="28"/>
  <c r="CH91" i="28"/>
  <c r="CF36" i="28"/>
  <c r="CF45" i="28"/>
  <c r="CF55" i="28"/>
  <c r="CF66" i="28"/>
  <c r="CF78" i="28"/>
  <c r="CF91" i="28"/>
  <c r="CD45" i="28"/>
  <c r="CD55" i="28"/>
  <c r="CD36" i="28"/>
  <c r="CD66" i="28"/>
  <c r="CD78" i="28"/>
  <c r="CD91" i="28"/>
  <c r="CB36" i="28"/>
  <c r="CB45" i="28"/>
  <c r="CB55" i="28"/>
  <c r="CB66" i="28"/>
  <c r="CB78" i="28"/>
  <c r="CB91" i="28"/>
  <c r="BZ45" i="28"/>
  <c r="BZ55" i="28"/>
  <c r="BZ36" i="28"/>
  <c r="BZ66" i="28"/>
  <c r="BZ78" i="28"/>
  <c r="BZ91" i="28"/>
  <c r="BX36" i="28"/>
  <c r="BX45" i="28"/>
  <c r="BX55" i="28"/>
  <c r="BX66" i="28"/>
  <c r="BX78" i="28"/>
  <c r="BX91" i="28"/>
  <c r="BV55" i="28"/>
  <c r="BV36" i="28"/>
  <c r="BV45" i="28"/>
  <c r="BV66" i="28"/>
  <c r="BV78" i="28"/>
  <c r="BV91" i="28"/>
  <c r="BT36" i="28"/>
  <c r="BT45" i="28"/>
  <c r="BT55" i="28"/>
  <c r="BT66" i="28"/>
  <c r="BT78" i="28"/>
  <c r="BT91" i="28"/>
  <c r="BR55" i="28"/>
  <c r="BR36" i="28"/>
  <c r="BR45" i="28"/>
  <c r="BR66" i="28"/>
  <c r="BR78" i="28"/>
  <c r="BR91" i="28"/>
  <c r="BP36" i="28"/>
  <c r="BP45" i="28"/>
  <c r="BP55" i="28"/>
  <c r="BP66" i="28"/>
  <c r="BP78" i="28"/>
  <c r="BP91" i="28"/>
  <c r="BN55" i="28"/>
  <c r="BN36" i="28"/>
  <c r="BN45" i="28"/>
  <c r="BN66" i="28"/>
  <c r="BN78" i="28"/>
  <c r="BN91" i="28"/>
  <c r="BL36" i="28"/>
  <c r="BL45" i="28"/>
  <c r="BL55" i="28"/>
  <c r="BL66" i="28"/>
  <c r="BL78" i="28"/>
  <c r="BL91" i="28"/>
  <c r="BJ55" i="28"/>
  <c r="BJ36" i="28"/>
  <c r="BJ45" i="28"/>
  <c r="BJ66" i="28"/>
  <c r="BJ78" i="28"/>
  <c r="BJ91" i="28"/>
  <c r="BH36" i="28"/>
  <c r="BH45" i="28"/>
  <c r="BH55" i="28"/>
  <c r="BH66" i="28"/>
  <c r="BH78" i="28"/>
  <c r="BH91" i="28"/>
  <c r="BF55" i="28"/>
  <c r="BF36" i="28"/>
  <c r="BF45" i="28"/>
  <c r="BF66" i="28"/>
  <c r="BF78" i="28"/>
  <c r="BF91" i="28"/>
  <c r="BD36" i="28"/>
  <c r="BD45" i="28"/>
  <c r="BD55" i="28"/>
  <c r="BD66" i="28"/>
  <c r="BD78" i="28"/>
  <c r="BD91" i="28"/>
  <c r="CI35" i="28"/>
  <c r="CI44" i="28"/>
  <c r="FQ44" i="28" s="1"/>
  <c r="CI54" i="28"/>
  <c r="FQ54" i="28" s="1"/>
  <c r="CI65" i="28"/>
  <c r="FQ65" i="28" s="1"/>
  <c r="CI77" i="28"/>
  <c r="FQ77" i="28" s="1"/>
  <c r="CI90" i="28"/>
  <c r="FQ90" i="28" s="1"/>
  <c r="CG35" i="28"/>
  <c r="CG44" i="28"/>
  <c r="FO44" i="28" s="1"/>
  <c r="CG54" i="28"/>
  <c r="FO54" i="28" s="1"/>
  <c r="CG65" i="28"/>
  <c r="FO65" i="28" s="1"/>
  <c r="CG77" i="28"/>
  <c r="FO77" i="28" s="1"/>
  <c r="CG90" i="28"/>
  <c r="FO90" i="28" s="1"/>
  <c r="CE35" i="28"/>
  <c r="CE44" i="28"/>
  <c r="FM44" i="28" s="1"/>
  <c r="CE54" i="28"/>
  <c r="FM54" i="28" s="1"/>
  <c r="CE65" i="28"/>
  <c r="FM65" i="28" s="1"/>
  <c r="CE77" i="28"/>
  <c r="FM77" i="28" s="1"/>
  <c r="CE90" i="28"/>
  <c r="FM90" i="28" s="1"/>
  <c r="CC35" i="28"/>
  <c r="CC44" i="28"/>
  <c r="FK44" i="28" s="1"/>
  <c r="CC54" i="28"/>
  <c r="FK54" i="28" s="1"/>
  <c r="CC65" i="28"/>
  <c r="FK65" i="28" s="1"/>
  <c r="CC77" i="28"/>
  <c r="FK77" i="28" s="1"/>
  <c r="CC90" i="28"/>
  <c r="FK90" i="28" s="1"/>
  <c r="CA35" i="28"/>
  <c r="CA44" i="28"/>
  <c r="FI44" i="28" s="1"/>
  <c r="CA54" i="28"/>
  <c r="FI54" i="28" s="1"/>
  <c r="CA65" i="28"/>
  <c r="FI65" i="28" s="1"/>
  <c r="CA77" i="28"/>
  <c r="FI77" i="28" s="1"/>
  <c r="CA90" i="28"/>
  <c r="FI90" i="28" s="1"/>
  <c r="BY35" i="28"/>
  <c r="BY44" i="28"/>
  <c r="FG44" i="28" s="1"/>
  <c r="BY54" i="28"/>
  <c r="FG54" i="28" s="1"/>
  <c r="BY65" i="28"/>
  <c r="FG65" i="28" s="1"/>
  <c r="BY77" i="28"/>
  <c r="FG77" i="28" s="1"/>
  <c r="BY90" i="28"/>
  <c r="FG90" i="28" s="1"/>
  <c r="BW35" i="28"/>
  <c r="BW44" i="28"/>
  <c r="FE44" i="28" s="1"/>
  <c r="BW54" i="28"/>
  <c r="FE54" i="28" s="1"/>
  <c r="BW65" i="28"/>
  <c r="FE65" i="28" s="1"/>
  <c r="BW77" i="28"/>
  <c r="FE77" i="28" s="1"/>
  <c r="BW90" i="28"/>
  <c r="FE90" i="28" s="1"/>
  <c r="BU35" i="28"/>
  <c r="BU44" i="28"/>
  <c r="FC44" i="28" s="1"/>
  <c r="BU54" i="28"/>
  <c r="FC54" i="28" s="1"/>
  <c r="BU65" i="28"/>
  <c r="FC65" i="28" s="1"/>
  <c r="BU77" i="28"/>
  <c r="FC77" i="28" s="1"/>
  <c r="BU90" i="28"/>
  <c r="FC90" i="28" s="1"/>
  <c r="BS35" i="28"/>
  <c r="BS44" i="28"/>
  <c r="FA44" i="28" s="1"/>
  <c r="BS54" i="28"/>
  <c r="FA54" i="28" s="1"/>
  <c r="BS65" i="28"/>
  <c r="FA65" i="28" s="1"/>
  <c r="BS77" i="28"/>
  <c r="FA77" i="28" s="1"/>
  <c r="BS90" i="28"/>
  <c r="FA90" i="28" s="1"/>
  <c r="BQ35" i="28"/>
  <c r="BQ44" i="28"/>
  <c r="EY44" i="28" s="1"/>
  <c r="BQ54" i="28"/>
  <c r="EY54" i="28" s="1"/>
  <c r="BQ65" i="28"/>
  <c r="EY65" i="28" s="1"/>
  <c r="BQ77" i="28"/>
  <c r="EY77" i="28" s="1"/>
  <c r="BQ90" i="28"/>
  <c r="EY90" i="28" s="1"/>
  <c r="BO35" i="28"/>
  <c r="BO44" i="28"/>
  <c r="EW44" i="28" s="1"/>
  <c r="BO54" i="28"/>
  <c r="EW54" i="28" s="1"/>
  <c r="BO65" i="28"/>
  <c r="EW65" i="28" s="1"/>
  <c r="BO77" i="28"/>
  <c r="EW77" i="28" s="1"/>
  <c r="BO90" i="28"/>
  <c r="EW90" i="28" s="1"/>
  <c r="BM35" i="28"/>
  <c r="BM44" i="28"/>
  <c r="EU44" i="28" s="1"/>
  <c r="BM54" i="28"/>
  <c r="EU54" i="28" s="1"/>
  <c r="BM65" i="28"/>
  <c r="EU65" i="28" s="1"/>
  <c r="BM77" i="28"/>
  <c r="EU77" i="28" s="1"/>
  <c r="BM90" i="28"/>
  <c r="EU90" i="28" s="1"/>
  <c r="BK35" i="28"/>
  <c r="BK44" i="28"/>
  <c r="ES44" i="28" s="1"/>
  <c r="BK54" i="28"/>
  <c r="ES54" i="28" s="1"/>
  <c r="BK65" i="28"/>
  <c r="ES65" i="28" s="1"/>
  <c r="BK77" i="28"/>
  <c r="ES77" i="28" s="1"/>
  <c r="BK90" i="28"/>
  <c r="ES90" i="28" s="1"/>
  <c r="BI35" i="28"/>
  <c r="BI44" i="28"/>
  <c r="EQ44" i="28" s="1"/>
  <c r="BI54" i="28"/>
  <c r="EQ54" i="28" s="1"/>
  <c r="BI65" i="28"/>
  <c r="EQ65" i="28" s="1"/>
  <c r="BI77" i="28"/>
  <c r="EQ77" i="28" s="1"/>
  <c r="BI90" i="28"/>
  <c r="EQ90" i="28" s="1"/>
  <c r="BG35" i="28"/>
  <c r="BG44" i="28"/>
  <c r="EO44" i="28" s="1"/>
  <c r="BG54" i="28"/>
  <c r="EO54" i="28" s="1"/>
  <c r="BG65" i="28"/>
  <c r="EO65" i="28" s="1"/>
  <c r="BG77" i="28"/>
  <c r="EO77" i="28" s="1"/>
  <c r="BG90" i="28"/>
  <c r="EO90" i="28" s="1"/>
  <c r="BE35" i="28"/>
  <c r="BE44" i="28"/>
  <c r="EM44" i="28" s="1"/>
  <c r="BE54" i="28"/>
  <c r="EM54" i="28" s="1"/>
  <c r="BE65" i="28"/>
  <c r="EM65" i="28" s="1"/>
  <c r="BE77" i="28"/>
  <c r="EM77" i="28" s="1"/>
  <c r="BE90" i="28"/>
  <c r="EM90" i="28" s="1"/>
  <c r="CJ97" i="28"/>
  <c r="CD97" i="28"/>
  <c r="CB97" i="28"/>
  <c r="BZ97" i="28"/>
  <c r="BX97" i="28"/>
  <c r="BV97" i="28"/>
  <c r="BT97" i="28"/>
  <c r="BR97" i="28"/>
  <c r="BP97" i="28"/>
  <c r="BN97" i="28"/>
  <c r="BL97" i="28"/>
  <c r="BJ97" i="28"/>
  <c r="BH97" i="28"/>
  <c r="BF97" i="28"/>
  <c r="BD97" i="28"/>
  <c r="CH21" i="4"/>
  <c r="CF21" i="4"/>
  <c r="CD21" i="4"/>
  <c r="CB21" i="4"/>
  <c r="BZ21" i="4"/>
  <c r="BX21" i="4"/>
  <c r="BV21" i="4"/>
  <c r="BT21" i="4"/>
  <c r="BR21" i="4"/>
  <c r="BP21" i="4"/>
  <c r="BN21" i="4"/>
  <c r="BL21" i="4"/>
  <c r="BJ21" i="4"/>
  <c r="BH21" i="4"/>
  <c r="BF21" i="4"/>
  <c r="BD21" i="4"/>
  <c r="BB21" i="4"/>
  <c r="BX57" i="6"/>
  <c r="BV57" i="6"/>
  <c r="BT57" i="6"/>
  <c r="BR57" i="6"/>
  <c r="BP57" i="6"/>
  <c r="BN57" i="6"/>
  <c r="BL57" i="6"/>
  <c r="BY56" i="6"/>
  <c r="BW56" i="6"/>
  <c r="BU56" i="6"/>
  <c r="BS56" i="6"/>
  <c r="BQ56" i="6"/>
  <c r="BO56" i="6"/>
  <c r="BM56" i="6"/>
  <c r="BK56" i="6"/>
  <c r="BX55" i="6"/>
  <c r="BV55" i="6"/>
  <c r="BT55" i="6"/>
  <c r="BR55" i="6"/>
  <c r="BP55" i="6"/>
  <c r="BN55" i="6"/>
  <c r="BL55" i="6"/>
  <c r="BX53" i="6"/>
  <c r="BV53" i="6"/>
  <c r="BT53" i="6"/>
  <c r="BR53" i="6"/>
  <c r="BP53" i="6"/>
  <c r="BN53" i="6"/>
  <c r="BL53" i="6"/>
  <c r="BX51" i="6"/>
  <c r="BV51" i="6"/>
  <c r="BT51" i="6"/>
  <c r="BR51" i="6"/>
  <c r="BP51" i="6"/>
  <c r="BN51" i="6"/>
  <c r="BL51" i="6"/>
  <c r="CC57" i="6"/>
  <c r="CA57" i="6"/>
  <c r="CD56" i="6"/>
  <c r="CB56" i="6"/>
  <c r="BZ56" i="6"/>
  <c r="CC55" i="6"/>
  <c r="CA55" i="6"/>
  <c r="CD54" i="6"/>
  <c r="CB54" i="6"/>
  <c r="BZ54" i="6"/>
  <c r="CC53" i="6"/>
  <c r="CA53" i="6"/>
  <c r="CD52" i="6"/>
  <c r="CB52" i="6"/>
  <c r="BZ52" i="6"/>
  <c r="CC51" i="6"/>
  <c r="CA51" i="6"/>
  <c r="CG21" i="4"/>
  <c r="CE21" i="4"/>
  <c r="CC21" i="4"/>
  <c r="CA21" i="4"/>
  <c r="BY21" i="4"/>
  <c r="BW21" i="4"/>
  <c r="BU21" i="4"/>
  <c r="BS21" i="4"/>
  <c r="BQ21" i="4"/>
  <c r="BO21" i="4"/>
  <c r="BM21" i="4"/>
  <c r="BK21" i="4"/>
  <c r="BI21" i="4"/>
  <c r="BG21" i="4"/>
  <c r="BE21" i="4"/>
  <c r="BC21" i="4"/>
  <c r="BY57" i="6"/>
  <c r="BW57" i="6"/>
  <c r="BU57" i="6"/>
  <c r="BS57" i="6"/>
  <c r="BQ57" i="6"/>
  <c r="BO57" i="6"/>
  <c r="BM57" i="6"/>
  <c r="BK57" i="6"/>
  <c r="BY55" i="6"/>
  <c r="BW55" i="6"/>
  <c r="BU55" i="6"/>
  <c r="BS55" i="6"/>
  <c r="BQ55" i="6"/>
  <c r="BO55" i="6"/>
  <c r="BM55" i="6"/>
  <c r="BK55" i="6"/>
  <c r="BX54" i="6"/>
  <c r="BV54" i="6"/>
  <c r="BT54" i="6"/>
  <c r="BR54" i="6"/>
  <c r="BP54" i="6"/>
  <c r="BN54" i="6"/>
  <c r="BL54" i="6"/>
  <c r="BY53" i="6"/>
  <c r="BW53" i="6"/>
  <c r="BU53" i="6"/>
  <c r="BS53" i="6"/>
  <c r="BQ53" i="6"/>
  <c r="BO53" i="6"/>
  <c r="BM53" i="6"/>
  <c r="BK53" i="6"/>
  <c r="BX52" i="6"/>
  <c r="BV52" i="6"/>
  <c r="BT52" i="6"/>
  <c r="BR52" i="6"/>
  <c r="BP52" i="6"/>
  <c r="BN52" i="6"/>
  <c r="BL52" i="6"/>
  <c r="BY51" i="6"/>
  <c r="BW51" i="6"/>
  <c r="BU51" i="6"/>
  <c r="BS51" i="6"/>
  <c r="BQ51" i="6"/>
  <c r="BO51" i="6"/>
  <c r="BM51" i="6"/>
  <c r="BK51" i="6"/>
  <c r="CD57" i="6"/>
  <c r="CC56" i="6"/>
  <c r="CA56" i="6"/>
  <c r="CD55" i="6"/>
  <c r="CB55" i="6"/>
  <c r="BZ55" i="6"/>
  <c r="CC54" i="6"/>
  <c r="CA54" i="6"/>
  <c r="CD53" i="6"/>
  <c r="CB53" i="6"/>
  <c r="BZ53" i="6"/>
  <c r="CC52" i="6"/>
  <c r="CA52" i="6"/>
  <c r="CD51" i="6"/>
  <c r="CB51" i="6"/>
  <c r="BZ51" i="6"/>
  <c r="FT36" i="28" l="1"/>
  <c r="FT37" i="28"/>
  <c r="FT69" i="28"/>
  <c r="FT70" i="28"/>
  <c r="FT68" i="28"/>
  <c r="FT66" i="28"/>
  <c r="FT67" i="28"/>
  <c r="FS57" i="28"/>
  <c r="FS55" i="28"/>
  <c r="FS58" i="28"/>
  <c r="FS56" i="28"/>
  <c r="FT58" i="28"/>
  <c r="FT56" i="28"/>
  <c r="FT57" i="28"/>
  <c r="FT55" i="28"/>
  <c r="FS97" i="28"/>
  <c r="FS95" i="28"/>
  <c r="FS93" i="28"/>
  <c r="FS91" i="28"/>
  <c r="FS96" i="28"/>
  <c r="FS94" i="28"/>
  <c r="FS92" i="28"/>
  <c r="FS47" i="28"/>
  <c r="FS45" i="28"/>
  <c r="FS46" i="28"/>
  <c r="FT81" i="28"/>
  <c r="FT82" i="28"/>
  <c r="FT80" i="28"/>
  <c r="FT78" i="28"/>
  <c r="FT83" i="28"/>
  <c r="FT79" i="28"/>
  <c r="FS69" i="28"/>
  <c r="FS67" i="28"/>
  <c r="FS70" i="28"/>
  <c r="FS68" i="28"/>
  <c r="FS66" i="28"/>
  <c r="FT96" i="28"/>
  <c r="FT94" i="28"/>
  <c r="FT92" i="28"/>
  <c r="FT97" i="28"/>
  <c r="FT95" i="28"/>
  <c r="FT93" i="28"/>
  <c r="FT91" i="28"/>
  <c r="FT47" i="28"/>
  <c r="FT46" i="28"/>
  <c r="FT45" i="28"/>
  <c r="FS83" i="28"/>
  <c r="FS81" i="28"/>
  <c r="FS79" i="28"/>
  <c r="FS82" i="28"/>
  <c r="FS80" i="28"/>
  <c r="FS78" i="28"/>
  <c r="FS37" i="28"/>
  <c r="FS36" i="28"/>
  <c r="EN83" i="28"/>
  <c r="EN81" i="28"/>
  <c r="EN79" i="28"/>
  <c r="EN80" i="28"/>
  <c r="EN78" i="28"/>
  <c r="EN82" i="28"/>
  <c r="EN37" i="28"/>
  <c r="EN36" i="28"/>
  <c r="EP47" i="28"/>
  <c r="EP45" i="28"/>
  <c r="EP46" i="28"/>
  <c r="ER82" i="28"/>
  <c r="ER83" i="28"/>
  <c r="ER81" i="28"/>
  <c r="ER79" i="28"/>
  <c r="ER80" i="28"/>
  <c r="ER78" i="28"/>
  <c r="ER37" i="28"/>
  <c r="ER36" i="28"/>
  <c r="ET47" i="28"/>
  <c r="ET45" i="28"/>
  <c r="ET46" i="28"/>
  <c r="EV83" i="28"/>
  <c r="EV82" i="28"/>
  <c r="EV81" i="28"/>
  <c r="EV79" i="28"/>
  <c r="EV80" i="28"/>
  <c r="EV78" i="28"/>
  <c r="EV37" i="28"/>
  <c r="EV36" i="28"/>
  <c r="EX47" i="28"/>
  <c r="EX45" i="28"/>
  <c r="EX46" i="28"/>
  <c r="EZ83" i="28"/>
  <c r="EZ81" i="28"/>
  <c r="EZ79" i="28"/>
  <c r="EZ82" i="28"/>
  <c r="EZ80" i="28"/>
  <c r="EZ78" i="28"/>
  <c r="EZ37" i="28"/>
  <c r="EZ36" i="28"/>
  <c r="FB47" i="28"/>
  <c r="FB45" i="28"/>
  <c r="FB46" i="28"/>
  <c r="FD83" i="28"/>
  <c r="FD81" i="28"/>
  <c r="FD79" i="28"/>
  <c r="FD80" i="28"/>
  <c r="FD78" i="28"/>
  <c r="FD82" i="28"/>
  <c r="FD37" i="28"/>
  <c r="FD36" i="28"/>
  <c r="FF45" i="28"/>
  <c r="FF47" i="28"/>
  <c r="FF46" i="28"/>
  <c r="FH82" i="28"/>
  <c r="FH83" i="28"/>
  <c r="FH81" i="28"/>
  <c r="FH79" i="28"/>
  <c r="FH80" i="28"/>
  <c r="FH78" i="28"/>
  <c r="FH37" i="28"/>
  <c r="FH36" i="28"/>
  <c r="FJ36" i="28"/>
  <c r="FJ37" i="28"/>
  <c r="FL83" i="28"/>
  <c r="FL82" i="28"/>
  <c r="FL81" i="28"/>
  <c r="FL79" i="28"/>
  <c r="FL80" i="28"/>
  <c r="FL78" i="28"/>
  <c r="FL37" i="28"/>
  <c r="FL36" i="28"/>
  <c r="FN36" i="28"/>
  <c r="FN37" i="28"/>
  <c r="FP83" i="28"/>
  <c r="FP81" i="28"/>
  <c r="FP79" i="28"/>
  <c r="FP80" i="28"/>
  <c r="FP78" i="28"/>
  <c r="FP82" i="28"/>
  <c r="FP37" i="28"/>
  <c r="FP36" i="28"/>
  <c r="FR36" i="28"/>
  <c r="FR37" i="28"/>
  <c r="EO97" i="28"/>
  <c r="EO95" i="28"/>
  <c r="EO93" i="28"/>
  <c r="EO92" i="28"/>
  <c r="EO91" i="28"/>
  <c r="EO94" i="28"/>
  <c r="EO96" i="28"/>
  <c r="EO46" i="28"/>
  <c r="EO47" i="28"/>
  <c r="EO45" i="28"/>
  <c r="EQ70" i="28"/>
  <c r="EQ68" i="28"/>
  <c r="EQ66" i="28"/>
  <c r="EQ69" i="28"/>
  <c r="EQ67" i="28"/>
  <c r="ES97" i="28"/>
  <c r="ES95" i="28"/>
  <c r="ES93" i="28"/>
  <c r="ES96" i="28"/>
  <c r="ES94" i="28"/>
  <c r="ES91" i="28"/>
  <c r="ES92" i="28"/>
  <c r="ES46" i="28"/>
  <c r="ES47" i="28"/>
  <c r="ES45" i="28"/>
  <c r="EU70" i="28"/>
  <c r="EU68" i="28"/>
  <c r="EU66" i="28"/>
  <c r="EU67" i="28"/>
  <c r="EU69" i="28"/>
  <c r="EW97" i="28"/>
  <c r="EW95" i="28"/>
  <c r="EW93" i="28"/>
  <c r="EW91" i="28"/>
  <c r="EW94" i="28"/>
  <c r="EW92" i="28"/>
  <c r="EW96" i="28"/>
  <c r="EW46" i="28"/>
  <c r="EW47" i="28"/>
  <c r="EW45" i="28"/>
  <c r="EY70" i="28"/>
  <c r="EY68" i="28"/>
  <c r="EY69" i="28"/>
  <c r="EY66" i="28"/>
  <c r="EY67" i="28"/>
  <c r="FA97" i="28"/>
  <c r="FA95" i="28"/>
  <c r="FA93" i="28"/>
  <c r="FA96" i="28"/>
  <c r="FA94" i="28"/>
  <c r="FA91" i="28"/>
  <c r="FA92" i="28"/>
  <c r="FA46" i="28"/>
  <c r="FA47" i="28"/>
  <c r="FA45" i="28"/>
  <c r="FC70" i="28"/>
  <c r="FC68" i="28"/>
  <c r="FC69" i="28"/>
  <c r="FC66" i="28"/>
  <c r="FC67" i="28"/>
  <c r="FE97" i="28"/>
  <c r="FE95" i="28"/>
  <c r="FE93" i="28"/>
  <c r="FE92" i="28"/>
  <c r="FE91" i="28"/>
  <c r="FE96" i="28"/>
  <c r="FE94" i="28"/>
  <c r="FE46" i="28"/>
  <c r="FE45" i="28"/>
  <c r="FE47" i="28"/>
  <c r="FG70" i="28"/>
  <c r="FG68" i="28"/>
  <c r="FG66" i="28"/>
  <c r="FG69" i="28"/>
  <c r="FG67" i="28"/>
  <c r="FI97" i="28"/>
  <c r="FI95" i="28"/>
  <c r="FI93" i="28"/>
  <c r="FI96" i="28"/>
  <c r="FI94" i="28"/>
  <c r="FI91" i="28"/>
  <c r="FI92" i="28"/>
  <c r="FI47" i="28"/>
  <c r="FI46" i="28"/>
  <c r="FI45" i="28"/>
  <c r="FK70" i="28"/>
  <c r="FK68" i="28"/>
  <c r="FK66" i="28"/>
  <c r="FK67" i="28"/>
  <c r="FK69" i="28"/>
  <c r="FM97" i="28"/>
  <c r="FM95" i="28"/>
  <c r="FM93" i="28"/>
  <c r="FM91" i="28"/>
  <c r="FM96" i="28"/>
  <c r="FM94" i="28"/>
  <c r="FM92" i="28"/>
  <c r="FM46" i="28"/>
  <c r="FM47" i="28"/>
  <c r="FM45" i="28"/>
  <c r="FO70" i="28"/>
  <c r="FO68" i="28"/>
  <c r="FO69" i="28"/>
  <c r="FO66" i="28"/>
  <c r="FO67" i="28"/>
  <c r="FQ97" i="28"/>
  <c r="FQ95" i="28"/>
  <c r="FQ93" i="28"/>
  <c r="FQ96" i="28"/>
  <c r="FQ94" i="28"/>
  <c r="FQ92" i="28"/>
  <c r="FQ91" i="28"/>
  <c r="FQ47" i="28"/>
  <c r="FQ46" i="28"/>
  <c r="FQ45" i="28"/>
  <c r="EM83" i="28"/>
  <c r="EM82" i="28"/>
  <c r="EM80" i="28"/>
  <c r="EM78" i="28"/>
  <c r="EM81" i="28"/>
  <c r="EM79" i="28"/>
  <c r="EM37" i="28"/>
  <c r="EM36" i="28"/>
  <c r="EN70" i="28"/>
  <c r="EN68" i="28"/>
  <c r="EN69" i="28"/>
  <c r="EN66" i="28"/>
  <c r="EN67" i="28"/>
  <c r="EP97" i="28"/>
  <c r="EP95" i="28"/>
  <c r="EP93" i="28"/>
  <c r="EP92" i="28"/>
  <c r="EP96" i="28"/>
  <c r="EP91" i="28"/>
  <c r="EP94" i="28"/>
  <c r="EP36" i="28"/>
  <c r="EP37" i="28"/>
  <c r="ER70" i="28"/>
  <c r="ER68" i="28"/>
  <c r="ER69" i="28"/>
  <c r="ER66" i="28"/>
  <c r="ER67" i="28"/>
  <c r="ET97" i="28"/>
  <c r="ET95" i="28"/>
  <c r="ET93" i="28"/>
  <c r="ET92" i="28"/>
  <c r="ET96" i="28"/>
  <c r="ET94" i="28"/>
  <c r="ET91" i="28"/>
  <c r="ET36" i="28"/>
  <c r="ET37" i="28"/>
  <c r="EV70" i="28"/>
  <c r="EV68" i="28"/>
  <c r="EV69" i="28"/>
  <c r="EV66" i="28"/>
  <c r="EV67" i="28"/>
  <c r="EX97" i="28"/>
  <c r="EX95" i="28"/>
  <c r="EX93" i="28"/>
  <c r="EX91" i="28"/>
  <c r="EX96" i="28"/>
  <c r="EX92" i="28"/>
  <c r="EX94" i="28"/>
  <c r="EX36" i="28"/>
  <c r="EX37" i="28"/>
  <c r="EZ70" i="28"/>
  <c r="EZ68" i="28"/>
  <c r="EZ69" i="28"/>
  <c r="EZ66" i="28"/>
  <c r="EZ67" i="28"/>
  <c r="FB97" i="28"/>
  <c r="FB95" i="28"/>
  <c r="FB93" i="28"/>
  <c r="FB96" i="28"/>
  <c r="FB92" i="28"/>
  <c r="FB91" i="28"/>
  <c r="FB94" i="28"/>
  <c r="FB36" i="28"/>
  <c r="FB37" i="28"/>
  <c r="FD70" i="28"/>
  <c r="FD68" i="28"/>
  <c r="FD69" i="28"/>
  <c r="FD66" i="28"/>
  <c r="FD67" i="28"/>
  <c r="FF97" i="28"/>
  <c r="FF95" i="28"/>
  <c r="FF93" i="28"/>
  <c r="FF94" i="28"/>
  <c r="FF92" i="28"/>
  <c r="FF91" i="28"/>
  <c r="FF96" i="28"/>
  <c r="FF36" i="28"/>
  <c r="FF37" i="28"/>
  <c r="FH70" i="28"/>
  <c r="FH68" i="28"/>
  <c r="FH69" i="28"/>
  <c r="FH66" i="28"/>
  <c r="FH67" i="28"/>
  <c r="FJ97" i="28"/>
  <c r="FJ95" i="28"/>
  <c r="FJ93" i="28"/>
  <c r="FJ92" i="28"/>
  <c r="FJ94" i="28"/>
  <c r="FJ96" i="28"/>
  <c r="FJ91" i="28"/>
  <c r="FJ57" i="28"/>
  <c r="FJ55" i="28"/>
  <c r="FJ58" i="28"/>
  <c r="FJ56" i="28"/>
  <c r="FL70" i="28"/>
  <c r="FL68" i="28"/>
  <c r="FL69" i="28"/>
  <c r="FL66" i="28"/>
  <c r="FL67" i="28"/>
  <c r="FN97" i="28"/>
  <c r="FN95" i="28"/>
  <c r="FN93" i="28"/>
  <c r="FN96" i="28"/>
  <c r="FN91" i="28"/>
  <c r="FN94" i="28"/>
  <c r="FN92" i="28"/>
  <c r="FN57" i="28"/>
  <c r="FN55" i="28"/>
  <c r="FN58" i="28"/>
  <c r="FN56" i="28"/>
  <c r="FP70" i="28"/>
  <c r="FP68" i="28"/>
  <c r="FP69" i="28"/>
  <c r="FP66" i="28"/>
  <c r="FP67" i="28"/>
  <c r="FR97" i="28"/>
  <c r="FR95" i="28"/>
  <c r="FR93" i="28"/>
  <c r="FR94" i="28"/>
  <c r="FR92" i="28"/>
  <c r="FR91" i="28"/>
  <c r="FR96" i="28"/>
  <c r="FR57" i="28"/>
  <c r="FR55" i="28"/>
  <c r="FR58" i="28"/>
  <c r="FR56" i="28"/>
  <c r="EO82" i="28"/>
  <c r="EO81" i="28"/>
  <c r="EO79" i="28"/>
  <c r="EO83" i="28"/>
  <c r="EO80" i="28"/>
  <c r="EO78" i="28"/>
  <c r="EO37" i="28"/>
  <c r="EO36" i="28"/>
  <c r="EQ57" i="28"/>
  <c r="EQ55" i="28"/>
  <c r="EQ58" i="28"/>
  <c r="EQ56" i="28"/>
  <c r="ES82" i="28"/>
  <c r="ES83" i="28"/>
  <c r="ES81" i="28"/>
  <c r="ES79" i="28"/>
  <c r="ES78" i="28"/>
  <c r="ES80" i="28"/>
  <c r="ES37" i="28"/>
  <c r="ES36" i="28"/>
  <c r="EU57" i="28"/>
  <c r="EU55" i="28"/>
  <c r="EU58" i="28"/>
  <c r="EU56" i="28"/>
  <c r="EW82" i="28"/>
  <c r="EW81" i="28"/>
  <c r="EW79" i="28"/>
  <c r="EW78" i="28"/>
  <c r="EW83" i="28"/>
  <c r="EW80" i="28"/>
  <c r="EW36" i="28"/>
  <c r="EW37" i="28"/>
  <c r="EY57" i="28"/>
  <c r="EY55" i="28"/>
  <c r="EY58" i="28"/>
  <c r="EY56" i="28"/>
  <c r="FA82" i="28"/>
  <c r="FA83" i="28"/>
  <c r="FA81" i="28"/>
  <c r="FA79" i="28"/>
  <c r="FA80" i="28"/>
  <c r="FA78" i="28"/>
  <c r="FA37" i="28"/>
  <c r="FA36" i="28"/>
  <c r="FC57" i="28"/>
  <c r="FC55" i="28"/>
  <c r="FC58" i="28"/>
  <c r="FC56" i="28"/>
  <c r="FE83" i="28"/>
  <c r="FE82" i="28"/>
  <c r="FE81" i="28"/>
  <c r="FE79" i="28"/>
  <c r="FE80" i="28"/>
  <c r="FE78" i="28"/>
  <c r="FE37" i="28"/>
  <c r="FE36" i="28"/>
  <c r="FG57" i="28"/>
  <c r="FG55" i="28"/>
  <c r="FG58" i="28"/>
  <c r="FG56" i="28"/>
  <c r="FI83" i="28"/>
  <c r="FI82" i="28"/>
  <c r="FI81" i="28"/>
  <c r="FI79" i="28"/>
  <c r="FI78" i="28"/>
  <c r="FI80" i="28"/>
  <c r="FI37" i="28"/>
  <c r="FI36" i="28"/>
  <c r="FK57" i="28"/>
  <c r="FK55" i="28"/>
  <c r="FK56" i="28"/>
  <c r="FK58" i="28"/>
  <c r="FM82" i="28"/>
  <c r="FM81" i="28"/>
  <c r="FM79" i="28"/>
  <c r="FM83" i="28"/>
  <c r="FM78" i="28"/>
  <c r="FM80" i="28"/>
  <c r="FM36" i="28"/>
  <c r="FM37" i="28"/>
  <c r="FO57" i="28"/>
  <c r="FO55" i="28"/>
  <c r="FO58" i="28"/>
  <c r="FO56" i="28"/>
  <c r="FQ82" i="28"/>
  <c r="FQ81" i="28"/>
  <c r="FQ79" i="28"/>
  <c r="FQ80" i="28"/>
  <c r="FQ78" i="28"/>
  <c r="FQ83" i="28"/>
  <c r="FQ37" i="28"/>
  <c r="FQ36" i="28"/>
  <c r="EM70" i="28"/>
  <c r="EM69" i="28"/>
  <c r="EM66" i="28"/>
  <c r="EM67" i="28"/>
  <c r="EM68" i="28"/>
  <c r="EN58" i="28"/>
  <c r="EN56" i="28"/>
  <c r="EN57" i="28"/>
  <c r="EN55" i="28"/>
  <c r="EP80" i="28"/>
  <c r="EP78" i="28"/>
  <c r="EP82" i="28"/>
  <c r="EP81" i="28"/>
  <c r="EP79" i="28"/>
  <c r="EP83" i="28"/>
  <c r="EP57" i="28"/>
  <c r="EP55" i="28"/>
  <c r="EP58" i="28"/>
  <c r="EP56" i="28"/>
  <c r="ER58" i="28"/>
  <c r="ER56" i="28"/>
  <c r="ER57" i="28"/>
  <c r="ER55" i="28"/>
  <c r="ET80" i="28"/>
  <c r="ET78" i="28"/>
  <c r="ET81" i="28"/>
  <c r="ET79" i="28"/>
  <c r="ET83" i="28"/>
  <c r="ET82" i="28"/>
  <c r="ET57" i="28"/>
  <c r="ET55" i="28"/>
  <c r="ET58" i="28"/>
  <c r="ET56" i="28"/>
  <c r="EV58" i="28"/>
  <c r="EV56" i="28"/>
  <c r="EV57" i="28"/>
  <c r="EV55" i="28"/>
  <c r="EX82" i="28"/>
  <c r="EX83" i="28"/>
  <c r="EX80" i="28"/>
  <c r="EX78" i="28"/>
  <c r="EX81" i="28"/>
  <c r="EX79" i="28"/>
  <c r="EX57" i="28"/>
  <c r="EX55" i="28"/>
  <c r="EX58" i="28"/>
  <c r="EX56" i="28"/>
  <c r="EZ58" i="28"/>
  <c r="EZ56" i="28"/>
  <c r="EZ57" i="28"/>
  <c r="EZ55" i="28"/>
  <c r="FB83" i="28"/>
  <c r="FB82" i="28"/>
  <c r="FB80" i="28"/>
  <c r="FB78" i="28"/>
  <c r="FB81" i="28"/>
  <c r="FB79" i="28"/>
  <c r="FB57" i="28"/>
  <c r="FB55" i="28"/>
  <c r="FB58" i="28"/>
  <c r="FB56" i="28"/>
  <c r="FD58" i="28"/>
  <c r="FD56" i="28"/>
  <c r="FD57" i="28"/>
  <c r="FD55" i="28"/>
  <c r="FF83" i="28"/>
  <c r="FF80" i="28"/>
  <c r="FF78" i="28"/>
  <c r="FF82" i="28"/>
  <c r="FF81" i="28"/>
  <c r="FF79" i="28"/>
  <c r="FF57" i="28"/>
  <c r="FF55" i="28"/>
  <c r="FF58" i="28"/>
  <c r="FF56" i="28"/>
  <c r="FH58" i="28"/>
  <c r="FH56" i="28"/>
  <c r="FH57" i="28"/>
  <c r="FH55" i="28"/>
  <c r="FJ83" i="28"/>
  <c r="FJ80" i="28"/>
  <c r="FJ78" i="28"/>
  <c r="FJ81" i="28"/>
  <c r="FJ79" i="28"/>
  <c r="FJ82" i="28"/>
  <c r="FJ45" i="28"/>
  <c r="FJ47" i="28"/>
  <c r="FJ46" i="28"/>
  <c r="FL58" i="28"/>
  <c r="FL56" i="28"/>
  <c r="FL57" i="28"/>
  <c r="FL55" i="28"/>
  <c r="FN83" i="28"/>
  <c r="FN82" i="28"/>
  <c r="FN80" i="28"/>
  <c r="FN78" i="28"/>
  <c r="FN81" i="28"/>
  <c r="FN79" i="28"/>
  <c r="FN47" i="28"/>
  <c r="FN45" i="28"/>
  <c r="FN46" i="28"/>
  <c r="FP58" i="28"/>
  <c r="FP56" i="28"/>
  <c r="FP57" i="28"/>
  <c r="FP55" i="28"/>
  <c r="FR83" i="28"/>
  <c r="FR82" i="28"/>
  <c r="FR80" i="28"/>
  <c r="FR78" i="28"/>
  <c r="FR81" i="28"/>
  <c r="FR79" i="28"/>
  <c r="FR45" i="28"/>
  <c r="FR47" i="28"/>
  <c r="FR46" i="28"/>
  <c r="EO69" i="28"/>
  <c r="EO70" i="28"/>
  <c r="EO68" i="28"/>
  <c r="EO67" i="28"/>
  <c r="EO66" i="28"/>
  <c r="EQ96" i="28"/>
  <c r="EQ94" i="28"/>
  <c r="EQ92" i="28"/>
  <c r="EQ97" i="28"/>
  <c r="EQ95" i="28"/>
  <c r="EQ91" i="28"/>
  <c r="EQ93" i="28"/>
  <c r="EQ47" i="28"/>
  <c r="EQ45" i="28"/>
  <c r="EQ46" i="28"/>
  <c r="ES69" i="28"/>
  <c r="ES70" i="28"/>
  <c r="ES68" i="28"/>
  <c r="ES67" i="28"/>
  <c r="ES66" i="28"/>
  <c r="EU96" i="28"/>
  <c r="EU94" i="28"/>
  <c r="EU92" i="28"/>
  <c r="EU95" i="28"/>
  <c r="EU93" i="28"/>
  <c r="EU91" i="28"/>
  <c r="EU97" i="28"/>
  <c r="EU47" i="28"/>
  <c r="EU45" i="28"/>
  <c r="EU46" i="28"/>
  <c r="EW69" i="28"/>
  <c r="EW70" i="28"/>
  <c r="EW68" i="28"/>
  <c r="EW67" i="28"/>
  <c r="EW66" i="28"/>
  <c r="EY96" i="28"/>
  <c r="EY94" i="28"/>
  <c r="EY92" i="28"/>
  <c r="EY97" i="28"/>
  <c r="EY95" i="28"/>
  <c r="EY91" i="28"/>
  <c r="EY93" i="28"/>
  <c r="EY47" i="28"/>
  <c r="EY45" i="28"/>
  <c r="EY46" i="28"/>
  <c r="FA69" i="28"/>
  <c r="FA70" i="28"/>
  <c r="FA68" i="28"/>
  <c r="FA67" i="28"/>
  <c r="FA66" i="28"/>
  <c r="FC96" i="28"/>
  <c r="FC94" i="28"/>
  <c r="FC92" i="28"/>
  <c r="FC97" i="28"/>
  <c r="FC91" i="28"/>
  <c r="FC95" i="28"/>
  <c r="FC93" i="28"/>
  <c r="FC47" i="28"/>
  <c r="FC45" i="28"/>
  <c r="FC46" i="28"/>
  <c r="FE69" i="28"/>
  <c r="FE70" i="28"/>
  <c r="FE68" i="28"/>
  <c r="FE67" i="28"/>
  <c r="FE66" i="28"/>
  <c r="FG96" i="28"/>
  <c r="FG94" i="28"/>
  <c r="FG92" i="28"/>
  <c r="FG93" i="28"/>
  <c r="FG91" i="28"/>
  <c r="FG97" i="28"/>
  <c r="FG95" i="28"/>
  <c r="FG45" i="28"/>
  <c r="FG47" i="28"/>
  <c r="FG46" i="28"/>
  <c r="FI69" i="28"/>
  <c r="FI70" i="28"/>
  <c r="FI68" i="28"/>
  <c r="FI67" i="28"/>
  <c r="FI66" i="28"/>
  <c r="FK96" i="28"/>
  <c r="FK94" i="28"/>
  <c r="FK92" i="28"/>
  <c r="FK97" i="28"/>
  <c r="FK91" i="28"/>
  <c r="FK93" i="28"/>
  <c r="FK95" i="28"/>
  <c r="FK47" i="28"/>
  <c r="FK45" i="28"/>
  <c r="FK46" i="28"/>
  <c r="FM69" i="28"/>
  <c r="FM70" i="28"/>
  <c r="FM68" i="28"/>
  <c r="FM67" i="28"/>
  <c r="FM66" i="28"/>
  <c r="FO96" i="28"/>
  <c r="FO94" i="28"/>
  <c r="FO92" i="28"/>
  <c r="FO95" i="28"/>
  <c r="FO93" i="28"/>
  <c r="FO91" i="28"/>
  <c r="FO97" i="28"/>
  <c r="FO47" i="28"/>
  <c r="FO45" i="28"/>
  <c r="FO46" i="28"/>
  <c r="FQ69" i="28"/>
  <c r="FQ70" i="28"/>
  <c r="FQ68" i="28"/>
  <c r="FQ67" i="28"/>
  <c r="FQ66" i="28"/>
  <c r="EM57" i="28"/>
  <c r="EM55" i="28"/>
  <c r="EM56" i="28"/>
  <c r="EM58" i="28"/>
  <c r="EN96" i="28"/>
  <c r="EN94" i="28"/>
  <c r="EN97" i="28"/>
  <c r="EN92" i="28"/>
  <c r="EN93" i="28"/>
  <c r="EN91" i="28"/>
  <c r="EN95" i="28"/>
  <c r="EN46" i="28"/>
  <c r="EN47" i="28"/>
  <c r="EN45" i="28"/>
  <c r="EP69" i="28"/>
  <c r="EP67" i="28"/>
  <c r="EP68" i="28"/>
  <c r="EP66" i="28"/>
  <c r="EP70" i="28"/>
  <c r="ER96" i="28"/>
  <c r="ER94" i="28"/>
  <c r="ER97" i="28"/>
  <c r="ER95" i="28"/>
  <c r="ER93" i="28"/>
  <c r="ER91" i="28"/>
  <c r="ER92" i="28"/>
  <c r="ER46" i="28"/>
  <c r="ER47" i="28"/>
  <c r="ER45" i="28"/>
  <c r="ET69" i="28"/>
  <c r="ET68" i="28"/>
  <c r="ET67" i="28"/>
  <c r="ET66" i="28"/>
  <c r="ET70" i="28"/>
  <c r="EV96" i="28"/>
  <c r="EV94" i="28"/>
  <c r="EV93" i="28"/>
  <c r="EV92" i="28"/>
  <c r="EV91" i="28"/>
  <c r="EV95" i="28"/>
  <c r="EV97" i="28"/>
  <c r="EV46" i="28"/>
  <c r="EV47" i="28"/>
  <c r="EV45" i="28"/>
  <c r="EX69" i="28"/>
  <c r="EX67" i="28"/>
  <c r="EX70" i="28"/>
  <c r="EX68" i="28"/>
  <c r="EX66" i="28"/>
  <c r="EZ96" i="28"/>
  <c r="EZ94" i="28"/>
  <c r="EZ97" i="28"/>
  <c r="EZ95" i="28"/>
  <c r="EZ93" i="28"/>
  <c r="EZ92" i="28"/>
  <c r="EZ91" i="28"/>
  <c r="EZ46" i="28"/>
  <c r="EZ45" i="28"/>
  <c r="EZ47" i="28"/>
  <c r="FB69" i="28"/>
  <c r="FB70" i="28"/>
  <c r="FB67" i="28"/>
  <c r="FB68" i="28"/>
  <c r="FB66" i="28"/>
  <c r="FD96" i="28"/>
  <c r="FD94" i="28"/>
  <c r="FD95" i="28"/>
  <c r="FD92" i="28"/>
  <c r="FD93" i="28"/>
  <c r="FD97" i="28"/>
  <c r="FD91" i="28"/>
  <c r="FD47" i="28"/>
  <c r="FD46" i="28"/>
  <c r="FD45" i="28"/>
  <c r="FF69" i="28"/>
  <c r="FF67" i="28"/>
  <c r="FF68" i="28"/>
  <c r="FF70" i="28"/>
  <c r="FF66" i="28"/>
  <c r="FH96" i="28"/>
  <c r="FH94" i="28"/>
  <c r="FH97" i="28"/>
  <c r="FH95" i="28"/>
  <c r="FH93" i="28"/>
  <c r="FH91" i="28"/>
  <c r="FH92" i="28"/>
  <c r="FH47" i="28"/>
  <c r="FH46" i="28"/>
  <c r="FH45" i="28"/>
  <c r="FJ69" i="28"/>
  <c r="FJ68" i="28"/>
  <c r="FJ67" i="28"/>
  <c r="FJ70" i="28"/>
  <c r="FJ66" i="28"/>
  <c r="FL96" i="28"/>
  <c r="FL94" i="28"/>
  <c r="FL97" i="28"/>
  <c r="FL92" i="28"/>
  <c r="FL95" i="28"/>
  <c r="FL91" i="28"/>
  <c r="FL93" i="28"/>
  <c r="FL47" i="28"/>
  <c r="FL46" i="28"/>
  <c r="FL45" i="28"/>
  <c r="FN69" i="28"/>
  <c r="FN67" i="28"/>
  <c r="FN70" i="28"/>
  <c r="FN66" i="28"/>
  <c r="FN68" i="28"/>
  <c r="FP96" i="28"/>
  <c r="FP94" i="28"/>
  <c r="FP92" i="28"/>
  <c r="FP97" i="28"/>
  <c r="FP95" i="28"/>
  <c r="FP93" i="28"/>
  <c r="FP91" i="28"/>
  <c r="FP47" i="28"/>
  <c r="FP46" i="28"/>
  <c r="FP45" i="28"/>
  <c r="FR69" i="28"/>
  <c r="FR70" i="28"/>
  <c r="FR67" i="28"/>
  <c r="FR66" i="28"/>
  <c r="FR68" i="28"/>
  <c r="EO58" i="28"/>
  <c r="EO56" i="28"/>
  <c r="EO57" i="28"/>
  <c r="EO55" i="28"/>
  <c r="EQ83" i="28"/>
  <c r="EQ80" i="28"/>
  <c r="EQ78" i="28"/>
  <c r="EQ82" i="28"/>
  <c r="EQ79" i="28"/>
  <c r="EQ81" i="28"/>
  <c r="EQ37" i="28"/>
  <c r="EQ36" i="28"/>
  <c r="ES58" i="28"/>
  <c r="ES56" i="28"/>
  <c r="ES55" i="28"/>
  <c r="ES57" i="28"/>
  <c r="EU83" i="28"/>
  <c r="EU80" i="28"/>
  <c r="EU78" i="28"/>
  <c r="EU82" i="28"/>
  <c r="EU79" i="28"/>
  <c r="EU81" i="28"/>
  <c r="EU37" i="28"/>
  <c r="EU36" i="28"/>
  <c r="EW58" i="28"/>
  <c r="EW56" i="28"/>
  <c r="EW57" i="28"/>
  <c r="EW55" i="28"/>
  <c r="EY83" i="28"/>
  <c r="EY80" i="28"/>
  <c r="EY78" i="28"/>
  <c r="EY82" i="28"/>
  <c r="EY81" i="28"/>
  <c r="EY79" i="28"/>
  <c r="EY37" i="28"/>
  <c r="EY36" i="28"/>
  <c r="FA58" i="28"/>
  <c r="FA56" i="28"/>
  <c r="FA57" i="28"/>
  <c r="FA55" i="28"/>
  <c r="FC82" i="28"/>
  <c r="FC80" i="28"/>
  <c r="FC78" i="28"/>
  <c r="FC83" i="28"/>
  <c r="FC81" i="28"/>
  <c r="FC79" i="28"/>
  <c r="FC37" i="28"/>
  <c r="FC36" i="28"/>
  <c r="FE58" i="28"/>
  <c r="FE56" i="28"/>
  <c r="FE57" i="28"/>
  <c r="FE55" i="28"/>
  <c r="FG80" i="28"/>
  <c r="FG78" i="28"/>
  <c r="FG82" i="28"/>
  <c r="FG83" i="28"/>
  <c r="FG79" i="28"/>
  <c r="FG81" i="28"/>
  <c r="FG37" i="28"/>
  <c r="FG36" i="28"/>
  <c r="FI58" i="28"/>
  <c r="FI56" i="28"/>
  <c r="FI57" i="28"/>
  <c r="FI55" i="28"/>
  <c r="FK83" i="28"/>
  <c r="FK80" i="28"/>
  <c r="FK78" i="28"/>
  <c r="FK82" i="28"/>
  <c r="FK79" i="28"/>
  <c r="FK81" i="28"/>
  <c r="FK37" i="28"/>
  <c r="FK36" i="28"/>
  <c r="FM58" i="28"/>
  <c r="FM56" i="28"/>
  <c r="FM57" i="28"/>
  <c r="FM55" i="28"/>
  <c r="FO83" i="28"/>
  <c r="FO80" i="28"/>
  <c r="FO78" i="28"/>
  <c r="FO81" i="28"/>
  <c r="FO82" i="28"/>
  <c r="FO79" i="28"/>
  <c r="FO37" i="28"/>
  <c r="FO36" i="28"/>
  <c r="FQ58" i="28"/>
  <c r="FQ56" i="28"/>
  <c r="FQ55" i="28"/>
  <c r="FQ57" i="28"/>
  <c r="EM96" i="28"/>
  <c r="EM94" i="28"/>
  <c r="EM92" i="28"/>
  <c r="EM93" i="28"/>
  <c r="EM91" i="28"/>
  <c r="EM97" i="28"/>
  <c r="EM95" i="28"/>
  <c r="EM47" i="28"/>
  <c r="EM45" i="28"/>
  <c r="EM46" i="28"/>
  <c r="EO35" i="28"/>
  <c r="EQ35" i="28"/>
  <c r="ES35" i="28"/>
  <c r="EU35" i="28"/>
  <c r="EW35" i="28"/>
  <c r="EY35" i="28"/>
  <c r="FA35" i="28"/>
  <c r="FE35" i="28"/>
  <c r="FI35" i="28"/>
  <c r="FK35" i="28"/>
  <c r="FQ35" i="28"/>
  <c r="FS35" i="28"/>
  <c r="FD35" i="28"/>
  <c r="FH35" i="28"/>
  <c r="FL35" i="28"/>
  <c r="FP35" i="28"/>
  <c r="FT35" i="28"/>
  <c r="EM35" i="28"/>
  <c r="FC35" i="28"/>
  <c r="FG35" i="28"/>
  <c r="FM35" i="28"/>
  <c r="FO35" i="28"/>
  <c r="EN35" i="28"/>
  <c r="EP35" i="28"/>
  <c r="ER35" i="28"/>
  <c r="ET35" i="28"/>
  <c r="EV35" i="28"/>
  <c r="EX35" i="28"/>
  <c r="EZ35" i="28"/>
  <c r="FB35" i="28"/>
  <c r="FF35" i="28"/>
  <c r="FJ35" i="28"/>
  <c r="FN35" i="28"/>
  <c r="FR35" i="28"/>
  <c r="BB90" i="28" l="1"/>
  <c r="EJ90" i="28" s="1"/>
  <c r="BB91" i="28"/>
  <c r="BB92" i="28"/>
  <c r="BB95" i="28"/>
  <c r="BB96" i="28"/>
  <c r="BB97" i="28"/>
  <c r="BB93" i="28"/>
  <c r="BB94" i="28"/>
  <c r="AZ97" i="28"/>
  <c r="BA78" i="28"/>
  <c r="BA80" i="28"/>
  <c r="BA82" i="28"/>
  <c r="BA77" i="28"/>
  <c r="EI77" i="28" s="1"/>
  <c r="BA79" i="28"/>
  <c r="BA81" i="28"/>
  <c r="BA83" i="28"/>
  <c r="BB65" i="28"/>
  <c r="EJ65" i="28" s="1"/>
  <c r="BB68" i="28"/>
  <c r="BB69" i="28"/>
  <c r="BB66" i="28"/>
  <c r="BB67" i="28"/>
  <c r="BB70" i="28"/>
  <c r="BA55" i="28"/>
  <c r="BA57" i="28"/>
  <c r="BA54" i="28"/>
  <c r="EI54" i="28" s="1"/>
  <c r="BA56" i="28"/>
  <c r="BA58" i="28"/>
  <c r="BB45" i="28"/>
  <c r="BB44" i="28"/>
  <c r="EJ44" i="28" s="1"/>
  <c r="BB46" i="28"/>
  <c r="BB47" i="28"/>
  <c r="BA36" i="28"/>
  <c r="BA35" i="28"/>
  <c r="BA37" i="28"/>
  <c r="BA90" i="28"/>
  <c r="EI90" i="28" s="1"/>
  <c r="BA92" i="28"/>
  <c r="BA94" i="28"/>
  <c r="BA96" i="28"/>
  <c r="BA97" i="28"/>
  <c r="BA91" i="28"/>
  <c r="BA93" i="28"/>
  <c r="BA95" i="28"/>
  <c r="BB78" i="28"/>
  <c r="BB79" i="28"/>
  <c r="BB83" i="28"/>
  <c r="BB77" i="28"/>
  <c r="EJ77" i="28" s="1"/>
  <c r="BB80" i="28"/>
  <c r="BB81" i="28"/>
  <c r="BB82" i="28"/>
  <c r="BA65" i="28"/>
  <c r="EI65" i="28" s="1"/>
  <c r="BA67" i="28"/>
  <c r="BA69" i="28"/>
  <c r="BA66" i="28"/>
  <c r="BA68" i="28"/>
  <c r="BA70" i="28"/>
  <c r="BB54" i="28"/>
  <c r="EJ54" i="28" s="1"/>
  <c r="BB55" i="28"/>
  <c r="BB56" i="28"/>
  <c r="BB57" i="28"/>
  <c r="BB58" i="28"/>
  <c r="BA44" i="28"/>
  <c r="EI44" i="28" s="1"/>
  <c r="BA46" i="28"/>
  <c r="BA45" i="28"/>
  <c r="BA47" i="28"/>
  <c r="BB35" i="28"/>
  <c r="BB37" i="28"/>
  <c r="BB36" i="28"/>
  <c r="EK69" i="28" l="1"/>
  <c r="EK70" i="28"/>
  <c r="EK67" i="28"/>
  <c r="EK66" i="28"/>
  <c r="EK68" i="28"/>
  <c r="EL47" i="28"/>
  <c r="EL45" i="28"/>
  <c r="EL46" i="28"/>
  <c r="EK82" i="28"/>
  <c r="EK81" i="28"/>
  <c r="EK79" i="28"/>
  <c r="EK80" i="28"/>
  <c r="EK83" i="28"/>
  <c r="EK78" i="28"/>
  <c r="EL36" i="28"/>
  <c r="EL37" i="28"/>
  <c r="EL57" i="28"/>
  <c r="EL55" i="28"/>
  <c r="EL58" i="28"/>
  <c r="EL56" i="28"/>
  <c r="EL83" i="28"/>
  <c r="EL82" i="28"/>
  <c r="EL80" i="28"/>
  <c r="EL78" i="28"/>
  <c r="EL81" i="28"/>
  <c r="EL79" i="28"/>
  <c r="EK58" i="28"/>
  <c r="EK56" i="28"/>
  <c r="EK55" i="28"/>
  <c r="EK57" i="28"/>
  <c r="EL97" i="28"/>
  <c r="EL95" i="28"/>
  <c r="EL93" i="28"/>
  <c r="EL94" i="28"/>
  <c r="EL91" i="28"/>
  <c r="EL92" i="28"/>
  <c r="EL96" i="28"/>
  <c r="EK46" i="28"/>
  <c r="EK47" i="28"/>
  <c r="EK45" i="28"/>
  <c r="EK97" i="28"/>
  <c r="EK95" i="28"/>
  <c r="EK93" i="28"/>
  <c r="EK96" i="28"/>
  <c r="EK94" i="28"/>
  <c r="EK91" i="28"/>
  <c r="EK92" i="28"/>
  <c r="EK37" i="28"/>
  <c r="EK36" i="28"/>
  <c r="EL69" i="28"/>
  <c r="EL68" i="28"/>
  <c r="EL70" i="28"/>
  <c r="EL67" i="28"/>
  <c r="EL66" i="28"/>
  <c r="EL35" i="28"/>
  <c r="EK35" i="28"/>
  <c r="A11" i="6" l="1"/>
  <c r="A10" i="6"/>
  <c r="A9" i="6"/>
  <c r="A8" i="6"/>
  <c r="CN85" i="28"/>
  <c r="CN72" i="28"/>
  <c r="CN60" i="28"/>
  <c r="CN49" i="28"/>
  <c r="CN39" i="28"/>
  <c r="CN30" i="28"/>
  <c r="C8" i="6" l="1"/>
  <c r="E8" i="6"/>
  <c r="E10" i="6"/>
  <c r="C10" i="6"/>
  <c r="C9" i="6"/>
  <c r="E9" i="6"/>
  <c r="C11" i="6"/>
  <c r="E11" i="6"/>
  <c r="B54" i="6"/>
  <c r="B55" i="6"/>
  <c r="B51" i="6"/>
  <c r="B56" i="6"/>
  <c r="B52" i="6"/>
  <c r="B57" i="6"/>
  <c r="B53" i="6"/>
  <c r="A30" i="4"/>
  <c r="A29" i="4"/>
  <c r="A28" i="4"/>
  <c r="A27" i="4"/>
  <c r="A26" i="4"/>
  <c r="A25" i="4"/>
  <c r="AA85" i="28" l="1"/>
  <c r="AA72" i="28"/>
  <c r="AA60" i="28"/>
  <c r="AA49" i="28"/>
  <c r="AA39" i="28"/>
  <c r="D4" i="28"/>
  <c r="CP4" i="28" s="1"/>
  <c r="EL4" i="28"/>
  <c r="EK4" i="28"/>
  <c r="EJ4" i="28"/>
  <c r="EI4" i="28"/>
  <c r="EH4" i="28"/>
  <c r="EG4" i="28"/>
  <c r="EF4" i="28"/>
  <c r="EE4" i="28"/>
  <c r="ED4" i="28"/>
  <c r="EC4" i="28"/>
  <c r="EB4" i="28"/>
  <c r="DZ4" i="28"/>
  <c r="DO4" i="28"/>
  <c r="DN4" i="28"/>
  <c r="DM4" i="28"/>
  <c r="CX4" i="28"/>
  <c r="CW4" i="28"/>
  <c r="CV4" i="28"/>
  <c r="CU4" i="28"/>
  <c r="CT4" i="28"/>
  <c r="CS4" i="28"/>
  <c r="CR4" i="28"/>
  <c r="CQ4" i="28"/>
  <c r="DZ3" i="28"/>
  <c r="DM3" i="28"/>
  <c r="CQ3" i="28"/>
  <c r="C106" i="28" l="1"/>
  <c r="C99" i="28" s="1"/>
  <c r="D51" i="6" l="1"/>
  <c r="F54" i="6"/>
  <c r="F53" i="6"/>
  <c r="F56" i="6"/>
  <c r="D52" i="6"/>
  <c r="E57" i="6"/>
  <c r="C54" i="6"/>
  <c r="E51" i="6"/>
  <c r="D54" i="6"/>
  <c r="D53" i="6"/>
  <c r="C56" i="6"/>
  <c r="F52" i="6"/>
  <c r="C53" i="6"/>
  <c r="F51" i="6"/>
  <c r="C51" i="6"/>
  <c r="F55" i="6"/>
  <c r="C55" i="6"/>
  <c r="E53" i="6"/>
  <c r="D55" i="6"/>
  <c r="C57" i="6"/>
  <c r="C52" i="6"/>
  <c r="D56" i="6"/>
  <c r="F57" i="6"/>
  <c r="E52" i="6"/>
  <c r="D57" i="6"/>
  <c r="E54" i="6"/>
  <c r="E56" i="6"/>
  <c r="E55" i="6"/>
  <c r="BA36" i="4" l="1"/>
  <c r="AW47" i="6" s="1"/>
  <c r="AZ36" i="4"/>
  <c r="AV47" i="6" s="1"/>
  <c r="AY36" i="4"/>
  <c r="AU47" i="6" s="1"/>
  <c r="AX36" i="4"/>
  <c r="AT47" i="6" s="1"/>
  <c r="AW36" i="4"/>
  <c r="AS47" i="6" s="1"/>
  <c r="AV36" i="4"/>
  <c r="AR47" i="6" s="1"/>
  <c r="AU36" i="4"/>
  <c r="AQ47" i="6" s="1"/>
  <c r="AT36" i="4"/>
  <c r="AP47" i="6" s="1"/>
  <c r="AS36" i="4"/>
  <c r="AO47" i="6" s="1"/>
  <c r="AR36" i="4"/>
  <c r="AN47" i="6" s="1"/>
  <c r="AQ36" i="4"/>
  <c r="AM47" i="6" s="1"/>
  <c r="AP36" i="4"/>
  <c r="AN36" i="4"/>
  <c r="AJ47" i="6" s="1"/>
  <c r="AB36" i="4"/>
  <c r="Y47" i="6" s="1"/>
  <c r="AA36" i="4"/>
  <c r="X47" i="6" s="1"/>
  <c r="Z36" i="4"/>
  <c r="W47" i="6" s="1"/>
  <c r="J36" i="4"/>
  <c r="H47" i="6" s="1"/>
  <c r="I36" i="4"/>
  <c r="H36" i="4"/>
  <c r="F47" i="6" s="1"/>
  <c r="G36" i="4"/>
  <c r="E47" i="6" s="1"/>
  <c r="F36" i="4"/>
  <c r="D47" i="6" s="1"/>
  <c r="E36" i="4"/>
  <c r="C47" i="6" s="1"/>
  <c r="D36" i="4"/>
  <c r="B47" i="6" s="1"/>
  <c r="E63" i="6" l="1"/>
  <c r="G47" i="6"/>
  <c r="D63" i="6" s="1"/>
  <c r="AL47" i="6"/>
  <c r="DO77" i="28"/>
  <c r="DO90" i="28"/>
  <c r="DO54" i="28"/>
  <c r="DO65" i="28"/>
  <c r="DO44" i="28"/>
  <c r="AU53" i="6"/>
  <c r="AW53" i="6"/>
  <c r="AU54" i="6"/>
  <c r="AW54" i="6"/>
  <c r="AU55" i="6"/>
  <c r="AW55" i="6"/>
  <c r="AU56" i="6"/>
  <c r="AW56" i="6"/>
  <c r="AU57" i="6"/>
  <c r="AW57" i="6"/>
  <c r="AV53" i="6"/>
  <c r="AV54" i="6"/>
  <c r="AV55" i="6"/>
  <c r="AV56" i="6"/>
  <c r="AT57" i="6"/>
  <c r="AV57" i="6"/>
  <c r="Z21" i="4"/>
  <c r="AB21" i="4"/>
  <c r="BA21" i="4"/>
  <c r="AV51" i="6"/>
  <c r="AU52" i="6"/>
  <c r="AW52" i="6"/>
  <c r="AN35" i="28"/>
  <c r="DY35" i="28" s="1"/>
  <c r="AA21" i="4"/>
  <c r="AU51" i="6"/>
  <c r="AW51" i="6"/>
  <c r="AV52" i="6"/>
  <c r="D77" i="6" l="1"/>
  <c r="F100" i="6"/>
  <c r="AJ100" i="6"/>
  <c r="E77" i="6"/>
  <c r="C77" i="6"/>
  <c r="F63" i="6"/>
  <c r="AQ100" i="6"/>
  <c r="X100" i="6"/>
  <c r="AT100" i="6"/>
  <c r="AN100" i="6"/>
  <c r="J21" i="4" l="1"/>
  <c r="H21" i="4"/>
  <c r="G21" i="4"/>
  <c r="F21" i="4"/>
  <c r="E21" i="4"/>
  <c r="D21" i="4"/>
  <c r="C36" i="4"/>
  <c r="AZ21" i="4"/>
  <c r="AY21" i="4"/>
  <c r="AX21" i="4"/>
  <c r="AW21" i="4"/>
  <c r="AV21" i="4"/>
  <c r="AU21" i="4"/>
  <c r="AT21" i="4"/>
  <c r="AS21" i="4"/>
  <c r="AR21" i="4"/>
  <c r="AQ21" i="4"/>
  <c r="AP21" i="4"/>
  <c r="AN21" i="4"/>
  <c r="C21" i="4" l="1"/>
  <c r="I21" i="4"/>
  <c r="C12" i="6" l="1"/>
  <c r="CR35" i="28" l="1"/>
  <c r="W54" i="6"/>
  <c r="W55" i="6"/>
  <c r="W51" i="6"/>
  <c r="W56" i="6"/>
  <c r="W52" i="6"/>
  <c r="W57" i="6"/>
  <c r="W53" i="6"/>
  <c r="A32" i="6"/>
  <c r="E32" i="6" s="1"/>
  <c r="DM58" i="28" l="1"/>
  <c r="DM56" i="28"/>
  <c r="DM55" i="28"/>
  <c r="DM57" i="28"/>
  <c r="DM37" i="28"/>
  <c r="DM36" i="28"/>
  <c r="DM70" i="28"/>
  <c r="DM68" i="28"/>
  <c r="DM66" i="28"/>
  <c r="DM69" i="28"/>
  <c r="DM67" i="28"/>
  <c r="DM46" i="28"/>
  <c r="DM45" i="28"/>
  <c r="DM47" i="28"/>
  <c r="DM96" i="28"/>
  <c r="DM94" i="28"/>
  <c r="DM97" i="28"/>
  <c r="DM92" i="28"/>
  <c r="DM95" i="28"/>
  <c r="DM93" i="28"/>
  <c r="DM91" i="28"/>
  <c r="DM83" i="28"/>
  <c r="DM81" i="28"/>
  <c r="DM79" i="28"/>
  <c r="DM80" i="28"/>
  <c r="DM78" i="28"/>
  <c r="DM82" i="28"/>
  <c r="D32" i="6"/>
  <c r="C13" i="6"/>
  <c r="CU35" i="28"/>
  <c r="CS35" i="28"/>
  <c r="CW35" i="28"/>
  <c r="F66" i="6"/>
  <c r="X80" i="6"/>
  <c r="AJ80" i="6"/>
  <c r="X66" i="6"/>
  <c r="A33" i="6"/>
  <c r="E33" i="6" s="1"/>
  <c r="A14" i="6"/>
  <c r="E66" i="6" l="1"/>
  <c r="D33" i="6"/>
  <c r="H66" i="6"/>
  <c r="C14" i="6"/>
  <c r="A51" i="6"/>
  <c r="A34" i="6"/>
  <c r="E34" i="6" s="1"/>
  <c r="A15" i="6"/>
  <c r="D34" i="6" l="1"/>
  <c r="C15" i="6"/>
  <c r="A52" i="6"/>
  <c r="A35" i="6"/>
  <c r="E35" i="6" s="1"/>
  <c r="A16" i="6"/>
  <c r="D35" i="6" l="1"/>
  <c r="C16" i="6"/>
  <c r="A53" i="6"/>
  <c r="A36" i="6"/>
  <c r="E36" i="6" s="1"/>
  <c r="A17" i="6"/>
  <c r="D36" i="6" l="1"/>
  <c r="C17" i="6"/>
  <c r="A54" i="6"/>
  <c r="A37" i="6"/>
  <c r="E37" i="6" s="1"/>
  <c r="A18" i="6"/>
  <c r="D37" i="6" l="1"/>
  <c r="C18" i="6"/>
  <c r="A55" i="6"/>
  <c r="A38" i="6"/>
  <c r="E38" i="6" s="1"/>
  <c r="A31" i="4"/>
  <c r="A20" i="6" s="1"/>
  <c r="A19" i="6"/>
  <c r="D38" i="6" l="1"/>
  <c r="C20" i="6"/>
  <c r="C19" i="6"/>
  <c r="A56" i="6"/>
  <c r="A39" i="6"/>
  <c r="E39" i="6" s="1"/>
  <c r="A57" i="6"/>
  <c r="A40" i="6"/>
  <c r="E40" i="6" s="1"/>
  <c r="D40" i="6" l="1"/>
  <c r="D39" i="6"/>
  <c r="E12" i="6" l="1"/>
  <c r="CT35" i="28"/>
  <c r="X79" i="6" l="1"/>
  <c r="AQ102" i="6"/>
  <c r="AN102" i="6"/>
  <c r="F102" i="6"/>
  <c r="AT102" i="6"/>
  <c r="AJ102" i="6"/>
  <c r="X102" i="6"/>
  <c r="CV35" i="28"/>
  <c r="AJ79" i="6"/>
  <c r="X65" i="6"/>
  <c r="F65" i="6"/>
  <c r="C119" i="28"/>
  <c r="H65" i="6" l="1"/>
  <c r="E102" i="6"/>
  <c r="E65" i="6"/>
  <c r="H102" i="6" l="1"/>
  <c r="AI102" i="6" s="1"/>
  <c r="G66" i="6"/>
  <c r="D66" i="6"/>
  <c r="AM102" i="6" l="1"/>
  <c r="AP102" i="6" l="1"/>
  <c r="AS102" i="6" l="1"/>
  <c r="L77" i="28"/>
  <c r="CX77" i="28" s="1"/>
  <c r="L44" i="28" l="1"/>
  <c r="CX44" i="28" s="1"/>
  <c r="L65" i="28"/>
  <c r="CX65" i="28" s="1"/>
  <c r="L90" i="28"/>
  <c r="CX90" i="28" s="1"/>
  <c r="L54" i="28"/>
  <c r="CX54" i="28" s="1"/>
  <c r="L35" i="28"/>
  <c r="CX35" i="28" l="1"/>
  <c r="AQ65" i="28" l="1"/>
  <c r="DR65" i="28" s="1"/>
  <c r="AQ54" i="28"/>
  <c r="DR54" i="28" s="1"/>
  <c r="AQ77" i="28"/>
  <c r="DR77" i="28" s="1"/>
  <c r="AQ35" i="28"/>
  <c r="AQ90" i="28"/>
  <c r="DR90" i="28" s="1"/>
  <c r="AQ44" i="28"/>
  <c r="DR44" i="28" s="1"/>
  <c r="X103" i="6"/>
  <c r="AR54" i="28"/>
  <c r="AR65" i="28"/>
  <c r="AR35" i="28"/>
  <c r="AR77" i="28"/>
  <c r="AJ103" i="6"/>
  <c r="AR90" i="28"/>
  <c r="AR44" i="28"/>
  <c r="AX54" i="28"/>
  <c r="AX35" i="28"/>
  <c r="AX77" i="28"/>
  <c r="AX65" i="28"/>
  <c r="AX90" i="28"/>
  <c r="AX44" i="28"/>
  <c r="AV44" i="28"/>
  <c r="AV65" i="28"/>
  <c r="AV54" i="28"/>
  <c r="AV35" i="28"/>
  <c r="AV77" i="28"/>
  <c r="AV90" i="28"/>
  <c r="AQ103" i="6"/>
  <c r="AT35" i="28"/>
  <c r="AT77" i="28"/>
  <c r="AT90" i="28"/>
  <c r="AT65" i="28"/>
  <c r="AT54" i="28"/>
  <c r="AT44" i="28"/>
  <c r="AN103" i="6"/>
  <c r="AS44" i="28"/>
  <c r="AS77" i="28"/>
  <c r="AS90" i="28"/>
  <c r="AS54" i="28"/>
  <c r="AS35" i="28"/>
  <c r="AS65" i="28"/>
  <c r="AW65" i="28"/>
  <c r="AW44" i="28"/>
  <c r="AW54" i="28"/>
  <c r="AW90" i="28"/>
  <c r="AW35" i="28"/>
  <c r="AW77" i="28"/>
  <c r="AP65" i="28"/>
  <c r="DQ65" i="28" s="1"/>
  <c r="AP54" i="28"/>
  <c r="DQ54" i="28" s="1"/>
  <c r="AP44" i="28"/>
  <c r="DQ44" i="28" s="1"/>
  <c r="AP90" i="28"/>
  <c r="DQ90" i="28" s="1"/>
  <c r="AP35" i="28"/>
  <c r="AP77" i="28"/>
  <c r="DQ77" i="28" s="1"/>
  <c r="F103" i="6"/>
  <c r="AU65" i="28"/>
  <c r="AT103" i="6"/>
  <c r="AU54" i="28"/>
  <c r="AU90" i="28"/>
  <c r="AU77" i="28"/>
  <c r="AU35" i="28"/>
  <c r="AU44" i="28"/>
  <c r="AB54" i="28"/>
  <c r="AB65" i="28"/>
  <c r="AB35" i="28"/>
  <c r="AB77" i="28"/>
  <c r="AB90" i="28"/>
  <c r="AB44" i="28"/>
  <c r="AY90" i="28"/>
  <c r="EG90" i="28" s="1"/>
  <c r="AY35" i="28"/>
  <c r="AY65" i="28"/>
  <c r="EG65" i="28" s="1"/>
  <c r="AY77" i="28"/>
  <c r="EG77" i="28" s="1"/>
  <c r="AY44" i="28"/>
  <c r="EG44" i="28" s="1"/>
  <c r="AY54" i="28"/>
  <c r="EG54" i="28" s="1"/>
  <c r="AZ90" i="28"/>
  <c r="EH90" i="28" s="1"/>
  <c r="AZ35" i="28"/>
  <c r="AZ77" i="28"/>
  <c r="EH77" i="28" s="1"/>
  <c r="AZ44" i="28"/>
  <c r="EH44" i="28" s="1"/>
  <c r="AZ65" i="28"/>
  <c r="EH65" i="28" s="1"/>
  <c r="AZ54" i="28"/>
  <c r="EH54" i="28" s="1"/>
  <c r="EA90" i="28" l="1"/>
  <c r="DT90" i="28"/>
  <c r="EB77" i="28"/>
  <c r="DU77" i="28"/>
  <c r="DZ90" i="28"/>
  <c r="DS90" i="28"/>
  <c r="EA65" i="28"/>
  <c r="DT65" i="28"/>
  <c r="DZ54" i="28"/>
  <c r="DS54" i="28"/>
  <c r="EE54" i="28"/>
  <c r="DX54" i="28"/>
  <c r="EB65" i="28"/>
  <c r="DU65" i="28"/>
  <c r="ED54" i="28"/>
  <c r="DW54" i="28"/>
  <c r="EF90" i="28"/>
  <c r="DY90" i="28"/>
  <c r="EF54" i="28"/>
  <c r="DY54" i="28"/>
  <c r="DZ77" i="28"/>
  <c r="DS77" i="28"/>
  <c r="EC90" i="28"/>
  <c r="DV90" i="28"/>
  <c r="EE65" i="28"/>
  <c r="DX65" i="28"/>
  <c r="ED77" i="28"/>
  <c r="DW77" i="28"/>
  <c r="EF77" i="28"/>
  <c r="DY77" i="28"/>
  <c r="DZ65" i="28"/>
  <c r="DS65" i="28"/>
  <c r="EC54" i="28"/>
  <c r="DV54" i="28"/>
  <c r="EE90" i="28"/>
  <c r="DX90" i="28"/>
  <c r="EA77" i="28"/>
  <c r="DT77" i="28"/>
  <c r="EB54" i="28"/>
  <c r="DU54" i="28"/>
  <c r="EC77" i="28"/>
  <c r="DV77" i="28"/>
  <c r="EC65" i="28"/>
  <c r="DV65" i="28"/>
  <c r="EE77" i="28"/>
  <c r="DX77" i="28"/>
  <c r="EA54" i="28"/>
  <c r="DT54" i="28"/>
  <c r="EB90" i="28"/>
  <c r="DU90" i="28"/>
  <c r="ED90" i="28"/>
  <c r="DW90" i="28"/>
  <c r="ED65" i="28"/>
  <c r="DW65" i="28"/>
  <c r="EF65" i="28"/>
  <c r="DY65" i="28"/>
  <c r="EE44" i="28"/>
  <c r="DX44" i="28"/>
  <c r="DZ44" i="28"/>
  <c r="DS44" i="28"/>
  <c r="EB44" i="28"/>
  <c r="DU44" i="28"/>
  <c r="ED44" i="28"/>
  <c r="DW44" i="28"/>
  <c r="EC44" i="28"/>
  <c r="DV44" i="28"/>
  <c r="EF44" i="28"/>
  <c r="DY44" i="28"/>
  <c r="EA44" i="28"/>
  <c r="DT44" i="28"/>
  <c r="E103" i="6"/>
  <c r="H103" i="6" s="1"/>
  <c r="EB35" i="28"/>
  <c r="EE35" i="28"/>
  <c r="ED35" i="28"/>
  <c r="EI35" i="28"/>
  <c r="EF35" i="28"/>
  <c r="EH35" i="28"/>
  <c r="EJ35" i="28"/>
  <c r="EC35" i="28"/>
  <c r="E35" i="28"/>
  <c r="E54" i="28"/>
  <c r="CQ54" i="28" s="1"/>
  <c r="E44" i="28"/>
  <c r="CQ44" i="28" s="1"/>
  <c r="E65" i="28"/>
  <c r="CQ65" i="28" s="1"/>
  <c r="E77" i="28"/>
  <c r="CQ77" i="28" s="1"/>
  <c r="E90" i="28"/>
  <c r="CQ90" i="28" s="1"/>
  <c r="DM35" i="28"/>
  <c r="DZ35" i="28"/>
  <c r="EG35" i="28"/>
  <c r="EA35" i="28"/>
  <c r="D103" i="6" l="1"/>
  <c r="CQ35" i="28"/>
  <c r="G103" i="6"/>
  <c r="AI103" i="6"/>
  <c r="E13" i="6"/>
  <c r="D8" i="6"/>
  <c r="L119" i="28"/>
  <c r="C118" i="28"/>
  <c r="L118" i="28"/>
  <c r="D10" i="6" l="1"/>
  <c r="D9" i="6"/>
  <c r="D11" i="6"/>
  <c r="D12" i="6"/>
  <c r="D13" i="6"/>
  <c r="Y103" i="6"/>
  <c r="AM103" i="6"/>
  <c r="C110" i="28"/>
  <c r="C107" i="28"/>
  <c r="C109" i="28"/>
  <c r="C108" i="28"/>
  <c r="C111" i="28"/>
  <c r="B110" i="28" l="1"/>
  <c r="B109" i="28"/>
  <c r="AK103" i="6"/>
  <c r="AP103" i="6"/>
  <c r="B118" i="28" l="1"/>
  <c r="B117" i="28"/>
  <c r="K118" i="28"/>
  <c r="K117" i="28"/>
  <c r="AS103" i="6"/>
  <c r="AR103" i="6" s="1"/>
  <c r="AO103" i="6"/>
  <c r="W25" i="4" l="1"/>
  <c r="X25" i="4"/>
  <c r="V25" i="4"/>
  <c r="U25" i="4"/>
  <c r="B159" i="41"/>
  <c r="BK159" i="41" s="1"/>
  <c r="BK171" i="41" s="1"/>
  <c r="BJ25" i="4" s="1"/>
  <c r="Y159" i="41" l="1"/>
  <c r="BV159" i="41"/>
  <c r="BV171" i="41" s="1"/>
  <c r="BU25" i="4" s="1"/>
  <c r="AO159" i="41"/>
  <c r="AO171" i="41" s="1"/>
  <c r="AO177" i="41" s="1"/>
  <c r="AN40" i="4" s="1"/>
  <c r="AK159" i="41"/>
  <c r="AK171" i="41" s="1"/>
  <c r="AJ25" i="4" s="1"/>
  <c r="AC159" i="41"/>
  <c r="AC171" i="41" s="1"/>
  <c r="AB25" i="4" s="1"/>
  <c r="F159" i="41"/>
  <c r="BM159" i="41"/>
  <c r="BM171" i="41" s="1"/>
  <c r="BL25" i="4" s="1"/>
  <c r="CA159" i="41"/>
  <c r="CA171" i="41" s="1"/>
  <c r="BZ25" i="4" s="1"/>
  <c r="BB159" i="41"/>
  <c r="BB171" i="41" s="1"/>
  <c r="BA25" i="4" s="1"/>
  <c r="CF159" i="41"/>
  <c r="CF171" i="41" s="1"/>
  <c r="CE25" i="4" s="1"/>
  <c r="BF159" i="41"/>
  <c r="BF171" i="41" s="1"/>
  <c r="BE25" i="4" s="1"/>
  <c r="H159" i="41"/>
  <c r="E159" i="41"/>
  <c r="V159" i="41"/>
  <c r="X159" i="41"/>
  <c r="U159" i="41"/>
  <c r="AV159" i="41"/>
  <c r="AV171" i="41" s="1"/>
  <c r="CH159" i="41"/>
  <c r="CH171" i="41" s="1"/>
  <c r="CG25" i="4" s="1"/>
  <c r="AF159" i="41"/>
  <c r="AF171" i="41" s="1"/>
  <c r="AE25" i="4" s="1"/>
  <c r="AY159" i="41"/>
  <c r="AY171" i="41" s="1"/>
  <c r="CE159" i="41"/>
  <c r="CE171" i="41" s="1"/>
  <c r="CD25" i="4" s="1"/>
  <c r="R159" i="41"/>
  <c r="N159" i="41"/>
  <c r="Q159" i="41"/>
  <c r="I159" i="41"/>
  <c r="CY159" i="41"/>
  <c r="BU159" i="41"/>
  <c r="BU171" i="41" s="1"/>
  <c r="BT25" i="4" s="1"/>
  <c r="AH159" i="41"/>
  <c r="AH171" i="41" s="1"/>
  <c r="AG25" i="4" s="1"/>
  <c r="AM159" i="41"/>
  <c r="AM171" i="41" s="1"/>
  <c r="AL25" i="4" s="1"/>
  <c r="W159" i="41"/>
  <c r="T159" i="41"/>
  <c r="M159" i="41"/>
  <c r="M171" i="41" s="1"/>
  <c r="BD159" i="41"/>
  <c r="BD171" i="41" s="1"/>
  <c r="BC25" i="4" s="1"/>
  <c r="BJ159" i="41"/>
  <c r="BJ171" i="41" s="1"/>
  <c r="BI25" i="4" s="1"/>
  <c r="BT159" i="41"/>
  <c r="BT171" i="41" s="1"/>
  <c r="BS25" i="4" s="1"/>
  <c r="AJ159" i="41"/>
  <c r="AJ171" i="41" s="1"/>
  <c r="AI25" i="4" s="1"/>
  <c r="BZ159" i="41"/>
  <c r="BZ171" i="41" s="1"/>
  <c r="BY25" i="4" s="1"/>
  <c r="AX159" i="41"/>
  <c r="AX171" i="41" s="1"/>
  <c r="AU159" i="41"/>
  <c r="AU171" i="41" s="1"/>
  <c r="BA159" i="41"/>
  <c r="BA171" i="41" s="1"/>
  <c r="AZ25" i="4" s="1"/>
  <c r="AP159" i="41"/>
  <c r="AP171" i="41" s="1"/>
  <c r="D159" i="41"/>
  <c r="D171" i="41" s="1"/>
  <c r="BS159" i="41"/>
  <c r="BS171" i="41" s="1"/>
  <c r="BR25" i="4" s="1"/>
  <c r="BY159" i="41"/>
  <c r="BY171" i="41" s="1"/>
  <c r="BX25" i="4" s="1"/>
  <c r="G159" i="41"/>
  <c r="L159" i="41"/>
  <c r="C175" i="41" s="1"/>
  <c r="BN159" i="41"/>
  <c r="BN171" i="41" s="1"/>
  <c r="BM25" i="4" s="1"/>
  <c r="BE159" i="41"/>
  <c r="BE171" i="41" s="1"/>
  <c r="BD25" i="4" s="1"/>
  <c r="CI159" i="41"/>
  <c r="CI171" i="41" s="1"/>
  <c r="CH25" i="4" s="1"/>
  <c r="BC159" i="41"/>
  <c r="BC171" i="41" s="1"/>
  <c r="BB25" i="4" s="1"/>
  <c r="CG159" i="41"/>
  <c r="CG171" i="41" s="1"/>
  <c r="CF25" i="4" s="1"/>
  <c r="AA159" i="41"/>
  <c r="AA171" i="41" s="1"/>
  <c r="Z25" i="4" s="1"/>
  <c r="AW159" i="41"/>
  <c r="AW171" i="41" s="1"/>
  <c r="AE159" i="41"/>
  <c r="AE171" i="41" s="1"/>
  <c r="AG159" i="41"/>
  <c r="AG171" i="41" s="1"/>
  <c r="AF25" i="4" s="1"/>
  <c r="AS159" i="41"/>
  <c r="AS171" i="41" s="1"/>
  <c r="AB159" i="41"/>
  <c r="BQ159" i="41"/>
  <c r="BQ171" i="41" s="1"/>
  <c r="BP25" i="4" s="1"/>
  <c r="BG159" i="41"/>
  <c r="BG171" i="41" s="1"/>
  <c r="BF25" i="4" s="1"/>
  <c r="BR159" i="41"/>
  <c r="BR171" i="41" s="1"/>
  <c r="BQ25" i="4" s="1"/>
  <c r="AL159" i="41"/>
  <c r="AL171" i="41" s="1"/>
  <c r="AK25" i="4" s="1"/>
  <c r="BX159" i="41"/>
  <c r="BX171" i="41" s="1"/>
  <c r="BW25" i="4" s="1"/>
  <c r="O159" i="41"/>
  <c r="S159" i="41"/>
  <c r="K159" i="41"/>
  <c r="J25" i="4" s="1"/>
  <c r="AR159" i="41"/>
  <c r="AR171" i="41" s="1"/>
  <c r="AI159" i="41"/>
  <c r="AI171" i="41" s="1"/>
  <c r="AH25" i="4" s="1"/>
  <c r="BL159" i="41"/>
  <c r="BL171" i="41" s="1"/>
  <c r="BK25" i="4" s="1"/>
  <c r="AZ159" i="41"/>
  <c r="AZ171" i="41" s="1"/>
  <c r="AY25" i="4" s="1"/>
  <c r="AQ159" i="41"/>
  <c r="AQ171" i="41" s="1"/>
  <c r="CB159" i="41"/>
  <c r="CB171" i="41" s="1"/>
  <c r="CA25" i="4" s="1"/>
  <c r="P159" i="41"/>
  <c r="BI159" i="41"/>
  <c r="BI171" i="41" s="1"/>
  <c r="BH25" i="4" s="1"/>
  <c r="BH159" i="41"/>
  <c r="BH171" i="41" s="1"/>
  <c r="BG25" i="4" s="1"/>
  <c r="AT159" i="41"/>
  <c r="AT171" i="41" s="1"/>
  <c r="BW159" i="41"/>
  <c r="BW171" i="41" s="1"/>
  <c r="BV25" i="4" s="1"/>
  <c r="BP159" i="41"/>
  <c r="BP171" i="41" s="1"/>
  <c r="BO25" i="4" s="1"/>
  <c r="CD159" i="41"/>
  <c r="CD171" i="41" s="1"/>
  <c r="CC25" i="4" s="1"/>
  <c r="AD159" i="41"/>
  <c r="AD171" i="41" s="1"/>
  <c r="BO159" i="41"/>
  <c r="BO171" i="41" s="1"/>
  <c r="BN25" i="4" s="1"/>
  <c r="CC159" i="41"/>
  <c r="CC171" i="41" s="1"/>
  <c r="CB25" i="4" s="1"/>
  <c r="J159" i="41"/>
  <c r="S171" i="41" l="1"/>
  <c r="R25" i="4" s="1"/>
  <c r="L25" i="4"/>
  <c r="Q171" i="41"/>
  <c r="P25" i="4" s="1"/>
  <c r="U171" i="41"/>
  <c r="T25" i="4" s="1"/>
  <c r="S25" i="4"/>
  <c r="P171" i="41"/>
  <c r="O25" i="4" s="1"/>
  <c r="J171" i="41"/>
  <c r="I25" i="4" s="1"/>
  <c r="L171" i="41"/>
  <c r="K25" i="4" s="1"/>
  <c r="R171" i="41"/>
  <c r="Q25" i="4" s="1"/>
  <c r="I171" i="41"/>
  <c r="H25" i="4" s="1"/>
  <c r="AD25" i="4"/>
  <c r="AV25" i="4"/>
  <c r="AW177" i="41"/>
  <c r="AV40" i="4" s="1"/>
  <c r="AU25" i="4"/>
  <c r="AV177" i="41"/>
  <c r="AU40" i="4" s="1"/>
  <c r="AR25" i="4"/>
  <c r="AS177" i="41"/>
  <c r="AR40" i="4" s="1"/>
  <c r="AX25" i="4"/>
  <c r="AY177" i="41"/>
  <c r="AX40" i="4" s="1"/>
  <c r="AS25" i="4"/>
  <c r="AT177" i="41"/>
  <c r="AS40" i="4" s="1"/>
  <c r="AT25" i="4"/>
  <c r="AU177" i="41"/>
  <c r="AT40" i="4" s="1"/>
  <c r="AP25" i="4"/>
  <c r="AQ177" i="41"/>
  <c r="AP40" i="4" s="1"/>
  <c r="AQ25" i="4"/>
  <c r="AR177" i="41"/>
  <c r="AQ40" i="4" s="1"/>
  <c r="AW25" i="4"/>
  <c r="AX177" i="41"/>
  <c r="AW40" i="4" s="1"/>
  <c r="AN25" i="4"/>
  <c r="AC8" i="41"/>
  <c r="AB11" i="4" s="1"/>
  <c r="AB171" i="41"/>
  <c r="AA25" i="4" s="1"/>
  <c r="AB8" i="41"/>
  <c r="AO25" i="4"/>
  <c r="AP177" i="41"/>
  <c r="AO40" i="4" s="1"/>
  <c r="AC25" i="4"/>
  <c r="AD177" i="41"/>
  <c r="AC40" i="4" s="1"/>
  <c r="AP66" i="28"/>
  <c r="AP78" i="28"/>
  <c r="AP36" i="28"/>
  <c r="AP55" i="28"/>
  <c r="AP45" i="28"/>
  <c r="AP91" i="28"/>
  <c r="AJ51" i="6"/>
  <c r="F104" i="6" s="1"/>
  <c r="C159" i="41"/>
  <c r="C171" i="41" l="1"/>
  <c r="B25" i="4" s="1"/>
  <c r="AF36" i="28"/>
  <c r="AF78" i="28"/>
  <c r="AA51" i="6"/>
  <c r="AF66" i="28"/>
  <c r="AF55" i="28"/>
  <c r="AF91" i="28"/>
  <c r="AF45" i="28"/>
  <c r="AS45" i="28"/>
  <c r="AS36" i="28"/>
  <c r="AS55" i="28"/>
  <c r="AS78" i="28"/>
  <c r="AS66" i="28"/>
  <c r="AS91" i="28"/>
  <c r="AM51" i="6"/>
  <c r="AN104" i="6" s="1"/>
  <c r="AP51" i="6"/>
  <c r="AV36" i="28"/>
  <c r="AV55" i="28"/>
  <c r="AV91" i="28"/>
  <c r="AV66" i="28"/>
  <c r="AV78" i="28"/>
  <c r="AV45" i="28"/>
  <c r="AZ91" i="28"/>
  <c r="AZ66" i="28"/>
  <c r="AZ55" i="28"/>
  <c r="AZ36" i="28"/>
  <c r="AZ78" i="28"/>
  <c r="AZ45" i="28"/>
  <c r="AT51" i="6"/>
  <c r="AW78" i="28"/>
  <c r="AW55" i="28"/>
  <c r="AW66" i="28"/>
  <c r="AW45" i="28"/>
  <c r="AW36" i="28"/>
  <c r="AW91" i="28"/>
  <c r="AQ51" i="6"/>
  <c r="AY45" i="28"/>
  <c r="AY55" i="28"/>
  <c r="AY66" i="28"/>
  <c r="AS51" i="6"/>
  <c r="AY36" i="28"/>
  <c r="AY78" i="28"/>
  <c r="AY91" i="28"/>
  <c r="AL51" i="6"/>
  <c r="AJ104" i="6" s="1"/>
  <c r="AR91" i="28"/>
  <c r="AR45" i="28"/>
  <c r="AR66" i="28"/>
  <c r="AR36" i="28"/>
  <c r="AR78" i="28"/>
  <c r="AR55" i="28"/>
  <c r="AU45" i="28"/>
  <c r="AU91" i="28"/>
  <c r="AO51" i="6"/>
  <c r="AT104" i="6" s="1"/>
  <c r="AU66" i="28"/>
  <c r="AU55" i="28"/>
  <c r="AU78" i="28"/>
  <c r="AU36" i="28"/>
  <c r="AT66" i="28"/>
  <c r="AT55" i="28"/>
  <c r="AT91" i="28"/>
  <c r="AT36" i="28"/>
  <c r="AT78" i="28"/>
  <c r="AT45" i="28"/>
  <c r="AN51" i="6"/>
  <c r="AQ104" i="6" s="1"/>
  <c r="AX45" i="28"/>
  <c r="AX66" i="28"/>
  <c r="AX55" i="28"/>
  <c r="AX78" i="28"/>
  <c r="AX91" i="28"/>
  <c r="AR51" i="6"/>
  <c r="AX36" i="28"/>
  <c r="AC177" i="41"/>
  <c r="AB40" i="4" s="1"/>
  <c r="Y51" i="6" s="1"/>
  <c r="E104" i="6"/>
  <c r="DZ36" i="28"/>
  <c r="DZ37" i="28"/>
  <c r="DZ92" i="28"/>
  <c r="DZ96" i="28"/>
  <c r="DZ97" i="28"/>
  <c r="DZ91" i="28"/>
  <c r="DZ93" i="28"/>
  <c r="DZ94" i="28"/>
  <c r="DZ95" i="28"/>
  <c r="DZ83" i="28"/>
  <c r="DZ80" i="28"/>
  <c r="DZ81" i="28"/>
  <c r="DZ82" i="28"/>
  <c r="DZ79" i="28"/>
  <c r="DZ78" i="28"/>
  <c r="AQ66" i="28"/>
  <c r="AQ78" i="28"/>
  <c r="AQ91" i="28"/>
  <c r="AQ55" i="28"/>
  <c r="AK51" i="6"/>
  <c r="X104" i="6" s="1"/>
  <c r="AQ45" i="28"/>
  <c r="AQ36" i="28"/>
  <c r="DZ45" i="28"/>
  <c r="DZ47" i="28"/>
  <c r="DZ46" i="28"/>
  <c r="DZ67" i="28"/>
  <c r="DZ69" i="28"/>
  <c r="DZ68" i="28"/>
  <c r="DZ66" i="28"/>
  <c r="DZ70" i="28"/>
  <c r="DZ56" i="28"/>
  <c r="DZ55" i="28"/>
  <c r="DZ57" i="28"/>
  <c r="DZ58" i="28"/>
  <c r="AE66" i="28"/>
  <c r="AE78" i="28"/>
  <c r="AE45" i="28"/>
  <c r="Z51" i="6"/>
  <c r="AE36" i="28"/>
  <c r="AE91" i="28"/>
  <c r="AE55" i="28"/>
  <c r="AA11" i="4"/>
  <c r="AB177" i="41"/>
  <c r="AA40" i="4" s="1"/>
  <c r="B21" i="30" l="1"/>
  <c r="B14" i="6" s="1"/>
  <c r="E14" i="6" s="1"/>
  <c r="D14" i="6" s="1"/>
  <c r="DQ94" i="28"/>
  <c r="DQ95" i="28"/>
  <c r="DQ96" i="28"/>
  <c r="DQ91" i="28"/>
  <c r="DQ93" i="28"/>
  <c r="DQ97" i="28"/>
  <c r="DQ92" i="28"/>
  <c r="DQ70" i="28"/>
  <c r="DQ68" i="28"/>
  <c r="DQ66" i="28"/>
  <c r="DQ69" i="28"/>
  <c r="DQ47" i="28"/>
  <c r="DQ45" i="28"/>
  <c r="DQ78" i="28"/>
  <c r="DQ80" i="28"/>
  <c r="DQ79" i="28"/>
  <c r="DQ81" i="28"/>
  <c r="DQ83" i="28"/>
  <c r="DQ82" i="28"/>
  <c r="DQ58" i="28"/>
  <c r="DQ57" i="28"/>
  <c r="DQ55" i="28"/>
  <c r="DQ36" i="28"/>
  <c r="EH78" i="28"/>
  <c r="ED91" i="28"/>
  <c r="EE78" i="28"/>
  <c r="EE91" i="28"/>
  <c r="EB36" i="28"/>
  <c r="EG66" i="28"/>
  <c r="EJ46" i="28"/>
  <c r="EJ45" i="28"/>
  <c r="EJ47" i="28"/>
  <c r="EJ69" i="28"/>
  <c r="EJ68" i="28"/>
  <c r="EJ66" i="28"/>
  <c r="EJ70" i="28"/>
  <c r="EJ67" i="28"/>
  <c r="EF66" i="28"/>
  <c r="EC78" i="28"/>
  <c r="EH36" i="28"/>
  <c r="EH55" i="28"/>
  <c r="ED45" i="28"/>
  <c r="ED55" i="28"/>
  <c r="EE55" i="28"/>
  <c r="EE45" i="28"/>
  <c r="EB66" i="28"/>
  <c r="EI91" i="28"/>
  <c r="EI66" i="28"/>
  <c r="EG91" i="28"/>
  <c r="EG55" i="28"/>
  <c r="EJ80" i="28"/>
  <c r="EJ82" i="28"/>
  <c r="EJ78" i="28"/>
  <c r="EJ81" i="28"/>
  <c r="EJ83" i="28"/>
  <c r="EJ79" i="28"/>
  <c r="EJ95" i="28"/>
  <c r="EJ91" i="28"/>
  <c r="EJ96" i="28"/>
  <c r="EJ93" i="28"/>
  <c r="EJ97" i="28"/>
  <c r="EJ94" i="28"/>
  <c r="EJ92" i="28"/>
  <c r="EF91" i="28"/>
  <c r="EC55" i="28"/>
  <c r="EH66" i="28"/>
  <c r="ED78" i="28"/>
  <c r="ED66" i="28"/>
  <c r="EE66" i="28"/>
  <c r="EB55" i="28"/>
  <c r="EB45" i="28"/>
  <c r="EI78" i="28"/>
  <c r="EI55" i="28"/>
  <c r="EG36" i="28"/>
  <c r="EG78" i="28"/>
  <c r="EJ37" i="28"/>
  <c r="EJ36" i="28"/>
  <c r="EF45" i="28"/>
  <c r="EF55" i="28"/>
  <c r="EC91" i="28"/>
  <c r="EC36" i="28"/>
  <c r="EH91" i="28"/>
  <c r="EH45" i="28"/>
  <c r="ED36" i="28"/>
  <c r="EE36" i="28"/>
  <c r="EB78" i="28"/>
  <c r="EB91" i="28"/>
  <c r="EI36" i="28"/>
  <c r="EI45" i="28"/>
  <c r="EG45" i="28"/>
  <c r="EJ55" i="28"/>
  <c r="EJ58" i="28"/>
  <c r="EJ56" i="28"/>
  <c r="EJ57" i="28"/>
  <c r="EF78" i="28"/>
  <c r="EF36" i="28"/>
  <c r="EC66" i="28"/>
  <c r="EC45" i="28"/>
  <c r="DP45" i="28"/>
  <c r="EA66" i="28"/>
  <c r="DP91" i="28"/>
  <c r="EA55" i="28"/>
  <c r="X51" i="6"/>
  <c r="X67" i="6" s="1"/>
  <c r="DP36" i="28"/>
  <c r="DP66" i="28"/>
  <c r="EA36" i="28"/>
  <c r="EA91" i="28"/>
  <c r="DP55" i="28"/>
  <c r="DP78" i="28"/>
  <c r="EA45" i="28"/>
  <c r="EA78" i="28"/>
  <c r="D104" i="6"/>
  <c r="H104" i="6"/>
  <c r="AJ81" i="6" l="1"/>
  <c r="H67" i="6"/>
  <c r="AI104" i="6"/>
  <c r="G104" i="6"/>
  <c r="AM104" i="6" l="1"/>
  <c r="AP104" i="6" l="1"/>
  <c r="AS104" i="6" l="1"/>
  <c r="AX41" i="4"/>
  <c r="N27" i="4"/>
  <c r="G27" i="4"/>
  <c r="V27" i="4"/>
  <c r="X27" i="4"/>
  <c r="U27" i="4"/>
  <c r="M27" i="4"/>
  <c r="F27" i="4"/>
  <c r="E27" i="4"/>
  <c r="W27" i="4"/>
  <c r="X28" i="4"/>
  <c r="V28" i="4"/>
  <c r="U28" i="4"/>
  <c r="W28" i="4"/>
  <c r="V29" i="4"/>
  <c r="W29" i="4"/>
  <c r="U29" i="4"/>
  <c r="AX45" i="4"/>
  <c r="M30" i="4"/>
  <c r="U30" i="4"/>
  <c r="W30" i="4"/>
  <c r="G30" i="4"/>
  <c r="X30" i="4"/>
  <c r="F30" i="4"/>
  <c r="N30" i="4"/>
  <c r="E30" i="4"/>
  <c r="V30" i="4"/>
  <c r="U31" i="4"/>
  <c r="V31" i="4"/>
  <c r="W31" i="4"/>
  <c r="AZ79" i="28" l="1"/>
  <c r="AZ56" i="28"/>
  <c r="AZ92" i="28"/>
  <c r="AZ67" i="28"/>
  <c r="AZ46" i="28"/>
  <c r="AZ37" i="28"/>
  <c r="AT52" i="6"/>
  <c r="AZ96" i="28"/>
  <c r="AZ83" i="28"/>
  <c r="AT56" i="6"/>
  <c r="R159" i="42"/>
  <c r="R171" i="42" s="1"/>
  <c r="P159" i="42"/>
  <c r="P171" i="42" s="1"/>
  <c r="O159" i="42"/>
  <c r="I159" i="42"/>
  <c r="U159" i="42"/>
  <c r="AL159" i="42"/>
  <c r="J159" i="42"/>
  <c r="CY159" i="42"/>
  <c r="E159" i="42"/>
  <c r="Y159" i="42"/>
  <c r="H159" i="42"/>
  <c r="N159" i="42"/>
  <c r="BZ159" i="42"/>
  <c r="BZ171" i="42" s="1"/>
  <c r="BY26" i="4" s="1"/>
  <c r="G159" i="42"/>
  <c r="M159" i="42"/>
  <c r="M171" i="42" s="1"/>
  <c r="W159" i="42"/>
  <c r="BM159" i="42"/>
  <c r="F159" i="42"/>
  <c r="L159" i="42"/>
  <c r="C175" i="42" s="1"/>
  <c r="AS159" i="42"/>
  <c r="AS171" i="42" s="1"/>
  <c r="AS177" i="42" s="1"/>
  <c r="D159" i="42"/>
  <c r="D171" i="42" s="1"/>
  <c r="AM159" i="42"/>
  <c r="BW159" i="42"/>
  <c r="BW171" i="42" s="1"/>
  <c r="BV26" i="4" s="1"/>
  <c r="AU159" i="42"/>
  <c r="AU171" i="42" s="1"/>
  <c r="AU177" i="42" s="1"/>
  <c r="S159" i="42"/>
  <c r="S171" i="42" s="1"/>
  <c r="BX159" i="42"/>
  <c r="BX171" i="42" s="1"/>
  <c r="BW26" i="4" s="1"/>
  <c r="BB159" i="42"/>
  <c r="AH159" i="42"/>
  <c r="CH159" i="42"/>
  <c r="CH171" i="42" s="1"/>
  <c r="CG26" i="4" s="1"/>
  <c r="T159" i="42"/>
  <c r="Q159" i="42"/>
  <c r="Q171" i="42" s="1"/>
  <c r="AA159" i="42"/>
  <c r="BA159" i="42"/>
  <c r="AR159" i="42"/>
  <c r="AR171" i="42" s="1"/>
  <c r="AR177" i="42" s="1"/>
  <c r="BV159" i="42"/>
  <c r="BV171" i="42" s="1"/>
  <c r="BU26" i="4" s="1"/>
  <c r="BR159" i="42"/>
  <c r="BU159" i="42"/>
  <c r="BU171" i="42" s="1"/>
  <c r="BT26" i="4" s="1"/>
  <c r="AG159" i="42"/>
  <c r="AY159" i="42"/>
  <c r="BL159" i="42"/>
  <c r="CI159" i="42"/>
  <c r="CI171" i="42" s="1"/>
  <c r="CH26" i="4" s="1"/>
  <c r="BK159" i="42"/>
  <c r="AT159" i="42"/>
  <c r="AT171" i="42" s="1"/>
  <c r="AT177" i="42" s="1"/>
  <c r="BF159" i="42"/>
  <c r="BH159" i="42"/>
  <c r="BE159" i="42"/>
  <c r="BT159" i="42"/>
  <c r="BT171" i="42" s="1"/>
  <c r="BS26" i="4" s="1"/>
  <c r="BQ159" i="42"/>
  <c r="V159" i="42"/>
  <c r="AE159" i="42"/>
  <c r="CF159" i="42"/>
  <c r="CF171" i="42" s="1"/>
  <c r="CE26" i="4" s="1"/>
  <c r="AW159" i="42"/>
  <c r="AW171" i="42" s="1"/>
  <c r="AW177" i="42" s="1"/>
  <c r="BN159" i="42"/>
  <c r="AF159" i="42"/>
  <c r="AI159" i="42"/>
  <c r="BD159" i="42"/>
  <c r="BO159" i="42"/>
  <c r="CE159" i="42"/>
  <c r="CE171" i="42" s="1"/>
  <c r="CD26" i="4" s="1"/>
  <c r="AO159" i="42"/>
  <c r="AO171" i="42" s="1"/>
  <c r="AO177" i="42" s="1"/>
  <c r="AB159" i="42"/>
  <c r="AB171" i="42" s="1"/>
  <c r="BP159" i="42"/>
  <c r="BG159" i="42"/>
  <c r="AV159" i="42"/>
  <c r="AV171" i="42" s="1"/>
  <c r="AV177" i="42" s="1"/>
  <c r="CA159" i="42"/>
  <c r="CA171" i="42" s="1"/>
  <c r="BZ26" i="4" s="1"/>
  <c r="K159" i="42"/>
  <c r="AP159" i="42"/>
  <c r="AP171" i="42" s="1"/>
  <c r="AP177" i="42" s="1"/>
  <c r="CG159" i="42"/>
  <c r="CG171" i="42" s="1"/>
  <c r="CF26" i="4" s="1"/>
  <c r="CD159" i="42"/>
  <c r="CD171" i="42" s="1"/>
  <c r="CC26" i="4" s="1"/>
  <c r="AC159" i="42"/>
  <c r="AC171" i="42" s="1"/>
  <c r="AD159" i="42"/>
  <c r="AD171" i="42" s="1"/>
  <c r="AD177" i="42" s="1"/>
  <c r="BC159" i="42"/>
  <c r="AZ159" i="42"/>
  <c r="BY159" i="42"/>
  <c r="BY171" i="42" s="1"/>
  <c r="BX26" i="4" s="1"/>
  <c r="AJ159" i="42"/>
  <c r="AK159" i="42"/>
  <c r="BS159" i="42"/>
  <c r="BS171" i="42" s="1"/>
  <c r="BR26" i="4" s="1"/>
  <c r="AQ159" i="42"/>
  <c r="AQ171" i="42" s="1"/>
  <c r="AQ177" i="42" s="1"/>
  <c r="AX159" i="42"/>
  <c r="AX171" i="42" s="1"/>
  <c r="AX177" i="42" s="1"/>
  <c r="BJ159" i="42"/>
  <c r="BI159" i="42"/>
  <c r="CC159" i="42"/>
  <c r="CC171" i="42" s="1"/>
  <c r="CB26" i="4" s="1"/>
  <c r="CB159" i="42"/>
  <c r="CB171" i="42" s="1"/>
  <c r="CA26" i="4" s="1"/>
  <c r="X159" i="42"/>
  <c r="L171" i="42" l="1"/>
  <c r="K26" i="4" s="1"/>
  <c r="I171" i="42"/>
  <c r="H26" i="4" s="1"/>
  <c r="P26" i="4"/>
  <c r="L26" i="4"/>
  <c r="J171" i="42"/>
  <c r="I26" i="4" s="1"/>
  <c r="S26" i="4"/>
  <c r="O26" i="4"/>
  <c r="R26" i="4"/>
  <c r="U171" i="42"/>
  <c r="T26" i="4" s="1"/>
  <c r="Q26" i="4"/>
  <c r="AI171" i="42"/>
  <c r="AH26" i="4" s="1"/>
  <c r="AY171" i="42"/>
  <c r="AX26" i="4" s="1"/>
  <c r="AJ171" i="42"/>
  <c r="AI26" i="4" s="1"/>
  <c r="BG171" i="42"/>
  <c r="BF26" i="4" s="1"/>
  <c r="AE41" i="4"/>
  <c r="AF171" i="42"/>
  <c r="AE26" i="4" s="1"/>
  <c r="BE171" i="42"/>
  <c r="BD26" i="4" s="1"/>
  <c r="AM171" i="42"/>
  <c r="AL26" i="4" s="1"/>
  <c r="AL171" i="42"/>
  <c r="AK26" i="4" s="1"/>
  <c r="J26" i="4"/>
  <c r="BP171" i="42"/>
  <c r="BO26" i="4" s="1"/>
  <c r="BO171" i="42"/>
  <c r="BN26" i="4" s="1"/>
  <c r="BN171" i="42"/>
  <c r="BM26" i="4" s="1"/>
  <c r="BH171" i="42"/>
  <c r="BG26" i="4" s="1"/>
  <c r="BA171" i="42"/>
  <c r="AZ26" i="4" s="1"/>
  <c r="BI171" i="42"/>
  <c r="BH26" i="4" s="1"/>
  <c r="AZ171" i="42"/>
  <c r="AY26" i="4" s="1"/>
  <c r="BD171" i="42"/>
  <c r="BC26" i="4" s="1"/>
  <c r="BQ171" i="42"/>
  <c r="BP26" i="4" s="1"/>
  <c r="BF171" i="42"/>
  <c r="BE26" i="4" s="1"/>
  <c r="BL171" i="42"/>
  <c r="BK26" i="4" s="1"/>
  <c r="BR171" i="42"/>
  <c r="BQ26" i="4" s="1"/>
  <c r="AA171" i="42"/>
  <c r="Z26" i="4" s="1"/>
  <c r="AH171" i="42"/>
  <c r="AG26" i="4" s="1"/>
  <c r="BJ171" i="42"/>
  <c r="BI26" i="4" s="1"/>
  <c r="AK171" i="42"/>
  <c r="AJ26" i="4" s="1"/>
  <c r="BC171" i="42"/>
  <c r="BB26" i="4" s="1"/>
  <c r="BB171" i="42"/>
  <c r="BA26" i="4" s="1"/>
  <c r="AD41" i="4"/>
  <c r="AE171" i="42"/>
  <c r="AD26" i="4" s="1"/>
  <c r="BK171" i="42"/>
  <c r="BJ26" i="4" s="1"/>
  <c r="AG171" i="42"/>
  <c r="AF26" i="4" s="1"/>
  <c r="BM171" i="42"/>
  <c r="BL26" i="4" s="1"/>
  <c r="AV26" i="4"/>
  <c r="AV41" i="4"/>
  <c r="AT26" i="4"/>
  <c r="AT41" i="4"/>
  <c r="AR26" i="4"/>
  <c r="AR41" i="4"/>
  <c r="AS26" i="4"/>
  <c r="AS41" i="4"/>
  <c r="AU26" i="4"/>
  <c r="AU41" i="4"/>
  <c r="AW26" i="4"/>
  <c r="AW41" i="4"/>
  <c r="AQ26" i="4"/>
  <c r="AQ41" i="4"/>
  <c r="AP26" i="4"/>
  <c r="AP41" i="4"/>
  <c r="AN41" i="4"/>
  <c r="AN26" i="4"/>
  <c r="AC26" i="4"/>
  <c r="AC41" i="4"/>
  <c r="AO26" i="4"/>
  <c r="AO41" i="4"/>
  <c r="AA26" i="4"/>
  <c r="AB8" i="42"/>
  <c r="AB177" i="42" s="1"/>
  <c r="AB26" i="4"/>
  <c r="AC8" i="42"/>
  <c r="AC177" i="42" s="1"/>
  <c r="C159" i="42"/>
  <c r="C171" i="42" l="1"/>
  <c r="B26" i="4" s="1"/>
  <c r="B15" i="6" s="1"/>
  <c r="E15" i="6" s="1"/>
  <c r="D15" i="6" s="1"/>
  <c r="AM52" i="6"/>
  <c r="AN105" i="6" s="1"/>
  <c r="AS92" i="28"/>
  <c r="EC92" i="28" s="1"/>
  <c r="AS37" i="28"/>
  <c r="EC37" i="28" s="1"/>
  <c r="AS79" i="28"/>
  <c r="EC79" i="28" s="1"/>
  <c r="AS67" i="28"/>
  <c r="EC67" i="28" s="1"/>
  <c r="AS56" i="28"/>
  <c r="EC56" i="28" s="1"/>
  <c r="AS46" i="28"/>
  <c r="EC46" i="28" s="1"/>
  <c r="AW79" i="28"/>
  <c r="EG79" i="28" s="1"/>
  <c r="AW67" i="28"/>
  <c r="EG67" i="28" s="1"/>
  <c r="AW56" i="28"/>
  <c r="EG56" i="28" s="1"/>
  <c r="AW37" i="28"/>
  <c r="EG37" i="28" s="1"/>
  <c r="AW92" i="28"/>
  <c r="EG92" i="28" s="1"/>
  <c r="AW46" i="28"/>
  <c r="EG46" i="28" s="1"/>
  <c r="AQ52" i="6"/>
  <c r="AV46" i="28"/>
  <c r="EF46" i="28" s="1"/>
  <c r="AV56" i="28"/>
  <c r="EF56" i="28" s="1"/>
  <c r="AP52" i="6"/>
  <c r="AV79" i="28"/>
  <c r="EF79" i="28" s="1"/>
  <c r="AV92" i="28"/>
  <c r="EF92" i="28" s="1"/>
  <c r="AV67" i="28"/>
  <c r="EF67" i="28" s="1"/>
  <c r="AV37" i="28"/>
  <c r="EF37" i="28" s="1"/>
  <c r="AR37" i="28"/>
  <c r="EB37" i="28" s="1"/>
  <c r="AR46" i="28"/>
  <c r="EB46" i="28" s="1"/>
  <c r="AR67" i="28"/>
  <c r="EB67" i="28" s="1"/>
  <c r="AR79" i="28"/>
  <c r="EB79" i="28" s="1"/>
  <c r="AR56" i="28"/>
  <c r="EB56" i="28" s="1"/>
  <c r="AL52" i="6"/>
  <c r="AJ105" i="6" s="1"/>
  <c r="AR92" i="28"/>
  <c r="EB92" i="28" s="1"/>
  <c r="AY79" i="28"/>
  <c r="EI79" i="28" s="1"/>
  <c r="AY37" i="28"/>
  <c r="EI37" i="28" s="1"/>
  <c r="AY46" i="28"/>
  <c r="EI46" i="28" s="1"/>
  <c r="AY92" i="28"/>
  <c r="EI92" i="28" s="1"/>
  <c r="AY67" i="28"/>
  <c r="EI67" i="28" s="1"/>
  <c r="AY56" i="28"/>
  <c r="EI56" i="28" s="1"/>
  <c r="AS52" i="6"/>
  <c r="AT92" i="28"/>
  <c r="ED92" i="28" s="1"/>
  <c r="AT67" i="28"/>
  <c r="ED67" i="28" s="1"/>
  <c r="AT79" i="28"/>
  <c r="ED79" i="28" s="1"/>
  <c r="AN52" i="6"/>
  <c r="AQ105" i="6" s="1"/>
  <c r="AT46" i="28"/>
  <c r="ED46" i="28" s="1"/>
  <c r="AT56" i="28"/>
  <c r="ED56" i="28" s="1"/>
  <c r="AT37" i="28"/>
  <c r="ED37" i="28" s="1"/>
  <c r="AX92" i="28"/>
  <c r="EH92" i="28" s="1"/>
  <c r="AX67" i="28"/>
  <c r="EH67" i="28" s="1"/>
  <c r="AX37" i="28"/>
  <c r="EH37" i="28" s="1"/>
  <c r="AX56" i="28"/>
  <c r="EH56" i="28" s="1"/>
  <c r="AX46" i="28"/>
  <c r="EH46" i="28" s="1"/>
  <c r="AX79" i="28"/>
  <c r="EH79" i="28" s="1"/>
  <c r="AR52" i="6"/>
  <c r="AU37" i="28"/>
  <c r="EE37" i="28" s="1"/>
  <c r="AU46" i="28"/>
  <c r="EE46" i="28" s="1"/>
  <c r="AU92" i="28"/>
  <c r="EE92" i="28" s="1"/>
  <c r="AO52" i="6"/>
  <c r="AT105" i="6" s="1"/>
  <c r="AU79" i="28"/>
  <c r="EE79" i="28" s="1"/>
  <c r="AU56" i="28"/>
  <c r="EE56" i="28" s="1"/>
  <c r="AU67" i="28"/>
  <c r="EE67" i="28" s="1"/>
  <c r="AF67" i="28"/>
  <c r="DQ67" i="28" s="1"/>
  <c r="AF56" i="28"/>
  <c r="DQ56" i="28" s="1"/>
  <c r="AF92" i="28"/>
  <c r="AF46" i="28"/>
  <c r="DQ46" i="28" s="1"/>
  <c r="AA52" i="6"/>
  <c r="AF37" i="28"/>
  <c r="DQ37" i="28" s="1"/>
  <c r="AF79" i="28"/>
  <c r="AG56" i="28"/>
  <c r="DR56" i="28" s="1"/>
  <c r="AG92" i="28"/>
  <c r="AG67" i="28"/>
  <c r="DR67" i="28" s="1"/>
  <c r="AB52" i="6"/>
  <c r="AG37" i="28"/>
  <c r="DR37" i="28" s="1"/>
  <c r="AG46" i="28"/>
  <c r="DR46" i="28" s="1"/>
  <c r="AG79" i="28"/>
  <c r="AA12" i="4"/>
  <c r="AA41" i="4"/>
  <c r="Z52" i="6"/>
  <c r="AE79" i="28"/>
  <c r="DP79" i="28" s="1"/>
  <c r="AE67" i="28"/>
  <c r="DP67" i="28" s="1"/>
  <c r="AE92" i="28"/>
  <c r="DP92" i="28" s="1"/>
  <c r="AE56" i="28"/>
  <c r="DP56" i="28" s="1"/>
  <c r="AE46" i="28"/>
  <c r="DP46" i="28" s="1"/>
  <c r="AE37" i="28"/>
  <c r="DP37" i="28" s="1"/>
  <c r="AB12" i="4"/>
  <c r="AB41" i="4"/>
  <c r="AQ37" i="28"/>
  <c r="EA37" i="28" s="1"/>
  <c r="AQ46" i="28"/>
  <c r="EA46" i="28" s="1"/>
  <c r="AK52" i="6"/>
  <c r="X105" i="6" s="1"/>
  <c r="AQ79" i="28"/>
  <c r="EA79" i="28" s="1"/>
  <c r="AQ67" i="28"/>
  <c r="EA67" i="28" s="1"/>
  <c r="AQ56" i="28"/>
  <c r="EA56" i="28" s="1"/>
  <c r="AQ92" i="28"/>
  <c r="EA92" i="28" s="1"/>
  <c r="AJ52" i="6"/>
  <c r="F105" i="6" s="1"/>
  <c r="E105" i="6" s="1"/>
  <c r="AP37" i="28"/>
  <c r="AP67" i="28"/>
  <c r="AP56" i="28"/>
  <c r="AP92" i="28"/>
  <c r="AP46" i="28"/>
  <c r="AP79" i="28"/>
  <c r="H105" i="6" l="1"/>
  <c r="AI105" i="6" s="1"/>
  <c r="AM105" i="6" s="1"/>
  <c r="AP105" i="6" s="1"/>
  <c r="AS105" i="6" s="1"/>
  <c r="AD36" i="28"/>
  <c r="AD35" i="28"/>
  <c r="DO35" i="28" s="1"/>
  <c r="X52" i="6"/>
  <c r="AC37" i="28"/>
  <c r="AD37" i="28"/>
  <c r="Y52" i="6"/>
  <c r="AC35" i="28"/>
  <c r="AC36" i="28"/>
  <c r="X68" i="6" l="1"/>
  <c r="H68" i="6" s="1"/>
  <c r="AJ82" i="6"/>
  <c r="D37" i="28"/>
  <c r="D36" i="28"/>
  <c r="DN37" i="28"/>
  <c r="DN36" i="28"/>
  <c r="D35" i="28"/>
  <c r="DN35" i="28"/>
  <c r="DO36" i="28"/>
  <c r="DO37" i="28"/>
  <c r="CP32" i="28" l="1"/>
  <c r="CP34" i="28"/>
  <c r="CP33" i="28"/>
  <c r="CP31" i="28"/>
  <c r="CP30" i="28"/>
  <c r="CP35" i="28"/>
  <c r="CP37" i="28"/>
  <c r="CP36" i="28"/>
  <c r="BV159" i="43"/>
  <c r="BV171" i="43" s="1"/>
  <c r="BU27" i="4" s="1"/>
  <c r="AM159" i="43" l="1"/>
  <c r="BE159" i="43"/>
  <c r="BH159" i="43"/>
  <c r="BU159" i="43"/>
  <c r="BU171" i="43" s="1"/>
  <c r="BT27" i="4" s="1"/>
  <c r="AK159" i="43"/>
  <c r="AP159" i="43"/>
  <c r="K159" i="43"/>
  <c r="BY159" i="43"/>
  <c r="BY171" i="43" s="1"/>
  <c r="BX27" i="4" s="1"/>
  <c r="AJ159" i="43"/>
  <c r="AQ159" i="43"/>
  <c r="AQ171" i="43" s="1"/>
  <c r="AQ177" i="43" s="1"/>
  <c r="BD159" i="43"/>
  <c r="AO159" i="43"/>
  <c r="AO171" i="43" s="1"/>
  <c r="AO177" i="43" s="1"/>
  <c r="AS159" i="43"/>
  <c r="AS171" i="43" s="1"/>
  <c r="AS177" i="43" s="1"/>
  <c r="CA159" i="43"/>
  <c r="CA171" i="43" s="1"/>
  <c r="BZ27" i="4" s="1"/>
  <c r="BB159" i="43"/>
  <c r="BL159" i="43"/>
  <c r="D159" i="43"/>
  <c r="D171" i="43" s="1"/>
  <c r="CY159" i="43"/>
  <c r="R159" i="43"/>
  <c r="R171" i="43" s="1"/>
  <c r="U159" i="43"/>
  <c r="G159" i="43"/>
  <c r="I159" i="43"/>
  <c r="W159" i="43"/>
  <c r="H159" i="43"/>
  <c r="L159" i="43"/>
  <c r="C175" i="43" s="1"/>
  <c r="T159" i="43"/>
  <c r="V159" i="43"/>
  <c r="Q159" i="43"/>
  <c r="Q171" i="43" s="1"/>
  <c r="O159" i="43"/>
  <c r="M159" i="43"/>
  <c r="M171" i="43" s="1"/>
  <c r="S159" i="43"/>
  <c r="S171" i="43" s="1"/>
  <c r="X159" i="43"/>
  <c r="P159" i="43"/>
  <c r="P171" i="43" s="1"/>
  <c r="Y159" i="43"/>
  <c r="E159" i="43"/>
  <c r="CE159" i="43"/>
  <c r="CE171" i="43" s="1"/>
  <c r="CD27" i="4" s="1"/>
  <c r="F159" i="43"/>
  <c r="BQ159" i="43"/>
  <c r="AL159" i="43"/>
  <c r="AY159" i="43"/>
  <c r="AY171" i="43" s="1"/>
  <c r="AW159" i="43"/>
  <c r="AW171" i="43" s="1"/>
  <c r="AW177" i="43" s="1"/>
  <c r="BF159" i="43"/>
  <c r="CI159" i="43"/>
  <c r="CI171" i="43" s="1"/>
  <c r="CH27" i="4" s="1"/>
  <c r="BJ159" i="43"/>
  <c r="AU159" i="43"/>
  <c r="AU171" i="43" s="1"/>
  <c r="AU177" i="43" s="1"/>
  <c r="AD159" i="43"/>
  <c r="AD171" i="43" s="1"/>
  <c r="AD177" i="43" s="1"/>
  <c r="AE159" i="43"/>
  <c r="AE171" i="43" s="1"/>
  <c r="BP159" i="43"/>
  <c r="BK159" i="43"/>
  <c r="AT159" i="43"/>
  <c r="AT171" i="43" s="1"/>
  <c r="AT177" i="43" s="1"/>
  <c r="AH159" i="43"/>
  <c r="N159" i="43"/>
  <c r="J159" i="43"/>
  <c r="CC159" i="43"/>
  <c r="CC171" i="43" s="1"/>
  <c r="CB27" i="4" s="1"/>
  <c r="BW159" i="43"/>
  <c r="BW171" i="43" s="1"/>
  <c r="BV27" i="4" s="1"/>
  <c r="AF159" i="43"/>
  <c r="AF171" i="43" s="1"/>
  <c r="CF159" i="43"/>
  <c r="CF171" i="43" s="1"/>
  <c r="CE27" i="4" s="1"/>
  <c r="CG159" i="43"/>
  <c r="CG171" i="43" s="1"/>
  <c r="CF27" i="4" s="1"/>
  <c r="BT159" i="43"/>
  <c r="BT171" i="43" s="1"/>
  <c r="BS27" i="4" s="1"/>
  <c r="AB159" i="43"/>
  <c r="AB171" i="43" s="1"/>
  <c r="BX159" i="43"/>
  <c r="BX171" i="43" s="1"/>
  <c r="BW27" i="4" s="1"/>
  <c r="BA159" i="43"/>
  <c r="AX159" i="43"/>
  <c r="AX171" i="43" s="1"/>
  <c r="AX177" i="43" s="1"/>
  <c r="BS159" i="43"/>
  <c r="BS171" i="43" s="1"/>
  <c r="BR27" i="4" s="1"/>
  <c r="CB159" i="43"/>
  <c r="CB171" i="43" s="1"/>
  <c r="CA27" i="4" s="1"/>
  <c r="AG159" i="43"/>
  <c r="AC159" i="43"/>
  <c r="AC171" i="43" s="1"/>
  <c r="AA159" i="43"/>
  <c r="CH159" i="43"/>
  <c r="CH171" i="43" s="1"/>
  <c r="CG27" i="4" s="1"/>
  <c r="BR159" i="43"/>
  <c r="AZ159" i="43"/>
  <c r="AR159" i="43"/>
  <c r="AR171" i="43" s="1"/>
  <c r="AR177" i="43" s="1"/>
  <c r="BZ159" i="43"/>
  <c r="BZ171" i="43" s="1"/>
  <c r="BY27" i="4" s="1"/>
  <c r="BI159" i="43"/>
  <c r="CD159" i="43"/>
  <c r="CD171" i="43" s="1"/>
  <c r="CC27" i="4" s="1"/>
  <c r="BG159" i="43"/>
  <c r="AI159" i="43"/>
  <c r="BO159" i="43"/>
  <c r="BM159" i="43"/>
  <c r="BN159" i="43"/>
  <c r="AV159" i="43"/>
  <c r="AV171" i="43" s="1"/>
  <c r="AV177" i="43" s="1"/>
  <c r="BC159" i="43"/>
  <c r="L171" i="43" l="1"/>
  <c r="K27" i="4" s="1"/>
  <c r="P27" i="4"/>
  <c r="U171" i="43"/>
  <c r="T27" i="4" s="1"/>
  <c r="R27" i="4"/>
  <c r="Q27" i="4"/>
  <c r="L27" i="4"/>
  <c r="S27" i="4"/>
  <c r="I171" i="43"/>
  <c r="H27" i="4" s="1"/>
  <c r="J171" i="43"/>
  <c r="I27" i="4" s="1"/>
  <c r="O27" i="4"/>
  <c r="BM171" i="43"/>
  <c r="BL27" i="4" s="1"/>
  <c r="AZ171" i="43"/>
  <c r="AY27" i="4" s="1"/>
  <c r="AH171" i="43"/>
  <c r="AG27" i="4" s="1"/>
  <c r="AL171" i="43"/>
  <c r="AK27" i="4" s="1"/>
  <c r="BB171" i="43"/>
  <c r="BA27" i="4" s="1"/>
  <c r="BD171" i="43"/>
  <c r="BC27" i="4" s="1"/>
  <c r="BH171" i="43"/>
  <c r="BG27" i="4" s="1"/>
  <c r="BO171" i="43"/>
  <c r="BN27" i="4" s="1"/>
  <c r="AG171" i="43"/>
  <c r="AF27" i="4" s="1"/>
  <c r="BF171" i="43"/>
  <c r="BE27" i="4" s="1"/>
  <c r="BQ171" i="43"/>
  <c r="BP27" i="4" s="1"/>
  <c r="AP171" i="43"/>
  <c r="AP177" i="43" s="1"/>
  <c r="AO42" i="4" s="1"/>
  <c r="BE171" i="43"/>
  <c r="BD27" i="4" s="1"/>
  <c r="AI171" i="43"/>
  <c r="AH27" i="4" s="1"/>
  <c r="BK171" i="43"/>
  <c r="BJ27" i="4" s="1"/>
  <c r="AJ171" i="43"/>
  <c r="AI27" i="4" s="1"/>
  <c r="AK171" i="43"/>
  <c r="AJ27" i="4" s="1"/>
  <c r="AM171" i="43"/>
  <c r="AL27" i="4" s="1"/>
  <c r="J27" i="4"/>
  <c r="BC171" i="43"/>
  <c r="BB27" i="4" s="1"/>
  <c r="BI171" i="43"/>
  <c r="BH27" i="4" s="1"/>
  <c r="BR171" i="43"/>
  <c r="BQ27" i="4" s="1"/>
  <c r="BA171" i="43"/>
  <c r="AZ27" i="4" s="1"/>
  <c r="BN171" i="43"/>
  <c r="BM27" i="4" s="1"/>
  <c r="BG171" i="43"/>
  <c r="BF27" i="4" s="1"/>
  <c r="AA171" i="43"/>
  <c r="Z27" i="4" s="1"/>
  <c r="BP171" i="43"/>
  <c r="BO27" i="4" s="1"/>
  <c r="BJ171" i="43"/>
  <c r="BI27" i="4" s="1"/>
  <c r="BL171" i="43"/>
  <c r="BK27" i="4" s="1"/>
  <c r="AD27" i="4"/>
  <c r="AD42" i="4"/>
  <c r="AE27" i="4"/>
  <c r="AE42" i="4"/>
  <c r="AP27" i="4"/>
  <c r="AP42" i="4"/>
  <c r="AQ27" i="4"/>
  <c r="AQ42" i="4"/>
  <c r="AX27" i="4"/>
  <c r="AX42" i="4"/>
  <c r="AW27" i="4"/>
  <c r="AW42" i="4"/>
  <c r="AS27" i="4"/>
  <c r="AS42" i="4"/>
  <c r="AU27" i="4"/>
  <c r="AU42" i="4"/>
  <c r="AT27" i="4"/>
  <c r="AT42" i="4"/>
  <c r="AV27" i="4"/>
  <c r="AV42" i="4"/>
  <c r="AR27" i="4"/>
  <c r="AR42" i="4"/>
  <c r="AA27" i="4"/>
  <c r="AB8" i="43"/>
  <c r="AB177" i="43" s="1"/>
  <c r="AB27" i="4"/>
  <c r="AC8" i="43"/>
  <c r="AC177" i="43" s="1"/>
  <c r="C159" i="43"/>
  <c r="AC42" i="4"/>
  <c r="AC27" i="4"/>
  <c r="AN42" i="4"/>
  <c r="AN27" i="4"/>
  <c r="AQ93" i="28" l="1"/>
  <c r="EA93" i="28" s="1"/>
  <c r="AQ47" i="28"/>
  <c r="EA47" i="28" s="1"/>
  <c r="AQ80" i="28"/>
  <c r="EA80" i="28" s="1"/>
  <c r="AQ57" i="28"/>
  <c r="EA57" i="28" s="1"/>
  <c r="AK53" i="6"/>
  <c r="X106" i="6" s="1"/>
  <c r="AO27" i="4"/>
  <c r="AQ68" i="28"/>
  <c r="EA68" i="28" s="1"/>
  <c r="C171" i="43"/>
  <c r="B27" i="4" s="1"/>
  <c r="B16" i="6" s="1"/>
  <c r="E16" i="6" s="1"/>
  <c r="D16" i="6" s="1"/>
  <c r="AA53" i="6"/>
  <c r="AF80" i="28"/>
  <c r="AF57" i="28"/>
  <c r="AF68" i="28"/>
  <c r="AF93" i="28"/>
  <c r="AF47" i="28"/>
  <c r="AG57" i="28"/>
  <c r="AG93" i="28"/>
  <c r="AG80" i="28"/>
  <c r="AG68" i="28"/>
  <c r="AG47" i="28"/>
  <c r="AB53" i="6"/>
  <c r="AB42" i="4"/>
  <c r="AR93" i="28"/>
  <c r="EB93" i="28" s="1"/>
  <c r="AR57" i="28"/>
  <c r="EB57" i="28" s="1"/>
  <c r="AR47" i="28"/>
  <c r="EB47" i="28" s="1"/>
  <c r="AL53" i="6"/>
  <c r="AJ106" i="6" s="1"/>
  <c r="AR80" i="28"/>
  <c r="EB80" i="28" s="1"/>
  <c r="AR68" i="28"/>
  <c r="EB68" i="28" s="1"/>
  <c r="AT80" i="28"/>
  <c r="ED80" i="28" s="1"/>
  <c r="AT68" i="28"/>
  <c r="ED68" i="28" s="1"/>
  <c r="AT57" i="28"/>
  <c r="ED57" i="28" s="1"/>
  <c r="AT47" i="28"/>
  <c r="ED47" i="28" s="1"/>
  <c r="AT93" i="28"/>
  <c r="ED93" i="28" s="1"/>
  <c r="AN53" i="6"/>
  <c r="AQ106" i="6" s="1"/>
  <c r="AV47" i="28"/>
  <c r="EF47" i="28" s="1"/>
  <c r="AP53" i="6"/>
  <c r="AV68" i="28"/>
  <c r="EF68" i="28" s="1"/>
  <c r="AV93" i="28"/>
  <c r="EF93" i="28" s="1"/>
  <c r="AV57" i="28"/>
  <c r="EF57" i="28" s="1"/>
  <c r="AV80" i="28"/>
  <c r="EF80" i="28" s="1"/>
  <c r="AU47" i="28"/>
  <c r="EE47" i="28" s="1"/>
  <c r="AU57" i="28"/>
  <c r="EE57" i="28" s="1"/>
  <c r="AO53" i="6"/>
  <c r="AT106" i="6" s="1"/>
  <c r="AU68" i="28"/>
  <c r="EE68" i="28" s="1"/>
  <c r="AU80" i="28"/>
  <c r="EE80" i="28" s="1"/>
  <c r="AU93" i="28"/>
  <c r="EE93" i="28" s="1"/>
  <c r="AZ47" i="28"/>
  <c r="AZ80" i="28"/>
  <c r="AZ93" i="28"/>
  <c r="AZ68" i="28"/>
  <c r="AZ57" i="28"/>
  <c r="AT53" i="6"/>
  <c r="AX68" i="28"/>
  <c r="EH68" i="28" s="1"/>
  <c r="AX80" i="28"/>
  <c r="EH80" i="28" s="1"/>
  <c r="AX57" i="28"/>
  <c r="EH57" i="28" s="1"/>
  <c r="AX93" i="28"/>
  <c r="EH93" i="28" s="1"/>
  <c r="AX47" i="28"/>
  <c r="EH47" i="28" s="1"/>
  <c r="AR53" i="6"/>
  <c r="AW80" i="28"/>
  <c r="EG80" i="28" s="1"/>
  <c r="AW93" i="28"/>
  <c r="EG93" i="28" s="1"/>
  <c r="AW47" i="28"/>
  <c r="EG47" i="28" s="1"/>
  <c r="AQ53" i="6"/>
  <c r="AW68" i="28"/>
  <c r="EG68" i="28" s="1"/>
  <c r="AW57" i="28"/>
  <c r="EG57" i="28" s="1"/>
  <c r="AY93" i="28"/>
  <c r="EI93" i="28" s="1"/>
  <c r="AY47" i="28"/>
  <c r="EI47" i="28" s="1"/>
  <c r="AY57" i="28"/>
  <c r="EI57" i="28" s="1"/>
  <c r="AY68" i="28"/>
  <c r="EI68" i="28" s="1"/>
  <c r="AY80" i="28"/>
  <c r="EI80" i="28" s="1"/>
  <c r="AS53" i="6"/>
  <c r="AM53" i="6"/>
  <c r="AN106" i="6" s="1"/>
  <c r="AS47" i="28"/>
  <c r="EC47" i="28" s="1"/>
  <c r="AS68" i="28"/>
  <c r="EC68" i="28" s="1"/>
  <c r="AS80" i="28"/>
  <c r="EC80" i="28" s="1"/>
  <c r="AS57" i="28"/>
  <c r="EC57" i="28" s="1"/>
  <c r="AS93" i="28"/>
  <c r="EC93" i="28" s="1"/>
  <c r="AA13" i="4"/>
  <c r="AA42" i="4"/>
  <c r="AP93" i="28"/>
  <c r="AP47" i="28"/>
  <c r="AP57" i="28"/>
  <c r="AP68" i="28"/>
  <c r="AJ53" i="6"/>
  <c r="F106" i="6" s="1"/>
  <c r="E106" i="6" s="1"/>
  <c r="AP80" i="28"/>
  <c r="AB13" i="4"/>
  <c r="Z53" i="6"/>
  <c r="AE57" i="28"/>
  <c r="DP57" i="28" s="1"/>
  <c r="AE47" i="28"/>
  <c r="DP47" i="28" s="1"/>
  <c r="AE68" i="28"/>
  <c r="DP68" i="28" s="1"/>
  <c r="AE93" i="28"/>
  <c r="DP93" i="28" s="1"/>
  <c r="AE80" i="28"/>
  <c r="DP80" i="28" s="1"/>
  <c r="H106" i="6" l="1"/>
  <c r="AI106" i="6" s="1"/>
  <c r="AM106" i="6" s="1"/>
  <c r="AP106" i="6" s="1"/>
  <c r="AS106" i="6" s="1"/>
  <c r="AD47" i="28"/>
  <c r="Y53" i="6"/>
  <c r="AD46" i="28"/>
  <c r="AD45" i="28"/>
  <c r="AD44" i="28"/>
  <c r="DN44" i="28" s="1"/>
  <c r="X53" i="6"/>
  <c r="X69" i="6" s="1"/>
  <c r="AC47" i="28"/>
  <c r="AC44" i="28"/>
  <c r="AC46" i="28"/>
  <c r="AC45" i="28"/>
  <c r="H69" i="6" l="1"/>
  <c r="AJ83" i="6"/>
  <c r="D46" i="28"/>
  <c r="DN46" i="28"/>
  <c r="D45" i="28"/>
  <c r="DN45" i="28"/>
  <c r="DN47" i="28"/>
  <c r="DO45" i="28"/>
  <c r="DO47" i="28"/>
  <c r="DO46" i="28"/>
  <c r="D47" i="28"/>
  <c r="D44" i="28"/>
  <c r="DM44" i="28"/>
  <c r="CP46" i="28" l="1"/>
  <c r="CP45" i="28"/>
  <c r="CP47" i="28"/>
  <c r="CP39" i="28"/>
  <c r="CP43" i="28"/>
  <c r="CP44" i="28"/>
  <c r="CP42" i="28"/>
  <c r="CP41" i="28"/>
  <c r="CP40" i="28"/>
  <c r="CD159" i="44"/>
  <c r="CD171" i="44" s="1"/>
  <c r="CC28" i="4" s="1"/>
  <c r="BV159" i="44" l="1"/>
  <c r="BV171" i="44" s="1"/>
  <c r="BU28" i="4" s="1"/>
  <c r="AJ159" i="44"/>
  <c r="BO159" i="44"/>
  <c r="CA159" i="44"/>
  <c r="CA171" i="44" s="1"/>
  <c r="BZ28" i="4" s="1"/>
  <c r="AL159" i="44"/>
  <c r="AT159" i="44"/>
  <c r="AT171" i="44" s="1"/>
  <c r="AT177" i="44" s="1"/>
  <c r="AW159" i="44"/>
  <c r="AW171" i="44" s="1"/>
  <c r="AW177" i="44" s="1"/>
  <c r="AA159" i="44"/>
  <c r="AC159" i="44"/>
  <c r="BS159" i="44"/>
  <c r="BS171" i="44" s="1"/>
  <c r="BR28" i="4" s="1"/>
  <c r="BG159" i="44"/>
  <c r="AO159" i="44"/>
  <c r="AO171" i="44" s="1"/>
  <c r="AO177" i="44" s="1"/>
  <c r="BM159" i="44"/>
  <c r="AX159" i="44"/>
  <c r="AX171" i="44" s="1"/>
  <c r="AX177" i="44" s="1"/>
  <c r="CI159" i="44"/>
  <c r="CI171" i="44" s="1"/>
  <c r="CH28" i="4" s="1"/>
  <c r="CH159" i="44"/>
  <c r="CH171" i="44" s="1"/>
  <c r="CG28" i="4" s="1"/>
  <c r="CY159" i="44"/>
  <c r="W159" i="44"/>
  <c r="E159" i="44"/>
  <c r="H159" i="44"/>
  <c r="Y159" i="44"/>
  <c r="X159" i="44"/>
  <c r="P159" i="44"/>
  <c r="P171" i="44" s="1"/>
  <c r="N159" i="44"/>
  <c r="F159" i="44"/>
  <c r="O159" i="44"/>
  <c r="T159" i="44"/>
  <c r="J159" i="44"/>
  <c r="R159" i="44"/>
  <c r="R171" i="44" s="1"/>
  <c r="I159" i="44"/>
  <c r="AE159" i="44"/>
  <c r="AE171" i="44" s="1"/>
  <c r="S159" i="44"/>
  <c r="S171" i="44" s="1"/>
  <c r="Q159" i="44"/>
  <c r="Q171" i="44" s="1"/>
  <c r="AY159" i="44"/>
  <c r="AY171" i="44" s="1"/>
  <c r="M159" i="44"/>
  <c r="M171" i="44" s="1"/>
  <c r="U159" i="44"/>
  <c r="CB159" i="44"/>
  <c r="CB171" i="44" s="1"/>
  <c r="CA28" i="4" s="1"/>
  <c r="BP159" i="44"/>
  <c r="L159" i="44"/>
  <c r="C175" i="44" s="1"/>
  <c r="BJ159" i="44"/>
  <c r="AS159" i="44"/>
  <c r="AS171" i="44" s="1"/>
  <c r="AS177" i="44" s="1"/>
  <c r="AU159" i="44"/>
  <c r="AU171" i="44" s="1"/>
  <c r="AU177" i="44" s="1"/>
  <c r="G159" i="44"/>
  <c r="CF159" i="44"/>
  <c r="CF171" i="44" s="1"/>
  <c r="CE28" i="4" s="1"/>
  <c r="CG159" i="44"/>
  <c r="CG171" i="44" s="1"/>
  <c r="CF28" i="4" s="1"/>
  <c r="BR159" i="44"/>
  <c r="BX159" i="44"/>
  <c r="BX171" i="44" s="1"/>
  <c r="BW28" i="4" s="1"/>
  <c r="BI159" i="44"/>
  <c r="AF159" i="44"/>
  <c r="AF171" i="44" s="1"/>
  <c r="BE159" i="44"/>
  <c r="AM159" i="44"/>
  <c r="AG159" i="44"/>
  <c r="AR159" i="44"/>
  <c r="AR171" i="44" s="1"/>
  <c r="AR177" i="44" s="1"/>
  <c r="AH159" i="44"/>
  <c r="AI159" i="44"/>
  <c r="BL159" i="44"/>
  <c r="BB159" i="44"/>
  <c r="BF159" i="44"/>
  <c r="BK159" i="44"/>
  <c r="BY159" i="44"/>
  <c r="BY171" i="44" s="1"/>
  <c r="BX28" i="4" s="1"/>
  <c r="AP159" i="44"/>
  <c r="AP171" i="44" s="1"/>
  <c r="AP177" i="44" s="1"/>
  <c r="AD159" i="44"/>
  <c r="AD171" i="44" s="1"/>
  <c r="AD177" i="44" s="1"/>
  <c r="V159" i="44"/>
  <c r="BT159" i="44"/>
  <c r="BT171" i="44" s="1"/>
  <c r="BS28" i="4" s="1"/>
  <c r="AQ159" i="44"/>
  <c r="AQ171" i="44" s="1"/>
  <c r="AQ177" i="44" s="1"/>
  <c r="AV159" i="44"/>
  <c r="AV171" i="44" s="1"/>
  <c r="AV177" i="44" s="1"/>
  <c r="CE159" i="44"/>
  <c r="CE171" i="44" s="1"/>
  <c r="CD28" i="4" s="1"/>
  <c r="BC159" i="44"/>
  <c r="BW159" i="44"/>
  <c r="BW171" i="44" s="1"/>
  <c r="BV28" i="4" s="1"/>
  <c r="AZ159" i="44"/>
  <c r="BZ159" i="44"/>
  <c r="BZ171" i="44" s="1"/>
  <c r="BY28" i="4" s="1"/>
  <c r="BA159" i="44"/>
  <c r="AB159" i="44"/>
  <c r="AB171" i="44" s="1"/>
  <c r="BQ159" i="44"/>
  <c r="D159" i="44"/>
  <c r="D171" i="44" s="1"/>
  <c r="BN159" i="44"/>
  <c r="BH159" i="44"/>
  <c r="K159" i="44"/>
  <c r="BD159" i="44"/>
  <c r="CC159" i="44"/>
  <c r="CC171" i="44" s="1"/>
  <c r="CB28" i="4" s="1"/>
  <c r="AK159" i="44"/>
  <c r="BU159" i="44"/>
  <c r="BU171" i="44" s="1"/>
  <c r="BT28" i="4" s="1"/>
  <c r="L171" i="44" l="1"/>
  <c r="K28" i="4" s="1"/>
  <c r="U171" i="44"/>
  <c r="T28" i="4" s="1"/>
  <c r="J171" i="44"/>
  <c r="I28" i="4" s="1"/>
  <c r="L28" i="4"/>
  <c r="S28" i="4"/>
  <c r="O28" i="4"/>
  <c r="I171" i="44"/>
  <c r="H28" i="4" s="1"/>
  <c r="R28" i="4"/>
  <c r="P28" i="4"/>
  <c r="Q28" i="4"/>
  <c r="BD171" i="44"/>
  <c r="BC28" i="4" s="1"/>
  <c r="BG171" i="44"/>
  <c r="BF28" i="4" s="1"/>
  <c r="BQ171" i="44"/>
  <c r="BP28" i="4" s="1"/>
  <c r="AH171" i="44"/>
  <c r="AG28" i="4" s="1"/>
  <c r="BE171" i="44"/>
  <c r="BD28" i="4" s="1"/>
  <c r="BR171" i="44"/>
  <c r="BQ28" i="4" s="1"/>
  <c r="AJ171" i="44"/>
  <c r="AI28" i="4" s="1"/>
  <c r="AK171" i="44"/>
  <c r="AJ28" i="4" s="1"/>
  <c r="BH171" i="44"/>
  <c r="BG28" i="4" s="1"/>
  <c r="BB171" i="44"/>
  <c r="BA28" i="4" s="1"/>
  <c r="BM171" i="44"/>
  <c r="BL28" i="4" s="1"/>
  <c r="AC8" i="44"/>
  <c r="AB14" i="4" s="1"/>
  <c r="AC171" i="44"/>
  <c r="AB28" i="4" s="1"/>
  <c r="AL171" i="44"/>
  <c r="AK28" i="4" s="1"/>
  <c r="BK171" i="44"/>
  <c r="BJ28" i="4" s="1"/>
  <c r="AI171" i="44"/>
  <c r="AH28" i="4" s="1"/>
  <c r="AM171" i="44"/>
  <c r="AL28" i="4" s="1"/>
  <c r="BO171" i="44"/>
  <c r="BN28" i="4" s="1"/>
  <c r="J28" i="4"/>
  <c r="AZ171" i="44"/>
  <c r="AY28" i="4" s="1"/>
  <c r="BF171" i="44"/>
  <c r="BE28" i="4" s="1"/>
  <c r="BP171" i="44"/>
  <c r="BO28" i="4" s="1"/>
  <c r="BN171" i="44"/>
  <c r="BM28" i="4" s="1"/>
  <c r="BA171" i="44"/>
  <c r="AZ28" i="4" s="1"/>
  <c r="BC171" i="44"/>
  <c r="BB28" i="4" s="1"/>
  <c r="BL171" i="44"/>
  <c r="BK28" i="4" s="1"/>
  <c r="AG171" i="44"/>
  <c r="AF28" i="4" s="1"/>
  <c r="BI171" i="44"/>
  <c r="BH28" i="4" s="1"/>
  <c r="BJ171" i="44"/>
  <c r="BI28" i="4" s="1"/>
  <c r="AA171" i="44"/>
  <c r="Z28" i="4" s="1"/>
  <c r="AD28" i="4"/>
  <c r="AD43" i="4"/>
  <c r="AE28" i="4"/>
  <c r="AE43" i="4"/>
  <c r="AP28" i="4"/>
  <c r="AP43" i="4"/>
  <c r="AV28" i="4"/>
  <c r="AV43" i="4"/>
  <c r="AU28" i="4"/>
  <c r="AU43" i="4"/>
  <c r="AT28" i="4"/>
  <c r="AT43" i="4"/>
  <c r="AW28" i="4"/>
  <c r="AW43" i="4"/>
  <c r="AS28" i="4"/>
  <c r="AS43" i="4"/>
  <c r="AQ28" i="4"/>
  <c r="AQ43" i="4"/>
  <c r="AR28" i="4"/>
  <c r="AR43" i="4"/>
  <c r="AX28" i="4"/>
  <c r="AX43" i="4"/>
  <c r="AO43" i="4"/>
  <c r="AO28" i="4"/>
  <c r="C159" i="44"/>
  <c r="AC43" i="4"/>
  <c r="AC28" i="4"/>
  <c r="AB8" i="44"/>
  <c r="AB177" i="44" s="1"/>
  <c r="AA28" i="4"/>
  <c r="AN28" i="4"/>
  <c r="AN43" i="4"/>
  <c r="C171" i="44" l="1"/>
  <c r="B28" i="4" s="1"/>
  <c r="B17" i="6" s="1"/>
  <c r="E17" i="6" s="1"/>
  <c r="D17" i="6" s="1"/>
  <c r="AC177" i="44"/>
  <c r="AB43" i="4" s="1"/>
  <c r="AD58" i="28" s="1"/>
  <c r="AF58" i="28"/>
  <c r="AF69" i="28"/>
  <c r="AF81" i="28"/>
  <c r="AA54" i="6"/>
  <c r="AF94" i="28"/>
  <c r="AG81" i="28"/>
  <c r="AG94" i="28"/>
  <c r="AB54" i="6"/>
  <c r="AG69" i="28"/>
  <c r="AG58" i="28"/>
  <c r="AR69" i="28"/>
  <c r="EB69" i="28" s="1"/>
  <c r="AR81" i="28"/>
  <c r="EB81" i="28" s="1"/>
  <c r="AL54" i="6"/>
  <c r="AJ107" i="6" s="1"/>
  <c r="AR58" i="28"/>
  <c r="EB58" i="28" s="1"/>
  <c r="AR94" i="28"/>
  <c r="EB94" i="28" s="1"/>
  <c r="AM54" i="6"/>
  <c r="AN107" i="6" s="1"/>
  <c r="AS58" i="28"/>
  <c r="EC58" i="28" s="1"/>
  <c r="AS94" i="28"/>
  <c r="EC94" i="28" s="1"/>
  <c r="AS81" i="28"/>
  <c r="EC81" i="28" s="1"/>
  <c r="AS69" i="28"/>
  <c r="EC69" i="28" s="1"/>
  <c r="AY81" i="28"/>
  <c r="EI81" i="28" s="1"/>
  <c r="AS54" i="6"/>
  <c r="AY58" i="28"/>
  <c r="EI58" i="28" s="1"/>
  <c r="AY69" i="28"/>
  <c r="EI69" i="28" s="1"/>
  <c r="AY94" i="28"/>
  <c r="EI94" i="28" s="1"/>
  <c r="AW94" i="28"/>
  <c r="EG94" i="28" s="1"/>
  <c r="AW69" i="28"/>
  <c r="EG69" i="28" s="1"/>
  <c r="AQ54" i="6"/>
  <c r="AW58" i="28"/>
  <c r="EG58" i="28" s="1"/>
  <c r="AW81" i="28"/>
  <c r="EG81" i="28" s="1"/>
  <c r="AT81" i="28"/>
  <c r="ED81" i="28" s="1"/>
  <c r="AT58" i="28"/>
  <c r="ED58" i="28" s="1"/>
  <c r="AT94" i="28"/>
  <c r="ED94" i="28" s="1"/>
  <c r="AN54" i="6"/>
  <c r="AQ107" i="6" s="1"/>
  <c r="AT69" i="28"/>
  <c r="ED69" i="28" s="1"/>
  <c r="AU58" i="28"/>
  <c r="EE58" i="28" s="1"/>
  <c r="AO54" i="6"/>
  <c r="AT107" i="6" s="1"/>
  <c r="AU81" i="28"/>
  <c r="EE81" i="28" s="1"/>
  <c r="AU94" i="28"/>
  <c r="EE94" i="28" s="1"/>
  <c r="AU69" i="28"/>
  <c r="EE69" i="28" s="1"/>
  <c r="AP54" i="6"/>
  <c r="AV69" i="28"/>
  <c r="EF69" i="28" s="1"/>
  <c r="AV58" i="28"/>
  <c r="EF58" i="28" s="1"/>
  <c r="AV81" i="28"/>
  <c r="EF81" i="28" s="1"/>
  <c r="AV94" i="28"/>
  <c r="EF94" i="28" s="1"/>
  <c r="AX58" i="28"/>
  <c r="EH58" i="28" s="1"/>
  <c r="AX94" i="28"/>
  <c r="EH94" i="28" s="1"/>
  <c r="AX69" i="28"/>
  <c r="EH69" i="28" s="1"/>
  <c r="AX81" i="28"/>
  <c r="EH81" i="28" s="1"/>
  <c r="AR54" i="6"/>
  <c r="AZ69" i="28"/>
  <c r="AZ81" i="28"/>
  <c r="AZ58" i="28"/>
  <c r="AZ94" i="28"/>
  <c r="AT54" i="6"/>
  <c r="AQ58" i="28"/>
  <c r="EA58" i="28" s="1"/>
  <c r="AQ69" i="28"/>
  <c r="EA69" i="28" s="1"/>
  <c r="AQ81" i="28"/>
  <c r="EA81" i="28" s="1"/>
  <c r="AQ94" i="28"/>
  <c r="EA94" i="28" s="1"/>
  <c r="AK54" i="6"/>
  <c r="X107" i="6" s="1"/>
  <c r="AD55" i="28"/>
  <c r="AD57" i="28"/>
  <c r="AD56" i="28"/>
  <c r="AD54" i="28"/>
  <c r="DN54" i="28" s="1"/>
  <c r="AA14" i="4"/>
  <c r="AA43" i="4"/>
  <c r="AP69" i="28"/>
  <c r="AP58" i="28"/>
  <c r="AP94" i="28"/>
  <c r="AP81" i="28"/>
  <c r="AJ54" i="6"/>
  <c r="F107" i="6" s="1"/>
  <c r="E107" i="6" s="1"/>
  <c r="Z54" i="6"/>
  <c r="AE69" i="28"/>
  <c r="DP69" i="28" s="1"/>
  <c r="AE58" i="28"/>
  <c r="DP58" i="28" s="1"/>
  <c r="AE94" i="28"/>
  <c r="DP94" i="28" s="1"/>
  <c r="AE81" i="28"/>
  <c r="DP81" i="28" s="1"/>
  <c r="Y54" i="6" l="1"/>
  <c r="H107" i="6"/>
  <c r="AI107" i="6" s="1"/>
  <c r="AM107" i="6" s="1"/>
  <c r="AP107" i="6" s="1"/>
  <c r="AS107" i="6" s="1"/>
  <c r="X54" i="6"/>
  <c r="X70" i="6" s="1"/>
  <c r="AC58" i="28"/>
  <c r="D58" i="28" s="1"/>
  <c r="AC56" i="28"/>
  <c r="D56" i="28" s="1"/>
  <c r="AC54" i="28"/>
  <c r="AC55" i="28"/>
  <c r="AC57" i="28"/>
  <c r="D57" i="28" s="1"/>
  <c r="DO58" i="28"/>
  <c r="DO57" i="28"/>
  <c r="DO56" i="28"/>
  <c r="DO55" i="28"/>
  <c r="H70" i="6" l="1"/>
  <c r="AJ84" i="6"/>
  <c r="DN58" i="28"/>
  <c r="D55" i="28"/>
  <c r="DN57" i="28"/>
  <c r="DN55" i="28"/>
  <c r="DN56" i="28"/>
  <c r="DM54" i="28"/>
  <c r="D54" i="28"/>
  <c r="CP54" i="28" s="1"/>
  <c r="CP51" i="28"/>
  <c r="CP49" i="28"/>
  <c r="CP53" i="28"/>
  <c r="CP50" i="28"/>
  <c r="CP52" i="28"/>
  <c r="CP58" i="28" l="1"/>
  <c r="CP57" i="28"/>
  <c r="CP56" i="28"/>
  <c r="CP55" i="28"/>
  <c r="BG159" i="45"/>
  <c r="BG171" i="45" l="1"/>
  <c r="BF29" i="4" s="1"/>
  <c r="BK159" i="45"/>
  <c r="BD159" i="45"/>
  <c r="AO159" i="45"/>
  <c r="K159" i="45"/>
  <c r="BX159" i="45"/>
  <c r="BX171" i="45" s="1"/>
  <c r="BW29" i="4" s="1"/>
  <c r="BA159" i="45"/>
  <c r="AY159" i="45"/>
  <c r="AY171" i="45" s="1"/>
  <c r="BZ159" i="45"/>
  <c r="BZ171" i="45" s="1"/>
  <c r="BY29" i="4" s="1"/>
  <c r="Q159" i="45"/>
  <c r="Q171" i="45" s="1"/>
  <c r="S159" i="45"/>
  <c r="S171" i="45" s="1"/>
  <c r="J159" i="45"/>
  <c r="F159" i="45"/>
  <c r="Y159" i="45"/>
  <c r="BM159" i="45"/>
  <c r="BL159" i="45"/>
  <c r="AG159" i="45"/>
  <c r="CI159" i="45"/>
  <c r="CI171" i="45" s="1"/>
  <c r="CH29" i="4" s="1"/>
  <c r="H159" i="45"/>
  <c r="L159" i="45"/>
  <c r="C175" i="45" s="1"/>
  <c r="P159" i="45"/>
  <c r="P171" i="45" s="1"/>
  <c r="E159" i="45"/>
  <c r="V159" i="45"/>
  <c r="N159" i="45"/>
  <c r="W159" i="45"/>
  <c r="O159" i="45"/>
  <c r="R159" i="45"/>
  <c r="R171" i="45" s="1"/>
  <c r="U159" i="45"/>
  <c r="I159" i="45"/>
  <c r="BW159" i="45"/>
  <c r="BW171" i="45" s="1"/>
  <c r="BV29" i="4" s="1"/>
  <c r="AJ159" i="45"/>
  <c r="T159" i="45"/>
  <c r="CA159" i="45"/>
  <c r="CA171" i="45" s="1"/>
  <c r="BZ29" i="4" s="1"/>
  <c r="BE159" i="45"/>
  <c r="BF159" i="45"/>
  <c r="AK159" i="45"/>
  <c r="AM159" i="45"/>
  <c r="D159" i="45"/>
  <c r="D171" i="45" s="1"/>
  <c r="CY159" i="45"/>
  <c r="M159" i="45"/>
  <c r="M171" i="45" s="1"/>
  <c r="AQ159" i="45"/>
  <c r="AQ171" i="45" s="1"/>
  <c r="AQ177" i="45" s="1"/>
  <c r="BQ159" i="45"/>
  <c r="AA159" i="45"/>
  <c r="AC159" i="45"/>
  <c r="AC171" i="45" s="1"/>
  <c r="X159" i="45"/>
  <c r="CB159" i="45"/>
  <c r="CB171" i="45" s="1"/>
  <c r="CA29" i="4" s="1"/>
  <c r="BB159" i="45"/>
  <c r="AL159" i="45"/>
  <c r="BS159" i="45"/>
  <c r="BS171" i="45" s="1"/>
  <c r="BR29" i="4" s="1"/>
  <c r="AT159" i="45"/>
  <c r="AT171" i="45" s="1"/>
  <c r="AT177" i="45" s="1"/>
  <c r="AU159" i="45"/>
  <c r="AU171" i="45" s="1"/>
  <c r="AU177" i="45" s="1"/>
  <c r="BP159" i="45"/>
  <c r="BU159" i="45"/>
  <c r="BU171" i="45" s="1"/>
  <c r="BT29" i="4" s="1"/>
  <c r="AZ159" i="45"/>
  <c r="BH159" i="45"/>
  <c r="AH159" i="45"/>
  <c r="BO159" i="45"/>
  <c r="BV159" i="45"/>
  <c r="BV171" i="45" s="1"/>
  <c r="BU29" i="4" s="1"/>
  <c r="AF159" i="45"/>
  <c r="AF171" i="45" s="1"/>
  <c r="AW159" i="45"/>
  <c r="AW171" i="45" s="1"/>
  <c r="AW177" i="45" s="1"/>
  <c r="CE159" i="45"/>
  <c r="CE171" i="45" s="1"/>
  <c r="CD29" i="4" s="1"/>
  <c r="CG159" i="45"/>
  <c r="CG171" i="45" s="1"/>
  <c r="CF29" i="4" s="1"/>
  <c r="CH159" i="45"/>
  <c r="CH171" i="45" s="1"/>
  <c r="CG29" i="4" s="1"/>
  <c r="AP159" i="45"/>
  <c r="AP171" i="45" s="1"/>
  <c r="AP177" i="45" s="1"/>
  <c r="BT159" i="45"/>
  <c r="BT171" i="45" s="1"/>
  <c r="BS29" i="4" s="1"/>
  <c r="G159" i="45"/>
  <c r="AD159" i="45"/>
  <c r="AD171" i="45" s="1"/>
  <c r="AD177" i="45" s="1"/>
  <c r="BN159" i="45"/>
  <c r="BI159" i="45"/>
  <c r="BY159" i="45"/>
  <c r="BY171" i="45" s="1"/>
  <c r="BX29" i="4" s="1"/>
  <c r="AX159" i="45"/>
  <c r="AX171" i="45" s="1"/>
  <c r="AX177" i="45" s="1"/>
  <c r="AS159" i="45"/>
  <c r="AS171" i="45" s="1"/>
  <c r="AS177" i="45" s="1"/>
  <c r="CC159" i="45"/>
  <c r="CC171" i="45" s="1"/>
  <c r="CB29" i="4" s="1"/>
  <c r="BR159" i="45"/>
  <c r="AE159" i="45"/>
  <c r="AE171" i="45" s="1"/>
  <c r="AV159" i="45"/>
  <c r="AV171" i="45" s="1"/>
  <c r="AV177" i="45" s="1"/>
  <c r="BC159" i="45"/>
  <c r="AR159" i="45"/>
  <c r="AR171" i="45" s="1"/>
  <c r="AR177" i="45" s="1"/>
  <c r="AI159" i="45"/>
  <c r="BJ159" i="45"/>
  <c r="CF159" i="45"/>
  <c r="CF171" i="45" s="1"/>
  <c r="CE29" i="4" s="1"/>
  <c r="AB159" i="45"/>
  <c r="AB171" i="45" s="1"/>
  <c r="CD159" i="45"/>
  <c r="CD171" i="45" s="1"/>
  <c r="CC29" i="4" s="1"/>
  <c r="L171" i="45" l="1"/>
  <c r="K29" i="4" s="1"/>
  <c r="L29" i="4"/>
  <c r="S29" i="4"/>
  <c r="U171" i="45"/>
  <c r="T29" i="4" s="1"/>
  <c r="J171" i="45"/>
  <c r="I29" i="4" s="1"/>
  <c r="Q29" i="4"/>
  <c r="R29" i="4"/>
  <c r="P29" i="4"/>
  <c r="I171" i="45"/>
  <c r="H29" i="4" s="1"/>
  <c r="O29" i="4"/>
  <c r="BQ171" i="45"/>
  <c r="BP29" i="4" s="1"/>
  <c r="BE171" i="45"/>
  <c r="BD29" i="4" s="1"/>
  <c r="BC171" i="45"/>
  <c r="BB29" i="4" s="1"/>
  <c r="AG171" i="45"/>
  <c r="AF29" i="4" s="1"/>
  <c r="J29" i="4"/>
  <c r="BJ171" i="45"/>
  <c r="BI29" i="4" s="1"/>
  <c r="BN171" i="45"/>
  <c r="BM29" i="4" s="1"/>
  <c r="AH171" i="45"/>
  <c r="AG29" i="4" s="1"/>
  <c r="BP171" i="45"/>
  <c r="BO29" i="4" s="1"/>
  <c r="AL171" i="45"/>
  <c r="AK29" i="4" s="1"/>
  <c r="AK171" i="45"/>
  <c r="AJ29" i="4" s="1"/>
  <c r="BL171" i="45"/>
  <c r="BK29" i="4" s="1"/>
  <c r="AO171" i="45"/>
  <c r="AO177" i="45" s="1"/>
  <c r="AN44" i="4" s="1"/>
  <c r="BR171" i="45"/>
  <c r="BQ29" i="4" s="1"/>
  <c r="AZ171" i="45"/>
  <c r="AY29" i="4" s="1"/>
  <c r="BK171" i="45"/>
  <c r="BJ29" i="4" s="1"/>
  <c r="BI171" i="45"/>
  <c r="BH29" i="4" s="1"/>
  <c r="BO171" i="45"/>
  <c r="BN29" i="4" s="1"/>
  <c r="AM171" i="45"/>
  <c r="AL29" i="4" s="1"/>
  <c r="AI171" i="45"/>
  <c r="AH29" i="4" s="1"/>
  <c r="BH171" i="45"/>
  <c r="BG29" i="4" s="1"/>
  <c r="BB171" i="45"/>
  <c r="BA29" i="4" s="1"/>
  <c r="AA171" i="45"/>
  <c r="Z29" i="4" s="1"/>
  <c r="BF171" i="45"/>
  <c r="BE29" i="4" s="1"/>
  <c r="AJ171" i="45"/>
  <c r="AI29" i="4" s="1"/>
  <c r="BM171" i="45"/>
  <c r="BL29" i="4" s="1"/>
  <c r="BA171" i="45"/>
  <c r="AZ29" i="4" s="1"/>
  <c r="BD171" i="45"/>
  <c r="BC29" i="4" s="1"/>
  <c r="AD29" i="4"/>
  <c r="AD44" i="4"/>
  <c r="AE29" i="4"/>
  <c r="AE44" i="4"/>
  <c r="AX29" i="4"/>
  <c r="AX44" i="4"/>
  <c r="AP29" i="4"/>
  <c r="AP44" i="4"/>
  <c r="AU29" i="4"/>
  <c r="AU44" i="4"/>
  <c r="AR29" i="4"/>
  <c r="AR44" i="4"/>
  <c r="AV29" i="4"/>
  <c r="AV44" i="4"/>
  <c r="AW29" i="4"/>
  <c r="AW44" i="4"/>
  <c r="AT29" i="4"/>
  <c r="AT44" i="4"/>
  <c r="AQ29" i="4"/>
  <c r="AQ44" i="4"/>
  <c r="AS29" i="4"/>
  <c r="AS44" i="4"/>
  <c r="AB8" i="45"/>
  <c r="AB177" i="45" s="1"/>
  <c r="AA29" i="4"/>
  <c r="C159" i="45"/>
  <c r="AC29" i="4"/>
  <c r="AC44" i="4"/>
  <c r="AO29" i="4"/>
  <c r="AO44" i="4"/>
  <c r="AC8" i="45"/>
  <c r="AC177" i="45" s="1"/>
  <c r="AB29" i="4"/>
  <c r="AN29" i="4" l="1"/>
  <c r="AP95" i="28"/>
  <c r="AJ55" i="6"/>
  <c r="F108" i="6" s="1"/>
  <c r="E108" i="6" s="1"/>
  <c r="AP70" i="28"/>
  <c r="AP82" i="28"/>
  <c r="C171" i="45"/>
  <c r="B29" i="4" s="1"/>
  <c r="B18" i="6" s="1"/>
  <c r="E18" i="6" s="1"/>
  <c r="D18" i="6" s="1"/>
  <c r="AF82" i="28"/>
  <c r="AF95" i="28"/>
  <c r="AF70" i="28"/>
  <c r="AA55" i="6"/>
  <c r="AG82" i="28"/>
  <c r="AB55" i="6"/>
  <c r="AG95" i="28"/>
  <c r="AG70" i="28"/>
  <c r="AB44" i="4"/>
  <c r="AZ95" i="28"/>
  <c r="AZ82" i="28"/>
  <c r="AZ70" i="28"/>
  <c r="AT55" i="6"/>
  <c r="AL55" i="6"/>
  <c r="AJ108" i="6" s="1"/>
  <c r="AR82" i="28"/>
  <c r="EB82" i="28" s="1"/>
  <c r="AR95" i="28"/>
  <c r="EB95" i="28" s="1"/>
  <c r="AR70" i="28"/>
  <c r="EB70" i="28" s="1"/>
  <c r="AS82" i="28"/>
  <c r="EC82" i="28" s="1"/>
  <c r="AS70" i="28"/>
  <c r="EC70" i="28" s="1"/>
  <c r="AS95" i="28"/>
  <c r="EC95" i="28" s="1"/>
  <c r="AM55" i="6"/>
  <c r="AN108" i="6" s="1"/>
  <c r="AY70" i="28"/>
  <c r="EI70" i="28" s="1"/>
  <c r="AY82" i="28"/>
  <c r="EI82" i="28" s="1"/>
  <c r="AY95" i="28"/>
  <c r="EI95" i="28" s="1"/>
  <c r="AS55" i="6"/>
  <c r="AT95" i="28"/>
  <c r="ED95" i="28" s="1"/>
  <c r="AT70" i="28"/>
  <c r="ED70" i="28" s="1"/>
  <c r="AT82" i="28"/>
  <c r="ED82" i="28" s="1"/>
  <c r="AN55" i="6"/>
  <c r="AQ108" i="6" s="1"/>
  <c r="AU95" i="28"/>
  <c r="EE95" i="28" s="1"/>
  <c r="AO55" i="6"/>
  <c r="AT108" i="6" s="1"/>
  <c r="AU82" i="28"/>
  <c r="EE82" i="28" s="1"/>
  <c r="AU70" i="28"/>
  <c r="EE70" i="28" s="1"/>
  <c r="AV82" i="28"/>
  <c r="EF82" i="28" s="1"/>
  <c r="AP55" i="6"/>
  <c r="AV95" i="28"/>
  <c r="EF95" i="28" s="1"/>
  <c r="AV70" i="28"/>
  <c r="EF70" i="28" s="1"/>
  <c r="AX70" i="28"/>
  <c r="EH70" i="28" s="1"/>
  <c r="AX82" i="28"/>
  <c r="EH82" i="28" s="1"/>
  <c r="AX95" i="28"/>
  <c r="EH95" i="28" s="1"/>
  <c r="AR55" i="6"/>
  <c r="AW82" i="28"/>
  <c r="EG82" i="28" s="1"/>
  <c r="AW95" i="28"/>
  <c r="EG95" i="28" s="1"/>
  <c r="AW70" i="28"/>
  <c r="EG70" i="28" s="1"/>
  <c r="AQ55" i="6"/>
  <c r="AQ70" i="28"/>
  <c r="EA70" i="28" s="1"/>
  <c r="AQ95" i="28"/>
  <c r="EA95" i="28" s="1"/>
  <c r="AQ82" i="28"/>
  <c r="EA82" i="28" s="1"/>
  <c r="AK55" i="6"/>
  <c r="X108" i="6" s="1"/>
  <c r="AE95" i="28"/>
  <c r="DP95" i="28" s="1"/>
  <c r="AE70" i="28"/>
  <c r="DP70" i="28" s="1"/>
  <c r="Z55" i="6"/>
  <c r="AE82" i="28"/>
  <c r="DP82" i="28" s="1"/>
  <c r="AB15" i="4"/>
  <c r="AA44" i="4"/>
  <c r="AA15" i="4"/>
  <c r="H108" i="6" l="1"/>
  <c r="AI108" i="6" s="1"/>
  <c r="AM108" i="6" s="1"/>
  <c r="AP108" i="6" s="1"/>
  <c r="AS108" i="6" s="1"/>
  <c r="AD68" i="28"/>
  <c r="AD67" i="28"/>
  <c r="AD66" i="28"/>
  <c r="AD65" i="28"/>
  <c r="DN65" i="28" s="1"/>
  <c r="AD69" i="28"/>
  <c r="AC70" i="28"/>
  <c r="X55" i="6"/>
  <c r="AD70" i="28"/>
  <c r="Y55" i="6"/>
  <c r="AC66" i="28"/>
  <c r="AC67" i="28"/>
  <c r="AC69" i="28"/>
  <c r="AC65" i="28"/>
  <c r="AC68" i="28"/>
  <c r="X71" i="6" l="1"/>
  <c r="H71" i="6" s="1"/>
  <c r="AJ85" i="6"/>
  <c r="D69" i="28"/>
  <c r="D67" i="28"/>
  <c r="D68" i="28"/>
  <c r="DN68" i="28"/>
  <c r="DN66" i="28"/>
  <c r="D66" i="28"/>
  <c r="DN67" i="28"/>
  <c r="DN69" i="28"/>
  <c r="DN70" i="28"/>
  <c r="DO67" i="28"/>
  <c r="DO70" i="28"/>
  <c r="DO66" i="28"/>
  <c r="DO68" i="28"/>
  <c r="DO69" i="28"/>
  <c r="DM65" i="28"/>
  <c r="D65" i="28"/>
  <c r="CP65" i="28" s="1"/>
  <c r="D70" i="28"/>
  <c r="C114" i="28"/>
  <c r="L112" i="28"/>
  <c r="C117" i="28"/>
  <c r="C113" i="28"/>
  <c r="C112" i="28"/>
  <c r="C115" i="28"/>
  <c r="C116" i="28"/>
  <c r="B115" i="28" l="1"/>
  <c r="B114" i="28"/>
  <c r="B113" i="28"/>
  <c r="B116" i="28"/>
  <c r="B112" i="28"/>
  <c r="B111" i="28"/>
  <c r="K111" i="28"/>
  <c r="CP68" i="28"/>
  <c r="CP70" i="28"/>
  <c r="CP67" i="28"/>
  <c r="CP69" i="28"/>
  <c r="CP66" i="28"/>
  <c r="CP61" i="28"/>
  <c r="CP64" i="28"/>
  <c r="CP63" i="28"/>
  <c r="CP60" i="28"/>
  <c r="CP62" i="28"/>
  <c r="BN159" i="46"/>
  <c r="L110" i="28"/>
  <c r="L117" i="28"/>
  <c r="L107" i="28"/>
  <c r="L113" i="28"/>
  <c r="L108" i="28"/>
  <c r="L115" i="28"/>
  <c r="L109" i="28"/>
  <c r="L111" i="28"/>
  <c r="L114" i="28"/>
  <c r="L116" i="28"/>
  <c r="BN171" i="46" l="1"/>
  <c r="BM30" i="4" s="1"/>
  <c r="B119" i="28"/>
  <c r="K110" i="28"/>
  <c r="K113" i="28"/>
  <c r="K114" i="28"/>
  <c r="K116" i="28"/>
  <c r="K115" i="28"/>
  <c r="CH159" i="46"/>
  <c r="CH171" i="46" s="1"/>
  <c r="CG30" i="4" s="1"/>
  <c r="W159" i="46"/>
  <c r="BO159" i="46"/>
  <c r="BM159" i="46"/>
  <c r="BY159" i="46"/>
  <c r="BY171" i="46" s="1"/>
  <c r="BX30" i="4" s="1"/>
  <c r="G159" i="46"/>
  <c r="BH159" i="46"/>
  <c r="BE159" i="46"/>
  <c r="AO159" i="46"/>
  <c r="BI159" i="46"/>
  <c r="AM159" i="46"/>
  <c r="BS159" i="46"/>
  <c r="BS171" i="46" s="1"/>
  <c r="BR30" i="4" s="1"/>
  <c r="CY159" i="46"/>
  <c r="Q159" i="46"/>
  <c r="Q171" i="46" s="1"/>
  <c r="T159" i="46"/>
  <c r="X159" i="46"/>
  <c r="V159" i="46"/>
  <c r="BK159" i="46"/>
  <c r="AV159" i="46"/>
  <c r="AC159" i="46"/>
  <c r="AC171" i="46" s="1"/>
  <c r="BX159" i="46"/>
  <c r="BX171" i="46" s="1"/>
  <c r="BW30" i="4" s="1"/>
  <c r="CF159" i="46"/>
  <c r="CF171" i="46" s="1"/>
  <c r="CE30" i="4" s="1"/>
  <c r="J159" i="46"/>
  <c r="O159" i="46"/>
  <c r="N159" i="46"/>
  <c r="U159" i="46"/>
  <c r="CA159" i="46"/>
  <c r="CA171" i="46" s="1"/>
  <c r="BZ30" i="4" s="1"/>
  <c r="CG159" i="46"/>
  <c r="CG171" i="46" s="1"/>
  <c r="CF30" i="4" s="1"/>
  <c r="AT159" i="46"/>
  <c r="AW159" i="46"/>
  <c r="AG159" i="46"/>
  <c r="BG159" i="46"/>
  <c r="AQ159" i="46"/>
  <c r="CI159" i="46"/>
  <c r="CI171" i="46" s="1"/>
  <c r="CH30" i="4" s="1"/>
  <c r="BD159" i="46"/>
  <c r="AZ159" i="46"/>
  <c r="BT159" i="46"/>
  <c r="BT171" i="46" s="1"/>
  <c r="BS30" i="4" s="1"/>
  <c r="AP159" i="46"/>
  <c r="AP171" i="46" s="1"/>
  <c r="AP177" i="46" s="1"/>
  <c r="K159" i="46"/>
  <c r="H159" i="46"/>
  <c r="F159" i="46"/>
  <c r="S159" i="46"/>
  <c r="S171" i="46" s="1"/>
  <c r="E159" i="46"/>
  <c r="AF159" i="46"/>
  <c r="BA159" i="46"/>
  <c r="AA159" i="46"/>
  <c r="CB159" i="46"/>
  <c r="CB171" i="46" s="1"/>
  <c r="CA30" i="4" s="1"/>
  <c r="BQ159" i="46"/>
  <c r="BV159" i="46"/>
  <c r="BV171" i="46" s="1"/>
  <c r="BU30" i="4" s="1"/>
  <c r="BP159" i="46"/>
  <c r="BL159" i="46"/>
  <c r="AJ159" i="46"/>
  <c r="P159" i="46"/>
  <c r="P171" i="46" s="1"/>
  <c r="Y159" i="46"/>
  <c r="AD159" i="46"/>
  <c r="AD171" i="46" s="1"/>
  <c r="AD177" i="46" s="1"/>
  <c r="BF159" i="46"/>
  <c r="BZ159" i="46"/>
  <c r="BZ171" i="46" s="1"/>
  <c r="BY30" i="4" s="1"/>
  <c r="AI159" i="46"/>
  <c r="CC159" i="46"/>
  <c r="CC171" i="46" s="1"/>
  <c r="CB30" i="4" s="1"/>
  <c r="AB159" i="46"/>
  <c r="AB171" i="46" s="1"/>
  <c r="AR159" i="46"/>
  <c r="BC159" i="46"/>
  <c r="D159" i="46"/>
  <c r="D171" i="46" s="1"/>
  <c r="AE159" i="46"/>
  <c r="BR159" i="46"/>
  <c r="AX159" i="46"/>
  <c r="M159" i="46"/>
  <c r="M171" i="46" s="1"/>
  <c r="I159" i="46"/>
  <c r="AL159" i="46"/>
  <c r="CE159" i="46"/>
  <c r="CE171" i="46" s="1"/>
  <c r="CD30" i="4" s="1"/>
  <c r="AK159" i="46"/>
  <c r="CD159" i="46"/>
  <c r="CD171" i="46" s="1"/>
  <c r="CC30" i="4" s="1"/>
  <c r="BU159" i="46"/>
  <c r="BU171" i="46" s="1"/>
  <c r="BT30" i="4" s="1"/>
  <c r="AH159" i="46"/>
  <c r="AS159" i="46"/>
  <c r="BB159" i="46"/>
  <c r="AY159" i="46"/>
  <c r="AU159" i="46"/>
  <c r="BJ159" i="46"/>
  <c r="BW159" i="46"/>
  <c r="BW171" i="46" s="1"/>
  <c r="BV30" i="4" s="1"/>
  <c r="R159" i="46"/>
  <c r="R171" i="46" s="1"/>
  <c r="L159" i="46"/>
  <c r="C175" i="46" s="1"/>
  <c r="L171" i="46" l="1"/>
  <c r="K30" i="4" s="1"/>
  <c r="Q30" i="4"/>
  <c r="O30" i="4"/>
  <c r="I171" i="46"/>
  <c r="H30" i="4" s="1"/>
  <c r="L30" i="4"/>
  <c r="J171" i="46"/>
  <c r="I30" i="4" s="1"/>
  <c r="S30" i="4"/>
  <c r="R30" i="4"/>
  <c r="U171" i="46"/>
  <c r="T30" i="4" s="1"/>
  <c r="P30" i="4"/>
  <c r="AU171" i="46"/>
  <c r="AH171" i="46"/>
  <c r="AG30" i="4" s="1"/>
  <c r="AX171" i="46"/>
  <c r="BC171" i="46"/>
  <c r="BB30" i="4" s="1"/>
  <c r="AI171" i="46"/>
  <c r="AH30" i="4" s="1"/>
  <c r="BP171" i="46"/>
  <c r="BO30" i="4" s="1"/>
  <c r="AA171" i="46"/>
  <c r="Z30" i="4" s="1"/>
  <c r="AW171" i="46"/>
  <c r="BK171" i="46"/>
  <c r="BJ30" i="4" s="1"/>
  <c r="BI171" i="46"/>
  <c r="BH30" i="4" s="1"/>
  <c r="AL171" i="46"/>
  <c r="AK30" i="4" s="1"/>
  <c r="AR171" i="46"/>
  <c r="BJ171" i="46"/>
  <c r="BI30" i="4" s="1"/>
  <c r="AS171" i="46"/>
  <c r="AK171" i="46"/>
  <c r="AJ30" i="4" s="1"/>
  <c r="BL171" i="46"/>
  <c r="BK30" i="4" s="1"/>
  <c r="J30" i="4"/>
  <c r="BD171" i="46"/>
  <c r="BC30" i="4" s="1"/>
  <c r="AG171" i="46"/>
  <c r="AF30" i="4" s="1"/>
  <c r="AV171" i="46"/>
  <c r="AM171" i="46"/>
  <c r="AL30" i="4" s="1"/>
  <c r="BH171" i="46"/>
  <c r="BG30" i="4" s="1"/>
  <c r="BO171" i="46"/>
  <c r="BN30" i="4" s="1"/>
  <c r="AY171" i="46"/>
  <c r="AX30" i="4" s="1"/>
  <c r="BR171" i="46"/>
  <c r="BQ30" i="4" s="1"/>
  <c r="BA171" i="46"/>
  <c r="AZ30" i="4" s="1"/>
  <c r="AQ171" i="46"/>
  <c r="AT171" i="46"/>
  <c r="AO171" i="46"/>
  <c r="AO177" i="46" s="1"/>
  <c r="AN45" i="4" s="1"/>
  <c r="BB171" i="46"/>
  <c r="BA30" i="4" s="1"/>
  <c r="AE171" i="46"/>
  <c r="AD30" i="4" s="1"/>
  <c r="BF171" i="46"/>
  <c r="BE30" i="4" s="1"/>
  <c r="AJ171" i="46"/>
  <c r="AI30" i="4" s="1"/>
  <c r="BQ171" i="46"/>
  <c r="BP30" i="4" s="1"/>
  <c r="AF171" i="46"/>
  <c r="AE30" i="4" s="1"/>
  <c r="AZ171" i="46"/>
  <c r="AY30" i="4" s="1"/>
  <c r="BG171" i="46"/>
  <c r="BF30" i="4" s="1"/>
  <c r="BE171" i="46"/>
  <c r="BD30" i="4" s="1"/>
  <c r="BM171" i="46"/>
  <c r="BL30" i="4" s="1"/>
  <c r="K119" i="28"/>
  <c r="AA30" i="4"/>
  <c r="AB8" i="46"/>
  <c r="AB177" i="46" s="1"/>
  <c r="AC8" i="46"/>
  <c r="AC177" i="46" s="1"/>
  <c r="AB30" i="4"/>
  <c r="AO30" i="4"/>
  <c r="AO45" i="4"/>
  <c r="C159" i="46"/>
  <c r="AC30" i="4"/>
  <c r="AC45" i="4"/>
  <c r="AT30" i="4" l="1"/>
  <c r="AU177" i="46"/>
  <c r="AT45" i="4" s="1"/>
  <c r="AS30" i="4"/>
  <c r="AT177" i="46"/>
  <c r="AS45" i="4" s="1"/>
  <c r="AU30" i="4"/>
  <c r="AV177" i="46"/>
  <c r="AU45" i="4" s="1"/>
  <c r="AQ30" i="4"/>
  <c r="AR177" i="46"/>
  <c r="AQ45" i="4" s="1"/>
  <c r="AV30" i="4"/>
  <c r="AW177" i="46"/>
  <c r="AV45" i="4" s="1"/>
  <c r="AP30" i="4"/>
  <c r="AQ177" i="46"/>
  <c r="AP45" i="4" s="1"/>
  <c r="AW30" i="4"/>
  <c r="AX177" i="46"/>
  <c r="AW45" i="4" s="1"/>
  <c r="AR30" i="4"/>
  <c r="AS177" i="46"/>
  <c r="AR45" i="4" s="1"/>
  <c r="C171" i="46"/>
  <c r="B30" i="4" s="1"/>
  <c r="B19" i="6" s="1"/>
  <c r="E19" i="6" s="1"/>
  <c r="D19" i="6" s="1"/>
  <c r="AP96" i="28"/>
  <c r="AJ56" i="6"/>
  <c r="F109" i="6" s="1"/>
  <c r="E109" i="6" s="1"/>
  <c r="AP83" i="28"/>
  <c r="AN30" i="4"/>
  <c r="AB45" i="4"/>
  <c r="AB16" i="4"/>
  <c r="AE96" i="28"/>
  <c r="DP96" i="28" s="1"/>
  <c r="AE83" i="28"/>
  <c r="DP83" i="28" s="1"/>
  <c r="Z56" i="6"/>
  <c r="AA16" i="4"/>
  <c r="AA45" i="4"/>
  <c r="AQ96" i="28"/>
  <c r="EA96" i="28" s="1"/>
  <c r="AK56" i="6"/>
  <c r="X109" i="6" s="1"/>
  <c r="AQ83" i="28"/>
  <c r="EA83" i="28" s="1"/>
  <c r="AY96" i="28" l="1"/>
  <c r="EI96" i="28" s="1"/>
  <c r="AY83" i="28"/>
  <c r="EI83" i="28" s="1"/>
  <c r="AS56" i="6"/>
  <c r="AX96" i="28"/>
  <c r="EH96" i="28" s="1"/>
  <c r="AR56" i="6"/>
  <c r="AX83" i="28"/>
  <c r="EH83" i="28" s="1"/>
  <c r="AQ56" i="6"/>
  <c r="AW83" i="28"/>
  <c r="EG83" i="28" s="1"/>
  <c r="AW96" i="28"/>
  <c r="EG96" i="28" s="1"/>
  <c r="AV83" i="28"/>
  <c r="EF83" i="28" s="1"/>
  <c r="AV96" i="28"/>
  <c r="EF96" i="28" s="1"/>
  <c r="AP56" i="6"/>
  <c r="AN56" i="6"/>
  <c r="AQ109" i="6" s="1"/>
  <c r="AT83" i="28"/>
  <c r="ED83" i="28" s="1"/>
  <c r="AT96" i="28"/>
  <c r="ED96" i="28" s="1"/>
  <c r="AL56" i="6"/>
  <c r="AJ109" i="6" s="1"/>
  <c r="AR83" i="28"/>
  <c r="EB83" i="28" s="1"/>
  <c r="AR96" i="28"/>
  <c r="EB96" i="28" s="1"/>
  <c r="AM56" i="6"/>
  <c r="AN109" i="6" s="1"/>
  <c r="AS96" i="28"/>
  <c r="EC96" i="28" s="1"/>
  <c r="AS83" i="28"/>
  <c r="EC83" i="28" s="1"/>
  <c r="AU83" i="28"/>
  <c r="EE83" i="28" s="1"/>
  <c r="AO56" i="6"/>
  <c r="AT109" i="6" s="1"/>
  <c r="AU96" i="28"/>
  <c r="EE96" i="28" s="1"/>
  <c r="H109" i="6"/>
  <c r="AD83" i="28"/>
  <c r="Y56" i="6"/>
  <c r="X56" i="6"/>
  <c r="X72" i="6" s="1"/>
  <c r="H72" i="6" s="1"/>
  <c r="AC83" i="28"/>
  <c r="AC78" i="28"/>
  <c r="AC81" i="28"/>
  <c r="AC77" i="28"/>
  <c r="AC82" i="28"/>
  <c r="AC80" i="28"/>
  <c r="AC79" i="28"/>
  <c r="AD82" i="28"/>
  <c r="AD80" i="28"/>
  <c r="AD77" i="28"/>
  <c r="DN77" i="28" s="1"/>
  <c r="AD78" i="28"/>
  <c r="AD79" i="28"/>
  <c r="AD81" i="28"/>
  <c r="AI109" i="6" l="1"/>
  <c r="AM109" i="6" s="1"/>
  <c r="AP109" i="6" s="1"/>
  <c r="AS109" i="6" s="1"/>
  <c r="AJ86" i="6"/>
  <c r="D82" i="28"/>
  <c r="D83" i="28"/>
  <c r="D80" i="28"/>
  <c r="DN78" i="28"/>
  <c r="DN79" i="28"/>
  <c r="DN81" i="28"/>
  <c r="DN83" i="28"/>
  <c r="DN82" i="28"/>
  <c r="D78" i="28"/>
  <c r="DN80" i="28"/>
  <c r="DM77" i="28"/>
  <c r="D77" i="28"/>
  <c r="CP77" i="28" s="1"/>
  <c r="DO82" i="28"/>
  <c r="DO78" i="28"/>
  <c r="DO81" i="28"/>
  <c r="DO80" i="28"/>
  <c r="DO83" i="28"/>
  <c r="DO79" i="28"/>
  <c r="D79" i="28"/>
  <c r="D81" i="28"/>
  <c r="CP78" i="28" l="1"/>
  <c r="CP83" i="28"/>
  <c r="CP79" i="28"/>
  <c r="CP81" i="28"/>
  <c r="CP80" i="28"/>
  <c r="CP82" i="28"/>
  <c r="CP73" i="28"/>
  <c r="CP72" i="28"/>
  <c r="CP75" i="28"/>
  <c r="CP74" i="28"/>
  <c r="CP76" i="28"/>
  <c r="AE159" i="47"/>
  <c r="AE171" i="47" l="1"/>
  <c r="AD31" i="4" s="1"/>
  <c r="AP159" i="47"/>
  <c r="CC159" i="47"/>
  <c r="CC171" i="47" s="1"/>
  <c r="CB31" i="4" s="1"/>
  <c r="AW159" i="47"/>
  <c r="BX159" i="47"/>
  <c r="BX171" i="47" s="1"/>
  <c r="BW31" i="4" s="1"/>
  <c r="BK159" i="47"/>
  <c r="U159" i="47"/>
  <c r="AL159" i="47"/>
  <c r="BU159" i="47"/>
  <c r="BU171" i="47" s="1"/>
  <c r="BT31" i="4" s="1"/>
  <c r="BB159" i="47"/>
  <c r="CB159" i="47"/>
  <c r="CB171" i="47" s="1"/>
  <c r="CA31" i="4" s="1"/>
  <c r="CI159" i="47"/>
  <c r="CI171" i="47" s="1"/>
  <c r="CH31" i="4" s="1"/>
  <c r="K159" i="47"/>
  <c r="AA159" i="47"/>
  <c r="BH159" i="47"/>
  <c r="S159" i="47"/>
  <c r="S171" i="47" s="1"/>
  <c r="I159" i="47"/>
  <c r="G159" i="47"/>
  <c r="V159" i="47"/>
  <c r="F159" i="47"/>
  <c r="BE159" i="47"/>
  <c r="CH159" i="47"/>
  <c r="CH171" i="47" s="1"/>
  <c r="CG31" i="4" s="1"/>
  <c r="AV159" i="47"/>
  <c r="AS159" i="47"/>
  <c r="AG159" i="47"/>
  <c r="AF159" i="47"/>
  <c r="AD159" i="47"/>
  <c r="AD171" i="47" s="1"/>
  <c r="AD177" i="47" s="1"/>
  <c r="BR159" i="47"/>
  <c r="AI159" i="47"/>
  <c r="AU159" i="47"/>
  <c r="BC159" i="47"/>
  <c r="AB159" i="47"/>
  <c r="AB171" i="47" s="1"/>
  <c r="BF159" i="47"/>
  <c r="CA159" i="47"/>
  <c r="CA171" i="47" s="1"/>
  <c r="BZ31" i="4" s="1"/>
  <c r="BM159" i="47"/>
  <c r="R159" i="47"/>
  <c r="R171" i="47" s="1"/>
  <c r="Y159" i="47"/>
  <c r="Q159" i="47"/>
  <c r="Q171" i="47" s="1"/>
  <c r="E159" i="47"/>
  <c r="N159" i="47"/>
  <c r="BP159" i="47"/>
  <c r="AY159" i="47"/>
  <c r="BV159" i="47"/>
  <c r="BV171" i="47" s="1"/>
  <c r="BU31" i="4" s="1"/>
  <c r="BI159" i="47"/>
  <c r="BQ159" i="47"/>
  <c r="CG159" i="47"/>
  <c r="CG171" i="47" s="1"/>
  <c r="CF31" i="4" s="1"/>
  <c r="CE159" i="47"/>
  <c r="CE171" i="47" s="1"/>
  <c r="CD31" i="4" s="1"/>
  <c r="AZ159" i="47"/>
  <c r="AT159" i="47"/>
  <c r="BT159" i="47"/>
  <c r="BT171" i="47" s="1"/>
  <c r="BS31" i="4" s="1"/>
  <c r="BS159" i="47"/>
  <c r="BS171" i="47" s="1"/>
  <c r="BR31" i="4" s="1"/>
  <c r="AK159" i="47"/>
  <c r="W159" i="47"/>
  <c r="J159" i="47"/>
  <c r="X159" i="47"/>
  <c r="O159" i="47"/>
  <c r="CY159" i="47"/>
  <c r="BN159" i="47"/>
  <c r="CD159" i="47"/>
  <c r="CD171" i="47" s="1"/>
  <c r="CC31" i="4" s="1"/>
  <c r="BY159" i="47"/>
  <c r="BY171" i="47" s="1"/>
  <c r="BX31" i="4" s="1"/>
  <c r="BD159" i="47"/>
  <c r="BL159" i="47"/>
  <c r="BA159" i="47"/>
  <c r="AJ159" i="47"/>
  <c r="BO159" i="47"/>
  <c r="AC159" i="47"/>
  <c r="AC171" i="47" s="1"/>
  <c r="BW159" i="47"/>
  <c r="BW171" i="47" s="1"/>
  <c r="BV31" i="4" s="1"/>
  <c r="BG159" i="47"/>
  <c r="AH159" i="47"/>
  <c r="AM159" i="47"/>
  <c r="D159" i="47"/>
  <c r="D171" i="47" s="1"/>
  <c r="AQ159" i="47"/>
  <c r="BZ159" i="47"/>
  <c r="BZ171" i="47" s="1"/>
  <c r="BY31" i="4" s="1"/>
  <c r="CF159" i="47"/>
  <c r="CF171" i="47" s="1"/>
  <c r="CE31" i="4" s="1"/>
  <c r="AO159" i="47"/>
  <c r="AO171" i="47" s="1"/>
  <c r="AO177" i="47" s="1"/>
  <c r="AR159" i="47"/>
  <c r="AX159" i="47"/>
  <c r="T159" i="47"/>
  <c r="L159" i="47"/>
  <c r="C175" i="47" s="1"/>
  <c r="P159" i="47"/>
  <c r="P171" i="47" s="1"/>
  <c r="BJ159" i="47"/>
  <c r="H159" i="47"/>
  <c r="M159" i="47"/>
  <c r="M171" i="47" s="1"/>
  <c r="L171" i="47" l="1"/>
  <c r="K31" i="4" s="1"/>
  <c r="O31" i="4"/>
  <c r="Q31" i="4"/>
  <c r="L31" i="4"/>
  <c r="U171" i="47"/>
  <c r="T31" i="4" s="1"/>
  <c r="R31" i="4"/>
  <c r="S31" i="4"/>
  <c r="J171" i="47"/>
  <c r="I31" i="4" s="1"/>
  <c r="P31" i="4"/>
  <c r="I171" i="47"/>
  <c r="H31" i="4" s="1"/>
  <c r="BL171" i="47"/>
  <c r="BK31" i="4" s="1"/>
  <c r="BN171" i="47"/>
  <c r="BM31" i="4" s="1"/>
  <c r="AY171" i="47"/>
  <c r="AX31" i="4" s="1"/>
  <c r="AU171" i="47"/>
  <c r="AF171" i="47"/>
  <c r="AE31" i="4" s="1"/>
  <c r="AA171" i="47"/>
  <c r="Z31" i="4" s="1"/>
  <c r="BB171" i="47"/>
  <c r="BA31" i="4" s="1"/>
  <c r="BK171" i="47"/>
  <c r="BJ31" i="4" s="1"/>
  <c r="AP171" i="47"/>
  <c r="AP177" i="47" s="1"/>
  <c r="AO46" i="4" s="1"/>
  <c r="AQ97" i="28" s="1"/>
  <c r="EA97" i="28" s="1"/>
  <c r="BJ171" i="47"/>
  <c r="BI31" i="4" s="1"/>
  <c r="AX171" i="47"/>
  <c r="AH171" i="47"/>
  <c r="AG31" i="4" s="1"/>
  <c r="BO171" i="47"/>
  <c r="BN31" i="4" s="1"/>
  <c r="BD171" i="47"/>
  <c r="BC31" i="4" s="1"/>
  <c r="AT171" i="47"/>
  <c r="BQ171" i="47"/>
  <c r="BP31" i="4" s="1"/>
  <c r="BP171" i="47"/>
  <c r="BO31" i="4" s="1"/>
  <c r="BF171" i="47"/>
  <c r="BE31" i="4" s="1"/>
  <c r="AI171" i="47"/>
  <c r="AH31" i="4" s="1"/>
  <c r="AG171" i="47"/>
  <c r="AF31" i="4" s="1"/>
  <c r="BE171" i="47"/>
  <c r="BD31" i="4" s="1"/>
  <c r="J31" i="4"/>
  <c r="BA171" i="47"/>
  <c r="AZ31" i="4" s="1"/>
  <c r="BM171" i="47"/>
  <c r="BL31" i="4" s="1"/>
  <c r="BC171" i="47"/>
  <c r="BB31" i="4" s="1"/>
  <c r="AV171" i="47"/>
  <c r="BH171" i="47"/>
  <c r="BG31" i="4" s="1"/>
  <c r="AM171" i="47"/>
  <c r="AL31" i="4" s="1"/>
  <c r="AR171" i="47"/>
  <c r="AQ171" i="47"/>
  <c r="BG171" i="47"/>
  <c r="BF31" i="4" s="1"/>
  <c r="AJ171" i="47"/>
  <c r="AI31" i="4" s="1"/>
  <c r="AK171" i="47"/>
  <c r="AJ31" i="4" s="1"/>
  <c r="AZ171" i="47"/>
  <c r="AY31" i="4" s="1"/>
  <c r="BI171" i="47"/>
  <c r="BH31" i="4" s="1"/>
  <c r="BR171" i="47"/>
  <c r="BQ31" i="4" s="1"/>
  <c r="AS171" i="47"/>
  <c r="AL171" i="47"/>
  <c r="AK31" i="4" s="1"/>
  <c r="AW171" i="47"/>
  <c r="AN31" i="4"/>
  <c r="AN46" i="4"/>
  <c r="C159" i="47"/>
  <c r="AC31" i="4"/>
  <c r="AC46" i="4"/>
  <c r="AB31" i="4"/>
  <c r="AC8" i="47"/>
  <c r="AC177" i="47" s="1"/>
  <c r="AA31" i="4"/>
  <c r="AB8" i="47"/>
  <c r="AB177" i="47" s="1"/>
  <c r="AV31" i="4" l="1"/>
  <c r="AW177" i="47"/>
  <c r="AV46" i="4" s="1"/>
  <c r="AS31" i="4"/>
  <c r="AT177" i="47"/>
  <c r="AS46" i="4" s="1"/>
  <c r="AW31" i="4"/>
  <c r="AX177" i="47"/>
  <c r="AW46" i="4" s="1"/>
  <c r="AR31" i="4"/>
  <c r="AS177" i="47"/>
  <c r="AR46" i="4" s="1"/>
  <c r="AQ31" i="4"/>
  <c r="AR177" i="47"/>
  <c r="AQ46" i="4" s="1"/>
  <c r="AT31" i="4"/>
  <c r="AU177" i="47"/>
  <c r="AT46" i="4" s="1"/>
  <c r="AP31" i="4"/>
  <c r="AQ177" i="47"/>
  <c r="AP46" i="4" s="1"/>
  <c r="AU31" i="4"/>
  <c r="AV177" i="47"/>
  <c r="AU46" i="4" s="1"/>
  <c r="C171" i="47"/>
  <c r="B31" i="4" s="1"/>
  <c r="B20" i="6" s="1"/>
  <c r="E20" i="6" s="1"/>
  <c r="D20" i="6" s="1"/>
  <c r="AO31" i="4"/>
  <c r="AB46" i="4"/>
  <c r="AK57" i="6"/>
  <c r="X110" i="6" s="1"/>
  <c r="G102" i="6" s="1"/>
  <c r="AA17" i="4"/>
  <c r="AA46" i="4"/>
  <c r="AB17" i="4"/>
  <c r="AE97" i="28"/>
  <c r="DP97" i="28" s="1"/>
  <c r="Z57" i="6"/>
  <c r="AP97" i="28"/>
  <c r="AJ57" i="6"/>
  <c r="F110" i="6" s="1"/>
  <c r="AW97" i="28" l="1"/>
  <c r="EG97" i="28" s="1"/>
  <c r="AQ57" i="6"/>
  <c r="AV97" i="28"/>
  <c r="EF97" i="28" s="1"/>
  <c r="AP57" i="6"/>
  <c r="AN57" i="6"/>
  <c r="AQ110" i="6" s="1"/>
  <c r="AO102" i="6" s="1"/>
  <c r="AT97" i="28"/>
  <c r="ED97" i="28" s="1"/>
  <c r="AO57" i="6"/>
  <c r="AT110" i="6" s="1"/>
  <c r="AR102" i="6" s="1"/>
  <c r="AU97" i="28"/>
  <c r="EE97" i="28" s="1"/>
  <c r="AL57" i="6"/>
  <c r="AJ110" i="6" s="1"/>
  <c r="Y102" i="6" s="1"/>
  <c r="AR97" i="28"/>
  <c r="EB97" i="28" s="1"/>
  <c r="AS97" i="28"/>
  <c r="EC97" i="28" s="1"/>
  <c r="AM57" i="6"/>
  <c r="AN110" i="6" s="1"/>
  <c r="AK102" i="6" s="1"/>
  <c r="AY97" i="28"/>
  <c r="EI97" i="28" s="1"/>
  <c r="AS57" i="6"/>
  <c r="AX97" i="28"/>
  <c r="EH97" i="28" s="1"/>
  <c r="AR57" i="6"/>
  <c r="D102" i="6"/>
  <c r="E110" i="6"/>
  <c r="H110" i="6" s="1"/>
  <c r="Y104" i="6"/>
  <c r="AK104" i="6"/>
  <c r="AO104" i="6"/>
  <c r="AR104" i="6"/>
  <c r="AK106" i="6"/>
  <c r="Y108" i="6"/>
  <c r="AR106" i="6"/>
  <c r="Y109" i="6"/>
  <c r="Y106" i="6"/>
  <c r="G109" i="6"/>
  <c r="AO108" i="6"/>
  <c r="AR107" i="6"/>
  <c r="AR108" i="6"/>
  <c r="AR109" i="6"/>
  <c r="AK107" i="6"/>
  <c r="G106" i="6"/>
  <c r="G105" i="6"/>
  <c r="AR105" i="6"/>
  <c r="AO105" i="6"/>
  <c r="AO107" i="6"/>
  <c r="D105" i="6"/>
  <c r="AK105" i="6"/>
  <c r="AK108" i="6"/>
  <c r="AO109" i="6"/>
  <c r="G107" i="6"/>
  <c r="Y107" i="6"/>
  <c r="Y105" i="6"/>
  <c r="D109" i="6"/>
  <c r="D106" i="6"/>
  <c r="D107" i="6"/>
  <c r="AO106" i="6"/>
  <c r="D108" i="6"/>
  <c r="G108" i="6"/>
  <c r="AK109" i="6"/>
  <c r="Y57" i="6"/>
  <c r="AD97" i="28"/>
  <c r="AC97" i="28"/>
  <c r="X57" i="6"/>
  <c r="AD94" i="28"/>
  <c r="AD91" i="28"/>
  <c r="AD96" i="28"/>
  <c r="AD92" i="28"/>
  <c r="AD90" i="28"/>
  <c r="DN90" i="28" s="1"/>
  <c r="AD93" i="28"/>
  <c r="AD95" i="28"/>
  <c r="AC91" i="28"/>
  <c r="AC92" i="28"/>
  <c r="AC93" i="28"/>
  <c r="AC96" i="28"/>
  <c r="AC94" i="28"/>
  <c r="AC90" i="28"/>
  <c r="AC95" i="28"/>
  <c r="AI110" i="6" l="1"/>
  <c r="AM110" i="6" s="1"/>
  <c r="AP110" i="6" s="1"/>
  <c r="AS110" i="6" s="1"/>
  <c r="AR110" i="6" s="1"/>
  <c r="X73" i="6"/>
  <c r="H73" i="6" s="1"/>
  <c r="G73" i="6" s="1"/>
  <c r="D110" i="6"/>
  <c r="G110" i="6"/>
  <c r="G72" i="6"/>
  <c r="AJ87" i="6"/>
  <c r="Y79" i="6" s="1"/>
  <c r="D96" i="28"/>
  <c r="D93" i="28"/>
  <c r="D94" i="28"/>
  <c r="D97" i="28"/>
  <c r="DN91" i="28"/>
  <c r="DN93" i="28"/>
  <c r="DN96" i="28"/>
  <c r="D91" i="28"/>
  <c r="DN97" i="28"/>
  <c r="DN95" i="28"/>
  <c r="DN94" i="28"/>
  <c r="DN92" i="28"/>
  <c r="D95" i="28"/>
  <c r="DO94" i="28"/>
  <c r="DO92" i="28"/>
  <c r="DO96" i="28"/>
  <c r="DO97" i="28"/>
  <c r="DO95" i="28"/>
  <c r="DO93" i="28"/>
  <c r="DO91" i="28"/>
  <c r="D90" i="28"/>
  <c r="DM90" i="28"/>
  <c r="D92" i="28"/>
  <c r="AK110" i="6" l="1"/>
  <c r="Y110" i="6"/>
  <c r="AO110" i="6"/>
  <c r="G65" i="6"/>
  <c r="G67" i="6"/>
  <c r="G68" i="6"/>
  <c r="G69" i="6"/>
  <c r="G70" i="6"/>
  <c r="G71" i="6"/>
  <c r="CP94" i="28"/>
  <c r="CP92" i="28"/>
  <c r="CP93" i="28"/>
  <c r="CP96" i="28"/>
  <c r="CP97" i="28"/>
  <c r="CP91" i="28"/>
  <c r="CP95" i="28"/>
  <c r="CP88" i="28"/>
  <c r="CP87" i="28"/>
  <c r="CP90" i="28"/>
  <c r="CP85" i="28"/>
  <c r="CP86" i="28"/>
  <c r="CP89" i="28"/>
  <c r="AF9" i="45"/>
  <c r="AF9" i="46" s="1"/>
  <c r="AE9" i="45"/>
  <c r="AE9" i="47" s="1"/>
  <c r="AA48" i="6" s="1"/>
  <c r="AI64" i="6" s="1"/>
  <c r="AK74" i="6" s="1"/>
  <c r="AK66" i="6" l="1"/>
  <c r="AJ66" i="6" s="1"/>
  <c r="AK65" i="6"/>
  <c r="AJ65" i="6" s="1"/>
  <c r="AK67" i="6"/>
  <c r="AJ67" i="6" s="1"/>
  <c r="AI67" i="6" s="1"/>
  <c r="AK68" i="6"/>
  <c r="AJ68" i="6" s="1"/>
  <c r="AI68" i="6" s="1"/>
  <c r="AK69" i="6"/>
  <c r="AJ69" i="6" s="1"/>
  <c r="AI69" i="6" s="1"/>
  <c r="AK70" i="6"/>
  <c r="AJ70" i="6" s="1"/>
  <c r="AI70" i="6" s="1"/>
  <c r="AK71" i="6"/>
  <c r="AJ71" i="6" s="1"/>
  <c r="AI71" i="6" s="1"/>
  <c r="AK72" i="6"/>
  <c r="AJ72" i="6" s="1"/>
  <c r="AI72" i="6" s="1"/>
  <c r="AK73" i="6"/>
  <c r="AJ73" i="6" s="1"/>
  <c r="AI73" i="6" s="1"/>
  <c r="AE9" i="46"/>
  <c r="AF9" i="47"/>
  <c r="AB48" i="6" s="1"/>
  <c r="C78" i="6" s="1"/>
  <c r="F88" i="6" s="1"/>
  <c r="E88" i="6" l="1"/>
  <c r="H88" i="6" s="1"/>
  <c r="AI88" i="6" s="1"/>
  <c r="F80" i="6"/>
  <c r="E80" i="6" s="1"/>
  <c r="F79" i="6"/>
  <c r="E79" i="6" l="1"/>
  <c r="H79" i="6" s="1"/>
  <c r="AI79" i="6" s="1"/>
  <c r="H80" i="6"/>
  <c r="D80" i="6"/>
  <c r="AI80" i="6" l="1"/>
  <c r="Y80" i="6" s="1"/>
  <c r="G80" i="6"/>
  <c r="O36" i="28" l="1"/>
  <c r="DA36" i="28" s="1"/>
  <c r="O78" i="28"/>
  <c r="DA78" i="28" s="1"/>
  <c r="O55" i="28"/>
  <c r="DA55" i="28" s="1"/>
  <c r="K51" i="6"/>
  <c r="F81" i="6" s="1"/>
  <c r="O91" i="28"/>
  <c r="DA91" i="28" s="1"/>
  <c r="O45" i="28"/>
  <c r="DA45" i="28" s="1"/>
  <c r="O66" i="28"/>
  <c r="DA66" i="28" s="1"/>
  <c r="P46" i="28"/>
  <c r="P79" i="28"/>
  <c r="P92" i="28"/>
  <c r="P67" i="28"/>
  <c r="P37" i="28"/>
  <c r="P56" i="28"/>
  <c r="L52" i="6"/>
  <c r="X82" i="6" s="1"/>
  <c r="P78" i="28"/>
  <c r="P66" i="28"/>
  <c r="P36" i="28"/>
  <c r="P91" i="28"/>
  <c r="L51" i="6"/>
  <c r="X81" i="6" s="1"/>
  <c r="P45" i="28"/>
  <c r="P55" i="28"/>
  <c r="L36" i="28"/>
  <c r="CX36" i="28" s="1"/>
  <c r="H51" i="6"/>
  <c r="F67" i="6" s="1"/>
  <c r="E67" i="6" s="1"/>
  <c r="D67" i="6" s="1"/>
  <c r="L45" i="28"/>
  <c r="CX45" i="28" s="1"/>
  <c r="L66" i="28"/>
  <c r="CX66" i="28" s="1"/>
  <c r="L91" i="28"/>
  <c r="CX91" i="28" s="1"/>
  <c r="L55" i="28"/>
  <c r="CX55" i="28" s="1"/>
  <c r="L78" i="28"/>
  <c r="CX78" i="28" s="1"/>
  <c r="DB47" i="28" l="1"/>
  <c r="DB45" i="28"/>
  <c r="DB46" i="28"/>
  <c r="DB79" i="28"/>
  <c r="DB78" i="28"/>
  <c r="DB81" i="28"/>
  <c r="DB83" i="28"/>
  <c r="DB80" i="28"/>
  <c r="DB82" i="28"/>
  <c r="L79" i="28"/>
  <c r="CX79" i="28" s="1"/>
  <c r="L56" i="28"/>
  <c r="CX56" i="28" s="1"/>
  <c r="L46" i="28"/>
  <c r="CX46" i="28" s="1"/>
  <c r="L37" i="28"/>
  <c r="CX37" i="28" s="1"/>
  <c r="L67" i="28"/>
  <c r="CX67" i="28" s="1"/>
  <c r="H52" i="6"/>
  <c r="F68" i="6" s="1"/>
  <c r="E68" i="6" s="1"/>
  <c r="D68" i="6" s="1"/>
  <c r="L92" i="28"/>
  <c r="CX92" i="28" s="1"/>
  <c r="DB92" i="28"/>
  <c r="DB93" i="28"/>
  <c r="DB95" i="28"/>
  <c r="DB96" i="28"/>
  <c r="DB97" i="28"/>
  <c r="DB94" i="28"/>
  <c r="DB91" i="28"/>
  <c r="E81" i="6"/>
  <c r="O67" i="28"/>
  <c r="DA67" i="28" s="1"/>
  <c r="O79" i="28"/>
  <c r="DA79" i="28" s="1"/>
  <c r="O46" i="28"/>
  <c r="DA46" i="28" s="1"/>
  <c r="O37" i="28"/>
  <c r="DA37" i="28" s="1"/>
  <c r="O56" i="28"/>
  <c r="DA56" i="28" s="1"/>
  <c r="O92" i="28"/>
  <c r="DA92" i="28" s="1"/>
  <c r="K52" i="6"/>
  <c r="F82" i="6" s="1"/>
  <c r="E82" i="6" s="1"/>
  <c r="DB66" i="28"/>
  <c r="DB70" i="28"/>
  <c r="DB69" i="28"/>
  <c r="DB67" i="28"/>
  <c r="DB68" i="28"/>
  <c r="DB57" i="28"/>
  <c r="DB55" i="28"/>
  <c r="DB56" i="28"/>
  <c r="DB58" i="28"/>
  <c r="DB37" i="28"/>
  <c r="DB36" i="28"/>
  <c r="P93" i="28" l="1"/>
  <c r="L53" i="6"/>
  <c r="X83" i="6" s="1"/>
  <c r="P47" i="28"/>
  <c r="P80" i="28"/>
  <c r="P57" i="28"/>
  <c r="P68" i="28"/>
  <c r="H82" i="6"/>
  <c r="D82" i="6"/>
  <c r="H81" i="6"/>
  <c r="D81" i="6"/>
  <c r="L47" i="28"/>
  <c r="CX47" i="28" s="1"/>
  <c r="L68" i="28"/>
  <c r="CX68" i="28" s="1"/>
  <c r="L93" i="28"/>
  <c r="CX93" i="28" s="1"/>
  <c r="L80" i="28"/>
  <c r="CX80" i="28" s="1"/>
  <c r="H53" i="6"/>
  <c r="F69" i="6" s="1"/>
  <c r="E69" i="6" s="1"/>
  <c r="D69" i="6" s="1"/>
  <c r="L57" i="28"/>
  <c r="CX57" i="28" s="1"/>
  <c r="O57" i="28"/>
  <c r="DA57" i="28" s="1"/>
  <c r="K53" i="6"/>
  <c r="F83" i="6" s="1"/>
  <c r="E83" i="6" s="1"/>
  <c r="O80" i="28"/>
  <c r="DA80" i="28" s="1"/>
  <c r="O47" i="28"/>
  <c r="DA47" i="28" s="1"/>
  <c r="O93" i="28"/>
  <c r="DA93" i="28" s="1"/>
  <c r="O68" i="28"/>
  <c r="DA68" i="28" s="1"/>
  <c r="AI82" i="6" l="1"/>
  <c r="Y82" i="6" s="1"/>
  <c r="G82" i="6"/>
  <c r="O58" i="28"/>
  <c r="DA58" i="28" s="1"/>
  <c r="O81" i="28"/>
  <c r="DA81" i="28" s="1"/>
  <c r="O69" i="28"/>
  <c r="DA69" i="28" s="1"/>
  <c r="O94" i="28"/>
  <c r="DA94" i="28" s="1"/>
  <c r="K54" i="6"/>
  <c r="F84" i="6" s="1"/>
  <c r="E84" i="6" s="1"/>
  <c r="P70" i="28"/>
  <c r="L55" i="6"/>
  <c r="X85" i="6" s="1"/>
  <c r="P95" i="28"/>
  <c r="P82" i="28"/>
  <c r="H83" i="6"/>
  <c r="D83" i="6"/>
  <c r="P58" i="28"/>
  <c r="L54" i="6"/>
  <c r="X84" i="6" s="1"/>
  <c r="P81" i="28"/>
  <c r="P94" i="28"/>
  <c r="P69" i="28"/>
  <c r="AI81" i="6"/>
  <c r="Y81" i="6" s="1"/>
  <c r="G81" i="6"/>
  <c r="H54" i="6"/>
  <c r="F70" i="6" s="1"/>
  <c r="E70" i="6" s="1"/>
  <c r="D70" i="6" s="1"/>
  <c r="L69" i="28"/>
  <c r="CX69" i="28" s="1"/>
  <c r="L81" i="28"/>
  <c r="CX81" i="28" s="1"/>
  <c r="L94" i="28"/>
  <c r="CX94" i="28" s="1"/>
  <c r="L58" i="28"/>
  <c r="CX58" i="28" s="1"/>
  <c r="AI83" i="6" l="1"/>
  <c r="Y83" i="6" s="1"/>
  <c r="G83" i="6"/>
  <c r="L82" i="28"/>
  <c r="CX82" i="28" s="1"/>
  <c r="L95" i="28"/>
  <c r="CX95" i="28" s="1"/>
  <c r="L70" i="28"/>
  <c r="CX70" i="28" s="1"/>
  <c r="H55" i="6"/>
  <c r="F71" i="6" s="1"/>
  <c r="E71" i="6" s="1"/>
  <c r="D71" i="6" s="1"/>
  <c r="P83" i="28"/>
  <c r="L56" i="6"/>
  <c r="X86" i="6" s="1"/>
  <c r="P96" i="28"/>
  <c r="O82" i="28"/>
  <c r="DA82" i="28" s="1"/>
  <c r="O70" i="28"/>
  <c r="DA70" i="28" s="1"/>
  <c r="O95" i="28"/>
  <c r="DA95" i="28" s="1"/>
  <c r="K55" i="6"/>
  <c r="F85" i="6" s="1"/>
  <c r="H84" i="6"/>
  <c r="D84" i="6"/>
  <c r="H56" i="6" l="1"/>
  <c r="F72" i="6" s="1"/>
  <c r="E72" i="6" s="1"/>
  <c r="D72" i="6" s="1"/>
  <c r="L83" i="28"/>
  <c r="CX83" i="28" s="1"/>
  <c r="L96" i="28"/>
  <c r="CX96" i="28" s="1"/>
  <c r="AI84" i="6"/>
  <c r="Y84" i="6" s="1"/>
  <c r="G84" i="6"/>
  <c r="O96" i="28"/>
  <c r="DA96" i="28" s="1"/>
  <c r="O83" i="28"/>
  <c r="DA83" i="28" s="1"/>
  <c r="K56" i="6"/>
  <c r="F86" i="6" s="1"/>
  <c r="E86" i="6" s="1"/>
  <c r="E85" i="6"/>
  <c r="K57" i="6" l="1"/>
  <c r="F87" i="6" s="1"/>
  <c r="O97" i="28"/>
  <c r="DA97" i="28" s="1"/>
  <c r="H85" i="6"/>
  <c r="D85" i="6"/>
  <c r="L57" i="6"/>
  <c r="X87" i="6" s="1"/>
  <c r="G79" i="6" s="1"/>
  <c r="P97" i="28"/>
  <c r="H86" i="6"/>
  <c r="D86" i="6"/>
  <c r="H57" i="6"/>
  <c r="F73" i="6" s="1"/>
  <c r="L97" i="28"/>
  <c r="CX97" i="28" s="1"/>
  <c r="AI86" i="6" l="1"/>
  <c r="Y86" i="6" s="1"/>
  <c r="G86" i="6"/>
  <c r="AI85" i="6"/>
  <c r="Y85" i="6" s="1"/>
  <c r="G85" i="6"/>
  <c r="D65" i="6"/>
  <c r="E73" i="6"/>
  <c r="D73" i="6" s="1"/>
  <c r="E87" i="6"/>
  <c r="D79" i="6"/>
  <c r="H87" i="6" l="1"/>
  <c r="D87" i="6"/>
  <c r="AI87" i="6" l="1"/>
  <c r="Y87" i="6" s="1"/>
  <c r="G87" i="6"/>
</calcChain>
</file>

<file path=xl/comments1.xml><?xml version="1.0" encoding="utf-8"?>
<comments xmlns="http://schemas.openxmlformats.org/spreadsheetml/2006/main">
  <authors>
    <author>Hellemans Dirk</author>
    <author>Reunes Geert</author>
  </authors>
  <commentList>
    <comment ref="B4" authorId="0">
      <text>
        <r>
          <rPr>
            <sz val="9"/>
            <color indexed="81"/>
            <rFont val="Tahoma"/>
            <family val="2"/>
          </rPr>
          <t xml:space="preserve">
Format = XXX filenaam of XXX-filenaam
waarbij XXX = referentie van het verificatiebureau</t>
        </r>
      </text>
    </comment>
    <comment ref="B11" authorId="1">
      <text>
        <r>
          <rPr>
            <b/>
            <sz val="9"/>
            <color indexed="81"/>
            <rFont val="Tahoma"/>
            <family val="2"/>
          </rPr>
          <t xml:space="preserve">
indien uw bedrijf geen lid is van een sectorfederatie 
--&gt; VOKA aanduiden aub</t>
        </r>
      </text>
    </comment>
    <comment ref="B21" authorId="1">
      <text>
        <r>
          <rPr>
            <sz val="9"/>
            <color indexed="81"/>
            <rFont val="Tahoma"/>
            <family val="2"/>
          </rPr>
          <t xml:space="preserve">
Verbruik 2014 wordt automatisch ingevuld met data afkomsting uit tabblad 2014</t>
        </r>
      </text>
    </comment>
  </commentList>
</comments>
</file>

<file path=xl/comments2.xml><?xml version="1.0" encoding="utf-8"?>
<comments xmlns="http://schemas.openxmlformats.org/spreadsheetml/2006/main">
  <authors>
    <author>Hellemans Dirk</author>
    <author>Reunes Geert</author>
  </authors>
  <commentList>
    <comment ref="A314" authorId="0">
      <text>
        <r>
          <rPr>
            <sz val="9"/>
            <color indexed="81"/>
            <rFont val="Tahoma"/>
            <family val="2"/>
          </rPr>
          <t xml:space="preserve">Geef hier de naam van de brandstof op
</t>
        </r>
      </text>
    </comment>
    <comment ref="B314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  <comment ref="C314" authorId="0">
      <text>
        <r>
          <rPr>
            <sz val="9"/>
            <color indexed="81"/>
            <rFont val="Tahoma"/>
            <family val="2"/>
          </rPr>
          <t xml:space="preserve">geef hier de conversiefactor op voor de omrekening naar primaire energie
</t>
        </r>
      </text>
    </comment>
    <comment ref="D314" authorId="0">
      <text>
        <r>
          <rPr>
            <sz val="9"/>
            <color indexed="81"/>
            <rFont val="Tahoma"/>
            <family val="2"/>
          </rPr>
          <t xml:space="preserve">geef hier de emissiefactor op voor de omrekening naar CO2-emissie
</t>
        </r>
      </text>
    </comment>
    <comment ref="E496" authorId="1">
      <text>
        <r>
          <rPr>
            <sz val="9"/>
            <color indexed="81"/>
            <rFont val="Tahoma"/>
            <family val="2"/>
          </rPr>
          <t xml:space="preserve">
wordt overgenomen uit cel I12
</t>
        </r>
      </text>
    </comment>
    <comment ref="E500" authorId="1">
      <text>
        <r>
          <rPr>
            <sz val="9"/>
            <color indexed="81"/>
            <rFont val="Tahoma"/>
            <family val="2"/>
          </rPr>
          <t xml:space="preserve">
wordt overgenomen uit cel S12
</t>
        </r>
      </text>
    </comment>
    <comment ref="A507" authorId="0">
      <text>
        <r>
          <rPr>
            <sz val="9"/>
            <color indexed="81"/>
            <rFont val="Tahoma"/>
            <family val="2"/>
          </rPr>
          <t xml:space="preserve">Geef hier de naam van de energiedrager op
</t>
        </r>
      </text>
    </comment>
    <comment ref="B507" authorId="0">
      <text>
        <r>
          <rPr>
            <sz val="9"/>
            <color indexed="81"/>
            <rFont val="Tahoma"/>
            <family val="2"/>
          </rPr>
          <t xml:space="preserve">Geef hier de gewenste eenheden op
</t>
        </r>
      </text>
    </comment>
  </commentList>
</comments>
</file>

<file path=xl/sharedStrings.xml><?xml version="1.0" encoding="utf-8"?>
<sst xmlns="http://schemas.openxmlformats.org/spreadsheetml/2006/main" count="3122" uniqueCount="1432">
  <si>
    <t>Eenheden</t>
  </si>
  <si>
    <t>MWh-bvw</t>
  </si>
  <si>
    <t>1000 liter</t>
  </si>
  <si>
    <t>ton</t>
  </si>
  <si>
    <t>conversie-factor</t>
  </si>
  <si>
    <t>GJ</t>
  </si>
  <si>
    <t>Specifiek energieverbruik</t>
  </si>
  <si>
    <t>GJ-prim/Prod</t>
  </si>
  <si>
    <t>Jaar 2014</t>
  </si>
  <si>
    <t>Totale energie</t>
  </si>
  <si>
    <t>Jaar 2015</t>
  </si>
  <si>
    <t>Jaar 2016</t>
  </si>
  <si>
    <t>Jaar 2017</t>
  </si>
  <si>
    <t>Jaar 2018</t>
  </si>
  <si>
    <t>Jaar 2019</t>
  </si>
  <si>
    <t>Proces 1</t>
  </si>
  <si>
    <t>Fakkels</t>
  </si>
  <si>
    <t>Proces 2</t>
  </si>
  <si>
    <t>Proces 3</t>
  </si>
  <si>
    <t>Proces 4</t>
  </si>
  <si>
    <t>Proces 6</t>
  </si>
  <si>
    <t>Proces 7</t>
  </si>
  <si>
    <t>Proces 8</t>
  </si>
  <si>
    <t>Proces 9</t>
  </si>
  <si>
    <t>Proces 10</t>
  </si>
  <si>
    <t>Proces 11</t>
  </si>
  <si>
    <t>Proces 12</t>
  </si>
  <si>
    <t>MWh</t>
  </si>
  <si>
    <t>Rest-processen</t>
  </si>
  <si>
    <t>1000 Nm³</t>
  </si>
  <si>
    <t>Thermische olie</t>
  </si>
  <si>
    <t>Verbruikers nutsvoorzieningen</t>
  </si>
  <si>
    <t>Verbruikers processen</t>
  </si>
  <si>
    <t>Naver-branders</t>
  </si>
  <si>
    <t>Energieoverdracht</t>
  </si>
  <si>
    <t>Totale site</t>
  </si>
  <si>
    <t>Nr</t>
  </si>
  <si>
    <t>Aard</t>
  </si>
  <si>
    <t>Opmerkingen</t>
  </si>
  <si>
    <t>Totaal zekere maatregelen</t>
  </si>
  <si>
    <t>Totaal maatregelen in studie</t>
  </si>
  <si>
    <t>Jaar van realisatie</t>
  </si>
  <si>
    <t>warmte</t>
  </si>
  <si>
    <t xml:space="preserve">totaal </t>
  </si>
  <si>
    <t>elektrisch</t>
  </si>
  <si>
    <t>Proces</t>
  </si>
  <si>
    <t>Korte omschrijving maatregel</t>
  </si>
  <si>
    <t>Investering</t>
  </si>
  <si>
    <t xml:space="preserve">   1. Zekere maatregelen </t>
  </si>
  <si>
    <t>Subtotaal 2013</t>
  </si>
  <si>
    <t>Subtotaal 2014</t>
  </si>
  <si>
    <t>Subtotaal 2015</t>
  </si>
  <si>
    <t>Subtotaal 2016</t>
  </si>
  <si>
    <t>Subtotaal 2017</t>
  </si>
  <si>
    <t>Subtotaal 2018</t>
  </si>
  <si>
    <t>Subtotaal 2019</t>
  </si>
  <si>
    <t>Subtotaal 2020</t>
  </si>
  <si>
    <t xml:space="preserve">   2. Maatregelen in studie </t>
  </si>
  <si>
    <t xml:space="preserve">   3. Potentieel rendabele maatregelen (PRM) </t>
  </si>
  <si>
    <t>brandstof (€/GJ)</t>
  </si>
  <si>
    <t>elektriciteit (€/MWh)</t>
  </si>
  <si>
    <t>Geraamde energiebesparing (GJp/j)</t>
  </si>
  <si>
    <t>Verschil monit - plan (GJp/j)</t>
  </si>
  <si>
    <t>Basis eenheidskost</t>
  </si>
  <si>
    <t>Jaar</t>
  </si>
  <si>
    <t>Absolute waarden voor EPI's</t>
  </si>
  <si>
    <t>Procentuele waarden voor EPI's</t>
  </si>
  <si>
    <t>Nieuwe waarden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</si>
  <si>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</si>
  <si>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</si>
  <si>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</si>
  <si>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</si>
  <si>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</si>
  <si>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</si>
  <si>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</si>
  <si>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</si>
  <si>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</si>
  <si>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</si>
  <si>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</si>
  <si>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</si>
  <si>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</si>
  <si>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</si>
  <si>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</si>
  <si>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</si>
  <si>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</si>
  <si>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</si>
  <si>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</si>
  <si>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</si>
  <si>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</si>
  <si>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</si>
  <si>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</si>
  <si>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</si>
  <si>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</si>
  <si>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</si>
  <si>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</si>
  <si>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</si>
  <si>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</si>
  <si>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</si>
  <si>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</si>
  <si>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</si>
  <si>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</si>
  <si>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</si>
  <si>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</si>
  <si>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Z21</t>
  </si>
  <si>
    <t>Z22</t>
  </si>
  <si>
    <t>Z23</t>
  </si>
  <si>
    <t>Z24</t>
  </si>
  <si>
    <t>Z25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</si>
  <si>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</si>
  <si>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</si>
  <si>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</si>
  <si>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</si>
  <si>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</si>
  <si>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</si>
  <si>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</si>
  <si>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</si>
  <si>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</si>
  <si>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</si>
  <si>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</si>
  <si>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</si>
  <si>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</si>
  <si>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</si>
  <si>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</si>
  <si>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MWh input</t>
  </si>
  <si>
    <t xml:space="preserve">Is nieuw of komt van       Studie-i of PRM-j </t>
  </si>
  <si>
    <t>Rendement</t>
  </si>
  <si>
    <t>Totaal verbruik aan elektriciteit</t>
  </si>
  <si>
    <t>GJ-prim</t>
  </si>
  <si>
    <t>Totaal verbruik aan warmte</t>
  </si>
  <si>
    <t>stop</t>
  </si>
  <si>
    <t>Proces 13</t>
  </si>
  <si>
    <t>Proces 14</t>
  </si>
  <si>
    <t>Proces 15</t>
  </si>
  <si>
    <t>Proces 16</t>
  </si>
  <si>
    <t>Proces 17</t>
  </si>
  <si>
    <t>Proces 18</t>
  </si>
  <si>
    <t>Proces 19</t>
  </si>
  <si>
    <t>Proces 20</t>
  </si>
  <si>
    <t>Proces 21</t>
  </si>
  <si>
    <t>Proces 22</t>
  </si>
  <si>
    <t>Proces 23</t>
  </si>
  <si>
    <t>Proces 24</t>
  </si>
  <si>
    <t>Proces 25</t>
  </si>
  <si>
    <t>Proces 26</t>
  </si>
  <si>
    <t>Proces 27</t>
  </si>
  <si>
    <t>Proces 28</t>
  </si>
  <si>
    <t>Proces 29</t>
  </si>
  <si>
    <t>Proces 30</t>
  </si>
  <si>
    <t>Proces 31</t>
  </si>
  <si>
    <t>Proces 32</t>
  </si>
  <si>
    <t>Proces 33</t>
  </si>
  <si>
    <t>Proces 34</t>
  </si>
  <si>
    <t>Proces 35</t>
  </si>
  <si>
    <t>Proces 36</t>
  </si>
  <si>
    <t>Proces 37</t>
  </si>
  <si>
    <t>Proces 38</t>
  </si>
  <si>
    <t>Proces 39</t>
  </si>
  <si>
    <t>Proces 40</t>
  </si>
  <si>
    <t>Proces 41</t>
  </si>
  <si>
    <t>Proces 42</t>
  </si>
  <si>
    <t>Proces 43</t>
  </si>
  <si>
    <t>Help</t>
  </si>
  <si>
    <t>Lay-out out Werkdocument</t>
  </si>
  <si>
    <t>De grafieken zijn gebundeld in het tabblad "Grafieken"</t>
  </si>
  <si>
    <t>Het tabblad "EPIS" geeft de Energie-prestatie-indexen weer (jaar per jaar).</t>
  </si>
  <si>
    <t>Het "maatregelen" tabblad geeft de verschillende maatregelen van het energieplan weer.</t>
  </si>
  <si>
    <t>Horizontale indeling (Kolommen)</t>
  </si>
  <si>
    <t>Verticale indeling (Rijen)</t>
  </si>
  <si>
    <t>MWh-ovw</t>
  </si>
  <si>
    <t>m³</t>
  </si>
  <si>
    <t>Nm³</t>
  </si>
  <si>
    <t xml:space="preserve">zeewater 1,024 </t>
  </si>
  <si>
    <t xml:space="preserve">diwaterstof (vloeibaar) 0,06 </t>
  </si>
  <si>
    <t xml:space="preserve">dizuurstof (vloeibaar) 1,13 </t>
  </si>
  <si>
    <t xml:space="preserve">zoutzuur (100%) 1,18 </t>
  </si>
  <si>
    <t xml:space="preserve">zwavelzuur (100%) 1,84 </t>
  </si>
  <si>
    <t>EF</t>
  </si>
  <si>
    <t>GJ/eenheid</t>
  </si>
  <si>
    <t>Cal. Waarde</t>
  </si>
  <si>
    <t>kg CO2/GJ</t>
  </si>
  <si>
    <t>Stofsoort</t>
  </si>
  <si>
    <t xml:space="preserve"> </t>
  </si>
  <si>
    <t>Aardgascondensaten (ton )</t>
  </si>
  <si>
    <t>Afvalolie (ton )</t>
  </si>
  <si>
    <t>Andere aardolieproducten (ton )</t>
  </si>
  <si>
    <t>Andere bitumineuze kool (ton )</t>
  </si>
  <si>
    <t>Antraciet (ton )</t>
  </si>
  <si>
    <t>Biobenzine (m³ )</t>
  </si>
  <si>
    <t>Biodiesel (m³ )</t>
  </si>
  <si>
    <t>Bitumen (ton )</t>
  </si>
  <si>
    <t>Bitumineuze leisteen en asfaltzand (ton )</t>
  </si>
  <si>
    <t>Cokeskool (ton )</t>
  </si>
  <si>
    <t>Cokesovencokes en lignietcokes (ton )</t>
  </si>
  <si>
    <t>Cokesovengas (ton )</t>
  </si>
  <si>
    <t>Elektriciteit (MWh )</t>
  </si>
  <si>
    <t>Ethaan (ton )</t>
  </si>
  <si>
    <t>Fabrieksgas (ton )</t>
  </si>
  <si>
    <t>Gascokes (ton )</t>
  </si>
  <si>
    <t>Hoogovengas (ton )</t>
  </si>
  <si>
    <t>Houtskool (ton )</t>
  </si>
  <si>
    <t>Kerosine (andere dan vliegtuigkerosine) (m³ )</t>
  </si>
  <si>
    <t>Kerosine (andere dan vliegtuigkerosine) (ton )</t>
  </si>
  <si>
    <t>Koolmonoxide (Nm³ )</t>
  </si>
  <si>
    <t>Koolmonoxide (ton )</t>
  </si>
  <si>
    <t>Koolteer (ton )</t>
  </si>
  <si>
    <t>Leisteenolie (m³ )</t>
  </si>
  <si>
    <t>Leisteenolie (ton )</t>
  </si>
  <si>
    <t>Ligniet (ton )</t>
  </si>
  <si>
    <t>LPG (ton )</t>
  </si>
  <si>
    <t>Methaan (ton )</t>
  </si>
  <si>
    <t>Nafta (ton )</t>
  </si>
  <si>
    <t>Orimulsion (ton )</t>
  </si>
  <si>
    <t>Overig biogas (ton )</t>
  </si>
  <si>
    <t>Oxystaalovengas (ton )</t>
  </si>
  <si>
    <t>Paraffinewassen (ton )</t>
  </si>
  <si>
    <t>Petroleumcokes (ton )</t>
  </si>
  <si>
    <t>Raffinaderijgas (ton )</t>
  </si>
  <si>
    <t>Raffinagegrondstoffen (ton )</t>
  </si>
  <si>
    <t>Residuale stookolie (ton )</t>
  </si>
  <si>
    <t>Ruwe aardolie (ton )</t>
  </si>
  <si>
    <t>Slibgas (ton )</t>
  </si>
  <si>
    <t>Smeermiddelen (ton )</t>
  </si>
  <si>
    <t>Stortgas (ton )</t>
  </si>
  <si>
    <t>Subbitumineuze kool (ton )</t>
  </si>
  <si>
    <t>Turf (ton )</t>
  </si>
  <si>
    <t>Vershout droog (ton )</t>
  </si>
  <si>
    <t>White spirit en industriële spiritus (ton )</t>
  </si>
  <si>
    <t/>
  </si>
  <si>
    <t>Stofnaam</t>
  </si>
  <si>
    <t>Energiedrager</t>
  </si>
  <si>
    <t>warm water</t>
  </si>
  <si>
    <t>elektriciteit</t>
  </si>
  <si>
    <t>thermische olie</t>
  </si>
  <si>
    <t>Conversiefactor</t>
  </si>
  <si>
    <t>Steenkool (ton )</t>
  </si>
  <si>
    <t>Let op : elke stofnaam moet uniek zijn</t>
  </si>
  <si>
    <t>Brandstof-tabel</t>
  </si>
  <si>
    <t>Energie-drager tabel</t>
  </si>
  <si>
    <t>Terug naar gebruiken</t>
  </si>
  <si>
    <t>Terug              naar  GJ</t>
  </si>
  <si>
    <t>Terug naar CO2</t>
  </si>
  <si>
    <t>Grafieken</t>
  </si>
  <si>
    <t>EPIS</t>
  </si>
  <si>
    <t>Maatregel</t>
  </si>
  <si>
    <t>Deze zone kan gebruikt worden om berekeningen te maken (Unprotected)</t>
  </si>
  <si>
    <t>NOTABLOK</t>
  </si>
  <si>
    <t>Notablok</t>
  </si>
  <si>
    <t>tot</t>
  </si>
  <si>
    <t>Formaldehyde lijm (ton )</t>
  </si>
  <si>
    <t>Gerealiseerde besparing (GJp/j)</t>
  </si>
  <si>
    <t>Biogas waterzuivering (Nm³)</t>
  </si>
  <si>
    <t>Biomassa hout (ton)</t>
  </si>
  <si>
    <t>brandstoftabel (rij 246:484)</t>
  </si>
  <si>
    <t>Energiedrager tabel (493-508)</t>
  </si>
  <si>
    <t>Een  overzicht jaar per jaar is te vinden in het tabblad "Overzicht"</t>
  </si>
  <si>
    <t xml:space="preserve">           Druk op [SHIFT] en zet de cursor op de rij met een Rij-nummer hoger dan de zichtbaar te maken rij.</t>
  </si>
  <si>
    <t xml:space="preserve">Rijen zichtbaar maken: </t>
  </si>
  <si>
    <t xml:space="preserve">Rijen onzichtbaar maken: </t>
  </si>
  <si>
    <t xml:space="preserve">           Druk op [SHIFT] en zet de cursor op de onderste  rij die onzichtbaar dient te worden.</t>
  </si>
  <si>
    <t xml:space="preserve">Kolommen zichtbaar maken: </t>
  </si>
  <si>
    <t xml:space="preserve">           Druk op [SHIFT] en zet de cursor op de kolom rechts van de zichtbaar te maken kolom.</t>
  </si>
  <si>
    <t xml:space="preserve">Kolommen onzichtbaar maken: </t>
  </si>
  <si>
    <t xml:space="preserve">           Druk op [SHIFT] en zet de cursor op de laatste kolom die onzichtbaar dient te worden.</t>
  </si>
  <si>
    <t>Navigeren</t>
  </si>
  <si>
    <t>Betekenis:</t>
  </si>
  <si>
    <t>[Help]</t>
  </si>
  <si>
    <t>[Navigatie]</t>
  </si>
  <si>
    <t>Zet de cursor op het tabblad Jaar-1</t>
  </si>
  <si>
    <t>[Grafieken]</t>
  </si>
  <si>
    <t>Zet de cursor op het tabblad grafieken</t>
  </si>
  <si>
    <t>Zet de cursor op Tabblad "HELP"</t>
  </si>
  <si>
    <t>[EPIS]</t>
  </si>
  <si>
    <t>Zet de cursor op het tabblad EPIS</t>
  </si>
  <si>
    <t>Zet de cursor op het tabblad maatregelen</t>
  </si>
  <si>
    <t>Plaatst cursor op cel  D1 in het actuele Tabblad.</t>
  </si>
  <si>
    <t>Zet de cursor op de eerste niet "protected" cel in de tabel "Brandstoftabel" in het actuele Tabblad.</t>
  </si>
  <si>
    <t>Zet de cursor op de eerste niet "protected" cel in de tabel "Energiedrager" in het actuele Tabblad.</t>
  </si>
  <si>
    <t>[Maatregel]</t>
  </si>
  <si>
    <t>[Notablok]</t>
  </si>
  <si>
    <t>Zet de cursor op cel BY6 in het actuele Tabblad. (druk op navigatie om terug te gaan)</t>
  </si>
  <si>
    <t>Tabblad "overzicht"</t>
  </si>
  <si>
    <t>Het bevat :</t>
  </si>
  <si>
    <t>%</t>
  </si>
  <si>
    <t>COP</t>
  </si>
  <si>
    <t xml:space="preserve"> (η)</t>
  </si>
  <si>
    <t>Tabblad Grafieken</t>
  </si>
  <si>
    <t>Er staan 14 grafieken weergegeven in dit tabblad.</t>
  </si>
  <si>
    <t>Dit tabblad geeft de Energie Prestatie Index</t>
  </si>
  <si>
    <t>Geeft de EPI van het totaal weer.</t>
  </si>
  <si>
    <t>Grafiek 1</t>
  </si>
  <si>
    <t xml:space="preserve">Grafiek 1               </t>
  </si>
  <si>
    <t>Grafiek 4</t>
  </si>
  <si>
    <t xml:space="preserve">Grafiek 5              </t>
  </si>
  <si>
    <t xml:space="preserve">Grafiek 6         </t>
  </si>
  <si>
    <t xml:space="preserve">  Grafiek 7         </t>
  </si>
  <si>
    <t xml:space="preserve">Grafiek 8              </t>
  </si>
  <si>
    <t xml:space="preserve">Grafiek 9               </t>
  </si>
  <si>
    <t xml:space="preserve">   Grafiek 10</t>
  </si>
  <si>
    <t xml:space="preserve">Grafiek 11             </t>
  </si>
  <si>
    <t xml:space="preserve">  Grafiek 13         </t>
  </si>
  <si>
    <t xml:space="preserve">Grafiek 14            </t>
  </si>
  <si>
    <t xml:space="preserve">Grafiek 12        </t>
  </si>
  <si>
    <t xml:space="preserve">                  Grafiek 2        </t>
  </si>
  <si>
    <t>Tabblad Maatregelen</t>
  </si>
  <si>
    <t xml:space="preserve">Het tabblad "Maatregelen" is vertikaal opgedeeld in 4 delen: </t>
  </si>
  <si>
    <t>Tabblad vorige jaren.</t>
  </si>
  <si>
    <t xml:space="preserve">Hier wordt het totaal primair energieverbruik van de vorige jaren weergegeven.  </t>
  </si>
  <si>
    <t>Deze gegevens worden gebruikt in het Tabblad EPIS</t>
  </si>
  <si>
    <t>Betekenis van afkortingen en uitdrukkingen</t>
  </si>
  <si>
    <t>Horizontaal bestaan de tabbladen uit 5 delen:</t>
  </si>
  <si>
    <t xml:space="preserve">Aanpassen Lay-out </t>
  </si>
  <si>
    <t>Om het geheel overzichtelijk te houden zijn een aantal rijen en kolommen verborgen.</t>
  </si>
  <si>
    <t>[Brandstoftabel]</t>
  </si>
  <si>
    <t>[Energiedrager tabel]</t>
  </si>
  <si>
    <t>Invullen rekenbladen</t>
  </si>
  <si>
    <t>Eerste maal invullen</t>
  </si>
  <si>
    <t>Ga na of al de gebruikte brandstoffen aanwezig zijn in de tabel (Vul zonodig aan)</t>
  </si>
  <si>
    <t>Ga na of al de gebruikte energiedragers aanwezig zijn in de tabel (Vul zonodig aan)</t>
  </si>
  <si>
    <t>Invullen gebruiken</t>
  </si>
  <si>
    <t>Klik op cell [E1] (=Brandstoftabel)</t>
  </si>
  <si>
    <t>Klik op cell [F1] (=Energiedrager Tabel)</t>
  </si>
  <si>
    <t>Invullen processen</t>
  </si>
  <si>
    <t>Invullen onderlinge energie-uitwisselingen via energiedragers</t>
  </si>
  <si>
    <t>Het tabblad is volledig beschermd (Protected)</t>
  </si>
  <si>
    <t>Horizontaal is het maatregelenblad" opgedeeld in 2 delen.</t>
  </si>
  <si>
    <t>terug A1</t>
  </si>
  <si>
    <t xml:space="preserve">      door een bedrijf en andere de resultaten van deze input weergeven.</t>
  </si>
  <si>
    <t xml:space="preserve">      We onderscheiden:</t>
  </si>
  <si>
    <t xml:space="preserve">   2.1   Tabblad 'Vorige jaren'</t>
  </si>
  <si>
    <t xml:space="preserve">    2.2.1   Structuur tabblad</t>
  </si>
  <si>
    <t xml:space="preserve">    2.2.2   Inhoud tabblad</t>
  </si>
  <si>
    <t xml:space="preserve">                       de eenheden automatisch.</t>
  </si>
  <si>
    <t xml:space="preserve">                       brandstoffen toevoegen door een keuze te maken uit een uitvalmenu. Hierbij verschijnen </t>
  </si>
  <si>
    <t xml:space="preserve">                   Indien een balans (bvb thermische olie) niet van toepassing is in de onderneming laat men </t>
  </si>
  <si>
    <t xml:space="preserve">                   deze balans eenvoudig staan en vult men hiertegenover geen cijfers in.</t>
  </si>
  <si>
    <t xml:space="preserve">                                •   productie van elektriciteit (-) uit stoom (+) in een stoomturbine</t>
  </si>
  <si>
    <t xml:space="preserve">                                •   verbranding van biogas (+) in een gasmotor met productie van elektriciteit (-) </t>
  </si>
  <si>
    <t xml:space="preserve">                                     en stoom (-)</t>
  </si>
  <si>
    <t xml:space="preserve">                                •   productie van perslucht (-) of koelenergie (-) uit elektriciteit (+)</t>
  </si>
  <si>
    <t xml:space="preserve">    2.2.3   Invullen van dit tabblad</t>
  </si>
  <si>
    <t xml:space="preserve">    2.2.3.1   Eenmalig in te vullen</t>
  </si>
  <si>
    <t>A3: Ingekochte fossiele brandstof</t>
  </si>
  <si>
    <t>A5: Groene energie (enkel zuiver biodeel)</t>
  </si>
  <si>
    <t xml:space="preserve">                        dient in te geven</t>
  </si>
  <si>
    <t xml:space="preserve">   2.3   Tabblad 'Maatregelen'</t>
  </si>
  <si>
    <t xml:space="preserve">                   achtergrond en bestaat uit een invulgedeelte per monitoringjaar.</t>
  </si>
  <si>
    <t xml:space="preserve">                            1.  Zekere maatregelen</t>
  </si>
  <si>
    <t xml:space="preserve">                            2.  Maatregelen in studie</t>
  </si>
  <si>
    <t xml:space="preserve">                            4.  Nieuwe maatregelen </t>
  </si>
  <si>
    <t xml:space="preserve">                            •  Studiemaatregelen uit deel 2 die na afsluiten van de studie rendabel blijken te zijn</t>
  </si>
  <si>
    <t xml:space="preserve">                            3.  Potentieel rendabele maatregelen (PRM's)</t>
  </si>
  <si>
    <t xml:space="preserve">                            •  Maatregelen die voorheen nog niet ter sprake zijn gekomen, maar door de onderneming </t>
  </si>
  <si>
    <t xml:space="preserve">    2.3.2   Inhoud tabblad 'Maatregelen'</t>
  </si>
  <si>
    <t xml:space="preserve">                  enkele die specifiek zijn voor het type maatregel</t>
  </si>
  <si>
    <t xml:space="preserve">                  herberekening van de PRM evenals de nieuwe parameters gebruikt in deze herberekening.</t>
  </si>
  <si>
    <t xml:space="preserve">    2.3.3   Invullen van tabblad 'Maatregelen'</t>
  </si>
  <si>
    <t xml:space="preserve">                 een IRR van minimaal 14 % (ETS-bedrijven) of minimaal  12,5 % (niet ETS-bedrijven).</t>
  </si>
  <si>
    <t xml:space="preserve">                              In geval de warmte afkomstig is van aardgas  verloopt de berekening automatisch.</t>
  </si>
  <si>
    <t xml:space="preserve">                              (Euro/MWh) in het basisjaar</t>
  </si>
  <si>
    <t xml:space="preserve">    2.3.2.1   Inhoud energieplan</t>
  </si>
  <si>
    <t xml:space="preserve">    2.3.2.2   Inhoud monitoring</t>
  </si>
  <si>
    <t xml:space="preserve">    2.3.3.1   Invullen energieplan</t>
  </si>
  <si>
    <t xml:space="preserve">    2.3.3.2   Invullen monitoring</t>
  </si>
  <si>
    <t xml:space="preserve">                             volgende jaren. Indien ze in een later jaar echter hiervan verschillen kan men ze steeds </t>
  </si>
  <si>
    <t xml:space="preserve">          Monitoring over </t>
  </si>
  <si>
    <t>voor :</t>
  </si>
  <si>
    <t>Resultaat studie                                       (Nieuwe maatregel of stop)</t>
  </si>
  <si>
    <t xml:space="preserve">                                            uitmondt of dat ze zonder succes beëindigd wordt. Indien ze een nieuwe</t>
  </si>
  <si>
    <r>
      <t xml:space="preserve">                                            maatregel wordt vult men deze in onder '4, Nieuwe maatregelen' van het </t>
    </r>
    <r>
      <rPr>
        <b/>
        <sz val="11"/>
        <color theme="1"/>
        <rFont val="Calibri"/>
        <family val="2"/>
        <scheme val="minor"/>
      </rPr>
      <t xml:space="preserve">PLANDEEL </t>
    </r>
  </si>
  <si>
    <t xml:space="preserve">                                            wordt geeft men hier de reden daarvoor op</t>
  </si>
  <si>
    <t xml:space="preserve">           achtergrond in in het deel 'Monitoring'. Dit zijn:</t>
  </si>
  <si>
    <t xml:space="preserve">                                            voor brandstof (Euro/GJ), elektriciteit (Euro/MWh), investeringskost (1000 Euro) </t>
  </si>
  <si>
    <t xml:space="preserve">                                            en de nieuwe IRR (%)</t>
  </si>
  <si>
    <t>Resultaat herrekening                           (Nieuwe maatregel of niet)</t>
  </si>
  <si>
    <t xml:space="preserve">                                            van het PLANDEEL met verwijzing naar de origine. </t>
  </si>
  <si>
    <t xml:space="preserve">   3. Nadere informatie over tabbladen met resultaten</t>
  </si>
  <si>
    <t xml:space="preserve">    3.1.1 BLOK A (Inputblok)</t>
  </si>
  <si>
    <t xml:space="preserve">      In BLOK A kan men na input volgende resultaten aflezen:</t>
  </si>
  <si>
    <t xml:space="preserve">                    facturen of debietmetingen</t>
  </si>
  <si>
    <t xml:space="preserve">    3.1.2 BLOK B (Primaire energie)</t>
  </si>
  <si>
    <t xml:space="preserve">      In BLOK B kan men na input volgende resultaten aflezen:</t>
  </si>
  <si>
    <t xml:space="preserve">                    onderneming, het totaal primair elektriciteitsverbruik en het totaal primair warmteverbruik, </t>
  </si>
  <si>
    <t xml:space="preserve">                    telkens in GJ-prim/jaar</t>
  </si>
  <si>
    <t xml:space="preserve">                •  In cel C12 tot C69: het totaal energieverbruik per energiedrager. Gelieve deze te vergelijken met </t>
  </si>
  <si>
    <t xml:space="preserve">                •  Cellen C171, C173 en C175 geven respectievelijk het totaal primair energieverbruik van de</t>
  </si>
  <si>
    <t xml:space="preserve">                •  Op rij 171 het primair energieverbruik per verbruiker in nutsvoorzieningen en productieprocessen </t>
  </si>
  <si>
    <t xml:space="preserve">        In BLOK C vindt men</t>
  </si>
  <si>
    <t xml:space="preserve">   3.2   Tabblad 'Overzicht'</t>
  </si>
  <si>
    <t>3. Specifiek energieverbruik en rendementen</t>
  </si>
  <si>
    <t>2. Totale primaire energie (GJ)</t>
  </si>
  <si>
    <t xml:space="preserve">      Dit tabblad is een werkblad voor het opmaken van grafieken, maar men kan er ook nuttige informatie in</t>
  </si>
  <si>
    <t xml:space="preserve">      terugvinden. Het bestaat uit drie delen:</t>
  </si>
  <si>
    <t xml:space="preserve">                       jaar. Hiermee ziet men de evolutie van de productiehoeveelheden van elk productieproces en </t>
  </si>
  <si>
    <t xml:space="preserve">                       jaar. Hiermee ziet men de evolutie van de primaire energieverbruiken van elk productieproces  </t>
  </si>
  <si>
    <t xml:space="preserve">                       en van de processen uit de nutsvoorzieningen. Tevens wordt ook het totaal energieverbruik van </t>
  </si>
  <si>
    <t xml:space="preserve">   3.3   Tabblad 'Grafieken'</t>
  </si>
  <si>
    <t>1. Evolutie totaal energieverbruik</t>
  </si>
  <si>
    <t>3. Evolutie rendementen en specifiek energieverbruik</t>
  </si>
  <si>
    <t xml:space="preserve">   3.4   Tabblad 'EPIS'</t>
  </si>
  <si>
    <t>B2: Elektriciteit input via</t>
  </si>
  <si>
    <t>B3: Ingekochte fossiele brandstof</t>
  </si>
  <si>
    <t>B4: Eigen geproduceerde fossiele brandstof</t>
  </si>
  <si>
    <t>B5: Groene energie (enkel zuiver biodeel)</t>
  </si>
  <si>
    <t>C2: Elektriciteit input via</t>
  </si>
  <si>
    <t>C3: Ingekochte fossiele brandstof</t>
  </si>
  <si>
    <t xml:space="preserve">      onderneming.</t>
  </si>
  <si>
    <t xml:space="preserve">      die grafisch uitgezet een beeld geven van de verandering van het primair energieverbruik in functie</t>
  </si>
  <si>
    <t xml:space="preserve">      van de tijd.</t>
  </si>
  <si>
    <t xml:space="preserve">% EPI </t>
  </si>
  <si>
    <t xml:space="preserve">      de onderneming en deze grafisch voorstellen. Hierbij worden de productiehoeveelheden van het </t>
  </si>
  <si>
    <t xml:space="preserve">       Er zijn twee EPI-grafieken: één voor de ganse onderneming en één per proces. Om deze laatste te zien </t>
  </si>
  <si>
    <t xml:space="preserve">       gebruikt men de schuifbalk op lijn 99. In cel C99 ziet men dan welke grafiek zal getekend worden. </t>
  </si>
  <si>
    <t xml:space="preserve">   3.4   Tabblad 'Maatregelen'</t>
  </si>
  <si>
    <t xml:space="preserve">                     •  kolom 'Totaal gerealiseerde besparing' per zekere of nieuwe maatregel</t>
  </si>
  <si>
    <t xml:space="preserve">                     •  kolom 'Verschil monitoring-plan' per zekere of nieuwe maatregel. Een positief getal betekent </t>
  </si>
  <si>
    <t>Algemeen totaal monitoringmaatregelen</t>
  </si>
  <si>
    <t xml:space="preserve">                     •  kolom 'Resultaat studie' bij '2. Maatregelen in studie' duidt aan of studies resulteerden in </t>
  </si>
  <si>
    <t xml:space="preserve">                         rendabel zijn en dus zonder gevolg blijven.  </t>
  </si>
  <si>
    <t xml:space="preserve">                         rendabele maatregelen die opgenomen werden onder '4. Nieuwe maatregelen' of dat ze niet </t>
  </si>
  <si>
    <t xml:space="preserve">                     •  kolom 'Resultaat herrekening' bij '3. Potentieel rendabele maatregelen' duidt aan of  de </t>
  </si>
  <si>
    <t xml:space="preserve">                         herrekening van een PRM met actuele gegevens uit het monitoring jaar reeds resulteerde in </t>
  </si>
  <si>
    <t xml:space="preserve">                         een rendabele maatregel die dan onder '4. Nieuwe maatregelen' werd opgenomen.</t>
  </si>
  <si>
    <t xml:space="preserve">                         Indien niet moet de PRM in het volgend monitoring jaar herrekend worden. </t>
  </si>
  <si>
    <t xml:space="preserve">       Concreet vindt men deze informatie in de volgende kolommen:</t>
  </si>
  <si>
    <t xml:space="preserve">                         besparingen. Ook hier vindt men in de kolom 'verschil monitoring-plan' van het monitoringdeel </t>
  </si>
  <si>
    <t xml:space="preserve">                         energie- en CO2-besparingen over alle jaren tot het jaar van monitoring.</t>
  </si>
  <si>
    <t xml:space="preserve">                         het jaar van monitoring.</t>
  </si>
  <si>
    <t xml:space="preserve">   2. Nadere informatie over tabbladen voor ingave van data</t>
  </si>
  <si>
    <t>RENDEMENTEN (%) bij energieoverdracht</t>
  </si>
  <si>
    <t>MWh elekt.</t>
  </si>
  <si>
    <t>GJ koeling</t>
  </si>
  <si>
    <t>GJ uit ketel</t>
  </si>
  <si>
    <t>rapport over jaar</t>
  </si>
  <si>
    <t xml:space="preserve">       Grafiek 3               </t>
  </si>
  <si>
    <t>Klik op cell [A243] of [A488] (=Terug naar gebruiken)</t>
  </si>
  <si>
    <t>Tabblad specifieke verbruiken en EPI</t>
  </si>
  <si>
    <t>Deze tabbladen  bestaan uit 3 grote delen, gescheiden door horizontale rode lijnen en twee tabellen onderaan.</t>
  </si>
  <si>
    <t>Naar keuze mogen rijen en kolommen zichtbaar (Unhide) of onzichtbaar (Hide) gemaakt worden.</t>
  </si>
  <si>
    <t xml:space="preserve">           Druk op de linker muisknop en kies "Unhide" of druk op "U" </t>
  </si>
  <si>
    <t xml:space="preserve">           Druk op de linker muisknop en kies "Hide" of druk op "H" </t>
  </si>
  <si>
    <t>Klik op cell  [A488] (=Terug naar gebruiken)</t>
  </si>
  <si>
    <t>Invullen productiehoeveelheden en eenheden.</t>
  </si>
  <si>
    <t xml:space="preserve">Merk op dat de eenheden automatisch worden aangevuld in kolom B. </t>
  </si>
  <si>
    <t xml:space="preserve">Grafiek 2               </t>
  </si>
  <si>
    <t>Terug</t>
  </si>
  <si>
    <t>Naar 2014</t>
  </si>
  <si>
    <t>Naar 2015</t>
  </si>
  <si>
    <t>Naar 2016</t>
  </si>
  <si>
    <t>Naar 2017</t>
  </si>
  <si>
    <t>Naar 2018</t>
  </si>
  <si>
    <t>Naar 2019</t>
  </si>
  <si>
    <t>Jaar 2020</t>
  </si>
  <si>
    <t>EBU</t>
  </si>
  <si>
    <t>EGH</t>
  </si>
  <si>
    <t>FLEX</t>
  </si>
  <si>
    <t>niet</t>
  </si>
  <si>
    <t xml:space="preserve">nieuw </t>
  </si>
  <si>
    <t>AK</t>
  </si>
  <si>
    <t>BF</t>
  </si>
  <si>
    <t>CA</t>
  </si>
  <si>
    <t>CV</t>
  </si>
  <si>
    <t>DQ</t>
  </si>
  <si>
    <t>EL</t>
  </si>
  <si>
    <t>FG</t>
  </si>
  <si>
    <t>GB</t>
  </si>
  <si>
    <t xml:space="preserve"> deze velden niet overschrijven (worden gebruikt in het rekenblad)</t>
  </si>
  <si>
    <t>Het grijze veld "HIDEN" om verwarring te voorkomen</t>
  </si>
  <si>
    <t>S</t>
  </si>
  <si>
    <t>P</t>
  </si>
  <si>
    <r>
      <t>Besparing ton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/jaar</t>
    </r>
  </si>
  <si>
    <r>
      <t xml:space="preserve">IRR </t>
    </r>
    <r>
      <rPr>
        <b/>
        <sz val="10"/>
        <rFont val="Calibri"/>
        <family val="2"/>
        <scheme val="minor"/>
      </rPr>
      <t>(%)</t>
    </r>
  </si>
  <si>
    <t xml:space="preserve"> Navigatie</t>
  </si>
  <si>
    <t xml:space="preserve">    </t>
  </si>
  <si>
    <t xml:space="preserve">                    Beide tabellen worden gebruikt als uitvalmenu.</t>
  </si>
  <si>
    <r>
      <t xml:space="preserve">                    </t>
    </r>
    <r>
      <rPr>
        <b/>
        <u/>
        <sz val="11"/>
        <rFont val="Calibri"/>
        <family val="2"/>
        <scheme val="minor"/>
      </rPr>
      <t>Opmerking</t>
    </r>
    <r>
      <rPr>
        <sz val="11"/>
        <rFont val="Calibri"/>
        <family val="2"/>
        <scheme val="minor"/>
      </rPr>
      <t xml:space="preserve">: dieselolie, lichte stookolie en huisbrandolie vallen onder gasolie. Het staat de </t>
    </r>
  </si>
  <si>
    <t xml:space="preserve">                    tabellen.</t>
  </si>
  <si>
    <t xml:space="preserve">                In de cellen A16 tot A69 kan men de toegevoegde brandstoffen dan selecteren via het uitvalmenu.</t>
  </si>
  <si>
    <t xml:space="preserve">    2.2.3.2   Jaarlijks in te vullen tijdens de monitoring</t>
  </si>
  <si>
    <t xml:space="preserve">    2.3.1   Structuur tabblad 'Maatregelen'</t>
  </si>
  <si>
    <t xml:space="preserve">                  maatregel van toepassing is. Men kan hier gebruik maken van een uitvalmenu.</t>
  </si>
  <si>
    <t xml:space="preserve">                  nutsvoorzieningen oplevert, naast  energiezorg. Ook hier is er een uitvalmenu.</t>
  </si>
  <si>
    <t xml:space="preserve">                •  In cel C72 tot C87: de invoer (+) of uitvoer (-) van afgeleide energiedragers.</t>
  </si>
  <si>
    <t xml:space="preserve">                    voorzieningen en productie </t>
  </si>
  <si>
    <t xml:space="preserve">                      en per jaar zodat de evolutie zichtbaar wordt.</t>
  </si>
  <si>
    <t xml:space="preserve">      Dit tabblad geeft de resultaten weer in grafische vorm. </t>
  </si>
  <si>
    <t xml:space="preserve">      Men vindt hier drie resultaten in grafiekvorm:</t>
  </si>
  <si>
    <t xml:space="preserve">                       Deze grafieken worden per  twaalf weergegeven voor de rendementen en/of voor de </t>
  </si>
  <si>
    <t xml:space="preserve">      laatste gemonitord jaar als wegingsfactor gebruikt: men berekent het energieverbruik van alle jaren </t>
  </si>
  <si>
    <t xml:space="preserve">      voorafgaand aan het monitoringjaar door de som te maken van de specifieke verbruiken van de </t>
  </si>
  <si>
    <t xml:space="preserve">      Daarna deelt men al de bekomen jaarverbruiken door het berekend jaarverbruik van het referentiejaar </t>
  </si>
  <si>
    <t xml:space="preserve">      Merk op dat een EPI-grafiek voor het totaal jaarlijks energieverbruik bij gebruik van een nieuw </t>
  </si>
  <si>
    <t xml:space="preserve">      monitoringjaar zal verschillen van deze van het vorig monitoring jaar omdat het energieverbruik van het </t>
  </si>
  <si>
    <t xml:space="preserve">      referentiejaar - waardoor men deelt -  beïnvloed wordt door de productiehoeveelheden van het </t>
  </si>
  <si>
    <t xml:space="preserve">       per jaar. Daarnaast geeft het aan of en hoeveel het uitvoeren van zekere en nieuwe maatregelen in </t>
  </si>
  <si>
    <t xml:space="preserve">                         hoeveel energie er in alle jaren van de EBO tot het jaar van monitoring meer (+) of minder (-) </t>
  </si>
  <si>
    <t xml:space="preserve">                         In het gele monitoringdeel staan dan de werkelijke besparingen evenals het verschil tussen </t>
  </si>
  <si>
    <t xml:space="preserve">                         plan en werkelijkheid: positief is beter dan gepland, negatief betekent onder de </t>
  </si>
  <si>
    <t xml:space="preserve">                         planverwachtingen.</t>
  </si>
  <si>
    <t>GJ in olie</t>
  </si>
  <si>
    <t>Totale inkoop</t>
  </si>
  <si>
    <t>Totaal verbruik</t>
  </si>
  <si>
    <t>A6: Balansen afgeleide energiedragers</t>
  </si>
  <si>
    <t>Totale transfer</t>
  </si>
  <si>
    <t>B6: Balansen afgeleide energiedragers</t>
  </si>
  <si>
    <t>Totale emissie</t>
  </si>
  <si>
    <t>Energiebesparing (GJp/j)</t>
  </si>
  <si>
    <t>aanpassing : jaartal enkel in te vullen op jaar zelf</t>
  </si>
  <si>
    <t xml:space="preserve">      processen vermenigvuldigd met de productiehoeveelheden van het monitoringjaar. </t>
  </si>
  <si>
    <t>Dit tabblad geef een overzicht van de jaren 2013 tot 2020.</t>
  </si>
  <si>
    <t>[Naar jaartal 2013]</t>
  </si>
  <si>
    <t xml:space="preserve">       Ook in sommige rijen vindt men informatie terug over de maatregelen:</t>
  </si>
  <si>
    <t xml:space="preserve"> Elektriciteit via stoom
turbine</t>
  </si>
  <si>
    <t>Stoom
ketels</t>
  </si>
  <si>
    <t>Motorbenzine (ton)</t>
  </si>
  <si>
    <t>Vloeibare petroleumgas(ton)</t>
  </si>
  <si>
    <t>Gebouwen</t>
  </si>
  <si>
    <t>Warmte invoer</t>
  </si>
  <si>
    <t>Warmte Uitvoer</t>
  </si>
  <si>
    <t xml:space="preserve">GJ </t>
  </si>
  <si>
    <t>LPG liq.(m³ )</t>
  </si>
  <si>
    <t>Methaan vap.(Nm³ )</t>
  </si>
  <si>
    <t>EBP</t>
  </si>
  <si>
    <t>Utilities</t>
  </si>
  <si>
    <t>Resultaat studie
(Nieuwe maatregel of stop)</t>
  </si>
  <si>
    <t>Potentiële besparing 
(GJ-prim/j)</t>
  </si>
  <si>
    <t xml:space="preserve">Is nieuw of komt van Studie-i of PRM-j </t>
  </si>
  <si>
    <t>IRR (%)</t>
  </si>
  <si>
    <t>Resultaat herrekening 
(Nieuwe maatregel of niet)</t>
  </si>
  <si>
    <t xml:space="preserve">Handleiding invullen </t>
  </si>
  <si>
    <t xml:space="preserve">Handleiding 
Resultaten </t>
  </si>
  <si>
    <t>Naar 2020</t>
  </si>
  <si>
    <t>budget
 (k€)</t>
  </si>
  <si>
    <t>budget (k€)</t>
  </si>
  <si>
    <t>Overzicht</t>
  </si>
  <si>
    <t>Energie
overdracht</t>
  </si>
  <si>
    <t>Verbruikers
nuts
voorziening</t>
  </si>
  <si>
    <t>Verbruikers
processen</t>
  </si>
  <si>
    <t xml:space="preserve">Energie intensief                       </t>
  </si>
  <si>
    <t xml:space="preserve">Niet energie intensief                          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</si>
  <si>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</si>
  <si>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</si>
  <si>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</si>
  <si>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</si>
  <si>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</si>
  <si>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</si>
  <si>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</si>
  <si>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</si>
  <si>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</si>
  <si>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</si>
  <si>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</si>
  <si>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</si>
  <si>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</si>
  <si>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</si>
  <si>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</si>
  <si>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</si>
  <si>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</si>
  <si>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</si>
  <si>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</si>
  <si>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</si>
  <si>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</si>
  <si>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</si>
  <si>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</si>
  <si>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</si>
  <si>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</si>
  <si>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Vervangt maatregel</t>
  </si>
  <si>
    <t>Reden van stopzetting studie zonder succes  
(indien van toepassing)</t>
  </si>
  <si>
    <t>Reden van stopzetting studie zonder succes
 (indien van toepassing)</t>
  </si>
  <si>
    <t xml:space="preserve">  </t>
  </si>
  <si>
    <t>A1: activiteitsgegevens</t>
  </si>
  <si>
    <t xml:space="preserve">V </t>
  </si>
  <si>
    <t>AQ</t>
  </si>
  <si>
    <t>BL</t>
  </si>
  <si>
    <t>CG</t>
  </si>
  <si>
    <t>DB</t>
  </si>
  <si>
    <t>DW</t>
  </si>
  <si>
    <t xml:space="preserve">vervangen door flexibele maatregel </t>
  </si>
  <si>
    <t>Chemie</t>
  </si>
  <si>
    <t>Voeding</t>
  </si>
  <si>
    <t>Papier</t>
  </si>
  <si>
    <t>Textiel</t>
  </si>
  <si>
    <t>Hout</t>
  </si>
  <si>
    <t>Grafische sector</t>
  </si>
  <si>
    <t>Kunststoffen</t>
  </si>
  <si>
    <t>Glas</t>
  </si>
  <si>
    <t>Mengvoeders</t>
  </si>
  <si>
    <t>Keramische sector</t>
  </si>
  <si>
    <t>Gemiddeld rendement stoomgeneratie</t>
  </si>
  <si>
    <t>WKK-1</t>
  </si>
  <si>
    <t>WKK-2</t>
  </si>
  <si>
    <t>Warm water ketel</t>
  </si>
  <si>
    <t>Gemiddeld rendement warm water generatie</t>
  </si>
  <si>
    <t>Gemiddeld rendement elektriciteitgeneratie</t>
  </si>
  <si>
    <t>Temperatuur stoom uit WKK</t>
  </si>
  <si>
    <t>Temperatuur warm water uit WKK</t>
  </si>
  <si>
    <t>AEX</t>
  </si>
  <si>
    <t>Carnotfactor stoom</t>
  </si>
  <si>
    <t>Carnotfactor warm water</t>
  </si>
  <si>
    <t>T-st WKK1</t>
  </si>
  <si>
    <t>T-ww WKK1</t>
  </si>
  <si>
    <t>T-st WKK2</t>
  </si>
  <si>
    <t>T-ww WKK2</t>
  </si>
  <si>
    <t xml:space="preserve">      gedeeld door het overeenkomstig specifiek energieverbruik in het referentiejaar. </t>
  </si>
  <si>
    <t>Behaalde COP</t>
  </si>
  <si>
    <t>Berekende conversiefactor naar primaire energie</t>
  </si>
  <si>
    <t>Referentie COP waarbij conversiefactor = 1</t>
  </si>
  <si>
    <t>Referentie persdruk(bara) waarbij conversiefactor = 0,1</t>
  </si>
  <si>
    <t>Werkelijke persdruk (bara)</t>
  </si>
  <si>
    <t>Berekende conversiefactor (kWh/Nm³)</t>
  </si>
  <si>
    <t>Druk (bara)</t>
  </si>
  <si>
    <t>Omrekening naar primair via eigen rendement</t>
  </si>
  <si>
    <t>Rendement windmolen of PV-cellen</t>
  </si>
  <si>
    <t>Elektriciteit inkoop of eigen bio-opwekking (WM of FV)</t>
  </si>
  <si>
    <t xml:space="preserve">                   het geval. Deze kolom kan men niet invullen, maar ze wordt automatisch berekend.</t>
  </si>
  <si>
    <t xml:space="preserve">                   Voorbeelden zijn:</t>
  </si>
  <si>
    <t xml:space="preserve">                activiteit van dit productieproces wordt uitgedrukt.</t>
  </si>
  <si>
    <r>
      <t>Besparing 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/jaar</t>
    </r>
  </si>
  <si>
    <t xml:space="preserve">  5. Flexibele maatregelen</t>
  </si>
  <si>
    <t xml:space="preserve">              1.  Elk van de tabbladen '2014' tot '2020' heeft dezelfde structuur en bevat drie grote blokken, die </t>
  </si>
  <si>
    <t xml:space="preserve">   3.1   Tabbladen '2014 tot 2020'</t>
  </si>
  <si>
    <t xml:space="preserve">                  1. Een overzicht van de productiehoeveelheden per kolom uit de tabbladen 2014 tot 2020 en per </t>
  </si>
  <si>
    <t xml:space="preserve">                  2. Een overzicht van het primair energieverbruik per kolom uit de tabbladen 2014 tot 2020 en per </t>
  </si>
  <si>
    <t xml:space="preserve">                      en in productie. Deze data zijn eveneens weergegeven per kolom uit de tabbladen 2014 tot 2020 </t>
  </si>
  <si>
    <t xml:space="preserve">                  3. De  evolutie van 2014 tot het laatste jaar van monitoring en ultiem 2020 van:</t>
  </si>
  <si>
    <t xml:space="preserve">      (2014). De EPI van het referentiejaar is dus steeds 100%.</t>
  </si>
  <si>
    <t>Naar 
Vorige jaren</t>
  </si>
  <si>
    <t>Overzicht 2014-2020</t>
  </si>
  <si>
    <t>vorige jaren</t>
  </si>
  <si>
    <t>-&gt; Lay-out</t>
  </si>
  <si>
    <t>-&gt; Tabblad vorige jaren.</t>
  </si>
  <si>
    <t>-&gt; Tabbladen  "2014" tot "2020"</t>
  </si>
  <si>
    <t>-&gt; Tabblad "overzicht"</t>
  </si>
  <si>
    <t>-&gt; Tabblad "Grafieken"</t>
  </si>
  <si>
    <t>-&gt; Tabblad specifieke verbruiken en EPI</t>
  </si>
  <si>
    <t>-&gt; Tabblad Maatregelen</t>
  </si>
  <si>
    <t>-&gt; Betekenis van afkortingen en uitdrukkingen</t>
  </si>
  <si>
    <t>-&gt; Melden problemen</t>
  </si>
  <si>
    <t>Lay-out out Tabblad  "2014" tot "2020"</t>
  </si>
  <si>
    <t>B46</t>
  </si>
  <si>
    <t>B94</t>
  </si>
  <si>
    <t>B140</t>
  </si>
  <si>
    <t>B173</t>
  </si>
  <si>
    <t>B216</t>
  </si>
  <si>
    <t>B304</t>
  </si>
  <si>
    <t>B263</t>
  </si>
  <si>
    <t>Op elk tabblad met een jaartal (2014 tot 2020) staan op de bovenste rij en boven elke tabel navigatietoetsen.</t>
  </si>
  <si>
    <t>Ga naar tabblad 2014</t>
  </si>
  <si>
    <t>B420</t>
  </si>
  <si>
    <t>-&gt; Aanpassen Lay-out</t>
  </si>
  <si>
    <t>B335</t>
  </si>
  <si>
    <t>B455</t>
  </si>
  <si>
    <t>Per jaar wordt een ander tabblad gebruikt.         (Tabbladen 2014 tot 2020)</t>
  </si>
  <si>
    <t xml:space="preserve">   1) Ingaven van verbruiken (Rij 6 tot Rij 88). Dit deel heeft een licht grijze achtergrond.</t>
  </si>
  <si>
    <t xml:space="preserve">   2) Omzetting van de verbruiken naar GJ (Rij 90 tot Rij 180). Dit deel heeft een grijze achtergrond.</t>
  </si>
  <si>
    <t xml:space="preserve">   3)  Berekenen van CO2 (Rij 182 tot Rij 239). Dit deel heeft een beige achtergrond</t>
  </si>
  <si>
    <t xml:space="preserve">   4) Tabel "Brandstoftabel": Deze tabel bevat reeds enkele standaardwaarden voor brandstoffen, maar kan verder aangevuld worden.</t>
  </si>
  <si>
    <t xml:space="preserve">   5) Tabel "Energiedrager": deze tabel geeft voor enkele standaardenergiedragers de conversiefactor. Deze tabel kan aangevuld worden met extra energiedragers.</t>
  </si>
  <si>
    <t xml:space="preserve">  1) Kolommen "A" tot "C": Dit is de beschrijving van de brandstoffen en energiedragers</t>
  </si>
  <si>
    <t xml:space="preserve">                     1) de productiehoeveelheden</t>
  </si>
  <si>
    <t xml:space="preserve">                     2) de primaire energiehoeveelheden</t>
  </si>
  <si>
    <t xml:space="preserve">                     3) de specifieke energie</t>
  </si>
  <si>
    <t>Door een getal van 1 to 39 in het gele vakje [F55]  in te geven worden de 6 opeenvolgende grafieken afgebeeld,</t>
  </si>
  <si>
    <t xml:space="preserve">beginnend bij het ingegeven nummer. </t>
  </si>
  <si>
    <t xml:space="preserve">  1) zekere maatregelen</t>
  </si>
  <si>
    <t xml:space="preserve">  2) Maatregelen in studie</t>
  </si>
  <si>
    <t xml:space="preserve">  3) Potentieel rendabele maatregelen</t>
  </si>
  <si>
    <t xml:space="preserve">  4) Nieuwe maatregelen</t>
  </si>
  <si>
    <t xml:space="preserve"> Selecteer de rijen vlak voor en vlak na de zichtbaar te maken rijen. </t>
  </si>
  <si>
    <t xml:space="preserve"> Hoe: Zet de cursor op het Rij-nummers links van kolom "A" op de rij met 1 nummer minder dan de zichtbaar te maken rij. </t>
  </si>
  <si>
    <t xml:space="preserve"> Selecteer de onzichtbaar te maken rijen. </t>
  </si>
  <si>
    <t xml:space="preserve"> Hoe: Zet de cursor op het Rij-nummers links van kolom "A" op de eerste rij die onzichtbaar dienen te worden. </t>
  </si>
  <si>
    <t xml:space="preserve"> Selecteer de kolom vlak voor en vlak na de zichtbaar te maken kolom. </t>
  </si>
  <si>
    <t xml:space="preserve"> Hoe: Zet de cursor op het kolombalk (boven rij 1) , net links van de zichtbaar te maken kolom.</t>
  </si>
  <si>
    <t xml:space="preserve"> Selecteer de onzichtbaar te maken kolommen. </t>
  </si>
  <si>
    <t xml:space="preserve"> Hoe: Zet de cursor op de eerste kolom die onzichtbaar dient te worden. </t>
  </si>
  <si>
    <t>GJ                                                Giga Joule= 10E9 Joule</t>
  </si>
  <si>
    <t>kJ                                                 kilo Joule=10E3 Joule</t>
  </si>
  <si>
    <t>kWh                                            Kilo Watt uur =3,6 MJ</t>
  </si>
  <si>
    <t>MJ                                               Mega Joule=10E6 Joule</t>
  </si>
  <si>
    <t>MWh                                          Mega Watt uur= 3,6 GJ</t>
  </si>
  <si>
    <t>Nm³                                            Normaal kubieke meter</t>
  </si>
  <si>
    <t>PJ                                                 Peta Joule= 10E15 Joule</t>
  </si>
  <si>
    <t>Primaire energie                     Energie omgerekend naar de plaats van opwekking.</t>
  </si>
  <si>
    <t>Secundaire energie                Energie zoals geleverd aan het bedrijf (bvb : elektriciteit uit het net, stoom van een ander bedrijf …)</t>
  </si>
  <si>
    <t>Specifieke energie                  Energie per productie-eenheid</t>
  </si>
  <si>
    <t>TJ                                                Tera Joule= 10E12 Joule</t>
  </si>
  <si>
    <t>WKK                                           Warmte Kracht Koppeling</t>
  </si>
  <si>
    <t>EBO                                            Energie Beleids Overeenkomst</t>
  </si>
  <si>
    <t>EPI                                              Energie Prestatie Index</t>
  </si>
  <si>
    <t>MWh-bvw                                  MWh uitgedrukt in Bovenste  Verbranding Waarde</t>
  </si>
  <si>
    <t>MWh-ovw                                  MWh uitgedrukt in Onderste verbrandingswaarde</t>
  </si>
  <si>
    <t>-&gt; Eerste maal invullen rekenbladen</t>
  </si>
  <si>
    <t>-&gt; Jaarlijks Invullen rekenbladen</t>
  </si>
  <si>
    <t>B485</t>
  </si>
  <si>
    <t xml:space="preserve">  In kolommen S tot BK kunnen op rij 8 de productieaantallen ingevuld worden (Gele velden)</t>
  </si>
  <si>
    <t xml:space="preserve">  In kolommen S tot BK kunnen op rij 9 de bedrijfseigen eenheden ingevuld worden (Gele velden)</t>
  </si>
  <si>
    <t xml:space="preserve">  Invullen brandstoffen</t>
  </si>
  <si>
    <t xml:space="preserve">     In Cellen [A58] tot [A69] kunnen de eigen aangemaakte fossiele brandstoffen via een dropdown menu gekozen worden.</t>
  </si>
  <si>
    <t xml:space="preserve">     In Cellen [A46] tot [A55] kunnen de bio brandstoffen via een dropdown menu gekozen worden.</t>
  </si>
  <si>
    <t xml:space="preserve"> Invullen verbruiken</t>
  </si>
  <si>
    <t xml:space="preserve">    In cel [D12] wordt de ingekochte elektriciteit ingevuld</t>
  </si>
  <si>
    <t xml:space="preserve">    In de cellen [D17] tot [BK] worden de gebruikte energieverbruiken ingevuld proces per proces in de eenheden van kolom B.</t>
  </si>
  <si>
    <t xml:space="preserve"> Invullen energiedragers</t>
  </si>
  <si>
    <t xml:space="preserve">    De Cellen [A72] tot [A77] bevatten enkele vaste energiedragers. Deze cellen zijn niet aanpasbaar.</t>
  </si>
  <si>
    <t xml:space="preserve">    De Cellen [A78] tot [A87] kunnen gebruikt worden om bijkomende energiedragers uit "energiedragers tabel" te selecteren.</t>
  </si>
  <si>
    <t xml:space="preserve">    In cel [D72] tot [BK 87] worden de onderlinge energie-uitwisselingen weergegeven</t>
  </si>
  <si>
    <t xml:space="preserve">    Negatieve waarden zijn leveringen van het proces aan de energiedrager.</t>
  </si>
  <si>
    <t xml:space="preserve">    Positieve waarden zijn verbruiken van het proces van de energiedrager.</t>
  </si>
  <si>
    <t>Melding problemen</t>
  </si>
  <si>
    <t>B530</t>
  </si>
  <si>
    <t>Vastgestelde fouten in het programma kunnen gemeld worden bij het VBBV@vbbv.be</t>
  </si>
  <si>
    <t>zodat we zo snel mogelijk de problemen kunnen aanpassen.</t>
  </si>
  <si>
    <t>Voor problemen met het invullen neemt u best contact op met uw verificateur</t>
  </si>
  <si>
    <t xml:space="preserve"> geef telkens aan welke fout vastgesteld is en indien mogelijk op welke locatie (tabblad en Cell)</t>
  </si>
  <si>
    <t>Hetzelfde kan bereikt worden door de blauwe schuifbalk rechts van cel [F69] te gebruiken.</t>
  </si>
  <si>
    <t>Met behulp van de groene knoppen kunnen de grafieken beperkt worden tot het laatste representatieve jaar.</t>
  </si>
  <si>
    <t xml:space="preserve">Scrollen door "Utilities" en "Processen " kan met behulp van de GROENE schuifbalk. </t>
  </si>
  <si>
    <r>
      <t xml:space="preserve">De </t>
    </r>
    <r>
      <rPr>
        <u/>
        <sz val="12"/>
        <color rgb="FF244062"/>
        <rFont val="Calibri"/>
        <family val="2"/>
        <scheme val="minor"/>
      </rPr>
      <t>eerste drie delen (Blauwe velden)</t>
    </r>
    <r>
      <rPr>
        <sz val="12"/>
        <color rgb="FF244062"/>
        <rFont val="Calibri"/>
        <family val="2"/>
        <scheme val="minor"/>
      </rPr>
      <t xml:space="preserve"> dienen ingevuld te worden op basis van het energieplan voor het EBO</t>
    </r>
  </si>
  <si>
    <t xml:space="preserve">  1) De blauwe velden</t>
  </si>
  <si>
    <r>
      <t xml:space="preserve">  2) De groene en </t>
    </r>
    <r>
      <rPr>
        <b/>
        <sz val="12"/>
        <color rgb="FF244062"/>
        <rFont val="Calibri"/>
        <family val="2"/>
        <scheme val="minor"/>
      </rPr>
      <t>gele</t>
    </r>
    <r>
      <rPr>
        <sz val="12"/>
        <color rgb="FF244062"/>
        <rFont val="Calibri"/>
        <family val="2"/>
        <scheme val="minor"/>
      </rPr>
      <t xml:space="preserve"> velden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</si>
  <si>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blauwe velden</t>
    </r>
    <r>
      <rPr>
        <sz val="12"/>
        <color rgb="FF244062"/>
        <rFont val="Calibri"/>
        <family val="2"/>
        <scheme val="minor"/>
      </rPr>
      <t xml:space="preserve"> dienen eenmalig ingevuld te worden op basis van het goedgekeurde energieplan.</t>
    </r>
  </si>
  <si>
    <r>
      <t xml:space="preserve">De </t>
    </r>
    <r>
      <rPr>
        <u/>
        <sz val="12"/>
        <color rgb="FF244062"/>
        <rFont val="Calibri"/>
        <family val="2"/>
        <scheme val="minor"/>
      </rPr>
      <t>groene velden</t>
    </r>
    <r>
      <rPr>
        <sz val="12"/>
        <color rgb="FF244062"/>
        <rFont val="Calibri"/>
        <family val="2"/>
        <scheme val="minor"/>
      </rPr>
      <t xml:space="preserve"> zijn automatische doorverbindingen. Deze zijn beschermd (protected)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</si>
  <si>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</t>
    </r>
    <r>
      <rPr>
        <u/>
        <sz val="12"/>
        <color rgb="FF244062"/>
        <rFont val="Calibri"/>
        <family val="2"/>
        <scheme val="minor"/>
      </rPr>
      <t xml:space="preserve"> velden</t>
    </r>
    <r>
      <rPr>
        <sz val="12"/>
        <color rgb="FF244062"/>
        <rFont val="Calibri"/>
        <family val="2"/>
        <scheme val="minor"/>
      </rPr>
      <t xml:space="preserve"> dienen jaarlijks ingevuld te worden.</t>
    </r>
  </si>
  <si>
    <r>
      <t xml:space="preserve">De </t>
    </r>
    <r>
      <rPr>
        <b/>
        <u/>
        <sz val="12"/>
        <color rgb="FF244062"/>
        <rFont val="Calibri"/>
        <family val="2"/>
        <scheme val="minor"/>
      </rPr>
      <t>gele velden</t>
    </r>
    <r>
      <rPr>
        <sz val="12"/>
        <color rgb="FF244062"/>
        <rFont val="Calibri"/>
        <family val="2"/>
        <scheme val="minor"/>
      </rPr>
      <t xml:space="preserve"> bij "nieuwe maatregelen" dienen indien van toepassing bij de jaarlijkse monitoring ingevuld te worden.</t>
    </r>
  </si>
  <si>
    <r>
      <rPr>
        <b/>
        <sz val="12"/>
        <color rgb="FF244062"/>
        <rFont val="Calibri"/>
        <family val="2"/>
        <scheme val="minor"/>
      </rPr>
      <t>Opmerking</t>
    </r>
    <r>
      <rPr>
        <sz val="12"/>
        <color rgb="FF244062"/>
        <rFont val="Calibri"/>
        <family val="2"/>
        <scheme val="minor"/>
      </rPr>
      <t xml:space="preserve"> :verdere omrekeningen gebeuren automatisch in de Worksheet</t>
    </r>
  </si>
  <si>
    <t>Volgende gele cellen dienen ingevuld te worden:</t>
  </si>
  <si>
    <t>B6        de naam van het bedrijf</t>
  </si>
  <si>
    <t>B7        de sector (via een drop-down menu te selecteren)</t>
  </si>
  <si>
    <t xml:space="preserve">B8        Het VER of Bedrijfsnummer (indien de file begint met het VER/bedrijfsnummer wordt dit </t>
  </si>
  <si>
    <t xml:space="preserve">            Merk op dat deze Cell  niet is beveiligd zodat de formule kan overschreven worden. </t>
  </si>
  <si>
    <t xml:space="preserve">            Reset van de standaard formule typ in cell B8   =LEFT(TRIM(B4);J24)</t>
  </si>
  <si>
    <t>Cellen B18 tot B23 bevatten de totale primaire energie van de jaren 2008-2013</t>
  </si>
  <si>
    <t>Cellen D18 tot D23 bevatten de totale CO2 emissies van de jaren 2008-2013</t>
  </si>
  <si>
    <t>B24 en D24 worden automatisch vanuit de link met TAB 2014 ingevuld.</t>
  </si>
  <si>
    <t xml:space="preserve">             automatisch ingevuld: (zolang de formule niet overscheven werd). </t>
  </si>
  <si>
    <t xml:space="preserve">               File format XXX-filenaam of XXX filenaam</t>
  </si>
  <si>
    <t>Merk op : voor automatische invulling moet na het nummer een spatie of een -teken staan.</t>
  </si>
  <si>
    <t xml:space="preserve">  2) Kolommen "D" tot "O" (Blauwe velden in rij 3): Dit zijn de energiedragers-opwekkers. Deze kolommen zijn gereserveerd.</t>
  </si>
  <si>
    <t xml:space="preserve">  3) Kolommen "P" tot "R" (groene velden in rij 3): Dit zijn de nutsvoorzieningen door bedrijf toe te voegen indien nodig.</t>
  </si>
  <si>
    <t xml:space="preserve">  4) Kolommen "T" tot V" (Blauwe velden in rij 3): Dit zijn de verbruikers van de nutsvoorzieningen </t>
  </si>
  <si>
    <t xml:space="preserve">  5) Kolom "W" (Groen veld in rij 3): Dit is de verbruiker van de nutsvoorzieningen door het bedrijf in te vullen indien nodig</t>
  </si>
  <si>
    <t xml:space="preserve">  6) Kolommen "AA" tot "BS" (Groene velden in rij 3): Hierin kunnen de eigen processen worden ingevuld.</t>
  </si>
  <si>
    <t xml:space="preserve">  7) Kolommen "Y" en "Z" : worden gebruikt voor restprocessen en gebouwen</t>
  </si>
  <si>
    <t xml:space="preserve">  8) Kolommen "BW" tot "GG": De Cellen [BW6] tot [GG239] zijn te gebruiken als notablok (Unprotected).</t>
  </si>
  <si>
    <t xml:space="preserve">         Grafiek 1:             Geeft de totale CO2 uitstoot per jaar</t>
  </si>
  <si>
    <t xml:space="preserve">         Grafiek 2:             Geeft het totaal energieverbruik per jaar</t>
  </si>
  <si>
    <t xml:space="preserve">         Grafiek 3 tot 8:   Geeft de evolutie van de energieopwekkers en nutsvoorzieningen over de jaren</t>
  </si>
  <si>
    <t xml:space="preserve">         Grafiek 9 tot 14: Geeft de evolutie van de processen over de jaren.</t>
  </si>
  <si>
    <t xml:space="preserve">    Grafiek1:  Geeft de specifieke verbruiken van een individueel proces. </t>
  </si>
  <si>
    <t xml:space="preserve">    Grafiek2:  Geeft de EPI van het totaal weer.</t>
  </si>
  <si>
    <t>-&gt; gebruik helpfunctie</t>
  </si>
  <si>
    <t>B560</t>
  </si>
  <si>
    <t>Helpfunctie</t>
  </si>
  <si>
    <t>Maak een selectie van de items (groen) in het rode vierkant links</t>
  </si>
  <si>
    <t xml:space="preserve">     In Cellen [A17] tot [A43] kunnen de aangekochte fossiele brandstoffen via een dropdown menu gekozen worden.</t>
  </si>
  <si>
    <t xml:space="preserve">    In cel [D68] wordt de elektriciteit van de windmolen ingevuld (enkel wanneer deze rechtstreeks levert aan het bedrijf).</t>
  </si>
  <si>
    <t xml:space="preserve">    In cel [D69] wordt de  elektriciteit van de fotovoltaïsche zonnecellen ingevuld. (enkel wanneer deze rechtstreeks leveren aan het bedrijf)</t>
  </si>
  <si>
    <t>activiteitseenheid</t>
  </si>
  <si>
    <t>EBO nummer</t>
  </si>
  <si>
    <t>Sector</t>
  </si>
  <si>
    <t>Naam vestiging</t>
  </si>
  <si>
    <t>VER/Niet VER</t>
  </si>
  <si>
    <t>File naam</t>
  </si>
  <si>
    <t>Sectorfederatie</t>
  </si>
  <si>
    <t>Primair energieverbruik       (in GJp)</t>
  </si>
  <si>
    <t>zelf opgewekte windenergie</t>
  </si>
  <si>
    <t>zelf opgewekte zonneenergie</t>
  </si>
  <si>
    <t>rapport over</t>
  </si>
  <si>
    <r>
      <t>(TJ</t>
    </r>
    <r>
      <rPr>
        <b/>
        <vertAlign val="subscript"/>
        <sz val="11"/>
        <color theme="1"/>
        <rFont val="Calibri"/>
        <family val="2"/>
        <scheme val="minor"/>
      </rPr>
      <t>prim</t>
    </r>
    <r>
      <rPr>
        <b/>
        <sz val="11"/>
        <color theme="1"/>
        <rFont val="Calibri"/>
        <family val="2"/>
        <scheme val="minor"/>
      </rPr>
      <t>)</t>
    </r>
  </si>
  <si>
    <r>
      <t>Totale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-emissie (ton/j)</t>
    </r>
  </si>
  <si>
    <t>Agoria Vlaanderen</t>
  </si>
  <si>
    <t>Belgische Baksteenfederatie</t>
  </si>
  <si>
    <t>Cobelpa Vlaanderen</t>
  </si>
  <si>
    <t>Vereniging der Belgische Dakpanfabrikanten</t>
  </si>
  <si>
    <t>Fedustria</t>
  </si>
  <si>
    <t>essenscia Vlaanderen</t>
  </si>
  <si>
    <t xml:space="preserve">Fevia Vlaanderen </t>
  </si>
  <si>
    <t>Verbond van de Glasindustrie</t>
  </si>
  <si>
    <t>Belgische Petroleumfederatie</t>
  </si>
  <si>
    <t>GSV Staalindustrie Verbond</t>
  </si>
  <si>
    <t>Bedrijfsgroepering Zandgroeven</t>
  </si>
  <si>
    <t>VOKA</t>
  </si>
  <si>
    <t>Febelgra</t>
  </si>
  <si>
    <t xml:space="preserve">Bemefa </t>
  </si>
  <si>
    <t xml:space="preserve">Fetra </t>
  </si>
  <si>
    <t>1. Totale activiteit/productie</t>
  </si>
  <si>
    <t>A2: Elektriciteit</t>
  </si>
  <si>
    <t>Historiek: verbruik in de 5 voorgaande jaren</t>
  </si>
  <si>
    <t xml:space="preserve">2014 is het referentiejaar </t>
  </si>
  <si>
    <t>Potentiële besparing (GJp/j)</t>
  </si>
  <si>
    <t>Jaar studie afgewerkt</t>
  </si>
  <si>
    <t>budget 
(k€)</t>
  </si>
  <si>
    <t>Gepland jaar van realisatie</t>
  </si>
  <si>
    <t>Gepland jaar  studie af</t>
  </si>
  <si>
    <t>Algemeen totaal - Maatregelen</t>
  </si>
  <si>
    <t>Investering (k€)</t>
  </si>
  <si>
    <t>Algemeen totaal
Monitoring maatregelen</t>
  </si>
  <si>
    <t>Jaar van inzet</t>
  </si>
  <si>
    <r>
      <t xml:space="preserve">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 xml:space="preserve"> Besparing 
(ton/jaar)</t>
    </r>
  </si>
  <si>
    <t>Energiebesparing (GJp/jaar)</t>
  </si>
  <si>
    <t>Geraamde energiebesparing (GJp/jaar)</t>
  </si>
  <si>
    <t>Gerealiseerde besparing (GJp/jaar)</t>
  </si>
  <si>
    <t>Totaal Flexibele maatregelen</t>
  </si>
  <si>
    <t xml:space="preserve">   1. Algemene informatie </t>
  </si>
  <si>
    <t xml:space="preserve">                jaarlijks (bij de monitoring) de energieverbruiken op zoals verder in detail wordt uitgelegd.</t>
  </si>
  <si>
    <t xml:space="preserve">                Het eerste jaar 2014 wordt als referentiejaar ingevuld bij indiening van het energieplan.</t>
  </si>
  <si>
    <t xml:space="preserve">              Op lijn 9 &amp; 10 selecteert u de correcte VER status van uw bedrijf.</t>
  </si>
  <si>
    <t xml:space="preserve">                   op hun beurt ook dezelfde structuur hebben. Deze blokken zijn:</t>
  </si>
  <si>
    <t xml:space="preserve">                        automatisch naar primaire energieverbruiken worden omgerekend</t>
  </si>
  <si>
    <t xml:space="preserve">                     waar deze energieverbruiken van deze energiedragers worden ingegeven.  </t>
  </si>
  <si>
    <t xml:space="preserve">               hoeveelheden), het primair energieverbruik en het specifiek energieverbruik van de processen </t>
  </si>
  <si>
    <t xml:space="preserve">               of het rendement van de energieoverdrachten.</t>
  </si>
  <si>
    <t xml:space="preserve">               energieverbruik per proces en het rendement van de energieoverdrachten tonen over de </t>
  </si>
  <si>
    <t xml:space="preserve">               afgelopen jaren.</t>
  </si>
  <si>
    <t xml:space="preserve">               verhouding van het specifiek energieverbruik (SEV) in elk betreffende jaar t.o.v. het SEV in het </t>
  </si>
  <si>
    <t xml:space="preserve">               de maatregelen uit het energieplan worden ingevoerd en achteraf jaarlijks in het gele deel</t>
  </si>
  <si>
    <t xml:space="preserve">               de monitoringdata (= vooruitgang en gerealiseerde besparingen) worden ingegeven.</t>
  </si>
  <si>
    <t xml:space="preserve">               onderscheiden tabbladen van dit rekenblad en de verschillende tabbladen en informatie voor </t>
  </si>
  <si>
    <t xml:space="preserve">               het invullen van deze tabbladen.</t>
  </si>
  <si>
    <t xml:space="preserve">              verschijnt dit EBO nummer correct als de filenaam van het rekenblad correct gegeven werd.</t>
  </si>
  <si>
    <t xml:space="preserve">              Op lijn 6 en 7 vult u de naam van het bedrijf en het EBO-nummer (3 cijfers) in. Op lijn 7 </t>
  </si>
  <si>
    <t xml:space="preserve">              Voor de jaren 2010 tot 2013 vult het bedrijf eenmalig in de cellen B17 tot en met B20 het </t>
  </si>
  <si>
    <t xml:space="preserve">              werkelijk energieverbruik  (in GJp) van de ganse site in. Het verbruik voor 2014 wordt ingevuld </t>
  </si>
  <si>
    <t xml:space="preserve">              zodra het tabblad voor 2014 is ingegeven.</t>
  </si>
  <si>
    <t xml:space="preserve">                        automatisch naar geëmitteerde CO2 worden omgerekend</t>
  </si>
  <si>
    <t xml:space="preserve">                     In  de volgende groep (A6) vindt men de balansen voor secundaire energiedragers zoals </t>
  </si>
  <si>
    <t xml:space="preserve">      Het EBO rekenblad bestaat uit vijf soorten tabbladen waarvan er sommige kunnen ingevuld worden          </t>
  </si>
  <si>
    <r>
      <t xml:space="preserve">              </t>
    </r>
    <r>
      <rPr>
        <b/>
        <sz val="11"/>
        <rFont val="Calibri"/>
        <family val="2"/>
        <scheme val="minor"/>
      </rPr>
      <t xml:space="preserve"> 3.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rijen</t>
    </r>
    <r>
      <rPr>
        <sz val="11"/>
        <rFont val="Calibri"/>
        <family val="2"/>
        <scheme val="minor"/>
      </rPr>
      <t xml:space="preserve"> vanaf rij 11 bevatten vijf groepen verbruikte energieën: elektriciteit (A2),  </t>
    </r>
  </si>
  <si>
    <r>
      <t xml:space="preserve">  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 Kolom A bevat volgende onderverdelingen:</t>
    </r>
  </si>
  <si>
    <r>
      <t xml:space="preserve">                       eenheid voor deze activiteit. Deze eenheden (bvb. ton, m³, Nm³, 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,MWh, GJ of andere)</t>
    </r>
  </si>
  <si>
    <t xml:space="preserve">                               (steeds als een positief getal)</t>
  </si>
  <si>
    <t xml:space="preserve">                       biomassa, enz. Zelf opgewekte elektriciteit uit wind-of zonne-installaties wordt verplicht</t>
  </si>
  <si>
    <t xml:space="preserve">                       ingevuld in de cellen D68 of D69. </t>
  </si>
  <si>
    <t xml:space="preserve">                       Let op: bij biobrandstof geeft men enkel het 100%  groene deel in. Indien bijvoorbeeld  </t>
  </si>
  <si>
    <t xml:space="preserve">                   men beginnen met een verdeelsleutel en deze later door metingen zonodig aanpassen.</t>
  </si>
  <si>
    <r>
      <t xml:space="preserve">                   de omrekeningsfactoren naar GJ-prim, respectievelijk ton CO</t>
    </r>
    <r>
      <rPr>
        <vertAlign val="subscript"/>
        <sz val="11"/>
        <color theme="1"/>
        <rFont val="Calibri"/>
        <family val="2"/>
        <scheme val="minor"/>
      </rPr>
      <t>2.</t>
    </r>
  </si>
  <si>
    <t xml:space="preserve">                    en een tabel met conversiefactoren (naar primaire energie) voor energiedragers. </t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</si>
  <si>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Bij het invullen van dit tabblad start men - zoals uitgelegd onder 2.2.2 - bij kolom A. Men gaat  </t>
    </r>
  </si>
  <si>
    <r>
      <t xml:space="preserve">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Daarna gaat men na of men nog andere balansen voor afgeleide energiedragers wil gebruiken </t>
    </r>
  </si>
  <si>
    <t xml:space="preserve">                Cellen met een bruine achtergrond kan men niet invullen: ze worden ofwel automatisch berekend</t>
  </si>
  <si>
    <t xml:space="preserve">                of zijn niet relevant.</t>
  </si>
  <si>
    <t xml:space="preserve">                              - elektriciteitsinkoop uit het net in cel D12 (MWh)</t>
  </si>
  <si>
    <t xml:space="preserve">                              - elektriciteitsgeneratie in de vestiging via windmolens: cel D68 (MWh)</t>
  </si>
  <si>
    <t xml:space="preserve">                              - elektriciteitsgeneratie in de vestiging via fotovaltaïsche cellen: cel D69 (MWh)</t>
  </si>
  <si>
    <t xml:space="preserve">                              - activiteitsniveau in cel E8 = elektriciteitsproductie (MWh) - automatisch ingevuld</t>
  </si>
  <si>
    <t xml:space="preserve">                              - som ingekochte elektriciteit en wind/zonne-energie: cel D8 - automatisch ingevuld</t>
  </si>
  <si>
    <t xml:space="preserve">                              - geproduceerd warm water (GJ) in cel F73 (negatief)</t>
  </si>
  <si>
    <t xml:space="preserve">                         Het gaat hier over 100% groene brandstofinput. Bij gemengde brandstofinput zet men hier </t>
  </si>
  <si>
    <t xml:space="preserve">                         enkel het groene gedeelte.</t>
  </si>
  <si>
    <t xml:space="preserve">                              - geproduceerde groene elektriciteit (MWh) in cel F74 (negatief)</t>
  </si>
  <si>
    <t xml:space="preserve">                              - activiteitsniveau in cel F8: som warmte plus elektriciteit (GJ) - automatisch ingevuld</t>
  </si>
  <si>
    <t xml:space="preserve">                              - input brandstof in cellen H17 (N17) tot H67 (N67) in de juiste eenheid per brandstof</t>
  </si>
  <si>
    <t xml:space="preserve">                              - geproduceerd warm water (GJ) in cel H73 of N73 (negatief)</t>
  </si>
  <si>
    <t xml:space="preserve">                              - geproduceerde elektriciteit (MWh) in cel H74 of N74 (negatief)</t>
  </si>
  <si>
    <t xml:space="preserve">                              - temperatuur geproduceerde stoom (°C) in cel H11 (N11) </t>
  </si>
  <si>
    <t xml:space="preserve">                              - temperatuur geproduceerd warm water (°C) in cel H12 (N12) </t>
  </si>
  <si>
    <t xml:space="preserve">                              - productiehoeveelheid in cel J8: automatisch berekend</t>
  </si>
  <si>
    <t xml:space="preserve">                              - input brandstof in cellen K17 tot K67 in de juiste eenheid per brandstof</t>
  </si>
  <si>
    <t xml:space="preserve">                              - geproduceerde hoeveelheid thermische olie (GJ) in cel K77 (negatief)</t>
  </si>
  <si>
    <t xml:space="preserve">                              - productiehoeveelheid in cel K8: hoeveelheid thermische olie (GJ) - automatisch ingevuld</t>
  </si>
  <si>
    <t xml:space="preserve">                         Indien de vestiging warmte invoert vult men dit in in kolom L</t>
  </si>
  <si>
    <t xml:space="preserve">                              - cel L8 bevat de totale invoer aan warmte in GJ - wordt automatisch ingevuld</t>
  </si>
  <si>
    <t xml:space="preserve">                         Indien de vestiging warmte uitvoert vult men dit in in kolom M</t>
  </si>
  <si>
    <t xml:space="preserve">                              - cel M8 bevat de totale uitvoer aan warmte in GJ - wordt automatisch ingevuld</t>
  </si>
  <si>
    <t xml:space="preserve">                              - geproduceerd warm water (GJ) in cel O73 (negatief)</t>
  </si>
  <si>
    <t xml:space="preserve">                             - enz.</t>
  </si>
  <si>
    <t xml:space="preserve">                         Hier kan men een aantal kleine verbruikers in productie als één verbruiker onderbrengen</t>
  </si>
  <si>
    <t xml:space="preserve">                             -  enz.</t>
  </si>
  <si>
    <t xml:space="preserve">                         Hier worden de vastgelegde productieprocessen opgelijst (zie 2.2.3.1)</t>
  </si>
  <si>
    <t xml:space="preserve">                             - verbruik (positief) aan elektriciteit (MWh) in rij 74</t>
  </si>
  <si>
    <t xml:space="preserve">                             - verbruikt (positief) of geproduceerd (negatief) warm water (GJ) in rij 73</t>
  </si>
  <si>
    <t xml:space="preserve">                   voor vier soorten maatregelen, waarvan de eerste drie verwijzen naar het energieplan:</t>
  </si>
  <si>
    <t xml:space="preserve">                  maatregel , de aard, … - worden automatisch doorgekopieerd naar het monitoringdeel.</t>
  </si>
  <si>
    <t xml:space="preserve">                                toegevoegd werden in de monitoringperiode</t>
  </si>
  <si>
    <t xml:space="preserve">                            •  PRM's uit deel 3 die bij de herrekening tijdens de monitoringfase rendabel worden</t>
  </si>
  <si>
    <t xml:space="preserve">                   Zodra studiemaatregelen of PRM's naar 'Nieuwe maatregelen' zijn overgeheveld moeten ze </t>
  </si>
  <si>
    <t xml:space="preserve">                   onder deze laatste reeks verder gemonitord worden.</t>
  </si>
  <si>
    <t xml:space="preserve">                                               PRM) vermeld onder punt 2.3.1.3 hierboven</t>
  </si>
  <si>
    <t xml:space="preserve">                                               weerhouden maatregelen volgens één van de drie categorieën (zeker, studie &amp; </t>
  </si>
  <si>
    <t xml:space="preserve">                   Opmerking: De achtergrond van 'Nieuwe maatregelen' in het plandeel verandert van geel naar </t>
  </si>
  <si>
    <t xml:space="preserve">                   nieuwe maatregel afkomstig van een studie of PRM wordt de originele naam behouden.</t>
  </si>
  <si>
    <t xml:space="preserve">                   Bij voorkeur is deze naam dezelfde als op in de maatregelenfiche die bij het energieplan hoort.</t>
  </si>
  <si>
    <t xml:space="preserve">                 de IRR, de verwachte besparing aan warmte en elektriciteit en de verwachte CO2-besparing. </t>
  </si>
  <si>
    <t xml:space="preserve">                 Bij PRM's zijn de eenheidskosten van brandstof en elektriciteit van belang.</t>
  </si>
  <si>
    <t xml:space="preserve">                  wordt doorgekopieerd en krijgt een groene achtergrond en kan niet gewijzigd worden.</t>
  </si>
  <si>
    <t xml:space="preserve">                  betreffende jaar in. Zodra er één monitoringjaar ingevuld is, worden deze gegevens naar de  </t>
  </si>
  <si>
    <t xml:space="preserve">                  volgende jaren doorgekopieerd, maar ze blijven met gele achtergrond en kunnen dus in een </t>
  </si>
  <si>
    <t xml:space="preserve">                  volgend jaar overschreven worden.</t>
  </si>
  <si>
    <t xml:space="preserve">                  maatregelen' in het plangedeelte, door keuze van een nieuwe maatregel uit het uitvalmenu.</t>
  </si>
  <si>
    <t xml:space="preserve">                energieplan van de onderneming.</t>
  </si>
  <si>
    <t xml:space="preserve">                              maatregel volgens het plan zal besparen. De totale besparing wordt berekend.</t>
  </si>
  <si>
    <t xml:space="preserve">                              In andere gevallen moet de onderneming de berekening in kolom T zelf aanpassen</t>
  </si>
  <si>
    <t xml:space="preserve">                              (met de juiste emissiefactor).</t>
  </si>
  <si>
    <t xml:space="preserve">                              tot een uitgevoerde maatregel zou leiden.</t>
  </si>
  <si>
    <t xml:space="preserve">                met daarbij:</t>
  </si>
  <si>
    <t xml:space="preserve">                wordt pas actief bij de eerste monitoring. Voor het invullen hiervan verwijzen we naar 2.3.3.2.</t>
  </si>
  <si>
    <t xml:space="preserve">                             primaire energiebesparing aan warmte en elektriciteit - telkens in GJ-prim/jaar  - evenals </t>
  </si>
  <si>
    <t xml:space="preserve">                             kan men eventuele opmerkingen of toevoegingen over een maatregel vermelden.</t>
  </si>
  <si>
    <t xml:space="preserve">                                            investeringskosten (in 1000 Euro) en de IRR (%) op</t>
  </si>
  <si>
    <t xml:space="preserve">                              gemonitord, op dezelfde wijze als de zekere maatregelen.</t>
  </si>
  <si>
    <t xml:space="preserve">                activiteitsdata in. </t>
  </si>
  <si>
    <t xml:space="preserve">                       de onderneming per jaar weergegeven. De eenheden zijn dezelfde als in de tabbladen 2014  tot </t>
  </si>
  <si>
    <t xml:space="preserve">                       2020.</t>
  </si>
  <si>
    <t xml:space="preserve">                       tot het laatste jaar van monitoring en ultiem tot 2020 </t>
  </si>
  <si>
    <t xml:space="preserve">                       2010 tot het laatste jaar van monitoring en ultiem tot 2020 </t>
  </si>
  <si>
    <t>Processen</t>
  </si>
  <si>
    <t xml:space="preserve">      Als men deze berekening maakt voor alle voorafgaande monitoring jaren bekomt men een reeks EPI's </t>
  </si>
  <si>
    <t xml:space="preserve">      monitoringjaar.</t>
  </si>
  <si>
    <t xml:space="preserve">       realiteit beter of slechter is dan het plan.</t>
  </si>
  <si>
    <t xml:space="preserve">                         dat men meer bespaard heeft dan er gepland was. Een negatief getal geeft aan hoeveel er</t>
  </si>
  <si>
    <t xml:space="preserve">                         minder bespaard werd dan gepland.</t>
  </si>
  <si>
    <t xml:space="preserve">                          jaar zal  bespaard worden door uitvoering van zekere maatregelen in dat jaar.</t>
  </si>
  <si>
    <t xml:space="preserve">                          aan in een jaar door uitvoering van zekere maatregelen in dat jaar. Men vindt er ook </t>
  </si>
  <si>
    <t xml:space="preserve">                          werkelijkheid meer (+) of minder (-)  bespaard werd ten opzichte van het plan.</t>
  </si>
  <si>
    <t xml:space="preserve">                          in de kolom 'Verschil monitoring-plan' hoeveel energie er in een bepaald monitoringjaar in </t>
  </si>
  <si>
    <t xml:space="preserve">                         bespaard is dan gepland. Dit alles slaat enkel op de Zekere maatregelen.</t>
  </si>
  <si>
    <t xml:space="preserve">                         zal  bespaard worden door uitvoering van nieuwe maatregelen in dat jaar, terwijl rij 117</t>
  </si>
  <si>
    <t xml:space="preserve">                         en CO2-besparingen na realisatie van nieuwe maatregelen en op rij 117 de totale bijkomende </t>
  </si>
  <si>
    <t xml:space="preserve">                     •  Op rij 121 tenslotte vindt men  in het blauwe plandeel een raming van de totale energie- en </t>
  </si>
  <si>
    <t xml:space="preserve">       Tenslotte is ook een tabel toegevoegd voor de mogelijke inzet van flexible maatregelen. </t>
  </si>
  <si>
    <t xml:space="preserve">                             dat ze ingezet worden ter vervanging van een zekere (of nieuwe) maatregel.</t>
  </si>
  <si>
    <t xml:space="preserve">                             Voor flexibele maatregelen bestaat er geen plangedeelte. Deze maatregelen kunnen  </t>
  </si>
  <si>
    <t xml:space="preserve">                             immers enkel ingezet worden ter vervanging van een niet-uitgevoerde rendabele</t>
  </si>
  <si>
    <t xml:space="preserve">                             maatregel. Zie Toelichting 04 van de EBO.</t>
  </si>
  <si>
    <t xml:space="preserve">                             Specifieke kolommen voor deze flexibele maatregelen zijn:</t>
  </si>
  <si>
    <t xml:space="preserve">                                            maatregelen) die vervangen wordt.</t>
  </si>
  <si>
    <t xml:space="preserve">                                            maatregel in (opgesplitst in warmte en elektriciteit).</t>
  </si>
  <si>
    <t xml:space="preserve">                          aan in een jaar door inzet van flexibele maatregelen. </t>
  </si>
  <si>
    <t xml:space="preserve">                         van flexibele maatregelen.</t>
  </si>
  <si>
    <t>Handleiding (II) voor het uitlezen van resultaten uit het EBO rekenblad</t>
  </si>
  <si>
    <t>Handleiding (I) voor het invullen van het EBO rekenblad</t>
  </si>
  <si>
    <t xml:space="preserve">                "niet energie-intensief", volgens de definitie in artikel 17 van de EU ETD (2003/96/EG - Europese </t>
  </si>
  <si>
    <t xml:space="preserve">                Taxatierichtlijn van 27 oktober 2003):</t>
  </si>
  <si>
    <t xml:space="preserve">                Onder een energie-intensief bedrijf wordt verstaan een bedrijf in de zin van art 11 waar de aankoop</t>
  </si>
  <si>
    <t xml:space="preserve">                van energieproducten en elektriciteit ten minste 3,0 % van de productiewaarde uitmaakt, of de </t>
  </si>
  <si>
    <t xml:space="preserve">                verschuldigde nationale energiebelasting ten minste 0,5 % van de toegevoegde waarde bedraagt. </t>
  </si>
  <si>
    <t xml:space="preserve">                   energieverbruik te laten dalen. Deze maatregelen zijn terug te vinden in het goedgekeurde</t>
  </si>
  <si>
    <t xml:space="preserve">                   energieplan. </t>
  </si>
  <si>
    <t xml:space="preserve">                   die het monitoringdeel zijn, dat jaarlijks aangevuld wordt.  Het monitoringdeel heeft een gele</t>
  </si>
  <si>
    <t xml:space="preserve">                   die het plandeel vormen, dat normaal eenmalig wordt ingevuld en een ander aantal kolommen</t>
  </si>
  <si>
    <r>
      <t>ton CO</t>
    </r>
    <r>
      <rPr>
        <vertAlign val="subscript"/>
        <sz val="11"/>
        <color theme="0"/>
        <rFont val="Arial"/>
        <family val="2"/>
      </rPr>
      <t>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</si>
  <si>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A2 - Elektriciteit inkoop uit het net</t>
    </r>
    <r>
      <rPr>
        <sz val="11"/>
        <color theme="1"/>
        <rFont val="Calibri"/>
        <family val="2"/>
        <scheme val="minor"/>
      </rPr>
      <t xml:space="preserve">: enkel de </t>
    </r>
    <r>
      <rPr>
        <u/>
        <sz val="11"/>
        <color theme="1"/>
        <rFont val="Calibri"/>
        <family val="2"/>
        <scheme val="minor"/>
      </rPr>
      <t>aangekochte</t>
    </r>
    <r>
      <rPr>
        <sz val="11"/>
        <color theme="1"/>
        <rFont val="Calibri"/>
        <family val="2"/>
        <scheme val="minor"/>
      </rPr>
      <t xml:space="preserve"> elektriciteit invullen in cel D12</t>
    </r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</si>
  <si>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A3 -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Ingekochte fossiele brandstof</t>
    </r>
    <r>
      <rPr>
        <sz val="11"/>
        <color theme="1"/>
        <rFont val="Calibri"/>
        <family val="2"/>
        <scheme val="minor"/>
      </rPr>
      <t xml:space="preserve"> zoals aardgas, gasolie, enz. De gebruiker kan hier andere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</si>
  <si>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</t>
    </r>
    <r>
      <rPr>
        <sz val="11"/>
        <color theme="1"/>
        <rFont val="Calibri"/>
        <family val="2"/>
        <scheme val="minor"/>
      </rPr>
      <t xml:space="preserve"> De namen van de energiedragers  ingegeven in kolom A van BLOK A worden naar kolom A</t>
    </r>
  </si>
  <si>
    <r>
      <t xml:space="preserve">                   van BLOK B (primaire energie) en BLOK C (geëmitteerde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gekopieerd.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</si>
  <si>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</t>
    </r>
    <r>
      <rPr>
        <sz val="11"/>
        <color theme="1"/>
        <rFont val="Calibri"/>
        <family val="2"/>
        <scheme val="minor"/>
      </rPr>
      <t xml:space="preserve"> In  kolom B staan in het BLOK A de eenheden van de energiedragers. In BLOK B en C staan hier</t>
    </r>
  </si>
  <si>
    <r>
      <t xml:space="preserve">                   De conventie is dat </t>
    </r>
    <r>
      <rPr>
        <b/>
        <sz val="11"/>
        <color theme="1"/>
        <rFont val="Calibri"/>
        <family val="2"/>
        <scheme val="minor"/>
      </rPr>
      <t>energieverbruiken positief</t>
    </r>
    <r>
      <rPr>
        <sz val="11"/>
        <color theme="1"/>
        <rFont val="Calibri"/>
        <family val="2"/>
        <scheme val="minor"/>
      </rPr>
      <t xml:space="preserve"> en </t>
    </r>
    <r>
      <rPr>
        <b/>
        <sz val="11"/>
        <color theme="1"/>
        <rFont val="Calibri"/>
        <family val="2"/>
        <scheme val="minor"/>
      </rPr>
      <t xml:space="preserve">energiegeneratie negatief </t>
    </r>
    <r>
      <rPr>
        <sz val="11"/>
        <color theme="1"/>
        <rFont val="Calibri"/>
        <family val="2"/>
        <scheme val="minor"/>
      </rPr>
      <t>ingevuld worden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</si>
  <si>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In het tabblad 'Maatregelen' vult de onderneming de maatregelen in die ze zal nemen om het 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</si>
  <si>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2. </t>
    </r>
    <r>
      <rPr>
        <sz val="11"/>
        <color theme="1"/>
        <rFont val="Calibri"/>
        <family val="2"/>
        <scheme val="minor"/>
      </rPr>
      <t>Dit tabblad bestaat uit twee delen: een aantal kolommen met blauwe achtergrond (kolom A-T)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</si>
  <si>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De rijen van het tabblad 'Maatregelen' zijn onderverdeeld in vier groepen met daarin ruimte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</si>
  <si>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aantal inputgegevens uit het plangedeelte - waaronder de korte omschrijving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</si>
  <si>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>Onder 'Nieuwe maatregelen'  worden in het plangedeelte  volgende projecten opgelijst: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</si>
  <si>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>Betekenis van de gekleurde achtergronden in dit tabblad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</si>
  <si>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Blauw</t>
    </r>
    <r>
      <rPr>
        <sz val="11"/>
        <color theme="1"/>
        <rFont val="Calibri"/>
        <family val="2"/>
        <scheme val="minor"/>
      </rPr>
      <t xml:space="preserve">: deze velden kunnen slechts eenmalig worden ingevuld en bevatten de </t>
    </r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</si>
  <si>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Geel</t>
    </r>
    <r>
      <rPr>
        <sz val="11"/>
        <color theme="1"/>
        <rFont val="Calibri"/>
        <family val="2"/>
        <scheme val="minor"/>
      </rPr>
      <t>:   deze velden moet tijdens de monitoring van het betrokken jaar ingevuld worden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</si>
  <si>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De vier types maatregelen uit het plandeel bevatten een aantal dezelfde kolommen, maar ook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</si>
  <si>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>De eerste kolom bevat een vastgelegd volgnummer met referentie naar het type maatregel: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</si>
  <si>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Z1, Z2, … voor zekere 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</si>
  <si>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S1, S2, … voor studiemaatregelen 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</si>
  <si>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>•  P1, P2, … voor potentieel rendabele maatregelen</t>
    </r>
  </si>
  <si>
    <r>
      <t xml:space="preserve">                            </t>
    </r>
    <r>
      <rPr>
        <sz val="11"/>
        <color theme="1"/>
        <rFont val="Calibri"/>
        <family val="2"/>
        <scheme val="minor"/>
      </rPr>
      <t xml:space="preserve">•  N1, N2, … voor  nieuwe maatregelen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</si>
  <si>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In de tweede kolom geeft men een vrij te kiezen naam aan de maatregel. In geval van een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</si>
  <si>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In de kolom 'Proces' geeft men aan op welk proces uit de tabbladen 2014 tot 2020 deze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</si>
  <si>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 </t>
    </r>
    <r>
      <rPr>
        <sz val="11"/>
        <color theme="1"/>
        <rFont val="Calibri"/>
        <family val="2"/>
        <scheme val="minor"/>
      </rPr>
      <t xml:space="preserve">In de kolom 'Aard' geeft men aan of de maatregel een besparing in een proces of in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</si>
  <si>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 </t>
    </r>
    <r>
      <rPr>
        <sz val="11"/>
        <color theme="1"/>
        <rFont val="Calibri"/>
        <family val="2"/>
        <scheme val="minor"/>
      </rPr>
      <t xml:space="preserve">In andere kolommen vermeldt men het geplande jaar van realisatie, de investeringskosten,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</si>
  <si>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1. </t>
    </r>
    <r>
      <rPr>
        <sz val="11"/>
        <color theme="1"/>
        <rFont val="Calibri"/>
        <family val="2"/>
        <scheme val="minor"/>
      </rPr>
      <t xml:space="preserve">Een aantal kolommen in het monitoringdeel zijn dezelfde als in het plangedeelte. Hun inhoud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</si>
  <si>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 </t>
    </r>
    <r>
      <rPr>
        <sz val="11"/>
        <color theme="1"/>
        <rFont val="Calibri"/>
        <family val="2"/>
        <scheme val="minor"/>
      </rPr>
      <t xml:space="preserve">In de kolommen met een gele achtergrond geeft de onderneming de monitoringdata van het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</si>
  <si>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3. </t>
    </r>
    <r>
      <rPr>
        <sz val="11"/>
        <color theme="1"/>
        <rFont val="Calibri"/>
        <family val="2"/>
        <scheme val="minor"/>
      </rPr>
      <t xml:space="preserve">Bij studiemaatregelen en PRM's vermeldt men het resultaat van de studie of van de </t>
    </r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</si>
  <si>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4. </t>
    </r>
    <r>
      <rPr>
        <sz val="11"/>
        <color theme="1"/>
        <rFont val="Calibri"/>
        <family val="2"/>
        <scheme val="minor"/>
      </rPr>
      <t xml:space="preserve">Een studiemaatregel of PRM's die rendabel wordt hevelt men over naar de rubriek 'Nieuwe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</si>
  <si>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 Alle data die men in het energieplan van het maatregelenblad invult worden ontleend aan het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</si>
  <si>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 Men start bij de 'Zekere maatregelen' en vult in kolom B de naam in van de maatregelen met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</si>
  <si>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 Daarna vult men de kolommen van de zekere maatregelen aan met de andere gevraagde data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</si>
  <si>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Proces:</t>
    </r>
    <r>
      <rPr>
        <sz val="11"/>
        <color theme="1"/>
        <rFont val="Calibri"/>
        <family val="2"/>
        <scheme val="minor"/>
      </rPr>
      <t xml:space="preserve"> geef aan naar welk proces uit de tabbladen 2014-2020 deze maatregel refereert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</si>
  <si>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 xml:space="preserve">Gepland </t>
    </r>
    <r>
      <rPr>
        <sz val="11"/>
        <color theme="1"/>
        <rFont val="Calibri"/>
        <family val="2"/>
        <scheme val="minor"/>
      </rPr>
      <t>j</t>
    </r>
    <r>
      <rPr>
        <b/>
        <u/>
        <sz val="11"/>
        <color theme="1"/>
        <rFont val="Calibri"/>
        <family val="2"/>
        <scheme val="minor"/>
      </rPr>
      <t>aar van realisatie</t>
    </r>
    <r>
      <rPr>
        <sz val="11"/>
        <color theme="1"/>
        <rFont val="Calibri"/>
        <family val="2"/>
        <scheme val="minor"/>
      </rPr>
      <t>: het jaar waarin de maatregel zal uitgevoerd worden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</si>
  <si>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Aard</t>
    </r>
    <r>
      <rPr>
        <sz val="11"/>
        <color theme="1"/>
        <rFont val="Calibri"/>
        <family val="2"/>
        <scheme val="minor"/>
      </rPr>
      <t>: gebruik het uitvalmenu om aan te geven over welk type besparing het gaat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</si>
  <si>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Investering</t>
    </r>
    <r>
      <rPr>
        <sz val="11"/>
        <color theme="1"/>
        <rFont val="Calibri"/>
        <family val="2"/>
        <scheme val="minor"/>
      </rPr>
      <t>: geef de IRR (in %) aan en de investeringskosten ( in 1000 Euro)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</si>
  <si>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Energiebesparing</t>
    </r>
    <r>
      <rPr>
        <sz val="11"/>
        <color theme="1"/>
        <rFont val="Calibri"/>
        <family val="2"/>
        <scheme val="minor"/>
      </rPr>
      <t xml:space="preserve">: geef apart aan in GJ-primair hoeveel warmte en/of elektriciteit deze </t>
    </r>
  </si>
  <si>
    <r>
      <t xml:space="preserve">                         •  </t>
    </r>
    <r>
      <rPr>
        <b/>
        <u/>
        <sz val="11"/>
        <color theme="1"/>
        <rFont val="Calibri"/>
        <family val="2"/>
        <scheme val="minor"/>
      </rPr>
      <t>CO</t>
    </r>
    <r>
      <rPr>
        <b/>
        <u/>
        <vertAlign val="subscript"/>
        <sz val="11"/>
        <color theme="1"/>
        <rFont val="Calibri"/>
        <family val="2"/>
        <scheme val="minor"/>
      </rPr>
      <t>2</t>
    </r>
    <r>
      <rPr>
        <b/>
        <u/>
        <sz val="11"/>
        <color theme="1"/>
        <rFont val="Calibri"/>
        <family val="2"/>
        <scheme val="minor"/>
      </rPr>
      <t>-besparing</t>
    </r>
    <r>
      <rPr>
        <sz val="11"/>
        <color theme="1"/>
        <rFont val="Calibri"/>
        <family val="2"/>
        <scheme val="minor"/>
      </rPr>
      <t>: geef aan hoeveel 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 men met deze maatregel zal besparen. 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</si>
  <si>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4. </t>
    </r>
    <r>
      <rPr>
        <sz val="11"/>
        <color theme="1"/>
        <rFont val="Calibri"/>
        <family val="2"/>
        <scheme val="minor"/>
      </rPr>
      <t>Vervolgens vult men de 'Maatregelen in studie' op dezelfde manier in. Met daarbij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</si>
  <si>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'geraamde besparingen' zijn nu '</t>
    </r>
    <r>
      <rPr>
        <b/>
        <u/>
        <sz val="11"/>
        <color theme="1"/>
        <rFont val="Calibri"/>
        <family val="2"/>
        <scheme val="minor"/>
      </rPr>
      <t>potentiële besparingen'</t>
    </r>
    <r>
      <rPr>
        <sz val="11"/>
        <color theme="1"/>
        <rFont val="Calibri"/>
        <family val="2"/>
        <scheme val="minor"/>
      </rPr>
      <t xml:space="preserve">  die men realiseert  als de studie 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</si>
  <si>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 </t>
    </r>
    <r>
      <rPr>
        <b/>
        <u/>
        <sz val="11"/>
        <color theme="1"/>
        <rFont val="Calibri"/>
        <family val="2"/>
        <scheme val="minor"/>
      </rPr>
      <t>'gepland jaar studie af'</t>
    </r>
    <r>
      <rPr>
        <sz val="11"/>
        <color theme="1"/>
        <rFont val="Calibri"/>
        <family val="2"/>
        <scheme val="minor"/>
      </rPr>
      <t xml:space="preserve"> is het jaar waarin men het einde van de studie plant.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</si>
  <si>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>•  hier vraagt men geen investeringskosten of IRR omdat deze het gevolg zijn van de studie.</t>
    </r>
  </si>
  <si>
    <r>
      <t xml:space="preserve">           </t>
    </r>
    <r>
      <rPr>
        <b/>
        <sz val="11"/>
        <color theme="1"/>
        <rFont val="Calibri"/>
        <family val="2"/>
        <scheme val="minor"/>
      </rPr>
      <t xml:space="preserve">5. </t>
    </r>
    <r>
      <rPr>
        <sz val="11"/>
        <color theme="1"/>
        <rFont val="Calibri"/>
        <family val="2"/>
        <scheme val="minor"/>
      </rPr>
      <t>In een volgende stap vult men de 'Potentieel rendabele maatregelen' op dezelfde manier in,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</si>
  <si>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basisjaar</t>
    </r>
    <r>
      <rPr>
        <sz val="11"/>
        <color theme="1"/>
        <rFont val="Calibri"/>
        <family val="2"/>
        <scheme val="minor"/>
      </rPr>
      <t xml:space="preserve"> is het jaar waarin de eenheidsprijzen voor warmte en elektriciteit gelden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</si>
  <si>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basis eenheidskost</t>
    </r>
    <r>
      <rPr>
        <sz val="11"/>
        <color theme="1"/>
        <rFont val="Calibri"/>
        <family val="2"/>
        <scheme val="minor"/>
      </rPr>
      <t xml:space="preserve"> bevat de eenheidskost van warmte (Euro/GJ) en elektriciteit</t>
    </r>
  </si>
  <si>
    <r>
      <t xml:space="preserve">                         </t>
    </r>
    <r>
      <rPr>
        <sz val="11"/>
        <color theme="1"/>
        <rFont val="Calibri"/>
        <family val="2"/>
        <scheme val="minor"/>
      </rPr>
      <t xml:space="preserve">• </t>
    </r>
    <r>
      <rPr>
        <b/>
        <u/>
        <sz val="11"/>
        <color theme="1"/>
        <rFont val="Calibri"/>
        <family val="2"/>
        <scheme val="minor"/>
      </rPr>
      <t xml:space="preserve"> Potentiële besparing:</t>
    </r>
    <r>
      <rPr>
        <sz val="11"/>
        <color theme="1"/>
        <rFont val="Calibri"/>
        <family val="2"/>
        <scheme val="minor"/>
      </rPr>
      <t xml:space="preserve"> de totale verwachte besparing aan warmte en elektriciteit (GJ-prim)</t>
    </r>
  </si>
  <si>
    <r>
      <t xml:space="preserve">        </t>
    </r>
    <r>
      <rPr>
        <b/>
        <sz val="11"/>
        <color theme="1"/>
        <rFont val="Calibri"/>
        <family val="2"/>
        <scheme val="minor"/>
      </rPr>
      <t xml:space="preserve">   6. </t>
    </r>
    <r>
      <rPr>
        <sz val="11"/>
        <color theme="1"/>
        <rFont val="Calibri"/>
        <family val="2"/>
        <scheme val="minor"/>
      </rPr>
      <t xml:space="preserve">De rubriek 'Nieuwe maatregelen' wordt niet gebruikt bij het invullen van het energieplan, maar </t>
    </r>
  </si>
  <si>
    <r>
      <t xml:space="preserve">           </t>
    </r>
    <r>
      <rPr>
        <sz val="11"/>
        <color theme="1"/>
        <rFont val="Calibri"/>
        <family val="2"/>
        <scheme val="minor"/>
      </rPr>
      <t xml:space="preserve">Bij de jaarlijkse monitoring vult men in principe in het betrokken jaar enkel velden met een gele </t>
    </r>
  </si>
  <si>
    <r>
      <t xml:space="preserve">                        1.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zekere maatregelen:</t>
    </r>
    <r>
      <rPr>
        <sz val="11"/>
        <color theme="1"/>
        <rFont val="Calibri"/>
        <family val="2"/>
        <scheme val="minor"/>
      </rPr>
      <t xml:space="preserve"> kolommen met de werkelijk gerealiseerde en aangetoonde </t>
    </r>
  </si>
  <si>
    <r>
      <t xml:space="preserve">                             de overeenkomstige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-besparing (ton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/jaar) per maatregel. In kolom "opmerking"  </t>
    </r>
  </si>
  <si>
    <r>
      <t xml:space="preserve">                             </t>
    </r>
    <r>
      <rPr>
        <b/>
        <sz val="11"/>
        <color theme="1"/>
        <rFont val="Calibri"/>
        <family val="2"/>
        <scheme val="minor"/>
      </rPr>
      <t>Opmerking</t>
    </r>
    <r>
      <rPr>
        <sz val="11"/>
        <color theme="1"/>
        <rFont val="Calibri"/>
        <family val="2"/>
        <scheme val="minor"/>
      </rPr>
      <t>: de ingevulde energie- en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-besparingen worden doorgekopieerd naar de </t>
    </r>
  </si>
  <si>
    <r>
      <t xml:space="preserve">                        2.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maatregelen in studie: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</si>
  <si>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 </t>
    </r>
    <r>
      <rPr>
        <b/>
        <sz val="11"/>
        <color theme="1"/>
        <rFont val="Calibri"/>
        <family val="2"/>
        <scheme val="minor"/>
      </rPr>
      <t>resultaat studie</t>
    </r>
    <r>
      <rPr>
        <sz val="11"/>
        <color theme="1"/>
        <rFont val="Calibri"/>
        <family val="2"/>
        <scheme val="minor"/>
      </rPr>
      <t>: hierin geeft men aan of de studie in een nieuwe maatregel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</si>
  <si>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Investering:</t>
    </r>
    <r>
      <rPr>
        <sz val="11"/>
        <color theme="1"/>
        <rFont val="Calibri"/>
        <family val="2"/>
        <scheme val="minor"/>
      </rPr>
      <t xml:space="preserve"> indien de studie een nieuwe maatregel wordt geeft men hier de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</si>
  <si>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Reden stopzetting studie zonder succes:</t>
    </r>
    <r>
      <rPr>
        <sz val="11"/>
        <color theme="1"/>
        <rFont val="Calibri"/>
        <family val="2"/>
        <scheme val="minor"/>
      </rPr>
      <t xml:space="preserve"> indien de studie zonder succes beëindigd</t>
    </r>
  </si>
  <si>
    <r>
      <t xml:space="preserve">                        3.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potentieel rendabele maatregelen:</t>
    </r>
    <r>
      <rPr>
        <sz val="11"/>
        <color theme="1"/>
        <rFont val="Calibri"/>
        <family val="2"/>
        <scheme val="minor"/>
      </rPr>
      <t xml:space="preserve"> kolommen met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</si>
  <si>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Nieuwe waarden: </t>
    </r>
    <r>
      <rPr>
        <sz val="11"/>
        <color theme="1"/>
        <rFont val="Calibri"/>
        <family val="2"/>
        <scheme val="minor"/>
      </rPr>
      <t xml:space="preserve"> hierin geeft men de nieuwe waarden op van de eenheidsprijzen </t>
    </r>
  </si>
  <si>
    <r>
      <t xml:space="preserve">                                       □  </t>
    </r>
    <r>
      <rPr>
        <b/>
        <sz val="11"/>
        <color theme="1"/>
        <rFont val="Calibri"/>
        <family val="2"/>
        <scheme val="minor"/>
      </rPr>
      <t>Opmerkingen</t>
    </r>
    <r>
      <rPr>
        <sz val="11"/>
        <color theme="1"/>
        <rFont val="Calibri"/>
        <family val="2"/>
        <scheme val="minor"/>
      </rPr>
      <t>: In kolom "Opmerking" kan men eventueel opmerkingen vermelden</t>
    </r>
  </si>
  <si>
    <r>
      <t xml:space="preserve">                        4.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nieuwe maatregelen:</t>
    </r>
    <r>
      <rPr>
        <sz val="11"/>
        <color theme="1"/>
        <rFont val="Calibri"/>
        <family val="2"/>
        <scheme val="minor"/>
      </rPr>
      <t xml:space="preserve"> nieuwe maatregelen worden vanaf het jaar van uitvoering  </t>
    </r>
  </si>
  <si>
    <r>
      <t xml:space="preserve">                        5. 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u/>
        <sz val="11"/>
        <color theme="1"/>
        <rFont val="Calibri"/>
        <family val="2"/>
        <scheme val="minor"/>
      </rPr>
      <t>bij flexibele maatregelen:</t>
    </r>
    <r>
      <rPr>
        <sz val="11"/>
        <color theme="1"/>
        <rFont val="Calibri"/>
        <family val="2"/>
        <scheme val="minor"/>
      </rPr>
      <t xml:space="preserve"> flexibele maatregelen worden gemonitored vanaf het jaar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</si>
  <si>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Jaar van inzet: </t>
    </r>
    <r>
      <rPr>
        <sz val="11"/>
        <color theme="1"/>
        <rFont val="Calibri"/>
        <family val="2"/>
        <scheme val="minor"/>
      </rPr>
      <t xml:space="preserve">is het jaar waarin de flexibele maatregel opgevoerd wordt.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</si>
  <si>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Vervangt maatregel: </t>
    </r>
    <r>
      <rPr>
        <sz val="11"/>
        <color theme="1"/>
        <rFont val="Calibri"/>
        <family val="2"/>
        <scheme val="minor"/>
      </rPr>
      <t xml:space="preserve"> selecteer de maatregel (uit de lijst van zekere of nieuwe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</si>
  <si>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Energiebesparing: </t>
    </r>
    <r>
      <rPr>
        <sz val="11"/>
        <color theme="1"/>
        <rFont val="Calibri"/>
        <family val="2"/>
        <scheme val="minor"/>
      </rPr>
      <t xml:space="preserve">hierin geeft men het deel energiebesparing van de flexibele  </t>
    </r>
  </si>
  <si>
    <r>
      <t xml:space="preserve">                                       </t>
    </r>
    <r>
      <rPr>
        <sz val="11"/>
        <color theme="1"/>
        <rFont val="Calibri"/>
        <family val="2"/>
        <scheme val="minor"/>
      </rPr>
      <t xml:space="preserve">□ </t>
    </r>
    <r>
      <rPr>
        <b/>
        <sz val="11"/>
        <color theme="1"/>
        <rFont val="Calibri"/>
        <family val="2"/>
        <scheme val="minor"/>
      </rPr>
      <t xml:space="preserve"> 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-besparing: </t>
    </r>
    <r>
      <rPr>
        <sz val="11"/>
        <color theme="1"/>
        <rFont val="Calibri"/>
        <family val="2"/>
        <scheme val="minor"/>
      </rPr>
      <t xml:space="preserve"> hierin geeft men de bijkomende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-besparing op van deze  </t>
    </r>
  </si>
  <si>
    <r>
      <t xml:space="preserve">   BLOK A: INPUT jaarlijks in cellen met</t>
    </r>
    <r>
      <rPr>
        <b/>
        <sz val="14"/>
        <rFont val="Calibri"/>
        <family val="2"/>
        <scheme val="minor"/>
      </rPr>
      <t xml:space="preserve"> </t>
    </r>
    <r>
      <rPr>
        <b/>
        <i/>
        <sz val="14"/>
        <color rgb="FFFFFF00"/>
        <rFont val="Calibri"/>
        <family val="2"/>
        <scheme val="minor"/>
      </rPr>
      <t>gele</t>
    </r>
    <r>
      <rPr>
        <b/>
        <sz val="13"/>
        <rFont val="Calibri"/>
        <family val="2"/>
        <scheme val="minor"/>
      </rPr>
      <t xml:space="preserve"> achtergrond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</si>
  <si>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uit</t>
    </r>
  </si>
  <si>
    <r>
      <t>GJ</t>
    </r>
    <r>
      <rPr>
        <b/>
        <vertAlign val="subscript"/>
        <sz val="10"/>
        <color theme="1"/>
        <rFont val="Calibri"/>
        <family val="2"/>
        <scheme val="minor"/>
      </rPr>
      <t>sec</t>
    </r>
    <r>
      <rPr>
        <b/>
        <sz val="10"/>
        <color theme="1"/>
        <rFont val="Calibri"/>
        <family val="2"/>
        <scheme val="minor"/>
      </rPr>
      <t xml:space="preserve"> stoom</t>
    </r>
  </si>
  <si>
    <r>
      <t>GJ</t>
    </r>
    <r>
      <rPr>
        <b/>
        <vertAlign val="subscript"/>
        <sz val="10"/>
        <rFont val="Calibri"/>
        <family val="2"/>
        <scheme val="minor"/>
      </rPr>
      <t>pr</t>
    </r>
    <r>
      <rPr>
        <b/>
        <sz val="10"/>
        <rFont val="Calibri"/>
        <family val="2"/>
        <scheme val="minor"/>
      </rPr>
      <t>-input</t>
    </r>
  </si>
  <si>
    <r>
      <t>2. Evolutie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</si>
  <si>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r>
      <t xml:space="preserve">TAB - blad  </t>
    </r>
    <r>
      <rPr>
        <b/>
        <u/>
        <sz val="18"/>
        <color rgb="FF00FF00"/>
        <rFont val="Calibri"/>
        <family val="2"/>
        <scheme val="minor"/>
      </rPr>
      <t>Help</t>
    </r>
  </si>
  <si>
    <t>Raffinaderijen</t>
  </si>
  <si>
    <t>warme lucht</t>
  </si>
  <si>
    <t>Temperatuur warme lucht uit WKK</t>
  </si>
  <si>
    <t>T-WL WKK1</t>
  </si>
  <si>
    <t>Carnotfactor warme lucht</t>
  </si>
  <si>
    <t>Gemiddeld rendement warme lucht generatie</t>
  </si>
  <si>
    <t>T-WL WKK2</t>
  </si>
  <si>
    <t>Biostoom generator</t>
  </si>
  <si>
    <t>Sluitpost</t>
  </si>
  <si>
    <t>Proces 44</t>
  </si>
  <si>
    <t>2020'!B3</t>
  </si>
  <si>
    <t>Flashstoom</t>
  </si>
  <si>
    <t>A4: Eigen geproduceerde niet-bio brandstof</t>
  </si>
  <si>
    <t xml:space="preserve">   2.2   Tabbladen '2014' tot en met '2020'</t>
  </si>
  <si>
    <t xml:space="preserve">                     stoom, warm water, elektriciteit, perslucht, thermische olie en warme lucht. De gebruiker kan -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</si>
  <si>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A4 -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Eigen geproduceerde (niet-bio)brandstoffen</t>
    </r>
    <r>
      <rPr>
        <sz val="11"/>
        <color theme="1"/>
        <rFont val="Calibri"/>
        <family val="2"/>
        <scheme val="minor"/>
      </rPr>
      <t>.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De gebruiker kan deze brandstoffen een </t>
    </r>
  </si>
  <si>
    <t xml:space="preserve">                       eigen naam geven of een keuze maken uit een uitvalmenu. Ook hier verschijnen de te</t>
  </si>
  <si>
    <t xml:space="preserve">                       gebruiken eenheden. Bijkomende brandstoffen kunnen ingegeven worden in de tabel</t>
  </si>
  <si>
    <t xml:space="preserve">                       vanaf rij 314.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</si>
  <si>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2.</t>
    </r>
    <r>
      <rPr>
        <sz val="11"/>
        <color theme="1"/>
        <rFont val="Calibri"/>
        <family val="2"/>
        <scheme val="minor"/>
      </rPr>
      <t xml:space="preserve"> In kolom A van </t>
    </r>
    <r>
      <rPr>
        <b/>
        <sz val="11"/>
        <color theme="1"/>
        <rFont val="Calibri"/>
        <family val="2"/>
        <scheme val="minor"/>
      </rPr>
      <t xml:space="preserve">groep A6 </t>
    </r>
    <r>
      <rPr>
        <sz val="11"/>
        <color theme="1"/>
        <rFont val="Calibri"/>
        <family val="2"/>
        <scheme val="minor"/>
      </rPr>
      <t xml:space="preserve">staan de namen van de </t>
    </r>
    <r>
      <rPr>
        <b/>
        <u/>
        <sz val="11"/>
        <color theme="1"/>
        <rFont val="Calibri"/>
        <family val="2"/>
        <scheme val="minor"/>
      </rPr>
      <t>gebruikte</t>
    </r>
    <r>
      <rPr>
        <b/>
        <sz val="11"/>
        <color theme="1"/>
        <rFont val="Calibri"/>
        <family val="2"/>
        <scheme val="minor"/>
      </rPr>
      <t xml:space="preserve"> balansen</t>
    </r>
    <r>
      <rPr>
        <sz val="11"/>
        <color theme="1"/>
        <rFont val="Calibri"/>
        <family val="2"/>
        <scheme val="minor"/>
      </rPr>
      <t xml:space="preserve"> voor afgeleide of </t>
    </r>
  </si>
  <si>
    <t xml:space="preserve">                   beter idee krijgt van de energieverbruikers. Als deze informatie niet direct beschikbaar is kan </t>
  </si>
  <si>
    <t xml:space="preserve">                                •   verbranden van aardgas (+) in WKK levert stoom (-) en elektriciteit (-) en eventueel ook </t>
  </si>
  <si>
    <t xml:space="preserve">                                     warm water (-) en warme lucht (-)</t>
  </si>
  <si>
    <t xml:space="preserve">                   de volgende verbruiken:</t>
  </si>
  <si>
    <t xml:space="preserve">                        kleinere eenheden of verbuikers die niet meteen toewijsbaar zijn aan één van de overige</t>
  </si>
  <si>
    <t xml:space="preserve">                        processen.</t>
  </si>
  <si>
    <t xml:space="preserve">                    eventueel overbrengen naar de gele invulvelden.</t>
  </si>
  <si>
    <r>
      <t xml:space="preserve">            </t>
    </r>
    <r>
      <rPr>
        <b/>
        <sz val="11"/>
        <rFont val="Calibri"/>
        <family val="2"/>
        <scheme val="minor"/>
      </rPr>
      <t xml:space="preserve">  11.</t>
    </r>
    <r>
      <rPr>
        <sz val="11"/>
        <rFont val="Calibri"/>
        <family val="2"/>
        <scheme val="minor"/>
      </rPr>
      <t>Vanaf cel A244  vindt men een brandstoftabel met calorische waarden en emissiefactoren</t>
    </r>
  </si>
  <si>
    <t xml:space="preserve">           Bovenstaande informatie zal in het tabblad van de komende jaren automatisch overgenomen worden</t>
  </si>
  <si>
    <t xml:space="preserve">           maar kan - waar mogelijk en relevant - aangepast worden voor de komende jaren; historische data</t>
  </si>
  <si>
    <t xml:space="preserve">           zal geblokkeerd worden en dus niet meer aangepast kunnen worden.</t>
  </si>
  <si>
    <t xml:space="preserve">                              - geproduceerde warme lucht (GJ) in cel H78 of N78 (negatief)</t>
  </si>
  <si>
    <t xml:space="preserve">                                            blauw zodra een nieuwe maatregel is toegevoegd. Eenmaal toegevoegd kan deze </t>
  </si>
  <si>
    <t xml:space="preserve">                                            maatregel niet meer veranderd worden.</t>
  </si>
  <si>
    <t xml:space="preserve">                             aanpassen in het nieuwe jaar. Historische data wordt geblokkeerd en kan niet gewijzigd</t>
  </si>
  <si>
    <t xml:space="preserve">                             worden.</t>
  </si>
  <si>
    <r>
      <t xml:space="preserve">                                       □  R</t>
    </r>
    <r>
      <rPr>
        <b/>
        <sz val="11"/>
        <color theme="1"/>
        <rFont val="Calibri"/>
        <family val="2"/>
        <scheme val="minor"/>
      </rPr>
      <t>esultaat herrekening</t>
    </r>
    <r>
      <rPr>
        <sz val="11"/>
        <color theme="1"/>
        <rFont val="Calibri"/>
        <family val="2"/>
        <scheme val="minor"/>
      </rPr>
      <t>: hier geeft men aan of de PRM rendabel geworden is of niet.</t>
    </r>
  </si>
  <si>
    <t xml:space="preserve">                                            Indien de PRM rendabel wordt  vult men deze in onder '4. Nieuwe maatregelen' </t>
  </si>
  <si>
    <t xml:space="preserve">                   Indien Uw vestiging een netto uitvoerder van elektriciteit is, zal in cel C74 de hoeveelheid </t>
  </si>
  <si>
    <t xml:space="preserve">                   uitgevoerde MWh elektriciteit terug te vinden zijn.</t>
  </si>
  <si>
    <t xml:space="preserve">                •  In cel C94 tot C169: het totaal energieverbruik per energiedrager in GJ-primair</t>
  </si>
  <si>
    <t>Perslucht-1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</si>
  <si>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7.</t>
    </r>
    <r>
      <rPr>
        <sz val="11"/>
        <color theme="1"/>
        <rFont val="Calibri"/>
        <family val="2"/>
        <scheme val="minor"/>
      </rPr>
      <t xml:space="preserve"> Kolommen AA tot AM bevatten de energieverbruiken voor enkele specifieke nutsverbruikers.</t>
    </r>
  </si>
  <si>
    <r>
      <t xml:space="preserve">              </t>
    </r>
    <r>
      <rPr>
        <b/>
        <sz val="11"/>
        <color theme="1"/>
        <rFont val="Calibri"/>
        <family val="2"/>
        <scheme val="minor"/>
      </rPr>
      <t xml:space="preserve">8. </t>
    </r>
    <r>
      <rPr>
        <sz val="11"/>
        <color theme="1"/>
        <rFont val="Calibri"/>
        <family val="2"/>
        <scheme val="minor"/>
      </rPr>
      <t>De kolommen AO tot AQ zijn drie voorgedefinieerde kolommen die voorbehouden worden voor</t>
    </r>
  </si>
  <si>
    <t xml:space="preserve">                   •   In kolom AO kan men het verbruik van de "Restprocessen" onderbrengen; dit zijn een reeks</t>
  </si>
  <si>
    <r>
      <t xml:space="preserve">             </t>
    </r>
    <r>
      <rPr>
        <b/>
        <sz val="11"/>
        <rFont val="Calibri"/>
        <family val="2"/>
        <scheme val="minor"/>
      </rPr>
      <t xml:space="preserve"> 9.</t>
    </r>
    <r>
      <rPr>
        <sz val="11"/>
        <rFont val="Calibri"/>
        <family val="2"/>
        <scheme val="minor"/>
      </rPr>
      <t xml:space="preserve"> Vanaf kolom AR en de 43 volgende kan men de onderscheiden </t>
    </r>
    <r>
      <rPr>
        <b/>
        <sz val="11"/>
        <rFont val="Calibri"/>
        <family val="2"/>
        <scheme val="minor"/>
      </rPr>
      <t>productieprocessen</t>
    </r>
    <r>
      <rPr>
        <sz val="11"/>
        <rFont val="Calibri"/>
        <family val="2"/>
        <scheme val="minor"/>
      </rPr>
      <t xml:space="preserve"> oplijsten.</t>
    </r>
  </si>
  <si>
    <t xml:space="preserve">                              - laat toe een aantal GJ stoom te produceren uit condensaat</t>
  </si>
  <si>
    <t xml:space="preserve">                             - EVENTUEEL: geproduceerd warm water (GJ) in cel AB73 (negatief)</t>
  </si>
  <si>
    <t xml:space="preserve">                             - activiteitsniveau in cel AC8: totale primaire energie (GJ) naar de fakkel - autom. Ingevuld</t>
  </si>
  <si>
    <t xml:space="preserve">                             - verbruik aan warm water (GJ) op lijn 73</t>
  </si>
  <si>
    <t xml:space="preserve">                             - elektriciteitsverbruik  (MWh) op lijn 74</t>
  </si>
  <si>
    <t xml:space="preserve">                              - ingevoerd warm water staat in cel L73 (GJ) met een negatief teken</t>
  </si>
  <si>
    <t xml:space="preserve">                              - uitgevoerd warm water staat in cel M73 (GJ) met een positief teken</t>
  </si>
  <si>
    <t xml:space="preserve">                •  Op rij 177  vindt men vanaf kolom AB het specifiek energieverbruik per proces in nuts-</t>
  </si>
  <si>
    <t xml:space="preserve">     monitoring gaat.</t>
  </si>
  <si>
    <t xml:space="preserve">                           - derde groep van kolom AO tot CI bevat de verbruiken in de productieprocessen</t>
  </si>
  <si>
    <t>inkoop uit het net</t>
  </si>
  <si>
    <t>Emissiefactor</t>
  </si>
  <si>
    <t>Aardgas (BVW)</t>
  </si>
  <si>
    <t>Butaan (ton )</t>
  </si>
  <si>
    <t>Butaan liq.(m³)</t>
  </si>
  <si>
    <t>Gasolie (m³)</t>
  </si>
  <si>
    <t>Gasolie (ton )</t>
  </si>
  <si>
    <t>Gasolie (x1000 L)</t>
  </si>
  <si>
    <t>Hout/houtafval (ton)</t>
  </si>
  <si>
    <t>Lampen petroleum (m³)</t>
  </si>
  <si>
    <t>Lampen petroleum (ton)</t>
  </si>
  <si>
    <t>Propaan (ton )</t>
  </si>
  <si>
    <t>Propaan liq.(m³ )</t>
  </si>
  <si>
    <t>Zuiver houtafval (ton )</t>
  </si>
  <si>
    <t>Aardgas (bvw)</t>
  </si>
  <si>
    <t>Aardgas (ovw)</t>
  </si>
  <si>
    <t>BLOK B: Automatische omrekening naar primaire energie (GJ-prim) in bruine cellen</t>
  </si>
  <si>
    <r>
      <t>BLOK C: Automatische omrekening naar 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in kaki cellen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</si>
  <si>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brandstof</t>
    </r>
  </si>
  <si>
    <r>
      <t xml:space="preserve">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 afkomstig van elektriciteit</t>
    </r>
  </si>
  <si>
    <r>
      <t>ton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/j</t>
    </r>
  </si>
  <si>
    <r>
      <t>Totale CO</t>
    </r>
    <r>
      <rPr>
        <b/>
        <vertAlign val="subscript"/>
        <sz val="14"/>
        <color theme="1"/>
        <rFont val="Calibri"/>
        <family val="2"/>
        <scheme val="minor"/>
      </rPr>
      <t>2</t>
    </r>
    <r>
      <rPr>
        <b/>
        <sz val="14"/>
        <color theme="1"/>
        <rFont val="Calibri"/>
        <family val="2"/>
        <scheme val="minor"/>
      </rPr>
      <t>-emissie</t>
    </r>
  </si>
  <si>
    <t>B4: Eigen geproduceerde niet-bio brandstof</t>
  </si>
  <si>
    <t>C4: Eigen geproduceerde niet-bio brandstof</t>
  </si>
  <si>
    <t xml:space="preserve">                na of er in de onderneming nog andere dan de opgelijste brandstoffen (zie tabel vanaf rij 244) </t>
  </si>
  <si>
    <t xml:space="preserve">                gebruikt worden.</t>
  </si>
  <si>
    <t xml:space="preserve">                Indien wel dan voegt men in deze brandstoftabel vanaf rij 314 in kolom A hun naam toe, in kolom B</t>
  </si>
  <si>
    <t xml:space="preserve">                de eenheid, in kolom C hun calorische waarde en in kolom D hun emissiefactor.</t>
  </si>
  <si>
    <t xml:space="preserve">                     energiedragers (A5)</t>
  </si>
  <si>
    <t xml:space="preserve">                     fossiele brandstoffen (A3), eigen geproduceerde niet-bio brandstoffen (A4) en groene </t>
  </si>
  <si>
    <t xml:space="preserve">                     Wie meer drukniveaus voor stoom wil gebruiken kan bij het VBBV een uitgebreid sjabloon</t>
  </si>
  <si>
    <t xml:space="preserve">                     bekomen.</t>
  </si>
  <si>
    <t xml:space="preserve">                           - eerste groep van kolom D tot Y toont de overdracht van primaire naar secundaire</t>
  </si>
  <si>
    <t xml:space="preserve">                              energiedragers</t>
  </si>
  <si>
    <t xml:space="preserve">                           - tweede groep van kolom AA tot AM bevat de verbruiken voor enkele specifieke</t>
  </si>
  <si>
    <t xml:space="preserve">                              nutsverbuikers</t>
  </si>
  <si>
    <t xml:space="preserve">                              - activiteitsniveau in cel G8: netto geproduceerde stoom (GJ) (= met aftrek ontgasser) - </t>
  </si>
  <si>
    <t xml:space="preserve">                                 automatisch ingevuld</t>
  </si>
  <si>
    <t>Resultaat studie:                                                  Nieuwe MR of stop</t>
  </si>
  <si>
    <t>Reden van stopzetting studie zonder succes                                          
(indien van toepassing)</t>
  </si>
  <si>
    <t>Reden van stopzetting studie zonder succes                                         
 (indien van toepassing)</t>
  </si>
  <si>
    <t>Potentiële besparing (ton CO2/j)</t>
  </si>
  <si>
    <r>
      <t>Potentiële 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</si>
  <si>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</si>
  <si>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r>
      <t>Besparing 
(ton 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/j)</t>
    </r>
  </si>
  <si>
    <t xml:space="preserve">                         Hier kan een vestiging andere verbruikers in de nutsvoorzieningen toevoegen, zoals </t>
  </si>
  <si>
    <t xml:space="preserve">                         waterzuivering, fakkels, ontgassers, enz. De conventie blijft: </t>
  </si>
  <si>
    <t xml:space="preserve">                            5.  Flexibele maatregelen </t>
  </si>
  <si>
    <t xml:space="preserve">                       2014 tot 2020.</t>
  </si>
  <si>
    <t xml:space="preserve">                       van de verbruikers uit de nutsvoorzieningen. De eenheden zijn dezelfde als in de tabbladen </t>
  </si>
  <si>
    <t xml:space="preserve">                       schuifbalk op rij 60 (voor de utilities) en rij 96 (voor de processen) .</t>
  </si>
  <si>
    <t xml:space="preserve">                       specifieke verbruiken. Om aan te geven welke grafieken men wil zien gebruikt men de</t>
  </si>
  <si>
    <t>vrije kolom Transfer-6</t>
  </si>
  <si>
    <t>Vrije kolom Utility-3</t>
  </si>
  <si>
    <t>Vrije kolom Utility-4</t>
  </si>
  <si>
    <t>Vrije kolom Utility-5</t>
  </si>
  <si>
    <t>Vrije kolom Utility-6</t>
  </si>
  <si>
    <t>Vrije kolom Utility-7</t>
  </si>
  <si>
    <t>Vrije kolom Utility-8</t>
  </si>
  <si>
    <t>Vrije kolom Utility-9</t>
  </si>
  <si>
    <t xml:space="preserve">                             - verbruikte brandstof in cellen AO17 tot AO69 in de juiste eenheid per brandstof</t>
  </si>
  <si>
    <t xml:space="preserve">                             - verbruik (positief) aan elektriciteit (MWh) in cel AO74</t>
  </si>
  <si>
    <t xml:space="preserve">                            •  F1, F2, … voor flexibele maatregelen 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</si>
  <si>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6.</t>
    </r>
    <r>
      <rPr>
        <sz val="11"/>
        <color theme="1"/>
        <rFont val="Calibri"/>
        <family val="2"/>
        <scheme val="minor"/>
      </rPr>
      <t xml:space="preserve"> Kolommen D tot Y bevatten de overdracht van secundaire naar primaire energiedragers.</t>
    </r>
  </si>
  <si>
    <t xml:space="preserve">     Duid met de groene pijlen ter hoogte van kolommen S en T  het jaartal aan waarover de laatste  </t>
  </si>
  <si>
    <t>Eco-design?</t>
  </si>
  <si>
    <t>Vrije 
kolom 1</t>
  </si>
  <si>
    <t>Vrije 
kolom 2</t>
  </si>
  <si>
    <t>Vrije 
kolom 3</t>
  </si>
  <si>
    <t>Ja</t>
  </si>
  <si>
    <t>Neen</t>
  </si>
  <si>
    <t xml:space="preserve">               referentiejaar. De EPI wordt weergegeven voor de ganse installatie, voor elk proces en voor </t>
  </si>
  <si>
    <t xml:space="preserve">               elke energieoverdracht, en dit in numerieke- en grafiekvorm. </t>
  </si>
  <si>
    <t xml:space="preserve">                       Opmerking 1: brandstofhoeveelheden die doorgeleverd worden aan derden worden aan de</t>
  </si>
  <si>
    <t xml:space="preserve">                                                    bron afgetrokken en niet opgenomen in dit tabblad. </t>
  </si>
  <si>
    <r>
      <t xml:space="preserve">                       Opmerking 2: </t>
    </r>
    <r>
      <rPr>
        <u/>
        <sz val="11"/>
        <color theme="1"/>
        <rFont val="Calibri"/>
        <family val="2"/>
        <scheme val="minor"/>
      </rPr>
      <t>enkel brandstofhoeveelheden voor energetische doeleinden</t>
    </r>
    <r>
      <rPr>
        <sz val="11"/>
        <color theme="1"/>
        <rFont val="Calibri"/>
        <family val="2"/>
        <scheme val="minor"/>
      </rPr>
      <t xml:space="preserve"> dienen hierbij</t>
    </r>
  </si>
  <si>
    <t xml:space="preserve">                                                    ingegeven te worden. Het brandstofverbruik voor niet-energetische </t>
  </si>
  <si>
    <t xml:space="preserve">                                                    doeleinden wordt niet ingegeven in dit tabblad.</t>
  </si>
  <si>
    <r>
      <t xml:space="preserve">                   •  </t>
    </r>
    <r>
      <rPr>
        <b/>
        <sz val="11"/>
        <color theme="1"/>
        <rFont val="Calibri"/>
        <family val="2"/>
        <scheme val="minor"/>
      </rPr>
      <t>A5 - Groene energie:</t>
    </r>
    <r>
      <rPr>
        <sz val="11"/>
        <color theme="1"/>
        <rFont val="Calibri"/>
        <family val="2"/>
        <scheme val="minor"/>
      </rPr>
      <t xml:space="preserve"> biobrandstoffen geeft men in op lijnen 58 tot 67, bijvoorbeeld biogas,</t>
    </r>
  </si>
  <si>
    <t xml:space="preserve">                       biomassa uit 25% fossiel en 75% groene energie bestaat geeft men hier de 75% op en </t>
  </si>
  <si>
    <t xml:space="preserve">                       vermeldt  men de 25% onder fossiele brandstoffen.  Ook hier kan men andere types groene </t>
  </si>
  <si>
    <t xml:space="preserve">                       energie toevoegen.</t>
  </si>
  <si>
    <r>
      <t xml:space="preserve">             </t>
    </r>
    <r>
      <rPr>
        <b/>
        <sz val="11"/>
        <color theme="1"/>
        <rFont val="Calibri"/>
        <family val="2"/>
        <scheme val="minor"/>
      </rPr>
      <t xml:space="preserve"> 5.</t>
    </r>
    <r>
      <rPr>
        <sz val="11"/>
        <color theme="1"/>
        <rFont val="Calibri"/>
        <family val="2"/>
        <scheme val="minor"/>
      </rPr>
      <t xml:space="preserve"> Kolom C bevat in alle blokken het totaal per primaire of secundaire energiedrager naargelang </t>
    </r>
  </si>
  <si>
    <t xml:space="preserve">                   Daartoe verdeelt men de onderneming in op zichzelf staande processen zoals vastgelegd in</t>
  </si>
  <si>
    <t xml:space="preserve">                             - verbruikt (positief) of geproduceerd (negatief) warm water (GJ) in cel AO73</t>
  </si>
  <si>
    <t xml:space="preserve">                             - verbruik (positief) aan thermische olie (GJ) in rij 77</t>
  </si>
  <si>
    <t xml:space="preserve">                             - verbruik (positief) aan warme lucht (GJ) in rij 78</t>
  </si>
  <si>
    <r>
      <t xml:space="preserve">                            • </t>
    </r>
    <r>
      <rPr>
        <b/>
        <u/>
        <sz val="11"/>
        <color theme="1"/>
        <rFont val="Calibri"/>
        <family val="2"/>
        <scheme val="minor"/>
      </rPr>
      <t xml:space="preserve"> Groen</t>
    </r>
    <r>
      <rPr>
        <sz val="11"/>
        <color theme="1"/>
        <rFont val="Calibri"/>
        <family val="2"/>
        <scheme val="minor"/>
      </rPr>
      <t>: zijn velden die doorgekopieerd worden vanuit het plandeel of berekend worden,</t>
    </r>
  </si>
  <si>
    <t xml:space="preserve">                                               maar door de onderneming niet kunnen aangepast worden</t>
  </si>
  <si>
    <t>vrije kolom Transfer-7</t>
  </si>
  <si>
    <t>vrije kolom Transfer-8</t>
  </si>
  <si>
    <t>vrije kolom Transfer-9</t>
  </si>
  <si>
    <t>Condensaat-recuperatie</t>
  </si>
  <si>
    <t xml:space="preserve">                   Hiertoe behoren ontgassers, naverbranders , fakkels en condensaatrecuperatie. Deze laatste </t>
  </si>
  <si>
    <t xml:space="preserve">                             - mag en moet enkel ingevuld worden indien men niet alle energie uit gerecupereerd </t>
  </si>
  <si>
    <t xml:space="preserve">                             - activiteitsgegevens: vaste waarde 1</t>
  </si>
  <si>
    <t xml:space="preserve">                             - op lijn 73 in de ontgasserkolom (AA) staat als positief getal de energie van de totale </t>
  </si>
  <si>
    <t xml:space="preserve">                                condensaatterugloop naar de ontgasser zoals eerder vermeld.</t>
  </si>
  <si>
    <t xml:space="preserve">                    Let op: de som van primair elektriciteits- en warmteverbruik kan groter zijn dan de totale input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</si>
  <si>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Flashstoom (kolom P)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</si>
  <si>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Condensaatrecuperatie (kolom AD)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</si>
  <si>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AE tot  AM)</t>
    </r>
  </si>
  <si>
    <t xml:space="preserve">                         Hier kan een vestiging andere energieoverdrachten toevoegen </t>
  </si>
  <si>
    <t xml:space="preserve">                              - temperatuur geproduceerde warme lucht (°C) in cel H13 (N13) </t>
  </si>
  <si>
    <t>Staal</t>
  </si>
  <si>
    <t>Staal - eerste verwerking</t>
  </si>
  <si>
    <t>Non-ferro</t>
  </si>
  <si>
    <t>Metaalverwerking</t>
  </si>
  <si>
    <t>Minerale niet-metaalproducten / zand</t>
  </si>
  <si>
    <t>Papier- en kartonverwerking</t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</si>
  <si>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'Vorige jaren' </t>
    </r>
    <r>
      <rPr>
        <sz val="11"/>
        <rFont val="Calibri"/>
        <family val="2"/>
        <scheme val="minor"/>
      </rPr>
      <t xml:space="preserve">: hierin geeft men - naast enkele administratieve gegevens - </t>
    </r>
  </si>
  <si>
    <t xml:space="preserve">               het primair energieverbruik in van de laatste 5 jaar (2010 tot en met 2013);</t>
  </si>
  <si>
    <r>
      <t xml:space="preserve">          •   tabbladen </t>
    </r>
    <r>
      <rPr>
        <b/>
        <sz val="11"/>
        <rFont val="Calibri"/>
        <family val="2"/>
        <scheme val="minor"/>
      </rPr>
      <t>genummerd per jaar</t>
    </r>
    <r>
      <rPr>
        <sz val="11"/>
        <rFont val="Calibri"/>
        <family val="2"/>
        <scheme val="minor"/>
      </rPr>
      <t xml:space="preserve"> vertrekkend vanaf </t>
    </r>
    <r>
      <rPr>
        <b/>
        <sz val="11"/>
        <rFont val="Calibri"/>
        <family val="2"/>
        <scheme val="minor"/>
      </rPr>
      <t>2014</t>
    </r>
    <r>
      <rPr>
        <sz val="11"/>
        <rFont val="Calibri"/>
        <family val="2"/>
        <scheme val="minor"/>
      </rPr>
      <t xml:space="preserve"> tot en met </t>
    </r>
    <r>
      <rPr>
        <b/>
        <sz val="11"/>
        <rFont val="Calibri"/>
        <family val="2"/>
        <scheme val="minor"/>
      </rPr>
      <t>2020</t>
    </r>
    <r>
      <rPr>
        <sz val="11"/>
        <rFont val="Calibri"/>
        <family val="2"/>
        <scheme val="minor"/>
      </rPr>
      <t xml:space="preserve">: hierin geeft men </t>
    </r>
  </si>
  <si>
    <t xml:space="preserve">                Via knoppen in cellen E1 tot N1 en B3 tot C3 kan men direct naar andere tabbladen navigeren.</t>
  </si>
  <si>
    <r>
      <t xml:space="preserve">          •   één tabblad met titel </t>
    </r>
    <r>
      <rPr>
        <b/>
        <sz val="11"/>
        <rFont val="Calibri"/>
        <family val="2"/>
        <scheme val="minor"/>
      </rPr>
      <t>'Overzicht'</t>
    </r>
    <r>
      <rPr>
        <sz val="11"/>
        <rFont val="Calibri"/>
        <family val="2"/>
        <scheme val="minor"/>
      </rPr>
      <t xml:space="preserve">: dit is een resultatenblad en bevat vanaf 2014  tot het laatste jaar  </t>
    </r>
  </si>
  <si>
    <t xml:space="preserve">               van monitoring (2020) een overzicht per proces van de activiteitsgegevens (meestal productie- </t>
  </si>
  <si>
    <r>
      <t xml:space="preserve">          •   één tabblad met titel '</t>
    </r>
    <r>
      <rPr>
        <b/>
        <sz val="11"/>
        <rFont val="Calibri"/>
        <family val="2"/>
        <scheme val="minor"/>
      </rPr>
      <t>Grafieken'</t>
    </r>
    <r>
      <rPr>
        <sz val="11"/>
        <rFont val="Calibri"/>
        <family val="2"/>
        <scheme val="minor"/>
      </rPr>
      <t xml:space="preserve"> :  dit is ook een resultatenblad met grafieken die het specifiek </t>
    </r>
  </si>
  <si>
    <r>
      <t xml:space="preserve">          •   één tabblad met titel </t>
    </r>
    <r>
      <rPr>
        <b/>
        <sz val="11"/>
        <rFont val="Calibri"/>
        <family val="2"/>
        <scheme val="minor"/>
      </rPr>
      <t xml:space="preserve">'EPIS' </t>
    </r>
    <r>
      <rPr>
        <sz val="11"/>
        <rFont val="Calibri"/>
        <family val="2"/>
        <scheme val="minor"/>
      </rPr>
      <t>:  een resultatenblad met energieprestatieindices; de EPI is de</t>
    </r>
  </si>
  <si>
    <r>
      <t xml:space="preserve">          •   één tabblad met titel</t>
    </r>
    <r>
      <rPr>
        <b/>
        <sz val="11"/>
        <rFont val="Calibri"/>
        <family val="2"/>
        <scheme val="minor"/>
      </rPr>
      <t xml:space="preserve"> 'Maatregelen' </t>
    </r>
    <r>
      <rPr>
        <sz val="11"/>
        <rFont val="Calibri"/>
        <family val="2"/>
        <scheme val="minor"/>
      </rPr>
      <t xml:space="preserve">:  dit is het invulblad waarin eenmalig in het blauwe gedeelte </t>
    </r>
  </si>
  <si>
    <r>
      <t xml:space="preserve">          •   één tabblad '</t>
    </r>
    <r>
      <rPr>
        <b/>
        <sz val="11"/>
        <rFont val="Calibri"/>
        <family val="2"/>
        <scheme val="minor"/>
      </rPr>
      <t>Help</t>
    </r>
    <r>
      <rPr>
        <sz val="11"/>
        <rFont val="Calibri"/>
        <family val="2"/>
        <scheme val="minor"/>
      </rPr>
      <t>': waarin men bijkomende informatie vindt over de structuur van de</t>
    </r>
  </si>
  <si>
    <t xml:space="preserve">              Op lijn 8 geeft u aan tot welke sector uw bedrijf behoort.</t>
  </si>
  <si>
    <t xml:space="preserve">              Op lijn 11 vult u via een uitvalluikje in bij welke sectorfederatie u aangesloten bent; indien u bij geen </t>
  </si>
  <si>
    <t xml:space="preserve">              sectororganisatie aangesloten bent gelieve dan VOKA te selecteren.</t>
  </si>
  <si>
    <t xml:space="preserve">             veroorzaken in de grafieken. Best rekent men dan het primair energieverbruik van 2010 tot 2013 </t>
  </si>
  <si>
    <r>
      <t xml:space="preserve">                   •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BLOK A</t>
    </r>
    <r>
      <rPr>
        <b/>
        <sz val="11"/>
        <rFont val="Calibri"/>
        <family val="2"/>
        <scheme val="minor"/>
      </rPr>
      <t>: een inputblok</t>
    </r>
    <r>
      <rPr>
        <sz val="11"/>
        <rFont val="Calibri"/>
        <family val="2"/>
        <scheme val="minor"/>
      </rPr>
      <t xml:space="preserve"> met gele achtergrond waarin het bedrijf jaarlijks de monitoringdata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</si>
  <si>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B</t>
    </r>
    <r>
      <rPr>
        <b/>
        <sz val="11"/>
        <rFont val="Calibri"/>
        <family val="2"/>
        <scheme val="minor"/>
      </rPr>
      <t>: een rekenblok</t>
    </r>
    <r>
      <rPr>
        <sz val="11"/>
        <rFont val="Calibri"/>
        <family val="2"/>
        <scheme val="minor"/>
      </rPr>
      <t xml:space="preserve"> met bruine achtergrond waarin de ingegeven monitoringdata  </t>
    </r>
  </si>
  <si>
    <r>
      <t xml:space="preserve">                   •   </t>
    </r>
    <r>
      <rPr>
        <b/>
        <u/>
        <sz val="11"/>
        <rFont val="Calibri"/>
        <family val="2"/>
        <scheme val="minor"/>
      </rPr>
      <t>BLOK C:</t>
    </r>
    <r>
      <rPr>
        <sz val="11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een rekenblok</t>
    </r>
    <r>
      <rPr>
        <sz val="11"/>
        <rFont val="Calibri"/>
        <family val="2"/>
        <scheme val="minor"/>
      </rPr>
      <t xml:space="preserve"> met kaki achtergrond waarin de ingegeven monitoringdata</t>
    </r>
  </si>
  <si>
    <r>
      <t xml:space="preserve">               </t>
    </r>
    <r>
      <rPr>
        <b/>
        <sz val="11"/>
        <rFont val="Calibri"/>
        <family val="2"/>
        <scheme val="minor"/>
      </rPr>
      <t>2.</t>
    </r>
    <r>
      <rPr>
        <sz val="11"/>
        <rFont val="Calibri"/>
        <family val="2"/>
        <scheme val="minor"/>
      </rPr>
      <t xml:space="preserve">  Elk van de drie blokken bestaat uit rijen waarin types energiedragers staan en kolommen </t>
    </r>
  </si>
  <si>
    <t xml:space="preserve">                     indien vereist - nog andere toevoegen. Er is één stoomniveau voorzien op lijn 72.</t>
  </si>
  <si>
    <r>
      <t xml:space="preserve">              </t>
    </r>
    <r>
      <rPr>
        <b/>
        <sz val="11"/>
        <rFont val="Calibri"/>
        <family val="2"/>
        <scheme val="minor"/>
      </rPr>
      <t xml:space="preserve"> 4.</t>
    </r>
    <r>
      <rPr>
        <sz val="11"/>
        <rFont val="Calibri"/>
        <family val="2"/>
        <scheme val="minor"/>
      </rPr>
      <t xml:space="preserve">  De </t>
    </r>
    <r>
      <rPr>
        <b/>
        <sz val="11"/>
        <rFont val="Calibri"/>
        <family val="2"/>
        <scheme val="minor"/>
      </rPr>
      <t>kolommen</t>
    </r>
    <r>
      <rPr>
        <sz val="11"/>
        <rFont val="Calibri"/>
        <family val="2"/>
        <scheme val="minor"/>
      </rPr>
      <t xml:space="preserve"> vormen drie groepen: </t>
    </r>
  </si>
  <si>
    <t xml:space="preserve">                     OPMERKING: in elk van deze drie groepen zijn een aantal vrije kolommen beschikbaar in het</t>
  </si>
  <si>
    <t xml:space="preserve">                     sjabloon (groene achtergrond in lijn 3). Men kan deze gebruiken en zo nodig terug zichtbaar maken</t>
  </si>
  <si>
    <r>
      <t xml:space="preserve">                   • </t>
    </r>
    <r>
      <rPr>
        <b/>
        <sz val="11"/>
        <rFont val="Calibri"/>
        <family val="2"/>
        <scheme val="minor"/>
      </rPr>
      <t xml:space="preserve"> A1</t>
    </r>
    <r>
      <rPr>
        <sz val="11"/>
        <rFont val="Calibri"/>
        <family val="2"/>
        <scheme val="minor"/>
      </rPr>
      <t xml:space="preserve"> verwijst naar de activiteitsgegevens.  In rij 8 staan de activiteitswaarden en in rij 9 de</t>
    </r>
  </si>
  <si>
    <t xml:space="preserve">                       zijn vrij te kiezen in kolommen Q tot Y, AE tot AM en AP tot CI. </t>
  </si>
  <si>
    <t xml:space="preserve">                       Voor de voorgedefinieerde energieoverdrachten en  nutsverbruikers zijn deze vastgelegd.</t>
  </si>
  <si>
    <t xml:space="preserve">                   Een bedrijf heeft er belang bij zoveel mogelijk balansen in te vullen omdat het hierdoor een </t>
  </si>
  <si>
    <t xml:space="preserve">                   Indien men energiedragers uit het uitvalmenu heeft gebruikt, worden ook de </t>
  </si>
  <si>
    <t xml:space="preserve">                   omrekeningsfactoren automatisch ingevuld. Indien de gebruiker echter andere, bedrijfseigen </t>
  </si>
  <si>
    <t xml:space="preserve">                   energiedragers toevoegt moet hij de calorische waarde en emissiefactor ook toevoegen  vanaf</t>
  </si>
  <si>
    <t xml:space="preserve">                   lijn 314 in kolom C en D. </t>
  </si>
  <si>
    <t xml:space="preserve">                   Deze laatsten kunnen jaarlijks tijdens de monitoring aangepast worden.</t>
  </si>
  <si>
    <t xml:space="preserve">                   •   Kolom AP wordt voorbehouden voor het verbruik in de "Gebouwen" </t>
  </si>
  <si>
    <t xml:space="preserve">                   •   Kolom AQ is de kolom waar de "Sluitpost" van één of meerdere balansen uit blokken  A2 tot A6</t>
  </si>
  <si>
    <r>
      <t xml:space="preserve">                       </t>
    </r>
    <r>
      <rPr>
        <strike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toegevoegd wordt.</t>
    </r>
  </si>
  <si>
    <t xml:space="preserve">                   het plan van aanpak.</t>
  </si>
  <si>
    <r>
      <t xml:space="preserve">             </t>
    </r>
    <r>
      <rPr>
        <b/>
        <sz val="11"/>
        <rFont val="Calibri"/>
        <family val="2"/>
        <scheme val="minor"/>
      </rPr>
      <t xml:space="preserve"> 10.</t>
    </r>
    <r>
      <rPr>
        <sz val="11"/>
        <rFont val="Calibri"/>
        <family val="2"/>
        <scheme val="minor"/>
      </rPr>
      <t xml:space="preserve">In de zone CM6 tot CW239 kan de gebruiker berekeningen maken en de resultaten ervan </t>
    </r>
  </si>
  <si>
    <r>
      <t xml:space="preserve">           </t>
    </r>
    <r>
      <rPr>
        <b/>
        <sz val="11"/>
        <rFont val="Calibri"/>
        <family val="2"/>
        <scheme val="minor"/>
      </rPr>
      <t>1.</t>
    </r>
    <r>
      <rPr>
        <sz val="11"/>
        <rFont val="Calibri"/>
        <family val="2"/>
        <scheme val="minor"/>
      </rPr>
      <t xml:space="preserve"> Tijdens de jaarlijkse monitoring vult men enkel velden met een </t>
    </r>
    <r>
      <rPr>
        <b/>
        <u/>
        <sz val="11"/>
        <rFont val="Calibri"/>
        <family val="2"/>
        <scheme val="minor"/>
      </rPr>
      <t>gele achtergrond</t>
    </r>
    <r>
      <rPr>
        <sz val="11"/>
        <rFont val="Calibri"/>
        <family val="2"/>
        <scheme val="minor"/>
      </rPr>
      <t xml:space="preserve"> uit blok A in.</t>
    </r>
  </si>
  <si>
    <r>
      <t xml:space="preserve">         </t>
    </r>
    <r>
      <rPr>
        <b/>
        <sz val="11"/>
        <rFont val="Calibri"/>
        <family val="2"/>
        <scheme val="minor"/>
      </rPr>
      <t xml:space="preserve">  2.</t>
    </r>
    <r>
      <rPr>
        <sz val="11"/>
        <rFont val="Calibri"/>
        <family val="2"/>
        <scheme val="minor"/>
      </rPr>
      <t xml:space="preserve"> In rij 6 selecteert men of de onderneming gecatalogeerd wordt als "energie-intensief" of</t>
    </r>
  </si>
  <si>
    <r>
      <t xml:space="preserve">         </t>
    </r>
    <r>
      <rPr>
        <b/>
        <sz val="11"/>
        <rFont val="Calibri"/>
        <family val="2"/>
        <scheme val="minor"/>
      </rPr>
      <t xml:space="preserve">  3.</t>
    </r>
    <r>
      <rPr>
        <sz val="11"/>
        <rFont val="Calibri"/>
        <family val="2"/>
        <scheme val="minor"/>
      </rPr>
      <t xml:space="preserve"> In rij 8 vult men in de vastgelegde eenheden (worden overgenomen uit voorgaand jaar) de jaarlijkse</t>
    </r>
  </si>
  <si>
    <r>
      <t xml:space="preserve">           </t>
    </r>
    <r>
      <rPr>
        <b/>
        <sz val="11"/>
        <rFont val="Calibri"/>
        <family val="2"/>
        <scheme val="minor"/>
      </rPr>
      <t>4.</t>
    </r>
    <r>
      <rPr>
        <sz val="11"/>
        <rFont val="Calibri"/>
        <family val="2"/>
        <scheme val="minor"/>
      </rPr>
      <t xml:space="preserve"> Daarna worden de brandstofverbruiken ingevuld in de energieoverdrachten, de nutsvoorzieningen</t>
    </r>
  </si>
  <si>
    <t xml:space="preserve">                of in de processen waarin ze werkelijk verbruikt worden. Alle verbruiken worden   positief</t>
  </si>
  <si>
    <t xml:space="preserve">                ingegeven. Vervolgens worden de balansen ingevuld. Gegenereerde energie (bvb.  exotherme</t>
  </si>
  <si>
    <t xml:space="preserve">                warmte in een proces) krijgt een negatief teken.</t>
  </si>
  <si>
    <r>
      <t xml:space="preserve">          </t>
    </r>
    <r>
      <rPr>
        <b/>
        <sz val="11"/>
        <rFont val="Calibri"/>
        <family val="2"/>
        <scheme val="minor"/>
      </rPr>
      <t xml:space="preserve"> 5. </t>
    </r>
    <r>
      <rPr>
        <sz val="11"/>
        <rFont val="Calibri"/>
        <family val="2"/>
        <scheme val="minor"/>
      </rPr>
      <t>We overlopen nu even de belangrijkste kolommen en cellen:</t>
    </r>
  </si>
  <si>
    <r>
      <t xml:space="preserve">                </t>
    </r>
    <r>
      <rPr>
        <b/>
        <u/>
        <sz val="12"/>
        <rFont val="Calibri"/>
        <family val="2"/>
        <scheme val="minor"/>
      </rPr>
      <t>ENERGIEOVERDRACHTEN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</si>
  <si>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inkoop of opwekking van groene elektriciteit in de vestiging (kolom D)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</si>
  <si>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Elektriciteit via stoomturbine (kolom E)</t>
    </r>
    <r>
      <rPr>
        <sz val="11"/>
        <rFont val="Calibri"/>
        <family val="2"/>
        <scheme val="minor"/>
      </rPr>
      <t xml:space="preserve"> </t>
    </r>
  </si>
  <si>
    <t xml:space="preserve">                              - stoominput (GJ) in cel E72 (positief)</t>
  </si>
  <si>
    <t xml:space="preserve">                              - geproduceerde elektriciteit in cel E74 (MWh)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</si>
  <si>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Biostoomgenerator (kolom F)</t>
    </r>
  </si>
  <si>
    <t xml:space="preserve">                              - input groene brandstof (GJ) in cel F58 tot F67</t>
  </si>
  <si>
    <t xml:space="preserve">                              - geproduceerde groene stoom (GJ) in cel F72  (negatief)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</si>
  <si>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Stoomketels (kolom G)</t>
    </r>
  </si>
  <si>
    <t xml:space="preserve">                              - input brandstof in cellen G17 tot G67 in de juiste eenheid per brandstof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</si>
  <si>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WKK (kolom H en N); ook te gebruiken voor bio WKK !!!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</si>
  <si>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Thermische olie (kolom K)</t>
    </r>
  </si>
  <si>
    <t xml:space="preserve">                                 of verbruik aan stoom, warm water,elektriciteit of warme luchtin in celenl K72, K73, K74, K78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</si>
  <si>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Warmteinvoer (kolom L)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</si>
  <si>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Warmteuitvoer (kolom M)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</si>
  <si>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Warm water ketels (kolom O)</t>
    </r>
  </si>
  <si>
    <r>
      <t xml:space="preserve"> 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O17 tot O67 in de juiste eenheid per brandstof</t>
    </r>
  </si>
  <si>
    <t xml:space="preserve">                              - activiteitsniveau in cel O8: geproduceerd warm water (GJ) - automatisch ingevuld</t>
  </si>
  <si>
    <t xml:space="preserve">                              - op lijn 73 vermeldt men de GJ condensaat die verbruikt worden als positief getal </t>
  </si>
  <si>
    <t xml:space="preserve">                              - activiteitsniveau in cel P8: waarde 1-automatisch</t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</si>
  <si>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NUTSVOORZIENINGEN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</si>
  <si>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Ontgasser (kolom AA)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</si>
  <si>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Naverbranders  (kolom AB)</t>
    </r>
  </si>
  <si>
    <r>
      <t xml:space="preserve">                             -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input brandstof in cellen AB17 tot AB67 in de juiste eenheid per brandstof</t>
    </r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</si>
  <si>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Fakkels (kolom AC)</t>
    </r>
  </si>
  <si>
    <r>
      <t xml:space="preserve">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verbruikte brandstof in cellen AC17 tot AC67 in de juiste eenheid per brandstof</t>
    </r>
  </si>
  <si>
    <r>
      <rPr>
        <b/>
        <sz val="12"/>
        <rFont val="Calibri"/>
        <family val="2"/>
        <scheme val="minor"/>
      </rPr>
      <t xml:space="preserve">                </t>
    </r>
    <r>
      <rPr>
        <b/>
        <u/>
        <sz val="12"/>
        <rFont val="Calibri"/>
        <family val="2"/>
        <scheme val="minor"/>
      </rPr>
      <t>VERBRUIKERS PROCESSEN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</si>
  <si>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Restprocessen (kolom AO)</t>
    </r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</si>
  <si>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Sluitpost (kolom AP)</t>
    </r>
  </si>
  <si>
    <t xml:space="preserve">                              - activiteitsdata in cel AP8: vaste waarde 1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</si>
  <si>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Gebouwen (kolom AQ)</t>
    </r>
  </si>
  <si>
    <t xml:space="preserve">                             - verbruikte brandstof in cellen AQ17 tot AQ67 in de juiste eenheid per brandstof</t>
  </si>
  <si>
    <t xml:space="preserve">                             - verbruik (positief) aan elektriciteit (MWh) in cel AQ74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</si>
  <si>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Productieprocessen 1-44 (kolom AR t.e.m. CI)</t>
    </r>
  </si>
  <si>
    <t xml:space="preserve">                             - verbruikte brandstof in rijen 17 tot 67 in de juiste eenheid per brandstof</t>
  </si>
  <si>
    <t xml:space="preserve">                                            met verwijzing naar de oorsprong</t>
  </si>
  <si>
    <t xml:space="preserve">                •  Op rij 179 staat in kolom D tot AA het rendement van de onderscheiden energieoverdrachten en van</t>
  </si>
  <si>
    <r>
      <t xml:space="preserve">    3.1.3 BLOK C (CO</t>
    </r>
    <r>
      <rPr>
        <b/>
        <vertAlign val="subscript"/>
        <sz val="12"/>
        <rFont val="Calibri"/>
        <family val="2"/>
        <scheme val="minor"/>
      </rPr>
      <t>2</t>
    </r>
    <r>
      <rPr>
        <b/>
        <sz val="12"/>
        <rFont val="Calibri"/>
        <family val="2"/>
        <scheme val="minor"/>
      </rPr>
      <t>-emissie)</t>
    </r>
  </si>
  <si>
    <t xml:space="preserve">                •  in cel C231 de totale CO2-emissie van de onderneming</t>
  </si>
  <si>
    <t xml:space="preserve">                •  in cel C233 de CO2-emissie afkomstig van verbranding in de onderneming</t>
  </si>
  <si>
    <t xml:space="preserve">                •  in cel C235 de CO2-emissie afkomstig van de generatie van elektriciteit</t>
  </si>
  <si>
    <r>
      <t xml:space="preserve">                  </t>
    </r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Een overzicht van de </t>
    </r>
    <r>
      <rPr>
        <b/>
        <sz val="11"/>
        <rFont val="Calibri"/>
        <family val="2"/>
        <scheme val="minor"/>
      </rPr>
      <t xml:space="preserve">rendementen </t>
    </r>
    <r>
      <rPr>
        <sz val="11"/>
        <rFont val="Calibri"/>
        <family val="2"/>
        <scheme val="minor"/>
      </rPr>
      <t xml:space="preserve">(in %) bij energieoverdracht per type overdracht en van </t>
    </r>
  </si>
  <si>
    <r>
      <t xml:space="preserve">                     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(in GJ-pr per eenheid) door de processen in nutsvoorzieningen </t>
    </r>
  </si>
  <si>
    <r>
      <t xml:space="preserve">                  </t>
    </r>
    <r>
      <rPr>
        <b/>
        <sz val="11"/>
        <rFont val="Calibri"/>
        <family val="2"/>
        <scheme val="minor"/>
      </rPr>
      <t xml:space="preserve">1.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totaal primair energieverbruik</t>
    </r>
    <r>
      <rPr>
        <sz val="11"/>
        <rFont val="Calibri"/>
        <family val="2"/>
        <scheme val="minor"/>
      </rPr>
      <t xml:space="preserve"> (in GJp /jaar) van de onderneming van </t>
    </r>
  </si>
  <si>
    <r>
      <t xml:space="preserve">                  </t>
    </r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De  evolutie van het </t>
    </r>
    <r>
      <rPr>
        <b/>
        <sz val="11"/>
        <rFont val="Calibri"/>
        <family val="2"/>
        <scheme val="minor"/>
      </rPr>
      <t>totale CO</t>
    </r>
    <r>
      <rPr>
        <b/>
        <vertAlign val="sub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-emissie</t>
    </r>
    <r>
      <rPr>
        <sz val="11"/>
        <rFont val="Calibri"/>
        <family val="2"/>
        <scheme val="minor"/>
      </rPr>
      <t xml:space="preserve"> (in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/jaar) van de onderneming van 2014</t>
    </r>
  </si>
  <si>
    <r>
      <t xml:space="preserve">                                 •  de</t>
    </r>
    <r>
      <rPr>
        <b/>
        <sz val="11"/>
        <rFont val="Calibri"/>
        <family val="2"/>
        <scheme val="minor"/>
      </rPr>
      <t xml:space="preserve"> rendementen</t>
    </r>
    <r>
      <rPr>
        <sz val="11"/>
        <rFont val="Calibri"/>
        <family val="2"/>
        <scheme val="minor"/>
      </rPr>
      <t xml:space="preserve"> van de energieoverdrachten</t>
    </r>
  </si>
  <si>
    <r>
      <t xml:space="preserve">                                 •  de </t>
    </r>
    <r>
      <rPr>
        <b/>
        <sz val="11"/>
        <rFont val="Calibri"/>
        <family val="2"/>
        <scheme val="minor"/>
      </rPr>
      <t>specifieke energieverbruiken</t>
    </r>
    <r>
      <rPr>
        <sz val="11"/>
        <rFont val="Calibri"/>
        <family val="2"/>
        <scheme val="minor"/>
      </rPr>
      <t xml:space="preserve"> van de processen en verbruikers in nutsvoorzieningen</t>
    </r>
  </si>
  <si>
    <r>
      <t xml:space="preserve">      Dit tabblad  berekent en toont de</t>
    </r>
    <r>
      <rPr>
        <b/>
        <sz val="11"/>
        <rFont val="Calibri"/>
        <family val="2"/>
        <scheme val="minor"/>
      </rPr>
      <t xml:space="preserve"> energie prestatie-indices </t>
    </r>
    <r>
      <rPr>
        <sz val="11"/>
        <rFont val="Calibri"/>
        <family val="2"/>
        <scheme val="minor"/>
      </rPr>
      <t xml:space="preserve">(EPI's) per proces en voor de ganse </t>
    </r>
  </si>
  <si>
    <r>
      <t xml:space="preserve">      De definitie van een </t>
    </r>
    <r>
      <rPr>
        <b/>
        <u/>
        <sz val="11"/>
        <rFont val="Calibri"/>
        <family val="2"/>
        <scheme val="minor"/>
      </rPr>
      <t>EPI van een proces</t>
    </r>
    <r>
      <rPr>
        <sz val="11"/>
        <rFont val="Calibri"/>
        <family val="2"/>
        <scheme val="minor"/>
      </rPr>
      <t xml:space="preserve"> = specifiek energieverbruik van dat proces in een bepaald jaar </t>
    </r>
  </si>
  <si>
    <r>
      <t xml:space="preserve">      Op analoge manier kan men een EPI-reeks samenstellen voor </t>
    </r>
    <r>
      <rPr>
        <b/>
        <u/>
        <sz val="11"/>
        <rFont val="Calibri"/>
        <family val="2"/>
        <scheme val="minor"/>
      </rPr>
      <t xml:space="preserve">het totaal jaarlijks energieverbruik </t>
    </r>
    <r>
      <rPr>
        <sz val="11"/>
        <rFont val="Calibri"/>
        <family val="2"/>
        <scheme val="minor"/>
      </rPr>
      <t xml:space="preserve">van </t>
    </r>
  </si>
  <si>
    <r>
      <t xml:space="preserve">       Het tabblad 'Maatregelen' geeft nuttige informatie over</t>
    </r>
    <r>
      <rPr>
        <b/>
        <u/>
        <sz val="11"/>
        <rFont val="Calibri"/>
        <family val="2"/>
        <scheme val="minor"/>
      </rPr>
      <t xml:space="preserve"> gerealiseerde besparingen</t>
    </r>
    <r>
      <rPr>
        <sz val="11"/>
        <rFont val="Calibri"/>
        <family val="2"/>
        <scheme val="minor"/>
      </rPr>
      <t xml:space="preserve"> per maatregel en  </t>
    </r>
  </si>
  <si>
    <r>
      <t xml:space="preserve">       Verder geeft dit tabblad informatie over de </t>
    </r>
    <r>
      <rPr>
        <b/>
        <u/>
        <sz val="11"/>
        <rFont val="Calibri"/>
        <family val="2"/>
        <scheme val="minor"/>
      </rPr>
      <t xml:space="preserve">status van studiemaatregelen </t>
    </r>
    <r>
      <rPr>
        <sz val="11"/>
        <rFont val="Calibri"/>
        <family val="2"/>
        <scheme val="minor"/>
      </rPr>
      <t xml:space="preserve">en over de </t>
    </r>
    <r>
      <rPr>
        <b/>
        <u/>
        <sz val="11"/>
        <rFont val="Calibri"/>
        <family val="2"/>
        <scheme val="minor"/>
      </rPr>
      <t xml:space="preserve">rendabiliteit </t>
    </r>
  </si>
  <si>
    <r>
      <t xml:space="preserve">       </t>
    </r>
    <r>
      <rPr>
        <b/>
        <u/>
        <sz val="11"/>
        <rFont val="Calibri"/>
        <family val="2"/>
        <scheme val="minor"/>
      </rPr>
      <t xml:space="preserve">van potentieel rendabele maatregelen </t>
    </r>
    <r>
      <rPr>
        <sz val="11"/>
        <rFont val="Calibri"/>
        <family val="2"/>
        <scheme val="minor"/>
      </rPr>
      <t>in het jaar van monitoring.</t>
    </r>
  </si>
  <si>
    <r>
      <t xml:space="preserve">                     •  kolom 'Besparing ton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per jaar' per zekere of nieuwe maatregel geeft de reële jaarlijkse </t>
    </r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</si>
  <si>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</si>
  <si>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Rijen 31 tot 36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</t>
    </r>
  </si>
  <si>
    <r>
      <t xml:space="preserve">                     •  In de groene monitoringdelen geven rijen 31 tot 36 de werkelijke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</si>
  <si>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 37 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over alle jaren van de EBO: in het blauwe</t>
    </r>
  </si>
  <si>
    <t xml:space="preserve">                         plandeel vindt men de geplande besparingen, in de groene monitoringdelen staan de werkelijke </t>
  </si>
  <si>
    <r>
      <t xml:space="preserve">                     •  Rijen 111 tot 116 geven in het blauwe plandeel aan hoeveel energie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er in een jaar </t>
    </r>
  </si>
  <si>
    <r>
      <t xml:space="preserve">                        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bevat van nieuwe maatregelen over alle jaren tot</t>
    </r>
  </si>
  <si>
    <t xml:space="preserve">                     •  In het groene monitoringdeel vindt men op de rijen 111 tot 116 de werkelijke bijkomende energie </t>
  </si>
  <si>
    <r>
      <t xml:space="preserve">                        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-besparingen door het uitvoeren van zekere en nieuwe maatregelen.</t>
    </r>
  </si>
  <si>
    <r>
      <t xml:space="preserve">                     •  In de groene monitoringdelen geven rijen 153 tot 158 de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>-besparing</t>
    </r>
  </si>
  <si>
    <r>
      <t xml:space="preserve">                     •  Rij 159 bevat de totale energie- en CO</t>
    </r>
    <r>
      <rPr>
        <vertAlign val="sub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-besparingen over alle jaren van de EBO door inzet </t>
    </r>
  </si>
  <si>
    <t>Opwarmen boiler feedwater</t>
  </si>
  <si>
    <t>TESTBEDRIJF CHEMIE</t>
  </si>
  <si>
    <t>Vrije kolom Utility-1</t>
  </si>
  <si>
    <t>Vrije kolom Utility-2</t>
  </si>
  <si>
    <t>Ontgasser</t>
  </si>
  <si>
    <t>G</t>
  </si>
  <si>
    <t>H</t>
  </si>
  <si>
    <t>N</t>
  </si>
  <si>
    <t>Andere</t>
  </si>
  <si>
    <t>Deel ontgast water</t>
  </si>
  <si>
    <t>Totale verbruikte primaire energie</t>
  </si>
  <si>
    <t>Proces 5</t>
  </si>
  <si>
    <t>Perslucht-2</t>
  </si>
  <si>
    <t>Druk-2 (bara)</t>
  </si>
  <si>
    <t>Koel-systeem-1</t>
  </si>
  <si>
    <t>Koel-systeem-2</t>
  </si>
  <si>
    <t>Koelenergie-1</t>
  </si>
  <si>
    <t>Koelenergie-2</t>
  </si>
  <si>
    <t>m² opp</t>
  </si>
  <si>
    <t xml:space="preserve">             van het standaardrendement van 40% gebruikt in de vorige jaren kan dit een breuk</t>
  </si>
  <si>
    <t xml:space="preserve">              Let op: indien in 2014 het rendement voor omrekening van elektriciteit naar primaire energie verschilt </t>
  </si>
  <si>
    <t xml:space="preserve">            voor elektriciteit  om met het rendement van 2014.</t>
  </si>
  <si>
    <t xml:space="preserve">                   secundaire energiedragers. De belangrijkste zijn reeds ingevuld. Het gaat om:</t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</si>
  <si>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warm water en condensaatbalans (één voor beide samen) op rij 73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</si>
  <si>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electriciteitsbalans op rij 74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</si>
  <si>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zes stoombalansen op rij 72, 83, 84, 85, 86 en 87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</si>
  <si>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 één balans voor thermische olie op rij 77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</si>
  <si>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 één balans voor warme lucht op rij 78</t>
    </r>
  </si>
  <si>
    <t xml:space="preserve">                              Het gaat hierbij enkel om frigorieën uit koelmiddelen, niet uit koelwater van koeltorens</t>
  </si>
  <si>
    <t xml:space="preserve">                   Andere balansen kunnen toegevoegd worden op rij 81 en 82. Vul ze eerst in in A507 of A508</t>
  </si>
  <si>
    <t xml:space="preserve">                              Let op: alle stoomcijfers worden in GJ ingegeven en niet in ton stoom!</t>
  </si>
  <si>
    <t xml:space="preserve">                    gebruiker uiteraard vrij deze primaire brandstoffen met de juiste CW en EF toe te voegen aan de </t>
  </si>
  <si>
    <t xml:space="preserve">                  mag enkel ingevuld worden als men niet alle geproduceerd condensaat op lijn 73 heeft ingevuld.</t>
  </si>
  <si>
    <t xml:space="preserve">                 In kolom AE tot AM kan men desgewenst overige verbruikers in de nutsvoorzieningen onderbrengen.</t>
  </si>
  <si>
    <t xml:space="preserve">                dan deze opgelijst in cellen A72 tot A87. Indien dit het geval is voegt men de naam van de balansen</t>
  </si>
  <si>
    <t xml:space="preserve">                en hun conversiefactor toe in de Energiedragertabel (rij 507 tot 508). </t>
  </si>
  <si>
    <t xml:space="preserve">                In de cellen A81 en A82 kan men de toegevoegde balansen daarna selecteren via het uitvalmenu.</t>
  </si>
  <si>
    <r>
      <t xml:space="preserve">           </t>
    </r>
    <r>
      <rPr>
        <b/>
        <sz val="11"/>
        <rFont val="Calibri"/>
        <family val="2"/>
        <scheme val="minor"/>
      </rPr>
      <t>3.</t>
    </r>
    <r>
      <rPr>
        <sz val="11"/>
        <rFont val="Calibri"/>
        <family val="2"/>
        <scheme val="minor"/>
      </rPr>
      <t xml:space="preserve"> Vervolgens vult men de productieprocessen in zoals vermeld in het goedgekeurd Plan van Aanpak</t>
    </r>
  </si>
  <si>
    <t xml:space="preserve">                met hun namen in de cellen AR3 tot CI3. In AR9 tot CI9 vermeldt men de eenheden waarin de </t>
  </si>
  <si>
    <t xml:space="preserve">                              - geproduceerde stoom (GJ) in cel G72, G83, G84, G85, G86 of G87 (negatief)</t>
  </si>
  <si>
    <t xml:space="preserve">                                 (negatief)</t>
  </si>
  <si>
    <t xml:space="preserve">                              - geproduceerde stoom (GJ) in cel H72 of H83 tot H87 (WKK1) of N72 of N83 tot N87 (WKK2)</t>
  </si>
  <si>
    <t xml:space="preserve">                              - activiteitsniveau in cel H8 of N8 : som geproduceerde warmte met aftrek ontgasser</t>
  </si>
  <si>
    <t xml:space="preserve">                                           en elektriciteit (GJ) -  automatisch ingevuld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</si>
  <si>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Perslucht (kolom I en S)</t>
    </r>
  </si>
  <si>
    <t xml:space="preserve">                                 en in cel S72 of S83 tot S87, S73 of S74  (PL-2) (steeds positief)</t>
  </si>
  <si>
    <t xml:space="preserve">                              - verbruik aan stoom, warm water of elektriciteit (MWh) in cel I72 of I83 tot I87, I73 of I74  (PL-1)</t>
  </si>
  <si>
    <t xml:space="preserve">                                 perslucht (1000 Nm³) kan rechtsteeks in deze cel I75 of S79 (negatief) ingegeven worden.</t>
  </si>
  <si>
    <t xml:space="preserve">                              - geproduceerde hoeveelheid perslucht (1000 Nm³) in cel I75 of S79 (negatief). Ook ingevoerde </t>
  </si>
  <si>
    <t xml:space="preserve">                              - geproduceerde warme lucht in cel I78  of S78 (negatief)</t>
  </si>
  <si>
    <t xml:space="preserve">                              - activiteitsniveau in cel I8 of S8: hoeveelheid perslucht (1000 Nm³) - automatisch berekend</t>
  </si>
  <si>
    <t xml:space="preserve">                              - persluchtdruk: in cel I12 (PL-1) of S12 (PL-2) in bar abs</t>
  </si>
  <si>
    <r>
      <t xml:space="preserve">                    • </t>
    </r>
    <r>
      <rPr>
        <b/>
        <sz val="11"/>
        <rFont val="Calibri"/>
        <family val="2"/>
        <scheme val="minor"/>
      </rPr>
      <t xml:space="preserve"> Koelsysteem (kolom J en U)</t>
    </r>
  </si>
  <si>
    <t xml:space="preserve">                              - verbruik aan stoom, warm water of elektriciteit (MWh) in cel J72, J83 tot J87, J73 of J74 (KS-1)</t>
  </si>
  <si>
    <t xml:space="preserve">                                 en in cel U72, U83 tot U87, U73 of U74 (KS-2) (steeds positief)</t>
  </si>
  <si>
    <t xml:space="preserve">                              - geproduceerde hoeveelheid koelenergie (GJ) in cel J76 (KS-1) of U80 (KS-2) (negatief)</t>
  </si>
  <si>
    <t xml:space="preserve">                              - ingevoerde stoom staat in cel L72 of L83 tot L87 (GJ) met een negatief teken</t>
  </si>
  <si>
    <t xml:space="preserve">                              - uitgevoerde stoom staat in cel M72  of M83 tot M87 (GJ) met een positief teken</t>
  </si>
  <si>
    <t xml:space="preserve">                              - op de stoomlijnen 72, 83 tot 87  vermeldt men dezelfde GJ nu als geproduceerde stoom als </t>
  </si>
  <si>
    <t xml:space="preserve">                                 een negatief getal</t>
  </si>
  <si>
    <t xml:space="preserve">                    • Stoomaflaat via regelklep (kolom Q en R)</t>
  </si>
  <si>
    <t xml:space="preserve">                                 naar een ander</t>
  </si>
  <si>
    <t xml:space="preserve">                                 positief getal. Op de lijn van het ontvangende drukniveau staat dezelfde waarde als negatief </t>
  </si>
  <si>
    <t xml:space="preserve">                              - op lijn van vertrek (bvb 72)vermeldt men inkolom Q de GJ stoom die het drukniveau verlaat als </t>
  </si>
  <si>
    <t xml:space="preserve">                                 getal ook in kolom Q. Een volgende stoomtransfer via smoorklep komt nu in kolom R. </t>
  </si>
  <si>
    <t xml:space="preserve">                                De derde terug in kolom Q en de vierde in kolom R, enz.</t>
  </si>
  <si>
    <t xml:space="preserve">                              - activiteitsniveau in cel Q8 en R8 = totaal getransfereerde GJ-automatisch ingevuld</t>
  </si>
  <si>
    <t xml:space="preserve">                    • Persluchtaflaat via regelklep (kolom T)</t>
  </si>
  <si>
    <t xml:space="preserve">                              - laat toe een aantal GJ stoom via een smoorklep over te brengen van één stoomniveau</t>
  </si>
  <si>
    <t xml:space="preserve">                              - laat toe een aantal Nm³ perslucht via een smoorklep over te brengen van één drukniveau</t>
  </si>
  <si>
    <t xml:space="preserve">                                 naar het andere</t>
  </si>
  <si>
    <t xml:space="preserve">                              - op lijn van vertrek (bvb 75) vermeldt men in kolom T deNm³ perslucht die het drukniveau </t>
  </si>
  <si>
    <t xml:space="preserve">                                verlaat als positief getal. Op de lijn van het ontvangende drukniveau staat dezelfde waarde als  </t>
  </si>
  <si>
    <t xml:space="preserve">                                 negatief getal ook in kolom T. </t>
  </si>
  <si>
    <t xml:space="preserve">                              - activiteitsniveau in cel T8  = totaal getransfereerde Nm³-automatisch ingevuld</t>
  </si>
  <si>
    <r>
      <t xml:space="preserve">                    •</t>
    </r>
    <r>
      <rPr>
        <b/>
        <sz val="11"/>
        <rFont val="Calibri"/>
        <family val="2"/>
        <scheme val="minor"/>
      </rPr>
      <t xml:space="preserve">  Andere (kolommen V tot  Y)</t>
    </r>
  </si>
  <si>
    <r>
      <t xml:space="preserve">                              </t>
    </r>
    <r>
      <rPr>
        <b/>
        <sz val="11"/>
        <rFont val="Calibri"/>
        <family val="2"/>
        <scheme val="minor"/>
      </rPr>
      <t xml:space="preserve">- </t>
    </r>
    <r>
      <rPr>
        <sz val="11"/>
        <rFont val="Calibri"/>
        <family val="2"/>
        <scheme val="minor"/>
      </rPr>
      <t>verbruik aan stoom (GJ) in cel AA72  of AA83 tot AA87 positief)</t>
    </r>
  </si>
  <si>
    <t xml:space="preserve">                              - teruggevoerd condensaat (GJ) in cel AA73 (op rij warm water) (positief)</t>
  </si>
  <si>
    <t xml:space="preserve">                              - activiteitsniveau in cel AA8: gtotaal eproduceerde hoeveelheid stoom (GJ) in stoomketels (G) </t>
  </si>
  <si>
    <t xml:space="preserve">                                en WKK's (kolom H en N) gecorrigeerd voor andere verbruikers van ontgast water - wordt</t>
  </si>
  <si>
    <t xml:space="preserve">                                automatisch ingevuld</t>
  </si>
  <si>
    <t xml:space="preserve">                              - Men kan ontgast water gebruiken in de stoomketel (G) en in HRSG's van WKK's (H en N) en in </t>
  </si>
  <si>
    <t xml:space="preserve">                                 een vierde installatie. Vul in cel AB12 tot 14 de fractie ontgast water in die naar elk van deze</t>
  </si>
  <si>
    <t xml:space="preserve">                                 generatoren gaat à rato van hun verbruik aan ontgast water . AB15 vult zich  automatisch in</t>
  </si>
  <si>
    <t xml:space="preserve">                             - EVENTUEEL: geproduceerde stoom (GJ) in cel AB72, AB83 tot AB87 (negatief)</t>
  </si>
  <si>
    <t xml:space="preserve">                             - verbruikte stoom (GJ) in cel AC72, AC83 tot AC87 (positief)</t>
  </si>
  <si>
    <t xml:space="preserve">                             - activiteitsniveau in cel AB8 is het totaal primair energieverbruik - automatisch ingevuld</t>
  </si>
  <si>
    <t xml:space="preserve">                                heeft ingegeven) . In dat geval zet men in cel AD73 als negatief getal de energie van het</t>
  </si>
  <si>
    <t xml:space="preserve">                                condensaat op lijn 73 heeft vermeld (bvb als men op de stoomlijn het netto warmteverbruik </t>
  </si>
  <si>
    <t xml:space="preserve">                                 condensaat die niet in andere proceskolommen is opgenomen </t>
  </si>
  <si>
    <t xml:space="preserve">                                stoomenthalpie   en  het vermeld warmteverbruik als een positief getal</t>
  </si>
  <si>
    <t xml:space="preserve">                                 In kolom AD staat op één of meerdere stoomlijnen(72 of 83 tot 87) het verschil tussen de </t>
  </si>
  <si>
    <t xml:space="preserve">                             - verbruikte stoom (GJ) op lijnen 72  of 83 tot 87</t>
  </si>
  <si>
    <t xml:space="preserve">                             - verbruikte (positief) of geproduceerde (negatief) stoom (GJ) in cel AO72 of AO83 tot AO87</t>
  </si>
  <si>
    <t xml:space="preserve">                             - activiteitsdata in cel AO8: vaste waarde 1</t>
  </si>
  <si>
    <t xml:space="preserve">                             - sluitpost per balans wordt als verbruik (positief) ingevuld in de rijen 17 e.v. in juiste eenheden</t>
  </si>
  <si>
    <t xml:space="preserve">                             - verbruik (positief) aan warm water (GJ) in cel AQ73</t>
  </si>
  <si>
    <t xml:space="preserve">                             - verbruik (positief) aan stoom (GJ) in cel AQ72 of AQ83 tot AQ87</t>
  </si>
  <si>
    <t xml:space="preserve">                             - activiteitsdata in cel AQ8: suggestie is om m² verwarmd  vloeroppervlak als eenheid te nemen</t>
  </si>
  <si>
    <t xml:space="preserve">                             - verbruikte (positief) of geproduceerde (negatief) stoom (GJ) in rij 72 of 83 tot 87</t>
  </si>
  <si>
    <t xml:space="preserve">                             - verbruik (positief) aan perslucht (1000Nm³) in rij 75 of 79</t>
  </si>
  <si>
    <t xml:space="preserve">                             - verbruik (positief) aan koelenergie (GJ) in rij 76 of 80</t>
  </si>
  <si>
    <t xml:space="preserve">                                            flexibel maatregel</t>
  </si>
  <si>
    <t xml:space="preserve">                    Bij de energieoverdrachten staat hier de gebruikte primaire energie-input </t>
  </si>
  <si>
    <t xml:space="preserve">                    uit C171 omwille van gegenereerde exotherme warmte</t>
  </si>
  <si>
    <t xml:space="preserve">                     de ontgasser, behalve bij koelsystemen in kolom J en U waar de COP staat (= gegenereerde frigorieën </t>
  </si>
  <si>
    <t xml:space="preserve">                    in GJ  gedeeld door de energie-input in GJ)</t>
  </si>
  <si>
    <t>Stoomtransfer via regelklep deel 1</t>
  </si>
  <si>
    <t>Stoomtransfer via regelklep deel 2</t>
  </si>
  <si>
    <t>Perslucht transfer</t>
  </si>
  <si>
    <t>druk</t>
  </si>
  <si>
    <t>bara</t>
  </si>
  <si>
    <t>temperatuur</t>
  </si>
  <si>
    <t>°C</t>
  </si>
  <si>
    <t>k2</t>
  </si>
  <si>
    <t>u</t>
  </si>
  <si>
    <t>v</t>
  </si>
  <si>
    <t>w</t>
  </si>
  <si>
    <t xml:space="preserve">                              In cellen A493 en A502-A506 kan men x, y,… vervangen door het juiste drukniveau in te geven</t>
  </si>
  <si>
    <t xml:space="preserve">                              in de cellen E493 en E502-A506</t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</si>
  <si>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twee persluchtbalansen op rij 75 en 79: de druk p1 en p2 zal door zijn waarde vervangen </t>
    </r>
  </si>
  <si>
    <r>
      <t xml:space="preserve">                        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worden na ingave in de cellen I12 resp. S12 </t>
    </r>
  </si>
  <si>
    <r>
      <t xml:space="preserve">                        </t>
    </r>
    <r>
      <rPr>
        <sz val="9"/>
        <rFont val="Calibri"/>
        <family val="2"/>
      </rPr>
      <t xml:space="preserve"> </t>
    </r>
    <r>
      <rPr>
        <sz val="9"/>
        <rFont val="Marlett"/>
        <charset val="2"/>
      </rPr>
      <t>h</t>
    </r>
    <r>
      <rPr>
        <sz val="11"/>
        <rFont val="Calibri"/>
        <family val="2"/>
      </rPr>
      <t xml:space="preserve"> twee koelmiddelbalansen op rij 76 en 80: de temperatuur k1 en k2 zal door zijn waarde </t>
    </r>
  </si>
  <si>
    <t xml:space="preserve">                              vervangen worden na ingave in de cellen E497 en E501. </t>
  </si>
  <si>
    <t>ebo1520</t>
  </si>
  <si>
    <t xml:space="preserve">                                    Totaal PRM's</t>
  </si>
  <si>
    <t xml:space="preserve">   4. Overige maatregelen 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</si>
  <si>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</si>
  <si>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</si>
  <si>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</si>
  <si>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</si>
  <si>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</si>
  <si>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</si>
  <si>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</si>
  <si>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</si>
  <si>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</si>
  <si>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</si>
  <si>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</si>
  <si>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</si>
  <si>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</si>
  <si>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</si>
  <si>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</si>
  <si>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</si>
  <si>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</si>
  <si>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</si>
  <si>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</si>
  <si>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</si>
  <si>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Totaal overige maatregelen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</si>
</sst>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\ "/>
    <numFmt numFmtId="167" formatCode="0.0"/>
    <numFmt numFmtId="168" formatCode="0.000"/>
    <numFmt numFmtId="169" formatCode="_(&quot;€&quot;\ * #,##0.00_);_(&quot;€&quot;\ * \(#,##0.00\);_(&quot;€&quot;\ * &quot;-&quot;??_);_(@_)"/>
    <numFmt numFmtId="170" formatCode="0.00\ &quot;kg/GJ&quot;"/>
    <numFmt numFmtId="171" formatCode="0\ &quot;GJ&quot;"/>
    <numFmt numFmtId="172" formatCode="0.00000"/>
    <numFmt numFmtId="173" formatCode="000"/>
    <numFmt numFmtId="174" formatCode="0\ &quot;ton CO2&quot;"/>
    <numFmt numFmtId="175" formatCode="0.0%"/>
    <numFmt numFmtId="176" formatCode="0.0000"/>
    <numFmt numFmtId="177" formatCode="0\ &quot;°C&quot;"/>
  </numFmts>
  <fonts count="1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4"/>
      <color theme="0"/>
      <name val="Arial"/>
      <family val="2"/>
    </font>
    <font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</font>
    <font>
      <sz val="2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6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sz val="12"/>
      <color rgb="FF00FF00"/>
      <name val="Calibri"/>
      <family val="2"/>
      <scheme val="minor"/>
    </font>
    <font>
      <sz val="14"/>
      <color rgb="FF00FF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vertAlign val="subscript"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b/>
      <i/>
      <sz val="16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0"/>
      <color rgb="FFCCFFFF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indexed="81"/>
      <name val="Tahoma"/>
      <family val="2"/>
    </font>
    <font>
      <b/>
      <u/>
      <sz val="18"/>
      <color rgb="FFFFFF0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rgb="FF244062"/>
      <name val="Calibri"/>
      <family val="2"/>
      <scheme val="minor"/>
    </font>
    <font>
      <b/>
      <sz val="11"/>
      <color rgb="FF244062"/>
      <name val="Calibri"/>
      <family val="2"/>
      <scheme val="minor"/>
    </font>
    <font>
      <b/>
      <sz val="14"/>
      <color rgb="FF244062"/>
      <name val="Calibri"/>
      <family val="2"/>
      <scheme val="minor"/>
    </font>
    <font>
      <sz val="12"/>
      <color rgb="FF244062"/>
      <name val="Calibri"/>
      <family val="2"/>
      <scheme val="minor"/>
    </font>
    <font>
      <b/>
      <i/>
      <sz val="12"/>
      <color rgb="FF244062"/>
      <name val="Calibri"/>
      <family val="2"/>
      <scheme val="minor"/>
    </font>
    <font>
      <u/>
      <sz val="12"/>
      <color rgb="FF244062"/>
      <name val="Calibri"/>
      <family val="2"/>
      <scheme val="minor"/>
    </font>
    <font>
      <b/>
      <sz val="12"/>
      <color rgb="FF244062"/>
      <name val="Calibri"/>
      <family val="2"/>
      <scheme val="minor"/>
    </font>
    <font>
      <b/>
      <u/>
      <sz val="12"/>
      <color rgb="FF244062"/>
      <name val="Calibri"/>
      <family val="2"/>
      <scheme val="minor"/>
    </font>
    <font>
      <sz val="14"/>
      <color rgb="FF244062"/>
      <name val="Calibri"/>
      <family val="2"/>
      <scheme val="minor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color rgb="FFFFFFCC"/>
      <name val="Arial"/>
      <family val="2"/>
    </font>
    <font>
      <b/>
      <sz val="10"/>
      <color rgb="FF666666"/>
      <name val="Arial"/>
      <family val="2"/>
    </font>
    <font>
      <vertAlign val="subscript"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u/>
      <vertAlign val="sub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22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4"/>
      <color rgb="FFFFFF0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b/>
      <vertAlign val="subscript"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sz val="17"/>
      <color theme="1"/>
      <name val="Calibri"/>
      <family val="2"/>
      <scheme val="minor"/>
    </font>
    <font>
      <u/>
      <sz val="18"/>
      <color rgb="FF00FF00"/>
      <name val="Calibri"/>
      <family val="2"/>
      <scheme val="minor"/>
    </font>
    <font>
      <b/>
      <u/>
      <sz val="18"/>
      <color rgb="FF00FF00"/>
      <name val="Calibri"/>
      <family val="2"/>
      <scheme val="minor"/>
    </font>
    <font>
      <u/>
      <sz val="11"/>
      <color rgb="FF00FF00"/>
      <name val="Calibri"/>
      <family val="2"/>
      <scheme val="minor"/>
    </font>
    <font>
      <u/>
      <sz val="14"/>
      <color rgb="FF00FF00"/>
      <name val="Calibri"/>
      <family val="2"/>
      <scheme val="minor"/>
    </font>
    <font>
      <u/>
      <sz val="11"/>
      <color rgb="FF244062"/>
      <name val="Calibri"/>
      <family val="2"/>
      <scheme val="minor"/>
    </font>
    <font>
      <u/>
      <sz val="11"/>
      <color theme="0"/>
      <name val="Calibri"/>
      <family val="2"/>
    </font>
    <font>
      <sz val="8"/>
      <color theme="1"/>
      <name val="Arial"/>
      <family val="2"/>
    </font>
    <font>
      <sz val="11"/>
      <name val="Arial"/>
      <family val="2"/>
    </font>
    <font>
      <sz val="11"/>
      <color rgb="FFFF00FF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2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1"/>
      <name val="Calibri"/>
      <family val="2"/>
    </font>
    <font>
      <sz val="9"/>
      <name val="Calibri"/>
      <family val="2"/>
    </font>
    <font>
      <sz val="9"/>
      <name val="Marlett"/>
      <charset val="2"/>
    </font>
    <font>
      <sz val="14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bgColor theme="2" tint="-9.9978637043366805E-2"/>
      </patternFill>
    </fill>
    <fill>
      <patternFill patternType="solid">
        <fgColor theme="3" tint="0.39997558519241921"/>
        <bgColor indexed="64"/>
      </patternFill>
    </fill>
    <fill>
      <patternFill patternType="lightGrid"/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C5BE9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2440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8DB4E2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rgb="FFFF0000"/>
      </left>
      <right/>
      <top style="double">
        <color rgb="FFFF0000"/>
      </top>
      <bottom style="medium">
        <color indexed="64"/>
      </bottom>
      <diagonal/>
    </border>
    <border>
      <left/>
      <right/>
      <top style="double">
        <color rgb="FFFF00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double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double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double">
        <color rgb="FFFF0000"/>
      </right>
      <top/>
      <bottom style="medium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medium">
        <color indexed="64"/>
      </left>
      <right/>
      <top style="double">
        <color rgb="FFFF0000"/>
      </top>
      <bottom style="medium">
        <color indexed="64"/>
      </bottom>
      <diagonal/>
    </border>
    <border>
      <left/>
      <right style="medium">
        <color indexed="64"/>
      </right>
      <top style="double">
        <color rgb="FFFF0000"/>
      </top>
      <bottom style="medium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2630">
    <xf numFmtId="0" fontId="0" fillId="0" borderId="0" xfId="0"/>
    <xf numFmtId="1" fontId="1" fillId="0" borderId="0" xfId="0" applyNumberFormat="1" applyFont="1" applyFill="1" applyBorder="1" applyAlignment="1">
      <alignment horizontal="center" vertical="center" wrapText="1"/>
    </xf>
    <xf numFmtId="0" fontId="5" fillId="11" borderId="16" xfId="1" applyFont="1" applyFill="1" applyBorder="1" applyAlignment="1" applyProtection="1">
      <alignment horizontal="center" vertical="center" wrapText="1"/>
    </xf>
    <xf numFmtId="0" fontId="4" fillId="3" borderId="51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 vertical="center"/>
    </xf>
    <xf numFmtId="0" fontId="4" fillId="3" borderId="42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center" vertical="center"/>
    </xf>
    <xf numFmtId="0" fontId="7" fillId="0" borderId="0" xfId="0" applyFont="1" applyFill="1" applyBorder="1"/>
    <xf numFmtId="167" fontId="1" fillId="21" borderId="16" xfId="0" applyNumberFormat="1" applyFont="1" applyFill="1" applyBorder="1" applyAlignment="1">
      <alignment horizontal="center" vertical="center" wrapText="1"/>
    </xf>
    <xf numFmtId="1" fontId="1" fillId="8" borderId="58" xfId="0" applyNumberFormat="1" applyFont="1" applyFill="1" applyBorder="1" applyAlignment="1">
      <alignment horizontal="center" vertical="center" wrapText="1"/>
    </xf>
    <xf numFmtId="0" fontId="4" fillId="3" borderId="57" xfId="0" applyFont="1" applyFill="1" applyBorder="1" applyAlignment="1" applyProtection="1">
      <alignment horizontal="center" vertical="center"/>
    </xf>
    <xf numFmtId="0" fontId="5" fillId="11" borderId="26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 wrapText="1"/>
    </xf>
    <xf numFmtId="0" fontId="7" fillId="23" borderId="0" xfId="1" applyFont="1" applyFill="1" applyBorder="1" applyAlignment="1" applyProtection="1">
      <alignment horizontal="center" vertical="center" wrapText="1"/>
    </xf>
    <xf numFmtId="0" fontId="5" fillId="23" borderId="0" xfId="1" applyFont="1" applyFill="1" applyBorder="1" applyAlignment="1" applyProtection="1">
      <alignment horizontal="center" vertical="center" wrapText="1"/>
    </xf>
    <xf numFmtId="0" fontId="0" fillId="23" borderId="0" xfId="1" applyFont="1" applyFill="1" applyBorder="1" applyAlignment="1" applyProtection="1">
      <alignment horizontal="center" vertical="center"/>
    </xf>
    <xf numFmtId="0" fontId="0" fillId="8" borderId="58" xfId="1" applyFont="1" applyFill="1" applyBorder="1" applyAlignment="1" applyProtection="1">
      <alignment horizontal="center" vertical="center" wrapText="1"/>
    </xf>
    <xf numFmtId="0" fontId="7" fillId="25" borderId="0" xfId="1" applyFont="1" applyFill="1" applyBorder="1" applyAlignment="1" applyProtection="1">
      <alignment horizontal="center" vertical="center" wrapText="1"/>
    </xf>
    <xf numFmtId="0" fontId="5" fillId="25" borderId="0" xfId="1" applyFont="1" applyFill="1" applyBorder="1" applyAlignment="1" applyProtection="1">
      <alignment horizontal="center" vertical="center" wrapText="1"/>
    </xf>
    <xf numFmtId="1" fontId="5" fillId="26" borderId="0" xfId="1" applyNumberFormat="1" applyFont="1" applyFill="1" applyBorder="1" applyAlignment="1" applyProtection="1">
      <alignment horizontal="center" vertical="center" wrapText="1"/>
    </xf>
    <xf numFmtId="0" fontId="1" fillId="25" borderId="0" xfId="0" applyFont="1" applyFill="1" applyBorder="1" applyAlignment="1" applyProtection="1">
      <alignment horizontal="center" vertical="center"/>
    </xf>
    <xf numFmtId="1" fontId="1" fillId="25" borderId="0" xfId="0" applyNumberFormat="1" applyFont="1" applyFill="1" applyBorder="1" applyAlignment="1" applyProtection="1">
      <alignment horizontal="center" vertical="center" wrapText="1"/>
    </xf>
    <xf numFmtId="0" fontId="5" fillId="25" borderId="0" xfId="0" applyFont="1" applyFill="1" applyBorder="1" applyAlignment="1" applyProtection="1">
      <alignment horizontal="center" vertical="center" wrapText="1"/>
    </xf>
    <xf numFmtId="0" fontId="5" fillId="23" borderId="0" xfId="0" applyFont="1" applyFill="1" applyBorder="1" applyAlignment="1" applyProtection="1">
      <alignment horizontal="center" vertical="center" wrapText="1"/>
    </xf>
    <xf numFmtId="0" fontId="1" fillId="31" borderId="0" xfId="0" applyFont="1" applyFill="1" applyAlignment="1" applyProtection="1">
      <alignment horizontal="center"/>
    </xf>
    <xf numFmtId="0" fontId="21" fillId="31" borderId="0" xfId="0" applyFont="1" applyFill="1" applyProtection="1"/>
    <xf numFmtId="0" fontId="4" fillId="31" borderId="0" xfId="0" applyFont="1" applyFill="1" applyProtection="1"/>
    <xf numFmtId="0" fontId="4" fillId="31" borderId="0" xfId="0" applyFont="1" applyFill="1" applyAlignment="1" applyProtection="1">
      <alignment horizontal="center" vertical="center"/>
    </xf>
    <xf numFmtId="0" fontId="1" fillId="31" borderId="0" xfId="0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/>
    </xf>
    <xf numFmtId="0" fontId="1" fillId="31" borderId="12" xfId="0" applyFont="1" applyFill="1" applyBorder="1" applyAlignment="1" applyProtection="1">
      <alignment horizontal="center"/>
    </xf>
    <xf numFmtId="0" fontId="1" fillId="31" borderId="6" xfId="0" applyFont="1" applyFill="1" applyBorder="1" applyAlignment="1" applyProtection="1">
      <alignment horizontal="center" vertical="center" wrapText="1"/>
    </xf>
    <xf numFmtId="1" fontId="1" fillId="31" borderId="0" xfId="0" applyNumberFormat="1" applyFont="1" applyFill="1" applyBorder="1" applyAlignment="1" applyProtection="1">
      <alignment horizontal="center" vertical="center" wrapText="1"/>
    </xf>
    <xf numFmtId="0" fontId="1" fillId="31" borderId="0" xfId="0" applyFont="1" applyFill="1" applyBorder="1" applyAlignment="1" applyProtection="1">
      <alignment horizontal="center"/>
    </xf>
    <xf numFmtId="9" fontId="0" fillId="31" borderId="10" xfId="4" applyFont="1" applyFill="1" applyBorder="1" applyProtection="1"/>
    <xf numFmtId="9" fontId="0" fillId="31" borderId="13" xfId="4" applyFont="1" applyFill="1" applyBorder="1" applyProtection="1"/>
    <xf numFmtId="2" fontId="0" fillId="31" borderId="10" xfId="4" applyNumberFormat="1" applyFont="1" applyFill="1" applyBorder="1" applyProtection="1"/>
    <xf numFmtId="2" fontId="0" fillId="31" borderId="11" xfId="4" applyNumberFormat="1" applyFont="1" applyFill="1" applyBorder="1" applyProtection="1"/>
    <xf numFmtId="2" fontId="0" fillId="31" borderId="13" xfId="4" applyNumberFormat="1" applyFont="1" applyFill="1" applyBorder="1" applyProtection="1"/>
    <xf numFmtId="0" fontId="4" fillId="31" borderId="0" xfId="0" applyFont="1" applyFill="1" applyAlignment="1" applyProtection="1">
      <alignment horizontal="right"/>
    </xf>
    <xf numFmtId="0" fontId="4" fillId="31" borderId="0" xfId="0" applyFont="1" applyFill="1" applyAlignment="1" applyProtection="1">
      <alignment horizontal="left"/>
    </xf>
    <xf numFmtId="0" fontId="1" fillId="31" borderId="24" xfId="0" applyFont="1" applyFill="1" applyBorder="1" applyAlignment="1">
      <alignment horizontal="center"/>
    </xf>
    <xf numFmtId="0" fontId="1" fillId="31" borderId="0" xfId="0" applyFont="1" applyFill="1" applyAlignment="1">
      <alignment horizontal="center"/>
    </xf>
    <xf numFmtId="1" fontId="1" fillId="25" borderId="17" xfId="0" applyNumberFormat="1" applyFont="1" applyFill="1" applyBorder="1" applyAlignment="1">
      <alignment horizontal="center" vertical="center" wrapText="1"/>
    </xf>
    <xf numFmtId="1" fontId="1" fillId="25" borderId="16" xfId="0" applyNumberFormat="1" applyFont="1" applyFill="1" applyBorder="1" applyAlignment="1">
      <alignment horizontal="center" vertical="center" wrapText="1"/>
    </xf>
    <xf numFmtId="167" fontId="1" fillId="25" borderId="16" xfId="0" applyNumberFormat="1" applyFont="1" applyFill="1" applyBorder="1" applyAlignment="1">
      <alignment horizontal="center" vertical="center" wrapText="1"/>
    </xf>
    <xf numFmtId="167" fontId="1" fillId="36" borderId="16" xfId="0" applyNumberFormat="1" applyFont="1" applyFill="1" applyBorder="1" applyAlignment="1">
      <alignment horizontal="center" vertical="center" wrapText="1"/>
    </xf>
    <xf numFmtId="0" fontId="21" fillId="31" borderId="0" xfId="0" applyFont="1" applyFill="1" applyProtection="1">
      <protection hidden="1"/>
    </xf>
    <xf numFmtId="0" fontId="25" fillId="33" borderId="0" xfId="0" applyFont="1" applyFill="1" applyBorder="1" applyAlignment="1">
      <alignment horizontal="center"/>
    </xf>
    <xf numFmtId="0" fontId="24" fillId="33" borderId="0" xfId="0" applyFont="1" applyFill="1" applyBorder="1"/>
    <xf numFmtId="0" fontId="26" fillId="33" borderId="0" xfId="0" applyFont="1" applyFill="1" applyBorder="1"/>
    <xf numFmtId="0" fontId="27" fillId="33" borderId="0" xfId="0" applyFont="1" applyFill="1" applyBorder="1"/>
    <xf numFmtId="9" fontId="0" fillId="7" borderId="7" xfId="4" applyFont="1" applyFill="1" applyBorder="1" applyAlignment="1">
      <alignment horizontal="center"/>
    </xf>
    <xf numFmtId="0" fontId="1" fillId="5" borderId="41" xfId="0" applyFont="1" applyFill="1" applyBorder="1" applyAlignment="1">
      <alignment horizontal="center"/>
    </xf>
    <xf numFmtId="0" fontId="1" fillId="31" borderId="67" xfId="0" applyFont="1" applyFill="1" applyBorder="1" applyAlignment="1" applyProtection="1">
      <alignment horizontal="center" vertical="center" wrapText="1"/>
    </xf>
    <xf numFmtId="0" fontId="1" fillId="31" borderId="7" xfId="0" applyFont="1" applyFill="1" applyBorder="1" applyAlignment="1" applyProtection="1">
      <alignment horizontal="center"/>
    </xf>
    <xf numFmtId="0" fontId="1" fillId="31" borderId="5" xfId="0" applyFont="1" applyFill="1" applyBorder="1" applyAlignment="1">
      <alignment horizontal="center" vertical="center" wrapText="1"/>
    </xf>
    <xf numFmtId="0" fontId="7" fillId="31" borderId="0" xfId="0" applyFont="1" applyFill="1" applyAlignment="1" applyProtection="1">
      <alignment horizontal="center"/>
    </xf>
    <xf numFmtId="0" fontId="5" fillId="31" borderId="0" xfId="0" applyFont="1" applyFill="1" applyBorder="1" applyAlignment="1" applyProtection="1">
      <alignment horizontal="center" vertical="center"/>
    </xf>
    <xf numFmtId="0" fontId="23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  <protection locked="0"/>
    </xf>
    <xf numFmtId="0" fontId="5" fillId="32" borderId="35" xfId="0" applyFont="1" applyFill="1" applyBorder="1" applyAlignment="1" applyProtection="1">
      <alignment horizontal="center" vertical="center" wrapText="1"/>
      <protection hidden="1"/>
    </xf>
    <xf numFmtId="0" fontId="13" fillId="31" borderId="0" xfId="0" applyFont="1" applyFill="1"/>
    <xf numFmtId="167" fontId="13" fillId="31" borderId="0" xfId="0" applyNumberFormat="1" applyFont="1" applyFill="1"/>
    <xf numFmtId="0" fontId="37" fillId="31" borderId="0" xfId="0" applyFont="1" applyFill="1" applyAlignment="1" applyProtection="1">
      <alignment horizontal="center"/>
      <protection hidden="1"/>
    </xf>
    <xf numFmtId="1" fontId="21" fillId="31" borderId="0" xfId="0" applyNumberFormat="1" applyFont="1" applyFill="1" applyProtection="1">
      <protection hidden="1"/>
    </xf>
    <xf numFmtId="167" fontId="21" fillId="31" borderId="0" xfId="0" applyNumberFormat="1" applyFont="1" applyFill="1" applyProtection="1">
      <protection hidden="1"/>
    </xf>
    <xf numFmtId="1" fontId="0" fillId="31" borderId="0" xfId="0" applyNumberFormat="1" applyFont="1" applyFill="1"/>
    <xf numFmtId="0" fontId="0" fillId="31" borderId="0" xfId="0" applyFont="1" applyFill="1"/>
    <xf numFmtId="0" fontId="5" fillId="8" borderId="58" xfId="1" applyFont="1" applyFill="1" applyBorder="1" applyAlignment="1" applyProtection="1">
      <alignment horizontal="center" vertical="center" wrapText="1"/>
    </xf>
    <xf numFmtId="0" fontId="4" fillId="3" borderId="43" xfId="0" applyFont="1" applyFill="1" applyBorder="1" applyAlignment="1" applyProtection="1">
      <alignment horizontal="center"/>
    </xf>
    <xf numFmtId="0" fontId="38" fillId="16" borderId="58" xfId="0" applyFont="1" applyFill="1" applyBorder="1" applyAlignment="1" applyProtection="1"/>
    <xf numFmtId="0" fontId="38" fillId="16" borderId="0" xfId="0" applyFont="1" applyFill="1" applyBorder="1" applyAlignment="1" applyProtection="1">
      <alignment horizontal="center"/>
    </xf>
    <xf numFmtId="169" fontId="39" fillId="14" borderId="24" xfId="2" applyNumberFormat="1" applyFont="1" applyFill="1" applyBorder="1" applyAlignment="1" applyProtection="1">
      <alignment vertical="center"/>
    </xf>
    <xf numFmtId="0" fontId="39" fillId="20" borderId="24" xfId="2" applyNumberFormat="1" applyFont="1" applyFill="1" applyBorder="1" applyAlignment="1" applyProtection="1">
      <alignment horizontal="left" vertical="center"/>
    </xf>
    <xf numFmtId="169" fontId="39" fillId="20" borderId="24" xfId="2" applyNumberFormat="1" applyFont="1" applyFill="1" applyBorder="1" applyAlignment="1" applyProtection="1">
      <alignment vertical="center"/>
    </xf>
    <xf numFmtId="1" fontId="39" fillId="20" borderId="24" xfId="2" applyNumberFormat="1" applyFont="1" applyFill="1" applyBorder="1" applyAlignment="1" applyProtection="1">
      <alignment horizontal="left" vertical="center"/>
    </xf>
    <xf numFmtId="0" fontId="10" fillId="0" borderId="0" xfId="0" applyFont="1" applyProtection="1"/>
    <xf numFmtId="169" fontId="41" fillId="14" borderId="24" xfId="2" applyNumberFormat="1" applyFont="1" applyFill="1" applyBorder="1" applyAlignment="1" applyProtection="1">
      <alignment vertical="center"/>
    </xf>
    <xf numFmtId="169" fontId="41" fillId="14" borderId="27" xfId="2" applyNumberFormat="1" applyFont="1" applyFill="1" applyBorder="1" applyAlignment="1" applyProtection="1">
      <alignment vertical="center"/>
    </xf>
    <xf numFmtId="0" fontId="40" fillId="16" borderId="27" xfId="0" applyFont="1" applyFill="1" applyBorder="1" applyAlignment="1" applyProtection="1">
      <alignment horizontal="center" vertical="center"/>
    </xf>
    <xf numFmtId="0" fontId="38" fillId="16" borderId="57" xfId="0" applyFont="1" applyFill="1" applyBorder="1" applyAlignment="1" applyProtection="1"/>
    <xf numFmtId="0" fontId="40" fillId="16" borderId="57" xfId="0" applyFont="1" applyFill="1" applyBorder="1" applyAlignment="1" applyProtection="1"/>
    <xf numFmtId="0" fontId="40" fillId="16" borderId="39" xfId="0" applyFont="1" applyFill="1" applyBorder="1" applyAlignment="1" applyProtection="1"/>
    <xf numFmtId="0" fontId="5" fillId="6" borderId="57" xfId="0" applyFont="1" applyFill="1" applyBorder="1" applyAlignment="1" applyProtection="1">
      <alignment horizontal="center" vertical="center" wrapText="1"/>
    </xf>
    <xf numFmtId="0" fontId="40" fillId="16" borderId="58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/>
    <xf numFmtId="0" fontId="40" fillId="16" borderId="61" xfId="0" applyFont="1" applyFill="1" applyBorder="1" applyAlignment="1" applyProtection="1"/>
    <xf numFmtId="0" fontId="5" fillId="6" borderId="58" xfId="0" applyFont="1" applyFill="1" applyBorder="1" applyAlignment="1" applyProtection="1">
      <alignment horizontal="center" vertical="center" wrapText="1"/>
    </xf>
    <xf numFmtId="0" fontId="10" fillId="0" borderId="0" xfId="0" applyFont="1" applyBorder="1" applyProtection="1"/>
    <xf numFmtId="0" fontId="40" fillId="16" borderId="59" xfId="0" applyFont="1" applyFill="1" applyBorder="1" applyAlignment="1" applyProtection="1">
      <alignment vertical="center"/>
    </xf>
    <xf numFmtId="0" fontId="40" fillId="16" borderId="59" xfId="0" applyFont="1" applyFill="1" applyBorder="1" applyAlignment="1" applyProtection="1">
      <alignment horizontal="center"/>
    </xf>
    <xf numFmtId="0" fontId="40" fillId="16" borderId="53" xfId="0" applyFont="1" applyFill="1" applyBorder="1" applyAlignment="1" applyProtection="1">
      <alignment horizontal="center"/>
    </xf>
    <xf numFmtId="0" fontId="45" fillId="3" borderId="15" xfId="0" applyFont="1" applyFill="1" applyBorder="1" applyAlignment="1" applyProtection="1"/>
    <xf numFmtId="0" fontId="45" fillId="3" borderId="25" xfId="0" applyFont="1" applyFill="1" applyBorder="1" applyAlignment="1" applyProtection="1"/>
    <xf numFmtId="0" fontId="40" fillId="3" borderId="32" xfId="0" applyFont="1" applyFill="1" applyBorder="1" applyAlignment="1" applyProtection="1">
      <alignment horizontal="center" vertical="center"/>
    </xf>
    <xf numFmtId="1" fontId="40" fillId="3" borderId="5" xfId="0" applyNumberFormat="1" applyFont="1" applyFill="1" applyBorder="1" applyAlignment="1" applyProtection="1">
      <alignment horizontal="center" vertical="center"/>
    </xf>
    <xf numFmtId="1" fontId="40" fillId="6" borderId="46" xfId="0" applyNumberFormat="1" applyFont="1" applyFill="1" applyBorder="1" applyAlignment="1" applyProtection="1">
      <alignment horizontal="center" vertical="center"/>
    </xf>
    <xf numFmtId="1" fontId="38" fillId="5" borderId="53" xfId="0" applyNumberFormat="1" applyFont="1" applyFill="1" applyBorder="1" applyAlignment="1" applyProtection="1"/>
    <xf numFmtId="1" fontId="40" fillId="3" borderId="59" xfId="0" applyNumberFormat="1" applyFont="1" applyFill="1" applyBorder="1" applyAlignment="1" applyProtection="1">
      <alignment horizontal="center" vertical="center"/>
    </xf>
    <xf numFmtId="0" fontId="10" fillId="17" borderId="0" xfId="0" applyFont="1" applyFill="1" applyBorder="1" applyAlignment="1" applyProtection="1">
      <alignment horizontal="center"/>
    </xf>
    <xf numFmtId="0" fontId="41" fillId="14" borderId="24" xfId="0" applyFont="1" applyFill="1" applyBorder="1" applyAlignment="1" applyProtection="1">
      <alignment vertical="center"/>
    </xf>
    <xf numFmtId="0" fontId="10" fillId="16" borderId="57" xfId="0" applyFont="1" applyFill="1" applyBorder="1" applyAlignment="1" applyProtection="1"/>
    <xf numFmtId="0" fontId="10" fillId="16" borderId="40" xfId="0" applyFont="1" applyFill="1" applyBorder="1" applyAlignment="1" applyProtection="1">
      <alignment horizontal="center"/>
    </xf>
    <xf numFmtId="0" fontId="10" fillId="16" borderId="57" xfId="0" applyFont="1" applyFill="1" applyBorder="1" applyAlignment="1" applyProtection="1">
      <alignment horizontal="center"/>
    </xf>
    <xf numFmtId="0" fontId="40" fillId="16" borderId="40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/>
    <xf numFmtId="0" fontId="10" fillId="16" borderId="55" xfId="0" applyFont="1" applyFill="1" applyBorder="1" applyAlignment="1" applyProtection="1">
      <alignment horizontal="center"/>
    </xf>
    <xf numFmtId="0" fontId="10" fillId="16" borderId="58" xfId="0" applyFont="1" applyFill="1" applyBorder="1" applyAlignment="1" applyProtection="1">
      <alignment horizontal="center"/>
    </xf>
    <xf numFmtId="0" fontId="10" fillId="16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10" fillId="16" borderId="58" xfId="0" applyFont="1" applyFill="1" applyBorder="1" applyAlignment="1" applyProtection="1">
      <alignment horizontal="center" wrapText="1"/>
    </xf>
    <xf numFmtId="0" fontId="10" fillId="6" borderId="0" xfId="0" applyFont="1" applyFill="1" applyAlignment="1" applyProtection="1">
      <alignment horizontal="center"/>
    </xf>
    <xf numFmtId="0" fontId="10" fillId="16" borderId="24" xfId="0" applyFont="1" applyFill="1" applyBorder="1" applyAlignment="1" applyProtection="1"/>
    <xf numFmtId="0" fontId="10" fillId="16" borderId="32" xfId="0" applyFont="1" applyFill="1" applyBorder="1" applyAlignment="1" applyProtection="1"/>
    <xf numFmtId="0" fontId="10" fillId="16" borderId="27" xfId="0" applyFont="1" applyFill="1" applyBorder="1" applyAlignment="1" applyProtection="1"/>
    <xf numFmtId="0" fontId="10" fillId="20" borderId="15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>
      <alignment horizontal="center"/>
    </xf>
    <xf numFmtId="0" fontId="10" fillId="20" borderId="24" xfId="0" applyFont="1" applyFill="1" applyBorder="1" applyAlignment="1" applyProtection="1"/>
    <xf numFmtId="0" fontId="41" fillId="20" borderId="0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horizontal="center" vertical="center" wrapText="1"/>
    </xf>
    <xf numFmtId="0" fontId="40" fillId="18" borderId="58" xfId="0" applyFont="1" applyFill="1" applyBorder="1" applyAlignment="1" applyProtection="1">
      <alignment horizontal="center" vertical="center" wrapText="1"/>
    </xf>
    <xf numFmtId="0" fontId="10" fillId="16" borderId="53" xfId="0" applyFont="1" applyFill="1" applyBorder="1" applyAlignment="1" applyProtection="1"/>
    <xf numFmtId="0" fontId="10" fillId="16" borderId="25" xfId="0" applyFont="1" applyFill="1" applyBorder="1" applyAlignment="1" applyProtection="1"/>
    <xf numFmtId="0" fontId="10" fillId="16" borderId="46" xfId="0" applyFont="1" applyFill="1" applyBorder="1" applyAlignment="1" applyProtection="1"/>
    <xf numFmtId="0" fontId="40" fillId="5" borderId="53" xfId="0" applyFont="1" applyFill="1" applyBorder="1" applyAlignment="1" applyProtection="1">
      <alignment vertical="center"/>
    </xf>
    <xf numFmtId="0" fontId="40" fillId="5" borderId="32" xfId="0" applyFont="1" applyFill="1" applyBorder="1" applyAlignment="1" applyProtection="1">
      <alignment vertical="center"/>
    </xf>
    <xf numFmtId="1" fontId="40" fillId="5" borderId="0" xfId="0" applyNumberFormat="1" applyFont="1" applyFill="1" applyBorder="1" applyAlignment="1" applyProtection="1">
      <alignment horizontal="center" vertical="center"/>
    </xf>
    <xf numFmtId="0" fontId="40" fillId="4" borderId="0" xfId="0" applyFont="1" applyFill="1" applyBorder="1" applyAlignment="1" applyProtection="1">
      <alignment horizontal="center" vertical="center"/>
    </xf>
    <xf numFmtId="0" fontId="40" fillId="4" borderId="60" xfId="0" applyFont="1" applyFill="1" applyBorder="1" applyAlignment="1" applyProtection="1">
      <alignment horizontal="center" vertical="center"/>
    </xf>
    <xf numFmtId="1" fontId="48" fillId="2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49" fillId="0" borderId="0" xfId="0" applyFont="1" applyAlignment="1" applyProtection="1">
      <alignment horizontal="center" vertical="center"/>
    </xf>
    <xf numFmtId="0" fontId="50" fillId="0" borderId="0" xfId="0" applyFont="1" applyAlignment="1" applyProtection="1"/>
    <xf numFmtId="0" fontId="5" fillId="16" borderId="0" xfId="0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center" vertical="center"/>
    </xf>
    <xf numFmtId="0" fontId="5" fillId="16" borderId="58" xfId="0" applyFont="1" applyFill="1" applyBorder="1" applyAlignment="1" applyProtection="1">
      <alignment horizontal="center"/>
    </xf>
    <xf numFmtId="0" fontId="4" fillId="3" borderId="42" xfId="0" applyFont="1" applyFill="1" applyBorder="1" applyProtection="1"/>
    <xf numFmtId="0" fontId="4" fillId="3" borderId="43" xfId="0" applyFont="1" applyFill="1" applyBorder="1" applyProtection="1"/>
    <xf numFmtId="0" fontId="5" fillId="6" borderId="0" xfId="0" applyFont="1" applyFill="1" applyBorder="1" applyAlignment="1" applyProtection="1">
      <alignment horizontal="center" vertical="center"/>
    </xf>
    <xf numFmtId="0" fontId="4" fillId="16" borderId="58" xfId="0" applyFont="1" applyFill="1" applyBorder="1" applyAlignment="1" applyProtection="1">
      <alignment vertical="center"/>
    </xf>
    <xf numFmtId="0" fontId="4" fillId="16" borderId="0" xfId="0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/>
    </xf>
    <xf numFmtId="0" fontId="4" fillId="3" borderId="29" xfId="0" applyFont="1" applyFill="1" applyBorder="1" applyProtection="1"/>
    <xf numFmtId="0" fontId="5" fillId="16" borderId="58" xfId="0" applyFont="1" applyFill="1" applyBorder="1" applyAlignment="1" applyProtection="1">
      <alignment vertical="center"/>
    </xf>
    <xf numFmtId="0" fontId="5" fillId="5" borderId="39" xfId="0" applyFont="1" applyFill="1" applyBorder="1" applyAlignment="1" applyProtection="1">
      <alignment vertical="center"/>
    </xf>
    <xf numFmtId="0" fontId="5" fillId="5" borderId="27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/>
    </xf>
    <xf numFmtId="1" fontId="4" fillId="5" borderId="0" xfId="0" applyNumberFormat="1" applyFont="1" applyFill="1" applyBorder="1" applyAlignment="1" applyProtection="1">
      <alignment horizontal="center"/>
    </xf>
    <xf numFmtId="0" fontId="5" fillId="5" borderId="61" xfId="0" applyFont="1" applyFill="1" applyBorder="1" applyAlignment="1" applyProtection="1">
      <alignment vertical="center"/>
    </xf>
    <xf numFmtId="0" fontId="5" fillId="5" borderId="0" xfId="0" applyFont="1" applyFill="1" applyBorder="1" applyAlignment="1" applyProtection="1">
      <alignment vertical="center"/>
    </xf>
    <xf numFmtId="0" fontId="4" fillId="20" borderId="58" xfId="0" applyFont="1" applyFill="1" applyBorder="1" applyAlignment="1" applyProtection="1">
      <alignment horizontal="center"/>
    </xf>
    <xf numFmtId="1" fontId="4" fillId="20" borderId="58" xfId="0" applyNumberFormat="1" applyFont="1" applyFill="1" applyBorder="1" applyAlignment="1" applyProtection="1">
      <alignment horizontal="center"/>
    </xf>
    <xf numFmtId="1" fontId="4" fillId="6" borderId="55" xfId="0" applyNumberFormat="1" applyFont="1" applyFill="1" applyBorder="1" applyAlignment="1" applyProtection="1">
      <alignment horizontal="center"/>
    </xf>
    <xf numFmtId="1" fontId="4" fillId="5" borderId="61" xfId="0" applyNumberFormat="1" applyFont="1" applyFill="1" applyBorder="1" applyAlignment="1" applyProtection="1"/>
    <xf numFmtId="1" fontId="4" fillId="3" borderId="54" xfId="0" applyNumberFormat="1" applyFont="1" applyFill="1" applyBorder="1" applyAlignment="1" applyProtection="1">
      <alignment horizontal="center"/>
    </xf>
    <xf numFmtId="1" fontId="4" fillId="3" borderId="43" xfId="0" applyNumberFormat="1" applyFont="1" applyFill="1" applyBorder="1" applyAlignment="1" applyProtection="1">
      <alignment horizontal="center"/>
    </xf>
    <xf numFmtId="0" fontId="15" fillId="22" borderId="107" xfId="0" applyFont="1" applyFill="1" applyBorder="1" applyAlignment="1" applyProtection="1">
      <alignment horizontal="center" vertical="center" wrapText="1"/>
    </xf>
    <xf numFmtId="0" fontId="10" fillId="4" borderId="0" xfId="0" applyFont="1" applyFill="1" applyAlignment="1" applyProtection="1">
      <alignment horizontal="center"/>
    </xf>
    <xf numFmtId="0" fontId="13" fillId="31" borderId="0" xfId="0" applyFont="1" applyFill="1" applyProtection="1">
      <protection hidden="1"/>
    </xf>
    <xf numFmtId="165" fontId="53" fillId="14" borderId="24" xfId="5" applyFont="1" applyFill="1" applyBorder="1" applyAlignment="1" applyProtection="1">
      <alignment vertical="center"/>
    </xf>
    <xf numFmtId="0" fontId="13" fillId="31" borderId="0" xfId="0" applyFont="1" applyFill="1" applyProtection="1">
      <protection locked="0" hidden="1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4" borderId="41" xfId="0" applyFont="1" applyFill="1" applyBorder="1" applyAlignment="1" applyProtection="1">
      <alignment horizontal="center" vertical="center"/>
      <protection locked="0"/>
    </xf>
    <xf numFmtId="0" fontId="4" fillId="4" borderId="42" xfId="0" applyFont="1" applyFill="1" applyBorder="1" applyAlignment="1" applyProtection="1">
      <alignment horizontal="center" vertical="center"/>
      <protection locked="0"/>
    </xf>
    <xf numFmtId="0" fontId="5" fillId="4" borderId="41" xfId="0" applyFont="1" applyFill="1" applyBorder="1" applyAlignment="1" applyProtection="1">
      <alignment horizontal="center" vertical="center" wrapText="1"/>
      <protection locked="0"/>
    </xf>
    <xf numFmtId="0" fontId="40" fillId="6" borderId="57" xfId="0" applyFont="1" applyFill="1" applyBorder="1" applyAlignment="1" applyProtection="1">
      <alignment horizontal="center" vertical="center" wrapText="1"/>
    </xf>
    <xf numFmtId="0" fontId="40" fillId="6" borderId="58" xfId="0" applyFont="1" applyFill="1" applyBorder="1" applyAlignment="1" applyProtection="1">
      <alignment horizontal="center" vertical="center" wrapText="1"/>
    </xf>
    <xf numFmtId="0" fontId="40" fillId="6" borderId="0" xfId="0" applyFont="1" applyFill="1" applyBorder="1" applyAlignment="1" applyProtection="1">
      <alignment horizontal="center" vertical="center" wrapText="1"/>
    </xf>
    <xf numFmtId="0" fontId="40" fillId="6" borderId="32" xfId="0" applyFont="1" applyFill="1" applyBorder="1" applyAlignment="1" applyProtection="1">
      <alignment horizontal="center" vertical="center" wrapText="1"/>
    </xf>
    <xf numFmtId="164" fontId="40" fillId="6" borderId="57" xfId="2" applyFont="1" applyFill="1" applyBorder="1" applyAlignment="1" applyProtection="1">
      <alignment horizontal="center" vertical="center" wrapText="1"/>
    </xf>
    <xf numFmtId="164" fontId="40" fillId="6" borderId="58" xfId="2" applyFont="1" applyFill="1" applyBorder="1" applyAlignment="1" applyProtection="1">
      <alignment horizontal="center" vertical="center" wrapText="1"/>
    </xf>
    <xf numFmtId="164" fontId="40" fillId="6" borderId="0" xfId="2" applyFont="1" applyFill="1" applyBorder="1" applyAlignment="1" applyProtection="1">
      <alignment horizontal="center" vertical="center" wrapText="1"/>
    </xf>
    <xf numFmtId="0" fontId="40" fillId="16" borderId="57" xfId="0" applyFont="1" applyFill="1" applyBorder="1" applyAlignment="1" applyProtection="1">
      <alignment horizontal="center"/>
    </xf>
    <xf numFmtId="0" fontId="40" fillId="16" borderId="58" xfId="0" applyFont="1" applyFill="1" applyBorder="1" applyAlignment="1" applyProtection="1">
      <alignment horizontal="center"/>
    </xf>
    <xf numFmtId="0" fontId="40" fillId="16" borderId="0" xfId="0" applyFont="1" applyFill="1" applyBorder="1" applyAlignment="1" applyProtection="1">
      <alignment horizontal="center"/>
    </xf>
    <xf numFmtId="0" fontId="40" fillId="8" borderId="57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40" fillId="8" borderId="55" xfId="0" applyFont="1" applyFill="1" applyBorder="1" applyAlignment="1" applyProtection="1">
      <alignment horizontal="center" vertical="center" wrapText="1"/>
    </xf>
    <xf numFmtId="0" fontId="40" fillId="8" borderId="59" xfId="0" applyFont="1" applyFill="1" applyBorder="1" applyAlignment="1" applyProtection="1">
      <alignment horizontal="center" vertical="center" wrapText="1"/>
    </xf>
    <xf numFmtId="0" fontId="40" fillId="8" borderId="0" xfId="0" applyFont="1" applyFill="1" applyBorder="1" applyAlignment="1" applyProtection="1">
      <alignment horizontal="center" vertical="center" wrapText="1"/>
    </xf>
    <xf numFmtId="0" fontId="40" fillId="16" borderId="55" xfId="0" applyFont="1" applyFill="1" applyBorder="1" applyAlignment="1" applyProtection="1">
      <alignment horizontal="center"/>
    </xf>
    <xf numFmtId="0" fontId="40" fillId="6" borderId="55" xfId="0" applyFont="1" applyFill="1" applyBorder="1" applyAlignment="1" applyProtection="1">
      <alignment horizontal="center" vertical="center" wrapText="1"/>
    </xf>
    <xf numFmtId="0" fontId="40" fillId="6" borderId="46" xfId="0" applyFont="1" applyFill="1" applyBorder="1" applyAlignment="1" applyProtection="1">
      <alignment horizontal="center" vertical="center" wrapText="1"/>
    </xf>
    <xf numFmtId="0" fontId="40" fillId="8" borderId="61" xfId="0" applyFont="1" applyFill="1" applyBorder="1" applyAlignment="1" applyProtection="1">
      <alignment horizontal="center" vertical="center" wrapText="1"/>
    </xf>
    <xf numFmtId="0" fontId="10" fillId="15" borderId="57" xfId="0" applyFont="1" applyFill="1" applyBorder="1" applyAlignment="1" applyProtection="1">
      <alignment horizontal="center"/>
    </xf>
    <xf numFmtId="0" fontId="10" fillId="15" borderId="58" xfId="0" applyFont="1" applyFill="1" applyBorder="1" applyAlignment="1" applyProtection="1">
      <alignment horizontal="center"/>
    </xf>
    <xf numFmtId="0" fontId="10" fillId="15" borderId="59" xfId="0" applyFont="1" applyFill="1" applyBorder="1" applyAlignment="1" applyProtection="1">
      <alignment horizontal="center"/>
    </xf>
    <xf numFmtId="0" fontId="40" fillId="20" borderId="60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/>
    </xf>
    <xf numFmtId="0" fontId="40" fillId="20" borderId="5" xfId="0" applyFont="1" applyFill="1" applyBorder="1" applyAlignment="1" applyProtection="1">
      <alignment horizontal="center" vertical="center" wrapText="1"/>
    </xf>
    <xf numFmtId="0" fontId="4" fillId="2" borderId="42" xfId="0" applyFont="1" applyFill="1" applyBorder="1" applyAlignment="1" applyProtection="1">
      <alignment horizontal="center"/>
    </xf>
    <xf numFmtId="0" fontId="4" fillId="2" borderId="43" xfId="0" applyFont="1" applyFill="1" applyBorder="1" applyAlignment="1" applyProtection="1">
      <alignment horizontal="center"/>
    </xf>
    <xf numFmtId="0" fontId="0" fillId="23" borderId="32" xfId="1" applyFont="1" applyFill="1" applyBorder="1" applyAlignment="1" applyProtection="1">
      <alignment horizontal="center" vertical="center" wrapText="1"/>
    </xf>
    <xf numFmtId="0" fontId="7" fillId="25" borderId="24" xfId="1" applyFont="1" applyFill="1" applyBorder="1" applyAlignment="1" applyProtection="1">
      <alignment horizontal="center" vertical="center" wrapText="1"/>
    </xf>
    <xf numFmtId="9" fontId="0" fillId="7" borderId="61" xfId="4" applyFont="1" applyFill="1" applyBorder="1" applyAlignment="1">
      <alignment horizontal="center"/>
    </xf>
    <xf numFmtId="1" fontId="13" fillId="31" borderId="0" xfId="0" applyNumberFormat="1" applyFont="1" applyFill="1"/>
    <xf numFmtId="0" fontId="13" fillId="0" borderId="0" xfId="0" applyFont="1" applyProtection="1"/>
    <xf numFmtId="0" fontId="13" fillId="0" borderId="0" xfId="0" applyFont="1" applyBorder="1" applyProtection="1"/>
    <xf numFmtId="0" fontId="13" fillId="0" borderId="0" xfId="0" applyFont="1" applyFill="1" applyBorder="1" applyAlignment="1" applyProtection="1"/>
    <xf numFmtId="0" fontId="5" fillId="16" borderId="32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0" fontId="4" fillId="31" borderId="0" xfId="0" applyFont="1" applyFill="1" applyProtection="1">
      <protection hidden="1"/>
    </xf>
    <xf numFmtId="1" fontId="1" fillId="31" borderId="0" xfId="0" applyNumberFormat="1" applyFont="1" applyFill="1" applyBorder="1" applyAlignment="1" applyProtection="1">
      <alignment horizontal="center" vertical="center" wrapText="1"/>
      <protection hidden="1"/>
    </xf>
    <xf numFmtId="0" fontId="37" fillId="31" borderId="0" xfId="0" applyFont="1" applyFill="1" applyBorder="1" applyAlignment="1" applyProtection="1">
      <alignment horizontal="center" vertical="center" wrapText="1"/>
      <protection hidden="1"/>
    </xf>
    <xf numFmtId="0" fontId="1" fillId="31" borderId="0" xfId="0" applyFont="1" applyFill="1" applyBorder="1" applyAlignment="1" applyProtection="1">
      <alignment horizontal="center" vertical="center" wrapText="1"/>
      <protection hidden="1"/>
    </xf>
    <xf numFmtId="2" fontId="21" fillId="31" borderId="0" xfId="0" applyNumberFormat="1" applyFont="1" applyFill="1" applyBorder="1" applyProtection="1">
      <protection hidden="1"/>
    </xf>
    <xf numFmtId="1" fontId="4" fillId="2" borderId="42" xfId="0" applyNumberFormat="1" applyFont="1" applyFill="1" applyBorder="1" applyAlignment="1" applyProtection="1">
      <alignment horizontal="center"/>
    </xf>
    <xf numFmtId="0" fontId="4" fillId="2" borderId="41" xfId="0" applyFont="1" applyFill="1" applyBorder="1" applyAlignment="1" applyProtection="1">
      <alignment horizontal="center" vertical="center"/>
    </xf>
    <xf numFmtId="0" fontId="4" fillId="2" borderId="42" xfId="0" applyFont="1" applyFill="1" applyBorder="1" applyAlignment="1" applyProtection="1">
      <alignment horizontal="center" vertical="center"/>
    </xf>
    <xf numFmtId="0" fontId="4" fillId="2" borderId="43" xfId="0" applyFont="1" applyFill="1" applyBorder="1" applyAlignment="1" applyProtection="1">
      <alignment horizontal="center" vertical="center"/>
    </xf>
    <xf numFmtId="0" fontId="21" fillId="31" borderId="0" xfId="0" applyFont="1" applyFill="1" applyBorder="1" applyProtection="1"/>
    <xf numFmtId="0" fontId="37" fillId="31" borderId="0" xfId="0" applyFont="1" applyFill="1" applyBorder="1" applyAlignment="1" applyProtection="1">
      <alignment horizontal="center" vertical="center"/>
    </xf>
    <xf numFmtId="0" fontId="34" fillId="31" borderId="0" xfId="0" applyFont="1" applyFill="1" applyBorder="1" applyAlignment="1" applyProtection="1">
      <alignment horizontal="center" vertical="center"/>
    </xf>
    <xf numFmtId="0" fontId="21" fillId="31" borderId="0" xfId="0" applyFont="1" applyFill="1"/>
    <xf numFmtId="0" fontId="10" fillId="16" borderId="27" xfId="0" applyFont="1" applyFill="1" applyBorder="1" applyAlignment="1" applyProtection="1">
      <alignment horizontal="center"/>
    </xf>
    <xf numFmtId="0" fontId="40" fillId="6" borderId="58" xfId="0" applyFont="1" applyFill="1" applyBorder="1" applyAlignment="1" applyProtection="1">
      <alignment horizontal="center"/>
    </xf>
    <xf numFmtId="0" fontId="40" fillId="20" borderId="58" xfId="0" applyFont="1" applyFill="1" applyBorder="1" applyAlignment="1" applyProtection="1">
      <alignment horizontal="center" vertical="center"/>
    </xf>
    <xf numFmtId="0" fontId="10" fillId="20" borderId="59" xfId="0" applyFont="1" applyFill="1" applyBorder="1" applyAlignment="1" applyProtection="1">
      <alignment vertical="center"/>
    </xf>
    <xf numFmtId="0" fontId="10" fillId="20" borderId="59" xfId="0" applyFont="1" applyFill="1" applyBorder="1" applyAlignment="1" applyProtection="1">
      <alignment vertical="center" wrapText="1"/>
    </xf>
    <xf numFmtId="0" fontId="40" fillId="20" borderId="0" xfId="0" applyFont="1" applyFill="1" applyBorder="1" applyAlignment="1" applyProtection="1">
      <alignment horizontal="center" vertical="center"/>
    </xf>
    <xf numFmtId="0" fontId="42" fillId="20" borderId="58" xfId="0" applyFont="1" applyFill="1" applyBorder="1" applyAlignment="1" applyProtection="1">
      <alignment horizontal="center" vertical="center" wrapText="1"/>
    </xf>
    <xf numFmtId="0" fontId="10" fillId="16" borderId="0" xfId="0" applyFont="1" applyFill="1" applyBorder="1" applyAlignment="1" applyProtection="1">
      <alignment horizontal="center"/>
    </xf>
    <xf numFmtId="0" fontId="40" fillId="16" borderId="57" xfId="0" applyFont="1" applyFill="1" applyBorder="1" applyAlignment="1" applyProtection="1">
      <alignment horizontal="center" vertical="center"/>
    </xf>
    <xf numFmtId="0" fontId="40" fillId="16" borderId="58" xfId="0" applyFont="1" applyFill="1" applyBorder="1" applyAlignment="1" applyProtection="1">
      <alignment horizontal="center" vertical="center"/>
    </xf>
    <xf numFmtId="1" fontId="6" fillId="25" borderId="91" xfId="0" applyNumberFormat="1" applyFont="1" applyFill="1" applyBorder="1" applyAlignment="1" applyProtection="1">
      <alignment horizontal="centerContinuous" vertical="center"/>
    </xf>
    <xf numFmtId="1" fontId="6" fillId="25" borderId="92" xfId="0" applyNumberFormat="1" applyFont="1" applyFill="1" applyBorder="1" applyAlignment="1" applyProtection="1">
      <alignment horizontal="centerContinuous" vertical="center"/>
    </xf>
    <xf numFmtId="1" fontId="6" fillId="25" borderId="24" xfId="0" applyNumberFormat="1" applyFont="1" applyFill="1" applyBorder="1" applyAlignment="1" applyProtection="1">
      <alignment horizontal="centerContinuous" vertical="center"/>
    </xf>
    <xf numFmtId="0" fontId="10" fillId="20" borderId="53" xfId="0" applyFont="1" applyFill="1" applyBorder="1" applyAlignment="1" applyProtection="1"/>
    <xf numFmtId="0" fontId="10" fillId="20" borderId="32" xfId="0" applyFont="1" applyFill="1" applyBorder="1" applyAlignment="1" applyProtection="1"/>
    <xf numFmtId="169" fontId="39" fillId="20" borderId="32" xfId="2" applyNumberFormat="1" applyFont="1" applyFill="1" applyBorder="1" applyAlignment="1" applyProtection="1">
      <alignment vertical="center"/>
    </xf>
    <xf numFmtId="169" fontId="39" fillId="20" borderId="25" xfId="2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vertical="center" wrapText="1"/>
    </xf>
    <xf numFmtId="0" fontId="42" fillId="20" borderId="15" xfId="0" applyFont="1" applyFill="1" applyBorder="1" applyAlignment="1" applyProtection="1">
      <alignment vertical="center"/>
    </xf>
    <xf numFmtId="0" fontId="42" fillId="20" borderId="24" xfId="0" applyFont="1" applyFill="1" applyBorder="1" applyAlignment="1" applyProtection="1">
      <alignment vertical="center"/>
    </xf>
    <xf numFmtId="0" fontId="42" fillId="20" borderId="25" xfId="0" applyFont="1" applyFill="1" applyBorder="1" applyAlignment="1" applyProtection="1">
      <alignment vertical="center"/>
    </xf>
    <xf numFmtId="0" fontId="40" fillId="20" borderId="15" xfId="0" applyFont="1" applyFill="1" applyBorder="1" applyAlignment="1" applyProtection="1">
      <alignment vertical="center"/>
    </xf>
    <xf numFmtId="0" fontId="40" fillId="20" borderId="24" xfId="0" applyFont="1" applyFill="1" applyBorder="1" applyAlignment="1" applyProtection="1">
      <alignment vertical="center"/>
    </xf>
    <xf numFmtId="0" fontId="40" fillId="20" borderId="25" xfId="0" applyFont="1" applyFill="1" applyBorder="1" applyAlignment="1" applyProtection="1">
      <alignment vertical="center"/>
    </xf>
    <xf numFmtId="0" fontId="5" fillId="20" borderId="57" xfId="0" applyFont="1" applyFill="1" applyBorder="1" applyAlignment="1" applyProtection="1">
      <alignment vertical="center" wrapText="1"/>
    </xf>
    <xf numFmtId="0" fontId="40" fillId="20" borderId="59" xfId="0" applyFont="1" applyFill="1" applyBorder="1" applyAlignment="1" applyProtection="1">
      <alignment vertical="center"/>
    </xf>
    <xf numFmtId="0" fontId="40" fillId="20" borderId="59" xfId="0" applyFont="1" applyFill="1" applyBorder="1" applyAlignment="1" applyProtection="1">
      <alignment vertical="center" wrapText="1"/>
    </xf>
    <xf numFmtId="0" fontId="5" fillId="20" borderId="59" xfId="0" applyFont="1" applyFill="1" applyBorder="1" applyAlignment="1" applyProtection="1">
      <alignment vertical="center" wrapText="1"/>
    </xf>
    <xf numFmtId="0" fontId="10" fillId="16" borderId="15" xfId="0" applyFont="1" applyFill="1" applyBorder="1" applyAlignment="1" applyProtection="1"/>
    <xf numFmtId="0" fontId="40" fillId="5" borderId="39" xfId="0" applyFont="1" applyFill="1" applyBorder="1" applyAlignment="1" applyProtection="1">
      <alignment vertical="center"/>
    </xf>
    <xf numFmtId="0" fontId="40" fillId="5" borderId="27" xfId="0" applyFont="1" applyFill="1" applyBorder="1" applyAlignment="1" applyProtection="1">
      <alignment vertical="center"/>
    </xf>
    <xf numFmtId="0" fontId="40" fillId="5" borderId="40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/>
    </xf>
    <xf numFmtId="0" fontId="40" fillId="5" borderId="61" xfId="0" applyFont="1" applyFill="1" applyBorder="1" applyAlignment="1" applyProtection="1">
      <alignment vertical="center"/>
    </xf>
    <xf numFmtId="0" fontId="40" fillId="5" borderId="0" xfId="0" applyFont="1" applyFill="1" applyBorder="1" applyAlignment="1" applyProtection="1">
      <alignment vertical="center"/>
    </xf>
    <xf numFmtId="0" fontId="40" fillId="5" borderId="55" xfId="0" applyFont="1" applyFill="1" applyBorder="1" applyAlignment="1" applyProtection="1">
      <alignment vertical="center"/>
    </xf>
    <xf numFmtId="0" fontId="5" fillId="3" borderId="44" xfId="0" applyFont="1" applyFill="1" applyBorder="1" applyAlignment="1" applyProtection="1"/>
    <xf numFmtId="0" fontId="5" fillId="3" borderId="64" xfId="0" applyFont="1" applyFill="1" applyBorder="1" applyAlignment="1" applyProtection="1"/>
    <xf numFmtId="0" fontId="40" fillId="6" borderId="58" xfId="0" applyFont="1" applyFill="1" applyBorder="1" applyAlignment="1" applyProtection="1">
      <alignment vertical="center"/>
    </xf>
    <xf numFmtId="0" fontId="5" fillId="3" borderId="21" xfId="0" applyFont="1" applyFill="1" applyBorder="1" applyAlignment="1" applyProtection="1"/>
    <xf numFmtId="0" fontId="5" fillId="3" borderId="65" xfId="0" applyFont="1" applyFill="1" applyBorder="1" applyAlignment="1" applyProtection="1"/>
    <xf numFmtId="0" fontId="40" fillId="5" borderId="46" xfId="0" applyFont="1" applyFill="1" applyBorder="1" applyAlignment="1" applyProtection="1">
      <alignment vertical="center"/>
    </xf>
    <xf numFmtId="0" fontId="40" fillId="6" borderId="59" xfId="0" applyFont="1" applyFill="1" applyBorder="1" applyAlignment="1" applyProtection="1">
      <alignment vertical="center"/>
    </xf>
    <xf numFmtId="0" fontId="10" fillId="17" borderId="15" xfId="0" applyFont="1" applyFill="1" applyBorder="1" applyAlignment="1" applyProtection="1"/>
    <xf numFmtId="0" fontId="10" fillId="17" borderId="24" xfId="0" applyFont="1" applyFill="1" applyBorder="1" applyAlignment="1" applyProtection="1"/>
    <xf numFmtId="0" fontId="10" fillId="17" borderId="25" xfId="0" applyFont="1" applyFill="1" applyBorder="1" applyAlignment="1" applyProtection="1"/>
    <xf numFmtId="0" fontId="42" fillId="20" borderId="57" xfId="0" applyFont="1" applyFill="1" applyBorder="1" applyAlignment="1" applyProtection="1">
      <alignment vertical="center"/>
    </xf>
    <xf numFmtId="0" fontId="42" fillId="20" borderId="57" xfId="0" applyFont="1" applyFill="1" applyBorder="1" applyAlignment="1" applyProtection="1">
      <alignment vertical="center" wrapText="1"/>
    </xf>
    <xf numFmtId="0" fontId="42" fillId="5" borderId="39" xfId="0" applyFont="1" applyFill="1" applyBorder="1" applyAlignment="1" applyProtection="1">
      <alignment vertical="center"/>
    </xf>
    <xf numFmtId="0" fontId="42" fillId="5" borderId="27" xfId="0" applyFont="1" applyFill="1" applyBorder="1" applyAlignment="1" applyProtection="1">
      <alignment vertical="center"/>
    </xf>
    <xf numFmtId="0" fontId="42" fillId="5" borderId="40" xfId="0" applyFont="1" applyFill="1" applyBorder="1" applyAlignment="1" applyProtection="1">
      <alignment vertical="center"/>
    </xf>
    <xf numFmtId="0" fontId="40" fillId="20" borderId="39" xfId="0" applyFont="1" applyFill="1" applyBorder="1" applyAlignment="1" applyProtection="1">
      <alignment vertical="center" wrapText="1"/>
    </xf>
    <xf numFmtId="0" fontId="40" fillId="20" borderId="27" xfId="0" applyFont="1" applyFill="1" applyBorder="1" applyAlignment="1" applyProtection="1">
      <alignment vertical="center" wrapText="1"/>
    </xf>
    <xf numFmtId="0" fontId="40" fillId="20" borderId="40" xfId="0" applyFont="1" applyFill="1" applyBorder="1" applyAlignment="1" applyProtection="1">
      <alignment vertical="center" wrapText="1"/>
    </xf>
    <xf numFmtId="164" fontId="40" fillId="20" borderId="15" xfId="2" applyFont="1" applyFill="1" applyBorder="1" applyAlignment="1" applyProtection="1">
      <alignment vertical="center" wrapText="1"/>
    </xf>
    <xf numFmtId="164" fontId="40" fillId="20" borderId="24" xfId="2" applyFont="1" applyFill="1" applyBorder="1" applyAlignment="1" applyProtection="1">
      <alignment vertical="center" wrapText="1"/>
    </xf>
    <xf numFmtId="164" fontId="40" fillId="20" borderId="25" xfId="2" applyFont="1" applyFill="1" applyBorder="1" applyAlignment="1" applyProtection="1">
      <alignment vertical="center" wrapText="1"/>
    </xf>
    <xf numFmtId="0" fontId="42" fillId="20" borderId="59" xfId="0" applyFont="1" applyFill="1" applyBorder="1" applyAlignment="1" applyProtection="1">
      <alignment vertical="center"/>
    </xf>
    <xf numFmtId="0" fontId="42" fillId="20" borderId="59" xfId="0" applyFont="1" applyFill="1" applyBorder="1" applyAlignment="1" applyProtection="1">
      <alignment vertical="center" wrapText="1"/>
    </xf>
    <xf numFmtId="0" fontId="42" fillId="5" borderId="61" xfId="0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/>
    </xf>
    <xf numFmtId="0" fontId="42" fillId="5" borderId="55" xfId="0" applyFont="1" applyFill="1" applyBorder="1" applyAlignment="1" applyProtection="1">
      <alignment vertical="center"/>
    </xf>
    <xf numFmtId="0" fontId="40" fillId="20" borderId="53" xfId="0" applyFont="1" applyFill="1" applyBorder="1" applyAlignment="1" applyProtection="1">
      <alignment vertical="center" wrapText="1"/>
    </xf>
    <xf numFmtId="0" fontId="40" fillId="20" borderId="32" xfId="0" applyFont="1" applyFill="1" applyBorder="1" applyAlignment="1" applyProtection="1">
      <alignment vertical="center" wrapText="1"/>
    </xf>
    <xf numFmtId="0" fontId="40" fillId="20" borderId="46" xfId="0" applyFont="1" applyFill="1" applyBorder="1" applyAlignment="1" applyProtection="1">
      <alignment vertical="center" wrapText="1"/>
    </xf>
    <xf numFmtId="0" fontId="5" fillId="2" borderId="20" xfId="0" applyFont="1" applyFill="1" applyBorder="1" applyAlignment="1" applyProtection="1">
      <alignment vertical="center" wrapText="1"/>
    </xf>
    <xf numFmtId="0" fontId="5" fillId="2" borderId="37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5" fillId="2" borderId="44" xfId="0" applyFont="1" applyFill="1" applyBorder="1" applyAlignment="1" applyProtection="1">
      <alignment vertical="center" wrapText="1"/>
    </xf>
    <xf numFmtId="0" fontId="5" fillId="2" borderId="49" xfId="0" applyFont="1" applyFill="1" applyBorder="1" applyAlignment="1" applyProtection="1">
      <alignment vertical="center" wrapText="1"/>
    </xf>
    <xf numFmtId="0" fontId="5" fillId="2" borderId="64" xfId="0" applyFont="1" applyFill="1" applyBorder="1" applyAlignment="1" applyProtection="1">
      <alignment vertical="center" wrapText="1"/>
    </xf>
    <xf numFmtId="0" fontId="42" fillId="5" borderId="53" xfId="0" applyFont="1" applyFill="1" applyBorder="1" applyAlignment="1" applyProtection="1">
      <alignment vertical="center"/>
    </xf>
    <xf numFmtId="0" fontId="42" fillId="5" borderId="32" xfId="0" applyFont="1" applyFill="1" applyBorder="1" applyAlignment="1" applyProtection="1">
      <alignment vertical="center"/>
    </xf>
    <xf numFmtId="0" fontId="42" fillId="5" borderId="46" xfId="0" applyFont="1" applyFill="1" applyBorder="1" applyAlignment="1" applyProtection="1">
      <alignment vertical="center"/>
    </xf>
    <xf numFmtId="0" fontId="5" fillId="2" borderId="21" xfId="0" applyFont="1" applyFill="1" applyBorder="1" applyAlignment="1" applyProtection="1">
      <alignment vertical="center" wrapText="1"/>
    </xf>
    <xf numFmtId="0" fontId="5" fillId="2" borderId="38" xfId="0" applyFont="1" applyFill="1" applyBorder="1" applyAlignment="1" applyProtection="1">
      <alignment vertical="center" wrapText="1"/>
    </xf>
    <xf numFmtId="0" fontId="5" fillId="2" borderId="65" xfId="0" applyFont="1" applyFill="1" applyBorder="1" applyAlignment="1" applyProtection="1">
      <alignment vertical="center" wrapText="1"/>
    </xf>
    <xf numFmtId="0" fontId="44" fillId="5" borderId="61" xfId="0" applyFont="1" applyFill="1" applyBorder="1" applyAlignment="1" applyProtection="1"/>
    <xf numFmtId="0" fontId="44" fillId="5" borderId="0" xfId="0" applyFont="1" applyFill="1" applyBorder="1" applyAlignment="1" applyProtection="1"/>
    <xf numFmtId="0" fontId="44" fillId="5" borderId="55" xfId="0" applyFont="1" applyFill="1" applyBorder="1" applyAlignment="1" applyProtection="1"/>
    <xf numFmtId="0" fontId="44" fillId="5" borderId="53" xfId="0" applyFont="1" applyFill="1" applyBorder="1" applyAlignment="1" applyProtection="1"/>
    <xf numFmtId="0" fontId="44" fillId="5" borderId="32" xfId="0" applyFont="1" applyFill="1" applyBorder="1" applyAlignment="1" applyProtection="1"/>
    <xf numFmtId="0" fontId="44" fillId="5" borderId="46" xfId="0" applyFont="1" applyFill="1" applyBorder="1" applyAlignment="1" applyProtection="1"/>
    <xf numFmtId="0" fontId="40" fillId="5" borderId="57" xfId="0" applyFont="1" applyFill="1" applyBorder="1" applyAlignment="1" applyProtection="1">
      <alignment vertical="center"/>
    </xf>
    <xf numFmtId="0" fontId="40" fillId="6" borderId="57" xfId="0" applyFont="1" applyFill="1" applyBorder="1" applyAlignment="1" applyProtection="1">
      <alignment vertical="center" wrapText="1"/>
    </xf>
    <xf numFmtId="0" fontId="40" fillId="5" borderId="58" xfId="0" applyFont="1" applyFill="1" applyBorder="1" applyAlignment="1" applyProtection="1">
      <alignment vertical="center"/>
    </xf>
    <xf numFmtId="0" fontId="40" fillId="6" borderId="58" xfId="0" applyFont="1" applyFill="1" applyBorder="1" applyAlignment="1" applyProtection="1">
      <alignment vertical="center" wrapText="1"/>
    </xf>
    <xf numFmtId="0" fontId="10" fillId="19" borderId="15" xfId="0" applyFont="1" applyFill="1" applyBorder="1" applyAlignment="1" applyProtection="1"/>
    <xf numFmtId="0" fontId="10" fillId="19" borderId="24" xfId="0" applyFont="1" applyFill="1" applyBorder="1" applyAlignment="1" applyProtection="1"/>
    <xf numFmtId="0" fontId="10" fillId="19" borderId="25" xfId="0" applyFont="1" applyFill="1" applyBorder="1" applyAlignment="1" applyProtection="1"/>
    <xf numFmtId="0" fontId="40" fillId="6" borderId="57" xfId="0" applyFont="1" applyFill="1" applyBorder="1" applyAlignment="1" applyProtection="1"/>
    <xf numFmtId="1" fontId="38" fillId="18" borderId="58" xfId="0" applyNumberFormat="1" applyFont="1" applyFill="1" applyBorder="1" applyAlignment="1" applyProtection="1"/>
    <xf numFmtId="0" fontId="40" fillId="6" borderId="58" xfId="0" applyFont="1" applyFill="1" applyBorder="1" applyAlignment="1" applyProtection="1"/>
    <xf numFmtId="0" fontId="38" fillId="5" borderId="58" xfId="0" applyFont="1" applyFill="1" applyBorder="1" applyAlignment="1" applyProtection="1"/>
    <xf numFmtId="0" fontId="40" fillId="18" borderId="58" xfId="0" applyFont="1" applyFill="1" applyBorder="1" applyAlignment="1" applyProtection="1"/>
    <xf numFmtId="0" fontId="40" fillId="6" borderId="59" xfId="0" applyFont="1" applyFill="1" applyBorder="1" applyAlignment="1" applyProtection="1"/>
    <xf numFmtId="0" fontId="38" fillId="5" borderId="59" xfId="0" applyFont="1" applyFill="1" applyBorder="1" applyAlignment="1" applyProtection="1"/>
    <xf numFmtId="0" fontId="40" fillId="18" borderId="59" xfId="0" applyFont="1" applyFill="1" applyBorder="1" applyAlignment="1" applyProtection="1"/>
    <xf numFmtId="1" fontId="38" fillId="18" borderId="59" xfId="0" applyNumberFormat="1" applyFont="1" applyFill="1" applyBorder="1" applyAlignment="1" applyProtection="1"/>
    <xf numFmtId="0" fontId="10" fillId="5" borderId="39" xfId="0" applyFont="1" applyFill="1" applyBorder="1" applyAlignment="1" applyProtection="1"/>
    <xf numFmtId="0" fontId="10" fillId="5" borderId="27" xfId="0" applyFont="1" applyFill="1" applyBorder="1" applyAlignment="1" applyProtection="1"/>
    <xf numFmtId="0" fontId="10" fillId="5" borderId="40" xfId="0" applyFont="1" applyFill="1" applyBorder="1" applyAlignment="1" applyProtection="1"/>
    <xf numFmtId="0" fontId="10" fillId="6" borderId="57" xfId="0" applyFont="1" applyFill="1" applyBorder="1" applyAlignment="1" applyProtection="1"/>
    <xf numFmtId="0" fontId="5" fillId="5" borderId="57" xfId="0" applyFont="1" applyFill="1" applyBorder="1" applyAlignment="1" applyProtection="1">
      <alignment vertical="center" wrapText="1"/>
    </xf>
    <xf numFmtId="0" fontId="10" fillId="17" borderId="57" xfId="0" applyFont="1" applyFill="1" applyBorder="1" applyAlignment="1" applyProtection="1"/>
    <xf numFmtId="0" fontId="10" fillId="5" borderId="57" xfId="0" applyFont="1" applyFill="1" applyBorder="1" applyAlignment="1" applyProtection="1"/>
    <xf numFmtId="0" fontId="10" fillId="5" borderId="61" xfId="0" applyFont="1" applyFill="1" applyBorder="1" applyAlignment="1" applyProtection="1"/>
    <xf numFmtId="0" fontId="10" fillId="5" borderId="0" xfId="0" applyFont="1" applyFill="1" applyBorder="1" applyAlignment="1" applyProtection="1"/>
    <xf numFmtId="0" fontId="10" fillId="5" borderId="55" xfId="0" applyFont="1" applyFill="1" applyBorder="1" applyAlignment="1" applyProtection="1"/>
    <xf numFmtId="0" fontId="10" fillId="6" borderId="58" xfId="0" applyFont="1" applyFill="1" applyBorder="1" applyAlignment="1" applyProtection="1"/>
    <xf numFmtId="0" fontId="5" fillId="5" borderId="58" xfId="0" applyFont="1" applyFill="1" applyBorder="1" applyAlignment="1" applyProtection="1">
      <alignment vertical="center" wrapText="1"/>
    </xf>
    <xf numFmtId="0" fontId="10" fillId="17" borderId="58" xfId="0" applyFont="1" applyFill="1" applyBorder="1" applyAlignment="1" applyProtection="1"/>
    <xf numFmtId="0" fontId="10" fillId="5" borderId="58" xfId="0" applyFont="1" applyFill="1" applyBorder="1" applyAlignment="1" applyProtection="1"/>
    <xf numFmtId="0" fontId="10" fillId="5" borderId="53" xfId="0" applyFont="1" applyFill="1" applyBorder="1" applyAlignment="1" applyProtection="1"/>
    <xf numFmtId="0" fontId="10" fillId="5" borderId="32" xfId="0" applyFont="1" applyFill="1" applyBorder="1" applyAlignment="1" applyProtection="1"/>
    <xf numFmtId="0" fontId="10" fillId="5" borderId="46" xfId="0" applyFont="1" applyFill="1" applyBorder="1" applyAlignment="1" applyProtection="1"/>
    <xf numFmtId="0" fontId="10" fillId="6" borderId="59" xfId="0" applyFont="1" applyFill="1" applyBorder="1" applyAlignment="1" applyProtection="1"/>
    <xf numFmtId="0" fontId="5" fillId="5" borderId="59" xfId="0" applyFont="1" applyFill="1" applyBorder="1" applyAlignment="1" applyProtection="1">
      <alignment vertical="center" wrapText="1"/>
    </xf>
    <xf numFmtId="0" fontId="10" fillId="17" borderId="59" xfId="0" applyFont="1" applyFill="1" applyBorder="1" applyAlignment="1" applyProtection="1"/>
    <xf numFmtId="0" fontId="10" fillId="5" borderId="59" xfId="0" applyFont="1" applyFill="1" applyBorder="1" applyAlignment="1" applyProtection="1"/>
    <xf numFmtId="0" fontId="40" fillId="20" borderId="5" xfId="0" applyFont="1" applyFill="1" applyBorder="1" applyAlignment="1" applyProtection="1">
      <alignment horizontal="distributed" vertical="distributed" wrapText="1"/>
    </xf>
    <xf numFmtId="0" fontId="40" fillId="20" borderId="15" xfId="0" applyFont="1" applyFill="1" applyBorder="1" applyAlignment="1" applyProtection="1">
      <alignment horizontal="centerContinuous" vertical="center"/>
    </xf>
    <xf numFmtId="0" fontId="40" fillId="20" borderId="24" xfId="0" applyFont="1" applyFill="1" applyBorder="1" applyAlignment="1" applyProtection="1">
      <alignment horizontal="centerContinuous" vertical="center"/>
    </xf>
    <xf numFmtId="0" fontId="40" fillId="20" borderId="25" xfId="0" applyFont="1" applyFill="1" applyBorder="1" applyAlignment="1" applyProtection="1">
      <alignment horizontal="centerContinuous" vertical="center"/>
    </xf>
    <xf numFmtId="0" fontId="42" fillId="20" borderId="15" xfId="0" applyFont="1" applyFill="1" applyBorder="1" applyAlignment="1" applyProtection="1">
      <alignment horizontal="centerContinuous" vertical="center"/>
    </xf>
    <xf numFmtId="0" fontId="42" fillId="20" borderId="24" xfId="0" applyFont="1" applyFill="1" applyBorder="1" applyAlignment="1" applyProtection="1">
      <alignment horizontal="centerContinuous" vertical="center"/>
    </xf>
    <xf numFmtId="0" fontId="42" fillId="20" borderId="25" xfId="0" applyFont="1" applyFill="1" applyBorder="1" applyAlignment="1" applyProtection="1">
      <alignment horizontal="centerContinuous" vertical="center"/>
    </xf>
    <xf numFmtId="0" fontId="40" fillId="20" borderId="56" xfId="0" applyFont="1" applyFill="1" applyBorder="1" applyAlignment="1" applyProtection="1">
      <alignment horizontal="center" vertical="center"/>
    </xf>
    <xf numFmtId="0" fontId="40" fillId="4" borderId="15" xfId="0" applyFont="1" applyFill="1" applyBorder="1" applyAlignment="1" applyProtection="1">
      <alignment horizontal="centerContinuous" vertical="center"/>
    </xf>
    <xf numFmtId="0" fontId="40" fillId="4" borderId="24" xfId="0" applyFont="1" applyFill="1" applyBorder="1" applyAlignment="1" applyProtection="1">
      <alignment horizontal="centerContinuous" vertical="center"/>
    </xf>
    <xf numFmtId="0" fontId="40" fillId="4" borderId="25" xfId="0" applyFont="1" applyFill="1" applyBorder="1" applyAlignment="1" applyProtection="1">
      <alignment horizontal="centerContinuous" vertical="center"/>
    </xf>
    <xf numFmtId="0" fontId="5" fillId="12" borderId="19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/>
    </xf>
    <xf numFmtId="0" fontId="48" fillId="0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/>
    <xf numFmtId="1" fontId="48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Protection="1"/>
    <xf numFmtId="0" fontId="42" fillId="20" borderId="61" xfId="0" applyFont="1" applyFill="1" applyBorder="1" applyAlignment="1" applyProtection="1">
      <alignment vertical="center" wrapText="1"/>
    </xf>
    <xf numFmtId="0" fontId="42" fillId="20" borderId="0" xfId="0" applyFont="1" applyFill="1" applyBorder="1" applyAlignment="1" applyProtection="1">
      <alignment vertical="center" wrapText="1"/>
    </xf>
    <xf numFmtId="0" fontId="42" fillId="20" borderId="55" xfId="0" applyFont="1" applyFill="1" applyBorder="1" applyAlignment="1" applyProtection="1">
      <alignment vertical="center" wrapText="1"/>
    </xf>
    <xf numFmtId="0" fontId="4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 wrapText="1"/>
    </xf>
    <xf numFmtId="0" fontId="10" fillId="20" borderId="58" xfId="0" applyFont="1" applyFill="1" applyBorder="1" applyAlignment="1" applyProtection="1">
      <alignment vertical="center"/>
    </xf>
    <xf numFmtId="0" fontId="5" fillId="20" borderId="58" xfId="0" applyFont="1" applyFill="1" applyBorder="1" applyAlignment="1" applyProtection="1">
      <alignment vertical="center" wrapText="1"/>
    </xf>
    <xf numFmtId="0" fontId="40" fillId="16" borderId="61" xfId="0" applyFont="1" applyFill="1" applyBorder="1" applyAlignment="1" applyProtection="1">
      <alignment vertical="center"/>
    </xf>
    <xf numFmtId="0" fontId="40" fillId="16" borderId="0" xfId="0" applyFont="1" applyFill="1" applyBorder="1" applyAlignment="1" applyProtection="1">
      <alignment vertical="center"/>
    </xf>
    <xf numFmtId="0" fontId="40" fillId="16" borderId="55" xfId="0" applyFont="1" applyFill="1" applyBorder="1" applyAlignment="1" applyProtection="1">
      <alignment vertical="center"/>
    </xf>
    <xf numFmtId="0" fontId="40" fillId="20" borderId="58" xfId="0" applyFont="1" applyFill="1" applyBorder="1" applyAlignment="1" applyProtection="1">
      <alignment vertical="center"/>
    </xf>
    <xf numFmtId="0" fontId="4" fillId="3" borderId="59" xfId="0" applyFont="1" applyFill="1" applyBorder="1" applyAlignment="1" applyProtection="1">
      <alignment horizontal="center" vertical="center"/>
    </xf>
    <xf numFmtId="169" fontId="41" fillId="0" borderId="0" xfId="2" applyNumberFormat="1" applyFont="1" applyFill="1" applyBorder="1" applyAlignment="1" applyProtection="1">
      <alignment vertical="center"/>
    </xf>
    <xf numFmtId="165" fontId="53" fillId="0" borderId="0" xfId="5" applyFont="1" applyFill="1" applyBorder="1" applyAlignment="1" applyProtection="1">
      <alignment vertical="center"/>
    </xf>
    <xf numFmtId="0" fontId="40" fillId="0" borderId="0" xfId="0" applyFont="1" applyFill="1" applyBorder="1" applyAlignment="1" applyProtection="1">
      <alignment horizontal="center" vertical="center"/>
    </xf>
    <xf numFmtId="0" fontId="38" fillId="0" borderId="0" xfId="0" applyFont="1" applyFill="1" applyBorder="1" applyAlignment="1" applyProtection="1"/>
    <xf numFmtId="0" fontId="38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/>
    </xf>
    <xf numFmtId="0" fontId="40" fillId="0" borderId="0" xfId="0" applyFont="1" applyFill="1" applyBorder="1" applyAlignment="1" applyProtection="1">
      <alignment vertical="distributed" wrapText="1"/>
    </xf>
    <xf numFmtId="0" fontId="42" fillId="0" borderId="0" xfId="0" applyFont="1" applyFill="1" applyBorder="1" applyAlignment="1" applyProtection="1">
      <alignment horizontal="center" vertical="center"/>
    </xf>
    <xf numFmtId="0" fontId="5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40" fillId="6" borderId="39" xfId="0" applyFont="1" applyFill="1" applyBorder="1" applyAlignment="1" applyProtection="1">
      <alignment vertical="center" wrapText="1"/>
    </xf>
    <xf numFmtId="0" fontId="40" fillId="6" borderId="61" xfId="0" applyFont="1" applyFill="1" applyBorder="1" applyAlignment="1" applyProtection="1">
      <alignment vertical="center" wrapText="1"/>
    </xf>
    <xf numFmtId="0" fontId="40" fillId="6" borderId="40" xfId="0" applyFont="1" applyFill="1" applyBorder="1" applyAlignment="1" applyProtection="1">
      <alignment vertical="center" wrapText="1"/>
    </xf>
    <xf numFmtId="0" fontId="40" fillId="6" borderId="55" xfId="0" applyFont="1" applyFill="1" applyBorder="1" applyAlignment="1" applyProtection="1">
      <alignment vertical="center" wrapText="1"/>
    </xf>
    <xf numFmtId="0" fontId="24" fillId="33" borderId="73" xfId="0" applyFont="1" applyFill="1" applyBorder="1"/>
    <xf numFmtId="0" fontId="24" fillId="33" borderId="74" xfId="0" applyFont="1" applyFill="1" applyBorder="1"/>
    <xf numFmtId="0" fontId="25" fillId="33" borderId="119" xfId="0" applyFont="1" applyFill="1" applyBorder="1" applyAlignment="1">
      <alignment horizontal="center"/>
    </xf>
    <xf numFmtId="0" fontId="24" fillId="33" borderId="120" xfId="0" applyFont="1" applyFill="1" applyBorder="1"/>
    <xf numFmtId="0" fontId="24" fillId="33" borderId="119" xfId="0" applyFont="1" applyFill="1" applyBorder="1"/>
    <xf numFmtId="0" fontId="26" fillId="33" borderId="119" xfId="0" applyFont="1" applyFill="1" applyBorder="1"/>
    <xf numFmtId="0" fontId="24" fillId="33" borderId="112" xfId="0" applyFont="1" applyFill="1" applyBorder="1"/>
    <xf numFmtId="0" fontId="24" fillId="33" borderId="75" xfId="0" applyFont="1" applyFill="1" applyBorder="1"/>
    <xf numFmtId="0" fontId="24" fillId="33" borderId="76" xfId="0" applyFont="1" applyFill="1" applyBorder="1"/>
    <xf numFmtId="0" fontId="1" fillId="33" borderId="94" xfId="0" applyFont="1" applyFill="1" applyBorder="1"/>
    <xf numFmtId="0" fontId="24" fillId="33" borderId="96" xfId="0" applyFont="1" applyFill="1" applyBorder="1"/>
    <xf numFmtId="0" fontId="58" fillId="33" borderId="93" xfId="0" applyFont="1" applyFill="1" applyBorder="1"/>
    <xf numFmtId="0" fontId="59" fillId="33" borderId="0" xfId="0" applyFont="1" applyFill="1"/>
    <xf numFmtId="0" fontId="60" fillId="33" borderId="0" xfId="0" applyFont="1" applyFill="1" applyBorder="1"/>
    <xf numFmtId="0" fontId="60" fillId="33" borderId="0" xfId="0" applyFont="1" applyFill="1"/>
    <xf numFmtId="0" fontId="60" fillId="33" borderId="0" xfId="0" quotePrefix="1" applyFont="1" applyFill="1"/>
    <xf numFmtId="0" fontId="60" fillId="33" borderId="0" xfId="0" applyFont="1" applyFill="1" applyBorder="1" applyProtection="1">
      <protection locked="0"/>
    </xf>
    <xf numFmtId="0" fontId="60" fillId="44" borderId="0" xfId="0" applyFont="1" applyFill="1"/>
    <xf numFmtId="0" fontId="60" fillId="44" borderId="0" xfId="0" applyFont="1" applyFill="1" applyBorder="1"/>
    <xf numFmtId="0" fontId="61" fillId="44" borderId="0" xfId="0" applyFont="1" applyFill="1" applyBorder="1"/>
    <xf numFmtId="0" fontId="62" fillId="44" borderId="0" xfId="0" applyFont="1" applyFill="1" applyBorder="1"/>
    <xf numFmtId="0" fontId="63" fillId="44" borderId="0" xfId="0" applyFont="1" applyFill="1" applyBorder="1"/>
    <xf numFmtId="0" fontId="64" fillId="44" borderId="0" xfId="0" applyFont="1" applyFill="1" applyBorder="1"/>
    <xf numFmtId="0" fontId="63" fillId="44" borderId="0" xfId="0" applyFont="1" applyFill="1" applyBorder="1" applyAlignment="1">
      <alignment wrapText="1"/>
    </xf>
    <xf numFmtId="0" fontId="68" fillId="44" borderId="0" xfId="0" applyFont="1" applyFill="1" applyBorder="1"/>
    <xf numFmtId="0" fontId="65" fillId="44" borderId="0" xfId="0" applyFont="1" applyFill="1" applyBorder="1"/>
    <xf numFmtId="0" fontId="60" fillId="44" borderId="0" xfId="0" quotePrefix="1" applyFont="1" applyFill="1" applyBorder="1"/>
    <xf numFmtId="0" fontId="44" fillId="32" borderId="35" xfId="0" applyFont="1" applyFill="1" applyBorder="1" applyAlignment="1" applyProtection="1">
      <alignment horizontal="center" vertical="center" wrapText="1"/>
      <protection hidden="1"/>
    </xf>
    <xf numFmtId="9" fontId="0" fillId="31" borderId="0" xfId="4" applyFont="1" applyFill="1" applyBorder="1" applyProtection="1"/>
    <xf numFmtId="2" fontId="0" fillId="31" borderId="0" xfId="4" applyNumberFormat="1" applyFont="1" applyFill="1" applyBorder="1" applyProtection="1"/>
    <xf numFmtId="0" fontId="5" fillId="11" borderId="122" xfId="1" applyFont="1" applyFill="1" applyBorder="1" applyAlignment="1" applyProtection="1">
      <alignment horizontal="center" vertical="center" wrapText="1"/>
    </xf>
    <xf numFmtId="0" fontId="5" fillId="11" borderId="16" xfId="0" applyFont="1" applyFill="1" applyBorder="1" applyAlignment="1" applyProtection="1">
      <alignment horizontal="center" vertical="center" wrapText="1"/>
    </xf>
    <xf numFmtId="1" fontId="1" fillId="11" borderId="16" xfId="0" applyNumberFormat="1" applyFont="1" applyFill="1" applyBorder="1" applyAlignment="1" applyProtection="1">
      <alignment horizontal="center" vertical="center" wrapText="1"/>
    </xf>
    <xf numFmtId="0" fontId="1" fillId="5" borderId="54" xfId="0" applyFont="1" applyFill="1" applyBorder="1" applyAlignment="1">
      <alignment horizontal="center"/>
    </xf>
    <xf numFmtId="9" fontId="0" fillId="7" borderId="28" xfId="4" applyFont="1" applyFill="1" applyBorder="1" applyAlignment="1">
      <alignment horizontal="center"/>
    </xf>
    <xf numFmtId="0" fontId="1" fillId="31" borderId="5" xfId="0" applyFont="1" applyFill="1" applyBorder="1" applyAlignment="1" applyProtection="1">
      <alignment horizontal="right" vertical="center"/>
    </xf>
    <xf numFmtId="0" fontId="1" fillId="31" borderId="6" xfId="0" applyFont="1" applyFill="1" applyBorder="1" applyAlignment="1" applyProtection="1">
      <alignment horizontal="center" vertical="center"/>
    </xf>
    <xf numFmtId="0" fontId="1" fillId="31" borderId="44" xfId="0" applyFont="1" applyFill="1" applyBorder="1" applyAlignment="1" applyProtection="1">
      <alignment horizontal="center"/>
    </xf>
    <xf numFmtId="0" fontId="1" fillId="31" borderId="21" xfId="0" applyFont="1" applyFill="1" applyBorder="1" applyAlignment="1" applyProtection="1">
      <alignment horizontal="center"/>
    </xf>
    <xf numFmtId="9" fontId="0" fillId="31" borderId="9" xfId="4" applyFont="1" applyFill="1" applyBorder="1" applyProtection="1"/>
    <xf numFmtId="9" fontId="0" fillId="31" borderId="12" xfId="4" applyFont="1" applyFill="1" applyBorder="1" applyProtection="1"/>
    <xf numFmtId="1" fontId="22" fillId="4" borderId="7" xfId="0" applyNumberFormat="1" applyFont="1" applyFill="1" applyBorder="1" applyAlignment="1" applyProtection="1">
      <alignment horizontal="center" vertical="center" wrapText="1"/>
    </xf>
    <xf numFmtId="1" fontId="22" fillId="25" borderId="8" xfId="0" applyNumberFormat="1" applyFont="1" applyFill="1" applyBorder="1" applyAlignment="1" applyProtection="1">
      <alignment horizontal="center" vertical="center" wrapText="1"/>
    </xf>
    <xf numFmtId="1" fontId="1" fillId="21" borderId="8" xfId="0" applyNumberFormat="1" applyFont="1" applyFill="1" applyBorder="1" applyAlignment="1" applyProtection="1">
      <alignment horizontal="center" vertical="center" wrapText="1"/>
    </xf>
    <xf numFmtId="0" fontId="1" fillId="31" borderId="9" xfId="0" applyFont="1" applyFill="1" applyBorder="1" applyAlignment="1" applyProtection="1">
      <alignment horizontal="center" vertical="center" wrapText="1"/>
    </xf>
    <xf numFmtId="0" fontId="1" fillId="31" borderId="10" xfId="0" applyFont="1" applyFill="1" applyBorder="1" applyAlignment="1" applyProtection="1">
      <alignment horizontal="center" vertical="center" wrapText="1"/>
    </xf>
    <xf numFmtId="9" fontId="1" fillId="31" borderId="10" xfId="4" applyFont="1" applyFill="1" applyBorder="1" applyAlignment="1" applyProtection="1">
      <alignment horizontal="center" vertical="center" wrapText="1"/>
    </xf>
    <xf numFmtId="0" fontId="1" fillId="31" borderId="104" xfId="0" applyFont="1" applyFill="1" applyBorder="1" applyAlignment="1" applyProtection="1">
      <alignment horizontal="center"/>
    </xf>
    <xf numFmtId="0" fontId="1" fillId="31" borderId="20" xfId="0" applyFont="1" applyFill="1" applyBorder="1" applyAlignment="1" applyProtection="1">
      <alignment horizontal="center"/>
    </xf>
    <xf numFmtId="1" fontId="22" fillId="36" borderId="31" xfId="0" applyNumberFormat="1" applyFont="1" applyFill="1" applyBorder="1" applyAlignment="1" applyProtection="1">
      <alignment horizontal="center" vertical="center" wrapText="1"/>
    </xf>
    <xf numFmtId="1" fontId="1" fillId="21" borderId="7" xfId="0" applyNumberFormat="1" applyFont="1" applyFill="1" applyBorder="1" applyAlignment="1" applyProtection="1">
      <alignment horizontal="center" vertical="center" wrapText="1"/>
    </xf>
    <xf numFmtId="1" fontId="1" fillId="21" borderId="16" xfId="0" applyNumberFormat="1" applyFont="1" applyFill="1" applyBorder="1" applyAlignment="1">
      <alignment horizontal="center" vertical="center" wrapText="1"/>
    </xf>
    <xf numFmtId="1" fontId="1" fillId="21" borderId="18" xfId="0" applyNumberFormat="1" applyFont="1" applyFill="1" applyBorder="1" applyAlignment="1">
      <alignment horizontal="center" vertical="center" wrapText="1"/>
    </xf>
    <xf numFmtId="1" fontId="1" fillId="8" borderId="16" xfId="0" applyNumberFormat="1" applyFont="1" applyFill="1" applyBorder="1" applyAlignment="1">
      <alignment horizontal="center" vertical="center" wrapText="1"/>
    </xf>
    <xf numFmtId="167" fontId="1" fillId="21" borderId="18" xfId="0" applyNumberFormat="1" applyFont="1" applyFill="1" applyBorder="1" applyAlignment="1">
      <alignment horizontal="center" vertical="center" wrapText="1"/>
    </xf>
    <xf numFmtId="0" fontId="21" fillId="31" borderId="0" xfId="0" applyFont="1" applyFill="1" applyAlignment="1" applyProtection="1">
      <alignment horizontal="center" vertical="center"/>
    </xf>
    <xf numFmtId="0" fontId="71" fillId="0" borderId="86" xfId="0" applyFont="1" applyFill="1" applyBorder="1" applyAlignment="1" applyProtection="1">
      <alignment vertical="center"/>
      <protection locked="0"/>
    </xf>
    <xf numFmtId="0" fontId="71" fillId="0" borderId="0" xfId="0" applyFont="1" applyFill="1" applyBorder="1" applyAlignment="1" applyProtection="1">
      <alignment vertical="center"/>
      <protection locked="0"/>
    </xf>
    <xf numFmtId="0" fontId="71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vertical="center"/>
      <protection locked="0"/>
    </xf>
    <xf numFmtId="0" fontId="0" fillId="0" borderId="0" xfId="0" applyFont="1" applyFill="1" applyBorder="1" applyAlignment="1" applyProtection="1">
      <alignment vertical="center"/>
      <protection locked="0"/>
    </xf>
    <xf numFmtId="0" fontId="0" fillId="0" borderId="87" xfId="0" applyFont="1" applyFill="1" applyBorder="1" applyAlignment="1" applyProtection="1">
      <alignment vertical="center"/>
      <protection locked="0"/>
    </xf>
    <xf numFmtId="0" fontId="0" fillId="0" borderId="86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87" xfId="0" applyFont="1" applyFill="1" applyBorder="1" applyAlignment="1" applyProtection="1">
      <alignment horizontal="center" vertical="center"/>
      <protection locked="0"/>
    </xf>
    <xf numFmtId="0" fontId="29" fillId="0" borderId="86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87" xfId="0" applyFont="1" applyFill="1" applyBorder="1" applyAlignment="1" applyProtection="1">
      <alignment horizontal="center" vertical="center"/>
      <protection locked="0"/>
    </xf>
    <xf numFmtId="0" fontId="70" fillId="38" borderId="35" xfId="0" applyFont="1" applyFill="1" applyBorder="1" applyAlignment="1" applyProtection="1">
      <alignment horizontal="center" vertical="center"/>
    </xf>
    <xf numFmtId="0" fontId="70" fillId="38" borderId="10" xfId="0" applyFont="1" applyFill="1" applyBorder="1" applyAlignment="1" applyProtection="1">
      <alignment horizontal="center" vertical="center"/>
    </xf>
    <xf numFmtId="0" fontId="3" fillId="2" borderId="69" xfId="0" applyFont="1" applyFill="1" applyBorder="1" applyAlignment="1" applyProtection="1"/>
    <xf numFmtId="0" fontId="3" fillId="2" borderId="50" xfId="0" applyFont="1" applyFill="1" applyBorder="1" applyAlignment="1" applyProtection="1"/>
    <xf numFmtId="0" fontId="3" fillId="2" borderId="68" xfId="0" applyFont="1" applyFill="1" applyBorder="1" applyAlignment="1" applyProtection="1"/>
    <xf numFmtId="0" fontId="3" fillId="2" borderId="62" xfId="0" applyFont="1" applyFill="1" applyBorder="1" applyAlignment="1" applyProtection="1"/>
    <xf numFmtId="0" fontId="3" fillId="2" borderId="48" xfId="0" applyFont="1" applyFill="1" applyBorder="1" applyAlignment="1" applyProtection="1"/>
    <xf numFmtId="0" fontId="3" fillId="2" borderId="47" xfId="0" applyFont="1" applyFill="1" applyBorder="1" applyAlignment="1" applyProtection="1"/>
    <xf numFmtId="0" fontId="70" fillId="38" borderId="10" xfId="0" applyFont="1" applyFill="1" applyBorder="1" applyAlignment="1" applyProtection="1">
      <alignment horizontal="center"/>
    </xf>
    <xf numFmtId="0" fontId="70" fillId="0" borderId="0" xfId="0" applyFont="1" applyFill="1" applyAlignment="1" applyProtection="1">
      <alignment horizontal="center" vertical="center"/>
    </xf>
    <xf numFmtId="0" fontId="70" fillId="0" borderId="0" xfId="0" applyFont="1" applyFill="1" applyAlignment="1" applyProtection="1">
      <alignment horizontal="center" wrapText="1"/>
    </xf>
    <xf numFmtId="0" fontId="70" fillId="0" borderId="0" xfId="0" applyFont="1" applyFill="1" applyAlignment="1" applyProtection="1">
      <alignment horizontal="center"/>
    </xf>
    <xf numFmtId="171" fontId="70" fillId="2" borderId="0" xfId="0" applyNumberFormat="1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</xf>
    <xf numFmtId="0" fontId="70" fillId="42" borderId="0" xfId="0" applyFont="1" applyFill="1" applyAlignment="1" applyProtection="1">
      <alignment horizontal="center"/>
    </xf>
    <xf numFmtId="171" fontId="70" fillId="34" borderId="0" xfId="0" applyNumberFormat="1" applyFont="1" applyFill="1" applyAlignment="1" applyProtection="1">
      <alignment horizont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" fillId="31" borderId="15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horizontal="center" vertical="center"/>
    </xf>
    <xf numFmtId="0" fontId="1" fillId="31" borderId="5" xfId="0" applyFont="1" applyFill="1" applyBorder="1" applyAlignment="1">
      <alignment horizontal="center" vertical="center"/>
    </xf>
    <xf numFmtId="0" fontId="1" fillId="31" borderId="9" xfId="0" applyFont="1" applyFill="1" applyBorder="1" applyAlignment="1">
      <alignment horizontal="center" vertical="center"/>
    </xf>
    <xf numFmtId="0" fontId="1" fillId="31" borderId="12" xfId="0" applyFont="1" applyFill="1" applyBorder="1" applyAlignment="1">
      <alignment horizontal="center" vertical="center"/>
    </xf>
    <xf numFmtId="0" fontId="1" fillId="31" borderId="103" xfId="0" applyFont="1" applyFill="1" applyBorder="1" applyAlignment="1">
      <alignment horizontal="center" vertical="center"/>
    </xf>
    <xf numFmtId="1" fontId="6" fillId="8" borderId="5" xfId="0" applyNumberFormat="1" applyFont="1" applyFill="1" applyBorder="1" applyAlignment="1" applyProtection="1">
      <alignment vertical="center"/>
    </xf>
    <xf numFmtId="0" fontId="13" fillId="8" borderId="57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 wrapText="1"/>
      <protection hidden="1"/>
    </xf>
    <xf numFmtId="0" fontId="21" fillId="31" borderId="0" xfId="0" applyFont="1" applyFill="1" applyAlignment="1" applyProtection="1">
      <alignment vertical="center"/>
      <protection hidden="1"/>
    </xf>
    <xf numFmtId="0" fontId="13" fillId="8" borderId="58" xfId="0" applyFont="1" applyFill="1" applyBorder="1" applyAlignment="1" applyProtection="1">
      <alignment vertical="center"/>
    </xf>
    <xf numFmtId="0" fontId="21" fillId="31" borderId="0" xfId="0" applyFont="1" applyFill="1" applyAlignment="1" applyProtection="1">
      <alignment vertical="center"/>
    </xf>
    <xf numFmtId="1" fontId="0" fillId="8" borderId="24" xfId="1" applyNumberFormat="1" applyFont="1" applyFill="1" applyBorder="1" applyAlignment="1" applyProtection="1">
      <alignment vertical="center"/>
    </xf>
    <xf numFmtId="2" fontId="0" fillId="8" borderId="24" xfId="1" applyNumberFormat="1" applyFont="1" applyFill="1" applyBorder="1" applyAlignment="1" applyProtection="1">
      <alignment vertical="center"/>
    </xf>
    <xf numFmtId="2" fontId="0" fillId="8" borderId="25" xfId="1" applyNumberFormat="1" applyFont="1" applyFill="1" applyBorder="1" applyAlignment="1" applyProtection="1">
      <alignment vertical="center"/>
    </xf>
    <xf numFmtId="0" fontId="1" fillId="31" borderId="0" xfId="0" applyFont="1" applyFill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87" xfId="0" applyFont="1" applyFill="1" applyBorder="1" applyAlignment="1" applyProtection="1">
      <alignment horizontal="center" vertical="center"/>
      <protection locked="0"/>
    </xf>
    <xf numFmtId="1" fontId="0" fillId="23" borderId="0" xfId="1" applyNumberFormat="1" applyFont="1" applyFill="1" applyBorder="1" applyAlignment="1" applyProtection="1">
      <alignment vertical="center"/>
    </xf>
    <xf numFmtId="0" fontId="0" fillId="23" borderId="0" xfId="1" applyFont="1" applyFill="1" applyBorder="1" applyAlignment="1" applyProtection="1">
      <alignment vertical="center"/>
    </xf>
    <xf numFmtId="0" fontId="13" fillId="8" borderId="58" xfId="1" applyFont="1" applyFill="1" applyBorder="1" applyAlignment="1" applyProtection="1">
      <alignment vertical="center"/>
    </xf>
    <xf numFmtId="0" fontId="5" fillId="23" borderId="0" xfId="1" applyFont="1" applyFill="1" applyBorder="1" applyAlignment="1" applyProtection="1">
      <alignment horizontal="left" vertical="center"/>
    </xf>
    <xf numFmtId="2" fontId="13" fillId="8" borderId="58" xfId="1" applyNumberFormat="1" applyFont="1" applyFill="1" applyBorder="1" applyAlignment="1" applyProtection="1">
      <alignment vertical="center"/>
    </xf>
    <xf numFmtId="166" fontId="0" fillId="31" borderId="0" xfId="1" applyNumberFormat="1" applyFont="1" applyFill="1" applyBorder="1" applyAlignment="1" applyProtection="1">
      <alignment vertical="center"/>
    </xf>
    <xf numFmtId="0" fontId="13" fillId="8" borderId="5" xfId="0" applyFont="1" applyFill="1" applyBorder="1" applyAlignment="1" applyProtection="1">
      <alignment vertical="center"/>
    </xf>
    <xf numFmtId="1" fontId="0" fillId="24" borderId="0" xfId="1" applyNumberFormat="1" applyFont="1" applyFill="1" applyBorder="1" applyAlignment="1" applyProtection="1">
      <alignment vertical="center"/>
    </xf>
    <xf numFmtId="2" fontId="0" fillId="24" borderId="0" xfId="1" applyNumberFormat="1" applyFont="1" applyFill="1" applyBorder="1" applyAlignment="1" applyProtection="1">
      <alignment vertical="center"/>
    </xf>
    <xf numFmtId="0" fontId="5" fillId="24" borderId="0" xfId="1" applyFont="1" applyFill="1" applyBorder="1" applyAlignment="1" applyProtection="1">
      <alignment horizontal="left" vertical="center"/>
    </xf>
    <xf numFmtId="0" fontId="0" fillId="24" borderId="4" xfId="1" applyFont="1" applyFill="1" applyBorder="1" applyAlignment="1" applyProtection="1">
      <alignment vertical="center"/>
    </xf>
    <xf numFmtId="0" fontId="0" fillId="24" borderId="0" xfId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31" borderId="0" xfId="0" applyFont="1" applyFill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0" fillId="24" borderId="0" xfId="1" applyFont="1" applyFill="1" applyBorder="1" applyAlignment="1" applyProtection="1">
      <alignment horizontal="left" vertical="center"/>
    </xf>
    <xf numFmtId="2" fontId="0" fillId="24" borderId="0" xfId="1" applyNumberFormat="1" applyFont="1" applyFill="1" applyBorder="1" applyAlignment="1" applyProtection="1">
      <alignment horizontal="center" vertical="center"/>
    </xf>
    <xf numFmtId="1" fontId="0" fillId="24" borderId="0" xfId="1" quotePrefix="1" applyNumberFormat="1" applyFont="1" applyFill="1" applyBorder="1" applyAlignment="1" applyProtection="1">
      <alignment vertical="center"/>
    </xf>
    <xf numFmtId="167" fontId="4" fillId="24" borderId="0" xfId="1" applyNumberFormat="1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vertical="center"/>
    </xf>
    <xf numFmtId="0" fontId="13" fillId="26" borderId="0" xfId="0" applyFont="1" applyFill="1" applyBorder="1" applyAlignment="1" applyProtection="1">
      <alignment horizontal="center" vertical="center"/>
    </xf>
    <xf numFmtId="1" fontId="13" fillId="26" borderId="0" xfId="1" applyNumberFormat="1" applyFont="1" applyFill="1" applyBorder="1" applyAlignment="1" applyProtection="1">
      <alignment vertical="center"/>
    </xf>
    <xf numFmtId="2" fontId="0" fillId="26" borderId="0" xfId="1" applyNumberFormat="1" applyFont="1" applyFill="1" applyBorder="1" applyAlignment="1" applyProtection="1">
      <alignment vertical="center"/>
    </xf>
    <xf numFmtId="0" fontId="0" fillId="26" borderId="0" xfId="0" applyFont="1" applyFill="1" applyBorder="1" applyAlignment="1" applyProtection="1">
      <alignment vertical="center"/>
    </xf>
    <xf numFmtId="1" fontId="0" fillId="26" borderId="0" xfId="1" applyNumberFormat="1" applyFont="1" applyFill="1" applyBorder="1" applyAlignment="1" applyProtection="1">
      <alignment vertical="center"/>
    </xf>
    <xf numFmtId="0" fontId="5" fillId="26" borderId="0" xfId="1" applyFont="1" applyFill="1" applyBorder="1" applyAlignment="1" applyProtection="1">
      <alignment horizontal="left" vertical="center"/>
    </xf>
    <xf numFmtId="0" fontId="0" fillId="26" borderId="4" xfId="1" applyFont="1" applyFill="1" applyBorder="1" applyAlignment="1" applyProtection="1">
      <alignment vertical="center"/>
    </xf>
    <xf numFmtId="0" fontId="0" fillId="26" borderId="0" xfId="1" applyFont="1" applyFill="1" applyBorder="1" applyAlignment="1" applyProtection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</xf>
    <xf numFmtId="1" fontId="0" fillId="26" borderId="61" xfId="1" applyNumberFormat="1" applyFont="1" applyFill="1" applyBorder="1" applyAlignment="1" applyProtection="1">
      <alignment vertical="center"/>
    </xf>
    <xf numFmtId="167" fontId="6" fillId="26" borderId="61" xfId="0" applyNumberFormat="1" applyFont="1" applyFill="1" applyBorder="1" applyAlignment="1" applyProtection="1">
      <alignment horizontal="center" vertical="center"/>
    </xf>
    <xf numFmtId="167" fontId="6" fillId="26" borderId="0" xfId="0" applyNumberFormat="1" applyFont="1" applyFill="1" applyBorder="1" applyAlignment="1" applyProtection="1">
      <alignment horizontal="center" vertical="center"/>
    </xf>
    <xf numFmtId="167" fontId="6" fillId="37" borderId="0" xfId="0" applyNumberFormat="1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  <protection locked="0"/>
    </xf>
    <xf numFmtId="0" fontId="0" fillId="0" borderId="89" xfId="0" applyFont="1" applyFill="1" applyBorder="1" applyAlignment="1" applyProtection="1">
      <alignment vertical="center"/>
      <protection locked="0"/>
    </xf>
    <xf numFmtId="0" fontId="0" fillId="0" borderId="90" xfId="0" applyFont="1" applyFill="1" applyBorder="1" applyAlignment="1" applyProtection="1">
      <alignment vertical="center"/>
      <protection locked="0"/>
    </xf>
    <xf numFmtId="0" fontId="1" fillId="31" borderId="0" xfId="0" applyFont="1" applyFill="1" applyAlignment="1" applyProtection="1">
      <alignment horizontal="left" vertical="center"/>
    </xf>
    <xf numFmtId="1" fontId="1" fillId="31" borderId="0" xfId="0" applyNumberFormat="1" applyFont="1" applyFill="1" applyAlignment="1" applyProtection="1">
      <alignment vertical="center"/>
    </xf>
    <xf numFmtId="0" fontId="7" fillId="2" borderId="10" xfId="0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</xf>
    <xf numFmtId="0" fontId="17" fillId="20" borderId="60" xfId="0" applyFont="1" applyFill="1" applyBorder="1" applyAlignment="1" applyProtection="1">
      <alignment vertical="center"/>
    </xf>
    <xf numFmtId="2" fontId="17" fillId="20" borderId="3" xfId="0" applyNumberFormat="1" applyFont="1" applyFill="1" applyBorder="1" applyAlignment="1" applyProtection="1">
      <alignment vertical="center"/>
    </xf>
    <xf numFmtId="0" fontId="19" fillId="45" borderId="109" xfId="3" applyFont="1" applyFill="1" applyBorder="1" applyAlignment="1" applyProtection="1">
      <alignment horizontal="center" vertical="center"/>
    </xf>
    <xf numFmtId="1" fontId="19" fillId="45" borderId="70" xfId="3" applyNumberFormat="1" applyFont="1" applyFill="1" applyBorder="1" applyAlignment="1" applyProtection="1">
      <alignment horizontal="center" vertical="center" wrapText="1"/>
    </xf>
    <xf numFmtId="0" fontId="40" fillId="16" borderId="59" xfId="0" applyFont="1" applyFill="1" applyBorder="1" applyAlignment="1" applyProtection="1">
      <alignment horizontal="center" vertical="center"/>
    </xf>
    <xf numFmtId="0" fontId="10" fillId="15" borderId="58" xfId="0" applyFont="1" applyFill="1" applyBorder="1" applyAlignment="1" applyProtection="1">
      <alignment horizontal="center" vertical="center"/>
    </xf>
    <xf numFmtId="0" fontId="5" fillId="3" borderId="44" xfId="0" applyFont="1" applyFill="1" applyBorder="1" applyAlignment="1" applyProtection="1">
      <alignment vertical="center"/>
    </xf>
    <xf numFmtId="0" fontId="5" fillId="3" borderId="64" xfId="0" applyFont="1" applyFill="1" applyBorder="1" applyAlignment="1" applyProtection="1">
      <alignment vertical="center"/>
    </xf>
    <xf numFmtId="1" fontId="4" fillId="3" borderId="42" xfId="0" applyNumberFormat="1" applyFont="1" applyFill="1" applyBorder="1" applyAlignment="1" applyProtection="1">
      <alignment horizontal="center" vertical="center"/>
    </xf>
    <xf numFmtId="1" fontId="4" fillId="6" borderId="55" xfId="0" applyNumberFormat="1" applyFont="1" applyFill="1" applyBorder="1" applyAlignment="1" applyProtection="1">
      <alignment horizontal="center" vertical="center"/>
    </xf>
    <xf numFmtId="1" fontId="4" fillId="5" borderId="61" xfId="0" applyNumberFormat="1" applyFont="1" applyFill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5" fillId="16" borderId="59" xfId="0" applyFont="1" applyFill="1" applyBorder="1" applyAlignment="1" applyProtection="1">
      <alignment horizontal="center" vertical="center"/>
    </xf>
    <xf numFmtId="1" fontId="47" fillId="3" borderId="5" xfId="0" applyNumberFormat="1" applyFont="1" applyFill="1" applyBorder="1" applyAlignment="1" applyProtection="1">
      <alignment horizontal="center" vertical="center"/>
    </xf>
    <xf numFmtId="0" fontId="41" fillId="16" borderId="59" xfId="0" applyFont="1" applyFill="1" applyBorder="1" applyAlignment="1" applyProtection="1">
      <alignment vertical="center"/>
    </xf>
    <xf numFmtId="0" fontId="41" fillId="5" borderId="53" xfId="0" applyFont="1" applyFill="1" applyBorder="1" applyAlignment="1" applyProtection="1">
      <alignment vertical="center"/>
    </xf>
    <xf numFmtId="0" fontId="41" fillId="5" borderId="32" xfId="0" applyFont="1" applyFill="1" applyBorder="1" applyAlignment="1" applyProtection="1">
      <alignment vertical="center"/>
    </xf>
    <xf numFmtId="0" fontId="41" fillId="5" borderId="46" xfId="0" applyFont="1" applyFill="1" applyBorder="1" applyAlignment="1" applyProtection="1">
      <alignment vertical="center"/>
    </xf>
    <xf numFmtId="0" fontId="41" fillId="16" borderId="59" xfId="0" applyFont="1" applyFill="1" applyBorder="1" applyAlignment="1" applyProtection="1">
      <alignment horizontal="center" vertical="center"/>
    </xf>
    <xf numFmtId="1" fontId="41" fillId="4" borderId="15" xfId="0" applyNumberFormat="1" applyFont="1" applyFill="1" applyBorder="1" applyAlignment="1" applyProtection="1">
      <alignment horizontal="center" vertical="center"/>
    </xf>
    <xf numFmtId="0" fontId="16" fillId="15" borderId="58" xfId="0" applyFont="1" applyFill="1" applyBorder="1" applyAlignment="1" applyProtection="1">
      <alignment horizontal="center" vertical="center"/>
    </xf>
    <xf numFmtId="0" fontId="41" fillId="3" borderId="32" xfId="0" applyFont="1" applyFill="1" applyBorder="1" applyAlignment="1" applyProtection="1">
      <alignment horizontal="center" vertical="center"/>
    </xf>
    <xf numFmtId="0" fontId="41" fillId="16" borderId="53" xfId="0" applyFont="1" applyFill="1" applyBorder="1" applyAlignment="1" applyProtection="1">
      <alignment horizontal="center" vertical="center"/>
    </xf>
    <xf numFmtId="1" fontId="41" fillId="3" borderId="5" xfId="0" applyNumberFormat="1" applyFont="1" applyFill="1" applyBorder="1" applyAlignment="1" applyProtection="1">
      <alignment horizontal="center" vertical="center"/>
    </xf>
    <xf numFmtId="1" fontId="41" fillId="6" borderId="46" xfId="0" applyNumberFormat="1" applyFont="1" applyFill="1" applyBorder="1" applyAlignment="1" applyProtection="1">
      <alignment horizontal="center" vertical="center"/>
    </xf>
    <xf numFmtId="1" fontId="49" fillId="5" borderId="53" xfId="0" applyNumberFormat="1" applyFont="1" applyFill="1" applyBorder="1" applyAlignment="1" applyProtection="1">
      <alignment vertical="center"/>
    </xf>
    <xf numFmtId="0" fontId="41" fillId="8" borderId="58" xfId="0" applyFont="1" applyFill="1" applyBorder="1" applyAlignment="1" applyProtection="1">
      <alignment horizontal="center" vertical="center" wrapText="1"/>
    </xf>
    <xf numFmtId="0" fontId="41" fillId="6" borderId="59" xfId="0" applyFont="1" applyFill="1" applyBorder="1" applyAlignment="1" applyProtection="1">
      <alignment vertical="center"/>
    </xf>
    <xf numFmtId="1" fontId="41" fillId="3" borderId="59" xfId="0" applyNumberFormat="1" applyFont="1" applyFill="1" applyBorder="1" applyAlignment="1" applyProtection="1">
      <alignment horizontal="center" vertical="center"/>
    </xf>
    <xf numFmtId="0" fontId="41" fillId="3" borderId="44" xfId="0" applyFont="1" applyFill="1" applyBorder="1" applyAlignment="1" applyProtection="1">
      <alignment vertical="center"/>
    </xf>
    <xf numFmtId="0" fontId="41" fillId="3" borderId="64" xfId="0" applyFont="1" applyFill="1" applyBorder="1" applyAlignment="1" applyProtection="1">
      <alignment vertical="center"/>
    </xf>
    <xf numFmtId="0" fontId="41" fillId="16" borderId="58" xfId="0" applyFont="1" applyFill="1" applyBorder="1" applyAlignment="1" applyProtection="1">
      <alignment vertical="center"/>
    </xf>
    <xf numFmtId="0" fontId="41" fillId="5" borderId="61" xfId="0" applyFont="1" applyFill="1" applyBorder="1" applyAlignment="1" applyProtection="1">
      <alignment vertical="center"/>
    </xf>
    <xf numFmtId="0" fontId="41" fillId="5" borderId="0" xfId="0" applyFont="1" applyFill="1" applyBorder="1" applyAlignment="1" applyProtection="1">
      <alignment vertical="center"/>
    </xf>
    <xf numFmtId="0" fontId="41" fillId="5" borderId="55" xfId="0" applyFont="1" applyFill="1" applyBorder="1" applyAlignment="1" applyProtection="1">
      <alignment vertical="center"/>
    </xf>
    <xf numFmtId="0" fontId="41" fillId="6" borderId="58" xfId="0" applyFont="1" applyFill="1" applyBorder="1" applyAlignment="1" applyProtection="1">
      <alignment vertical="center"/>
    </xf>
    <xf numFmtId="0" fontId="49" fillId="3" borderId="42" xfId="0" applyFont="1" applyFill="1" applyBorder="1" applyAlignment="1" applyProtection="1">
      <alignment horizontal="center" vertical="center"/>
    </xf>
    <xf numFmtId="0" fontId="41" fillId="16" borderId="0" xfId="0" applyFont="1" applyFill="1" applyBorder="1" applyAlignment="1" applyProtection="1">
      <alignment horizontal="center" vertical="center"/>
    </xf>
    <xf numFmtId="1" fontId="49" fillId="3" borderId="42" xfId="0" applyNumberFormat="1" applyFont="1" applyFill="1" applyBorder="1" applyAlignment="1" applyProtection="1">
      <alignment horizontal="center" vertical="center"/>
    </xf>
    <xf numFmtId="1" fontId="49" fillId="6" borderId="55" xfId="0" applyNumberFormat="1" applyFont="1" applyFill="1" applyBorder="1" applyAlignment="1" applyProtection="1">
      <alignment horizontal="center" vertical="center"/>
    </xf>
    <xf numFmtId="1" fontId="49" fillId="5" borderId="61" xfId="0" applyNumberFormat="1" applyFont="1" applyFill="1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73" fillId="0" borderId="0" xfId="0" applyFont="1" applyBorder="1" applyAlignment="1" applyProtection="1">
      <alignment vertical="center"/>
    </xf>
    <xf numFmtId="0" fontId="41" fillId="1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/>
    </xf>
    <xf numFmtId="0" fontId="41" fillId="16" borderId="15" xfId="0" applyFont="1" applyFill="1" applyBorder="1" applyAlignment="1" applyProtection="1">
      <alignment horizontal="center"/>
    </xf>
    <xf numFmtId="0" fontId="16" fillId="15" borderId="58" xfId="0" applyFont="1" applyFill="1" applyBorder="1" applyAlignment="1" applyProtection="1">
      <alignment horizontal="center"/>
    </xf>
    <xf numFmtId="0" fontId="41" fillId="5" borderId="53" xfId="0" applyFont="1" applyFill="1" applyBorder="1" applyAlignment="1" applyProtection="1"/>
    <xf numFmtId="0" fontId="41" fillId="5" borderId="32" xfId="0" applyFont="1" applyFill="1" applyBorder="1" applyAlignment="1" applyProtection="1"/>
    <xf numFmtId="0" fontId="41" fillId="5" borderId="46" xfId="0" applyFont="1" applyFill="1" applyBorder="1" applyAlignment="1" applyProtection="1"/>
    <xf numFmtId="0" fontId="41" fillId="5" borderId="61" xfId="0" applyFont="1" applyFill="1" applyBorder="1" applyAlignment="1" applyProtection="1"/>
    <xf numFmtId="0" fontId="41" fillId="5" borderId="0" xfId="0" applyFont="1" applyFill="1" applyBorder="1" applyAlignment="1" applyProtection="1"/>
    <xf numFmtId="0" fontId="41" fillId="5" borderId="55" xfId="0" applyFont="1" applyFill="1" applyBorder="1" applyAlignment="1" applyProtection="1"/>
    <xf numFmtId="0" fontId="16" fillId="0" borderId="0" xfId="0" applyFont="1" applyFill="1" applyBorder="1" applyAlignment="1" applyProtection="1"/>
    <xf numFmtId="0" fontId="73" fillId="0" borderId="0" xfId="0" applyFont="1" applyFill="1" applyBorder="1" applyAlignment="1" applyProtection="1"/>
    <xf numFmtId="0" fontId="41" fillId="5" borderId="15" xfId="0" applyFont="1" applyFill="1" applyBorder="1" applyAlignment="1" applyProtection="1">
      <alignment vertical="center"/>
    </xf>
    <xf numFmtId="0" fontId="41" fillId="5" borderId="24" xfId="0" applyFont="1" applyFill="1" applyBorder="1" applyAlignment="1" applyProtection="1">
      <alignment vertical="center"/>
    </xf>
    <xf numFmtId="0" fontId="41" fillId="4" borderId="15" xfId="0" applyFont="1" applyFill="1" applyBorder="1" applyAlignment="1" applyProtection="1">
      <alignment horizontal="center" vertical="center"/>
    </xf>
    <xf numFmtId="0" fontId="16" fillId="20" borderId="15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>
      <alignment horizontal="center"/>
    </xf>
    <xf numFmtId="0" fontId="16" fillId="20" borderId="24" xfId="0" applyFont="1" applyFill="1" applyBorder="1" applyAlignment="1" applyProtection="1"/>
    <xf numFmtId="0" fontId="16" fillId="3" borderId="42" xfId="0" applyFont="1" applyFill="1" applyBorder="1" applyAlignment="1" applyProtection="1">
      <alignment horizontal="center"/>
    </xf>
    <xf numFmtId="0" fontId="49" fillId="3" borderId="42" xfId="0" applyFont="1" applyFill="1" applyBorder="1" applyProtection="1"/>
    <xf numFmtId="0" fontId="16" fillId="16" borderId="0" xfId="0" applyFont="1" applyFill="1" applyBorder="1" applyAlignment="1" applyProtection="1"/>
    <xf numFmtId="0" fontId="49" fillId="2" borderId="42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/>
    </xf>
    <xf numFmtId="0" fontId="16" fillId="6" borderId="0" xfId="0" applyFont="1" applyFill="1" applyAlignment="1" applyProtection="1">
      <alignment horizontal="center"/>
    </xf>
    <xf numFmtId="0" fontId="41" fillId="16" borderId="0" xfId="0" applyFont="1" applyFill="1" applyBorder="1" applyAlignment="1" applyProtection="1">
      <alignment horizontal="center"/>
    </xf>
    <xf numFmtId="0" fontId="41" fillId="6" borderId="0" xfId="0" applyFont="1" applyFill="1" applyBorder="1" applyAlignment="1" applyProtection="1">
      <alignment horizontal="center" vertical="center" wrapText="1"/>
    </xf>
    <xf numFmtId="0" fontId="49" fillId="2" borderId="42" xfId="0" applyFont="1" applyFill="1" applyBorder="1" applyAlignment="1" applyProtection="1">
      <alignment horizontal="center"/>
    </xf>
    <xf numFmtId="0" fontId="41" fillId="8" borderId="55" xfId="0" applyFont="1" applyFill="1" applyBorder="1" applyAlignment="1" applyProtection="1">
      <alignment horizontal="center" vertical="center" wrapText="1"/>
    </xf>
    <xf numFmtId="0" fontId="16" fillId="0" borderId="0" xfId="0" applyFont="1" applyProtection="1"/>
    <xf numFmtId="0" fontId="73" fillId="0" borderId="0" xfId="0" applyFont="1" applyProtection="1"/>
    <xf numFmtId="0" fontId="5" fillId="16" borderId="58" xfId="0" applyFont="1" applyFill="1" applyBorder="1" applyAlignment="1" applyProtection="1">
      <alignment horizontal="center" vertical="center"/>
    </xf>
    <xf numFmtId="0" fontId="10" fillId="14" borderId="2" xfId="0" applyFont="1" applyFill="1" applyBorder="1" applyAlignment="1" applyProtection="1">
      <alignment horizontal="center" vertical="center"/>
    </xf>
    <xf numFmtId="0" fontId="38" fillId="14" borderId="41" xfId="0" applyFont="1" applyFill="1" applyBorder="1" applyAlignment="1" applyProtection="1">
      <alignment horizontal="center" vertical="center"/>
      <protection locked="0"/>
    </xf>
    <xf numFmtId="0" fontId="38" fillId="16" borderId="0" xfId="0" applyFont="1" applyFill="1" applyBorder="1" applyAlignment="1" applyProtection="1">
      <alignment vertical="center"/>
    </xf>
    <xf numFmtId="0" fontId="38" fillId="16" borderId="0" xfId="0" applyFont="1" applyFill="1" applyBorder="1" applyAlignment="1" applyProtection="1">
      <alignment horizontal="center" vertical="center"/>
    </xf>
    <xf numFmtId="0" fontId="4" fillId="14" borderId="42" xfId="0" applyFont="1" applyFill="1" applyBorder="1" applyAlignment="1" applyProtection="1">
      <alignment horizontal="center" vertical="center"/>
      <protection locked="0"/>
    </xf>
    <xf numFmtId="0" fontId="5" fillId="16" borderId="61" xfId="0" applyFont="1" applyFill="1" applyBorder="1" applyAlignment="1" applyProtection="1">
      <alignment vertical="center"/>
    </xf>
    <xf numFmtId="0" fontId="5" fillId="16" borderId="0" xfId="0" applyFont="1" applyFill="1" applyBorder="1" applyAlignment="1" applyProtection="1">
      <alignment vertical="center"/>
    </xf>
    <xf numFmtId="0" fontId="10" fillId="3" borderId="33" xfId="0" applyFont="1" applyFill="1" applyBorder="1" applyAlignment="1" applyProtection="1">
      <alignment horizontal="center" vertical="center"/>
    </xf>
    <xf numFmtId="0" fontId="10" fillId="3" borderId="62" xfId="0" applyFont="1" applyFill="1" applyBorder="1" applyAlignment="1" applyProtection="1">
      <alignment horizontal="center" vertical="center"/>
    </xf>
    <xf numFmtId="0" fontId="38" fillId="3" borderId="41" xfId="0" applyFont="1" applyFill="1" applyBorder="1" applyAlignment="1" applyProtection="1">
      <alignment horizontal="center" vertical="center"/>
    </xf>
    <xf numFmtId="1" fontId="4" fillId="2" borderId="41" xfId="0" applyNumberFormat="1" applyFont="1" applyFill="1" applyBorder="1" applyAlignment="1" applyProtection="1">
      <alignment horizontal="center" vertical="center"/>
    </xf>
    <xf numFmtId="1" fontId="10" fillId="6" borderId="0" xfId="0" applyNumberFormat="1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5" fillId="16" borderId="5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0" fillId="14" borderId="10" xfId="0" applyFont="1" applyFill="1" applyBorder="1" applyAlignment="1" applyProtection="1">
      <alignment horizontal="center" vertical="center"/>
    </xf>
    <xf numFmtId="0" fontId="38" fillId="14" borderId="42" xfId="0" applyFont="1" applyFill="1" applyBorder="1" applyAlignment="1" applyProtection="1">
      <alignment horizontal="center" vertical="center"/>
      <protection locked="0"/>
    </xf>
    <xf numFmtId="0" fontId="38" fillId="3" borderId="42" xfId="0" applyFont="1" applyFill="1" applyBorder="1" applyAlignment="1" applyProtection="1">
      <alignment horizontal="center" vertical="center"/>
    </xf>
    <xf numFmtId="1" fontId="4" fillId="2" borderId="42" xfId="0" applyNumberFormat="1" applyFont="1" applyFill="1" applyBorder="1" applyAlignment="1" applyProtection="1">
      <alignment horizontal="center" vertical="center"/>
    </xf>
    <xf numFmtId="0" fontId="10" fillId="3" borderId="23" xfId="0" applyFont="1" applyFill="1" applyBorder="1" applyAlignment="1" applyProtection="1">
      <alignment horizontal="center" vertical="center"/>
    </xf>
    <xf numFmtId="0" fontId="4" fillId="2" borderId="58" xfId="0" applyFont="1" applyFill="1" applyBorder="1" applyAlignment="1" applyProtection="1">
      <alignment horizontal="center" vertical="center"/>
    </xf>
    <xf numFmtId="0" fontId="4" fillId="3" borderId="58" xfId="0" applyFont="1" applyFill="1" applyBorder="1" applyAlignment="1" applyProtection="1">
      <alignment horizontal="center" vertical="center"/>
    </xf>
    <xf numFmtId="1" fontId="10" fillId="6" borderId="58" xfId="0" applyNumberFormat="1" applyFont="1" applyFill="1" applyBorder="1" applyAlignment="1" applyProtection="1">
      <alignment horizontal="center" vertical="center"/>
    </xf>
    <xf numFmtId="0" fontId="38" fillId="3" borderId="51" xfId="0" applyFont="1" applyFill="1" applyBorder="1" applyAlignment="1" applyProtection="1">
      <alignment horizontal="center" vertical="center"/>
    </xf>
    <xf numFmtId="0" fontId="4" fillId="6" borderId="61" xfId="0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 applyProtection="1">
      <alignment horizontal="center" vertical="center"/>
    </xf>
    <xf numFmtId="0" fontId="38" fillId="14" borderId="43" xfId="0" applyFont="1" applyFill="1" applyBorder="1" applyAlignment="1" applyProtection="1">
      <alignment horizontal="center" vertical="center"/>
      <protection locked="0"/>
    </xf>
    <xf numFmtId="0" fontId="4" fillId="4" borderId="43" xfId="0" applyFont="1" applyFill="1" applyBorder="1" applyAlignment="1" applyProtection="1">
      <alignment horizontal="center" vertical="center"/>
      <protection locked="0"/>
    </xf>
    <xf numFmtId="0" fontId="38" fillId="3" borderId="43" xfId="0" applyFont="1" applyFill="1" applyBorder="1" applyAlignment="1" applyProtection="1">
      <alignment horizontal="center" vertical="center"/>
    </xf>
    <xf numFmtId="1" fontId="4" fillId="2" borderId="43" xfId="0" applyNumberFormat="1" applyFont="1" applyFill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 vertical="center"/>
    </xf>
    <xf numFmtId="0" fontId="10" fillId="3" borderId="114" xfId="0" applyFont="1" applyFill="1" applyBorder="1" applyAlignment="1" applyProtection="1">
      <alignment horizontal="center" vertical="center"/>
    </xf>
    <xf numFmtId="0" fontId="10" fillId="3" borderId="117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/>
    </xf>
    <xf numFmtId="0" fontId="5" fillId="3" borderId="63" xfId="0" applyFont="1" applyFill="1" applyBorder="1" applyAlignment="1" applyProtection="1">
      <alignment vertical="center"/>
    </xf>
    <xf numFmtId="1" fontId="4" fillId="3" borderId="51" xfId="0" applyNumberFormat="1" applyFont="1" applyFill="1" applyBorder="1" applyAlignment="1" applyProtection="1">
      <alignment horizontal="center" vertical="center"/>
    </xf>
    <xf numFmtId="1" fontId="4" fillId="3" borderId="54" xfId="0" applyNumberFormat="1" applyFont="1" applyFill="1" applyBorder="1" applyAlignment="1" applyProtection="1">
      <alignment horizontal="center" vertical="center"/>
    </xf>
    <xf numFmtId="0" fontId="44" fillId="5" borderId="61" xfId="0" applyFont="1" applyFill="1" applyBorder="1" applyAlignment="1" applyProtection="1">
      <alignment vertical="center"/>
    </xf>
    <xf numFmtId="0" fontId="44" fillId="5" borderId="0" xfId="0" applyFont="1" applyFill="1" applyBorder="1" applyAlignment="1" applyProtection="1">
      <alignment vertical="center"/>
    </xf>
    <xf numFmtId="0" fontId="44" fillId="5" borderId="55" xfId="0" applyFont="1" applyFill="1" applyBorder="1" applyAlignment="1" applyProtection="1">
      <alignment vertical="center"/>
    </xf>
    <xf numFmtId="0" fontId="4" fillId="3" borderId="43" xfId="0" applyFont="1" applyFill="1" applyBorder="1" applyAlignment="1" applyProtection="1">
      <alignment vertical="center"/>
    </xf>
    <xf numFmtId="0" fontId="10" fillId="16" borderId="15" xfId="0" applyFont="1" applyFill="1" applyBorder="1" applyAlignment="1" applyProtection="1">
      <alignment vertical="center"/>
    </xf>
    <xf numFmtId="0" fontId="10" fillId="16" borderId="24" xfId="0" applyFont="1" applyFill="1" applyBorder="1" applyAlignment="1" applyProtection="1">
      <alignment vertical="center"/>
    </xf>
    <xf numFmtId="0" fontId="10" fillId="16" borderId="32" xfId="0" applyFont="1" applyFill="1" applyBorder="1" applyAlignment="1" applyProtection="1">
      <alignment vertical="center"/>
    </xf>
    <xf numFmtId="0" fontId="10" fillId="16" borderId="25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/>
    </xf>
    <xf numFmtId="0" fontId="44" fillId="5" borderId="39" xfId="0" applyFont="1" applyFill="1" applyBorder="1" applyAlignment="1" applyProtection="1">
      <alignment vertical="center"/>
    </xf>
    <xf numFmtId="0" fontId="44" fillId="5" borderId="27" xfId="0" applyFont="1" applyFill="1" applyBorder="1" applyAlignment="1" applyProtection="1">
      <alignment vertical="center"/>
    </xf>
    <xf numFmtId="0" fontId="44" fillId="5" borderId="40" xfId="0" applyFont="1" applyFill="1" applyBorder="1" applyAlignment="1" applyProtection="1">
      <alignment vertical="center"/>
    </xf>
    <xf numFmtId="0" fontId="74" fillId="4" borderId="5" xfId="0" applyFont="1" applyFill="1" applyBorder="1" applyAlignment="1" applyProtection="1">
      <alignment horizontal="center" vertical="center"/>
    </xf>
    <xf numFmtId="0" fontId="41" fillId="6" borderId="59" xfId="0" applyFont="1" applyFill="1" applyBorder="1" applyAlignment="1" applyProtection="1"/>
    <xf numFmtId="1" fontId="74" fillId="4" borderId="15" xfId="0" applyNumberFormat="1" applyFont="1" applyFill="1" applyBorder="1" applyAlignment="1" applyProtection="1">
      <alignment horizontal="center" vertical="center"/>
    </xf>
    <xf numFmtId="0" fontId="28" fillId="6" borderId="57" xfId="0" applyFont="1" applyFill="1" applyBorder="1" applyAlignment="1" applyProtection="1"/>
    <xf numFmtId="0" fontId="74" fillId="20" borderId="5" xfId="0" applyFont="1" applyFill="1" applyBorder="1" applyAlignment="1" applyProtection="1">
      <alignment horizontal="center" vertical="center"/>
    </xf>
    <xf numFmtId="1" fontId="74" fillId="20" borderId="5" xfId="0" applyNumberFormat="1" applyFont="1" applyFill="1" applyBorder="1" applyAlignment="1" applyProtection="1">
      <alignment horizontal="center" vertical="center"/>
    </xf>
    <xf numFmtId="0" fontId="40" fillId="5" borderId="57" xfId="0" applyFont="1" applyFill="1" applyBorder="1" applyAlignment="1" applyProtection="1">
      <alignment vertical="center" wrapText="1"/>
    </xf>
    <xf numFmtId="0" fontId="28" fillId="17" borderId="57" xfId="0" applyFont="1" applyFill="1" applyBorder="1" applyAlignment="1" applyProtection="1"/>
    <xf numFmtId="0" fontId="40" fillId="5" borderId="58" xfId="0" applyFont="1" applyFill="1" applyBorder="1" applyAlignment="1" applyProtection="1">
      <alignment vertical="center" wrapText="1"/>
    </xf>
    <xf numFmtId="0" fontId="28" fillId="17" borderId="58" xfId="0" applyFont="1" applyFill="1" applyBorder="1" applyAlignment="1" applyProtection="1"/>
    <xf numFmtId="0" fontId="16" fillId="6" borderId="59" xfId="0" applyFont="1" applyFill="1" applyBorder="1" applyAlignment="1" applyProtection="1"/>
    <xf numFmtId="0" fontId="41" fillId="5" borderId="59" xfId="0" applyFont="1" applyFill="1" applyBorder="1" applyAlignment="1" applyProtection="1">
      <alignment vertical="center" wrapText="1"/>
    </xf>
    <xf numFmtId="0" fontId="4" fillId="14" borderId="62" xfId="0" applyFont="1" applyFill="1" applyBorder="1" applyAlignment="1" applyProtection="1">
      <alignment horizontal="left" vertical="center"/>
      <protection locked="0"/>
    </xf>
    <xf numFmtId="0" fontId="4" fillId="14" borderId="35" xfId="0" applyFont="1" applyFill="1" applyBorder="1" applyAlignment="1" applyProtection="1">
      <alignment horizontal="left" vertical="center"/>
      <protection locked="0"/>
    </xf>
    <xf numFmtId="0" fontId="10" fillId="3" borderId="62" xfId="0" applyFont="1" applyFill="1" applyBorder="1" applyAlignment="1" applyProtection="1">
      <alignment horizontal="left" vertical="center"/>
    </xf>
    <xf numFmtId="0" fontId="10" fillId="3" borderId="14" xfId="0" applyFont="1" applyFill="1" applyBorder="1" applyAlignment="1" applyProtection="1">
      <alignment horizontal="left" vertical="center"/>
    </xf>
    <xf numFmtId="0" fontId="10" fillId="3" borderId="6" xfId="0" applyFont="1" applyFill="1" applyBorder="1" applyAlignment="1" applyProtection="1">
      <alignment horizontal="left" vertical="center"/>
    </xf>
    <xf numFmtId="0" fontId="10" fillId="3" borderId="23" xfId="0" applyFont="1" applyFill="1" applyBorder="1" applyAlignment="1" applyProtection="1">
      <alignment horizontal="left" vertical="center"/>
    </xf>
    <xf numFmtId="0" fontId="10" fillId="3" borderId="117" xfId="0" applyFont="1" applyFill="1" applyBorder="1" applyAlignment="1" applyProtection="1">
      <alignment horizontal="left" vertical="center"/>
    </xf>
    <xf numFmtId="0" fontId="4" fillId="14" borderId="2" xfId="0" applyFont="1" applyFill="1" applyBorder="1" applyAlignment="1" applyProtection="1">
      <alignment horizontal="left" vertical="center"/>
      <protection locked="0"/>
    </xf>
    <xf numFmtId="0" fontId="4" fillId="14" borderId="41" xfId="0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vertical="center"/>
    </xf>
    <xf numFmtId="0" fontId="5" fillId="16" borderId="61" xfId="0" applyFont="1" applyFill="1" applyBorder="1" applyAlignment="1" applyProtection="1">
      <alignment horizontal="center" vertical="center"/>
    </xf>
    <xf numFmtId="0" fontId="40" fillId="16" borderId="55" xfId="0" applyFont="1" applyFill="1" applyBorder="1" applyAlignment="1" applyProtection="1">
      <alignment horizontal="center" vertical="center"/>
    </xf>
    <xf numFmtId="0" fontId="10" fillId="16" borderId="57" xfId="0" applyFont="1" applyFill="1" applyBorder="1" applyAlignment="1" applyProtection="1">
      <alignment vertical="center"/>
    </xf>
    <xf numFmtId="0" fontId="10" fillId="16" borderId="40" xfId="0" applyFont="1" applyFill="1" applyBorder="1" applyAlignment="1" applyProtection="1">
      <alignment horizontal="center" vertical="center"/>
    </xf>
    <xf numFmtId="0" fontId="4" fillId="14" borderId="10" xfId="0" applyFont="1" applyFill="1" applyBorder="1" applyAlignment="1" applyProtection="1">
      <alignment horizontal="left" vertical="center"/>
      <protection locked="0"/>
    </xf>
    <xf numFmtId="0" fontId="4" fillId="3" borderId="42" xfId="0" applyFont="1" applyFill="1" applyBorder="1" applyAlignment="1" applyProtection="1">
      <alignment horizontal="left" vertical="center"/>
    </xf>
    <xf numFmtId="0" fontId="4" fillId="3" borderId="51" xfId="0" applyFont="1" applyFill="1" applyBorder="1" applyAlignment="1" applyProtection="1">
      <alignment vertical="center"/>
    </xf>
    <xf numFmtId="0" fontId="4" fillId="3" borderId="42" xfId="0" applyFont="1" applyFill="1" applyBorder="1" applyAlignment="1" applyProtection="1">
      <alignment vertical="center"/>
    </xf>
    <xf numFmtId="0" fontId="10" fillId="16" borderId="58" xfId="0" applyFont="1" applyFill="1" applyBorder="1" applyAlignment="1" applyProtection="1">
      <alignment vertical="center"/>
    </xf>
    <xf numFmtId="0" fontId="10" fillId="16" borderId="55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4" fillId="14" borderId="43" xfId="0" applyFont="1" applyFill="1" applyBorder="1" applyAlignment="1" applyProtection="1">
      <alignment horizontal="center" vertical="center"/>
      <protection locked="0"/>
    </xf>
    <xf numFmtId="0" fontId="4" fillId="3" borderId="59" xfId="0" applyFont="1" applyFill="1" applyBorder="1" applyAlignment="1" applyProtection="1">
      <alignment vertical="center"/>
    </xf>
    <xf numFmtId="0" fontId="4" fillId="14" borderId="10" xfId="0" applyFont="1" applyFill="1" applyBorder="1" applyAlignment="1" applyProtection="1">
      <alignment vertical="center"/>
      <protection locked="0"/>
    </xf>
    <xf numFmtId="0" fontId="4" fillId="5" borderId="58" xfId="0" applyFont="1" applyFill="1" applyBorder="1" applyAlignment="1" applyProtection="1">
      <alignment horizontal="center" vertical="center"/>
      <protection locked="0"/>
    </xf>
    <xf numFmtId="0" fontId="38" fillId="4" borderId="51" xfId="0" applyFont="1" applyFill="1" applyBorder="1" applyAlignment="1" applyProtection="1">
      <alignment horizontal="center" vertical="center"/>
      <protection locked="0"/>
    </xf>
    <xf numFmtId="0" fontId="10" fillId="17" borderId="15" xfId="0" applyFont="1" applyFill="1" applyBorder="1" applyAlignment="1" applyProtection="1">
      <alignment vertical="center"/>
    </xf>
    <xf numFmtId="0" fontId="10" fillId="17" borderId="24" xfId="0" applyFont="1" applyFill="1" applyBorder="1" applyAlignment="1" applyProtection="1">
      <alignment vertical="center"/>
    </xf>
    <xf numFmtId="0" fontId="10" fillId="17" borderId="25" xfId="0" applyFont="1" applyFill="1" applyBorder="1" applyAlignment="1" applyProtection="1">
      <alignment vertical="center"/>
    </xf>
    <xf numFmtId="0" fontId="38" fillId="4" borderId="42" xfId="0" applyFont="1" applyFill="1" applyBorder="1" applyAlignment="1" applyProtection="1">
      <alignment horizontal="center" vertical="center"/>
      <protection locked="0"/>
    </xf>
    <xf numFmtId="0" fontId="10" fillId="6" borderId="0" xfId="0" applyFont="1" applyFill="1" applyAlignment="1" applyProtection="1">
      <alignment horizontal="center" vertical="center"/>
    </xf>
    <xf numFmtId="0" fontId="4" fillId="5" borderId="59" xfId="0" applyFont="1" applyFill="1" applyBorder="1" applyAlignment="1" applyProtection="1">
      <alignment horizontal="center" vertical="center"/>
      <protection locked="0"/>
    </xf>
    <xf numFmtId="0" fontId="4" fillId="16" borderId="58" xfId="0" applyFont="1" applyFill="1" applyBorder="1" applyAlignment="1" applyProtection="1">
      <alignment horizontal="center" vertical="center"/>
    </xf>
    <xf numFmtId="0" fontId="4" fillId="3" borderId="41" xfId="0" applyFont="1" applyFill="1" applyBorder="1" applyAlignment="1" applyProtection="1">
      <alignment horizontal="left" vertical="center"/>
    </xf>
    <xf numFmtId="0" fontId="4" fillId="18" borderId="0" xfId="0" applyFont="1" applyFill="1" applyBorder="1" applyAlignment="1" applyProtection="1">
      <alignment horizontal="center" vertical="center"/>
    </xf>
    <xf numFmtId="0" fontId="4" fillId="3" borderId="29" xfId="0" applyFont="1" applyFill="1" applyBorder="1" applyAlignment="1" applyProtection="1">
      <alignment vertical="center"/>
    </xf>
    <xf numFmtId="0" fontId="10" fillId="19" borderId="15" xfId="0" applyFont="1" applyFill="1" applyBorder="1" applyAlignment="1" applyProtection="1">
      <alignment vertical="center"/>
    </xf>
    <xf numFmtId="0" fontId="10" fillId="19" borderId="24" xfId="0" applyFont="1" applyFill="1" applyBorder="1" applyAlignment="1" applyProtection="1">
      <alignment vertical="center"/>
    </xf>
    <xf numFmtId="0" fontId="10" fillId="19" borderId="25" xfId="0" applyFont="1" applyFill="1" applyBorder="1" applyAlignment="1" applyProtection="1">
      <alignment vertical="center"/>
    </xf>
    <xf numFmtId="0" fontId="40" fillId="16" borderId="40" xfId="0" applyFont="1" applyFill="1" applyBorder="1" applyAlignment="1" applyProtection="1">
      <alignment horizontal="center" vertical="center"/>
    </xf>
    <xf numFmtId="0" fontId="4" fillId="3" borderId="43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vertical="center"/>
    </xf>
    <xf numFmtId="0" fontId="3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55" xfId="0" applyFont="1" applyFill="1" applyBorder="1" applyAlignment="1" applyProtection="1">
      <alignment horizontal="center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1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14" borderId="51" xfId="0" applyFont="1" applyFill="1" applyBorder="1" applyAlignment="1" applyProtection="1">
      <alignment horizontal="center" vertical="center"/>
    </xf>
    <xf numFmtId="1" fontId="4" fillId="14" borderId="52" xfId="0" applyNumberFormat="1" applyFont="1" applyFill="1" applyBorder="1" applyAlignment="1" applyProtection="1">
      <alignment horizontal="center" vertical="center"/>
    </xf>
    <xf numFmtId="0" fontId="4" fillId="20" borderId="51" xfId="0" applyFont="1" applyFill="1" applyBorder="1" applyAlignment="1" applyProtection="1">
      <alignment horizontal="center" vertical="center"/>
    </xf>
    <xf numFmtId="0" fontId="38" fillId="5" borderId="58" xfId="0" applyFont="1" applyFill="1" applyBorder="1" applyAlignment="1" applyProtection="1">
      <alignment vertical="center"/>
    </xf>
    <xf numFmtId="0" fontId="40" fillId="18" borderId="58" xfId="0" applyFont="1" applyFill="1" applyBorder="1" applyAlignment="1" applyProtection="1">
      <alignment vertical="center"/>
    </xf>
    <xf numFmtId="1" fontId="4" fillId="20" borderId="51" xfId="0" applyNumberFormat="1" applyFont="1" applyFill="1" applyBorder="1" applyAlignment="1" applyProtection="1">
      <alignment horizontal="center" vertical="center"/>
    </xf>
    <xf numFmtId="1" fontId="38" fillId="18" borderId="58" xfId="0" applyNumberFormat="1" applyFont="1" applyFill="1" applyBorder="1" applyAlignment="1" applyProtection="1">
      <alignment vertical="center"/>
    </xf>
    <xf numFmtId="1" fontId="4" fillId="5" borderId="0" xfId="0" applyNumberFormat="1" applyFont="1" applyFill="1" applyBorder="1" applyAlignment="1" applyProtection="1">
      <alignment horizontal="center" vertical="center"/>
    </xf>
    <xf numFmtId="0" fontId="10" fillId="16" borderId="53" xfId="0" applyFont="1" applyFill="1" applyBorder="1" applyAlignment="1" applyProtection="1">
      <alignment vertical="center"/>
    </xf>
    <xf numFmtId="0" fontId="10" fillId="16" borderId="5" xfId="0" applyFont="1" applyFill="1" applyBorder="1" applyAlignment="1" applyProtection="1">
      <alignment vertical="center"/>
    </xf>
    <xf numFmtId="0" fontId="10" fillId="16" borderId="46" xfId="0" applyFont="1" applyFill="1" applyBorder="1" applyAlignment="1" applyProtection="1">
      <alignment vertical="center"/>
    </xf>
    <xf numFmtId="0" fontId="5" fillId="16" borderId="57" xfId="0" applyFont="1" applyFill="1" applyBorder="1" applyAlignment="1" applyProtection="1">
      <alignment horizontal="center" vertical="center"/>
    </xf>
    <xf numFmtId="0" fontId="38" fillId="5" borderId="57" xfId="0" applyFont="1" applyFill="1" applyBorder="1" applyAlignment="1" applyProtection="1">
      <alignment vertical="center"/>
    </xf>
    <xf numFmtId="0" fontId="40" fillId="18" borderId="57" xfId="0" applyFont="1" applyFill="1" applyBorder="1" applyAlignment="1" applyProtection="1">
      <alignment vertical="center"/>
    </xf>
    <xf numFmtId="1" fontId="38" fillId="18" borderId="57" xfId="0" applyNumberFormat="1" applyFont="1" applyFill="1" applyBorder="1" applyAlignment="1" applyProtection="1">
      <alignment vertical="center"/>
    </xf>
    <xf numFmtId="0" fontId="4" fillId="14" borderId="58" xfId="0" applyFont="1" applyFill="1" applyBorder="1" applyAlignment="1" applyProtection="1">
      <alignment horizontal="center" vertical="center"/>
    </xf>
    <xf numFmtId="1" fontId="4" fillId="14" borderId="61" xfId="0" applyNumberFormat="1" applyFont="1" applyFill="1" applyBorder="1" applyAlignment="1" applyProtection="1">
      <alignment horizontal="center" vertical="center"/>
    </xf>
    <xf numFmtId="0" fontId="47" fillId="3" borderId="15" xfId="0" applyFont="1" applyFill="1" applyBorder="1" applyAlignment="1" applyProtection="1">
      <alignment horizontal="center" vertical="center"/>
    </xf>
    <xf numFmtId="0" fontId="47" fillId="3" borderId="24" xfId="0" applyFont="1" applyFill="1" applyBorder="1" applyAlignment="1" applyProtection="1">
      <alignment horizontal="center" vertical="center"/>
    </xf>
    <xf numFmtId="1" fontId="4" fillId="3" borderId="58" xfId="0" applyNumberFormat="1" applyFont="1" applyFill="1" applyBorder="1" applyAlignment="1" applyProtection="1">
      <alignment horizontal="center" vertical="center"/>
    </xf>
    <xf numFmtId="1" fontId="4" fillId="5" borderId="40" xfId="0" applyNumberFormat="1" applyFont="1" applyFill="1" applyBorder="1" applyAlignment="1" applyProtection="1">
      <alignment vertical="center"/>
    </xf>
    <xf numFmtId="1" fontId="4" fillId="5" borderId="55" xfId="0" applyNumberFormat="1" applyFont="1" applyFill="1" applyBorder="1" applyAlignment="1" applyProtection="1">
      <alignment vertical="center"/>
    </xf>
    <xf numFmtId="0" fontId="10" fillId="5" borderId="39" xfId="0" applyFont="1" applyFill="1" applyBorder="1" applyAlignment="1" applyProtection="1">
      <alignment horizontal="center"/>
    </xf>
    <xf numFmtId="0" fontId="10" fillId="5" borderId="27" xfId="0" applyFont="1" applyFill="1" applyBorder="1" applyAlignment="1" applyProtection="1">
      <alignment horizontal="center"/>
    </xf>
    <xf numFmtId="0" fontId="10" fillId="5" borderId="61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10" fillId="5" borderId="53" xfId="0" applyFont="1" applyFill="1" applyBorder="1" applyAlignment="1" applyProtection="1">
      <alignment horizontal="center"/>
    </xf>
    <xf numFmtId="0" fontId="10" fillId="5" borderId="32" xfId="0" applyFont="1" applyFill="1" applyBorder="1" applyAlignment="1" applyProtection="1">
      <alignment horizontal="center"/>
    </xf>
    <xf numFmtId="1" fontId="4" fillId="5" borderId="46" xfId="0" applyNumberFormat="1" applyFont="1" applyFill="1" applyBorder="1" applyAlignment="1" applyProtection="1">
      <alignment vertical="center"/>
    </xf>
    <xf numFmtId="0" fontId="4" fillId="3" borderId="48" xfId="0" applyFont="1" applyFill="1" applyBorder="1" applyAlignment="1" applyProtection="1">
      <alignment horizontal="center" vertical="center"/>
    </xf>
    <xf numFmtId="0" fontId="4" fillId="4" borderId="58" xfId="0" applyFont="1" applyFill="1" applyBorder="1" applyAlignment="1">
      <alignment vertical="center" wrapText="1"/>
    </xf>
    <xf numFmtId="0" fontId="29" fillId="0" borderId="0" xfId="0" applyFont="1" applyAlignment="1">
      <alignment vertical="center"/>
    </xf>
    <xf numFmtId="0" fontId="4" fillId="0" borderId="58" xfId="0" applyFont="1" applyBorder="1" applyAlignment="1">
      <alignment vertical="center" wrapText="1"/>
    </xf>
    <xf numFmtId="0" fontId="4" fillId="0" borderId="59" xfId="0" applyFont="1" applyBorder="1" applyAlignment="1">
      <alignment vertical="center" wrapText="1"/>
    </xf>
    <xf numFmtId="0" fontId="28" fillId="0" borderId="0" xfId="0" applyFont="1" applyAlignment="1">
      <alignment vertical="center"/>
    </xf>
    <xf numFmtId="0" fontId="4" fillId="0" borderId="57" xfId="0" applyFont="1" applyBorder="1" applyAlignment="1">
      <alignment vertical="center" wrapText="1"/>
    </xf>
    <xf numFmtId="0" fontId="41" fillId="31" borderId="27" xfId="0" applyFont="1" applyFill="1" applyBorder="1" applyAlignment="1" applyProtection="1">
      <alignment vertical="center" wrapText="1"/>
    </xf>
    <xf numFmtId="0" fontId="5" fillId="5" borderId="0" xfId="0" applyFont="1" applyFill="1" applyBorder="1" applyAlignment="1" applyProtection="1">
      <alignment horizontal="center" vertical="center"/>
    </xf>
    <xf numFmtId="1" fontId="4" fillId="5" borderId="0" xfId="0" applyNumberFormat="1" applyFont="1" applyFill="1" applyBorder="1" applyAlignment="1" applyProtection="1">
      <alignment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32" xfId="0" applyFont="1" applyFill="1" applyBorder="1" applyAlignment="1" applyProtection="1">
      <alignment horizontal="center" vertical="center"/>
    </xf>
    <xf numFmtId="0" fontId="40" fillId="16" borderId="5" xfId="0" applyFont="1" applyFill="1" applyBorder="1" applyAlignment="1" applyProtection="1">
      <alignment vertical="center"/>
    </xf>
    <xf numFmtId="0" fontId="4" fillId="3" borderId="5" xfId="0" applyFont="1" applyFill="1" applyBorder="1" applyAlignment="1" applyProtection="1">
      <alignment horizontal="center" vertical="center"/>
    </xf>
    <xf numFmtId="0" fontId="5" fillId="16" borderId="24" xfId="0" applyFont="1" applyFill="1" applyBorder="1" applyAlignment="1" applyProtection="1">
      <alignment horizontal="center" vertical="center"/>
    </xf>
    <xf numFmtId="1" fontId="4" fillId="3" borderId="5" xfId="0" applyNumberFormat="1" applyFont="1" applyFill="1" applyBorder="1" applyAlignment="1" applyProtection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vertical="center"/>
    </xf>
    <xf numFmtId="0" fontId="41" fillId="3" borderId="24" xfId="0" applyFont="1" applyFill="1" applyBorder="1" applyAlignment="1" applyProtection="1">
      <alignment horizontal="center" vertical="center"/>
    </xf>
    <xf numFmtId="0" fontId="41" fillId="16" borderId="5" xfId="0" applyFont="1" applyFill="1" applyBorder="1" applyAlignment="1" applyProtection="1">
      <alignment horizontal="center" vertical="center"/>
    </xf>
    <xf numFmtId="0" fontId="41" fillId="16" borderId="15" xfId="0" applyFont="1" applyFill="1" applyBorder="1" applyAlignment="1" applyProtection="1">
      <alignment horizontal="center" vertical="center"/>
    </xf>
    <xf numFmtId="0" fontId="41" fillId="3" borderId="5" xfId="0" applyFont="1" applyFill="1" applyBorder="1" applyAlignment="1" applyProtection="1">
      <alignment horizontal="center" vertical="center"/>
    </xf>
    <xf numFmtId="1" fontId="41" fillId="6" borderId="25" xfId="0" applyNumberFormat="1" applyFont="1" applyFill="1" applyBorder="1" applyAlignment="1" applyProtection="1">
      <alignment horizontal="center" vertical="center"/>
    </xf>
    <xf numFmtId="0" fontId="4" fillId="5" borderId="27" xfId="0" applyFont="1" applyFill="1" applyBorder="1" applyAlignment="1" applyProtection="1">
      <alignment horizontal="center" vertical="center"/>
    </xf>
    <xf numFmtId="0" fontId="5" fillId="5" borderId="27" xfId="0" applyFont="1" applyFill="1" applyBorder="1" applyAlignment="1" applyProtection="1">
      <alignment horizontal="center" vertical="center"/>
    </xf>
    <xf numFmtId="1" fontId="4" fillId="5" borderId="27" xfId="0" applyNumberFormat="1" applyFont="1" applyFill="1" applyBorder="1" applyAlignment="1" applyProtection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</xf>
    <xf numFmtId="1" fontId="4" fillId="5" borderId="32" xfId="0" applyNumberFormat="1" applyFont="1" applyFill="1" applyBorder="1" applyAlignment="1" applyProtection="1">
      <alignment horizontal="center" vertical="center"/>
    </xf>
    <xf numFmtId="0" fontId="41" fillId="6" borderId="5" xfId="0" applyFont="1" applyFill="1" applyBorder="1" applyAlignment="1" applyProtection="1">
      <alignment vertical="center"/>
    </xf>
    <xf numFmtId="1" fontId="4" fillId="3" borderId="43" xfId="0" applyNumberFormat="1" applyFont="1" applyFill="1" applyBorder="1" applyAlignment="1" applyProtection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0" fontId="40" fillId="5" borderId="24" xfId="0" applyFont="1" applyFill="1" applyBorder="1" applyAlignment="1" applyProtection="1">
      <alignment vertical="center"/>
    </xf>
    <xf numFmtId="0" fontId="4" fillId="5" borderId="24" xfId="0" applyFont="1" applyFill="1" applyBorder="1" applyAlignment="1" applyProtection="1">
      <alignment horizontal="center" vertical="center"/>
    </xf>
    <xf numFmtId="0" fontId="5" fillId="5" borderId="24" xfId="0" applyFont="1" applyFill="1" applyBorder="1" applyAlignment="1" applyProtection="1">
      <alignment horizontal="center" vertical="center"/>
    </xf>
    <xf numFmtId="1" fontId="4" fillId="5" borderId="24" xfId="0" applyNumberFormat="1" applyFont="1" applyFill="1" applyBorder="1" applyAlignment="1" applyProtection="1">
      <alignment horizontal="center" vertical="center"/>
    </xf>
    <xf numFmtId="0" fontId="38" fillId="5" borderId="0" xfId="0" applyFont="1" applyFill="1" applyBorder="1" applyAlignment="1" applyProtection="1">
      <alignment vertical="center"/>
    </xf>
    <xf numFmtId="0" fontId="5" fillId="16" borderId="5" xfId="0" applyFont="1" applyFill="1" applyBorder="1" applyAlignment="1" applyProtection="1">
      <alignment horizontal="center" vertical="center"/>
    </xf>
    <xf numFmtId="0" fontId="40" fillId="6" borderId="5" xfId="0" applyFont="1" applyFill="1" applyBorder="1" applyAlignment="1" applyProtection="1">
      <alignment vertical="center"/>
    </xf>
    <xf numFmtId="0" fontId="40" fillId="18" borderId="5" xfId="0" applyFont="1" applyFill="1" applyBorder="1" applyAlignment="1" applyProtection="1">
      <alignment vertical="center"/>
    </xf>
    <xf numFmtId="1" fontId="38" fillId="18" borderId="5" xfId="0" applyNumberFormat="1" applyFont="1" applyFill="1" applyBorder="1" applyAlignment="1" applyProtection="1">
      <alignment vertical="center"/>
    </xf>
    <xf numFmtId="1" fontId="38" fillId="5" borderId="27" xfId="0" applyNumberFormat="1" applyFont="1" applyFill="1" applyBorder="1" applyAlignment="1" applyProtection="1">
      <alignment vertical="center"/>
    </xf>
    <xf numFmtId="1" fontId="38" fillId="5" borderId="0" xfId="0" applyNumberFormat="1" applyFont="1" applyFill="1" applyBorder="1" applyAlignment="1" applyProtection="1">
      <alignment vertical="center"/>
    </xf>
    <xf numFmtId="0" fontId="40" fillId="16" borderId="5" xfId="0" applyFont="1" applyFill="1" applyBorder="1" applyAlignment="1" applyProtection="1">
      <alignment horizontal="center"/>
    </xf>
    <xf numFmtId="0" fontId="40" fillId="6" borderId="5" xfId="0" applyFont="1" applyFill="1" applyBorder="1" applyAlignment="1" applyProtection="1"/>
    <xf numFmtId="0" fontId="40" fillId="18" borderId="5" xfId="0" applyFont="1" applyFill="1" applyBorder="1" applyAlignment="1" applyProtection="1"/>
    <xf numFmtId="1" fontId="38" fillId="18" borderId="5" xfId="0" applyNumberFormat="1" applyFont="1" applyFill="1" applyBorder="1" applyAlignment="1" applyProtection="1"/>
    <xf numFmtId="0" fontId="40" fillId="18" borderId="59" xfId="0" applyFont="1" applyFill="1" applyBorder="1" applyAlignment="1" applyProtection="1">
      <alignment vertical="center"/>
    </xf>
    <xf numFmtId="1" fontId="4" fillId="3" borderId="59" xfId="0" applyNumberFormat="1" applyFont="1" applyFill="1" applyBorder="1" applyAlignment="1" applyProtection="1">
      <alignment horizontal="center" vertical="center"/>
    </xf>
    <xf numFmtId="1" fontId="38" fillId="18" borderId="59" xfId="0" applyNumberFormat="1" applyFont="1" applyFill="1" applyBorder="1" applyAlignment="1" applyProtection="1">
      <alignment vertical="center"/>
    </xf>
    <xf numFmtId="0" fontId="28" fillId="6" borderId="58" xfId="0" applyFont="1" applyFill="1" applyBorder="1" applyAlignment="1" applyProtection="1"/>
    <xf numFmtId="0" fontId="47" fillId="3" borderId="53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1" fontId="47" fillId="3" borderId="59" xfId="0" applyNumberFormat="1" applyFont="1" applyFill="1" applyBorder="1" applyAlignment="1" applyProtection="1">
      <alignment horizontal="center" vertical="center"/>
    </xf>
    <xf numFmtId="1" fontId="38" fillId="5" borderId="24" xfId="0" applyNumberFormat="1" applyFont="1" applyFill="1" applyBorder="1" applyAlignment="1" applyProtection="1">
      <alignment vertical="center"/>
    </xf>
    <xf numFmtId="0" fontId="29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/>
    </xf>
    <xf numFmtId="0" fontId="70" fillId="38" borderId="45" xfId="0" applyFont="1" applyFill="1" applyBorder="1" applyAlignment="1" applyProtection="1">
      <alignment horizontal="center" vertical="center"/>
    </xf>
    <xf numFmtId="0" fontId="61" fillId="44" borderId="0" xfId="0" applyFont="1" applyFill="1" applyBorder="1" applyAlignment="1">
      <alignment horizontal="left"/>
    </xf>
    <xf numFmtId="0" fontId="76" fillId="45" borderId="72" xfId="3" applyFont="1" applyFill="1" applyBorder="1" applyAlignment="1" applyProtection="1">
      <alignment horizontal="center" vertical="center" wrapText="1"/>
    </xf>
    <xf numFmtId="1" fontId="76" fillId="45" borderId="70" xfId="3" applyNumberFormat="1" applyFont="1" applyFill="1" applyBorder="1" applyAlignment="1" applyProtection="1">
      <alignment horizontal="center" vertical="center" wrapText="1"/>
    </xf>
    <xf numFmtId="1" fontId="76" fillId="45" borderId="72" xfId="3" applyNumberFormat="1" applyFont="1" applyFill="1" applyBorder="1" applyAlignment="1" applyProtection="1">
      <alignment horizontal="center" vertical="center" wrapText="1"/>
    </xf>
    <xf numFmtId="0" fontId="76" fillId="45" borderId="70" xfId="3" applyFont="1" applyFill="1" applyBorder="1" applyAlignment="1" applyProtection="1">
      <alignment horizontal="center" vertical="center" wrapText="1"/>
    </xf>
    <xf numFmtId="0" fontId="78" fillId="31" borderId="0" xfId="0" applyFont="1" applyFill="1" applyAlignment="1" applyProtection="1">
      <alignment horizontal="center" vertical="center"/>
    </xf>
    <xf numFmtId="0" fontId="11" fillId="31" borderId="0" xfId="0" applyFont="1" applyFill="1" applyProtection="1"/>
    <xf numFmtId="0" fontId="11" fillId="31" borderId="0" xfId="0" applyFont="1" applyFill="1" applyProtection="1">
      <protection hidden="1"/>
    </xf>
    <xf numFmtId="0" fontId="77" fillId="31" borderId="0" xfId="0" applyFont="1" applyFill="1" applyProtection="1">
      <protection hidden="1"/>
    </xf>
    <xf numFmtId="0" fontId="78" fillId="31" borderId="0" xfId="0" applyFont="1" applyFill="1" applyProtection="1">
      <protection hidden="1"/>
    </xf>
    <xf numFmtId="0" fontId="78" fillId="0" borderId="0" xfId="0" applyFont="1" applyAlignment="1">
      <alignment horizontal="left" vertical="center" indent="1"/>
    </xf>
    <xf numFmtId="0" fontId="79" fillId="31" borderId="68" xfId="0" applyFont="1" applyFill="1" applyBorder="1" applyProtection="1">
      <protection locked="0" hidden="1"/>
    </xf>
    <xf numFmtId="0" fontId="79" fillId="31" borderId="60" xfId="0" applyFont="1" applyFill="1" applyBorder="1" applyProtection="1">
      <protection locked="0" hidden="1"/>
    </xf>
    <xf numFmtId="0" fontId="11" fillId="0" borderId="0" xfId="0" applyFont="1" applyFill="1" applyProtection="1"/>
    <xf numFmtId="0" fontId="79" fillId="31" borderId="0" xfId="0" applyFont="1" applyFill="1" applyBorder="1" applyProtection="1">
      <protection locked="0" hidden="1"/>
    </xf>
    <xf numFmtId="0" fontId="78" fillId="31" borderId="0" xfId="0" applyFont="1" applyFill="1" applyProtection="1"/>
    <xf numFmtId="0" fontId="78" fillId="31" borderId="0" xfId="0" applyFont="1" applyFill="1" applyAlignment="1" applyProtection="1">
      <alignment horizontal="center"/>
    </xf>
    <xf numFmtId="167" fontId="78" fillId="31" borderId="0" xfId="0" applyNumberFormat="1" applyFont="1" applyFill="1" applyProtection="1"/>
    <xf numFmtId="174" fontId="78" fillId="31" borderId="0" xfId="0" applyNumberFormat="1" applyFont="1" applyFill="1" applyAlignment="1" applyProtection="1">
      <alignment horizontal="center"/>
      <protection locked="0"/>
    </xf>
    <xf numFmtId="0" fontId="77" fillId="31" borderId="0" xfId="0" applyFont="1" applyFill="1" applyProtection="1"/>
    <xf numFmtId="0" fontId="14" fillId="31" borderId="0" xfId="0" applyFont="1" applyFill="1" applyProtection="1"/>
    <xf numFmtId="174" fontId="78" fillId="31" borderId="0" xfId="0" applyNumberFormat="1" applyFont="1" applyFill="1" applyAlignment="1" applyProtection="1">
      <alignment horizontal="center"/>
    </xf>
    <xf numFmtId="0" fontId="0" fillId="0" borderId="0" xfId="0" applyFont="1"/>
    <xf numFmtId="0" fontId="0" fillId="0" borderId="0" xfId="0" applyFont="1" applyFill="1"/>
    <xf numFmtId="0" fontId="0" fillId="2" borderId="57" xfId="0" applyFont="1" applyFill="1" applyBorder="1" applyAlignment="1">
      <alignment wrapText="1"/>
    </xf>
    <xf numFmtId="0" fontId="0" fillId="2" borderId="58" xfId="0" applyFont="1" applyFill="1" applyBorder="1" applyAlignment="1">
      <alignment wrapText="1"/>
    </xf>
    <xf numFmtId="0" fontId="0" fillId="6" borderId="57" xfId="0" applyFont="1" applyFill="1" applyBorder="1" applyAlignment="1">
      <alignment wrapText="1"/>
    </xf>
    <xf numFmtId="0" fontId="0" fillId="6" borderId="58" xfId="0" applyFont="1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59" xfId="0" applyFont="1" applyBorder="1" applyAlignment="1">
      <alignment wrapText="1"/>
    </xf>
    <xf numFmtId="0" fontId="0" fillId="0" borderId="0" xfId="0" applyFont="1" applyAlignment="1">
      <alignment vertical="center" wrapText="1"/>
    </xf>
    <xf numFmtId="0" fontId="0" fillId="0" borderId="57" xfId="0" applyFont="1" applyBorder="1" applyAlignment="1">
      <alignment vertical="center" wrapText="1"/>
    </xf>
    <xf numFmtId="0" fontId="0" fillId="0" borderId="58" xfId="0" applyFont="1" applyBorder="1" applyAlignment="1">
      <alignment vertical="center" wrapText="1"/>
    </xf>
    <xf numFmtId="0" fontId="0" fillId="0" borderId="59" xfId="0" applyFont="1" applyBorder="1" applyAlignment="1">
      <alignment vertical="center" wrapText="1"/>
    </xf>
    <xf numFmtId="0" fontId="82" fillId="5" borderId="5" xfId="0" applyFont="1" applyFill="1" applyBorder="1" applyAlignment="1">
      <alignment horizontal="center" wrapText="1"/>
    </xf>
    <xf numFmtId="0" fontId="32" fillId="3" borderId="5" xfId="0" applyFont="1" applyFill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42" fillId="2" borderId="5" xfId="0" applyFont="1" applyFill="1" applyBorder="1" applyAlignment="1">
      <alignment vertical="center" wrapText="1"/>
    </xf>
    <xf numFmtId="0" fontId="0" fillId="2" borderId="59" xfId="0" applyFont="1" applyFill="1" applyBorder="1" applyAlignment="1">
      <alignment wrapText="1"/>
    </xf>
    <xf numFmtId="0" fontId="42" fillId="6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vertical="center" wrapText="1"/>
    </xf>
    <xf numFmtId="0" fontId="0" fillId="4" borderId="58" xfId="0" applyFont="1" applyFill="1" applyBorder="1" applyAlignment="1">
      <alignment vertical="center" wrapText="1"/>
    </xf>
    <xf numFmtId="0" fontId="0" fillId="4" borderId="59" xfId="0" applyFont="1" applyFill="1" applyBorder="1" applyAlignment="1">
      <alignment vertical="center" wrapText="1"/>
    </xf>
    <xf numFmtId="0" fontId="41" fillId="3" borderId="5" xfId="0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1" fillId="12" borderId="5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vertical="center" wrapText="1"/>
    </xf>
    <xf numFmtId="0" fontId="0" fillId="4" borderId="57" xfId="0" applyFont="1" applyFill="1" applyBorder="1" applyAlignment="1">
      <alignment wrapText="1"/>
    </xf>
    <xf numFmtId="0" fontId="0" fillId="4" borderId="58" xfId="0" applyFont="1" applyFill="1" applyBorder="1" applyAlignment="1">
      <alignment wrapText="1"/>
    </xf>
    <xf numFmtId="0" fontId="0" fillId="4" borderId="59" xfId="0" applyFont="1" applyFill="1" applyBorder="1" applyAlignment="1">
      <alignment wrapText="1"/>
    </xf>
    <xf numFmtId="0" fontId="0" fillId="0" borderId="58" xfId="0" applyFont="1" applyFill="1" applyBorder="1" applyAlignment="1">
      <alignment wrapText="1"/>
    </xf>
    <xf numFmtId="0" fontId="1" fillId="20" borderId="5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wrapText="1"/>
    </xf>
    <xf numFmtId="0" fontId="0" fillId="20" borderId="57" xfId="0" applyFont="1" applyFill="1" applyBorder="1" applyAlignment="1">
      <alignment vertical="center" wrapText="1"/>
    </xf>
    <xf numFmtId="0" fontId="0" fillId="20" borderId="58" xfId="0" applyFont="1" applyFill="1" applyBorder="1" applyAlignment="1">
      <alignment vertical="center" wrapText="1"/>
    </xf>
    <xf numFmtId="0" fontId="0" fillId="20" borderId="59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84" fillId="22" borderId="107" xfId="0" applyFont="1" applyFill="1" applyBorder="1" applyAlignment="1" applyProtection="1">
      <alignment horizontal="center" vertical="center" wrapText="1"/>
    </xf>
    <xf numFmtId="0" fontId="86" fillId="45" borderId="72" xfId="3" applyFont="1" applyFill="1" applyBorder="1" applyAlignment="1" applyProtection="1">
      <alignment horizontal="center" vertical="center" wrapText="1"/>
    </xf>
    <xf numFmtId="1" fontId="86" fillId="45" borderId="70" xfId="3" applyNumberFormat="1" applyFont="1" applyFill="1" applyBorder="1" applyAlignment="1" applyProtection="1">
      <alignment horizontal="center" vertical="center" wrapText="1"/>
    </xf>
    <xf numFmtId="1" fontId="86" fillId="45" borderId="72" xfId="3" applyNumberFormat="1" applyFont="1" applyFill="1" applyBorder="1" applyAlignment="1" applyProtection="1">
      <alignment horizontal="center" vertical="center" wrapText="1"/>
    </xf>
    <xf numFmtId="0" fontId="86" fillId="45" borderId="70" xfId="3" applyFont="1" applyFill="1" applyBorder="1" applyAlignment="1" applyProtection="1">
      <alignment horizontal="center" vertical="center" wrapText="1"/>
    </xf>
    <xf numFmtId="0" fontId="0" fillId="25" borderId="32" xfId="0" applyFont="1" applyFill="1" applyBorder="1" applyAlignment="1" applyProtection="1">
      <alignment vertical="center" wrapText="1"/>
    </xf>
    <xf numFmtId="0" fontId="0" fillId="25" borderId="0" xfId="0" applyFont="1" applyFill="1" applyBorder="1" applyAlignment="1" applyProtection="1">
      <alignment vertical="center" wrapText="1"/>
    </xf>
    <xf numFmtId="0" fontId="0" fillId="25" borderId="0" xfId="0" applyFont="1" applyFill="1" applyAlignment="1" applyProtection="1">
      <alignment vertical="center" wrapText="1"/>
    </xf>
    <xf numFmtId="0" fontId="0" fillId="25" borderId="27" xfId="0" applyFont="1" applyFill="1" applyBorder="1" applyAlignment="1" applyProtection="1">
      <alignment vertical="center" wrapText="1"/>
    </xf>
    <xf numFmtId="0" fontId="0" fillId="31" borderId="0" xfId="0" applyFont="1" applyFill="1" applyAlignment="1" applyProtection="1">
      <alignment vertical="center" wrapText="1"/>
    </xf>
    <xf numFmtId="0" fontId="84" fillId="22" borderId="106" xfId="0" applyFont="1" applyFill="1" applyBorder="1" applyAlignment="1">
      <alignment horizontal="center" vertical="center"/>
    </xf>
    <xf numFmtId="0" fontId="0" fillId="31" borderId="0" xfId="0" applyFont="1" applyFill="1" applyAlignment="1" applyProtection="1">
      <alignment vertical="center"/>
    </xf>
    <xf numFmtId="0" fontId="84" fillId="22" borderId="105" xfId="1" applyFont="1" applyFill="1" applyBorder="1" applyAlignment="1" applyProtection="1">
      <alignment horizontal="center" vertical="center"/>
    </xf>
    <xf numFmtId="0" fontId="86" fillId="45" borderId="105" xfId="3" applyFont="1" applyFill="1" applyBorder="1" applyAlignment="1" applyProtection="1">
      <alignment horizontal="center" vertical="center" wrapText="1"/>
    </xf>
    <xf numFmtId="0" fontId="0" fillId="31" borderId="0" xfId="0" applyFont="1" applyFill="1" applyBorder="1" applyAlignment="1" applyProtection="1">
      <alignment vertical="center"/>
    </xf>
    <xf numFmtId="0" fontId="87" fillId="25" borderId="0" xfId="1" applyFont="1" applyFill="1" applyBorder="1" applyAlignment="1" applyProtection="1">
      <alignment horizontal="center" vertical="center"/>
    </xf>
    <xf numFmtId="0" fontId="44" fillId="25" borderId="0" xfId="1" applyFont="1" applyFill="1" applyBorder="1" applyAlignment="1" applyProtection="1">
      <alignment horizontal="center" vertical="center" wrapText="1"/>
    </xf>
    <xf numFmtId="0" fontId="0" fillId="8" borderId="15" xfId="0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horizontal="center" vertical="center"/>
    </xf>
    <xf numFmtId="1" fontId="0" fillId="8" borderId="24" xfId="0" applyNumberFormat="1" applyFont="1" applyFill="1" applyBorder="1" applyAlignment="1" applyProtection="1">
      <alignment vertical="center"/>
    </xf>
    <xf numFmtId="1" fontId="0" fillId="8" borderId="15" xfId="0" applyNumberFormat="1" applyFont="1" applyFill="1" applyBorder="1" applyAlignment="1" applyProtection="1">
      <alignment vertical="center"/>
    </xf>
    <xf numFmtId="0" fontId="0" fillId="8" borderId="24" xfId="0" applyFont="1" applyFill="1" applyBorder="1" applyAlignment="1" applyProtection="1">
      <alignment vertical="center"/>
    </xf>
    <xf numFmtId="0" fontId="0" fillId="8" borderId="25" xfId="0" applyFont="1" applyFill="1" applyBorder="1" applyAlignment="1" applyProtection="1">
      <alignment vertical="center"/>
    </xf>
    <xf numFmtId="0" fontId="0" fillId="8" borderId="0" xfId="0" applyFont="1" applyFill="1" applyBorder="1" applyAlignment="1" applyProtection="1">
      <alignment vertical="center"/>
    </xf>
    <xf numFmtId="0" fontId="47" fillId="23" borderId="0" xfId="1" applyFont="1" applyFill="1" applyBorder="1" applyAlignment="1" applyProtection="1">
      <alignment vertical="center"/>
    </xf>
    <xf numFmtId="0" fontId="0" fillId="23" borderId="0" xfId="0" applyFont="1" applyFill="1" applyAlignment="1" applyProtection="1">
      <alignment vertical="center"/>
    </xf>
    <xf numFmtId="0" fontId="47" fillId="8" borderId="58" xfId="1" applyFont="1" applyFill="1" applyBorder="1" applyAlignment="1" applyProtection="1">
      <alignment vertical="center"/>
    </xf>
    <xf numFmtId="0" fontId="47" fillId="23" borderId="27" xfId="1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  <protection locked="0"/>
    </xf>
    <xf numFmtId="0" fontId="0" fillId="0" borderId="84" xfId="0" applyFont="1" applyFill="1" applyBorder="1" applyAlignment="1" applyProtection="1">
      <alignment vertical="center"/>
      <protection locked="0"/>
    </xf>
    <xf numFmtId="0" fontId="0" fillId="0" borderId="85" xfId="0" applyFont="1" applyFill="1" applyBorder="1" applyAlignment="1" applyProtection="1">
      <alignment vertical="center"/>
      <protection locked="0"/>
    </xf>
    <xf numFmtId="0" fontId="87" fillId="23" borderId="0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horizontal="center" vertical="center"/>
    </xf>
    <xf numFmtId="1" fontId="90" fillId="23" borderId="0" xfId="1" applyNumberFormat="1" applyFont="1" applyFill="1" applyBorder="1" applyAlignment="1" applyProtection="1">
      <alignment horizontal="center" vertical="center"/>
    </xf>
    <xf numFmtId="0" fontId="90" fillId="23" borderId="0" xfId="1" applyFont="1" applyFill="1" applyBorder="1" applyAlignment="1" applyProtection="1">
      <alignment horizontal="center" vertical="center"/>
    </xf>
    <xf numFmtId="0" fontId="91" fillId="8" borderId="58" xfId="1" applyFont="1" applyFill="1" applyBorder="1" applyAlignment="1" applyProtection="1">
      <alignment horizontal="center" vertical="center"/>
    </xf>
    <xf numFmtId="0" fontId="92" fillId="23" borderId="0" xfId="1" applyFont="1" applyFill="1" applyBorder="1" applyAlignment="1" applyProtection="1">
      <alignment horizontal="center" vertical="center"/>
    </xf>
    <xf numFmtId="0" fontId="22" fillId="6" borderId="12" xfId="0" applyFont="1" applyFill="1" applyBorder="1" applyAlignment="1" applyProtection="1">
      <alignment horizontal="center" vertical="center"/>
    </xf>
    <xf numFmtId="1" fontId="22" fillId="6" borderId="13" xfId="1" applyNumberFormat="1" applyFont="1" applyFill="1" applyBorder="1" applyAlignment="1" applyProtection="1">
      <alignment horizontal="center" vertical="center"/>
    </xf>
    <xf numFmtId="0" fontId="22" fillId="6" borderId="13" xfId="1" applyFont="1" applyFill="1" applyBorder="1" applyAlignment="1" applyProtection="1">
      <alignment horizontal="center" vertical="center"/>
    </xf>
    <xf numFmtId="0" fontId="44" fillId="6" borderId="36" xfId="1" applyFont="1" applyFill="1" applyBorder="1" applyAlignment="1" applyProtection="1">
      <alignment horizontal="center" vertical="center"/>
    </xf>
    <xf numFmtId="0" fontId="44" fillId="8" borderId="58" xfId="1" applyFont="1" applyFill="1" applyBorder="1" applyAlignment="1" applyProtection="1">
      <alignment horizontal="center" vertical="center"/>
    </xf>
    <xf numFmtId="0" fontId="22" fillId="6" borderId="30" xfId="1" applyFont="1" applyFill="1" applyBorder="1" applyAlignment="1" applyProtection="1">
      <alignment horizontal="center" vertical="center"/>
    </xf>
    <xf numFmtId="0" fontId="44" fillId="6" borderId="13" xfId="1" applyFont="1" applyFill="1" applyBorder="1" applyAlignment="1" applyProtection="1">
      <alignment horizontal="center" vertical="center"/>
    </xf>
    <xf numFmtId="0" fontId="93" fillId="8" borderId="58" xfId="1" applyFont="1" applyFill="1" applyBorder="1" applyAlignment="1" applyProtection="1">
      <alignment horizontal="center" vertical="center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0" fillId="23" borderId="0" xfId="0" applyFont="1" applyFill="1" applyAlignment="1" applyProtection="1">
      <alignment horizontal="right" vertical="center"/>
    </xf>
    <xf numFmtId="0" fontId="38" fillId="23" borderId="0" xfId="1" applyFont="1" applyFill="1" applyBorder="1" applyAlignment="1" applyProtection="1">
      <alignment horizontal="center" vertical="center"/>
    </xf>
    <xf numFmtId="0" fontId="38" fillId="8" borderId="58" xfId="1" applyFont="1" applyFill="1" applyBorder="1" applyAlignment="1" applyProtection="1">
      <alignment horizontal="center" vertical="center"/>
    </xf>
    <xf numFmtId="0" fontId="96" fillId="23" borderId="0" xfId="1" applyFont="1" applyFill="1" applyBorder="1" applyAlignment="1" applyProtection="1">
      <alignment vertical="center"/>
    </xf>
    <xf numFmtId="0" fontId="42" fillId="13" borderId="17" xfId="0" applyFont="1" applyFill="1" applyBorder="1" applyAlignment="1" applyProtection="1">
      <alignment horizontal="left" vertical="center"/>
    </xf>
    <xf numFmtId="1" fontId="97" fillId="23" borderId="53" xfId="1" applyNumberFormat="1" applyFont="1" applyFill="1" applyBorder="1" applyAlignment="1" applyProtection="1">
      <alignment horizontal="center" vertical="center"/>
    </xf>
    <xf numFmtId="1" fontId="44" fillId="23" borderId="0" xfId="1" applyNumberFormat="1" applyFont="1" applyFill="1" applyBorder="1" applyAlignment="1" applyProtection="1">
      <alignment horizontal="center" vertical="center"/>
    </xf>
    <xf numFmtId="1" fontId="44" fillId="6" borderId="10" xfId="1" applyNumberFormat="1" applyFont="1" applyFill="1" applyBorder="1" applyAlignment="1" applyProtection="1">
      <alignment horizontal="center" vertical="center"/>
    </xf>
    <xf numFmtId="0" fontId="0" fillId="8" borderId="58" xfId="0" applyFont="1" applyFill="1" applyBorder="1" applyAlignment="1" applyProtection="1">
      <alignment vertical="center"/>
    </xf>
    <xf numFmtId="0" fontId="44" fillId="23" borderId="0" xfId="1" applyFont="1" applyFill="1" applyBorder="1" applyAlignment="1" applyProtection="1">
      <alignment horizontal="center" vertical="center"/>
    </xf>
    <xf numFmtId="0" fontId="44" fillId="13" borderId="17" xfId="1" applyFont="1" applyFill="1" applyBorder="1" applyAlignment="1" applyProtection="1">
      <alignment horizontal="left" vertical="center"/>
    </xf>
    <xf numFmtId="0" fontId="38" fillId="13" borderId="16" xfId="1" applyFont="1" applyFill="1" applyBorder="1" applyAlignment="1" applyProtection="1">
      <alignment horizontal="center" vertical="center"/>
    </xf>
    <xf numFmtId="0" fontId="0" fillId="23" borderId="0" xfId="0" applyFont="1" applyFill="1" applyBorder="1" applyAlignment="1" applyProtection="1">
      <alignment vertical="center"/>
    </xf>
    <xf numFmtId="0" fontId="98" fillId="23" borderId="0" xfId="3" applyFont="1" applyFill="1" applyBorder="1" applyAlignment="1" applyProtection="1">
      <alignment horizontal="center" vertical="center"/>
    </xf>
    <xf numFmtId="0" fontId="40" fillId="9" borderId="17" xfId="1" applyFont="1" applyFill="1" applyBorder="1" applyAlignment="1" applyProtection="1">
      <alignment horizontal="left" vertical="center"/>
    </xf>
    <xf numFmtId="0" fontId="22" fillId="9" borderId="33" xfId="1" applyFont="1" applyFill="1" applyBorder="1" applyAlignment="1" applyProtection="1">
      <alignment horizontal="left" vertical="center"/>
    </xf>
    <xf numFmtId="0" fontId="71" fillId="9" borderId="47" xfId="1" applyFont="1" applyFill="1" applyBorder="1" applyAlignment="1" applyProtection="1">
      <alignment horizontal="center" vertical="center"/>
    </xf>
    <xf numFmtId="0" fontId="71" fillId="31" borderId="0" xfId="0" applyFont="1" applyFill="1" applyAlignment="1" applyProtection="1">
      <alignment vertical="center"/>
    </xf>
    <xf numFmtId="0" fontId="22" fillId="9" borderId="9" xfId="1" applyFont="1" applyFill="1" applyBorder="1" applyAlignment="1" applyProtection="1">
      <alignment horizontal="left" vertical="center"/>
    </xf>
    <xf numFmtId="0" fontId="22" fillId="9" borderId="9" xfId="1" applyFont="1" applyFill="1" applyBorder="1" applyAlignment="1" applyProtection="1">
      <alignment horizontal="left" vertical="center"/>
      <protection locked="0"/>
    </xf>
    <xf numFmtId="0" fontId="22" fillId="9" borderId="12" xfId="1" applyFont="1" applyFill="1" applyBorder="1" applyAlignment="1" applyProtection="1">
      <alignment horizontal="left" vertical="center"/>
      <protection locked="0"/>
    </xf>
    <xf numFmtId="0" fontId="71" fillId="9" borderId="56" xfId="1" applyFont="1" applyFill="1" applyBorder="1" applyAlignment="1" applyProtection="1">
      <alignment horizontal="center" vertical="center"/>
    </xf>
    <xf numFmtId="0" fontId="42" fillId="4" borderId="17" xfId="1" applyFont="1" applyFill="1" applyBorder="1" applyAlignment="1" applyProtection="1">
      <alignment horizontal="left" vertical="center"/>
    </xf>
    <xf numFmtId="0" fontId="22" fillId="4" borderId="33" xfId="1" applyFont="1" applyFill="1" applyBorder="1" applyAlignment="1" applyProtection="1">
      <alignment horizontal="left" vertical="center"/>
      <protection locked="0"/>
    </xf>
    <xf numFmtId="0" fontId="71" fillId="4" borderId="2" xfId="1" applyFont="1" applyFill="1" applyBorder="1" applyAlignment="1" applyProtection="1">
      <alignment horizontal="center" vertical="center"/>
    </xf>
    <xf numFmtId="0" fontId="22" fillId="4" borderId="9" xfId="1" applyFont="1" applyFill="1" applyBorder="1" applyAlignment="1" applyProtection="1">
      <alignment horizontal="left" vertical="center"/>
      <protection locked="0"/>
    </xf>
    <xf numFmtId="0" fontId="71" fillId="4" borderId="10" xfId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  <protection locked="0"/>
    </xf>
    <xf numFmtId="0" fontId="71" fillId="4" borderId="13" xfId="1" applyFont="1" applyFill="1" applyBorder="1" applyAlignment="1" applyProtection="1">
      <alignment horizontal="center" vertical="center"/>
    </xf>
    <xf numFmtId="0" fontId="42" fillId="10" borderId="17" xfId="1" applyFont="1" applyFill="1" applyBorder="1" applyAlignment="1" applyProtection="1">
      <alignment horizontal="left" vertical="center"/>
    </xf>
    <xf numFmtId="0" fontId="22" fillId="10" borderId="7" xfId="1" applyFont="1" applyFill="1" applyBorder="1" applyAlignment="1" applyProtection="1">
      <alignment horizontal="left" vertical="center"/>
    </xf>
    <xf numFmtId="0" fontId="71" fillId="10" borderId="8" xfId="1" applyFont="1" applyFill="1" applyBorder="1" applyAlignment="1" applyProtection="1">
      <alignment horizontal="center" vertical="center"/>
    </xf>
    <xf numFmtId="0" fontId="22" fillId="10" borderId="9" xfId="1" applyFont="1" applyFill="1" applyBorder="1" applyAlignment="1" applyProtection="1">
      <alignment horizontal="left" vertical="center"/>
    </xf>
    <xf numFmtId="0" fontId="71" fillId="10" borderId="10" xfId="1" applyFont="1" applyFill="1" applyBorder="1" applyAlignment="1" applyProtection="1">
      <alignment horizontal="center" vertical="center"/>
    </xf>
    <xf numFmtId="0" fontId="22" fillId="10" borderId="10" xfId="1" applyFont="1" applyFill="1" applyBorder="1" applyAlignment="1" applyProtection="1">
      <alignment horizontal="left" vertical="center"/>
    </xf>
    <xf numFmtId="0" fontId="22" fillId="10" borderId="10" xfId="1" applyFont="1" applyFill="1" applyBorder="1" applyAlignment="1" applyProtection="1">
      <alignment horizontal="left" vertical="center"/>
      <protection locked="0"/>
    </xf>
    <xf numFmtId="0" fontId="22" fillId="10" borderId="13" xfId="1" applyFont="1" applyFill="1" applyBorder="1" applyAlignment="1" applyProtection="1">
      <alignment horizontal="left" vertical="center"/>
    </xf>
    <xf numFmtId="0" fontId="71" fillId="10" borderId="13" xfId="1" applyFont="1" applyFill="1" applyBorder="1" applyAlignment="1" applyProtection="1">
      <alignment horizontal="center" vertical="center"/>
    </xf>
    <xf numFmtId="0" fontId="40" fillId="5" borderId="17" xfId="1" applyFont="1" applyFill="1" applyBorder="1" applyAlignment="1" applyProtection="1">
      <alignment horizontal="left" vertical="center"/>
    </xf>
    <xf numFmtId="0" fontId="71" fillId="5" borderId="8" xfId="1" applyFont="1" applyFill="1" applyBorder="1" applyAlignment="1" applyProtection="1">
      <alignment horizontal="center" vertical="center"/>
    </xf>
    <xf numFmtId="0" fontId="71" fillId="5" borderId="10" xfId="1" applyFont="1" applyFill="1" applyBorder="1" applyAlignment="1" applyProtection="1">
      <alignment horizontal="center" vertical="center"/>
    </xf>
    <xf numFmtId="0" fontId="71" fillId="5" borderId="13" xfId="1" applyFont="1" applyFill="1" applyBorder="1" applyAlignment="1" applyProtection="1">
      <alignment horizontal="center" vertical="center"/>
    </xf>
    <xf numFmtId="0" fontId="0" fillId="23" borderId="0" xfId="0" applyFont="1" applyFill="1" applyAlignment="1" applyProtection="1">
      <alignment horizontal="center" vertical="center"/>
    </xf>
    <xf numFmtId="0" fontId="0" fillId="8" borderId="5" xfId="0" applyFont="1" applyFill="1" applyBorder="1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4" borderId="0" xfId="0" applyFont="1" applyFill="1" applyAlignment="1" applyProtection="1">
      <alignment horizontal="center" vertical="center"/>
    </xf>
    <xf numFmtId="0" fontId="0" fillId="24" borderId="0" xfId="0" applyFont="1" applyFill="1" applyBorder="1" applyAlignment="1" applyProtection="1">
      <alignment vertical="center"/>
    </xf>
    <xf numFmtId="0" fontId="6" fillId="24" borderId="0" xfId="0" applyFont="1" applyFill="1" applyBorder="1" applyAlignment="1" applyProtection="1">
      <alignment horizontal="center" vertical="center" wrapText="1"/>
    </xf>
    <xf numFmtId="0" fontId="6" fillId="8" borderId="58" xfId="0" applyFont="1" applyFill="1" applyBorder="1" applyAlignment="1" applyProtection="1">
      <alignment horizontal="center" vertical="center" wrapText="1"/>
    </xf>
    <xf numFmtId="0" fontId="44" fillId="13" borderId="1" xfId="1" applyFont="1" applyFill="1" applyBorder="1" applyAlignment="1" applyProtection="1">
      <alignment horizontal="center" vertical="center" wrapText="1"/>
    </xf>
    <xf numFmtId="2" fontId="44" fillId="13" borderId="16" xfId="1" applyNumberFormat="1" applyFont="1" applyFill="1" applyBorder="1" applyAlignment="1" applyProtection="1">
      <alignment horizontal="center" vertical="center"/>
    </xf>
    <xf numFmtId="0" fontId="0" fillId="24" borderId="0" xfId="0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 wrapText="1"/>
    </xf>
    <xf numFmtId="0" fontId="22" fillId="9" borderId="7" xfId="1" applyFont="1" applyFill="1" applyBorder="1" applyAlignment="1" applyProtection="1">
      <alignment horizontal="left" vertical="center"/>
    </xf>
    <xf numFmtId="2" fontId="71" fillId="9" borderId="31" xfId="1" applyNumberFormat="1" applyFont="1" applyFill="1" applyBorder="1" applyAlignment="1" applyProtection="1">
      <alignment horizontal="center" vertical="center"/>
    </xf>
    <xf numFmtId="2" fontId="71" fillId="9" borderId="29" xfId="1" applyNumberFormat="1" applyFont="1" applyFill="1" applyBorder="1" applyAlignment="1" applyProtection="1">
      <alignment horizontal="center" vertical="center"/>
    </xf>
    <xf numFmtId="0" fontId="22" fillId="9" borderId="12" xfId="1" applyFont="1" applyFill="1" applyBorder="1" applyAlignment="1" applyProtection="1">
      <alignment horizontal="left" vertical="center"/>
    </xf>
    <xf numFmtId="2" fontId="71" fillId="9" borderId="30" xfId="1" applyNumberFormat="1" applyFont="1" applyFill="1" applyBorder="1" applyAlignment="1" applyProtection="1">
      <alignment horizontal="center" vertical="center"/>
    </xf>
    <xf numFmtId="0" fontId="44" fillId="4" borderId="16" xfId="1" applyFont="1" applyFill="1" applyBorder="1" applyAlignment="1" applyProtection="1">
      <alignment horizontal="center" vertical="center" wrapText="1"/>
    </xf>
    <xf numFmtId="0" fontId="22" fillId="4" borderId="7" xfId="1" applyFont="1" applyFill="1" applyBorder="1" applyAlignment="1" applyProtection="1">
      <alignment horizontal="left" vertical="center"/>
    </xf>
    <xf numFmtId="2" fontId="71" fillId="4" borderId="31" xfId="1" applyNumberFormat="1" applyFont="1" applyFill="1" applyBorder="1" applyAlignment="1" applyProtection="1">
      <alignment horizontal="center" vertical="center"/>
    </xf>
    <xf numFmtId="166" fontId="38" fillId="31" borderId="0" xfId="1" applyNumberFormat="1" applyFont="1" applyFill="1" applyBorder="1" applyAlignment="1" applyProtection="1">
      <alignment vertical="center"/>
    </xf>
    <xf numFmtId="0" fontId="22" fillId="4" borderId="9" xfId="1" applyFont="1" applyFill="1" applyBorder="1" applyAlignment="1" applyProtection="1">
      <alignment horizontal="left" vertical="center"/>
    </xf>
    <xf numFmtId="2" fontId="71" fillId="4" borderId="29" xfId="1" applyNumberFormat="1" applyFont="1" applyFill="1" applyBorder="1" applyAlignment="1" applyProtection="1">
      <alignment horizontal="center" vertical="center"/>
    </xf>
    <xf numFmtId="0" fontId="22" fillId="4" borderId="12" xfId="1" applyFont="1" applyFill="1" applyBorder="1" applyAlignment="1" applyProtection="1">
      <alignment horizontal="left" vertical="center"/>
    </xf>
    <xf numFmtId="2" fontId="71" fillId="4" borderId="30" xfId="1" applyNumberFormat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 wrapText="1"/>
    </xf>
    <xf numFmtId="2" fontId="71" fillId="10" borderId="31" xfId="1" applyNumberFormat="1" applyFont="1" applyFill="1" applyBorder="1" applyAlignment="1" applyProtection="1">
      <alignment horizontal="center" vertical="center"/>
    </xf>
    <xf numFmtId="2" fontId="71" fillId="10" borderId="29" xfId="1" applyNumberFormat="1" applyFont="1" applyFill="1" applyBorder="1" applyAlignment="1" applyProtection="1">
      <alignment horizontal="center" vertical="center"/>
    </xf>
    <xf numFmtId="0" fontId="22" fillId="10" borderId="12" xfId="1" applyFont="1" applyFill="1" applyBorder="1" applyAlignment="1" applyProtection="1">
      <alignment horizontal="left" vertical="center"/>
    </xf>
    <xf numFmtId="2" fontId="71" fillId="10" borderId="30" xfId="1" applyNumberFormat="1" applyFont="1" applyFill="1" applyBorder="1" applyAlignment="1" applyProtection="1">
      <alignment horizontal="center" vertical="center"/>
    </xf>
    <xf numFmtId="0" fontId="44" fillId="5" borderId="16" xfId="1" applyFont="1" applyFill="1" applyBorder="1" applyAlignment="1" applyProtection="1">
      <alignment horizontal="center" vertical="center" wrapText="1"/>
    </xf>
    <xf numFmtId="0" fontId="22" fillId="5" borderId="20" xfId="1" applyFont="1" applyFill="1" applyBorder="1" applyAlignment="1" applyProtection="1">
      <alignment horizontal="left" vertical="center"/>
    </xf>
    <xf numFmtId="2" fontId="71" fillId="5" borderId="8" xfId="1" applyNumberFormat="1" applyFont="1" applyFill="1" applyBorder="1" applyAlignment="1" applyProtection="1">
      <alignment horizontal="center" vertical="center"/>
    </xf>
    <xf numFmtId="166" fontId="71" fillId="31" borderId="0" xfId="0" applyNumberFormat="1" applyFont="1" applyFill="1" applyAlignment="1" applyProtection="1">
      <alignment vertical="center"/>
    </xf>
    <xf numFmtId="0" fontId="38" fillId="31" borderId="0" xfId="0" applyFont="1" applyFill="1" applyAlignment="1" applyProtection="1">
      <alignment vertical="center"/>
    </xf>
    <xf numFmtId="0" fontId="100" fillId="31" borderId="0" xfId="0" applyFont="1" applyFill="1" applyAlignment="1" applyProtection="1">
      <alignment vertical="center"/>
    </xf>
    <xf numFmtId="0" fontId="22" fillId="5" borderId="44" xfId="1" applyFont="1" applyFill="1" applyBorder="1" applyAlignment="1" applyProtection="1">
      <alignment horizontal="left" vertical="center"/>
    </xf>
    <xf numFmtId="2" fontId="71" fillId="5" borderId="10" xfId="1" applyNumberFormat="1" applyFont="1" applyFill="1" applyBorder="1" applyAlignment="1" applyProtection="1">
      <alignment horizontal="center" vertical="center"/>
    </xf>
    <xf numFmtId="0" fontId="22" fillId="5" borderId="21" xfId="1" applyFont="1" applyFill="1" applyBorder="1" applyAlignment="1" applyProtection="1">
      <alignment horizontal="left" vertical="center"/>
    </xf>
    <xf numFmtId="2" fontId="71" fillId="5" borderId="13" xfId="1" applyNumberFormat="1" applyFont="1" applyFill="1" applyBorder="1" applyAlignment="1" applyProtection="1">
      <alignment horizontal="center" vertical="center"/>
    </xf>
    <xf numFmtId="1" fontId="42" fillId="8" borderId="58" xfId="1" applyNumberFormat="1" applyFont="1" applyFill="1" applyBorder="1" applyAlignment="1" applyProtection="1">
      <alignment horizontal="center" vertical="center"/>
    </xf>
    <xf numFmtId="1" fontId="72" fillId="8" borderId="58" xfId="1" applyNumberFormat="1" applyFont="1" applyFill="1" applyBorder="1" applyAlignment="1" applyProtection="1">
      <alignment horizontal="center" vertical="center"/>
    </xf>
    <xf numFmtId="1" fontId="0" fillId="31" borderId="0" xfId="0" applyNumberFormat="1" applyFont="1" applyFill="1" applyAlignment="1" applyProtection="1">
      <alignment horizontal="center" vertical="center"/>
    </xf>
    <xf numFmtId="1" fontId="42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 wrapText="1"/>
    </xf>
    <xf numFmtId="2" fontId="42" fillId="24" borderId="0" xfId="1" applyNumberFormat="1" applyFont="1" applyFill="1" applyBorder="1" applyAlignment="1" applyProtection="1">
      <alignment horizontal="center" vertical="center"/>
    </xf>
    <xf numFmtId="2" fontId="6" fillId="6" borderId="26" xfId="1" applyNumberFormat="1" applyFont="1" applyFill="1" applyBorder="1" applyAlignment="1" applyProtection="1">
      <alignment horizontal="center" vertical="center"/>
    </xf>
    <xf numFmtId="0" fontId="29" fillId="31" borderId="0" xfId="0" applyFont="1" applyFill="1" applyAlignment="1" applyProtection="1">
      <alignment horizontal="center" vertical="center"/>
    </xf>
    <xf numFmtId="0" fontId="6" fillId="24" borderId="0" xfId="0" applyFont="1" applyFill="1" applyBorder="1" applyAlignment="1" applyProtection="1">
      <alignment horizontal="center" vertical="center"/>
    </xf>
    <xf numFmtId="2" fontId="6" fillId="24" borderId="0" xfId="1" applyNumberFormat="1" applyFont="1" applyFill="1" applyBorder="1" applyAlignment="1" applyProtection="1">
      <alignment horizontal="center" vertical="center"/>
    </xf>
    <xf numFmtId="0" fontId="6" fillId="6" borderId="16" xfId="0" applyFont="1" applyFill="1" applyBorder="1" applyAlignment="1" applyProtection="1">
      <alignment horizontal="center" vertical="center"/>
    </xf>
    <xf numFmtId="175" fontId="6" fillId="6" borderId="16" xfId="4" applyNumberFormat="1" applyFont="1" applyFill="1" applyBorder="1" applyAlignment="1" applyProtection="1">
      <alignment horizontal="center" vertical="center"/>
    </xf>
    <xf numFmtId="175" fontId="1" fillId="6" borderId="16" xfId="1" applyNumberFormat="1" applyFont="1" applyFill="1" applyBorder="1" applyAlignment="1" applyProtection="1">
      <alignment horizontal="center" vertical="center"/>
    </xf>
    <xf numFmtId="2" fontId="6" fillId="8" borderId="58" xfId="1" applyNumberFormat="1" applyFont="1" applyFill="1" applyBorder="1" applyAlignment="1" applyProtection="1">
      <alignment horizontal="center" vertical="center"/>
    </xf>
    <xf numFmtId="2" fontId="101" fillId="8" borderId="58" xfId="1" applyNumberFormat="1" applyFont="1" applyFill="1" applyBorder="1" applyAlignment="1" applyProtection="1">
      <alignment horizontal="center" vertical="center"/>
    </xf>
    <xf numFmtId="2" fontId="0" fillId="24" borderId="0" xfId="0" applyNumberFormat="1" applyFont="1" applyFill="1" applyBorder="1" applyAlignment="1" applyProtection="1">
      <alignment vertical="center"/>
    </xf>
    <xf numFmtId="0" fontId="6" fillId="26" borderId="0" xfId="0" applyFont="1" applyFill="1" applyBorder="1" applyAlignment="1" applyProtection="1">
      <alignment vertical="center" wrapText="1"/>
    </xf>
    <xf numFmtId="0" fontId="6" fillId="26" borderId="0" xfId="0" applyFont="1" applyFill="1" applyBorder="1" applyAlignment="1" applyProtection="1">
      <alignment horizontal="center" vertical="center" wrapText="1"/>
    </xf>
    <xf numFmtId="0" fontId="0" fillId="26" borderId="0" xfId="0" applyFont="1" applyFill="1" applyAlignment="1" applyProtection="1">
      <alignment vertical="center"/>
    </xf>
    <xf numFmtId="0" fontId="0" fillId="26" borderId="0" xfId="0" applyFont="1" applyFill="1" applyAlignment="1" applyProtection="1">
      <alignment horizontal="center" vertical="center"/>
    </xf>
    <xf numFmtId="1" fontId="44" fillId="26" borderId="0" xfId="1" applyNumberFormat="1" applyFont="1" applyFill="1" applyBorder="1" applyAlignment="1" applyProtection="1">
      <alignment horizontal="center" vertical="center"/>
    </xf>
    <xf numFmtId="0" fontId="44" fillId="26" borderId="0" xfId="1" applyFont="1" applyFill="1" applyBorder="1" applyAlignment="1" applyProtection="1">
      <alignment horizontal="center" vertical="center"/>
    </xf>
    <xf numFmtId="1" fontId="0" fillId="26" borderId="0" xfId="0" applyNumberFormat="1" applyFont="1" applyFill="1" applyBorder="1" applyAlignment="1" applyProtection="1">
      <alignment horizontal="center" vertical="center"/>
    </xf>
    <xf numFmtId="0" fontId="22" fillId="9" borderId="20" xfId="1" applyFont="1" applyFill="1" applyBorder="1" applyAlignment="1" applyProtection="1">
      <alignment horizontal="left" vertical="center"/>
    </xf>
    <xf numFmtId="2" fontId="71" fillId="9" borderId="8" xfId="1" applyNumberFormat="1" applyFont="1" applyFill="1" applyBorder="1" applyAlignment="1" applyProtection="1">
      <alignment horizontal="center" vertical="center"/>
    </xf>
    <xf numFmtId="0" fontId="22" fillId="9" borderId="44" xfId="1" applyFont="1" applyFill="1" applyBorder="1" applyAlignment="1" applyProtection="1">
      <alignment horizontal="left" vertical="center"/>
    </xf>
    <xf numFmtId="2" fontId="71" fillId="9" borderId="10" xfId="1" applyNumberFormat="1" applyFont="1" applyFill="1" applyBorder="1" applyAlignment="1" applyProtection="1">
      <alignment horizontal="center" vertical="center"/>
    </xf>
    <xf numFmtId="0" fontId="22" fillId="9" borderId="21" xfId="1" applyFont="1" applyFill="1" applyBorder="1" applyAlignment="1" applyProtection="1">
      <alignment horizontal="left" vertical="center"/>
    </xf>
    <xf numFmtId="2" fontId="71" fillId="9" borderId="13" xfId="1" applyNumberFormat="1" applyFont="1" applyFill="1" applyBorder="1" applyAlignment="1" applyProtection="1">
      <alignment horizontal="center" vertical="center"/>
    </xf>
    <xf numFmtId="0" fontId="0" fillId="26" borderId="0" xfId="0" applyFont="1" applyFill="1" applyBorder="1" applyAlignment="1" applyProtection="1">
      <alignment horizontal="center" vertical="center"/>
    </xf>
    <xf numFmtId="0" fontId="22" fillId="4" borderId="20" xfId="1" applyFont="1" applyFill="1" applyBorder="1" applyAlignment="1" applyProtection="1">
      <alignment horizontal="left" vertical="center"/>
    </xf>
    <xf numFmtId="2" fontId="71" fillId="4" borderId="8" xfId="1" applyNumberFormat="1" applyFont="1" applyFill="1" applyBorder="1" applyAlignment="1" applyProtection="1">
      <alignment horizontal="center" vertical="center"/>
    </xf>
    <xf numFmtId="0" fontId="22" fillId="4" borderId="44" xfId="1" applyFont="1" applyFill="1" applyBorder="1" applyAlignment="1" applyProtection="1">
      <alignment horizontal="left" vertical="center"/>
    </xf>
    <xf numFmtId="2" fontId="71" fillId="4" borderId="10" xfId="1" applyNumberFormat="1" applyFont="1" applyFill="1" applyBorder="1" applyAlignment="1" applyProtection="1">
      <alignment horizontal="center" vertical="center"/>
    </xf>
    <xf numFmtId="0" fontId="22" fillId="4" borderId="21" xfId="1" applyFont="1" applyFill="1" applyBorder="1" applyAlignment="1" applyProtection="1">
      <alignment horizontal="left" vertical="center"/>
    </xf>
    <xf numFmtId="2" fontId="71" fillId="4" borderId="13" xfId="1" applyNumberFormat="1" applyFont="1" applyFill="1" applyBorder="1" applyAlignment="1" applyProtection="1">
      <alignment horizontal="center" vertical="center"/>
    </xf>
    <xf numFmtId="166" fontId="38" fillId="37" borderId="61" xfId="1" applyNumberFormat="1" applyFont="1" applyFill="1" applyBorder="1" applyAlignment="1" applyProtection="1">
      <alignment vertical="center"/>
    </xf>
    <xf numFmtId="166" fontId="38" fillId="37" borderId="0" xfId="1" applyNumberFormat="1" applyFont="1" applyFill="1" applyBorder="1" applyAlignment="1" applyProtection="1">
      <alignment vertical="center"/>
    </xf>
    <xf numFmtId="166" fontId="38" fillId="37" borderId="55" xfId="1" applyNumberFormat="1" applyFont="1" applyFill="1" applyBorder="1" applyAlignment="1" applyProtection="1">
      <alignment vertical="center"/>
    </xf>
    <xf numFmtId="0" fontId="0" fillId="26" borderId="55" xfId="0" applyFont="1" applyFill="1" applyBorder="1" applyAlignment="1" applyProtection="1">
      <alignment vertical="center"/>
    </xf>
    <xf numFmtId="0" fontId="0" fillId="26" borderId="61" xfId="0" applyFont="1" applyFill="1" applyBorder="1" applyAlignment="1" applyProtection="1">
      <alignment vertical="center"/>
    </xf>
    <xf numFmtId="1" fontId="0" fillId="26" borderId="53" xfId="0" applyNumberFormat="1" applyFont="1" applyFill="1" applyBorder="1" applyAlignment="1" applyProtection="1">
      <alignment vertical="center"/>
    </xf>
    <xf numFmtId="1" fontId="0" fillId="26" borderId="32" xfId="0" applyNumberFormat="1" applyFont="1" applyFill="1" applyBorder="1" applyAlignment="1" applyProtection="1">
      <alignment vertical="center"/>
    </xf>
    <xf numFmtId="0" fontId="0" fillId="26" borderId="32" xfId="0" applyFont="1" applyFill="1" applyBorder="1" applyAlignment="1" applyProtection="1">
      <alignment vertical="center"/>
    </xf>
    <xf numFmtId="0" fontId="0" fillId="26" borderId="53" xfId="0" applyFont="1" applyFill="1" applyBorder="1" applyAlignment="1" applyProtection="1">
      <alignment vertical="center"/>
    </xf>
    <xf numFmtId="166" fontId="38" fillId="37" borderId="53" xfId="1" applyNumberFormat="1" applyFont="1" applyFill="1" applyBorder="1" applyAlignment="1" applyProtection="1">
      <alignment vertical="center"/>
    </xf>
    <xf numFmtId="166" fontId="38" fillId="37" borderId="32" xfId="1" applyNumberFormat="1" applyFont="1" applyFill="1" applyBorder="1" applyAlignment="1" applyProtection="1">
      <alignment vertical="center"/>
    </xf>
    <xf numFmtId="166" fontId="38" fillId="37" borderId="46" xfId="1" applyNumberFormat="1" applyFont="1" applyFill="1" applyBorder="1" applyAlignment="1" applyProtection="1">
      <alignment vertical="center"/>
    </xf>
    <xf numFmtId="0" fontId="0" fillId="8" borderId="53" xfId="0" applyFont="1" applyFill="1" applyBorder="1" applyAlignment="1" applyProtection="1">
      <alignment vertical="center"/>
    </xf>
    <xf numFmtId="0" fontId="0" fillId="8" borderId="32" xfId="0" applyFont="1" applyFill="1" applyBorder="1" applyAlignment="1" applyProtection="1">
      <alignment horizontal="center" vertical="center"/>
    </xf>
    <xf numFmtId="1" fontId="0" fillId="8" borderId="32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Alignment="1" applyProtection="1">
      <alignment vertical="center"/>
    </xf>
    <xf numFmtId="168" fontId="0" fillId="31" borderId="0" xfId="0" applyNumberFormat="1" applyFont="1" applyFill="1" applyAlignment="1" applyProtection="1">
      <alignment vertical="center"/>
    </xf>
    <xf numFmtId="0" fontId="0" fillId="31" borderId="71" xfId="0" applyFont="1" applyFill="1" applyBorder="1" applyAlignment="1" applyProtection="1">
      <alignment horizontal="center" vertical="center"/>
    </xf>
    <xf numFmtId="1" fontId="0" fillId="31" borderId="71" xfId="0" applyNumberFormat="1" applyFont="1" applyFill="1" applyBorder="1" applyAlignment="1" applyProtection="1">
      <alignment vertical="center"/>
    </xf>
    <xf numFmtId="0" fontId="86" fillId="30" borderId="123" xfId="3" applyFont="1" applyFill="1" applyBorder="1" applyAlignment="1" applyProtection="1">
      <alignment horizontal="center" vertical="center" wrapText="1"/>
    </xf>
    <xf numFmtId="1" fontId="86" fillId="30" borderId="123" xfId="3" applyNumberFormat="1" applyFont="1" applyFill="1" applyBorder="1" applyAlignment="1" applyProtection="1">
      <alignment horizontal="center" vertical="center" wrapText="1"/>
    </xf>
    <xf numFmtId="1" fontId="86" fillId="30" borderId="124" xfId="3" applyNumberFormat="1" applyFont="1" applyFill="1" applyBorder="1" applyAlignment="1" applyProtection="1">
      <alignment horizontal="center" vertical="center" wrapText="1"/>
    </xf>
    <xf numFmtId="0" fontId="0" fillId="0" borderId="35" xfId="0" applyFont="1" applyBorder="1" applyAlignment="1" applyProtection="1">
      <alignment horizontal="center" vertical="center"/>
    </xf>
    <xf numFmtId="1" fontId="0" fillId="0" borderId="49" xfId="0" applyNumberFormat="1" applyFont="1" applyBorder="1" applyAlignment="1" applyProtection="1">
      <alignment vertical="center"/>
    </xf>
    <xf numFmtId="1" fontId="0" fillId="0" borderId="29" xfId="0" applyNumberFormat="1" applyFont="1" applyBorder="1" applyAlignment="1" applyProtection="1">
      <alignment vertical="center"/>
    </xf>
    <xf numFmtId="0" fontId="0" fillId="25" borderId="10" xfId="0" applyFont="1" applyFill="1" applyBorder="1" applyAlignment="1" applyProtection="1">
      <alignment vertical="center"/>
    </xf>
    <xf numFmtId="0" fontId="0" fillId="25" borderId="10" xfId="0" applyFont="1" applyFill="1" applyBorder="1" applyAlignment="1" applyProtection="1">
      <alignment horizontal="center" vertical="center"/>
    </xf>
    <xf numFmtId="0" fontId="0" fillId="27" borderId="45" xfId="0" applyFont="1" applyFill="1" applyBorder="1" applyAlignment="1" applyProtection="1">
      <alignment vertical="center"/>
    </xf>
    <xf numFmtId="0" fontId="0" fillId="27" borderId="50" xfId="0" applyFont="1" applyFill="1" applyBorder="1" applyAlignment="1" applyProtection="1">
      <alignment vertical="center"/>
    </xf>
    <xf numFmtId="170" fontId="0" fillId="27" borderId="68" xfId="0" applyNumberFormat="1" applyFont="1" applyFill="1" applyBorder="1" applyAlignment="1" applyProtection="1">
      <alignment vertical="center"/>
    </xf>
    <xf numFmtId="1" fontId="0" fillId="31" borderId="0" xfId="0" applyNumberFormat="1" applyFont="1" applyFill="1" applyBorder="1" applyAlignment="1" applyProtection="1">
      <alignment vertical="center"/>
    </xf>
    <xf numFmtId="0" fontId="86" fillId="30" borderId="70" xfId="3" applyFont="1" applyFill="1" applyBorder="1" applyAlignment="1" applyProtection="1">
      <alignment horizontal="center" vertical="center" wrapText="1"/>
    </xf>
    <xf numFmtId="1" fontId="86" fillId="30" borderId="70" xfId="3" applyNumberFormat="1" applyFont="1" applyFill="1" applyBorder="1" applyAlignment="1" applyProtection="1">
      <alignment horizontal="center" vertical="center" wrapText="1"/>
    </xf>
    <xf numFmtId="1" fontId="86" fillId="30" borderId="72" xfId="3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center" vertical="center"/>
    </xf>
    <xf numFmtId="1" fontId="0" fillId="0" borderId="0" xfId="0" applyNumberFormat="1" applyFont="1" applyAlignment="1" applyProtection="1">
      <alignment vertical="center"/>
    </xf>
    <xf numFmtId="0" fontId="0" fillId="28" borderId="35" xfId="0" applyFont="1" applyFill="1" applyBorder="1" applyAlignment="1" applyProtection="1">
      <alignment vertical="center"/>
    </xf>
    <xf numFmtId="0" fontId="0" fillId="28" borderId="49" xfId="0" applyFont="1" applyFill="1" applyBorder="1" applyAlignment="1" applyProtection="1">
      <alignment vertical="center"/>
    </xf>
    <xf numFmtId="0" fontId="0" fillId="28" borderId="29" xfId="0" applyFont="1" applyFill="1" applyBorder="1" applyAlignment="1" applyProtection="1">
      <alignment vertical="center"/>
    </xf>
    <xf numFmtId="172" fontId="0" fillId="31" borderId="0" xfId="0" applyNumberFormat="1" applyFont="1" applyFill="1" applyAlignment="1" applyProtection="1">
      <alignment vertical="center"/>
    </xf>
    <xf numFmtId="1" fontId="28" fillId="6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vertical="center"/>
    </xf>
    <xf numFmtId="2" fontId="28" fillId="6" borderId="10" xfId="1" applyNumberFormat="1" applyFont="1" applyFill="1" applyBorder="1" applyAlignment="1" applyProtection="1">
      <alignment horizontal="right" vertical="center"/>
    </xf>
    <xf numFmtId="2" fontId="0" fillId="6" borderId="10" xfId="4" applyNumberFormat="1" applyFont="1" applyFill="1" applyBorder="1" applyAlignment="1" applyProtection="1">
      <alignment horizontal="right" vertical="center"/>
    </xf>
    <xf numFmtId="9" fontId="28" fillId="5" borderId="10" xfId="4" applyNumberFormat="1" applyFont="1" applyFill="1" applyBorder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vertical="center"/>
    </xf>
    <xf numFmtId="0" fontId="28" fillId="31" borderId="0" xfId="0" applyFont="1" applyFill="1" applyAlignment="1" applyProtection="1">
      <alignment horizontal="center" vertical="center"/>
    </xf>
    <xf numFmtId="9" fontId="28" fillId="31" borderId="0" xfId="0" applyNumberFormat="1" applyFont="1" applyFill="1" applyAlignment="1" applyProtection="1">
      <alignment vertical="center"/>
    </xf>
    <xf numFmtId="9" fontId="42" fillId="41" borderId="10" xfId="0" applyNumberFormat="1" applyFont="1" applyFill="1" applyBorder="1" applyAlignment="1" applyProtection="1">
      <alignment horizontal="center" vertical="center"/>
    </xf>
    <xf numFmtId="9" fontId="28" fillId="5" borderId="10" xfId="1" applyNumberFormat="1" applyFont="1" applyFill="1" applyBorder="1" applyAlignment="1" applyProtection="1">
      <alignment horizontal="center" vertical="center"/>
    </xf>
    <xf numFmtId="0" fontId="42" fillId="41" borderId="10" xfId="0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28" fillId="41" borderId="10" xfId="0" applyFont="1" applyFill="1" applyBorder="1" applyAlignment="1" applyProtection="1">
      <alignment vertical="center"/>
    </xf>
    <xf numFmtId="0" fontId="28" fillId="41" borderId="10" xfId="0" applyFont="1" applyFill="1" applyBorder="1" applyAlignment="1" applyProtection="1">
      <alignment horizontal="center" vertical="center"/>
    </xf>
    <xf numFmtId="1" fontId="28" fillId="41" borderId="10" xfId="0" applyNumberFormat="1" applyFont="1" applyFill="1" applyBorder="1" applyAlignment="1" applyProtection="1">
      <alignment vertical="center"/>
    </xf>
    <xf numFmtId="2" fontId="28" fillId="41" borderId="10" xfId="0" applyNumberFormat="1" applyFont="1" applyFill="1" applyBorder="1" applyAlignment="1" applyProtection="1">
      <alignment vertical="center"/>
    </xf>
    <xf numFmtId="0" fontId="42" fillId="41" borderId="57" xfId="0" applyFont="1" applyFill="1" applyBorder="1" applyAlignment="1" applyProtection="1">
      <alignment vertical="center"/>
    </xf>
    <xf numFmtId="1" fontId="28" fillId="31" borderId="0" xfId="0" applyNumberFormat="1" applyFont="1" applyFill="1" applyAlignment="1" applyProtection="1">
      <alignment vertical="center"/>
    </xf>
    <xf numFmtId="1" fontId="0" fillId="41" borderId="10" xfId="0" applyNumberFormat="1" applyFont="1" applyFill="1" applyBorder="1" applyAlignment="1" applyProtection="1">
      <alignment vertical="center"/>
    </xf>
    <xf numFmtId="176" fontId="0" fillId="41" borderId="10" xfId="0" applyNumberFormat="1" applyFont="1" applyFill="1" applyBorder="1" applyAlignment="1" applyProtection="1">
      <alignment vertical="center"/>
    </xf>
    <xf numFmtId="0" fontId="42" fillId="5" borderId="57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vertical="center"/>
    </xf>
    <xf numFmtId="0" fontId="0" fillId="5" borderId="10" xfId="0" applyFont="1" applyFill="1" applyBorder="1" applyAlignment="1" applyProtection="1">
      <alignment horizontal="center" vertical="center"/>
    </xf>
    <xf numFmtId="1" fontId="0" fillId="5" borderId="10" xfId="0" applyNumberFormat="1" applyFont="1" applyFill="1" applyBorder="1" applyAlignment="1" applyProtection="1">
      <alignment vertical="center"/>
    </xf>
    <xf numFmtId="175" fontId="0" fillId="5" borderId="10" xfId="0" applyNumberFormat="1" applyFont="1" applyFill="1" applyBorder="1" applyAlignment="1" applyProtection="1">
      <alignment vertical="center"/>
    </xf>
    <xf numFmtId="0" fontId="42" fillId="5" borderId="0" xfId="0" applyFont="1" applyFill="1" applyBorder="1" applyAlignment="1" applyProtection="1">
      <alignment vertical="center" wrapText="1"/>
    </xf>
    <xf numFmtId="0" fontId="84" fillId="0" borderId="0" xfId="0" applyFont="1" applyFill="1" applyBorder="1" applyAlignment="1">
      <alignment vertical="center"/>
    </xf>
    <xf numFmtId="0" fontId="39" fillId="5" borderId="24" xfId="1" applyFont="1" applyFill="1" applyBorder="1" applyAlignment="1" applyProtection="1">
      <alignment vertical="center"/>
    </xf>
    <xf numFmtId="0" fontId="0" fillId="0" borderId="0" xfId="0" applyFont="1" applyBorder="1"/>
    <xf numFmtId="0" fontId="0" fillId="8" borderId="0" xfId="0" applyFont="1" applyFill="1"/>
    <xf numFmtId="1" fontId="22" fillId="8" borderId="58" xfId="0" applyNumberFormat="1" applyFont="1" applyFill="1" applyBorder="1" applyAlignment="1">
      <alignment horizontal="center" vertical="center" wrapText="1"/>
    </xf>
    <xf numFmtId="0" fontId="87" fillId="0" borderId="0" xfId="1" applyFont="1" applyFill="1" applyBorder="1" applyAlignment="1" applyProtection="1">
      <alignment horizontal="center" vertical="center"/>
    </xf>
    <xf numFmtId="0" fontId="0" fillId="8" borderId="58" xfId="0" applyFont="1" applyFill="1" applyBorder="1"/>
    <xf numFmtId="0" fontId="44" fillId="5" borderId="20" xfId="1" applyFont="1" applyFill="1" applyBorder="1" applyAlignment="1" applyProtection="1">
      <alignment horizontal="center" vertical="center"/>
    </xf>
    <xf numFmtId="0" fontId="44" fillId="5" borderId="104" xfId="1" applyFont="1" applyFill="1" applyBorder="1" applyAlignment="1" applyProtection="1">
      <alignment horizontal="center" vertical="center"/>
    </xf>
    <xf numFmtId="0" fontId="44" fillId="5" borderId="41" xfId="1" applyFont="1" applyFill="1" applyBorder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44" fillId="5" borderId="42" xfId="1" applyFont="1" applyFill="1" applyBorder="1" applyAlignment="1" applyProtection="1">
      <alignment horizontal="center" vertical="center"/>
    </xf>
    <xf numFmtId="0" fontId="44" fillId="5" borderId="43" xfId="1" applyFont="1" applyFill="1" applyBorder="1" applyAlignment="1" applyProtection="1">
      <alignment horizontal="center" vertical="center"/>
    </xf>
    <xf numFmtId="0" fontId="44" fillId="0" borderId="0" xfId="1" applyFont="1" applyFill="1" applyBorder="1" applyAlignment="1" applyProtection="1">
      <alignment horizontal="center" vertical="center"/>
    </xf>
    <xf numFmtId="1" fontId="0" fillId="8" borderId="58" xfId="0" applyNumberFormat="1" applyFont="1" applyFill="1" applyBorder="1"/>
    <xf numFmtId="0" fontId="6" fillId="6" borderId="15" xfId="0" applyFont="1" applyFill="1" applyBorder="1" applyAlignment="1">
      <alignment horizontal="center" vertical="center" wrapText="1"/>
    </xf>
    <xf numFmtId="1" fontId="22" fillId="8" borderId="57" xfId="0" applyNumberFormat="1" applyFont="1" applyFill="1" applyBorder="1" applyAlignment="1">
      <alignment horizontal="center" vertical="center" wrapText="1"/>
    </xf>
    <xf numFmtId="0" fontId="44" fillId="5" borderId="54" xfId="1" applyFont="1" applyFill="1" applyBorder="1" applyAlignment="1" applyProtection="1">
      <alignment horizontal="center" vertical="center"/>
    </xf>
    <xf numFmtId="0" fontId="0" fillId="0" borderId="0" xfId="0" applyFont="1" applyFill="1" applyBorder="1"/>
    <xf numFmtId="0" fontId="42" fillId="0" borderId="0" xfId="0" applyFont="1" applyFill="1" applyBorder="1" applyAlignment="1">
      <alignment horizontal="center" vertical="center"/>
    </xf>
    <xf numFmtId="0" fontId="0" fillId="5" borderId="57" xfId="0" applyFont="1" applyFill="1" applyBorder="1" applyAlignment="1"/>
    <xf numFmtId="2" fontId="0" fillId="7" borderId="7" xfId="0" applyNumberFormat="1" applyFont="1" applyFill="1" applyBorder="1" applyAlignment="1">
      <alignment horizontal="center"/>
    </xf>
    <xf numFmtId="2" fontId="0" fillId="8" borderId="58" xfId="0" applyNumberFormat="1" applyFont="1" applyFill="1" applyBorder="1"/>
    <xf numFmtId="2" fontId="0" fillId="7" borderId="29" xfId="0" applyNumberFormat="1" applyFont="1" applyFill="1" applyBorder="1"/>
    <xf numFmtId="0" fontId="0" fillId="5" borderId="58" xfId="0" applyFont="1" applyFill="1" applyBorder="1" applyAlignment="1"/>
    <xf numFmtId="2" fontId="0" fillId="7" borderId="28" xfId="0" applyNumberFormat="1" applyFont="1" applyFill="1" applyBorder="1" applyAlignment="1">
      <alignment horizontal="center"/>
    </xf>
    <xf numFmtId="2" fontId="0" fillId="7" borderId="68" xfId="0" applyNumberFormat="1" applyFont="1" applyFill="1" applyBorder="1"/>
    <xf numFmtId="0" fontId="22" fillId="5" borderId="41" xfId="0" applyFont="1" applyFill="1" applyBorder="1" applyAlignment="1">
      <alignment horizontal="center" vertical="center"/>
    </xf>
    <xf numFmtId="0" fontId="71" fillId="5" borderId="57" xfId="0" applyFont="1" applyFill="1" applyBorder="1" applyAlignment="1">
      <alignment vertical="center"/>
    </xf>
    <xf numFmtId="9" fontId="71" fillId="7" borderId="7" xfId="4" applyFont="1" applyFill="1" applyBorder="1" applyAlignment="1">
      <alignment horizontal="center" vertical="center"/>
    </xf>
    <xf numFmtId="9" fontId="71" fillId="7" borderId="8" xfId="4" applyFont="1" applyFill="1" applyBorder="1" applyAlignment="1">
      <alignment horizontal="center" vertical="center"/>
    </xf>
    <xf numFmtId="2" fontId="71" fillId="7" borderId="8" xfId="0" applyNumberFormat="1" applyFont="1" applyFill="1" applyBorder="1" applyAlignment="1">
      <alignment horizontal="center" vertical="center"/>
    </xf>
    <xf numFmtId="2" fontId="71" fillId="8" borderId="57" xfId="0" applyNumberFormat="1" applyFont="1" applyFill="1" applyBorder="1" applyAlignment="1">
      <alignment vertical="center"/>
    </xf>
    <xf numFmtId="2" fontId="71" fillId="7" borderId="31" xfId="0" applyNumberFormat="1" applyFont="1" applyFill="1" applyBorder="1" applyAlignment="1">
      <alignment vertical="center"/>
    </xf>
    <xf numFmtId="2" fontId="71" fillId="7" borderId="63" xfId="0" applyNumberFormat="1" applyFont="1" applyFill="1" applyBorder="1" applyAlignment="1">
      <alignment vertical="center"/>
    </xf>
    <xf numFmtId="0" fontId="22" fillId="5" borderId="42" xfId="0" applyFont="1" applyFill="1" applyBorder="1" applyAlignment="1">
      <alignment horizontal="center" vertical="center"/>
    </xf>
    <xf numFmtId="0" fontId="71" fillId="5" borderId="58" xfId="0" applyFont="1" applyFill="1" applyBorder="1" applyAlignment="1">
      <alignment vertical="center"/>
    </xf>
    <xf numFmtId="9" fontId="71" fillId="7" borderId="9" xfId="4" applyFont="1" applyFill="1" applyBorder="1" applyAlignment="1">
      <alignment horizontal="center" vertical="center"/>
    </xf>
    <xf numFmtId="9" fontId="71" fillId="7" borderId="10" xfId="4" applyFont="1" applyFill="1" applyBorder="1" applyAlignment="1">
      <alignment horizontal="center" vertical="center"/>
    </xf>
    <xf numFmtId="2" fontId="71" fillId="7" borderId="10" xfId="0" applyNumberFormat="1" applyFont="1" applyFill="1" applyBorder="1" applyAlignment="1">
      <alignment horizontal="center" vertical="center"/>
    </xf>
    <xf numFmtId="2" fontId="71" fillId="8" borderId="58" xfId="0" applyNumberFormat="1" applyFont="1" applyFill="1" applyBorder="1" applyAlignment="1">
      <alignment vertical="center"/>
    </xf>
    <xf numFmtId="2" fontId="71" fillId="7" borderId="29" xfId="0" applyNumberFormat="1" applyFont="1" applyFill="1" applyBorder="1" applyAlignment="1">
      <alignment vertical="center"/>
    </xf>
    <xf numFmtId="2" fontId="71" fillId="7" borderId="64" xfId="0" applyNumberFormat="1" applyFont="1" applyFill="1" applyBorder="1" applyAlignment="1">
      <alignment vertical="center"/>
    </xf>
    <xf numFmtId="0" fontId="22" fillId="5" borderId="43" xfId="0" applyFont="1" applyFill="1" applyBorder="1" applyAlignment="1">
      <alignment horizontal="center" vertical="center"/>
    </xf>
    <xf numFmtId="0" fontId="71" fillId="5" borderId="59" xfId="0" applyFont="1" applyFill="1" applyBorder="1" applyAlignment="1">
      <alignment vertical="center"/>
    </xf>
    <xf numFmtId="9" fontId="71" fillId="7" borderId="12" xfId="4" applyFont="1" applyFill="1" applyBorder="1" applyAlignment="1">
      <alignment horizontal="center" vertical="center"/>
    </xf>
    <xf numFmtId="9" fontId="71" fillId="7" borderId="13" xfId="4" applyFont="1" applyFill="1" applyBorder="1" applyAlignment="1">
      <alignment horizontal="center" vertical="center"/>
    </xf>
    <xf numFmtId="2" fontId="71" fillId="7" borderId="13" xfId="0" applyNumberFormat="1" applyFont="1" applyFill="1" applyBorder="1" applyAlignment="1">
      <alignment horizontal="center" vertical="center"/>
    </xf>
    <xf numFmtId="2" fontId="71" fillId="8" borderId="59" xfId="0" applyNumberFormat="1" applyFont="1" applyFill="1" applyBorder="1" applyAlignment="1">
      <alignment vertical="center"/>
    </xf>
    <xf numFmtId="2" fontId="71" fillId="7" borderId="30" xfId="0" applyNumberFormat="1" applyFont="1" applyFill="1" applyBorder="1" applyAlignment="1">
      <alignment vertical="center"/>
    </xf>
    <xf numFmtId="2" fontId="71" fillId="7" borderId="65" xfId="0" applyNumberFormat="1" applyFont="1" applyFill="1" applyBorder="1" applyAlignment="1">
      <alignment vertical="center"/>
    </xf>
    <xf numFmtId="0" fontId="0" fillId="31" borderId="0" xfId="0" applyFont="1" applyFill="1" applyProtection="1"/>
    <xf numFmtId="0" fontId="0" fillId="31" borderId="0" xfId="0" applyFont="1" applyFill="1" applyBorder="1" applyProtection="1"/>
    <xf numFmtId="0" fontId="0" fillId="31" borderId="0" xfId="0" applyFont="1" applyFill="1" applyAlignment="1" applyProtection="1">
      <alignment horizontal="left"/>
    </xf>
    <xf numFmtId="0" fontId="0" fillId="31" borderId="5" xfId="0" applyFont="1" applyFill="1" applyBorder="1" applyAlignment="1" applyProtection="1">
      <alignment horizontal="left" vertical="center"/>
    </xf>
    <xf numFmtId="0" fontId="0" fillId="31" borderId="7" xfId="0" applyFont="1" applyFill="1" applyBorder="1" applyProtection="1"/>
    <xf numFmtId="0" fontId="0" fillId="31" borderId="0" xfId="0" applyFont="1" applyFill="1" applyProtection="1">
      <protection hidden="1"/>
    </xf>
    <xf numFmtId="1" fontId="0" fillId="31" borderId="11" xfId="0" applyNumberFormat="1" applyFont="1" applyFill="1" applyBorder="1" applyAlignment="1" applyProtection="1">
      <alignment horizontal="center"/>
    </xf>
    <xf numFmtId="1" fontId="0" fillId="31" borderId="0" xfId="0" applyNumberFormat="1" applyFont="1" applyFill="1" applyProtection="1"/>
    <xf numFmtId="1" fontId="0" fillId="31" borderId="14" xfId="0" applyNumberFormat="1" applyFont="1" applyFill="1" applyBorder="1" applyAlignment="1" applyProtection="1">
      <alignment horizontal="center"/>
    </xf>
    <xf numFmtId="0" fontId="0" fillId="31" borderId="103" xfId="0" applyFont="1" applyFill="1" applyBorder="1" applyProtection="1"/>
    <xf numFmtId="1" fontId="0" fillId="31" borderId="6" xfId="0" applyNumberFormat="1" applyFont="1" applyFill="1" applyBorder="1" applyProtection="1"/>
    <xf numFmtId="2" fontId="0" fillId="31" borderId="0" xfId="0" applyNumberFormat="1" applyFont="1" applyFill="1" applyBorder="1" applyProtection="1">
      <protection hidden="1"/>
    </xf>
    <xf numFmtId="2" fontId="0" fillId="31" borderId="0" xfId="0" applyNumberFormat="1" applyFont="1" applyFill="1" applyBorder="1" applyProtection="1"/>
    <xf numFmtId="1" fontId="0" fillId="31" borderId="11" xfId="0" applyNumberFormat="1" applyFont="1" applyFill="1" applyBorder="1" applyProtection="1"/>
    <xf numFmtId="1" fontId="0" fillId="31" borderId="14" xfId="0" applyNumberFormat="1" applyFont="1" applyFill="1" applyBorder="1" applyProtection="1"/>
    <xf numFmtId="0" fontId="0" fillId="31" borderId="10" xfId="0" applyFont="1" applyFill="1" applyBorder="1" applyAlignment="1" applyProtection="1">
      <alignment vertical="center"/>
    </xf>
    <xf numFmtId="0" fontId="0" fillId="31" borderId="11" xfId="0" applyFont="1" applyFill="1" applyBorder="1" applyAlignment="1" applyProtection="1">
      <alignment vertical="center"/>
    </xf>
    <xf numFmtId="0" fontId="0" fillId="31" borderId="9" xfId="0" applyFont="1" applyFill="1" applyBorder="1" applyAlignment="1" applyProtection="1">
      <alignment vertical="center"/>
    </xf>
    <xf numFmtId="2" fontId="0" fillId="31" borderId="10" xfId="0" applyNumberFormat="1" applyFont="1" applyFill="1" applyBorder="1" applyProtection="1"/>
    <xf numFmtId="2" fontId="0" fillId="31" borderId="9" xfId="0" applyNumberFormat="1" applyFont="1" applyFill="1" applyBorder="1" applyProtection="1"/>
    <xf numFmtId="2" fontId="0" fillId="31" borderId="11" xfId="0" applyNumberFormat="1" applyFont="1" applyFill="1" applyBorder="1" applyProtection="1"/>
    <xf numFmtId="2" fontId="0" fillId="31" borderId="13" xfId="0" applyNumberFormat="1" applyFont="1" applyFill="1" applyBorder="1" applyProtection="1"/>
    <xf numFmtId="2" fontId="0" fillId="31" borderId="12" xfId="0" applyNumberFormat="1" applyFont="1" applyFill="1" applyBorder="1" applyProtection="1"/>
    <xf numFmtId="2" fontId="0" fillId="31" borderId="14" xfId="0" applyNumberFormat="1" applyFont="1" applyFill="1" applyBorder="1" applyProtection="1"/>
    <xf numFmtId="0" fontId="0" fillId="31" borderId="0" xfId="0" applyFont="1" applyFill="1" applyAlignment="1" applyProtection="1">
      <alignment horizontal="center"/>
    </xf>
    <xf numFmtId="0" fontId="0" fillId="31" borderId="0" xfId="0" applyFont="1" applyFill="1" applyAlignment="1" applyProtection="1">
      <alignment horizontal="right"/>
    </xf>
    <xf numFmtId="0" fontId="0" fillId="35" borderId="57" xfId="0" applyFont="1" applyFill="1" applyBorder="1"/>
    <xf numFmtId="0" fontId="0" fillId="31" borderId="15" xfId="0" applyFont="1" applyFill="1" applyBorder="1" applyAlignment="1">
      <alignment horizontal="left" indent="1"/>
    </xf>
    <xf numFmtId="0" fontId="0" fillId="31" borderId="24" xfId="0" applyFont="1" applyFill="1" applyBorder="1" applyAlignment="1">
      <alignment horizontal="left" indent="1"/>
    </xf>
    <xf numFmtId="167" fontId="0" fillId="31" borderId="24" xfId="0" applyNumberFormat="1" applyFont="1" applyFill="1" applyBorder="1" applyAlignment="1">
      <alignment horizontal="left" indent="1"/>
    </xf>
    <xf numFmtId="0" fontId="32" fillId="31" borderId="24" xfId="0" applyFont="1" applyFill="1" applyBorder="1" applyAlignment="1">
      <alignment horizontal="left" vertical="center" indent="1"/>
    </xf>
    <xf numFmtId="167" fontId="0" fillId="31" borderId="25" xfId="0" applyNumberFormat="1" applyFont="1" applyFill="1" applyBorder="1" applyAlignment="1">
      <alignment horizontal="left" indent="1"/>
    </xf>
    <xf numFmtId="0" fontId="0" fillId="31" borderId="0" xfId="0" applyFont="1" applyFill="1" applyAlignment="1">
      <alignment vertical="center"/>
    </xf>
    <xf numFmtId="1" fontId="0" fillId="31" borderId="0" xfId="0" applyNumberFormat="1" applyFont="1" applyFill="1" applyAlignment="1">
      <alignment vertical="center"/>
    </xf>
    <xf numFmtId="0" fontId="0" fillId="35" borderId="59" xfId="0" applyFont="1" applyFill="1" applyBorder="1" applyAlignment="1">
      <alignment vertical="center"/>
    </xf>
    <xf numFmtId="167" fontId="0" fillId="31" borderId="0" xfId="0" applyNumberFormat="1" applyFont="1" applyFill="1" applyAlignment="1">
      <alignment vertical="center"/>
    </xf>
    <xf numFmtId="0" fontId="0" fillId="31" borderId="0" xfId="0" applyFont="1" applyFill="1" applyBorder="1" applyAlignment="1">
      <alignment horizontal="center" vertical="center"/>
    </xf>
    <xf numFmtId="1" fontId="0" fillId="31" borderId="0" xfId="0" applyNumberFormat="1" applyFont="1" applyFill="1" applyBorder="1" applyAlignment="1">
      <alignment vertical="center"/>
    </xf>
    <xf numFmtId="0" fontId="0" fillId="35" borderId="57" xfId="0" applyFont="1" applyFill="1" applyBorder="1" applyAlignment="1">
      <alignment vertical="center"/>
    </xf>
    <xf numFmtId="0" fontId="0" fillId="31" borderId="0" xfId="0" applyFont="1" applyFill="1" applyBorder="1" applyAlignment="1">
      <alignment vertical="center"/>
    </xf>
    <xf numFmtId="0" fontId="88" fillId="4" borderId="5" xfId="1" applyFont="1" applyFill="1" applyBorder="1" applyAlignment="1" applyProtection="1">
      <alignment horizontal="center" vertical="center" wrapText="1"/>
    </xf>
    <xf numFmtId="0" fontId="0" fillId="35" borderId="58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/>
    </xf>
    <xf numFmtId="0" fontId="44" fillId="0" borderId="0" xfId="1" applyFont="1" applyFill="1" applyBorder="1" applyAlignment="1" applyProtection="1">
      <alignment horizontal="center" vertical="center" wrapText="1"/>
      <protection locked="0"/>
    </xf>
    <xf numFmtId="0" fontId="0" fillId="35" borderId="0" xfId="0" applyFont="1" applyFill="1" applyBorder="1" applyAlignment="1">
      <alignment vertical="center"/>
    </xf>
    <xf numFmtId="167" fontId="0" fillId="31" borderId="0" xfId="0" applyNumberFormat="1" applyFont="1" applyFill="1" applyBorder="1" applyAlignment="1">
      <alignment vertical="center"/>
    </xf>
    <xf numFmtId="0" fontId="0" fillId="31" borderId="0" xfId="0" applyFont="1" applyFill="1" applyAlignment="1">
      <alignment horizontal="center" vertical="center"/>
    </xf>
    <xf numFmtId="0" fontId="0" fillId="31" borderId="8" xfId="0" applyFont="1" applyFill="1" applyBorder="1" applyAlignment="1">
      <alignment vertical="center"/>
    </xf>
    <xf numFmtId="1" fontId="0" fillId="31" borderId="8" xfId="0" applyNumberFormat="1" applyFont="1" applyFill="1" applyBorder="1" applyAlignment="1">
      <alignment vertical="center"/>
    </xf>
    <xf numFmtId="0" fontId="0" fillId="31" borderId="8" xfId="0" applyFont="1" applyFill="1" applyBorder="1" applyAlignment="1">
      <alignment horizontal="center" vertical="center"/>
    </xf>
    <xf numFmtId="1" fontId="0" fillId="31" borderId="8" xfId="0" applyNumberFormat="1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vertical="center"/>
    </xf>
    <xf numFmtId="0" fontId="0" fillId="31" borderId="31" xfId="0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vertical="center"/>
    </xf>
    <xf numFmtId="167" fontId="0" fillId="31" borderId="6" xfId="0" applyNumberFormat="1" applyFont="1" applyFill="1" applyBorder="1" applyAlignment="1">
      <alignment vertical="center"/>
    </xf>
    <xf numFmtId="0" fontId="0" fillId="31" borderId="10" xfId="0" applyFont="1" applyFill="1" applyBorder="1" applyAlignment="1">
      <alignment vertical="center"/>
    </xf>
    <xf numFmtId="0" fontId="0" fillId="31" borderId="10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vertical="center"/>
    </xf>
    <xf numFmtId="0" fontId="0" fillId="31" borderId="29" xfId="0" applyFont="1" applyFill="1" applyBorder="1" applyAlignment="1">
      <alignment vertical="center"/>
    </xf>
    <xf numFmtId="167" fontId="0" fillId="31" borderId="10" xfId="0" applyNumberFormat="1" applyFont="1" applyFill="1" applyBorder="1" applyAlignment="1">
      <alignment vertical="center"/>
    </xf>
    <xf numFmtId="167" fontId="0" fillId="31" borderId="11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vertical="center"/>
    </xf>
    <xf numFmtId="0" fontId="0" fillId="31" borderId="13" xfId="0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vertical="center"/>
    </xf>
    <xf numFmtId="167" fontId="0" fillId="31" borderId="13" xfId="0" applyNumberFormat="1" applyFont="1" applyFill="1" applyBorder="1" applyAlignment="1">
      <alignment vertical="center"/>
    </xf>
    <xf numFmtId="167" fontId="0" fillId="31" borderId="14" xfId="0" applyNumberFormat="1" applyFont="1" applyFill="1" applyBorder="1" applyAlignment="1">
      <alignment vertical="center"/>
    </xf>
    <xf numFmtId="0" fontId="0" fillId="31" borderId="6" xfId="0" applyFont="1" applyFill="1" applyBorder="1" applyAlignment="1">
      <alignment horizontal="center" vertical="center"/>
    </xf>
    <xf numFmtId="1" fontId="0" fillId="31" borderId="10" xfId="0" applyNumberFormat="1" applyFont="1" applyFill="1" applyBorder="1" applyAlignment="1">
      <alignment vertical="center"/>
    </xf>
    <xf numFmtId="0" fontId="0" fillId="31" borderId="11" xfId="0" applyFont="1" applyFill="1" applyBorder="1" applyAlignment="1">
      <alignment horizontal="center" vertical="center"/>
    </xf>
    <xf numFmtId="1" fontId="0" fillId="31" borderId="66" xfId="0" applyNumberFormat="1" applyFont="1" applyFill="1" applyBorder="1" applyAlignment="1">
      <alignment vertical="center"/>
    </xf>
    <xf numFmtId="1" fontId="0" fillId="31" borderId="13" xfId="0" applyNumberFormat="1" applyFont="1" applyFill="1" applyBorder="1" applyAlignment="1">
      <alignment horizontal="center" vertical="center"/>
    </xf>
    <xf numFmtId="167" fontId="0" fillId="31" borderId="13" xfId="0" applyNumberFormat="1" applyFont="1" applyFill="1" applyBorder="1" applyAlignment="1">
      <alignment horizontal="center" vertical="center"/>
    </xf>
    <xf numFmtId="167" fontId="0" fillId="31" borderId="14" xfId="0" applyNumberFormat="1" applyFont="1" applyFill="1" applyBorder="1" applyAlignment="1">
      <alignment horizontal="center" vertical="center"/>
    </xf>
    <xf numFmtId="1" fontId="0" fillId="31" borderId="0" xfId="0" applyNumberFormat="1" applyFont="1" applyFill="1" applyAlignment="1">
      <alignment horizontal="center" vertical="center"/>
    </xf>
    <xf numFmtId="1" fontId="0" fillId="31" borderId="1" xfId="0" applyNumberFormat="1" applyFont="1" applyFill="1" applyBorder="1" applyAlignment="1">
      <alignment vertical="center"/>
    </xf>
    <xf numFmtId="167" fontId="0" fillId="31" borderId="8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vertical="center"/>
    </xf>
    <xf numFmtId="0" fontId="0" fillId="31" borderId="35" xfId="0" applyFont="1" applyFill="1" applyBorder="1" applyAlignment="1">
      <alignment vertical="center"/>
    </xf>
    <xf numFmtId="1" fontId="0" fillId="31" borderId="29" xfId="0" applyNumberFormat="1" applyFont="1" applyFill="1" applyBorder="1" applyAlignment="1">
      <alignment horizontal="center" vertical="center"/>
    </xf>
    <xf numFmtId="167" fontId="0" fillId="31" borderId="10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vertical="center"/>
    </xf>
    <xf numFmtId="1" fontId="0" fillId="31" borderId="2" xfId="0" applyNumberFormat="1" applyFont="1" applyFill="1" applyBorder="1" applyAlignment="1">
      <alignment vertical="center"/>
    </xf>
    <xf numFmtId="1" fontId="0" fillId="31" borderId="30" xfId="0" applyNumberFormat="1" applyFont="1" applyFill="1" applyBorder="1" applyAlignment="1">
      <alignment horizontal="center" vertical="center"/>
    </xf>
    <xf numFmtId="1" fontId="0" fillId="31" borderId="34" xfId="0" applyNumberFormat="1" applyFont="1" applyFill="1" applyBorder="1" applyAlignment="1">
      <alignment horizontal="center" vertical="center"/>
    </xf>
    <xf numFmtId="167" fontId="0" fillId="31" borderId="31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horizontal="center" vertical="center"/>
    </xf>
    <xf numFmtId="0" fontId="0" fillId="31" borderId="31" xfId="0" applyFont="1" applyFill="1" applyBorder="1" applyAlignment="1">
      <alignment horizontal="center" vertical="center"/>
    </xf>
    <xf numFmtId="167" fontId="0" fillId="31" borderId="7" xfId="0" applyNumberFormat="1" applyFont="1" applyFill="1" applyBorder="1" applyAlignment="1">
      <alignment horizontal="center" vertical="center"/>
    </xf>
    <xf numFmtId="167" fontId="0" fillId="31" borderId="34" xfId="0" applyNumberFormat="1" applyFont="1" applyFill="1" applyBorder="1" applyAlignment="1">
      <alignment horizontal="center" vertical="center"/>
    </xf>
    <xf numFmtId="167" fontId="0" fillId="31" borderId="6" xfId="0" applyNumberFormat="1" applyFont="1" applyFill="1" applyBorder="1" applyAlignment="1">
      <alignment horizontal="center" vertical="center"/>
    </xf>
    <xf numFmtId="1" fontId="0" fillId="31" borderId="35" xfId="0" applyNumberFormat="1" applyFont="1" applyFill="1" applyBorder="1" applyAlignment="1">
      <alignment horizontal="center" vertical="center"/>
    </xf>
    <xf numFmtId="167" fontId="0" fillId="31" borderId="29" xfId="0" applyNumberFormat="1" applyFont="1" applyFill="1" applyBorder="1" applyAlignment="1">
      <alignment horizontal="center" vertical="center"/>
    </xf>
    <xf numFmtId="0" fontId="0" fillId="31" borderId="35" xfId="0" applyFont="1" applyFill="1" applyBorder="1" applyAlignment="1">
      <alignment horizontal="center" vertical="center"/>
    </xf>
    <xf numFmtId="0" fontId="0" fillId="31" borderId="29" xfId="0" applyFont="1" applyFill="1" applyBorder="1" applyAlignment="1">
      <alignment horizontal="center" vertical="center"/>
    </xf>
    <xf numFmtId="167" fontId="0" fillId="31" borderId="9" xfId="0" applyNumberFormat="1" applyFont="1" applyFill="1" applyBorder="1" applyAlignment="1">
      <alignment horizontal="center" vertical="center"/>
    </xf>
    <xf numFmtId="167" fontId="0" fillId="31" borderId="35" xfId="0" applyNumberFormat="1" applyFont="1" applyFill="1" applyBorder="1" applyAlignment="1">
      <alignment horizontal="center" vertical="center"/>
    </xf>
    <xf numFmtId="167" fontId="0" fillId="31" borderId="11" xfId="0" applyNumberFormat="1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vertical="center"/>
    </xf>
    <xf numFmtId="1" fontId="0" fillId="31" borderId="45" xfId="0" applyNumberFormat="1" applyFont="1" applyFill="1" applyBorder="1" applyAlignment="1">
      <alignment vertical="center"/>
    </xf>
    <xf numFmtId="1" fontId="0" fillId="31" borderId="68" xfId="0" applyNumberFormat="1" applyFont="1" applyFill="1" applyBorder="1" applyAlignment="1">
      <alignment horizontal="center" vertical="center"/>
    </xf>
    <xf numFmtId="1" fontId="0" fillId="31" borderId="50" xfId="0" applyNumberFormat="1" applyFont="1" applyFill="1" applyBorder="1" applyAlignment="1">
      <alignment horizontal="center" vertical="center"/>
    </xf>
    <xf numFmtId="167" fontId="0" fillId="31" borderId="68" xfId="0" applyNumberFormat="1" applyFont="1" applyFill="1" applyBorder="1" applyAlignment="1">
      <alignment horizontal="center" vertical="center"/>
    </xf>
    <xf numFmtId="0" fontId="0" fillId="31" borderId="45" xfId="0" applyFont="1" applyFill="1" applyBorder="1" applyAlignment="1">
      <alignment horizontal="center" vertical="center"/>
    </xf>
    <xf numFmtId="0" fontId="0" fillId="31" borderId="69" xfId="0" applyFont="1" applyFill="1" applyBorder="1" applyAlignment="1">
      <alignment horizontal="center" vertical="center"/>
    </xf>
    <xf numFmtId="0" fontId="0" fillId="31" borderId="68" xfId="0" applyFont="1" applyFill="1" applyBorder="1" applyAlignment="1">
      <alignment horizontal="center" vertical="center"/>
    </xf>
    <xf numFmtId="167" fontId="0" fillId="31" borderId="45" xfId="0" applyNumberFormat="1" applyFont="1" applyFill="1" applyBorder="1" applyAlignment="1">
      <alignment horizontal="center" vertical="center"/>
    </xf>
    <xf numFmtId="167" fontId="0" fillId="31" borderId="103" xfId="0" applyNumberFormat="1" applyFont="1" applyFill="1" applyBorder="1" applyAlignment="1">
      <alignment horizontal="center" vertical="center"/>
    </xf>
    <xf numFmtId="167" fontId="0" fillId="31" borderId="69" xfId="0" applyNumberFormat="1" applyFont="1" applyFill="1" applyBorder="1" applyAlignment="1">
      <alignment horizontal="center" vertical="center"/>
    </xf>
    <xf numFmtId="167" fontId="0" fillId="31" borderId="67" xfId="0" applyNumberFormat="1" applyFont="1" applyFill="1" applyBorder="1" applyAlignment="1">
      <alignment horizontal="center" vertical="center"/>
    </xf>
    <xf numFmtId="0" fontId="0" fillId="31" borderId="34" xfId="0" applyFont="1" applyFill="1" applyBorder="1" applyAlignment="1">
      <alignment vertical="center"/>
    </xf>
    <xf numFmtId="167" fontId="0" fillId="31" borderId="41" xfId="0" applyNumberFormat="1" applyFont="1" applyFill="1" applyBorder="1" applyAlignment="1">
      <alignment horizontal="center" vertical="center"/>
    </xf>
    <xf numFmtId="167" fontId="0" fillId="31" borderId="30" xfId="0" applyNumberFormat="1" applyFont="1" applyFill="1" applyBorder="1" applyAlignment="1">
      <alignment horizontal="center" vertical="center"/>
    </xf>
    <xf numFmtId="167" fontId="0" fillId="31" borderId="43" xfId="0" applyNumberFormat="1" applyFont="1" applyFill="1" applyBorder="1" applyAlignment="1">
      <alignment horizontal="center" vertical="center"/>
    </xf>
    <xf numFmtId="167" fontId="0" fillId="31" borderId="12" xfId="0" applyNumberFormat="1" applyFont="1" applyFill="1" applyBorder="1" applyAlignment="1">
      <alignment horizontal="center" vertical="center"/>
    </xf>
    <xf numFmtId="167" fontId="0" fillId="31" borderId="36" xfId="0" applyNumberFormat="1" applyFont="1" applyFill="1" applyBorder="1" applyAlignment="1">
      <alignment horizontal="center" vertical="center"/>
    </xf>
    <xf numFmtId="167" fontId="0" fillId="31" borderId="0" xfId="0" applyNumberFormat="1" applyFont="1" applyFill="1" applyAlignment="1">
      <alignment horizontal="center" vertical="center"/>
    </xf>
    <xf numFmtId="167" fontId="0" fillId="31" borderId="24" xfId="0" applyNumberFormat="1" applyFont="1" applyFill="1" applyBorder="1" applyAlignment="1">
      <alignment horizontal="center" vertical="center"/>
    </xf>
    <xf numFmtId="167" fontId="0" fillId="31" borderId="42" xfId="0" applyNumberFormat="1" applyFont="1" applyFill="1" applyBorder="1" applyAlignment="1">
      <alignment horizontal="center" vertical="center"/>
    </xf>
    <xf numFmtId="0" fontId="0" fillId="31" borderId="36" xfId="0" applyFont="1" applyFill="1" applyBorder="1" applyAlignment="1">
      <alignment vertical="center"/>
    </xf>
    <xf numFmtId="167" fontId="0" fillId="31" borderId="0" xfId="0" applyNumberFormat="1" applyFont="1" applyFill="1"/>
    <xf numFmtId="0" fontId="0" fillId="31" borderId="0" xfId="0" applyFont="1" applyFill="1" applyAlignment="1">
      <alignment horizontal="left"/>
    </xf>
    <xf numFmtId="169" fontId="41" fillId="14" borderId="15" xfId="2" applyNumberFormat="1" applyFont="1" applyFill="1" applyBorder="1" applyAlignment="1" applyProtection="1">
      <alignment vertical="center"/>
    </xf>
    <xf numFmtId="169" fontId="103" fillId="14" borderId="24" xfId="2" applyNumberFormat="1" applyFont="1" applyFill="1" applyBorder="1" applyAlignment="1" applyProtection="1">
      <alignment vertical="center"/>
    </xf>
    <xf numFmtId="169" fontId="41" fillId="20" borderId="15" xfId="2" applyNumberFormat="1" applyFont="1" applyFill="1" applyBorder="1" applyAlignment="1" applyProtection="1">
      <alignment vertical="center"/>
    </xf>
    <xf numFmtId="169" fontId="41" fillId="20" borderId="24" xfId="2" applyNumberFormat="1" applyFont="1" applyFill="1" applyBorder="1" applyAlignment="1" applyProtection="1">
      <alignment vertical="center"/>
    </xf>
    <xf numFmtId="169" fontId="41" fillId="20" borderId="25" xfId="2" applyNumberFormat="1" applyFont="1" applyFill="1" applyBorder="1" applyAlignment="1" applyProtection="1">
      <alignment vertical="center"/>
    </xf>
    <xf numFmtId="169" fontId="103" fillId="20" borderId="24" xfId="2" applyNumberFormat="1" applyFont="1" applyFill="1" applyBorder="1" applyAlignment="1" applyProtection="1">
      <alignment vertical="center"/>
    </xf>
    <xf numFmtId="0" fontId="10" fillId="3" borderId="51" xfId="0" applyFont="1" applyFill="1" applyBorder="1" applyAlignment="1" applyProtection="1">
      <alignment horizontal="center" vertical="center"/>
    </xf>
    <xf numFmtId="1" fontId="10" fillId="6" borderId="61" xfId="0" applyNumberFormat="1" applyFont="1" applyFill="1" applyBorder="1" applyAlignment="1" applyProtection="1">
      <alignment horizontal="center" vertical="center"/>
    </xf>
    <xf numFmtId="1" fontId="10" fillId="2" borderId="41" xfId="0" applyNumberFormat="1" applyFont="1" applyFill="1" applyBorder="1" applyAlignment="1" applyProtection="1">
      <alignment horizontal="center" vertical="center"/>
      <protection locked="0"/>
    </xf>
    <xf numFmtId="1" fontId="10" fillId="2" borderId="41" xfId="0" applyNumberFormat="1" applyFont="1" applyFill="1" applyBorder="1" applyAlignment="1" applyProtection="1">
      <alignment horizontal="center" vertical="center"/>
    </xf>
    <xf numFmtId="1" fontId="10" fillId="2" borderId="42" xfId="0" applyNumberFormat="1" applyFont="1" applyFill="1" applyBorder="1" applyAlignment="1" applyProtection="1">
      <alignment horizontal="center" vertical="center"/>
      <protection locked="0"/>
    </xf>
    <xf numFmtId="1" fontId="10" fillId="2" borderId="58" xfId="0" applyNumberFormat="1" applyFont="1" applyFill="1" applyBorder="1" applyAlignment="1" applyProtection="1">
      <alignment horizontal="center" vertical="center"/>
    </xf>
    <xf numFmtId="1" fontId="10" fillId="2" borderId="58" xfId="0" applyNumberFormat="1" applyFont="1" applyFill="1" applyBorder="1" applyAlignment="1" applyProtection="1">
      <alignment horizontal="center" vertical="center"/>
      <protection locked="0"/>
    </xf>
    <xf numFmtId="1" fontId="10" fillId="2" borderId="42" xfId="0" applyNumberFormat="1" applyFont="1" applyFill="1" applyBorder="1" applyAlignment="1" applyProtection="1">
      <alignment horizontal="center" vertical="center"/>
    </xf>
    <xf numFmtId="0" fontId="10" fillId="3" borderId="59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center" vertical="center"/>
      <protection locked="0"/>
    </xf>
    <xf numFmtId="1" fontId="10" fillId="2" borderId="43" xfId="0" applyNumberFormat="1" applyFont="1" applyFill="1" applyBorder="1" applyAlignment="1" applyProtection="1">
      <alignment horizontal="center" vertical="center"/>
    </xf>
    <xf numFmtId="0" fontId="41" fillId="14" borderId="15" xfId="0" applyFont="1" applyFill="1" applyBorder="1" applyAlignment="1" applyProtection="1">
      <alignment vertical="center"/>
    </xf>
    <xf numFmtId="0" fontId="41" fillId="20" borderId="15" xfId="0" applyFont="1" applyFill="1" applyBorder="1" applyAlignment="1" applyProtection="1">
      <alignment vertical="center"/>
    </xf>
    <xf numFmtId="0" fontId="41" fillId="20" borderId="24" xfId="0" applyFont="1" applyFill="1" applyBorder="1" applyAlignment="1" applyProtection="1">
      <alignment vertical="center"/>
    </xf>
    <xf numFmtId="0" fontId="41" fillId="20" borderId="25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10" fillId="16" borderId="0" xfId="0" applyFont="1" applyFill="1" applyBorder="1" applyAlignment="1" applyProtection="1">
      <alignment vertical="center"/>
    </xf>
    <xf numFmtId="0" fontId="10" fillId="3" borderId="41" xfId="0" applyFont="1" applyFill="1" applyBorder="1" applyAlignment="1" applyProtection="1">
      <alignment horizontal="center" vertical="center"/>
    </xf>
    <xf numFmtId="0" fontId="10" fillId="3" borderId="44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 vertical="center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42" xfId="0" applyFont="1" applyFill="1" applyBorder="1" applyAlignment="1" applyProtection="1">
      <alignment horizontal="center" vertical="center"/>
    </xf>
    <xf numFmtId="0" fontId="10" fillId="4" borderId="0" xfId="0" applyFont="1" applyFill="1" applyAlignment="1" applyProtection="1">
      <alignment horizontal="left" vertical="center"/>
      <protection locked="0"/>
    </xf>
    <xf numFmtId="0" fontId="10" fillId="14" borderId="10" xfId="0" applyFont="1" applyFill="1" applyBorder="1" applyAlignment="1" applyProtection="1">
      <alignment horizontal="left" vertical="center"/>
      <protection locked="0"/>
    </xf>
    <xf numFmtId="0" fontId="10" fillId="14" borderId="42" xfId="0" applyFont="1" applyFill="1" applyBorder="1" applyAlignment="1" applyProtection="1">
      <alignment horizontal="center" vertical="center"/>
      <protection locked="0"/>
    </xf>
    <xf numFmtId="0" fontId="10" fillId="16" borderId="53" xfId="0" applyFont="1" applyFill="1" applyBorder="1" applyAlignment="1" applyProtection="1">
      <alignment horizontal="center" vertical="center"/>
    </xf>
    <xf numFmtId="0" fontId="10" fillId="3" borderId="104" xfId="0" applyFont="1" applyFill="1" applyBorder="1" applyAlignment="1" applyProtection="1">
      <alignment horizontal="center" vertical="center"/>
    </xf>
    <xf numFmtId="0" fontId="10" fillId="3" borderId="43" xfId="0" applyFont="1" applyFill="1" applyBorder="1" applyAlignment="1" applyProtection="1">
      <alignment horizontal="center" vertical="center"/>
    </xf>
    <xf numFmtId="0" fontId="10" fillId="3" borderId="42" xfId="0" applyFont="1" applyFill="1" applyBorder="1" applyAlignment="1" applyProtection="1">
      <alignment horizontal="center"/>
    </xf>
    <xf numFmtId="0" fontId="10" fillId="2" borderId="42" xfId="0" applyFont="1" applyFill="1" applyBorder="1" applyAlignment="1" applyProtection="1">
      <alignment horizontal="center"/>
    </xf>
    <xf numFmtId="0" fontId="10" fillId="2" borderId="43" xfId="0" applyFont="1" applyFill="1" applyBorder="1" applyAlignment="1" applyProtection="1">
      <alignment horizontal="center" vertical="center"/>
    </xf>
    <xf numFmtId="0" fontId="41" fillId="20" borderId="27" xfId="0" applyFont="1" applyFill="1" applyBorder="1" applyAlignment="1" applyProtection="1">
      <alignment vertical="center"/>
    </xf>
    <xf numFmtId="0" fontId="10" fillId="16" borderId="0" xfId="0" applyFont="1" applyFill="1" applyBorder="1" applyAlignment="1" applyProtection="1">
      <alignment horizontal="center" vertical="center" wrapText="1"/>
    </xf>
    <xf numFmtId="0" fontId="10" fillId="3" borderId="35" xfId="0" applyFont="1" applyFill="1" applyBorder="1" applyAlignment="1" applyProtection="1">
      <alignment horizontal="center" vertical="center"/>
    </xf>
    <xf numFmtId="0" fontId="10" fillId="14" borderId="10" xfId="0" applyFont="1" applyFill="1" applyBorder="1" applyAlignment="1" applyProtection="1">
      <alignment horizontal="center" vertical="center"/>
      <protection locked="0"/>
    </xf>
    <xf numFmtId="0" fontId="10" fillId="14" borderId="45" xfId="0" applyFont="1" applyFill="1" applyBorder="1" applyAlignment="1" applyProtection="1">
      <alignment horizontal="center" vertical="center"/>
    </xf>
    <xf numFmtId="0" fontId="10" fillId="14" borderId="45" xfId="0" applyFont="1" applyFill="1" applyBorder="1" applyAlignment="1" applyProtection="1">
      <alignment horizontal="center" vertical="center"/>
      <protection locked="0"/>
    </xf>
    <xf numFmtId="0" fontId="10" fillId="14" borderId="54" xfId="0" applyFont="1" applyFill="1" applyBorder="1" applyAlignment="1" applyProtection="1">
      <alignment horizontal="center" vertical="center"/>
      <protection locked="0"/>
    </xf>
    <xf numFmtId="0" fontId="10" fillId="3" borderId="69" xfId="0" applyFont="1" applyFill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vertical="center"/>
    </xf>
    <xf numFmtId="169" fontId="41" fillId="14" borderId="25" xfId="2" applyNumberFormat="1" applyFont="1" applyFill="1" applyBorder="1" applyAlignment="1" applyProtection="1">
      <alignment vertical="center"/>
    </xf>
    <xf numFmtId="169" fontId="41" fillId="20" borderId="15" xfId="0" applyNumberFormat="1" applyFont="1" applyFill="1" applyBorder="1" applyAlignment="1" applyProtection="1">
      <alignment vertical="center"/>
    </xf>
    <xf numFmtId="0" fontId="10" fillId="3" borderId="43" xfId="0" applyFont="1" applyFill="1" applyBorder="1" applyAlignment="1" applyProtection="1">
      <alignment horizontal="center"/>
    </xf>
    <xf numFmtId="0" fontId="10" fillId="6" borderId="0" xfId="0" applyFont="1" applyFill="1" applyBorder="1" applyProtection="1"/>
    <xf numFmtId="0" fontId="10" fillId="16" borderId="61" xfId="0" applyFont="1" applyFill="1" applyBorder="1" applyAlignment="1" applyProtection="1">
      <alignment vertical="center"/>
    </xf>
    <xf numFmtId="0" fontId="10" fillId="18" borderId="0" xfId="0" applyFont="1" applyFill="1" applyBorder="1" applyAlignment="1" applyProtection="1">
      <alignment horizontal="center" vertical="center"/>
    </xf>
    <xf numFmtId="0" fontId="10" fillId="2" borderId="44" xfId="0" applyFont="1" applyFill="1" applyBorder="1" applyAlignment="1" applyProtection="1">
      <alignment horizontal="center" vertical="center"/>
    </xf>
    <xf numFmtId="0" fontId="10" fillId="16" borderId="61" xfId="0" applyFont="1" applyFill="1" applyBorder="1" applyAlignment="1" applyProtection="1"/>
    <xf numFmtId="0" fontId="10" fillId="2" borderId="44" xfId="0" applyFont="1" applyFill="1" applyBorder="1" applyAlignment="1" applyProtection="1">
      <alignment horizontal="center"/>
    </xf>
    <xf numFmtId="0" fontId="10" fillId="18" borderId="0" xfId="0" applyFont="1" applyFill="1" applyBorder="1" applyAlignment="1" applyProtection="1">
      <alignment horizontal="center"/>
    </xf>
    <xf numFmtId="0" fontId="10" fillId="2" borderId="54" xfId="0" applyFont="1" applyFill="1" applyBorder="1" applyAlignment="1" applyProtection="1">
      <alignment horizontal="center" vertical="center"/>
    </xf>
    <xf numFmtId="0" fontId="10" fillId="2" borderId="104" xfId="0" applyFont="1" applyFill="1" applyBorder="1" applyAlignment="1" applyProtection="1">
      <alignment horizontal="center" vertical="center"/>
    </xf>
    <xf numFmtId="0" fontId="10" fillId="9" borderId="54" xfId="0" applyFont="1" applyFill="1" applyBorder="1" applyAlignment="1" applyProtection="1">
      <alignment horizontal="center" vertical="center"/>
    </xf>
    <xf numFmtId="0" fontId="104" fillId="0" borderId="0" xfId="0" applyFont="1" applyFill="1" applyBorder="1" applyAlignment="1" applyProtection="1">
      <alignment vertical="center"/>
    </xf>
    <xf numFmtId="0" fontId="74" fillId="0" borderId="0" xfId="0" applyFont="1" applyFill="1" applyBorder="1" applyAlignment="1" applyProtection="1">
      <alignment horizontal="center" vertical="center"/>
    </xf>
    <xf numFmtId="0" fontId="104" fillId="20" borderId="39" xfId="0" applyFont="1" applyFill="1" applyBorder="1" applyAlignment="1" applyProtection="1">
      <alignment vertical="center"/>
    </xf>
    <xf numFmtId="0" fontId="104" fillId="20" borderId="40" xfId="0" applyFont="1" applyFill="1" applyBorder="1" applyAlignment="1" applyProtection="1">
      <alignment vertical="center"/>
    </xf>
    <xf numFmtId="0" fontId="47" fillId="20" borderId="15" xfId="0" applyFont="1" applyFill="1" applyBorder="1" applyAlignment="1" applyProtection="1">
      <alignment vertical="center"/>
    </xf>
    <xf numFmtId="0" fontId="47" fillId="20" borderId="24" xfId="0" applyFont="1" applyFill="1" applyBorder="1" applyAlignment="1" applyProtection="1">
      <alignment vertical="center"/>
    </xf>
    <xf numFmtId="0" fontId="47" fillId="20" borderId="25" xfId="0" applyFont="1" applyFill="1" applyBorder="1" applyAlignment="1" applyProtection="1">
      <alignment vertical="center"/>
    </xf>
    <xf numFmtId="169" fontId="103" fillId="0" borderId="0" xfId="2" applyNumberFormat="1" applyFont="1" applyFill="1" applyBorder="1" applyAlignment="1" applyProtection="1">
      <alignment vertical="center"/>
    </xf>
    <xf numFmtId="0" fontId="104" fillId="20" borderId="61" xfId="0" applyFont="1" applyFill="1" applyBorder="1" applyAlignment="1" applyProtection="1">
      <alignment vertical="center"/>
    </xf>
    <xf numFmtId="0" fontId="104" fillId="20" borderId="55" xfId="0" applyFont="1" applyFill="1" applyBorder="1" applyAlignment="1" applyProtection="1">
      <alignment vertical="center"/>
    </xf>
    <xf numFmtId="0" fontId="104" fillId="20" borderId="53" xfId="0" applyFont="1" applyFill="1" applyBorder="1" applyAlignment="1" applyProtection="1">
      <alignment vertical="center"/>
    </xf>
    <xf numFmtId="0" fontId="104" fillId="20" borderId="46" xfId="0" applyFont="1" applyFill="1" applyBorder="1" applyAlignment="1" applyProtection="1">
      <alignment vertical="center"/>
    </xf>
    <xf numFmtId="0" fontId="10" fillId="3" borderId="102" xfId="0" applyFont="1" applyFill="1" applyBorder="1" applyAlignment="1" applyProtection="1">
      <alignment horizontal="center" vertical="center"/>
    </xf>
    <xf numFmtId="0" fontId="86" fillId="22" borderId="118" xfId="3" applyFont="1" applyFill="1" applyBorder="1" applyAlignment="1" applyProtection="1">
      <alignment horizontal="center" vertical="center" wrapText="1"/>
    </xf>
    <xf numFmtId="0" fontId="86" fillId="22" borderId="118" xfId="3" applyFont="1" applyFill="1" applyBorder="1" applyAlignment="1" applyProtection="1">
      <alignment horizontal="center" vertical="center"/>
    </xf>
    <xf numFmtId="0" fontId="86" fillId="22" borderId="105" xfId="3" applyFont="1" applyFill="1" applyBorder="1" applyAlignment="1" applyProtection="1">
      <alignment horizontal="center" vertical="center"/>
    </xf>
    <xf numFmtId="0" fontId="0" fillId="33" borderId="0" xfId="0" applyFont="1" applyFill="1"/>
    <xf numFmtId="0" fontId="0" fillId="33" borderId="0" xfId="0" applyFont="1" applyFill="1" applyBorder="1"/>
    <xf numFmtId="0" fontId="105" fillId="33" borderId="110" xfId="0" applyFont="1" applyFill="1" applyBorder="1"/>
    <xf numFmtId="0" fontId="107" fillId="33" borderId="73" xfId="0" applyFont="1" applyFill="1" applyBorder="1"/>
    <xf numFmtId="0" fontId="0" fillId="33" borderId="94" xfId="0" applyFont="1" applyFill="1" applyBorder="1"/>
    <xf numFmtId="0" fontId="0" fillId="33" borderId="95" xfId="0" applyFont="1" applyFill="1" applyBorder="1" applyAlignment="1">
      <alignment horizontal="center"/>
    </xf>
    <xf numFmtId="0" fontId="0" fillId="33" borderId="96" xfId="0" applyFont="1" applyFill="1" applyBorder="1"/>
    <xf numFmtId="0" fontId="0" fillId="33" borderId="97" xfId="0" applyFont="1" applyFill="1" applyBorder="1"/>
    <xf numFmtId="0" fontId="108" fillId="33" borderId="0" xfId="3" applyFont="1" applyFill="1" applyBorder="1" applyAlignment="1" applyProtection="1"/>
    <xf numFmtId="0" fontId="107" fillId="33" borderId="0" xfId="3" applyFont="1" applyFill="1" applyBorder="1" applyAlignment="1" applyProtection="1"/>
    <xf numFmtId="0" fontId="0" fillId="33" borderId="98" xfId="0" applyFont="1" applyFill="1" applyBorder="1"/>
    <xf numFmtId="0" fontId="0" fillId="33" borderId="99" xfId="0" applyFont="1" applyFill="1" applyBorder="1"/>
    <xf numFmtId="0" fontId="0" fillId="33" borderId="100" xfId="0" applyFont="1" applyFill="1" applyBorder="1"/>
    <xf numFmtId="0" fontId="109" fillId="44" borderId="0" xfId="3" applyFont="1" applyFill="1" applyBorder="1" applyAlignment="1" applyProtection="1"/>
    <xf numFmtId="0" fontId="0" fillId="14" borderId="10" xfId="0" applyFont="1" applyFill="1" applyBorder="1" applyAlignment="1" applyProtection="1">
      <alignment horizontal="center" vertical="center"/>
      <protection locked="0"/>
    </xf>
    <xf numFmtId="0" fontId="22" fillId="10" borderId="7" xfId="1" applyFont="1" applyFill="1" applyBorder="1" applyAlignment="1" applyProtection="1">
      <alignment horizontal="left" vertical="center"/>
      <protection locked="0"/>
    </xf>
    <xf numFmtId="0" fontId="22" fillId="10" borderId="9" xfId="1" applyFont="1" applyFill="1" applyBorder="1" applyAlignment="1" applyProtection="1">
      <alignment horizontal="left" vertical="center"/>
      <protection locked="0"/>
    </xf>
    <xf numFmtId="0" fontId="22" fillId="5" borderId="7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</xf>
    <xf numFmtId="0" fontId="22" fillId="5" borderId="9" xfId="1" applyFont="1" applyFill="1" applyBorder="1" applyAlignment="1" applyProtection="1">
      <alignment horizontal="left" vertical="center"/>
      <protection locked="0"/>
    </xf>
    <xf numFmtId="177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Alignment="1" applyProtection="1">
      <alignment horizontal="center" vertical="center" wrapText="1"/>
    </xf>
    <xf numFmtId="175" fontId="6" fillId="0" borderId="0" xfId="0" applyNumberFormat="1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6" fillId="25" borderId="27" xfId="0" applyFont="1" applyFill="1" applyBorder="1" applyAlignment="1" applyProtection="1">
      <alignment horizontal="centerContinuous" vertical="center"/>
    </xf>
    <xf numFmtId="0" fontId="6" fillId="25" borderId="39" xfId="0" applyFont="1" applyFill="1" applyBorder="1" applyAlignment="1" applyProtection="1">
      <alignment horizontal="centerContinuous" vertical="center"/>
    </xf>
    <xf numFmtId="0" fontId="0" fillId="25" borderId="27" xfId="0" applyFont="1" applyFill="1" applyBorder="1" applyAlignment="1" applyProtection="1">
      <alignment horizontal="centerContinuous" vertical="center"/>
    </xf>
    <xf numFmtId="0" fontId="7" fillId="25" borderId="32" xfId="1" applyFont="1" applyFill="1" applyBorder="1" applyAlignment="1" applyProtection="1">
      <alignment horizontal="center" vertical="center" wrapText="1"/>
    </xf>
    <xf numFmtId="0" fontId="5" fillId="11" borderId="17" xfId="1" applyFont="1" applyFill="1" applyBorder="1" applyAlignment="1" applyProtection="1">
      <alignment horizontal="center" vertical="center" wrapText="1"/>
    </xf>
    <xf numFmtId="0" fontId="44" fillId="2" borderId="36" xfId="1" applyFont="1" applyFill="1" applyBorder="1" applyAlignment="1" applyProtection="1">
      <alignment horizontal="center" vertical="center"/>
      <protection locked="0"/>
    </xf>
    <xf numFmtId="0" fontId="110" fillId="31" borderId="0" xfId="3" quotePrefix="1" applyFont="1" applyFill="1" applyAlignment="1" applyProtection="1"/>
    <xf numFmtId="166" fontId="38" fillId="37" borderId="0" xfId="1" applyNumberFormat="1" applyFont="1" applyFill="1" applyBorder="1" applyAlignment="1" applyProtection="1">
      <alignment horizontal="center" vertical="center"/>
    </xf>
    <xf numFmtId="0" fontId="85" fillId="45" borderId="111" xfId="3" applyFont="1" applyFill="1" applyBorder="1" applyAlignment="1" applyProtection="1">
      <alignment vertical="center"/>
    </xf>
    <xf numFmtId="0" fontId="85" fillId="45" borderId="112" xfId="3" applyFont="1" applyFill="1" applyBorder="1" applyAlignment="1" applyProtection="1">
      <alignment vertical="center"/>
    </xf>
    <xf numFmtId="0" fontId="85" fillId="45" borderId="113" xfId="3" applyFont="1" applyFill="1" applyBorder="1" applyAlignment="1" applyProtection="1">
      <alignment vertical="center"/>
    </xf>
    <xf numFmtId="0" fontId="0" fillId="31" borderId="0" xfId="0" applyFont="1" applyFill="1" applyAlignment="1" applyProtection="1">
      <alignment horizontal="center" vertical="center"/>
    </xf>
    <xf numFmtId="0" fontId="0" fillId="39" borderId="77" xfId="0" applyFont="1" applyFill="1" applyBorder="1" applyAlignment="1" applyProtection="1">
      <alignment vertical="center"/>
    </xf>
    <xf numFmtId="0" fontId="0" fillId="39" borderId="78" xfId="0" applyFont="1" applyFill="1" applyBorder="1" applyAlignment="1" applyProtection="1">
      <alignment vertical="center"/>
    </xf>
    <xf numFmtId="0" fontId="0" fillId="39" borderId="79" xfId="0" applyFont="1" applyFill="1" applyBorder="1" applyAlignment="1" applyProtection="1">
      <alignment vertical="center"/>
    </xf>
    <xf numFmtId="0" fontId="36" fillId="2" borderId="29" xfId="0" applyFont="1" applyFill="1" applyBorder="1" applyAlignment="1" applyProtection="1">
      <alignment vertical="center"/>
      <protection locked="0"/>
    </xf>
    <xf numFmtId="0" fontId="10" fillId="16" borderId="24" xfId="0" applyFont="1" applyFill="1" applyBorder="1" applyAlignment="1" applyProtection="1">
      <alignment horizontal="center"/>
    </xf>
    <xf numFmtId="0" fontId="42" fillId="20" borderId="39" xfId="0" applyFont="1" applyFill="1" applyBorder="1" applyAlignment="1" applyProtection="1">
      <alignment horizontal="center" vertical="center" wrapText="1"/>
    </xf>
    <xf numFmtId="0" fontId="42" fillId="20" borderId="27" xfId="0" applyFont="1" applyFill="1" applyBorder="1" applyAlignment="1" applyProtection="1">
      <alignment horizontal="center" vertical="center" wrapText="1"/>
    </xf>
    <xf numFmtId="0" fontId="42" fillId="20" borderId="40" xfId="0" applyFont="1" applyFill="1" applyBorder="1" applyAlignment="1" applyProtection="1">
      <alignment horizontal="center" vertical="center" wrapText="1"/>
    </xf>
    <xf numFmtId="0" fontId="40" fillId="20" borderId="58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/>
    </xf>
    <xf numFmtId="167" fontId="4" fillId="31" borderId="0" xfId="0" applyNumberFormat="1" applyFont="1" applyFill="1" applyProtection="1">
      <protection hidden="1"/>
    </xf>
    <xf numFmtId="0" fontId="23" fillId="31" borderId="0" xfId="0" applyFont="1" applyFill="1" applyBorder="1" applyAlignment="1" applyProtection="1">
      <alignment horizontal="center" vertical="center"/>
      <protection locked="0"/>
    </xf>
    <xf numFmtId="0" fontId="4" fillId="31" borderId="0" xfId="0" applyFont="1" applyFill="1" applyBorder="1" applyProtection="1"/>
    <xf numFmtId="0" fontId="4" fillId="31" borderId="0" xfId="0" applyFont="1" applyFill="1" applyAlignment="1" applyProtection="1">
      <alignment horizontal="center"/>
    </xf>
    <xf numFmtId="2" fontId="71" fillId="7" borderId="7" xfId="0" applyNumberFormat="1" applyFont="1" applyFill="1" applyBorder="1" applyAlignment="1">
      <alignment vertical="center"/>
    </xf>
    <xf numFmtId="2" fontId="71" fillId="7" borderId="9" xfId="0" applyNumberFormat="1" applyFont="1" applyFill="1" applyBorder="1" applyAlignment="1">
      <alignment vertical="center"/>
    </xf>
    <xf numFmtId="2" fontId="71" fillId="7" borderId="12" xfId="0" applyNumberFormat="1" applyFont="1" applyFill="1" applyBorder="1" applyAlignment="1">
      <alignment vertical="center"/>
    </xf>
    <xf numFmtId="1" fontId="22" fillId="2" borderId="36" xfId="1" applyNumberFormat="1" applyFont="1" applyFill="1" applyBorder="1" applyAlignment="1" applyProtection="1">
      <alignment horizontal="center" vertical="center"/>
      <protection locked="0"/>
    </xf>
    <xf numFmtId="1" fontId="22" fillId="2" borderId="14" xfId="1" applyNumberFormat="1" applyFont="1" applyFill="1" applyBorder="1" applyAlignment="1" applyProtection="1">
      <alignment horizontal="center" vertical="center"/>
      <protection locked="0"/>
    </xf>
    <xf numFmtId="2" fontId="17" fillId="20" borderId="60" xfId="0" applyNumberFormat="1" applyFont="1" applyFill="1" applyBorder="1" applyAlignment="1" applyProtection="1">
      <alignment vertical="center"/>
    </xf>
    <xf numFmtId="3" fontId="44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22" fillId="6" borderId="7" xfId="1" applyNumberFormat="1" applyFont="1" applyFill="1" applyBorder="1" applyAlignment="1" applyProtection="1">
      <alignment horizontal="center" vertical="center"/>
    </xf>
    <xf numFmtId="3" fontId="44" fillId="6" borderId="8" xfId="1" applyNumberFormat="1" applyFont="1" applyFill="1" applyBorder="1" applyAlignment="1" applyProtection="1">
      <alignment horizontal="center" vertical="center"/>
    </xf>
    <xf numFmtId="3" fontId="44" fillId="6" borderId="34" xfId="1" applyNumberFormat="1" applyFont="1" applyFill="1" applyBorder="1" applyAlignment="1" applyProtection="1">
      <alignment horizontal="center" vertical="center"/>
    </xf>
    <xf numFmtId="3" fontId="44" fillId="2" borderId="34" xfId="1" applyNumberFormat="1" applyFont="1" applyFill="1" applyBorder="1" applyAlignment="1" applyProtection="1">
      <alignment horizontal="center" vertical="center"/>
      <protection locked="0"/>
    </xf>
    <xf numFmtId="3" fontId="44" fillId="8" borderId="58" xfId="1" applyNumberFormat="1" applyFont="1" applyFill="1" applyBorder="1" applyAlignment="1" applyProtection="1">
      <alignment horizontal="center" vertical="center"/>
    </xf>
    <xf numFmtId="3" fontId="44" fillId="6" borderId="31" xfId="1" applyNumberFormat="1" applyFont="1" applyFill="1" applyBorder="1" applyAlignment="1" applyProtection="1">
      <alignment horizontal="center" vertical="center"/>
    </xf>
    <xf numFmtId="3" fontId="93" fillId="8" borderId="58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  <protection locked="0"/>
    </xf>
    <xf numFmtId="3" fontId="44" fillId="2" borderId="6" xfId="1" applyNumberFormat="1" applyFont="1" applyFill="1" applyBorder="1" applyAlignment="1" applyProtection="1">
      <alignment horizontal="center" vertical="center"/>
      <protection locked="0"/>
    </xf>
    <xf numFmtId="0" fontId="6" fillId="6" borderId="15" xfId="0" applyFont="1" applyFill="1" applyBorder="1" applyAlignment="1" applyProtection="1">
      <alignment horizontal="centerContinuous" vertical="center"/>
    </xf>
    <xf numFmtId="0" fontId="6" fillId="6" borderId="24" xfId="0" applyFont="1" applyFill="1" applyBorder="1" applyAlignment="1" applyProtection="1">
      <alignment horizontal="centerContinuous" vertical="center"/>
    </xf>
    <xf numFmtId="0" fontId="6" fillId="7" borderId="15" xfId="0" applyFont="1" applyFill="1" applyBorder="1" applyAlignment="1" applyProtection="1">
      <alignment horizontal="centerContinuous" vertical="center"/>
    </xf>
    <xf numFmtId="0" fontId="6" fillId="7" borderId="24" xfId="0" applyFont="1" applyFill="1" applyBorder="1" applyAlignment="1" applyProtection="1">
      <alignment horizontal="centerContinuous" vertical="center"/>
    </xf>
    <xf numFmtId="0" fontId="6" fillId="7" borderId="25" xfId="0" applyFont="1" applyFill="1" applyBorder="1" applyAlignment="1" applyProtection="1">
      <alignment horizontal="centerContinuous" vertical="center"/>
    </xf>
    <xf numFmtId="0" fontId="6" fillId="37" borderId="0" xfId="0" applyFont="1" applyFill="1" applyBorder="1" applyAlignment="1" applyProtection="1">
      <alignment vertical="center"/>
    </xf>
    <xf numFmtId="0" fontId="6" fillId="37" borderId="55" xfId="0" applyFont="1" applyFill="1" applyBorder="1" applyAlignment="1" applyProtection="1">
      <alignment vertical="center"/>
    </xf>
    <xf numFmtId="0" fontId="1" fillId="37" borderId="27" xfId="1" applyFont="1" applyFill="1" applyBorder="1" applyAlignment="1" applyProtection="1">
      <alignment vertical="center"/>
    </xf>
    <xf numFmtId="0" fontId="1" fillId="37" borderId="40" xfId="1" applyFont="1" applyFill="1" applyBorder="1" applyAlignment="1" applyProtection="1">
      <alignment vertical="center"/>
    </xf>
    <xf numFmtId="0" fontId="1" fillId="37" borderId="24" xfId="1" applyFont="1" applyFill="1" applyBorder="1" applyAlignment="1" applyProtection="1">
      <alignment vertical="center"/>
    </xf>
    <xf numFmtId="0" fontId="85" fillId="45" borderId="110" xfId="3" applyFont="1" applyFill="1" applyBorder="1" applyAlignment="1" applyProtection="1">
      <alignment vertical="center"/>
    </xf>
    <xf numFmtId="0" fontId="0" fillId="31" borderId="0" xfId="0" applyFont="1" applyFill="1" applyBorder="1" applyAlignment="1" applyProtection="1">
      <alignment horizontal="center" vertical="center"/>
    </xf>
    <xf numFmtId="0" fontId="20" fillId="43" borderId="80" xfId="0" applyFont="1" applyFill="1" applyBorder="1" applyAlignment="1" applyProtection="1">
      <alignment vertical="center"/>
    </xf>
    <xf numFmtId="0" fontId="20" fillId="43" borderId="81" xfId="0" applyFont="1" applyFill="1" applyBorder="1" applyAlignment="1" applyProtection="1">
      <alignment vertical="center"/>
    </xf>
    <xf numFmtId="0" fontId="20" fillId="43" borderId="82" xfId="0" applyFont="1" applyFill="1" applyBorder="1" applyAlignment="1" applyProtection="1">
      <alignment vertical="center"/>
    </xf>
    <xf numFmtId="0" fontId="88" fillId="21" borderId="34" xfId="1" applyFont="1" applyFill="1" applyBorder="1" applyAlignment="1" applyProtection="1">
      <alignment vertical="center"/>
    </xf>
    <xf numFmtId="0" fontId="88" fillId="21" borderId="37" xfId="1" applyFont="1" applyFill="1" applyBorder="1" applyAlignment="1" applyProtection="1">
      <alignment vertical="center"/>
    </xf>
    <xf numFmtId="0" fontId="88" fillId="21" borderId="63" xfId="1" applyFont="1" applyFill="1" applyBorder="1" applyAlignment="1" applyProtection="1">
      <alignment vertical="center"/>
    </xf>
    <xf numFmtId="0" fontId="42" fillId="21" borderId="20" xfId="1" applyFont="1" applyFill="1" applyBorder="1" applyAlignment="1" applyProtection="1">
      <alignment vertical="center"/>
    </xf>
    <xf numFmtId="0" fontId="42" fillId="21" borderId="37" xfId="1" applyFont="1" applyFill="1" applyBorder="1" applyAlignment="1" applyProtection="1">
      <alignment vertical="center"/>
    </xf>
    <xf numFmtId="0" fontId="42" fillId="21" borderId="63" xfId="1" applyFont="1" applyFill="1" applyBorder="1" applyAlignment="1" applyProtection="1">
      <alignment vertical="center"/>
    </xf>
    <xf numFmtId="0" fontId="22" fillId="21" borderId="21" xfId="0" applyFont="1" applyFill="1" applyBorder="1" applyAlignment="1" applyProtection="1">
      <alignment vertical="center"/>
    </xf>
    <xf numFmtId="0" fontId="22" fillId="21" borderId="38" xfId="0" applyFont="1" applyFill="1" applyBorder="1" applyAlignment="1" applyProtection="1">
      <alignment vertical="center"/>
    </xf>
    <xf numFmtId="0" fontId="22" fillId="21" borderId="65" xfId="0" applyFont="1" applyFill="1" applyBorder="1" applyAlignment="1" applyProtection="1">
      <alignment vertical="center"/>
    </xf>
    <xf numFmtId="0" fontId="16" fillId="11" borderId="44" xfId="0" applyFont="1" applyFill="1" applyBorder="1" applyAlignment="1" applyProtection="1">
      <alignment vertical="center"/>
    </xf>
    <xf numFmtId="0" fontId="16" fillId="11" borderId="49" xfId="0" applyFont="1" applyFill="1" applyBorder="1" applyAlignment="1" applyProtection="1">
      <alignment vertical="center"/>
    </xf>
    <xf numFmtId="0" fontId="16" fillId="11" borderId="29" xfId="0" applyFont="1" applyFill="1" applyBorder="1" applyAlignment="1" applyProtection="1">
      <alignment vertical="center"/>
    </xf>
    <xf numFmtId="0" fontId="16" fillId="11" borderId="125" xfId="0" applyFont="1" applyFill="1" applyBorder="1" applyAlignment="1" applyProtection="1">
      <alignment vertical="center"/>
    </xf>
    <xf numFmtId="0" fontId="0" fillId="0" borderId="92" xfId="0" applyFont="1" applyBorder="1" applyAlignment="1" applyProtection="1">
      <alignment vertical="center"/>
    </xf>
    <xf numFmtId="0" fontId="0" fillId="0" borderId="126" xfId="0" applyFont="1" applyBorder="1" applyAlignment="1" applyProtection="1">
      <alignment vertical="center"/>
    </xf>
    <xf numFmtId="0" fontId="42" fillId="5" borderId="60" xfId="0" applyFont="1" applyFill="1" applyBorder="1" applyAlignment="1" applyProtection="1">
      <alignment vertical="center" wrapText="1"/>
    </xf>
    <xf numFmtId="0" fontId="28" fillId="41" borderId="0" xfId="0" applyFont="1" applyFill="1" applyAlignment="1" applyProtection="1">
      <alignment vertical="center"/>
    </xf>
    <xf numFmtId="0" fontId="28" fillId="41" borderId="35" xfId="0" applyFont="1" applyFill="1" applyBorder="1" applyAlignment="1" applyProtection="1">
      <alignment vertical="center"/>
    </xf>
    <xf numFmtId="0" fontId="28" fillId="41" borderId="29" xfId="0" applyFont="1" applyFill="1" applyBorder="1" applyAlignment="1" applyProtection="1">
      <alignment vertical="center"/>
    </xf>
    <xf numFmtId="0" fontId="0" fillId="41" borderId="35" xfId="0" applyFont="1" applyFill="1" applyBorder="1" applyAlignment="1" applyProtection="1">
      <alignment vertical="center"/>
    </xf>
    <xf numFmtId="0" fontId="0" fillId="41" borderId="29" xfId="0" applyFont="1" applyFill="1" applyBorder="1" applyAlignment="1" applyProtection="1">
      <alignment vertical="center"/>
    </xf>
    <xf numFmtId="3" fontId="0" fillId="23" borderId="0" xfId="1" applyNumberFormat="1" applyFont="1" applyFill="1" applyBorder="1" applyAlignment="1" applyProtection="1">
      <alignment vertical="center"/>
    </xf>
    <xf numFmtId="3" fontId="13" fillId="8" borderId="58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/>
    </xf>
    <xf numFmtId="3" fontId="0" fillId="8" borderId="58" xfId="0" applyNumberFormat="1" applyFont="1" applyFill="1" applyBorder="1" applyAlignment="1" applyProtection="1">
      <alignment vertical="center"/>
    </xf>
    <xf numFmtId="3" fontId="0" fillId="23" borderId="0" xfId="0" applyNumberFormat="1" applyFont="1" applyFill="1" applyBorder="1" applyAlignment="1" applyProtection="1">
      <alignment vertical="center"/>
    </xf>
    <xf numFmtId="3" fontId="5" fillId="23" borderId="0" xfId="1" applyNumberFormat="1" applyFont="1" applyFill="1" applyBorder="1" applyAlignment="1" applyProtection="1">
      <alignment horizontal="center" vertical="center" wrapText="1"/>
    </xf>
    <xf numFmtId="3" fontId="22" fillId="6" borderId="28" xfId="1" applyNumberFormat="1" applyFont="1" applyFill="1" applyBorder="1" applyAlignment="1" applyProtection="1">
      <alignment vertical="center"/>
    </xf>
    <xf numFmtId="3" fontId="22" fillId="6" borderId="1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Alignment="1" applyProtection="1">
      <alignment vertical="center"/>
      <protection locked="0"/>
    </xf>
    <xf numFmtId="3" fontId="38" fillId="6" borderId="1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  <protection locked="0"/>
    </xf>
    <xf numFmtId="3" fontId="38" fillId="6" borderId="28" xfId="1" applyNumberFormat="1" applyFont="1" applyFill="1" applyBorder="1" applyAlignment="1" applyProtection="1">
      <alignment vertical="center"/>
    </xf>
    <xf numFmtId="3" fontId="99" fillId="8" borderId="51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  <protection locked="0"/>
    </xf>
    <xf numFmtId="3" fontId="71" fillId="2" borderId="8" xfId="0" applyNumberFormat="1" applyFont="1" applyFill="1" applyBorder="1" applyAlignment="1" applyProtection="1">
      <alignment vertical="center"/>
      <protection locked="0"/>
    </xf>
    <xf numFmtId="3" fontId="22" fillId="6" borderId="102" xfId="1" applyNumberFormat="1" applyFont="1" applyFill="1" applyBorder="1" applyAlignment="1" applyProtection="1">
      <alignment vertical="center"/>
    </xf>
    <xf numFmtId="3" fontId="22" fillId="6" borderId="3" xfId="1" applyNumberFormat="1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  <protection locked="0"/>
    </xf>
    <xf numFmtId="3" fontId="38" fillId="6" borderId="10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  <protection locked="0"/>
    </xf>
    <xf numFmtId="3" fontId="71" fillId="2" borderId="35" xfId="1" applyNumberFormat="1" applyFont="1" applyFill="1" applyBorder="1" applyAlignment="1" applyProtection="1">
      <alignment vertical="center"/>
      <protection locked="0"/>
    </xf>
    <xf numFmtId="3" fontId="99" fillId="8" borderId="58" xfId="1" applyNumberFormat="1" applyFont="1" applyFill="1" applyBorder="1" applyAlignment="1" applyProtection="1">
      <alignment vertical="center"/>
    </xf>
    <xf numFmtId="3" fontId="92" fillId="2" borderId="2" xfId="1" applyNumberFormat="1" applyFont="1" applyFill="1" applyBorder="1" applyAlignment="1" applyProtection="1">
      <alignment vertical="center"/>
      <protection locked="0"/>
    </xf>
    <xf numFmtId="3" fontId="71" fillId="2" borderId="2" xfId="0" applyNumberFormat="1" applyFont="1" applyFill="1" applyBorder="1" applyAlignment="1" applyProtection="1">
      <alignment vertical="center"/>
      <protection locked="0"/>
    </xf>
    <xf numFmtId="3" fontId="38" fillId="2" borderId="2" xfId="1" applyNumberFormat="1" applyFont="1" applyFill="1" applyBorder="1" applyAlignment="1" applyProtection="1">
      <alignment vertical="center"/>
      <protection locked="0"/>
    </xf>
    <xf numFmtId="3" fontId="71" fillId="2" borderId="10" xfId="0" applyNumberFormat="1" applyFont="1" applyFill="1" applyBorder="1" applyAlignment="1" applyProtection="1">
      <alignment vertical="center"/>
      <protection locked="0"/>
    </xf>
    <xf numFmtId="3" fontId="71" fillId="2" borderId="35" xfId="0" applyNumberFormat="1" applyFont="1" applyFill="1" applyBorder="1" applyAlignment="1" applyProtection="1">
      <alignment vertical="center"/>
      <protection locked="0"/>
    </xf>
    <xf numFmtId="3" fontId="38" fillId="2" borderId="10" xfId="1" applyNumberFormat="1" applyFont="1" applyFill="1" applyBorder="1" applyAlignment="1" applyProtection="1">
      <alignment vertical="center"/>
      <protection locked="0"/>
    </xf>
    <xf numFmtId="3" fontId="92" fillId="2" borderId="10" xfId="1" applyNumberFormat="1" applyFont="1" applyFill="1" applyBorder="1" applyAlignment="1" applyProtection="1">
      <alignment vertical="center"/>
      <protection locked="0"/>
    </xf>
    <xf numFmtId="3" fontId="71" fillId="2" borderId="45" xfId="0" applyNumberFormat="1" applyFont="1" applyFill="1" applyBorder="1" applyAlignment="1" applyProtection="1">
      <alignment vertical="center"/>
      <protection locked="0"/>
    </xf>
    <xf numFmtId="3" fontId="71" fillId="2" borderId="45" xfId="1" applyNumberFormat="1" applyFont="1" applyFill="1" applyBorder="1" applyAlignment="1" applyProtection="1">
      <alignment vertical="center"/>
      <protection locked="0"/>
    </xf>
    <xf numFmtId="3" fontId="71" fillId="2" borderId="69" xfId="1" applyNumberFormat="1" applyFont="1" applyFill="1" applyBorder="1" applyAlignment="1" applyProtection="1">
      <alignment vertical="center"/>
      <protection locked="0"/>
    </xf>
    <xf numFmtId="3" fontId="92" fillId="2" borderId="45" xfId="1" applyNumberFormat="1" applyFont="1" applyFill="1" applyBorder="1" applyAlignment="1" applyProtection="1">
      <alignment vertical="center"/>
      <protection locked="0"/>
    </xf>
    <xf numFmtId="3" fontId="22" fillId="6" borderId="114" xfId="1" applyNumberFormat="1" applyFont="1" applyFill="1" applyBorder="1" applyAlignment="1" applyProtection="1">
      <alignment vertical="center"/>
    </xf>
    <xf numFmtId="3" fontId="22" fillId="6" borderId="66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  <protection locked="0"/>
    </xf>
    <xf numFmtId="3" fontId="71" fillId="2" borderId="13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  <protection locked="0"/>
    </xf>
    <xf numFmtId="3" fontId="92" fillId="2" borderId="13" xfId="1" applyNumberFormat="1" applyFont="1" applyFill="1" applyBorder="1" applyAlignment="1" applyProtection="1">
      <alignment vertical="center"/>
      <protection locked="0"/>
    </xf>
    <xf numFmtId="3" fontId="0" fillId="8" borderId="58" xfId="1" applyNumberFormat="1" applyFont="1" applyFill="1" applyBorder="1" applyAlignment="1" applyProtection="1">
      <alignment vertical="center"/>
    </xf>
    <xf numFmtId="3" fontId="92" fillId="23" borderId="0" xfId="1" applyNumberFormat="1" applyFont="1" applyFill="1" applyBorder="1" applyAlignment="1" applyProtection="1">
      <alignment vertical="center"/>
    </xf>
    <xf numFmtId="3" fontId="44" fillId="23" borderId="0" xfId="1" applyNumberFormat="1" applyFont="1" applyFill="1" applyBorder="1" applyAlignment="1" applyProtection="1">
      <alignment horizontal="center" vertical="center" wrapText="1"/>
    </xf>
    <xf numFmtId="3" fontId="71" fillId="6" borderId="1" xfId="1" applyNumberFormat="1" applyFont="1" applyFill="1" applyBorder="1" applyAlignment="1" applyProtection="1">
      <alignment vertical="center"/>
    </xf>
    <xf numFmtId="3" fontId="71" fillId="2" borderId="34" xfId="1" applyNumberFormat="1" applyFont="1" applyFill="1" applyBorder="1" applyAlignment="1" applyProtection="1">
      <alignment vertical="center"/>
      <protection locked="0"/>
    </xf>
    <xf numFmtId="3" fontId="71" fillId="6" borderId="3" xfId="1" applyNumberFormat="1" applyFont="1" applyFill="1" applyBorder="1" applyAlignment="1" applyProtection="1">
      <alignment vertical="center"/>
    </xf>
    <xf numFmtId="3" fontId="99" fillId="8" borderId="58" xfId="0" applyNumberFormat="1" applyFont="1" applyFill="1" applyBorder="1" applyAlignment="1" applyProtection="1">
      <alignment vertical="center"/>
    </xf>
    <xf numFmtId="3" fontId="71" fillId="6" borderId="66" xfId="1" applyNumberFormat="1" applyFont="1" applyFill="1" applyBorder="1" applyAlignment="1" applyProtection="1">
      <alignment vertical="center"/>
    </xf>
    <xf numFmtId="3" fontId="1" fillId="23" borderId="0" xfId="1" applyNumberFormat="1" applyFont="1" applyFill="1" applyBorder="1" applyAlignment="1" applyProtection="1">
      <alignment vertical="center"/>
    </xf>
    <xf numFmtId="3" fontId="92" fillId="2" borderId="8" xfId="1" applyNumberFormat="1" applyFont="1" applyFill="1" applyBorder="1" applyAlignment="1" applyProtection="1">
      <alignment vertical="center"/>
      <protection locked="0"/>
    </xf>
    <xf numFmtId="3" fontId="38" fillId="2" borderId="35" xfId="1" applyNumberFormat="1" applyFont="1" applyFill="1" applyBorder="1" applyAlignment="1" applyProtection="1">
      <alignment vertical="center"/>
      <protection locked="0"/>
    </xf>
    <xf numFmtId="3" fontId="22" fillId="2" borderId="1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</xf>
    <xf numFmtId="3" fontId="71" fillId="6" borderId="45" xfId="1" applyNumberFormat="1" applyFont="1" applyFill="1" applyBorder="1" applyAlignment="1" applyProtection="1">
      <alignment vertical="center"/>
    </xf>
    <xf numFmtId="3" fontId="71" fillId="6" borderId="69" xfId="1" applyNumberFormat="1" applyFont="1" applyFill="1" applyBorder="1" applyAlignment="1" applyProtection="1">
      <alignment vertical="center"/>
    </xf>
    <xf numFmtId="3" fontId="92" fillId="6" borderId="45" xfId="1" applyNumberFormat="1" applyFont="1" applyFill="1" applyBorder="1" applyAlignment="1" applyProtection="1">
      <alignment vertical="center"/>
    </xf>
    <xf numFmtId="3" fontId="71" fillId="6" borderId="45" xfId="0" applyNumberFormat="1" applyFont="1" applyFill="1" applyBorder="1" applyAlignment="1" applyProtection="1">
      <alignment vertical="center"/>
    </xf>
    <xf numFmtId="3" fontId="38" fillId="6" borderId="13" xfId="1" applyNumberFormat="1" applyFont="1" applyFill="1" applyBorder="1" applyAlignment="1" applyProtection="1">
      <alignment vertical="center"/>
    </xf>
    <xf numFmtId="3" fontId="38" fillId="6" borderId="14" xfId="1" applyNumberFormat="1" applyFont="1" applyFill="1" applyBorder="1" applyAlignment="1" applyProtection="1">
      <alignment vertical="center"/>
    </xf>
    <xf numFmtId="3" fontId="0" fillId="23" borderId="32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  <protection locked="0"/>
    </xf>
    <xf numFmtId="3" fontId="38" fillId="6" borderId="29" xfId="1" applyNumberFormat="1" applyFont="1" applyFill="1" applyBorder="1" applyAlignment="1" applyProtection="1">
      <alignment vertical="center"/>
    </xf>
    <xf numFmtId="3" fontId="38" fillId="6" borderId="10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  <protection locked="0"/>
    </xf>
    <xf numFmtId="3" fontId="38" fillId="2" borderId="29" xfId="1" applyNumberFormat="1" applyFont="1" applyFill="1" applyBorder="1" applyAlignment="1" applyProtection="1">
      <alignment vertical="center"/>
      <protection locked="0"/>
    </xf>
    <xf numFmtId="3" fontId="22" fillId="6" borderId="9" xfId="1" applyNumberFormat="1" applyFont="1" applyFill="1" applyBorder="1" applyAlignment="1" applyProtection="1">
      <alignment vertical="center"/>
    </xf>
    <xf numFmtId="3" fontId="38" fillId="6" borderId="35" xfId="1" applyNumberFormat="1" applyFont="1" applyFill="1" applyBorder="1" applyAlignment="1" applyProtection="1">
      <alignment vertical="center"/>
    </xf>
    <xf numFmtId="3" fontId="71" fillId="6" borderId="3" xfId="0" applyNumberFormat="1" applyFont="1" applyFill="1" applyBorder="1" applyAlignment="1" applyProtection="1">
      <alignment vertical="center"/>
    </xf>
    <xf numFmtId="3" fontId="71" fillId="2" borderId="11" xfId="0" applyNumberFormat="1" applyFont="1" applyFill="1" applyBorder="1" applyAlignment="1" applyProtection="1">
      <alignment vertical="center"/>
      <protection locked="0"/>
    </xf>
    <xf numFmtId="3" fontId="71" fillId="2" borderId="69" xfId="0" applyNumberFormat="1" applyFont="1" applyFill="1" applyBorder="1" applyAlignment="1" applyProtection="1">
      <alignment vertical="center"/>
      <protection locked="0"/>
    </xf>
    <xf numFmtId="3" fontId="38" fillId="2" borderId="30" xfId="1" applyNumberFormat="1" applyFont="1" applyFill="1" applyBorder="1" applyAlignment="1" applyProtection="1">
      <alignment vertical="center"/>
      <protection locked="0"/>
    </xf>
    <xf numFmtId="3" fontId="38" fillId="2" borderId="13" xfId="1" applyNumberFormat="1" applyFont="1" applyFill="1" applyBorder="1" applyAlignment="1" applyProtection="1">
      <alignment vertical="center"/>
      <protection locked="0"/>
    </xf>
    <xf numFmtId="3" fontId="38" fillId="2" borderId="36" xfId="1" applyNumberFormat="1" applyFont="1" applyFill="1" applyBorder="1" applyAlignment="1" applyProtection="1">
      <alignment vertical="center"/>
      <protection locked="0"/>
    </xf>
    <xf numFmtId="3" fontId="71" fillId="2" borderId="36" xfId="0" applyNumberFormat="1" applyFont="1" applyFill="1" applyBorder="1" applyAlignment="1" applyProtection="1">
      <alignment vertical="center"/>
      <protection locked="0"/>
    </xf>
    <xf numFmtId="3" fontId="0" fillId="23" borderId="32" xfId="0" applyNumberFormat="1" applyFont="1" applyFill="1" applyBorder="1" applyAlignment="1" applyProtection="1">
      <alignment vertical="center"/>
    </xf>
    <xf numFmtId="3" fontId="0" fillId="23" borderId="53" xfId="0" applyNumberFormat="1" applyFont="1" applyFill="1" applyBorder="1" applyAlignment="1" applyProtection="1">
      <alignment vertical="center"/>
    </xf>
    <xf numFmtId="3" fontId="13" fillId="8" borderId="58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vertical="center"/>
    </xf>
    <xf numFmtId="3" fontId="0" fillId="8" borderId="5" xfId="0" applyNumberFormat="1" applyFont="1" applyFill="1" applyBorder="1" applyAlignment="1" applyProtection="1">
      <alignment vertical="center"/>
    </xf>
    <xf numFmtId="3" fontId="13" fillId="8" borderId="5" xfId="0" applyNumberFormat="1" applyFont="1" applyFill="1" applyBorder="1" applyAlignment="1" applyProtection="1">
      <alignment vertical="center"/>
    </xf>
    <xf numFmtId="3" fontId="0" fillId="8" borderId="24" xfId="0" applyNumberFormat="1" applyFont="1" applyFill="1" applyBorder="1" applyAlignment="1" applyProtection="1">
      <alignment horizontal="center" vertical="center"/>
    </xf>
    <xf numFmtId="3" fontId="0" fillId="8" borderId="24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Alignment="1" applyProtection="1">
      <alignment vertical="center"/>
    </xf>
    <xf numFmtId="3" fontId="0" fillId="24" borderId="0" xfId="0" applyNumberFormat="1" applyFont="1" applyFill="1" applyAlignment="1" applyProtection="1">
      <alignment horizontal="center" vertical="center"/>
    </xf>
    <xf numFmtId="3" fontId="0" fillId="24" borderId="0" xfId="1" applyNumberFormat="1" applyFont="1" applyFill="1" applyBorder="1" applyAlignment="1" applyProtection="1">
      <alignment vertical="center"/>
    </xf>
    <xf numFmtId="3" fontId="0" fillId="24" borderId="0" xfId="0" applyNumberFormat="1" applyFont="1" applyFill="1" applyBorder="1" applyAlignment="1" applyProtection="1">
      <alignment vertical="center"/>
    </xf>
    <xf numFmtId="3" fontId="6" fillId="24" borderId="0" xfId="0" applyNumberFormat="1" applyFont="1" applyFill="1" applyBorder="1" applyAlignment="1" applyProtection="1">
      <alignment vertical="center" wrapText="1"/>
    </xf>
    <xf numFmtId="3" fontId="6" fillId="24" borderId="0" xfId="0" applyNumberFormat="1" applyFont="1" applyFill="1" applyBorder="1" applyAlignment="1" applyProtection="1">
      <alignment horizontal="center" vertical="center" wrapText="1"/>
    </xf>
    <xf numFmtId="3" fontId="6" fillId="8" borderId="58" xfId="0" applyNumberFormat="1" applyFont="1" applyFill="1" applyBorder="1" applyAlignment="1" applyProtection="1">
      <alignment horizontal="center" vertical="center" wrapText="1"/>
    </xf>
    <xf numFmtId="3" fontId="5" fillId="24" borderId="0" xfId="1" applyNumberFormat="1" applyFont="1" applyFill="1" applyBorder="1" applyAlignment="1" applyProtection="1">
      <alignment horizontal="center" vertical="center" wrapText="1"/>
    </xf>
    <xf numFmtId="3" fontId="44" fillId="24" borderId="0" xfId="1" applyNumberFormat="1" applyFont="1" applyFill="1" applyBorder="1" applyAlignment="1" applyProtection="1">
      <alignment horizontal="center" vertical="center"/>
    </xf>
    <xf numFmtId="3" fontId="44" fillId="6" borderId="5" xfId="1" applyNumberFormat="1" applyFont="1" applyFill="1" applyBorder="1" applyAlignment="1" applyProtection="1">
      <alignment horizontal="center" vertical="center" wrapText="1"/>
    </xf>
    <xf numFmtId="3" fontId="71" fillId="24" borderId="0" xfId="0" applyNumberFormat="1" applyFont="1" applyFill="1" applyAlignment="1" applyProtection="1">
      <alignment vertical="center"/>
    </xf>
    <xf numFmtId="3" fontId="71" fillId="8" borderId="58" xfId="0" applyNumberFormat="1" applyFont="1" applyFill="1" applyBorder="1" applyAlignment="1" applyProtection="1">
      <alignment vertical="center"/>
    </xf>
    <xf numFmtId="3" fontId="38" fillId="6" borderId="7" xfId="1" applyNumberFormat="1" applyFont="1" applyFill="1" applyBorder="1" applyAlignment="1" applyProtection="1">
      <alignment vertical="center"/>
    </xf>
    <xf numFmtId="3" fontId="38" fillId="6" borderId="8" xfId="1" applyNumberFormat="1" applyFont="1" applyFill="1" applyBorder="1" applyAlignment="1" applyProtection="1">
      <alignment vertical="center"/>
    </xf>
    <xf numFmtId="3" fontId="38" fillId="6" borderId="6" xfId="1" applyNumberFormat="1" applyFont="1" applyFill="1" applyBorder="1" applyAlignment="1" applyProtection="1">
      <alignment vertical="center"/>
    </xf>
    <xf numFmtId="3" fontId="38" fillId="6" borderId="12" xfId="1" applyNumberFormat="1" applyFont="1" applyFill="1" applyBorder="1" applyAlignment="1" applyProtection="1">
      <alignment vertical="center"/>
    </xf>
    <xf numFmtId="3" fontId="44" fillId="24" borderId="0" xfId="1" applyNumberFormat="1" applyFont="1" applyFill="1" applyBorder="1" applyAlignment="1" applyProtection="1">
      <alignment horizontal="center" vertical="center" wrapText="1"/>
    </xf>
    <xf numFmtId="3" fontId="38" fillId="6" borderId="34" xfId="1" applyNumberFormat="1" applyFont="1" applyFill="1" applyBorder="1" applyAlignment="1" applyProtection="1">
      <alignment vertical="center"/>
    </xf>
    <xf numFmtId="3" fontId="38" fillId="8" borderId="58" xfId="1" applyNumberFormat="1" applyFont="1" applyFill="1" applyBorder="1" applyAlignment="1" applyProtection="1">
      <alignment vertical="center"/>
    </xf>
    <xf numFmtId="3" fontId="38" fillId="6" borderId="9" xfId="1" applyNumberFormat="1" applyFont="1" applyFill="1" applyBorder="1" applyAlignment="1" applyProtection="1">
      <alignment vertical="center"/>
    </xf>
    <xf numFmtId="3" fontId="38" fillId="6" borderId="11" xfId="1" applyNumberFormat="1" applyFont="1" applyFill="1" applyBorder="1" applyAlignment="1" applyProtection="1">
      <alignment vertical="center"/>
    </xf>
    <xf numFmtId="3" fontId="38" fillId="6" borderId="36" xfId="1" applyNumberFormat="1" applyFont="1" applyFill="1" applyBorder="1" applyAlignment="1" applyProtection="1">
      <alignment vertical="center"/>
    </xf>
    <xf numFmtId="3" fontId="92" fillId="24" borderId="0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horizontal="center" vertical="center"/>
    </xf>
    <xf numFmtId="3" fontId="38" fillId="24" borderId="0" xfId="1" applyNumberFormat="1" applyFont="1" applyFill="1" applyBorder="1" applyAlignment="1" applyProtection="1">
      <alignment vertical="center"/>
    </xf>
    <xf numFmtId="3" fontId="42" fillId="6" borderId="16" xfId="1" applyNumberFormat="1" applyFont="1" applyFill="1" applyBorder="1" applyAlignment="1" applyProtection="1">
      <alignment horizontal="center" vertical="center"/>
    </xf>
    <xf numFmtId="3" fontId="72" fillId="8" borderId="58" xfId="1" applyNumberFormat="1" applyFont="1" applyFill="1" applyBorder="1" applyAlignment="1" applyProtection="1">
      <alignment horizontal="center" vertical="center"/>
    </xf>
    <xf numFmtId="3" fontId="22" fillId="13" borderId="18" xfId="1" applyNumberFormat="1" applyFont="1" applyFill="1" applyBorder="1" applyAlignment="1" applyProtection="1">
      <alignment vertical="center"/>
    </xf>
    <xf numFmtId="3" fontId="22" fillId="9" borderId="23" xfId="1" applyNumberFormat="1" applyFont="1" applyFill="1" applyBorder="1" applyAlignment="1" applyProtection="1">
      <alignment vertical="center"/>
    </xf>
    <xf numFmtId="3" fontId="22" fillId="9" borderId="11" xfId="1" applyNumberFormat="1" applyFont="1" applyFill="1" applyBorder="1" applyAlignment="1" applyProtection="1">
      <alignment vertical="center"/>
    </xf>
    <xf numFmtId="3" fontId="22" fillId="9" borderId="14" xfId="1" applyNumberFormat="1" applyFont="1" applyFill="1" applyBorder="1" applyAlignment="1" applyProtection="1">
      <alignment vertical="center"/>
    </xf>
    <xf numFmtId="3" fontId="22" fillId="4" borderId="23" xfId="1" applyNumberFormat="1" applyFont="1" applyFill="1" applyBorder="1" applyAlignment="1" applyProtection="1">
      <alignment vertical="center"/>
    </xf>
    <xf numFmtId="3" fontId="22" fillId="4" borderId="11" xfId="1" applyNumberFormat="1" applyFont="1" applyFill="1" applyBorder="1" applyAlignment="1" applyProtection="1">
      <alignment vertical="center"/>
    </xf>
    <xf numFmtId="3" fontId="22" fillId="4" borderId="14" xfId="1" applyNumberFormat="1" applyFont="1" applyFill="1" applyBorder="1" applyAlignment="1" applyProtection="1">
      <alignment vertical="center"/>
    </xf>
    <xf numFmtId="3" fontId="22" fillId="5" borderId="63" xfId="1" applyNumberFormat="1" applyFont="1" applyFill="1" applyBorder="1" applyAlignment="1" applyProtection="1">
      <alignment vertical="center"/>
    </xf>
    <xf numFmtId="3" fontId="22" fillId="5" borderId="64" xfId="1" applyNumberFormat="1" applyFont="1" applyFill="1" applyBorder="1" applyAlignment="1" applyProtection="1">
      <alignment vertical="center"/>
    </xf>
    <xf numFmtId="3" fontId="22" fillId="5" borderId="65" xfId="1" applyNumberFormat="1" applyFont="1" applyFill="1" applyBorder="1" applyAlignment="1" applyProtection="1">
      <alignment vertical="center"/>
    </xf>
    <xf numFmtId="3" fontId="44" fillId="13" borderId="22" xfId="1" applyNumberFormat="1" applyFont="1" applyFill="1" applyBorder="1" applyAlignment="1" applyProtection="1">
      <alignment horizontal="center" vertical="center" wrapText="1"/>
    </xf>
    <xf numFmtId="3" fontId="22" fillId="13" borderId="19" xfId="1" applyNumberFormat="1" applyFont="1" applyFill="1" applyBorder="1" applyAlignment="1" applyProtection="1">
      <alignment vertical="center"/>
    </xf>
    <xf numFmtId="3" fontId="1" fillId="24" borderId="0" xfId="1" applyNumberFormat="1" applyFont="1" applyFill="1" applyBorder="1" applyAlignment="1" applyProtection="1">
      <alignment vertical="center"/>
    </xf>
    <xf numFmtId="3" fontId="22" fillId="9" borderId="6" xfId="1" applyNumberFormat="1" applyFont="1" applyFill="1" applyBorder="1" applyAlignment="1" applyProtection="1">
      <alignment vertical="center"/>
    </xf>
    <xf numFmtId="3" fontId="44" fillId="9" borderId="18" xfId="1" applyNumberFormat="1" applyFont="1" applyFill="1" applyBorder="1" applyAlignment="1" applyProtection="1">
      <alignment horizontal="center" vertical="center" wrapText="1"/>
    </xf>
    <xf numFmtId="3" fontId="22" fillId="4" borderId="18" xfId="1" applyNumberFormat="1" applyFont="1" applyFill="1" applyBorder="1" applyAlignment="1" applyProtection="1">
      <alignment horizontal="center" vertical="center"/>
    </xf>
    <xf numFmtId="3" fontId="22" fillId="4" borderId="6" xfId="1" applyNumberFormat="1" applyFont="1" applyFill="1" applyBorder="1" applyAlignment="1" applyProtection="1">
      <alignment vertical="center"/>
    </xf>
    <xf numFmtId="3" fontId="22" fillId="10" borderId="18" xfId="1" applyNumberFormat="1" applyFont="1" applyFill="1" applyBorder="1" applyAlignment="1" applyProtection="1">
      <alignment horizontal="center" vertical="center"/>
    </xf>
    <xf numFmtId="3" fontId="22" fillId="10" borderId="63" xfId="1" applyNumberFormat="1" applyFont="1" applyFill="1" applyBorder="1" applyAlignment="1" applyProtection="1">
      <alignment vertical="center"/>
    </xf>
    <xf numFmtId="3" fontId="22" fillId="10" borderId="64" xfId="1" applyNumberFormat="1" applyFont="1" applyFill="1" applyBorder="1" applyAlignment="1" applyProtection="1">
      <alignment vertical="center"/>
    </xf>
    <xf numFmtId="3" fontId="22" fillId="10" borderId="65" xfId="1" applyNumberFormat="1" applyFont="1" applyFill="1" applyBorder="1" applyAlignment="1" applyProtection="1">
      <alignment vertical="center"/>
    </xf>
    <xf numFmtId="3" fontId="44" fillId="5" borderId="18" xfId="1" applyNumberFormat="1" applyFont="1" applyFill="1" applyBorder="1" applyAlignment="1" applyProtection="1">
      <alignment horizontal="center" vertical="center" wrapText="1"/>
    </xf>
    <xf numFmtId="3" fontId="6" fillId="6" borderId="18" xfId="1" applyNumberFormat="1" applyFont="1" applyFill="1" applyBorder="1" applyAlignment="1" applyProtection="1">
      <alignment horizontal="center" vertical="center"/>
    </xf>
    <xf numFmtId="3" fontId="6" fillId="24" borderId="0" xfId="1" applyNumberFormat="1" applyFont="1" applyFill="1" applyBorder="1" applyAlignment="1" applyProtection="1">
      <alignment horizontal="center" vertical="center"/>
    </xf>
    <xf numFmtId="1" fontId="6" fillId="6" borderId="25" xfId="0" applyNumberFormat="1" applyFont="1" applyFill="1" applyBorder="1" applyAlignment="1" applyProtection="1">
      <alignment horizontal="centerContinuous" vertical="center"/>
    </xf>
    <xf numFmtId="3" fontId="44" fillId="7" borderId="17" xfId="1" applyNumberFormat="1" applyFont="1" applyFill="1" applyBorder="1" applyAlignment="1" applyProtection="1">
      <alignment horizontal="center" vertical="center" wrapText="1"/>
    </xf>
    <xf numFmtId="3" fontId="44" fillId="26" borderId="0" xfId="1" applyNumberFormat="1" applyFont="1" applyFill="1" applyBorder="1" applyAlignment="1" applyProtection="1">
      <alignment horizontal="center" vertical="center"/>
    </xf>
    <xf numFmtId="3" fontId="71" fillId="26" borderId="0" xfId="0" applyNumberFormat="1" applyFont="1" applyFill="1" applyAlignment="1" applyProtection="1">
      <alignment vertical="center"/>
    </xf>
    <xf numFmtId="3" fontId="1" fillId="26" borderId="0" xfId="1" applyNumberFormat="1" applyFont="1" applyFill="1" applyBorder="1" applyAlignment="1" applyProtection="1">
      <alignment vertical="center"/>
    </xf>
    <xf numFmtId="3" fontId="0" fillId="26" borderId="0" xfId="0" applyNumberFormat="1" applyFont="1" applyFill="1" applyAlignment="1" applyProtection="1">
      <alignment vertical="center"/>
    </xf>
    <xf numFmtId="3" fontId="44" fillId="26" borderId="0" xfId="1" applyNumberFormat="1" applyFont="1" applyFill="1" applyBorder="1" applyAlignment="1" applyProtection="1">
      <alignment horizontal="center" vertical="center" wrapText="1"/>
    </xf>
    <xf numFmtId="3" fontId="0" fillId="26" borderId="0" xfId="0" applyNumberFormat="1" applyFont="1" applyFill="1" applyBorder="1" applyAlignment="1" applyProtection="1">
      <alignment vertical="center"/>
    </xf>
    <xf numFmtId="3" fontId="22" fillId="9" borderId="63" xfId="1" applyNumberFormat="1" applyFont="1" applyFill="1" applyBorder="1" applyAlignment="1" applyProtection="1">
      <alignment vertical="center"/>
    </xf>
    <xf numFmtId="3" fontId="38" fillId="7" borderId="7" xfId="1" applyNumberFormat="1" applyFont="1" applyFill="1" applyBorder="1" applyAlignment="1" applyProtection="1">
      <alignment vertical="center"/>
    </xf>
    <xf numFmtId="3" fontId="38" fillId="7" borderId="31" xfId="1" applyNumberFormat="1" applyFont="1" applyFill="1" applyBorder="1" applyAlignment="1" applyProtection="1">
      <alignment vertical="center"/>
    </xf>
    <xf numFmtId="3" fontId="38" fillId="7" borderId="6" xfId="1" applyNumberFormat="1" applyFont="1" applyFill="1" applyBorder="1" applyAlignment="1" applyProtection="1">
      <alignment vertical="center"/>
    </xf>
    <xf numFmtId="3" fontId="38" fillId="7" borderId="8" xfId="1" applyNumberFormat="1" applyFont="1" applyFill="1" applyBorder="1" applyAlignment="1" applyProtection="1">
      <alignment vertical="center"/>
    </xf>
    <xf numFmtId="3" fontId="22" fillId="9" borderId="64" xfId="1" applyNumberFormat="1" applyFont="1" applyFill="1" applyBorder="1" applyAlignment="1" applyProtection="1">
      <alignment vertical="center"/>
    </xf>
    <xf numFmtId="3" fontId="38" fillId="7" borderId="9" xfId="1" applyNumberFormat="1" applyFont="1" applyFill="1" applyBorder="1" applyAlignment="1" applyProtection="1">
      <alignment vertical="center"/>
    </xf>
    <xf numFmtId="3" fontId="38" fillId="7" borderId="29" xfId="1" applyNumberFormat="1" applyFont="1" applyFill="1" applyBorder="1" applyAlignment="1" applyProtection="1">
      <alignment vertical="center"/>
    </xf>
    <xf numFmtId="3" fontId="38" fillId="7" borderId="10" xfId="1" applyNumberFormat="1" applyFont="1" applyFill="1" applyBorder="1" applyAlignment="1" applyProtection="1">
      <alignment vertical="center"/>
    </xf>
    <xf numFmtId="3" fontId="38" fillId="7" borderId="11" xfId="1" applyNumberFormat="1" applyFont="1" applyFill="1" applyBorder="1" applyAlignment="1" applyProtection="1">
      <alignment vertical="center"/>
    </xf>
    <xf numFmtId="3" fontId="22" fillId="9" borderId="65" xfId="1" applyNumberFormat="1" applyFont="1" applyFill="1" applyBorder="1" applyAlignment="1" applyProtection="1">
      <alignment vertical="center"/>
    </xf>
    <xf numFmtId="3" fontId="38" fillId="7" borderId="12" xfId="1" applyNumberFormat="1" applyFont="1" applyFill="1" applyBorder="1" applyAlignment="1" applyProtection="1">
      <alignment vertical="center"/>
    </xf>
    <xf numFmtId="3" fontId="38" fillId="7" borderId="30" xfId="1" applyNumberFormat="1" applyFont="1" applyFill="1" applyBorder="1" applyAlignment="1" applyProtection="1">
      <alignment vertical="center"/>
    </xf>
    <xf numFmtId="3" fontId="38" fillId="7" borderId="13" xfId="1" applyNumberFormat="1" applyFont="1" applyFill="1" applyBorder="1" applyAlignment="1" applyProtection="1">
      <alignment vertical="center"/>
    </xf>
    <xf numFmtId="3" fontId="38" fillId="7" borderId="14" xfId="1" applyNumberFormat="1" applyFont="1" applyFill="1" applyBorder="1" applyAlignment="1" applyProtection="1">
      <alignment vertical="center"/>
    </xf>
    <xf numFmtId="3" fontId="0" fillId="26" borderId="0" xfId="1" applyNumberFormat="1" applyFont="1" applyFill="1" applyBorder="1" applyAlignment="1" applyProtection="1">
      <alignment vertical="center"/>
    </xf>
    <xf numFmtId="3" fontId="92" fillId="26" borderId="0" xfId="1" applyNumberFormat="1" applyFont="1" applyFill="1" applyBorder="1" applyAlignment="1" applyProtection="1">
      <alignment vertical="center"/>
    </xf>
    <xf numFmtId="3" fontId="44" fillId="4" borderId="18" xfId="1" applyNumberFormat="1" applyFont="1" applyFill="1" applyBorder="1" applyAlignment="1" applyProtection="1">
      <alignment horizontal="center" vertical="center" wrapText="1"/>
    </xf>
    <xf numFmtId="3" fontId="38" fillId="7" borderId="34" xfId="1" applyNumberFormat="1" applyFont="1" applyFill="1" applyBorder="1" applyAlignment="1" applyProtection="1">
      <alignment vertical="center"/>
    </xf>
    <xf numFmtId="3" fontId="38" fillId="7" borderId="35" xfId="1" applyNumberFormat="1" applyFont="1" applyFill="1" applyBorder="1" applyAlignment="1" applyProtection="1">
      <alignment vertical="center"/>
    </xf>
    <xf numFmtId="3" fontId="38" fillId="7" borderId="36" xfId="1" applyNumberFormat="1" applyFont="1" applyFill="1" applyBorder="1" applyAlignment="1" applyProtection="1">
      <alignment vertical="center"/>
    </xf>
    <xf numFmtId="3" fontId="0" fillId="26" borderId="39" xfId="1" applyNumberFormat="1" applyFont="1" applyFill="1" applyBorder="1" applyAlignment="1" applyProtection="1">
      <alignment vertical="center"/>
    </xf>
    <xf numFmtId="3" fontId="38" fillId="26" borderId="27" xfId="1" applyNumberFormat="1" applyFont="1" applyFill="1" applyBorder="1" applyAlignment="1" applyProtection="1">
      <alignment vertical="center"/>
    </xf>
    <xf numFmtId="3" fontId="0" fillId="26" borderId="27" xfId="1" applyNumberFormat="1" applyFont="1" applyFill="1" applyBorder="1" applyAlignment="1" applyProtection="1">
      <alignment vertical="center"/>
    </xf>
    <xf numFmtId="3" fontId="38" fillId="26" borderId="39" xfId="1" applyNumberFormat="1" applyFont="1" applyFill="1" applyBorder="1" applyAlignment="1" applyProtection="1">
      <alignment vertical="center"/>
    </xf>
    <xf numFmtId="3" fontId="38" fillId="37" borderId="39" xfId="1" applyNumberFormat="1" applyFont="1" applyFill="1" applyBorder="1" applyAlignment="1" applyProtection="1">
      <alignment vertical="center"/>
    </xf>
    <xf numFmtId="3" fontId="38" fillId="26" borderId="0" xfId="1" applyNumberFormat="1" applyFont="1" applyFill="1" applyBorder="1" applyAlignment="1" applyProtection="1">
      <alignment vertical="center"/>
    </xf>
    <xf numFmtId="3" fontId="38" fillId="37" borderId="27" xfId="1" applyNumberFormat="1" applyFont="1" applyFill="1" applyBorder="1" applyAlignment="1" applyProtection="1">
      <alignment vertical="center"/>
    </xf>
    <xf numFmtId="3" fontId="38" fillId="37" borderId="40" xfId="1" applyNumberFormat="1" applyFont="1" applyFill="1" applyBorder="1" applyAlignment="1" applyProtection="1">
      <alignment vertical="center"/>
    </xf>
    <xf numFmtId="3" fontId="32" fillId="7" borderId="101" xfId="0" applyNumberFormat="1" applyFont="1" applyFill="1" applyBorder="1" applyAlignment="1" applyProtection="1">
      <alignment horizontal="center" vertical="center"/>
    </xf>
    <xf numFmtId="3" fontId="38" fillId="37" borderId="61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vertical="center"/>
    </xf>
    <xf numFmtId="3" fontId="38" fillId="37" borderId="55" xfId="1" applyNumberFormat="1" applyFont="1" applyFill="1" applyBorder="1" applyAlignment="1" applyProtection="1">
      <alignment vertical="center"/>
    </xf>
    <xf numFmtId="3" fontId="38" fillId="37" borderId="0" xfId="1" applyNumberFormat="1" applyFont="1" applyFill="1" applyBorder="1" applyAlignment="1" applyProtection="1">
      <alignment horizontal="center" vertical="center"/>
    </xf>
    <xf numFmtId="3" fontId="1" fillId="37" borderId="25" xfId="1" applyNumberFormat="1" applyFont="1" applyFill="1" applyBorder="1" applyAlignment="1" applyProtection="1">
      <alignment vertical="center"/>
    </xf>
    <xf numFmtId="3" fontId="6" fillId="7" borderId="0" xfId="1" applyNumberFormat="1" applyFont="1" applyFill="1" applyBorder="1" applyAlignment="1" applyProtection="1">
      <alignment horizontal="center" vertical="center"/>
    </xf>
    <xf numFmtId="3" fontId="6" fillId="7" borderId="24" xfId="1" applyNumberFormat="1" applyFont="1" applyFill="1" applyBorder="1" applyAlignment="1" applyProtection="1">
      <alignment horizontal="center" vertical="center"/>
    </xf>
    <xf numFmtId="3" fontId="71" fillId="2" borderId="23" xfId="1" applyNumberFormat="1" applyFont="1" applyFill="1" applyBorder="1" applyAlignment="1" applyProtection="1">
      <alignment vertical="center"/>
      <protection locked="0"/>
    </xf>
    <xf numFmtId="3" fontId="71" fillId="2" borderId="11" xfId="1" applyNumberFormat="1" applyFont="1" applyFill="1" applyBorder="1" applyAlignment="1" applyProtection="1">
      <alignment vertical="center"/>
      <protection locked="0"/>
    </xf>
    <xf numFmtId="3" fontId="71" fillId="2" borderId="67" xfId="1" applyNumberFormat="1" applyFont="1" applyFill="1" applyBorder="1" applyAlignment="1" applyProtection="1">
      <alignment vertical="center"/>
      <protection locked="0"/>
    </xf>
    <xf numFmtId="3" fontId="71" fillId="2" borderId="14" xfId="1" applyNumberFormat="1" applyFont="1" applyFill="1" applyBorder="1" applyAlignment="1" applyProtection="1">
      <alignment vertical="center"/>
      <protection locked="0"/>
    </xf>
    <xf numFmtId="3" fontId="71" fillId="2" borderId="6" xfId="1" applyNumberFormat="1" applyFont="1" applyFill="1" applyBorder="1" applyAlignment="1" applyProtection="1">
      <alignment vertical="center"/>
      <protection locked="0"/>
    </xf>
    <xf numFmtId="3" fontId="71" fillId="6" borderId="67" xfId="1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  <protection locked="0"/>
    </xf>
    <xf numFmtId="3" fontId="71" fillId="2" borderId="14" xfId="0" applyNumberFormat="1" applyFont="1" applyFill="1" applyBorder="1" applyAlignment="1" applyProtection="1">
      <alignment vertical="center"/>
      <protection locked="0"/>
    </xf>
    <xf numFmtId="3" fontId="0" fillId="8" borderId="25" xfId="1" applyNumberFormat="1" applyFont="1" applyFill="1" applyBorder="1" applyAlignment="1" applyProtection="1">
      <alignment vertical="center"/>
    </xf>
    <xf numFmtId="3" fontId="6" fillId="6" borderId="24" xfId="0" applyNumberFormat="1" applyFont="1" applyFill="1" applyBorder="1" applyAlignment="1" applyProtection="1">
      <alignment horizontal="centerContinuous" vertical="center"/>
    </xf>
    <xf numFmtId="3" fontId="6" fillId="6" borderId="25" xfId="0" applyNumberFormat="1" applyFont="1" applyFill="1" applyBorder="1" applyAlignment="1" applyProtection="1">
      <alignment horizontal="centerContinuous" vertical="center"/>
    </xf>
    <xf numFmtId="0" fontId="84" fillId="44" borderId="32" xfId="0" applyFont="1" applyFill="1" applyBorder="1" applyAlignment="1">
      <alignment vertical="center"/>
    </xf>
    <xf numFmtId="0" fontId="47" fillId="39" borderId="15" xfId="1" applyFont="1" applyFill="1" applyBorder="1" applyAlignment="1" applyProtection="1">
      <alignment vertical="center"/>
    </xf>
    <xf numFmtId="0" fontId="6" fillId="7" borderId="15" xfId="0" applyFont="1" applyFill="1" applyBorder="1" applyAlignment="1">
      <alignment vertical="center" wrapText="1"/>
    </xf>
    <xf numFmtId="0" fontId="6" fillId="7" borderId="25" xfId="0" applyFont="1" applyFill="1" applyBorder="1" applyAlignment="1">
      <alignment vertical="center" wrapText="1"/>
    </xf>
    <xf numFmtId="0" fontId="84" fillId="44" borderId="32" xfId="0" applyFont="1" applyFill="1" applyBorder="1" applyAlignment="1">
      <alignment horizontal="centerContinuous" vertical="center"/>
    </xf>
    <xf numFmtId="3" fontId="39" fillId="5" borderId="24" xfId="1" applyNumberFormat="1" applyFont="1" applyFill="1" applyBorder="1" applyAlignment="1" applyProtection="1">
      <alignment vertical="center"/>
    </xf>
    <xf numFmtId="3" fontId="39" fillId="5" borderId="24" xfId="1" applyNumberFormat="1" applyFont="1" applyFill="1" applyBorder="1" applyAlignment="1" applyProtection="1">
      <alignment horizontal="center" vertical="center"/>
    </xf>
    <xf numFmtId="3" fontId="5" fillId="5" borderId="15" xfId="1" applyNumberFormat="1" applyFont="1" applyFill="1" applyBorder="1" applyAlignment="1" applyProtection="1">
      <alignment vertical="center"/>
    </xf>
    <xf numFmtId="3" fontId="5" fillId="5" borderId="19" xfId="1" applyNumberFormat="1" applyFont="1" applyFill="1" applyBorder="1" applyAlignment="1" applyProtection="1">
      <alignment vertical="center"/>
    </xf>
    <xf numFmtId="3" fontId="5" fillId="5" borderId="24" xfId="1" applyNumberFormat="1" applyFont="1" applyFill="1" applyBorder="1" applyAlignment="1" applyProtection="1">
      <alignment vertical="center"/>
    </xf>
    <xf numFmtId="3" fontId="5" fillId="5" borderId="25" xfId="1" applyNumberFormat="1" applyFont="1" applyFill="1" applyBorder="1" applyAlignment="1" applyProtection="1">
      <alignment vertical="center"/>
    </xf>
    <xf numFmtId="3" fontId="0" fillId="0" borderId="0" xfId="0" applyNumberFormat="1" applyFont="1"/>
    <xf numFmtId="3" fontId="54" fillId="0" borderId="0" xfId="0" applyNumberFormat="1" applyFont="1" applyFill="1" applyBorder="1"/>
    <xf numFmtId="3" fontId="0" fillId="0" borderId="0" xfId="0" applyNumberFormat="1" applyFont="1" applyFill="1"/>
    <xf numFmtId="3" fontId="0" fillId="0" borderId="0" xfId="0" applyNumberFormat="1" applyFont="1" applyBorder="1"/>
    <xf numFmtId="3" fontId="6" fillId="0" borderId="15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vertical="center"/>
    </xf>
    <xf numFmtId="3" fontId="6" fillId="0" borderId="24" xfId="0" applyNumberFormat="1" applyFont="1" applyBorder="1" applyAlignment="1">
      <alignment horizontal="center" vertical="center"/>
    </xf>
    <xf numFmtId="3" fontId="6" fillId="0" borderId="25" xfId="0" applyNumberFormat="1" applyFont="1" applyBorder="1" applyAlignment="1">
      <alignment horizontal="center" vertical="center"/>
    </xf>
    <xf numFmtId="3" fontId="0" fillId="8" borderId="55" xfId="0" applyNumberFormat="1" applyFont="1" applyFill="1" applyBorder="1"/>
    <xf numFmtId="3" fontId="6" fillId="0" borderId="15" xfId="0" applyNumberFormat="1" applyFont="1" applyFill="1" applyBorder="1" applyAlignment="1">
      <alignment vertical="center"/>
    </xf>
    <xf numFmtId="3" fontId="6" fillId="0" borderId="24" xfId="0" applyNumberFormat="1" applyFont="1" applyFill="1" applyBorder="1" applyAlignment="1">
      <alignment vertical="center"/>
    </xf>
    <xf numFmtId="3" fontId="6" fillId="0" borderId="25" xfId="0" applyNumberFormat="1" applyFont="1" applyFill="1" applyBorder="1" applyAlignment="1">
      <alignment vertical="center"/>
    </xf>
    <xf numFmtId="3" fontId="0" fillId="8" borderId="0" xfId="0" applyNumberFormat="1" applyFont="1" applyFill="1"/>
    <xf numFmtId="3" fontId="6" fillId="0" borderId="25" xfId="0" applyNumberFormat="1" applyFont="1" applyBorder="1" applyAlignment="1">
      <alignment vertical="center"/>
    </xf>
    <xf numFmtId="3" fontId="6" fillId="0" borderId="53" xfId="0" applyNumberFormat="1" applyFont="1" applyBorder="1" applyAlignment="1">
      <alignment vertical="center"/>
    </xf>
    <xf numFmtId="3" fontId="6" fillId="0" borderId="32" xfId="0" applyNumberFormat="1" applyFont="1" applyBorder="1" applyAlignment="1">
      <alignment vertical="center"/>
    </xf>
    <xf numFmtId="3" fontId="47" fillId="39" borderId="25" xfId="1" applyNumberFormat="1" applyFont="1" applyFill="1" applyBorder="1" applyAlignment="1" applyProtection="1">
      <alignment vertical="center"/>
    </xf>
    <xf numFmtId="3" fontId="22" fillId="8" borderId="58" xfId="0" applyNumberFormat="1" applyFont="1" applyFill="1" applyBorder="1" applyAlignment="1">
      <alignment horizontal="center" vertical="center" wrapText="1"/>
    </xf>
    <xf numFmtId="3" fontId="22" fillId="8" borderId="17" xfId="0" applyNumberFormat="1" applyFont="1" applyFill="1" applyBorder="1" applyAlignment="1">
      <alignment horizontal="center" vertical="center" wrapText="1"/>
    </xf>
    <xf numFmtId="3" fontId="0" fillId="8" borderId="58" xfId="0" applyNumberFormat="1" applyFont="1" applyFill="1" applyBorder="1"/>
    <xf numFmtId="3" fontId="0" fillId="8" borderId="57" xfId="0" applyNumberFormat="1" applyFont="1" applyFill="1" applyBorder="1"/>
    <xf numFmtId="3" fontId="1" fillId="20" borderId="17" xfId="0" applyNumberFormat="1" applyFont="1" applyFill="1" applyBorder="1" applyAlignment="1">
      <alignment horizontal="center" vertical="center"/>
    </xf>
    <xf numFmtId="3" fontId="1" fillId="20" borderId="16" xfId="0" applyNumberFormat="1" applyFont="1" applyFill="1" applyBorder="1" applyAlignment="1">
      <alignment horizontal="center" vertical="center"/>
    </xf>
    <xf numFmtId="3" fontId="1" fillId="20" borderId="18" xfId="0" applyNumberFormat="1" applyFont="1" applyFill="1" applyBorder="1" applyAlignment="1">
      <alignment horizontal="center" vertical="center"/>
    </xf>
    <xf numFmtId="3" fontId="0" fillId="0" borderId="32" xfId="0" applyNumberFormat="1" applyFont="1" applyBorder="1"/>
    <xf numFmtId="3" fontId="0" fillId="8" borderId="59" xfId="0" applyNumberFormat="1" applyFont="1" applyFill="1" applyBorder="1"/>
    <xf numFmtId="3" fontId="0" fillId="5" borderId="57" xfId="0" applyNumberFormat="1" applyFont="1" applyFill="1" applyBorder="1" applyAlignment="1"/>
    <xf numFmtId="3" fontId="0" fillId="2" borderId="7" xfId="0" applyNumberFormat="1" applyFont="1" applyFill="1" applyBorder="1"/>
    <xf numFmtId="3" fontId="0" fillId="2" borderId="39" xfId="0" applyNumberFormat="1" applyFont="1" applyFill="1" applyBorder="1"/>
    <xf numFmtId="3" fontId="0" fillId="8" borderId="27" xfId="0" applyNumberFormat="1" applyFont="1" applyFill="1" applyBorder="1"/>
    <xf numFmtId="3" fontId="0" fillId="2" borderId="41" xfId="0" applyNumberFormat="1" applyFont="1" applyFill="1" applyBorder="1"/>
    <xf numFmtId="3" fontId="0" fillId="5" borderId="58" xfId="0" applyNumberFormat="1" applyFont="1" applyFill="1" applyBorder="1" applyAlignment="1"/>
    <xf numFmtId="3" fontId="0" fillId="20" borderId="103" xfId="0" applyNumberFormat="1" applyFont="1" applyFill="1" applyBorder="1"/>
    <xf numFmtId="3" fontId="0" fillId="8" borderId="0" xfId="0" applyNumberFormat="1" applyFont="1" applyFill="1" applyBorder="1"/>
    <xf numFmtId="3" fontId="0" fillId="20" borderId="54" xfId="0" applyNumberFormat="1" applyFont="1" applyFill="1" applyBorder="1"/>
    <xf numFmtId="3" fontId="71" fillId="20" borderId="7" xfId="0" applyNumberFormat="1" applyFont="1" applyFill="1" applyBorder="1" applyAlignment="1">
      <alignment vertical="center"/>
    </xf>
    <xf numFmtId="3" fontId="71" fillId="20" borderId="8" xfId="0" applyNumberFormat="1" applyFont="1" applyFill="1" applyBorder="1" applyAlignment="1">
      <alignment vertical="center"/>
    </xf>
    <xf numFmtId="3" fontId="71" fillId="20" borderId="6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/>
    </xf>
    <xf numFmtId="3" fontId="71" fillId="8" borderId="0" xfId="0" applyNumberFormat="1" applyFont="1" applyFill="1" applyBorder="1" applyAlignment="1">
      <alignment vertical="center"/>
    </xf>
    <xf numFmtId="3" fontId="71" fillId="20" borderId="9" xfId="0" applyNumberFormat="1" applyFont="1" applyFill="1" applyBorder="1" applyAlignment="1">
      <alignment vertical="center"/>
    </xf>
    <xf numFmtId="3" fontId="71" fillId="20" borderId="10" xfId="0" applyNumberFormat="1" applyFont="1" applyFill="1" applyBorder="1" applyAlignment="1">
      <alignment vertical="center"/>
    </xf>
    <xf numFmtId="3" fontId="71" fillId="20" borderId="11" xfId="0" applyNumberFormat="1" applyFont="1" applyFill="1" applyBorder="1" applyAlignment="1">
      <alignment vertical="center"/>
    </xf>
    <xf numFmtId="3" fontId="0" fillId="5" borderId="59" xfId="0" applyNumberFormat="1" applyFont="1" applyFill="1" applyBorder="1" applyAlignment="1"/>
    <xf numFmtId="3" fontId="71" fillId="20" borderId="12" xfId="0" applyNumberFormat="1" applyFont="1" applyFill="1" applyBorder="1" applyAlignment="1">
      <alignment vertical="center"/>
    </xf>
    <xf numFmtId="3" fontId="71" fillId="20" borderId="13" xfId="0" applyNumberFormat="1" applyFont="1" applyFill="1" applyBorder="1" applyAlignment="1">
      <alignment vertical="center"/>
    </xf>
    <xf numFmtId="3" fontId="71" fillId="20" borderId="14" xfId="0" applyNumberFormat="1" applyFont="1" applyFill="1" applyBorder="1" applyAlignment="1">
      <alignment vertical="center"/>
    </xf>
    <xf numFmtId="3" fontId="71" fillId="8" borderId="59" xfId="0" applyNumberFormat="1" applyFont="1" applyFill="1" applyBorder="1" applyAlignment="1">
      <alignment vertical="center"/>
    </xf>
    <xf numFmtId="3" fontId="71" fillId="8" borderId="32" xfId="0" applyNumberFormat="1" applyFont="1" applyFill="1" applyBorder="1" applyAlignment="1">
      <alignment vertical="center"/>
    </xf>
    <xf numFmtId="3" fontId="0" fillId="8" borderId="59" xfId="0" applyNumberFormat="1" applyFont="1" applyFill="1" applyBorder="1" applyAlignment="1">
      <alignment vertical="center"/>
    </xf>
    <xf numFmtId="3" fontId="71" fillId="8" borderId="58" xfId="0" applyNumberFormat="1" applyFont="1" applyFill="1" applyBorder="1" applyAlignment="1">
      <alignment vertical="center" wrapText="1"/>
    </xf>
    <xf numFmtId="3" fontId="22" fillId="8" borderId="57" xfId="0" applyNumberFormat="1" applyFont="1" applyFill="1" applyBorder="1" applyAlignment="1">
      <alignment horizontal="center" vertical="center" wrapText="1"/>
    </xf>
    <xf numFmtId="3" fontId="0" fillId="6" borderId="9" xfId="0" applyNumberFormat="1" applyFont="1" applyFill="1" applyBorder="1"/>
    <xf numFmtId="3" fontId="0" fillId="6" borderId="44" xfId="0" applyNumberFormat="1" applyFont="1" applyFill="1" applyBorder="1"/>
    <xf numFmtId="3" fontId="0" fillId="6" borderId="61" xfId="0" applyNumberFormat="1" applyFont="1" applyFill="1" applyBorder="1"/>
    <xf numFmtId="3" fontId="0" fillId="6" borderId="29" xfId="0" applyNumberFormat="1" applyFont="1" applyFill="1" applyBorder="1"/>
    <xf numFmtId="3" fontId="0" fillId="6" borderId="103" xfId="0" applyNumberFormat="1" applyFont="1" applyFill="1" applyBorder="1"/>
    <xf numFmtId="3" fontId="0" fillId="6" borderId="104" xfId="0" applyNumberFormat="1" applyFont="1" applyFill="1" applyBorder="1"/>
    <xf numFmtId="3" fontId="0" fillId="6" borderId="68" xfId="0" applyNumberFormat="1" applyFont="1" applyFill="1" applyBorder="1"/>
    <xf numFmtId="3" fontId="71" fillId="6" borderId="7" xfId="0" applyNumberFormat="1" applyFont="1" applyFill="1" applyBorder="1" applyAlignment="1">
      <alignment vertical="center"/>
    </xf>
    <xf numFmtId="3" fontId="71" fillId="6" borderId="8" xfId="0" applyNumberFormat="1" applyFont="1" applyFill="1" applyBorder="1" applyAlignment="1">
      <alignment vertical="center"/>
    </xf>
    <xf numFmtId="3" fontId="71" fillId="6" borderId="6" xfId="0" applyNumberFormat="1" applyFont="1" applyFill="1" applyBorder="1" applyAlignment="1">
      <alignment vertical="center"/>
    </xf>
    <xf numFmtId="3" fontId="71" fillId="8" borderId="57" xfId="0" applyNumberFormat="1" applyFont="1" applyFill="1" applyBorder="1" applyAlignment="1">
      <alignment vertical="center"/>
    </xf>
    <xf numFmtId="3" fontId="71" fillId="6" borderId="9" xfId="0" applyNumberFormat="1" applyFont="1" applyFill="1" applyBorder="1" applyAlignment="1">
      <alignment vertical="center"/>
    </xf>
    <xf numFmtId="3" fontId="71" fillId="6" borderId="10" xfId="0" applyNumberFormat="1" applyFont="1" applyFill="1" applyBorder="1" applyAlignment="1">
      <alignment vertical="center"/>
    </xf>
    <xf numFmtId="3" fontId="71" fillId="6" borderId="11" xfId="0" applyNumberFormat="1" applyFont="1" applyFill="1" applyBorder="1" applyAlignment="1">
      <alignment vertical="center"/>
    </xf>
    <xf numFmtId="3" fontId="71" fillId="6" borderId="12" xfId="0" applyNumberFormat="1" applyFont="1" applyFill="1" applyBorder="1" applyAlignment="1">
      <alignment vertical="center"/>
    </xf>
    <xf numFmtId="3" fontId="71" fillId="6" borderId="13" xfId="0" applyNumberFormat="1" applyFont="1" applyFill="1" applyBorder="1" applyAlignment="1">
      <alignment vertical="center"/>
    </xf>
    <xf numFmtId="3" fontId="71" fillId="6" borderId="14" xfId="0" applyNumberFormat="1" applyFont="1" applyFill="1" applyBorder="1" applyAlignment="1">
      <alignment vertical="center"/>
    </xf>
    <xf numFmtId="0" fontId="6" fillId="0" borderId="15" xfId="0" applyFont="1" applyBorder="1" applyAlignment="1">
      <alignment horizontal="centerContinuous" vertical="center"/>
    </xf>
    <xf numFmtId="0" fontId="6" fillId="0" borderId="24" xfId="0" applyFont="1" applyBorder="1" applyAlignment="1">
      <alignment horizontal="centerContinuous" vertical="center"/>
    </xf>
    <xf numFmtId="0" fontId="6" fillId="0" borderId="25" xfId="0" applyFont="1" applyBorder="1" applyAlignment="1">
      <alignment horizontal="centerContinuous" vertical="center"/>
    </xf>
    <xf numFmtId="0" fontId="6" fillId="0" borderId="24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/>
    </xf>
    <xf numFmtId="0" fontId="0" fillId="0" borderId="25" xfId="0" applyFont="1" applyBorder="1" applyAlignment="1">
      <alignment horizontal="centerContinuous"/>
    </xf>
    <xf numFmtId="0" fontId="55" fillId="44" borderId="32" xfId="0" applyFont="1" applyFill="1" applyBorder="1" applyAlignment="1">
      <alignment vertical="center"/>
    </xf>
    <xf numFmtId="0" fontId="55" fillId="44" borderId="46" xfId="0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1" fontId="6" fillId="34" borderId="15" xfId="0" applyNumberFormat="1" applyFont="1" applyFill="1" applyBorder="1" applyAlignment="1">
      <alignment vertical="center"/>
    </xf>
    <xf numFmtId="1" fontId="6" fillId="34" borderId="24" xfId="0" applyNumberFormat="1" applyFont="1" applyFill="1" applyBorder="1" applyAlignment="1">
      <alignment vertical="center"/>
    </xf>
    <xf numFmtId="1" fontId="6" fillId="34" borderId="25" xfId="0" applyNumberFormat="1" applyFont="1" applyFill="1" applyBorder="1" applyAlignment="1">
      <alignment vertical="center"/>
    </xf>
    <xf numFmtId="0" fontId="6" fillId="34" borderId="24" xfId="0" applyFont="1" applyFill="1" applyBorder="1" applyAlignment="1">
      <alignment vertical="center"/>
    </xf>
    <xf numFmtId="0" fontId="6" fillId="34" borderId="2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0" fillId="34" borderId="24" xfId="0" applyFont="1" applyFill="1" applyBorder="1" applyAlignment="1">
      <alignment vertical="center"/>
    </xf>
    <xf numFmtId="0" fontId="0" fillId="34" borderId="25" xfId="0" applyFont="1" applyFill="1" applyBorder="1" applyAlignment="1">
      <alignment vertical="center"/>
    </xf>
    <xf numFmtId="0" fontId="47" fillId="31" borderId="15" xfId="1" applyFont="1" applyFill="1" applyBorder="1" applyAlignment="1" applyProtection="1">
      <alignment vertical="center"/>
    </xf>
    <xf numFmtId="0" fontId="47" fillId="31" borderId="24" xfId="1" applyFont="1" applyFill="1" applyBorder="1" applyAlignment="1" applyProtection="1">
      <alignment vertical="center"/>
    </xf>
    <xf numFmtId="0" fontId="47" fillId="31" borderId="25" xfId="1" applyFont="1" applyFill="1" applyBorder="1" applyAlignment="1" applyProtection="1">
      <alignment vertical="center"/>
    </xf>
    <xf numFmtId="0" fontId="0" fillId="8" borderId="1" xfId="0" applyFont="1" applyFill="1" applyBorder="1" applyAlignment="1">
      <alignment vertical="center"/>
    </xf>
    <xf numFmtId="0" fontId="0" fillId="8" borderId="3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2" borderId="15" xfId="0" applyFont="1" applyFill="1" applyBorder="1" applyAlignment="1">
      <alignment vertical="center" wrapText="1"/>
    </xf>
    <xf numFmtId="0" fontId="0" fillId="32" borderId="26" xfId="0" applyFont="1" applyFill="1" applyBorder="1" applyAlignment="1">
      <alignment vertical="center" wrapText="1"/>
    </xf>
    <xf numFmtId="0" fontId="1" fillId="34" borderId="19" xfId="0" applyFont="1" applyFill="1" applyBorder="1" applyAlignment="1" applyProtection="1">
      <alignment vertical="center" wrapText="1"/>
    </xf>
    <xf numFmtId="0" fontId="0" fillId="34" borderId="25" xfId="0" applyFont="1" applyFill="1" applyBorder="1" applyAlignment="1" applyProtection="1">
      <alignment wrapText="1"/>
    </xf>
    <xf numFmtId="0" fontId="35" fillId="2" borderId="35" xfId="0" applyFont="1" applyFill="1" applyBorder="1" applyAlignment="1" applyProtection="1">
      <alignment vertical="center"/>
      <protection locked="0"/>
    </xf>
    <xf numFmtId="0" fontId="41" fillId="31" borderId="15" xfId="0" applyFont="1" applyFill="1" applyBorder="1" applyAlignment="1">
      <alignment horizontal="centerContinuous" vertical="center"/>
    </xf>
    <xf numFmtId="0" fontId="0" fillId="0" borderId="24" xfId="0" applyFont="1" applyBorder="1" applyAlignment="1">
      <alignment horizontal="centerContinuous" vertical="center"/>
    </xf>
    <xf numFmtId="3" fontId="0" fillId="31" borderId="6" xfId="0" applyNumberFormat="1" applyFont="1" applyFill="1" applyBorder="1" applyAlignment="1">
      <alignment horizontal="center" vertical="center"/>
    </xf>
    <xf numFmtId="3" fontId="0" fillId="31" borderId="7" xfId="0" applyNumberFormat="1" applyFont="1" applyFill="1" applyBorder="1" applyAlignment="1">
      <alignment horizontal="center" vertical="center"/>
    </xf>
    <xf numFmtId="3" fontId="0" fillId="31" borderId="31" xfId="0" applyNumberFormat="1" applyFont="1" applyFill="1" applyBorder="1" applyAlignment="1">
      <alignment horizontal="center" vertical="center"/>
    </xf>
    <xf numFmtId="3" fontId="0" fillId="8" borderId="3" xfId="0" applyNumberFormat="1" applyFont="1" applyFill="1" applyBorder="1" applyAlignment="1">
      <alignment vertical="center"/>
    </xf>
    <xf numFmtId="3" fontId="0" fillId="31" borderId="8" xfId="0" applyNumberFormat="1" applyFont="1" applyFill="1" applyBorder="1" applyAlignment="1">
      <alignment horizontal="center" vertical="center"/>
    </xf>
    <xf numFmtId="3" fontId="0" fillId="31" borderId="117" xfId="0" applyNumberFormat="1" applyFont="1" applyFill="1" applyBorder="1" applyAlignment="1">
      <alignment horizontal="center" vertical="center"/>
    </xf>
    <xf numFmtId="3" fontId="0" fillId="31" borderId="30" xfId="0" applyNumberFormat="1" applyFont="1" applyFill="1" applyBorder="1" applyAlignment="1">
      <alignment horizontal="center" vertical="center"/>
    </xf>
    <xf numFmtId="3" fontId="0" fillId="8" borderId="66" xfId="0" applyNumberFormat="1" applyFont="1" applyFill="1" applyBorder="1" applyAlignment="1">
      <alignment vertical="center"/>
    </xf>
    <xf numFmtId="3" fontId="0" fillId="31" borderId="13" xfId="0" applyNumberFormat="1" applyFont="1" applyFill="1" applyBorder="1" applyAlignment="1">
      <alignment horizontal="center" vertical="center"/>
    </xf>
    <xf numFmtId="3" fontId="0" fillId="31" borderId="14" xfId="0" applyNumberFormat="1" applyFont="1" applyFill="1" applyBorder="1" applyAlignment="1">
      <alignment horizontal="center" vertical="center"/>
    </xf>
    <xf numFmtId="3" fontId="0" fillId="31" borderId="0" xfId="0" applyNumberFormat="1" applyFont="1" applyFill="1" applyAlignment="1">
      <alignment horizontal="center" vertical="center"/>
    </xf>
    <xf numFmtId="3" fontId="0" fillId="31" borderId="0" xfId="0" applyNumberFormat="1" applyFont="1" applyFill="1" applyAlignment="1">
      <alignment vertical="center"/>
    </xf>
    <xf numFmtId="3" fontId="0" fillId="31" borderId="1" xfId="0" applyNumberFormat="1" applyFont="1" applyFill="1" applyBorder="1" applyAlignment="1">
      <alignment horizontal="center" vertical="center"/>
    </xf>
    <xf numFmtId="3" fontId="0" fillId="8" borderId="1" xfId="0" applyNumberFormat="1" applyFont="1" applyFill="1" applyBorder="1" applyAlignment="1">
      <alignment vertical="center"/>
    </xf>
    <xf numFmtId="3" fontId="0" fillId="31" borderId="10" xfId="0" applyNumberFormat="1" applyFont="1" applyFill="1" applyBorder="1" applyAlignment="1">
      <alignment horizontal="center" vertical="center"/>
    </xf>
    <xf numFmtId="3" fontId="0" fillId="31" borderId="29" xfId="0" applyNumberFormat="1" applyFont="1" applyFill="1" applyBorder="1" applyAlignment="1">
      <alignment horizontal="center" vertical="center"/>
    </xf>
    <xf numFmtId="3" fontId="0" fillId="31" borderId="2" xfId="0" applyNumberFormat="1" applyFont="1" applyFill="1" applyBorder="1" applyAlignment="1">
      <alignment horizontal="center" vertical="center"/>
    </xf>
    <xf numFmtId="3" fontId="0" fillId="31" borderId="45" xfId="0" applyNumberFormat="1" applyFont="1" applyFill="1" applyBorder="1" applyAlignment="1">
      <alignment horizontal="center" vertical="center"/>
    </xf>
    <xf numFmtId="3" fontId="0" fillId="31" borderId="68" xfId="0" applyNumberFormat="1" applyFont="1" applyFill="1" applyBorder="1" applyAlignment="1">
      <alignment horizontal="center" vertical="center"/>
    </xf>
    <xf numFmtId="3" fontId="0" fillId="31" borderId="11" xfId="0" applyNumberFormat="1" applyFont="1" applyFill="1" applyBorder="1" applyAlignment="1">
      <alignment horizontal="center" vertical="center"/>
    </xf>
    <xf numFmtId="3" fontId="0" fillId="31" borderId="9" xfId="0" applyNumberFormat="1" applyFont="1" applyFill="1" applyBorder="1" applyAlignment="1">
      <alignment horizontal="center" vertical="center"/>
    </xf>
    <xf numFmtId="3" fontId="0" fillId="31" borderId="12" xfId="0" applyNumberFormat="1" applyFont="1" applyFill="1" applyBorder="1" applyAlignment="1">
      <alignment horizontal="center" vertical="center"/>
    </xf>
    <xf numFmtId="3" fontId="4" fillId="14" borderId="4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horizontal="center" vertical="center"/>
    </xf>
    <xf numFmtId="3" fontId="4" fillId="14" borderId="29" xfId="0" applyNumberFormat="1" applyFont="1" applyFill="1" applyBorder="1" applyAlignment="1" applyProtection="1">
      <alignment horizontal="center" vertical="center"/>
      <protection locked="0"/>
    </xf>
    <xf numFmtId="3" fontId="40" fillId="16" borderId="58" xfId="0" applyNumberFormat="1" applyFont="1" applyFill="1" applyBorder="1" applyAlignment="1" applyProtection="1">
      <alignment vertical="center"/>
    </xf>
    <xf numFmtId="3" fontId="4" fillId="14" borderId="49" xfId="0" applyNumberFormat="1" applyFont="1" applyFill="1" applyBorder="1" applyAlignment="1" applyProtection="1">
      <alignment horizontal="center" vertical="center"/>
    </xf>
    <xf numFmtId="3" fontId="40" fillId="16" borderId="61" xfId="0" applyNumberFormat="1" applyFont="1" applyFill="1" applyBorder="1" applyAlignment="1" applyProtection="1">
      <alignment vertical="center"/>
    </xf>
    <xf numFmtId="3" fontId="10" fillId="4" borderId="42" xfId="0" applyNumberFormat="1" applyFont="1" applyFill="1" applyBorder="1" applyAlignment="1" applyProtection="1">
      <alignment horizontal="center" vertical="center"/>
      <protection locked="0"/>
    </xf>
    <xf numFmtId="3" fontId="38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9" xfId="0" applyNumberFormat="1" applyFont="1" applyFill="1" applyBorder="1" applyAlignment="1" applyProtection="1">
      <alignment horizontal="center" vertical="center"/>
      <protection locked="0"/>
    </xf>
    <xf numFmtId="3" fontId="38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6" borderId="24" xfId="0" applyNumberFormat="1" applyFont="1" applyFill="1" applyBorder="1" applyAlignment="1" applyProtection="1"/>
    <xf numFmtId="3" fontId="10" fillId="16" borderId="25" xfId="0" applyNumberFormat="1" applyFont="1" applyFill="1" applyBorder="1" applyAlignment="1" applyProtection="1"/>
    <xf numFmtId="3" fontId="4" fillId="14" borderId="42" xfId="0" applyNumberFormat="1" applyFont="1" applyFill="1" applyBorder="1" applyAlignment="1" applyProtection="1">
      <alignment horizontal="center" vertical="center"/>
    </xf>
    <xf numFmtId="3" fontId="5" fillId="16" borderId="0" xfId="0" applyNumberFormat="1" applyFont="1" applyFill="1" applyBorder="1" applyAlignment="1" applyProtection="1">
      <alignment horizontal="center" vertical="center"/>
    </xf>
    <xf numFmtId="3" fontId="4" fillId="14" borderId="44" xfId="0" applyNumberFormat="1" applyFont="1" applyFill="1" applyBorder="1" applyAlignment="1" applyProtection="1">
      <alignment horizontal="center" vertical="center"/>
    </xf>
    <xf numFmtId="3" fontId="4" fillId="14" borderId="43" xfId="0" applyNumberFormat="1" applyFont="1" applyFill="1" applyBorder="1" applyAlignment="1" applyProtection="1">
      <alignment horizontal="center" vertical="center"/>
    </xf>
    <xf numFmtId="3" fontId="4" fillId="14" borderId="104" xfId="0" applyNumberFormat="1" applyFont="1" applyFill="1" applyBorder="1" applyAlignment="1" applyProtection="1">
      <alignment horizontal="center" vertical="center"/>
    </xf>
    <xf numFmtId="3" fontId="41" fillId="4" borderId="32" xfId="0" applyNumberFormat="1" applyFont="1" applyFill="1" applyBorder="1" applyAlignment="1" applyProtection="1">
      <alignment horizontal="center" vertical="center"/>
    </xf>
    <xf numFmtId="3" fontId="41" fillId="16" borderId="59" xfId="0" applyNumberFormat="1" applyFont="1" applyFill="1" applyBorder="1" applyAlignment="1" applyProtection="1">
      <alignment horizontal="center" vertical="center"/>
    </xf>
    <xf numFmtId="3" fontId="41" fillId="16" borderId="53" xfId="0" applyNumberFormat="1" applyFont="1" applyFill="1" applyBorder="1" applyAlignment="1" applyProtection="1">
      <alignment horizontal="center" vertical="center"/>
    </xf>
    <xf numFmtId="3" fontId="41" fillId="4" borderId="15" xfId="0" applyNumberFormat="1" applyFont="1" applyFill="1" applyBorder="1" applyAlignment="1" applyProtection="1">
      <alignment horizontal="center" vertical="center"/>
    </xf>
    <xf numFmtId="3" fontId="4" fillId="14" borderId="41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</xf>
    <xf numFmtId="3" fontId="5" fillId="16" borderId="58" xfId="0" applyNumberFormat="1" applyFont="1" applyFill="1" applyBorder="1" applyAlignment="1" applyProtection="1">
      <alignment horizontal="center" vertical="center"/>
    </xf>
    <xf numFmtId="3" fontId="4" fillId="14" borderId="42" xfId="0" applyNumberFormat="1" applyFont="1" applyFill="1" applyBorder="1" applyAlignment="1" applyProtection="1">
      <alignment horizontal="center" vertical="center"/>
      <protection locked="0"/>
    </xf>
    <xf numFmtId="3" fontId="10" fillId="14" borderId="42" xfId="0" applyNumberFormat="1" applyFont="1" applyFill="1" applyBorder="1" applyAlignment="1" applyProtection="1">
      <alignment horizontal="center" vertical="center"/>
      <protection locked="0"/>
    </xf>
    <xf numFmtId="3" fontId="4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43" xfId="0" applyNumberFormat="1" applyFont="1" applyFill="1" applyBorder="1" applyAlignment="1" applyProtection="1">
      <alignment horizontal="center" vertical="center"/>
    </xf>
    <xf numFmtId="3" fontId="5" fillId="16" borderId="59" xfId="0" applyNumberFormat="1" applyFont="1" applyFill="1" applyBorder="1" applyAlignment="1" applyProtection="1">
      <alignment horizontal="center" vertical="center"/>
    </xf>
    <xf numFmtId="3" fontId="10" fillId="16" borderId="0" xfId="0" applyNumberFormat="1" applyFont="1" applyFill="1" applyBorder="1" applyAlignment="1" applyProtection="1"/>
    <xf numFmtId="3" fontId="4" fillId="14" borderId="54" xfId="0" applyNumberFormat="1" applyFont="1" applyFill="1" applyBorder="1" applyAlignment="1" applyProtection="1">
      <alignment horizontal="center" vertical="center"/>
    </xf>
    <xf numFmtId="3" fontId="41" fillId="4" borderId="5" xfId="0" applyNumberFormat="1" applyFont="1" applyFill="1" applyBorder="1" applyAlignment="1" applyProtection="1">
      <alignment horizontal="center" vertical="center"/>
    </xf>
    <xf numFmtId="3" fontId="41" fillId="16" borderId="25" xfId="0" applyNumberFormat="1" applyFont="1" applyFill="1" applyBorder="1" applyAlignment="1" applyProtection="1">
      <alignment horizontal="center"/>
    </xf>
    <xf numFmtId="3" fontId="41" fillId="4" borderId="24" xfId="0" applyNumberFormat="1" applyFont="1" applyFill="1" applyBorder="1" applyAlignment="1" applyProtection="1">
      <alignment horizontal="center" vertical="center"/>
    </xf>
    <xf numFmtId="3" fontId="41" fillId="16" borderId="5" xfId="0" applyNumberFormat="1" applyFont="1" applyFill="1" applyBorder="1" applyAlignment="1" applyProtection="1">
      <alignment horizontal="center"/>
    </xf>
    <xf numFmtId="3" fontId="41" fillId="16" borderId="15" xfId="0" applyNumberFormat="1" applyFont="1" applyFill="1" applyBorder="1" applyAlignment="1" applyProtection="1">
      <alignment horizontal="center"/>
    </xf>
    <xf numFmtId="3" fontId="10" fillId="17" borderId="24" xfId="0" applyNumberFormat="1" applyFont="1" applyFill="1" applyBorder="1" applyAlignment="1" applyProtection="1"/>
    <xf numFmtId="3" fontId="10" fillId="17" borderId="25" xfId="0" applyNumberFormat="1" applyFont="1" applyFill="1" applyBorder="1" applyAlignment="1" applyProtection="1"/>
    <xf numFmtId="3" fontId="41" fillId="14" borderId="24" xfId="0" applyNumberFormat="1" applyFont="1" applyFill="1" applyBorder="1" applyAlignment="1" applyProtection="1">
      <alignment vertical="center"/>
    </xf>
    <xf numFmtId="3" fontId="40" fillId="20" borderId="15" xfId="0" applyNumberFormat="1" applyFont="1" applyFill="1" applyBorder="1" applyAlignment="1" applyProtection="1">
      <alignment horizontal="centerContinuous" vertical="center"/>
    </xf>
    <xf numFmtId="3" fontId="40" fillId="20" borderId="24" xfId="0" applyNumberFormat="1" applyFont="1" applyFill="1" applyBorder="1" applyAlignment="1" applyProtection="1">
      <alignment horizontal="centerContinuous" vertical="center"/>
    </xf>
    <xf numFmtId="3" fontId="40" fillId="20" borderId="25" xfId="0" applyNumberFormat="1" applyFont="1" applyFill="1" applyBorder="1" applyAlignment="1" applyProtection="1">
      <alignment horizontal="centerContinuous" vertical="center"/>
    </xf>
    <xf numFmtId="3" fontId="40" fillId="16" borderId="58" xfId="0" applyNumberFormat="1" applyFont="1" applyFill="1" applyBorder="1" applyAlignment="1" applyProtection="1">
      <alignment horizontal="center"/>
    </xf>
    <xf numFmtId="3" fontId="40" fillId="16" borderId="57" xfId="0" applyNumberFormat="1" applyFont="1" applyFill="1" applyBorder="1" applyAlignment="1" applyProtection="1">
      <alignment horizontal="center"/>
    </xf>
    <xf numFmtId="3" fontId="40" fillId="16" borderId="58" xfId="0" applyNumberFormat="1" applyFont="1" applyFill="1" applyBorder="1" applyAlignment="1" applyProtection="1">
      <alignment horizontal="center" wrapText="1"/>
    </xf>
    <xf numFmtId="3" fontId="4" fillId="4" borderId="41" xfId="0" applyNumberFormat="1" applyFont="1" applyFill="1" applyBorder="1" applyAlignment="1" applyProtection="1">
      <alignment horizontal="center" vertical="center"/>
      <protection locked="0"/>
    </xf>
    <xf numFmtId="3" fontId="5" fillId="16" borderId="55" xfId="0" applyNumberFormat="1" applyFont="1" applyFill="1" applyBorder="1" applyAlignment="1" applyProtection="1">
      <alignment horizontal="center" vertical="center"/>
    </xf>
    <xf numFmtId="3" fontId="4" fillId="4" borderId="42" xfId="0" applyNumberFormat="1" applyFont="1" applyFill="1" applyBorder="1" applyAlignment="1" applyProtection="1">
      <alignment horizontal="center" vertical="center"/>
      <protection locked="0"/>
    </xf>
    <xf numFmtId="3" fontId="10" fillId="4" borderId="54" xfId="0" applyNumberFormat="1" applyFont="1" applyFill="1" applyBorder="1" applyAlignment="1" applyProtection="1">
      <alignment horizontal="center" vertical="center"/>
      <protection locked="0"/>
    </xf>
    <xf numFmtId="3" fontId="10" fillId="4" borderId="43" xfId="0" applyNumberFormat="1" applyFont="1" applyFill="1" applyBorder="1" applyAlignment="1" applyProtection="1">
      <alignment horizontal="center" vertical="center"/>
      <protection locked="0"/>
    </xf>
    <xf numFmtId="3" fontId="10" fillId="14" borderId="50" xfId="0" applyNumberFormat="1" applyFont="1" applyFill="1" applyBorder="1" applyAlignment="1" applyProtection="1">
      <alignment horizontal="center" vertical="center"/>
      <protection locked="0"/>
    </xf>
    <xf numFmtId="3" fontId="10" fillId="16" borderId="32" xfId="0" applyNumberFormat="1" applyFont="1" applyFill="1" applyBorder="1" applyAlignment="1" applyProtection="1"/>
    <xf numFmtId="3" fontId="41" fillId="5" borderId="24" xfId="0" applyNumberFormat="1" applyFont="1" applyFill="1" applyBorder="1" applyAlignment="1" applyProtection="1">
      <alignment vertical="center"/>
    </xf>
    <xf numFmtId="3" fontId="41" fillId="5" borderId="25" xfId="0" applyNumberFormat="1" applyFont="1" applyFill="1" applyBorder="1" applyAlignment="1" applyProtection="1">
      <alignment vertical="center"/>
    </xf>
    <xf numFmtId="3" fontId="41" fillId="16" borderId="59" xfId="0" applyNumberFormat="1" applyFont="1" applyFill="1" applyBorder="1" applyAlignment="1" applyProtection="1">
      <alignment horizontal="center"/>
    </xf>
    <xf numFmtId="3" fontId="41" fillId="16" borderId="53" xfId="0" applyNumberFormat="1" applyFont="1" applyFill="1" applyBorder="1" applyAlignment="1" applyProtection="1">
      <alignment horizontal="center"/>
    </xf>
    <xf numFmtId="169" fontId="39" fillId="4" borderId="24" xfId="2" applyNumberFormat="1" applyFont="1" applyFill="1" applyBorder="1" applyAlignment="1" applyProtection="1">
      <alignment vertical="center"/>
    </xf>
    <xf numFmtId="169" fontId="41" fillId="4" borderId="24" xfId="2" applyNumberFormat="1" applyFont="1" applyFill="1" applyBorder="1" applyAlignment="1" applyProtection="1">
      <alignment vertical="center"/>
    </xf>
    <xf numFmtId="169" fontId="41" fillId="4" borderId="27" xfId="2" applyNumberFormat="1" applyFont="1" applyFill="1" applyBorder="1" applyAlignment="1" applyProtection="1">
      <alignment vertical="center"/>
    </xf>
    <xf numFmtId="0" fontId="10" fillId="6" borderId="24" xfId="0" applyFont="1" applyFill="1" applyBorder="1" applyAlignment="1" applyProtection="1"/>
    <xf numFmtId="0" fontId="5" fillId="6" borderId="58" xfId="0" applyFont="1" applyFill="1" applyBorder="1" applyAlignment="1" applyProtection="1">
      <alignment vertical="center"/>
    </xf>
    <xf numFmtId="0" fontId="10" fillId="6" borderId="58" xfId="0" applyFont="1" applyFill="1" applyBorder="1" applyAlignment="1" applyProtection="1">
      <alignment vertical="center"/>
    </xf>
    <xf numFmtId="0" fontId="10" fillId="6" borderId="0" xfId="0" applyFont="1" applyFill="1" applyBorder="1" applyAlignment="1" applyProtection="1"/>
    <xf numFmtId="0" fontId="4" fillId="6" borderId="58" xfId="0" applyFont="1" applyFill="1" applyBorder="1" applyAlignment="1" applyProtection="1">
      <alignment vertical="center"/>
    </xf>
    <xf numFmtId="0" fontId="10" fillId="6" borderId="39" xfId="0" applyFont="1" applyFill="1" applyBorder="1" applyAlignment="1" applyProtection="1">
      <alignment horizontal="center"/>
    </xf>
    <xf numFmtId="0" fontId="10" fillId="6" borderId="61" xfId="0" applyFont="1" applyFill="1" applyBorder="1" applyAlignment="1" applyProtection="1">
      <alignment horizontal="center"/>
    </xf>
    <xf numFmtId="0" fontId="10" fillId="6" borderId="53" xfId="0" applyFont="1" applyFill="1" applyBorder="1" applyAlignment="1" applyProtection="1">
      <alignment horizontal="center"/>
    </xf>
    <xf numFmtId="0" fontId="41" fillId="4" borderId="24" xfId="0" applyFont="1" applyFill="1" applyBorder="1" applyAlignment="1" applyProtection="1">
      <alignment vertical="center"/>
    </xf>
    <xf numFmtId="0" fontId="5" fillId="14" borderId="20" xfId="0" applyFont="1" applyFill="1" applyBorder="1" applyAlignment="1" applyProtection="1">
      <alignment horizontal="centerContinuous" vertical="center"/>
    </xf>
    <xf numFmtId="0" fontId="5" fillId="14" borderId="63" xfId="0" applyFont="1" applyFill="1" applyBorder="1" applyAlignment="1" applyProtection="1">
      <alignment horizontal="centerContinuous" vertical="center"/>
    </xf>
    <xf numFmtId="0" fontId="5" fillId="14" borderId="44" xfId="0" applyFont="1" applyFill="1" applyBorder="1" applyAlignment="1" applyProtection="1">
      <alignment horizontal="centerContinuous" vertical="center"/>
    </xf>
    <xf numFmtId="0" fontId="5" fillId="14" borderId="64" xfId="0" applyFont="1" applyFill="1" applyBorder="1" applyAlignment="1" applyProtection="1">
      <alignment horizontal="centerContinuous" vertical="center"/>
    </xf>
    <xf numFmtId="0" fontId="5" fillId="14" borderId="21" xfId="0" applyFont="1" applyFill="1" applyBorder="1" applyAlignment="1" applyProtection="1">
      <alignment horizontal="centerContinuous" vertical="center"/>
    </xf>
    <xf numFmtId="0" fontId="5" fillId="14" borderId="65" xfId="0" applyFont="1" applyFill="1" applyBorder="1" applyAlignment="1" applyProtection="1">
      <alignment horizontal="centerContinuous" vertical="center"/>
    </xf>
    <xf numFmtId="0" fontId="50" fillId="14" borderId="15" xfId="0" applyFont="1" applyFill="1" applyBorder="1" applyAlignment="1" applyProtection="1">
      <alignment vertical="center"/>
    </xf>
    <xf numFmtId="0" fontId="50" fillId="14" borderId="25" xfId="0" applyFont="1" applyFill="1" applyBorder="1" applyAlignment="1" applyProtection="1">
      <alignment vertical="center"/>
    </xf>
    <xf numFmtId="169" fontId="39" fillId="4" borderId="24" xfId="2" applyNumberFormat="1" applyFont="1" applyFill="1" applyBorder="1" applyAlignment="1" applyProtection="1">
      <alignment horizontal="center" vertical="center"/>
    </xf>
    <xf numFmtId="0" fontId="47" fillId="4" borderId="24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2" borderId="20" xfId="0" applyFont="1" applyFill="1" applyBorder="1" applyAlignment="1" applyProtection="1">
      <alignment vertical="center"/>
      <protection locked="0"/>
    </xf>
    <xf numFmtId="0" fontId="4" fillId="2" borderId="37" xfId="0" applyFont="1" applyFill="1" applyBorder="1" applyAlignment="1" applyProtection="1">
      <alignment vertical="center"/>
      <protection locked="0"/>
    </xf>
    <xf numFmtId="0" fontId="4" fillId="2" borderId="63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64" xfId="0" applyFont="1" applyFill="1" applyBorder="1" applyAlignment="1" applyProtection="1">
      <alignment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4" fillId="2" borderId="37" xfId="0" applyFont="1" applyFill="1" applyBorder="1" applyAlignment="1" applyProtection="1">
      <alignment vertical="center"/>
    </xf>
    <xf numFmtId="0" fontId="4" fillId="2" borderId="63" xfId="0" applyFont="1" applyFill="1" applyBorder="1" applyAlignment="1" applyProtection="1">
      <alignment vertical="center"/>
    </xf>
    <xf numFmtId="0" fontId="4" fillId="2" borderId="44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vertical="center"/>
    </xf>
    <xf numFmtId="0" fontId="4" fillId="2" borderId="64" xfId="0" applyFont="1" applyFill="1" applyBorder="1" applyAlignment="1" applyProtection="1">
      <alignment vertical="center"/>
    </xf>
    <xf numFmtId="0" fontId="4" fillId="2" borderId="21" xfId="0" applyFont="1" applyFill="1" applyBorder="1" applyAlignment="1" applyProtection="1">
      <alignment vertical="center"/>
      <protection locked="0"/>
    </xf>
    <xf numFmtId="0" fontId="4" fillId="2" borderId="38" xfId="0" applyFont="1" applyFill="1" applyBorder="1" applyAlignment="1" applyProtection="1">
      <alignment vertical="center"/>
      <protection locked="0"/>
    </xf>
    <xf numFmtId="0" fontId="4" fillId="2" borderId="65" xfId="0" applyFont="1" applyFill="1" applyBorder="1" applyAlignment="1" applyProtection="1">
      <alignment vertical="center"/>
      <protection locked="0"/>
    </xf>
    <xf numFmtId="0" fontId="4" fillId="2" borderId="44" xfId="0" applyFont="1" applyFill="1" applyBorder="1" applyAlignment="1" applyProtection="1"/>
    <xf numFmtId="0" fontId="4" fillId="2" borderId="49" xfId="0" applyFont="1" applyFill="1" applyBorder="1" applyAlignment="1" applyProtection="1"/>
    <xf numFmtId="0" fontId="4" fillId="2" borderId="64" xfId="0" applyFont="1" applyFill="1" applyBorder="1" applyAlignment="1" applyProtection="1"/>
    <xf numFmtId="0" fontId="49" fillId="2" borderId="44" xfId="0" applyFont="1" applyFill="1" applyBorder="1" applyAlignment="1" applyProtection="1">
      <alignment vertical="center"/>
      <protection locked="0"/>
    </xf>
    <xf numFmtId="0" fontId="49" fillId="2" borderId="49" xfId="0" applyFont="1" applyFill="1" applyBorder="1" applyAlignment="1" applyProtection="1">
      <alignment vertical="center"/>
      <protection locked="0"/>
    </xf>
    <xf numFmtId="0" fontId="49" fillId="2" borderId="64" xfId="0" applyFont="1" applyFill="1" applyBorder="1" applyAlignment="1" applyProtection="1">
      <alignment vertical="center"/>
      <protection locked="0"/>
    </xf>
    <xf numFmtId="0" fontId="50" fillId="14" borderId="15" xfId="0" applyFont="1" applyFill="1" applyBorder="1" applyAlignment="1" applyProtection="1">
      <alignment horizontal="centerContinuous" vertical="center"/>
    </xf>
    <xf numFmtId="0" fontId="50" fillId="14" borderId="25" xfId="0" applyFont="1" applyFill="1" applyBorder="1" applyAlignment="1" applyProtection="1">
      <alignment horizontal="centerContinuous" vertical="center"/>
    </xf>
    <xf numFmtId="0" fontId="45" fillId="14" borderId="15" xfId="0" applyFont="1" applyFill="1" applyBorder="1" applyAlignment="1" applyProtection="1">
      <alignment horizontal="centerContinuous" vertical="center"/>
    </xf>
    <xf numFmtId="0" fontId="45" fillId="14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 vertical="center"/>
    </xf>
    <xf numFmtId="0" fontId="5" fillId="3" borderId="63" xfId="0" applyFont="1" applyFill="1" applyBorder="1" applyAlignment="1" applyProtection="1">
      <alignment horizontal="centerContinuous" vertical="center"/>
    </xf>
    <xf numFmtId="0" fontId="5" fillId="3" borderId="44" xfId="0" applyFont="1" applyFill="1" applyBorder="1" applyAlignment="1" applyProtection="1">
      <alignment horizontal="centerContinuous" vertical="center"/>
    </xf>
    <xf numFmtId="0" fontId="5" fillId="3" borderId="64" xfId="0" applyFont="1" applyFill="1" applyBorder="1" applyAlignment="1" applyProtection="1">
      <alignment horizontal="centerContinuous" vertical="center"/>
    </xf>
    <xf numFmtId="0" fontId="5" fillId="3" borderId="21" xfId="0" applyFont="1" applyFill="1" applyBorder="1" applyAlignment="1" applyProtection="1">
      <alignment horizontal="centerContinuous" vertical="center"/>
    </xf>
    <xf numFmtId="0" fontId="5" fillId="3" borderId="65" xfId="0" applyFont="1" applyFill="1" applyBorder="1" applyAlignment="1" applyProtection="1">
      <alignment horizontal="centerContinuous" vertical="center"/>
    </xf>
    <xf numFmtId="0" fontId="45" fillId="3" borderId="15" xfId="0" applyFont="1" applyFill="1" applyBorder="1" applyAlignment="1" applyProtection="1">
      <alignment horizontal="centerContinuous" vertical="center"/>
    </xf>
    <xf numFmtId="0" fontId="45" fillId="3" borderId="25" xfId="0" applyFont="1" applyFill="1" applyBorder="1" applyAlignment="1" applyProtection="1">
      <alignment horizontal="centerContinuous" vertical="center"/>
    </xf>
    <xf numFmtId="0" fontId="5" fillId="3" borderId="20" xfId="0" applyFont="1" applyFill="1" applyBorder="1" applyAlignment="1" applyProtection="1">
      <alignment horizontal="centerContinuous"/>
    </xf>
    <xf numFmtId="0" fontId="5" fillId="3" borderId="63" xfId="0" applyFont="1" applyFill="1" applyBorder="1" applyAlignment="1" applyProtection="1">
      <alignment horizontal="centerContinuous"/>
    </xf>
    <xf numFmtId="0" fontId="5" fillId="3" borderId="44" xfId="0" applyFont="1" applyFill="1" applyBorder="1" applyAlignment="1" applyProtection="1">
      <alignment horizontal="centerContinuous"/>
    </xf>
    <xf numFmtId="0" fontId="5" fillId="3" borderId="64" xfId="0" applyFont="1" applyFill="1" applyBorder="1" applyAlignment="1" applyProtection="1">
      <alignment horizontal="centerContinuous"/>
    </xf>
    <xf numFmtId="0" fontId="5" fillId="3" borderId="21" xfId="0" applyFont="1" applyFill="1" applyBorder="1" applyAlignment="1" applyProtection="1">
      <alignment horizontal="centerContinuous"/>
    </xf>
    <xf numFmtId="0" fontId="5" fillId="3" borderId="65" xfId="0" applyFont="1" applyFill="1" applyBorder="1" applyAlignment="1" applyProtection="1">
      <alignment horizontal="centerContinuous"/>
    </xf>
    <xf numFmtId="0" fontId="50" fillId="3" borderId="15" xfId="0" applyFont="1" applyFill="1" applyBorder="1" applyAlignment="1" applyProtection="1">
      <alignment horizontal="centerContinuous" vertical="center"/>
    </xf>
    <xf numFmtId="0" fontId="50" fillId="3" borderId="25" xfId="0" applyFont="1" applyFill="1" applyBorder="1" applyAlignment="1" applyProtection="1">
      <alignment horizontal="centerContinuous" vertical="center"/>
    </xf>
    <xf numFmtId="169" fontId="39" fillId="20" borderId="24" xfId="2" applyNumberFormat="1" applyFont="1" applyFill="1" applyBorder="1" applyAlignment="1" applyProtection="1">
      <alignment horizontal="centerContinuous" vertical="center"/>
    </xf>
    <xf numFmtId="169" fontId="39" fillId="20" borderId="25" xfId="2" applyNumberFormat="1" applyFont="1" applyFill="1" applyBorder="1" applyAlignment="1" applyProtection="1">
      <alignment horizontal="centerContinuous" vertical="center"/>
    </xf>
    <xf numFmtId="169" fontId="56" fillId="20" borderId="24" xfId="2" applyNumberFormat="1" applyFont="1" applyFill="1" applyBorder="1" applyAlignment="1" applyProtection="1">
      <alignment horizontal="centerContinuous" vertical="center"/>
    </xf>
    <xf numFmtId="3" fontId="38" fillId="2" borderId="9" xfId="1" applyNumberFormat="1" applyFont="1" applyFill="1" applyBorder="1" applyAlignment="1" applyProtection="1">
      <alignment vertical="center"/>
      <protection locked="0"/>
    </xf>
    <xf numFmtId="0" fontId="5" fillId="11" borderId="24" xfId="1" applyFont="1" applyFill="1" applyBorder="1" applyAlignment="1" applyProtection="1">
      <alignment horizontal="center" vertical="center" wrapText="1"/>
    </xf>
    <xf numFmtId="0" fontId="5" fillId="12" borderId="16" xfId="1" applyFont="1" applyFill="1" applyBorder="1" applyAlignment="1" applyProtection="1">
      <alignment horizontal="center" vertical="center" wrapText="1"/>
      <protection locked="0"/>
    </xf>
    <xf numFmtId="0" fontId="5" fillId="12" borderId="26" xfId="1" applyFont="1" applyFill="1" applyBorder="1" applyAlignment="1" applyProtection="1">
      <alignment horizontal="center" vertical="center" wrapText="1"/>
      <protection locked="0"/>
    </xf>
    <xf numFmtId="0" fontId="0" fillId="23" borderId="55" xfId="1" applyFont="1" applyFill="1" applyBorder="1" applyAlignment="1" applyProtection="1">
      <alignment horizontal="center" vertical="center" wrapText="1"/>
    </xf>
    <xf numFmtId="3" fontId="22" fillId="11" borderId="17" xfId="0" applyNumberFormat="1" applyFont="1" applyFill="1" applyBorder="1" applyAlignment="1">
      <alignment horizontal="center" vertical="center" wrapText="1"/>
    </xf>
    <xf numFmtId="3" fontId="22" fillId="11" borderId="16" xfId="0" applyNumberFormat="1" applyFont="1" applyFill="1" applyBorder="1" applyAlignment="1">
      <alignment horizontal="center" vertical="center" wrapText="1"/>
    </xf>
    <xf numFmtId="3" fontId="22" fillId="11" borderId="26" xfId="0" applyNumberFormat="1" applyFont="1" applyFill="1" applyBorder="1" applyAlignment="1">
      <alignment horizontal="center" vertical="center" wrapText="1"/>
    </xf>
    <xf numFmtId="3" fontId="22" fillId="12" borderId="16" xfId="0" applyNumberFormat="1" applyFont="1" applyFill="1" applyBorder="1" applyAlignment="1">
      <alignment horizontal="center" vertical="center" wrapText="1"/>
    </xf>
    <xf numFmtId="3" fontId="22" fillId="12" borderId="108" xfId="0" applyNumberFormat="1" applyFont="1" applyFill="1" applyBorder="1" applyAlignment="1">
      <alignment horizontal="center" vertical="center" wrapText="1"/>
    </xf>
    <xf numFmtId="1" fontId="22" fillId="12" borderId="19" xfId="0" applyNumberFormat="1" applyFont="1" applyFill="1" applyBorder="1" applyAlignment="1">
      <alignment horizontal="center" vertical="center" wrapText="1"/>
    </xf>
    <xf numFmtId="1" fontId="22" fillId="11" borderId="26" xfId="0" applyNumberFormat="1" applyFont="1" applyFill="1" applyBorder="1" applyAlignment="1">
      <alignment horizontal="center" vertical="center" wrapText="1"/>
    </xf>
    <xf numFmtId="1" fontId="22" fillId="11" borderId="16" xfId="0" applyNumberFormat="1" applyFont="1" applyFill="1" applyBorder="1" applyAlignment="1">
      <alignment horizontal="center" vertical="center" wrapText="1"/>
    </xf>
    <xf numFmtId="1" fontId="22" fillId="12" borderId="16" xfId="0" applyNumberFormat="1" applyFont="1" applyFill="1" applyBorder="1" applyAlignment="1">
      <alignment horizontal="center" vertical="center" wrapText="1"/>
    </xf>
    <xf numFmtId="9" fontId="0" fillId="31" borderId="35" xfId="4" applyFont="1" applyFill="1" applyBorder="1" applyProtection="1"/>
    <xf numFmtId="2" fontId="0" fillId="31" borderId="35" xfId="4" applyNumberFormat="1" applyFont="1" applyFill="1" applyBorder="1" applyProtection="1"/>
    <xf numFmtId="3" fontId="71" fillId="2" borderId="10" xfId="0" applyNumberFormat="1" applyFont="1" applyFill="1" applyBorder="1" applyAlignment="1" applyProtection="1">
      <alignment vertical="center"/>
    </xf>
    <xf numFmtId="3" fontId="99" fillId="8" borderId="55" xfId="0" applyNumberFormat="1" applyFont="1" applyFill="1" applyBorder="1" applyAlignment="1" applyProtection="1">
      <alignment vertical="center"/>
    </xf>
    <xf numFmtId="1" fontId="28" fillId="31" borderId="10" xfId="0" applyNumberFormat="1" applyFont="1" applyFill="1" applyBorder="1" applyAlignment="1" applyProtection="1">
      <alignment vertical="center"/>
    </xf>
    <xf numFmtId="0" fontId="0" fillId="14" borderId="10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  <protection locked="0"/>
    </xf>
    <xf numFmtId="3" fontId="71" fillId="2" borderId="11" xfId="0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  <protection locked="0"/>
    </xf>
    <xf numFmtId="3" fontId="71" fillId="2" borderId="103" xfId="1" applyNumberFormat="1" applyFont="1" applyFill="1" applyBorder="1" applyAlignment="1" applyProtection="1">
      <alignment vertical="center"/>
      <protection locked="0"/>
    </xf>
    <xf numFmtId="3" fontId="71" fillId="2" borderId="12" xfId="1" applyNumberFormat="1" applyFont="1" applyFill="1" applyBorder="1" applyAlignment="1" applyProtection="1">
      <alignment vertical="center"/>
      <protection locked="0"/>
    </xf>
    <xf numFmtId="3" fontId="22" fillId="2" borderId="9" xfId="1" applyNumberFormat="1" applyFont="1" applyFill="1" applyBorder="1" applyAlignment="1" applyProtection="1">
      <alignment vertical="center"/>
      <protection locked="0"/>
    </xf>
    <xf numFmtId="3" fontId="22" fillId="2" borderId="12" xfId="1" applyNumberFormat="1" applyFont="1" applyFill="1" applyBorder="1" applyAlignment="1" applyProtection="1">
      <alignment vertical="center"/>
      <protection locked="0"/>
    </xf>
    <xf numFmtId="3" fontId="22" fillId="10" borderId="34" xfId="1" applyNumberFormat="1" applyFont="1" applyFill="1" applyBorder="1" applyAlignment="1" applyProtection="1">
      <alignment vertical="center"/>
    </xf>
    <xf numFmtId="3" fontId="22" fillId="10" borderId="35" xfId="1" applyNumberFormat="1" applyFont="1" applyFill="1" applyBorder="1" applyAlignment="1" applyProtection="1">
      <alignment vertical="center"/>
    </xf>
    <xf numFmtId="3" fontId="22" fillId="10" borderId="36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  <protection locked="0"/>
    </xf>
    <xf numFmtId="3" fontId="71" fillId="2" borderId="9" xfId="0" applyNumberFormat="1" applyFont="1" applyFill="1" applyBorder="1" applyAlignment="1" applyProtection="1">
      <alignment vertical="center"/>
      <protection locked="0"/>
    </xf>
    <xf numFmtId="3" fontId="99" fillId="8" borderId="0" xfId="1" applyNumberFormat="1" applyFont="1" applyFill="1" applyBorder="1" applyAlignment="1" applyProtection="1">
      <alignment vertical="center"/>
    </xf>
    <xf numFmtId="3" fontId="99" fillId="8" borderId="27" xfId="1" applyNumberFormat="1" applyFont="1" applyFill="1" applyBorder="1" applyAlignment="1" applyProtection="1">
      <alignment vertical="center"/>
    </xf>
    <xf numFmtId="3" fontId="99" fillId="8" borderId="32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  <protection locked="0"/>
    </xf>
    <xf numFmtId="3" fontId="71" fillId="2" borderId="7" xfId="1" applyNumberFormat="1" applyFont="1" applyFill="1" applyBorder="1" applyAlignment="1" applyProtection="1">
      <alignment vertical="center"/>
      <protection locked="0"/>
    </xf>
    <xf numFmtId="2" fontId="6" fillId="6" borderId="17" xfId="1" applyNumberFormat="1" applyFont="1" applyFill="1" applyBorder="1" applyAlignment="1" applyProtection="1">
      <alignment horizontal="center" vertical="center"/>
    </xf>
    <xf numFmtId="2" fontId="6" fillId="6" borderId="25" xfId="1" applyNumberFormat="1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6" fillId="6" borderId="25" xfId="0" applyFont="1" applyFill="1" applyBorder="1" applyAlignment="1" applyProtection="1">
      <alignment horizontal="center" vertical="center"/>
    </xf>
    <xf numFmtId="0" fontId="84" fillId="44" borderId="32" xfId="0" applyFont="1" applyFill="1" applyBorder="1" applyAlignment="1">
      <alignment horizontal="centerContinuous" vertical="top"/>
    </xf>
    <xf numFmtId="175" fontId="6" fillId="6" borderId="19" xfId="4" applyNumberFormat="1" applyFont="1" applyFill="1" applyBorder="1" applyAlignment="1" applyProtection="1">
      <alignment horizontal="center" vertical="center"/>
    </xf>
    <xf numFmtId="3" fontId="38" fillId="7" borderId="37" xfId="1" applyNumberFormat="1" applyFont="1" applyFill="1" applyBorder="1" applyAlignment="1" applyProtection="1">
      <alignment vertical="center"/>
    </xf>
    <xf numFmtId="3" fontId="38" fillId="6" borderId="60" xfId="1" applyNumberFormat="1" applyFont="1" applyFill="1" applyBorder="1" applyAlignment="1" applyProtection="1">
      <alignment vertical="center"/>
    </xf>
    <xf numFmtId="3" fontId="38" fillId="6" borderId="56" xfId="1" applyNumberFormat="1" applyFont="1" applyFill="1" applyBorder="1" applyAlignment="1" applyProtection="1">
      <alignment vertical="center"/>
    </xf>
    <xf numFmtId="3" fontId="71" fillId="6" borderId="121" xfId="1" applyNumberFormat="1" applyFont="1" applyFill="1" applyBorder="1" applyAlignment="1" applyProtection="1">
      <alignment vertical="center"/>
    </xf>
    <xf numFmtId="3" fontId="71" fillId="6" borderId="60" xfId="1" applyNumberFormat="1" applyFont="1" applyFill="1" applyBorder="1" applyAlignment="1" applyProtection="1">
      <alignment vertical="center"/>
    </xf>
    <xf numFmtId="3" fontId="71" fillId="6" borderId="56" xfId="1" applyNumberFormat="1" applyFont="1" applyFill="1" applyBorder="1" applyAlignment="1" applyProtection="1">
      <alignment vertical="center"/>
    </xf>
    <xf numFmtId="3" fontId="38" fillId="6" borderId="31" xfId="1" applyNumberFormat="1" applyFont="1" applyFill="1" applyBorder="1" applyAlignment="1" applyProtection="1">
      <alignment vertical="center"/>
    </xf>
    <xf numFmtId="3" fontId="38" fillId="6" borderId="30" xfId="1" applyNumberFormat="1" applyFont="1" applyFill="1" applyBorder="1" applyAlignment="1" applyProtection="1">
      <alignment vertical="center"/>
    </xf>
    <xf numFmtId="3" fontId="42" fillId="6" borderId="26" xfId="1" applyNumberFormat="1" applyFont="1" applyFill="1" applyBorder="1" applyAlignment="1" applyProtection="1">
      <alignment horizontal="center" vertical="center"/>
    </xf>
    <xf numFmtId="175" fontId="6" fillId="6" borderId="26" xfId="4" applyNumberFormat="1" applyFont="1" applyFill="1" applyBorder="1" applyAlignment="1" applyProtection="1">
      <alignment horizontal="center" vertical="center"/>
    </xf>
    <xf numFmtId="3" fontId="38" fillId="8" borderId="59" xfId="1" applyNumberFormat="1" applyFont="1" applyFill="1" applyBorder="1" applyAlignment="1" applyProtection="1">
      <alignment vertical="center"/>
    </xf>
    <xf numFmtId="3" fontId="38" fillId="6" borderId="67" xfId="1" applyNumberFormat="1" applyFont="1" applyFill="1" applyBorder="1" applyAlignment="1" applyProtection="1">
      <alignment vertical="center"/>
    </xf>
    <xf numFmtId="3" fontId="71" fillId="6" borderId="103" xfId="0" applyNumberFormat="1" applyFont="1" applyFill="1" applyBorder="1" applyAlignment="1" applyProtection="1">
      <alignment vertical="center"/>
    </xf>
    <xf numFmtId="3" fontId="71" fillId="6" borderId="108" xfId="1" applyNumberFormat="1" applyFont="1" applyFill="1" applyBorder="1" applyAlignment="1" applyProtection="1">
      <alignment vertical="center"/>
    </xf>
    <xf numFmtId="3" fontId="38" fillId="6" borderId="117" xfId="1" applyNumberFormat="1" applyFont="1" applyFill="1" applyBorder="1" applyAlignment="1" applyProtection="1">
      <alignment vertical="center"/>
    </xf>
    <xf numFmtId="3" fontId="71" fillId="6" borderId="114" xfId="0" applyNumberFormat="1" applyFont="1" applyFill="1" applyBorder="1" applyAlignment="1" applyProtection="1">
      <alignment vertical="center"/>
    </xf>
    <xf numFmtId="3" fontId="92" fillId="6" borderId="66" xfId="1" applyNumberFormat="1" applyFont="1" applyFill="1" applyBorder="1" applyAlignment="1" applyProtection="1">
      <alignment vertical="center"/>
    </xf>
    <xf numFmtId="3" fontId="71" fillId="6" borderId="66" xfId="0" applyNumberFormat="1" applyFont="1" applyFill="1" applyBorder="1" applyAlignment="1" applyProtection="1">
      <alignment vertical="center"/>
    </xf>
    <xf numFmtId="3" fontId="71" fillId="6" borderId="4" xfId="0" applyNumberFormat="1" applyFont="1" applyFill="1" applyBorder="1" applyAlignment="1" applyProtection="1">
      <alignment vertical="center"/>
    </xf>
    <xf numFmtId="3" fontId="71" fillId="6" borderId="117" xfId="1" applyNumberFormat="1" applyFont="1" applyFill="1" applyBorder="1" applyAlignment="1" applyProtection="1">
      <alignment vertical="center"/>
    </xf>
    <xf numFmtId="0" fontId="40" fillId="9" borderId="16" xfId="1" applyFont="1" applyFill="1" applyBorder="1" applyAlignment="1" applyProtection="1">
      <alignment horizontal="left" vertical="center"/>
    </xf>
    <xf numFmtId="1" fontId="44" fillId="13" borderId="22" xfId="1" applyNumberFormat="1" applyFont="1" applyFill="1" applyBorder="1" applyAlignment="1" applyProtection="1">
      <alignment horizontal="center" vertical="center" wrapText="1"/>
    </xf>
    <xf numFmtId="0" fontId="17" fillId="20" borderId="115" xfId="0" applyFont="1" applyFill="1" applyBorder="1" applyAlignment="1" applyProtection="1">
      <alignment vertical="center"/>
    </xf>
    <xf numFmtId="0" fontId="0" fillId="29" borderId="35" xfId="0" applyFont="1" applyFill="1" applyBorder="1" applyAlignment="1" applyProtection="1">
      <alignment vertical="center"/>
    </xf>
    <xf numFmtId="0" fontId="0" fillId="29" borderId="49" xfId="0" applyFont="1" applyFill="1" applyBorder="1" applyAlignment="1" applyProtection="1">
      <alignment horizontal="center" vertical="center"/>
    </xf>
    <xf numFmtId="0" fontId="0" fillId="29" borderId="29" xfId="0" applyFont="1" applyFill="1" applyBorder="1" applyAlignment="1" applyProtection="1">
      <alignment vertical="center"/>
    </xf>
    <xf numFmtId="0" fontId="17" fillId="20" borderId="3" xfId="0" quotePrefix="1" applyFont="1" applyFill="1" applyBorder="1" applyAlignment="1" applyProtection="1">
      <alignment vertical="center"/>
    </xf>
    <xf numFmtId="1" fontId="0" fillId="25" borderId="10" xfId="0" applyNumberFormat="1" applyFont="1" applyFill="1" applyBorder="1" applyAlignment="1" applyProtection="1">
      <alignment horizontal="center" vertical="center"/>
    </xf>
    <xf numFmtId="1" fontId="71" fillId="25" borderId="10" xfId="0" applyNumberFormat="1" applyFont="1" applyFill="1" applyBorder="1" applyAlignment="1" applyProtection="1">
      <alignment horizontal="center" vertical="center"/>
    </xf>
    <xf numFmtId="3" fontId="71" fillId="8" borderId="58" xfId="1" applyNumberFormat="1" applyFont="1" applyFill="1" applyBorder="1" applyAlignment="1" applyProtection="1">
      <alignment vertical="center"/>
    </xf>
    <xf numFmtId="3" fontId="99" fillId="8" borderId="57" xfId="1" applyNumberFormat="1" applyFont="1" applyFill="1" applyBorder="1" applyAlignment="1" applyProtection="1">
      <alignment vertical="center"/>
    </xf>
    <xf numFmtId="166" fontId="99" fillId="8" borderId="58" xfId="1" applyNumberFormat="1" applyFont="1" applyFill="1" applyBorder="1" applyAlignment="1" applyProtection="1">
      <alignment vertical="center"/>
    </xf>
    <xf numFmtId="166" fontId="38" fillId="8" borderId="58" xfId="1" applyNumberFormat="1" applyFont="1" applyFill="1" applyBorder="1" applyAlignment="1" applyProtection="1">
      <alignment vertical="center"/>
    </xf>
    <xf numFmtId="0" fontId="0" fillId="8" borderId="59" xfId="0" applyFont="1" applyFill="1" applyBorder="1" applyAlignment="1" applyProtection="1">
      <alignment vertical="center"/>
    </xf>
    <xf numFmtId="3" fontId="38" fillId="46" borderId="57" xfId="1" applyNumberFormat="1" applyFont="1" applyFill="1" applyBorder="1" applyAlignment="1" applyProtection="1">
      <alignment vertical="center"/>
    </xf>
    <xf numFmtId="3" fontId="38" fillId="46" borderId="58" xfId="1" applyNumberFormat="1" applyFont="1" applyFill="1" applyBorder="1" applyAlignment="1" applyProtection="1">
      <alignment vertical="center"/>
    </xf>
    <xf numFmtId="166" fontId="38" fillId="46" borderId="58" xfId="1" applyNumberFormat="1" applyFont="1" applyFill="1" applyBorder="1" applyAlignment="1" applyProtection="1">
      <alignment vertical="center"/>
    </xf>
    <xf numFmtId="0" fontId="0" fillId="46" borderId="58" xfId="0" applyFont="1" applyFill="1" applyBorder="1" applyAlignment="1" applyProtection="1">
      <alignment vertical="center"/>
    </xf>
    <xf numFmtId="167" fontId="6" fillId="46" borderId="58" xfId="0" applyNumberFormat="1" applyFont="1" applyFill="1" applyBorder="1" applyAlignment="1" applyProtection="1">
      <alignment horizontal="center" vertical="center"/>
    </xf>
    <xf numFmtId="0" fontId="0" fillId="46" borderId="59" xfId="0" applyFont="1" applyFill="1" applyBorder="1" applyAlignment="1" applyProtection="1">
      <alignment vertical="center"/>
    </xf>
    <xf numFmtId="0" fontId="0" fillId="25" borderId="55" xfId="0" applyFont="1" applyFill="1" applyBorder="1" applyAlignment="1" applyProtection="1">
      <alignment vertical="center" wrapText="1"/>
    </xf>
    <xf numFmtId="0" fontId="0" fillId="25" borderId="25" xfId="0" applyFont="1" applyFill="1" applyBorder="1" applyAlignment="1" applyProtection="1">
      <alignment horizontal="centerContinuous" vertical="center"/>
    </xf>
    <xf numFmtId="0" fontId="5" fillId="12" borderId="25" xfId="1" applyFont="1" applyFill="1" applyBorder="1" applyAlignment="1" applyProtection="1">
      <alignment horizontal="center" vertical="center" wrapText="1"/>
      <protection locked="0"/>
    </xf>
    <xf numFmtId="0" fontId="44" fillId="25" borderId="55" xfId="1" applyFont="1" applyFill="1" applyBorder="1" applyAlignment="1" applyProtection="1">
      <alignment horizontal="center" vertical="center" wrapText="1"/>
    </xf>
    <xf numFmtId="0" fontId="44" fillId="23" borderId="55" xfId="1" applyFont="1" applyFill="1" applyBorder="1" applyAlignment="1" applyProtection="1">
      <alignment horizontal="center" vertical="center" wrapText="1"/>
    </xf>
    <xf numFmtId="0" fontId="38" fillId="23" borderId="55" xfId="1" applyFont="1" applyFill="1" applyBorder="1" applyAlignment="1" applyProtection="1">
      <alignment horizontal="center" vertical="center"/>
    </xf>
    <xf numFmtId="0" fontId="0" fillId="23" borderId="55" xfId="0" applyFont="1" applyFill="1" applyBorder="1" applyAlignment="1" applyProtection="1">
      <alignment vertical="center"/>
    </xf>
    <xf numFmtId="3" fontId="0" fillId="23" borderId="55" xfId="0" applyNumberFormat="1" applyFont="1" applyFill="1" applyBorder="1" applyAlignment="1" applyProtection="1">
      <alignment vertical="center"/>
    </xf>
    <xf numFmtId="3" fontId="0" fillId="24" borderId="55" xfId="1" applyNumberFormat="1" applyFont="1" applyFill="1" applyBorder="1" applyAlignment="1" applyProtection="1">
      <alignment vertical="center"/>
    </xf>
    <xf numFmtId="3" fontId="0" fillId="24" borderId="55" xfId="0" applyNumberFormat="1" applyFont="1" applyFill="1" applyBorder="1" applyAlignment="1" applyProtection="1">
      <alignment vertical="center"/>
    </xf>
    <xf numFmtId="3" fontId="71" fillId="24" borderId="55" xfId="0" applyNumberFormat="1" applyFont="1" applyFill="1" applyBorder="1" applyAlignment="1" applyProtection="1">
      <alignment vertical="center"/>
    </xf>
    <xf numFmtId="3" fontId="38" fillId="24" borderId="55" xfId="1" applyNumberFormat="1" applyFont="1" applyFill="1" applyBorder="1" applyAlignment="1" applyProtection="1">
      <alignment vertical="center"/>
    </xf>
    <xf numFmtId="3" fontId="42" fillId="6" borderId="18" xfId="1" applyNumberFormat="1" applyFont="1" applyFill="1" applyBorder="1" applyAlignment="1" applyProtection="1">
      <alignment horizontal="center" vertical="center"/>
    </xf>
    <xf numFmtId="1" fontId="42" fillId="24" borderId="55" xfId="1" applyNumberFormat="1" applyFont="1" applyFill="1" applyBorder="1" applyAlignment="1" applyProtection="1">
      <alignment horizontal="center" vertical="center"/>
    </xf>
    <xf numFmtId="0" fontId="0" fillId="24" borderId="55" xfId="0" applyFont="1" applyFill="1" applyBorder="1" applyAlignment="1" applyProtection="1">
      <alignment vertical="center"/>
    </xf>
    <xf numFmtId="2" fontId="6" fillId="24" borderId="55" xfId="1" applyNumberFormat="1" applyFont="1" applyFill="1" applyBorder="1" applyAlignment="1" applyProtection="1">
      <alignment horizontal="center" vertical="center"/>
    </xf>
    <xf numFmtId="3" fontId="71" fillId="26" borderId="55" xfId="0" applyNumberFormat="1" applyFont="1" applyFill="1" applyBorder="1" applyAlignment="1" applyProtection="1">
      <alignment vertical="center"/>
    </xf>
    <xf numFmtId="3" fontId="0" fillId="26" borderId="55" xfId="0" applyNumberFormat="1" applyFont="1" applyFill="1" applyBorder="1" applyAlignment="1" applyProtection="1">
      <alignment vertical="center"/>
    </xf>
    <xf numFmtId="3" fontId="0" fillId="26" borderId="55" xfId="1" applyNumberFormat="1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  <protection locked="0"/>
    </xf>
    <xf numFmtId="0" fontId="17" fillId="2" borderId="60" xfId="0" applyFont="1" applyFill="1" applyBorder="1" applyAlignment="1" applyProtection="1">
      <alignment vertical="center"/>
      <protection locked="0"/>
    </xf>
    <xf numFmtId="0" fontId="17" fillId="2" borderId="2" xfId="0" applyFont="1" applyFill="1" applyBorder="1" applyAlignment="1" applyProtection="1">
      <alignment vertical="center"/>
      <protection locked="0"/>
    </xf>
    <xf numFmtId="0" fontId="17" fillId="2" borderId="47" xfId="0" applyFont="1" applyFill="1" applyBorder="1" applyAlignment="1" applyProtection="1">
      <alignment vertical="center"/>
      <protection locked="0"/>
    </xf>
    <xf numFmtId="0" fontId="17" fillId="2" borderId="3" xfId="0" quotePrefix="1" applyFont="1" applyFill="1" applyBorder="1" applyAlignment="1" applyProtection="1">
      <alignment vertical="center"/>
      <protection locked="0"/>
    </xf>
    <xf numFmtId="2" fontId="17" fillId="2" borderId="3" xfId="0" applyNumberFormat="1" applyFont="1" applyFill="1" applyBorder="1" applyAlignment="1" applyProtection="1">
      <alignment vertical="center"/>
      <protection locked="0"/>
    </xf>
    <xf numFmtId="2" fontId="17" fillId="2" borderId="2" xfId="0" applyNumberFormat="1" applyFont="1" applyFill="1" applyBorder="1" applyAlignment="1" applyProtection="1">
      <alignment vertical="center"/>
      <protection locked="0"/>
    </xf>
    <xf numFmtId="0" fontId="42" fillId="13" borderId="28" xfId="0" applyFont="1" applyFill="1" applyBorder="1" applyAlignment="1" applyProtection="1">
      <alignment horizontal="left" vertical="center"/>
    </xf>
    <xf numFmtId="0" fontId="1" fillId="37" borderId="15" xfId="1" applyFont="1" applyFill="1" applyBorder="1" applyAlignment="1" applyProtection="1">
      <alignment horizontal="right" vertical="center"/>
    </xf>
    <xf numFmtId="0" fontId="6" fillId="7" borderId="28" xfId="0" applyFont="1" applyFill="1" applyBorder="1" applyAlignment="1" applyProtection="1">
      <alignment horizontal="right" vertical="center" indent="1"/>
    </xf>
    <xf numFmtId="0" fontId="6" fillId="7" borderId="102" xfId="0" applyFont="1" applyFill="1" applyBorder="1" applyAlignment="1" applyProtection="1">
      <alignment horizontal="right" vertical="center" indent="1"/>
    </xf>
    <xf numFmtId="0" fontId="6" fillId="7" borderId="17" xfId="0" applyFont="1" applyFill="1" applyBorder="1" applyAlignment="1" applyProtection="1">
      <alignment horizontal="right" vertical="center" indent="1"/>
    </xf>
    <xf numFmtId="0" fontId="44" fillId="5" borderId="16" xfId="1" applyFont="1" applyFill="1" applyBorder="1" applyAlignment="1" applyProtection="1">
      <alignment horizontal="center" vertical="center"/>
    </xf>
    <xf numFmtId="0" fontId="44" fillId="10" borderId="16" xfId="1" applyFont="1" applyFill="1" applyBorder="1" applyAlignment="1" applyProtection="1">
      <alignment horizontal="center" vertical="center"/>
    </xf>
    <xf numFmtId="3" fontId="44" fillId="10" borderId="22" xfId="1" applyNumberFormat="1" applyFont="1" applyFill="1" applyBorder="1" applyAlignment="1" applyProtection="1">
      <alignment horizontal="center" vertical="center" wrapText="1"/>
    </xf>
    <xf numFmtId="0" fontId="44" fillId="4" borderId="16" xfId="1" applyFont="1" applyFill="1" applyBorder="1" applyAlignment="1" applyProtection="1">
      <alignment horizontal="center" vertical="center"/>
    </xf>
    <xf numFmtId="0" fontId="44" fillId="9" borderId="16" xfId="1" applyFont="1" applyFill="1" applyBorder="1" applyAlignment="1" applyProtection="1">
      <alignment horizontal="center" vertical="center"/>
    </xf>
    <xf numFmtId="0" fontId="44" fillId="13" borderId="16" xfId="1" applyFont="1" applyFill="1" applyBorder="1" applyAlignment="1" applyProtection="1">
      <alignment horizontal="center" vertical="center"/>
    </xf>
    <xf numFmtId="1" fontId="44" fillId="13" borderId="18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right" vertical="center" wrapText="1" indent="1"/>
    </xf>
    <xf numFmtId="0" fontId="6" fillId="24" borderId="0" xfId="0" applyFont="1" applyFill="1" applyBorder="1" applyAlignment="1" applyProtection="1">
      <alignment horizontal="right" vertical="center" wrapText="1" indent="1"/>
    </xf>
    <xf numFmtId="0" fontId="6" fillId="6" borderId="17" xfId="0" applyFont="1" applyFill="1" applyBorder="1" applyAlignment="1" applyProtection="1">
      <alignment horizontal="right" vertical="center" wrapText="1" indent="1"/>
    </xf>
    <xf numFmtId="0" fontId="0" fillId="24" borderId="0" xfId="0" applyFont="1" applyFill="1" applyBorder="1" applyAlignment="1" applyProtection="1">
      <alignment horizontal="right" vertical="center" indent="1"/>
    </xf>
    <xf numFmtId="1" fontId="6" fillId="6" borderId="19" xfId="0" applyNumberFormat="1" applyFont="1" applyFill="1" applyBorder="1" applyAlignment="1" applyProtection="1">
      <alignment horizontal="left" vertical="center" indent="1"/>
    </xf>
    <xf numFmtId="0" fontId="17" fillId="20" borderId="116" xfId="0" applyFont="1" applyFill="1" applyBorder="1" applyAlignment="1" applyProtection="1">
      <alignment vertical="center"/>
    </xf>
    <xf numFmtId="0" fontId="4" fillId="0" borderId="58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/>
    <xf numFmtId="0" fontId="4" fillId="0" borderId="0" xfId="0" applyFont="1" applyFill="1"/>
    <xf numFmtId="3" fontId="38" fillId="2" borderId="10" xfId="1" applyNumberFormat="1" applyFont="1" applyFill="1" applyBorder="1" applyProtection="1">
      <protection locked="0"/>
    </xf>
    <xf numFmtId="3" fontId="10" fillId="23" borderId="0" xfId="1" applyNumberFormat="1" applyFont="1" applyFill="1" applyBorder="1" applyAlignment="1" applyProtection="1">
      <alignment vertical="center"/>
    </xf>
    <xf numFmtId="3" fontId="10" fillId="23" borderId="0" xfId="0" applyNumberFormat="1" applyFont="1" applyFill="1" applyBorder="1" applyAlignment="1" applyProtection="1">
      <alignment vertical="center"/>
    </xf>
    <xf numFmtId="3" fontId="10" fillId="8" borderId="58" xfId="1" applyNumberFormat="1" applyFont="1" applyFill="1" applyBorder="1" applyAlignment="1" applyProtection="1">
      <alignment vertical="center"/>
    </xf>
    <xf numFmtId="3" fontId="10" fillId="23" borderId="55" xfId="1" applyNumberFormat="1" applyFont="1" applyFill="1" applyBorder="1" applyAlignment="1" applyProtection="1">
      <alignment vertical="center"/>
    </xf>
    <xf numFmtId="3" fontId="10" fillId="23" borderId="61" xfId="1" applyNumberFormat="1" applyFont="1" applyFill="1" applyBorder="1" applyAlignment="1" applyProtection="1">
      <alignment vertical="center"/>
    </xf>
    <xf numFmtId="3" fontId="10" fillId="23" borderId="32" xfId="1" applyNumberFormat="1" applyFont="1" applyFill="1" applyBorder="1" applyAlignment="1" applyProtection="1">
      <alignment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 wrapText="1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0" fontId="7" fillId="31" borderId="0" xfId="0" applyFont="1" applyFill="1" applyAlignment="1">
      <alignment horizontal="center"/>
    </xf>
    <xf numFmtId="0" fontId="37" fillId="31" borderId="0" xfId="0" applyFont="1" applyFill="1" applyAlignment="1">
      <alignment horizontal="center"/>
    </xf>
    <xf numFmtId="167" fontId="21" fillId="31" borderId="0" xfId="0" applyNumberFormat="1" applyFont="1" applyFill="1"/>
    <xf numFmtId="0" fontId="21" fillId="47" borderId="0" xfId="0" applyFont="1" applyFill="1" applyProtection="1">
      <protection hidden="1"/>
    </xf>
    <xf numFmtId="167" fontId="44" fillId="2" borderId="10" xfId="1" applyNumberFormat="1" applyFont="1" applyFill="1" applyBorder="1" applyAlignment="1" applyProtection="1">
      <alignment horizontal="center" vertical="center"/>
      <protection locked="0"/>
    </xf>
    <xf numFmtId="3" fontId="4" fillId="5" borderId="57" xfId="0" applyNumberFormat="1" applyFont="1" applyFill="1" applyBorder="1" applyAlignment="1" applyProtection="1">
      <alignment horizontal="center" vertical="center"/>
    </xf>
    <xf numFmtId="3" fontId="4" fillId="5" borderId="58" xfId="0" applyNumberFormat="1" applyFont="1" applyFill="1" applyBorder="1" applyAlignment="1" applyProtection="1">
      <alignment horizontal="center" vertical="center"/>
    </xf>
    <xf numFmtId="3" fontId="41" fillId="5" borderId="59" xfId="0" applyNumberFormat="1" applyFont="1" applyFill="1" applyBorder="1" applyAlignment="1" applyProtection="1">
      <alignment horizontal="center" vertical="center"/>
    </xf>
    <xf numFmtId="3" fontId="4" fillId="5" borderId="54" xfId="0" applyNumberFormat="1" applyFont="1" applyFill="1" applyBorder="1" applyAlignment="1" applyProtection="1">
      <alignment horizontal="center" vertical="center"/>
    </xf>
    <xf numFmtId="3" fontId="41" fillId="5" borderId="15" xfId="0" applyNumberFormat="1" applyFont="1" applyFill="1" applyBorder="1" applyAlignment="1" applyProtection="1">
      <alignment horizontal="center" vertical="center"/>
    </xf>
    <xf numFmtId="1" fontId="4" fillId="5" borderId="57" xfId="0" applyNumberFormat="1" applyFont="1" applyFill="1" applyBorder="1" applyAlignment="1" applyProtection="1">
      <alignment horizontal="center" vertical="center"/>
    </xf>
    <xf numFmtId="1" fontId="4" fillId="5" borderId="58" xfId="0" applyNumberFormat="1" applyFont="1" applyFill="1" applyBorder="1" applyAlignment="1" applyProtection="1">
      <alignment horizontal="center" vertical="center"/>
    </xf>
    <xf numFmtId="1" fontId="41" fillId="5" borderId="59" xfId="0" applyNumberFormat="1" applyFont="1" applyFill="1" applyBorder="1" applyAlignment="1" applyProtection="1">
      <alignment horizontal="center" vertical="center"/>
    </xf>
    <xf numFmtId="1" fontId="74" fillId="5" borderId="59" xfId="0" applyNumberFormat="1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/>
    <xf numFmtId="176" fontId="0" fillId="31" borderId="0" xfId="0" applyNumberFormat="1" applyFont="1" applyFill="1" applyAlignment="1" applyProtection="1">
      <alignment horizontal="center" vertical="center"/>
    </xf>
    <xf numFmtId="9" fontId="28" fillId="5" borderId="10" xfId="0" applyNumberFormat="1" applyFont="1" applyFill="1" applyBorder="1" applyAlignment="1" applyProtection="1">
      <alignment horizontal="center" vertical="center"/>
    </xf>
    <xf numFmtId="1" fontId="28" fillId="31" borderId="10" xfId="0" applyNumberFormat="1" applyFont="1" applyFill="1" applyBorder="1" applyAlignment="1" applyProtection="1">
      <alignment horizontal="center" vertical="center"/>
    </xf>
    <xf numFmtId="0" fontId="28" fillId="31" borderId="10" xfId="0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horizontal="center" vertical="center"/>
    </xf>
    <xf numFmtId="10" fontId="6" fillId="5" borderId="15" xfId="0" applyNumberFormat="1" applyFont="1" applyFill="1" applyBorder="1" applyAlignment="1" applyProtection="1">
      <alignment horizontal="center" vertical="center"/>
    </xf>
    <xf numFmtId="9" fontId="42" fillId="5" borderId="10" xfId="0" applyNumberFormat="1" applyFont="1" applyFill="1" applyBorder="1" applyAlignment="1" applyProtection="1">
      <alignment vertical="center" wrapText="1"/>
    </xf>
    <xf numFmtId="9" fontId="28" fillId="40" borderId="10" xfId="0" applyNumberFormat="1" applyFont="1" applyFill="1" applyBorder="1" applyAlignment="1" applyProtection="1">
      <alignment vertical="center"/>
    </xf>
    <xf numFmtId="9" fontId="28" fillId="31" borderId="10" xfId="0" applyNumberFormat="1" applyFont="1" applyFill="1" applyBorder="1" applyAlignment="1" applyProtection="1">
      <alignment vertical="center"/>
    </xf>
    <xf numFmtId="9" fontId="42" fillId="0" borderId="10" xfId="0" applyNumberFormat="1" applyFont="1" applyFill="1" applyBorder="1" applyAlignment="1" applyProtection="1">
      <alignment vertical="center" wrapText="1"/>
    </xf>
    <xf numFmtId="9" fontId="28" fillId="0" borderId="10" xfId="0" applyNumberFormat="1" applyFont="1" applyFill="1" applyBorder="1" applyAlignment="1" applyProtection="1">
      <alignment vertical="center"/>
    </xf>
    <xf numFmtId="9" fontId="28" fillId="0" borderId="10" xfId="4" applyNumberFormat="1" applyFont="1" applyFill="1" applyBorder="1" applyAlignment="1" applyProtection="1">
      <alignment horizontal="center" vertical="center"/>
    </xf>
    <xf numFmtId="10" fontId="28" fillId="5" borderId="10" xfId="0" applyNumberFormat="1" applyFont="1" applyFill="1" applyBorder="1" applyAlignment="1" applyProtection="1">
      <alignment vertical="center"/>
    </xf>
    <xf numFmtId="0" fontId="28" fillId="6" borderId="10" xfId="0" applyFont="1" applyFill="1" applyBorder="1" applyAlignment="1" applyProtection="1">
      <alignment horizontal="center" vertical="center"/>
    </xf>
    <xf numFmtId="9" fontId="28" fillId="5" borderId="35" xfId="1" applyNumberFormat="1" applyFont="1" applyFill="1" applyBorder="1" applyAlignment="1" applyProtection="1">
      <alignment horizontal="center" vertical="center"/>
    </xf>
    <xf numFmtId="3" fontId="38" fillId="2" borderId="10" xfId="1" applyNumberFormat="1" applyFont="1" applyFill="1" applyBorder="1" applyAlignment="1" applyProtection="1">
      <alignment vertical="center"/>
    </xf>
    <xf numFmtId="3" fontId="38" fillId="2" borderId="45" xfId="1" applyNumberFormat="1" applyFont="1" applyFill="1" applyBorder="1" applyAlignment="1" applyProtection="1">
      <alignment vertical="center"/>
      <protection locked="0"/>
    </xf>
    <xf numFmtId="10" fontId="28" fillId="0" borderId="10" xfId="0" applyNumberFormat="1" applyFont="1" applyFill="1" applyBorder="1" applyAlignment="1" applyProtection="1">
      <alignment vertical="center"/>
    </xf>
    <xf numFmtId="1" fontId="28" fillId="0" borderId="10" xfId="0" applyNumberFormat="1" applyFont="1" applyFill="1" applyBorder="1" applyAlignment="1" applyProtection="1">
      <alignment vertical="center"/>
    </xf>
    <xf numFmtId="9" fontId="28" fillId="0" borderId="10" xfId="1" applyNumberFormat="1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8" fillId="0" borderId="4" xfId="0" applyFont="1" applyFill="1" applyBorder="1" applyAlignment="1" applyProtection="1">
      <alignment horizontal="center" vertical="center"/>
    </xf>
    <xf numFmtId="0" fontId="5" fillId="11" borderId="19" xfId="0" applyFont="1" applyFill="1" applyBorder="1" applyAlignment="1" applyProtection="1">
      <alignment horizontal="center" vertical="center" wrapText="1"/>
      <protection locked="0"/>
    </xf>
    <xf numFmtId="3" fontId="44" fillId="6" borderId="34" xfId="1" applyNumberFormat="1" applyFont="1" applyFill="1" applyBorder="1" applyAlignment="1" applyProtection="1">
      <alignment horizontal="center" vertical="center"/>
      <protection locked="0"/>
    </xf>
    <xf numFmtId="0" fontId="44" fillId="6" borderId="36" xfId="1" applyFont="1" applyFill="1" applyBorder="1" applyAlignment="1" applyProtection="1">
      <alignment horizontal="center" vertical="center"/>
      <protection locked="0"/>
    </xf>
    <xf numFmtId="3" fontId="38" fillId="8" borderId="61" xfId="1" applyNumberFormat="1" applyFont="1" applyFill="1" applyBorder="1" applyAlignment="1" applyProtection="1">
      <alignment vertical="center"/>
    </xf>
    <xf numFmtId="3" fontId="71" fillId="8" borderId="61" xfId="0" applyNumberFormat="1" applyFont="1" applyFill="1" applyBorder="1" applyAlignment="1" applyProtection="1">
      <alignment vertical="center"/>
    </xf>
    <xf numFmtId="3" fontId="42" fillId="8" borderId="55" xfId="1" applyNumberFormat="1" applyFont="1" applyFill="1" applyBorder="1" applyAlignment="1" applyProtection="1">
      <alignment horizontal="center" vertical="center"/>
    </xf>
    <xf numFmtId="1" fontId="42" fillId="6" borderId="16" xfId="1" applyNumberFormat="1" applyFont="1" applyFill="1" applyBorder="1" applyAlignment="1" applyProtection="1">
      <alignment horizontal="center" vertical="center"/>
    </xf>
    <xf numFmtId="0" fontId="4" fillId="6" borderId="58" xfId="0" applyFont="1" applyFill="1" applyBorder="1" applyAlignment="1">
      <alignment wrapText="1"/>
    </xf>
    <xf numFmtId="0" fontId="4" fillId="0" borderId="58" xfId="0" applyFont="1" applyBorder="1" applyAlignment="1">
      <alignment vertical="center"/>
    </xf>
    <xf numFmtId="0" fontId="111" fillId="31" borderId="0" xfId="0" applyFont="1" applyFill="1" applyProtection="1"/>
    <xf numFmtId="0" fontId="19" fillId="45" borderId="70" xfId="3" applyFont="1" applyFill="1" applyBorder="1" applyAlignment="1" applyProtection="1">
      <alignment horizontal="center" vertical="center" wrapText="1"/>
    </xf>
    <xf numFmtId="0" fontId="112" fillId="31" borderId="0" xfId="0" applyFont="1" applyFill="1" applyProtection="1">
      <protection hidden="1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1" fontId="10" fillId="2" borderId="41" xfId="0" applyNumberFormat="1" applyFont="1" applyFill="1" applyBorder="1" applyAlignment="1" applyProtection="1">
      <alignment horizontal="left" vertical="center"/>
    </xf>
    <xf numFmtId="1" fontId="10" fillId="2" borderId="42" xfId="0" applyNumberFormat="1" applyFont="1" applyFill="1" applyBorder="1" applyAlignment="1" applyProtection="1">
      <alignment horizontal="left" vertical="center"/>
    </xf>
    <xf numFmtId="0" fontId="4" fillId="2" borderId="51" xfId="0" applyFont="1" applyFill="1" applyBorder="1" applyAlignment="1" applyProtection="1">
      <alignment horizontal="center" vertical="center"/>
    </xf>
    <xf numFmtId="1" fontId="10" fillId="2" borderId="43" xfId="0" applyNumberFormat="1" applyFont="1" applyFill="1" applyBorder="1" applyAlignment="1" applyProtection="1">
      <alignment horizontal="left" vertical="center"/>
    </xf>
    <xf numFmtId="0" fontId="4" fillId="5" borderId="61" xfId="0" applyFont="1" applyFill="1" applyBorder="1" applyAlignment="1" applyProtection="1">
      <alignment horizontal="center" vertical="center"/>
    </xf>
    <xf numFmtId="0" fontId="4" fillId="5" borderId="55" xfId="0" applyFont="1" applyFill="1" applyBorder="1" applyAlignment="1" applyProtection="1">
      <alignment horizontal="center" vertical="center"/>
    </xf>
    <xf numFmtId="0" fontId="4" fillId="2" borderId="21" xfId="0" applyFont="1" applyFill="1" applyBorder="1" applyAlignment="1" applyProtection="1">
      <alignment vertical="center"/>
    </xf>
    <xf numFmtId="0" fontId="4" fillId="5" borderId="53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2" borderId="54" xfId="0" applyFont="1" applyFill="1" applyBorder="1" applyAlignment="1" applyProtection="1">
      <alignment horizontal="center" vertical="center"/>
    </xf>
    <xf numFmtId="0" fontId="4" fillId="2" borderId="41" xfId="0" applyFont="1" applyFill="1" applyBorder="1" applyAlignment="1" applyProtection="1">
      <alignment horizontal="left" vertical="center"/>
    </xf>
    <xf numFmtId="0" fontId="4" fillId="2" borderId="49" xfId="0" applyFont="1" applyFill="1" applyBorder="1" applyAlignment="1" applyProtection="1">
      <alignment horizontal="left" vertical="center"/>
    </xf>
    <xf numFmtId="0" fontId="4" fillId="2" borderId="42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4" fillId="2" borderId="38" xfId="0" applyFont="1" applyFill="1" applyBorder="1" applyAlignment="1" applyProtection="1">
      <alignment vertical="center"/>
    </xf>
    <xf numFmtId="0" fontId="10" fillId="2" borderId="43" xfId="0" applyFont="1" applyFill="1" applyBorder="1" applyAlignment="1" applyProtection="1">
      <alignment horizontal="left" vertical="center"/>
    </xf>
    <xf numFmtId="0" fontId="4" fillId="2" borderId="43" xfId="0" applyFont="1" applyFill="1" applyBorder="1" applyAlignment="1" applyProtection="1">
      <alignment horizontal="left" vertical="center"/>
    </xf>
    <xf numFmtId="0" fontId="10" fillId="2" borderId="62" xfId="0" applyFont="1" applyFill="1" applyBorder="1" applyAlignment="1" applyProtection="1">
      <alignment horizontal="center" vertical="center"/>
    </xf>
    <xf numFmtId="0" fontId="10" fillId="2" borderId="51" xfId="0" applyFont="1" applyFill="1" applyBorder="1" applyAlignment="1" applyProtection="1">
      <alignment horizontal="center" vertical="center"/>
    </xf>
    <xf numFmtId="1" fontId="4" fillId="2" borderId="20" xfId="0" applyNumberFormat="1" applyFont="1" applyFill="1" applyBorder="1" applyAlignment="1" applyProtection="1">
      <alignment horizontal="center" vertical="center"/>
    </xf>
    <xf numFmtId="1" fontId="4" fillId="2" borderId="44" xfId="0" applyNumberFormat="1" applyFont="1" applyFill="1" applyBorder="1" applyAlignment="1" applyProtection="1">
      <alignment horizontal="center" vertical="center"/>
    </xf>
    <xf numFmtId="1" fontId="4" fillId="2" borderId="21" xfId="0" applyNumberFormat="1" applyFont="1" applyFill="1" applyBorder="1" applyAlignment="1" applyProtection="1">
      <alignment horizontal="center" vertical="center"/>
    </xf>
    <xf numFmtId="0" fontId="10" fillId="2" borderId="4" xfId="0" applyFont="1" applyFill="1" applyBorder="1" applyAlignment="1" applyProtection="1">
      <alignment horizontal="center" vertical="center"/>
    </xf>
    <xf numFmtId="0" fontId="10" fillId="2" borderId="58" xfId="0" applyFont="1" applyFill="1" applyBorder="1" applyAlignment="1" applyProtection="1">
      <alignment horizontal="center" vertical="center"/>
    </xf>
    <xf numFmtId="1" fontId="4" fillId="2" borderId="104" xfId="0" applyNumberFormat="1" applyFont="1" applyFill="1" applyBorder="1" applyAlignment="1" applyProtection="1">
      <alignment horizontal="center" vertical="center"/>
    </xf>
    <xf numFmtId="0" fontId="84" fillId="22" borderId="106" xfId="0" applyFont="1" applyFill="1" applyBorder="1" applyAlignment="1" applyProtection="1">
      <alignment horizontal="center" vertical="center"/>
    </xf>
    <xf numFmtId="0" fontId="5" fillId="12" borderId="16" xfId="1" applyFont="1" applyFill="1" applyBorder="1" applyAlignment="1" applyProtection="1">
      <alignment horizontal="center" vertical="center" wrapText="1"/>
    </xf>
    <xf numFmtId="0" fontId="5" fillId="12" borderId="26" xfId="1" applyFont="1" applyFill="1" applyBorder="1" applyAlignment="1" applyProtection="1">
      <alignment horizontal="center" vertical="center" wrapText="1"/>
    </xf>
    <xf numFmtId="0" fontId="5" fillId="12" borderId="25" xfId="1" applyFont="1" applyFill="1" applyBorder="1" applyAlignment="1" applyProtection="1">
      <alignment horizontal="center" vertical="center" wrapText="1"/>
    </xf>
    <xf numFmtId="0" fontId="0" fillId="0" borderId="83" xfId="0" applyFont="1" applyFill="1" applyBorder="1" applyAlignment="1" applyProtection="1">
      <alignment vertical="center"/>
    </xf>
    <xf numFmtId="0" fontId="0" fillId="0" borderId="84" xfId="0" applyFont="1" applyFill="1" applyBorder="1" applyAlignment="1" applyProtection="1">
      <alignment vertical="center"/>
    </xf>
    <xf numFmtId="0" fontId="0" fillId="0" borderId="85" xfId="0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vertical="center"/>
    </xf>
    <xf numFmtId="0" fontId="0" fillId="0" borderId="87" xfId="0" applyFont="1" applyFill="1" applyBorder="1" applyAlignment="1" applyProtection="1">
      <alignment vertical="center"/>
    </xf>
    <xf numFmtId="3" fontId="44" fillId="2" borderId="34" xfId="1" applyNumberFormat="1" applyFont="1" applyFill="1" applyBorder="1" applyAlignment="1" applyProtection="1">
      <alignment horizontal="center" vertical="center"/>
    </xf>
    <xf numFmtId="3" fontId="44" fillId="2" borderId="8" xfId="1" applyNumberFormat="1" applyFont="1" applyFill="1" applyBorder="1" applyAlignment="1" applyProtection="1">
      <alignment horizontal="center" vertical="center"/>
    </xf>
    <xf numFmtId="3" fontId="44" fillId="2" borderId="6" xfId="1" applyNumberFormat="1" applyFont="1" applyFill="1" applyBorder="1" applyAlignment="1" applyProtection="1">
      <alignment horizontal="center" vertical="center"/>
    </xf>
    <xf numFmtId="0" fontId="44" fillId="2" borderId="36" xfId="1" applyFont="1" applyFill="1" applyBorder="1" applyAlignment="1" applyProtection="1">
      <alignment horizontal="center" vertical="center"/>
    </xf>
    <xf numFmtId="1" fontId="22" fillId="2" borderId="36" xfId="1" applyNumberFormat="1" applyFont="1" applyFill="1" applyBorder="1" applyAlignment="1" applyProtection="1">
      <alignment horizontal="center" vertical="center"/>
    </xf>
    <xf numFmtId="1" fontId="22" fillId="2" borderId="14" xfId="1" applyNumberFormat="1" applyFont="1" applyFill="1" applyBorder="1" applyAlignment="1" applyProtection="1">
      <alignment horizontal="center" vertical="center"/>
    </xf>
    <xf numFmtId="0" fontId="1" fillId="0" borderId="86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87" xfId="0" applyFont="1" applyFill="1" applyBorder="1" applyAlignment="1" applyProtection="1">
      <alignment horizontal="center" vertical="center"/>
    </xf>
    <xf numFmtId="3" fontId="38" fillId="2" borderId="8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vertical="center"/>
    </xf>
    <xf numFmtId="3" fontId="71" fillId="2" borderId="8" xfId="1" applyNumberFormat="1" applyFont="1" applyFill="1" applyBorder="1" applyAlignment="1" applyProtection="1">
      <alignment vertical="center"/>
    </xf>
    <xf numFmtId="3" fontId="38" fillId="2" borderId="6" xfId="1" applyNumberFormat="1" applyFont="1" applyFill="1" applyBorder="1" applyAlignment="1" applyProtection="1">
      <alignment vertical="center"/>
    </xf>
    <xf numFmtId="0" fontId="71" fillId="0" borderId="86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/>
    </xf>
    <xf numFmtId="0" fontId="71" fillId="0" borderId="87" xfId="0" applyFont="1" applyFill="1" applyBorder="1" applyAlignment="1" applyProtection="1">
      <alignment vertical="center"/>
    </xf>
    <xf numFmtId="3" fontId="71" fillId="2" borderId="2" xfId="1" applyNumberFormat="1" applyFont="1" applyFill="1" applyBorder="1" applyAlignment="1" applyProtection="1">
      <alignment vertical="center"/>
    </xf>
    <xf numFmtId="3" fontId="71" fillId="2" borderId="62" xfId="1" applyNumberFormat="1" applyFont="1" applyFill="1" applyBorder="1" applyAlignment="1" applyProtection="1">
      <alignment vertical="center"/>
    </xf>
    <xf numFmtId="3" fontId="71" fillId="2" borderId="10" xfId="1" applyNumberFormat="1" applyFont="1" applyFill="1" applyBorder="1" applyAlignment="1" applyProtection="1">
      <alignment vertical="center"/>
    </xf>
    <xf numFmtId="3" fontId="71" fillId="2" borderId="35" xfId="1" applyNumberFormat="1" applyFont="1" applyFill="1" applyBorder="1" applyAlignment="1" applyProtection="1">
      <alignment vertical="center"/>
    </xf>
    <xf numFmtId="3" fontId="71" fillId="2" borderId="23" xfId="1" applyNumberFormat="1" applyFont="1" applyFill="1" applyBorder="1" applyAlignment="1" applyProtection="1">
      <alignment vertical="center"/>
    </xf>
    <xf numFmtId="3" fontId="71" fillId="2" borderId="35" xfId="0" applyNumberFormat="1" applyFont="1" applyFill="1" applyBorder="1" applyAlignment="1" applyProtection="1">
      <alignment vertical="center"/>
    </xf>
    <xf numFmtId="3" fontId="71" fillId="2" borderId="11" xfId="1" applyNumberFormat="1" applyFont="1" applyFill="1" applyBorder="1" applyAlignment="1" applyProtection="1">
      <alignment vertical="center"/>
    </xf>
    <xf numFmtId="3" fontId="71" fillId="2" borderId="45" xfId="0" applyNumberFormat="1" applyFont="1" applyFill="1" applyBorder="1" applyAlignment="1" applyProtection="1">
      <alignment vertical="center"/>
    </xf>
    <xf numFmtId="3" fontId="71" fillId="2" borderId="45" xfId="1" applyNumberFormat="1" applyFont="1" applyFill="1" applyBorder="1" applyAlignment="1" applyProtection="1">
      <alignment vertical="center"/>
    </xf>
    <xf numFmtId="3" fontId="71" fillId="2" borderId="69" xfId="1" applyNumberFormat="1" applyFont="1" applyFill="1" applyBorder="1" applyAlignment="1" applyProtection="1">
      <alignment vertical="center"/>
    </xf>
    <xf numFmtId="3" fontId="71" fillId="2" borderId="67" xfId="1" applyNumberFormat="1" applyFont="1" applyFill="1" applyBorder="1" applyAlignment="1" applyProtection="1">
      <alignment vertical="center"/>
    </xf>
    <xf numFmtId="3" fontId="71" fillId="2" borderId="13" xfId="0" applyNumberFormat="1" applyFont="1" applyFill="1" applyBorder="1" applyAlignment="1" applyProtection="1">
      <alignment vertical="center"/>
    </xf>
    <xf numFmtId="3" fontId="71" fillId="2" borderId="13" xfId="1" applyNumberFormat="1" applyFont="1" applyFill="1" applyBorder="1" applyAlignment="1" applyProtection="1">
      <alignment vertical="center"/>
    </xf>
    <xf numFmtId="3" fontId="71" fillId="2" borderId="36" xfId="1" applyNumberFormat="1" applyFont="1" applyFill="1" applyBorder="1" applyAlignment="1" applyProtection="1">
      <alignment vertical="center"/>
    </xf>
    <xf numFmtId="3" fontId="71" fillId="2" borderId="14" xfId="1" applyNumberFormat="1" applyFont="1" applyFill="1" applyBorder="1" applyAlignment="1" applyProtection="1">
      <alignment vertical="center"/>
    </xf>
    <xf numFmtId="0" fontId="22" fillId="4" borderId="33" xfId="1" applyFont="1" applyFill="1" applyBorder="1" applyAlignment="1" applyProtection="1">
      <alignment horizontal="left" vertical="center"/>
    </xf>
    <xf numFmtId="3" fontId="71" fillId="2" borderId="34" xfId="1" applyNumberFormat="1" applyFont="1" applyFill="1" applyBorder="1" applyAlignment="1" applyProtection="1">
      <alignment vertical="center"/>
    </xf>
    <xf numFmtId="3" fontId="71" fillId="2" borderId="6" xfId="1" applyNumberFormat="1" applyFont="1" applyFill="1" applyBorder="1" applyAlignment="1" applyProtection="1">
      <alignment vertical="center"/>
    </xf>
    <xf numFmtId="3" fontId="38" fillId="2" borderId="11" xfId="1" applyNumberFormat="1" applyFont="1" applyFill="1" applyBorder="1" applyAlignment="1" applyProtection="1">
      <alignment vertical="center"/>
    </xf>
    <xf numFmtId="3" fontId="38" fillId="2" borderId="31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Alignment="1" applyProtection="1">
      <alignment vertical="center"/>
    </xf>
    <xf numFmtId="3" fontId="71" fillId="2" borderId="69" xfId="0" applyNumberFormat="1" applyFont="1" applyFill="1" applyBorder="1" applyAlignment="1" applyProtection="1">
      <alignment vertical="center"/>
    </xf>
    <xf numFmtId="3" fontId="71" fillId="2" borderId="67" xfId="0" applyNumberFormat="1" applyFont="1" applyFill="1" applyBorder="1" applyAlignment="1" applyProtection="1">
      <alignment vertical="center"/>
    </xf>
    <xf numFmtId="0" fontId="22" fillId="5" borderId="12" xfId="1" applyFont="1" applyFill="1" applyBorder="1" applyAlignment="1" applyProtection="1">
      <alignment horizontal="left" vertical="center"/>
    </xf>
    <xf numFmtId="3" fontId="38" fillId="2" borderId="36" xfId="1" applyNumberFormat="1" applyFont="1" applyFill="1" applyBorder="1" applyAlignment="1" applyProtection="1">
      <alignment vertical="center"/>
    </xf>
    <xf numFmtId="3" fontId="71" fillId="2" borderId="36" xfId="0" applyNumberFormat="1" applyFont="1" applyFill="1" applyBorder="1" applyAlignment="1" applyProtection="1">
      <alignment vertical="center"/>
    </xf>
    <xf numFmtId="3" fontId="71" fillId="2" borderId="14" xfId="0" applyNumberFormat="1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166" fontId="71" fillId="0" borderId="86" xfId="0" applyNumberFormat="1" applyFont="1" applyFill="1" applyBorder="1" applyAlignment="1" applyProtection="1">
      <alignment vertical="center"/>
    </xf>
    <xf numFmtId="2" fontId="71" fillId="0" borderId="0" xfId="0" applyNumberFormat="1" applyFont="1" applyFill="1" applyBorder="1" applyAlignment="1" applyProtection="1">
      <alignment vertical="center"/>
    </xf>
    <xf numFmtId="0" fontId="0" fillId="0" borderId="8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87" xfId="0" applyFont="1" applyFill="1" applyBorder="1" applyAlignment="1" applyProtection="1">
      <alignment horizontal="center" vertical="center"/>
    </xf>
    <xf numFmtId="0" fontId="29" fillId="0" borderId="86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87" xfId="0" applyFont="1" applyFill="1" applyBorder="1" applyAlignment="1" applyProtection="1">
      <alignment horizontal="center" vertical="center"/>
    </xf>
    <xf numFmtId="0" fontId="0" fillId="0" borderId="88" xfId="0" applyFont="1" applyFill="1" applyBorder="1" applyAlignment="1" applyProtection="1">
      <alignment vertical="center"/>
    </xf>
    <xf numFmtId="0" fontId="0" fillId="0" borderId="89" xfId="0" applyFont="1" applyFill="1" applyBorder="1" applyAlignment="1" applyProtection="1">
      <alignment vertical="center"/>
    </xf>
    <xf numFmtId="0" fontId="0" fillId="0" borderId="90" xfId="0" applyFont="1" applyFill="1" applyBorder="1" applyAlignment="1" applyProtection="1">
      <alignment vertical="center"/>
    </xf>
    <xf numFmtId="0" fontId="17" fillId="2" borderId="3" xfId="0" applyFont="1" applyFill="1" applyBorder="1" applyAlignment="1" applyProtection="1">
      <alignment vertical="center"/>
    </xf>
    <xf numFmtId="0" fontId="17" fillId="2" borderId="60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vertical="center"/>
    </xf>
    <xf numFmtId="0" fontId="17" fillId="2" borderId="47" xfId="0" applyFont="1" applyFill="1" applyBorder="1" applyAlignment="1" applyProtection="1">
      <alignment vertical="center"/>
    </xf>
    <xf numFmtId="2" fontId="17" fillId="2" borderId="3" xfId="0" applyNumberFormat="1" applyFont="1" applyFill="1" applyBorder="1" applyAlignment="1" applyProtection="1">
      <alignment vertical="center"/>
    </xf>
    <xf numFmtId="2" fontId="17" fillId="2" borderId="2" xfId="0" applyNumberFormat="1" applyFont="1" applyFill="1" applyBorder="1" applyAlignment="1" applyProtection="1">
      <alignment vertical="center"/>
    </xf>
    <xf numFmtId="0" fontId="22" fillId="2" borderId="36" xfId="1" applyFont="1" applyFill="1" applyBorder="1" applyAlignment="1" applyProtection="1">
      <alignment horizontal="center" vertical="center"/>
    </xf>
    <xf numFmtId="0" fontId="0" fillId="0" borderId="0" xfId="0" applyFont="1" applyAlignment="1">
      <alignment wrapText="1"/>
    </xf>
    <xf numFmtId="3" fontId="44" fillId="6" borderId="20" xfId="1" applyNumberFormat="1" applyFont="1" applyFill="1" applyBorder="1" applyAlignment="1" applyProtection="1">
      <alignment horizontal="center" vertical="center"/>
    </xf>
    <xf numFmtId="0" fontId="44" fillId="6" borderId="21" xfId="1" applyFont="1" applyFill="1" applyBorder="1" applyAlignment="1" applyProtection="1">
      <alignment horizontal="center" vertical="center"/>
    </xf>
    <xf numFmtId="0" fontId="39" fillId="5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4" borderId="57" xfId="0" applyFont="1" applyFill="1" applyBorder="1" applyAlignment="1">
      <alignment vertical="center" wrapText="1"/>
    </xf>
    <xf numFmtId="0" fontId="4" fillId="4" borderId="59" xfId="0" applyFont="1" applyFill="1" applyBorder="1" applyAlignment="1">
      <alignment vertical="center" wrapText="1"/>
    </xf>
    <xf numFmtId="0" fontId="47" fillId="5" borderId="5" xfId="0" applyFont="1" applyFill="1" applyBorder="1" applyAlignment="1">
      <alignment vertical="center" wrapText="1"/>
    </xf>
    <xf numFmtId="0" fontId="113" fillId="0" borderId="0" xfId="0" applyFont="1" applyAlignment="1">
      <alignment vertical="center"/>
    </xf>
    <xf numFmtId="0" fontId="113" fillId="0" borderId="0" xfId="0" applyFont="1" applyFill="1" applyAlignment="1">
      <alignment vertical="center"/>
    </xf>
    <xf numFmtId="0" fontId="40" fillId="2" borderId="5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0" fontId="5" fillId="12" borderId="5" xfId="0" applyFont="1" applyFill="1" applyBorder="1" applyAlignment="1">
      <alignment vertical="center" wrapText="1"/>
    </xf>
    <xf numFmtId="0" fontId="4" fillId="0" borderId="57" xfId="0" applyFont="1" applyBorder="1" applyAlignment="1">
      <alignment wrapText="1"/>
    </xf>
    <xf numFmtId="0" fontId="116" fillId="0" borderId="58" xfId="0" applyFont="1" applyBorder="1" applyAlignment="1">
      <alignment vertical="center" wrapText="1"/>
    </xf>
    <xf numFmtId="0" fontId="40" fillId="0" borderId="58" xfId="0" applyFont="1" applyBorder="1" applyAlignment="1">
      <alignment vertical="center" wrapText="1"/>
    </xf>
    <xf numFmtId="0" fontId="115" fillId="0" borderId="58" xfId="0" applyFont="1" applyFill="1" applyBorder="1" applyAlignment="1">
      <alignment vertical="center" wrapText="1"/>
    </xf>
    <xf numFmtId="0" fontId="117" fillId="0" borderId="58" xfId="0" applyFont="1" applyBorder="1" applyAlignment="1">
      <alignment vertical="center" wrapText="1"/>
    </xf>
    <xf numFmtId="0" fontId="4" fillId="0" borderId="58" xfId="0" applyFont="1" applyBorder="1" applyAlignment="1">
      <alignment wrapText="1"/>
    </xf>
    <xf numFmtId="0" fontId="4" fillId="0" borderId="58" xfId="0" quotePrefix="1" applyFont="1" applyFill="1" applyBorder="1" applyAlignment="1">
      <alignment vertical="center" wrapText="1"/>
    </xf>
    <xf numFmtId="0" fontId="4" fillId="6" borderId="59" xfId="0" applyFont="1" applyFill="1" applyBorder="1" applyAlignment="1">
      <alignment wrapText="1"/>
    </xf>
    <xf numFmtId="0" fontId="40" fillId="7" borderId="5" xfId="0" applyFont="1" applyFill="1" applyBorder="1" applyAlignment="1">
      <alignment vertical="center" wrapText="1"/>
    </xf>
    <xf numFmtId="0" fontId="4" fillId="7" borderId="57" xfId="0" applyFont="1" applyFill="1" applyBorder="1" applyAlignment="1">
      <alignment wrapText="1"/>
    </xf>
    <xf numFmtId="0" fontId="4" fillId="7" borderId="58" xfId="0" applyFont="1" applyFill="1" applyBorder="1" applyAlignment="1">
      <alignment wrapText="1"/>
    </xf>
    <xf numFmtId="0" fontId="4" fillId="7" borderId="59" xfId="0" applyFont="1" applyFill="1" applyBorder="1" applyAlignment="1">
      <alignment wrapText="1"/>
    </xf>
    <xf numFmtId="0" fontId="4" fillId="0" borderId="59" xfId="0" applyFont="1" applyBorder="1" applyAlignment="1">
      <alignment wrapText="1"/>
    </xf>
    <xf numFmtId="0" fontId="4" fillId="0" borderId="58" xfId="0" applyNumberFormat="1" applyFont="1" applyBorder="1" applyAlignment="1">
      <alignment vertical="center" wrapText="1"/>
    </xf>
    <xf numFmtId="0" fontId="4" fillId="2" borderId="48" xfId="0" applyFont="1" applyFill="1" applyBorder="1" applyAlignment="1" applyProtection="1">
      <alignment horizontal="center" vertical="center"/>
    </xf>
    <xf numFmtId="0" fontId="4" fillId="2" borderId="47" xfId="0" applyFont="1" applyFill="1" applyBorder="1" applyAlignment="1" applyProtection="1">
      <alignment horizontal="center" vertical="center"/>
    </xf>
    <xf numFmtId="1" fontId="10" fillId="2" borderId="62" xfId="0" applyNumberFormat="1" applyFont="1" applyFill="1" applyBorder="1" applyAlignment="1" applyProtection="1">
      <alignment horizontal="center" vertical="center"/>
    </xf>
    <xf numFmtId="0" fontId="10" fillId="2" borderId="35" xfId="0" applyFont="1" applyFill="1" applyBorder="1" applyAlignment="1" applyProtection="1">
      <alignment horizontal="center" vertical="center"/>
    </xf>
    <xf numFmtId="1" fontId="10" fillId="2" borderId="35" xfId="0" applyNumberFormat="1" applyFont="1" applyFill="1" applyBorder="1" applyAlignment="1" applyProtection="1">
      <alignment horizontal="center" vertical="center"/>
    </xf>
    <xf numFmtId="3" fontId="38" fillId="2" borderId="34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Alignment="1" applyProtection="1">
      <alignment horizontal="center" vertical="center"/>
      <protection locked="0"/>
    </xf>
    <xf numFmtId="3" fontId="38" fillId="2" borderId="35" xfId="1" applyNumberFormat="1" applyFont="1" applyFill="1" applyBorder="1" applyProtection="1">
      <protection locked="0"/>
    </xf>
    <xf numFmtId="3" fontId="38" fillId="2" borderId="31" xfId="1" applyNumberFormat="1" applyFont="1" applyFill="1" applyBorder="1" applyAlignment="1" applyProtection="1">
      <alignment vertical="center"/>
      <protection locked="0"/>
    </xf>
    <xf numFmtId="3" fontId="38" fillId="8" borderId="55" xfId="1" applyNumberFormat="1" applyFont="1" applyFill="1" applyBorder="1" applyAlignment="1" applyProtection="1">
      <alignment vertical="center"/>
    </xf>
    <xf numFmtId="3" fontId="38" fillId="6" borderId="45" xfId="0" applyNumberFormat="1" applyFont="1" applyFill="1" applyBorder="1" applyAlignment="1" applyProtection="1">
      <alignment vertical="center"/>
    </xf>
    <xf numFmtId="3" fontId="38" fillId="6" borderId="4" xfId="0" applyNumberFormat="1" applyFont="1" applyFill="1" applyBorder="1" applyAlignment="1" applyProtection="1">
      <alignment vertical="center"/>
    </xf>
    <xf numFmtId="3" fontId="38" fillId="6" borderId="3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</xf>
    <xf numFmtId="3" fontId="38" fillId="2" borderId="10" xfId="0" applyNumberFormat="1" applyFont="1" applyFill="1" applyBorder="1" applyAlignment="1" applyProtection="1">
      <alignment vertical="center"/>
      <protection locked="0"/>
    </xf>
    <xf numFmtId="3" fontId="38" fillId="2" borderId="35" xfId="0" applyNumberFormat="1" applyFont="1" applyFill="1" applyBorder="1" applyAlignment="1" applyProtection="1">
      <alignment vertical="center"/>
      <protection locked="0"/>
    </xf>
    <xf numFmtId="3" fontId="38" fillId="8" borderId="61" xfId="0" applyNumberFormat="1" applyFont="1" applyFill="1" applyBorder="1" applyAlignment="1" applyProtection="1">
      <alignment vertical="center"/>
    </xf>
    <xf numFmtId="3" fontId="38" fillId="2" borderId="11" xfId="0" applyNumberFormat="1" applyFont="1" applyFill="1" applyBorder="1" applyAlignment="1" applyProtection="1">
      <alignment vertical="center"/>
    </xf>
    <xf numFmtId="3" fontId="38" fillId="8" borderId="55" xfId="0" applyNumberFormat="1" applyFont="1" applyFill="1" applyBorder="1" applyAlignment="1" applyProtection="1">
      <alignment vertical="center"/>
    </xf>
    <xf numFmtId="3" fontId="38" fillId="6" borderId="2" xfId="1" applyNumberFormat="1" applyFont="1" applyFill="1" applyBorder="1" applyAlignment="1" applyProtection="1">
      <alignment vertical="center"/>
    </xf>
    <xf numFmtId="3" fontId="38" fillId="6" borderId="2" xfId="0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  <protection locked="0"/>
    </xf>
    <xf numFmtId="3" fontId="38" fillId="2" borderId="69" xfId="1" applyNumberFormat="1" applyFont="1" applyFill="1" applyBorder="1" applyAlignment="1" applyProtection="1">
      <alignment vertical="center"/>
      <protection locked="0"/>
    </xf>
    <xf numFmtId="3" fontId="38" fillId="2" borderId="103" xfId="1" applyNumberFormat="1" applyFont="1" applyFill="1" applyBorder="1" applyAlignment="1" applyProtection="1">
      <alignment vertical="center"/>
      <protection locked="0"/>
    </xf>
    <xf numFmtId="3" fontId="38" fillId="2" borderId="8" xfId="1" applyNumberFormat="1" applyFont="1" applyFill="1" applyBorder="1" applyProtection="1">
      <protection locked="0"/>
    </xf>
    <xf numFmtId="3" fontId="38" fillId="2" borderId="11" xfId="0" applyNumberFormat="1" applyFont="1" applyFill="1" applyBorder="1" applyAlignment="1" applyProtection="1">
      <alignment vertical="center"/>
      <protection locked="0"/>
    </xf>
    <xf numFmtId="3" fontId="38" fillId="2" borderId="12" xfId="1" applyNumberFormat="1" applyFont="1" applyFill="1" applyBorder="1" applyAlignment="1" applyProtection="1">
      <alignment vertical="center"/>
      <protection locked="0"/>
    </xf>
    <xf numFmtId="1" fontId="22" fillId="49" borderId="31" xfId="0" applyNumberFormat="1" applyFont="1" applyFill="1" applyBorder="1" applyAlignment="1" applyProtection="1">
      <alignment horizontal="center" vertical="center" wrapText="1"/>
    </xf>
    <xf numFmtId="1" fontId="1" fillId="49" borderId="8" xfId="0" applyNumberFormat="1" applyFont="1" applyFill="1" applyBorder="1" applyAlignment="1" applyProtection="1">
      <alignment horizontal="center" vertical="center" wrapText="1"/>
    </xf>
    <xf numFmtId="167" fontId="1" fillId="49" borderId="16" xfId="0" applyNumberFormat="1" applyFont="1" applyFill="1" applyBorder="1" applyAlignment="1">
      <alignment horizontal="center" vertical="center" wrapText="1"/>
    </xf>
    <xf numFmtId="4" fontId="10" fillId="23" borderId="0" xfId="1" applyNumberFormat="1" applyFont="1" applyFill="1" applyBorder="1" applyAlignment="1" applyProtection="1">
      <alignment vertical="center"/>
    </xf>
    <xf numFmtId="0" fontId="0" fillId="8" borderId="61" xfId="0" applyFont="1" applyFill="1" applyBorder="1" applyAlignment="1" applyProtection="1">
      <alignment vertical="center"/>
    </xf>
    <xf numFmtId="3" fontId="0" fillId="8" borderId="61" xfId="0" applyNumberFormat="1" applyFont="1" applyFill="1" applyBorder="1" applyAlignment="1" applyProtection="1">
      <alignment vertical="center"/>
    </xf>
    <xf numFmtId="2" fontId="0" fillId="41" borderId="10" xfId="0" applyNumberFormat="1" applyFont="1" applyFill="1" applyBorder="1" applyAlignment="1" applyProtection="1">
      <alignment vertical="center"/>
    </xf>
    <xf numFmtId="3" fontId="40" fillId="23" borderId="24" xfId="1" applyNumberFormat="1" applyFont="1" applyFill="1" applyBorder="1" applyAlignment="1" applyProtection="1">
      <alignment horizontal="center" vertical="center"/>
    </xf>
    <xf numFmtId="9" fontId="10" fillId="23" borderId="24" xfId="1" applyNumberFormat="1" applyFont="1" applyFill="1" applyBorder="1" applyAlignment="1" applyProtection="1">
      <alignment horizontal="center" vertical="center"/>
    </xf>
    <xf numFmtId="3" fontId="40" fillId="23" borderId="32" xfId="1" applyNumberFormat="1" applyFont="1" applyFill="1" applyBorder="1" applyAlignment="1" applyProtection="1">
      <alignment horizontal="center" vertical="center"/>
    </xf>
    <xf numFmtId="9" fontId="10" fillId="23" borderId="32" xfId="1" applyNumberFormat="1" applyFont="1" applyFill="1" applyBorder="1" applyAlignment="1" applyProtection="1">
      <alignment horizontal="center" vertical="center"/>
    </xf>
    <xf numFmtId="0" fontId="0" fillId="0" borderId="58" xfId="0" applyFont="1" applyFill="1" applyBorder="1" applyAlignment="1">
      <alignment vertical="center" wrapText="1"/>
    </xf>
    <xf numFmtId="9" fontId="42" fillId="49" borderId="9" xfId="1" applyNumberFormat="1" applyFont="1" applyFill="1" applyBorder="1" applyAlignment="1" applyProtection="1">
      <alignment horizontal="center" vertical="center"/>
    </xf>
    <xf numFmtId="9" fontId="42" fillId="49" borderId="12" xfId="1" applyNumberFormat="1" applyFont="1" applyFill="1" applyBorder="1" applyAlignment="1" applyProtection="1">
      <alignment horizontal="center" vertical="center"/>
    </xf>
    <xf numFmtId="0" fontId="40" fillId="49" borderId="9" xfId="1" applyFont="1" applyFill="1" applyBorder="1" applyAlignment="1" applyProtection="1">
      <alignment horizontal="center" vertical="center"/>
    </xf>
    <xf numFmtId="0" fontId="28" fillId="49" borderId="9" xfId="0" applyFont="1" applyFill="1" applyBorder="1" applyAlignment="1" applyProtection="1">
      <alignment horizontal="center" vertical="center"/>
    </xf>
    <xf numFmtId="3" fontId="40" fillId="49" borderId="12" xfId="1" applyNumberFormat="1" applyFont="1" applyFill="1" applyBorder="1" applyAlignment="1" applyProtection="1">
      <alignment horizontal="center" vertical="center"/>
    </xf>
    <xf numFmtId="9" fontId="42" fillId="49" borderId="33" xfId="1" applyNumberFormat="1" applyFont="1" applyFill="1" applyBorder="1" applyAlignment="1" applyProtection="1">
      <alignment horizontal="center" vertical="center"/>
    </xf>
    <xf numFmtId="9" fontId="10" fillId="6" borderId="14" xfId="1" applyNumberFormat="1" applyFont="1" applyFill="1" applyBorder="1" applyAlignment="1" applyProtection="1">
      <alignment horizontal="center" vertical="center"/>
    </xf>
    <xf numFmtId="9" fontId="10" fillId="18" borderId="14" xfId="1" applyNumberFormat="1" applyFont="1" applyFill="1" applyBorder="1" applyAlignment="1" applyProtection="1">
      <alignment horizontal="center" vertical="center"/>
    </xf>
    <xf numFmtId="0" fontId="17" fillId="20" borderId="3" xfId="0" applyFont="1" applyFill="1" applyBorder="1" applyAlignment="1" applyProtection="1">
      <alignment vertical="center"/>
      <protection locked="0"/>
    </xf>
    <xf numFmtId="2" fontId="17" fillId="20" borderId="3" xfId="0" applyNumberFormat="1" applyFont="1" applyFill="1" applyBorder="1" applyAlignment="1" applyProtection="1">
      <alignment vertical="center"/>
      <protection locked="0"/>
    </xf>
    <xf numFmtId="0" fontId="28" fillId="0" borderId="10" xfId="0" applyFont="1" applyFill="1" applyBorder="1" applyAlignment="1" applyProtection="1">
      <alignment horizontal="center" vertical="center"/>
    </xf>
    <xf numFmtId="10" fontId="28" fillId="40" borderId="10" xfId="0" applyNumberFormat="1" applyFont="1" applyFill="1" applyBorder="1" applyAlignment="1" applyProtection="1">
      <alignment vertical="center"/>
    </xf>
    <xf numFmtId="10" fontId="28" fillId="8" borderId="10" xfId="0" applyNumberFormat="1" applyFont="1" applyFill="1" applyBorder="1" applyAlignment="1" applyProtection="1">
      <alignment vertical="center"/>
    </xf>
    <xf numFmtId="0" fontId="28" fillId="8" borderId="10" xfId="0" applyFont="1" applyFill="1" applyBorder="1" applyAlignment="1" applyProtection="1">
      <alignment horizontal="center" vertical="center"/>
    </xf>
    <xf numFmtId="0" fontId="28" fillId="8" borderId="10" xfId="0" applyFont="1" applyFill="1" applyBorder="1" applyAlignment="1" applyProtection="1">
      <alignment vertical="center"/>
    </xf>
    <xf numFmtId="9" fontId="28" fillId="8" borderId="10" xfId="1" applyNumberFormat="1" applyFont="1" applyFill="1" applyBorder="1" applyAlignment="1" applyProtection="1">
      <alignment horizontal="center" vertical="center"/>
    </xf>
    <xf numFmtId="0" fontId="22" fillId="5" borderId="103" xfId="1" applyFont="1" applyFill="1" applyBorder="1" applyAlignment="1" applyProtection="1">
      <alignment horizontal="left" vertical="center"/>
    </xf>
    <xf numFmtId="0" fontId="22" fillId="5" borderId="10" xfId="1" applyFont="1" applyFill="1" applyBorder="1" applyAlignment="1" applyProtection="1">
      <alignment horizontal="left" vertical="center"/>
    </xf>
    <xf numFmtId="0" fontId="22" fillId="5" borderId="13" xfId="1" applyFont="1" applyFill="1" applyBorder="1" applyAlignment="1" applyProtection="1">
      <alignment horizontal="left" vertical="center"/>
    </xf>
    <xf numFmtId="0" fontId="44" fillId="11" borderId="16" xfId="1" applyFont="1" applyFill="1" applyBorder="1" applyAlignment="1" applyProtection="1">
      <alignment horizontal="center" vertical="center" wrapText="1"/>
    </xf>
    <xf numFmtId="3" fontId="38" fillId="6" borderId="4" xfId="1" applyNumberFormat="1" applyFont="1" applyFill="1" applyBorder="1" applyAlignment="1" applyProtection="1">
      <alignment vertical="center"/>
    </xf>
    <xf numFmtId="3" fontId="38" fillId="6" borderId="60" xfId="0" applyNumberFormat="1" applyFont="1" applyFill="1" applyBorder="1" applyAlignment="1" applyProtection="1">
      <alignment vertical="center"/>
    </xf>
    <xf numFmtId="3" fontId="38" fillId="6" borderId="47" xfId="1" applyNumberFormat="1" applyFont="1" applyFill="1" applyBorder="1" applyAlignment="1" applyProtection="1">
      <alignment vertical="center"/>
    </xf>
    <xf numFmtId="3" fontId="71" fillId="2" borderId="31" xfId="1" applyNumberFormat="1" applyFont="1" applyFill="1" applyBorder="1" applyAlignment="1" applyProtection="1">
      <alignment vertical="center"/>
      <protection locked="0"/>
    </xf>
    <xf numFmtId="3" fontId="71" fillId="2" borderId="29" xfId="1" applyNumberFormat="1" applyFont="1" applyFill="1" applyBorder="1" applyAlignment="1" applyProtection="1">
      <alignment vertical="center"/>
      <protection locked="0"/>
    </xf>
    <xf numFmtId="3" fontId="71" fillId="6" borderId="101" xfId="1" applyNumberFormat="1" applyFont="1" applyFill="1" applyBorder="1" applyAlignment="1" applyProtection="1">
      <alignment vertical="center"/>
    </xf>
    <xf numFmtId="3" fontId="71" fillId="6" borderId="4" xfId="1" applyNumberFormat="1" applyFont="1" applyFill="1" applyBorder="1" applyAlignment="1" applyProtection="1">
      <alignment vertical="center"/>
    </xf>
    <xf numFmtId="3" fontId="71" fillId="2" borderId="37" xfId="1" applyNumberFormat="1" applyFont="1" applyFill="1" applyBorder="1" applyAlignment="1" applyProtection="1">
      <alignment vertical="center"/>
      <protection locked="0"/>
    </xf>
    <xf numFmtId="3" fontId="71" fillId="2" borderId="49" xfId="1" applyNumberFormat="1" applyFont="1" applyFill="1" applyBorder="1" applyAlignment="1" applyProtection="1">
      <alignment vertical="center"/>
      <protection locked="0"/>
    </xf>
    <xf numFmtId="3" fontId="71" fillId="2" borderId="49" xfId="0" applyNumberFormat="1" applyFont="1" applyFill="1" applyBorder="1" applyAlignment="1" applyProtection="1">
      <alignment vertical="center"/>
      <protection locked="0"/>
    </xf>
    <xf numFmtId="3" fontId="71" fillId="2" borderId="38" xfId="1" applyNumberFormat="1" applyFont="1" applyFill="1" applyBorder="1" applyAlignment="1" applyProtection="1">
      <alignment vertical="center"/>
      <protection locked="0"/>
    </xf>
    <xf numFmtId="3" fontId="38" fillId="6" borderId="101" xfId="1" applyNumberFormat="1" applyFont="1" applyFill="1" applyBorder="1" applyAlignment="1" applyProtection="1">
      <alignment vertical="center"/>
    </xf>
    <xf numFmtId="3" fontId="38" fillId="6" borderId="108" xfId="1" applyNumberFormat="1" applyFont="1" applyFill="1" applyBorder="1" applyAlignment="1" applyProtection="1">
      <alignment vertical="center"/>
    </xf>
    <xf numFmtId="3" fontId="71" fillId="2" borderId="48" xfId="1" applyNumberFormat="1" applyFont="1" applyFill="1" applyBorder="1" applyAlignment="1" applyProtection="1">
      <alignment vertical="center"/>
      <protection locked="0"/>
    </xf>
    <xf numFmtId="3" fontId="71" fillId="2" borderId="50" xfId="1" applyNumberFormat="1" applyFont="1" applyFill="1" applyBorder="1" applyAlignment="1" applyProtection="1">
      <alignment vertical="center"/>
      <protection locked="0"/>
    </xf>
    <xf numFmtId="3" fontId="38" fillId="6" borderId="45" xfId="1" applyNumberFormat="1" applyFont="1" applyFill="1" applyBorder="1" applyAlignment="1" applyProtection="1">
      <alignment vertical="center"/>
      <protection locked="0"/>
    </xf>
    <xf numFmtId="3" fontId="38" fillId="6" borderId="3" xfId="1" applyNumberFormat="1" applyFont="1" applyFill="1" applyBorder="1" applyAlignment="1" applyProtection="1">
      <alignment vertical="center"/>
      <protection locked="0"/>
    </xf>
    <xf numFmtId="3" fontId="38" fillId="6" borderId="2" xfId="1" applyNumberFormat="1" applyFont="1" applyFill="1" applyBorder="1" applyAlignment="1" applyProtection="1">
      <alignment vertical="center"/>
      <protection locked="0"/>
    </xf>
    <xf numFmtId="3" fontId="38" fillId="6" borderId="66" xfId="1" applyNumberFormat="1" applyFont="1" applyFill="1" applyBorder="1" applyAlignment="1" applyProtection="1">
      <alignment vertical="center"/>
      <protection locked="0"/>
    </xf>
    <xf numFmtId="3" fontId="38" fillId="2" borderId="37" xfId="1" applyNumberFormat="1" applyFont="1" applyFill="1" applyBorder="1" applyAlignment="1" applyProtection="1">
      <alignment vertical="center"/>
      <protection locked="0"/>
    </xf>
    <xf numFmtId="3" fontId="38" fillId="2" borderId="49" xfId="1" applyNumberFormat="1" applyFont="1" applyFill="1" applyBorder="1" applyAlignment="1" applyProtection="1">
      <alignment vertical="center"/>
      <protection locked="0"/>
    </xf>
    <xf numFmtId="3" fontId="38" fillId="2" borderId="62" xfId="1" applyNumberFormat="1" applyFont="1" applyFill="1" applyBorder="1" applyAlignment="1" applyProtection="1">
      <alignment vertical="center"/>
      <protection locked="0"/>
    </xf>
    <xf numFmtId="1" fontId="44" fillId="2" borderId="10" xfId="1" applyNumberFormat="1" applyFont="1" applyFill="1" applyBorder="1" applyAlignment="1" applyProtection="1">
      <alignment horizontal="center" vertical="center"/>
      <protection locked="0"/>
    </xf>
    <xf numFmtId="0" fontId="0" fillId="41" borderId="10" xfId="0" applyFont="1" applyFill="1" applyBorder="1" applyAlignment="1" applyProtection="1">
      <alignment vertical="center"/>
    </xf>
    <xf numFmtId="1" fontId="0" fillId="41" borderId="35" xfId="0" applyNumberFormat="1" applyFont="1" applyFill="1" applyBorder="1" applyAlignment="1" applyProtection="1">
      <alignment vertical="center"/>
    </xf>
    <xf numFmtId="176" fontId="0" fillId="41" borderId="35" xfId="0" applyNumberFormat="1" applyFont="1" applyFill="1" applyBorder="1" applyAlignment="1" applyProtection="1">
      <alignment vertical="center"/>
    </xf>
    <xf numFmtId="2" fontId="0" fillId="41" borderId="35" xfId="0" applyNumberFormat="1" applyFont="1" applyFill="1" applyBorder="1" applyAlignment="1" applyProtection="1">
      <alignment vertical="center"/>
    </xf>
    <xf numFmtId="1" fontId="28" fillId="41" borderId="29" xfId="0" applyNumberFormat="1" applyFont="1" applyFill="1" applyBorder="1" applyAlignment="1" applyProtection="1">
      <alignment vertical="center"/>
    </xf>
    <xf numFmtId="0" fontId="0" fillId="41" borderId="0" xfId="0" applyFont="1" applyFill="1" applyBorder="1" applyAlignment="1" applyProtection="1">
      <alignment vertical="center"/>
    </xf>
    <xf numFmtId="0" fontId="0" fillId="41" borderId="69" xfId="0" applyFont="1" applyFill="1" applyBorder="1" applyAlignment="1" applyProtection="1">
      <alignment vertical="center"/>
    </xf>
    <xf numFmtId="0" fontId="0" fillId="41" borderId="50" xfId="0" applyFont="1" applyFill="1" applyBorder="1" applyAlignment="1" applyProtection="1">
      <alignment vertical="center"/>
    </xf>
    <xf numFmtId="0" fontId="0" fillId="41" borderId="4" xfId="0" applyFont="1" applyFill="1" applyBorder="1" applyAlignment="1" applyProtection="1">
      <alignment vertical="center"/>
    </xf>
    <xf numFmtId="0" fontId="0" fillId="41" borderId="62" xfId="0" applyFont="1" applyFill="1" applyBorder="1" applyAlignment="1" applyProtection="1">
      <alignment vertical="center"/>
    </xf>
    <xf numFmtId="0" fontId="0" fillId="41" borderId="48" xfId="0" applyFont="1" applyFill="1" applyBorder="1" applyAlignment="1" applyProtection="1">
      <alignment vertical="center"/>
    </xf>
    <xf numFmtId="0" fontId="0" fillId="41" borderId="45" xfId="0" applyFont="1" applyFill="1" applyBorder="1" applyAlignment="1" applyProtection="1">
      <alignment vertical="center"/>
    </xf>
    <xf numFmtId="0" fontId="0" fillId="41" borderId="3" xfId="0" applyFont="1" applyFill="1" applyBorder="1" applyAlignment="1" applyProtection="1">
      <alignment vertical="center"/>
    </xf>
    <xf numFmtId="0" fontId="0" fillId="41" borderId="2" xfId="0" applyFont="1" applyFill="1" applyBorder="1" applyAlignment="1" applyProtection="1">
      <alignment vertical="center"/>
    </xf>
    <xf numFmtId="0" fontId="42" fillId="0" borderId="48" xfId="0" applyFont="1" applyFill="1" applyBorder="1" applyAlignment="1" applyProtection="1">
      <alignment vertical="center"/>
    </xf>
    <xf numFmtId="0" fontId="42" fillId="0" borderId="49" xfId="0" applyFont="1" applyFill="1" applyBorder="1" applyAlignment="1" applyProtection="1">
      <alignment vertical="center"/>
    </xf>
    <xf numFmtId="2" fontId="71" fillId="5" borderId="45" xfId="1" applyNumberFormat="1" applyFont="1" applyFill="1" applyBorder="1" applyAlignment="1" applyProtection="1">
      <alignment horizontal="center" vertical="center"/>
    </xf>
    <xf numFmtId="3" fontId="38" fillId="2" borderId="0" xfId="0" applyNumberFormat="1" applyFont="1" applyFill="1" applyBorder="1" applyAlignment="1" applyProtection="1">
      <alignment vertical="center"/>
      <protection locked="0"/>
    </xf>
    <xf numFmtId="3" fontId="38" fillId="6" borderId="68" xfId="0" applyNumberFormat="1" applyFont="1" applyFill="1" applyBorder="1" applyAlignment="1" applyProtection="1">
      <alignment vertical="center"/>
      <protection locked="0"/>
    </xf>
    <xf numFmtId="3" fontId="38" fillId="6" borderId="60" xfId="0" applyNumberFormat="1" applyFont="1" applyFill="1" applyBorder="1" applyAlignment="1" applyProtection="1">
      <alignment vertical="center"/>
      <protection locked="0"/>
    </xf>
    <xf numFmtId="3" fontId="38" fillId="2" borderId="45" xfId="1" applyNumberFormat="1" applyFont="1" applyFill="1" applyBorder="1" applyProtection="1">
      <protection locked="0"/>
    </xf>
    <xf numFmtId="3" fontId="10" fillId="23" borderId="53" xfId="1" applyNumberFormat="1" applyFont="1" applyFill="1" applyBorder="1" applyAlignment="1" applyProtection="1">
      <alignment vertical="center"/>
    </xf>
    <xf numFmtId="3" fontId="38" fillId="6" borderId="10" xfId="0" applyNumberFormat="1" applyFont="1" applyFill="1" applyBorder="1" applyAlignment="1" applyProtection="1">
      <alignment vertical="center"/>
    </xf>
    <xf numFmtId="3" fontId="38" fillId="2" borderId="1" xfId="1" applyNumberFormat="1" applyFont="1" applyFill="1" applyBorder="1" applyAlignment="1" applyProtection="1">
      <alignment vertical="center"/>
      <protection locked="0"/>
    </xf>
    <xf numFmtId="9" fontId="10" fillId="2" borderId="11" xfId="1" applyNumberFormat="1" applyFont="1" applyFill="1" applyBorder="1" applyAlignment="1" applyProtection="1">
      <alignment horizontal="center" vertical="center"/>
    </xf>
    <xf numFmtId="3" fontId="22" fillId="6" borderId="61" xfId="1" applyNumberFormat="1" applyFont="1" applyFill="1" applyBorder="1" applyAlignment="1" applyProtection="1">
      <alignment vertical="center"/>
    </xf>
    <xf numFmtId="3" fontId="38" fillId="6" borderId="68" xfId="1" applyNumberFormat="1" applyFont="1" applyFill="1" applyBorder="1" applyAlignment="1" applyProtection="1">
      <alignment vertical="center"/>
    </xf>
    <xf numFmtId="3" fontId="38" fillId="2" borderId="68" xfId="1" applyNumberFormat="1" applyFont="1" applyFill="1" applyBorder="1" applyAlignment="1" applyProtection="1">
      <alignment vertical="center"/>
      <protection locked="0"/>
    </xf>
    <xf numFmtId="3" fontId="38" fillId="2" borderId="47" xfId="1" applyNumberFormat="1" applyFont="1" applyFill="1" applyBorder="1" applyAlignment="1" applyProtection="1">
      <alignment vertical="center"/>
      <protection locked="0"/>
    </xf>
    <xf numFmtId="3" fontId="38" fillId="6" borderId="0" xfId="1" applyNumberFormat="1" applyFont="1" applyFill="1" applyBorder="1" applyAlignment="1" applyProtection="1">
      <alignment vertical="center"/>
    </xf>
    <xf numFmtId="3" fontId="38" fillId="6" borderId="69" xfId="0" applyNumberFormat="1" applyFont="1" applyFill="1" applyBorder="1" applyAlignment="1" applyProtection="1">
      <alignment vertical="center"/>
    </xf>
    <xf numFmtId="3" fontId="38" fillId="6" borderId="62" xfId="0" applyNumberFormat="1" applyFont="1" applyFill="1" applyBorder="1" applyAlignment="1" applyProtection="1">
      <alignment vertical="center"/>
    </xf>
    <xf numFmtId="3" fontId="38" fillId="2" borderId="69" xfId="0" applyNumberFormat="1" applyFont="1" applyFill="1" applyBorder="1" applyAlignment="1" applyProtection="1">
      <alignment vertical="center"/>
      <protection locked="0"/>
    </xf>
    <xf numFmtId="3" fontId="38" fillId="6" borderId="50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horizontal="center" vertical="center"/>
      <protection locked="0"/>
    </xf>
    <xf numFmtId="9" fontId="28" fillId="0" borderId="10" xfId="0" applyNumberFormat="1" applyFont="1" applyFill="1" applyBorder="1" applyAlignment="1" applyProtection="1">
      <alignment horizontal="center" vertical="center"/>
    </xf>
    <xf numFmtId="2" fontId="17" fillId="20" borderId="0" xfId="0" applyNumberFormat="1" applyFont="1" applyFill="1" applyBorder="1" applyAlignment="1" applyProtection="1">
      <alignment vertical="center"/>
    </xf>
    <xf numFmtId="1" fontId="1" fillId="50" borderId="26" xfId="0" applyNumberFormat="1" applyFont="1" applyFill="1" applyBorder="1" applyAlignment="1">
      <alignment horizontal="center" vertical="center" wrapText="1"/>
    </xf>
    <xf numFmtId="1" fontId="1" fillId="50" borderId="16" xfId="0" applyNumberFormat="1" applyFont="1" applyFill="1" applyBorder="1" applyAlignment="1">
      <alignment horizontal="center" vertical="center" wrapText="1"/>
    </xf>
    <xf numFmtId="0" fontId="119" fillId="0" borderId="58" xfId="0" applyFont="1" applyBorder="1" applyAlignment="1">
      <alignment vertical="center" wrapText="1"/>
    </xf>
    <xf numFmtId="0" fontId="5" fillId="0" borderId="58" xfId="0" applyFont="1" applyFill="1" applyBorder="1" applyAlignment="1">
      <alignment vertical="center" wrapText="1"/>
    </xf>
    <xf numFmtId="3" fontId="22" fillId="11" borderId="108" xfId="0" applyNumberFormat="1" applyFont="1" applyFill="1" applyBorder="1" applyAlignment="1">
      <alignment horizontal="center" vertical="center" wrapText="1"/>
    </xf>
    <xf numFmtId="3" fontId="22" fillId="11" borderId="56" xfId="0" applyNumberFormat="1" applyFont="1" applyFill="1" applyBorder="1" applyAlignment="1">
      <alignment horizontal="center" vertical="center" wrapText="1"/>
    </xf>
    <xf numFmtId="3" fontId="22" fillId="11" borderId="66" xfId="0" applyNumberFormat="1" applyFont="1" applyFill="1" applyBorder="1" applyAlignment="1">
      <alignment horizontal="center" vertical="center" wrapText="1"/>
    </xf>
    <xf numFmtId="3" fontId="22" fillId="50" borderId="5" xfId="0" applyNumberFormat="1" applyFont="1" applyFill="1" applyBorder="1" applyAlignment="1">
      <alignment horizontal="center" vertical="center" wrapText="1"/>
    </xf>
    <xf numFmtId="1" fontId="22" fillId="11" borderId="17" xfId="0" applyNumberFormat="1" applyFont="1" applyFill="1" applyBorder="1" applyAlignment="1">
      <alignment horizontal="center" vertical="center" wrapText="1"/>
    </xf>
    <xf numFmtId="1" fontId="22" fillId="11" borderId="19" xfId="0" applyNumberFormat="1" applyFont="1" applyFill="1" applyBorder="1" applyAlignment="1">
      <alignment horizontal="center" vertical="center" wrapText="1"/>
    </xf>
    <xf numFmtId="3" fontId="22" fillId="11" borderId="8" xfId="0" applyNumberFormat="1" applyFont="1" applyFill="1" applyBorder="1" applyAlignment="1" applyProtection="1">
      <alignment horizontal="center" vertical="center" wrapText="1"/>
    </xf>
    <xf numFmtId="1" fontId="22" fillId="12" borderId="18" xfId="0" applyNumberFormat="1" applyFont="1" applyFill="1" applyBorder="1" applyAlignment="1">
      <alignment horizontal="center" vertical="center" wrapText="1"/>
    </xf>
    <xf numFmtId="3" fontId="22" fillId="12" borderId="18" xfId="0" applyNumberFormat="1" applyFont="1" applyFill="1" applyBorder="1" applyAlignment="1">
      <alignment horizontal="center" vertical="center" wrapText="1"/>
    </xf>
    <xf numFmtId="3" fontId="38" fillId="2" borderId="2" xfId="1" applyNumberFormat="1" applyFont="1" applyFill="1" applyBorder="1" applyAlignment="1" applyProtection="1">
      <alignment vertical="center"/>
    </xf>
    <xf numFmtId="3" fontId="38" fillId="2" borderId="7" xfId="1" applyNumberFormat="1" applyFont="1" applyFill="1" applyBorder="1" applyAlignment="1" applyProtection="1">
      <alignment vertical="center"/>
    </xf>
    <xf numFmtId="1" fontId="42" fillId="6" borderId="19" xfId="1" applyNumberFormat="1" applyFont="1" applyFill="1" applyBorder="1" applyAlignment="1" applyProtection="1">
      <alignment horizontal="center" vertical="center"/>
    </xf>
    <xf numFmtId="177" fontId="44" fillId="2" borderId="10" xfId="1" applyNumberFormat="1" applyFont="1" applyFill="1" applyBorder="1" applyAlignment="1" applyProtection="1">
      <alignment horizontal="center" vertical="center"/>
    </xf>
    <xf numFmtId="3" fontId="44" fillId="2" borderId="5" xfId="1" applyNumberFormat="1" applyFont="1" applyFill="1" applyBorder="1" applyAlignment="1" applyProtection="1">
      <alignment horizontal="center" vertical="center" wrapText="1"/>
    </xf>
    <xf numFmtId="167" fontId="44" fillId="2" borderId="10" xfId="1" applyNumberFormat="1" applyFont="1" applyFill="1" applyBorder="1" applyAlignment="1" applyProtection="1">
      <alignment horizontal="center" vertical="center"/>
    </xf>
    <xf numFmtId="1" fontId="44" fillId="2" borderId="10" xfId="1" applyNumberFormat="1" applyFont="1" applyFill="1" applyBorder="1" applyAlignment="1" applyProtection="1">
      <alignment horizontal="center" vertical="center"/>
    </xf>
    <xf numFmtId="9" fontId="10" fillId="2" borderId="55" xfId="1" applyNumberFormat="1" applyFont="1" applyFill="1" applyBorder="1" applyAlignment="1" applyProtection="1">
      <alignment horizontal="center" vertical="center"/>
    </xf>
    <xf numFmtId="9" fontId="10" fillId="2" borderId="64" xfId="1" applyNumberFormat="1" applyFont="1" applyFill="1" applyBorder="1" applyAlignment="1" applyProtection="1">
      <alignment horizontal="center" vertical="center"/>
    </xf>
    <xf numFmtId="3" fontId="71" fillId="2" borderId="8" xfId="0" applyNumberFormat="1" applyFont="1" applyFill="1" applyBorder="1" applyAlignment="1" applyProtection="1">
      <alignment vertical="center"/>
    </xf>
    <xf numFmtId="3" fontId="71" fillId="2" borderId="48" xfId="1" applyNumberFormat="1" applyFont="1" applyFill="1" applyBorder="1" applyAlignment="1" applyProtection="1">
      <alignment vertical="center"/>
    </xf>
    <xf numFmtId="3" fontId="38" fillId="2" borderId="33" xfId="1" applyNumberFormat="1" applyFont="1" applyFill="1" applyBorder="1" applyAlignment="1" applyProtection="1">
      <alignment vertical="center"/>
    </xf>
    <xf numFmtId="3" fontId="92" fillId="2" borderId="2" xfId="1" applyNumberFormat="1" applyFont="1" applyFill="1" applyBorder="1" applyAlignment="1" applyProtection="1">
      <alignment vertical="center"/>
    </xf>
    <xf numFmtId="3" fontId="71" fillId="2" borderId="2" xfId="0" applyNumberFormat="1" applyFont="1" applyFill="1" applyBorder="1" applyAlignment="1" applyProtection="1">
      <alignment vertical="center"/>
    </xf>
    <xf numFmtId="3" fontId="71" fillId="2" borderId="49" xfId="0" applyNumberFormat="1" applyFont="1" applyFill="1" applyBorder="1" applyAlignment="1" applyProtection="1">
      <alignment vertical="center"/>
    </xf>
    <xf numFmtId="3" fontId="71" fillId="2" borderId="9" xfId="0" applyNumberFormat="1" applyFont="1" applyFill="1" applyBorder="1" applyAlignment="1" applyProtection="1">
      <alignment vertical="center"/>
    </xf>
    <xf numFmtId="3" fontId="71" fillId="2" borderId="49" xfId="1" applyNumberFormat="1" applyFont="1" applyFill="1" applyBorder="1" applyAlignment="1" applyProtection="1">
      <alignment vertical="center"/>
    </xf>
    <xf numFmtId="3" fontId="71" fillId="2" borderId="9" xfId="1" applyNumberFormat="1" applyFont="1" applyFill="1" applyBorder="1" applyAlignment="1" applyProtection="1">
      <alignment vertical="center"/>
    </xf>
    <xf numFmtId="3" fontId="92" fillId="2" borderId="10" xfId="1" applyNumberFormat="1" applyFont="1" applyFill="1" applyBorder="1" applyAlignment="1" applyProtection="1">
      <alignment vertical="center"/>
    </xf>
    <xf numFmtId="3" fontId="71" fillId="2" borderId="50" xfId="1" applyNumberFormat="1" applyFont="1" applyFill="1" applyBorder="1" applyAlignment="1" applyProtection="1">
      <alignment vertical="center"/>
    </xf>
    <xf numFmtId="3" fontId="71" fillId="2" borderId="103" xfId="1" applyNumberFormat="1" applyFont="1" applyFill="1" applyBorder="1" applyAlignment="1" applyProtection="1">
      <alignment vertical="center"/>
    </xf>
    <xf numFmtId="3" fontId="92" fillId="2" borderId="45" xfId="1" applyNumberFormat="1" applyFont="1" applyFill="1" applyBorder="1" applyAlignment="1" applyProtection="1">
      <alignment vertical="center"/>
    </xf>
    <xf numFmtId="3" fontId="71" fillId="2" borderId="38" xfId="1" applyNumberFormat="1" applyFont="1" applyFill="1" applyBorder="1" applyAlignment="1" applyProtection="1">
      <alignment vertical="center"/>
    </xf>
    <xf numFmtId="3" fontId="71" fillId="2" borderId="12" xfId="1" applyNumberFormat="1" applyFont="1" applyFill="1" applyBorder="1" applyAlignment="1" applyProtection="1">
      <alignment vertical="center"/>
    </xf>
    <xf numFmtId="3" fontId="92" fillId="2" borderId="13" xfId="1" applyNumberFormat="1" applyFont="1" applyFill="1" applyBorder="1" applyAlignment="1" applyProtection="1">
      <alignment vertical="center"/>
    </xf>
    <xf numFmtId="3" fontId="71" fillId="2" borderId="37" xfId="1" applyNumberFormat="1" applyFont="1" applyFill="1" applyBorder="1" applyAlignment="1" applyProtection="1">
      <alignment vertical="center"/>
    </xf>
    <xf numFmtId="3" fontId="71" fillId="2" borderId="7" xfId="1" applyNumberFormat="1" applyFont="1" applyFill="1" applyBorder="1" applyAlignment="1" applyProtection="1">
      <alignment vertical="center"/>
    </xf>
    <xf numFmtId="3" fontId="38" fillId="2" borderId="8" xfId="1" applyNumberFormat="1" applyFont="1" applyFill="1" applyBorder="1" applyProtection="1"/>
    <xf numFmtId="3" fontId="71" fillId="2" borderId="31" xfId="1" applyNumberFormat="1" applyFont="1" applyFill="1" applyBorder="1" applyAlignment="1" applyProtection="1">
      <alignment vertical="center"/>
    </xf>
    <xf numFmtId="3" fontId="71" fillId="2" borderId="7" xfId="0" applyNumberFormat="1" applyFont="1" applyFill="1" applyBorder="1" applyAlignment="1" applyProtection="1">
      <alignment vertical="center"/>
    </xf>
    <xf numFmtId="3" fontId="92" fillId="2" borderId="8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Protection="1"/>
    <xf numFmtId="3" fontId="71" fillId="2" borderId="29" xfId="1" applyNumberFormat="1" applyFont="1" applyFill="1" applyBorder="1" applyAlignment="1" applyProtection="1">
      <alignment vertical="center"/>
    </xf>
    <xf numFmtId="3" fontId="22" fillId="2" borderId="10" xfId="1" applyNumberFormat="1" applyFont="1" applyFill="1" applyBorder="1" applyAlignment="1" applyProtection="1">
      <alignment vertical="center"/>
    </xf>
    <xf numFmtId="3" fontId="22" fillId="2" borderId="9" xfId="1" applyNumberFormat="1" applyFont="1" applyFill="1" applyBorder="1" applyAlignment="1" applyProtection="1">
      <alignment vertical="center"/>
    </xf>
    <xf numFmtId="3" fontId="22" fillId="2" borderId="12" xfId="1" applyNumberFormat="1" applyFont="1" applyFill="1" applyBorder="1" applyAlignment="1" applyProtection="1">
      <alignment vertical="center"/>
    </xf>
    <xf numFmtId="3" fontId="38" fillId="2" borderId="34" xfId="1" applyNumberFormat="1" applyFont="1" applyFill="1" applyBorder="1" applyAlignment="1" applyProtection="1">
      <alignment horizontal="center" vertical="center"/>
    </xf>
    <xf numFmtId="3" fontId="38" fillId="2" borderId="1" xfId="1" applyNumberFormat="1" applyFont="1" applyFill="1" applyBorder="1" applyAlignment="1" applyProtection="1">
      <alignment vertical="center"/>
    </xf>
    <xf numFmtId="3" fontId="38" fillId="2" borderId="37" xfId="1" applyNumberFormat="1" applyFont="1" applyFill="1" applyBorder="1" applyAlignment="1" applyProtection="1">
      <alignment vertical="center"/>
    </xf>
    <xf numFmtId="1" fontId="0" fillId="2" borderId="8" xfId="0" applyNumberFormat="1" applyFill="1" applyBorder="1" applyProtection="1"/>
    <xf numFmtId="3" fontId="38" fillId="2" borderId="29" xfId="1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horizontal="center" vertical="center"/>
    </xf>
    <xf numFmtId="3" fontId="38" fillId="2" borderId="35" xfId="1" applyNumberFormat="1" applyFont="1" applyFill="1" applyBorder="1" applyAlignment="1" applyProtection="1">
      <alignment horizontal="center" vertical="center"/>
    </xf>
    <xf numFmtId="3" fontId="38" fillId="2" borderId="45" xfId="1" applyNumberFormat="1" applyFont="1" applyFill="1" applyBorder="1" applyAlignment="1" applyProtection="1">
      <alignment vertical="center"/>
    </xf>
    <xf numFmtId="3" fontId="38" fillId="2" borderId="49" xfId="1" applyNumberFormat="1" applyFont="1" applyFill="1" applyBorder="1" applyAlignment="1" applyProtection="1">
      <alignment vertical="center"/>
    </xf>
    <xf numFmtId="1" fontId="0" fillId="2" borderId="10" xfId="0" applyNumberFormat="1" applyFill="1" applyBorder="1" applyProtection="1"/>
    <xf numFmtId="3" fontId="38" fillId="2" borderId="9" xfId="1" applyNumberFormat="1" applyFont="1" applyFill="1" applyBorder="1" applyAlignment="1" applyProtection="1">
      <alignment vertical="center"/>
    </xf>
    <xf numFmtId="3" fontId="38" fillId="2" borderId="68" xfId="1" applyNumberFormat="1" applyFont="1" applyFill="1" applyBorder="1" applyAlignment="1" applyProtection="1">
      <alignment vertical="center"/>
    </xf>
    <xf numFmtId="3" fontId="38" fillId="2" borderId="35" xfId="1" applyNumberFormat="1" applyFont="1" applyFill="1" applyBorder="1" applyProtection="1"/>
    <xf numFmtId="3" fontId="38" fillId="2" borderId="45" xfId="1" applyNumberFormat="1" applyFont="1" applyFill="1" applyBorder="1" applyProtection="1"/>
    <xf numFmtId="3" fontId="38" fillId="2" borderId="0" xfId="0" applyNumberFormat="1" applyFont="1" applyFill="1" applyBorder="1" applyAlignment="1" applyProtection="1">
      <alignment vertical="center"/>
    </xf>
    <xf numFmtId="3" fontId="38" fillId="6" borderId="68" xfId="0" applyNumberFormat="1" applyFont="1" applyFill="1" applyBorder="1" applyAlignment="1" applyProtection="1">
      <alignment vertical="center"/>
    </xf>
    <xf numFmtId="3" fontId="38" fillId="2" borderId="69" xfId="0" applyNumberFormat="1" applyFont="1" applyFill="1" applyBorder="1" applyAlignment="1" applyProtection="1">
      <alignment vertical="center"/>
    </xf>
    <xf numFmtId="3" fontId="38" fillId="2" borderId="69" xfId="1" applyNumberFormat="1" applyFont="1" applyFill="1" applyBorder="1" applyAlignment="1" applyProtection="1">
      <alignment vertical="center"/>
    </xf>
    <xf numFmtId="3" fontId="38" fillId="2" borderId="103" xfId="1" applyNumberFormat="1" applyFont="1" applyFill="1" applyBorder="1" applyAlignment="1" applyProtection="1">
      <alignment vertical="center"/>
    </xf>
    <xf numFmtId="3" fontId="38" fillId="2" borderId="45" xfId="0" applyNumberFormat="1" applyFont="1" applyFill="1" applyBorder="1" applyAlignment="1" applyProtection="1">
      <alignment vertical="center"/>
    </xf>
    <xf numFmtId="3" fontId="38" fillId="2" borderId="62" xfId="1" applyNumberFormat="1" applyFont="1" applyFill="1" applyBorder="1" applyAlignment="1" applyProtection="1">
      <alignment vertical="center"/>
    </xf>
    <xf numFmtId="3" fontId="38" fillId="2" borderId="47" xfId="1" applyNumberFormat="1" applyFont="1" applyFill="1" applyBorder="1" applyAlignment="1" applyProtection="1">
      <alignment vertical="center"/>
    </xf>
    <xf numFmtId="3" fontId="38" fillId="2" borderId="10" xfId="1" applyNumberFormat="1" applyFont="1" applyFill="1" applyBorder="1" applyAlignment="1" applyProtection="1">
      <alignment horizontal="center" vertical="center"/>
    </xf>
    <xf numFmtId="3" fontId="38" fillId="2" borderId="30" xfId="1" applyNumberFormat="1" applyFont="1" applyFill="1" applyBorder="1" applyAlignment="1" applyProtection="1">
      <alignment vertical="center"/>
    </xf>
    <xf numFmtId="3" fontId="38" fillId="2" borderId="13" xfId="1" applyNumberFormat="1" applyFont="1" applyFill="1" applyBorder="1" applyAlignment="1" applyProtection="1">
      <alignment vertical="center"/>
    </xf>
    <xf numFmtId="3" fontId="38" fillId="2" borderId="12" xfId="1" applyNumberFormat="1" applyFont="1" applyFill="1" applyBorder="1" applyAlignment="1" applyProtection="1">
      <alignment vertical="center"/>
    </xf>
    <xf numFmtId="9" fontId="10" fillId="2" borderId="23" xfId="1" applyNumberFormat="1" applyFont="1" applyFill="1" applyBorder="1" applyAlignment="1" applyProtection="1">
      <alignment horizontal="center" vertical="center"/>
    </xf>
    <xf numFmtId="9" fontId="10" fillId="2" borderId="11" xfId="1" applyNumberFormat="1" applyFont="1" applyFill="1" applyBorder="1" applyAlignment="1" applyProtection="1">
      <alignment horizontal="center" vertical="center"/>
      <protection locked="0"/>
    </xf>
    <xf numFmtId="1" fontId="0" fillId="2" borderId="8" xfId="0" applyNumberFormat="1" applyFill="1" applyBorder="1" applyProtection="1">
      <protection locked="0"/>
    </xf>
    <xf numFmtId="1" fontId="0" fillId="2" borderId="10" xfId="0" applyNumberFormat="1" applyFill="1" applyBorder="1" applyProtection="1">
      <protection locked="0"/>
    </xf>
    <xf numFmtId="0" fontId="0" fillId="5" borderId="10" xfId="0" applyFont="1" applyFill="1" applyBorder="1" applyAlignment="1" applyProtection="1">
      <alignment horizontal="right" vertical="center"/>
    </xf>
    <xf numFmtId="0" fontId="0" fillId="31" borderId="10" xfId="0" applyFont="1" applyFill="1" applyBorder="1" applyAlignment="1" applyProtection="1">
      <alignment horizontal="center" vertical="center"/>
    </xf>
    <xf numFmtId="0" fontId="0" fillId="31" borderId="0" xfId="0" applyFont="1" applyFill="1" applyAlignment="1" applyProtection="1">
      <alignment horizontal="right" vertical="center"/>
    </xf>
    <xf numFmtId="1" fontId="0" fillId="5" borderId="10" xfId="0" applyNumberFormat="1" applyFont="1" applyFill="1" applyBorder="1" applyAlignment="1" applyProtection="1">
      <alignment horizontal="right" vertical="center"/>
    </xf>
    <xf numFmtId="1" fontId="0" fillId="31" borderId="10" xfId="0" applyNumberFormat="1" applyFont="1" applyFill="1" applyBorder="1" applyAlignment="1" applyProtection="1">
      <alignment horizontal="center" vertical="center"/>
    </xf>
    <xf numFmtId="167" fontId="0" fillId="2" borderId="10" xfId="0" applyNumberFormat="1" applyFont="1" applyFill="1" applyBorder="1" applyAlignment="1" applyProtection="1">
      <alignment horizontal="center" vertical="center"/>
      <protection locked="0"/>
    </xf>
    <xf numFmtId="167" fontId="0" fillId="2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Protection="1"/>
    <xf numFmtId="0" fontId="4" fillId="23" borderId="0" xfId="0" applyFont="1" applyFill="1" applyProtection="1"/>
    <xf numFmtId="0" fontId="4" fillId="23" borderId="0" xfId="0" applyFont="1" applyFill="1" applyProtection="1">
      <protection hidden="1"/>
    </xf>
    <xf numFmtId="0" fontId="4" fillId="23" borderId="45" xfId="0" applyFont="1" applyFill="1" applyBorder="1" applyProtection="1">
      <protection hidden="1"/>
    </xf>
    <xf numFmtId="0" fontId="4" fillId="23" borderId="69" xfId="0" applyFont="1" applyFill="1" applyBorder="1" applyProtection="1">
      <protection hidden="1"/>
    </xf>
    <xf numFmtId="0" fontId="122" fillId="23" borderId="0" xfId="0" applyFont="1" applyFill="1" applyProtection="1">
      <protection hidden="1"/>
    </xf>
    <xf numFmtId="0" fontId="4" fillId="23" borderId="10" xfId="0" applyFont="1" applyFill="1" applyBorder="1" applyProtection="1">
      <protection hidden="1"/>
    </xf>
    <xf numFmtId="0" fontId="4" fillId="23" borderId="0" xfId="0" applyFont="1" applyFill="1" applyBorder="1" applyProtection="1">
      <protection hidden="1"/>
    </xf>
    <xf numFmtId="0" fontId="4" fillId="23" borderId="3" xfId="0" applyFont="1" applyFill="1" applyBorder="1" applyProtection="1">
      <protection hidden="1"/>
    </xf>
    <xf numFmtId="0" fontId="4" fillId="23" borderId="45" xfId="0" applyFont="1" applyFill="1" applyBorder="1" applyProtection="1"/>
    <xf numFmtId="0" fontId="4" fillId="23" borderId="3" xfId="0" applyFont="1" applyFill="1" applyBorder="1" applyAlignment="1" applyProtection="1">
      <alignment vertical="center"/>
    </xf>
    <xf numFmtId="0" fontId="4" fillId="23" borderId="2" xfId="0" applyFont="1" applyFill="1" applyBorder="1" applyProtection="1">
      <protection hidden="1"/>
    </xf>
    <xf numFmtId="0" fontId="4" fillId="0" borderId="0" xfId="0" applyFont="1" applyAlignment="1" applyProtection="1">
      <alignment vertical="center"/>
    </xf>
    <xf numFmtId="0" fontId="4" fillId="23" borderId="0" xfId="0" applyFont="1" applyFill="1" applyAlignment="1" applyProtection="1">
      <alignment vertical="center"/>
    </xf>
    <xf numFmtId="0" fontId="4" fillId="23" borderId="0" xfId="0" applyFont="1" applyFill="1" applyAlignment="1" applyProtection="1">
      <alignment vertical="center"/>
      <protection hidden="1"/>
    </xf>
    <xf numFmtId="0" fontId="4" fillId="23" borderId="3" xfId="0" applyFont="1" applyFill="1" applyBorder="1" applyAlignment="1" applyProtection="1">
      <alignment vertical="center"/>
      <protection hidden="1"/>
    </xf>
    <xf numFmtId="0" fontId="4" fillId="23" borderId="0" xfId="0" applyFont="1" applyFill="1" applyBorder="1" applyAlignment="1" applyProtection="1">
      <alignment vertical="center"/>
      <protection hidden="1"/>
    </xf>
    <xf numFmtId="1" fontId="4" fillId="23" borderId="3" xfId="0" applyNumberFormat="1" applyFont="1" applyFill="1" applyBorder="1" applyAlignment="1" applyProtection="1">
      <alignment vertical="center"/>
    </xf>
    <xf numFmtId="0" fontId="4" fillId="23" borderId="48" xfId="0" applyFont="1" applyFill="1" applyBorder="1" applyAlignment="1" applyProtection="1">
      <alignment vertical="center"/>
      <protection hidden="1"/>
    </xf>
    <xf numFmtId="0" fontId="4" fillId="23" borderId="2" xfId="0" applyFont="1" applyFill="1" applyBorder="1" applyAlignment="1" applyProtection="1">
      <alignment vertical="center"/>
      <protection hidden="1"/>
    </xf>
    <xf numFmtId="0" fontId="4" fillId="23" borderId="45" xfId="0" applyFont="1" applyFill="1" applyBorder="1" applyAlignment="1" applyProtection="1">
      <alignment vertical="center"/>
      <protection hidden="1"/>
    </xf>
    <xf numFmtId="0" fontId="4" fillId="23" borderId="3" xfId="0" applyFont="1" applyFill="1" applyBorder="1" applyProtection="1"/>
    <xf numFmtId="0" fontId="4" fillId="0" borderId="0" xfId="0" applyFont="1" applyBorder="1" applyAlignment="1" applyProtection="1">
      <alignment vertical="center"/>
    </xf>
    <xf numFmtId="0" fontId="4" fillId="23" borderId="0" xfId="0" applyFont="1" applyFill="1" applyBorder="1" applyAlignment="1" applyProtection="1">
      <alignment vertical="center"/>
    </xf>
    <xf numFmtId="0" fontId="4" fillId="0" borderId="0" xfId="0" applyFont="1" applyBorder="1" applyProtection="1"/>
    <xf numFmtId="0" fontId="4" fillId="23" borderId="0" xfId="0" applyFont="1" applyFill="1" applyBorder="1" applyProtection="1"/>
    <xf numFmtId="0" fontId="122" fillId="23" borderId="0" xfId="0" applyFont="1" applyFill="1" applyAlignment="1" applyProtection="1">
      <alignment vertical="center"/>
      <protection hidden="1"/>
    </xf>
    <xf numFmtId="0" fontId="49" fillId="23" borderId="3" xfId="0" applyFont="1" applyFill="1" applyBorder="1" applyAlignment="1" applyProtection="1">
      <alignment vertical="center"/>
    </xf>
    <xf numFmtId="0" fontId="4" fillId="23" borderId="10" xfId="0" applyFont="1" applyFill="1" applyBorder="1" applyAlignment="1" applyProtection="1">
      <alignment vertical="center"/>
      <protection hidden="1"/>
    </xf>
    <xf numFmtId="0" fontId="49" fillId="0" borderId="0" xfId="0" applyFont="1" applyBorder="1" applyAlignment="1" applyProtection="1">
      <alignment vertical="center"/>
    </xf>
    <xf numFmtId="0" fontId="49" fillId="23" borderId="0" xfId="0" applyFont="1" applyFill="1" applyBorder="1" applyAlignment="1" applyProtection="1">
      <alignment vertical="center"/>
    </xf>
    <xf numFmtId="0" fontId="49" fillId="23" borderId="0" xfId="0" applyFont="1" applyFill="1" applyBorder="1" applyAlignment="1" applyProtection="1">
      <alignment vertical="center"/>
      <protection hidden="1"/>
    </xf>
    <xf numFmtId="0" fontId="4" fillId="23" borderId="69" xfId="0" applyFont="1" applyFill="1" applyBorder="1" applyAlignment="1" applyProtection="1">
      <alignment vertical="center"/>
      <protection hidden="1"/>
    </xf>
    <xf numFmtId="0" fontId="4" fillId="23" borderId="50" xfId="0" applyFont="1" applyFill="1" applyBorder="1" applyAlignment="1" applyProtection="1">
      <alignment vertical="center"/>
      <protection hidden="1"/>
    </xf>
    <xf numFmtId="0" fontId="4" fillId="23" borderId="0" xfId="0" applyFont="1" applyFill="1" applyAlignment="1" applyProtection="1">
      <alignment horizontal="right" vertical="center"/>
      <protection hidden="1"/>
    </xf>
    <xf numFmtId="0" fontId="4" fillId="23" borderId="4" xfId="0" applyFont="1" applyFill="1" applyBorder="1" applyAlignment="1" applyProtection="1">
      <alignment vertical="center"/>
      <protection hidden="1"/>
    </xf>
    <xf numFmtId="0" fontId="4" fillId="23" borderId="68" xfId="0" applyFont="1" applyFill="1" applyBorder="1" applyAlignment="1" applyProtection="1">
      <alignment vertical="center"/>
      <protection hidden="1"/>
    </xf>
    <xf numFmtId="0" fontId="4" fillId="23" borderId="60" xfId="0" applyFont="1" applyFill="1" applyBorder="1" applyAlignment="1" applyProtection="1">
      <alignment vertical="center"/>
      <protection hidden="1"/>
    </xf>
    <xf numFmtId="0" fontId="4" fillId="23" borderId="0" xfId="0" applyFont="1" applyFill="1" applyAlignment="1" applyProtection="1">
      <alignment horizontal="right"/>
      <protection hidden="1"/>
    </xf>
    <xf numFmtId="0" fontId="4" fillId="23" borderId="4" xfId="0" applyFont="1" applyFill="1" applyBorder="1" applyProtection="1">
      <protection hidden="1"/>
    </xf>
    <xf numFmtId="0" fontId="4" fillId="23" borderId="60" xfId="0" applyFont="1" applyFill="1" applyBorder="1" applyProtection="1">
      <protection hidden="1"/>
    </xf>
    <xf numFmtId="0" fontId="4" fillId="0" borderId="0" xfId="0" applyFont="1" applyFill="1" applyBorder="1" applyAlignment="1" applyProtection="1">
      <alignment vertical="center"/>
    </xf>
    <xf numFmtId="0" fontId="49" fillId="23" borderId="3" xfId="0" applyFont="1" applyFill="1" applyBorder="1" applyAlignment="1" applyProtection="1"/>
    <xf numFmtId="0" fontId="4" fillId="23" borderId="3" xfId="0" applyFont="1" applyFill="1" applyBorder="1" applyAlignment="1" applyProtection="1"/>
    <xf numFmtId="0" fontId="4" fillId="23" borderId="47" xfId="0" applyFont="1" applyFill="1" applyBorder="1" applyAlignment="1" applyProtection="1">
      <alignment vertical="center"/>
      <protection hidden="1"/>
    </xf>
    <xf numFmtId="0" fontId="4" fillId="23" borderId="62" xfId="0" applyFont="1" applyFill="1" applyBorder="1" applyAlignment="1" applyProtection="1">
      <alignment vertical="center"/>
      <protection hidden="1"/>
    </xf>
    <xf numFmtId="0" fontId="49" fillId="0" borderId="0" xfId="0" applyFont="1" applyFill="1" applyBorder="1" applyAlignment="1" applyProtection="1"/>
    <xf numFmtId="0" fontId="49" fillId="23" borderId="0" xfId="0" applyFont="1" applyFill="1" applyBorder="1" applyAlignment="1" applyProtection="1"/>
    <xf numFmtId="0" fontId="49" fillId="23" borderId="0" xfId="0" applyFont="1" applyFill="1" applyBorder="1" applyAlignment="1" applyProtection="1">
      <protection hidden="1"/>
    </xf>
    <xf numFmtId="0" fontId="49" fillId="23" borderId="0" xfId="0" applyFont="1" applyFill="1" applyAlignment="1" applyProtection="1">
      <alignment horizontal="right"/>
      <protection hidden="1"/>
    </xf>
    <xf numFmtId="0" fontId="49" fillId="23" borderId="4" xfId="0" applyFont="1" applyFill="1" applyBorder="1" applyProtection="1">
      <protection hidden="1"/>
    </xf>
    <xf numFmtId="0" fontId="49" fillId="23" borderId="0" xfId="0" applyFont="1" applyFill="1" applyBorder="1" applyProtection="1">
      <protection hidden="1"/>
    </xf>
    <xf numFmtId="0" fontId="49" fillId="23" borderId="60" xfId="0" applyFont="1" applyFill="1" applyBorder="1" applyProtection="1">
      <protection hidden="1"/>
    </xf>
    <xf numFmtId="0" fontId="49" fillId="23" borderId="0" xfId="0" applyFont="1" applyFill="1" applyProtection="1">
      <protection hidden="1"/>
    </xf>
    <xf numFmtId="0" fontId="4" fillId="0" borderId="0" xfId="0" applyFont="1" applyFill="1" applyBorder="1" applyAlignment="1" applyProtection="1"/>
    <xf numFmtId="0" fontId="4" fillId="23" borderId="0" xfId="0" applyFont="1" applyFill="1" applyBorder="1" applyAlignment="1" applyProtection="1"/>
    <xf numFmtId="0" fontId="4" fillId="23" borderId="0" xfId="0" applyFont="1" applyFill="1" applyBorder="1" applyAlignment="1" applyProtection="1">
      <protection hidden="1"/>
    </xf>
    <xf numFmtId="0" fontId="4" fillId="23" borderId="50" xfId="0" applyFont="1" applyFill="1" applyBorder="1" applyAlignment="1" applyProtection="1">
      <alignment horizontal="right" vertical="center"/>
      <protection hidden="1"/>
    </xf>
    <xf numFmtId="0" fontId="4" fillId="23" borderId="69" xfId="0" applyFont="1" applyFill="1" applyBorder="1" applyAlignment="1" applyProtection="1">
      <alignment vertical="center"/>
    </xf>
    <xf numFmtId="0" fontId="4" fillId="23" borderId="4" xfId="0" applyFont="1" applyFill="1" applyBorder="1" applyAlignment="1" applyProtection="1">
      <alignment vertical="center"/>
    </xf>
    <xf numFmtId="0" fontId="49" fillId="23" borderId="3" xfId="0" applyFont="1" applyFill="1" applyBorder="1" applyProtection="1"/>
    <xf numFmtId="0" fontId="4" fillId="23" borderId="4" xfId="0" applyFont="1" applyFill="1" applyBorder="1" applyProtection="1"/>
    <xf numFmtId="0" fontId="49" fillId="0" borderId="0" xfId="0" applyFont="1" applyProtection="1"/>
    <xf numFmtId="0" fontId="49" fillId="23" borderId="0" xfId="0" applyFont="1" applyFill="1" applyProtection="1"/>
    <xf numFmtId="0" fontId="49" fillId="23" borderId="3" xfId="0" applyFont="1" applyFill="1" applyBorder="1" applyProtection="1">
      <protection hidden="1"/>
    </xf>
    <xf numFmtId="0" fontId="49" fillId="23" borderId="4" xfId="0" applyFont="1" applyFill="1" applyBorder="1" applyProtection="1"/>
    <xf numFmtId="0" fontId="4" fillId="23" borderId="62" xfId="0" applyFont="1" applyFill="1" applyBorder="1" applyAlignment="1" applyProtection="1">
      <alignment vertical="center"/>
    </xf>
    <xf numFmtId="0" fontId="4" fillId="23" borderId="2" xfId="0" applyFont="1" applyFill="1" applyBorder="1" applyAlignment="1" applyProtection="1">
      <alignment vertical="center"/>
    </xf>
    <xf numFmtId="0" fontId="11" fillId="48" borderId="127" xfId="0" applyFont="1" applyFill="1" applyBorder="1" applyAlignment="1" applyProtection="1"/>
    <xf numFmtId="0" fontId="0" fillId="48" borderId="128" xfId="0" applyFill="1" applyBorder="1" applyAlignment="1"/>
    <xf numFmtId="0" fontId="0" fillId="48" borderId="124" xfId="0" applyFill="1" applyBorder="1" applyAlignment="1"/>
    <xf numFmtId="0" fontId="0" fillId="48" borderId="129" xfId="0" applyFill="1" applyBorder="1" applyAlignment="1"/>
    <xf numFmtId="0" fontId="0" fillId="48" borderId="71" xfId="0" applyFill="1" applyBorder="1" applyAlignment="1"/>
    <xf numFmtId="0" fontId="0" fillId="48" borderId="130" xfId="0" applyFill="1" applyBorder="1" applyAlignment="1"/>
    <xf numFmtId="0" fontId="8" fillId="31" borderId="35" xfId="0" applyFont="1" applyFill="1" applyBorder="1" applyAlignment="1" applyProtection="1">
      <alignment horizontal="center"/>
    </xf>
    <xf numFmtId="0" fontId="8" fillId="31" borderId="29" xfId="0" applyFont="1" applyFill="1" applyBorder="1" applyAlignment="1" applyProtection="1">
      <alignment horizontal="center"/>
    </xf>
    <xf numFmtId="0" fontId="9" fillId="2" borderId="35" xfId="0" applyFont="1" applyFill="1" applyBorder="1" applyAlignment="1" applyProtection="1">
      <alignment horizontal="center" vertical="center"/>
      <protection locked="0"/>
    </xf>
    <xf numFmtId="0" fontId="9" fillId="2" borderId="4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70" fillId="38" borderId="45" xfId="0" applyFont="1" applyFill="1" applyBorder="1" applyAlignment="1" applyProtection="1">
      <alignment horizontal="center" vertical="center"/>
    </xf>
    <xf numFmtId="0" fontId="70" fillId="38" borderId="2" xfId="0" applyFont="1" applyFill="1" applyBorder="1" applyAlignment="1" applyProtection="1">
      <alignment horizontal="center" vertical="center"/>
    </xf>
    <xf numFmtId="0" fontId="80" fillId="34" borderId="35" xfId="0" applyFont="1" applyFill="1" applyBorder="1" applyAlignment="1" applyProtection="1">
      <alignment horizontal="center"/>
    </xf>
    <xf numFmtId="0" fontId="80" fillId="34" borderId="49" xfId="0" applyFont="1" applyFill="1" applyBorder="1" applyAlignment="1" applyProtection="1">
      <alignment horizontal="center"/>
    </xf>
    <xf numFmtId="0" fontId="80" fillId="34" borderId="29" xfId="0" applyFont="1" applyFill="1" applyBorder="1" applyAlignment="1" applyProtection="1">
      <alignment horizontal="center"/>
    </xf>
    <xf numFmtId="173" fontId="3" fillId="2" borderId="35" xfId="0" applyNumberFormat="1" applyFont="1" applyFill="1" applyBorder="1" applyAlignment="1" applyProtection="1">
      <alignment horizontal="center" vertical="center"/>
      <protection locked="0"/>
    </xf>
    <xf numFmtId="173" fontId="3" fillId="2" borderId="49" xfId="0" applyNumberFormat="1" applyFont="1" applyFill="1" applyBorder="1" applyAlignment="1" applyProtection="1">
      <alignment horizontal="center" vertical="center"/>
      <protection locked="0"/>
    </xf>
    <xf numFmtId="173" fontId="3" fillId="2" borderId="29" xfId="0" applyNumberFormat="1" applyFont="1" applyFill="1" applyBorder="1" applyAlignment="1" applyProtection="1">
      <alignment horizontal="center" vertical="center"/>
      <protection locked="0"/>
    </xf>
    <xf numFmtId="0" fontId="40" fillId="2" borderId="15" xfId="1" applyFont="1" applyFill="1" applyBorder="1" applyAlignment="1" applyProtection="1">
      <alignment horizontal="center" vertical="center"/>
      <protection locked="0"/>
    </xf>
    <xf numFmtId="0" fontId="40" fillId="2" borderId="24" xfId="1" applyFont="1" applyFill="1" applyBorder="1" applyAlignment="1" applyProtection="1">
      <alignment horizontal="center" vertical="center"/>
      <protection locked="0"/>
    </xf>
    <xf numFmtId="0" fontId="40" fillId="2" borderId="25" xfId="1" applyFont="1" applyFill="1" applyBorder="1" applyAlignment="1" applyProtection="1">
      <alignment horizontal="center" vertical="center"/>
      <protection locked="0"/>
    </xf>
    <xf numFmtId="0" fontId="40" fillId="49" borderId="20" xfId="1" applyFont="1" applyFill="1" applyBorder="1" applyAlignment="1" applyProtection="1">
      <alignment horizontal="center" vertical="center"/>
    </xf>
    <xf numFmtId="0" fontId="40" fillId="49" borderId="63" xfId="1" applyFont="1" applyFill="1" applyBorder="1" applyAlignment="1" applyProtection="1">
      <alignment horizontal="center" vertical="center"/>
    </xf>
    <xf numFmtId="0" fontId="42" fillId="41" borderId="35" xfId="0" applyFont="1" applyFill="1" applyBorder="1" applyAlignment="1" applyProtection="1">
      <alignment horizontal="left" vertical="center"/>
    </xf>
    <xf numFmtId="0" fontId="42" fillId="41" borderId="29" xfId="0" applyFont="1" applyFill="1" applyBorder="1" applyAlignment="1" applyProtection="1">
      <alignment horizontal="left" vertical="center"/>
    </xf>
    <xf numFmtId="0" fontId="42" fillId="41" borderId="49" xfId="0" applyFont="1" applyFill="1" applyBorder="1" applyAlignment="1" applyProtection="1">
      <alignment horizontal="left" vertical="center"/>
    </xf>
    <xf numFmtId="0" fontId="40" fillId="2" borderId="15" xfId="1" applyFont="1" applyFill="1" applyBorder="1" applyAlignment="1" applyProtection="1">
      <alignment horizontal="center" vertical="center"/>
    </xf>
    <xf numFmtId="0" fontId="40" fillId="2" borderId="24" xfId="1" applyFont="1" applyFill="1" applyBorder="1" applyAlignment="1" applyProtection="1">
      <alignment horizontal="center" vertical="center"/>
    </xf>
    <xf numFmtId="0" fontId="40" fillId="2" borderId="25" xfId="1" applyFont="1" applyFill="1" applyBorder="1" applyAlignment="1" applyProtection="1">
      <alignment horizontal="center" vertical="center"/>
    </xf>
    <xf numFmtId="0" fontId="40" fillId="49" borderId="7" xfId="1" applyFont="1" applyFill="1" applyBorder="1" applyAlignment="1" applyProtection="1">
      <alignment horizontal="center" vertical="center"/>
    </xf>
    <xf numFmtId="0" fontId="40" fillId="49" borderId="6" xfId="1" applyFont="1" applyFill="1" applyBorder="1" applyAlignment="1" applyProtection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84" fillId="44" borderId="0" xfId="0" applyFont="1" applyFill="1" applyBorder="1" applyAlignment="1">
      <alignment horizontal="left" vertical="center"/>
    </xf>
    <xf numFmtId="0" fontId="84" fillId="0" borderId="0" xfId="0" applyFont="1" applyFill="1" applyBorder="1" applyAlignment="1">
      <alignment horizontal="left" vertical="center"/>
    </xf>
    <xf numFmtId="0" fontId="47" fillId="31" borderId="0" xfId="0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wrapText="1"/>
    </xf>
    <xf numFmtId="0" fontId="35" fillId="9" borderId="35" xfId="0" applyFont="1" applyFill="1" applyBorder="1" applyAlignment="1" applyProtection="1">
      <alignment horizontal="center" vertical="center"/>
    </xf>
    <xf numFmtId="0" fontId="35" fillId="9" borderId="29" xfId="0" applyFont="1" applyFill="1" applyBorder="1" applyAlignment="1" applyProtection="1">
      <alignment horizontal="center" vertical="center"/>
    </xf>
    <xf numFmtId="0" fontId="41" fillId="25" borderId="15" xfId="0" applyFont="1" applyFill="1" applyBorder="1" applyAlignment="1" applyProtection="1">
      <alignment horizontal="center" vertical="center" wrapText="1"/>
    </xf>
    <xf numFmtId="0" fontId="41" fillId="25" borderId="25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24" xfId="0" applyFont="1" applyFill="1" applyBorder="1" applyAlignment="1" applyProtection="1">
      <alignment horizontal="center" vertical="center"/>
    </xf>
    <xf numFmtId="0" fontId="6" fillId="5" borderId="25" xfId="0" applyFont="1" applyFill="1" applyBorder="1" applyAlignment="1" applyProtection="1">
      <alignment horizontal="center" vertical="center"/>
    </xf>
    <xf numFmtId="0" fontId="6" fillId="7" borderId="15" xfId="0" applyFont="1" applyFill="1" applyBorder="1" applyAlignment="1" applyProtection="1">
      <alignment horizontal="center" vertical="center"/>
    </xf>
    <xf numFmtId="0" fontId="6" fillId="7" borderId="24" xfId="0" applyFont="1" applyFill="1" applyBorder="1" applyAlignment="1" applyProtection="1">
      <alignment horizontal="center" vertical="center"/>
    </xf>
    <xf numFmtId="0" fontId="6" fillId="7" borderId="25" xfId="0" applyFont="1" applyFill="1" applyBorder="1" applyAlignment="1" applyProtection="1">
      <alignment horizontal="center" vertical="center"/>
    </xf>
    <xf numFmtId="0" fontId="6" fillId="6" borderId="15" xfId="0" applyFont="1" applyFill="1" applyBorder="1" applyAlignment="1" applyProtection="1">
      <alignment horizontal="center" vertical="center"/>
    </xf>
    <xf numFmtId="0" fontId="6" fillId="6" borderId="24" xfId="0" applyFont="1" applyFill="1" applyBorder="1" applyAlignment="1" applyProtection="1">
      <alignment horizontal="center" vertical="center"/>
    </xf>
    <xf numFmtId="0" fontId="35" fillId="2" borderId="35" xfId="0" applyFont="1" applyFill="1" applyBorder="1" applyAlignment="1" applyProtection="1">
      <alignment horizontal="center" vertical="center"/>
      <protection locked="0"/>
    </xf>
    <xf numFmtId="0" fontId="35" fillId="2" borderId="29" xfId="0" applyFont="1" applyFill="1" applyBorder="1" applyAlignment="1" applyProtection="1">
      <alignment horizontal="center" vertical="center"/>
      <protection locked="0"/>
    </xf>
    <xf numFmtId="0" fontId="5" fillId="20" borderId="57" xfId="0" applyFont="1" applyFill="1" applyBorder="1" applyAlignment="1" applyProtection="1">
      <alignment horizontal="center" vertical="center" wrapText="1"/>
    </xf>
    <xf numFmtId="0" fontId="5" fillId="20" borderId="59" xfId="0" applyFont="1" applyFill="1" applyBorder="1" applyAlignment="1" applyProtection="1">
      <alignment horizontal="center" vertical="center" wrapText="1"/>
    </xf>
    <xf numFmtId="0" fontId="104" fillId="4" borderId="39" xfId="0" applyFont="1" applyFill="1" applyBorder="1" applyAlignment="1" applyProtection="1">
      <alignment horizontal="center" vertical="center"/>
    </xf>
    <xf numFmtId="0" fontId="104" fillId="4" borderId="40" xfId="0" applyFont="1" applyFill="1" applyBorder="1" applyAlignment="1" applyProtection="1">
      <alignment horizontal="center" vertical="center"/>
    </xf>
    <xf numFmtId="0" fontId="104" fillId="4" borderId="61" xfId="0" applyFont="1" applyFill="1" applyBorder="1" applyAlignment="1" applyProtection="1">
      <alignment horizontal="center" vertical="center"/>
    </xf>
    <xf numFmtId="0" fontId="104" fillId="4" borderId="55" xfId="0" applyFont="1" applyFill="1" applyBorder="1" applyAlignment="1" applyProtection="1">
      <alignment horizontal="center" vertical="center"/>
    </xf>
    <xf numFmtId="0" fontId="104" fillId="4" borderId="53" xfId="0" applyFont="1" applyFill="1" applyBorder="1" applyAlignment="1" applyProtection="1">
      <alignment horizontal="center" vertical="center"/>
    </xf>
    <xf numFmtId="0" fontId="104" fillId="4" borderId="46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/>
    </xf>
    <xf numFmtId="0" fontId="40" fillId="20" borderId="59" xfId="0" applyFont="1" applyFill="1" applyBorder="1" applyAlignment="1" applyProtection="1">
      <alignment horizontal="center" vertical="center"/>
    </xf>
    <xf numFmtId="0" fontId="40" fillId="20" borderId="57" xfId="0" applyFont="1" applyFill="1" applyBorder="1" applyAlignment="1" applyProtection="1">
      <alignment horizontal="center" vertical="center" wrapText="1"/>
    </xf>
    <xf numFmtId="0" fontId="40" fillId="20" borderId="59" xfId="0" applyFont="1" applyFill="1" applyBorder="1" applyAlignment="1" applyProtection="1">
      <alignment horizontal="center" vertical="center" wrapText="1"/>
    </xf>
    <xf numFmtId="0" fontId="40" fillId="20" borderId="39" xfId="0" applyFont="1" applyFill="1" applyBorder="1" applyAlignment="1" applyProtection="1">
      <alignment horizontal="center" vertical="center" wrapText="1"/>
    </xf>
    <xf numFmtId="0" fontId="40" fillId="20" borderId="27" xfId="0" applyFont="1" applyFill="1" applyBorder="1" applyAlignment="1" applyProtection="1">
      <alignment horizontal="center" vertical="center" wrapText="1"/>
    </xf>
    <xf numFmtId="0" fontId="40" fillId="20" borderId="40" xfId="0" applyFont="1" applyFill="1" applyBorder="1" applyAlignment="1" applyProtection="1">
      <alignment horizontal="center" vertical="center" wrapText="1"/>
    </xf>
    <xf numFmtId="0" fontId="40" fillId="20" borderId="53" xfId="0" applyFont="1" applyFill="1" applyBorder="1" applyAlignment="1" applyProtection="1">
      <alignment horizontal="center" vertical="center" wrapText="1"/>
    </xf>
    <xf numFmtId="0" fontId="40" fillId="20" borderId="32" xfId="0" applyFont="1" applyFill="1" applyBorder="1" applyAlignment="1" applyProtection="1">
      <alignment horizontal="center" vertical="center" wrapText="1"/>
    </xf>
    <xf numFmtId="0" fontId="40" fillId="20" borderId="46" xfId="0" applyFont="1" applyFill="1" applyBorder="1" applyAlignment="1" applyProtection="1">
      <alignment horizontal="center" vertical="center" wrapText="1"/>
    </xf>
    <xf numFmtId="0" fontId="40" fillId="20" borderId="15" xfId="0" applyFont="1" applyFill="1" applyBorder="1" applyAlignment="1" applyProtection="1">
      <alignment horizontal="center" vertical="center"/>
    </xf>
    <xf numFmtId="0" fontId="40" fillId="20" borderId="24" xfId="0" applyFont="1" applyFill="1" applyBorder="1" applyAlignment="1" applyProtection="1">
      <alignment horizontal="center" vertical="center"/>
    </xf>
    <xf numFmtId="0" fontId="40" fillId="20" borderId="25" xfId="0" applyFont="1" applyFill="1" applyBorder="1" applyAlignment="1" applyProtection="1">
      <alignment horizontal="center" vertical="center"/>
    </xf>
    <xf numFmtId="3" fontId="40" fillId="20" borderId="57" xfId="0" applyNumberFormat="1" applyFont="1" applyFill="1" applyBorder="1" applyAlignment="1" applyProtection="1">
      <alignment horizontal="center" vertical="center" wrapText="1"/>
    </xf>
    <xf numFmtId="3" fontId="40" fillId="20" borderId="59" xfId="0" applyNumberFormat="1" applyFont="1" applyFill="1" applyBorder="1" applyAlignment="1" applyProtection="1">
      <alignment horizontal="center" vertical="center" wrapText="1"/>
    </xf>
    <xf numFmtId="0" fontId="40" fillId="20" borderId="57" xfId="0" applyFont="1" applyFill="1" applyBorder="1" applyAlignment="1" applyProtection="1">
      <alignment horizontal="center" vertical="distributed"/>
    </xf>
    <xf numFmtId="0" fontId="40" fillId="20" borderId="59" xfId="0" applyFont="1" applyFill="1" applyBorder="1" applyAlignment="1" applyProtection="1">
      <alignment horizontal="center" vertical="distributed"/>
    </xf>
    <xf numFmtId="0" fontId="42" fillId="20" borderId="57" xfId="0" applyFont="1" applyFill="1" applyBorder="1" applyAlignment="1" applyProtection="1">
      <alignment horizontal="center" vertical="center"/>
    </xf>
    <xf numFmtId="0" fontId="42" fillId="20" borderId="59" xfId="0" applyFont="1" applyFill="1" applyBorder="1" applyAlignment="1" applyProtection="1">
      <alignment horizontal="center" vertical="center"/>
    </xf>
    <xf numFmtId="0" fontId="40" fillId="20" borderId="51" xfId="0" applyFont="1" applyFill="1" applyBorder="1" applyAlignment="1" applyProtection="1">
      <alignment horizontal="center" vertical="center"/>
    </xf>
    <xf numFmtId="0" fontId="5" fillId="2" borderId="35" xfId="0" applyFont="1" applyFill="1" applyBorder="1" applyAlignment="1" applyProtection="1">
      <alignment horizontal="left" vertical="center" wrapText="1"/>
    </xf>
    <xf numFmtId="0" fontId="5" fillId="2" borderId="49" xfId="0" applyFont="1" applyFill="1" applyBorder="1" applyAlignment="1" applyProtection="1">
      <alignment horizontal="left" vertical="center" wrapText="1"/>
    </xf>
    <xf numFmtId="0" fontId="5" fillId="2" borderId="64" xfId="0" applyFont="1" applyFill="1" applyBorder="1" applyAlignment="1" applyProtection="1">
      <alignment horizontal="left" vertical="center" wrapText="1"/>
    </xf>
    <xf numFmtId="0" fontId="42" fillId="20" borderId="57" xfId="0" applyFont="1" applyFill="1" applyBorder="1" applyAlignment="1" applyProtection="1">
      <alignment horizontal="center" vertical="center" wrapText="1"/>
    </xf>
    <xf numFmtId="0" fontId="42" fillId="20" borderId="59" xfId="0" applyFont="1" applyFill="1" applyBorder="1" applyAlignment="1" applyProtection="1">
      <alignment horizontal="center" vertical="center" wrapText="1"/>
    </xf>
    <xf numFmtId="0" fontId="40" fillId="4" borderId="57" xfId="0" applyFont="1" applyFill="1" applyBorder="1" applyAlignment="1" applyProtection="1">
      <alignment horizontal="center" vertical="center" wrapText="1"/>
    </xf>
    <xf numFmtId="0" fontId="40" fillId="4" borderId="59" xfId="0" applyFont="1" applyFill="1" applyBorder="1" applyAlignment="1" applyProtection="1">
      <alignment horizontal="center" vertical="center" wrapText="1"/>
    </xf>
    <xf numFmtId="0" fontId="40" fillId="20" borderId="51" xfId="0" applyFont="1" applyFill="1" applyBorder="1" applyAlignment="1" applyProtection="1">
      <alignment horizontal="center" vertical="center" wrapText="1"/>
    </xf>
    <xf numFmtId="164" fontId="40" fillId="20" borderId="39" xfId="2" applyFont="1" applyFill="1" applyBorder="1" applyAlignment="1" applyProtection="1">
      <alignment horizontal="center" vertical="center" wrapText="1"/>
    </xf>
    <xf numFmtId="164" fontId="40" fillId="20" borderId="27" xfId="2" applyFont="1" applyFill="1" applyBorder="1" applyAlignment="1" applyProtection="1">
      <alignment horizontal="center" vertical="center" wrapText="1"/>
    </xf>
    <xf numFmtId="164" fontId="40" fillId="20" borderId="40" xfId="2" applyFont="1" applyFill="1" applyBorder="1" applyAlignment="1" applyProtection="1">
      <alignment horizontal="center" vertical="center" wrapText="1"/>
    </xf>
    <xf numFmtId="0" fontId="5" fillId="2" borderId="34" xfId="0" applyFont="1" applyFill="1" applyBorder="1" applyAlignment="1" applyProtection="1">
      <alignment horizontal="left" vertical="center" wrapText="1"/>
    </xf>
    <xf numFmtId="0" fontId="5" fillId="2" borderId="37" xfId="0" applyFont="1" applyFill="1" applyBorder="1" applyAlignment="1" applyProtection="1">
      <alignment horizontal="left" vertical="center" wrapText="1"/>
    </xf>
    <xf numFmtId="0" fontId="5" fillId="2" borderId="63" xfId="0" applyFont="1" applyFill="1" applyBorder="1" applyAlignment="1" applyProtection="1">
      <alignment horizontal="left" vertical="center" wrapText="1"/>
    </xf>
    <xf numFmtId="0" fontId="40" fillId="5" borderId="57" xfId="0" applyFont="1" applyFill="1" applyBorder="1" applyAlignment="1" applyProtection="1">
      <alignment horizontal="center" vertical="center" wrapText="1"/>
    </xf>
    <xf numFmtId="0" fontId="40" fillId="5" borderId="58" xfId="0" applyFont="1" applyFill="1" applyBorder="1" applyAlignment="1" applyProtection="1">
      <alignment horizontal="center" vertical="center" wrapText="1"/>
    </xf>
    <xf numFmtId="0" fontId="104" fillId="20" borderId="39" xfId="0" applyFont="1" applyFill="1" applyBorder="1" applyAlignment="1" applyProtection="1">
      <alignment horizontal="center" vertical="center" wrapText="1"/>
    </xf>
    <xf numFmtId="0" fontId="104" fillId="20" borderId="40" xfId="0" applyFont="1" applyFill="1" applyBorder="1" applyAlignment="1" applyProtection="1">
      <alignment horizontal="center" vertical="center" wrapText="1"/>
    </xf>
    <xf numFmtId="0" fontId="104" fillId="20" borderId="61" xfId="0" applyFont="1" applyFill="1" applyBorder="1" applyAlignment="1" applyProtection="1">
      <alignment horizontal="center" vertical="center" wrapText="1"/>
    </xf>
    <xf numFmtId="0" fontId="104" fillId="20" borderId="55" xfId="0" applyFont="1" applyFill="1" applyBorder="1" applyAlignment="1" applyProtection="1">
      <alignment horizontal="center" vertical="center" wrapText="1"/>
    </xf>
    <xf numFmtId="0" fontId="104" fillId="20" borderId="53" xfId="0" applyFont="1" applyFill="1" applyBorder="1" applyAlignment="1" applyProtection="1">
      <alignment horizontal="center" vertical="center" wrapText="1"/>
    </xf>
    <xf numFmtId="0" fontId="104" fillId="20" borderId="46" xfId="0" applyFont="1" applyFill="1" applyBorder="1" applyAlignment="1" applyProtection="1">
      <alignment horizontal="center" vertical="center" wrapText="1"/>
    </xf>
    <xf numFmtId="0" fontId="5" fillId="2" borderId="36" xfId="0" applyFont="1" applyFill="1" applyBorder="1" applyAlignment="1" applyProtection="1">
      <alignment horizontal="left" vertical="center" wrapText="1"/>
    </xf>
    <xf numFmtId="0" fontId="5" fillId="2" borderId="38" xfId="0" applyFont="1" applyFill="1" applyBorder="1" applyAlignment="1" applyProtection="1">
      <alignment horizontal="left" vertical="center" wrapText="1"/>
    </xf>
    <xf numFmtId="0" fontId="5" fillId="2" borderId="65" xfId="0" applyFont="1" applyFill="1" applyBorder="1" applyAlignment="1" applyProtection="1">
      <alignment horizontal="left" vertical="center" wrapText="1"/>
    </xf>
    <xf numFmtId="1" fontId="4" fillId="2" borderId="20" xfId="0" applyNumberFormat="1" applyFont="1" applyFill="1" applyBorder="1" applyAlignment="1" applyProtection="1">
      <alignment horizontal="left" vertical="center"/>
    </xf>
    <xf numFmtId="1" fontId="4" fillId="2" borderId="37" xfId="0" applyNumberFormat="1" applyFont="1" applyFill="1" applyBorder="1" applyAlignment="1" applyProtection="1">
      <alignment horizontal="left" vertical="center"/>
    </xf>
    <xf numFmtId="1" fontId="4" fillId="2" borderId="63" xfId="0" applyNumberFormat="1" applyFont="1" applyFill="1" applyBorder="1" applyAlignment="1" applyProtection="1">
      <alignment horizontal="left" vertical="center"/>
    </xf>
    <xf numFmtId="1" fontId="4" fillId="2" borderId="44" xfId="0" applyNumberFormat="1" applyFont="1" applyFill="1" applyBorder="1" applyAlignment="1" applyProtection="1">
      <alignment horizontal="left" vertical="center"/>
    </xf>
    <xf numFmtId="1" fontId="4" fillId="2" borderId="49" xfId="0" applyNumberFormat="1" applyFont="1" applyFill="1" applyBorder="1" applyAlignment="1" applyProtection="1">
      <alignment horizontal="left" vertical="center"/>
    </xf>
    <xf numFmtId="1" fontId="4" fillId="2" borderId="64" xfId="0" applyNumberFormat="1" applyFont="1" applyFill="1" applyBorder="1" applyAlignment="1" applyProtection="1">
      <alignment horizontal="left" vertical="center"/>
    </xf>
    <xf numFmtId="1" fontId="4" fillId="2" borderId="21" xfId="0" applyNumberFormat="1" applyFont="1" applyFill="1" applyBorder="1" applyAlignment="1" applyProtection="1">
      <alignment horizontal="left" vertical="center"/>
    </xf>
    <xf numFmtId="1" fontId="4" fillId="2" borderId="38" xfId="0" applyNumberFormat="1" applyFont="1" applyFill="1" applyBorder="1" applyAlignment="1" applyProtection="1">
      <alignment horizontal="left" vertical="center"/>
    </xf>
    <xf numFmtId="1" fontId="4" fillId="2" borderId="65" xfId="0" applyNumberFormat="1" applyFont="1" applyFill="1" applyBorder="1" applyAlignment="1" applyProtection="1">
      <alignment horizontal="left" vertical="center"/>
    </xf>
    <xf numFmtId="0" fontId="66" fillId="44" borderId="0" xfId="0" applyFont="1" applyFill="1" applyBorder="1" applyAlignment="1">
      <alignment horizontal="left"/>
    </xf>
    <xf numFmtId="0" fontId="61" fillId="44" borderId="0" xfId="0" applyFont="1" applyFill="1" applyBorder="1" applyAlignment="1">
      <alignment horizontal="left"/>
    </xf>
    <xf numFmtId="0" fontId="63" fillId="44" borderId="0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vertical="top" wrapText="1"/>
    </xf>
    <xf numFmtId="0" fontId="18" fillId="33" borderId="97" xfId="0" applyFont="1" applyFill="1" applyBorder="1" applyAlignment="1">
      <alignment horizontal="left" vertical="top" wrapText="1"/>
    </xf>
    <xf numFmtId="0" fontId="18" fillId="33" borderId="0" xfId="0" applyFont="1" applyFill="1" applyBorder="1" applyAlignment="1">
      <alignment horizontal="left" wrapText="1"/>
    </xf>
    <xf numFmtId="0" fontId="18" fillId="33" borderId="97" xfId="0" applyFont="1" applyFill="1" applyBorder="1" applyAlignment="1">
      <alignment horizontal="left" wrapText="1"/>
    </xf>
    <xf numFmtId="0" fontId="18" fillId="33" borderId="0" xfId="0" applyFont="1" applyFill="1" applyBorder="1" applyAlignment="1">
      <alignment horizontal="left" vertical="top"/>
    </xf>
    <xf numFmtId="0" fontId="18" fillId="33" borderId="97" xfId="0" applyFont="1" applyFill="1" applyBorder="1" applyAlignment="1">
      <alignment horizontal="left" vertical="top"/>
    </xf>
  </cellXfs>
  <cellStyles count="6">
    <cellStyle name="_x0007_Á" xfId="1"/>
    <cellStyle name="Comma" xfId="5" builtinId="3"/>
    <cellStyle name="Currency" xfId="2" builtinId="4"/>
    <cellStyle name="Hyperlink" xfId="3" builtinId="8"/>
    <cellStyle name="Normal" xfId="0" builtinId="0"/>
    <cellStyle name="Percent" xfId="4" builtinId="5"/>
  </cellStyles>
  <dxfs count="103"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66FF99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66FF99"/>
        </patternFill>
      </fill>
    </dxf>
    <dxf>
      <fill>
        <patternFill patternType="gray125">
          <bgColor rgb="FFCCFFCC"/>
        </patternFill>
      </fill>
    </dxf>
    <dxf>
      <font>
        <condense val="0"/>
        <extend val="0"/>
        <color rgb="FF9C0006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  <color theme="0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CFFFF"/>
        </patternFill>
      </fill>
    </dxf>
    <dxf>
      <fill>
        <patternFill>
          <bgColor rgb="FFFF0000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/>
      </fill>
    </dxf>
    <dxf>
      <fill>
        <patternFill patternType="gray125"/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 patternType="gray125">
          <bgColor rgb="FFCCFFCC"/>
        </patternFill>
      </fill>
    </dxf>
    <dxf>
      <fill>
        <patternFill>
          <fgColor rgb="FF92D050"/>
          <bgColor theme="3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ont>
        <strike val="0"/>
        <outline val="0"/>
        <shadow val="0"/>
        <u val="none"/>
        <sz val="11"/>
        <color theme="0"/>
        <name val="Arial"/>
        <scheme val="none"/>
      </font>
      <numFmt numFmtId="174" formatCode="0\ &quot;ton CO2&quot;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numFmt numFmtId="167" formatCode="0.0"/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theme="0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71" formatCode="0\ &quot;GJ&quot;"/>
      <fill>
        <patternFill patternType="solid">
          <fgColor indexed="64"/>
          <bgColor rgb="FFFFFF00"/>
        </patternFill>
      </fill>
      <alignment horizontal="center" vertical="bottom" textRotation="0" wrapText="0" relative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ont>
        <strike val="0"/>
        <outline val="0"/>
        <shadow val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</dxfs>
  <tableStyles count="0" defaultTableStyle="TableStyleMedium9" defaultPivotStyle="PivotStyleLight16"/>
  <colors>
    <mruColors>
      <color rgb="FFFFCC99"/>
      <color rgb="FF00FF00"/>
      <color rgb="FF33CCFF"/>
      <color rgb="FF8DB4E2"/>
      <color rgb="FF00FFFF"/>
      <color rgb="FFFFFFCC"/>
      <color rgb="FFFF6699"/>
      <color rgb="FF7030A0"/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2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79176FB0-B7F2-11CE-97EF-00AA006D2776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Totale energie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300157265617872"/>
          <c:y val="0.14399314668999802"/>
          <c:w val="0.71028409792334235"/>
          <c:h val="0.57146748995376251"/>
        </c:manualLayout>
      </c:layout>
      <c:scatterChart>
        <c:scatterStyle val="lineMarker"/>
        <c:varyColors val="0"/>
        <c:ser>
          <c:idx val="0"/>
          <c:order val="0"/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Grafieken!$C$8:$C$20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xVal>
          <c:yVal>
            <c:numRef>
              <c:f>Grafieken!$E$8:$E$20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3057.6965822827647</c:v>
                </c:pt>
                <c:pt idx="5">
                  <c:v>3063.0221821499103</c:v>
                </c:pt>
                <c:pt idx="6">
                  <c:v>2870.2956944202156</c:v>
                </c:pt>
                <c:pt idx="7">
                  <c:v>2851.4643665064732</c:v>
                </c:pt>
                <c:pt idx="8">
                  <c:v>2661.0503589643649</c:v>
                </c:pt>
                <c:pt idx="9">
                  <c:v>2601.3749589643649</c:v>
                </c:pt>
                <c:pt idx="10">
                  <c:v>2574.6904518275783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970176"/>
        <c:axId val="298722432"/>
      </c:scatterChart>
      <c:valAx>
        <c:axId val="261970176"/>
        <c:scaling>
          <c:orientation val="minMax"/>
          <c:max val="2020"/>
          <c:min val="201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8722432"/>
        <c:crosses val="autoZero"/>
        <c:crossBetween val="midCat"/>
      </c:valAx>
      <c:valAx>
        <c:axId val="298722432"/>
        <c:scaling>
          <c:orientation val="minMax"/>
        </c:scaling>
        <c:delete val="0"/>
        <c:axPos val="l"/>
        <c:majorGridlines/>
        <c:title>
          <c:tx>
            <c:strRef>
              <c:f>Grafieken!$B$7</c:f>
              <c:strCache>
                <c:ptCount val="1"/>
                <c:pt idx="0">
                  <c:v>(TJprim)</c:v>
                </c:pt>
              </c:strCache>
            </c:strRef>
          </c:tx>
          <c:layout>
            <c:manualLayout>
              <c:xMode val="edge"/>
              <c:yMode val="edge"/>
              <c:x val="0.11073962310661824"/>
              <c:y val="0.3575129420303944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" sourceLinked="1"/>
        <c:majorTickMark val="none"/>
        <c:minorTickMark val="none"/>
        <c:tickLblPos val="nextTo"/>
        <c:crossAx val="26197017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Grafieken!$AT$100</c:f>
          <c:strCache>
            <c:ptCount val="1"/>
            <c:pt idx="0">
              <c:v>Proces 3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Grafieken!$AS$104:$AS$110</c:f>
              <c:numCache>
                <c:formatCode>0.0</c:formatCode>
                <c:ptCount val="7"/>
                <c:pt idx="0">
                  <c:v>3.5996287788235257</c:v>
                </c:pt>
                <c:pt idx="1">
                  <c:v>4.0327512801795899</c:v>
                </c:pt>
                <c:pt idx="2">
                  <c:v>2.9717478338287462</c:v>
                </c:pt>
                <c:pt idx="3">
                  <c:v>2.9717478338287462</c:v>
                </c:pt>
                <c:pt idx="4">
                  <c:v>2.0115921153898846</c:v>
                </c:pt>
                <c:pt idx="5">
                  <c:v>2.0115921153898846</c:v>
                </c:pt>
                <c:pt idx="6">
                  <c:v>2.0076017799792947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4368"/>
        <c:axId val="187836288"/>
      </c:scatterChart>
      <c:valAx>
        <c:axId val="18783436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836288"/>
        <c:crosses val="autoZero"/>
        <c:crossBetween val="midCat"/>
      </c:valAx>
      <c:valAx>
        <c:axId val="187836288"/>
        <c:scaling>
          <c:orientation val="minMax"/>
        </c:scaling>
        <c:delete val="0"/>
        <c:axPos val="l"/>
        <c:majorGridlines/>
        <c:title>
          <c:tx>
            <c:strRef>
              <c:f>Grafieken!$AT$101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783436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Grafieken!$F$100</c:f>
          <c:strCache>
            <c:ptCount val="1"/>
            <c:pt idx="0">
              <c:v>Rest-processen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9.2428810286379892E-2"/>
          <c:y val="0.13924789672178706"/>
          <c:w val="0.86216320765710563"/>
          <c:h val="0.6892166083406235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Grafieken!$F$100</c:f>
              <c:strCache>
                <c:ptCount val="1"/>
                <c:pt idx="0">
                  <c:v>Rest-processen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Grafieken!$E$104:$E$110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48576"/>
        <c:axId val="187850752"/>
      </c:scatterChart>
      <c:valAx>
        <c:axId val="18784857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850752"/>
        <c:crosses val="autoZero"/>
        <c:crossBetween val="midCat"/>
      </c:valAx>
      <c:valAx>
        <c:axId val="187850752"/>
        <c:scaling>
          <c:orientation val="minMax"/>
        </c:scaling>
        <c:delete val="0"/>
        <c:axPos val="l"/>
        <c:majorGridlines/>
        <c:title>
          <c:tx>
            <c:strRef>
              <c:f>Grafieken!$F$101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784857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Grafieken!$AQ$100</c:f>
          <c:strCache>
            <c:ptCount val="1"/>
            <c:pt idx="0">
              <c:v>Proces 2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Grafieken!$AP$104:$AP$110</c:f>
              <c:numCache>
                <c:formatCode>0.0</c:formatCode>
                <c:ptCount val="7"/>
                <c:pt idx="0">
                  <c:v>7.2803127079131222</c:v>
                </c:pt>
                <c:pt idx="1">
                  <c:v>7.5763978734368758</c:v>
                </c:pt>
                <c:pt idx="2">
                  <c:v>6.5153944270860338</c:v>
                </c:pt>
                <c:pt idx="3">
                  <c:v>6.3688279003781805</c:v>
                </c:pt>
                <c:pt idx="4">
                  <c:v>6.1388204500533172</c:v>
                </c:pt>
                <c:pt idx="5">
                  <c:v>6.1388204500533172</c:v>
                </c:pt>
                <c:pt idx="6">
                  <c:v>6.0837939747063166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75328"/>
        <c:axId val="187877248"/>
      </c:scatterChart>
      <c:valAx>
        <c:axId val="18787532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7877248"/>
        <c:crosses val="autoZero"/>
        <c:crossBetween val="midCat"/>
      </c:valAx>
      <c:valAx>
        <c:axId val="187877248"/>
        <c:scaling>
          <c:orientation val="minMax"/>
        </c:scaling>
        <c:delete val="0"/>
        <c:axPos val="l"/>
        <c:majorGridlines/>
        <c:title>
          <c:tx>
            <c:strRef>
              <c:f>Grafieken!$AQ$101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78753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Grafieken!$AJ$100</c:f>
          <c:strCache>
            <c:ptCount val="1"/>
            <c:pt idx="0">
              <c:v>Gebouwen</c:v>
            </c:pt>
          </c:strCache>
        </c:strRef>
      </c:tx>
      <c:overlay val="0"/>
      <c:txPr>
        <a:bodyPr/>
        <a:lstStyle/>
        <a:p>
          <a:pPr>
            <a:defRPr/>
          </a:pPr>
          <a:endParaRPr lang="nl-B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Grafieken!$AN$47</c:f>
              <c:strCache>
                <c:ptCount val="1"/>
                <c:pt idx="0">
                  <c:v>Proces 2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Grafieken!$AI$104:$AI$110</c:f>
              <c:numCache>
                <c:formatCode>0.0</c:formatCode>
                <c:ptCount val="7"/>
                <c:pt idx="0">
                  <c:v>2.1213667503627177E-2</c:v>
                </c:pt>
                <c:pt idx="1">
                  <c:v>2.1446448697416364E-2</c:v>
                </c:pt>
                <c:pt idx="2">
                  <c:v>2.1446448697416364E-2</c:v>
                </c:pt>
                <c:pt idx="3">
                  <c:v>2.0420483010461392E-2</c:v>
                </c:pt>
                <c:pt idx="4">
                  <c:v>2.0235124933469018E-2</c:v>
                </c:pt>
                <c:pt idx="5">
                  <c:v>2.0235124933469018E-2</c:v>
                </c:pt>
                <c:pt idx="6">
                  <c:v>1.9878900518900122E-2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89536"/>
        <c:axId val="188030976"/>
      </c:scatterChart>
      <c:valAx>
        <c:axId val="1878895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8030976"/>
        <c:crosses val="autoZero"/>
        <c:crossBetween val="midCat"/>
      </c:valAx>
      <c:valAx>
        <c:axId val="188030976"/>
        <c:scaling>
          <c:orientation val="minMax"/>
        </c:scaling>
        <c:delete val="0"/>
        <c:axPos val="l"/>
        <c:majorGridlines/>
        <c:title>
          <c:tx>
            <c:strRef>
              <c:f>Grafieken!$AJ$101</c:f>
              <c:strCache>
                <c:ptCount val="1"/>
                <c:pt idx="0">
                  <c:v>GJ/m² opp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788953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Grafieken!$F$63</c:f>
          <c:strCache>
            <c:ptCount val="1"/>
            <c:pt idx="0">
              <c:v>Warmte Uitvoer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76885452280592"/>
          <c:y val="0.18139071637426901"/>
          <c:w val="0.80208612964395221"/>
          <c:h val="0.589968932748538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Warmte invoer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Grafieken!$AJ$65:$AJ$73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Grafieken!$AI$65:$AI$73</c:f>
              <c:numCache>
                <c:formatCode>General</c:formatCode>
                <c:ptCount val="9"/>
                <c:pt idx="2" formatCode="0.0">
                  <c:v>90</c:v>
                </c:pt>
                <c:pt idx="3" formatCode="0.0">
                  <c:v>90</c:v>
                </c:pt>
                <c:pt idx="4" formatCode="0.0">
                  <c:v>90</c:v>
                </c:pt>
                <c:pt idx="5" formatCode="0.0">
                  <c:v>90</c:v>
                </c:pt>
                <c:pt idx="6" formatCode="0.0">
                  <c:v>90</c:v>
                </c:pt>
                <c:pt idx="7" formatCode="0.0">
                  <c:v>90</c:v>
                </c:pt>
                <c:pt idx="8" formatCode="0.0">
                  <c:v>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44032"/>
        <c:axId val="188045952"/>
      </c:scatterChart>
      <c:valAx>
        <c:axId val="18804403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8045952"/>
        <c:crosses val="autoZero"/>
        <c:crossBetween val="midCat"/>
      </c:valAx>
      <c:valAx>
        <c:axId val="188045952"/>
        <c:scaling>
          <c:orientation val="minMax"/>
        </c:scaling>
        <c:delete val="0"/>
        <c:axPos val="l"/>
        <c:majorGridlines/>
        <c:title>
          <c:tx>
            <c:strRef>
              <c:f>Grafieken!$AI$64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3.7652512489037004E-2"/>
              <c:y val="0.4345869883040935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8804403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EPIS!$L$106</c:f>
          <c:strCache>
            <c:ptCount val="1"/>
            <c:pt idx="0">
              <c:v> EPI Totale site 2018</c:v>
            </c:pt>
          </c:strCache>
        </c:strRef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8740705604570643"/>
          <c:y val="0.19480351414406533"/>
          <c:w val="0.76125096162065131"/>
          <c:h val="0.65217957130359561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EPIS!$L$106</c:f>
              <c:strCache>
                <c:ptCount val="1"/>
                <c:pt idx="0">
                  <c:v> EPI Totale site 2018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xVal>
            <c:numRef>
              <c:f>EPIS!$J$107:$J$119</c:f>
              <c:numCache>
                <c:formatCode>General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xVal>
          <c:yVal>
            <c:numRef>
              <c:f>EPIS!$L$107:$L$119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</c:v>
                </c:pt>
                <c:pt idx="7">
                  <c:v>99.524788488044763</c:v>
                </c:pt>
                <c:pt idx="8">
                  <c:v>83.049814910070225</c:v>
                </c:pt>
                <c:pt idx="9">
                  <c:v>79.906021387777912</c:v>
                </c:pt>
                <c:pt idx="10">
                  <c:v>76.056723562214771</c:v>
                </c:pt>
                <c:pt idx="11">
                  <c:v>#N/A</c:v>
                </c:pt>
                <c:pt idx="12">
                  <c:v>#N/A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EPIS!$K$106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EPIS!$J$111:$J$119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EPIS!$L$111:$L$119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99.524788488044763</c:v>
                </c:pt>
                <c:pt idx="4">
                  <c:v>83.049814910070225</c:v>
                </c:pt>
                <c:pt idx="5">
                  <c:v>79.906021387777912</c:v>
                </c:pt>
                <c:pt idx="6">
                  <c:v>76.056723562214771</c:v>
                </c:pt>
                <c:pt idx="7">
                  <c:v>#N/A</c:v>
                </c:pt>
                <c:pt idx="8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07840"/>
        <c:axId val="191109760"/>
      </c:scatterChart>
      <c:valAx>
        <c:axId val="19110784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109760"/>
        <c:crosses val="autoZero"/>
        <c:crossBetween val="midCat"/>
        <c:majorUnit val="1"/>
      </c:valAx>
      <c:valAx>
        <c:axId val="19110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91107840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EPIS!$C$106</c:f>
          <c:strCache>
            <c:ptCount val="1"/>
            <c:pt idx="0">
              <c:v>Proces 1</c:v>
            </c:pt>
          </c:strCache>
        </c:strRef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8740705604570648"/>
          <c:y val="0.19480351414406533"/>
          <c:w val="0.76125096162065131"/>
          <c:h val="0.65217957130359605"/>
        </c:manualLayout>
      </c:layout>
      <c:scatterChart>
        <c:scatterStyle val="lineMarker"/>
        <c:varyColors val="0"/>
        <c:ser>
          <c:idx val="1"/>
          <c:order val="0"/>
          <c:tx>
            <c:strRef>
              <c:f>EPIS!$C$106</c:f>
              <c:strCache>
                <c:ptCount val="1"/>
                <c:pt idx="0">
                  <c:v>Proces 1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squar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Lbls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EPIS!$A$113:$A$119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EPIS!$C$113:$C$119</c:f>
              <c:numCache>
                <c:formatCode>0.0</c:formatCode>
                <c:ptCount val="7"/>
                <c:pt idx="0">
                  <c:v>100</c:v>
                </c:pt>
                <c:pt idx="1">
                  <c:v>106.16043274365899</c:v>
                </c:pt>
                <c:pt idx="2">
                  <c:v>90.833871665201954</c:v>
                </c:pt>
                <c:pt idx="3">
                  <c:v>90.211036109227777</c:v>
                </c:pt>
                <c:pt idx="4">
                  <c:v>62.641397905393916</c:v>
                </c:pt>
                <c:pt idx="5">
                  <c:v>#N/A</c:v>
                </c:pt>
                <c:pt idx="6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18336"/>
        <c:axId val="191140992"/>
      </c:scatterChart>
      <c:valAx>
        <c:axId val="19111833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1140992"/>
        <c:crosses val="autoZero"/>
        <c:crossBetween val="midCat"/>
        <c:majorUnit val="1"/>
      </c:valAx>
      <c:valAx>
        <c:axId val="19114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91118336"/>
        <c:crosses val="autoZero"/>
        <c:crossBetween val="midCat"/>
      </c:valAx>
    </c:plotArea>
    <c:plotVisOnly val="1"/>
    <c:dispBlanksAs val="gap"/>
    <c:showDLblsOverMax val="0"/>
  </c:chart>
  <c:spPr>
    <a:solidFill>
      <a:srgbClr val="DDDDDD"/>
    </a:solidFill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Grafieken!$E$63</c:f>
          <c:strCache>
            <c:ptCount val="1"/>
            <c:pt idx="0">
              <c:v>Warmte invoer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Grafieken!$E$63</c:f>
              <c:strCache>
                <c:ptCount val="1"/>
                <c:pt idx="0">
                  <c:v>Warmte invoer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Grafieken!$H$65:$H$73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Grafieken!$G$65:$G$73</c:f>
              <c:numCache>
                <c:formatCode>0.0</c:formatCode>
                <c:ptCount val="9"/>
                <c:pt idx="0">
                  <c:v>90</c:v>
                </c:pt>
                <c:pt idx="1">
                  <c:v>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49792"/>
        <c:axId val="176460160"/>
      </c:scatterChart>
      <c:valAx>
        <c:axId val="176449792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crossBetween val="midCat"/>
      </c:valAx>
      <c:valAx>
        <c:axId val="176460160"/>
        <c:scaling>
          <c:orientation val="minMax"/>
        </c:scaling>
        <c:delete val="0"/>
        <c:axPos val="l"/>
        <c:majorGridlines/>
        <c:title>
          <c:tx>
            <c:strRef>
              <c:f>Grafieken!$G$64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6449792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Grafieken!$D$63</c:f>
          <c:strCache>
            <c:ptCount val="1"/>
            <c:pt idx="0">
              <c:v>Thermische olie (η)</c:v>
            </c:pt>
          </c:strCache>
        </c:strRef>
      </c:tx>
      <c:layout>
        <c:manualLayout>
          <c:xMode val="edge"/>
          <c:yMode val="edge"/>
          <c:x val="0.23853125941723266"/>
          <c:y val="2.8099049707602339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Grafieken!$D$63</c:f>
              <c:strCache>
                <c:ptCount val="1"/>
                <c:pt idx="0">
                  <c:v>Thermische olie (η)</c:v>
                </c:pt>
              </c:strCache>
            </c:strRef>
          </c:tx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Grafieken!$E$65:$E$73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90.277777777777786</c:v>
                </c:pt>
                <c:pt idx="3">
                  <c:v>90.277777777777786</c:v>
                </c:pt>
                <c:pt idx="4">
                  <c:v>90.277777777777786</c:v>
                </c:pt>
                <c:pt idx="5">
                  <c:v>95.029239766081872</c:v>
                </c:pt>
                <c:pt idx="6">
                  <c:v>97.597597597597598</c:v>
                </c:pt>
                <c:pt idx="7">
                  <c:v>97.597597597597598</c:v>
                </c:pt>
                <c:pt idx="8">
                  <c:v>97.597597597597598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none"/>
          </c:marker>
          <c:xVal>
            <c:numRef>
              <c:f>Grafieken!$B$65:$B$73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Grafieken!$D$65:$D$73</c:f>
              <c:numCache>
                <c:formatCode>General</c:formatCode>
                <c:ptCount val="9"/>
                <c:pt idx="0" formatCode="0">
                  <c:v>97.597597597597598</c:v>
                </c:pt>
                <c:pt idx="1">
                  <c:v>0</c:v>
                </c:pt>
                <c:pt idx="2">
                  <c:v>90.277777777777786</c:v>
                </c:pt>
                <c:pt idx="3">
                  <c:v>90.277777777777786</c:v>
                </c:pt>
                <c:pt idx="4">
                  <c:v>90.277777777777786</c:v>
                </c:pt>
                <c:pt idx="5">
                  <c:v>95.029239766081872</c:v>
                </c:pt>
                <c:pt idx="6">
                  <c:v>97.597597597597598</c:v>
                </c:pt>
                <c:pt idx="7">
                  <c:v>97.597597597597598</c:v>
                </c:pt>
                <c:pt idx="8">
                  <c:v>97.597597597597598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73216"/>
        <c:axId val="176475136"/>
      </c:scatterChart>
      <c:valAx>
        <c:axId val="17647321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475136"/>
        <c:crosses val="autoZero"/>
        <c:crossBetween val="midCat"/>
      </c:valAx>
      <c:valAx>
        <c:axId val="176475136"/>
        <c:scaling>
          <c:orientation val="minMax"/>
        </c:scaling>
        <c:delete val="0"/>
        <c:axPos val="l"/>
        <c:majorGridlines/>
        <c:title>
          <c:tx>
            <c:strRef>
              <c:f>Grafieken!$D$64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647321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Grafieken!$E$77</c:f>
          <c:strCache>
            <c:ptCount val="1"/>
            <c:pt idx="0">
              <c:v>Flashstoom (η)</c:v>
            </c:pt>
          </c:strCache>
        </c:strRef>
      </c:tx>
      <c:overlay val="0"/>
    </c:title>
    <c:autoTitleDeleted val="0"/>
    <c:plotArea>
      <c:layout>
        <c:manualLayout>
          <c:layoutTarget val="inner"/>
          <c:xMode val="edge"/>
          <c:yMode val="edge"/>
          <c:x val="0.16824984951621919"/>
          <c:y val="0.21795166229221349"/>
          <c:w val="0.75926274775062397"/>
          <c:h val="0.53583307109648992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Grafieken!$Y$47</c:f>
              <c:strCache>
                <c:ptCount val="1"/>
                <c:pt idx="0">
                  <c:v>Fakkels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Grafieken!$AI$79:$AI$89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99.999999999999929</c:v>
                </c:pt>
                <c:pt idx="4">
                  <c:v>99.999999999999929</c:v>
                </c:pt>
                <c:pt idx="5">
                  <c:v>99.999999999999929</c:v>
                </c:pt>
                <c:pt idx="6">
                  <c:v>99.999999999999787</c:v>
                </c:pt>
                <c:pt idx="7">
                  <c:v>99.999999999999787</c:v>
                </c:pt>
                <c:pt idx="8">
                  <c:v>99.999999999999787</c:v>
                </c:pt>
                <c:pt idx="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83328"/>
        <c:axId val="176485504"/>
      </c:scatterChart>
      <c:valAx>
        <c:axId val="17648332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6485504"/>
        <c:crosses val="autoZero"/>
        <c:crossBetween val="midCat"/>
      </c:valAx>
      <c:valAx>
        <c:axId val="176485504"/>
        <c:scaling>
          <c:orientation val="minMax"/>
        </c:scaling>
        <c:delete val="0"/>
        <c:axPos val="l"/>
        <c:majorGridlines/>
        <c:title>
          <c:tx>
            <c:strRef>
              <c:f>Grafieken!$E$78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648332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Grafieken!$C$77</c:f>
          <c:strCache>
            <c:ptCount val="1"/>
            <c:pt idx="0">
              <c:v>WKK-2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Grafieken!$E$79:$E$87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120.25316455696205</c:v>
                </c:pt>
                <c:pt idx="3">
                  <c:v>120.25316455696205</c:v>
                </c:pt>
                <c:pt idx="4">
                  <c:v>120.25316455696205</c:v>
                </c:pt>
                <c:pt idx="5">
                  <c:v>120.25316455696205</c:v>
                </c:pt>
                <c:pt idx="6">
                  <c:v>120.25316455696205</c:v>
                </c:pt>
                <c:pt idx="7">
                  <c:v>120.25316455696205</c:v>
                </c:pt>
                <c:pt idx="8">
                  <c:v>120.25316455696205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53696"/>
        <c:axId val="179055616"/>
      </c:scatterChart>
      <c:valAx>
        <c:axId val="179053696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>
            <c:manualLayout>
              <c:xMode val="edge"/>
              <c:yMode val="edge"/>
              <c:x val="0.51506812322259043"/>
              <c:y val="0.859644639456115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055616"/>
        <c:crosses val="autoZero"/>
        <c:crossBetween val="midCat"/>
      </c:valAx>
      <c:valAx>
        <c:axId val="179055616"/>
        <c:scaling>
          <c:orientation val="minMax"/>
        </c:scaling>
        <c:delete val="0"/>
        <c:axPos val="l"/>
        <c:majorGridlines/>
        <c:title>
          <c:tx>
            <c:strRef>
              <c:f>Grafieken!$C$78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9053696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Grafieken!$D$77</c:f>
          <c:strCache>
            <c:ptCount val="1"/>
            <c:pt idx="0">
              <c:v>Warm water ketel (η)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Grafieken!$D$77</c:f>
              <c:strCache>
                <c:ptCount val="1"/>
                <c:pt idx="0">
                  <c:v>Warm water ketel (η)</c:v>
                </c:pt>
              </c:strCache>
            </c:strRef>
          </c:tx>
          <c:xVal>
            <c:numRef>
              <c:f>Grafieken!$B$79:$B$87</c:f>
              <c:numCache>
                <c:formatCode>General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xVal>
          <c:yVal>
            <c:numRef>
              <c:f>Grafieken!$H$79:$H$87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63808"/>
        <c:axId val="179070080"/>
      </c:scatterChart>
      <c:valAx>
        <c:axId val="17906380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9070080"/>
        <c:crosses val="autoZero"/>
        <c:crossBetween val="midCat"/>
      </c:valAx>
      <c:valAx>
        <c:axId val="179070080"/>
        <c:scaling>
          <c:orientation val="minMax"/>
        </c:scaling>
        <c:delete val="0"/>
        <c:axPos val="l"/>
        <c:majorGridlines/>
        <c:title>
          <c:tx>
            <c:strRef>
              <c:f>Grafieken!$D$78</c:f>
              <c:strCache>
                <c:ptCount val="1"/>
                <c:pt idx="0">
                  <c:v>%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906380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Grafieken!$AN$100</c:f>
          <c:strCache>
            <c:ptCount val="1"/>
            <c:pt idx="0">
              <c:v>Proces 1</c:v>
            </c:pt>
          </c:strCache>
        </c:strRef>
      </c:tx>
      <c:layout>
        <c:manualLayout>
          <c:xMode val="edge"/>
          <c:yMode val="edge"/>
          <c:x val="0.41106148616668831"/>
          <c:y val="4.1666666666666664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Grafieken!$AL$47</c:f>
              <c:strCache>
                <c:ptCount val="1"/>
                <c:pt idx="0">
                  <c:v>Gebouwen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Grafieken!$AM$104:$AM$110</c:f>
              <c:numCache>
                <c:formatCode>0.0</c:formatCode>
                <c:ptCount val="7"/>
                <c:pt idx="0">
                  <c:v>5.4021181235041915</c:v>
                </c:pt>
                <c:pt idx="1">
                  <c:v>5.7349119772356802</c:v>
                </c:pt>
                <c:pt idx="2">
                  <c:v>4.9069530435064133</c:v>
                </c:pt>
                <c:pt idx="3">
                  <c:v>4.8733067310575047</c:v>
                </c:pt>
                <c:pt idx="4">
                  <c:v>3.3839623090636599</c:v>
                </c:pt>
                <c:pt idx="5">
                  <c:v>3.3839623090636599</c:v>
                </c:pt>
                <c:pt idx="6">
                  <c:v>3.3497247876289382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82368"/>
        <c:axId val="179084288"/>
      </c:scatterChart>
      <c:valAx>
        <c:axId val="17908236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9084288"/>
        <c:crosses val="autoZero"/>
        <c:crossBetween val="midCat"/>
      </c:valAx>
      <c:valAx>
        <c:axId val="179084288"/>
        <c:scaling>
          <c:orientation val="minMax"/>
        </c:scaling>
        <c:delete val="0"/>
        <c:axPos val="l"/>
        <c:majorGridlines/>
        <c:title>
          <c:tx>
            <c:strRef>
              <c:f>Grafieken!$AN$101</c:f>
              <c:strCache>
                <c:ptCount val="1"/>
                <c:pt idx="0">
                  <c:v>GJ/ton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9082368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Grafieken!$X$100</c:f>
          <c:strCache>
            <c:ptCount val="1"/>
            <c:pt idx="0">
              <c:v>Sluitpost</c:v>
            </c:pt>
          </c:strCache>
        </c:strRef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Grafieken!$AM$47</c:f>
              <c:strCache>
                <c:ptCount val="1"/>
                <c:pt idx="0">
                  <c:v>Proces 1</c:v>
                </c:pt>
              </c:strCache>
            </c:strRef>
          </c:tx>
          <c:xVal>
            <c:numRef>
              <c:f>Grafieken!$A$49:$A$57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Grafieken!$H$104:$H$110</c:f>
              <c:numCache>
                <c:formatCode>0.0</c:formatCode>
                <c:ptCount val="7"/>
                <c:pt idx="0">
                  <c:v>217.27093333948486</c:v>
                </c:pt>
                <c:pt idx="1">
                  <c:v>217.27093333948486</c:v>
                </c:pt>
                <c:pt idx="2">
                  <c:v>217.27093333948486</c:v>
                </c:pt>
                <c:pt idx="3">
                  <c:v>217.27093333948486</c:v>
                </c:pt>
                <c:pt idx="4">
                  <c:v>221.13067398796909</c:v>
                </c:pt>
                <c:pt idx="5">
                  <c:v>221.13067398796909</c:v>
                </c:pt>
                <c:pt idx="6">
                  <c:v>221.13067398796909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92480"/>
        <c:axId val="179094656"/>
      </c:scatterChart>
      <c:valAx>
        <c:axId val="179092480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9094656"/>
        <c:crosses val="autoZero"/>
        <c:crossBetween val="midCat"/>
      </c:valAx>
      <c:valAx>
        <c:axId val="179094656"/>
        <c:scaling>
          <c:orientation val="minMax"/>
        </c:scaling>
        <c:delete val="0"/>
        <c:axPos val="l"/>
        <c:majorGridlines/>
        <c:title>
          <c:tx>
            <c:strRef>
              <c:f>Grafieken!$X$101</c:f>
              <c:strCache>
                <c:ptCount val="1"/>
                <c:pt idx="0">
                  <c:v>GJ/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nl-BE"/>
            </a:p>
          </c:txPr>
        </c:title>
        <c:numFmt formatCode="0.0" sourceLinked="1"/>
        <c:majorTickMark val="out"/>
        <c:minorTickMark val="none"/>
        <c:tickLblPos val="nextTo"/>
        <c:crossAx val="179092480"/>
        <c:crosses val="autoZero"/>
        <c:crossBetween val="midCat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BE"/>
              <a:t>Totale CO</a:t>
            </a:r>
            <a:r>
              <a:rPr lang="nl-BE" baseline="-25000"/>
              <a:t>2</a:t>
            </a:r>
            <a:r>
              <a:rPr lang="nl-BE"/>
              <a:t>-emissie (ton/j)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5109810288688763"/>
          <c:y val="0.19336557206876467"/>
          <c:w val="0.80151625716178998"/>
          <c:h val="0.66405482272915584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Grafieken!$B$26</c:f>
              <c:strCache>
                <c:ptCount val="1"/>
                <c:pt idx="0">
                  <c:v>Totale CO2-emissie (ton/j)</c:v>
                </c:pt>
              </c:strCache>
            </c:strRef>
          </c:tx>
          <c:marker>
            <c:spPr>
              <a:solidFill>
                <a:schemeClr val="tx2"/>
              </a:solidFill>
            </c:spPr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Grafieken!$E$28:$E$40</c:f>
              <c:numCache>
                <c:formatCode>0</c:formatCode>
                <c:ptCount val="7"/>
                <c:pt idx="0">
                  <c:v>142970.44970000003</c:v>
                </c:pt>
                <c:pt idx="1">
                  <c:v>142970.44970000003</c:v>
                </c:pt>
                <c:pt idx="2">
                  <c:v>143335.18946000002</c:v>
                </c:pt>
                <c:pt idx="3">
                  <c:v>140307.18946000002</c:v>
                </c:pt>
                <c:pt idx="4">
                  <c:v>129823.95570000002</c:v>
                </c:pt>
                <c:pt idx="5">
                  <c:v>127155.35076</c:v>
                </c:pt>
                <c:pt idx="6">
                  <c:v>125223.262808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Grafieken!$D$26</c:f>
              <c:strCache>
                <c:ptCount val="1"/>
              </c:strCache>
            </c:strRef>
          </c:tx>
          <c:spPr>
            <a:ln>
              <a:noFill/>
            </a:ln>
          </c:spPr>
          <c:marker>
            <c:symbol val="none"/>
          </c:marker>
          <c:xVal>
            <c:numRef>
              <c:f>Grafieken!$A$28:$A$40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xVal>
          <c:yVal>
            <c:numRef>
              <c:f>Grafieken!$D$28:$D$40</c:f>
              <c:numCache>
                <c:formatCode>0</c:formatCode>
                <c:ptCount val="7"/>
                <c:pt idx="0">
                  <c:v>142970.44970000003</c:v>
                </c:pt>
                <c:pt idx="1">
                  <c:v>142970.44970000003</c:v>
                </c:pt>
                <c:pt idx="2">
                  <c:v>143335.18946000002</c:v>
                </c:pt>
                <c:pt idx="3">
                  <c:v>140307.18946000002</c:v>
                </c:pt>
                <c:pt idx="4">
                  <c:v>129823.95570000002</c:v>
                </c:pt>
                <c:pt idx="5">
                  <c:v>127155.35076</c:v>
                </c:pt>
                <c:pt idx="6">
                  <c:v>125223.262808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06368"/>
        <c:axId val="187826176"/>
      </c:scatterChart>
      <c:valAx>
        <c:axId val="185706368"/>
        <c:scaling>
          <c:orientation val="minMax"/>
          <c:max val="2020"/>
          <c:min val="201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7826176"/>
        <c:crosses val="autoZero"/>
        <c:crossBetween val="midCat"/>
      </c:valAx>
      <c:valAx>
        <c:axId val="18782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 CO2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85706368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bg1">
          <a:lumMod val="50000"/>
        </a:schemeClr>
      </a:solidFill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8</xdr:row>
          <xdr:rowOff>76200</xdr:rowOff>
        </xdr:from>
        <xdr:to>
          <xdr:col>3</xdr:col>
          <xdr:colOff>514350</xdr:colOff>
          <xdr:row>8</xdr:row>
          <xdr:rowOff>323850</xdr:rowOff>
        </xdr:to>
        <xdr:sp macro="" textlink="">
          <xdr:nvSpPr>
            <xdr:cNvPr id="9218" name="OptionButton1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9</xdr:row>
          <xdr:rowOff>28575</xdr:rowOff>
        </xdr:from>
        <xdr:to>
          <xdr:col>3</xdr:col>
          <xdr:colOff>352425</xdr:colOff>
          <xdr:row>9</xdr:row>
          <xdr:rowOff>276225</xdr:rowOff>
        </xdr:to>
        <xdr:sp macro="" textlink="">
          <xdr:nvSpPr>
            <xdr:cNvPr id="9219" name="OptionButton2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8</xdr:col>
      <xdr:colOff>219075</xdr:colOff>
      <xdr:row>0</xdr:row>
      <xdr:rowOff>142874</xdr:rowOff>
    </xdr:from>
    <xdr:to>
      <xdr:col>10</xdr:col>
      <xdr:colOff>477184</xdr:colOff>
      <xdr:row>1</xdr:row>
      <xdr:rowOff>304799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9550" y="142874"/>
          <a:ext cx="1591609" cy="6191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170331</xdr:colOff>
      <xdr:row>5</xdr:row>
      <xdr:rowOff>40821</xdr:rowOff>
    </xdr:from>
    <xdr:to>
      <xdr:col>14</xdr:col>
      <xdr:colOff>560294</xdr:colOff>
      <xdr:row>22</xdr:row>
      <xdr:rowOff>10919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465833</xdr:colOff>
      <xdr:row>64</xdr:row>
      <xdr:rowOff>6164</xdr:rowOff>
    </xdr:from>
    <xdr:to>
      <xdr:col>17</xdr:col>
      <xdr:colOff>102022</xdr:colOff>
      <xdr:row>78</xdr:row>
      <xdr:rowOff>75164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581026</xdr:colOff>
      <xdr:row>64</xdr:row>
      <xdr:rowOff>6164</xdr:rowOff>
    </xdr:from>
    <xdr:to>
      <xdr:col>8</xdr:col>
      <xdr:colOff>348419</xdr:colOff>
      <xdr:row>78</xdr:row>
      <xdr:rowOff>75164</xdr:rowOff>
    </xdr:to>
    <xdr:graphicFrame macro="">
      <xdr:nvGraphicFramePr>
        <xdr:cNvPr id="5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210629</xdr:colOff>
      <xdr:row>78</xdr:row>
      <xdr:rowOff>159443</xdr:rowOff>
    </xdr:from>
    <xdr:to>
      <xdr:col>25</xdr:col>
      <xdr:colOff>515472</xdr:colOff>
      <xdr:row>91</xdr:row>
      <xdr:rowOff>37943</xdr:rowOff>
    </xdr:to>
    <xdr:graphicFrame macro="">
      <xdr:nvGraphicFramePr>
        <xdr:cNvPr id="6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583827</xdr:colOff>
      <xdr:row>78</xdr:row>
      <xdr:rowOff>200265</xdr:rowOff>
    </xdr:from>
    <xdr:to>
      <xdr:col>8</xdr:col>
      <xdr:colOff>351220</xdr:colOff>
      <xdr:row>91</xdr:row>
      <xdr:rowOff>78765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468467</xdr:colOff>
      <xdr:row>78</xdr:row>
      <xdr:rowOff>173051</xdr:rowOff>
    </xdr:from>
    <xdr:to>
      <xdr:col>17</xdr:col>
      <xdr:colOff>112060</xdr:colOff>
      <xdr:row>91</xdr:row>
      <xdr:rowOff>51551</xdr:rowOff>
    </xdr:to>
    <xdr:graphicFrame macro="">
      <xdr:nvGraphicFramePr>
        <xdr:cNvPr id="10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432787</xdr:colOff>
      <xdr:row>114</xdr:row>
      <xdr:rowOff>21609</xdr:rowOff>
    </xdr:from>
    <xdr:to>
      <xdr:col>8</xdr:col>
      <xdr:colOff>200180</xdr:colOff>
      <xdr:row>128</xdr:row>
      <xdr:rowOff>112209</xdr:rowOff>
    </xdr:to>
    <xdr:graphicFrame macro="">
      <xdr:nvGraphicFramePr>
        <xdr:cNvPr id="1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307501</xdr:colOff>
      <xdr:row>99</xdr:row>
      <xdr:rowOff>42380</xdr:rowOff>
    </xdr:from>
    <xdr:to>
      <xdr:col>17</xdr:col>
      <xdr:colOff>134472</xdr:colOff>
      <xdr:row>113</xdr:row>
      <xdr:rowOff>132980</xdr:rowOff>
    </xdr:to>
    <xdr:graphicFrame macro="">
      <xdr:nvGraphicFramePr>
        <xdr:cNvPr id="1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158482</xdr:colOff>
      <xdr:row>24</xdr:row>
      <xdr:rowOff>152001</xdr:rowOff>
    </xdr:from>
    <xdr:to>
      <xdr:col>14</xdr:col>
      <xdr:colOff>515471</xdr:colOff>
      <xdr:row>41</xdr:row>
      <xdr:rowOff>5684</xdr:rowOff>
    </xdr:to>
    <xdr:graphicFrame macro="">
      <xdr:nvGraphicFramePr>
        <xdr:cNvPr id="1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326051</xdr:colOff>
      <xdr:row>114</xdr:row>
      <xdr:rowOff>80040</xdr:rowOff>
    </xdr:from>
    <xdr:to>
      <xdr:col>26</xdr:col>
      <xdr:colOff>168088</xdr:colOff>
      <xdr:row>128</xdr:row>
      <xdr:rowOff>170640</xdr:rowOff>
    </xdr:to>
    <xdr:graphicFrame macro="">
      <xdr:nvGraphicFramePr>
        <xdr:cNvPr id="1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437830</xdr:colOff>
      <xdr:row>99</xdr:row>
      <xdr:rowOff>53586</xdr:rowOff>
    </xdr:from>
    <xdr:to>
      <xdr:col>8</xdr:col>
      <xdr:colOff>205223</xdr:colOff>
      <xdr:row>113</xdr:row>
      <xdr:rowOff>144186</xdr:rowOff>
    </xdr:to>
    <xdr:graphicFrame macro="">
      <xdr:nvGraphicFramePr>
        <xdr:cNvPr id="1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312984</xdr:colOff>
      <xdr:row>114</xdr:row>
      <xdr:rowOff>48823</xdr:rowOff>
    </xdr:from>
    <xdr:to>
      <xdr:col>17</xdr:col>
      <xdr:colOff>168089</xdr:colOff>
      <xdr:row>128</xdr:row>
      <xdr:rowOff>139423</xdr:rowOff>
    </xdr:to>
    <xdr:graphicFrame macro="">
      <xdr:nvGraphicFramePr>
        <xdr:cNvPr id="18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278825</xdr:colOff>
      <xdr:row>99</xdr:row>
      <xdr:rowOff>31174</xdr:rowOff>
    </xdr:from>
    <xdr:to>
      <xdr:col>26</xdr:col>
      <xdr:colOff>112060</xdr:colOff>
      <xdr:row>113</xdr:row>
      <xdr:rowOff>121774</xdr:rowOff>
    </xdr:to>
    <xdr:graphicFrame macro="">
      <xdr:nvGraphicFramePr>
        <xdr:cNvPr id="19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208228</xdr:colOff>
      <xdr:row>64</xdr:row>
      <xdr:rowOff>17370</xdr:rowOff>
    </xdr:from>
    <xdr:to>
      <xdr:col>25</xdr:col>
      <xdr:colOff>504264</xdr:colOff>
      <xdr:row>78</xdr:row>
      <xdr:rowOff>86370</xdr:rowOff>
    </xdr:to>
    <xdr:graphicFrame macro="">
      <xdr:nvGraphicFramePr>
        <xdr:cNvPr id="20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59</xdr:row>
          <xdr:rowOff>9525</xdr:rowOff>
        </xdr:from>
        <xdr:to>
          <xdr:col>21</xdr:col>
          <xdr:colOff>180975</xdr:colOff>
          <xdr:row>60</xdr:row>
          <xdr:rowOff>0</xdr:rowOff>
        </xdr:to>
        <xdr:sp macro="" textlink="">
          <xdr:nvSpPr>
            <xdr:cNvPr id="7170" name="ScrollBar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</xdr:row>
          <xdr:rowOff>180975</xdr:rowOff>
        </xdr:from>
        <xdr:to>
          <xdr:col>20</xdr:col>
          <xdr:colOff>209550</xdr:colOff>
          <xdr:row>3</xdr:row>
          <xdr:rowOff>0</xdr:rowOff>
        </xdr:to>
        <xdr:sp macro="" textlink="">
          <xdr:nvSpPr>
            <xdr:cNvPr id="7171" name="SpinButton1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23</xdr:row>
          <xdr:rowOff>0</xdr:rowOff>
        </xdr:from>
        <xdr:to>
          <xdr:col>20</xdr:col>
          <xdr:colOff>219075</xdr:colOff>
          <xdr:row>24</xdr:row>
          <xdr:rowOff>28575</xdr:rowOff>
        </xdr:to>
        <xdr:sp macro="" textlink="">
          <xdr:nvSpPr>
            <xdr:cNvPr id="7172" name="SpinButton2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</xdr:colOff>
          <xdr:row>61</xdr:row>
          <xdr:rowOff>180975</xdr:rowOff>
        </xdr:from>
        <xdr:to>
          <xdr:col>28</xdr:col>
          <xdr:colOff>190500</xdr:colOff>
          <xdr:row>63</xdr:row>
          <xdr:rowOff>0</xdr:rowOff>
        </xdr:to>
        <xdr:sp macro="" textlink="">
          <xdr:nvSpPr>
            <xdr:cNvPr id="7173" name="SpinButton3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96</xdr:row>
          <xdr:rowOff>247650</xdr:rowOff>
        </xdr:from>
        <xdr:to>
          <xdr:col>28</xdr:col>
          <xdr:colOff>209550</xdr:colOff>
          <xdr:row>98</xdr:row>
          <xdr:rowOff>0</xdr:rowOff>
        </xdr:to>
        <xdr:sp macro="" textlink="">
          <xdr:nvSpPr>
            <xdr:cNvPr id="7174" name="SpinButton4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95</xdr:row>
          <xdr:rowOff>0</xdr:rowOff>
        </xdr:from>
        <xdr:to>
          <xdr:col>21</xdr:col>
          <xdr:colOff>114300</xdr:colOff>
          <xdr:row>96</xdr:row>
          <xdr:rowOff>0</xdr:rowOff>
        </xdr:to>
        <xdr:sp macro="" textlink="">
          <xdr:nvSpPr>
            <xdr:cNvPr id="7175" name="ScrollBar1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229562</xdr:colOff>
      <xdr:row>104</xdr:row>
      <xdr:rowOff>75715</xdr:rowOff>
    </xdr:from>
    <xdr:to>
      <xdr:col>14</xdr:col>
      <xdr:colOff>323955</xdr:colOff>
      <xdr:row>121</xdr:row>
      <xdr:rowOff>5215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920706</xdr:colOff>
      <xdr:row>104</xdr:row>
      <xdr:rowOff>67304</xdr:rowOff>
    </xdr:from>
    <xdr:to>
      <xdr:col>6</xdr:col>
      <xdr:colOff>839066</xdr:colOff>
      <xdr:row>120</xdr:row>
      <xdr:rowOff>183366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98</xdr:row>
          <xdr:rowOff>28575</xdr:rowOff>
        </xdr:from>
        <xdr:to>
          <xdr:col>14</xdr:col>
          <xdr:colOff>476250</xdr:colOff>
          <xdr:row>99</xdr:row>
          <xdr:rowOff>9525</xdr:rowOff>
        </xdr:to>
        <xdr:sp macro="" textlink="">
          <xdr:nvSpPr>
            <xdr:cNvPr id="8193" name="ScrollBar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100</xdr:row>
          <xdr:rowOff>19050</xdr:rowOff>
        </xdr:from>
        <xdr:to>
          <xdr:col>5</xdr:col>
          <xdr:colOff>447675</xdr:colOff>
          <xdr:row>101</xdr:row>
          <xdr:rowOff>0</xdr:rowOff>
        </xdr:to>
        <xdr:sp macro="" textlink="">
          <xdr:nvSpPr>
            <xdr:cNvPr id="8194" name="SpinButton1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4</xdr:row>
          <xdr:rowOff>9525</xdr:rowOff>
        </xdr:from>
        <xdr:to>
          <xdr:col>5</xdr:col>
          <xdr:colOff>704850</xdr:colOff>
          <xdr:row>17</xdr:row>
          <xdr:rowOff>171450</xdr:rowOff>
        </xdr:to>
        <xdr:sp macro="" textlink="">
          <xdr:nvSpPr>
            <xdr:cNvPr id="24583" name="ListBox1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1" displayName="Table1" ref="A16:E20" totalsRowShown="0" headerRowDxfId="102" dataDxfId="101">
  <tableColumns count="5">
    <tableColumn id="1" name="Jaar" dataDxfId="100"/>
    <tableColumn id="4" name="Primair energieverbruik       (in GJp)" dataDxfId="99"/>
    <tableColumn id="5" name=" " dataDxfId="98"/>
    <tableColumn id="6" name="    " dataDxfId="97"/>
    <tableColumn id="2" name="ton CO2" dataDxfId="96">
      <calculatedColumnFormula>#REF!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.xml"/><Relationship Id="rId13" Type="http://schemas.openxmlformats.org/officeDocument/2006/relationships/control" Target="../activeX/activeX8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5.emf"/><Relationship Id="rId12" Type="http://schemas.openxmlformats.org/officeDocument/2006/relationships/control" Target="../activeX/activeX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.xml"/><Relationship Id="rId11" Type="http://schemas.openxmlformats.org/officeDocument/2006/relationships/image" Target="../media/image7.emf"/><Relationship Id="rId5" Type="http://schemas.openxmlformats.org/officeDocument/2006/relationships/image" Target="../media/image4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3.xml"/><Relationship Id="rId9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8.emf"/><Relationship Id="rId4" Type="http://schemas.openxmlformats.org/officeDocument/2006/relationships/control" Target="../activeX/activeX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0.emf"/><Relationship Id="rId4" Type="http://schemas.openxmlformats.org/officeDocument/2006/relationships/control" Target="../activeX/activeX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8"/>
  <sheetViews>
    <sheetView zoomScaleNormal="100" zoomScaleSheetLayoutView="110" workbookViewId="0">
      <selection activeCell="D151" sqref="D151"/>
    </sheetView>
  </sheetViews>
  <sheetFormatPr defaultRowHeight="15" x14ac:dyDescent="0.25"/>
  <cols>
    <col min="1" max="1" width="99.7109375" style="2207" customWidth="1"/>
    <col min="2" max="2" width="2.5703125" style="837" customWidth="1"/>
    <col min="3" max="3" width="9.140625" style="838"/>
    <col min="4" max="6" width="9.140625" style="837"/>
    <col min="7" max="7" width="12" style="837" bestFit="1" customWidth="1"/>
    <col min="8" max="16384" width="9.140625" style="837"/>
  </cols>
  <sheetData>
    <row r="1" spans="1:3" s="843" customFormat="1" ht="54.95" customHeight="1" thickBot="1" x14ac:dyDescent="0.3">
      <c r="A1" s="2210" t="s">
        <v>929</v>
      </c>
      <c r="C1" s="844"/>
    </row>
    <row r="2" spans="1:3" s="843" customFormat="1" ht="15" customHeight="1" thickBot="1" x14ac:dyDescent="0.3">
      <c r="A2" s="2211"/>
      <c r="C2" s="844"/>
    </row>
    <row r="3" spans="1:3" s="759" customFormat="1" ht="30" customHeight="1" thickBot="1" x14ac:dyDescent="0.3">
      <c r="A3" s="859" t="s">
        <v>802</v>
      </c>
      <c r="C3" s="811"/>
    </row>
    <row r="4" spans="1:3" s="843" customFormat="1" ht="15" customHeight="1" thickBot="1" x14ac:dyDescent="0.3">
      <c r="A4" s="2211"/>
      <c r="C4" s="844"/>
    </row>
    <row r="5" spans="1:3" s="843" customFormat="1" ht="8.1" customHeight="1" x14ac:dyDescent="0.25">
      <c r="A5" s="2212"/>
      <c r="C5" s="844"/>
    </row>
    <row r="6" spans="1:3" s="843" customFormat="1" ht="17.100000000000001" customHeight="1" x14ac:dyDescent="0.25">
      <c r="A6" s="758" t="s">
        <v>825</v>
      </c>
      <c r="C6" s="844"/>
    </row>
    <row r="7" spans="1:3" s="843" customFormat="1" ht="17.100000000000001" customHeight="1" x14ac:dyDescent="0.25">
      <c r="A7" s="758" t="s">
        <v>326</v>
      </c>
      <c r="C7" s="844"/>
    </row>
    <row r="8" spans="1:3" s="843" customFormat="1" ht="17.100000000000001" customHeight="1" x14ac:dyDescent="0.25">
      <c r="A8" s="758"/>
      <c r="C8" s="844"/>
    </row>
    <row r="9" spans="1:3" s="843" customFormat="1" ht="17.100000000000001" customHeight="1" x14ac:dyDescent="0.25">
      <c r="A9" s="758" t="s">
        <v>327</v>
      </c>
      <c r="C9" s="844"/>
    </row>
    <row r="10" spans="1:3" s="843" customFormat="1" ht="17.100000000000001" customHeight="1" x14ac:dyDescent="0.25">
      <c r="A10" s="758"/>
      <c r="C10" s="844"/>
    </row>
    <row r="11" spans="1:3" s="843" customFormat="1" ht="17.100000000000001" customHeight="1" x14ac:dyDescent="0.25">
      <c r="A11" s="758" t="s">
        <v>1175</v>
      </c>
      <c r="C11" s="844"/>
    </row>
    <row r="12" spans="1:3" s="843" customFormat="1" ht="17.100000000000001" customHeight="1" x14ac:dyDescent="0.25">
      <c r="A12" s="758" t="s">
        <v>1176</v>
      </c>
      <c r="C12" s="844"/>
    </row>
    <row r="13" spans="1:3" s="843" customFormat="1" ht="17.100000000000001" customHeight="1" x14ac:dyDescent="0.25">
      <c r="A13" s="758"/>
      <c r="C13" s="844"/>
    </row>
    <row r="14" spans="1:3" s="843" customFormat="1" ht="17.100000000000001" customHeight="1" x14ac:dyDescent="0.25">
      <c r="A14" s="758" t="s">
        <v>1177</v>
      </c>
      <c r="C14" s="844"/>
    </row>
    <row r="15" spans="1:3" s="843" customFormat="1" ht="17.100000000000001" customHeight="1" x14ac:dyDescent="0.25">
      <c r="A15" s="758" t="s">
        <v>803</v>
      </c>
      <c r="C15" s="844"/>
    </row>
    <row r="16" spans="1:3" s="843" customFormat="1" ht="17.100000000000001" customHeight="1" x14ac:dyDescent="0.25">
      <c r="A16" s="758" t="s">
        <v>804</v>
      </c>
      <c r="C16" s="844"/>
    </row>
    <row r="17" spans="1:3" s="843" customFormat="1" ht="17.100000000000001" customHeight="1" x14ac:dyDescent="0.25">
      <c r="A17" s="758" t="s">
        <v>1178</v>
      </c>
      <c r="C17" s="844"/>
    </row>
    <row r="18" spans="1:3" s="843" customFormat="1" ht="17.100000000000001" customHeight="1" x14ac:dyDescent="0.25">
      <c r="A18" s="758"/>
      <c r="C18" s="844"/>
    </row>
    <row r="19" spans="1:3" s="843" customFormat="1" ht="17.100000000000001" customHeight="1" x14ac:dyDescent="0.25">
      <c r="A19" s="758" t="s">
        <v>1179</v>
      </c>
      <c r="C19" s="844"/>
    </row>
    <row r="20" spans="1:3" s="843" customFormat="1" ht="17.100000000000001" customHeight="1" x14ac:dyDescent="0.25">
      <c r="A20" s="758" t="s">
        <v>1180</v>
      </c>
      <c r="C20" s="844"/>
    </row>
    <row r="21" spans="1:3" s="843" customFormat="1" ht="17.100000000000001" customHeight="1" x14ac:dyDescent="0.25">
      <c r="A21" s="758" t="s">
        <v>809</v>
      </c>
      <c r="C21" s="844"/>
    </row>
    <row r="22" spans="1:3" s="843" customFormat="1" ht="17.100000000000001" customHeight="1" x14ac:dyDescent="0.25">
      <c r="A22" s="758" t="s">
        <v>810</v>
      </c>
      <c r="C22" s="844"/>
    </row>
    <row r="23" spans="1:3" s="843" customFormat="1" ht="17.100000000000001" customHeight="1" x14ac:dyDescent="0.25">
      <c r="A23" s="758"/>
      <c r="C23" s="844"/>
    </row>
    <row r="24" spans="1:3" s="843" customFormat="1" ht="17.100000000000001" customHeight="1" x14ac:dyDescent="0.25">
      <c r="A24" s="758" t="s">
        <v>1181</v>
      </c>
      <c r="C24" s="844"/>
    </row>
    <row r="25" spans="1:3" s="843" customFormat="1" ht="17.100000000000001" customHeight="1" x14ac:dyDescent="0.25">
      <c r="A25" s="758" t="s">
        <v>811</v>
      </c>
      <c r="C25" s="844"/>
    </row>
    <row r="26" spans="1:3" s="843" customFormat="1" ht="17.100000000000001" customHeight="1" x14ac:dyDescent="0.25">
      <c r="A26" s="758" t="s">
        <v>812</v>
      </c>
      <c r="C26" s="844"/>
    </row>
    <row r="27" spans="1:3" s="843" customFormat="1" ht="17.100000000000001" customHeight="1" x14ac:dyDescent="0.25">
      <c r="A27" s="758"/>
      <c r="C27" s="844"/>
    </row>
    <row r="28" spans="1:3" s="843" customFormat="1" ht="17.100000000000001" customHeight="1" x14ac:dyDescent="0.25">
      <c r="A28" s="758" t="s">
        <v>1182</v>
      </c>
      <c r="C28" s="844"/>
    </row>
    <row r="29" spans="1:3" s="843" customFormat="1" ht="17.100000000000001" customHeight="1" x14ac:dyDescent="0.25">
      <c r="A29" s="758" t="s">
        <v>813</v>
      </c>
      <c r="C29" s="844"/>
    </row>
    <row r="30" spans="1:3" s="843" customFormat="1" ht="17.100000000000001" customHeight="1" x14ac:dyDescent="0.25">
      <c r="A30" s="758" t="s">
        <v>1136</v>
      </c>
      <c r="C30" s="844"/>
    </row>
    <row r="31" spans="1:3" s="843" customFormat="1" ht="17.100000000000001" customHeight="1" x14ac:dyDescent="0.25">
      <c r="A31" s="758" t="s">
        <v>1137</v>
      </c>
      <c r="C31" s="844"/>
    </row>
    <row r="32" spans="1:3" s="843" customFormat="1" ht="17.100000000000001" customHeight="1" x14ac:dyDescent="0.25">
      <c r="A32" s="758"/>
      <c r="C32" s="844"/>
    </row>
    <row r="33" spans="1:3" s="843" customFormat="1" ht="17.100000000000001" customHeight="1" x14ac:dyDescent="0.25">
      <c r="A33" s="758" t="s">
        <v>1183</v>
      </c>
      <c r="C33" s="844"/>
    </row>
    <row r="34" spans="1:3" s="843" customFormat="1" ht="17.100000000000001" customHeight="1" x14ac:dyDescent="0.25">
      <c r="A34" s="758" t="s">
        <v>814</v>
      </c>
      <c r="C34" s="844"/>
    </row>
    <row r="35" spans="1:3" s="843" customFormat="1" ht="17.100000000000001" customHeight="1" x14ac:dyDescent="0.25">
      <c r="A35" s="758" t="s">
        <v>815</v>
      </c>
      <c r="C35" s="844"/>
    </row>
    <row r="36" spans="1:3" s="843" customFormat="1" ht="17.100000000000001" customHeight="1" x14ac:dyDescent="0.25">
      <c r="A36" s="758"/>
      <c r="C36" s="844"/>
    </row>
    <row r="37" spans="1:3" s="843" customFormat="1" ht="17.100000000000001" hidden="1" customHeight="1" x14ac:dyDescent="0.25">
      <c r="A37" s="758" t="s">
        <v>1184</v>
      </c>
      <c r="C37" s="844"/>
    </row>
    <row r="38" spans="1:3" s="843" customFormat="1" ht="17.100000000000001" hidden="1" customHeight="1" x14ac:dyDescent="0.25">
      <c r="A38" s="758" t="s">
        <v>816</v>
      </c>
      <c r="C38" s="844"/>
    </row>
    <row r="39" spans="1:3" s="843" customFormat="1" ht="17.100000000000001" hidden="1" customHeight="1" x14ac:dyDescent="0.25">
      <c r="A39" s="758" t="s">
        <v>817</v>
      </c>
      <c r="C39" s="844"/>
    </row>
    <row r="40" spans="1:3" s="759" customFormat="1" ht="8.1" customHeight="1" thickBot="1" x14ac:dyDescent="0.3">
      <c r="A40" s="2213"/>
      <c r="C40" s="811"/>
    </row>
    <row r="41" spans="1:3" s="843" customFormat="1" ht="24.95" customHeight="1" thickBot="1" x14ac:dyDescent="0.3">
      <c r="A41" s="2211"/>
      <c r="C41" s="844"/>
    </row>
    <row r="42" spans="1:3" s="843" customFormat="1" ht="30" customHeight="1" thickBot="1" x14ac:dyDescent="0.3">
      <c r="A42" s="859" t="s">
        <v>427</v>
      </c>
      <c r="C42" s="844"/>
    </row>
    <row r="43" spans="1:3" s="843" customFormat="1" ht="15" customHeight="1" thickBot="1" x14ac:dyDescent="0.3">
      <c r="A43" s="2211"/>
      <c r="C43" s="844"/>
    </row>
    <row r="44" spans="1:3" s="843" customFormat="1" ht="20.100000000000001" customHeight="1" thickBot="1" x14ac:dyDescent="0.3">
      <c r="A44" s="2214" t="s">
        <v>328</v>
      </c>
      <c r="C44" s="844"/>
    </row>
    <row r="45" spans="1:3" s="843" customFormat="1" ht="15" customHeight="1" x14ac:dyDescent="0.25">
      <c r="A45" s="763"/>
      <c r="C45" s="844"/>
    </row>
    <row r="46" spans="1:3" s="843" customFormat="1" ht="17.100000000000001" customHeight="1" x14ac:dyDescent="0.25">
      <c r="A46" s="760" t="s">
        <v>819</v>
      </c>
      <c r="C46" s="844"/>
    </row>
    <row r="47" spans="1:3" s="843" customFormat="1" ht="17.100000000000001" customHeight="1" x14ac:dyDescent="0.25">
      <c r="A47" s="760" t="s">
        <v>818</v>
      </c>
      <c r="C47" s="844"/>
    </row>
    <row r="48" spans="1:3" s="843" customFormat="1" ht="17.100000000000001" customHeight="1" x14ac:dyDescent="0.25">
      <c r="A48" s="760" t="s">
        <v>1185</v>
      </c>
      <c r="C48" s="844"/>
    </row>
    <row r="49" spans="1:3" s="843" customFormat="1" ht="17.100000000000001" customHeight="1" x14ac:dyDescent="0.25">
      <c r="A49" s="760" t="s">
        <v>805</v>
      </c>
      <c r="C49" s="844"/>
    </row>
    <row r="50" spans="1:3" s="843" customFormat="1" ht="17.100000000000001" customHeight="1" x14ac:dyDescent="0.25">
      <c r="A50" s="760" t="s">
        <v>1186</v>
      </c>
      <c r="C50" s="844"/>
    </row>
    <row r="51" spans="1:3" s="843" customFormat="1" ht="17.100000000000001" customHeight="1" x14ac:dyDescent="0.25">
      <c r="A51" s="2104" t="s">
        <v>1187</v>
      </c>
      <c r="C51" s="844"/>
    </row>
    <row r="52" spans="1:3" s="843" customFormat="1" ht="9.9499999999999993" customHeight="1" x14ac:dyDescent="0.25">
      <c r="A52" s="760"/>
      <c r="C52" s="844"/>
    </row>
    <row r="53" spans="1:3" s="843" customFormat="1" ht="17.100000000000001" customHeight="1" x14ac:dyDescent="0.25">
      <c r="A53" s="760" t="s">
        <v>820</v>
      </c>
      <c r="C53" s="844"/>
    </row>
    <row r="54" spans="1:3" s="843" customFormat="1" ht="17.100000000000001" customHeight="1" x14ac:dyDescent="0.25">
      <c r="A54" s="760" t="s">
        <v>821</v>
      </c>
      <c r="C54" s="844"/>
    </row>
    <row r="55" spans="1:3" s="843" customFormat="1" ht="17.100000000000001" customHeight="1" x14ac:dyDescent="0.25">
      <c r="A55" s="760" t="s">
        <v>822</v>
      </c>
      <c r="C55" s="844"/>
    </row>
    <row r="56" spans="1:3" s="2215" customFormat="1" ht="17.100000000000001" customHeight="1" x14ac:dyDescent="0.25">
      <c r="A56" s="760" t="s">
        <v>1304</v>
      </c>
      <c r="C56" s="2216"/>
    </row>
    <row r="57" spans="1:3" s="2215" customFormat="1" ht="17.100000000000001" customHeight="1" x14ac:dyDescent="0.25">
      <c r="A57" s="760" t="s">
        <v>1303</v>
      </c>
      <c r="C57" s="2216"/>
    </row>
    <row r="58" spans="1:3" s="2215" customFormat="1" ht="17.100000000000001" customHeight="1" x14ac:dyDescent="0.25">
      <c r="A58" s="760" t="s">
        <v>1188</v>
      </c>
      <c r="C58" s="2216"/>
    </row>
    <row r="59" spans="1:3" s="843" customFormat="1" ht="17.100000000000001" customHeight="1" x14ac:dyDescent="0.25">
      <c r="A59" s="760" t="s">
        <v>1305</v>
      </c>
      <c r="C59" s="844"/>
    </row>
    <row r="60" spans="1:3" s="843" customFormat="1" ht="8.1" customHeight="1" thickBot="1" x14ac:dyDescent="0.3">
      <c r="A60" s="761"/>
      <c r="C60" s="844"/>
    </row>
    <row r="61" spans="1:3" s="762" customFormat="1" ht="20.100000000000001" customHeight="1" thickBot="1" x14ac:dyDescent="0.3">
      <c r="A61" s="2211"/>
      <c r="C61" s="812"/>
    </row>
    <row r="62" spans="1:3" s="843" customFormat="1" ht="20.100000000000001" customHeight="1" thickBot="1" x14ac:dyDescent="0.3">
      <c r="A62" s="2214" t="s">
        <v>1022</v>
      </c>
      <c r="C62" s="844"/>
    </row>
    <row r="63" spans="1:3" s="860" customFormat="1" ht="15.75" customHeight="1" thickBot="1" x14ac:dyDescent="0.3">
      <c r="A63" s="2211"/>
      <c r="C63" s="861"/>
    </row>
    <row r="64" spans="1:3" s="843" customFormat="1" ht="20.100000000000001" customHeight="1" thickBot="1" x14ac:dyDescent="0.3">
      <c r="A64" s="2217" t="s">
        <v>329</v>
      </c>
      <c r="C64" s="844"/>
    </row>
    <row r="65" spans="1:3" s="843" customFormat="1" ht="15" customHeight="1" thickBot="1" x14ac:dyDescent="0.3">
      <c r="A65" s="2211"/>
      <c r="C65" s="844"/>
    </row>
    <row r="66" spans="1:3" s="843" customFormat="1" ht="8.1" customHeight="1" x14ac:dyDescent="0.25">
      <c r="A66" s="763"/>
      <c r="C66" s="844"/>
    </row>
    <row r="67" spans="1:3" s="843" customFormat="1" ht="18" customHeight="1" x14ac:dyDescent="0.25">
      <c r="A67" s="760" t="s">
        <v>617</v>
      </c>
      <c r="C67" s="844"/>
    </row>
    <row r="68" spans="1:3" s="843" customFormat="1" ht="18" customHeight="1" x14ac:dyDescent="0.25">
      <c r="A68" s="760" t="s">
        <v>806</v>
      </c>
      <c r="C68" s="844"/>
    </row>
    <row r="69" spans="1:3" s="843" customFormat="1" ht="9.9499999999999993" customHeight="1" x14ac:dyDescent="0.25">
      <c r="A69" s="760"/>
      <c r="C69" s="844"/>
    </row>
    <row r="70" spans="1:3" s="843" customFormat="1" ht="18" customHeight="1" x14ac:dyDescent="0.25">
      <c r="A70" s="760" t="s">
        <v>1189</v>
      </c>
      <c r="C70" s="844"/>
    </row>
    <row r="71" spans="1:3" s="843" customFormat="1" ht="18" customHeight="1" x14ac:dyDescent="0.25">
      <c r="A71" s="760" t="s">
        <v>343</v>
      </c>
      <c r="C71" s="844"/>
    </row>
    <row r="72" spans="1:3" s="843" customFormat="1" ht="18" customHeight="1" x14ac:dyDescent="0.25">
      <c r="A72" s="760" t="s">
        <v>1190</v>
      </c>
      <c r="C72" s="844"/>
    </row>
    <row r="73" spans="1:3" s="843" customFormat="1" ht="18" customHeight="1" x14ac:dyDescent="0.25">
      <c r="A73" s="760" t="s">
        <v>807</v>
      </c>
      <c r="C73" s="844"/>
    </row>
    <row r="74" spans="1:3" s="843" customFormat="1" ht="18" customHeight="1" x14ac:dyDescent="0.25">
      <c r="A74" s="760" t="s">
        <v>1191</v>
      </c>
      <c r="C74" s="844"/>
    </row>
    <row r="75" spans="1:3" s="843" customFormat="1" ht="18" customHeight="1" x14ac:dyDescent="0.25">
      <c r="A75" s="760" t="s">
        <v>823</v>
      </c>
      <c r="C75" s="844"/>
    </row>
    <row r="76" spans="1:3" s="843" customFormat="1" ht="9.9499999999999993" customHeight="1" x14ac:dyDescent="0.25">
      <c r="A76" s="760"/>
      <c r="C76" s="844"/>
    </row>
    <row r="77" spans="1:3" s="843" customFormat="1" ht="18" customHeight="1" x14ac:dyDescent="0.25">
      <c r="A77" s="760" t="s">
        <v>1192</v>
      </c>
      <c r="C77" s="844"/>
    </row>
    <row r="78" spans="1:3" s="843" customFormat="1" ht="18" customHeight="1" x14ac:dyDescent="0.25">
      <c r="A78" s="760" t="s">
        <v>808</v>
      </c>
      <c r="C78" s="844"/>
    </row>
    <row r="79" spans="1:3" s="843" customFormat="1" ht="9.9499999999999993" customHeight="1" x14ac:dyDescent="0.25">
      <c r="A79" s="760"/>
      <c r="C79" s="844"/>
    </row>
    <row r="80" spans="1:3" s="843" customFormat="1" ht="18" customHeight="1" x14ac:dyDescent="0.25">
      <c r="A80" s="760" t="s">
        <v>826</v>
      </c>
      <c r="C80" s="844"/>
    </row>
    <row r="81" spans="1:3" s="843" customFormat="1" ht="18" customHeight="1" x14ac:dyDescent="0.25">
      <c r="A81" s="2039" t="s">
        <v>1094</v>
      </c>
      <c r="C81" s="844"/>
    </row>
    <row r="82" spans="1:3" s="843" customFormat="1" ht="18" customHeight="1" x14ac:dyDescent="0.25">
      <c r="A82" s="2039" t="s">
        <v>1093</v>
      </c>
      <c r="C82" s="844"/>
    </row>
    <row r="83" spans="1:3" s="843" customFormat="1" ht="18" customHeight="1" x14ac:dyDescent="0.25">
      <c r="A83" s="760" t="s">
        <v>824</v>
      </c>
      <c r="C83" s="844"/>
    </row>
    <row r="84" spans="1:3" s="843" customFormat="1" ht="18" customHeight="1" x14ac:dyDescent="0.25">
      <c r="A84" s="760" t="s">
        <v>1023</v>
      </c>
      <c r="C84" s="844"/>
    </row>
    <row r="85" spans="1:3" s="2040" customFormat="1" ht="18" customHeight="1" x14ac:dyDescent="0.25">
      <c r="A85" s="2039" t="s">
        <v>1193</v>
      </c>
      <c r="C85" s="2041"/>
    </row>
    <row r="86" spans="1:3" s="2040" customFormat="1" ht="18" customHeight="1" x14ac:dyDescent="0.25">
      <c r="A86" s="760" t="s">
        <v>1095</v>
      </c>
      <c r="C86" s="2041"/>
    </row>
    <row r="87" spans="1:3" s="2040" customFormat="1" ht="18" customHeight="1" x14ac:dyDescent="0.25">
      <c r="A87" s="760" t="s">
        <v>1096</v>
      </c>
      <c r="C87" s="2041"/>
    </row>
    <row r="88" spans="1:3" s="843" customFormat="1" ht="9.9499999999999993" customHeight="1" x14ac:dyDescent="0.25">
      <c r="A88" s="760"/>
      <c r="C88" s="844"/>
    </row>
    <row r="89" spans="1:3" s="843" customFormat="1" ht="18" customHeight="1" x14ac:dyDescent="0.25">
      <c r="A89" s="760" t="s">
        <v>1194</v>
      </c>
      <c r="C89" s="844"/>
    </row>
    <row r="90" spans="1:3" s="2040" customFormat="1" ht="18" customHeight="1" x14ac:dyDescent="0.25">
      <c r="A90" s="760" t="s">
        <v>1097</v>
      </c>
      <c r="C90" s="2041"/>
    </row>
    <row r="91" spans="1:3" s="2040" customFormat="1" ht="18" customHeight="1" x14ac:dyDescent="0.25">
      <c r="A91" s="760" t="s">
        <v>1098</v>
      </c>
      <c r="C91" s="2041"/>
    </row>
    <row r="92" spans="1:3" s="2040" customFormat="1" ht="18" customHeight="1" x14ac:dyDescent="0.25">
      <c r="A92" s="760" t="s">
        <v>1099</v>
      </c>
      <c r="C92" s="2041"/>
    </row>
    <row r="93" spans="1:3" s="2040" customFormat="1" ht="18" customHeight="1" x14ac:dyDescent="0.25">
      <c r="A93" s="760" t="s">
        <v>1100</v>
      </c>
      <c r="C93" s="2041"/>
    </row>
    <row r="94" spans="1:3" s="2040" customFormat="1" ht="18" customHeight="1" x14ac:dyDescent="0.25">
      <c r="A94" s="760" t="s">
        <v>1064</v>
      </c>
      <c r="C94" s="2041"/>
    </row>
    <row r="95" spans="1:3" s="2040" customFormat="1" ht="18" customHeight="1" x14ac:dyDescent="0.25">
      <c r="A95" s="760" t="s">
        <v>1195</v>
      </c>
      <c r="C95" s="2041"/>
    </row>
    <row r="96" spans="1:3" s="2042" customFormat="1" ht="18" customHeight="1" x14ac:dyDescent="0.25">
      <c r="A96" s="760" t="s">
        <v>1196</v>
      </c>
      <c r="C96" s="2043"/>
    </row>
    <row r="97" spans="1:3" ht="8.1" customHeight="1" thickBot="1" x14ac:dyDescent="0.3">
      <c r="A97" s="761"/>
    </row>
    <row r="98" spans="1:3" ht="15" customHeight="1" thickBot="1" x14ac:dyDescent="0.3">
      <c r="A98" s="2218"/>
    </row>
    <row r="99" spans="1:3" ht="15" customHeight="1" thickBot="1" x14ac:dyDescent="0.3">
      <c r="A99" s="2217" t="s">
        <v>330</v>
      </c>
    </row>
    <row r="100" spans="1:3" ht="15" customHeight="1" thickBot="1" x14ac:dyDescent="0.3">
      <c r="A100" s="2218"/>
    </row>
    <row r="101" spans="1:3" s="843" customFormat="1" ht="8.1" customHeight="1" x14ac:dyDescent="0.25">
      <c r="A101" s="763"/>
      <c r="C101" s="844"/>
    </row>
    <row r="102" spans="1:3" s="843" customFormat="1" ht="18" customHeight="1" x14ac:dyDescent="0.25">
      <c r="A102" s="760" t="s">
        <v>827</v>
      </c>
      <c r="C102" s="844"/>
    </row>
    <row r="103" spans="1:3" s="843" customFormat="1" ht="18" customHeight="1" x14ac:dyDescent="0.25">
      <c r="A103" s="760" t="s">
        <v>1197</v>
      </c>
      <c r="C103" s="844"/>
    </row>
    <row r="104" spans="1:3" s="843" customFormat="1" ht="18" customHeight="1" x14ac:dyDescent="0.25">
      <c r="A104" s="760" t="s">
        <v>828</v>
      </c>
      <c r="C104" s="844"/>
    </row>
    <row r="105" spans="1:3" s="843" customFormat="1" ht="18" customHeight="1" x14ac:dyDescent="0.25">
      <c r="A105" s="760" t="s">
        <v>1198</v>
      </c>
      <c r="C105" s="844"/>
    </row>
    <row r="106" spans="1:3" s="843" customFormat="1" ht="18" customHeight="1" x14ac:dyDescent="0.25">
      <c r="A106" s="848" t="s">
        <v>1199</v>
      </c>
      <c r="C106" s="844"/>
    </row>
    <row r="107" spans="1:3" s="843" customFormat="1" ht="8.1" customHeight="1" x14ac:dyDescent="0.25">
      <c r="A107" s="848"/>
      <c r="C107" s="844"/>
    </row>
    <row r="108" spans="1:3" s="843" customFormat="1" ht="18" customHeight="1" x14ac:dyDescent="0.25">
      <c r="A108" s="848" t="s">
        <v>940</v>
      </c>
      <c r="C108" s="844"/>
    </row>
    <row r="109" spans="1:3" s="843" customFormat="1" ht="18" customHeight="1" x14ac:dyDescent="0.25">
      <c r="A109" s="848" t="s">
        <v>829</v>
      </c>
      <c r="C109" s="844"/>
    </row>
    <row r="110" spans="1:3" s="843" customFormat="1" ht="6.95" customHeight="1" x14ac:dyDescent="0.25">
      <c r="A110" s="848"/>
      <c r="C110" s="844"/>
    </row>
    <row r="111" spans="1:3" s="843" customFormat="1" ht="18" customHeight="1" x14ac:dyDescent="0.25">
      <c r="A111" s="848" t="s">
        <v>941</v>
      </c>
      <c r="C111" s="844"/>
    </row>
    <row r="112" spans="1:3" s="843" customFormat="1" ht="18" customHeight="1" x14ac:dyDescent="0.25">
      <c r="A112" s="848" t="s">
        <v>332</v>
      </c>
      <c r="C112" s="844"/>
    </row>
    <row r="113" spans="1:3" s="843" customFormat="1" ht="18" customHeight="1" x14ac:dyDescent="0.25">
      <c r="A113" s="848" t="s">
        <v>331</v>
      </c>
      <c r="C113" s="844"/>
    </row>
    <row r="114" spans="1:3" s="843" customFormat="1" ht="18" customHeight="1" x14ac:dyDescent="0.25">
      <c r="A114" s="848" t="s">
        <v>1138</v>
      </c>
      <c r="C114" s="844"/>
    </row>
    <row r="115" spans="1:3" s="843" customFormat="1" ht="18" customHeight="1" x14ac:dyDescent="0.25">
      <c r="A115" s="848" t="s">
        <v>1139</v>
      </c>
      <c r="C115" s="844"/>
    </row>
    <row r="116" spans="1:3" s="843" customFormat="1" ht="18" customHeight="1" x14ac:dyDescent="0.25">
      <c r="A116" s="848" t="s">
        <v>1140</v>
      </c>
      <c r="C116" s="844"/>
    </row>
    <row r="117" spans="1:3" s="843" customFormat="1" ht="18" customHeight="1" x14ac:dyDescent="0.25">
      <c r="A117" s="848" t="s">
        <v>1141</v>
      </c>
      <c r="C117" s="844"/>
    </row>
    <row r="118" spans="1:3" s="843" customFormat="1" ht="18" customHeight="1" x14ac:dyDescent="0.25">
      <c r="A118" s="848" t="s">
        <v>1142</v>
      </c>
      <c r="C118" s="844"/>
    </row>
    <row r="119" spans="1:3" s="843" customFormat="1" ht="8.1" customHeight="1" x14ac:dyDescent="0.25">
      <c r="A119" s="848"/>
      <c r="C119" s="844"/>
    </row>
    <row r="120" spans="1:3" s="843" customFormat="1" ht="18" customHeight="1" x14ac:dyDescent="0.25">
      <c r="A120" s="848" t="s">
        <v>1024</v>
      </c>
      <c r="C120" s="844"/>
    </row>
    <row r="121" spans="1:3" s="843" customFormat="1" ht="18" customHeight="1" x14ac:dyDescent="0.25">
      <c r="A121" s="848" t="s">
        <v>1025</v>
      </c>
      <c r="C121" s="844"/>
    </row>
    <row r="122" spans="1:3" s="843" customFormat="1" ht="18" customHeight="1" x14ac:dyDescent="0.25">
      <c r="A122" s="848" t="s">
        <v>1026</v>
      </c>
      <c r="C122" s="844"/>
    </row>
    <row r="123" spans="1:3" s="843" customFormat="1" ht="18" customHeight="1" x14ac:dyDescent="0.25">
      <c r="A123" s="848" t="s">
        <v>1027</v>
      </c>
      <c r="C123" s="844"/>
    </row>
    <row r="124" spans="1:3" s="843" customFormat="1" ht="8.1" customHeight="1" x14ac:dyDescent="0.25">
      <c r="A124" s="848"/>
      <c r="C124" s="844"/>
    </row>
    <row r="125" spans="1:3" s="843" customFormat="1" ht="18" customHeight="1" x14ac:dyDescent="0.25">
      <c r="A125" s="848" t="s">
        <v>1143</v>
      </c>
      <c r="C125" s="844"/>
    </row>
    <row r="126" spans="1:3" s="843" customFormat="1" ht="18" customHeight="1" x14ac:dyDescent="0.25">
      <c r="A126" s="848" t="s">
        <v>830</v>
      </c>
      <c r="C126" s="844"/>
    </row>
    <row r="127" spans="1:3" s="843" customFormat="1" ht="18" customHeight="1" x14ac:dyDescent="0.25">
      <c r="A127" s="848" t="s">
        <v>831</v>
      </c>
      <c r="C127" s="844"/>
    </row>
    <row r="128" spans="1:3" s="843" customFormat="1" ht="18" customHeight="1" x14ac:dyDescent="0.25">
      <c r="A128" s="848" t="s">
        <v>832</v>
      </c>
      <c r="C128" s="844"/>
    </row>
    <row r="129" spans="1:3" s="843" customFormat="1" ht="18" customHeight="1" x14ac:dyDescent="0.25">
      <c r="A129" s="848" t="s">
        <v>1144</v>
      </c>
      <c r="C129" s="844"/>
    </row>
    <row r="130" spans="1:3" s="843" customFormat="1" ht="18" customHeight="1" x14ac:dyDescent="0.25">
      <c r="A130" s="848" t="s">
        <v>1145</v>
      </c>
      <c r="C130" s="844"/>
    </row>
    <row r="131" spans="1:3" s="843" customFormat="1" ht="18" customHeight="1" x14ac:dyDescent="0.25">
      <c r="A131" s="848" t="s">
        <v>1146</v>
      </c>
      <c r="C131" s="844"/>
    </row>
    <row r="132" spans="1:3" s="843" customFormat="1" ht="9.9499999999999993" customHeight="1" x14ac:dyDescent="0.25">
      <c r="A132" s="848"/>
      <c r="C132" s="844"/>
    </row>
    <row r="133" spans="1:3" s="843" customFormat="1" ht="18" customHeight="1" x14ac:dyDescent="0.25">
      <c r="A133" s="848" t="s">
        <v>1028</v>
      </c>
      <c r="C133" s="844"/>
    </row>
    <row r="134" spans="1:3" s="843" customFormat="1" ht="18" customHeight="1" x14ac:dyDescent="0.25">
      <c r="A134" s="760" t="s">
        <v>1306</v>
      </c>
      <c r="C134" s="844"/>
    </row>
    <row r="135" spans="1:3" s="843" customFormat="1" ht="18" customHeight="1" x14ac:dyDescent="0.25">
      <c r="A135" s="2355" t="s">
        <v>1309</v>
      </c>
      <c r="C135" s="844"/>
    </row>
    <row r="136" spans="1:3" s="2040" customFormat="1" ht="18" customHeight="1" x14ac:dyDescent="0.25">
      <c r="A136" s="2355" t="s">
        <v>1402</v>
      </c>
      <c r="C136" s="2041"/>
    </row>
    <row r="137" spans="1:3" s="2040" customFormat="1" ht="18" customHeight="1" x14ac:dyDescent="0.25">
      <c r="A137" s="2355" t="s">
        <v>1403</v>
      </c>
      <c r="C137" s="2041"/>
    </row>
    <row r="138" spans="1:3" s="2040" customFormat="1" ht="18" customHeight="1" x14ac:dyDescent="0.25">
      <c r="A138" s="2355" t="s">
        <v>1314</v>
      </c>
      <c r="C138" s="2041"/>
    </row>
    <row r="139" spans="1:3" s="2040" customFormat="1" ht="18" customHeight="1" x14ac:dyDescent="0.25">
      <c r="A139" s="2355" t="s">
        <v>1307</v>
      </c>
      <c r="C139" s="2041"/>
    </row>
    <row r="140" spans="1:3" s="2040" customFormat="1" ht="18" customHeight="1" x14ac:dyDescent="0.25">
      <c r="A140" s="2355" t="s">
        <v>1308</v>
      </c>
      <c r="C140" s="2041"/>
    </row>
    <row r="141" spans="1:3" s="2040" customFormat="1" ht="18" customHeight="1" x14ac:dyDescent="0.25">
      <c r="A141" s="2355" t="s">
        <v>1404</v>
      </c>
      <c r="C141" s="2041"/>
    </row>
    <row r="142" spans="1:3" s="2040" customFormat="1" ht="18" customHeight="1" x14ac:dyDescent="0.25">
      <c r="A142" s="2355" t="s">
        <v>1405</v>
      </c>
      <c r="C142" s="2041"/>
    </row>
    <row r="143" spans="1:3" s="2040" customFormat="1" ht="18" customHeight="1" x14ac:dyDescent="0.25">
      <c r="A143" s="2355" t="s">
        <v>1406</v>
      </c>
      <c r="C143" s="2041"/>
    </row>
    <row r="144" spans="1:3" s="2040" customFormat="1" ht="18" customHeight="1" x14ac:dyDescent="0.25">
      <c r="A144" s="2355" t="s">
        <v>1407</v>
      </c>
      <c r="C144" s="2041"/>
    </row>
    <row r="145" spans="1:3" s="843" customFormat="1" ht="18" customHeight="1" x14ac:dyDescent="0.25">
      <c r="A145" s="2355" t="s">
        <v>1312</v>
      </c>
      <c r="C145" s="844"/>
    </row>
    <row r="146" spans="1:3" s="843" customFormat="1" ht="18" customHeight="1" x14ac:dyDescent="0.25">
      <c r="A146" s="2355" t="s">
        <v>1310</v>
      </c>
      <c r="C146" s="844"/>
    </row>
    <row r="147" spans="1:3" s="843" customFormat="1" ht="18" customHeight="1" x14ac:dyDescent="0.25">
      <c r="A147" s="2355" t="s">
        <v>1311</v>
      </c>
      <c r="C147" s="844"/>
    </row>
    <row r="148" spans="1:3" s="843" customFormat="1" ht="18" customHeight="1" x14ac:dyDescent="0.25">
      <c r="A148" s="848" t="s">
        <v>1313</v>
      </c>
      <c r="C148" s="844"/>
    </row>
    <row r="149" spans="1:3" s="843" customFormat="1" ht="8.1" customHeight="1" x14ac:dyDescent="0.25">
      <c r="A149" s="848"/>
      <c r="C149" s="844"/>
    </row>
    <row r="150" spans="1:3" s="843" customFormat="1" ht="18" customHeight="1" x14ac:dyDescent="0.25">
      <c r="A150" s="848" t="s">
        <v>1200</v>
      </c>
      <c r="C150" s="844"/>
    </row>
    <row r="151" spans="1:3" s="843" customFormat="1" ht="18" customHeight="1" x14ac:dyDescent="0.25">
      <c r="A151" s="848" t="s">
        <v>1029</v>
      </c>
      <c r="C151" s="844"/>
    </row>
    <row r="152" spans="1:3" s="843" customFormat="1" ht="18" customHeight="1" x14ac:dyDescent="0.25">
      <c r="A152" s="848" t="s">
        <v>833</v>
      </c>
      <c r="C152" s="844"/>
    </row>
    <row r="153" spans="1:3" s="843" customFormat="1" ht="18" customHeight="1" x14ac:dyDescent="0.25">
      <c r="A153" s="848" t="s">
        <v>333</v>
      </c>
      <c r="C153" s="844"/>
    </row>
    <row r="154" spans="1:3" s="843" customFormat="1" ht="18" customHeight="1" x14ac:dyDescent="0.25">
      <c r="A154" s="848" t="s">
        <v>334</v>
      </c>
      <c r="C154" s="844"/>
    </row>
    <row r="155" spans="1:3" s="843" customFormat="1" ht="6.75" customHeight="1" x14ac:dyDescent="0.25">
      <c r="A155" s="848"/>
      <c r="C155" s="844"/>
    </row>
    <row r="156" spans="1:3" s="843" customFormat="1" ht="18" customHeight="1" x14ac:dyDescent="0.25">
      <c r="A156" s="848" t="s">
        <v>942</v>
      </c>
      <c r="C156" s="844"/>
    </row>
    <row r="157" spans="1:3" s="843" customFormat="1" ht="18" customHeight="1" x14ac:dyDescent="0.25">
      <c r="A157" s="848" t="s">
        <v>943</v>
      </c>
      <c r="C157" s="844"/>
    </row>
    <row r="158" spans="1:3" s="843" customFormat="1" ht="6.95" customHeight="1" x14ac:dyDescent="0.25">
      <c r="A158" s="848"/>
      <c r="C158" s="844"/>
    </row>
    <row r="159" spans="1:3" s="843" customFormat="1" ht="18" customHeight="1" x14ac:dyDescent="0.25">
      <c r="A159" s="848" t="s">
        <v>944</v>
      </c>
      <c r="C159" s="844"/>
    </row>
    <row r="160" spans="1:3" s="843" customFormat="1" ht="18" customHeight="1" x14ac:dyDescent="0.25">
      <c r="A160" s="848" t="s">
        <v>834</v>
      </c>
      <c r="C160" s="844"/>
    </row>
    <row r="161" spans="1:3" s="843" customFormat="1" ht="18" customHeight="1" x14ac:dyDescent="0.25">
      <c r="A161" s="760" t="s">
        <v>1201</v>
      </c>
      <c r="C161" s="844"/>
    </row>
    <row r="162" spans="1:3" s="843" customFormat="1" ht="18" customHeight="1" x14ac:dyDescent="0.25">
      <c r="A162" s="760" t="s">
        <v>1202</v>
      </c>
      <c r="C162" s="844"/>
    </row>
    <row r="163" spans="1:3" s="843" customFormat="1" ht="18" customHeight="1" x14ac:dyDescent="0.25">
      <c r="A163" s="760" t="s">
        <v>1203</v>
      </c>
      <c r="C163" s="844"/>
    </row>
    <row r="164" spans="1:3" s="843" customFormat="1" ht="18" customHeight="1" x14ac:dyDescent="0.25">
      <c r="A164" s="760" t="s">
        <v>1204</v>
      </c>
      <c r="C164" s="844"/>
    </row>
    <row r="165" spans="1:3" s="843" customFormat="1" ht="18" customHeight="1" x14ac:dyDescent="0.25">
      <c r="A165" s="760" t="s">
        <v>1205</v>
      </c>
      <c r="C165" s="844"/>
    </row>
    <row r="166" spans="1:3" s="843" customFormat="1" ht="6.95" customHeight="1" x14ac:dyDescent="0.25">
      <c r="A166" s="848"/>
      <c r="C166" s="844"/>
    </row>
    <row r="167" spans="1:3" s="843" customFormat="1" ht="18" customHeight="1" x14ac:dyDescent="0.25">
      <c r="A167" s="848" t="s">
        <v>1147</v>
      </c>
      <c r="C167" s="844"/>
    </row>
    <row r="168" spans="1:3" s="843" customFormat="1" ht="18" customHeight="1" x14ac:dyDescent="0.25">
      <c r="A168" s="848" t="s">
        <v>612</v>
      </c>
      <c r="C168" s="844"/>
    </row>
    <row r="169" spans="1:3" s="843" customFormat="1" ht="18" customHeight="1" x14ac:dyDescent="0.25">
      <c r="A169" s="848" t="s">
        <v>1047</v>
      </c>
      <c r="C169" s="844"/>
    </row>
    <row r="170" spans="1:3" s="843" customFormat="1" ht="18" customHeight="1" x14ac:dyDescent="0.25">
      <c r="A170" s="848" t="s">
        <v>1048</v>
      </c>
      <c r="C170" s="844"/>
    </row>
    <row r="171" spans="1:3" s="843" customFormat="1" ht="6.95" customHeight="1" x14ac:dyDescent="0.25">
      <c r="A171" s="848"/>
      <c r="C171" s="844"/>
    </row>
    <row r="172" spans="1:3" s="843" customFormat="1" ht="18" customHeight="1" x14ac:dyDescent="0.25">
      <c r="A172" s="848" t="s">
        <v>1128</v>
      </c>
      <c r="C172" s="844"/>
    </row>
    <row r="173" spans="1:3" s="843" customFormat="1" ht="18" customHeight="1" x14ac:dyDescent="0.25">
      <c r="A173" s="848" t="s">
        <v>945</v>
      </c>
      <c r="C173" s="844"/>
    </row>
    <row r="174" spans="1:3" s="843" customFormat="1" ht="18" customHeight="1" x14ac:dyDescent="0.25">
      <c r="A174" s="848" t="s">
        <v>613</v>
      </c>
      <c r="C174" s="844"/>
    </row>
    <row r="175" spans="1:3" s="843" customFormat="1" ht="18" customHeight="1" x14ac:dyDescent="0.25">
      <c r="A175" s="848" t="s">
        <v>1030</v>
      </c>
      <c r="C175" s="844"/>
    </row>
    <row r="176" spans="1:3" s="843" customFormat="1" ht="18" customHeight="1" x14ac:dyDescent="0.25">
      <c r="A176" s="848" t="s">
        <v>1031</v>
      </c>
      <c r="C176" s="844"/>
    </row>
    <row r="177" spans="1:3" s="843" customFormat="1" ht="18" customHeight="1" x14ac:dyDescent="0.25">
      <c r="A177" s="848" t="s">
        <v>335</v>
      </c>
      <c r="C177" s="844"/>
    </row>
    <row r="178" spans="1:3" s="843" customFormat="1" ht="18" customHeight="1" x14ac:dyDescent="0.25">
      <c r="A178" s="848" t="s">
        <v>336</v>
      </c>
      <c r="C178" s="844"/>
    </row>
    <row r="179" spans="1:3" s="843" customFormat="1" ht="18" customHeight="1" x14ac:dyDescent="0.25">
      <c r="A179" s="848" t="s">
        <v>337</v>
      </c>
      <c r="C179" s="844"/>
    </row>
    <row r="180" spans="1:3" s="843" customFormat="1" ht="18" customHeight="1" x14ac:dyDescent="0.25">
      <c r="A180" s="848" t="s">
        <v>338</v>
      </c>
      <c r="C180" s="844"/>
    </row>
    <row r="181" spans="1:3" s="843" customFormat="1" ht="6.95" customHeight="1" x14ac:dyDescent="0.25">
      <c r="A181" s="848"/>
      <c r="C181" s="844"/>
    </row>
    <row r="182" spans="1:3" s="843" customFormat="1" ht="18" customHeight="1" x14ac:dyDescent="0.25">
      <c r="A182" s="848" t="s">
        <v>1051</v>
      </c>
      <c r="C182" s="844"/>
    </row>
    <row r="183" spans="1:3" s="843" customFormat="1" ht="18" customHeight="1" x14ac:dyDescent="0.25">
      <c r="A183" s="760" t="s">
        <v>1158</v>
      </c>
      <c r="C183" s="844"/>
    </row>
    <row r="184" spans="1:3" s="843" customFormat="1" ht="18" customHeight="1" x14ac:dyDescent="0.25">
      <c r="A184" s="760" t="s">
        <v>1316</v>
      </c>
      <c r="C184" s="844"/>
    </row>
    <row r="185" spans="1:3" s="843" customFormat="1" ht="18" customHeight="1" x14ac:dyDescent="0.25">
      <c r="A185" s="848" t="s">
        <v>1317</v>
      </c>
      <c r="C185" s="844"/>
    </row>
    <row r="186" spans="1:3" s="843" customFormat="1" ht="6.95" customHeight="1" x14ac:dyDescent="0.25">
      <c r="A186" s="848"/>
      <c r="C186" s="844"/>
    </row>
    <row r="187" spans="1:3" s="843" customFormat="1" ht="18" customHeight="1" x14ac:dyDescent="0.25">
      <c r="A187" s="848" t="s">
        <v>1052</v>
      </c>
      <c r="C187" s="844"/>
    </row>
    <row r="188" spans="1:3" s="843" customFormat="1" ht="18" customHeight="1" x14ac:dyDescent="0.25">
      <c r="A188" s="848" t="s">
        <v>1032</v>
      </c>
      <c r="C188" s="844"/>
    </row>
    <row r="189" spans="1:3" s="843" customFormat="1" ht="18" customHeight="1" x14ac:dyDescent="0.25">
      <c r="A189" s="848" t="s">
        <v>1053</v>
      </c>
      <c r="C189" s="844"/>
    </row>
    <row r="190" spans="1:3" s="843" customFormat="1" ht="18" customHeight="1" x14ac:dyDescent="0.25">
      <c r="A190" s="848" t="s">
        <v>1033</v>
      </c>
      <c r="C190" s="844"/>
    </row>
    <row r="191" spans="1:3" s="843" customFormat="1" ht="18" customHeight="1" x14ac:dyDescent="0.25">
      <c r="A191" s="848" t="s">
        <v>1034</v>
      </c>
      <c r="C191" s="844"/>
    </row>
    <row r="192" spans="1:3" s="843" customFormat="1" ht="18" customHeight="1" x14ac:dyDescent="0.25">
      <c r="A192" s="848" t="s">
        <v>1206</v>
      </c>
      <c r="C192" s="844"/>
    </row>
    <row r="193" spans="1:3" s="843" customFormat="1" ht="18" customHeight="1" x14ac:dyDescent="0.25">
      <c r="A193" s="760" t="s">
        <v>1207</v>
      </c>
      <c r="C193" s="844"/>
    </row>
    <row r="194" spans="1:3" s="843" customFormat="1" ht="18" customHeight="1" x14ac:dyDescent="0.25">
      <c r="A194" s="760" t="s">
        <v>1208</v>
      </c>
      <c r="C194" s="844"/>
    </row>
    <row r="195" spans="1:3" s="843" customFormat="1" ht="8.1" customHeight="1" x14ac:dyDescent="0.25">
      <c r="A195" s="848"/>
      <c r="C195" s="844"/>
    </row>
    <row r="196" spans="1:3" s="843" customFormat="1" ht="18" customHeight="1" x14ac:dyDescent="0.25">
      <c r="A196" s="760" t="s">
        <v>1054</v>
      </c>
      <c r="C196" s="844"/>
    </row>
    <row r="197" spans="1:3" s="843" customFormat="1" ht="18" customHeight="1" x14ac:dyDescent="0.25">
      <c r="A197" s="848" t="s">
        <v>1148</v>
      </c>
      <c r="C197" s="844"/>
    </row>
    <row r="198" spans="1:3" s="843" customFormat="1" ht="18" customHeight="1" x14ac:dyDescent="0.25">
      <c r="A198" s="848" t="s">
        <v>1209</v>
      </c>
      <c r="C198" s="844"/>
    </row>
    <row r="199" spans="1:3" s="843" customFormat="1" ht="8.1" customHeight="1" x14ac:dyDescent="0.25">
      <c r="A199" s="848"/>
      <c r="C199" s="844"/>
    </row>
    <row r="200" spans="1:3" s="2040" customFormat="1" ht="18" customHeight="1" x14ac:dyDescent="0.25">
      <c r="A200" s="760" t="s">
        <v>1210</v>
      </c>
      <c r="C200" s="2041"/>
    </row>
    <row r="201" spans="1:3" s="2040" customFormat="1" ht="18" customHeight="1" x14ac:dyDescent="0.25">
      <c r="A201" s="760" t="s">
        <v>1035</v>
      </c>
      <c r="C201" s="2041"/>
    </row>
    <row r="202" spans="1:3" s="843" customFormat="1" ht="8.1" customHeight="1" x14ac:dyDescent="0.25">
      <c r="A202" s="848"/>
      <c r="C202" s="844"/>
    </row>
    <row r="203" spans="1:3" s="843" customFormat="1" ht="18" customHeight="1" x14ac:dyDescent="0.25">
      <c r="A203" s="760" t="s">
        <v>1036</v>
      </c>
      <c r="C203" s="844"/>
    </row>
    <row r="204" spans="1:3" s="843" customFormat="1" ht="18" customHeight="1" x14ac:dyDescent="0.25">
      <c r="A204" s="760" t="s">
        <v>835</v>
      </c>
      <c r="C204" s="844"/>
    </row>
    <row r="205" spans="1:3" s="843" customFormat="1" ht="18" customHeight="1" x14ac:dyDescent="0.25">
      <c r="A205" s="760" t="s">
        <v>473</v>
      </c>
      <c r="C205" s="844"/>
    </row>
    <row r="206" spans="1:3" s="843" customFormat="1" ht="18" customHeight="1" x14ac:dyDescent="0.25">
      <c r="A206" s="760" t="s">
        <v>474</v>
      </c>
      <c r="C206" s="844"/>
    </row>
    <row r="207" spans="1:3" s="843" customFormat="1" ht="18" customHeight="1" x14ac:dyDescent="0.25">
      <c r="A207" s="760" t="s">
        <v>1315</v>
      </c>
      <c r="C207" s="844"/>
    </row>
    <row r="208" spans="1:3" s="843" customFormat="1" ht="18" customHeight="1" x14ac:dyDescent="0.25">
      <c r="A208" s="760" t="s">
        <v>475</v>
      </c>
      <c r="C208" s="844"/>
    </row>
    <row r="209" spans="1:3" s="843" customFormat="1" ht="8.1" customHeight="1" thickBot="1" x14ac:dyDescent="0.3">
      <c r="A209" s="761"/>
      <c r="C209" s="844"/>
    </row>
    <row r="210" spans="1:3" s="843" customFormat="1" ht="18" customHeight="1" thickBot="1" x14ac:dyDescent="0.3">
      <c r="A210" s="846"/>
      <c r="C210" s="844"/>
    </row>
    <row r="211" spans="1:3" s="843" customFormat="1" ht="20.100000000000001" customHeight="1" thickBot="1" x14ac:dyDescent="0.3">
      <c r="A211" s="853" t="s">
        <v>339</v>
      </c>
      <c r="C211" s="844"/>
    </row>
    <row r="212" spans="1:3" s="843" customFormat="1" ht="15" customHeight="1" thickBot="1" x14ac:dyDescent="0.3">
      <c r="A212" s="846"/>
      <c r="C212" s="844"/>
    </row>
    <row r="213" spans="1:3" s="843" customFormat="1" ht="18" customHeight="1" thickBot="1" x14ac:dyDescent="0.3">
      <c r="A213" s="862" t="s">
        <v>340</v>
      </c>
      <c r="C213" s="844"/>
    </row>
    <row r="214" spans="1:3" s="843" customFormat="1" ht="15" customHeight="1" thickBot="1" x14ac:dyDescent="0.3">
      <c r="A214" s="846"/>
      <c r="C214" s="844"/>
    </row>
    <row r="215" spans="1:3" s="843" customFormat="1" ht="8.1" customHeight="1" x14ac:dyDescent="0.25">
      <c r="A215" s="763"/>
      <c r="C215" s="844"/>
    </row>
    <row r="216" spans="1:3" s="843" customFormat="1" ht="18" customHeight="1" x14ac:dyDescent="0.25">
      <c r="A216" s="760" t="s">
        <v>836</v>
      </c>
      <c r="C216" s="844"/>
    </row>
    <row r="217" spans="1:3" s="843" customFormat="1" ht="18" customHeight="1" x14ac:dyDescent="0.25">
      <c r="A217" s="760" t="s">
        <v>1089</v>
      </c>
      <c r="C217" s="844"/>
    </row>
    <row r="218" spans="1:3" s="843" customFormat="1" ht="18" customHeight="1" x14ac:dyDescent="0.25">
      <c r="A218" s="760" t="s">
        <v>1090</v>
      </c>
      <c r="C218" s="844"/>
    </row>
    <row r="219" spans="1:3" s="843" customFormat="1" ht="18" customHeight="1" x14ac:dyDescent="0.25">
      <c r="A219" s="760" t="s">
        <v>1091</v>
      </c>
      <c r="C219" s="844"/>
    </row>
    <row r="220" spans="1:3" s="843" customFormat="1" ht="18" customHeight="1" x14ac:dyDescent="0.25">
      <c r="A220" s="760" t="s">
        <v>1092</v>
      </c>
      <c r="C220" s="844"/>
    </row>
    <row r="221" spans="1:3" s="843" customFormat="1" ht="18" customHeight="1" x14ac:dyDescent="0.25">
      <c r="A221" s="760" t="s">
        <v>476</v>
      </c>
      <c r="C221" s="844"/>
    </row>
    <row r="222" spans="1:3" s="843" customFormat="1" ht="8.1" customHeight="1" x14ac:dyDescent="0.25">
      <c r="A222" s="760"/>
      <c r="C222" s="844"/>
    </row>
    <row r="223" spans="1:3" s="843" customFormat="1" ht="18" customHeight="1" x14ac:dyDescent="0.25">
      <c r="A223" s="760" t="s">
        <v>837</v>
      </c>
      <c r="C223" s="844"/>
    </row>
    <row r="224" spans="1:3" s="843" customFormat="1" ht="18" customHeight="1" x14ac:dyDescent="0.25">
      <c r="A224" s="760" t="s">
        <v>1318</v>
      </c>
      <c r="C224" s="844"/>
    </row>
    <row r="225" spans="1:3" s="843" customFormat="1" ht="18" customHeight="1" x14ac:dyDescent="0.25">
      <c r="A225" s="760" t="s">
        <v>1319</v>
      </c>
      <c r="C225" s="844"/>
    </row>
    <row r="226" spans="1:3" s="843" customFormat="1" ht="18" customHeight="1" x14ac:dyDescent="0.25">
      <c r="A226" s="760" t="s">
        <v>1320</v>
      </c>
      <c r="C226" s="844"/>
    </row>
    <row r="227" spans="1:3" s="843" customFormat="1" ht="8.1" customHeight="1" x14ac:dyDescent="0.25">
      <c r="A227" s="760"/>
      <c r="C227" s="844"/>
    </row>
    <row r="228" spans="1:3" s="843" customFormat="1" ht="18" customHeight="1" x14ac:dyDescent="0.25">
      <c r="A228" s="760" t="s">
        <v>1321</v>
      </c>
      <c r="C228" s="844"/>
    </row>
    <row r="229" spans="1:3" s="843" customFormat="1" ht="18" customHeight="1" x14ac:dyDescent="0.25">
      <c r="A229" s="760" t="s">
        <v>1322</v>
      </c>
      <c r="C229" s="844"/>
    </row>
    <row r="230" spans="1:3" s="843" customFormat="1" ht="18" customHeight="1" x14ac:dyDescent="0.25">
      <c r="A230" s="760" t="s">
        <v>614</v>
      </c>
      <c r="C230" s="844"/>
    </row>
    <row r="231" spans="1:3" s="843" customFormat="1" ht="8.1" customHeight="1" x14ac:dyDescent="0.25">
      <c r="A231" s="760"/>
      <c r="C231" s="844"/>
    </row>
    <row r="232" spans="1:3" s="843" customFormat="1" ht="18" customHeight="1" x14ac:dyDescent="0.25">
      <c r="A232" s="760" t="s">
        <v>1037</v>
      </c>
      <c r="C232" s="844"/>
    </row>
    <row r="233" spans="1:3" s="843" customFormat="1" ht="18" customHeight="1" x14ac:dyDescent="0.25">
      <c r="A233" s="760" t="s">
        <v>1038</v>
      </c>
      <c r="C233" s="844"/>
    </row>
    <row r="234" spans="1:3" s="843" customFormat="1" ht="18" customHeight="1" x14ac:dyDescent="0.25">
      <c r="A234" s="760" t="s">
        <v>1039</v>
      </c>
      <c r="C234" s="844"/>
    </row>
    <row r="235" spans="1:3" s="843" customFormat="1" ht="8.1" customHeight="1" thickBot="1" x14ac:dyDescent="0.3">
      <c r="A235" s="761"/>
      <c r="C235" s="844"/>
    </row>
    <row r="236" spans="1:3" s="843" customFormat="1" ht="9.9499999999999993" customHeight="1" thickBot="1" x14ac:dyDescent="0.3">
      <c r="A236" s="2218"/>
      <c r="C236" s="844"/>
    </row>
    <row r="237" spans="1:3" s="843" customFormat="1" ht="20.100000000000001" customHeight="1" thickBot="1" x14ac:dyDescent="0.3">
      <c r="A237" s="2219" t="s">
        <v>477</v>
      </c>
      <c r="C237" s="844"/>
    </row>
    <row r="238" spans="1:3" ht="9.9499999999999993" customHeight="1" thickBot="1" x14ac:dyDescent="0.3">
      <c r="A238" s="2218"/>
    </row>
    <row r="239" spans="1:3" ht="8.1" customHeight="1" x14ac:dyDescent="0.25">
      <c r="A239" s="2220"/>
    </row>
    <row r="240" spans="1:3" ht="15" customHeight="1" x14ac:dyDescent="0.25">
      <c r="A240" s="760" t="s">
        <v>1211</v>
      </c>
    </row>
    <row r="241" spans="1:3" ht="18" customHeight="1" x14ac:dyDescent="0.25">
      <c r="A241" s="760" t="s">
        <v>838</v>
      </c>
    </row>
    <row r="242" spans="1:3" s="843" customFormat="1" ht="18" customHeight="1" x14ac:dyDescent="0.25">
      <c r="A242" s="760" t="s">
        <v>839</v>
      </c>
      <c r="C242" s="844"/>
    </row>
    <row r="243" spans="1:3" s="843" customFormat="1" ht="8.1" customHeight="1" x14ac:dyDescent="0.25">
      <c r="A243" s="760"/>
      <c r="C243" s="844"/>
    </row>
    <row r="244" spans="1:3" s="843" customFormat="1" ht="18" customHeight="1" x14ac:dyDescent="0.25">
      <c r="A244" s="760" t="s">
        <v>1212</v>
      </c>
      <c r="C244" s="844"/>
    </row>
    <row r="245" spans="1:3" s="843" customFormat="1" ht="18" customHeight="1" x14ac:dyDescent="0.25">
      <c r="A245" s="760" t="s">
        <v>930</v>
      </c>
      <c r="C245" s="844"/>
    </row>
    <row r="246" spans="1:3" s="843" customFormat="1" ht="18" customHeight="1" x14ac:dyDescent="0.25">
      <c r="A246" s="760" t="s">
        <v>931</v>
      </c>
      <c r="C246" s="844"/>
    </row>
    <row r="247" spans="1:3" s="843" customFormat="1" ht="18" customHeight="1" x14ac:dyDescent="0.25">
      <c r="A247" s="2221" t="s">
        <v>932</v>
      </c>
      <c r="C247" s="844"/>
    </row>
    <row r="248" spans="1:3" s="843" customFormat="1" ht="18" customHeight="1" x14ac:dyDescent="0.25">
      <c r="A248" s="2221" t="s">
        <v>933</v>
      </c>
      <c r="C248" s="844"/>
    </row>
    <row r="249" spans="1:3" s="843" customFormat="1" ht="18" customHeight="1" x14ac:dyDescent="0.25">
      <c r="A249" s="2221" t="s">
        <v>934</v>
      </c>
      <c r="C249" s="844"/>
    </row>
    <row r="250" spans="1:3" s="843" customFormat="1" ht="8.1" customHeight="1" x14ac:dyDescent="0.25">
      <c r="A250" s="760"/>
      <c r="C250" s="844"/>
    </row>
    <row r="251" spans="1:3" s="843" customFormat="1" ht="18" customHeight="1" x14ac:dyDescent="0.25">
      <c r="A251" s="760" t="s">
        <v>1213</v>
      </c>
      <c r="C251" s="844"/>
    </row>
    <row r="252" spans="1:3" s="843" customFormat="1" ht="18" customHeight="1" x14ac:dyDescent="0.25">
      <c r="A252" s="760" t="s">
        <v>899</v>
      </c>
      <c r="C252" s="844"/>
    </row>
    <row r="253" spans="1:3" s="843" customFormat="1" ht="8.1" customHeight="1" x14ac:dyDescent="0.25">
      <c r="A253" s="760"/>
      <c r="C253" s="844"/>
    </row>
    <row r="254" spans="1:3" s="843" customFormat="1" ht="18" customHeight="1" x14ac:dyDescent="0.25">
      <c r="A254" s="760" t="s">
        <v>1214</v>
      </c>
      <c r="C254" s="844"/>
    </row>
    <row r="255" spans="1:3" s="843" customFormat="1" ht="18" customHeight="1" x14ac:dyDescent="0.25">
      <c r="A255" s="760" t="s">
        <v>1215</v>
      </c>
      <c r="C255" s="844"/>
    </row>
    <row r="256" spans="1:3" s="843" customFormat="1" ht="18" customHeight="1" x14ac:dyDescent="0.25">
      <c r="A256" s="760" t="s">
        <v>1216</v>
      </c>
      <c r="C256" s="844"/>
    </row>
    <row r="257" spans="1:3" s="843" customFormat="1" ht="18" customHeight="1" x14ac:dyDescent="0.25">
      <c r="A257" s="760" t="s">
        <v>1217</v>
      </c>
      <c r="C257" s="844"/>
    </row>
    <row r="258" spans="1:3" s="843" customFormat="1" ht="9.9499999999999993" customHeight="1" x14ac:dyDescent="0.25">
      <c r="A258" s="760"/>
      <c r="C258" s="844"/>
    </row>
    <row r="259" spans="1:3" s="843" customFormat="1" ht="18" customHeight="1" x14ac:dyDescent="0.25">
      <c r="A259" s="760" t="s">
        <v>1218</v>
      </c>
      <c r="C259" s="844"/>
    </row>
    <row r="260" spans="1:3" s="843" customFormat="1" ht="9.9499999999999993" customHeight="1" x14ac:dyDescent="0.25">
      <c r="A260" s="760"/>
      <c r="C260" s="844"/>
    </row>
    <row r="261" spans="1:3" s="843" customFormat="1" ht="18" customHeight="1" x14ac:dyDescent="0.25">
      <c r="A261" s="2222" t="s">
        <v>1219</v>
      </c>
      <c r="C261" s="844"/>
    </row>
    <row r="262" spans="1:3" s="843" customFormat="1" ht="9.9499999999999993" customHeight="1" x14ac:dyDescent="0.25">
      <c r="A262" s="760"/>
      <c r="C262" s="844"/>
    </row>
    <row r="263" spans="1:3" s="843" customFormat="1" ht="14.1" customHeight="1" x14ac:dyDescent="0.25">
      <c r="A263" s="760" t="s">
        <v>1220</v>
      </c>
      <c r="C263" s="844"/>
    </row>
    <row r="264" spans="1:3" s="843" customFormat="1" ht="18" customHeight="1" x14ac:dyDescent="0.25">
      <c r="A264" s="760" t="s">
        <v>840</v>
      </c>
      <c r="C264" s="844"/>
    </row>
    <row r="265" spans="1:3" s="843" customFormat="1" ht="18" customHeight="1" x14ac:dyDescent="0.25">
      <c r="A265" s="760" t="s">
        <v>841</v>
      </c>
      <c r="C265" s="844"/>
    </row>
    <row r="266" spans="1:3" s="843" customFormat="1" ht="18" customHeight="1" x14ac:dyDescent="0.25">
      <c r="A266" s="760" t="s">
        <v>842</v>
      </c>
      <c r="C266" s="844"/>
    </row>
    <row r="267" spans="1:3" s="843" customFormat="1" ht="18" customHeight="1" x14ac:dyDescent="0.25">
      <c r="A267" s="760" t="s">
        <v>844</v>
      </c>
      <c r="C267" s="844"/>
    </row>
    <row r="268" spans="1:3" s="843" customFormat="1" ht="18" customHeight="1" x14ac:dyDescent="0.25">
      <c r="A268" s="760"/>
      <c r="C268" s="844"/>
    </row>
    <row r="269" spans="1:3" s="843" customFormat="1" ht="18" customHeight="1" x14ac:dyDescent="0.25">
      <c r="A269" s="760" t="s">
        <v>1221</v>
      </c>
      <c r="C269" s="844"/>
    </row>
    <row r="270" spans="1:3" s="843" customFormat="1" ht="18" customHeight="1" x14ac:dyDescent="0.25">
      <c r="A270" s="760" t="s">
        <v>1222</v>
      </c>
      <c r="C270" s="844"/>
    </row>
    <row r="271" spans="1:3" s="843" customFormat="1" ht="18" customHeight="1" x14ac:dyDescent="0.25">
      <c r="A271" s="760" t="s">
        <v>1223</v>
      </c>
      <c r="C271" s="844"/>
    </row>
    <row r="272" spans="1:3" s="843" customFormat="1" ht="18" customHeight="1" x14ac:dyDescent="0.25">
      <c r="A272" s="760" t="s">
        <v>843</v>
      </c>
      <c r="C272" s="844"/>
    </row>
    <row r="273" spans="1:3" s="843" customFormat="1" ht="9.9499999999999993" customHeight="1" x14ac:dyDescent="0.25">
      <c r="A273" s="760"/>
      <c r="C273" s="844"/>
    </row>
    <row r="274" spans="1:3" s="843" customFormat="1" ht="18" customHeight="1" x14ac:dyDescent="0.25">
      <c r="A274" s="760" t="s">
        <v>1224</v>
      </c>
      <c r="C274" s="844"/>
    </row>
    <row r="275" spans="1:3" s="843" customFormat="1" ht="18" customHeight="1" x14ac:dyDescent="0.25">
      <c r="A275" s="760" t="s">
        <v>846</v>
      </c>
      <c r="C275" s="844"/>
    </row>
    <row r="276" spans="1:3" s="843" customFormat="1" ht="18" customHeight="1" x14ac:dyDescent="0.25">
      <c r="A276" s="760" t="s">
        <v>847</v>
      </c>
      <c r="C276" s="844"/>
    </row>
    <row r="277" spans="1:3" s="843" customFormat="1" ht="18" customHeight="1" x14ac:dyDescent="0.25">
      <c r="A277" s="760" t="s">
        <v>1225</v>
      </c>
      <c r="C277" s="844"/>
    </row>
    <row r="278" spans="1:3" s="843" customFormat="1" ht="18" customHeight="1" x14ac:dyDescent="0.25">
      <c r="A278" s="760" t="s">
        <v>1226</v>
      </c>
      <c r="C278" s="844"/>
    </row>
    <row r="279" spans="1:3" s="843" customFormat="1" ht="18" customHeight="1" x14ac:dyDescent="0.25">
      <c r="A279" s="760" t="s">
        <v>845</v>
      </c>
      <c r="C279" s="844"/>
    </row>
    <row r="280" spans="1:3" s="843" customFormat="1" ht="18" customHeight="1" x14ac:dyDescent="0.25">
      <c r="A280" s="760" t="s">
        <v>848</v>
      </c>
      <c r="C280" s="844"/>
    </row>
    <row r="281" spans="1:3" s="843" customFormat="1" ht="18" customHeight="1" x14ac:dyDescent="0.25">
      <c r="A281" s="760" t="s">
        <v>849</v>
      </c>
      <c r="C281" s="844"/>
    </row>
    <row r="282" spans="1:3" s="843" customFormat="1" ht="9.9499999999999993" customHeight="1" x14ac:dyDescent="0.25">
      <c r="A282" s="760"/>
      <c r="C282" s="844"/>
    </row>
    <row r="283" spans="1:3" s="843" customFormat="1" ht="18" customHeight="1" x14ac:dyDescent="0.25">
      <c r="A283" s="760" t="s">
        <v>1227</v>
      </c>
      <c r="C283" s="844"/>
    </row>
    <row r="284" spans="1:3" s="843" customFormat="1" ht="18" customHeight="1" x14ac:dyDescent="0.25">
      <c r="A284" s="760" t="s">
        <v>1228</v>
      </c>
      <c r="C284" s="844"/>
    </row>
    <row r="285" spans="1:3" s="843" customFormat="1" ht="18" customHeight="1" x14ac:dyDescent="0.25">
      <c r="A285" s="760" t="s">
        <v>1323</v>
      </c>
      <c r="C285" s="844"/>
    </row>
    <row r="286" spans="1:3" s="843" customFormat="1" ht="18" customHeight="1" x14ac:dyDescent="0.25">
      <c r="A286" s="2039" t="s">
        <v>1101</v>
      </c>
      <c r="C286" s="844"/>
    </row>
    <row r="287" spans="1:3" s="843" customFormat="1" ht="18" customHeight="1" x14ac:dyDescent="0.25">
      <c r="A287" s="2039" t="s">
        <v>1102</v>
      </c>
      <c r="C287" s="844"/>
    </row>
    <row r="288" spans="1:3" s="843" customFormat="1" ht="9.9499999999999993" customHeight="1" x14ac:dyDescent="0.25">
      <c r="A288" s="760"/>
      <c r="C288" s="844"/>
    </row>
    <row r="289" spans="1:3" s="843" customFormat="1" ht="18" customHeight="1" x14ac:dyDescent="0.25">
      <c r="A289" s="760" t="s">
        <v>1229</v>
      </c>
      <c r="C289" s="844"/>
    </row>
    <row r="290" spans="1:3" s="843" customFormat="1" ht="18" customHeight="1" x14ac:dyDescent="0.25">
      <c r="A290" s="760" t="s">
        <v>850</v>
      </c>
      <c r="C290" s="844"/>
    </row>
    <row r="291" spans="1:3" s="843" customFormat="1" ht="18" customHeight="1" x14ac:dyDescent="0.25">
      <c r="A291" s="760" t="s">
        <v>1325</v>
      </c>
      <c r="C291" s="844"/>
    </row>
    <row r="292" spans="1:3" s="843" customFormat="1" ht="18" customHeight="1" x14ac:dyDescent="0.25">
      <c r="A292" s="760" t="s">
        <v>1324</v>
      </c>
      <c r="C292" s="844"/>
    </row>
    <row r="293" spans="1:3" s="843" customFormat="1" ht="18" customHeight="1" x14ac:dyDescent="0.25">
      <c r="A293" s="760" t="s">
        <v>851</v>
      </c>
      <c r="C293" s="844"/>
    </row>
    <row r="294" spans="1:3" s="843" customFormat="1" ht="18" customHeight="1" x14ac:dyDescent="0.25">
      <c r="A294" s="760" t="s">
        <v>1040</v>
      </c>
      <c r="C294" s="844"/>
    </row>
    <row r="295" spans="1:3" s="843" customFormat="1" ht="18" customHeight="1" x14ac:dyDescent="0.25">
      <c r="A295" s="760" t="s">
        <v>852</v>
      </c>
      <c r="C295" s="844"/>
    </row>
    <row r="296" spans="1:3" s="843" customFormat="1" ht="18" customHeight="1" x14ac:dyDescent="0.25">
      <c r="A296" s="760" t="s">
        <v>1326</v>
      </c>
      <c r="C296" s="844"/>
    </row>
    <row r="297" spans="1:3" s="843" customFormat="1" ht="18" customHeight="1" x14ac:dyDescent="0.25">
      <c r="A297" s="760" t="s">
        <v>1327</v>
      </c>
      <c r="C297" s="844"/>
    </row>
    <row r="298" spans="1:3" s="843" customFormat="1" ht="18" customHeight="1" x14ac:dyDescent="0.25">
      <c r="A298" s="760" t="s">
        <v>853</v>
      </c>
      <c r="C298" s="844"/>
    </row>
    <row r="299" spans="1:3" s="843" customFormat="1" ht="18" customHeight="1" x14ac:dyDescent="0.25">
      <c r="A299" s="760" t="s">
        <v>854</v>
      </c>
      <c r="C299" s="844"/>
    </row>
    <row r="300" spans="1:3" s="843" customFormat="1" ht="18" customHeight="1" x14ac:dyDescent="0.25">
      <c r="A300" s="760" t="s">
        <v>1168</v>
      </c>
      <c r="C300" s="844"/>
    </row>
    <row r="301" spans="1:3" s="843" customFormat="1" ht="8.1" customHeight="1" x14ac:dyDescent="0.25">
      <c r="A301" s="760"/>
      <c r="C301" s="844"/>
    </row>
    <row r="302" spans="1:3" s="843" customFormat="1" ht="18" customHeight="1" x14ac:dyDescent="0.25">
      <c r="A302" s="760" t="s">
        <v>1328</v>
      </c>
      <c r="C302" s="844"/>
    </row>
    <row r="303" spans="1:3" s="843" customFormat="1" ht="18" customHeight="1" x14ac:dyDescent="0.25">
      <c r="A303" s="760" t="s">
        <v>1330</v>
      </c>
      <c r="C303" s="844"/>
    </row>
    <row r="304" spans="1:3" s="843" customFormat="1" ht="18" customHeight="1" x14ac:dyDescent="0.25">
      <c r="A304" s="760" t="s">
        <v>1329</v>
      </c>
      <c r="C304" s="844"/>
    </row>
    <row r="305" spans="1:3" s="843" customFormat="1" ht="18" customHeight="1" x14ac:dyDescent="0.25">
      <c r="A305" s="760" t="s">
        <v>1332</v>
      </c>
      <c r="C305" s="844"/>
    </row>
    <row r="306" spans="1:3" s="843" customFormat="1" ht="18" customHeight="1" x14ac:dyDescent="0.25">
      <c r="A306" s="760" t="s">
        <v>1331</v>
      </c>
      <c r="C306" s="844"/>
    </row>
    <row r="307" spans="1:3" s="843" customFormat="1" ht="18" customHeight="1" x14ac:dyDescent="0.25">
      <c r="A307" s="760" t="s">
        <v>1333</v>
      </c>
      <c r="C307" s="844"/>
    </row>
    <row r="308" spans="1:3" s="843" customFormat="1" ht="18" customHeight="1" x14ac:dyDescent="0.25">
      <c r="A308" s="760" t="s">
        <v>1334</v>
      </c>
      <c r="C308" s="844"/>
    </row>
    <row r="309" spans="1:3" s="843" customFormat="1" ht="18" customHeight="1" x14ac:dyDescent="0.25">
      <c r="A309" s="760" t="s">
        <v>1335</v>
      </c>
      <c r="C309" s="844"/>
    </row>
    <row r="310" spans="1:3" s="843" customFormat="1" ht="8.1" customHeight="1" x14ac:dyDescent="0.25">
      <c r="A310" s="760"/>
      <c r="C310" s="844"/>
    </row>
    <row r="311" spans="1:3" s="843" customFormat="1" ht="18" customHeight="1" x14ac:dyDescent="0.25">
      <c r="A311" s="760" t="s">
        <v>1336</v>
      </c>
      <c r="C311" s="844"/>
    </row>
    <row r="312" spans="1:3" s="843" customFormat="1" ht="18" customHeight="1" x14ac:dyDescent="0.25">
      <c r="A312" s="760" t="s">
        <v>1337</v>
      </c>
      <c r="C312" s="844"/>
    </row>
    <row r="313" spans="1:3" s="843" customFormat="1" ht="18" customHeight="1" x14ac:dyDescent="0.25">
      <c r="A313" s="760" t="s">
        <v>1338</v>
      </c>
      <c r="C313" s="844"/>
    </row>
    <row r="314" spans="1:3" s="843" customFormat="1" ht="18" customHeight="1" x14ac:dyDescent="0.25">
      <c r="A314" s="760" t="s">
        <v>1339</v>
      </c>
      <c r="C314" s="844"/>
    </row>
    <row r="315" spans="1:3" s="843" customFormat="1" ht="18" customHeight="1" x14ac:dyDescent="0.25">
      <c r="A315" s="760" t="s">
        <v>855</v>
      </c>
      <c r="C315" s="844"/>
    </row>
    <row r="316" spans="1:3" s="843" customFormat="1" ht="8.1" customHeight="1" x14ac:dyDescent="0.25">
      <c r="A316" s="760"/>
      <c r="C316" s="844"/>
    </row>
    <row r="317" spans="1:3" s="843" customFormat="1" ht="18" customHeight="1" x14ac:dyDescent="0.25">
      <c r="A317" s="760" t="s">
        <v>1230</v>
      </c>
      <c r="C317" s="844"/>
    </row>
    <row r="318" spans="1:3" s="843" customFormat="1" ht="18" customHeight="1" x14ac:dyDescent="0.25">
      <c r="A318" s="760" t="s">
        <v>856</v>
      </c>
      <c r="C318" s="844"/>
    </row>
    <row r="319" spans="1:3" s="843" customFormat="1" ht="18" customHeight="1" x14ac:dyDescent="0.25">
      <c r="A319" s="760" t="s">
        <v>1231</v>
      </c>
      <c r="C319" s="844"/>
    </row>
    <row r="320" spans="1:3" s="843" customFormat="1" ht="18" customHeight="1" x14ac:dyDescent="0.25">
      <c r="A320" s="760" t="s">
        <v>857</v>
      </c>
      <c r="C320" s="844"/>
    </row>
    <row r="321" spans="1:3" s="843" customFormat="1" ht="18" customHeight="1" x14ac:dyDescent="0.25">
      <c r="A321" s="760" t="s">
        <v>858</v>
      </c>
      <c r="C321" s="844"/>
    </row>
    <row r="322" spans="1:3" s="843" customFormat="1" ht="8.1" customHeight="1" x14ac:dyDescent="0.25">
      <c r="A322" s="760"/>
      <c r="C322" s="844"/>
    </row>
    <row r="323" spans="1:3" s="843" customFormat="1" ht="18" customHeight="1" x14ac:dyDescent="0.25">
      <c r="A323" s="760" t="s">
        <v>1232</v>
      </c>
      <c r="C323" s="844"/>
    </row>
    <row r="324" spans="1:3" s="843" customFormat="1" ht="18" customHeight="1" x14ac:dyDescent="0.25">
      <c r="A324" s="760" t="s">
        <v>859</v>
      </c>
      <c r="C324" s="844"/>
    </row>
    <row r="325" spans="1:3" s="843" customFormat="1" ht="18" customHeight="1" x14ac:dyDescent="0.25">
      <c r="A325" s="2039" t="s">
        <v>1340</v>
      </c>
      <c r="C325" s="844"/>
    </row>
    <row r="326" spans="1:3" s="843" customFormat="1" ht="18" customHeight="1" x14ac:dyDescent="0.25">
      <c r="A326" s="2039" t="s">
        <v>1060</v>
      </c>
      <c r="C326" s="844"/>
    </row>
    <row r="327" spans="1:3" s="843" customFormat="1" ht="18" customHeight="1" x14ac:dyDescent="0.25">
      <c r="A327" s="760" t="s">
        <v>860</v>
      </c>
      <c r="C327" s="844"/>
    </row>
    <row r="328" spans="1:3" s="843" customFormat="1" ht="8.1" customHeight="1" x14ac:dyDescent="0.25">
      <c r="A328" s="760"/>
      <c r="C328" s="844"/>
    </row>
    <row r="329" spans="1:3" s="843" customFormat="1" ht="18" customHeight="1" x14ac:dyDescent="0.25">
      <c r="A329" s="760" t="s">
        <v>1233</v>
      </c>
      <c r="C329" s="844"/>
    </row>
    <row r="330" spans="1:3" s="843" customFormat="1" ht="18" customHeight="1" x14ac:dyDescent="0.25">
      <c r="A330" s="760" t="s">
        <v>861</v>
      </c>
      <c r="C330" s="844"/>
    </row>
    <row r="331" spans="1:3" s="843" customFormat="1" ht="18" customHeight="1" x14ac:dyDescent="0.25">
      <c r="A331" s="2039" t="s">
        <v>1341</v>
      </c>
      <c r="C331" s="844"/>
    </row>
    <row r="332" spans="1:3" s="843" customFormat="1" ht="18" customHeight="1" x14ac:dyDescent="0.25">
      <c r="A332" s="2039" t="s">
        <v>1061</v>
      </c>
      <c r="C332" s="844"/>
    </row>
    <row r="333" spans="1:3" s="843" customFormat="1" ht="18" customHeight="1" x14ac:dyDescent="0.25">
      <c r="A333" s="2039" t="s">
        <v>862</v>
      </c>
      <c r="C333" s="844"/>
    </row>
    <row r="334" spans="1:3" s="843" customFormat="1" ht="8.1" customHeight="1" x14ac:dyDescent="0.25">
      <c r="A334" s="760"/>
      <c r="C334" s="844"/>
    </row>
    <row r="335" spans="1:3" s="843" customFormat="1" ht="18" customHeight="1" x14ac:dyDescent="0.25">
      <c r="A335" s="760" t="s">
        <v>1234</v>
      </c>
      <c r="C335" s="844"/>
    </row>
    <row r="336" spans="1:3" s="843" customFormat="1" ht="18" customHeight="1" x14ac:dyDescent="0.25">
      <c r="A336" s="760" t="s">
        <v>1235</v>
      </c>
      <c r="C336" s="844"/>
    </row>
    <row r="337" spans="1:3" s="843" customFormat="1" ht="18" customHeight="1" x14ac:dyDescent="0.25">
      <c r="A337" s="760" t="s">
        <v>863</v>
      </c>
      <c r="C337" s="844"/>
    </row>
    <row r="338" spans="1:3" s="843" customFormat="1" ht="18" customHeight="1" x14ac:dyDescent="0.25">
      <c r="A338" s="760" t="s">
        <v>1236</v>
      </c>
      <c r="C338" s="844"/>
    </row>
    <row r="339" spans="1:3" s="843" customFormat="1" ht="8.1" customHeight="1" x14ac:dyDescent="0.25">
      <c r="A339" s="2223"/>
      <c r="C339" s="844"/>
    </row>
    <row r="340" spans="1:3" s="2040" customFormat="1" ht="18" customHeight="1" x14ac:dyDescent="0.25">
      <c r="A340" s="2039" t="s">
        <v>1164</v>
      </c>
      <c r="C340" s="2041"/>
    </row>
    <row r="341" spans="1:3" s="2040" customFormat="1" ht="18" customHeight="1" x14ac:dyDescent="0.25">
      <c r="A341" s="2039" t="s">
        <v>1055</v>
      </c>
      <c r="C341" s="2041"/>
    </row>
    <row r="342" spans="1:3" s="2040" customFormat="1" ht="18" customHeight="1" x14ac:dyDescent="0.25">
      <c r="A342" s="2039" t="s">
        <v>1237</v>
      </c>
      <c r="C342" s="2041"/>
    </row>
    <row r="343" spans="1:3" s="2040" customFormat="1" ht="18" customHeight="1" x14ac:dyDescent="0.25">
      <c r="A343" s="2039" t="s">
        <v>1342</v>
      </c>
      <c r="C343" s="2041"/>
    </row>
    <row r="344" spans="1:3" s="2040" customFormat="1" ht="18" customHeight="1" x14ac:dyDescent="0.25">
      <c r="A344" s="2039" t="s">
        <v>1343</v>
      </c>
      <c r="C344" s="2041"/>
    </row>
    <row r="345" spans="1:3" s="2040" customFormat="1" ht="18" customHeight="1" x14ac:dyDescent="0.25">
      <c r="A345" s="2039" t="s">
        <v>1238</v>
      </c>
      <c r="C345" s="2041"/>
    </row>
    <row r="346" spans="1:3" s="2040" customFormat="1" ht="8.1" customHeight="1" x14ac:dyDescent="0.25">
      <c r="A346" s="2039"/>
      <c r="C346" s="2041"/>
    </row>
    <row r="347" spans="1:3" s="2040" customFormat="1" ht="18" customHeight="1" x14ac:dyDescent="0.25">
      <c r="A347" s="2356" t="s">
        <v>1344</v>
      </c>
      <c r="C347" s="2041"/>
    </row>
    <row r="348" spans="1:3" s="2040" customFormat="1" ht="18" customHeight="1" x14ac:dyDescent="0.25">
      <c r="A348" s="2039" t="s">
        <v>1352</v>
      </c>
      <c r="C348" s="2041"/>
    </row>
    <row r="349" spans="1:3" s="2040" customFormat="1" ht="18" customHeight="1" x14ac:dyDescent="0.25">
      <c r="A349" s="2039" t="s">
        <v>1345</v>
      </c>
      <c r="C349" s="2041"/>
    </row>
    <row r="350" spans="1:3" s="2040" customFormat="1" ht="18" customHeight="1" x14ac:dyDescent="0.25">
      <c r="A350" s="2039" t="s">
        <v>1347</v>
      </c>
      <c r="C350" s="2041"/>
    </row>
    <row r="351" spans="1:3" s="2040" customFormat="1" ht="18" customHeight="1" x14ac:dyDescent="0.25">
      <c r="A351" s="2039" t="s">
        <v>1346</v>
      </c>
      <c r="C351" s="2041"/>
    </row>
    <row r="352" spans="1:3" s="2040" customFormat="1" ht="18" customHeight="1" x14ac:dyDescent="0.25">
      <c r="A352" s="2039" t="s">
        <v>1348</v>
      </c>
      <c r="C352" s="2041"/>
    </row>
    <row r="353" spans="1:3" s="2040" customFormat="1" ht="18" customHeight="1" x14ac:dyDescent="0.25">
      <c r="A353" s="2039" t="s">
        <v>1349</v>
      </c>
      <c r="C353" s="2041"/>
    </row>
    <row r="354" spans="1:3" s="2040" customFormat="1" ht="18" customHeight="1" x14ac:dyDescent="0.25">
      <c r="A354" s="2039" t="s">
        <v>1350</v>
      </c>
      <c r="C354" s="2041"/>
    </row>
    <row r="355" spans="1:3" s="2040" customFormat="1" ht="8.1" customHeight="1" x14ac:dyDescent="0.25">
      <c r="A355" s="2039"/>
      <c r="C355" s="2041"/>
    </row>
    <row r="356" spans="1:3" s="2040" customFormat="1" ht="18" customHeight="1" x14ac:dyDescent="0.25">
      <c r="A356" s="2356" t="s">
        <v>1351</v>
      </c>
      <c r="C356" s="2041"/>
    </row>
    <row r="357" spans="1:3" s="2040" customFormat="1" ht="18" customHeight="1" x14ac:dyDescent="0.25">
      <c r="A357" s="2039" t="s">
        <v>1353</v>
      </c>
      <c r="C357" s="2041"/>
    </row>
    <row r="358" spans="1:3" s="2040" customFormat="1" ht="18" customHeight="1" x14ac:dyDescent="0.25">
      <c r="A358" s="2039" t="s">
        <v>1354</v>
      </c>
      <c r="C358" s="2041"/>
    </row>
    <row r="359" spans="1:3" s="2040" customFormat="1" ht="18" customHeight="1" x14ac:dyDescent="0.25">
      <c r="A359" s="2039" t="s">
        <v>1355</v>
      </c>
      <c r="C359" s="2041"/>
    </row>
    <row r="360" spans="1:3" s="2040" customFormat="1" ht="18" customHeight="1" x14ac:dyDescent="0.25">
      <c r="A360" s="2039" t="s">
        <v>1356</v>
      </c>
      <c r="C360" s="2041"/>
    </row>
    <row r="361" spans="1:3" s="2040" customFormat="1" ht="18" customHeight="1" x14ac:dyDescent="0.25">
      <c r="A361" s="2039" t="s">
        <v>1357</v>
      </c>
      <c r="C361" s="2041"/>
    </row>
    <row r="362" spans="1:3" s="2040" customFormat="1" ht="18" customHeight="1" x14ac:dyDescent="0.25">
      <c r="A362" s="2039" t="s">
        <v>1358</v>
      </c>
      <c r="C362" s="2041"/>
    </row>
    <row r="363" spans="1:3" s="2040" customFormat="1" ht="8.1" customHeight="1" x14ac:dyDescent="0.25">
      <c r="A363" s="2039"/>
      <c r="C363" s="2041"/>
    </row>
    <row r="364" spans="1:3" s="843" customFormat="1" ht="18" customHeight="1" x14ac:dyDescent="0.25">
      <c r="A364" s="760" t="s">
        <v>1359</v>
      </c>
      <c r="C364" s="844"/>
    </row>
    <row r="365" spans="1:3" s="843" customFormat="1" ht="18" customHeight="1" x14ac:dyDescent="0.25">
      <c r="A365" s="760" t="s">
        <v>1167</v>
      </c>
      <c r="C365" s="844"/>
    </row>
    <row r="366" spans="1:3" s="843" customFormat="1" ht="8.1" customHeight="1" x14ac:dyDescent="0.25">
      <c r="A366" s="760"/>
      <c r="C366" s="844"/>
    </row>
    <row r="367" spans="1:3" s="843" customFormat="1" ht="18" customHeight="1" x14ac:dyDescent="0.25">
      <c r="A367" s="2224" t="s">
        <v>1239</v>
      </c>
      <c r="C367" s="844"/>
    </row>
    <row r="368" spans="1:3" s="843" customFormat="1" ht="8.1" customHeight="1" x14ac:dyDescent="0.25">
      <c r="A368" s="2225"/>
      <c r="C368" s="844"/>
    </row>
    <row r="369" spans="1:3" ht="18" customHeight="1" x14ac:dyDescent="0.25">
      <c r="A369" s="2039" t="s">
        <v>1240</v>
      </c>
    </row>
    <row r="370" spans="1:3" s="843" customFormat="1" ht="18" customHeight="1" x14ac:dyDescent="0.25">
      <c r="A370" s="2039" t="s">
        <v>1360</v>
      </c>
      <c r="C370" s="844"/>
    </row>
    <row r="371" spans="1:3" s="843" customFormat="1" ht="18" customHeight="1" x14ac:dyDescent="0.25">
      <c r="A371" s="2226" t="s">
        <v>1361</v>
      </c>
      <c r="C371" s="844"/>
    </row>
    <row r="372" spans="1:3" s="843" customFormat="1" ht="18" customHeight="1" x14ac:dyDescent="0.25">
      <c r="A372" s="2039" t="s">
        <v>1362</v>
      </c>
      <c r="C372" s="844"/>
    </row>
    <row r="373" spans="1:3" s="843" customFormat="1" ht="18" customHeight="1" x14ac:dyDescent="0.25">
      <c r="A373" s="2039" t="s">
        <v>1363</v>
      </c>
      <c r="C373" s="844"/>
    </row>
    <row r="374" spans="1:3" s="843" customFormat="1" ht="18" customHeight="1" x14ac:dyDescent="0.25">
      <c r="A374" s="760" t="s">
        <v>1364</v>
      </c>
      <c r="C374" s="844"/>
    </row>
    <row r="375" spans="1:3" s="843" customFormat="1" ht="18" customHeight="1" x14ac:dyDescent="0.25">
      <c r="A375" s="2039" t="s">
        <v>1365</v>
      </c>
      <c r="C375" s="844"/>
    </row>
    <row r="376" spans="1:3" s="843" customFormat="1" ht="18" customHeight="1" x14ac:dyDescent="0.25">
      <c r="A376" s="2039" t="s">
        <v>1366</v>
      </c>
      <c r="C376" s="844"/>
    </row>
    <row r="377" spans="1:3" s="843" customFormat="1" ht="18" customHeight="1" x14ac:dyDescent="0.25">
      <c r="A377" s="760" t="s">
        <v>1367</v>
      </c>
      <c r="C377" s="844"/>
    </row>
    <row r="378" spans="1:3" s="843" customFormat="1" ht="8.1" customHeight="1" x14ac:dyDescent="0.25">
      <c r="A378" s="760"/>
      <c r="C378" s="844"/>
    </row>
    <row r="379" spans="1:3" s="843" customFormat="1" ht="18" customHeight="1" x14ac:dyDescent="0.25">
      <c r="A379" s="760" t="s">
        <v>1241</v>
      </c>
      <c r="C379" s="844"/>
    </row>
    <row r="380" spans="1:3" s="843" customFormat="1" ht="18" customHeight="1" x14ac:dyDescent="0.25">
      <c r="A380" s="760" t="s">
        <v>1242</v>
      </c>
      <c r="C380" s="844"/>
    </row>
    <row r="381" spans="1:3" s="843" customFormat="1" ht="18" customHeight="1" x14ac:dyDescent="0.25">
      <c r="A381" s="760" t="s">
        <v>1370</v>
      </c>
      <c r="C381" s="844"/>
    </row>
    <row r="382" spans="1:3" s="843" customFormat="1" ht="18" customHeight="1" x14ac:dyDescent="0.25">
      <c r="A382" s="760" t="s">
        <v>1056</v>
      </c>
      <c r="C382" s="844"/>
    </row>
    <row r="383" spans="1:3" s="843" customFormat="1" ht="18" customHeight="1" x14ac:dyDescent="0.25">
      <c r="A383" s="760" t="s">
        <v>1368</v>
      </c>
      <c r="C383" s="844"/>
    </row>
    <row r="384" spans="1:3" s="843" customFormat="1" ht="8.1" customHeight="1" x14ac:dyDescent="0.25">
      <c r="A384" s="760"/>
      <c r="C384" s="844"/>
    </row>
    <row r="385" spans="1:3" s="843" customFormat="1" ht="18" customHeight="1" x14ac:dyDescent="0.25">
      <c r="A385" s="760" t="s">
        <v>1243</v>
      </c>
      <c r="C385" s="844"/>
    </row>
    <row r="386" spans="1:3" s="843" customFormat="1" ht="18" customHeight="1" x14ac:dyDescent="0.25">
      <c r="A386" s="760" t="s">
        <v>1244</v>
      </c>
      <c r="C386" s="844"/>
    </row>
    <row r="387" spans="1:3" s="843" customFormat="1" ht="18" customHeight="1" x14ac:dyDescent="0.25">
      <c r="A387" s="760" t="s">
        <v>1369</v>
      </c>
      <c r="C387" s="844"/>
    </row>
    <row r="388" spans="1:3" s="843" customFormat="1" ht="18" customHeight="1" x14ac:dyDescent="0.25">
      <c r="A388" s="2039" t="s">
        <v>1057</v>
      </c>
      <c r="C388" s="844"/>
    </row>
    <row r="389" spans="1:3" s="843" customFormat="1" ht="8.1" customHeight="1" x14ac:dyDescent="0.25">
      <c r="A389" s="2039"/>
      <c r="C389" s="844"/>
    </row>
    <row r="390" spans="1:3" s="843" customFormat="1" ht="18" customHeight="1" x14ac:dyDescent="0.25">
      <c r="A390" s="760" t="s">
        <v>1165</v>
      </c>
      <c r="C390" s="844"/>
    </row>
    <row r="391" spans="1:3" s="843" customFormat="1" ht="18" customHeight="1" x14ac:dyDescent="0.25">
      <c r="A391" s="760" t="s">
        <v>1159</v>
      </c>
      <c r="C391" s="844"/>
    </row>
    <row r="392" spans="1:3" s="843" customFormat="1" ht="18" customHeight="1" x14ac:dyDescent="0.25">
      <c r="A392" s="2039" t="s">
        <v>1372</v>
      </c>
      <c r="C392" s="844"/>
    </row>
    <row r="393" spans="1:3" s="843" customFormat="1" ht="18" customHeight="1" x14ac:dyDescent="0.25">
      <c r="A393" s="2039" t="s">
        <v>1371</v>
      </c>
      <c r="C393" s="844"/>
    </row>
    <row r="394" spans="1:3" s="843" customFormat="1" ht="18" customHeight="1" x14ac:dyDescent="0.25">
      <c r="A394" s="2272" t="s">
        <v>1373</v>
      </c>
      <c r="C394" s="844"/>
    </row>
    <row r="395" spans="1:3" s="843" customFormat="1" ht="18" customHeight="1" x14ac:dyDescent="0.25">
      <c r="A395" s="2272" t="s">
        <v>1375</v>
      </c>
      <c r="C395" s="844"/>
    </row>
    <row r="396" spans="1:3" s="843" customFormat="1" ht="18" customHeight="1" x14ac:dyDescent="0.25">
      <c r="A396" s="2272" t="s">
        <v>1374</v>
      </c>
      <c r="C396" s="844"/>
    </row>
    <row r="397" spans="1:3" s="843" customFormat="1" ht="18" customHeight="1" x14ac:dyDescent="0.25">
      <c r="A397" s="760" t="s">
        <v>1161</v>
      </c>
      <c r="C397" s="844"/>
    </row>
    <row r="398" spans="1:3" s="843" customFormat="1" ht="18" customHeight="1" x14ac:dyDescent="0.25">
      <c r="A398" s="2104" t="s">
        <v>1162</v>
      </c>
      <c r="C398" s="844"/>
    </row>
    <row r="399" spans="1:3" s="843" customFormat="1" ht="18" customHeight="1" x14ac:dyDescent="0.25">
      <c r="A399" s="760" t="s">
        <v>1160</v>
      </c>
      <c r="C399" s="844"/>
    </row>
    <row r="400" spans="1:3" s="843" customFormat="1" ht="8.1" customHeight="1" x14ac:dyDescent="0.25">
      <c r="A400" s="2039"/>
      <c r="C400" s="844"/>
    </row>
    <row r="401" spans="1:3" s="843" customFormat="1" ht="18" customHeight="1" x14ac:dyDescent="0.25">
      <c r="A401" s="760" t="s">
        <v>1166</v>
      </c>
      <c r="C401" s="844"/>
    </row>
    <row r="402" spans="1:3" s="843" customFormat="1" ht="18" customHeight="1" x14ac:dyDescent="0.25">
      <c r="A402" s="760" t="s">
        <v>1110</v>
      </c>
      <c r="C402" s="844"/>
    </row>
    <row r="403" spans="1:3" s="843" customFormat="1" ht="18" customHeight="1" x14ac:dyDescent="0.25">
      <c r="A403" s="760" t="s">
        <v>1111</v>
      </c>
      <c r="C403" s="844"/>
    </row>
    <row r="404" spans="1:3" s="843" customFormat="1" ht="18" customHeight="1" x14ac:dyDescent="0.25">
      <c r="A404" s="760" t="s">
        <v>1376</v>
      </c>
      <c r="C404" s="844"/>
    </row>
    <row r="405" spans="1:3" ht="18" customHeight="1" x14ac:dyDescent="0.25">
      <c r="A405" s="760" t="s">
        <v>1058</v>
      </c>
    </row>
    <row r="406" spans="1:3" s="843" customFormat="1" ht="18" customHeight="1" x14ac:dyDescent="0.25">
      <c r="A406" s="760" t="s">
        <v>1059</v>
      </c>
      <c r="C406" s="844"/>
    </row>
    <row r="407" spans="1:3" s="843" customFormat="1" ht="14.1" customHeight="1" x14ac:dyDescent="0.25">
      <c r="A407" s="760" t="s">
        <v>864</v>
      </c>
      <c r="C407" s="844"/>
    </row>
    <row r="408" spans="1:3" s="843" customFormat="1" ht="9.9499999999999993" customHeight="1" x14ac:dyDescent="0.25">
      <c r="A408" s="2225"/>
      <c r="C408" s="844"/>
    </row>
    <row r="409" spans="1:3" s="843" customFormat="1" ht="18" customHeight="1" x14ac:dyDescent="0.25">
      <c r="A409" s="2224" t="s">
        <v>1245</v>
      </c>
      <c r="C409" s="844"/>
    </row>
    <row r="410" spans="1:3" s="843" customFormat="1" ht="8.1" customHeight="1" x14ac:dyDescent="0.25">
      <c r="A410" s="760"/>
      <c r="C410" s="844"/>
    </row>
    <row r="411" spans="1:3" s="843" customFormat="1" ht="18" customHeight="1" x14ac:dyDescent="0.25">
      <c r="A411" s="760" t="s">
        <v>1246</v>
      </c>
      <c r="C411" s="844"/>
    </row>
    <row r="412" spans="1:3" s="843" customFormat="1" ht="18" customHeight="1" x14ac:dyDescent="0.25">
      <c r="A412" s="760" t="s">
        <v>865</v>
      </c>
      <c r="C412" s="844"/>
    </row>
    <row r="413" spans="1:3" s="843" customFormat="1" ht="18" customHeight="1" x14ac:dyDescent="0.25">
      <c r="A413" s="760" t="s">
        <v>1125</v>
      </c>
      <c r="C413" s="844"/>
    </row>
    <row r="414" spans="1:3" s="843" customFormat="1" ht="18" customHeight="1" x14ac:dyDescent="0.25">
      <c r="A414" s="760" t="s">
        <v>1377</v>
      </c>
      <c r="C414" s="844"/>
    </row>
    <row r="415" spans="1:3" s="843" customFormat="1" ht="18" customHeight="1" x14ac:dyDescent="0.25">
      <c r="A415" s="760" t="s">
        <v>1149</v>
      </c>
      <c r="C415" s="844"/>
    </row>
    <row r="416" spans="1:3" s="843" customFormat="1" ht="18" customHeight="1" x14ac:dyDescent="0.25">
      <c r="A416" s="760" t="s">
        <v>1126</v>
      </c>
      <c r="C416" s="844"/>
    </row>
    <row r="417" spans="1:3" s="843" customFormat="1" ht="18" customHeight="1" x14ac:dyDescent="0.25">
      <c r="A417" s="760" t="s">
        <v>866</v>
      </c>
      <c r="C417" s="844"/>
    </row>
    <row r="418" spans="1:3" s="843" customFormat="1" ht="18" customHeight="1" x14ac:dyDescent="0.25">
      <c r="A418" s="760" t="s">
        <v>1378</v>
      </c>
      <c r="C418" s="844"/>
    </row>
    <row r="419" spans="1:3" s="843" customFormat="1" ht="8.1" customHeight="1" x14ac:dyDescent="0.25">
      <c r="A419" s="760"/>
      <c r="C419" s="844"/>
    </row>
    <row r="420" spans="1:3" s="843" customFormat="1" ht="18" customHeight="1" x14ac:dyDescent="0.25">
      <c r="A420" s="760" t="s">
        <v>1247</v>
      </c>
      <c r="C420" s="844"/>
    </row>
    <row r="421" spans="1:3" s="843" customFormat="1" ht="18" customHeight="1" x14ac:dyDescent="0.25">
      <c r="A421" s="760" t="s">
        <v>1379</v>
      </c>
      <c r="C421" s="844"/>
    </row>
    <row r="422" spans="1:3" s="843" customFormat="1" ht="18" customHeight="1" x14ac:dyDescent="0.25">
      <c r="A422" s="760" t="s">
        <v>1248</v>
      </c>
      <c r="C422" s="844"/>
    </row>
    <row r="423" spans="1:3" s="843" customFormat="1" ht="8.1" customHeight="1" x14ac:dyDescent="0.25">
      <c r="A423" s="760"/>
      <c r="C423" s="844"/>
    </row>
    <row r="424" spans="1:3" s="843" customFormat="1" ht="18" customHeight="1" x14ac:dyDescent="0.25">
      <c r="A424" s="760" t="s">
        <v>1249</v>
      </c>
      <c r="C424" s="844"/>
    </row>
    <row r="425" spans="1:3" s="843" customFormat="1" ht="18" customHeight="1" x14ac:dyDescent="0.25">
      <c r="A425" s="760" t="s">
        <v>1250</v>
      </c>
      <c r="C425" s="844"/>
    </row>
    <row r="426" spans="1:3" s="843" customFormat="1" ht="18" customHeight="1" x14ac:dyDescent="0.25">
      <c r="A426" s="760" t="s">
        <v>1380</v>
      </c>
      <c r="C426" s="844"/>
    </row>
    <row r="427" spans="1:3" s="843" customFormat="1" ht="18" customHeight="1" x14ac:dyDescent="0.25">
      <c r="A427" s="760" t="s">
        <v>1381</v>
      </c>
      <c r="C427" s="844"/>
    </row>
    <row r="428" spans="1:3" s="843" customFormat="1" ht="18" customHeight="1" x14ac:dyDescent="0.25">
      <c r="A428" s="760" t="s">
        <v>1251</v>
      </c>
      <c r="C428" s="844"/>
    </row>
    <row r="429" spans="1:3" s="843" customFormat="1" ht="18" customHeight="1" x14ac:dyDescent="0.25">
      <c r="A429" s="760" t="s">
        <v>1382</v>
      </c>
      <c r="C429" s="844"/>
    </row>
    <row r="430" spans="1:3" s="843" customFormat="1" ht="8.1" customHeight="1" x14ac:dyDescent="0.25">
      <c r="A430" s="760"/>
      <c r="C430" s="844"/>
    </row>
    <row r="431" spans="1:3" s="843" customFormat="1" ht="18" customHeight="1" x14ac:dyDescent="0.25">
      <c r="A431" s="760" t="s">
        <v>1252</v>
      </c>
      <c r="C431" s="844"/>
    </row>
    <row r="432" spans="1:3" s="843" customFormat="1" ht="8.1" customHeight="1" x14ac:dyDescent="0.25">
      <c r="A432" s="760"/>
      <c r="C432" s="844"/>
    </row>
    <row r="433" spans="1:3" s="843" customFormat="1" ht="18" customHeight="1" x14ac:dyDescent="0.25">
      <c r="A433" s="760" t="s">
        <v>867</v>
      </c>
      <c r="C433" s="844"/>
    </row>
    <row r="434" spans="1:3" s="843" customFormat="1" ht="18" customHeight="1" x14ac:dyDescent="0.25">
      <c r="A434" s="760" t="s">
        <v>1253</v>
      </c>
      <c r="C434" s="844"/>
    </row>
    <row r="435" spans="1:3" s="843" customFormat="1" ht="18" customHeight="1" x14ac:dyDescent="0.25">
      <c r="A435" s="760" t="s">
        <v>1383</v>
      </c>
      <c r="C435" s="844"/>
    </row>
    <row r="436" spans="1:3" s="843" customFormat="1" ht="18" customHeight="1" x14ac:dyDescent="0.25">
      <c r="A436" s="848" t="s">
        <v>869</v>
      </c>
      <c r="C436" s="844"/>
    </row>
    <row r="437" spans="1:3" s="843" customFormat="1" ht="18" customHeight="1" x14ac:dyDescent="0.25">
      <c r="A437" s="848" t="s">
        <v>868</v>
      </c>
      <c r="C437" s="844"/>
    </row>
    <row r="438" spans="1:3" s="843" customFormat="1" ht="18" customHeight="1" x14ac:dyDescent="0.25">
      <c r="A438" s="848" t="s">
        <v>1384</v>
      </c>
      <c r="C438" s="844"/>
    </row>
    <row r="439" spans="1:3" ht="18" customHeight="1" x14ac:dyDescent="0.25">
      <c r="A439" s="848" t="s">
        <v>1385</v>
      </c>
    </row>
    <row r="440" spans="1:3" ht="18" customHeight="1" x14ac:dyDescent="0.25">
      <c r="A440" s="848" t="s">
        <v>1150</v>
      </c>
    </row>
    <row r="441" spans="1:3" ht="18" customHeight="1" x14ac:dyDescent="0.25">
      <c r="A441" s="848" t="s">
        <v>1151</v>
      </c>
    </row>
    <row r="442" spans="1:3" ht="8.1" customHeight="1" thickBot="1" x14ac:dyDescent="0.3">
      <c r="A442" s="845"/>
    </row>
    <row r="443" spans="1:3" ht="15" customHeight="1" thickBot="1" x14ac:dyDescent="0.3"/>
    <row r="444" spans="1:3" ht="20.100000000000001" customHeight="1" thickBot="1" x14ac:dyDescent="0.3">
      <c r="A444" s="852" t="s">
        <v>344</v>
      </c>
    </row>
    <row r="445" spans="1:3" s="843" customFormat="1" ht="8.1" customHeight="1" thickBot="1" x14ac:dyDescent="0.3">
      <c r="A445" s="2207"/>
      <c r="C445" s="844"/>
    </row>
    <row r="446" spans="1:3" s="843" customFormat="1" ht="18" customHeight="1" thickBot="1" x14ac:dyDescent="0.3">
      <c r="A446" s="853" t="s">
        <v>478</v>
      </c>
      <c r="C446" s="844"/>
    </row>
    <row r="447" spans="1:3" s="843" customFormat="1" ht="8.1" customHeight="1" thickBot="1" x14ac:dyDescent="0.3">
      <c r="A447" s="2207"/>
      <c r="C447" s="844"/>
    </row>
    <row r="448" spans="1:3" s="843" customFormat="1" ht="8.1" customHeight="1" x14ac:dyDescent="0.25">
      <c r="A448" s="847"/>
      <c r="C448" s="844"/>
    </row>
    <row r="449" spans="1:3" s="843" customFormat="1" ht="18" customHeight="1" x14ac:dyDescent="0.25">
      <c r="A449" s="848" t="s">
        <v>946</v>
      </c>
      <c r="C449" s="844"/>
    </row>
    <row r="450" spans="1:3" s="843" customFormat="1" ht="18" customHeight="1" x14ac:dyDescent="0.25">
      <c r="A450" s="848" t="s">
        <v>935</v>
      </c>
      <c r="C450" s="844"/>
    </row>
    <row r="451" spans="1:3" s="843" customFormat="1" ht="18" customHeight="1" x14ac:dyDescent="0.25">
      <c r="A451" s="848" t="s">
        <v>936</v>
      </c>
      <c r="C451" s="844"/>
    </row>
    <row r="452" spans="1:3" s="843" customFormat="1" ht="8.1" customHeight="1" x14ac:dyDescent="0.25">
      <c r="A452" s="848"/>
      <c r="C452" s="844"/>
    </row>
    <row r="453" spans="1:3" s="843" customFormat="1" ht="18" customHeight="1" x14ac:dyDescent="0.25">
      <c r="A453" s="848" t="s">
        <v>947</v>
      </c>
      <c r="C453" s="844"/>
    </row>
    <row r="454" spans="1:3" s="843" customFormat="1" ht="18" customHeight="1" x14ac:dyDescent="0.25">
      <c r="A454" s="848" t="s">
        <v>938</v>
      </c>
      <c r="C454" s="844"/>
    </row>
    <row r="455" spans="1:3" s="843" customFormat="1" ht="18" customHeight="1" x14ac:dyDescent="0.25">
      <c r="A455" s="848" t="s">
        <v>937</v>
      </c>
      <c r="C455" s="844"/>
    </row>
    <row r="456" spans="1:3" s="843" customFormat="1" ht="18" customHeight="1" x14ac:dyDescent="0.25">
      <c r="A456" s="848" t="s">
        <v>345</v>
      </c>
      <c r="C456" s="844"/>
    </row>
    <row r="457" spans="1:3" s="843" customFormat="1" ht="8.1" customHeight="1" x14ac:dyDescent="0.25">
      <c r="A457" s="848"/>
      <c r="C457" s="844"/>
    </row>
    <row r="458" spans="1:3" s="843" customFormat="1" ht="18" customHeight="1" x14ac:dyDescent="0.25">
      <c r="A458" s="848" t="s">
        <v>948</v>
      </c>
      <c r="C458" s="844"/>
    </row>
    <row r="459" spans="1:3" s="843" customFormat="1" ht="18" customHeight="1" x14ac:dyDescent="0.25">
      <c r="A459" s="848" t="s">
        <v>870</v>
      </c>
      <c r="C459" s="844"/>
    </row>
    <row r="460" spans="1:3" s="843" customFormat="1" ht="18" customHeight="1" x14ac:dyDescent="0.25">
      <c r="A460" s="848" t="s">
        <v>346</v>
      </c>
      <c r="C460" s="844"/>
    </row>
    <row r="461" spans="1:3" s="843" customFormat="1" ht="18" customHeight="1" x14ac:dyDescent="0.25">
      <c r="A461" s="848" t="s">
        <v>347</v>
      </c>
      <c r="C461" s="844"/>
    </row>
    <row r="462" spans="1:3" s="843" customFormat="1" ht="18" customHeight="1" x14ac:dyDescent="0.25">
      <c r="A462" s="848" t="s">
        <v>350</v>
      </c>
      <c r="C462" s="844"/>
    </row>
    <row r="463" spans="1:3" s="843" customFormat="1" ht="18" customHeight="1" x14ac:dyDescent="0.25">
      <c r="A463" s="848" t="s">
        <v>348</v>
      </c>
      <c r="C463" s="844"/>
    </row>
    <row r="464" spans="1:3" s="843" customFormat="1" ht="18" customHeight="1" x14ac:dyDescent="0.25">
      <c r="A464" s="848" t="s">
        <v>1112</v>
      </c>
      <c r="C464" s="844"/>
    </row>
    <row r="465" spans="1:3" s="843" customFormat="1" ht="8.1" customHeight="1" x14ac:dyDescent="0.25">
      <c r="A465" s="848"/>
      <c r="C465" s="844"/>
    </row>
    <row r="466" spans="1:3" s="843" customFormat="1" ht="18" customHeight="1" x14ac:dyDescent="0.25">
      <c r="A466" s="848" t="s">
        <v>949</v>
      </c>
      <c r="C466" s="844"/>
    </row>
    <row r="467" spans="1:3" s="843" customFormat="1" ht="18" customHeight="1" x14ac:dyDescent="0.25">
      <c r="A467" s="848" t="s">
        <v>871</v>
      </c>
      <c r="C467" s="844"/>
    </row>
    <row r="468" spans="1:3" s="843" customFormat="1" ht="8.1" customHeight="1" x14ac:dyDescent="0.25">
      <c r="A468" s="848"/>
      <c r="C468" s="844"/>
    </row>
    <row r="469" spans="1:3" s="843" customFormat="1" ht="18" customHeight="1" x14ac:dyDescent="0.25">
      <c r="A469" s="848" t="s">
        <v>950</v>
      </c>
      <c r="C469" s="844"/>
    </row>
    <row r="470" spans="1:3" s="843" customFormat="1" ht="18" customHeight="1" x14ac:dyDescent="0.25">
      <c r="A470" s="848" t="s">
        <v>349</v>
      </c>
      <c r="C470" s="844"/>
    </row>
    <row r="471" spans="1:3" s="843" customFormat="1" ht="18" customHeight="1" x14ac:dyDescent="0.25">
      <c r="A471" s="848" t="s">
        <v>873</v>
      </c>
      <c r="C471" s="844"/>
    </row>
    <row r="472" spans="1:3" s="843" customFormat="1" ht="18" customHeight="1" x14ac:dyDescent="0.25">
      <c r="A472" s="848" t="s">
        <v>351</v>
      </c>
      <c r="C472" s="844"/>
    </row>
    <row r="473" spans="1:3" s="843" customFormat="1" ht="18" customHeight="1" x14ac:dyDescent="0.25">
      <c r="A473" s="848" t="s">
        <v>872</v>
      </c>
      <c r="C473" s="844"/>
    </row>
    <row r="474" spans="1:3" s="843" customFormat="1" ht="18" customHeight="1" x14ac:dyDescent="0.25">
      <c r="A474" s="848" t="s">
        <v>874</v>
      </c>
      <c r="C474" s="844"/>
    </row>
    <row r="475" spans="1:3" s="843" customFormat="1" ht="18" customHeight="1" x14ac:dyDescent="0.25">
      <c r="A475" s="848" t="s">
        <v>875</v>
      </c>
      <c r="C475" s="844"/>
    </row>
    <row r="476" spans="1:3" s="843" customFormat="1" ht="8.1" customHeight="1" x14ac:dyDescent="0.25">
      <c r="A476" s="848"/>
      <c r="C476" s="844"/>
    </row>
    <row r="477" spans="1:3" s="843" customFormat="1" ht="18" customHeight="1" x14ac:dyDescent="0.25">
      <c r="A477" s="848" t="s">
        <v>951</v>
      </c>
      <c r="C477" s="844"/>
    </row>
    <row r="478" spans="1:3" s="843" customFormat="1" ht="18" customHeight="1" x14ac:dyDescent="0.25">
      <c r="A478" s="848" t="s">
        <v>952</v>
      </c>
      <c r="C478" s="844"/>
    </row>
    <row r="479" spans="1:3" s="843" customFormat="1" ht="18" customHeight="1" x14ac:dyDescent="0.25">
      <c r="A479" s="848" t="s">
        <v>877</v>
      </c>
      <c r="C479" s="844"/>
    </row>
    <row r="480" spans="1:3" s="843" customFormat="1" ht="18" customHeight="1" x14ac:dyDescent="0.25">
      <c r="A480" s="848" t="s">
        <v>876</v>
      </c>
      <c r="C480" s="844"/>
    </row>
    <row r="481" spans="1:3" s="843" customFormat="1" ht="18" customHeight="1" x14ac:dyDescent="0.25">
      <c r="A481" s="848" t="s">
        <v>953</v>
      </c>
      <c r="C481" s="844"/>
    </row>
    <row r="482" spans="1:3" s="843" customFormat="1" ht="18" customHeight="1" x14ac:dyDescent="0.25">
      <c r="A482" s="848" t="s">
        <v>1152</v>
      </c>
      <c r="C482" s="844"/>
    </row>
    <row r="483" spans="1:3" s="843" customFormat="1" ht="18" customHeight="1" x14ac:dyDescent="0.25">
      <c r="A483" s="848" t="s">
        <v>1153</v>
      </c>
      <c r="C483" s="844"/>
    </row>
    <row r="484" spans="1:3" s="843" customFormat="1" ht="18" customHeight="1" x14ac:dyDescent="0.25">
      <c r="A484" s="848" t="s">
        <v>878</v>
      </c>
      <c r="C484" s="844"/>
    </row>
    <row r="485" spans="1:3" ht="18" customHeight="1" x14ac:dyDescent="0.25">
      <c r="A485" s="848" t="s">
        <v>1041</v>
      </c>
    </row>
    <row r="486" spans="1:3" ht="18" customHeight="1" x14ac:dyDescent="0.25">
      <c r="A486" s="848" t="s">
        <v>1042</v>
      </c>
    </row>
    <row r="487" spans="1:3" ht="8.1" customHeight="1" thickBot="1" x14ac:dyDescent="0.3">
      <c r="A487" s="849"/>
    </row>
    <row r="488" spans="1:3" ht="9.9499999999999993" customHeight="1" thickBot="1" x14ac:dyDescent="0.3"/>
    <row r="489" spans="1:3" ht="20.100000000000001" customHeight="1" thickBot="1" x14ac:dyDescent="0.3">
      <c r="A489" s="853" t="s">
        <v>352</v>
      </c>
    </row>
    <row r="490" spans="1:3" ht="8.1" customHeight="1" thickBot="1" x14ac:dyDescent="0.3"/>
    <row r="491" spans="1:3" ht="18" customHeight="1" thickBot="1" x14ac:dyDescent="0.3">
      <c r="A491" s="863" t="s">
        <v>359</v>
      </c>
    </row>
    <row r="492" spans="1:3" ht="8.1" customHeight="1" thickBot="1" x14ac:dyDescent="0.3"/>
    <row r="493" spans="1:3" s="838" customFormat="1" ht="8.1" customHeight="1" x14ac:dyDescent="0.25">
      <c r="A493" s="864"/>
    </row>
    <row r="494" spans="1:3" ht="18" customHeight="1" x14ac:dyDescent="0.25">
      <c r="A494" s="865" t="s">
        <v>954</v>
      </c>
    </row>
    <row r="495" spans="1:3" ht="18" customHeight="1" x14ac:dyDescent="0.25">
      <c r="A495" s="865" t="s">
        <v>353</v>
      </c>
      <c r="C495" s="837"/>
    </row>
    <row r="496" spans="1:3" ht="8.1" customHeight="1" x14ac:dyDescent="0.25">
      <c r="A496" s="865"/>
      <c r="C496" s="837"/>
    </row>
    <row r="497" spans="1:3" ht="18" customHeight="1" x14ac:dyDescent="0.25">
      <c r="A497" s="865" t="s">
        <v>955</v>
      </c>
      <c r="C497" s="837"/>
    </row>
    <row r="498" spans="1:3" ht="18" customHeight="1" x14ac:dyDescent="0.25">
      <c r="A498" s="865" t="s">
        <v>956</v>
      </c>
      <c r="C498" s="837"/>
    </row>
    <row r="499" spans="1:3" ht="18" customHeight="1" x14ac:dyDescent="0.25">
      <c r="A499" s="865" t="s">
        <v>957</v>
      </c>
      <c r="C499" s="837"/>
    </row>
    <row r="500" spans="1:3" ht="18" customHeight="1" x14ac:dyDescent="0.25">
      <c r="A500" s="865" t="s">
        <v>958</v>
      </c>
      <c r="C500" s="837"/>
    </row>
    <row r="501" spans="1:3" ht="18" customHeight="1" x14ac:dyDescent="0.25">
      <c r="A501" s="865" t="s">
        <v>959</v>
      </c>
      <c r="C501" s="837"/>
    </row>
    <row r="502" spans="1:3" ht="18" customHeight="1" x14ac:dyDescent="0.25">
      <c r="A502" s="865" t="s">
        <v>1127</v>
      </c>
      <c r="C502" s="837"/>
    </row>
    <row r="503" spans="1:3" ht="8.1" customHeight="1" x14ac:dyDescent="0.25">
      <c r="A503" s="865"/>
      <c r="C503" s="837"/>
    </row>
    <row r="504" spans="1:3" ht="18" customHeight="1" x14ac:dyDescent="0.25">
      <c r="A504" s="865" t="s">
        <v>960</v>
      </c>
      <c r="C504" s="837"/>
    </row>
    <row r="505" spans="1:3" ht="18" customHeight="1" x14ac:dyDescent="0.25">
      <c r="A505" s="865" t="s">
        <v>879</v>
      </c>
      <c r="C505" s="837"/>
    </row>
    <row r="506" spans="1:3" ht="18" customHeight="1" x14ac:dyDescent="0.25">
      <c r="A506" s="865" t="s">
        <v>880</v>
      </c>
      <c r="C506" s="837"/>
    </row>
    <row r="507" spans="1:3" ht="8.1" customHeight="1" x14ac:dyDescent="0.25">
      <c r="A507" s="865"/>
      <c r="C507" s="837"/>
    </row>
    <row r="508" spans="1:3" ht="18" customHeight="1" x14ac:dyDescent="0.25">
      <c r="A508" s="865" t="s">
        <v>961</v>
      </c>
      <c r="C508" s="837"/>
    </row>
    <row r="509" spans="1:3" ht="18" customHeight="1" x14ac:dyDescent="0.25">
      <c r="A509" s="865" t="s">
        <v>479</v>
      </c>
      <c r="C509" s="837"/>
    </row>
    <row r="510" spans="1:3" ht="8.1" customHeight="1" x14ac:dyDescent="0.25">
      <c r="A510" s="865"/>
      <c r="C510" s="837"/>
    </row>
    <row r="511" spans="1:3" ht="18" customHeight="1" x14ac:dyDescent="0.25">
      <c r="A511" s="865" t="s">
        <v>962</v>
      </c>
      <c r="C511" s="837"/>
    </row>
    <row r="512" spans="1:3" ht="18" customHeight="1" x14ac:dyDescent="0.25">
      <c r="A512" s="865" t="s">
        <v>480</v>
      </c>
    </row>
    <row r="513" spans="1:3" ht="8.1" customHeight="1" x14ac:dyDescent="0.25">
      <c r="A513" s="865"/>
    </row>
    <row r="514" spans="1:3" ht="18" customHeight="1" x14ac:dyDescent="0.25">
      <c r="A514" s="865" t="s">
        <v>963</v>
      </c>
    </row>
    <row r="515" spans="1:3" ht="18" customHeight="1" x14ac:dyDescent="0.25">
      <c r="A515" s="865" t="s">
        <v>881</v>
      </c>
    </row>
    <row r="516" spans="1:3" ht="18" customHeight="1" x14ac:dyDescent="0.25">
      <c r="A516" s="865" t="s">
        <v>882</v>
      </c>
    </row>
    <row r="517" spans="1:3" ht="8.1" customHeight="1" thickBot="1" x14ac:dyDescent="0.3">
      <c r="A517" s="866"/>
    </row>
    <row r="518" spans="1:3" s="843" customFormat="1" ht="8.1" customHeight="1" thickBot="1" x14ac:dyDescent="0.3">
      <c r="A518" s="867"/>
      <c r="C518" s="844"/>
    </row>
    <row r="519" spans="1:3" s="843" customFormat="1" ht="18" customHeight="1" thickBot="1" x14ac:dyDescent="0.3">
      <c r="A519" s="868" t="s">
        <v>360</v>
      </c>
      <c r="C519" s="844"/>
    </row>
    <row r="520" spans="1:3" s="843" customFormat="1" ht="8.1" customHeight="1" thickBot="1" x14ac:dyDescent="0.3">
      <c r="A520" s="869"/>
      <c r="C520" s="844"/>
    </row>
    <row r="521" spans="1:3" s="843" customFormat="1" ht="8.1" customHeight="1" x14ac:dyDescent="0.25">
      <c r="A521" s="870"/>
      <c r="C521" s="844"/>
    </row>
    <row r="522" spans="1:3" s="843" customFormat="1" ht="18" customHeight="1" x14ac:dyDescent="0.25">
      <c r="A522" s="871" t="s">
        <v>964</v>
      </c>
      <c r="C522" s="844"/>
    </row>
    <row r="523" spans="1:3" s="843" customFormat="1" ht="18" customHeight="1" x14ac:dyDescent="0.25">
      <c r="A523" s="871" t="s">
        <v>883</v>
      </c>
      <c r="C523" s="844"/>
    </row>
    <row r="524" spans="1:3" s="843" customFormat="1" ht="8.1" customHeight="1" x14ac:dyDescent="0.25">
      <c r="A524" s="871"/>
      <c r="C524" s="844"/>
    </row>
    <row r="525" spans="1:3" s="843" customFormat="1" ht="18" customHeight="1" x14ac:dyDescent="0.25">
      <c r="A525" s="871" t="s">
        <v>965</v>
      </c>
      <c r="C525" s="844"/>
    </row>
    <row r="526" spans="1:3" s="843" customFormat="1" ht="18" customHeight="1" x14ac:dyDescent="0.25">
      <c r="A526" s="871" t="s">
        <v>884</v>
      </c>
      <c r="C526" s="844"/>
    </row>
    <row r="527" spans="1:3" s="843" customFormat="1" ht="18" customHeight="1" x14ac:dyDescent="0.25">
      <c r="A527" s="871" t="s">
        <v>885</v>
      </c>
      <c r="C527" s="844"/>
    </row>
    <row r="528" spans="1:3" s="843" customFormat="1" ht="18" customHeight="1" x14ac:dyDescent="0.25">
      <c r="A528" s="871" t="s">
        <v>886</v>
      </c>
      <c r="C528" s="844"/>
    </row>
    <row r="529" spans="1:3" s="843" customFormat="1" ht="8.1" customHeight="1" x14ac:dyDescent="0.25">
      <c r="A529" s="871"/>
      <c r="C529" s="844"/>
    </row>
    <row r="530" spans="1:3" s="843" customFormat="1" ht="18" customHeight="1" x14ac:dyDescent="0.25">
      <c r="A530" s="871" t="s">
        <v>966</v>
      </c>
      <c r="C530" s="844"/>
    </row>
    <row r="531" spans="1:3" s="843" customFormat="1" ht="18" customHeight="1" x14ac:dyDescent="0.25">
      <c r="A531" s="871" t="s">
        <v>354</v>
      </c>
      <c r="C531" s="844"/>
    </row>
    <row r="532" spans="1:3" s="843" customFormat="1" ht="8.1" customHeight="1" x14ac:dyDescent="0.25">
      <c r="A532" s="871"/>
      <c r="C532" s="844"/>
    </row>
    <row r="533" spans="1:3" s="843" customFormat="1" ht="18" customHeight="1" x14ac:dyDescent="0.25">
      <c r="A533" s="871" t="s">
        <v>967</v>
      </c>
      <c r="C533" s="844"/>
    </row>
    <row r="534" spans="1:3" s="843" customFormat="1" ht="18" customHeight="1" x14ac:dyDescent="0.25">
      <c r="A534" s="871" t="s">
        <v>887</v>
      </c>
      <c r="C534" s="844"/>
    </row>
    <row r="535" spans="1:3" s="843" customFormat="1" ht="8.1" customHeight="1" thickBot="1" x14ac:dyDescent="0.3">
      <c r="A535" s="872"/>
      <c r="C535" s="844"/>
    </row>
    <row r="536" spans="1:3" s="843" customFormat="1" ht="9.9499999999999993" customHeight="1" thickBot="1" x14ac:dyDescent="0.3">
      <c r="A536" s="846"/>
      <c r="C536" s="844"/>
    </row>
    <row r="537" spans="1:3" s="843" customFormat="1" ht="20.100000000000001" customHeight="1" thickBot="1" x14ac:dyDescent="0.3">
      <c r="A537" s="853" t="s">
        <v>355</v>
      </c>
      <c r="C537" s="844"/>
    </row>
    <row r="538" spans="1:3" s="843" customFormat="1" ht="9.9499999999999993" customHeight="1" thickBot="1" x14ac:dyDescent="0.3">
      <c r="A538" s="846"/>
      <c r="C538" s="844"/>
    </row>
    <row r="539" spans="1:3" s="843" customFormat="1" ht="18" customHeight="1" thickBot="1" x14ac:dyDescent="0.3">
      <c r="A539" s="863" t="s">
        <v>361</v>
      </c>
      <c r="C539" s="844"/>
    </row>
    <row r="540" spans="1:3" s="843" customFormat="1" ht="8.1" customHeight="1" thickBot="1" x14ac:dyDescent="0.3">
      <c r="A540" s="873"/>
      <c r="C540" s="844"/>
    </row>
    <row r="541" spans="1:3" s="843" customFormat="1" ht="8.1" customHeight="1" x14ac:dyDescent="0.25">
      <c r="A541" s="856"/>
      <c r="C541" s="844"/>
    </row>
    <row r="542" spans="1:3" s="843" customFormat="1" ht="18" customHeight="1" x14ac:dyDescent="0.25">
      <c r="A542" s="857" t="s">
        <v>968</v>
      </c>
      <c r="C542" s="844"/>
    </row>
    <row r="543" spans="1:3" s="843" customFormat="1" ht="18" customHeight="1" x14ac:dyDescent="0.25">
      <c r="A543" s="857" t="s">
        <v>888</v>
      </c>
      <c r="C543" s="844"/>
    </row>
    <row r="544" spans="1:3" s="843" customFormat="1" ht="8.1" customHeight="1" x14ac:dyDescent="0.25">
      <c r="A544" s="857"/>
      <c r="C544" s="844"/>
    </row>
    <row r="545" spans="1:3" s="843" customFormat="1" ht="18" customHeight="1" x14ac:dyDescent="0.25">
      <c r="A545" s="857" t="s">
        <v>969</v>
      </c>
      <c r="C545" s="844"/>
    </row>
    <row r="546" spans="1:3" s="843" customFormat="1" ht="18" customHeight="1" x14ac:dyDescent="0.25">
      <c r="A546" s="857" t="s">
        <v>356</v>
      </c>
      <c r="C546" s="844"/>
    </row>
    <row r="547" spans="1:3" s="843" customFormat="1" ht="8.1" customHeight="1" x14ac:dyDescent="0.25">
      <c r="A547" s="857"/>
      <c r="C547" s="844"/>
    </row>
    <row r="548" spans="1:3" s="843" customFormat="1" ht="18" customHeight="1" x14ac:dyDescent="0.25">
      <c r="A548" s="857" t="s">
        <v>970</v>
      </c>
      <c r="C548" s="844"/>
    </row>
    <row r="549" spans="1:3" s="843" customFormat="1" ht="18" customHeight="1" x14ac:dyDescent="0.25">
      <c r="A549" s="857" t="s">
        <v>971</v>
      </c>
      <c r="C549" s="844"/>
    </row>
    <row r="550" spans="1:3" s="843" customFormat="1" ht="18" customHeight="1" x14ac:dyDescent="0.25">
      <c r="A550" s="857" t="s">
        <v>972</v>
      </c>
      <c r="C550" s="844"/>
    </row>
    <row r="551" spans="1:3" s="843" customFormat="1" ht="18" customHeight="1" x14ac:dyDescent="0.25">
      <c r="A551" s="857" t="s">
        <v>973</v>
      </c>
      <c r="C551" s="844"/>
    </row>
    <row r="552" spans="1:3" s="843" customFormat="1" ht="18" customHeight="1" x14ac:dyDescent="0.25">
      <c r="A552" s="857" t="s">
        <v>974</v>
      </c>
      <c r="C552" s="844"/>
    </row>
    <row r="553" spans="1:3" s="843" customFormat="1" ht="18" customHeight="1" x14ac:dyDescent="0.25">
      <c r="A553" s="857" t="s">
        <v>975</v>
      </c>
      <c r="C553" s="844"/>
    </row>
    <row r="554" spans="1:3" s="843" customFormat="1" ht="18" customHeight="1" x14ac:dyDescent="0.25">
      <c r="A554" s="857" t="s">
        <v>889</v>
      </c>
      <c r="C554" s="844"/>
    </row>
    <row r="555" spans="1:3" s="843" customFormat="1" ht="18" customHeight="1" x14ac:dyDescent="0.25">
      <c r="A555" s="857" t="s">
        <v>976</v>
      </c>
      <c r="C555" s="844"/>
    </row>
    <row r="556" spans="1:3" s="843" customFormat="1" ht="18" customHeight="1" x14ac:dyDescent="0.25">
      <c r="A556" s="857" t="s">
        <v>357</v>
      </c>
      <c r="C556" s="844"/>
    </row>
    <row r="557" spans="1:3" s="843" customFormat="1" ht="18" customHeight="1" x14ac:dyDescent="0.25">
      <c r="A557" s="857" t="s">
        <v>890</v>
      </c>
      <c r="C557" s="844"/>
    </row>
    <row r="558" spans="1:3" s="843" customFormat="1" ht="18" customHeight="1" x14ac:dyDescent="0.25">
      <c r="A558" s="857" t="s">
        <v>891</v>
      </c>
      <c r="C558" s="844"/>
    </row>
    <row r="559" spans="1:3" s="843" customFormat="1" ht="8.1" customHeight="1" x14ac:dyDescent="0.25">
      <c r="A559" s="857"/>
      <c r="C559" s="844"/>
    </row>
    <row r="560" spans="1:3" s="843" customFormat="1" ht="18" customHeight="1" x14ac:dyDescent="0.25">
      <c r="A560" s="857" t="s">
        <v>977</v>
      </c>
      <c r="C560" s="844"/>
    </row>
    <row r="561" spans="1:3" s="843" customFormat="1" ht="18" customHeight="1" x14ac:dyDescent="0.25">
      <c r="A561" s="857" t="s">
        <v>978</v>
      </c>
      <c r="C561" s="844"/>
    </row>
    <row r="562" spans="1:3" s="843" customFormat="1" ht="18" customHeight="1" x14ac:dyDescent="0.25">
      <c r="A562" s="857" t="s">
        <v>892</v>
      </c>
      <c r="C562" s="844"/>
    </row>
    <row r="563" spans="1:3" s="843" customFormat="1" ht="18" customHeight="1" x14ac:dyDescent="0.25">
      <c r="A563" s="857" t="s">
        <v>979</v>
      </c>
      <c r="C563" s="844"/>
    </row>
    <row r="564" spans="1:3" s="843" customFormat="1" ht="18" customHeight="1" x14ac:dyDescent="0.25">
      <c r="A564" s="857" t="s">
        <v>980</v>
      </c>
      <c r="C564" s="844"/>
    </row>
    <row r="565" spans="1:3" s="843" customFormat="1" ht="8.1" customHeight="1" x14ac:dyDescent="0.25">
      <c r="A565" s="857"/>
      <c r="C565" s="844"/>
    </row>
    <row r="566" spans="1:3" s="843" customFormat="1" ht="18" customHeight="1" x14ac:dyDescent="0.25">
      <c r="A566" s="857" t="s">
        <v>981</v>
      </c>
      <c r="C566" s="844"/>
    </row>
    <row r="567" spans="1:3" s="843" customFormat="1" ht="18" customHeight="1" x14ac:dyDescent="0.25">
      <c r="A567" s="857" t="s">
        <v>893</v>
      </c>
      <c r="C567" s="844"/>
    </row>
    <row r="568" spans="1:3" s="843" customFormat="1" ht="18" customHeight="1" x14ac:dyDescent="0.25">
      <c r="A568" s="857" t="s">
        <v>982</v>
      </c>
      <c r="C568" s="844"/>
    </row>
    <row r="569" spans="1:3" s="843" customFormat="1" ht="18" customHeight="1" x14ac:dyDescent="0.25">
      <c r="A569" s="857" t="s">
        <v>983</v>
      </c>
      <c r="C569" s="844"/>
    </row>
    <row r="570" spans="1:3" s="843" customFormat="1" ht="18" customHeight="1" x14ac:dyDescent="0.25">
      <c r="A570" s="857" t="s">
        <v>358</v>
      </c>
      <c r="C570" s="844"/>
    </row>
    <row r="571" spans="1:3" s="843" customFormat="1" ht="18" customHeight="1" x14ac:dyDescent="0.25">
      <c r="A571" s="857" t="s">
        <v>984</v>
      </c>
      <c r="C571" s="844"/>
    </row>
    <row r="572" spans="1:3" s="843" customFormat="1" ht="8.1" customHeight="1" x14ac:dyDescent="0.25">
      <c r="A572" s="857"/>
      <c r="C572" s="844"/>
    </row>
    <row r="573" spans="1:3" ht="18" customHeight="1" x14ac:dyDescent="0.25">
      <c r="A573" s="857" t="s">
        <v>985</v>
      </c>
    </row>
    <row r="574" spans="1:3" ht="18" customHeight="1" x14ac:dyDescent="0.25">
      <c r="A574" s="857" t="s">
        <v>894</v>
      </c>
    </row>
    <row r="575" spans="1:3" ht="8.1" customHeight="1" thickBot="1" x14ac:dyDescent="0.3">
      <c r="A575" s="858"/>
    </row>
    <row r="576" spans="1:3" ht="9.9499999999999993" customHeight="1" thickBot="1" x14ac:dyDescent="0.3"/>
    <row r="577" spans="1:3" s="843" customFormat="1" ht="18" customHeight="1" thickBot="1" x14ac:dyDescent="0.3">
      <c r="A577" s="868" t="s">
        <v>362</v>
      </c>
      <c r="C577" s="844"/>
    </row>
    <row r="578" spans="1:3" s="843" customFormat="1" ht="8.1" customHeight="1" thickBot="1" x14ac:dyDescent="0.3">
      <c r="A578" s="874"/>
      <c r="C578" s="844"/>
    </row>
    <row r="579" spans="1:3" s="843" customFormat="1" ht="8.1" customHeight="1" x14ac:dyDescent="0.25">
      <c r="A579" s="870"/>
      <c r="C579" s="844"/>
    </row>
    <row r="580" spans="1:3" s="843" customFormat="1" ht="18" customHeight="1" x14ac:dyDescent="0.25">
      <c r="A580" s="871" t="s">
        <v>986</v>
      </c>
      <c r="C580" s="844"/>
    </row>
    <row r="581" spans="1:3" s="843" customFormat="1" ht="18" customHeight="1" x14ac:dyDescent="0.25">
      <c r="A581" s="871" t="s">
        <v>370</v>
      </c>
      <c r="C581" s="844"/>
    </row>
    <row r="582" spans="1:3" s="843" customFormat="1" ht="8.1" customHeight="1" x14ac:dyDescent="0.25">
      <c r="A582" s="871"/>
      <c r="C582" s="844"/>
    </row>
    <row r="583" spans="1:3" s="843" customFormat="1" ht="18" customHeight="1" x14ac:dyDescent="0.25">
      <c r="A583" s="871" t="s">
        <v>987</v>
      </c>
      <c r="C583" s="844"/>
    </row>
    <row r="584" spans="1:3" s="843" customFormat="1" ht="18" customHeight="1" x14ac:dyDescent="0.25">
      <c r="A584" s="871" t="s">
        <v>895</v>
      </c>
      <c r="C584" s="844"/>
    </row>
    <row r="585" spans="1:3" s="843" customFormat="1" ht="18" customHeight="1" x14ac:dyDescent="0.25">
      <c r="A585" s="871" t="s">
        <v>988</v>
      </c>
      <c r="C585" s="844"/>
    </row>
    <row r="586" spans="1:3" s="843" customFormat="1" ht="18" customHeight="1" x14ac:dyDescent="0.25">
      <c r="A586" s="871" t="s">
        <v>896</v>
      </c>
      <c r="C586" s="844"/>
    </row>
    <row r="587" spans="1:3" s="843" customFormat="1" ht="8.1" customHeight="1" x14ac:dyDescent="0.25">
      <c r="A587" s="871"/>
      <c r="C587" s="844"/>
    </row>
    <row r="588" spans="1:3" s="843" customFormat="1" ht="18" customHeight="1" x14ac:dyDescent="0.25">
      <c r="A588" s="871" t="s">
        <v>989</v>
      </c>
      <c r="C588" s="844"/>
    </row>
    <row r="589" spans="1:3" s="843" customFormat="1" ht="18" customHeight="1" x14ac:dyDescent="0.25">
      <c r="A589" s="871" t="s">
        <v>363</v>
      </c>
      <c r="C589" s="844"/>
    </row>
    <row r="590" spans="1:3" s="843" customFormat="1" ht="18" customHeight="1" x14ac:dyDescent="0.25">
      <c r="A590" s="871" t="s">
        <v>1043</v>
      </c>
      <c r="C590" s="844"/>
    </row>
    <row r="591" spans="1:3" s="843" customFormat="1" ht="18" customHeight="1" x14ac:dyDescent="0.25">
      <c r="A591" s="871" t="s">
        <v>1044</v>
      </c>
      <c r="C591" s="844"/>
    </row>
    <row r="592" spans="1:3" s="843" customFormat="1" ht="8.1" customHeight="1" x14ac:dyDescent="0.25">
      <c r="A592" s="871"/>
      <c r="C592" s="844"/>
    </row>
    <row r="593" spans="1:3" s="843" customFormat="1" ht="18" customHeight="1" x14ac:dyDescent="0.25">
      <c r="A593" s="871" t="s">
        <v>990</v>
      </c>
      <c r="C593" s="844"/>
    </row>
    <row r="594" spans="1:3" s="843" customFormat="1" ht="18" customHeight="1" x14ac:dyDescent="0.25">
      <c r="A594" s="871" t="s">
        <v>991</v>
      </c>
      <c r="C594" s="844"/>
    </row>
    <row r="595" spans="1:3" s="843" customFormat="1" ht="18" customHeight="1" x14ac:dyDescent="0.25">
      <c r="A595" s="871" t="s">
        <v>367</v>
      </c>
      <c r="C595" s="844"/>
    </row>
    <row r="596" spans="1:3" s="843" customFormat="1" ht="18" customHeight="1" x14ac:dyDescent="0.25">
      <c r="A596" s="871" t="s">
        <v>368</v>
      </c>
      <c r="C596" s="844"/>
    </row>
    <row r="597" spans="1:3" s="843" customFormat="1" ht="18" customHeight="1" x14ac:dyDescent="0.25">
      <c r="A597" s="871" t="s">
        <v>1254</v>
      </c>
      <c r="C597" s="844"/>
    </row>
    <row r="598" spans="1:3" s="843" customFormat="1" ht="18" customHeight="1" x14ac:dyDescent="0.25">
      <c r="A598" s="871" t="s">
        <v>992</v>
      </c>
      <c r="C598" s="844"/>
    </row>
    <row r="599" spans="1:3" s="843" customFormat="1" ht="18" customHeight="1" x14ac:dyDescent="0.25">
      <c r="A599" s="871" t="s">
        <v>897</v>
      </c>
      <c r="C599" s="844"/>
    </row>
    <row r="600" spans="1:3" s="843" customFormat="1" ht="18" customHeight="1" x14ac:dyDescent="0.25">
      <c r="A600" s="871" t="s">
        <v>993</v>
      </c>
      <c r="C600" s="844"/>
    </row>
    <row r="601" spans="1:3" s="843" customFormat="1" ht="18" customHeight="1" x14ac:dyDescent="0.25">
      <c r="A601" s="871" t="s">
        <v>369</v>
      </c>
      <c r="C601" s="844"/>
    </row>
    <row r="602" spans="1:3" s="843" customFormat="1" ht="8.1" customHeight="1" x14ac:dyDescent="0.25">
      <c r="A602" s="871"/>
      <c r="C602" s="844"/>
    </row>
    <row r="603" spans="1:3" s="843" customFormat="1" ht="18" customHeight="1" x14ac:dyDescent="0.25">
      <c r="A603" s="871" t="s">
        <v>994</v>
      </c>
      <c r="C603" s="844"/>
    </row>
    <row r="604" spans="1:3" s="843" customFormat="1" ht="18" customHeight="1" x14ac:dyDescent="0.25">
      <c r="A604" s="871" t="s">
        <v>995</v>
      </c>
      <c r="C604" s="844"/>
    </row>
    <row r="605" spans="1:3" s="843" customFormat="1" ht="18" customHeight="1" x14ac:dyDescent="0.25">
      <c r="A605" s="871" t="s">
        <v>371</v>
      </c>
      <c r="C605" s="844"/>
    </row>
    <row r="606" spans="1:3" s="843" customFormat="1" ht="18" customHeight="1" x14ac:dyDescent="0.25">
      <c r="A606" s="871" t="s">
        <v>372</v>
      </c>
      <c r="C606" s="844"/>
    </row>
    <row r="607" spans="1:3" s="843" customFormat="1" ht="18" customHeight="1" x14ac:dyDescent="0.25">
      <c r="A607" s="871" t="s">
        <v>1045</v>
      </c>
      <c r="C607" s="844"/>
    </row>
    <row r="608" spans="1:3" s="843" customFormat="1" ht="18" customHeight="1" x14ac:dyDescent="0.25">
      <c r="A608" s="871" t="s">
        <v>1046</v>
      </c>
      <c r="C608" s="844"/>
    </row>
    <row r="609" spans="1:3" s="843" customFormat="1" ht="18" customHeight="1" x14ac:dyDescent="0.25">
      <c r="A609" s="871" t="s">
        <v>374</v>
      </c>
      <c r="C609" s="844"/>
    </row>
    <row r="610" spans="1:3" s="843" customFormat="1" ht="18" customHeight="1" x14ac:dyDescent="0.25">
      <c r="A610" s="871" t="s">
        <v>996</v>
      </c>
      <c r="C610" s="844"/>
    </row>
    <row r="611" spans="1:3" s="843" customFormat="1" ht="8.1" customHeight="1" x14ac:dyDescent="0.25">
      <c r="A611" s="871"/>
      <c r="C611" s="844"/>
    </row>
    <row r="612" spans="1:3" s="843" customFormat="1" ht="18" customHeight="1" x14ac:dyDescent="0.25">
      <c r="A612" s="871" t="s">
        <v>997</v>
      </c>
      <c r="C612" s="844"/>
    </row>
    <row r="613" spans="1:3" s="843" customFormat="1" ht="18" customHeight="1" x14ac:dyDescent="0.25">
      <c r="A613" s="871" t="s">
        <v>898</v>
      </c>
      <c r="C613" s="844"/>
    </row>
    <row r="614" spans="1:3" s="843" customFormat="1" ht="8.1" customHeight="1" x14ac:dyDescent="0.25">
      <c r="A614" s="871"/>
      <c r="C614" s="844"/>
    </row>
    <row r="615" spans="1:3" s="843" customFormat="1" ht="18" customHeight="1" x14ac:dyDescent="0.25">
      <c r="A615" s="871" t="s">
        <v>998</v>
      </c>
      <c r="C615" s="844"/>
    </row>
    <row r="616" spans="1:3" s="843" customFormat="1" ht="18" customHeight="1" x14ac:dyDescent="0.25">
      <c r="A616" s="871" t="s">
        <v>919</v>
      </c>
      <c r="C616" s="844"/>
    </row>
    <row r="617" spans="1:3" s="843" customFormat="1" ht="18" customHeight="1" x14ac:dyDescent="0.25">
      <c r="A617" s="871" t="s">
        <v>920</v>
      </c>
      <c r="C617" s="844"/>
    </row>
    <row r="618" spans="1:3" s="843" customFormat="1" ht="18" customHeight="1" x14ac:dyDescent="0.25">
      <c r="A618" s="871" t="s">
        <v>921</v>
      </c>
      <c r="C618" s="844"/>
    </row>
    <row r="619" spans="1:3" s="843" customFormat="1" ht="18" customHeight="1" x14ac:dyDescent="0.25">
      <c r="A619" s="871" t="s">
        <v>922</v>
      </c>
      <c r="C619" s="844"/>
    </row>
    <row r="620" spans="1:3" s="843" customFormat="1" ht="18" customHeight="1" x14ac:dyDescent="0.25">
      <c r="A620" s="871" t="s">
        <v>923</v>
      </c>
      <c r="C620" s="844"/>
    </row>
    <row r="621" spans="1:3" s="843" customFormat="1" ht="18" customHeight="1" x14ac:dyDescent="0.25">
      <c r="A621" s="871" t="s">
        <v>999</v>
      </c>
      <c r="C621" s="844"/>
    </row>
    <row r="622" spans="1:3" s="843" customFormat="1" ht="18" customHeight="1" x14ac:dyDescent="0.25">
      <c r="A622" s="871" t="s">
        <v>1000</v>
      </c>
      <c r="C622" s="844"/>
    </row>
    <row r="623" spans="1:3" s="843" customFormat="1" ht="18" customHeight="1" x14ac:dyDescent="0.25">
      <c r="A623" s="871" t="s">
        <v>924</v>
      </c>
      <c r="C623" s="844"/>
    </row>
    <row r="624" spans="1:3" s="843" customFormat="1" ht="18" customHeight="1" x14ac:dyDescent="0.25">
      <c r="A624" s="871" t="s">
        <v>1001</v>
      </c>
      <c r="C624" s="844"/>
    </row>
    <row r="625" spans="1:1" ht="18" customHeight="1" x14ac:dyDescent="0.25">
      <c r="A625" s="871" t="s">
        <v>925</v>
      </c>
    </row>
    <row r="626" spans="1:1" ht="18" customHeight="1" x14ac:dyDescent="0.25">
      <c r="A626" s="871" t="s">
        <v>1002</v>
      </c>
    </row>
    <row r="627" spans="1:1" ht="18" customHeight="1" x14ac:dyDescent="0.25">
      <c r="A627" s="871" t="s">
        <v>1386</v>
      </c>
    </row>
    <row r="628" spans="1:1" ht="8.1" customHeight="1" thickBot="1" x14ac:dyDescent="0.3">
      <c r="A628" s="872"/>
    </row>
  </sheetData>
  <sheetProtection password="DD46" sheet="1" objects="1" scenarios="1"/>
  <pageMargins left="0.7" right="0.7" top="0.75" bottom="0.75" header="0.3" footer="0.3"/>
  <pageSetup paperSize="9" fitToHeight="0" orientation="portrait" r:id="rId1"/>
  <rowBreaks count="2" manualBreakCount="2">
    <brk id="41" max="16383" man="1"/>
    <brk id="44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DQ545"/>
  <sheetViews>
    <sheetView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451</v>
      </c>
      <c r="B3" s="888" t="s">
        <v>450</v>
      </c>
      <c r="C3" s="539" t="s">
        <v>445</v>
      </c>
      <c r="D3" s="420" t="str">
        <f>'2019'!D3</f>
        <v>Elektriciteit inkoop of eigen bio-opwekking (WM of FV)</v>
      </c>
      <c r="E3" s="421" t="str">
        <f>'2019'!E3</f>
        <v xml:space="preserve"> Elektriciteit via stoom
turbine</v>
      </c>
      <c r="F3" s="2" t="str">
        <f>'2019'!F3</f>
        <v>Biostoom generator</v>
      </c>
      <c r="G3" s="422" t="str">
        <f>'2019'!G3</f>
        <v>Stoom
ketels</v>
      </c>
      <c r="H3" s="421" t="str">
        <f>'2019'!H3</f>
        <v>WKK-1</v>
      </c>
      <c r="I3" s="2" t="str">
        <f>'2019'!I3</f>
        <v>Perslucht-1</v>
      </c>
      <c r="J3" s="2" t="str">
        <f>'2019'!J3</f>
        <v>Koel-systeem-1</v>
      </c>
      <c r="K3" s="2" t="str">
        <f>'2019'!K3</f>
        <v>Thermische olie</v>
      </c>
      <c r="L3" s="2" t="str">
        <f>'2019'!L3</f>
        <v>Warmte invoer</v>
      </c>
      <c r="M3" s="2" t="str">
        <f>'2019'!M3</f>
        <v>Warmte Uitvoer</v>
      </c>
      <c r="N3" s="2" t="str">
        <f>'2019'!N3</f>
        <v>WKK-2</v>
      </c>
      <c r="O3" s="2" t="str">
        <f>'2019'!O3</f>
        <v>Warm water ketel</v>
      </c>
      <c r="P3" s="2" t="str">
        <f>'2019'!P3</f>
        <v>Flashstoom</v>
      </c>
      <c r="Q3" s="2292" t="str">
        <f>'2019'!Q3</f>
        <v>Stoomtransfer via regelklep deel 1</v>
      </c>
      <c r="R3" s="2292" t="str">
        <f>'2019'!R3</f>
        <v>Stoomtransfer via regelklep deel 2</v>
      </c>
      <c r="S3" s="2" t="str">
        <f>'2019'!S3</f>
        <v>Perslucht-2</v>
      </c>
      <c r="T3" s="2" t="str">
        <f>'2019'!T3</f>
        <v>Perslucht transfer</v>
      </c>
      <c r="U3" s="2" t="str">
        <f>'2019'!U3</f>
        <v>Koel-systeem-2</v>
      </c>
      <c r="V3" s="2137" t="str">
        <f>'2019'!V3</f>
        <v>vrije kolom Transfer-6</v>
      </c>
      <c r="W3" s="2137" t="str">
        <f>'2019'!W3</f>
        <v>vrije kolom Transfer-7</v>
      </c>
      <c r="X3" s="2137" t="str">
        <f>'2019'!X3</f>
        <v>vrije kolom Transfer-8</v>
      </c>
      <c r="Y3" s="2137" t="str">
        <f>'2019'!Y3</f>
        <v>vrije kolom Transfer-9</v>
      </c>
      <c r="Z3" s="71">
        <f>'2019'!Z3</f>
        <v>0</v>
      </c>
      <c r="AA3" s="13" t="str">
        <f>'2019'!AA3</f>
        <v>Ontgasser</v>
      </c>
      <c r="AB3" s="2" t="str">
        <f>'2019'!AB3</f>
        <v>Naver-branders</v>
      </c>
      <c r="AC3" s="2" t="str">
        <f>'2019'!AC3</f>
        <v>Fakkels</v>
      </c>
      <c r="AD3" s="2" t="str">
        <f>'2019'!AD3</f>
        <v>Condensaat-recuperatie</v>
      </c>
      <c r="AE3" s="2137" t="str">
        <f>'2019'!AE3</f>
        <v>Vrije kolom Utility-1</v>
      </c>
      <c r="AF3" s="2137" t="str">
        <f>'2019'!AF3</f>
        <v>Vrije kolom Utility-2</v>
      </c>
      <c r="AG3" s="2137" t="str">
        <f>'2019'!AG3</f>
        <v>Vrije kolom Utility-3</v>
      </c>
      <c r="AH3" s="2137" t="str">
        <f>'2019'!AH3</f>
        <v>Vrije kolom Utility-4</v>
      </c>
      <c r="AI3" s="2137" t="str">
        <f>'2019'!AI3</f>
        <v>Vrije kolom Utility-5</v>
      </c>
      <c r="AJ3" s="2137" t="str">
        <f>'2019'!AJ3</f>
        <v>Vrije kolom Utility-6</v>
      </c>
      <c r="AK3" s="2137" t="str">
        <f>'2019'!AK3</f>
        <v>Vrije kolom Utility-7</v>
      </c>
      <c r="AL3" s="2137" t="str">
        <f>'2019'!AL3</f>
        <v>Vrije kolom Utility-8</v>
      </c>
      <c r="AM3" s="2137" t="str">
        <f>'2019'!AM3</f>
        <v>Vrije kolom Utility-9</v>
      </c>
      <c r="AN3" s="487"/>
      <c r="AO3" s="1388" t="str">
        <f>'2019'!AO3</f>
        <v>Rest-processen</v>
      </c>
      <c r="AP3" s="1912" t="str">
        <f>'2019'!AP3</f>
        <v>Sluitpost</v>
      </c>
      <c r="AQ3" s="2" t="str">
        <f>'2019'!AQ3</f>
        <v>Gebouwen</v>
      </c>
      <c r="AR3" s="2137" t="str">
        <f>'2019'!AR3</f>
        <v>Proces 1</v>
      </c>
      <c r="AS3" s="2137" t="str">
        <f>'2019'!AS3</f>
        <v>Proces 2</v>
      </c>
      <c r="AT3" s="2137" t="str">
        <f>'2019'!AT3</f>
        <v>Proces 3</v>
      </c>
      <c r="AU3" s="2137" t="str">
        <f>'2019'!AU3</f>
        <v>Proces 4</v>
      </c>
      <c r="AV3" s="2137" t="str">
        <f>'2019'!AV3</f>
        <v>Proces 5</v>
      </c>
      <c r="AW3" s="2137" t="str">
        <f>'2019'!AW3</f>
        <v>Proces 6</v>
      </c>
      <c r="AX3" s="2137" t="str">
        <f>'2019'!AX3</f>
        <v>Proces 7</v>
      </c>
      <c r="AY3" s="2137" t="str">
        <f>'2019'!AY3</f>
        <v>Proces 8</v>
      </c>
      <c r="AZ3" s="2137" t="str">
        <f>'2019'!AZ3</f>
        <v>Proces 9</v>
      </c>
      <c r="BA3" s="2137" t="str">
        <f>'2019'!BA3</f>
        <v>Proces 10</v>
      </c>
      <c r="BB3" s="2137" t="str">
        <f>'2019'!BB3</f>
        <v>Proces 11</v>
      </c>
      <c r="BC3" s="2137" t="str">
        <f>'2019'!BC3</f>
        <v>Proces 12</v>
      </c>
      <c r="BD3" s="2137" t="str">
        <f>'2019'!BD3</f>
        <v>Proces 13</v>
      </c>
      <c r="BE3" s="2137" t="str">
        <f>'2019'!BE3</f>
        <v>Proces 14</v>
      </c>
      <c r="BF3" s="2137" t="str">
        <f>'2019'!BF3</f>
        <v>Proces 15</v>
      </c>
      <c r="BG3" s="2137" t="str">
        <f>'2019'!BG3</f>
        <v>Proces 16</v>
      </c>
      <c r="BH3" s="2137" t="str">
        <f>'2019'!BH3</f>
        <v>Proces 17</v>
      </c>
      <c r="BI3" s="2137" t="str">
        <f>'2019'!BI3</f>
        <v>Proces 18</v>
      </c>
      <c r="BJ3" s="2137" t="str">
        <f>'2019'!BJ3</f>
        <v>Proces 19</v>
      </c>
      <c r="BK3" s="2137" t="str">
        <f>'2019'!BK3</f>
        <v>Proces 20</v>
      </c>
      <c r="BL3" s="2137" t="str">
        <f>'2019'!BL3</f>
        <v>Proces 21</v>
      </c>
      <c r="BM3" s="2137" t="str">
        <f>'2019'!BM3</f>
        <v>Proces 22</v>
      </c>
      <c r="BN3" s="2137" t="str">
        <f>'2019'!BN3</f>
        <v>Proces 23</v>
      </c>
      <c r="BO3" s="2137" t="str">
        <f>'2019'!BO3</f>
        <v>Proces 24</v>
      </c>
      <c r="BP3" s="2137" t="str">
        <f>'2019'!BP3</f>
        <v>Proces 25</v>
      </c>
      <c r="BQ3" s="2137" t="str">
        <f>'2019'!BQ3</f>
        <v>Proces 26</v>
      </c>
      <c r="BR3" s="2137" t="str">
        <f>'2019'!BR3</f>
        <v>Proces 27</v>
      </c>
      <c r="BS3" s="2137" t="str">
        <f>'2019'!BS3</f>
        <v>Proces 28</v>
      </c>
      <c r="BT3" s="2137" t="str">
        <f>'2019'!BT3</f>
        <v>Proces 29</v>
      </c>
      <c r="BU3" s="2137" t="str">
        <f>'2019'!BU3</f>
        <v>Proces 30</v>
      </c>
      <c r="BV3" s="2137" t="str">
        <f>'2019'!BV3</f>
        <v>Proces 31</v>
      </c>
      <c r="BW3" s="2137" t="str">
        <f>'2019'!BW3</f>
        <v>Proces 32</v>
      </c>
      <c r="BX3" s="2137" t="str">
        <f>'2019'!BX3</f>
        <v>Proces 33</v>
      </c>
      <c r="BY3" s="2137" t="str">
        <f>'2019'!BY3</f>
        <v>Proces 34</v>
      </c>
      <c r="BZ3" s="2137" t="str">
        <f>'2019'!BZ3</f>
        <v>Proces 35</v>
      </c>
      <c r="CA3" s="2137" t="str">
        <f>'2019'!CA3</f>
        <v>Proces 36</v>
      </c>
      <c r="CB3" s="2137" t="str">
        <f>'2019'!CB3</f>
        <v>Proces 37</v>
      </c>
      <c r="CC3" s="2137" t="str">
        <f>'2019'!CC3</f>
        <v>Proces 38</v>
      </c>
      <c r="CD3" s="2137" t="str">
        <f>'2019'!CD3</f>
        <v>Proces 39</v>
      </c>
      <c r="CE3" s="2137" t="str">
        <f>'2019'!CE3</f>
        <v>Proces 40</v>
      </c>
      <c r="CF3" s="2137" t="str">
        <f>'2019'!CF3</f>
        <v>Proces 41</v>
      </c>
      <c r="CG3" s="2137" t="str">
        <f>'2019'!CG3</f>
        <v>Proces 42</v>
      </c>
      <c r="CH3" s="2138" t="str">
        <f>'2019'!CH3</f>
        <v>Proces 43</v>
      </c>
      <c r="CI3" s="2139" t="str">
        <f>'2019'!CI3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/>
      <c r="DP3" s="445"/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/>
      <c r="DN4" s="488"/>
      <c r="DO4" s="445"/>
      <c r="DP4" s="488"/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tr">
        <f>'2014'!D6</f>
        <v xml:space="preserve">Energie intensief                       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</row>
    <row r="8" spans="1:121" ht="27.6" customHeight="1" x14ac:dyDescent="0.25">
      <c r="A8" s="1445" t="s">
        <v>568</v>
      </c>
      <c r="B8" s="1446"/>
      <c r="C8" s="1447"/>
      <c r="D8" s="1418">
        <f>D12+D68+D69</f>
        <v>47430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324266.62748202786</v>
      </c>
      <c r="H8" s="1419">
        <f>-(H72+H83+H84+H85+H86+H87+H73+H78+3.6*H74+(AA72+AA83+AA84+AA85+AA86+AA87)*AB13)</f>
        <v>557171.50258500816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15000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20666.822507505145</v>
      </c>
      <c r="Q8" s="1420">
        <f>SUMIF(Q72:Q87,"&gt;0")</f>
        <v>57038.215742958135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723910.25309042016</v>
      </c>
      <c r="AB8" s="1419">
        <f ca="1">SUM(AB99:AB169)</f>
        <v>0</v>
      </c>
      <c r="AC8" s="1419">
        <f ca="1">SUM(AC99:AC169)</f>
        <v>120641.08931412129</v>
      </c>
      <c r="AD8" s="1420">
        <v>1</v>
      </c>
      <c r="AE8" s="2145"/>
      <c r="AF8" s="2145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70000</v>
      </c>
      <c r="AS8" s="2146">
        <v>50000</v>
      </c>
      <c r="AT8" s="2146">
        <v>50000</v>
      </c>
      <c r="AU8" s="2146">
        <v>65000</v>
      </c>
      <c r="AV8" s="2146">
        <v>12000</v>
      </c>
      <c r="AW8" s="2146">
        <v>150000</v>
      </c>
      <c r="AX8" s="2146">
        <v>9750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'2019'!D9</f>
        <v>MWh input</v>
      </c>
      <c r="E9" s="914" t="str">
        <f>'2019'!E9</f>
        <v>MWh elekt.</v>
      </c>
      <c r="F9" s="915" t="str">
        <f>'2019'!F9</f>
        <v>GJsec uit</v>
      </c>
      <c r="G9" s="915" t="str">
        <f>'2019'!G9</f>
        <v>GJsec stoom</v>
      </c>
      <c r="H9" s="915" t="str">
        <f>'2019'!H9</f>
        <v>GJsec uit</v>
      </c>
      <c r="I9" s="914" t="str">
        <f>'2019'!I9</f>
        <v>1000 Nm³</v>
      </c>
      <c r="J9" s="914" t="str">
        <f>'2019'!J9</f>
        <v>GJ koeling</v>
      </c>
      <c r="K9" s="916" t="str">
        <f>'2019'!K9</f>
        <v>GJ in olie</v>
      </c>
      <c r="L9" s="916" t="str">
        <f>'2019'!L9</f>
        <v>GJ</v>
      </c>
      <c r="M9" s="916" t="str">
        <f>'2019'!M9</f>
        <v>GJ</v>
      </c>
      <c r="N9" s="916" t="str">
        <f>'2019'!N9</f>
        <v>GJsec uit</v>
      </c>
      <c r="O9" s="916" t="str">
        <f>'2019'!O9</f>
        <v>GJsec uit</v>
      </c>
      <c r="P9" s="916" t="s">
        <v>518</v>
      </c>
      <c r="Q9" s="916" t="str">
        <f>IF(TRIM('2019'!Q9)="","",'2019'!Q9)</f>
        <v>GJ</v>
      </c>
      <c r="R9" s="916" t="str">
        <f>IF(TRIM('2019'!R9)="","",'2019'!R9)</f>
        <v>GJ</v>
      </c>
      <c r="S9" s="916" t="str">
        <f>IF(TRIM('2019'!S9)="","",'2019'!S9)</f>
        <v>1000 Nm³</v>
      </c>
      <c r="T9" s="916" t="str">
        <f>IF(TRIM('2019'!T9)="","",'2019'!T9)</f>
        <v>1000 Nm³</v>
      </c>
      <c r="U9" s="916" t="str">
        <f>IF(TRIM('2019'!U9)="","",'2019'!U9)</f>
        <v>GJ koeling</v>
      </c>
      <c r="V9" s="2148" t="str">
        <f>IF(TRIM('2019'!V9)="","",'2019'!V9)</f>
        <v/>
      </c>
      <c r="W9" s="2148" t="str">
        <f>IF(TRIM('2019'!W9)="","",'2019'!W9)</f>
        <v/>
      </c>
      <c r="X9" s="2148" t="str">
        <f>IF(TRIM('2019'!X9)="","",'2019'!X9)</f>
        <v/>
      </c>
      <c r="Y9" s="2148" t="str">
        <f>IF(TRIM('2019'!Y9)="","",'2019'!Y9)</f>
        <v/>
      </c>
      <c r="Z9" s="917"/>
      <c r="AA9" s="918" t="str">
        <f>'2019'!AA9</f>
        <v>GJ uit ketel</v>
      </c>
      <c r="AB9" s="919" t="str">
        <f>'2019'!AB9</f>
        <v>GJpr-input</v>
      </c>
      <c r="AC9" s="919" t="str">
        <f>'2019'!AC9</f>
        <v>GJpr-input</v>
      </c>
      <c r="AD9" s="916"/>
      <c r="AE9" s="2148" t="str">
        <f>IF(TRIM('2018'!AE9)="","",'2018'!AE9)</f>
        <v/>
      </c>
      <c r="AF9" s="2148" t="str">
        <f>IF(TRIM('2018'!AF9)="","",'2018'!AF9)</f>
        <v/>
      </c>
      <c r="AG9" s="2148" t="str">
        <f>IF(TRIM('2019'!AG9)="","",'2019'!AG9)</f>
        <v/>
      </c>
      <c r="AH9" s="2148" t="str">
        <f>IF(TRIM('2019'!AH9)="","",'2019'!AH9)</f>
        <v/>
      </c>
      <c r="AI9" s="2148" t="str">
        <f>IF(TRIM('2019'!AI9)="","",'2019'!AI9)</f>
        <v/>
      </c>
      <c r="AJ9" s="2148" t="str">
        <f>IF(TRIM('2019'!AJ9)="","",'2019'!AJ9)</f>
        <v/>
      </c>
      <c r="AK9" s="2148" t="str">
        <f>IF(TRIM('2019'!AK9)="","",'2019'!AK9)</f>
        <v/>
      </c>
      <c r="AL9" s="2148" t="str">
        <f>IF(TRIM('2019'!AL9)="","",'2019'!AL9)</f>
        <v/>
      </c>
      <c r="AM9" s="2148" t="str">
        <f>IF(TRIM('2019'!AM9)="","",'2019'!AM9)</f>
        <v/>
      </c>
      <c r="AN9" s="920"/>
      <c r="AO9" s="2209"/>
      <c r="AP9" s="919"/>
      <c r="AQ9" s="2206" t="str">
        <f>IF(TRIM('2019'!AQ9)="","",'2019'!AQ9)</f>
        <v>m² opp</v>
      </c>
      <c r="AR9" s="2206" t="str">
        <f>IF(TRIM('2019'!AR9)="","",'2019'!AR9)</f>
        <v>ton</v>
      </c>
      <c r="AS9" s="2206" t="str">
        <f>IF(TRIM('2019'!AS9)="","",'2019'!AS9)</f>
        <v>ton</v>
      </c>
      <c r="AT9" s="2206" t="str">
        <f>IF(TRIM('2019'!AT9)="","",'2019'!AT9)</f>
        <v>ton</v>
      </c>
      <c r="AU9" s="2206" t="str">
        <f>IF(TRIM('2019'!AU9)="","",'2019'!AU9)</f>
        <v>ton</v>
      </c>
      <c r="AV9" s="2206" t="str">
        <f>IF(TRIM('2019'!AV9)="","",'2019'!AV9)</f>
        <v>ton</v>
      </c>
      <c r="AW9" s="2206" t="str">
        <f>IF(TRIM('2019'!AW9)="","",'2019'!AW9)</f>
        <v>ton</v>
      </c>
      <c r="AX9" s="2206" t="str">
        <f>IF(TRIM('2019'!AX9)="","",'2019'!AX9)</f>
        <v>ton</v>
      </c>
      <c r="AY9" s="2206" t="str">
        <f>IF(TRIM('2019'!AY9)="","",'2019'!AY9)</f>
        <v/>
      </c>
      <c r="AZ9" s="2149" t="str">
        <f>IF(TRIM('2019'!AZ9)="","",'2019'!AZ9)</f>
        <v/>
      </c>
      <c r="BA9" s="2149" t="str">
        <f>IF(TRIM('2019'!BA9)="","",'2019'!BA9)</f>
        <v/>
      </c>
      <c r="BB9" s="2149" t="str">
        <f>IF(TRIM('2019'!BB9)="","",'2019'!BB9)</f>
        <v/>
      </c>
      <c r="BC9" s="2149" t="str">
        <f>IF(TRIM('2019'!BC9)="","",'2019'!BC9)</f>
        <v/>
      </c>
      <c r="BD9" s="2149" t="str">
        <f>IF(TRIM('2019'!BD9)="","",'2019'!BD9)</f>
        <v/>
      </c>
      <c r="BE9" s="2149" t="str">
        <f>IF(TRIM('2019'!BE9)="","",'2019'!BE9)</f>
        <v/>
      </c>
      <c r="BF9" s="2149" t="str">
        <f>IF(TRIM('2019'!BF9)="","",'2019'!BF9)</f>
        <v/>
      </c>
      <c r="BG9" s="2149" t="str">
        <f>IF(TRIM('2019'!BG9)="","",'2019'!BG9)</f>
        <v/>
      </c>
      <c r="BH9" s="2149" t="str">
        <f>IF(TRIM('2019'!BH9)="","",'2019'!BH9)</f>
        <v/>
      </c>
      <c r="BI9" s="2149" t="str">
        <f>IF(TRIM('2019'!BI9)="","",'2019'!BI9)</f>
        <v/>
      </c>
      <c r="BJ9" s="2149" t="str">
        <f>IF(TRIM('2019'!BJ9)="","",'2019'!BJ9)</f>
        <v/>
      </c>
      <c r="BK9" s="2149" t="str">
        <f>IF(TRIM('2019'!BK9)="","",'2019'!BK9)</f>
        <v/>
      </c>
      <c r="BL9" s="2149" t="str">
        <f>IF(TRIM('2019'!BL9)="","",'2019'!BL9)</f>
        <v/>
      </c>
      <c r="BM9" s="2149" t="str">
        <f>IF(TRIM('2019'!BM9)="","",'2019'!BM9)</f>
        <v/>
      </c>
      <c r="BN9" s="2149" t="str">
        <f>IF(TRIM('2019'!BN9)="","",'2019'!BN9)</f>
        <v/>
      </c>
      <c r="BO9" s="2149" t="str">
        <f>IF(TRIM('2019'!BO9)="","",'2019'!BO9)</f>
        <v/>
      </c>
      <c r="BP9" s="2149" t="str">
        <f>IF(TRIM('2019'!BP9)="","",'2019'!BP9)</f>
        <v/>
      </c>
      <c r="BQ9" s="2149" t="str">
        <f>IF(TRIM('2019'!BQ9)="","",'2019'!BQ9)</f>
        <v/>
      </c>
      <c r="BR9" s="2149" t="str">
        <f>IF(TRIM('2019'!BR9)="","",'2019'!BR9)</f>
        <v/>
      </c>
      <c r="BS9" s="2149" t="str">
        <f>IF(TRIM('2019'!BS9)="","",'2019'!BS9)</f>
        <v/>
      </c>
      <c r="BT9" s="2149" t="str">
        <f>IF(TRIM('2019'!BT9)="","",'2019'!BT9)</f>
        <v/>
      </c>
      <c r="BU9" s="2149" t="str">
        <f>IF(TRIM('2019'!BU9)="","",'2019'!BU9)</f>
        <v/>
      </c>
      <c r="BV9" s="2149" t="str">
        <f>IF(TRIM('2019'!BV9)="","",'2019'!BV9)</f>
        <v/>
      </c>
      <c r="BW9" s="2149" t="str">
        <f>IF(TRIM('2019'!BW9)="","",'2019'!BW9)</f>
        <v/>
      </c>
      <c r="BX9" s="2149" t="str">
        <f>IF(TRIM('2019'!BX9)="","",'2019'!BX9)</f>
        <v/>
      </c>
      <c r="BY9" s="2149" t="str">
        <f>IF(TRIM('2019'!BY9)="","",'2019'!BY9)</f>
        <v/>
      </c>
      <c r="BZ9" s="2149" t="str">
        <f>IF(TRIM('2019'!BZ9)="","",'2019'!BZ9)</f>
        <v/>
      </c>
      <c r="CA9" s="2149" t="str">
        <f>IF(TRIM('2019'!CA9)="","",'2019'!CA9)</f>
        <v/>
      </c>
      <c r="CB9" s="2149" t="str">
        <f>IF(TRIM('2019'!CB9)="","",'2019'!CB9)</f>
        <v/>
      </c>
      <c r="CC9" s="2149" t="str">
        <f>IF(TRIM('2019'!CC9)="","",'2019'!CC9)</f>
        <v/>
      </c>
      <c r="CD9" s="2149" t="str">
        <f>IF(TRIM('2019'!CD9)="","",'2019'!CD9)</f>
        <v/>
      </c>
      <c r="CE9" s="2149" t="str">
        <f>IF(TRIM('2019'!CE9)="","",'2019'!CE9)</f>
        <v/>
      </c>
      <c r="CF9" s="2149" t="str">
        <f>IF(TRIM('2019'!CF9)="","",'2019'!CF9)</f>
        <v/>
      </c>
      <c r="CG9" s="2149" t="str">
        <f>IF(TRIM('2019'!CG9)="","",'2019'!CG9)</f>
        <v/>
      </c>
      <c r="CH9" s="2149" t="str">
        <f>IF(TRIM('2019'!CH9)="","",'2019'!CH9)</f>
        <v/>
      </c>
      <c r="CI9" s="2150" t="str">
        <f>IF(TRIM('2019'!CI9)="","",'2019'!CI9)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930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37430</v>
      </c>
      <c r="D12" s="2370">
        <v>37430</v>
      </c>
      <c r="E12" s="928"/>
      <c r="F12" s="928"/>
      <c r="G12" s="929" t="s">
        <v>598</v>
      </c>
      <c r="H12" s="2369">
        <v>90</v>
      </c>
      <c r="I12" s="2371">
        <v>7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930"/>
      <c r="AA12" s="2273" t="str">
        <f>'2019'!AA12</f>
        <v>G</v>
      </c>
      <c r="AB12" s="2340">
        <f>'2019'!AB12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930"/>
      <c r="AA13" s="2273" t="str">
        <f>'2019'!AA13</f>
        <v>H</v>
      </c>
      <c r="AB13" s="2340">
        <f>'2019'!AB13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1466"/>
      <c r="AA14" s="2273" t="str">
        <f>'2019'!AA14</f>
        <v>N</v>
      </c>
      <c r="AB14" s="2340">
        <f>'2019'!AB14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1466"/>
      <c r="AA15" s="2274" t="str">
        <f>'2019'!AA15</f>
        <v>Andere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tr">
        <f>IF(TRIM('2019'!A17)="","",'2019'!A17)</f>
        <v>Aardgas (bvw)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326600</v>
      </c>
      <c r="D17" s="1469"/>
      <c r="E17" s="1470"/>
      <c r="F17" s="1470"/>
      <c r="G17" s="2154">
        <v>108750</v>
      </c>
      <c r="H17" s="2154">
        <v>196850</v>
      </c>
      <c r="I17" s="1470"/>
      <c r="J17" s="1470"/>
      <c r="K17" s="2154"/>
      <c r="L17" s="1472"/>
      <c r="M17" s="1472"/>
      <c r="N17" s="2154"/>
      <c r="O17" s="2154"/>
      <c r="P17" s="1472"/>
      <c r="Q17" s="2155"/>
      <c r="R17" s="2155"/>
      <c r="S17" s="2155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2000</v>
      </c>
      <c r="AD17" s="1472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10000</v>
      </c>
      <c r="AS17" s="2155">
        <v>9000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IF(TRIM('2019'!A18)="","",'2019'!A18)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IF(TRIM('2019'!A19)="","",'2019'!A19)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IF(TRIM('2019'!A20)="","",'2019'!A20)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IF(TRIM('2019'!A21)="","",'2019'!A21)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IF(TRIM('2019'!A22)="","",'2019'!A22)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IF(TRIM('2019'!A23)="","",'2019'!A23)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IF(TRIM('2019'!A24)="","",'2019'!A24)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IF(TRIM('2019'!A25)="","",'2019'!A25)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IF(TRIM('2019'!A26)="","",'2019'!A26)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IF(TRIM('2019'!A27)="","",'2019'!A27)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IF(TRIM('2019'!A28)="","",'2019'!A28)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IF(TRIM('2019'!A29)="","",'2019'!A29)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IF(TRIM('2019'!A30)="","",'2019'!A30)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IF(TRIM('2019'!A31)="","",'2019'!A31)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IF(TRIM('2019'!A32)="","",'2019'!A32)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01" s="939" customFormat="1" ht="15.75" hidden="1" customHeight="1" x14ac:dyDescent="0.25">
      <c r="A33" s="940" t="str">
        <f>IF(TRIM('2019'!A33)="","",'2019'!A33)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01" s="939" customFormat="1" ht="15.75" hidden="1" customHeight="1" x14ac:dyDescent="0.25">
      <c r="A34" s="940" t="str">
        <f>IF(TRIM('2019'!A34)="","",'2019'!A34)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01" s="939" customFormat="1" ht="15.75" hidden="1" customHeight="1" x14ac:dyDescent="0.25">
      <c r="A35" s="940" t="str">
        <f>IF(TRIM('2019'!A35)="","",'2019'!A35)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01" s="939" customFormat="1" ht="15.75" hidden="1" customHeight="1" x14ac:dyDescent="0.25">
      <c r="A36" s="940" t="str">
        <f>IF(TRIM('2019'!A36)="","",'2019'!A36)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01" s="939" customFormat="1" ht="15.75" hidden="1" customHeight="1" x14ac:dyDescent="0.25">
      <c r="A37" s="940" t="str">
        <f>IF(TRIM('2019'!A37)="","",'2019'!A37)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01" s="939" customFormat="1" ht="15.75" hidden="1" customHeight="1" x14ac:dyDescent="0.25">
      <c r="A38" s="940" t="str">
        <f>IF(TRIM('2019'!A38)="","",'2019'!A38)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01" s="939" customFormat="1" ht="15.75" hidden="1" customHeight="1" x14ac:dyDescent="0.25">
      <c r="A39" s="940" t="str">
        <f>IF(TRIM('2019'!A39)="","",'2019'!A39)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01" s="939" customFormat="1" ht="15.75" hidden="1" customHeight="1" x14ac:dyDescent="0.25">
      <c r="A40" s="940" t="str">
        <f>IF(TRIM('2019'!A40)="","",'2019'!A40)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01" s="939" customFormat="1" ht="15.75" hidden="1" customHeight="1" x14ac:dyDescent="0.25">
      <c r="A41" s="940" t="str">
        <f>IF(TRIM('2019'!A41)="","",'2019'!A41)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01" s="939" customFormat="1" ht="15.75" hidden="1" customHeight="1" x14ac:dyDescent="0.25">
      <c r="A42" s="940" t="str">
        <f>IF(TRIM('2019'!A42)="","",'2019'!A42)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01" s="939" customFormat="1" ht="15.75" customHeight="1" thickBot="1" x14ac:dyDescent="0.3">
      <c r="A43" s="978" t="str">
        <f>IF(TRIM('2019'!A43)="","",'2019'!A43)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01" s="939" customFormat="1" ht="15.75" customHeight="1" x14ac:dyDescent="0.25">
      <c r="A46" s="2176" t="str">
        <f>IF(TRIM('2019'!A46)="","",'2019'!A46)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29500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1000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28500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</row>
    <row r="47" spans="1:101" s="939" customFormat="1" ht="15.75" customHeight="1" x14ac:dyDescent="0.25">
      <c r="A47" s="984" t="str">
        <f>IF(TRIM('2019'!A47)="","",'2019'!A47)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</row>
    <row r="48" spans="1:101" s="939" customFormat="1" ht="15.75" customHeight="1" x14ac:dyDescent="0.25">
      <c r="A48" s="984" t="str">
        <f>IF(TRIM('2019'!A48)="","",'2019'!A48)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</row>
    <row r="49" spans="1:101" s="939" customFormat="1" ht="15.75" customHeight="1" x14ac:dyDescent="0.25">
      <c r="A49" s="984" t="str">
        <f>IF(TRIM('2019'!A49)="","",'2019'!A49)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</row>
    <row r="50" spans="1:101" s="939" customFormat="1" ht="15.75" customHeight="1" x14ac:dyDescent="0.25">
      <c r="A50" s="984" t="str">
        <f>IF(TRIM('2019'!A50)="","",'2019'!A50)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</row>
    <row r="51" spans="1:101" s="939" customFormat="1" ht="15.75" customHeight="1" x14ac:dyDescent="0.25">
      <c r="A51" s="984" t="str">
        <f>IF(TRIM('2019'!A51)="","",'2019'!A51)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01" s="939" customFormat="1" ht="15.75" customHeight="1" x14ac:dyDescent="0.25">
      <c r="A52" s="984" t="str">
        <f>IF(TRIM('2019'!A52)="","",'2019'!A52)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01" s="939" customFormat="1" ht="15.75" customHeight="1" x14ac:dyDescent="0.25">
      <c r="A53" s="984" t="str">
        <f>IF(TRIM('2019'!A53)="","",'2019'!A53)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01" s="939" customFormat="1" ht="15.75" customHeight="1" x14ac:dyDescent="0.25">
      <c r="A54" s="984" t="str">
        <f>IF(TRIM('2019'!A54)="","",'2019'!A54)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01" s="939" customFormat="1" ht="15.75" customHeight="1" thickBot="1" x14ac:dyDescent="0.3">
      <c r="A55" s="986" t="str">
        <f>IF(TRIM('2019'!A55)="","",'2019'!A55)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01" s="939" customFormat="1" ht="15.75" customHeight="1" x14ac:dyDescent="0.2">
      <c r="A58" s="952" t="str">
        <f>IF(TRIM('2019'!A58)="","",'2019'!A58)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01" s="939" customFormat="1" ht="15.75" customHeight="1" x14ac:dyDescent="0.2">
      <c r="A59" s="954" t="str">
        <f>IF(TRIM('2019'!A59)="","",'2019'!A59)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01" s="939" customFormat="1" ht="15.75" customHeight="1" x14ac:dyDescent="0.25">
      <c r="A60" s="956" t="str">
        <f>IF(TRIM('2019'!A60)="","",'2019'!A60)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01" s="939" customFormat="1" ht="15.75" customHeight="1" x14ac:dyDescent="0.25">
      <c r="A61" s="956" t="str">
        <f>IF(TRIM('2019'!A61)="","",'2019'!A61)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01" s="939" customFormat="1" ht="15.75" customHeight="1" x14ac:dyDescent="0.25">
      <c r="A62" s="956" t="str">
        <f>IF(TRIM('2019'!A62)="","",'2019'!A62)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01" s="939" customFormat="1" ht="15.75" customHeight="1" x14ac:dyDescent="0.25">
      <c r="A63" s="956" t="str">
        <f>IF(TRIM('2019'!A63)="","",'2019'!A63)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01" s="939" customFormat="1" ht="15.75" customHeight="1" x14ac:dyDescent="0.25">
      <c r="A64" s="956" t="str">
        <f>IF(TRIM('2019'!A64)="","",'2019'!A64)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IF(TRIM('2019'!A65)="","",'2019'!A65)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IF(TRIM('2019'!A66)="","",'2019'!A66)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IF(TRIM('2019'!A67)="","",'2019'!A67)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IF(TRIM('2019'!A68)="","",'2019'!A68)</f>
        <v>zelf opgewekte windenergie</v>
      </c>
      <c r="B68" s="955" t="str">
        <f>'2019'!B68</f>
        <v>MWh</v>
      </c>
      <c r="C68" s="1940">
        <f t="shared" si="5"/>
        <v>10000</v>
      </c>
      <c r="D68" s="2400">
        <v>10000</v>
      </c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IF(TRIM('2019'!A69)="","",'2019'!A69)</f>
        <v>zelf opgewekte zonneenergie</v>
      </c>
      <c r="B69" s="959" t="str">
        <f>'2019'!B69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IF(TRIM('2019'!A72)="","",'2019'!A72)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-0.10707376046775607</v>
      </c>
      <c r="D72" s="1469"/>
      <c r="E72" s="2180">
        <v>636437.5</v>
      </c>
      <c r="F72" s="2154"/>
      <c r="G72" s="2154">
        <v>-337070.8228167186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57038.215742958135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IF(TRIM('2019'!A73)="","",'2019'!A73)</f>
        <v>warm water</v>
      </c>
      <c r="B73" s="962" t="str">
        <f t="shared" ca="1" si="6"/>
        <v>GJ</v>
      </c>
      <c r="C73" s="1582">
        <f t="shared" si="7"/>
        <v>0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20666.822507505145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50796.58555854005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104.191933954804</v>
      </c>
      <c r="AQ73" s="2181"/>
      <c r="AR73" s="2168">
        <v>-10744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IF(TRIM('2019'!A74)="","",'2019'!A74)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-47430</v>
      </c>
      <c r="E74" s="2413">
        <v>-2600</v>
      </c>
      <c r="F74" s="2089"/>
      <c r="G74" s="2089"/>
      <c r="H74" s="2089">
        <v>-58236.111111111109</v>
      </c>
      <c r="I74" s="2397">
        <v>85</v>
      </c>
      <c r="J74" s="2397">
        <v>430</v>
      </c>
      <c r="K74" s="2414">
        <v>185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17750</v>
      </c>
      <c r="AS74" s="2089">
        <v>19535</v>
      </c>
      <c r="AT74" s="2089"/>
      <c r="AU74" s="2089">
        <v>50000</v>
      </c>
      <c r="AV74" s="2089"/>
      <c r="AW74" s="2089">
        <v>20000</v>
      </c>
      <c r="AX74" s="2089">
        <v>245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IF(TRIM('2019'!A75)="","",'2019'!A75)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IF(TRIM('2019'!A76)="","",'2019'!A76)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IF(TRIM('2019'!A77)="","",'2019'!A77)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IF(TRIM('2019'!A78)="","",'2019'!A78)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IF(TRIM('2019'!A79)="","",'2019'!A79)</f>
        <v>perslucht-2 op 8 bara</v>
      </c>
      <c r="B79" s="962" t="str">
        <f t="shared" ref="B79:B81" ca="1" si="8">IF(A79="","",INDIRECT("b"&amp;TEXT(491+MATCH((A79),$A$492:$A$508,0),0)))</f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IF(TRIM('2019'!A80)="","",'2019'!A80)</f>
        <v>koelenergie-2 op k2 °C</v>
      </c>
      <c r="B80" s="962" t="str">
        <f t="shared" ca="1" si="8"/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IF(TRIM('2019'!A81)="","",'2019'!A81)</f>
        <v/>
      </c>
      <c r="B81" s="962" t="str">
        <f t="shared" ca="1" si="8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1377" t="str">
        <f>IF(TRIM('2019'!A82)="","",'2019'!A82)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1377" t="str">
        <f>IF(TRIM('2019'!A83)="","",'2019'!A83)</f>
        <v>stoom 10 bara</v>
      </c>
      <c r="B83" s="962" t="str">
        <f t="shared" ca="1" si="6"/>
        <v>GJ</v>
      </c>
      <c r="C83" s="1582">
        <f t="shared" si="7"/>
        <v>7.7936827437952161E-3</v>
      </c>
      <c r="D83" s="1478"/>
      <c r="E83" s="2406">
        <v>-603500</v>
      </c>
      <c r="F83" s="2089"/>
      <c r="G83" s="2089"/>
      <c r="H83" s="2089"/>
      <c r="I83" s="2089"/>
      <c r="J83" s="2089"/>
      <c r="K83" s="2089"/>
      <c r="L83" s="2424"/>
      <c r="M83" s="2089"/>
      <c r="N83" s="2181"/>
      <c r="O83" s="1517"/>
      <c r="P83" s="2406"/>
      <c r="Q83" s="2089">
        <v>-57038.215742958098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1972.6735366408152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94418</v>
      </c>
      <c r="AS83" s="2168">
        <v>188836</v>
      </c>
      <c r="AT83" s="2169">
        <v>141627</v>
      </c>
      <c r="AU83" s="2169">
        <v>188836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1377" t="str">
        <f>IF(TRIM('2019'!A84)="","",'2019'!A84)</f>
        <v>stoom 1,7 bara</v>
      </c>
      <c r="B84" s="962" t="str">
        <f t="shared" ca="1" si="6"/>
        <v>GJ</v>
      </c>
      <c r="C84" s="1582">
        <f t="shared" si="7"/>
        <v>4.3655745685100555E-11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-20666.822507505101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20666.822507505145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1377" t="str">
        <f>IF(TRIM('2019'!A85)="","",'2019'!A85)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1377" t="str">
        <f>IF(TRIM('2019'!A86)="","",'2019'!A86)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184" t="str">
        <f>IF(TRIM('2019'!A87)="","",'2019'!A87)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7.0996073281786147</v>
      </c>
      <c r="C94" s="1585">
        <f ca="1">SUM(D94:CI94)</f>
        <v>265738.30229372554</v>
      </c>
      <c r="D94" s="1556">
        <f ca="1">$B94*D12</f>
        <v>265738.30229372554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1061711.2800000003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353524.50000000006</v>
      </c>
      <c r="H99" s="1560">
        <f t="shared" ca="1" si="11"/>
        <v>639919.9800000001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6501.6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ca="1" si="14"/>
        <v>0</v>
      </c>
      <c r="AQ99" s="1560">
        <f t="shared" ca="1" si="14"/>
        <v>0</v>
      </c>
      <c r="AR99" s="1560">
        <f t="shared" ca="1" si="14"/>
        <v>32508.000000000004</v>
      </c>
      <c r="AS99" s="1560">
        <f t="shared" ca="1" si="14"/>
        <v>29257.200000000004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5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6">IF(ISNUMBER($B100),$B100*D18,0)</f>
        <v>0</v>
      </c>
      <c r="E100" s="1527">
        <f t="shared" ca="1" si="16"/>
        <v>0</v>
      </c>
      <c r="F100" s="1527">
        <f t="shared" ca="1" si="16"/>
        <v>0</v>
      </c>
      <c r="G100" s="1527">
        <f t="shared" ca="1" si="16"/>
        <v>0</v>
      </c>
      <c r="H100" s="1527">
        <f t="shared" ca="1" si="16"/>
        <v>0</v>
      </c>
      <c r="I100" s="1527">
        <f t="shared" ca="1" si="16"/>
        <v>0</v>
      </c>
      <c r="J100" s="1527">
        <f t="shared" ca="1" si="16"/>
        <v>0</v>
      </c>
      <c r="K100" s="1531">
        <f t="shared" ca="1" si="16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ref="AP100" ca="1" si="17">$B100*AP18</f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5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6"/>
        <v>0</v>
      </c>
      <c r="E101" s="1527">
        <f t="shared" ca="1" si="16"/>
        <v>0</v>
      </c>
      <c r="F101" s="1527">
        <f t="shared" ca="1" si="16"/>
        <v>0</v>
      </c>
      <c r="G101" s="1527">
        <f t="shared" ca="1" si="16"/>
        <v>0</v>
      </c>
      <c r="H101" s="1527">
        <f t="shared" ca="1" si="16"/>
        <v>0</v>
      </c>
      <c r="I101" s="1527">
        <f t="shared" ca="1" si="16"/>
        <v>0</v>
      </c>
      <c r="J101" s="1527">
        <f t="shared" ca="1" si="16"/>
        <v>0</v>
      </c>
      <c r="K101" s="1531">
        <f t="shared" ca="1" si="16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8">IF(ISNUMBER($B101),$B101*AO19,0)</f>
        <v>0</v>
      </c>
      <c r="AP101" s="1527">
        <f t="shared" ref="AP101:AP125" ca="1" si="19">IF(ISNUMBER($B101),$B101*AP19,0)</f>
        <v>0</v>
      </c>
      <c r="AQ101" s="1527">
        <f t="shared" ca="1" si="18"/>
        <v>0</v>
      </c>
      <c r="AR101" s="1527">
        <f t="shared" ca="1" si="18"/>
        <v>0</v>
      </c>
      <c r="AS101" s="1527">
        <f t="shared" ca="1" si="18"/>
        <v>0</v>
      </c>
      <c r="AT101" s="1527">
        <f t="shared" ca="1" si="18"/>
        <v>0</v>
      </c>
      <c r="AU101" s="1527">
        <f t="shared" ca="1" si="18"/>
        <v>0</v>
      </c>
      <c r="AV101" s="1527">
        <f t="shared" ca="1" si="18"/>
        <v>0</v>
      </c>
      <c r="AW101" s="1527">
        <f t="shared" ca="1" si="18"/>
        <v>0</v>
      </c>
      <c r="AX101" s="1527">
        <f t="shared" ca="1" si="18"/>
        <v>0</v>
      </c>
      <c r="AY101" s="1527">
        <f t="shared" ca="1" si="18"/>
        <v>0</v>
      </c>
      <c r="AZ101" s="1527">
        <f t="shared" ca="1" si="18"/>
        <v>0</v>
      </c>
      <c r="BA101" s="1527">
        <f t="shared" ca="1" si="18"/>
        <v>0</v>
      </c>
      <c r="BB101" s="1527">
        <f t="shared" ca="1" si="18"/>
        <v>0</v>
      </c>
      <c r="BC101" s="1527">
        <f t="shared" ca="1" si="18"/>
        <v>0</v>
      </c>
      <c r="BD101" s="1527">
        <f t="shared" ca="1" si="18"/>
        <v>0</v>
      </c>
      <c r="BE101" s="1527">
        <f t="shared" ca="1" si="18"/>
        <v>0</v>
      </c>
      <c r="BF101" s="1527">
        <f t="shared" ca="1" si="18"/>
        <v>0</v>
      </c>
      <c r="BG101" s="1527">
        <f t="shared" ca="1" si="18"/>
        <v>0</v>
      </c>
      <c r="BH101" s="1527">
        <f t="shared" ca="1" si="18"/>
        <v>0</v>
      </c>
      <c r="BI101" s="1527">
        <f t="shared" ca="1" si="18"/>
        <v>0</v>
      </c>
      <c r="BJ101" s="1527">
        <f t="shared" ca="1" si="18"/>
        <v>0</v>
      </c>
      <c r="BK101" s="1527">
        <f t="shared" ca="1" si="18"/>
        <v>0</v>
      </c>
      <c r="BL101" s="1527">
        <f t="shared" ca="1" si="18"/>
        <v>0</v>
      </c>
      <c r="BM101" s="1527">
        <f t="shared" ca="1" si="18"/>
        <v>0</v>
      </c>
      <c r="BN101" s="1527">
        <f t="shared" ca="1" si="18"/>
        <v>0</v>
      </c>
      <c r="BO101" s="1527">
        <f t="shared" ca="1" si="18"/>
        <v>0</v>
      </c>
      <c r="BP101" s="1527">
        <f t="shared" ca="1" si="18"/>
        <v>0</v>
      </c>
      <c r="BQ101" s="1527">
        <f t="shared" ca="1" si="18"/>
        <v>0</v>
      </c>
      <c r="BR101" s="1527">
        <f t="shared" ca="1" si="18"/>
        <v>0</v>
      </c>
      <c r="BS101" s="1527">
        <f t="shared" ca="1" si="18"/>
        <v>0</v>
      </c>
      <c r="BT101" s="1527">
        <f t="shared" ca="1" si="18"/>
        <v>0</v>
      </c>
      <c r="BU101" s="1527">
        <f t="shared" ca="1" si="18"/>
        <v>0</v>
      </c>
      <c r="BV101" s="1527">
        <f t="shared" ca="1" si="18"/>
        <v>0</v>
      </c>
      <c r="BW101" s="1527">
        <f t="shared" ca="1" si="18"/>
        <v>0</v>
      </c>
      <c r="BX101" s="1527">
        <f t="shared" ca="1" si="18"/>
        <v>0</v>
      </c>
      <c r="BY101" s="1527">
        <f t="shared" ca="1" si="18"/>
        <v>0</v>
      </c>
      <c r="BZ101" s="1527">
        <f t="shared" ca="1" si="18"/>
        <v>0</v>
      </c>
      <c r="CA101" s="1527">
        <f t="shared" ca="1" si="18"/>
        <v>0</v>
      </c>
      <c r="CB101" s="1527">
        <f t="shared" ca="1" si="18"/>
        <v>0</v>
      </c>
      <c r="CC101" s="1527">
        <f t="shared" ca="1" si="18"/>
        <v>0</v>
      </c>
      <c r="CD101" s="1527">
        <f t="shared" ca="1" si="18"/>
        <v>0</v>
      </c>
      <c r="CE101" s="1527">
        <f t="shared" ca="1" si="18"/>
        <v>0</v>
      </c>
      <c r="CF101" s="1527">
        <f t="shared" ca="1" si="18"/>
        <v>0</v>
      </c>
      <c r="CG101" s="1527">
        <f t="shared" ca="1" si="18"/>
        <v>0</v>
      </c>
      <c r="CH101" s="1527">
        <f t="shared" ca="1" si="18"/>
        <v>0</v>
      </c>
      <c r="CI101" s="1567">
        <f t="shared" ca="1" si="18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5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6"/>
        <v>0</v>
      </c>
      <c r="E102" s="1527">
        <f t="shared" ca="1" si="16"/>
        <v>0</v>
      </c>
      <c r="F102" s="1527">
        <f t="shared" ca="1" si="16"/>
        <v>0</v>
      </c>
      <c r="G102" s="1527">
        <f t="shared" ca="1" si="16"/>
        <v>0</v>
      </c>
      <c r="H102" s="1527">
        <f t="shared" ca="1" si="16"/>
        <v>0</v>
      </c>
      <c r="I102" s="1527">
        <f t="shared" ca="1" si="16"/>
        <v>0</v>
      </c>
      <c r="J102" s="1527">
        <f t="shared" ca="1" si="16"/>
        <v>0</v>
      </c>
      <c r="K102" s="1531">
        <f t="shared" ca="1" si="16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8"/>
        <v>0</v>
      </c>
      <c r="AP102" s="1527">
        <f t="shared" ca="1" si="19"/>
        <v>0</v>
      </c>
      <c r="AQ102" s="1527">
        <f t="shared" ca="1" si="18"/>
        <v>0</v>
      </c>
      <c r="AR102" s="1527">
        <f t="shared" ca="1" si="18"/>
        <v>0</v>
      </c>
      <c r="AS102" s="1527">
        <f t="shared" ca="1" si="18"/>
        <v>0</v>
      </c>
      <c r="AT102" s="1527">
        <f t="shared" ca="1" si="18"/>
        <v>0</v>
      </c>
      <c r="AU102" s="1527">
        <f t="shared" ca="1" si="18"/>
        <v>0</v>
      </c>
      <c r="AV102" s="1527">
        <f t="shared" ca="1" si="18"/>
        <v>0</v>
      </c>
      <c r="AW102" s="1527">
        <f t="shared" ca="1" si="18"/>
        <v>0</v>
      </c>
      <c r="AX102" s="1527">
        <f t="shared" ca="1" si="18"/>
        <v>0</v>
      </c>
      <c r="AY102" s="1527">
        <f t="shared" ca="1" si="18"/>
        <v>0</v>
      </c>
      <c r="AZ102" s="1527">
        <f t="shared" ca="1" si="18"/>
        <v>0</v>
      </c>
      <c r="BA102" s="1527">
        <f t="shared" ca="1" si="18"/>
        <v>0</v>
      </c>
      <c r="BB102" s="1527">
        <f t="shared" ca="1" si="18"/>
        <v>0</v>
      </c>
      <c r="BC102" s="1527">
        <f t="shared" ca="1" si="18"/>
        <v>0</v>
      </c>
      <c r="BD102" s="1527">
        <f t="shared" ca="1" si="18"/>
        <v>0</v>
      </c>
      <c r="BE102" s="1527">
        <f t="shared" ca="1" si="18"/>
        <v>0</v>
      </c>
      <c r="BF102" s="1527">
        <f t="shared" ca="1" si="18"/>
        <v>0</v>
      </c>
      <c r="BG102" s="1527">
        <f t="shared" ca="1" si="18"/>
        <v>0</v>
      </c>
      <c r="BH102" s="1527">
        <f t="shared" ca="1" si="18"/>
        <v>0</v>
      </c>
      <c r="BI102" s="1527">
        <f t="shared" ca="1" si="18"/>
        <v>0</v>
      </c>
      <c r="BJ102" s="1527">
        <f t="shared" ca="1" si="18"/>
        <v>0</v>
      </c>
      <c r="BK102" s="1527">
        <f t="shared" ca="1" si="18"/>
        <v>0</v>
      </c>
      <c r="BL102" s="1527">
        <f t="shared" ca="1" si="18"/>
        <v>0</v>
      </c>
      <c r="BM102" s="1527">
        <f t="shared" ca="1" si="18"/>
        <v>0</v>
      </c>
      <c r="BN102" s="1527">
        <f t="shared" ca="1" si="18"/>
        <v>0</v>
      </c>
      <c r="BO102" s="1527">
        <f t="shared" ca="1" si="18"/>
        <v>0</v>
      </c>
      <c r="BP102" s="1527">
        <f t="shared" ca="1" si="18"/>
        <v>0</v>
      </c>
      <c r="BQ102" s="1527">
        <f t="shared" ca="1" si="18"/>
        <v>0</v>
      </c>
      <c r="BR102" s="1527">
        <f t="shared" ca="1" si="18"/>
        <v>0</v>
      </c>
      <c r="BS102" s="1527">
        <f t="shared" ca="1" si="18"/>
        <v>0</v>
      </c>
      <c r="BT102" s="1527">
        <f t="shared" ca="1" si="18"/>
        <v>0</v>
      </c>
      <c r="BU102" s="1527">
        <f t="shared" ca="1" si="18"/>
        <v>0</v>
      </c>
      <c r="BV102" s="1527">
        <f t="shared" ca="1" si="18"/>
        <v>0</v>
      </c>
      <c r="BW102" s="1527">
        <f t="shared" ca="1" si="18"/>
        <v>0</v>
      </c>
      <c r="BX102" s="1527">
        <f t="shared" ca="1" si="18"/>
        <v>0</v>
      </c>
      <c r="BY102" s="1527">
        <f t="shared" ca="1" si="18"/>
        <v>0</v>
      </c>
      <c r="BZ102" s="1527">
        <f t="shared" ca="1" si="18"/>
        <v>0</v>
      </c>
      <c r="CA102" s="1527">
        <f t="shared" ca="1" si="18"/>
        <v>0</v>
      </c>
      <c r="CB102" s="1527">
        <f t="shared" ca="1" si="18"/>
        <v>0</v>
      </c>
      <c r="CC102" s="1527">
        <f t="shared" ca="1" si="18"/>
        <v>0</v>
      </c>
      <c r="CD102" s="1527">
        <f t="shared" ca="1" si="18"/>
        <v>0</v>
      </c>
      <c r="CE102" s="1527">
        <f t="shared" ca="1" si="18"/>
        <v>0</v>
      </c>
      <c r="CF102" s="1527">
        <f t="shared" ca="1" si="18"/>
        <v>0</v>
      </c>
      <c r="CG102" s="1527">
        <f t="shared" ca="1" si="18"/>
        <v>0</v>
      </c>
      <c r="CH102" s="1527">
        <f t="shared" ca="1" si="18"/>
        <v>0</v>
      </c>
      <c r="CI102" s="1567">
        <f t="shared" ca="1" si="18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5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6"/>
        <v>0</v>
      </c>
      <c r="E103" s="1527">
        <f t="shared" ca="1" si="16"/>
        <v>0</v>
      </c>
      <c r="F103" s="1527">
        <f t="shared" ca="1" si="16"/>
        <v>0</v>
      </c>
      <c r="G103" s="1527">
        <f t="shared" ca="1" si="16"/>
        <v>0</v>
      </c>
      <c r="H103" s="1527">
        <f t="shared" ca="1" si="16"/>
        <v>0</v>
      </c>
      <c r="I103" s="1527">
        <f t="shared" ca="1" si="16"/>
        <v>0</v>
      </c>
      <c r="J103" s="1527">
        <f t="shared" ca="1" si="16"/>
        <v>0</v>
      </c>
      <c r="K103" s="1531">
        <f t="shared" ca="1" si="16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20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1">IF(ISNUMBER($B103),$B103*AO21,0)</f>
        <v>0</v>
      </c>
      <c r="AP103" s="1527">
        <f t="shared" ca="1" si="19"/>
        <v>0</v>
      </c>
      <c r="AQ103" s="1527">
        <f t="shared" ca="1" si="21"/>
        <v>0</v>
      </c>
      <c r="AR103" s="1527">
        <f t="shared" ca="1" si="21"/>
        <v>0</v>
      </c>
      <c r="AS103" s="1527">
        <f t="shared" ca="1" si="21"/>
        <v>0</v>
      </c>
      <c r="AT103" s="1527">
        <f t="shared" ca="1" si="21"/>
        <v>0</v>
      </c>
      <c r="AU103" s="1527">
        <f t="shared" ca="1" si="21"/>
        <v>0</v>
      </c>
      <c r="AV103" s="1527">
        <f t="shared" ca="1" si="21"/>
        <v>0</v>
      </c>
      <c r="AW103" s="1527">
        <f t="shared" ca="1" si="21"/>
        <v>0</v>
      </c>
      <c r="AX103" s="1527">
        <f t="shared" ca="1" si="21"/>
        <v>0</v>
      </c>
      <c r="AY103" s="1527">
        <f t="shared" ca="1" si="21"/>
        <v>0</v>
      </c>
      <c r="AZ103" s="1527">
        <f t="shared" ca="1" si="21"/>
        <v>0</v>
      </c>
      <c r="BA103" s="1527">
        <f t="shared" ca="1" si="21"/>
        <v>0</v>
      </c>
      <c r="BB103" s="1527">
        <f t="shared" ca="1" si="21"/>
        <v>0</v>
      </c>
      <c r="BC103" s="1527">
        <f t="shared" ca="1" si="21"/>
        <v>0</v>
      </c>
      <c r="BD103" s="1527">
        <f t="shared" ca="1" si="21"/>
        <v>0</v>
      </c>
      <c r="BE103" s="1527">
        <f t="shared" ca="1" si="21"/>
        <v>0</v>
      </c>
      <c r="BF103" s="1527">
        <f t="shared" ca="1" si="21"/>
        <v>0</v>
      </c>
      <c r="BG103" s="1527">
        <f t="shared" ca="1" si="21"/>
        <v>0</v>
      </c>
      <c r="BH103" s="1527">
        <f t="shared" ca="1" si="21"/>
        <v>0</v>
      </c>
      <c r="BI103" s="1527">
        <f t="shared" ca="1" si="21"/>
        <v>0</v>
      </c>
      <c r="BJ103" s="1527">
        <f t="shared" ca="1" si="21"/>
        <v>0</v>
      </c>
      <c r="BK103" s="1527">
        <f t="shared" ca="1" si="21"/>
        <v>0</v>
      </c>
      <c r="BL103" s="1527">
        <f t="shared" ca="1" si="21"/>
        <v>0</v>
      </c>
      <c r="BM103" s="1527">
        <f t="shared" ca="1" si="21"/>
        <v>0</v>
      </c>
      <c r="BN103" s="1527">
        <f t="shared" ca="1" si="21"/>
        <v>0</v>
      </c>
      <c r="BO103" s="1527">
        <f t="shared" ca="1" si="21"/>
        <v>0</v>
      </c>
      <c r="BP103" s="1527">
        <f t="shared" ca="1" si="21"/>
        <v>0</v>
      </c>
      <c r="BQ103" s="1527">
        <f t="shared" ca="1" si="21"/>
        <v>0</v>
      </c>
      <c r="BR103" s="1527">
        <f t="shared" ca="1" si="21"/>
        <v>0</v>
      </c>
      <c r="BS103" s="1527">
        <f t="shared" ca="1" si="21"/>
        <v>0</v>
      </c>
      <c r="BT103" s="1527">
        <f t="shared" ca="1" si="21"/>
        <v>0</v>
      </c>
      <c r="BU103" s="1527">
        <f t="shared" ca="1" si="21"/>
        <v>0</v>
      </c>
      <c r="BV103" s="1527">
        <f t="shared" ca="1" si="21"/>
        <v>0</v>
      </c>
      <c r="BW103" s="1527">
        <f t="shared" ca="1" si="21"/>
        <v>0</v>
      </c>
      <c r="BX103" s="1527">
        <f t="shared" ca="1" si="21"/>
        <v>0</v>
      </c>
      <c r="BY103" s="1527">
        <f t="shared" ca="1" si="21"/>
        <v>0</v>
      </c>
      <c r="BZ103" s="1527">
        <f t="shared" ca="1" si="21"/>
        <v>0</v>
      </c>
      <c r="CA103" s="1527">
        <f t="shared" ca="1" si="21"/>
        <v>0</v>
      </c>
      <c r="CB103" s="1527">
        <f t="shared" ca="1" si="21"/>
        <v>0</v>
      </c>
      <c r="CC103" s="1527">
        <f t="shared" ca="1" si="21"/>
        <v>0</v>
      </c>
      <c r="CD103" s="1527">
        <f t="shared" ca="1" si="21"/>
        <v>0</v>
      </c>
      <c r="CE103" s="1527">
        <f t="shared" ca="1" si="21"/>
        <v>0</v>
      </c>
      <c r="CF103" s="1527">
        <f t="shared" ca="1" si="21"/>
        <v>0</v>
      </c>
      <c r="CG103" s="1527">
        <f t="shared" ca="1" si="21"/>
        <v>0</v>
      </c>
      <c r="CH103" s="1527">
        <f t="shared" ca="1" si="21"/>
        <v>0</v>
      </c>
      <c r="CI103" s="1567">
        <f t="shared" ca="1" si="21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5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6"/>
        <v>0</v>
      </c>
      <c r="E104" s="1527">
        <f t="shared" ca="1" si="16"/>
        <v>0</v>
      </c>
      <c r="F104" s="1527">
        <f t="shared" ca="1" si="16"/>
        <v>0</v>
      </c>
      <c r="G104" s="1527">
        <f t="shared" ca="1" si="16"/>
        <v>0</v>
      </c>
      <c r="H104" s="1527">
        <f t="shared" ca="1" si="16"/>
        <v>0</v>
      </c>
      <c r="I104" s="1527">
        <f t="shared" ca="1" si="16"/>
        <v>0</v>
      </c>
      <c r="J104" s="1527">
        <f t="shared" ca="1" si="16"/>
        <v>0</v>
      </c>
      <c r="K104" s="1531">
        <f t="shared" ca="1" si="16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20"/>
        <v>0</v>
      </c>
      <c r="AB104" s="1527">
        <f t="shared" ca="1" si="20"/>
        <v>0</v>
      </c>
      <c r="AC104" s="1527">
        <f t="shared" ca="1" si="20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1"/>
        <v>0</v>
      </c>
      <c r="AP104" s="1527">
        <f t="shared" ca="1" si="19"/>
        <v>0</v>
      </c>
      <c r="AQ104" s="1527">
        <f t="shared" ca="1" si="21"/>
        <v>0</v>
      </c>
      <c r="AR104" s="1527">
        <f t="shared" ca="1" si="21"/>
        <v>0</v>
      </c>
      <c r="AS104" s="1527">
        <f t="shared" ca="1" si="21"/>
        <v>0</v>
      </c>
      <c r="AT104" s="1527">
        <f t="shared" ca="1" si="21"/>
        <v>0</v>
      </c>
      <c r="AU104" s="1527">
        <f t="shared" ca="1" si="21"/>
        <v>0</v>
      </c>
      <c r="AV104" s="1527">
        <f t="shared" ca="1" si="21"/>
        <v>0</v>
      </c>
      <c r="AW104" s="1527">
        <f t="shared" ca="1" si="21"/>
        <v>0</v>
      </c>
      <c r="AX104" s="1527">
        <f t="shared" ca="1" si="21"/>
        <v>0</v>
      </c>
      <c r="AY104" s="1527">
        <f t="shared" ca="1" si="21"/>
        <v>0</v>
      </c>
      <c r="AZ104" s="1527">
        <f t="shared" ca="1" si="21"/>
        <v>0</v>
      </c>
      <c r="BA104" s="1527">
        <f t="shared" ca="1" si="21"/>
        <v>0</v>
      </c>
      <c r="BB104" s="1527">
        <f t="shared" ca="1" si="21"/>
        <v>0</v>
      </c>
      <c r="BC104" s="1527">
        <f t="shared" ca="1" si="21"/>
        <v>0</v>
      </c>
      <c r="BD104" s="1527">
        <f t="shared" ca="1" si="21"/>
        <v>0</v>
      </c>
      <c r="BE104" s="1527">
        <f t="shared" ca="1" si="21"/>
        <v>0</v>
      </c>
      <c r="BF104" s="1527">
        <f t="shared" ca="1" si="21"/>
        <v>0</v>
      </c>
      <c r="BG104" s="1527">
        <f t="shared" ca="1" si="21"/>
        <v>0</v>
      </c>
      <c r="BH104" s="1527">
        <f t="shared" ca="1" si="21"/>
        <v>0</v>
      </c>
      <c r="BI104" s="1527">
        <f t="shared" ca="1" si="21"/>
        <v>0</v>
      </c>
      <c r="BJ104" s="1527">
        <f t="shared" ca="1" si="21"/>
        <v>0</v>
      </c>
      <c r="BK104" s="1527">
        <f t="shared" ca="1" si="21"/>
        <v>0</v>
      </c>
      <c r="BL104" s="1527">
        <f t="shared" ca="1" si="21"/>
        <v>0</v>
      </c>
      <c r="BM104" s="1527">
        <f t="shared" ca="1" si="21"/>
        <v>0</v>
      </c>
      <c r="BN104" s="1527">
        <f t="shared" ca="1" si="21"/>
        <v>0</v>
      </c>
      <c r="BO104" s="1527">
        <f t="shared" ca="1" si="21"/>
        <v>0</v>
      </c>
      <c r="BP104" s="1527">
        <f t="shared" ca="1" si="21"/>
        <v>0</v>
      </c>
      <c r="BQ104" s="1527">
        <f t="shared" ca="1" si="21"/>
        <v>0</v>
      </c>
      <c r="BR104" s="1527">
        <f t="shared" ca="1" si="21"/>
        <v>0</v>
      </c>
      <c r="BS104" s="1527">
        <f t="shared" ca="1" si="21"/>
        <v>0</v>
      </c>
      <c r="BT104" s="1527">
        <f t="shared" ca="1" si="21"/>
        <v>0</v>
      </c>
      <c r="BU104" s="1527">
        <f t="shared" ca="1" si="21"/>
        <v>0</v>
      </c>
      <c r="BV104" s="1527">
        <f t="shared" ca="1" si="21"/>
        <v>0</v>
      </c>
      <c r="BW104" s="1527">
        <f t="shared" ca="1" si="21"/>
        <v>0</v>
      </c>
      <c r="BX104" s="1527">
        <f t="shared" ca="1" si="21"/>
        <v>0</v>
      </c>
      <c r="BY104" s="1527">
        <f t="shared" ca="1" si="21"/>
        <v>0</v>
      </c>
      <c r="BZ104" s="1527">
        <f t="shared" ca="1" si="21"/>
        <v>0</v>
      </c>
      <c r="CA104" s="1527">
        <f t="shared" ca="1" si="21"/>
        <v>0</v>
      </c>
      <c r="CB104" s="1527">
        <f t="shared" ca="1" si="21"/>
        <v>0</v>
      </c>
      <c r="CC104" s="1527">
        <f t="shared" ca="1" si="21"/>
        <v>0</v>
      </c>
      <c r="CD104" s="1527">
        <f t="shared" ca="1" si="21"/>
        <v>0</v>
      </c>
      <c r="CE104" s="1527">
        <f t="shared" ca="1" si="21"/>
        <v>0</v>
      </c>
      <c r="CF104" s="1527">
        <f t="shared" ca="1" si="21"/>
        <v>0</v>
      </c>
      <c r="CG104" s="1527">
        <f t="shared" ca="1" si="21"/>
        <v>0</v>
      </c>
      <c r="CH104" s="1527">
        <f t="shared" ca="1" si="21"/>
        <v>0</v>
      </c>
      <c r="CI104" s="1567">
        <f t="shared" ca="1" si="21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5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6"/>
        <v>0</v>
      </c>
      <c r="E105" s="1527">
        <f t="shared" ca="1" si="16"/>
        <v>0</v>
      </c>
      <c r="F105" s="1527">
        <f t="shared" ca="1" si="16"/>
        <v>0</v>
      </c>
      <c r="G105" s="1527">
        <f t="shared" ca="1" si="16"/>
        <v>0</v>
      </c>
      <c r="H105" s="1527">
        <f t="shared" ca="1" si="16"/>
        <v>0</v>
      </c>
      <c r="I105" s="1527">
        <f t="shared" ca="1" si="16"/>
        <v>0</v>
      </c>
      <c r="J105" s="1527">
        <f t="shared" ca="1" si="16"/>
        <v>0</v>
      </c>
      <c r="K105" s="1531">
        <f t="shared" ca="1" si="16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20"/>
        <v>0</v>
      </c>
      <c r="AB105" s="1527">
        <f t="shared" ca="1" si="20"/>
        <v>0</v>
      </c>
      <c r="AC105" s="1527">
        <f t="shared" ca="1" si="20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1"/>
        <v>0</v>
      </c>
      <c r="AP105" s="1527">
        <f t="shared" ca="1" si="19"/>
        <v>0</v>
      </c>
      <c r="AQ105" s="1527">
        <f t="shared" ca="1" si="21"/>
        <v>0</v>
      </c>
      <c r="AR105" s="1527">
        <f t="shared" ca="1" si="21"/>
        <v>0</v>
      </c>
      <c r="AS105" s="1527">
        <f t="shared" ca="1" si="21"/>
        <v>0</v>
      </c>
      <c r="AT105" s="1527">
        <f t="shared" ca="1" si="21"/>
        <v>0</v>
      </c>
      <c r="AU105" s="1527">
        <f t="shared" ca="1" si="21"/>
        <v>0</v>
      </c>
      <c r="AV105" s="1527">
        <f t="shared" ca="1" si="21"/>
        <v>0</v>
      </c>
      <c r="AW105" s="1527">
        <f t="shared" ca="1" si="21"/>
        <v>0</v>
      </c>
      <c r="AX105" s="1527">
        <f t="shared" ca="1" si="21"/>
        <v>0</v>
      </c>
      <c r="AY105" s="1527">
        <f t="shared" ca="1" si="21"/>
        <v>0</v>
      </c>
      <c r="AZ105" s="1527">
        <f t="shared" ca="1" si="21"/>
        <v>0</v>
      </c>
      <c r="BA105" s="1527">
        <f t="shared" ca="1" si="21"/>
        <v>0</v>
      </c>
      <c r="BB105" s="1527">
        <f t="shared" ca="1" si="21"/>
        <v>0</v>
      </c>
      <c r="BC105" s="1527">
        <f t="shared" ca="1" si="21"/>
        <v>0</v>
      </c>
      <c r="BD105" s="1527">
        <f t="shared" ca="1" si="21"/>
        <v>0</v>
      </c>
      <c r="BE105" s="1527">
        <f t="shared" ca="1" si="21"/>
        <v>0</v>
      </c>
      <c r="BF105" s="1527">
        <f t="shared" ca="1" si="21"/>
        <v>0</v>
      </c>
      <c r="BG105" s="1527">
        <f t="shared" ca="1" si="21"/>
        <v>0</v>
      </c>
      <c r="BH105" s="1527">
        <f t="shared" ca="1" si="21"/>
        <v>0</v>
      </c>
      <c r="BI105" s="1527">
        <f t="shared" ca="1" si="21"/>
        <v>0</v>
      </c>
      <c r="BJ105" s="1527">
        <f t="shared" ca="1" si="21"/>
        <v>0</v>
      </c>
      <c r="BK105" s="1527">
        <f t="shared" ca="1" si="21"/>
        <v>0</v>
      </c>
      <c r="BL105" s="1527">
        <f t="shared" ca="1" si="21"/>
        <v>0</v>
      </c>
      <c r="BM105" s="1527">
        <f t="shared" ca="1" si="21"/>
        <v>0</v>
      </c>
      <c r="BN105" s="1527">
        <f t="shared" ca="1" si="21"/>
        <v>0</v>
      </c>
      <c r="BO105" s="1527">
        <f t="shared" ca="1" si="21"/>
        <v>0</v>
      </c>
      <c r="BP105" s="1527">
        <f t="shared" ca="1" si="21"/>
        <v>0</v>
      </c>
      <c r="BQ105" s="1527">
        <f t="shared" ca="1" si="21"/>
        <v>0</v>
      </c>
      <c r="BR105" s="1527">
        <f t="shared" ca="1" si="21"/>
        <v>0</v>
      </c>
      <c r="BS105" s="1527">
        <f t="shared" ca="1" si="21"/>
        <v>0</v>
      </c>
      <c r="BT105" s="1527">
        <f t="shared" ca="1" si="21"/>
        <v>0</v>
      </c>
      <c r="BU105" s="1527">
        <f t="shared" ca="1" si="21"/>
        <v>0</v>
      </c>
      <c r="BV105" s="1527">
        <f t="shared" ca="1" si="21"/>
        <v>0</v>
      </c>
      <c r="BW105" s="1527">
        <f t="shared" ca="1" si="21"/>
        <v>0</v>
      </c>
      <c r="BX105" s="1527">
        <f t="shared" ca="1" si="21"/>
        <v>0</v>
      </c>
      <c r="BY105" s="1527">
        <f t="shared" ca="1" si="21"/>
        <v>0</v>
      </c>
      <c r="BZ105" s="1527">
        <f t="shared" ca="1" si="21"/>
        <v>0</v>
      </c>
      <c r="CA105" s="1527">
        <f t="shared" ca="1" si="21"/>
        <v>0</v>
      </c>
      <c r="CB105" s="1527">
        <f t="shared" ca="1" si="21"/>
        <v>0</v>
      </c>
      <c r="CC105" s="1527">
        <f t="shared" ca="1" si="21"/>
        <v>0</v>
      </c>
      <c r="CD105" s="1527">
        <f t="shared" ca="1" si="21"/>
        <v>0</v>
      </c>
      <c r="CE105" s="1527">
        <f t="shared" ca="1" si="21"/>
        <v>0</v>
      </c>
      <c r="CF105" s="1527">
        <f t="shared" ca="1" si="21"/>
        <v>0</v>
      </c>
      <c r="CG105" s="1527">
        <f t="shared" ca="1" si="21"/>
        <v>0</v>
      </c>
      <c r="CH105" s="1527">
        <f t="shared" ca="1" si="21"/>
        <v>0</v>
      </c>
      <c r="CI105" s="1567">
        <f t="shared" ca="1" si="21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5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6"/>
        <v>0</v>
      </c>
      <c r="E106" s="1527">
        <f t="shared" ca="1" si="16"/>
        <v>0</v>
      </c>
      <c r="F106" s="1527">
        <f t="shared" ca="1" si="16"/>
        <v>0</v>
      </c>
      <c r="G106" s="1527">
        <f t="shared" ca="1" si="16"/>
        <v>0</v>
      </c>
      <c r="H106" s="1527">
        <f t="shared" ca="1" si="16"/>
        <v>0</v>
      </c>
      <c r="I106" s="1527">
        <f t="shared" ca="1" si="16"/>
        <v>0</v>
      </c>
      <c r="J106" s="1527">
        <f t="shared" ca="1" si="16"/>
        <v>0</v>
      </c>
      <c r="K106" s="1531">
        <f t="shared" ca="1" si="16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20"/>
        <v>0</v>
      </c>
      <c r="AB106" s="1527">
        <f t="shared" ca="1" si="20"/>
        <v>0</v>
      </c>
      <c r="AC106" s="1527">
        <f t="shared" ca="1" si="20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1"/>
        <v>0</v>
      </c>
      <c r="AP106" s="1527">
        <f t="shared" ca="1" si="19"/>
        <v>0</v>
      </c>
      <c r="AQ106" s="1527">
        <f t="shared" ca="1" si="21"/>
        <v>0</v>
      </c>
      <c r="AR106" s="1527">
        <f t="shared" ca="1" si="21"/>
        <v>0</v>
      </c>
      <c r="AS106" s="1527">
        <f t="shared" ca="1" si="21"/>
        <v>0</v>
      </c>
      <c r="AT106" s="1527">
        <f t="shared" ca="1" si="21"/>
        <v>0</v>
      </c>
      <c r="AU106" s="1527">
        <f t="shared" ca="1" si="21"/>
        <v>0</v>
      </c>
      <c r="AV106" s="1527">
        <f t="shared" ca="1" si="21"/>
        <v>0</v>
      </c>
      <c r="AW106" s="1527">
        <f t="shared" ca="1" si="21"/>
        <v>0</v>
      </c>
      <c r="AX106" s="1527">
        <f t="shared" ca="1" si="21"/>
        <v>0</v>
      </c>
      <c r="AY106" s="1527">
        <f t="shared" ca="1" si="21"/>
        <v>0</v>
      </c>
      <c r="AZ106" s="1527">
        <f t="shared" ca="1" si="21"/>
        <v>0</v>
      </c>
      <c r="BA106" s="1527">
        <f t="shared" ca="1" si="21"/>
        <v>0</v>
      </c>
      <c r="BB106" s="1527">
        <f t="shared" ca="1" si="21"/>
        <v>0</v>
      </c>
      <c r="BC106" s="1527">
        <f t="shared" ca="1" si="21"/>
        <v>0</v>
      </c>
      <c r="BD106" s="1527">
        <f t="shared" ca="1" si="21"/>
        <v>0</v>
      </c>
      <c r="BE106" s="1527">
        <f t="shared" ca="1" si="21"/>
        <v>0</v>
      </c>
      <c r="BF106" s="1527">
        <f t="shared" ca="1" si="21"/>
        <v>0</v>
      </c>
      <c r="BG106" s="1527">
        <f t="shared" ca="1" si="21"/>
        <v>0</v>
      </c>
      <c r="BH106" s="1527">
        <f t="shared" ca="1" si="21"/>
        <v>0</v>
      </c>
      <c r="BI106" s="1527">
        <f t="shared" ca="1" si="21"/>
        <v>0</v>
      </c>
      <c r="BJ106" s="1527">
        <f t="shared" ca="1" si="21"/>
        <v>0</v>
      </c>
      <c r="BK106" s="1527">
        <f t="shared" ca="1" si="21"/>
        <v>0</v>
      </c>
      <c r="BL106" s="1527">
        <f t="shared" ca="1" si="21"/>
        <v>0</v>
      </c>
      <c r="BM106" s="1527">
        <f t="shared" ca="1" si="21"/>
        <v>0</v>
      </c>
      <c r="BN106" s="1527">
        <f t="shared" ca="1" si="21"/>
        <v>0</v>
      </c>
      <c r="BO106" s="1527">
        <f t="shared" ca="1" si="21"/>
        <v>0</v>
      </c>
      <c r="BP106" s="1527">
        <f t="shared" ca="1" si="21"/>
        <v>0</v>
      </c>
      <c r="BQ106" s="1527">
        <f t="shared" ca="1" si="21"/>
        <v>0</v>
      </c>
      <c r="BR106" s="1527">
        <f t="shared" ca="1" si="21"/>
        <v>0</v>
      </c>
      <c r="BS106" s="1527">
        <f t="shared" ca="1" si="21"/>
        <v>0</v>
      </c>
      <c r="BT106" s="1527">
        <f t="shared" ca="1" si="21"/>
        <v>0</v>
      </c>
      <c r="BU106" s="1527">
        <f t="shared" ca="1" si="21"/>
        <v>0</v>
      </c>
      <c r="BV106" s="1527">
        <f t="shared" ca="1" si="21"/>
        <v>0</v>
      </c>
      <c r="BW106" s="1527">
        <f t="shared" ca="1" si="21"/>
        <v>0</v>
      </c>
      <c r="BX106" s="1527">
        <f t="shared" ca="1" si="21"/>
        <v>0</v>
      </c>
      <c r="BY106" s="1527">
        <f t="shared" ca="1" si="21"/>
        <v>0</v>
      </c>
      <c r="BZ106" s="1527">
        <f t="shared" ca="1" si="21"/>
        <v>0</v>
      </c>
      <c r="CA106" s="1527">
        <f t="shared" ca="1" si="21"/>
        <v>0</v>
      </c>
      <c r="CB106" s="1527">
        <f t="shared" ca="1" si="21"/>
        <v>0</v>
      </c>
      <c r="CC106" s="1527">
        <f t="shared" ca="1" si="21"/>
        <v>0</v>
      </c>
      <c r="CD106" s="1527">
        <f t="shared" ca="1" si="21"/>
        <v>0</v>
      </c>
      <c r="CE106" s="1527">
        <f t="shared" ca="1" si="21"/>
        <v>0</v>
      </c>
      <c r="CF106" s="1527">
        <f t="shared" ca="1" si="21"/>
        <v>0</v>
      </c>
      <c r="CG106" s="1527">
        <f t="shared" ca="1" si="21"/>
        <v>0</v>
      </c>
      <c r="CH106" s="1527">
        <f t="shared" ca="1" si="21"/>
        <v>0</v>
      </c>
      <c r="CI106" s="1567">
        <f t="shared" ca="1" si="21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5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6"/>
        <v>0</v>
      </c>
      <c r="E107" s="1527">
        <f t="shared" ca="1" si="16"/>
        <v>0</v>
      </c>
      <c r="F107" s="1527">
        <f t="shared" ca="1" si="16"/>
        <v>0</v>
      </c>
      <c r="G107" s="1527">
        <f t="shared" ca="1" si="16"/>
        <v>0</v>
      </c>
      <c r="H107" s="1527">
        <f t="shared" ca="1" si="16"/>
        <v>0</v>
      </c>
      <c r="I107" s="1527">
        <f t="shared" ca="1" si="16"/>
        <v>0</v>
      </c>
      <c r="J107" s="1527">
        <f t="shared" ca="1" si="16"/>
        <v>0</v>
      </c>
      <c r="K107" s="1531">
        <f t="shared" ca="1" si="16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20"/>
        <v>0</v>
      </c>
      <c r="AB107" s="1527">
        <f t="shared" ca="1" si="20"/>
        <v>0</v>
      </c>
      <c r="AC107" s="1527">
        <f t="shared" ca="1" si="20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1"/>
        <v>0</v>
      </c>
      <c r="AP107" s="1527">
        <f t="shared" ca="1" si="19"/>
        <v>0</v>
      </c>
      <c r="AQ107" s="1527">
        <f t="shared" ca="1" si="21"/>
        <v>0</v>
      </c>
      <c r="AR107" s="1527">
        <f t="shared" ca="1" si="21"/>
        <v>0</v>
      </c>
      <c r="AS107" s="1527">
        <f t="shared" ca="1" si="21"/>
        <v>0</v>
      </c>
      <c r="AT107" s="1527">
        <f t="shared" ca="1" si="21"/>
        <v>0</v>
      </c>
      <c r="AU107" s="1527">
        <f t="shared" ca="1" si="21"/>
        <v>0</v>
      </c>
      <c r="AV107" s="1527">
        <f t="shared" ca="1" si="21"/>
        <v>0</v>
      </c>
      <c r="AW107" s="1527">
        <f t="shared" ca="1" si="21"/>
        <v>0</v>
      </c>
      <c r="AX107" s="1527">
        <f t="shared" ca="1" si="21"/>
        <v>0</v>
      </c>
      <c r="AY107" s="1527">
        <f t="shared" ca="1" si="21"/>
        <v>0</v>
      </c>
      <c r="AZ107" s="1527">
        <f t="shared" ca="1" si="21"/>
        <v>0</v>
      </c>
      <c r="BA107" s="1527">
        <f t="shared" ca="1" si="21"/>
        <v>0</v>
      </c>
      <c r="BB107" s="1527">
        <f t="shared" ca="1" si="21"/>
        <v>0</v>
      </c>
      <c r="BC107" s="1527">
        <f t="shared" ca="1" si="21"/>
        <v>0</v>
      </c>
      <c r="BD107" s="1527">
        <f t="shared" ca="1" si="21"/>
        <v>0</v>
      </c>
      <c r="BE107" s="1527">
        <f t="shared" ca="1" si="21"/>
        <v>0</v>
      </c>
      <c r="BF107" s="1527">
        <f t="shared" ca="1" si="21"/>
        <v>0</v>
      </c>
      <c r="BG107" s="1527">
        <f t="shared" ca="1" si="21"/>
        <v>0</v>
      </c>
      <c r="BH107" s="1527">
        <f t="shared" ca="1" si="21"/>
        <v>0</v>
      </c>
      <c r="BI107" s="1527">
        <f t="shared" ca="1" si="21"/>
        <v>0</v>
      </c>
      <c r="BJ107" s="1527">
        <f t="shared" ca="1" si="21"/>
        <v>0</v>
      </c>
      <c r="BK107" s="1527">
        <f t="shared" ca="1" si="21"/>
        <v>0</v>
      </c>
      <c r="BL107" s="1527">
        <f t="shared" ca="1" si="21"/>
        <v>0</v>
      </c>
      <c r="BM107" s="1527">
        <f t="shared" ca="1" si="21"/>
        <v>0</v>
      </c>
      <c r="BN107" s="1527">
        <f t="shared" ca="1" si="21"/>
        <v>0</v>
      </c>
      <c r="BO107" s="1527">
        <f t="shared" ca="1" si="21"/>
        <v>0</v>
      </c>
      <c r="BP107" s="1527">
        <f t="shared" ca="1" si="21"/>
        <v>0</v>
      </c>
      <c r="BQ107" s="1527">
        <f t="shared" ca="1" si="21"/>
        <v>0</v>
      </c>
      <c r="BR107" s="1527">
        <f t="shared" ca="1" si="21"/>
        <v>0</v>
      </c>
      <c r="BS107" s="1527">
        <f t="shared" ca="1" si="21"/>
        <v>0</v>
      </c>
      <c r="BT107" s="1527">
        <f t="shared" ca="1" si="21"/>
        <v>0</v>
      </c>
      <c r="BU107" s="1527">
        <f t="shared" ca="1" si="21"/>
        <v>0</v>
      </c>
      <c r="BV107" s="1527">
        <f t="shared" ca="1" si="21"/>
        <v>0</v>
      </c>
      <c r="BW107" s="1527">
        <f t="shared" ca="1" si="21"/>
        <v>0</v>
      </c>
      <c r="BX107" s="1527">
        <f t="shared" ca="1" si="21"/>
        <v>0</v>
      </c>
      <c r="BY107" s="1527">
        <f t="shared" ca="1" si="21"/>
        <v>0</v>
      </c>
      <c r="BZ107" s="1527">
        <f t="shared" ca="1" si="21"/>
        <v>0</v>
      </c>
      <c r="CA107" s="1527">
        <f t="shared" ca="1" si="21"/>
        <v>0</v>
      </c>
      <c r="CB107" s="1527">
        <f t="shared" ca="1" si="21"/>
        <v>0</v>
      </c>
      <c r="CC107" s="1527">
        <f t="shared" ca="1" si="21"/>
        <v>0</v>
      </c>
      <c r="CD107" s="1527">
        <f t="shared" ca="1" si="21"/>
        <v>0</v>
      </c>
      <c r="CE107" s="1527">
        <f t="shared" ca="1" si="21"/>
        <v>0</v>
      </c>
      <c r="CF107" s="1527">
        <f t="shared" ca="1" si="21"/>
        <v>0</v>
      </c>
      <c r="CG107" s="1527">
        <f t="shared" ca="1" si="21"/>
        <v>0</v>
      </c>
      <c r="CH107" s="1527">
        <f t="shared" ca="1" si="21"/>
        <v>0</v>
      </c>
      <c r="CI107" s="1567">
        <f t="shared" ca="1" si="21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5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6"/>
        <v>0</v>
      </c>
      <c r="E108" s="1527">
        <f t="shared" ca="1" si="16"/>
        <v>0</v>
      </c>
      <c r="F108" s="1527">
        <f t="shared" ca="1" si="16"/>
        <v>0</v>
      </c>
      <c r="G108" s="1527">
        <f t="shared" ca="1" si="16"/>
        <v>0</v>
      </c>
      <c r="H108" s="1527">
        <f t="shared" ca="1" si="16"/>
        <v>0</v>
      </c>
      <c r="I108" s="1527">
        <f t="shared" ca="1" si="16"/>
        <v>0</v>
      </c>
      <c r="J108" s="1527">
        <f t="shared" ca="1" si="16"/>
        <v>0</v>
      </c>
      <c r="K108" s="1531">
        <f t="shared" ca="1" si="16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20"/>
        <v>0</v>
      </c>
      <c r="AB108" s="1527">
        <f t="shared" ca="1" si="20"/>
        <v>0</v>
      </c>
      <c r="AC108" s="1527">
        <f t="shared" ca="1" si="20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1"/>
        <v>0</v>
      </c>
      <c r="AP108" s="1527">
        <f t="shared" ca="1" si="19"/>
        <v>0</v>
      </c>
      <c r="AQ108" s="1527">
        <f t="shared" ca="1" si="21"/>
        <v>0</v>
      </c>
      <c r="AR108" s="1527">
        <f t="shared" ca="1" si="21"/>
        <v>0</v>
      </c>
      <c r="AS108" s="1527">
        <f t="shared" ca="1" si="21"/>
        <v>0</v>
      </c>
      <c r="AT108" s="1527">
        <f t="shared" ca="1" si="21"/>
        <v>0</v>
      </c>
      <c r="AU108" s="1527">
        <f t="shared" ca="1" si="21"/>
        <v>0</v>
      </c>
      <c r="AV108" s="1527">
        <f t="shared" ca="1" si="21"/>
        <v>0</v>
      </c>
      <c r="AW108" s="1527">
        <f t="shared" ca="1" si="21"/>
        <v>0</v>
      </c>
      <c r="AX108" s="1527">
        <f t="shared" ca="1" si="21"/>
        <v>0</v>
      </c>
      <c r="AY108" s="1527">
        <f t="shared" ca="1" si="21"/>
        <v>0</v>
      </c>
      <c r="AZ108" s="1527">
        <f t="shared" ca="1" si="21"/>
        <v>0</v>
      </c>
      <c r="BA108" s="1527">
        <f t="shared" ca="1" si="21"/>
        <v>0</v>
      </c>
      <c r="BB108" s="1527">
        <f t="shared" ca="1" si="21"/>
        <v>0</v>
      </c>
      <c r="BC108" s="1527">
        <f t="shared" ca="1" si="21"/>
        <v>0</v>
      </c>
      <c r="BD108" s="1527">
        <f t="shared" ca="1" si="21"/>
        <v>0</v>
      </c>
      <c r="BE108" s="1527">
        <f t="shared" ca="1" si="21"/>
        <v>0</v>
      </c>
      <c r="BF108" s="1527">
        <f t="shared" ca="1" si="21"/>
        <v>0</v>
      </c>
      <c r="BG108" s="1527">
        <f t="shared" ca="1" si="21"/>
        <v>0</v>
      </c>
      <c r="BH108" s="1527">
        <f t="shared" ca="1" si="21"/>
        <v>0</v>
      </c>
      <c r="BI108" s="1527">
        <f t="shared" ca="1" si="21"/>
        <v>0</v>
      </c>
      <c r="BJ108" s="1527">
        <f t="shared" ca="1" si="21"/>
        <v>0</v>
      </c>
      <c r="BK108" s="1527">
        <f t="shared" ca="1" si="21"/>
        <v>0</v>
      </c>
      <c r="BL108" s="1527">
        <f t="shared" ca="1" si="21"/>
        <v>0</v>
      </c>
      <c r="BM108" s="1527">
        <f t="shared" ca="1" si="21"/>
        <v>0</v>
      </c>
      <c r="BN108" s="1527">
        <f t="shared" ca="1" si="21"/>
        <v>0</v>
      </c>
      <c r="BO108" s="1527">
        <f t="shared" ref="BO108:CI108" ca="1" si="22">IF(ISNUMBER($B108),$B108*BO26,0)</f>
        <v>0</v>
      </c>
      <c r="BP108" s="1527">
        <f t="shared" ca="1" si="22"/>
        <v>0</v>
      </c>
      <c r="BQ108" s="1527">
        <f t="shared" ca="1" si="22"/>
        <v>0</v>
      </c>
      <c r="BR108" s="1527">
        <f t="shared" ca="1" si="22"/>
        <v>0</v>
      </c>
      <c r="BS108" s="1527">
        <f t="shared" ca="1" si="22"/>
        <v>0</v>
      </c>
      <c r="BT108" s="1527">
        <f t="shared" ca="1" si="22"/>
        <v>0</v>
      </c>
      <c r="BU108" s="1527">
        <f t="shared" ca="1" si="22"/>
        <v>0</v>
      </c>
      <c r="BV108" s="1527">
        <f t="shared" ca="1" si="22"/>
        <v>0</v>
      </c>
      <c r="BW108" s="1527">
        <f t="shared" ca="1" si="22"/>
        <v>0</v>
      </c>
      <c r="BX108" s="1527">
        <f t="shared" ca="1" si="22"/>
        <v>0</v>
      </c>
      <c r="BY108" s="1527">
        <f t="shared" ca="1" si="22"/>
        <v>0</v>
      </c>
      <c r="BZ108" s="1527">
        <f t="shared" ca="1" si="22"/>
        <v>0</v>
      </c>
      <c r="CA108" s="1527">
        <f t="shared" ca="1" si="22"/>
        <v>0</v>
      </c>
      <c r="CB108" s="1527">
        <f t="shared" ca="1" si="22"/>
        <v>0</v>
      </c>
      <c r="CC108" s="1527">
        <f t="shared" ca="1" si="22"/>
        <v>0</v>
      </c>
      <c r="CD108" s="1527">
        <f t="shared" ca="1" si="22"/>
        <v>0</v>
      </c>
      <c r="CE108" s="1527">
        <f t="shared" ca="1" si="22"/>
        <v>0</v>
      </c>
      <c r="CF108" s="1527">
        <f t="shared" ca="1" si="22"/>
        <v>0</v>
      </c>
      <c r="CG108" s="1527">
        <f t="shared" ca="1" si="22"/>
        <v>0</v>
      </c>
      <c r="CH108" s="1527">
        <f t="shared" ca="1" si="22"/>
        <v>0</v>
      </c>
      <c r="CI108" s="1567">
        <f t="shared" ca="1" si="22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5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6"/>
        <v>0</v>
      </c>
      <c r="E109" s="1527">
        <f t="shared" ca="1" si="16"/>
        <v>0</v>
      </c>
      <c r="F109" s="1527">
        <f t="shared" ca="1" si="16"/>
        <v>0</v>
      </c>
      <c r="G109" s="1527">
        <f t="shared" ca="1" si="16"/>
        <v>0</v>
      </c>
      <c r="H109" s="1527">
        <f t="shared" ca="1" si="16"/>
        <v>0</v>
      </c>
      <c r="I109" s="1527">
        <f t="shared" ca="1" si="16"/>
        <v>0</v>
      </c>
      <c r="J109" s="1527">
        <f t="shared" ca="1" si="16"/>
        <v>0</v>
      </c>
      <c r="K109" s="1531">
        <f t="shared" ca="1" si="16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20"/>
        <v>0</v>
      </c>
      <c r="AB109" s="1527">
        <f t="shared" ca="1" si="20"/>
        <v>0</v>
      </c>
      <c r="AC109" s="1527">
        <f t="shared" ca="1" si="20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3">IF(ISNUMBER($B109),$B109*AO27,0)</f>
        <v>0</v>
      </c>
      <c r="AP109" s="1527">
        <f t="shared" ca="1" si="19"/>
        <v>0</v>
      </c>
      <c r="AQ109" s="1527">
        <f t="shared" ca="1" si="23"/>
        <v>0</v>
      </c>
      <c r="AR109" s="1527">
        <f t="shared" ca="1" si="23"/>
        <v>0</v>
      </c>
      <c r="AS109" s="1527">
        <f t="shared" ca="1" si="23"/>
        <v>0</v>
      </c>
      <c r="AT109" s="1527">
        <f t="shared" ca="1" si="23"/>
        <v>0</v>
      </c>
      <c r="AU109" s="1527">
        <f t="shared" ca="1" si="23"/>
        <v>0</v>
      </c>
      <c r="AV109" s="1527">
        <f t="shared" ca="1" si="23"/>
        <v>0</v>
      </c>
      <c r="AW109" s="1527">
        <f t="shared" ca="1" si="23"/>
        <v>0</v>
      </c>
      <c r="AX109" s="1527">
        <f t="shared" ca="1" si="23"/>
        <v>0</v>
      </c>
      <c r="AY109" s="1527">
        <f t="shared" ca="1" si="23"/>
        <v>0</v>
      </c>
      <c r="AZ109" s="1527">
        <f t="shared" ca="1" si="23"/>
        <v>0</v>
      </c>
      <c r="BA109" s="1527">
        <f t="shared" ca="1" si="23"/>
        <v>0</v>
      </c>
      <c r="BB109" s="1527">
        <f t="shared" ca="1" si="23"/>
        <v>0</v>
      </c>
      <c r="BC109" s="1527">
        <f t="shared" ca="1" si="23"/>
        <v>0</v>
      </c>
      <c r="BD109" s="1527">
        <f t="shared" ca="1" si="23"/>
        <v>0</v>
      </c>
      <c r="BE109" s="1527">
        <f t="shared" ca="1" si="23"/>
        <v>0</v>
      </c>
      <c r="BF109" s="1527">
        <f t="shared" ca="1" si="23"/>
        <v>0</v>
      </c>
      <c r="BG109" s="1527">
        <f t="shared" ca="1" si="23"/>
        <v>0</v>
      </c>
      <c r="BH109" s="1527">
        <f t="shared" ca="1" si="23"/>
        <v>0</v>
      </c>
      <c r="BI109" s="1527">
        <f t="shared" ca="1" si="23"/>
        <v>0</v>
      </c>
      <c r="BJ109" s="1527">
        <f t="shared" ca="1" si="23"/>
        <v>0</v>
      </c>
      <c r="BK109" s="1527">
        <f t="shared" ca="1" si="23"/>
        <v>0</v>
      </c>
      <c r="BL109" s="1527">
        <f t="shared" ca="1" si="23"/>
        <v>0</v>
      </c>
      <c r="BM109" s="1527">
        <f t="shared" ca="1" si="23"/>
        <v>0</v>
      </c>
      <c r="BN109" s="1527">
        <f t="shared" ca="1" si="23"/>
        <v>0</v>
      </c>
      <c r="BO109" s="1527">
        <f t="shared" ca="1" si="23"/>
        <v>0</v>
      </c>
      <c r="BP109" s="1527">
        <f t="shared" ca="1" si="23"/>
        <v>0</v>
      </c>
      <c r="BQ109" s="1527">
        <f t="shared" ca="1" si="23"/>
        <v>0</v>
      </c>
      <c r="BR109" s="1527">
        <f t="shared" ca="1" si="23"/>
        <v>0</v>
      </c>
      <c r="BS109" s="1527">
        <f t="shared" ca="1" si="23"/>
        <v>0</v>
      </c>
      <c r="BT109" s="1527">
        <f t="shared" ca="1" si="23"/>
        <v>0</v>
      </c>
      <c r="BU109" s="1527">
        <f t="shared" ca="1" si="23"/>
        <v>0</v>
      </c>
      <c r="BV109" s="1527">
        <f t="shared" ca="1" si="23"/>
        <v>0</v>
      </c>
      <c r="BW109" s="1527">
        <f t="shared" ca="1" si="23"/>
        <v>0</v>
      </c>
      <c r="BX109" s="1527">
        <f t="shared" ca="1" si="23"/>
        <v>0</v>
      </c>
      <c r="BY109" s="1527">
        <f t="shared" ca="1" si="23"/>
        <v>0</v>
      </c>
      <c r="BZ109" s="1527">
        <f t="shared" ca="1" si="23"/>
        <v>0</v>
      </c>
      <c r="CA109" s="1527">
        <f t="shared" ca="1" si="23"/>
        <v>0</v>
      </c>
      <c r="CB109" s="1527">
        <f t="shared" ca="1" si="23"/>
        <v>0</v>
      </c>
      <c r="CC109" s="1527">
        <f t="shared" ca="1" si="23"/>
        <v>0</v>
      </c>
      <c r="CD109" s="1527">
        <f t="shared" ca="1" si="23"/>
        <v>0</v>
      </c>
      <c r="CE109" s="1527">
        <f t="shared" ca="1" si="23"/>
        <v>0</v>
      </c>
      <c r="CF109" s="1527">
        <f t="shared" ca="1" si="23"/>
        <v>0</v>
      </c>
      <c r="CG109" s="1527">
        <f t="shared" ca="1" si="23"/>
        <v>0</v>
      </c>
      <c r="CH109" s="1527">
        <f t="shared" ca="1" si="23"/>
        <v>0</v>
      </c>
      <c r="CI109" s="1567">
        <f t="shared" ca="1" si="23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5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6"/>
        <v>0</v>
      </c>
      <c r="E110" s="1527">
        <f t="shared" ca="1" si="16"/>
        <v>0</v>
      </c>
      <c r="F110" s="1527">
        <f t="shared" ca="1" si="16"/>
        <v>0</v>
      </c>
      <c r="G110" s="1527">
        <f t="shared" ca="1" si="16"/>
        <v>0</v>
      </c>
      <c r="H110" s="1527">
        <f t="shared" ca="1" si="16"/>
        <v>0</v>
      </c>
      <c r="I110" s="1527">
        <f t="shared" ca="1" si="16"/>
        <v>0</v>
      </c>
      <c r="J110" s="1527">
        <f t="shared" ca="1" si="16"/>
        <v>0</v>
      </c>
      <c r="K110" s="1531">
        <f t="shared" ca="1" si="16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20"/>
        <v>0</v>
      </c>
      <c r="AB110" s="1527">
        <f t="shared" ca="1" si="20"/>
        <v>0</v>
      </c>
      <c r="AC110" s="1527">
        <f t="shared" ca="1" si="20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3"/>
        <v>0</v>
      </c>
      <c r="AP110" s="1527">
        <f t="shared" ca="1" si="19"/>
        <v>0</v>
      </c>
      <c r="AQ110" s="1527">
        <f t="shared" ca="1" si="23"/>
        <v>0</v>
      </c>
      <c r="AR110" s="1527">
        <f t="shared" ca="1" si="23"/>
        <v>0</v>
      </c>
      <c r="AS110" s="1527">
        <f t="shared" ca="1" si="23"/>
        <v>0</v>
      </c>
      <c r="AT110" s="1527">
        <f t="shared" ca="1" si="23"/>
        <v>0</v>
      </c>
      <c r="AU110" s="1527">
        <f t="shared" ca="1" si="23"/>
        <v>0</v>
      </c>
      <c r="AV110" s="1527">
        <f t="shared" ca="1" si="23"/>
        <v>0</v>
      </c>
      <c r="AW110" s="1527">
        <f t="shared" ca="1" si="23"/>
        <v>0</v>
      </c>
      <c r="AX110" s="1527">
        <f t="shared" ca="1" si="23"/>
        <v>0</v>
      </c>
      <c r="AY110" s="1527">
        <f t="shared" ca="1" si="23"/>
        <v>0</v>
      </c>
      <c r="AZ110" s="1527">
        <f t="shared" ca="1" si="23"/>
        <v>0</v>
      </c>
      <c r="BA110" s="1527">
        <f t="shared" ca="1" si="23"/>
        <v>0</v>
      </c>
      <c r="BB110" s="1527">
        <f t="shared" ca="1" si="23"/>
        <v>0</v>
      </c>
      <c r="BC110" s="1527">
        <f t="shared" ca="1" si="23"/>
        <v>0</v>
      </c>
      <c r="BD110" s="1527">
        <f t="shared" ca="1" si="23"/>
        <v>0</v>
      </c>
      <c r="BE110" s="1527">
        <f t="shared" ca="1" si="23"/>
        <v>0</v>
      </c>
      <c r="BF110" s="1527">
        <f t="shared" ca="1" si="23"/>
        <v>0</v>
      </c>
      <c r="BG110" s="1527">
        <f t="shared" ca="1" si="23"/>
        <v>0</v>
      </c>
      <c r="BH110" s="1527">
        <f t="shared" ca="1" si="23"/>
        <v>0</v>
      </c>
      <c r="BI110" s="1527">
        <f t="shared" ca="1" si="23"/>
        <v>0</v>
      </c>
      <c r="BJ110" s="1527">
        <f t="shared" ca="1" si="23"/>
        <v>0</v>
      </c>
      <c r="BK110" s="1527">
        <f t="shared" ca="1" si="23"/>
        <v>0</v>
      </c>
      <c r="BL110" s="1527">
        <f t="shared" ca="1" si="23"/>
        <v>0</v>
      </c>
      <c r="BM110" s="1527">
        <f t="shared" ca="1" si="23"/>
        <v>0</v>
      </c>
      <c r="BN110" s="1527">
        <f t="shared" ca="1" si="23"/>
        <v>0</v>
      </c>
      <c r="BO110" s="1527">
        <f t="shared" ca="1" si="23"/>
        <v>0</v>
      </c>
      <c r="BP110" s="1527">
        <f t="shared" ca="1" si="23"/>
        <v>0</v>
      </c>
      <c r="BQ110" s="1527">
        <f t="shared" ca="1" si="23"/>
        <v>0</v>
      </c>
      <c r="BR110" s="1527">
        <f t="shared" ca="1" si="23"/>
        <v>0</v>
      </c>
      <c r="BS110" s="1527">
        <f t="shared" ca="1" si="23"/>
        <v>0</v>
      </c>
      <c r="BT110" s="1527">
        <f t="shared" ca="1" si="23"/>
        <v>0</v>
      </c>
      <c r="BU110" s="1527">
        <f t="shared" ca="1" si="23"/>
        <v>0</v>
      </c>
      <c r="BV110" s="1527">
        <f t="shared" ca="1" si="23"/>
        <v>0</v>
      </c>
      <c r="BW110" s="1527">
        <f t="shared" ca="1" si="23"/>
        <v>0</v>
      </c>
      <c r="BX110" s="1527">
        <f t="shared" ca="1" si="23"/>
        <v>0</v>
      </c>
      <c r="BY110" s="1527">
        <f t="shared" ca="1" si="23"/>
        <v>0</v>
      </c>
      <c r="BZ110" s="1527">
        <f t="shared" ca="1" si="23"/>
        <v>0</v>
      </c>
      <c r="CA110" s="1527">
        <f t="shared" ca="1" si="23"/>
        <v>0</v>
      </c>
      <c r="CB110" s="1527">
        <f t="shared" ca="1" si="23"/>
        <v>0</v>
      </c>
      <c r="CC110" s="1527">
        <f t="shared" ca="1" si="23"/>
        <v>0</v>
      </c>
      <c r="CD110" s="1527">
        <f t="shared" ca="1" si="23"/>
        <v>0</v>
      </c>
      <c r="CE110" s="1527">
        <f t="shared" ca="1" si="23"/>
        <v>0</v>
      </c>
      <c r="CF110" s="1527">
        <f t="shared" ca="1" si="23"/>
        <v>0</v>
      </c>
      <c r="CG110" s="1527">
        <f t="shared" ca="1" si="23"/>
        <v>0</v>
      </c>
      <c r="CH110" s="1527">
        <f t="shared" ca="1" si="23"/>
        <v>0</v>
      </c>
      <c r="CI110" s="1567">
        <f t="shared" ca="1" si="23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5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6"/>
        <v>0</v>
      </c>
      <c r="E111" s="1527">
        <f t="shared" ca="1" si="16"/>
        <v>0</v>
      </c>
      <c r="F111" s="1527">
        <f t="shared" ca="1" si="16"/>
        <v>0</v>
      </c>
      <c r="G111" s="1527">
        <f t="shared" ca="1" si="16"/>
        <v>0</v>
      </c>
      <c r="H111" s="1527">
        <f t="shared" ca="1" si="16"/>
        <v>0</v>
      </c>
      <c r="I111" s="1527">
        <f t="shared" ca="1" si="16"/>
        <v>0</v>
      </c>
      <c r="J111" s="1527">
        <f t="shared" ca="1" si="16"/>
        <v>0</v>
      </c>
      <c r="K111" s="1531">
        <f t="shared" ca="1" si="16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20"/>
        <v>0</v>
      </c>
      <c r="AB111" s="1527">
        <f t="shared" ca="1" si="20"/>
        <v>0</v>
      </c>
      <c r="AC111" s="1527">
        <f t="shared" ca="1" si="20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3"/>
        <v>0</v>
      </c>
      <c r="AP111" s="1527">
        <f t="shared" ca="1" si="19"/>
        <v>0</v>
      </c>
      <c r="AQ111" s="1527">
        <f t="shared" ca="1" si="23"/>
        <v>0</v>
      </c>
      <c r="AR111" s="1527">
        <f t="shared" ca="1" si="23"/>
        <v>0</v>
      </c>
      <c r="AS111" s="1527">
        <f t="shared" ca="1" si="23"/>
        <v>0</v>
      </c>
      <c r="AT111" s="1527">
        <f t="shared" ca="1" si="23"/>
        <v>0</v>
      </c>
      <c r="AU111" s="1527">
        <f t="shared" ca="1" si="23"/>
        <v>0</v>
      </c>
      <c r="AV111" s="1527">
        <f t="shared" ca="1" si="23"/>
        <v>0</v>
      </c>
      <c r="AW111" s="1527">
        <f t="shared" ca="1" si="23"/>
        <v>0</v>
      </c>
      <c r="AX111" s="1527">
        <f t="shared" ca="1" si="23"/>
        <v>0</v>
      </c>
      <c r="AY111" s="1527">
        <f t="shared" ca="1" si="23"/>
        <v>0</v>
      </c>
      <c r="AZ111" s="1527">
        <f t="shared" ca="1" si="23"/>
        <v>0</v>
      </c>
      <c r="BA111" s="1527">
        <f t="shared" ca="1" si="23"/>
        <v>0</v>
      </c>
      <c r="BB111" s="1527">
        <f t="shared" ca="1" si="23"/>
        <v>0</v>
      </c>
      <c r="BC111" s="1527">
        <f t="shared" ca="1" si="23"/>
        <v>0</v>
      </c>
      <c r="BD111" s="1527">
        <f t="shared" ca="1" si="23"/>
        <v>0</v>
      </c>
      <c r="BE111" s="1527">
        <f t="shared" ca="1" si="23"/>
        <v>0</v>
      </c>
      <c r="BF111" s="1527">
        <f t="shared" ca="1" si="23"/>
        <v>0</v>
      </c>
      <c r="BG111" s="1527">
        <f t="shared" ca="1" si="23"/>
        <v>0</v>
      </c>
      <c r="BH111" s="1527">
        <f t="shared" ca="1" si="23"/>
        <v>0</v>
      </c>
      <c r="BI111" s="1527">
        <f t="shared" ca="1" si="23"/>
        <v>0</v>
      </c>
      <c r="BJ111" s="1527">
        <f t="shared" ca="1" si="23"/>
        <v>0</v>
      </c>
      <c r="BK111" s="1527">
        <f t="shared" ca="1" si="23"/>
        <v>0</v>
      </c>
      <c r="BL111" s="1527">
        <f t="shared" ca="1" si="23"/>
        <v>0</v>
      </c>
      <c r="BM111" s="1527">
        <f t="shared" ca="1" si="23"/>
        <v>0</v>
      </c>
      <c r="BN111" s="1527">
        <f t="shared" ca="1" si="23"/>
        <v>0</v>
      </c>
      <c r="BO111" s="1527">
        <f t="shared" ca="1" si="23"/>
        <v>0</v>
      </c>
      <c r="BP111" s="1527">
        <f t="shared" ca="1" si="23"/>
        <v>0</v>
      </c>
      <c r="BQ111" s="1527">
        <f t="shared" ca="1" si="23"/>
        <v>0</v>
      </c>
      <c r="BR111" s="1527">
        <f t="shared" ca="1" si="23"/>
        <v>0</v>
      </c>
      <c r="BS111" s="1527">
        <f t="shared" ca="1" si="23"/>
        <v>0</v>
      </c>
      <c r="BT111" s="1527">
        <f t="shared" ca="1" si="23"/>
        <v>0</v>
      </c>
      <c r="BU111" s="1527">
        <f t="shared" ca="1" si="23"/>
        <v>0</v>
      </c>
      <c r="BV111" s="1527">
        <f t="shared" ca="1" si="23"/>
        <v>0</v>
      </c>
      <c r="BW111" s="1527">
        <f t="shared" ca="1" si="23"/>
        <v>0</v>
      </c>
      <c r="BX111" s="1527">
        <f t="shared" ca="1" si="23"/>
        <v>0</v>
      </c>
      <c r="BY111" s="1527">
        <f t="shared" ca="1" si="23"/>
        <v>0</v>
      </c>
      <c r="BZ111" s="1527">
        <f t="shared" ca="1" si="23"/>
        <v>0</v>
      </c>
      <c r="CA111" s="1527">
        <f t="shared" ca="1" si="23"/>
        <v>0</v>
      </c>
      <c r="CB111" s="1527">
        <f t="shared" ca="1" si="23"/>
        <v>0</v>
      </c>
      <c r="CC111" s="1527">
        <f t="shared" ca="1" si="23"/>
        <v>0</v>
      </c>
      <c r="CD111" s="1527">
        <f t="shared" ca="1" si="23"/>
        <v>0</v>
      </c>
      <c r="CE111" s="1527">
        <f t="shared" ca="1" si="23"/>
        <v>0</v>
      </c>
      <c r="CF111" s="1527">
        <f t="shared" ca="1" si="23"/>
        <v>0</v>
      </c>
      <c r="CG111" s="1527">
        <f t="shared" ca="1" si="23"/>
        <v>0</v>
      </c>
      <c r="CH111" s="1527">
        <f t="shared" ca="1" si="23"/>
        <v>0</v>
      </c>
      <c r="CI111" s="1567">
        <f t="shared" ca="1" si="23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5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6"/>
        <v>0</v>
      </c>
      <c r="E112" s="1527">
        <f t="shared" ca="1" si="16"/>
        <v>0</v>
      </c>
      <c r="F112" s="1527">
        <f t="shared" ca="1" si="16"/>
        <v>0</v>
      </c>
      <c r="G112" s="1527">
        <f t="shared" ca="1" si="16"/>
        <v>0</v>
      </c>
      <c r="H112" s="1527">
        <f t="shared" ca="1" si="16"/>
        <v>0</v>
      </c>
      <c r="I112" s="1527">
        <f t="shared" ca="1" si="16"/>
        <v>0</v>
      </c>
      <c r="J112" s="1527">
        <f t="shared" ca="1" si="16"/>
        <v>0</v>
      </c>
      <c r="K112" s="1531">
        <f t="shared" ca="1" si="16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20"/>
        <v>0</v>
      </c>
      <c r="AB112" s="1527">
        <f t="shared" ca="1" si="20"/>
        <v>0</v>
      </c>
      <c r="AC112" s="1527">
        <f t="shared" ca="1" si="20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3"/>
        <v>0</v>
      </c>
      <c r="AP112" s="1527">
        <f t="shared" ca="1" si="19"/>
        <v>0</v>
      </c>
      <c r="AQ112" s="1527">
        <f t="shared" ca="1" si="23"/>
        <v>0</v>
      </c>
      <c r="AR112" s="1527">
        <f t="shared" ca="1" si="23"/>
        <v>0</v>
      </c>
      <c r="AS112" s="1527">
        <f t="shared" ca="1" si="23"/>
        <v>0</v>
      </c>
      <c r="AT112" s="1527">
        <f t="shared" ca="1" si="23"/>
        <v>0</v>
      </c>
      <c r="AU112" s="1527">
        <f t="shared" ca="1" si="23"/>
        <v>0</v>
      </c>
      <c r="AV112" s="1527">
        <f t="shared" ca="1" si="23"/>
        <v>0</v>
      </c>
      <c r="AW112" s="1527">
        <f t="shared" ca="1" si="23"/>
        <v>0</v>
      </c>
      <c r="AX112" s="1527">
        <f t="shared" ca="1" si="23"/>
        <v>0</v>
      </c>
      <c r="AY112" s="1527">
        <f t="shared" ca="1" si="23"/>
        <v>0</v>
      </c>
      <c r="AZ112" s="1527">
        <f t="shared" ca="1" si="23"/>
        <v>0</v>
      </c>
      <c r="BA112" s="1527">
        <f t="shared" ca="1" si="23"/>
        <v>0</v>
      </c>
      <c r="BB112" s="1527">
        <f t="shared" ca="1" si="23"/>
        <v>0</v>
      </c>
      <c r="BC112" s="1527">
        <f t="shared" ca="1" si="23"/>
        <v>0</v>
      </c>
      <c r="BD112" s="1527">
        <f t="shared" ca="1" si="23"/>
        <v>0</v>
      </c>
      <c r="BE112" s="1527">
        <f t="shared" ca="1" si="23"/>
        <v>0</v>
      </c>
      <c r="BF112" s="1527">
        <f t="shared" ca="1" si="23"/>
        <v>0</v>
      </c>
      <c r="BG112" s="1527">
        <f t="shared" ca="1" si="23"/>
        <v>0</v>
      </c>
      <c r="BH112" s="1527">
        <f t="shared" ca="1" si="23"/>
        <v>0</v>
      </c>
      <c r="BI112" s="1527">
        <f t="shared" ca="1" si="23"/>
        <v>0</v>
      </c>
      <c r="BJ112" s="1527">
        <f t="shared" ca="1" si="23"/>
        <v>0</v>
      </c>
      <c r="BK112" s="1527">
        <f t="shared" ca="1" si="23"/>
        <v>0</v>
      </c>
      <c r="BL112" s="1527">
        <f t="shared" ca="1" si="23"/>
        <v>0</v>
      </c>
      <c r="BM112" s="1527">
        <f t="shared" ca="1" si="23"/>
        <v>0</v>
      </c>
      <c r="BN112" s="1527">
        <f t="shared" ca="1" si="23"/>
        <v>0</v>
      </c>
      <c r="BO112" s="1527">
        <f t="shared" ca="1" si="23"/>
        <v>0</v>
      </c>
      <c r="BP112" s="1527">
        <f t="shared" ca="1" si="23"/>
        <v>0</v>
      </c>
      <c r="BQ112" s="1527">
        <f t="shared" ca="1" si="23"/>
        <v>0</v>
      </c>
      <c r="BR112" s="1527">
        <f t="shared" ca="1" si="23"/>
        <v>0</v>
      </c>
      <c r="BS112" s="1527">
        <f t="shared" ca="1" si="23"/>
        <v>0</v>
      </c>
      <c r="BT112" s="1527">
        <f t="shared" ca="1" si="23"/>
        <v>0</v>
      </c>
      <c r="BU112" s="1527">
        <f t="shared" ca="1" si="23"/>
        <v>0</v>
      </c>
      <c r="BV112" s="1527">
        <f t="shared" ca="1" si="23"/>
        <v>0</v>
      </c>
      <c r="BW112" s="1527">
        <f t="shared" ca="1" si="23"/>
        <v>0</v>
      </c>
      <c r="BX112" s="1527">
        <f t="shared" ca="1" si="23"/>
        <v>0</v>
      </c>
      <c r="BY112" s="1527">
        <f t="shared" ca="1" si="23"/>
        <v>0</v>
      </c>
      <c r="BZ112" s="1527">
        <f t="shared" ca="1" si="23"/>
        <v>0</v>
      </c>
      <c r="CA112" s="1527">
        <f t="shared" ca="1" si="23"/>
        <v>0</v>
      </c>
      <c r="CB112" s="1527">
        <f t="shared" ca="1" si="23"/>
        <v>0</v>
      </c>
      <c r="CC112" s="1527">
        <f t="shared" ca="1" si="23"/>
        <v>0</v>
      </c>
      <c r="CD112" s="1527">
        <f t="shared" ca="1" si="23"/>
        <v>0</v>
      </c>
      <c r="CE112" s="1527">
        <f t="shared" ca="1" si="23"/>
        <v>0</v>
      </c>
      <c r="CF112" s="1527">
        <f t="shared" ca="1" si="23"/>
        <v>0</v>
      </c>
      <c r="CG112" s="1527">
        <f t="shared" ca="1" si="23"/>
        <v>0</v>
      </c>
      <c r="CH112" s="1527">
        <f t="shared" ca="1" si="23"/>
        <v>0</v>
      </c>
      <c r="CI112" s="1567">
        <f t="shared" ca="1" si="23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5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6"/>
        <v>0</v>
      </c>
      <c r="E113" s="1527">
        <f t="shared" ca="1" si="16"/>
        <v>0</v>
      </c>
      <c r="F113" s="1527">
        <f t="shared" ca="1" si="16"/>
        <v>0</v>
      </c>
      <c r="G113" s="1527">
        <f t="shared" ca="1" si="16"/>
        <v>0</v>
      </c>
      <c r="H113" s="1527">
        <f t="shared" ca="1" si="16"/>
        <v>0</v>
      </c>
      <c r="I113" s="1527">
        <f t="shared" ca="1" si="16"/>
        <v>0</v>
      </c>
      <c r="J113" s="1527">
        <f t="shared" ca="1" si="16"/>
        <v>0</v>
      </c>
      <c r="K113" s="1531">
        <f t="shared" ca="1" si="16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20"/>
        <v>0</v>
      </c>
      <c r="AB113" s="1527">
        <f t="shared" ca="1" si="20"/>
        <v>0</v>
      </c>
      <c r="AC113" s="1527">
        <f t="shared" ca="1" si="20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3"/>
        <v>0</v>
      </c>
      <c r="AP113" s="1527">
        <f t="shared" ca="1" si="19"/>
        <v>0</v>
      </c>
      <c r="AQ113" s="1527">
        <f t="shared" ca="1" si="23"/>
        <v>0</v>
      </c>
      <c r="AR113" s="1527">
        <f t="shared" ca="1" si="23"/>
        <v>0</v>
      </c>
      <c r="AS113" s="1527">
        <f t="shared" ca="1" si="23"/>
        <v>0</v>
      </c>
      <c r="AT113" s="1527">
        <f t="shared" ca="1" si="23"/>
        <v>0</v>
      </c>
      <c r="AU113" s="1527">
        <f t="shared" ca="1" si="23"/>
        <v>0</v>
      </c>
      <c r="AV113" s="1527">
        <f t="shared" ca="1" si="23"/>
        <v>0</v>
      </c>
      <c r="AW113" s="1527">
        <f t="shared" ca="1" si="23"/>
        <v>0</v>
      </c>
      <c r="AX113" s="1527">
        <f t="shared" ca="1" si="23"/>
        <v>0</v>
      </c>
      <c r="AY113" s="1527">
        <f t="shared" ca="1" si="23"/>
        <v>0</v>
      </c>
      <c r="AZ113" s="1527">
        <f t="shared" ca="1" si="23"/>
        <v>0</v>
      </c>
      <c r="BA113" s="1527">
        <f t="shared" ca="1" si="23"/>
        <v>0</v>
      </c>
      <c r="BB113" s="1527">
        <f t="shared" ca="1" si="23"/>
        <v>0</v>
      </c>
      <c r="BC113" s="1527">
        <f t="shared" ca="1" si="23"/>
        <v>0</v>
      </c>
      <c r="BD113" s="1527">
        <f t="shared" ca="1" si="23"/>
        <v>0</v>
      </c>
      <c r="BE113" s="1527">
        <f t="shared" ca="1" si="23"/>
        <v>0</v>
      </c>
      <c r="BF113" s="1527">
        <f t="shared" ca="1" si="23"/>
        <v>0</v>
      </c>
      <c r="BG113" s="1527">
        <f t="shared" ca="1" si="23"/>
        <v>0</v>
      </c>
      <c r="BH113" s="1527">
        <f t="shared" ca="1" si="23"/>
        <v>0</v>
      </c>
      <c r="BI113" s="1527">
        <f t="shared" ca="1" si="23"/>
        <v>0</v>
      </c>
      <c r="BJ113" s="1527">
        <f t="shared" ca="1" si="23"/>
        <v>0</v>
      </c>
      <c r="BK113" s="1527">
        <f t="shared" ca="1" si="23"/>
        <v>0</v>
      </c>
      <c r="BL113" s="1527">
        <f t="shared" ca="1" si="23"/>
        <v>0</v>
      </c>
      <c r="BM113" s="1527">
        <f t="shared" ca="1" si="23"/>
        <v>0</v>
      </c>
      <c r="BN113" s="1527">
        <f t="shared" ca="1" si="23"/>
        <v>0</v>
      </c>
      <c r="BO113" s="1527">
        <f t="shared" ca="1" si="23"/>
        <v>0</v>
      </c>
      <c r="BP113" s="1527">
        <f t="shared" ca="1" si="23"/>
        <v>0</v>
      </c>
      <c r="BQ113" s="1527">
        <f t="shared" ca="1" si="23"/>
        <v>0</v>
      </c>
      <c r="BR113" s="1527">
        <f t="shared" ca="1" si="23"/>
        <v>0</v>
      </c>
      <c r="BS113" s="1527">
        <f t="shared" ca="1" si="23"/>
        <v>0</v>
      </c>
      <c r="BT113" s="1527">
        <f t="shared" ca="1" si="23"/>
        <v>0</v>
      </c>
      <c r="BU113" s="1527">
        <f t="shared" ca="1" si="23"/>
        <v>0</v>
      </c>
      <c r="BV113" s="1527">
        <f t="shared" ca="1" si="23"/>
        <v>0</v>
      </c>
      <c r="BW113" s="1527">
        <f t="shared" ca="1" si="23"/>
        <v>0</v>
      </c>
      <c r="BX113" s="1527">
        <f t="shared" ca="1" si="23"/>
        <v>0</v>
      </c>
      <c r="BY113" s="1527">
        <f t="shared" ca="1" si="23"/>
        <v>0</v>
      </c>
      <c r="BZ113" s="1527">
        <f t="shared" ca="1" si="23"/>
        <v>0</v>
      </c>
      <c r="CA113" s="1527">
        <f t="shared" ca="1" si="23"/>
        <v>0</v>
      </c>
      <c r="CB113" s="1527">
        <f t="shared" ca="1" si="23"/>
        <v>0</v>
      </c>
      <c r="CC113" s="1527">
        <f t="shared" ca="1" si="23"/>
        <v>0</v>
      </c>
      <c r="CD113" s="1527">
        <f t="shared" ca="1" si="23"/>
        <v>0</v>
      </c>
      <c r="CE113" s="1527">
        <f t="shared" ca="1" si="23"/>
        <v>0</v>
      </c>
      <c r="CF113" s="1527">
        <f t="shared" ca="1" si="23"/>
        <v>0</v>
      </c>
      <c r="CG113" s="1527">
        <f t="shared" ca="1" si="23"/>
        <v>0</v>
      </c>
      <c r="CH113" s="1527">
        <f t="shared" ca="1" si="23"/>
        <v>0</v>
      </c>
      <c r="CI113" s="1567">
        <f t="shared" ca="1" si="23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5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6"/>
        <v>0</v>
      </c>
      <c r="E114" s="1527">
        <f t="shared" ca="1" si="16"/>
        <v>0</v>
      </c>
      <c r="F114" s="1527">
        <f t="shared" ca="1" si="16"/>
        <v>0</v>
      </c>
      <c r="G114" s="1527">
        <f t="shared" ca="1" si="16"/>
        <v>0</v>
      </c>
      <c r="H114" s="1527">
        <f t="shared" ca="1" si="16"/>
        <v>0</v>
      </c>
      <c r="I114" s="1527">
        <f t="shared" ca="1" si="16"/>
        <v>0</v>
      </c>
      <c r="J114" s="1527">
        <f t="shared" ca="1" si="16"/>
        <v>0</v>
      </c>
      <c r="K114" s="1531">
        <f t="shared" ca="1" si="16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20"/>
        <v>0</v>
      </c>
      <c r="AB114" s="1527">
        <f t="shared" ca="1" si="20"/>
        <v>0</v>
      </c>
      <c r="AC114" s="1527">
        <f t="shared" ca="1" si="20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3"/>
        <v>0</v>
      </c>
      <c r="AP114" s="1527">
        <f t="shared" ca="1" si="19"/>
        <v>0</v>
      </c>
      <c r="AQ114" s="1527">
        <f t="shared" ca="1" si="23"/>
        <v>0</v>
      </c>
      <c r="AR114" s="1527">
        <f t="shared" ca="1" si="23"/>
        <v>0</v>
      </c>
      <c r="AS114" s="1527">
        <f t="shared" ca="1" si="23"/>
        <v>0</v>
      </c>
      <c r="AT114" s="1527">
        <f t="shared" ca="1" si="23"/>
        <v>0</v>
      </c>
      <c r="AU114" s="1527">
        <f t="shared" ca="1" si="23"/>
        <v>0</v>
      </c>
      <c r="AV114" s="1527">
        <f t="shared" ca="1" si="23"/>
        <v>0</v>
      </c>
      <c r="AW114" s="1527">
        <f t="shared" ca="1" si="23"/>
        <v>0</v>
      </c>
      <c r="AX114" s="1527">
        <f t="shared" ca="1" si="23"/>
        <v>0</v>
      </c>
      <c r="AY114" s="1527">
        <f t="shared" ca="1" si="23"/>
        <v>0</v>
      </c>
      <c r="AZ114" s="1527">
        <f t="shared" ca="1" si="23"/>
        <v>0</v>
      </c>
      <c r="BA114" s="1527">
        <f t="shared" ca="1" si="23"/>
        <v>0</v>
      </c>
      <c r="BB114" s="1527">
        <f t="shared" ca="1" si="23"/>
        <v>0</v>
      </c>
      <c r="BC114" s="1527">
        <f t="shared" ca="1" si="23"/>
        <v>0</v>
      </c>
      <c r="BD114" s="1527">
        <f t="shared" ca="1" si="23"/>
        <v>0</v>
      </c>
      <c r="BE114" s="1527">
        <f t="shared" ca="1" si="23"/>
        <v>0</v>
      </c>
      <c r="BF114" s="1527">
        <f t="shared" ca="1" si="23"/>
        <v>0</v>
      </c>
      <c r="BG114" s="1527">
        <f t="shared" ca="1" si="23"/>
        <v>0</v>
      </c>
      <c r="BH114" s="1527">
        <f t="shared" ca="1" si="23"/>
        <v>0</v>
      </c>
      <c r="BI114" s="1527">
        <f t="shared" ca="1" si="23"/>
        <v>0</v>
      </c>
      <c r="BJ114" s="1527">
        <f t="shared" ca="1" si="23"/>
        <v>0</v>
      </c>
      <c r="BK114" s="1527">
        <f t="shared" ca="1" si="23"/>
        <v>0</v>
      </c>
      <c r="BL114" s="1527">
        <f t="shared" ca="1" si="23"/>
        <v>0</v>
      </c>
      <c r="BM114" s="1527">
        <f t="shared" ca="1" si="23"/>
        <v>0</v>
      </c>
      <c r="BN114" s="1527">
        <f t="shared" ca="1" si="23"/>
        <v>0</v>
      </c>
      <c r="BO114" s="1527">
        <f t="shared" ref="BO114:CI114" ca="1" si="24">IF(ISNUMBER($B114),$B114*BO32,0)</f>
        <v>0</v>
      </c>
      <c r="BP114" s="1527">
        <f t="shared" ca="1" si="24"/>
        <v>0</v>
      </c>
      <c r="BQ114" s="1527">
        <f t="shared" ca="1" si="24"/>
        <v>0</v>
      </c>
      <c r="BR114" s="1527">
        <f t="shared" ca="1" si="24"/>
        <v>0</v>
      </c>
      <c r="BS114" s="1527">
        <f t="shared" ca="1" si="24"/>
        <v>0</v>
      </c>
      <c r="BT114" s="1527">
        <f t="shared" ca="1" si="24"/>
        <v>0</v>
      </c>
      <c r="BU114" s="1527">
        <f t="shared" ca="1" si="24"/>
        <v>0</v>
      </c>
      <c r="BV114" s="1527">
        <f t="shared" ca="1" si="24"/>
        <v>0</v>
      </c>
      <c r="BW114" s="1527">
        <f t="shared" ca="1" si="24"/>
        <v>0</v>
      </c>
      <c r="BX114" s="1527">
        <f t="shared" ca="1" si="24"/>
        <v>0</v>
      </c>
      <c r="BY114" s="1527">
        <f t="shared" ca="1" si="24"/>
        <v>0</v>
      </c>
      <c r="BZ114" s="1527">
        <f t="shared" ca="1" si="24"/>
        <v>0</v>
      </c>
      <c r="CA114" s="1527">
        <f t="shared" ca="1" si="24"/>
        <v>0</v>
      </c>
      <c r="CB114" s="1527">
        <f t="shared" ca="1" si="24"/>
        <v>0</v>
      </c>
      <c r="CC114" s="1527">
        <f t="shared" ca="1" si="24"/>
        <v>0</v>
      </c>
      <c r="CD114" s="1527">
        <f t="shared" ca="1" si="24"/>
        <v>0</v>
      </c>
      <c r="CE114" s="1527">
        <f t="shared" ca="1" si="24"/>
        <v>0</v>
      </c>
      <c r="CF114" s="1527">
        <f t="shared" ca="1" si="24"/>
        <v>0</v>
      </c>
      <c r="CG114" s="1527">
        <f t="shared" ca="1" si="24"/>
        <v>0</v>
      </c>
      <c r="CH114" s="1527">
        <f t="shared" ca="1" si="24"/>
        <v>0</v>
      </c>
      <c r="CI114" s="1567">
        <f t="shared" ca="1" si="24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5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6"/>
        <v>0</v>
      </c>
      <c r="E115" s="1527">
        <f t="shared" ca="1" si="16"/>
        <v>0</v>
      </c>
      <c r="F115" s="1527">
        <f t="shared" ca="1" si="16"/>
        <v>0</v>
      </c>
      <c r="G115" s="1527">
        <f t="shared" ca="1" si="16"/>
        <v>0</v>
      </c>
      <c r="H115" s="1527">
        <f t="shared" ca="1" si="16"/>
        <v>0</v>
      </c>
      <c r="I115" s="1527">
        <f t="shared" ca="1" si="16"/>
        <v>0</v>
      </c>
      <c r="J115" s="1527">
        <f t="shared" ca="1" si="16"/>
        <v>0</v>
      </c>
      <c r="K115" s="1531">
        <f t="shared" ca="1" si="16"/>
        <v>0</v>
      </c>
      <c r="L115" s="1531">
        <f t="shared" ca="1" si="16"/>
        <v>0</v>
      </c>
      <c r="M115" s="1531">
        <f t="shared" ca="1" si="16"/>
        <v>0</v>
      </c>
      <c r="N115" s="1531">
        <f t="shared" ca="1" si="16"/>
        <v>0</v>
      </c>
      <c r="O115" s="1531">
        <f t="shared" ca="1" si="16"/>
        <v>0</v>
      </c>
      <c r="P115" s="1531">
        <f t="shared" ca="1" si="16"/>
        <v>0</v>
      </c>
      <c r="Q115" s="1531">
        <f t="shared" ca="1" si="16"/>
        <v>0</v>
      </c>
      <c r="R115" s="1531">
        <f t="shared" ca="1" si="16"/>
        <v>0</v>
      </c>
      <c r="S115" s="1531">
        <f t="shared" ca="1" si="16"/>
        <v>0</v>
      </c>
      <c r="T115" s="1531">
        <f t="shared" ref="T115:Y125" ca="1" si="25">IF(ISNUMBER($B115),$B115*T33,0)</f>
        <v>0</v>
      </c>
      <c r="U115" s="1531">
        <f t="shared" ca="1" si="25"/>
        <v>0</v>
      </c>
      <c r="V115" s="1531">
        <f t="shared" ca="1" si="25"/>
        <v>0</v>
      </c>
      <c r="W115" s="1531">
        <f t="shared" ca="1" si="25"/>
        <v>0</v>
      </c>
      <c r="X115" s="1531">
        <f t="shared" ca="1" si="25"/>
        <v>0</v>
      </c>
      <c r="Y115" s="1531">
        <f t="shared" ca="1" si="25"/>
        <v>0</v>
      </c>
      <c r="Z115" s="1565"/>
      <c r="AA115" s="1526">
        <f t="shared" ca="1" si="20"/>
        <v>0</v>
      </c>
      <c r="AB115" s="1527">
        <f t="shared" ca="1" si="20"/>
        <v>0</v>
      </c>
      <c r="AC115" s="1527">
        <f t="shared" ca="1" si="20"/>
        <v>0</v>
      </c>
      <c r="AD115" s="1527">
        <f t="shared" ca="1" si="20"/>
        <v>0</v>
      </c>
      <c r="AE115" s="1527">
        <f t="shared" ca="1" si="20"/>
        <v>0</v>
      </c>
      <c r="AF115" s="1527">
        <f t="shared" ca="1" si="20"/>
        <v>0</v>
      </c>
      <c r="AG115" s="1527">
        <f t="shared" ca="1" si="20"/>
        <v>0</v>
      </c>
      <c r="AH115" s="1527">
        <f t="shared" ca="1" si="20"/>
        <v>0</v>
      </c>
      <c r="AI115" s="1527">
        <f t="shared" ca="1" si="20"/>
        <v>0</v>
      </c>
      <c r="AJ115" s="1527">
        <f t="shared" ca="1" si="20"/>
        <v>0</v>
      </c>
      <c r="AK115" s="1527">
        <f t="shared" ca="1" si="20"/>
        <v>0</v>
      </c>
      <c r="AL115" s="1527">
        <f t="shared" ca="1" si="20"/>
        <v>0</v>
      </c>
      <c r="AM115" s="1527">
        <f t="shared" ca="1" si="20"/>
        <v>0</v>
      </c>
      <c r="AN115" s="1486"/>
      <c r="AO115" s="1566">
        <f t="shared" ref="AO115:CI120" ca="1" si="26">IF(ISNUMBER($B115),$B115*AO33,0)</f>
        <v>0</v>
      </c>
      <c r="AP115" s="1527">
        <f t="shared" ca="1" si="19"/>
        <v>0</v>
      </c>
      <c r="AQ115" s="1527">
        <f t="shared" ca="1" si="26"/>
        <v>0</v>
      </c>
      <c r="AR115" s="1527">
        <f t="shared" ca="1" si="26"/>
        <v>0</v>
      </c>
      <c r="AS115" s="1527">
        <f t="shared" ca="1" si="26"/>
        <v>0</v>
      </c>
      <c r="AT115" s="1527">
        <f t="shared" ca="1" si="26"/>
        <v>0</v>
      </c>
      <c r="AU115" s="1527">
        <f t="shared" ca="1" si="26"/>
        <v>0</v>
      </c>
      <c r="AV115" s="1527">
        <f t="shared" ca="1" si="26"/>
        <v>0</v>
      </c>
      <c r="AW115" s="1527">
        <f t="shared" ca="1" si="26"/>
        <v>0</v>
      </c>
      <c r="AX115" s="1527">
        <f t="shared" ca="1" si="26"/>
        <v>0</v>
      </c>
      <c r="AY115" s="1527">
        <f t="shared" ca="1" si="26"/>
        <v>0</v>
      </c>
      <c r="AZ115" s="1527">
        <f t="shared" ca="1" si="26"/>
        <v>0</v>
      </c>
      <c r="BA115" s="1527">
        <f t="shared" ca="1" si="26"/>
        <v>0</v>
      </c>
      <c r="BB115" s="1527">
        <f t="shared" ca="1" si="26"/>
        <v>0</v>
      </c>
      <c r="BC115" s="1527">
        <f t="shared" ca="1" si="26"/>
        <v>0</v>
      </c>
      <c r="BD115" s="1527">
        <f t="shared" ca="1" si="26"/>
        <v>0</v>
      </c>
      <c r="BE115" s="1527">
        <f t="shared" ca="1" si="26"/>
        <v>0</v>
      </c>
      <c r="BF115" s="1527">
        <f t="shared" ca="1" si="26"/>
        <v>0</v>
      </c>
      <c r="BG115" s="1527">
        <f t="shared" ca="1" si="26"/>
        <v>0</v>
      </c>
      <c r="BH115" s="1527">
        <f t="shared" ca="1" si="26"/>
        <v>0</v>
      </c>
      <c r="BI115" s="1527">
        <f t="shared" ca="1" si="26"/>
        <v>0</v>
      </c>
      <c r="BJ115" s="1527">
        <f t="shared" ca="1" si="26"/>
        <v>0</v>
      </c>
      <c r="BK115" s="1527">
        <f t="shared" ca="1" si="26"/>
        <v>0</v>
      </c>
      <c r="BL115" s="1527">
        <f t="shared" ca="1" si="26"/>
        <v>0</v>
      </c>
      <c r="BM115" s="1527">
        <f t="shared" ca="1" si="26"/>
        <v>0</v>
      </c>
      <c r="BN115" s="1527">
        <f t="shared" ca="1" si="26"/>
        <v>0</v>
      </c>
      <c r="BO115" s="1527">
        <f t="shared" ca="1" si="26"/>
        <v>0</v>
      </c>
      <c r="BP115" s="1527">
        <f t="shared" ca="1" si="26"/>
        <v>0</v>
      </c>
      <c r="BQ115" s="1527">
        <f t="shared" ca="1" si="26"/>
        <v>0</v>
      </c>
      <c r="BR115" s="1527">
        <f t="shared" ca="1" si="26"/>
        <v>0</v>
      </c>
      <c r="BS115" s="1527">
        <f t="shared" ca="1" si="26"/>
        <v>0</v>
      </c>
      <c r="BT115" s="1527">
        <f t="shared" ca="1" si="26"/>
        <v>0</v>
      </c>
      <c r="BU115" s="1527">
        <f t="shared" ca="1" si="26"/>
        <v>0</v>
      </c>
      <c r="BV115" s="1527">
        <f t="shared" ca="1" si="26"/>
        <v>0</v>
      </c>
      <c r="BW115" s="1527">
        <f t="shared" ca="1" si="26"/>
        <v>0</v>
      </c>
      <c r="BX115" s="1527">
        <f t="shared" ca="1" si="26"/>
        <v>0</v>
      </c>
      <c r="BY115" s="1527">
        <f t="shared" ca="1" si="26"/>
        <v>0</v>
      </c>
      <c r="BZ115" s="1527">
        <f t="shared" ca="1" si="26"/>
        <v>0</v>
      </c>
      <c r="CA115" s="1527">
        <f t="shared" ca="1" si="26"/>
        <v>0</v>
      </c>
      <c r="CB115" s="1527">
        <f t="shared" ca="1" si="26"/>
        <v>0</v>
      </c>
      <c r="CC115" s="1527">
        <f t="shared" ca="1" si="26"/>
        <v>0</v>
      </c>
      <c r="CD115" s="1527">
        <f t="shared" ca="1" si="26"/>
        <v>0</v>
      </c>
      <c r="CE115" s="1527">
        <f t="shared" ca="1" si="26"/>
        <v>0</v>
      </c>
      <c r="CF115" s="1527">
        <f t="shared" ca="1" si="26"/>
        <v>0</v>
      </c>
      <c r="CG115" s="1527">
        <f t="shared" ca="1" si="26"/>
        <v>0</v>
      </c>
      <c r="CH115" s="1527">
        <f t="shared" ca="1" si="26"/>
        <v>0</v>
      </c>
      <c r="CI115" s="1567">
        <f t="shared" ca="1" si="26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5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7">IF(ISNUMBER($B116),$B116*D34,0)</f>
        <v>0</v>
      </c>
      <c r="E116" s="1527">
        <f t="shared" ca="1" si="27"/>
        <v>0</v>
      </c>
      <c r="F116" s="1527">
        <f t="shared" ca="1" si="27"/>
        <v>0</v>
      </c>
      <c r="G116" s="1527">
        <f t="shared" ca="1" si="27"/>
        <v>0</v>
      </c>
      <c r="H116" s="1527">
        <f t="shared" ca="1" si="27"/>
        <v>0</v>
      </c>
      <c r="I116" s="1527">
        <f t="shared" ca="1" si="27"/>
        <v>0</v>
      </c>
      <c r="J116" s="1527">
        <f t="shared" ca="1" si="27"/>
        <v>0</v>
      </c>
      <c r="K116" s="1531">
        <f t="shared" ca="1" si="27"/>
        <v>0</v>
      </c>
      <c r="L116" s="1531">
        <f t="shared" ca="1" si="27"/>
        <v>0</v>
      </c>
      <c r="M116" s="1531">
        <f t="shared" ca="1" si="27"/>
        <v>0</v>
      </c>
      <c r="N116" s="1531">
        <f t="shared" ca="1" si="27"/>
        <v>0</v>
      </c>
      <c r="O116" s="1531">
        <f t="shared" ca="1" si="27"/>
        <v>0</v>
      </c>
      <c r="P116" s="1531">
        <f t="shared" ca="1" si="27"/>
        <v>0</v>
      </c>
      <c r="Q116" s="1531">
        <f t="shared" ca="1" si="27"/>
        <v>0</v>
      </c>
      <c r="R116" s="1531">
        <f t="shared" ca="1" si="27"/>
        <v>0</v>
      </c>
      <c r="S116" s="1531">
        <f t="shared" ca="1" si="27"/>
        <v>0</v>
      </c>
      <c r="T116" s="1531">
        <f t="shared" ca="1" si="25"/>
        <v>0</v>
      </c>
      <c r="U116" s="1531">
        <f t="shared" ca="1" si="25"/>
        <v>0</v>
      </c>
      <c r="V116" s="1531">
        <f t="shared" ca="1" si="25"/>
        <v>0</v>
      </c>
      <c r="W116" s="1531">
        <f t="shared" ca="1" si="25"/>
        <v>0</v>
      </c>
      <c r="X116" s="1531">
        <f t="shared" ca="1" si="25"/>
        <v>0</v>
      </c>
      <c r="Y116" s="1531">
        <f t="shared" ca="1" si="25"/>
        <v>0</v>
      </c>
      <c r="Z116" s="1565"/>
      <c r="AA116" s="1526">
        <f t="shared" ref="AA116:AM125" ca="1" si="28">IF(ISNUMBER($B116),$B116*AA34,0)</f>
        <v>0</v>
      </c>
      <c r="AB116" s="1527">
        <f t="shared" ca="1" si="28"/>
        <v>0</v>
      </c>
      <c r="AC116" s="1527">
        <f t="shared" ca="1" si="28"/>
        <v>0</v>
      </c>
      <c r="AD116" s="1527">
        <f t="shared" ca="1" si="20"/>
        <v>0</v>
      </c>
      <c r="AE116" s="1527">
        <f t="shared" ca="1" si="20"/>
        <v>0</v>
      </c>
      <c r="AF116" s="1527">
        <f t="shared" ca="1" si="20"/>
        <v>0</v>
      </c>
      <c r="AG116" s="1527">
        <f t="shared" ca="1" si="20"/>
        <v>0</v>
      </c>
      <c r="AH116" s="1527">
        <f t="shared" ca="1" si="20"/>
        <v>0</v>
      </c>
      <c r="AI116" s="1527">
        <f t="shared" ca="1" si="20"/>
        <v>0</v>
      </c>
      <c r="AJ116" s="1527">
        <f t="shared" ca="1" si="20"/>
        <v>0</v>
      </c>
      <c r="AK116" s="1527">
        <f t="shared" ca="1" si="20"/>
        <v>0</v>
      </c>
      <c r="AL116" s="1527">
        <f t="shared" ca="1" si="20"/>
        <v>0</v>
      </c>
      <c r="AM116" s="1527">
        <f t="shared" ca="1" si="20"/>
        <v>0</v>
      </c>
      <c r="AN116" s="1486"/>
      <c r="AO116" s="1566">
        <f t="shared" ca="1" si="26"/>
        <v>0</v>
      </c>
      <c r="AP116" s="1527">
        <f t="shared" ca="1" si="19"/>
        <v>0</v>
      </c>
      <c r="AQ116" s="1527">
        <f t="shared" ca="1" si="26"/>
        <v>0</v>
      </c>
      <c r="AR116" s="1527">
        <f t="shared" ca="1" si="26"/>
        <v>0</v>
      </c>
      <c r="AS116" s="1527">
        <f t="shared" ca="1" si="26"/>
        <v>0</v>
      </c>
      <c r="AT116" s="1527">
        <f t="shared" ca="1" si="26"/>
        <v>0</v>
      </c>
      <c r="AU116" s="1527">
        <f t="shared" ca="1" si="26"/>
        <v>0</v>
      </c>
      <c r="AV116" s="1527">
        <f t="shared" ca="1" si="26"/>
        <v>0</v>
      </c>
      <c r="AW116" s="1527">
        <f t="shared" ca="1" si="26"/>
        <v>0</v>
      </c>
      <c r="AX116" s="1527">
        <f t="shared" ca="1" si="26"/>
        <v>0</v>
      </c>
      <c r="AY116" s="1527">
        <f t="shared" ca="1" si="26"/>
        <v>0</v>
      </c>
      <c r="AZ116" s="1527">
        <f t="shared" ca="1" si="26"/>
        <v>0</v>
      </c>
      <c r="BA116" s="1527">
        <f t="shared" ca="1" si="26"/>
        <v>0</v>
      </c>
      <c r="BB116" s="1527">
        <f t="shared" ca="1" si="26"/>
        <v>0</v>
      </c>
      <c r="BC116" s="1527">
        <f t="shared" ca="1" si="26"/>
        <v>0</v>
      </c>
      <c r="BD116" s="1527">
        <f t="shared" ca="1" si="26"/>
        <v>0</v>
      </c>
      <c r="BE116" s="1527">
        <f t="shared" ca="1" si="26"/>
        <v>0</v>
      </c>
      <c r="BF116" s="1527">
        <f t="shared" ca="1" si="26"/>
        <v>0</v>
      </c>
      <c r="BG116" s="1527">
        <f t="shared" ca="1" si="26"/>
        <v>0</v>
      </c>
      <c r="BH116" s="1527">
        <f t="shared" ca="1" si="26"/>
        <v>0</v>
      </c>
      <c r="BI116" s="1527">
        <f t="shared" ca="1" si="26"/>
        <v>0</v>
      </c>
      <c r="BJ116" s="1527">
        <f t="shared" ca="1" si="26"/>
        <v>0</v>
      </c>
      <c r="BK116" s="1527">
        <f t="shared" ca="1" si="26"/>
        <v>0</v>
      </c>
      <c r="BL116" s="1527">
        <f t="shared" ca="1" si="26"/>
        <v>0</v>
      </c>
      <c r="BM116" s="1527">
        <f t="shared" ca="1" si="26"/>
        <v>0</v>
      </c>
      <c r="BN116" s="1527">
        <f t="shared" ca="1" si="26"/>
        <v>0</v>
      </c>
      <c r="BO116" s="1527">
        <f t="shared" ca="1" si="26"/>
        <v>0</v>
      </c>
      <c r="BP116" s="1527">
        <f t="shared" ca="1" si="26"/>
        <v>0</v>
      </c>
      <c r="BQ116" s="1527">
        <f t="shared" ca="1" si="26"/>
        <v>0</v>
      </c>
      <c r="BR116" s="1527">
        <f t="shared" ca="1" si="26"/>
        <v>0</v>
      </c>
      <c r="BS116" s="1527">
        <f t="shared" ca="1" si="26"/>
        <v>0</v>
      </c>
      <c r="BT116" s="1527">
        <f t="shared" ca="1" si="26"/>
        <v>0</v>
      </c>
      <c r="BU116" s="1527">
        <f t="shared" ca="1" si="26"/>
        <v>0</v>
      </c>
      <c r="BV116" s="1527">
        <f t="shared" ca="1" si="26"/>
        <v>0</v>
      </c>
      <c r="BW116" s="1527">
        <f t="shared" ca="1" si="26"/>
        <v>0</v>
      </c>
      <c r="BX116" s="1527">
        <f t="shared" ca="1" si="26"/>
        <v>0</v>
      </c>
      <c r="BY116" s="1527">
        <f t="shared" ca="1" si="26"/>
        <v>0</v>
      </c>
      <c r="BZ116" s="1527">
        <f t="shared" ca="1" si="26"/>
        <v>0</v>
      </c>
      <c r="CA116" s="1527">
        <f t="shared" ca="1" si="26"/>
        <v>0</v>
      </c>
      <c r="CB116" s="1527">
        <f t="shared" ca="1" si="26"/>
        <v>0</v>
      </c>
      <c r="CC116" s="1527">
        <f t="shared" ca="1" si="26"/>
        <v>0</v>
      </c>
      <c r="CD116" s="1527">
        <f t="shared" ca="1" si="26"/>
        <v>0</v>
      </c>
      <c r="CE116" s="1527">
        <f t="shared" ca="1" si="26"/>
        <v>0</v>
      </c>
      <c r="CF116" s="1527">
        <f t="shared" ca="1" si="26"/>
        <v>0</v>
      </c>
      <c r="CG116" s="1527">
        <f t="shared" ca="1" si="26"/>
        <v>0</v>
      </c>
      <c r="CH116" s="1527">
        <f t="shared" ca="1" si="26"/>
        <v>0</v>
      </c>
      <c r="CI116" s="1567">
        <f t="shared" ca="1" si="26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5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7"/>
        <v>0</v>
      </c>
      <c r="E117" s="1527">
        <f t="shared" ca="1" si="27"/>
        <v>0</v>
      </c>
      <c r="F117" s="1527">
        <f t="shared" ca="1" si="27"/>
        <v>0</v>
      </c>
      <c r="G117" s="1527">
        <f t="shared" ca="1" si="27"/>
        <v>0</v>
      </c>
      <c r="H117" s="1527">
        <f t="shared" ca="1" si="27"/>
        <v>0</v>
      </c>
      <c r="I117" s="1527">
        <f t="shared" ca="1" si="27"/>
        <v>0</v>
      </c>
      <c r="J117" s="1527">
        <f t="shared" ca="1" si="27"/>
        <v>0</v>
      </c>
      <c r="K117" s="1531">
        <f t="shared" ca="1" si="27"/>
        <v>0</v>
      </c>
      <c r="L117" s="1531">
        <f t="shared" ca="1" si="27"/>
        <v>0</v>
      </c>
      <c r="M117" s="1531">
        <f t="shared" ca="1" si="27"/>
        <v>0</v>
      </c>
      <c r="N117" s="1531">
        <f t="shared" ca="1" si="27"/>
        <v>0</v>
      </c>
      <c r="O117" s="1531">
        <f t="shared" ca="1" si="27"/>
        <v>0</v>
      </c>
      <c r="P117" s="1531">
        <f t="shared" ca="1" si="27"/>
        <v>0</v>
      </c>
      <c r="Q117" s="1531">
        <f t="shared" ca="1" si="27"/>
        <v>0</v>
      </c>
      <c r="R117" s="1531">
        <f t="shared" ca="1" si="27"/>
        <v>0</v>
      </c>
      <c r="S117" s="1531">
        <f t="shared" ca="1" si="27"/>
        <v>0</v>
      </c>
      <c r="T117" s="1531">
        <f t="shared" ca="1" si="25"/>
        <v>0</v>
      </c>
      <c r="U117" s="1531">
        <f t="shared" ca="1" si="25"/>
        <v>0</v>
      </c>
      <c r="V117" s="1531">
        <f t="shared" ca="1" si="25"/>
        <v>0</v>
      </c>
      <c r="W117" s="1531">
        <f t="shared" ca="1" si="25"/>
        <v>0</v>
      </c>
      <c r="X117" s="1531">
        <f t="shared" ca="1" si="25"/>
        <v>0</v>
      </c>
      <c r="Y117" s="1531">
        <f t="shared" ca="1" si="25"/>
        <v>0</v>
      </c>
      <c r="Z117" s="1565"/>
      <c r="AA117" s="1526">
        <f t="shared" ca="1" si="28"/>
        <v>0</v>
      </c>
      <c r="AB117" s="1527">
        <f t="shared" ca="1" si="28"/>
        <v>0</v>
      </c>
      <c r="AC117" s="1527">
        <f t="shared" ca="1" si="28"/>
        <v>0</v>
      </c>
      <c r="AD117" s="1527">
        <f t="shared" ca="1" si="20"/>
        <v>0</v>
      </c>
      <c r="AE117" s="1527">
        <f t="shared" ca="1" si="20"/>
        <v>0</v>
      </c>
      <c r="AF117" s="1527">
        <f t="shared" ca="1" si="20"/>
        <v>0</v>
      </c>
      <c r="AG117" s="1527">
        <f t="shared" ca="1" si="20"/>
        <v>0</v>
      </c>
      <c r="AH117" s="1527">
        <f t="shared" ca="1" si="20"/>
        <v>0</v>
      </c>
      <c r="AI117" s="1527">
        <f t="shared" ca="1" si="20"/>
        <v>0</v>
      </c>
      <c r="AJ117" s="1527">
        <f t="shared" ca="1" si="20"/>
        <v>0</v>
      </c>
      <c r="AK117" s="1527">
        <f t="shared" ca="1" si="20"/>
        <v>0</v>
      </c>
      <c r="AL117" s="1527">
        <f t="shared" ca="1" si="20"/>
        <v>0</v>
      </c>
      <c r="AM117" s="1527">
        <f t="shared" ca="1" si="20"/>
        <v>0</v>
      </c>
      <c r="AN117" s="1486"/>
      <c r="AO117" s="1566">
        <f t="shared" ca="1" si="26"/>
        <v>0</v>
      </c>
      <c r="AP117" s="1527">
        <f t="shared" ca="1" si="19"/>
        <v>0</v>
      </c>
      <c r="AQ117" s="1527">
        <f t="shared" ca="1" si="26"/>
        <v>0</v>
      </c>
      <c r="AR117" s="1527">
        <f t="shared" ca="1" si="26"/>
        <v>0</v>
      </c>
      <c r="AS117" s="1527">
        <f t="shared" ca="1" si="26"/>
        <v>0</v>
      </c>
      <c r="AT117" s="1527">
        <f t="shared" ca="1" si="26"/>
        <v>0</v>
      </c>
      <c r="AU117" s="1527">
        <f t="shared" ca="1" si="26"/>
        <v>0</v>
      </c>
      <c r="AV117" s="1527">
        <f t="shared" ca="1" si="26"/>
        <v>0</v>
      </c>
      <c r="AW117" s="1527">
        <f t="shared" ca="1" si="26"/>
        <v>0</v>
      </c>
      <c r="AX117" s="1527">
        <f t="shared" ca="1" si="26"/>
        <v>0</v>
      </c>
      <c r="AY117" s="1527">
        <f t="shared" ca="1" si="26"/>
        <v>0</v>
      </c>
      <c r="AZ117" s="1527">
        <f t="shared" ca="1" si="26"/>
        <v>0</v>
      </c>
      <c r="BA117" s="1527">
        <f t="shared" ca="1" si="26"/>
        <v>0</v>
      </c>
      <c r="BB117" s="1527">
        <f t="shared" ca="1" si="26"/>
        <v>0</v>
      </c>
      <c r="BC117" s="1527">
        <f t="shared" ca="1" si="26"/>
        <v>0</v>
      </c>
      <c r="BD117" s="1527">
        <f t="shared" ca="1" si="26"/>
        <v>0</v>
      </c>
      <c r="BE117" s="1527">
        <f t="shared" ca="1" si="26"/>
        <v>0</v>
      </c>
      <c r="BF117" s="1527">
        <f t="shared" ca="1" si="26"/>
        <v>0</v>
      </c>
      <c r="BG117" s="1527">
        <f t="shared" ca="1" si="26"/>
        <v>0</v>
      </c>
      <c r="BH117" s="1527">
        <f t="shared" ca="1" si="26"/>
        <v>0</v>
      </c>
      <c r="BI117" s="1527">
        <f t="shared" ca="1" si="26"/>
        <v>0</v>
      </c>
      <c r="BJ117" s="1527">
        <f t="shared" ca="1" si="26"/>
        <v>0</v>
      </c>
      <c r="BK117" s="1527">
        <f t="shared" ca="1" si="26"/>
        <v>0</v>
      </c>
      <c r="BL117" s="1527">
        <f t="shared" ca="1" si="26"/>
        <v>0</v>
      </c>
      <c r="BM117" s="1527">
        <f t="shared" ca="1" si="26"/>
        <v>0</v>
      </c>
      <c r="BN117" s="1527">
        <f t="shared" ca="1" si="26"/>
        <v>0</v>
      </c>
      <c r="BO117" s="1527">
        <f t="shared" ca="1" si="26"/>
        <v>0</v>
      </c>
      <c r="BP117" s="1527">
        <f t="shared" ca="1" si="26"/>
        <v>0</v>
      </c>
      <c r="BQ117" s="1527">
        <f t="shared" ca="1" si="26"/>
        <v>0</v>
      </c>
      <c r="BR117" s="1527">
        <f t="shared" ca="1" si="26"/>
        <v>0</v>
      </c>
      <c r="BS117" s="1527">
        <f t="shared" ca="1" si="26"/>
        <v>0</v>
      </c>
      <c r="BT117" s="1527">
        <f t="shared" ca="1" si="26"/>
        <v>0</v>
      </c>
      <c r="BU117" s="1527">
        <f t="shared" ca="1" si="26"/>
        <v>0</v>
      </c>
      <c r="BV117" s="1527">
        <f t="shared" ca="1" si="26"/>
        <v>0</v>
      </c>
      <c r="BW117" s="1527">
        <f t="shared" ca="1" si="26"/>
        <v>0</v>
      </c>
      <c r="BX117" s="1527">
        <f t="shared" ca="1" si="26"/>
        <v>0</v>
      </c>
      <c r="BY117" s="1527">
        <f t="shared" ca="1" si="26"/>
        <v>0</v>
      </c>
      <c r="BZ117" s="1527">
        <f t="shared" ca="1" si="26"/>
        <v>0</v>
      </c>
      <c r="CA117" s="1527">
        <f t="shared" ca="1" si="26"/>
        <v>0</v>
      </c>
      <c r="CB117" s="1527">
        <f t="shared" ca="1" si="26"/>
        <v>0</v>
      </c>
      <c r="CC117" s="1527">
        <f t="shared" ca="1" si="26"/>
        <v>0</v>
      </c>
      <c r="CD117" s="1527">
        <f t="shared" ca="1" si="26"/>
        <v>0</v>
      </c>
      <c r="CE117" s="1527">
        <f t="shared" ca="1" si="26"/>
        <v>0</v>
      </c>
      <c r="CF117" s="1527">
        <f t="shared" ca="1" si="26"/>
        <v>0</v>
      </c>
      <c r="CG117" s="1527">
        <f t="shared" ca="1" si="26"/>
        <v>0</v>
      </c>
      <c r="CH117" s="1527">
        <f t="shared" ca="1" si="26"/>
        <v>0</v>
      </c>
      <c r="CI117" s="1567">
        <f t="shared" ca="1" si="26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5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7"/>
        <v>0</v>
      </c>
      <c r="E118" s="1527">
        <f t="shared" ca="1" si="27"/>
        <v>0</v>
      </c>
      <c r="F118" s="1527">
        <f t="shared" ca="1" si="27"/>
        <v>0</v>
      </c>
      <c r="G118" s="1527">
        <f t="shared" ca="1" si="27"/>
        <v>0</v>
      </c>
      <c r="H118" s="1527">
        <f t="shared" ca="1" si="27"/>
        <v>0</v>
      </c>
      <c r="I118" s="1527">
        <f t="shared" ca="1" si="27"/>
        <v>0</v>
      </c>
      <c r="J118" s="1527">
        <f t="shared" ca="1" si="27"/>
        <v>0</v>
      </c>
      <c r="K118" s="1531">
        <f t="shared" ca="1" si="27"/>
        <v>0</v>
      </c>
      <c r="L118" s="1531">
        <f t="shared" ca="1" si="27"/>
        <v>0</v>
      </c>
      <c r="M118" s="1531">
        <f t="shared" ca="1" si="27"/>
        <v>0</v>
      </c>
      <c r="N118" s="1531">
        <f t="shared" ca="1" si="27"/>
        <v>0</v>
      </c>
      <c r="O118" s="1531">
        <f t="shared" ca="1" si="27"/>
        <v>0</v>
      </c>
      <c r="P118" s="1531">
        <f t="shared" ca="1" si="27"/>
        <v>0</v>
      </c>
      <c r="Q118" s="1531">
        <f t="shared" ca="1" si="27"/>
        <v>0</v>
      </c>
      <c r="R118" s="1531">
        <f t="shared" ca="1" si="27"/>
        <v>0</v>
      </c>
      <c r="S118" s="1531">
        <f t="shared" ca="1" si="27"/>
        <v>0</v>
      </c>
      <c r="T118" s="1531">
        <f t="shared" ca="1" si="25"/>
        <v>0</v>
      </c>
      <c r="U118" s="1531">
        <f t="shared" ca="1" si="25"/>
        <v>0</v>
      </c>
      <c r="V118" s="1531">
        <f t="shared" ca="1" si="25"/>
        <v>0</v>
      </c>
      <c r="W118" s="1531">
        <f t="shared" ca="1" si="25"/>
        <v>0</v>
      </c>
      <c r="X118" s="1531">
        <f t="shared" ca="1" si="25"/>
        <v>0</v>
      </c>
      <c r="Y118" s="1531">
        <f t="shared" ca="1" si="25"/>
        <v>0</v>
      </c>
      <c r="Z118" s="1565"/>
      <c r="AA118" s="1526">
        <f t="shared" ca="1" si="28"/>
        <v>0</v>
      </c>
      <c r="AB118" s="1527">
        <f t="shared" ca="1" si="28"/>
        <v>0</v>
      </c>
      <c r="AC118" s="1527">
        <f t="shared" ca="1" si="28"/>
        <v>0</v>
      </c>
      <c r="AD118" s="1527">
        <f t="shared" ca="1" si="20"/>
        <v>0</v>
      </c>
      <c r="AE118" s="1527">
        <f t="shared" ca="1" si="20"/>
        <v>0</v>
      </c>
      <c r="AF118" s="1527">
        <f t="shared" ca="1" si="20"/>
        <v>0</v>
      </c>
      <c r="AG118" s="1527">
        <f t="shared" ca="1" si="20"/>
        <v>0</v>
      </c>
      <c r="AH118" s="1527">
        <f t="shared" ca="1" si="20"/>
        <v>0</v>
      </c>
      <c r="AI118" s="1527">
        <f t="shared" ca="1" si="20"/>
        <v>0</v>
      </c>
      <c r="AJ118" s="1527">
        <f t="shared" ca="1" si="20"/>
        <v>0</v>
      </c>
      <c r="AK118" s="1527">
        <f t="shared" ca="1" si="20"/>
        <v>0</v>
      </c>
      <c r="AL118" s="1527">
        <f t="shared" ca="1" si="20"/>
        <v>0</v>
      </c>
      <c r="AM118" s="1527">
        <f t="shared" ca="1" si="20"/>
        <v>0</v>
      </c>
      <c r="AN118" s="1486"/>
      <c r="AO118" s="1566">
        <f t="shared" ca="1" si="26"/>
        <v>0</v>
      </c>
      <c r="AP118" s="1527">
        <f t="shared" ca="1" si="19"/>
        <v>0</v>
      </c>
      <c r="AQ118" s="1527">
        <f t="shared" ca="1" si="26"/>
        <v>0</v>
      </c>
      <c r="AR118" s="1527">
        <f t="shared" ca="1" si="26"/>
        <v>0</v>
      </c>
      <c r="AS118" s="1527">
        <f t="shared" ca="1" si="26"/>
        <v>0</v>
      </c>
      <c r="AT118" s="1527">
        <f t="shared" ca="1" si="26"/>
        <v>0</v>
      </c>
      <c r="AU118" s="1527">
        <f t="shared" ca="1" si="26"/>
        <v>0</v>
      </c>
      <c r="AV118" s="1527">
        <f t="shared" ca="1" si="26"/>
        <v>0</v>
      </c>
      <c r="AW118" s="1527">
        <f t="shared" ca="1" si="26"/>
        <v>0</v>
      </c>
      <c r="AX118" s="1527">
        <f t="shared" ca="1" si="26"/>
        <v>0</v>
      </c>
      <c r="AY118" s="1527">
        <f t="shared" ca="1" si="26"/>
        <v>0</v>
      </c>
      <c r="AZ118" s="1527">
        <f t="shared" ca="1" si="26"/>
        <v>0</v>
      </c>
      <c r="BA118" s="1527">
        <f t="shared" ca="1" si="26"/>
        <v>0</v>
      </c>
      <c r="BB118" s="1527">
        <f t="shared" ca="1" si="26"/>
        <v>0</v>
      </c>
      <c r="BC118" s="1527">
        <f t="shared" ca="1" si="26"/>
        <v>0</v>
      </c>
      <c r="BD118" s="1527">
        <f t="shared" ca="1" si="26"/>
        <v>0</v>
      </c>
      <c r="BE118" s="1527">
        <f t="shared" ca="1" si="26"/>
        <v>0</v>
      </c>
      <c r="BF118" s="1527">
        <f t="shared" ca="1" si="26"/>
        <v>0</v>
      </c>
      <c r="BG118" s="1527">
        <f t="shared" ca="1" si="26"/>
        <v>0</v>
      </c>
      <c r="BH118" s="1527">
        <f t="shared" ca="1" si="26"/>
        <v>0</v>
      </c>
      <c r="BI118" s="1527">
        <f t="shared" ca="1" si="26"/>
        <v>0</v>
      </c>
      <c r="BJ118" s="1527">
        <f t="shared" ca="1" si="26"/>
        <v>0</v>
      </c>
      <c r="BK118" s="1527">
        <f t="shared" ca="1" si="26"/>
        <v>0</v>
      </c>
      <c r="BL118" s="1527">
        <f t="shared" ca="1" si="26"/>
        <v>0</v>
      </c>
      <c r="BM118" s="1527">
        <f t="shared" ca="1" si="26"/>
        <v>0</v>
      </c>
      <c r="BN118" s="1527">
        <f t="shared" ca="1" si="26"/>
        <v>0</v>
      </c>
      <c r="BO118" s="1527">
        <f t="shared" ca="1" si="26"/>
        <v>0</v>
      </c>
      <c r="BP118" s="1527">
        <f t="shared" ca="1" si="26"/>
        <v>0</v>
      </c>
      <c r="BQ118" s="1527">
        <f t="shared" ca="1" si="26"/>
        <v>0</v>
      </c>
      <c r="BR118" s="1527">
        <f t="shared" ca="1" si="26"/>
        <v>0</v>
      </c>
      <c r="BS118" s="1527">
        <f t="shared" ca="1" si="26"/>
        <v>0</v>
      </c>
      <c r="BT118" s="1527">
        <f t="shared" ca="1" si="26"/>
        <v>0</v>
      </c>
      <c r="BU118" s="1527">
        <f t="shared" ca="1" si="26"/>
        <v>0</v>
      </c>
      <c r="BV118" s="1527">
        <f t="shared" ca="1" si="26"/>
        <v>0</v>
      </c>
      <c r="BW118" s="1527">
        <f t="shared" ca="1" si="26"/>
        <v>0</v>
      </c>
      <c r="BX118" s="1527">
        <f t="shared" ca="1" si="26"/>
        <v>0</v>
      </c>
      <c r="BY118" s="1527">
        <f t="shared" ca="1" si="26"/>
        <v>0</v>
      </c>
      <c r="BZ118" s="1527">
        <f t="shared" ca="1" si="26"/>
        <v>0</v>
      </c>
      <c r="CA118" s="1527">
        <f t="shared" ca="1" si="26"/>
        <v>0</v>
      </c>
      <c r="CB118" s="1527">
        <f t="shared" ca="1" si="26"/>
        <v>0</v>
      </c>
      <c r="CC118" s="1527">
        <f t="shared" ca="1" si="26"/>
        <v>0</v>
      </c>
      <c r="CD118" s="1527">
        <f t="shared" ca="1" si="26"/>
        <v>0</v>
      </c>
      <c r="CE118" s="1527">
        <f t="shared" ca="1" si="26"/>
        <v>0</v>
      </c>
      <c r="CF118" s="1527">
        <f t="shared" ca="1" si="26"/>
        <v>0</v>
      </c>
      <c r="CG118" s="1527">
        <f t="shared" ca="1" si="26"/>
        <v>0</v>
      </c>
      <c r="CH118" s="1527">
        <f t="shared" ca="1" si="26"/>
        <v>0</v>
      </c>
      <c r="CI118" s="1567">
        <f t="shared" ca="1" si="26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5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7"/>
        <v>0</v>
      </c>
      <c r="E119" s="1527">
        <f t="shared" ca="1" si="27"/>
        <v>0</v>
      </c>
      <c r="F119" s="1527">
        <f t="shared" ca="1" si="27"/>
        <v>0</v>
      </c>
      <c r="G119" s="1527">
        <f t="shared" ca="1" si="27"/>
        <v>0</v>
      </c>
      <c r="H119" s="1527">
        <f t="shared" ca="1" si="27"/>
        <v>0</v>
      </c>
      <c r="I119" s="1527">
        <f t="shared" ca="1" si="27"/>
        <v>0</v>
      </c>
      <c r="J119" s="1527">
        <f t="shared" ca="1" si="27"/>
        <v>0</v>
      </c>
      <c r="K119" s="1531">
        <f t="shared" ca="1" si="27"/>
        <v>0</v>
      </c>
      <c r="L119" s="1531">
        <f t="shared" ca="1" si="27"/>
        <v>0</v>
      </c>
      <c r="M119" s="1531">
        <f t="shared" ca="1" si="27"/>
        <v>0</v>
      </c>
      <c r="N119" s="1531">
        <f t="shared" ca="1" si="27"/>
        <v>0</v>
      </c>
      <c r="O119" s="1531">
        <f t="shared" ca="1" si="27"/>
        <v>0</v>
      </c>
      <c r="P119" s="1531">
        <f t="shared" ca="1" si="27"/>
        <v>0</v>
      </c>
      <c r="Q119" s="1531">
        <f t="shared" ca="1" si="27"/>
        <v>0</v>
      </c>
      <c r="R119" s="1531">
        <f t="shared" ca="1" si="27"/>
        <v>0</v>
      </c>
      <c r="S119" s="1531">
        <f t="shared" ca="1" si="27"/>
        <v>0</v>
      </c>
      <c r="T119" s="1531">
        <f t="shared" ca="1" si="25"/>
        <v>0</v>
      </c>
      <c r="U119" s="1531">
        <f t="shared" ca="1" si="25"/>
        <v>0</v>
      </c>
      <c r="V119" s="1531">
        <f t="shared" ca="1" si="25"/>
        <v>0</v>
      </c>
      <c r="W119" s="1531">
        <f t="shared" ca="1" si="25"/>
        <v>0</v>
      </c>
      <c r="X119" s="1531">
        <f t="shared" ca="1" si="25"/>
        <v>0</v>
      </c>
      <c r="Y119" s="1531">
        <f t="shared" ca="1" si="25"/>
        <v>0</v>
      </c>
      <c r="Z119" s="1565"/>
      <c r="AA119" s="1526">
        <f t="shared" ca="1" si="28"/>
        <v>0</v>
      </c>
      <c r="AB119" s="1527">
        <f t="shared" ca="1" si="28"/>
        <v>0</v>
      </c>
      <c r="AC119" s="1527">
        <f t="shared" ca="1" si="28"/>
        <v>0</v>
      </c>
      <c r="AD119" s="1527">
        <f t="shared" ca="1" si="28"/>
        <v>0</v>
      </c>
      <c r="AE119" s="1527">
        <f t="shared" ca="1" si="28"/>
        <v>0</v>
      </c>
      <c r="AF119" s="1527">
        <f t="shared" ca="1" si="28"/>
        <v>0</v>
      </c>
      <c r="AG119" s="1527">
        <f t="shared" ca="1" si="28"/>
        <v>0</v>
      </c>
      <c r="AH119" s="1527">
        <f t="shared" ca="1" si="28"/>
        <v>0</v>
      </c>
      <c r="AI119" s="1527">
        <f t="shared" ca="1" si="28"/>
        <v>0</v>
      </c>
      <c r="AJ119" s="1527">
        <f t="shared" ca="1" si="28"/>
        <v>0</v>
      </c>
      <c r="AK119" s="1527">
        <f t="shared" ca="1" si="28"/>
        <v>0</v>
      </c>
      <c r="AL119" s="1527">
        <f t="shared" ca="1" si="28"/>
        <v>0</v>
      </c>
      <c r="AM119" s="1527">
        <f t="shared" ca="1" si="28"/>
        <v>0</v>
      </c>
      <c r="AN119" s="1486"/>
      <c r="AO119" s="1566">
        <f t="shared" ca="1" si="26"/>
        <v>0</v>
      </c>
      <c r="AP119" s="1527">
        <f t="shared" ca="1" si="19"/>
        <v>0</v>
      </c>
      <c r="AQ119" s="1527">
        <f t="shared" ca="1" si="26"/>
        <v>0</v>
      </c>
      <c r="AR119" s="1527">
        <f t="shared" ca="1" si="26"/>
        <v>0</v>
      </c>
      <c r="AS119" s="1527">
        <f t="shared" ca="1" si="26"/>
        <v>0</v>
      </c>
      <c r="AT119" s="1527">
        <f t="shared" ca="1" si="26"/>
        <v>0</v>
      </c>
      <c r="AU119" s="1527">
        <f t="shared" ca="1" si="26"/>
        <v>0</v>
      </c>
      <c r="AV119" s="1527">
        <f t="shared" ca="1" si="26"/>
        <v>0</v>
      </c>
      <c r="AW119" s="1527">
        <f t="shared" ca="1" si="26"/>
        <v>0</v>
      </c>
      <c r="AX119" s="1527">
        <f t="shared" ca="1" si="26"/>
        <v>0</v>
      </c>
      <c r="AY119" s="1527">
        <f t="shared" ca="1" si="26"/>
        <v>0</v>
      </c>
      <c r="AZ119" s="1527">
        <f t="shared" ca="1" si="26"/>
        <v>0</v>
      </c>
      <c r="BA119" s="1527">
        <f t="shared" ca="1" si="26"/>
        <v>0</v>
      </c>
      <c r="BB119" s="1527">
        <f t="shared" ca="1" si="26"/>
        <v>0</v>
      </c>
      <c r="BC119" s="1527">
        <f t="shared" ca="1" si="26"/>
        <v>0</v>
      </c>
      <c r="BD119" s="1527">
        <f t="shared" ca="1" si="26"/>
        <v>0</v>
      </c>
      <c r="BE119" s="1527">
        <f t="shared" ca="1" si="26"/>
        <v>0</v>
      </c>
      <c r="BF119" s="1527">
        <f t="shared" ca="1" si="26"/>
        <v>0</v>
      </c>
      <c r="BG119" s="1527">
        <f t="shared" ca="1" si="26"/>
        <v>0</v>
      </c>
      <c r="BH119" s="1527">
        <f t="shared" ca="1" si="26"/>
        <v>0</v>
      </c>
      <c r="BI119" s="1527">
        <f t="shared" ca="1" si="26"/>
        <v>0</v>
      </c>
      <c r="BJ119" s="1527">
        <f t="shared" ca="1" si="26"/>
        <v>0</v>
      </c>
      <c r="BK119" s="1527">
        <f t="shared" ca="1" si="26"/>
        <v>0</v>
      </c>
      <c r="BL119" s="1527">
        <f t="shared" ca="1" si="26"/>
        <v>0</v>
      </c>
      <c r="BM119" s="1527">
        <f t="shared" ca="1" si="26"/>
        <v>0</v>
      </c>
      <c r="BN119" s="1527">
        <f t="shared" ca="1" si="26"/>
        <v>0</v>
      </c>
      <c r="BO119" s="1527">
        <f t="shared" ca="1" si="26"/>
        <v>0</v>
      </c>
      <c r="BP119" s="1527">
        <f t="shared" ca="1" si="26"/>
        <v>0</v>
      </c>
      <c r="BQ119" s="1527">
        <f t="shared" ca="1" si="26"/>
        <v>0</v>
      </c>
      <c r="BR119" s="1527">
        <f t="shared" ca="1" si="26"/>
        <v>0</v>
      </c>
      <c r="BS119" s="1527">
        <f t="shared" ca="1" si="26"/>
        <v>0</v>
      </c>
      <c r="BT119" s="1527">
        <f t="shared" ca="1" si="26"/>
        <v>0</v>
      </c>
      <c r="BU119" s="1527">
        <f t="shared" ca="1" si="26"/>
        <v>0</v>
      </c>
      <c r="BV119" s="1527">
        <f t="shared" ca="1" si="26"/>
        <v>0</v>
      </c>
      <c r="BW119" s="1527">
        <f t="shared" ca="1" si="26"/>
        <v>0</v>
      </c>
      <c r="BX119" s="1527">
        <f t="shared" ca="1" si="26"/>
        <v>0</v>
      </c>
      <c r="BY119" s="1527">
        <f t="shared" ca="1" si="26"/>
        <v>0</v>
      </c>
      <c r="BZ119" s="1527">
        <f t="shared" ca="1" si="26"/>
        <v>0</v>
      </c>
      <c r="CA119" s="1527">
        <f t="shared" ca="1" si="26"/>
        <v>0</v>
      </c>
      <c r="CB119" s="1527">
        <f t="shared" ca="1" si="26"/>
        <v>0</v>
      </c>
      <c r="CC119" s="1527">
        <f t="shared" ca="1" si="26"/>
        <v>0</v>
      </c>
      <c r="CD119" s="1527">
        <f t="shared" ca="1" si="26"/>
        <v>0</v>
      </c>
      <c r="CE119" s="1527">
        <f t="shared" ca="1" si="26"/>
        <v>0</v>
      </c>
      <c r="CF119" s="1527">
        <f t="shared" ca="1" si="26"/>
        <v>0</v>
      </c>
      <c r="CG119" s="1527">
        <f t="shared" ca="1" si="26"/>
        <v>0</v>
      </c>
      <c r="CH119" s="1527">
        <f t="shared" ca="1" si="26"/>
        <v>0</v>
      </c>
      <c r="CI119" s="1567">
        <f t="shared" ca="1" si="26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5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7"/>
        <v>0</v>
      </c>
      <c r="E120" s="1527">
        <f t="shared" ca="1" si="27"/>
        <v>0</v>
      </c>
      <c r="F120" s="1527">
        <f t="shared" ca="1" si="27"/>
        <v>0</v>
      </c>
      <c r="G120" s="1527">
        <f t="shared" ca="1" si="27"/>
        <v>0</v>
      </c>
      <c r="H120" s="1527">
        <f t="shared" ca="1" si="27"/>
        <v>0</v>
      </c>
      <c r="I120" s="1527">
        <f t="shared" ca="1" si="27"/>
        <v>0</v>
      </c>
      <c r="J120" s="1527">
        <f t="shared" ca="1" si="27"/>
        <v>0</v>
      </c>
      <c r="K120" s="1531">
        <f t="shared" ca="1" si="27"/>
        <v>0</v>
      </c>
      <c r="L120" s="1531">
        <f t="shared" ca="1" si="27"/>
        <v>0</v>
      </c>
      <c r="M120" s="1531">
        <f t="shared" ca="1" si="27"/>
        <v>0</v>
      </c>
      <c r="N120" s="1531">
        <f t="shared" ca="1" si="27"/>
        <v>0</v>
      </c>
      <c r="O120" s="1531">
        <f t="shared" ca="1" si="27"/>
        <v>0</v>
      </c>
      <c r="P120" s="1531">
        <f t="shared" ca="1" si="27"/>
        <v>0</v>
      </c>
      <c r="Q120" s="1531">
        <f t="shared" ca="1" si="27"/>
        <v>0</v>
      </c>
      <c r="R120" s="1531">
        <f t="shared" ca="1" si="27"/>
        <v>0</v>
      </c>
      <c r="S120" s="1531">
        <f t="shared" ca="1" si="27"/>
        <v>0</v>
      </c>
      <c r="T120" s="1531">
        <f t="shared" ca="1" si="25"/>
        <v>0</v>
      </c>
      <c r="U120" s="1531">
        <f t="shared" ca="1" si="25"/>
        <v>0</v>
      </c>
      <c r="V120" s="1531">
        <f t="shared" ca="1" si="25"/>
        <v>0</v>
      </c>
      <c r="W120" s="1531">
        <f t="shared" ca="1" si="25"/>
        <v>0</v>
      </c>
      <c r="X120" s="1531">
        <f t="shared" ca="1" si="25"/>
        <v>0</v>
      </c>
      <c r="Y120" s="1531">
        <f t="shared" ca="1" si="25"/>
        <v>0</v>
      </c>
      <c r="Z120" s="1565"/>
      <c r="AA120" s="1526">
        <f t="shared" ca="1" si="28"/>
        <v>0</v>
      </c>
      <c r="AB120" s="1527">
        <f t="shared" ca="1" si="28"/>
        <v>0</v>
      </c>
      <c r="AC120" s="1527">
        <f t="shared" ca="1" si="28"/>
        <v>0</v>
      </c>
      <c r="AD120" s="1527">
        <f t="shared" ca="1" si="28"/>
        <v>0</v>
      </c>
      <c r="AE120" s="1527">
        <f t="shared" ca="1" si="28"/>
        <v>0</v>
      </c>
      <c r="AF120" s="1527">
        <f t="shared" ca="1" si="28"/>
        <v>0</v>
      </c>
      <c r="AG120" s="1527">
        <f t="shared" ca="1" si="28"/>
        <v>0</v>
      </c>
      <c r="AH120" s="1527">
        <f t="shared" ca="1" si="28"/>
        <v>0</v>
      </c>
      <c r="AI120" s="1527">
        <f t="shared" ca="1" si="28"/>
        <v>0</v>
      </c>
      <c r="AJ120" s="1527">
        <f t="shared" ca="1" si="28"/>
        <v>0</v>
      </c>
      <c r="AK120" s="1527">
        <f t="shared" ca="1" si="28"/>
        <v>0</v>
      </c>
      <c r="AL120" s="1527">
        <f t="shared" ca="1" si="28"/>
        <v>0</v>
      </c>
      <c r="AM120" s="1527">
        <f t="shared" ca="1" si="28"/>
        <v>0</v>
      </c>
      <c r="AN120" s="1486"/>
      <c r="AO120" s="1566">
        <f t="shared" ca="1" si="26"/>
        <v>0</v>
      </c>
      <c r="AP120" s="1527">
        <f t="shared" ca="1" si="19"/>
        <v>0</v>
      </c>
      <c r="AQ120" s="1527">
        <f t="shared" ca="1" si="26"/>
        <v>0</v>
      </c>
      <c r="AR120" s="1527">
        <f t="shared" ca="1" si="26"/>
        <v>0</v>
      </c>
      <c r="AS120" s="1527">
        <f t="shared" ca="1" si="26"/>
        <v>0</v>
      </c>
      <c r="AT120" s="1527">
        <f t="shared" ca="1" si="26"/>
        <v>0</v>
      </c>
      <c r="AU120" s="1527">
        <f t="shared" ca="1" si="26"/>
        <v>0</v>
      </c>
      <c r="AV120" s="1527">
        <f t="shared" ca="1" si="26"/>
        <v>0</v>
      </c>
      <c r="AW120" s="1527">
        <f t="shared" ca="1" si="26"/>
        <v>0</v>
      </c>
      <c r="AX120" s="1527">
        <f t="shared" ca="1" si="26"/>
        <v>0</v>
      </c>
      <c r="AY120" s="1527">
        <f t="shared" ca="1" si="26"/>
        <v>0</v>
      </c>
      <c r="AZ120" s="1527">
        <f t="shared" ca="1" si="26"/>
        <v>0</v>
      </c>
      <c r="BA120" s="1527">
        <f t="shared" ca="1" si="26"/>
        <v>0</v>
      </c>
      <c r="BB120" s="1527">
        <f t="shared" ca="1" si="26"/>
        <v>0</v>
      </c>
      <c r="BC120" s="1527">
        <f t="shared" ca="1" si="26"/>
        <v>0</v>
      </c>
      <c r="BD120" s="1527">
        <f t="shared" ca="1" si="26"/>
        <v>0</v>
      </c>
      <c r="BE120" s="1527">
        <f t="shared" ca="1" si="26"/>
        <v>0</v>
      </c>
      <c r="BF120" s="1527">
        <f t="shared" ca="1" si="26"/>
        <v>0</v>
      </c>
      <c r="BG120" s="1527">
        <f t="shared" ca="1" si="26"/>
        <v>0</v>
      </c>
      <c r="BH120" s="1527">
        <f t="shared" ca="1" si="26"/>
        <v>0</v>
      </c>
      <c r="BI120" s="1527">
        <f t="shared" ca="1" si="26"/>
        <v>0</v>
      </c>
      <c r="BJ120" s="1527">
        <f t="shared" ca="1" si="26"/>
        <v>0</v>
      </c>
      <c r="BK120" s="1527">
        <f t="shared" ca="1" si="26"/>
        <v>0</v>
      </c>
      <c r="BL120" s="1527">
        <f t="shared" ca="1" si="26"/>
        <v>0</v>
      </c>
      <c r="BM120" s="1527">
        <f t="shared" ca="1" si="26"/>
        <v>0</v>
      </c>
      <c r="BN120" s="1527">
        <f t="shared" ca="1" si="26"/>
        <v>0</v>
      </c>
      <c r="BO120" s="1527">
        <f t="shared" ref="BO120:CI120" ca="1" si="29">IF(ISNUMBER($B120),$B120*BO38,0)</f>
        <v>0</v>
      </c>
      <c r="BP120" s="1527">
        <f t="shared" ca="1" si="29"/>
        <v>0</v>
      </c>
      <c r="BQ120" s="1527">
        <f t="shared" ca="1" si="29"/>
        <v>0</v>
      </c>
      <c r="BR120" s="1527">
        <f t="shared" ca="1" si="29"/>
        <v>0</v>
      </c>
      <c r="BS120" s="1527">
        <f t="shared" ca="1" si="29"/>
        <v>0</v>
      </c>
      <c r="BT120" s="1527">
        <f t="shared" ca="1" si="29"/>
        <v>0</v>
      </c>
      <c r="BU120" s="1527">
        <f t="shared" ca="1" si="29"/>
        <v>0</v>
      </c>
      <c r="BV120" s="1527">
        <f t="shared" ca="1" si="29"/>
        <v>0</v>
      </c>
      <c r="BW120" s="1527">
        <f t="shared" ca="1" si="29"/>
        <v>0</v>
      </c>
      <c r="BX120" s="1527">
        <f t="shared" ca="1" si="29"/>
        <v>0</v>
      </c>
      <c r="BY120" s="1527">
        <f t="shared" ca="1" si="29"/>
        <v>0</v>
      </c>
      <c r="BZ120" s="1527">
        <f t="shared" ca="1" si="29"/>
        <v>0</v>
      </c>
      <c r="CA120" s="1527">
        <f t="shared" ca="1" si="29"/>
        <v>0</v>
      </c>
      <c r="CB120" s="1527">
        <f t="shared" ca="1" si="29"/>
        <v>0</v>
      </c>
      <c r="CC120" s="1527">
        <f t="shared" ca="1" si="29"/>
        <v>0</v>
      </c>
      <c r="CD120" s="1527">
        <f t="shared" ca="1" si="29"/>
        <v>0</v>
      </c>
      <c r="CE120" s="1527">
        <f t="shared" ca="1" si="29"/>
        <v>0</v>
      </c>
      <c r="CF120" s="1527">
        <f t="shared" ca="1" si="29"/>
        <v>0</v>
      </c>
      <c r="CG120" s="1527">
        <f t="shared" ca="1" si="29"/>
        <v>0</v>
      </c>
      <c r="CH120" s="1527">
        <f t="shared" ca="1" si="29"/>
        <v>0</v>
      </c>
      <c r="CI120" s="1567">
        <f t="shared" ca="1" si="29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5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7"/>
        <v>0</v>
      </c>
      <c r="E121" s="1527">
        <f t="shared" ca="1" si="27"/>
        <v>0</v>
      </c>
      <c r="F121" s="1527">
        <f t="shared" ca="1" si="27"/>
        <v>0</v>
      </c>
      <c r="G121" s="1527">
        <f t="shared" ca="1" si="27"/>
        <v>0</v>
      </c>
      <c r="H121" s="1527">
        <f t="shared" ca="1" si="27"/>
        <v>0</v>
      </c>
      <c r="I121" s="1527">
        <f t="shared" ca="1" si="27"/>
        <v>0</v>
      </c>
      <c r="J121" s="1527">
        <f t="shared" ca="1" si="27"/>
        <v>0</v>
      </c>
      <c r="K121" s="1531">
        <f t="shared" ca="1" si="27"/>
        <v>0</v>
      </c>
      <c r="L121" s="1531">
        <f t="shared" ca="1" si="27"/>
        <v>0</v>
      </c>
      <c r="M121" s="1531">
        <f t="shared" ca="1" si="27"/>
        <v>0</v>
      </c>
      <c r="N121" s="1531">
        <f t="shared" ca="1" si="27"/>
        <v>0</v>
      </c>
      <c r="O121" s="1531">
        <f t="shared" ca="1" si="27"/>
        <v>0</v>
      </c>
      <c r="P121" s="1531">
        <f t="shared" ca="1" si="27"/>
        <v>0</v>
      </c>
      <c r="Q121" s="1531">
        <f t="shared" ca="1" si="27"/>
        <v>0</v>
      </c>
      <c r="R121" s="1531">
        <f t="shared" ca="1" si="27"/>
        <v>0</v>
      </c>
      <c r="S121" s="1531">
        <f t="shared" ca="1" si="27"/>
        <v>0</v>
      </c>
      <c r="T121" s="1531">
        <f t="shared" ca="1" si="25"/>
        <v>0</v>
      </c>
      <c r="U121" s="1531">
        <f t="shared" ca="1" si="25"/>
        <v>0</v>
      </c>
      <c r="V121" s="1531">
        <f t="shared" ca="1" si="25"/>
        <v>0</v>
      </c>
      <c r="W121" s="1531">
        <f t="shared" ca="1" si="25"/>
        <v>0</v>
      </c>
      <c r="X121" s="1531">
        <f t="shared" ca="1" si="25"/>
        <v>0</v>
      </c>
      <c r="Y121" s="1531">
        <f t="shared" ca="1" si="25"/>
        <v>0</v>
      </c>
      <c r="Z121" s="1565"/>
      <c r="AA121" s="1526">
        <f t="shared" ca="1" si="28"/>
        <v>0</v>
      </c>
      <c r="AB121" s="1527">
        <f t="shared" ca="1" si="28"/>
        <v>0</v>
      </c>
      <c r="AC121" s="1527">
        <f t="shared" ca="1" si="28"/>
        <v>0</v>
      </c>
      <c r="AD121" s="1527">
        <f t="shared" ca="1" si="28"/>
        <v>0</v>
      </c>
      <c r="AE121" s="1527">
        <f t="shared" ca="1" si="28"/>
        <v>0</v>
      </c>
      <c r="AF121" s="1527">
        <f t="shared" ca="1" si="28"/>
        <v>0</v>
      </c>
      <c r="AG121" s="1527">
        <f t="shared" ca="1" si="28"/>
        <v>0</v>
      </c>
      <c r="AH121" s="1527">
        <f t="shared" ca="1" si="28"/>
        <v>0</v>
      </c>
      <c r="AI121" s="1527">
        <f t="shared" ca="1" si="28"/>
        <v>0</v>
      </c>
      <c r="AJ121" s="1527">
        <f t="shared" ca="1" si="28"/>
        <v>0</v>
      </c>
      <c r="AK121" s="1527">
        <f t="shared" ca="1" si="28"/>
        <v>0</v>
      </c>
      <c r="AL121" s="1527">
        <f t="shared" ca="1" si="28"/>
        <v>0</v>
      </c>
      <c r="AM121" s="1527">
        <f t="shared" ca="1" si="28"/>
        <v>0</v>
      </c>
      <c r="AN121" s="1486"/>
      <c r="AO121" s="1566">
        <f t="shared" ref="AO121:CI125" ca="1" si="30">IF(ISNUMBER($B121),$B121*AO39,0)</f>
        <v>0</v>
      </c>
      <c r="AP121" s="1527">
        <f t="shared" ca="1" si="19"/>
        <v>0</v>
      </c>
      <c r="AQ121" s="1527">
        <f t="shared" ca="1" si="30"/>
        <v>0</v>
      </c>
      <c r="AR121" s="1527">
        <f t="shared" ca="1" si="30"/>
        <v>0</v>
      </c>
      <c r="AS121" s="1527">
        <f t="shared" ca="1" si="30"/>
        <v>0</v>
      </c>
      <c r="AT121" s="1527">
        <f t="shared" ca="1" si="30"/>
        <v>0</v>
      </c>
      <c r="AU121" s="1527">
        <f t="shared" ca="1" si="30"/>
        <v>0</v>
      </c>
      <c r="AV121" s="1527">
        <f t="shared" ca="1" si="30"/>
        <v>0</v>
      </c>
      <c r="AW121" s="1527">
        <f t="shared" ca="1" si="30"/>
        <v>0</v>
      </c>
      <c r="AX121" s="1527">
        <f t="shared" ca="1" si="30"/>
        <v>0</v>
      </c>
      <c r="AY121" s="1527">
        <f t="shared" ca="1" si="30"/>
        <v>0</v>
      </c>
      <c r="AZ121" s="1527">
        <f t="shared" ca="1" si="30"/>
        <v>0</v>
      </c>
      <c r="BA121" s="1527">
        <f t="shared" ca="1" si="30"/>
        <v>0</v>
      </c>
      <c r="BB121" s="1527">
        <f t="shared" ca="1" si="30"/>
        <v>0</v>
      </c>
      <c r="BC121" s="1527">
        <f t="shared" ca="1" si="30"/>
        <v>0</v>
      </c>
      <c r="BD121" s="1527">
        <f t="shared" ca="1" si="30"/>
        <v>0</v>
      </c>
      <c r="BE121" s="1527">
        <f t="shared" ca="1" si="30"/>
        <v>0</v>
      </c>
      <c r="BF121" s="1527">
        <f t="shared" ca="1" si="30"/>
        <v>0</v>
      </c>
      <c r="BG121" s="1527">
        <f t="shared" ca="1" si="30"/>
        <v>0</v>
      </c>
      <c r="BH121" s="1527">
        <f t="shared" ca="1" si="30"/>
        <v>0</v>
      </c>
      <c r="BI121" s="1527">
        <f t="shared" ca="1" si="30"/>
        <v>0</v>
      </c>
      <c r="BJ121" s="1527">
        <f t="shared" ca="1" si="30"/>
        <v>0</v>
      </c>
      <c r="BK121" s="1527">
        <f t="shared" ca="1" si="30"/>
        <v>0</v>
      </c>
      <c r="BL121" s="1527">
        <f t="shared" ca="1" si="30"/>
        <v>0</v>
      </c>
      <c r="BM121" s="1527">
        <f t="shared" ca="1" si="30"/>
        <v>0</v>
      </c>
      <c r="BN121" s="1527">
        <f t="shared" ca="1" si="30"/>
        <v>0</v>
      </c>
      <c r="BO121" s="1527">
        <f t="shared" ca="1" si="30"/>
        <v>0</v>
      </c>
      <c r="BP121" s="1527">
        <f t="shared" ca="1" si="30"/>
        <v>0</v>
      </c>
      <c r="BQ121" s="1527">
        <f t="shared" ca="1" si="30"/>
        <v>0</v>
      </c>
      <c r="BR121" s="1527">
        <f t="shared" ca="1" si="30"/>
        <v>0</v>
      </c>
      <c r="BS121" s="1527">
        <f t="shared" ca="1" si="30"/>
        <v>0</v>
      </c>
      <c r="BT121" s="1527">
        <f t="shared" ca="1" si="30"/>
        <v>0</v>
      </c>
      <c r="BU121" s="1527">
        <f t="shared" ca="1" si="30"/>
        <v>0</v>
      </c>
      <c r="BV121" s="1527">
        <f t="shared" ca="1" si="30"/>
        <v>0</v>
      </c>
      <c r="BW121" s="1527">
        <f t="shared" ca="1" si="30"/>
        <v>0</v>
      </c>
      <c r="BX121" s="1527">
        <f t="shared" ca="1" si="30"/>
        <v>0</v>
      </c>
      <c r="BY121" s="1527">
        <f t="shared" ca="1" si="30"/>
        <v>0</v>
      </c>
      <c r="BZ121" s="1527">
        <f t="shared" ca="1" si="30"/>
        <v>0</v>
      </c>
      <c r="CA121" s="1527">
        <f t="shared" ca="1" si="30"/>
        <v>0</v>
      </c>
      <c r="CB121" s="1527">
        <f t="shared" ca="1" si="30"/>
        <v>0</v>
      </c>
      <c r="CC121" s="1527">
        <f t="shared" ca="1" si="30"/>
        <v>0</v>
      </c>
      <c r="CD121" s="1527">
        <f t="shared" ca="1" si="30"/>
        <v>0</v>
      </c>
      <c r="CE121" s="1527">
        <f t="shared" ca="1" si="30"/>
        <v>0</v>
      </c>
      <c r="CF121" s="1527">
        <f t="shared" ca="1" si="30"/>
        <v>0</v>
      </c>
      <c r="CG121" s="1527">
        <f t="shared" ca="1" si="30"/>
        <v>0</v>
      </c>
      <c r="CH121" s="1527">
        <f t="shared" ca="1" si="30"/>
        <v>0</v>
      </c>
      <c r="CI121" s="1567">
        <f t="shared" ca="1" si="30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5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7"/>
        <v>0</v>
      </c>
      <c r="E122" s="1527">
        <f t="shared" ca="1" si="27"/>
        <v>0</v>
      </c>
      <c r="F122" s="1527">
        <f t="shared" ca="1" si="27"/>
        <v>0</v>
      </c>
      <c r="G122" s="1527">
        <f t="shared" ca="1" si="27"/>
        <v>0</v>
      </c>
      <c r="H122" s="1527">
        <f t="shared" ca="1" si="27"/>
        <v>0</v>
      </c>
      <c r="I122" s="1527">
        <f t="shared" ca="1" si="27"/>
        <v>0</v>
      </c>
      <c r="J122" s="1527">
        <f t="shared" ca="1" si="27"/>
        <v>0</v>
      </c>
      <c r="K122" s="1531">
        <f t="shared" ca="1" si="27"/>
        <v>0</v>
      </c>
      <c r="L122" s="1531">
        <f t="shared" ca="1" si="27"/>
        <v>0</v>
      </c>
      <c r="M122" s="1531">
        <f t="shared" ca="1" si="27"/>
        <v>0</v>
      </c>
      <c r="N122" s="1531">
        <f t="shared" ca="1" si="27"/>
        <v>0</v>
      </c>
      <c r="O122" s="1531">
        <f t="shared" ca="1" si="27"/>
        <v>0</v>
      </c>
      <c r="P122" s="1531">
        <f t="shared" ca="1" si="27"/>
        <v>0</v>
      </c>
      <c r="Q122" s="1531">
        <f t="shared" ca="1" si="27"/>
        <v>0</v>
      </c>
      <c r="R122" s="1531">
        <f t="shared" ca="1" si="27"/>
        <v>0</v>
      </c>
      <c r="S122" s="1531">
        <f t="shared" ca="1" si="27"/>
        <v>0</v>
      </c>
      <c r="T122" s="1531">
        <f t="shared" ca="1" si="25"/>
        <v>0</v>
      </c>
      <c r="U122" s="1531">
        <f t="shared" ca="1" si="25"/>
        <v>0</v>
      </c>
      <c r="V122" s="1531">
        <f t="shared" ca="1" si="25"/>
        <v>0</v>
      </c>
      <c r="W122" s="1531">
        <f t="shared" ca="1" si="25"/>
        <v>0</v>
      </c>
      <c r="X122" s="1531">
        <f t="shared" ca="1" si="25"/>
        <v>0</v>
      </c>
      <c r="Y122" s="1531">
        <f t="shared" ca="1" si="25"/>
        <v>0</v>
      </c>
      <c r="Z122" s="1565"/>
      <c r="AA122" s="1526">
        <f t="shared" ca="1" si="28"/>
        <v>0</v>
      </c>
      <c r="AB122" s="1527">
        <f t="shared" ca="1" si="28"/>
        <v>0</v>
      </c>
      <c r="AC122" s="1527">
        <f t="shared" ca="1" si="28"/>
        <v>0</v>
      </c>
      <c r="AD122" s="1527">
        <f t="shared" ca="1" si="28"/>
        <v>0</v>
      </c>
      <c r="AE122" s="1527">
        <f t="shared" ca="1" si="28"/>
        <v>0</v>
      </c>
      <c r="AF122" s="1527">
        <f t="shared" ca="1" si="28"/>
        <v>0</v>
      </c>
      <c r="AG122" s="1527">
        <f t="shared" ca="1" si="28"/>
        <v>0</v>
      </c>
      <c r="AH122" s="1527">
        <f t="shared" ca="1" si="28"/>
        <v>0</v>
      </c>
      <c r="AI122" s="1527">
        <f t="shared" ca="1" si="28"/>
        <v>0</v>
      </c>
      <c r="AJ122" s="1527">
        <f t="shared" ca="1" si="28"/>
        <v>0</v>
      </c>
      <c r="AK122" s="1527">
        <f t="shared" ca="1" si="28"/>
        <v>0</v>
      </c>
      <c r="AL122" s="1527">
        <f t="shared" ca="1" si="28"/>
        <v>0</v>
      </c>
      <c r="AM122" s="1527">
        <f t="shared" ca="1" si="28"/>
        <v>0</v>
      </c>
      <c r="AN122" s="1486"/>
      <c r="AO122" s="1566">
        <f t="shared" ca="1" si="30"/>
        <v>0</v>
      </c>
      <c r="AP122" s="1527">
        <f t="shared" ca="1" si="19"/>
        <v>0</v>
      </c>
      <c r="AQ122" s="1527">
        <f t="shared" ca="1" si="30"/>
        <v>0</v>
      </c>
      <c r="AR122" s="1527">
        <f t="shared" ca="1" si="30"/>
        <v>0</v>
      </c>
      <c r="AS122" s="1527">
        <f t="shared" ca="1" si="30"/>
        <v>0</v>
      </c>
      <c r="AT122" s="1527">
        <f t="shared" ca="1" si="30"/>
        <v>0</v>
      </c>
      <c r="AU122" s="1527">
        <f t="shared" ca="1" si="30"/>
        <v>0</v>
      </c>
      <c r="AV122" s="1527">
        <f t="shared" ca="1" si="30"/>
        <v>0</v>
      </c>
      <c r="AW122" s="1527">
        <f t="shared" ca="1" si="30"/>
        <v>0</v>
      </c>
      <c r="AX122" s="1527">
        <f t="shared" ca="1" si="30"/>
        <v>0</v>
      </c>
      <c r="AY122" s="1527">
        <f t="shared" ca="1" si="30"/>
        <v>0</v>
      </c>
      <c r="AZ122" s="1527">
        <f t="shared" ca="1" si="30"/>
        <v>0</v>
      </c>
      <c r="BA122" s="1527">
        <f t="shared" ca="1" si="30"/>
        <v>0</v>
      </c>
      <c r="BB122" s="1527">
        <f t="shared" ca="1" si="30"/>
        <v>0</v>
      </c>
      <c r="BC122" s="1527">
        <f t="shared" ca="1" si="30"/>
        <v>0</v>
      </c>
      <c r="BD122" s="1527">
        <f t="shared" ca="1" si="30"/>
        <v>0</v>
      </c>
      <c r="BE122" s="1527">
        <f t="shared" ca="1" si="30"/>
        <v>0</v>
      </c>
      <c r="BF122" s="1527">
        <f t="shared" ca="1" si="30"/>
        <v>0</v>
      </c>
      <c r="BG122" s="1527">
        <f t="shared" ca="1" si="30"/>
        <v>0</v>
      </c>
      <c r="BH122" s="1527">
        <f t="shared" ca="1" si="30"/>
        <v>0</v>
      </c>
      <c r="BI122" s="1527">
        <f t="shared" ca="1" si="30"/>
        <v>0</v>
      </c>
      <c r="BJ122" s="1527">
        <f t="shared" ca="1" si="30"/>
        <v>0</v>
      </c>
      <c r="BK122" s="1527">
        <f t="shared" ca="1" si="30"/>
        <v>0</v>
      </c>
      <c r="BL122" s="1527">
        <f t="shared" ca="1" si="30"/>
        <v>0</v>
      </c>
      <c r="BM122" s="1527">
        <f t="shared" ca="1" si="30"/>
        <v>0</v>
      </c>
      <c r="BN122" s="1527">
        <f t="shared" ca="1" si="30"/>
        <v>0</v>
      </c>
      <c r="BO122" s="1527">
        <f t="shared" ca="1" si="30"/>
        <v>0</v>
      </c>
      <c r="BP122" s="1527">
        <f t="shared" ca="1" si="30"/>
        <v>0</v>
      </c>
      <c r="BQ122" s="1527">
        <f t="shared" ca="1" si="30"/>
        <v>0</v>
      </c>
      <c r="BR122" s="1527">
        <f t="shared" ca="1" si="30"/>
        <v>0</v>
      </c>
      <c r="BS122" s="1527">
        <f t="shared" ca="1" si="30"/>
        <v>0</v>
      </c>
      <c r="BT122" s="1527">
        <f t="shared" ca="1" si="30"/>
        <v>0</v>
      </c>
      <c r="BU122" s="1527">
        <f t="shared" ca="1" si="30"/>
        <v>0</v>
      </c>
      <c r="BV122" s="1527">
        <f t="shared" ca="1" si="30"/>
        <v>0</v>
      </c>
      <c r="BW122" s="1527">
        <f t="shared" ca="1" si="30"/>
        <v>0</v>
      </c>
      <c r="BX122" s="1527">
        <f t="shared" ca="1" si="30"/>
        <v>0</v>
      </c>
      <c r="BY122" s="1527">
        <f t="shared" ca="1" si="30"/>
        <v>0</v>
      </c>
      <c r="BZ122" s="1527">
        <f t="shared" ca="1" si="30"/>
        <v>0</v>
      </c>
      <c r="CA122" s="1527">
        <f t="shared" ca="1" si="30"/>
        <v>0</v>
      </c>
      <c r="CB122" s="1527">
        <f t="shared" ca="1" si="30"/>
        <v>0</v>
      </c>
      <c r="CC122" s="1527">
        <f t="shared" ca="1" si="30"/>
        <v>0</v>
      </c>
      <c r="CD122" s="1527">
        <f t="shared" ca="1" si="30"/>
        <v>0</v>
      </c>
      <c r="CE122" s="1527">
        <f t="shared" ca="1" si="30"/>
        <v>0</v>
      </c>
      <c r="CF122" s="1527">
        <f t="shared" ca="1" si="30"/>
        <v>0</v>
      </c>
      <c r="CG122" s="1527">
        <f t="shared" ca="1" si="30"/>
        <v>0</v>
      </c>
      <c r="CH122" s="1527">
        <f t="shared" ca="1" si="30"/>
        <v>0</v>
      </c>
      <c r="CI122" s="1567">
        <f t="shared" ca="1" si="30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5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7"/>
        <v>0</v>
      </c>
      <c r="E123" s="1527">
        <f t="shared" ca="1" si="27"/>
        <v>0</v>
      </c>
      <c r="F123" s="1527">
        <f t="shared" ca="1" si="27"/>
        <v>0</v>
      </c>
      <c r="G123" s="1527">
        <f t="shared" ca="1" si="27"/>
        <v>0</v>
      </c>
      <c r="H123" s="1527">
        <f t="shared" ca="1" si="27"/>
        <v>0</v>
      </c>
      <c r="I123" s="1527">
        <f t="shared" ca="1" si="27"/>
        <v>0</v>
      </c>
      <c r="J123" s="1527">
        <f t="shared" ca="1" si="27"/>
        <v>0</v>
      </c>
      <c r="K123" s="1531">
        <f t="shared" ca="1" si="27"/>
        <v>0</v>
      </c>
      <c r="L123" s="1531">
        <f t="shared" ca="1" si="27"/>
        <v>0</v>
      </c>
      <c r="M123" s="1531">
        <f t="shared" ca="1" si="27"/>
        <v>0</v>
      </c>
      <c r="N123" s="1531">
        <f t="shared" ca="1" si="27"/>
        <v>0</v>
      </c>
      <c r="O123" s="1531">
        <f t="shared" ca="1" si="27"/>
        <v>0</v>
      </c>
      <c r="P123" s="1531">
        <f t="shared" ca="1" si="27"/>
        <v>0</v>
      </c>
      <c r="Q123" s="1531">
        <f t="shared" ca="1" si="27"/>
        <v>0</v>
      </c>
      <c r="R123" s="1531">
        <f t="shared" ca="1" si="27"/>
        <v>0</v>
      </c>
      <c r="S123" s="1531">
        <f t="shared" ca="1" si="27"/>
        <v>0</v>
      </c>
      <c r="T123" s="1531">
        <f t="shared" ca="1" si="25"/>
        <v>0</v>
      </c>
      <c r="U123" s="1531">
        <f t="shared" ca="1" si="25"/>
        <v>0</v>
      </c>
      <c r="V123" s="1531">
        <f t="shared" ca="1" si="25"/>
        <v>0</v>
      </c>
      <c r="W123" s="1531">
        <f t="shared" ca="1" si="25"/>
        <v>0</v>
      </c>
      <c r="X123" s="1531">
        <f t="shared" ca="1" si="25"/>
        <v>0</v>
      </c>
      <c r="Y123" s="1531">
        <f t="shared" ca="1" si="25"/>
        <v>0</v>
      </c>
      <c r="Z123" s="1565"/>
      <c r="AA123" s="1526">
        <f t="shared" ca="1" si="28"/>
        <v>0</v>
      </c>
      <c r="AB123" s="1527">
        <f t="shared" ca="1" si="28"/>
        <v>0</v>
      </c>
      <c r="AC123" s="1527">
        <f t="shared" ca="1" si="28"/>
        <v>0</v>
      </c>
      <c r="AD123" s="1527">
        <f t="shared" ca="1" si="28"/>
        <v>0</v>
      </c>
      <c r="AE123" s="1527">
        <f t="shared" ca="1" si="28"/>
        <v>0</v>
      </c>
      <c r="AF123" s="1527">
        <f t="shared" ca="1" si="28"/>
        <v>0</v>
      </c>
      <c r="AG123" s="1527">
        <f t="shared" ca="1" si="28"/>
        <v>0</v>
      </c>
      <c r="AH123" s="1527">
        <f t="shared" ca="1" si="28"/>
        <v>0</v>
      </c>
      <c r="AI123" s="1527">
        <f t="shared" ca="1" si="28"/>
        <v>0</v>
      </c>
      <c r="AJ123" s="1527">
        <f t="shared" ca="1" si="28"/>
        <v>0</v>
      </c>
      <c r="AK123" s="1527">
        <f t="shared" ca="1" si="28"/>
        <v>0</v>
      </c>
      <c r="AL123" s="1527">
        <f t="shared" ca="1" si="28"/>
        <v>0</v>
      </c>
      <c r="AM123" s="1527">
        <f t="shared" ca="1" si="28"/>
        <v>0</v>
      </c>
      <c r="AN123" s="1486"/>
      <c r="AO123" s="1566">
        <f t="shared" ca="1" si="30"/>
        <v>0</v>
      </c>
      <c r="AP123" s="1527">
        <f t="shared" ca="1" si="19"/>
        <v>0</v>
      </c>
      <c r="AQ123" s="1527">
        <f t="shared" ca="1" si="30"/>
        <v>0</v>
      </c>
      <c r="AR123" s="1527">
        <f t="shared" ca="1" si="30"/>
        <v>0</v>
      </c>
      <c r="AS123" s="1527">
        <f t="shared" ca="1" si="30"/>
        <v>0</v>
      </c>
      <c r="AT123" s="1527">
        <f t="shared" ca="1" si="30"/>
        <v>0</v>
      </c>
      <c r="AU123" s="1527">
        <f t="shared" ca="1" si="30"/>
        <v>0</v>
      </c>
      <c r="AV123" s="1527">
        <f t="shared" ca="1" si="30"/>
        <v>0</v>
      </c>
      <c r="AW123" s="1527">
        <f t="shared" ca="1" si="30"/>
        <v>0</v>
      </c>
      <c r="AX123" s="1527">
        <f t="shared" ca="1" si="30"/>
        <v>0</v>
      </c>
      <c r="AY123" s="1527">
        <f t="shared" ca="1" si="30"/>
        <v>0</v>
      </c>
      <c r="AZ123" s="1527">
        <f t="shared" ca="1" si="30"/>
        <v>0</v>
      </c>
      <c r="BA123" s="1527">
        <f t="shared" ca="1" si="30"/>
        <v>0</v>
      </c>
      <c r="BB123" s="1527">
        <f t="shared" ca="1" si="30"/>
        <v>0</v>
      </c>
      <c r="BC123" s="1527">
        <f t="shared" ca="1" si="30"/>
        <v>0</v>
      </c>
      <c r="BD123" s="1527">
        <f t="shared" ca="1" si="30"/>
        <v>0</v>
      </c>
      <c r="BE123" s="1527">
        <f t="shared" ca="1" si="30"/>
        <v>0</v>
      </c>
      <c r="BF123" s="1527">
        <f t="shared" ca="1" si="30"/>
        <v>0</v>
      </c>
      <c r="BG123" s="1527">
        <f t="shared" ca="1" si="30"/>
        <v>0</v>
      </c>
      <c r="BH123" s="1527">
        <f t="shared" ca="1" si="30"/>
        <v>0</v>
      </c>
      <c r="BI123" s="1527">
        <f t="shared" ca="1" si="30"/>
        <v>0</v>
      </c>
      <c r="BJ123" s="1527">
        <f t="shared" ca="1" si="30"/>
        <v>0</v>
      </c>
      <c r="BK123" s="1527">
        <f t="shared" ca="1" si="30"/>
        <v>0</v>
      </c>
      <c r="BL123" s="1527">
        <f t="shared" ca="1" si="30"/>
        <v>0</v>
      </c>
      <c r="BM123" s="1527">
        <f t="shared" ca="1" si="30"/>
        <v>0</v>
      </c>
      <c r="BN123" s="1527">
        <f t="shared" ca="1" si="30"/>
        <v>0</v>
      </c>
      <c r="BO123" s="1527">
        <f t="shared" ca="1" si="30"/>
        <v>0</v>
      </c>
      <c r="BP123" s="1527">
        <f t="shared" ca="1" si="30"/>
        <v>0</v>
      </c>
      <c r="BQ123" s="1527">
        <f t="shared" ca="1" si="30"/>
        <v>0</v>
      </c>
      <c r="BR123" s="1527">
        <f t="shared" ca="1" si="30"/>
        <v>0</v>
      </c>
      <c r="BS123" s="1527">
        <f t="shared" ca="1" si="30"/>
        <v>0</v>
      </c>
      <c r="BT123" s="1527">
        <f t="shared" ca="1" si="30"/>
        <v>0</v>
      </c>
      <c r="BU123" s="1527">
        <f t="shared" ca="1" si="30"/>
        <v>0</v>
      </c>
      <c r="BV123" s="1527">
        <f t="shared" ca="1" si="30"/>
        <v>0</v>
      </c>
      <c r="BW123" s="1527">
        <f t="shared" ca="1" si="30"/>
        <v>0</v>
      </c>
      <c r="BX123" s="1527">
        <f t="shared" ca="1" si="30"/>
        <v>0</v>
      </c>
      <c r="BY123" s="1527">
        <f t="shared" ca="1" si="30"/>
        <v>0</v>
      </c>
      <c r="BZ123" s="1527">
        <f t="shared" ca="1" si="30"/>
        <v>0</v>
      </c>
      <c r="CA123" s="1527">
        <f t="shared" ca="1" si="30"/>
        <v>0</v>
      </c>
      <c r="CB123" s="1527">
        <f t="shared" ca="1" si="30"/>
        <v>0</v>
      </c>
      <c r="CC123" s="1527">
        <f t="shared" ca="1" si="30"/>
        <v>0</v>
      </c>
      <c r="CD123" s="1527">
        <f t="shared" ca="1" si="30"/>
        <v>0</v>
      </c>
      <c r="CE123" s="1527">
        <f t="shared" ca="1" si="30"/>
        <v>0</v>
      </c>
      <c r="CF123" s="1527">
        <f t="shared" ca="1" si="30"/>
        <v>0</v>
      </c>
      <c r="CG123" s="1527">
        <f t="shared" ca="1" si="30"/>
        <v>0</v>
      </c>
      <c r="CH123" s="1527">
        <f t="shared" ca="1" si="30"/>
        <v>0</v>
      </c>
      <c r="CI123" s="1567">
        <f t="shared" ca="1" si="30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5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7"/>
        <v>0</v>
      </c>
      <c r="E124" s="1527">
        <f t="shared" ca="1" si="27"/>
        <v>0</v>
      </c>
      <c r="F124" s="1527">
        <f t="shared" ca="1" si="27"/>
        <v>0</v>
      </c>
      <c r="G124" s="1527">
        <f t="shared" ca="1" si="27"/>
        <v>0</v>
      </c>
      <c r="H124" s="1527">
        <f t="shared" ca="1" si="27"/>
        <v>0</v>
      </c>
      <c r="I124" s="1527">
        <f t="shared" ca="1" si="27"/>
        <v>0</v>
      </c>
      <c r="J124" s="1527">
        <f t="shared" ca="1" si="27"/>
        <v>0</v>
      </c>
      <c r="K124" s="1531">
        <f t="shared" ca="1" si="27"/>
        <v>0</v>
      </c>
      <c r="L124" s="1531">
        <f t="shared" ca="1" si="27"/>
        <v>0</v>
      </c>
      <c r="M124" s="1531">
        <f t="shared" ca="1" si="27"/>
        <v>0</v>
      </c>
      <c r="N124" s="1531">
        <f t="shared" ca="1" si="27"/>
        <v>0</v>
      </c>
      <c r="O124" s="1531">
        <f t="shared" ca="1" si="27"/>
        <v>0</v>
      </c>
      <c r="P124" s="1531">
        <f t="shared" ca="1" si="27"/>
        <v>0</v>
      </c>
      <c r="Q124" s="1531">
        <f t="shared" ca="1" si="27"/>
        <v>0</v>
      </c>
      <c r="R124" s="1531">
        <f t="shared" ca="1" si="27"/>
        <v>0</v>
      </c>
      <c r="S124" s="1531">
        <f t="shared" ca="1" si="27"/>
        <v>0</v>
      </c>
      <c r="T124" s="1531">
        <f t="shared" ca="1" si="25"/>
        <v>0</v>
      </c>
      <c r="U124" s="1531">
        <f t="shared" ca="1" si="25"/>
        <v>0</v>
      </c>
      <c r="V124" s="1531">
        <f t="shared" ca="1" si="25"/>
        <v>0</v>
      </c>
      <c r="W124" s="1531">
        <f t="shared" ca="1" si="25"/>
        <v>0</v>
      </c>
      <c r="X124" s="1531">
        <f t="shared" ca="1" si="25"/>
        <v>0</v>
      </c>
      <c r="Y124" s="1531">
        <f t="shared" ca="1" si="25"/>
        <v>0</v>
      </c>
      <c r="Z124" s="1565"/>
      <c r="AA124" s="1526">
        <f t="shared" ca="1" si="28"/>
        <v>0</v>
      </c>
      <c r="AB124" s="1527">
        <f t="shared" ca="1" si="28"/>
        <v>0</v>
      </c>
      <c r="AC124" s="1527">
        <f t="shared" ca="1" si="28"/>
        <v>0</v>
      </c>
      <c r="AD124" s="1527">
        <f t="shared" ca="1" si="28"/>
        <v>0</v>
      </c>
      <c r="AE124" s="1527">
        <f t="shared" ca="1" si="28"/>
        <v>0</v>
      </c>
      <c r="AF124" s="1527">
        <f t="shared" ca="1" si="28"/>
        <v>0</v>
      </c>
      <c r="AG124" s="1527">
        <f t="shared" ca="1" si="28"/>
        <v>0</v>
      </c>
      <c r="AH124" s="1527">
        <f t="shared" ca="1" si="28"/>
        <v>0</v>
      </c>
      <c r="AI124" s="1527">
        <f t="shared" ca="1" si="28"/>
        <v>0</v>
      </c>
      <c r="AJ124" s="1527">
        <f t="shared" ca="1" si="28"/>
        <v>0</v>
      </c>
      <c r="AK124" s="1527">
        <f t="shared" ca="1" si="28"/>
        <v>0</v>
      </c>
      <c r="AL124" s="1527">
        <f t="shared" ca="1" si="28"/>
        <v>0</v>
      </c>
      <c r="AM124" s="1527">
        <f t="shared" ca="1" si="28"/>
        <v>0</v>
      </c>
      <c r="AN124" s="1486"/>
      <c r="AO124" s="1566">
        <f t="shared" ca="1" si="30"/>
        <v>0</v>
      </c>
      <c r="AP124" s="1527">
        <f t="shared" ca="1" si="19"/>
        <v>0</v>
      </c>
      <c r="AQ124" s="1527">
        <f t="shared" ca="1" si="30"/>
        <v>0</v>
      </c>
      <c r="AR124" s="1527">
        <f t="shared" ca="1" si="30"/>
        <v>0</v>
      </c>
      <c r="AS124" s="1527">
        <f t="shared" ca="1" si="30"/>
        <v>0</v>
      </c>
      <c r="AT124" s="1527">
        <f t="shared" ca="1" si="30"/>
        <v>0</v>
      </c>
      <c r="AU124" s="1527">
        <f t="shared" ca="1" si="30"/>
        <v>0</v>
      </c>
      <c r="AV124" s="1527">
        <f t="shared" ca="1" si="30"/>
        <v>0</v>
      </c>
      <c r="AW124" s="1527">
        <f t="shared" ca="1" si="30"/>
        <v>0</v>
      </c>
      <c r="AX124" s="1527">
        <f t="shared" ca="1" si="30"/>
        <v>0</v>
      </c>
      <c r="AY124" s="1527">
        <f t="shared" ca="1" si="30"/>
        <v>0</v>
      </c>
      <c r="AZ124" s="1527">
        <f t="shared" ca="1" si="30"/>
        <v>0</v>
      </c>
      <c r="BA124" s="1527">
        <f t="shared" ca="1" si="30"/>
        <v>0</v>
      </c>
      <c r="BB124" s="1527">
        <f t="shared" ca="1" si="30"/>
        <v>0</v>
      </c>
      <c r="BC124" s="1527">
        <f t="shared" ca="1" si="30"/>
        <v>0</v>
      </c>
      <c r="BD124" s="1527">
        <f t="shared" ca="1" si="30"/>
        <v>0</v>
      </c>
      <c r="BE124" s="1527">
        <f t="shared" ca="1" si="30"/>
        <v>0</v>
      </c>
      <c r="BF124" s="1527">
        <f t="shared" ca="1" si="30"/>
        <v>0</v>
      </c>
      <c r="BG124" s="1527">
        <f t="shared" ca="1" si="30"/>
        <v>0</v>
      </c>
      <c r="BH124" s="1527">
        <f t="shared" ca="1" si="30"/>
        <v>0</v>
      </c>
      <c r="BI124" s="1527">
        <f t="shared" ca="1" si="30"/>
        <v>0</v>
      </c>
      <c r="BJ124" s="1527">
        <f t="shared" ca="1" si="30"/>
        <v>0</v>
      </c>
      <c r="BK124" s="1527">
        <f t="shared" ca="1" si="30"/>
        <v>0</v>
      </c>
      <c r="BL124" s="1527">
        <f t="shared" ca="1" si="30"/>
        <v>0</v>
      </c>
      <c r="BM124" s="1527">
        <f t="shared" ca="1" si="30"/>
        <v>0</v>
      </c>
      <c r="BN124" s="1527">
        <f t="shared" ca="1" si="30"/>
        <v>0</v>
      </c>
      <c r="BO124" s="1527">
        <f t="shared" ca="1" si="30"/>
        <v>0</v>
      </c>
      <c r="BP124" s="1527">
        <f t="shared" ca="1" si="30"/>
        <v>0</v>
      </c>
      <c r="BQ124" s="1527">
        <f t="shared" ca="1" si="30"/>
        <v>0</v>
      </c>
      <c r="BR124" s="1527">
        <f t="shared" ca="1" si="30"/>
        <v>0</v>
      </c>
      <c r="BS124" s="1527">
        <f t="shared" ca="1" si="30"/>
        <v>0</v>
      </c>
      <c r="BT124" s="1527">
        <f t="shared" ca="1" si="30"/>
        <v>0</v>
      </c>
      <c r="BU124" s="1527">
        <f t="shared" ca="1" si="30"/>
        <v>0</v>
      </c>
      <c r="BV124" s="1527">
        <f t="shared" ca="1" si="30"/>
        <v>0</v>
      </c>
      <c r="BW124" s="1527">
        <f t="shared" ca="1" si="30"/>
        <v>0</v>
      </c>
      <c r="BX124" s="1527">
        <f t="shared" ca="1" si="30"/>
        <v>0</v>
      </c>
      <c r="BY124" s="1527">
        <f t="shared" ca="1" si="30"/>
        <v>0</v>
      </c>
      <c r="BZ124" s="1527">
        <f t="shared" ca="1" si="30"/>
        <v>0</v>
      </c>
      <c r="CA124" s="1527">
        <f t="shared" ca="1" si="30"/>
        <v>0</v>
      </c>
      <c r="CB124" s="1527">
        <f t="shared" ca="1" si="30"/>
        <v>0</v>
      </c>
      <c r="CC124" s="1527">
        <f t="shared" ca="1" si="30"/>
        <v>0</v>
      </c>
      <c r="CD124" s="1527">
        <f t="shared" ca="1" si="30"/>
        <v>0</v>
      </c>
      <c r="CE124" s="1527">
        <f t="shared" ca="1" si="30"/>
        <v>0</v>
      </c>
      <c r="CF124" s="1527">
        <f t="shared" ca="1" si="30"/>
        <v>0</v>
      </c>
      <c r="CG124" s="1527">
        <f t="shared" ca="1" si="30"/>
        <v>0</v>
      </c>
      <c r="CH124" s="1527">
        <f t="shared" ca="1" si="30"/>
        <v>0</v>
      </c>
      <c r="CI124" s="1567">
        <f t="shared" ca="1" si="30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5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7"/>
        <v>0</v>
      </c>
      <c r="E125" s="1522">
        <f t="shared" ca="1" si="27"/>
        <v>0</v>
      </c>
      <c r="F125" s="1522">
        <f t="shared" ca="1" si="27"/>
        <v>0</v>
      </c>
      <c r="G125" s="1522">
        <f t="shared" ca="1" si="27"/>
        <v>0</v>
      </c>
      <c r="H125" s="1522">
        <f t="shared" ca="1" si="27"/>
        <v>0</v>
      </c>
      <c r="I125" s="1522">
        <f t="shared" ca="1" si="27"/>
        <v>0</v>
      </c>
      <c r="J125" s="1522">
        <f t="shared" ca="1" si="27"/>
        <v>0</v>
      </c>
      <c r="K125" s="1568">
        <f t="shared" ca="1" si="27"/>
        <v>0</v>
      </c>
      <c r="L125" s="1568">
        <f t="shared" ca="1" si="27"/>
        <v>0</v>
      </c>
      <c r="M125" s="1568">
        <f t="shared" ca="1" si="27"/>
        <v>0</v>
      </c>
      <c r="N125" s="1568">
        <f t="shared" ca="1" si="27"/>
        <v>0</v>
      </c>
      <c r="O125" s="1568">
        <f t="shared" ca="1" si="27"/>
        <v>0</v>
      </c>
      <c r="P125" s="1568">
        <f t="shared" ca="1" si="27"/>
        <v>0</v>
      </c>
      <c r="Q125" s="1568">
        <f t="shared" ca="1" si="27"/>
        <v>0</v>
      </c>
      <c r="R125" s="1568">
        <f t="shared" ca="1" si="27"/>
        <v>0</v>
      </c>
      <c r="S125" s="1568">
        <f t="shared" ca="1" si="27"/>
        <v>0</v>
      </c>
      <c r="T125" s="1568">
        <f t="shared" ca="1" si="25"/>
        <v>0</v>
      </c>
      <c r="U125" s="1568">
        <f t="shared" ca="1" si="25"/>
        <v>0</v>
      </c>
      <c r="V125" s="1568">
        <f t="shared" ca="1" si="25"/>
        <v>0</v>
      </c>
      <c r="W125" s="1568">
        <f t="shared" ca="1" si="25"/>
        <v>0</v>
      </c>
      <c r="X125" s="1568">
        <f t="shared" ca="1" si="25"/>
        <v>0</v>
      </c>
      <c r="Y125" s="1568">
        <f t="shared" ca="1" si="25"/>
        <v>0</v>
      </c>
      <c r="Z125" s="1565"/>
      <c r="AA125" s="1962">
        <f t="shared" ca="1" si="28"/>
        <v>0</v>
      </c>
      <c r="AB125" s="1522">
        <f t="shared" ca="1" si="28"/>
        <v>0</v>
      </c>
      <c r="AC125" s="1522">
        <f t="shared" ca="1" si="28"/>
        <v>0</v>
      </c>
      <c r="AD125" s="1522">
        <f t="shared" ca="1" si="28"/>
        <v>0</v>
      </c>
      <c r="AE125" s="1522">
        <f t="shared" ca="1" si="28"/>
        <v>0</v>
      </c>
      <c r="AF125" s="1522">
        <f t="shared" ca="1" si="28"/>
        <v>0</v>
      </c>
      <c r="AG125" s="1522">
        <f t="shared" ca="1" si="28"/>
        <v>0</v>
      </c>
      <c r="AH125" s="1522">
        <f t="shared" ca="1" si="28"/>
        <v>0</v>
      </c>
      <c r="AI125" s="1522">
        <f t="shared" ca="1" si="28"/>
        <v>0</v>
      </c>
      <c r="AJ125" s="1522">
        <f t="shared" ca="1" si="28"/>
        <v>0</v>
      </c>
      <c r="AK125" s="1522">
        <f t="shared" ca="1" si="28"/>
        <v>0</v>
      </c>
      <c r="AL125" s="1522">
        <f t="shared" ca="1" si="28"/>
        <v>0</v>
      </c>
      <c r="AM125" s="1522">
        <f t="shared" ca="1" si="28"/>
        <v>0</v>
      </c>
      <c r="AN125" s="1486"/>
      <c r="AO125" s="1562">
        <f t="shared" ca="1" si="30"/>
        <v>0</v>
      </c>
      <c r="AP125" s="1522">
        <f t="shared" ca="1" si="19"/>
        <v>0</v>
      </c>
      <c r="AQ125" s="1522">
        <f t="shared" ca="1" si="30"/>
        <v>0</v>
      </c>
      <c r="AR125" s="1522">
        <f t="shared" ca="1" si="30"/>
        <v>0</v>
      </c>
      <c r="AS125" s="1522">
        <f t="shared" ca="1" si="30"/>
        <v>0</v>
      </c>
      <c r="AT125" s="1522">
        <f t="shared" ca="1" si="30"/>
        <v>0</v>
      </c>
      <c r="AU125" s="1522">
        <f t="shared" ca="1" si="30"/>
        <v>0</v>
      </c>
      <c r="AV125" s="1522">
        <f t="shared" ca="1" si="30"/>
        <v>0</v>
      </c>
      <c r="AW125" s="1522">
        <f t="shared" ca="1" si="30"/>
        <v>0</v>
      </c>
      <c r="AX125" s="1522">
        <f t="shared" ca="1" si="30"/>
        <v>0</v>
      </c>
      <c r="AY125" s="1522">
        <f t="shared" ca="1" si="30"/>
        <v>0</v>
      </c>
      <c r="AZ125" s="1522">
        <f t="shared" ca="1" si="30"/>
        <v>0</v>
      </c>
      <c r="BA125" s="1522">
        <f t="shared" ca="1" si="30"/>
        <v>0</v>
      </c>
      <c r="BB125" s="1522">
        <f t="shared" ca="1" si="30"/>
        <v>0</v>
      </c>
      <c r="BC125" s="1522">
        <f t="shared" ca="1" si="30"/>
        <v>0</v>
      </c>
      <c r="BD125" s="1522">
        <f t="shared" ca="1" si="30"/>
        <v>0</v>
      </c>
      <c r="BE125" s="1522">
        <f t="shared" ca="1" si="30"/>
        <v>0</v>
      </c>
      <c r="BF125" s="1522">
        <f t="shared" ca="1" si="30"/>
        <v>0</v>
      </c>
      <c r="BG125" s="1522">
        <f t="shared" ca="1" si="30"/>
        <v>0</v>
      </c>
      <c r="BH125" s="1522">
        <f t="shared" ca="1" si="30"/>
        <v>0</v>
      </c>
      <c r="BI125" s="1522">
        <f t="shared" ca="1" si="30"/>
        <v>0</v>
      </c>
      <c r="BJ125" s="1522">
        <f t="shared" ca="1" si="30"/>
        <v>0</v>
      </c>
      <c r="BK125" s="1522">
        <f t="shared" ca="1" si="30"/>
        <v>0</v>
      </c>
      <c r="BL125" s="1522">
        <f t="shared" ca="1" si="30"/>
        <v>0</v>
      </c>
      <c r="BM125" s="1522">
        <f t="shared" ca="1" si="30"/>
        <v>0</v>
      </c>
      <c r="BN125" s="1522">
        <f t="shared" ca="1" si="30"/>
        <v>0</v>
      </c>
      <c r="BO125" s="1522">
        <f t="shared" ca="1" si="30"/>
        <v>0</v>
      </c>
      <c r="BP125" s="1522">
        <f t="shared" ca="1" si="30"/>
        <v>0</v>
      </c>
      <c r="BQ125" s="1522">
        <f t="shared" ca="1" si="30"/>
        <v>0</v>
      </c>
      <c r="BR125" s="1522">
        <f t="shared" ca="1" si="30"/>
        <v>0</v>
      </c>
      <c r="BS125" s="1522">
        <f t="shared" ca="1" si="30"/>
        <v>0</v>
      </c>
      <c r="BT125" s="1522">
        <f t="shared" ca="1" si="30"/>
        <v>0</v>
      </c>
      <c r="BU125" s="1522">
        <f t="shared" ca="1" si="30"/>
        <v>0</v>
      </c>
      <c r="BV125" s="1522">
        <f t="shared" ca="1" si="30"/>
        <v>0</v>
      </c>
      <c r="BW125" s="1522">
        <f t="shared" ca="1" si="30"/>
        <v>0</v>
      </c>
      <c r="BX125" s="1522">
        <f t="shared" ca="1" si="30"/>
        <v>0</v>
      </c>
      <c r="BY125" s="1522">
        <f t="shared" ca="1" si="30"/>
        <v>0</v>
      </c>
      <c r="BZ125" s="1522">
        <f t="shared" ca="1" si="30"/>
        <v>0</v>
      </c>
      <c r="CA125" s="1522">
        <f t="shared" ca="1" si="30"/>
        <v>0</v>
      </c>
      <c r="CB125" s="1522">
        <f t="shared" ca="1" si="30"/>
        <v>0</v>
      </c>
      <c r="CC125" s="1522">
        <f t="shared" ca="1" si="30"/>
        <v>0</v>
      </c>
      <c r="CD125" s="1522">
        <f t="shared" ca="1" si="30"/>
        <v>0</v>
      </c>
      <c r="CE125" s="1522">
        <f t="shared" ca="1" si="30"/>
        <v>0</v>
      </c>
      <c r="CF125" s="1522">
        <f t="shared" ca="1" si="30"/>
        <v>0</v>
      </c>
      <c r="CG125" s="1522">
        <f t="shared" ca="1" si="30"/>
        <v>0</v>
      </c>
      <c r="CH125" s="1522">
        <f t="shared" ca="1" si="30"/>
        <v>0</v>
      </c>
      <c r="CI125" s="1523">
        <f t="shared" ca="1" si="30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401</v>
      </c>
      <c r="B127" s="980" t="s">
        <v>4</v>
      </c>
      <c r="C127" s="1589" t="str">
        <f t="shared" ref="C127" si="31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2">IF(TRIM(A46)="","",A46)</f>
        <v>Fabrieksgas (ton )</v>
      </c>
      <c r="B128" s="982">
        <f t="shared" ref="B128:B137" ca="1" si="33">IF(TRIM(A128)=""," ",INDIRECT("c"&amp;TEXT(246+MATCH((A128),$A$247:$A$484,0),0)))</f>
        <v>38.700000000000003</v>
      </c>
      <c r="C128" s="1590">
        <f t="shared" ref="C128:C137" ca="1" si="34">SUM(D128:CI128)</f>
        <v>1141650</v>
      </c>
      <c r="D128" s="1559">
        <f t="shared" ref="D128:S137" ca="1" si="35">IF(ISNUMBER($B128),$B128*D46,0)</f>
        <v>0</v>
      </c>
      <c r="E128" s="1560">
        <f t="shared" ca="1" si="35"/>
        <v>0</v>
      </c>
      <c r="F128" s="1560">
        <f t="shared" ca="1" si="35"/>
        <v>0</v>
      </c>
      <c r="G128" s="1560">
        <f t="shared" ca="1" si="35"/>
        <v>0</v>
      </c>
      <c r="H128" s="1560">
        <f t="shared" ca="1" si="35"/>
        <v>0</v>
      </c>
      <c r="I128" s="1560">
        <f t="shared" ca="1" si="35"/>
        <v>0</v>
      </c>
      <c r="J128" s="1560">
        <f t="shared" ca="1" si="35"/>
        <v>0</v>
      </c>
      <c r="K128" s="1564">
        <f t="shared" ca="1" si="35"/>
        <v>0</v>
      </c>
      <c r="L128" s="1564">
        <f t="shared" ca="1" si="35"/>
        <v>0</v>
      </c>
      <c r="M128" s="1564">
        <f t="shared" ca="1" si="35"/>
        <v>0</v>
      </c>
      <c r="N128" s="1564">
        <f t="shared" ca="1" si="35"/>
        <v>0</v>
      </c>
      <c r="O128" s="1564">
        <f t="shared" ca="1" si="35"/>
        <v>0</v>
      </c>
      <c r="P128" s="1564">
        <f t="shared" ca="1" si="35"/>
        <v>0</v>
      </c>
      <c r="Q128" s="1564">
        <f t="shared" ca="1" si="35"/>
        <v>0</v>
      </c>
      <c r="R128" s="1564">
        <f t="shared" ca="1" si="35"/>
        <v>0</v>
      </c>
      <c r="S128" s="1564">
        <f t="shared" ca="1" si="35"/>
        <v>0</v>
      </c>
      <c r="T128" s="1564">
        <f t="shared" ref="T128:Y137" ca="1" si="36">IF(ISNUMBER($B128),$B128*T46,0)</f>
        <v>0</v>
      </c>
      <c r="U128" s="1564">
        <f t="shared" ca="1" si="36"/>
        <v>0</v>
      </c>
      <c r="V128" s="1564">
        <f t="shared" ca="1" si="36"/>
        <v>0</v>
      </c>
      <c r="W128" s="1564">
        <f t="shared" ca="1" si="36"/>
        <v>0</v>
      </c>
      <c r="X128" s="1564">
        <f t="shared" ca="1" si="36"/>
        <v>0</v>
      </c>
      <c r="Y128" s="1564">
        <f t="shared" ca="1" si="36"/>
        <v>0</v>
      </c>
      <c r="Z128" s="1565"/>
      <c r="AA128" s="1961">
        <f t="shared" ref="AA128:AM137" ca="1" si="37">IF(ISNUMBER($B128),$B128*AA46,0)</f>
        <v>0</v>
      </c>
      <c r="AB128" s="1560">
        <f t="shared" ca="1" si="37"/>
        <v>0</v>
      </c>
      <c r="AC128" s="1560">
        <f t="shared" ca="1" si="37"/>
        <v>38700</v>
      </c>
      <c r="AD128" s="1560">
        <f t="shared" ca="1" si="37"/>
        <v>0</v>
      </c>
      <c r="AE128" s="1560">
        <f t="shared" ca="1" si="37"/>
        <v>0</v>
      </c>
      <c r="AF128" s="1560">
        <f t="shared" ca="1" si="37"/>
        <v>0</v>
      </c>
      <c r="AG128" s="1560">
        <f t="shared" ca="1" si="37"/>
        <v>0</v>
      </c>
      <c r="AH128" s="1560">
        <f t="shared" ca="1" si="37"/>
        <v>0</v>
      </c>
      <c r="AI128" s="1560">
        <f t="shared" ca="1" si="37"/>
        <v>0</v>
      </c>
      <c r="AJ128" s="1560">
        <f t="shared" ca="1" si="37"/>
        <v>0</v>
      </c>
      <c r="AK128" s="1560">
        <f t="shared" ca="1" si="37"/>
        <v>0</v>
      </c>
      <c r="AL128" s="1560">
        <f t="shared" ca="1" si="37"/>
        <v>0</v>
      </c>
      <c r="AM128" s="1560">
        <f t="shared" ca="1" si="37"/>
        <v>0</v>
      </c>
      <c r="AN128" s="1486"/>
      <c r="AO128" s="1559">
        <f t="shared" ref="AO128:CI133" ca="1" si="38">IF(ISNUMBER($B128),$B128*AO46,0)</f>
        <v>0</v>
      </c>
      <c r="AP128" s="1564">
        <f t="shared" ref="AP128:AP137" ca="1" si="39">IF(ISNUMBER($B128),$B128*AP46,0)</f>
        <v>0</v>
      </c>
      <c r="AQ128" s="1560">
        <f t="shared" ca="1" si="38"/>
        <v>0</v>
      </c>
      <c r="AR128" s="1560">
        <f t="shared" ca="1" si="38"/>
        <v>0</v>
      </c>
      <c r="AS128" s="1560">
        <f t="shared" ca="1" si="38"/>
        <v>0</v>
      </c>
      <c r="AT128" s="1560">
        <f t="shared" ca="1" si="38"/>
        <v>0</v>
      </c>
      <c r="AU128" s="1560">
        <f t="shared" ca="1" si="38"/>
        <v>0</v>
      </c>
      <c r="AV128" s="1560">
        <f t="shared" ca="1" si="38"/>
        <v>1102950</v>
      </c>
      <c r="AW128" s="1560">
        <f t="shared" ca="1" si="38"/>
        <v>0</v>
      </c>
      <c r="AX128" s="1560">
        <f t="shared" ca="1" si="38"/>
        <v>0</v>
      </c>
      <c r="AY128" s="1560">
        <f t="shared" ca="1" si="38"/>
        <v>0</v>
      </c>
      <c r="AZ128" s="1560">
        <f t="shared" ca="1" si="38"/>
        <v>0</v>
      </c>
      <c r="BA128" s="1560">
        <f t="shared" ca="1" si="38"/>
        <v>0</v>
      </c>
      <c r="BB128" s="1560">
        <f t="shared" ca="1" si="38"/>
        <v>0</v>
      </c>
      <c r="BC128" s="1560">
        <f t="shared" ca="1" si="38"/>
        <v>0</v>
      </c>
      <c r="BD128" s="1560">
        <f t="shared" ca="1" si="38"/>
        <v>0</v>
      </c>
      <c r="BE128" s="1560">
        <f t="shared" ca="1" si="38"/>
        <v>0</v>
      </c>
      <c r="BF128" s="1560">
        <f t="shared" ca="1" si="38"/>
        <v>0</v>
      </c>
      <c r="BG128" s="1560">
        <f t="shared" ca="1" si="38"/>
        <v>0</v>
      </c>
      <c r="BH128" s="1560">
        <f t="shared" ca="1" si="38"/>
        <v>0</v>
      </c>
      <c r="BI128" s="1560">
        <f t="shared" ca="1" si="38"/>
        <v>0</v>
      </c>
      <c r="BJ128" s="1560">
        <f t="shared" ca="1" si="38"/>
        <v>0</v>
      </c>
      <c r="BK128" s="1560">
        <f t="shared" ca="1" si="38"/>
        <v>0</v>
      </c>
      <c r="BL128" s="1560">
        <f t="shared" ca="1" si="38"/>
        <v>0</v>
      </c>
      <c r="BM128" s="1560">
        <f t="shared" ca="1" si="38"/>
        <v>0</v>
      </c>
      <c r="BN128" s="1560">
        <f t="shared" ca="1" si="38"/>
        <v>0</v>
      </c>
      <c r="BO128" s="1560">
        <f t="shared" ca="1" si="38"/>
        <v>0</v>
      </c>
      <c r="BP128" s="1560">
        <f t="shared" ca="1" si="38"/>
        <v>0</v>
      </c>
      <c r="BQ128" s="1560">
        <f t="shared" ca="1" si="38"/>
        <v>0</v>
      </c>
      <c r="BR128" s="1560">
        <f t="shared" ca="1" si="38"/>
        <v>0</v>
      </c>
      <c r="BS128" s="1560">
        <f t="shared" ca="1" si="38"/>
        <v>0</v>
      </c>
      <c r="BT128" s="1560">
        <f t="shared" ca="1" si="38"/>
        <v>0</v>
      </c>
      <c r="BU128" s="1560">
        <f t="shared" ca="1" si="38"/>
        <v>0</v>
      </c>
      <c r="BV128" s="1560">
        <f t="shared" ca="1" si="38"/>
        <v>0</v>
      </c>
      <c r="BW128" s="1560">
        <f t="shared" ca="1" si="38"/>
        <v>0</v>
      </c>
      <c r="BX128" s="1560">
        <f t="shared" ca="1" si="38"/>
        <v>0</v>
      </c>
      <c r="BY128" s="1560">
        <f t="shared" ca="1" si="38"/>
        <v>0</v>
      </c>
      <c r="BZ128" s="1560">
        <f t="shared" ca="1" si="38"/>
        <v>0</v>
      </c>
      <c r="CA128" s="1560">
        <f t="shared" ca="1" si="38"/>
        <v>0</v>
      </c>
      <c r="CB128" s="1560">
        <f t="shared" ca="1" si="38"/>
        <v>0</v>
      </c>
      <c r="CC128" s="1560">
        <f t="shared" ca="1" si="38"/>
        <v>0</v>
      </c>
      <c r="CD128" s="1560">
        <f t="shared" ca="1" si="38"/>
        <v>0</v>
      </c>
      <c r="CE128" s="1560">
        <f t="shared" ca="1" si="38"/>
        <v>0</v>
      </c>
      <c r="CF128" s="1560">
        <f t="shared" ca="1" si="38"/>
        <v>0</v>
      </c>
      <c r="CG128" s="1560">
        <f t="shared" ca="1" si="38"/>
        <v>0</v>
      </c>
      <c r="CH128" s="1560">
        <f t="shared" ca="1" si="38"/>
        <v>0</v>
      </c>
      <c r="CI128" s="1561">
        <f t="shared" ca="1" si="38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2"/>
        <v/>
      </c>
      <c r="B129" s="985" t="str">
        <f t="shared" ca="1" si="33"/>
        <v xml:space="preserve"> </v>
      </c>
      <c r="C129" s="1579">
        <f t="shared" ca="1" si="34"/>
        <v>0</v>
      </c>
      <c r="D129" s="1566">
        <f t="shared" ca="1" si="35"/>
        <v>0</v>
      </c>
      <c r="E129" s="1527">
        <f t="shared" ca="1" si="35"/>
        <v>0</v>
      </c>
      <c r="F129" s="1527">
        <f t="shared" ca="1" si="35"/>
        <v>0</v>
      </c>
      <c r="G129" s="1527">
        <f t="shared" ca="1" si="35"/>
        <v>0</v>
      </c>
      <c r="H129" s="1527">
        <f t="shared" ca="1" si="35"/>
        <v>0</v>
      </c>
      <c r="I129" s="1527">
        <f t="shared" ca="1" si="35"/>
        <v>0</v>
      </c>
      <c r="J129" s="1527">
        <f t="shared" ca="1" si="35"/>
        <v>0</v>
      </c>
      <c r="K129" s="1531">
        <f t="shared" ca="1" si="35"/>
        <v>0</v>
      </c>
      <c r="L129" s="1531">
        <f t="shared" ca="1" si="35"/>
        <v>0</v>
      </c>
      <c r="M129" s="1531">
        <f t="shared" ca="1" si="35"/>
        <v>0</v>
      </c>
      <c r="N129" s="1531">
        <f t="shared" ca="1" si="35"/>
        <v>0</v>
      </c>
      <c r="O129" s="1531">
        <f t="shared" ca="1" si="35"/>
        <v>0</v>
      </c>
      <c r="P129" s="1531">
        <f t="shared" ca="1" si="35"/>
        <v>0</v>
      </c>
      <c r="Q129" s="1531">
        <f t="shared" ca="1" si="35"/>
        <v>0</v>
      </c>
      <c r="R129" s="1531">
        <f t="shared" ca="1" si="35"/>
        <v>0</v>
      </c>
      <c r="S129" s="1531">
        <f t="shared" ca="1" si="35"/>
        <v>0</v>
      </c>
      <c r="T129" s="1531">
        <f t="shared" ca="1" si="36"/>
        <v>0</v>
      </c>
      <c r="U129" s="1531">
        <f t="shared" ca="1" si="36"/>
        <v>0</v>
      </c>
      <c r="V129" s="1531">
        <f t="shared" ca="1" si="36"/>
        <v>0</v>
      </c>
      <c r="W129" s="1531">
        <f t="shared" ca="1" si="36"/>
        <v>0</v>
      </c>
      <c r="X129" s="1531">
        <f t="shared" ca="1" si="36"/>
        <v>0</v>
      </c>
      <c r="Y129" s="1531">
        <f t="shared" ca="1" si="36"/>
        <v>0</v>
      </c>
      <c r="Z129" s="1565"/>
      <c r="AA129" s="1526">
        <f t="shared" ca="1" si="37"/>
        <v>0</v>
      </c>
      <c r="AB129" s="1527">
        <f t="shared" ca="1" si="37"/>
        <v>0</v>
      </c>
      <c r="AC129" s="1527">
        <f t="shared" ca="1" si="37"/>
        <v>0</v>
      </c>
      <c r="AD129" s="1527">
        <f t="shared" ca="1" si="37"/>
        <v>0</v>
      </c>
      <c r="AE129" s="1527">
        <f t="shared" ca="1" si="37"/>
        <v>0</v>
      </c>
      <c r="AF129" s="1527">
        <f t="shared" ca="1" si="37"/>
        <v>0</v>
      </c>
      <c r="AG129" s="1527">
        <f t="shared" ca="1" si="37"/>
        <v>0</v>
      </c>
      <c r="AH129" s="1527">
        <f t="shared" ca="1" si="37"/>
        <v>0</v>
      </c>
      <c r="AI129" s="1527">
        <f t="shared" ca="1" si="37"/>
        <v>0</v>
      </c>
      <c r="AJ129" s="1527">
        <f t="shared" ca="1" si="37"/>
        <v>0</v>
      </c>
      <c r="AK129" s="1527">
        <f t="shared" ca="1" si="37"/>
        <v>0</v>
      </c>
      <c r="AL129" s="1527">
        <f t="shared" ca="1" si="37"/>
        <v>0</v>
      </c>
      <c r="AM129" s="1527">
        <f t="shared" ca="1" si="37"/>
        <v>0</v>
      </c>
      <c r="AN129" s="1486"/>
      <c r="AO129" s="1566">
        <f t="shared" ca="1" si="38"/>
        <v>0</v>
      </c>
      <c r="AP129" s="1531">
        <f t="shared" ca="1" si="39"/>
        <v>0</v>
      </c>
      <c r="AQ129" s="1527">
        <f t="shared" ca="1" si="38"/>
        <v>0</v>
      </c>
      <c r="AR129" s="1527">
        <f t="shared" ca="1" si="38"/>
        <v>0</v>
      </c>
      <c r="AS129" s="1527">
        <f t="shared" ca="1" si="38"/>
        <v>0</v>
      </c>
      <c r="AT129" s="1527">
        <f t="shared" ca="1" si="38"/>
        <v>0</v>
      </c>
      <c r="AU129" s="1527">
        <f t="shared" ca="1" si="38"/>
        <v>0</v>
      </c>
      <c r="AV129" s="1527">
        <f t="shared" ca="1" si="38"/>
        <v>0</v>
      </c>
      <c r="AW129" s="1527">
        <f t="shared" ca="1" si="38"/>
        <v>0</v>
      </c>
      <c r="AX129" s="1527">
        <f t="shared" ca="1" si="38"/>
        <v>0</v>
      </c>
      <c r="AY129" s="1527">
        <f t="shared" ca="1" si="38"/>
        <v>0</v>
      </c>
      <c r="AZ129" s="1527">
        <f t="shared" ca="1" si="38"/>
        <v>0</v>
      </c>
      <c r="BA129" s="1527">
        <f t="shared" ca="1" si="38"/>
        <v>0</v>
      </c>
      <c r="BB129" s="1527">
        <f t="shared" ca="1" si="38"/>
        <v>0</v>
      </c>
      <c r="BC129" s="1527">
        <f t="shared" ca="1" si="38"/>
        <v>0</v>
      </c>
      <c r="BD129" s="1527">
        <f t="shared" ca="1" si="38"/>
        <v>0</v>
      </c>
      <c r="BE129" s="1527">
        <f t="shared" ca="1" si="38"/>
        <v>0</v>
      </c>
      <c r="BF129" s="1527">
        <f t="shared" ca="1" si="38"/>
        <v>0</v>
      </c>
      <c r="BG129" s="1527">
        <f t="shared" ca="1" si="38"/>
        <v>0</v>
      </c>
      <c r="BH129" s="1527">
        <f t="shared" ca="1" si="38"/>
        <v>0</v>
      </c>
      <c r="BI129" s="1527">
        <f t="shared" ca="1" si="38"/>
        <v>0</v>
      </c>
      <c r="BJ129" s="1527">
        <f t="shared" ca="1" si="38"/>
        <v>0</v>
      </c>
      <c r="BK129" s="1527">
        <f t="shared" ca="1" si="38"/>
        <v>0</v>
      </c>
      <c r="BL129" s="1527">
        <f t="shared" ca="1" si="38"/>
        <v>0</v>
      </c>
      <c r="BM129" s="1527">
        <f t="shared" ca="1" si="38"/>
        <v>0</v>
      </c>
      <c r="BN129" s="1527">
        <f t="shared" ca="1" si="38"/>
        <v>0</v>
      </c>
      <c r="BO129" s="1527">
        <f t="shared" ca="1" si="38"/>
        <v>0</v>
      </c>
      <c r="BP129" s="1527">
        <f t="shared" ca="1" si="38"/>
        <v>0</v>
      </c>
      <c r="BQ129" s="1527">
        <f t="shared" ca="1" si="38"/>
        <v>0</v>
      </c>
      <c r="BR129" s="1527">
        <f t="shared" ca="1" si="38"/>
        <v>0</v>
      </c>
      <c r="BS129" s="1527">
        <f t="shared" ca="1" si="38"/>
        <v>0</v>
      </c>
      <c r="BT129" s="1527">
        <f t="shared" ca="1" si="38"/>
        <v>0</v>
      </c>
      <c r="BU129" s="1527">
        <f t="shared" ca="1" si="38"/>
        <v>0</v>
      </c>
      <c r="BV129" s="1527">
        <f t="shared" ca="1" si="38"/>
        <v>0</v>
      </c>
      <c r="BW129" s="1527">
        <f t="shared" ca="1" si="38"/>
        <v>0</v>
      </c>
      <c r="BX129" s="1527">
        <f t="shared" ca="1" si="38"/>
        <v>0</v>
      </c>
      <c r="BY129" s="1527">
        <f t="shared" ca="1" si="38"/>
        <v>0</v>
      </c>
      <c r="BZ129" s="1527">
        <f t="shared" ca="1" si="38"/>
        <v>0</v>
      </c>
      <c r="CA129" s="1527">
        <f t="shared" ca="1" si="38"/>
        <v>0</v>
      </c>
      <c r="CB129" s="1527">
        <f t="shared" ca="1" si="38"/>
        <v>0</v>
      </c>
      <c r="CC129" s="1527">
        <f t="shared" ca="1" si="38"/>
        <v>0</v>
      </c>
      <c r="CD129" s="1527">
        <f t="shared" ca="1" si="38"/>
        <v>0</v>
      </c>
      <c r="CE129" s="1527">
        <f t="shared" ca="1" si="38"/>
        <v>0</v>
      </c>
      <c r="CF129" s="1527">
        <f t="shared" ca="1" si="38"/>
        <v>0</v>
      </c>
      <c r="CG129" s="1527">
        <f t="shared" ca="1" si="38"/>
        <v>0</v>
      </c>
      <c r="CH129" s="1527">
        <f t="shared" ca="1" si="38"/>
        <v>0</v>
      </c>
      <c r="CI129" s="1567">
        <f t="shared" ca="1" si="38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2"/>
        <v/>
      </c>
      <c r="B130" s="985" t="str">
        <f t="shared" ca="1" si="33"/>
        <v xml:space="preserve"> </v>
      </c>
      <c r="C130" s="1579">
        <f t="shared" ca="1" si="34"/>
        <v>0</v>
      </c>
      <c r="D130" s="1566">
        <f t="shared" ca="1" si="35"/>
        <v>0</v>
      </c>
      <c r="E130" s="1527">
        <f t="shared" ca="1" si="35"/>
        <v>0</v>
      </c>
      <c r="F130" s="1527">
        <f t="shared" ca="1" si="35"/>
        <v>0</v>
      </c>
      <c r="G130" s="1527">
        <f t="shared" ca="1" si="35"/>
        <v>0</v>
      </c>
      <c r="H130" s="1527">
        <f t="shared" ca="1" si="35"/>
        <v>0</v>
      </c>
      <c r="I130" s="1527">
        <f t="shared" ca="1" si="35"/>
        <v>0</v>
      </c>
      <c r="J130" s="1527">
        <f t="shared" ca="1" si="35"/>
        <v>0</v>
      </c>
      <c r="K130" s="1531">
        <f t="shared" ca="1" si="35"/>
        <v>0</v>
      </c>
      <c r="L130" s="1531">
        <f t="shared" ca="1" si="35"/>
        <v>0</v>
      </c>
      <c r="M130" s="1531">
        <f t="shared" ca="1" si="35"/>
        <v>0</v>
      </c>
      <c r="N130" s="1531">
        <f t="shared" ca="1" si="35"/>
        <v>0</v>
      </c>
      <c r="O130" s="1531">
        <f t="shared" ca="1" si="35"/>
        <v>0</v>
      </c>
      <c r="P130" s="1531">
        <f t="shared" ca="1" si="35"/>
        <v>0</v>
      </c>
      <c r="Q130" s="1531">
        <f t="shared" ca="1" si="35"/>
        <v>0</v>
      </c>
      <c r="R130" s="1531">
        <f t="shared" ca="1" si="35"/>
        <v>0</v>
      </c>
      <c r="S130" s="1531">
        <f t="shared" ca="1" si="35"/>
        <v>0</v>
      </c>
      <c r="T130" s="1531">
        <f t="shared" ca="1" si="36"/>
        <v>0</v>
      </c>
      <c r="U130" s="1531">
        <f t="shared" ca="1" si="36"/>
        <v>0</v>
      </c>
      <c r="V130" s="1531">
        <f t="shared" ca="1" si="36"/>
        <v>0</v>
      </c>
      <c r="W130" s="1531">
        <f t="shared" ca="1" si="36"/>
        <v>0</v>
      </c>
      <c r="X130" s="1531">
        <f t="shared" ca="1" si="36"/>
        <v>0</v>
      </c>
      <c r="Y130" s="1531">
        <f t="shared" ca="1" si="36"/>
        <v>0</v>
      </c>
      <c r="Z130" s="1565"/>
      <c r="AA130" s="1526">
        <f t="shared" ca="1" si="37"/>
        <v>0</v>
      </c>
      <c r="AB130" s="1527">
        <f t="shared" ca="1" si="37"/>
        <v>0</v>
      </c>
      <c r="AC130" s="1527">
        <f t="shared" ca="1" si="37"/>
        <v>0</v>
      </c>
      <c r="AD130" s="1527">
        <f t="shared" ca="1" si="37"/>
        <v>0</v>
      </c>
      <c r="AE130" s="1527">
        <f t="shared" ca="1" si="37"/>
        <v>0</v>
      </c>
      <c r="AF130" s="1527">
        <f t="shared" ca="1" si="37"/>
        <v>0</v>
      </c>
      <c r="AG130" s="1527">
        <f t="shared" ca="1" si="37"/>
        <v>0</v>
      </c>
      <c r="AH130" s="1527">
        <f t="shared" ca="1" si="37"/>
        <v>0</v>
      </c>
      <c r="AI130" s="1527">
        <f t="shared" ca="1" si="37"/>
        <v>0</v>
      </c>
      <c r="AJ130" s="1527">
        <f t="shared" ca="1" si="37"/>
        <v>0</v>
      </c>
      <c r="AK130" s="1527">
        <f t="shared" ca="1" si="37"/>
        <v>0</v>
      </c>
      <c r="AL130" s="1527">
        <f t="shared" ca="1" si="37"/>
        <v>0</v>
      </c>
      <c r="AM130" s="1527">
        <f t="shared" ca="1" si="37"/>
        <v>0</v>
      </c>
      <c r="AN130" s="1486"/>
      <c r="AO130" s="1566">
        <f t="shared" ca="1" si="38"/>
        <v>0</v>
      </c>
      <c r="AP130" s="1531">
        <f t="shared" ca="1" si="39"/>
        <v>0</v>
      </c>
      <c r="AQ130" s="1527">
        <f t="shared" ca="1" si="38"/>
        <v>0</v>
      </c>
      <c r="AR130" s="1527">
        <f t="shared" ca="1" si="38"/>
        <v>0</v>
      </c>
      <c r="AS130" s="1527">
        <f t="shared" ca="1" si="38"/>
        <v>0</v>
      </c>
      <c r="AT130" s="1527">
        <f t="shared" ca="1" si="38"/>
        <v>0</v>
      </c>
      <c r="AU130" s="1527">
        <f t="shared" ca="1" si="38"/>
        <v>0</v>
      </c>
      <c r="AV130" s="1527">
        <f t="shared" ca="1" si="38"/>
        <v>0</v>
      </c>
      <c r="AW130" s="1527">
        <f t="shared" ca="1" si="38"/>
        <v>0</v>
      </c>
      <c r="AX130" s="1527">
        <f t="shared" ca="1" si="38"/>
        <v>0</v>
      </c>
      <c r="AY130" s="1527">
        <f t="shared" ca="1" si="38"/>
        <v>0</v>
      </c>
      <c r="AZ130" s="1527">
        <f t="shared" ca="1" si="38"/>
        <v>0</v>
      </c>
      <c r="BA130" s="1527">
        <f t="shared" ca="1" si="38"/>
        <v>0</v>
      </c>
      <c r="BB130" s="1527">
        <f t="shared" ca="1" si="38"/>
        <v>0</v>
      </c>
      <c r="BC130" s="1527">
        <f t="shared" ca="1" si="38"/>
        <v>0</v>
      </c>
      <c r="BD130" s="1527">
        <f t="shared" ca="1" si="38"/>
        <v>0</v>
      </c>
      <c r="BE130" s="1527">
        <f t="shared" ca="1" si="38"/>
        <v>0</v>
      </c>
      <c r="BF130" s="1527">
        <f t="shared" ca="1" si="38"/>
        <v>0</v>
      </c>
      <c r="BG130" s="1527">
        <f t="shared" ca="1" si="38"/>
        <v>0</v>
      </c>
      <c r="BH130" s="1527">
        <f t="shared" ca="1" si="38"/>
        <v>0</v>
      </c>
      <c r="BI130" s="1527">
        <f t="shared" ca="1" si="38"/>
        <v>0</v>
      </c>
      <c r="BJ130" s="1527">
        <f t="shared" ca="1" si="38"/>
        <v>0</v>
      </c>
      <c r="BK130" s="1527">
        <f t="shared" ca="1" si="38"/>
        <v>0</v>
      </c>
      <c r="BL130" s="1527">
        <f t="shared" ca="1" si="38"/>
        <v>0</v>
      </c>
      <c r="BM130" s="1527">
        <f t="shared" ca="1" si="38"/>
        <v>0</v>
      </c>
      <c r="BN130" s="1527">
        <f t="shared" ca="1" si="38"/>
        <v>0</v>
      </c>
      <c r="BO130" s="1527">
        <f t="shared" ca="1" si="38"/>
        <v>0</v>
      </c>
      <c r="BP130" s="1527">
        <f t="shared" ca="1" si="38"/>
        <v>0</v>
      </c>
      <c r="BQ130" s="1527">
        <f t="shared" ca="1" si="38"/>
        <v>0</v>
      </c>
      <c r="BR130" s="1527">
        <f t="shared" ca="1" si="38"/>
        <v>0</v>
      </c>
      <c r="BS130" s="1527">
        <f t="shared" ca="1" si="38"/>
        <v>0</v>
      </c>
      <c r="BT130" s="1527">
        <f t="shared" ca="1" si="38"/>
        <v>0</v>
      </c>
      <c r="BU130" s="1527">
        <f t="shared" ca="1" si="38"/>
        <v>0</v>
      </c>
      <c r="BV130" s="1527">
        <f t="shared" ca="1" si="38"/>
        <v>0</v>
      </c>
      <c r="BW130" s="1527">
        <f t="shared" ca="1" si="38"/>
        <v>0</v>
      </c>
      <c r="BX130" s="1527">
        <f t="shared" ca="1" si="38"/>
        <v>0</v>
      </c>
      <c r="BY130" s="1527">
        <f t="shared" ca="1" si="38"/>
        <v>0</v>
      </c>
      <c r="BZ130" s="1527">
        <f t="shared" ca="1" si="38"/>
        <v>0</v>
      </c>
      <c r="CA130" s="1527">
        <f t="shared" ca="1" si="38"/>
        <v>0</v>
      </c>
      <c r="CB130" s="1527">
        <f t="shared" ca="1" si="38"/>
        <v>0</v>
      </c>
      <c r="CC130" s="1527">
        <f t="shared" ca="1" si="38"/>
        <v>0</v>
      </c>
      <c r="CD130" s="1527">
        <f t="shared" ca="1" si="38"/>
        <v>0</v>
      </c>
      <c r="CE130" s="1527">
        <f t="shared" ca="1" si="38"/>
        <v>0</v>
      </c>
      <c r="CF130" s="1527">
        <f t="shared" ca="1" si="38"/>
        <v>0</v>
      </c>
      <c r="CG130" s="1527">
        <f t="shared" ca="1" si="38"/>
        <v>0</v>
      </c>
      <c r="CH130" s="1527">
        <f t="shared" ca="1" si="38"/>
        <v>0</v>
      </c>
      <c r="CI130" s="1567">
        <f t="shared" ca="1" si="38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2"/>
        <v/>
      </c>
      <c r="B131" s="985" t="str">
        <f t="shared" ca="1" si="33"/>
        <v xml:space="preserve"> </v>
      </c>
      <c r="C131" s="1579">
        <f t="shared" ca="1" si="34"/>
        <v>0</v>
      </c>
      <c r="D131" s="1566">
        <f t="shared" ca="1" si="35"/>
        <v>0</v>
      </c>
      <c r="E131" s="1527">
        <f t="shared" ca="1" si="35"/>
        <v>0</v>
      </c>
      <c r="F131" s="1527">
        <f t="shared" ca="1" si="35"/>
        <v>0</v>
      </c>
      <c r="G131" s="1527">
        <f t="shared" ca="1" si="35"/>
        <v>0</v>
      </c>
      <c r="H131" s="1527">
        <f t="shared" ca="1" si="35"/>
        <v>0</v>
      </c>
      <c r="I131" s="1527">
        <f t="shared" ca="1" si="35"/>
        <v>0</v>
      </c>
      <c r="J131" s="1527">
        <f t="shared" ca="1" si="35"/>
        <v>0</v>
      </c>
      <c r="K131" s="1531">
        <f t="shared" ca="1" si="35"/>
        <v>0</v>
      </c>
      <c r="L131" s="1531">
        <f t="shared" ca="1" si="35"/>
        <v>0</v>
      </c>
      <c r="M131" s="1531">
        <f t="shared" ca="1" si="35"/>
        <v>0</v>
      </c>
      <c r="N131" s="1531">
        <f t="shared" ca="1" si="35"/>
        <v>0</v>
      </c>
      <c r="O131" s="1531">
        <f t="shared" ca="1" si="35"/>
        <v>0</v>
      </c>
      <c r="P131" s="1531">
        <f t="shared" ca="1" si="35"/>
        <v>0</v>
      </c>
      <c r="Q131" s="1531">
        <f t="shared" ca="1" si="35"/>
        <v>0</v>
      </c>
      <c r="R131" s="1531">
        <f t="shared" ca="1" si="35"/>
        <v>0</v>
      </c>
      <c r="S131" s="1531">
        <f t="shared" ca="1" si="35"/>
        <v>0</v>
      </c>
      <c r="T131" s="1531">
        <f t="shared" ca="1" si="36"/>
        <v>0</v>
      </c>
      <c r="U131" s="1531">
        <f t="shared" ca="1" si="36"/>
        <v>0</v>
      </c>
      <c r="V131" s="1531">
        <f t="shared" ca="1" si="36"/>
        <v>0</v>
      </c>
      <c r="W131" s="1531">
        <f t="shared" ca="1" si="36"/>
        <v>0</v>
      </c>
      <c r="X131" s="1531">
        <f t="shared" ca="1" si="36"/>
        <v>0</v>
      </c>
      <c r="Y131" s="1531">
        <f t="shared" ca="1" si="36"/>
        <v>0</v>
      </c>
      <c r="Z131" s="1565"/>
      <c r="AA131" s="1526">
        <f t="shared" ca="1" si="37"/>
        <v>0</v>
      </c>
      <c r="AB131" s="1527">
        <f t="shared" ca="1" si="37"/>
        <v>0</v>
      </c>
      <c r="AC131" s="1527">
        <f t="shared" ca="1" si="37"/>
        <v>0</v>
      </c>
      <c r="AD131" s="1527">
        <f t="shared" ca="1" si="37"/>
        <v>0</v>
      </c>
      <c r="AE131" s="1527">
        <f t="shared" ca="1" si="37"/>
        <v>0</v>
      </c>
      <c r="AF131" s="1527">
        <f t="shared" ca="1" si="37"/>
        <v>0</v>
      </c>
      <c r="AG131" s="1527">
        <f t="shared" ca="1" si="37"/>
        <v>0</v>
      </c>
      <c r="AH131" s="1527">
        <f t="shared" ca="1" si="37"/>
        <v>0</v>
      </c>
      <c r="AI131" s="1527">
        <f t="shared" ca="1" si="37"/>
        <v>0</v>
      </c>
      <c r="AJ131" s="1527">
        <f t="shared" ca="1" si="37"/>
        <v>0</v>
      </c>
      <c r="AK131" s="1527">
        <f t="shared" ca="1" si="37"/>
        <v>0</v>
      </c>
      <c r="AL131" s="1527">
        <f t="shared" ca="1" si="37"/>
        <v>0</v>
      </c>
      <c r="AM131" s="1527">
        <f t="shared" ca="1" si="37"/>
        <v>0</v>
      </c>
      <c r="AN131" s="1486"/>
      <c r="AO131" s="1566">
        <f t="shared" ca="1" si="38"/>
        <v>0</v>
      </c>
      <c r="AP131" s="1531">
        <f t="shared" ca="1" si="39"/>
        <v>0</v>
      </c>
      <c r="AQ131" s="1527">
        <f t="shared" ca="1" si="38"/>
        <v>0</v>
      </c>
      <c r="AR131" s="1527">
        <f t="shared" ca="1" si="38"/>
        <v>0</v>
      </c>
      <c r="AS131" s="1527">
        <f t="shared" ca="1" si="38"/>
        <v>0</v>
      </c>
      <c r="AT131" s="1527">
        <f t="shared" ca="1" si="38"/>
        <v>0</v>
      </c>
      <c r="AU131" s="1527">
        <f t="shared" ca="1" si="38"/>
        <v>0</v>
      </c>
      <c r="AV131" s="1527">
        <f t="shared" ca="1" si="38"/>
        <v>0</v>
      </c>
      <c r="AW131" s="1527">
        <f t="shared" ca="1" si="38"/>
        <v>0</v>
      </c>
      <c r="AX131" s="1527">
        <f t="shared" ca="1" si="38"/>
        <v>0</v>
      </c>
      <c r="AY131" s="1527">
        <f t="shared" ca="1" si="38"/>
        <v>0</v>
      </c>
      <c r="AZ131" s="1527">
        <f t="shared" ca="1" si="38"/>
        <v>0</v>
      </c>
      <c r="BA131" s="1527">
        <f t="shared" ca="1" si="38"/>
        <v>0</v>
      </c>
      <c r="BB131" s="1527">
        <f t="shared" ca="1" si="38"/>
        <v>0</v>
      </c>
      <c r="BC131" s="1527">
        <f t="shared" ca="1" si="38"/>
        <v>0</v>
      </c>
      <c r="BD131" s="1527">
        <f t="shared" ca="1" si="38"/>
        <v>0</v>
      </c>
      <c r="BE131" s="1527">
        <f t="shared" ca="1" si="38"/>
        <v>0</v>
      </c>
      <c r="BF131" s="1527">
        <f t="shared" ca="1" si="38"/>
        <v>0</v>
      </c>
      <c r="BG131" s="1527">
        <f t="shared" ca="1" si="38"/>
        <v>0</v>
      </c>
      <c r="BH131" s="1527">
        <f t="shared" ca="1" si="38"/>
        <v>0</v>
      </c>
      <c r="BI131" s="1527">
        <f t="shared" ca="1" si="38"/>
        <v>0</v>
      </c>
      <c r="BJ131" s="1527">
        <f t="shared" ca="1" si="38"/>
        <v>0</v>
      </c>
      <c r="BK131" s="1527">
        <f t="shared" ca="1" si="38"/>
        <v>0</v>
      </c>
      <c r="BL131" s="1527">
        <f t="shared" ca="1" si="38"/>
        <v>0</v>
      </c>
      <c r="BM131" s="1527">
        <f t="shared" ca="1" si="38"/>
        <v>0</v>
      </c>
      <c r="BN131" s="1527">
        <f t="shared" ca="1" si="38"/>
        <v>0</v>
      </c>
      <c r="BO131" s="1527">
        <f t="shared" ca="1" si="38"/>
        <v>0</v>
      </c>
      <c r="BP131" s="1527">
        <f t="shared" ca="1" si="38"/>
        <v>0</v>
      </c>
      <c r="BQ131" s="1527">
        <f t="shared" ca="1" si="38"/>
        <v>0</v>
      </c>
      <c r="BR131" s="1527">
        <f t="shared" ca="1" si="38"/>
        <v>0</v>
      </c>
      <c r="BS131" s="1527">
        <f t="shared" ca="1" si="38"/>
        <v>0</v>
      </c>
      <c r="BT131" s="1527">
        <f t="shared" ca="1" si="38"/>
        <v>0</v>
      </c>
      <c r="BU131" s="1527">
        <f t="shared" ca="1" si="38"/>
        <v>0</v>
      </c>
      <c r="BV131" s="1527">
        <f t="shared" ca="1" si="38"/>
        <v>0</v>
      </c>
      <c r="BW131" s="1527">
        <f t="shared" ca="1" si="38"/>
        <v>0</v>
      </c>
      <c r="BX131" s="1527">
        <f t="shared" ca="1" si="38"/>
        <v>0</v>
      </c>
      <c r="BY131" s="1527">
        <f t="shared" ca="1" si="38"/>
        <v>0</v>
      </c>
      <c r="BZ131" s="1527">
        <f t="shared" ca="1" si="38"/>
        <v>0</v>
      </c>
      <c r="CA131" s="1527">
        <f t="shared" ca="1" si="38"/>
        <v>0</v>
      </c>
      <c r="CB131" s="1527">
        <f t="shared" ca="1" si="38"/>
        <v>0</v>
      </c>
      <c r="CC131" s="1527">
        <f t="shared" ca="1" si="38"/>
        <v>0</v>
      </c>
      <c r="CD131" s="1527">
        <f t="shared" ca="1" si="38"/>
        <v>0</v>
      </c>
      <c r="CE131" s="1527">
        <f t="shared" ca="1" si="38"/>
        <v>0</v>
      </c>
      <c r="CF131" s="1527">
        <f t="shared" ca="1" si="38"/>
        <v>0</v>
      </c>
      <c r="CG131" s="1527">
        <f t="shared" ca="1" si="38"/>
        <v>0</v>
      </c>
      <c r="CH131" s="1527">
        <f t="shared" ca="1" si="38"/>
        <v>0</v>
      </c>
      <c r="CI131" s="1567">
        <f t="shared" ca="1" si="38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2"/>
        <v/>
      </c>
      <c r="B132" s="985" t="str">
        <f t="shared" ca="1" si="33"/>
        <v xml:space="preserve"> </v>
      </c>
      <c r="C132" s="1579">
        <f t="shared" ca="1" si="34"/>
        <v>0</v>
      </c>
      <c r="D132" s="1566">
        <f t="shared" ca="1" si="35"/>
        <v>0</v>
      </c>
      <c r="E132" s="1527">
        <f t="shared" ca="1" si="35"/>
        <v>0</v>
      </c>
      <c r="F132" s="1527">
        <f t="shared" ca="1" si="35"/>
        <v>0</v>
      </c>
      <c r="G132" s="1527">
        <f t="shared" ca="1" si="35"/>
        <v>0</v>
      </c>
      <c r="H132" s="1527">
        <f t="shared" ca="1" si="35"/>
        <v>0</v>
      </c>
      <c r="I132" s="1527">
        <f t="shared" ca="1" si="35"/>
        <v>0</v>
      </c>
      <c r="J132" s="1527">
        <f t="shared" ca="1" si="35"/>
        <v>0</v>
      </c>
      <c r="K132" s="1531">
        <f t="shared" ca="1" si="35"/>
        <v>0</v>
      </c>
      <c r="L132" s="1531">
        <f t="shared" ca="1" si="35"/>
        <v>0</v>
      </c>
      <c r="M132" s="1531">
        <f t="shared" ca="1" si="35"/>
        <v>0</v>
      </c>
      <c r="N132" s="1531">
        <f t="shared" ca="1" si="35"/>
        <v>0</v>
      </c>
      <c r="O132" s="1531">
        <f t="shared" ca="1" si="35"/>
        <v>0</v>
      </c>
      <c r="P132" s="1531">
        <f t="shared" ca="1" si="35"/>
        <v>0</v>
      </c>
      <c r="Q132" s="1531">
        <f t="shared" ca="1" si="35"/>
        <v>0</v>
      </c>
      <c r="R132" s="1531">
        <f t="shared" ca="1" si="35"/>
        <v>0</v>
      </c>
      <c r="S132" s="1531">
        <f t="shared" ca="1" si="35"/>
        <v>0</v>
      </c>
      <c r="T132" s="1531">
        <f t="shared" ca="1" si="36"/>
        <v>0</v>
      </c>
      <c r="U132" s="1531">
        <f t="shared" ca="1" si="36"/>
        <v>0</v>
      </c>
      <c r="V132" s="1531">
        <f t="shared" ca="1" si="36"/>
        <v>0</v>
      </c>
      <c r="W132" s="1531">
        <f t="shared" ca="1" si="36"/>
        <v>0</v>
      </c>
      <c r="X132" s="1531">
        <f t="shared" ca="1" si="36"/>
        <v>0</v>
      </c>
      <c r="Y132" s="1531">
        <f t="shared" ca="1" si="36"/>
        <v>0</v>
      </c>
      <c r="Z132" s="1565"/>
      <c r="AA132" s="1526">
        <f t="shared" ca="1" si="37"/>
        <v>0</v>
      </c>
      <c r="AB132" s="1527">
        <f t="shared" ca="1" si="37"/>
        <v>0</v>
      </c>
      <c r="AC132" s="1527">
        <f t="shared" ca="1" si="37"/>
        <v>0</v>
      </c>
      <c r="AD132" s="1527">
        <f t="shared" ca="1" si="37"/>
        <v>0</v>
      </c>
      <c r="AE132" s="1527">
        <f t="shared" ca="1" si="37"/>
        <v>0</v>
      </c>
      <c r="AF132" s="1527">
        <f t="shared" ca="1" si="37"/>
        <v>0</v>
      </c>
      <c r="AG132" s="1527">
        <f t="shared" ca="1" si="37"/>
        <v>0</v>
      </c>
      <c r="AH132" s="1527">
        <f t="shared" ca="1" si="37"/>
        <v>0</v>
      </c>
      <c r="AI132" s="1527">
        <f t="shared" ca="1" si="37"/>
        <v>0</v>
      </c>
      <c r="AJ132" s="1527">
        <f t="shared" ca="1" si="37"/>
        <v>0</v>
      </c>
      <c r="AK132" s="1527">
        <f t="shared" ca="1" si="37"/>
        <v>0</v>
      </c>
      <c r="AL132" s="1527">
        <f t="shared" ca="1" si="37"/>
        <v>0</v>
      </c>
      <c r="AM132" s="1527">
        <f t="shared" ca="1" si="37"/>
        <v>0</v>
      </c>
      <c r="AN132" s="1486"/>
      <c r="AO132" s="1566">
        <f t="shared" ca="1" si="38"/>
        <v>0</v>
      </c>
      <c r="AP132" s="1531">
        <f t="shared" ca="1" si="39"/>
        <v>0</v>
      </c>
      <c r="AQ132" s="1527">
        <f t="shared" ca="1" si="38"/>
        <v>0</v>
      </c>
      <c r="AR132" s="1527">
        <f t="shared" ca="1" si="38"/>
        <v>0</v>
      </c>
      <c r="AS132" s="1527">
        <f t="shared" ca="1" si="38"/>
        <v>0</v>
      </c>
      <c r="AT132" s="1527">
        <f t="shared" ca="1" si="38"/>
        <v>0</v>
      </c>
      <c r="AU132" s="1527">
        <f t="shared" ca="1" si="38"/>
        <v>0</v>
      </c>
      <c r="AV132" s="1527">
        <f t="shared" ca="1" si="38"/>
        <v>0</v>
      </c>
      <c r="AW132" s="1527">
        <f t="shared" ca="1" si="38"/>
        <v>0</v>
      </c>
      <c r="AX132" s="1527">
        <f t="shared" ca="1" si="38"/>
        <v>0</v>
      </c>
      <c r="AY132" s="1527">
        <f t="shared" ca="1" si="38"/>
        <v>0</v>
      </c>
      <c r="AZ132" s="1527">
        <f t="shared" ca="1" si="38"/>
        <v>0</v>
      </c>
      <c r="BA132" s="1527">
        <f t="shared" ca="1" si="38"/>
        <v>0</v>
      </c>
      <c r="BB132" s="1527">
        <f t="shared" ca="1" si="38"/>
        <v>0</v>
      </c>
      <c r="BC132" s="1527">
        <f t="shared" ca="1" si="38"/>
        <v>0</v>
      </c>
      <c r="BD132" s="1527">
        <f t="shared" ca="1" si="38"/>
        <v>0</v>
      </c>
      <c r="BE132" s="1527">
        <f t="shared" ca="1" si="38"/>
        <v>0</v>
      </c>
      <c r="BF132" s="1527">
        <f t="shared" ca="1" si="38"/>
        <v>0</v>
      </c>
      <c r="BG132" s="1527">
        <f t="shared" ca="1" si="38"/>
        <v>0</v>
      </c>
      <c r="BH132" s="1527">
        <f t="shared" ca="1" si="38"/>
        <v>0</v>
      </c>
      <c r="BI132" s="1527">
        <f t="shared" ca="1" si="38"/>
        <v>0</v>
      </c>
      <c r="BJ132" s="1527">
        <f t="shared" ca="1" si="38"/>
        <v>0</v>
      </c>
      <c r="BK132" s="1527">
        <f t="shared" ca="1" si="38"/>
        <v>0</v>
      </c>
      <c r="BL132" s="1527">
        <f t="shared" ca="1" si="38"/>
        <v>0</v>
      </c>
      <c r="BM132" s="1527">
        <f t="shared" ca="1" si="38"/>
        <v>0</v>
      </c>
      <c r="BN132" s="1527">
        <f t="shared" ca="1" si="38"/>
        <v>0</v>
      </c>
      <c r="BO132" s="1527">
        <f t="shared" ca="1" si="38"/>
        <v>0</v>
      </c>
      <c r="BP132" s="1527">
        <f t="shared" ca="1" si="38"/>
        <v>0</v>
      </c>
      <c r="BQ132" s="1527">
        <f t="shared" ca="1" si="38"/>
        <v>0</v>
      </c>
      <c r="BR132" s="1527">
        <f t="shared" ca="1" si="38"/>
        <v>0</v>
      </c>
      <c r="BS132" s="1527">
        <f t="shared" ca="1" si="38"/>
        <v>0</v>
      </c>
      <c r="BT132" s="1527">
        <f t="shared" ca="1" si="38"/>
        <v>0</v>
      </c>
      <c r="BU132" s="1527">
        <f t="shared" ca="1" si="38"/>
        <v>0</v>
      </c>
      <c r="BV132" s="1527">
        <f t="shared" ca="1" si="38"/>
        <v>0</v>
      </c>
      <c r="BW132" s="1527">
        <f t="shared" ca="1" si="38"/>
        <v>0</v>
      </c>
      <c r="BX132" s="1527">
        <f t="shared" ca="1" si="38"/>
        <v>0</v>
      </c>
      <c r="BY132" s="1527">
        <f t="shared" ca="1" si="38"/>
        <v>0</v>
      </c>
      <c r="BZ132" s="1527">
        <f t="shared" ca="1" si="38"/>
        <v>0</v>
      </c>
      <c r="CA132" s="1527">
        <f t="shared" ca="1" si="38"/>
        <v>0</v>
      </c>
      <c r="CB132" s="1527">
        <f t="shared" ca="1" si="38"/>
        <v>0</v>
      </c>
      <c r="CC132" s="1527">
        <f t="shared" ca="1" si="38"/>
        <v>0</v>
      </c>
      <c r="CD132" s="1527">
        <f t="shared" ca="1" si="38"/>
        <v>0</v>
      </c>
      <c r="CE132" s="1527">
        <f t="shared" ca="1" si="38"/>
        <v>0</v>
      </c>
      <c r="CF132" s="1527">
        <f t="shared" ca="1" si="38"/>
        <v>0</v>
      </c>
      <c r="CG132" s="1527">
        <f t="shared" ca="1" si="38"/>
        <v>0</v>
      </c>
      <c r="CH132" s="1527">
        <f t="shared" ca="1" si="38"/>
        <v>0</v>
      </c>
      <c r="CI132" s="1567">
        <f t="shared" ca="1" si="38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2"/>
        <v/>
      </c>
      <c r="B133" s="985" t="str">
        <f t="shared" ca="1" si="33"/>
        <v xml:space="preserve"> </v>
      </c>
      <c r="C133" s="1579">
        <f t="shared" ca="1" si="34"/>
        <v>0</v>
      </c>
      <c r="D133" s="1566">
        <f t="shared" ca="1" si="35"/>
        <v>0</v>
      </c>
      <c r="E133" s="1527">
        <f t="shared" ca="1" si="35"/>
        <v>0</v>
      </c>
      <c r="F133" s="1527">
        <f t="shared" ca="1" si="35"/>
        <v>0</v>
      </c>
      <c r="G133" s="1527">
        <f t="shared" ca="1" si="35"/>
        <v>0</v>
      </c>
      <c r="H133" s="1527">
        <f t="shared" ca="1" si="35"/>
        <v>0</v>
      </c>
      <c r="I133" s="1527">
        <f t="shared" ca="1" si="35"/>
        <v>0</v>
      </c>
      <c r="J133" s="1527">
        <f t="shared" ca="1" si="35"/>
        <v>0</v>
      </c>
      <c r="K133" s="1531">
        <f t="shared" ca="1" si="35"/>
        <v>0</v>
      </c>
      <c r="L133" s="1531">
        <f t="shared" ca="1" si="35"/>
        <v>0</v>
      </c>
      <c r="M133" s="1531">
        <f t="shared" ca="1" si="35"/>
        <v>0</v>
      </c>
      <c r="N133" s="1531">
        <f t="shared" ca="1" si="35"/>
        <v>0</v>
      </c>
      <c r="O133" s="1531">
        <f t="shared" ca="1" si="35"/>
        <v>0</v>
      </c>
      <c r="P133" s="1531">
        <f t="shared" ca="1" si="35"/>
        <v>0</v>
      </c>
      <c r="Q133" s="1531">
        <f t="shared" ca="1" si="35"/>
        <v>0</v>
      </c>
      <c r="R133" s="1531">
        <f t="shared" ca="1" si="35"/>
        <v>0</v>
      </c>
      <c r="S133" s="1531">
        <f t="shared" ca="1" si="35"/>
        <v>0</v>
      </c>
      <c r="T133" s="1531">
        <f t="shared" ca="1" si="36"/>
        <v>0</v>
      </c>
      <c r="U133" s="1531">
        <f t="shared" ca="1" si="36"/>
        <v>0</v>
      </c>
      <c r="V133" s="1531">
        <f t="shared" ca="1" si="36"/>
        <v>0</v>
      </c>
      <c r="W133" s="1531">
        <f t="shared" ca="1" si="36"/>
        <v>0</v>
      </c>
      <c r="X133" s="1531">
        <f t="shared" ca="1" si="36"/>
        <v>0</v>
      </c>
      <c r="Y133" s="1531">
        <f t="shared" ca="1" si="36"/>
        <v>0</v>
      </c>
      <c r="Z133" s="1565"/>
      <c r="AA133" s="1526">
        <f t="shared" ca="1" si="37"/>
        <v>0</v>
      </c>
      <c r="AB133" s="1527">
        <f t="shared" ca="1" si="37"/>
        <v>0</v>
      </c>
      <c r="AC133" s="1527">
        <f t="shared" ca="1" si="37"/>
        <v>0</v>
      </c>
      <c r="AD133" s="1527">
        <f t="shared" ca="1" si="37"/>
        <v>0</v>
      </c>
      <c r="AE133" s="1527">
        <f t="shared" ca="1" si="37"/>
        <v>0</v>
      </c>
      <c r="AF133" s="1527">
        <f t="shared" ca="1" si="37"/>
        <v>0</v>
      </c>
      <c r="AG133" s="1527">
        <f t="shared" ca="1" si="37"/>
        <v>0</v>
      </c>
      <c r="AH133" s="1527">
        <f t="shared" ca="1" si="37"/>
        <v>0</v>
      </c>
      <c r="AI133" s="1527">
        <f t="shared" ca="1" si="37"/>
        <v>0</v>
      </c>
      <c r="AJ133" s="1527">
        <f t="shared" ca="1" si="37"/>
        <v>0</v>
      </c>
      <c r="AK133" s="1527">
        <f t="shared" ca="1" si="37"/>
        <v>0</v>
      </c>
      <c r="AL133" s="1527">
        <f t="shared" ca="1" si="37"/>
        <v>0</v>
      </c>
      <c r="AM133" s="1527">
        <f t="shared" ca="1" si="37"/>
        <v>0</v>
      </c>
      <c r="AN133" s="1486"/>
      <c r="AO133" s="1566">
        <f t="shared" ca="1" si="38"/>
        <v>0</v>
      </c>
      <c r="AP133" s="1531">
        <f t="shared" ca="1" si="39"/>
        <v>0</v>
      </c>
      <c r="AQ133" s="1527">
        <f t="shared" ca="1" si="38"/>
        <v>0</v>
      </c>
      <c r="AR133" s="1527">
        <f t="shared" ca="1" si="38"/>
        <v>0</v>
      </c>
      <c r="AS133" s="1527">
        <f t="shared" ca="1" si="38"/>
        <v>0</v>
      </c>
      <c r="AT133" s="1527">
        <f t="shared" ca="1" si="38"/>
        <v>0</v>
      </c>
      <c r="AU133" s="1527">
        <f t="shared" ca="1" si="38"/>
        <v>0</v>
      </c>
      <c r="AV133" s="1527">
        <f t="shared" ca="1" si="38"/>
        <v>0</v>
      </c>
      <c r="AW133" s="1527">
        <f t="shared" ca="1" si="38"/>
        <v>0</v>
      </c>
      <c r="AX133" s="1527">
        <f t="shared" ca="1" si="38"/>
        <v>0</v>
      </c>
      <c r="AY133" s="1527">
        <f t="shared" ca="1" si="38"/>
        <v>0</v>
      </c>
      <c r="AZ133" s="1527">
        <f t="shared" ca="1" si="38"/>
        <v>0</v>
      </c>
      <c r="BA133" s="1527">
        <f t="shared" ca="1" si="38"/>
        <v>0</v>
      </c>
      <c r="BB133" s="1527">
        <f t="shared" ca="1" si="38"/>
        <v>0</v>
      </c>
      <c r="BC133" s="1527">
        <f t="shared" ca="1" si="38"/>
        <v>0</v>
      </c>
      <c r="BD133" s="1527">
        <f t="shared" ca="1" si="38"/>
        <v>0</v>
      </c>
      <c r="BE133" s="1527">
        <f t="shared" ca="1" si="38"/>
        <v>0</v>
      </c>
      <c r="BF133" s="1527">
        <f t="shared" ca="1" si="38"/>
        <v>0</v>
      </c>
      <c r="BG133" s="1527">
        <f t="shared" ca="1" si="38"/>
        <v>0</v>
      </c>
      <c r="BH133" s="1527">
        <f t="shared" ca="1" si="38"/>
        <v>0</v>
      </c>
      <c r="BI133" s="1527">
        <f t="shared" ca="1" si="38"/>
        <v>0</v>
      </c>
      <c r="BJ133" s="1527">
        <f t="shared" ca="1" si="38"/>
        <v>0</v>
      </c>
      <c r="BK133" s="1527">
        <f t="shared" ca="1" si="38"/>
        <v>0</v>
      </c>
      <c r="BL133" s="1527">
        <f t="shared" ca="1" si="38"/>
        <v>0</v>
      </c>
      <c r="BM133" s="1527">
        <f t="shared" ca="1" si="38"/>
        <v>0</v>
      </c>
      <c r="BN133" s="1527">
        <f t="shared" ca="1" si="38"/>
        <v>0</v>
      </c>
      <c r="BO133" s="1527">
        <f t="shared" ref="BO133:CI133" ca="1" si="40">IF(ISNUMBER($B133),$B133*BO51,0)</f>
        <v>0</v>
      </c>
      <c r="BP133" s="1527">
        <f t="shared" ca="1" si="40"/>
        <v>0</v>
      </c>
      <c r="BQ133" s="1527">
        <f t="shared" ca="1" si="40"/>
        <v>0</v>
      </c>
      <c r="BR133" s="1527">
        <f t="shared" ca="1" si="40"/>
        <v>0</v>
      </c>
      <c r="BS133" s="1527">
        <f t="shared" ca="1" si="40"/>
        <v>0</v>
      </c>
      <c r="BT133" s="1527">
        <f t="shared" ca="1" si="40"/>
        <v>0</v>
      </c>
      <c r="BU133" s="1527">
        <f t="shared" ca="1" si="40"/>
        <v>0</v>
      </c>
      <c r="BV133" s="1527">
        <f t="shared" ca="1" si="40"/>
        <v>0</v>
      </c>
      <c r="BW133" s="1527">
        <f t="shared" ca="1" si="40"/>
        <v>0</v>
      </c>
      <c r="BX133" s="1527">
        <f t="shared" ca="1" si="40"/>
        <v>0</v>
      </c>
      <c r="BY133" s="1527">
        <f t="shared" ca="1" si="40"/>
        <v>0</v>
      </c>
      <c r="BZ133" s="1527">
        <f t="shared" ca="1" si="40"/>
        <v>0</v>
      </c>
      <c r="CA133" s="1527">
        <f t="shared" ca="1" si="40"/>
        <v>0</v>
      </c>
      <c r="CB133" s="1527">
        <f t="shared" ca="1" si="40"/>
        <v>0</v>
      </c>
      <c r="CC133" s="1527">
        <f t="shared" ca="1" si="40"/>
        <v>0</v>
      </c>
      <c r="CD133" s="1527">
        <f t="shared" ca="1" si="40"/>
        <v>0</v>
      </c>
      <c r="CE133" s="1527">
        <f t="shared" ca="1" si="40"/>
        <v>0</v>
      </c>
      <c r="CF133" s="1527">
        <f t="shared" ca="1" si="40"/>
        <v>0</v>
      </c>
      <c r="CG133" s="1527">
        <f t="shared" ca="1" si="40"/>
        <v>0</v>
      </c>
      <c r="CH133" s="1527">
        <f t="shared" ca="1" si="40"/>
        <v>0</v>
      </c>
      <c r="CI133" s="1567">
        <f t="shared" ca="1" si="40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2"/>
        <v/>
      </c>
      <c r="B134" s="985" t="str">
        <f t="shared" ca="1" si="33"/>
        <v xml:space="preserve"> </v>
      </c>
      <c r="C134" s="1579">
        <f t="shared" ca="1" si="34"/>
        <v>0</v>
      </c>
      <c r="D134" s="1566">
        <f t="shared" ca="1" si="35"/>
        <v>0</v>
      </c>
      <c r="E134" s="1527">
        <f t="shared" ca="1" si="35"/>
        <v>0</v>
      </c>
      <c r="F134" s="1527">
        <f t="shared" ca="1" si="35"/>
        <v>0</v>
      </c>
      <c r="G134" s="1527">
        <f t="shared" ca="1" si="35"/>
        <v>0</v>
      </c>
      <c r="H134" s="1527">
        <f t="shared" ca="1" si="35"/>
        <v>0</v>
      </c>
      <c r="I134" s="1527">
        <f t="shared" ca="1" si="35"/>
        <v>0</v>
      </c>
      <c r="J134" s="1527">
        <f t="shared" ca="1" si="35"/>
        <v>0</v>
      </c>
      <c r="K134" s="1531">
        <f t="shared" ca="1" si="35"/>
        <v>0</v>
      </c>
      <c r="L134" s="1531">
        <f t="shared" ca="1" si="35"/>
        <v>0</v>
      </c>
      <c r="M134" s="1531">
        <f t="shared" ca="1" si="35"/>
        <v>0</v>
      </c>
      <c r="N134" s="1531">
        <f t="shared" ca="1" si="35"/>
        <v>0</v>
      </c>
      <c r="O134" s="1531">
        <f t="shared" ca="1" si="35"/>
        <v>0</v>
      </c>
      <c r="P134" s="1531">
        <f t="shared" ca="1" si="35"/>
        <v>0</v>
      </c>
      <c r="Q134" s="1531">
        <f t="shared" ca="1" si="35"/>
        <v>0</v>
      </c>
      <c r="R134" s="1531">
        <f t="shared" ca="1" si="35"/>
        <v>0</v>
      </c>
      <c r="S134" s="1531">
        <f t="shared" ca="1" si="35"/>
        <v>0</v>
      </c>
      <c r="T134" s="1531">
        <f t="shared" ca="1" si="36"/>
        <v>0</v>
      </c>
      <c r="U134" s="1531">
        <f t="shared" ca="1" si="36"/>
        <v>0</v>
      </c>
      <c r="V134" s="1531">
        <f t="shared" ca="1" si="36"/>
        <v>0</v>
      </c>
      <c r="W134" s="1531">
        <f t="shared" ca="1" si="36"/>
        <v>0</v>
      </c>
      <c r="X134" s="1531">
        <f t="shared" ca="1" si="36"/>
        <v>0</v>
      </c>
      <c r="Y134" s="1531">
        <f t="shared" ca="1" si="36"/>
        <v>0</v>
      </c>
      <c r="Z134" s="1565"/>
      <c r="AA134" s="1526">
        <f t="shared" ca="1" si="37"/>
        <v>0</v>
      </c>
      <c r="AB134" s="1527">
        <f t="shared" ca="1" si="37"/>
        <v>0</v>
      </c>
      <c r="AC134" s="1527">
        <f t="shared" ca="1" si="37"/>
        <v>0</v>
      </c>
      <c r="AD134" s="1527">
        <f t="shared" ca="1" si="37"/>
        <v>0</v>
      </c>
      <c r="AE134" s="1527">
        <f t="shared" ca="1" si="37"/>
        <v>0</v>
      </c>
      <c r="AF134" s="1527">
        <f t="shared" ca="1" si="37"/>
        <v>0</v>
      </c>
      <c r="AG134" s="1527">
        <f t="shared" ca="1" si="37"/>
        <v>0</v>
      </c>
      <c r="AH134" s="1527">
        <f t="shared" ca="1" si="37"/>
        <v>0</v>
      </c>
      <c r="AI134" s="1527">
        <f t="shared" ca="1" si="37"/>
        <v>0</v>
      </c>
      <c r="AJ134" s="1527">
        <f t="shared" ca="1" si="37"/>
        <v>0</v>
      </c>
      <c r="AK134" s="1527">
        <f t="shared" ca="1" si="37"/>
        <v>0</v>
      </c>
      <c r="AL134" s="1527">
        <f t="shared" ca="1" si="37"/>
        <v>0</v>
      </c>
      <c r="AM134" s="1527">
        <f t="shared" ca="1" si="37"/>
        <v>0</v>
      </c>
      <c r="AN134" s="1486"/>
      <c r="AO134" s="1566">
        <f t="shared" ref="AO134:CI137" ca="1" si="41">IF(ISNUMBER($B134),$B134*AO52,0)</f>
        <v>0</v>
      </c>
      <c r="AP134" s="1531">
        <f t="shared" ca="1" si="39"/>
        <v>0</v>
      </c>
      <c r="AQ134" s="1527">
        <f t="shared" ca="1" si="41"/>
        <v>0</v>
      </c>
      <c r="AR134" s="1527">
        <f t="shared" ca="1" si="41"/>
        <v>0</v>
      </c>
      <c r="AS134" s="1527">
        <f t="shared" ca="1" si="41"/>
        <v>0</v>
      </c>
      <c r="AT134" s="1527">
        <f t="shared" ca="1" si="41"/>
        <v>0</v>
      </c>
      <c r="AU134" s="1527">
        <f t="shared" ca="1" si="41"/>
        <v>0</v>
      </c>
      <c r="AV134" s="1527">
        <f t="shared" ca="1" si="41"/>
        <v>0</v>
      </c>
      <c r="AW134" s="1527">
        <f t="shared" ca="1" si="41"/>
        <v>0</v>
      </c>
      <c r="AX134" s="1527">
        <f t="shared" ca="1" si="41"/>
        <v>0</v>
      </c>
      <c r="AY134" s="1527">
        <f t="shared" ca="1" si="41"/>
        <v>0</v>
      </c>
      <c r="AZ134" s="1527">
        <f t="shared" ca="1" si="41"/>
        <v>0</v>
      </c>
      <c r="BA134" s="1527">
        <f t="shared" ca="1" si="41"/>
        <v>0</v>
      </c>
      <c r="BB134" s="1527">
        <f t="shared" ca="1" si="41"/>
        <v>0</v>
      </c>
      <c r="BC134" s="1527">
        <f t="shared" ca="1" si="41"/>
        <v>0</v>
      </c>
      <c r="BD134" s="1527">
        <f t="shared" ca="1" si="41"/>
        <v>0</v>
      </c>
      <c r="BE134" s="1527">
        <f t="shared" ca="1" si="41"/>
        <v>0</v>
      </c>
      <c r="BF134" s="1527">
        <f t="shared" ca="1" si="41"/>
        <v>0</v>
      </c>
      <c r="BG134" s="1527">
        <f t="shared" ca="1" si="41"/>
        <v>0</v>
      </c>
      <c r="BH134" s="1527">
        <f t="shared" ca="1" si="41"/>
        <v>0</v>
      </c>
      <c r="BI134" s="1527">
        <f t="shared" ca="1" si="41"/>
        <v>0</v>
      </c>
      <c r="BJ134" s="1527">
        <f t="shared" ca="1" si="41"/>
        <v>0</v>
      </c>
      <c r="BK134" s="1527">
        <f t="shared" ca="1" si="41"/>
        <v>0</v>
      </c>
      <c r="BL134" s="1527">
        <f t="shared" ca="1" si="41"/>
        <v>0</v>
      </c>
      <c r="BM134" s="1527">
        <f t="shared" ca="1" si="41"/>
        <v>0</v>
      </c>
      <c r="BN134" s="1527">
        <f t="shared" ca="1" si="41"/>
        <v>0</v>
      </c>
      <c r="BO134" s="1527">
        <f t="shared" ca="1" si="41"/>
        <v>0</v>
      </c>
      <c r="BP134" s="1527">
        <f t="shared" ca="1" si="41"/>
        <v>0</v>
      </c>
      <c r="BQ134" s="1527">
        <f t="shared" ca="1" si="41"/>
        <v>0</v>
      </c>
      <c r="BR134" s="1527">
        <f t="shared" ca="1" si="41"/>
        <v>0</v>
      </c>
      <c r="BS134" s="1527">
        <f t="shared" ca="1" si="41"/>
        <v>0</v>
      </c>
      <c r="BT134" s="1527">
        <f t="shared" ca="1" si="41"/>
        <v>0</v>
      </c>
      <c r="BU134" s="1527">
        <f t="shared" ca="1" si="41"/>
        <v>0</v>
      </c>
      <c r="BV134" s="1527">
        <f t="shared" ca="1" si="41"/>
        <v>0</v>
      </c>
      <c r="BW134" s="1527">
        <f t="shared" ca="1" si="41"/>
        <v>0</v>
      </c>
      <c r="BX134" s="1527">
        <f t="shared" ca="1" si="41"/>
        <v>0</v>
      </c>
      <c r="BY134" s="1527">
        <f t="shared" ca="1" si="41"/>
        <v>0</v>
      </c>
      <c r="BZ134" s="1527">
        <f t="shared" ca="1" si="41"/>
        <v>0</v>
      </c>
      <c r="CA134" s="1527">
        <f t="shared" ca="1" si="41"/>
        <v>0</v>
      </c>
      <c r="CB134" s="1527">
        <f t="shared" ca="1" si="41"/>
        <v>0</v>
      </c>
      <c r="CC134" s="1527">
        <f t="shared" ca="1" si="41"/>
        <v>0</v>
      </c>
      <c r="CD134" s="1527">
        <f t="shared" ca="1" si="41"/>
        <v>0</v>
      </c>
      <c r="CE134" s="1527">
        <f t="shared" ca="1" si="41"/>
        <v>0</v>
      </c>
      <c r="CF134" s="1527">
        <f t="shared" ca="1" si="41"/>
        <v>0</v>
      </c>
      <c r="CG134" s="1527">
        <f t="shared" ca="1" si="41"/>
        <v>0</v>
      </c>
      <c r="CH134" s="1527">
        <f t="shared" ca="1" si="41"/>
        <v>0</v>
      </c>
      <c r="CI134" s="1567">
        <f t="shared" ca="1" si="41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2"/>
        <v/>
      </c>
      <c r="B135" s="985" t="str">
        <f t="shared" ca="1" si="33"/>
        <v xml:space="preserve"> </v>
      </c>
      <c r="C135" s="1579">
        <f t="shared" ca="1" si="34"/>
        <v>0</v>
      </c>
      <c r="D135" s="1566">
        <f t="shared" ca="1" si="35"/>
        <v>0</v>
      </c>
      <c r="E135" s="1527">
        <f t="shared" ca="1" si="35"/>
        <v>0</v>
      </c>
      <c r="F135" s="1527">
        <f t="shared" ca="1" si="35"/>
        <v>0</v>
      </c>
      <c r="G135" s="1527">
        <f t="shared" ca="1" si="35"/>
        <v>0</v>
      </c>
      <c r="H135" s="1527">
        <f t="shared" ca="1" si="35"/>
        <v>0</v>
      </c>
      <c r="I135" s="1527">
        <f t="shared" ca="1" si="35"/>
        <v>0</v>
      </c>
      <c r="J135" s="1527">
        <f t="shared" ca="1" si="35"/>
        <v>0</v>
      </c>
      <c r="K135" s="1531">
        <f t="shared" ca="1" si="35"/>
        <v>0</v>
      </c>
      <c r="L135" s="1531">
        <f t="shared" ca="1" si="35"/>
        <v>0</v>
      </c>
      <c r="M135" s="1531">
        <f t="shared" ca="1" si="35"/>
        <v>0</v>
      </c>
      <c r="N135" s="1531">
        <f t="shared" ca="1" si="35"/>
        <v>0</v>
      </c>
      <c r="O135" s="1531">
        <f t="shared" ca="1" si="35"/>
        <v>0</v>
      </c>
      <c r="P135" s="1531">
        <f t="shared" ca="1" si="35"/>
        <v>0</v>
      </c>
      <c r="Q135" s="1531">
        <f t="shared" ca="1" si="35"/>
        <v>0</v>
      </c>
      <c r="R135" s="1531">
        <f t="shared" ca="1" si="35"/>
        <v>0</v>
      </c>
      <c r="S135" s="1531">
        <f t="shared" ca="1" si="35"/>
        <v>0</v>
      </c>
      <c r="T135" s="1531">
        <f t="shared" ca="1" si="36"/>
        <v>0</v>
      </c>
      <c r="U135" s="1531">
        <f t="shared" ca="1" si="36"/>
        <v>0</v>
      </c>
      <c r="V135" s="1531">
        <f t="shared" ca="1" si="36"/>
        <v>0</v>
      </c>
      <c r="W135" s="1531">
        <f t="shared" ca="1" si="36"/>
        <v>0</v>
      </c>
      <c r="X135" s="1531">
        <f t="shared" ca="1" si="36"/>
        <v>0</v>
      </c>
      <c r="Y135" s="1531">
        <f t="shared" ca="1" si="36"/>
        <v>0</v>
      </c>
      <c r="Z135" s="1565"/>
      <c r="AA135" s="1526">
        <f t="shared" ca="1" si="37"/>
        <v>0</v>
      </c>
      <c r="AB135" s="1527">
        <f t="shared" ca="1" si="37"/>
        <v>0</v>
      </c>
      <c r="AC135" s="1527">
        <f t="shared" ca="1" si="37"/>
        <v>0</v>
      </c>
      <c r="AD135" s="1527">
        <f t="shared" ca="1" si="37"/>
        <v>0</v>
      </c>
      <c r="AE135" s="1527">
        <f t="shared" ca="1" si="37"/>
        <v>0</v>
      </c>
      <c r="AF135" s="1527">
        <f t="shared" ca="1" si="37"/>
        <v>0</v>
      </c>
      <c r="AG135" s="1527">
        <f t="shared" ca="1" si="37"/>
        <v>0</v>
      </c>
      <c r="AH135" s="1527">
        <f t="shared" ca="1" si="37"/>
        <v>0</v>
      </c>
      <c r="AI135" s="1527">
        <f t="shared" ca="1" si="37"/>
        <v>0</v>
      </c>
      <c r="AJ135" s="1527">
        <f t="shared" ca="1" si="37"/>
        <v>0</v>
      </c>
      <c r="AK135" s="1527">
        <f t="shared" ca="1" si="37"/>
        <v>0</v>
      </c>
      <c r="AL135" s="1527">
        <f t="shared" ca="1" si="37"/>
        <v>0</v>
      </c>
      <c r="AM135" s="1527">
        <f t="shared" ca="1" si="37"/>
        <v>0</v>
      </c>
      <c r="AN135" s="1486"/>
      <c r="AO135" s="1566">
        <f t="shared" ca="1" si="41"/>
        <v>0</v>
      </c>
      <c r="AP135" s="1531">
        <f t="shared" ca="1" si="39"/>
        <v>0</v>
      </c>
      <c r="AQ135" s="1527">
        <f t="shared" ca="1" si="41"/>
        <v>0</v>
      </c>
      <c r="AR135" s="1527">
        <f t="shared" ca="1" si="41"/>
        <v>0</v>
      </c>
      <c r="AS135" s="1527">
        <f t="shared" ca="1" si="41"/>
        <v>0</v>
      </c>
      <c r="AT135" s="1527">
        <f t="shared" ca="1" si="41"/>
        <v>0</v>
      </c>
      <c r="AU135" s="1527">
        <f t="shared" ca="1" si="41"/>
        <v>0</v>
      </c>
      <c r="AV135" s="1527">
        <f t="shared" ca="1" si="41"/>
        <v>0</v>
      </c>
      <c r="AW135" s="1527">
        <f t="shared" ca="1" si="41"/>
        <v>0</v>
      </c>
      <c r="AX135" s="1527">
        <f t="shared" ca="1" si="41"/>
        <v>0</v>
      </c>
      <c r="AY135" s="1527">
        <f t="shared" ca="1" si="41"/>
        <v>0</v>
      </c>
      <c r="AZ135" s="1527">
        <f t="shared" ca="1" si="41"/>
        <v>0</v>
      </c>
      <c r="BA135" s="1527">
        <f t="shared" ca="1" si="41"/>
        <v>0</v>
      </c>
      <c r="BB135" s="1527">
        <f t="shared" ca="1" si="41"/>
        <v>0</v>
      </c>
      <c r="BC135" s="1527">
        <f t="shared" ca="1" si="41"/>
        <v>0</v>
      </c>
      <c r="BD135" s="1527">
        <f t="shared" ca="1" si="41"/>
        <v>0</v>
      </c>
      <c r="BE135" s="1527">
        <f t="shared" ca="1" si="41"/>
        <v>0</v>
      </c>
      <c r="BF135" s="1527">
        <f t="shared" ca="1" si="41"/>
        <v>0</v>
      </c>
      <c r="BG135" s="1527">
        <f t="shared" ca="1" si="41"/>
        <v>0</v>
      </c>
      <c r="BH135" s="1527">
        <f t="shared" ca="1" si="41"/>
        <v>0</v>
      </c>
      <c r="BI135" s="1527">
        <f t="shared" ca="1" si="41"/>
        <v>0</v>
      </c>
      <c r="BJ135" s="1527">
        <f t="shared" ca="1" si="41"/>
        <v>0</v>
      </c>
      <c r="BK135" s="1527">
        <f t="shared" ca="1" si="41"/>
        <v>0</v>
      </c>
      <c r="BL135" s="1527">
        <f t="shared" ca="1" si="41"/>
        <v>0</v>
      </c>
      <c r="BM135" s="1527">
        <f t="shared" ca="1" si="41"/>
        <v>0</v>
      </c>
      <c r="BN135" s="1527">
        <f t="shared" ca="1" si="41"/>
        <v>0</v>
      </c>
      <c r="BO135" s="1527">
        <f t="shared" ca="1" si="41"/>
        <v>0</v>
      </c>
      <c r="BP135" s="1527">
        <f t="shared" ca="1" si="41"/>
        <v>0</v>
      </c>
      <c r="BQ135" s="1527">
        <f t="shared" ca="1" si="41"/>
        <v>0</v>
      </c>
      <c r="BR135" s="1527">
        <f t="shared" ca="1" si="41"/>
        <v>0</v>
      </c>
      <c r="BS135" s="1527">
        <f t="shared" ca="1" si="41"/>
        <v>0</v>
      </c>
      <c r="BT135" s="1527">
        <f t="shared" ca="1" si="41"/>
        <v>0</v>
      </c>
      <c r="BU135" s="1527">
        <f t="shared" ca="1" si="41"/>
        <v>0</v>
      </c>
      <c r="BV135" s="1527">
        <f t="shared" ca="1" si="41"/>
        <v>0</v>
      </c>
      <c r="BW135" s="1527">
        <f t="shared" ca="1" si="41"/>
        <v>0</v>
      </c>
      <c r="BX135" s="1527">
        <f t="shared" ca="1" si="41"/>
        <v>0</v>
      </c>
      <c r="BY135" s="1527">
        <f t="shared" ca="1" si="41"/>
        <v>0</v>
      </c>
      <c r="BZ135" s="1527">
        <f t="shared" ca="1" si="41"/>
        <v>0</v>
      </c>
      <c r="CA135" s="1527">
        <f t="shared" ca="1" si="41"/>
        <v>0</v>
      </c>
      <c r="CB135" s="1527">
        <f t="shared" ca="1" si="41"/>
        <v>0</v>
      </c>
      <c r="CC135" s="1527">
        <f t="shared" ca="1" si="41"/>
        <v>0</v>
      </c>
      <c r="CD135" s="1527">
        <f t="shared" ca="1" si="41"/>
        <v>0</v>
      </c>
      <c r="CE135" s="1527">
        <f t="shared" ca="1" si="41"/>
        <v>0</v>
      </c>
      <c r="CF135" s="1527">
        <f t="shared" ca="1" si="41"/>
        <v>0</v>
      </c>
      <c r="CG135" s="1527">
        <f t="shared" ca="1" si="41"/>
        <v>0</v>
      </c>
      <c r="CH135" s="1527">
        <f t="shared" ca="1" si="41"/>
        <v>0</v>
      </c>
      <c r="CI135" s="1567">
        <f t="shared" ca="1" si="41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2"/>
        <v/>
      </c>
      <c r="B136" s="985" t="str">
        <f t="shared" ca="1" si="33"/>
        <v xml:space="preserve"> </v>
      </c>
      <c r="C136" s="1579">
        <f t="shared" ca="1" si="34"/>
        <v>0</v>
      </c>
      <c r="D136" s="1566">
        <f t="shared" ca="1" si="35"/>
        <v>0</v>
      </c>
      <c r="E136" s="1527">
        <f t="shared" ca="1" si="35"/>
        <v>0</v>
      </c>
      <c r="F136" s="1527">
        <f t="shared" ca="1" si="35"/>
        <v>0</v>
      </c>
      <c r="G136" s="1527">
        <f t="shared" ca="1" si="35"/>
        <v>0</v>
      </c>
      <c r="H136" s="1527">
        <f t="shared" ca="1" si="35"/>
        <v>0</v>
      </c>
      <c r="I136" s="1527">
        <f t="shared" ca="1" si="35"/>
        <v>0</v>
      </c>
      <c r="J136" s="1527">
        <f t="shared" ca="1" si="35"/>
        <v>0</v>
      </c>
      <c r="K136" s="1531">
        <f t="shared" ca="1" si="35"/>
        <v>0</v>
      </c>
      <c r="L136" s="1531">
        <f t="shared" ca="1" si="35"/>
        <v>0</v>
      </c>
      <c r="M136" s="1531">
        <f t="shared" ca="1" si="35"/>
        <v>0</v>
      </c>
      <c r="N136" s="1531">
        <f t="shared" ca="1" si="35"/>
        <v>0</v>
      </c>
      <c r="O136" s="1531">
        <f t="shared" ca="1" si="35"/>
        <v>0</v>
      </c>
      <c r="P136" s="1531">
        <f t="shared" ca="1" si="35"/>
        <v>0</v>
      </c>
      <c r="Q136" s="1531">
        <f t="shared" ca="1" si="35"/>
        <v>0</v>
      </c>
      <c r="R136" s="1531">
        <f t="shared" ca="1" si="35"/>
        <v>0</v>
      </c>
      <c r="S136" s="1531">
        <f t="shared" ca="1" si="35"/>
        <v>0</v>
      </c>
      <c r="T136" s="1531">
        <f t="shared" ca="1" si="36"/>
        <v>0</v>
      </c>
      <c r="U136" s="1531">
        <f t="shared" ca="1" si="36"/>
        <v>0</v>
      </c>
      <c r="V136" s="1531">
        <f t="shared" ca="1" si="36"/>
        <v>0</v>
      </c>
      <c r="W136" s="1531">
        <f t="shared" ca="1" si="36"/>
        <v>0</v>
      </c>
      <c r="X136" s="1531">
        <f t="shared" ca="1" si="36"/>
        <v>0</v>
      </c>
      <c r="Y136" s="1531">
        <f t="shared" ca="1" si="36"/>
        <v>0</v>
      </c>
      <c r="Z136" s="1565"/>
      <c r="AA136" s="1526">
        <f t="shared" ca="1" si="37"/>
        <v>0</v>
      </c>
      <c r="AB136" s="1527">
        <f t="shared" ca="1" si="37"/>
        <v>0</v>
      </c>
      <c r="AC136" s="1527">
        <f t="shared" ca="1" si="37"/>
        <v>0</v>
      </c>
      <c r="AD136" s="1527">
        <f t="shared" ca="1" si="37"/>
        <v>0</v>
      </c>
      <c r="AE136" s="1527">
        <f t="shared" ca="1" si="37"/>
        <v>0</v>
      </c>
      <c r="AF136" s="1527">
        <f t="shared" ca="1" si="37"/>
        <v>0</v>
      </c>
      <c r="AG136" s="1527">
        <f t="shared" ca="1" si="37"/>
        <v>0</v>
      </c>
      <c r="AH136" s="1527">
        <f t="shared" ca="1" si="37"/>
        <v>0</v>
      </c>
      <c r="AI136" s="1527">
        <f t="shared" ca="1" si="37"/>
        <v>0</v>
      </c>
      <c r="AJ136" s="1527">
        <f t="shared" ca="1" si="37"/>
        <v>0</v>
      </c>
      <c r="AK136" s="1527">
        <f t="shared" ca="1" si="37"/>
        <v>0</v>
      </c>
      <c r="AL136" s="1527">
        <f t="shared" ca="1" si="37"/>
        <v>0</v>
      </c>
      <c r="AM136" s="1527">
        <f t="shared" ca="1" si="37"/>
        <v>0</v>
      </c>
      <c r="AN136" s="1486"/>
      <c r="AO136" s="1566">
        <f t="shared" ca="1" si="41"/>
        <v>0</v>
      </c>
      <c r="AP136" s="1531">
        <f t="shared" ca="1" si="39"/>
        <v>0</v>
      </c>
      <c r="AQ136" s="1527">
        <f t="shared" ca="1" si="41"/>
        <v>0</v>
      </c>
      <c r="AR136" s="1527">
        <f t="shared" ca="1" si="41"/>
        <v>0</v>
      </c>
      <c r="AS136" s="1527">
        <f t="shared" ca="1" si="41"/>
        <v>0</v>
      </c>
      <c r="AT136" s="1527">
        <f t="shared" ca="1" si="41"/>
        <v>0</v>
      </c>
      <c r="AU136" s="1527">
        <f t="shared" ca="1" si="41"/>
        <v>0</v>
      </c>
      <c r="AV136" s="1527">
        <f t="shared" ca="1" si="41"/>
        <v>0</v>
      </c>
      <c r="AW136" s="1527">
        <f t="shared" ca="1" si="41"/>
        <v>0</v>
      </c>
      <c r="AX136" s="1527">
        <f t="shared" ca="1" si="41"/>
        <v>0</v>
      </c>
      <c r="AY136" s="1527">
        <f t="shared" ca="1" si="41"/>
        <v>0</v>
      </c>
      <c r="AZ136" s="1527">
        <f t="shared" ca="1" si="41"/>
        <v>0</v>
      </c>
      <c r="BA136" s="1527">
        <f t="shared" ca="1" si="41"/>
        <v>0</v>
      </c>
      <c r="BB136" s="1527">
        <f t="shared" ca="1" si="41"/>
        <v>0</v>
      </c>
      <c r="BC136" s="1527">
        <f t="shared" ca="1" si="41"/>
        <v>0</v>
      </c>
      <c r="BD136" s="1527">
        <f t="shared" ca="1" si="41"/>
        <v>0</v>
      </c>
      <c r="BE136" s="1527">
        <f t="shared" ca="1" si="41"/>
        <v>0</v>
      </c>
      <c r="BF136" s="1527">
        <f t="shared" ca="1" si="41"/>
        <v>0</v>
      </c>
      <c r="BG136" s="1527">
        <f t="shared" ca="1" si="41"/>
        <v>0</v>
      </c>
      <c r="BH136" s="1527">
        <f t="shared" ca="1" si="41"/>
        <v>0</v>
      </c>
      <c r="BI136" s="1527">
        <f t="shared" ca="1" si="41"/>
        <v>0</v>
      </c>
      <c r="BJ136" s="1527">
        <f t="shared" ca="1" si="41"/>
        <v>0</v>
      </c>
      <c r="BK136" s="1527">
        <f t="shared" ca="1" si="41"/>
        <v>0</v>
      </c>
      <c r="BL136" s="1527">
        <f t="shared" ca="1" si="41"/>
        <v>0</v>
      </c>
      <c r="BM136" s="1527">
        <f t="shared" ca="1" si="41"/>
        <v>0</v>
      </c>
      <c r="BN136" s="1527">
        <f t="shared" ca="1" si="41"/>
        <v>0</v>
      </c>
      <c r="BO136" s="1527">
        <f t="shared" ca="1" si="41"/>
        <v>0</v>
      </c>
      <c r="BP136" s="1527">
        <f t="shared" ca="1" si="41"/>
        <v>0</v>
      </c>
      <c r="BQ136" s="1527">
        <f t="shared" ca="1" si="41"/>
        <v>0</v>
      </c>
      <c r="BR136" s="1527">
        <f t="shared" ca="1" si="41"/>
        <v>0</v>
      </c>
      <c r="BS136" s="1527">
        <f t="shared" ca="1" si="41"/>
        <v>0</v>
      </c>
      <c r="BT136" s="1527">
        <f t="shared" ca="1" si="41"/>
        <v>0</v>
      </c>
      <c r="BU136" s="1527">
        <f t="shared" ca="1" si="41"/>
        <v>0</v>
      </c>
      <c r="BV136" s="1527">
        <f t="shared" ca="1" si="41"/>
        <v>0</v>
      </c>
      <c r="BW136" s="1527">
        <f t="shared" ca="1" si="41"/>
        <v>0</v>
      </c>
      <c r="BX136" s="1527">
        <f t="shared" ca="1" si="41"/>
        <v>0</v>
      </c>
      <c r="BY136" s="1527">
        <f t="shared" ca="1" si="41"/>
        <v>0</v>
      </c>
      <c r="BZ136" s="1527">
        <f t="shared" ca="1" si="41"/>
        <v>0</v>
      </c>
      <c r="CA136" s="1527">
        <f t="shared" ca="1" si="41"/>
        <v>0</v>
      </c>
      <c r="CB136" s="1527">
        <f t="shared" ca="1" si="41"/>
        <v>0</v>
      </c>
      <c r="CC136" s="1527">
        <f t="shared" ca="1" si="41"/>
        <v>0</v>
      </c>
      <c r="CD136" s="1527">
        <f t="shared" ca="1" si="41"/>
        <v>0</v>
      </c>
      <c r="CE136" s="1527">
        <f t="shared" ca="1" si="41"/>
        <v>0</v>
      </c>
      <c r="CF136" s="1527">
        <f t="shared" ca="1" si="41"/>
        <v>0</v>
      </c>
      <c r="CG136" s="1527">
        <f t="shared" ca="1" si="41"/>
        <v>0</v>
      </c>
      <c r="CH136" s="1527">
        <f t="shared" ca="1" si="41"/>
        <v>0</v>
      </c>
      <c r="CI136" s="1567">
        <f t="shared" ca="1" si="41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2"/>
        <v/>
      </c>
      <c r="B137" s="987" t="str">
        <f t="shared" ca="1" si="33"/>
        <v xml:space="preserve"> </v>
      </c>
      <c r="C137" s="1580">
        <f t="shared" ca="1" si="34"/>
        <v>0</v>
      </c>
      <c r="D137" s="1562">
        <f t="shared" ca="1" si="35"/>
        <v>0</v>
      </c>
      <c r="E137" s="1522">
        <f t="shared" ca="1" si="35"/>
        <v>0</v>
      </c>
      <c r="F137" s="1522">
        <f t="shared" ca="1" si="35"/>
        <v>0</v>
      </c>
      <c r="G137" s="1522">
        <f t="shared" ca="1" si="35"/>
        <v>0</v>
      </c>
      <c r="H137" s="1522">
        <f t="shared" ca="1" si="35"/>
        <v>0</v>
      </c>
      <c r="I137" s="1522">
        <f t="shared" ca="1" si="35"/>
        <v>0</v>
      </c>
      <c r="J137" s="1522">
        <f t="shared" ca="1" si="35"/>
        <v>0</v>
      </c>
      <c r="K137" s="1568">
        <f t="shared" ca="1" si="35"/>
        <v>0</v>
      </c>
      <c r="L137" s="1568">
        <f t="shared" ca="1" si="35"/>
        <v>0</v>
      </c>
      <c r="M137" s="1568">
        <f t="shared" ca="1" si="35"/>
        <v>0</v>
      </c>
      <c r="N137" s="1568">
        <f t="shared" ca="1" si="35"/>
        <v>0</v>
      </c>
      <c r="O137" s="1568">
        <f t="shared" ca="1" si="35"/>
        <v>0</v>
      </c>
      <c r="P137" s="1568">
        <f t="shared" ca="1" si="35"/>
        <v>0</v>
      </c>
      <c r="Q137" s="1568">
        <f t="shared" ca="1" si="35"/>
        <v>0</v>
      </c>
      <c r="R137" s="1568">
        <f t="shared" ca="1" si="35"/>
        <v>0</v>
      </c>
      <c r="S137" s="1568">
        <f t="shared" ca="1" si="35"/>
        <v>0</v>
      </c>
      <c r="T137" s="1568">
        <f t="shared" ca="1" si="36"/>
        <v>0</v>
      </c>
      <c r="U137" s="1568">
        <f t="shared" ca="1" si="36"/>
        <v>0</v>
      </c>
      <c r="V137" s="1568">
        <f t="shared" ca="1" si="36"/>
        <v>0</v>
      </c>
      <c r="W137" s="1568">
        <f t="shared" ca="1" si="36"/>
        <v>0</v>
      </c>
      <c r="X137" s="1568">
        <f t="shared" ca="1" si="36"/>
        <v>0</v>
      </c>
      <c r="Y137" s="1568">
        <f t="shared" ca="1" si="36"/>
        <v>0</v>
      </c>
      <c r="Z137" s="1565"/>
      <c r="AA137" s="1962">
        <f t="shared" ca="1" si="37"/>
        <v>0</v>
      </c>
      <c r="AB137" s="1522">
        <f t="shared" ca="1" si="37"/>
        <v>0</v>
      </c>
      <c r="AC137" s="1522">
        <f t="shared" ca="1" si="37"/>
        <v>0</v>
      </c>
      <c r="AD137" s="1522">
        <f t="shared" ca="1" si="37"/>
        <v>0</v>
      </c>
      <c r="AE137" s="1522">
        <f t="shared" ca="1" si="37"/>
        <v>0</v>
      </c>
      <c r="AF137" s="1522">
        <f t="shared" ca="1" si="37"/>
        <v>0</v>
      </c>
      <c r="AG137" s="1522">
        <f t="shared" ca="1" si="37"/>
        <v>0</v>
      </c>
      <c r="AH137" s="1522">
        <f t="shared" ca="1" si="37"/>
        <v>0</v>
      </c>
      <c r="AI137" s="1522">
        <f t="shared" ca="1" si="37"/>
        <v>0</v>
      </c>
      <c r="AJ137" s="1522">
        <f t="shared" ca="1" si="37"/>
        <v>0</v>
      </c>
      <c r="AK137" s="1522">
        <f t="shared" ca="1" si="37"/>
        <v>0</v>
      </c>
      <c r="AL137" s="1522">
        <f t="shared" ca="1" si="37"/>
        <v>0</v>
      </c>
      <c r="AM137" s="1522">
        <f t="shared" ca="1" si="37"/>
        <v>0</v>
      </c>
      <c r="AN137" s="1486"/>
      <c r="AO137" s="1562">
        <f t="shared" ca="1" si="41"/>
        <v>0</v>
      </c>
      <c r="AP137" s="1568">
        <f t="shared" ca="1" si="39"/>
        <v>0</v>
      </c>
      <c r="AQ137" s="1522">
        <f t="shared" ca="1" si="41"/>
        <v>0</v>
      </c>
      <c r="AR137" s="1522">
        <f t="shared" ca="1" si="41"/>
        <v>0</v>
      </c>
      <c r="AS137" s="1522">
        <f t="shared" ca="1" si="41"/>
        <v>0</v>
      </c>
      <c r="AT137" s="1522">
        <f t="shared" ca="1" si="41"/>
        <v>0</v>
      </c>
      <c r="AU137" s="1522">
        <f t="shared" ca="1" si="41"/>
        <v>0</v>
      </c>
      <c r="AV137" s="1522">
        <f t="shared" ca="1" si="41"/>
        <v>0</v>
      </c>
      <c r="AW137" s="1522">
        <f t="shared" ca="1" si="41"/>
        <v>0</v>
      </c>
      <c r="AX137" s="1522">
        <f t="shared" ca="1" si="41"/>
        <v>0</v>
      </c>
      <c r="AY137" s="1522">
        <f t="shared" ca="1" si="41"/>
        <v>0</v>
      </c>
      <c r="AZ137" s="1522">
        <f t="shared" ca="1" si="41"/>
        <v>0</v>
      </c>
      <c r="BA137" s="1522">
        <f t="shared" ca="1" si="41"/>
        <v>0</v>
      </c>
      <c r="BB137" s="1522">
        <f t="shared" ca="1" si="41"/>
        <v>0</v>
      </c>
      <c r="BC137" s="1522">
        <f t="shared" ca="1" si="41"/>
        <v>0</v>
      </c>
      <c r="BD137" s="1522">
        <f t="shared" ca="1" si="41"/>
        <v>0</v>
      </c>
      <c r="BE137" s="1522">
        <f t="shared" ca="1" si="41"/>
        <v>0</v>
      </c>
      <c r="BF137" s="1522">
        <f t="shared" ca="1" si="41"/>
        <v>0</v>
      </c>
      <c r="BG137" s="1522">
        <f t="shared" ca="1" si="41"/>
        <v>0</v>
      </c>
      <c r="BH137" s="1522">
        <f t="shared" ca="1" si="41"/>
        <v>0</v>
      </c>
      <c r="BI137" s="1522">
        <f t="shared" ca="1" si="41"/>
        <v>0</v>
      </c>
      <c r="BJ137" s="1522">
        <f t="shared" ca="1" si="41"/>
        <v>0</v>
      </c>
      <c r="BK137" s="1522">
        <f t="shared" ca="1" si="41"/>
        <v>0</v>
      </c>
      <c r="BL137" s="1522">
        <f t="shared" ca="1" si="41"/>
        <v>0</v>
      </c>
      <c r="BM137" s="1522">
        <f t="shared" ca="1" si="41"/>
        <v>0</v>
      </c>
      <c r="BN137" s="1522">
        <f t="shared" ca="1" si="41"/>
        <v>0</v>
      </c>
      <c r="BO137" s="1522">
        <f t="shared" ca="1" si="41"/>
        <v>0</v>
      </c>
      <c r="BP137" s="1522">
        <f t="shared" ca="1" si="41"/>
        <v>0</v>
      </c>
      <c r="BQ137" s="1522">
        <f t="shared" ca="1" si="41"/>
        <v>0</v>
      </c>
      <c r="BR137" s="1522">
        <f t="shared" ca="1" si="41"/>
        <v>0</v>
      </c>
      <c r="BS137" s="1522">
        <f t="shared" ca="1" si="41"/>
        <v>0</v>
      </c>
      <c r="BT137" s="1522">
        <f t="shared" ca="1" si="41"/>
        <v>0</v>
      </c>
      <c r="BU137" s="1522">
        <f t="shared" ca="1" si="41"/>
        <v>0</v>
      </c>
      <c r="BV137" s="1522">
        <f t="shared" ca="1" si="41"/>
        <v>0</v>
      </c>
      <c r="BW137" s="1522">
        <f t="shared" ca="1" si="41"/>
        <v>0</v>
      </c>
      <c r="BX137" s="1522">
        <f t="shared" ca="1" si="41"/>
        <v>0</v>
      </c>
      <c r="BY137" s="1522">
        <f t="shared" ca="1" si="41"/>
        <v>0</v>
      </c>
      <c r="BZ137" s="1522">
        <f t="shared" ca="1" si="41"/>
        <v>0</v>
      </c>
      <c r="CA137" s="1522">
        <f t="shared" ca="1" si="41"/>
        <v>0</v>
      </c>
      <c r="CB137" s="1522">
        <f t="shared" ca="1" si="41"/>
        <v>0</v>
      </c>
      <c r="CC137" s="1522">
        <f t="shared" ca="1" si="41"/>
        <v>0</v>
      </c>
      <c r="CD137" s="1522">
        <f t="shared" ca="1" si="41"/>
        <v>0</v>
      </c>
      <c r="CE137" s="1522">
        <f t="shared" ca="1" si="41"/>
        <v>0</v>
      </c>
      <c r="CF137" s="1522">
        <f t="shared" ca="1" si="41"/>
        <v>0</v>
      </c>
      <c r="CG137" s="1522">
        <f t="shared" ca="1" si="41"/>
        <v>0</v>
      </c>
      <c r="CH137" s="1522">
        <f t="shared" ca="1" si="41"/>
        <v>0</v>
      </c>
      <c r="CI137" s="1523">
        <f t="shared" ca="1" si="41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2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3">IF(TRIM(A58)="","",A58)</f>
        <v>Biogas waterzuivering (Nm³)</v>
      </c>
      <c r="B140" s="989">
        <f t="shared" ref="B140:B149" ca="1" si="44">IF(TRIM(A140)=""," ",INDIRECT("c"&amp;TEXT(246+MATCH((A140),$A$247:$A$484,0),0)))</f>
        <v>2.844E-2</v>
      </c>
      <c r="C140" s="1592">
        <f t="shared" ref="C140:C151" ca="1" si="45">SUM(D140:CI140)</f>
        <v>1706.4</v>
      </c>
      <c r="D140" s="1559">
        <f t="shared" ref="D140:S151" ca="1" si="46">IF(ISNUMBER($B140),$B140*D58,0)</f>
        <v>0</v>
      </c>
      <c r="E140" s="1560">
        <f t="shared" ca="1" si="46"/>
        <v>0</v>
      </c>
      <c r="F140" s="1560">
        <f t="shared" ca="1" si="46"/>
        <v>1422</v>
      </c>
      <c r="G140" s="1560">
        <f t="shared" ca="1" si="46"/>
        <v>0</v>
      </c>
      <c r="H140" s="1560">
        <f t="shared" ca="1" si="46"/>
        <v>0</v>
      </c>
      <c r="I140" s="1560">
        <f t="shared" ca="1" si="46"/>
        <v>0</v>
      </c>
      <c r="J140" s="1560">
        <f t="shared" ca="1" si="46"/>
        <v>0</v>
      </c>
      <c r="K140" s="1564">
        <f t="shared" ca="1" si="46"/>
        <v>0</v>
      </c>
      <c r="L140" s="1564">
        <f t="shared" ca="1" si="46"/>
        <v>0</v>
      </c>
      <c r="M140" s="1564">
        <f t="shared" ca="1" si="46"/>
        <v>0</v>
      </c>
      <c r="N140" s="1564">
        <f t="shared" ca="1" si="46"/>
        <v>284.39999999999998</v>
      </c>
      <c r="O140" s="1564">
        <f t="shared" ca="1" si="46"/>
        <v>0</v>
      </c>
      <c r="P140" s="1564">
        <f t="shared" ca="1" si="46"/>
        <v>0</v>
      </c>
      <c r="Q140" s="1564">
        <f t="shared" ca="1" si="46"/>
        <v>0</v>
      </c>
      <c r="R140" s="1564">
        <f t="shared" ca="1" si="46"/>
        <v>0</v>
      </c>
      <c r="S140" s="1564">
        <f t="shared" ca="1" si="46"/>
        <v>0</v>
      </c>
      <c r="T140" s="1564">
        <f t="shared" ref="T140:Y149" ca="1" si="47">IF(ISNUMBER($B140),$B140*T58,0)</f>
        <v>0</v>
      </c>
      <c r="U140" s="1564">
        <f t="shared" ca="1" si="47"/>
        <v>0</v>
      </c>
      <c r="V140" s="1564">
        <f t="shared" ca="1" si="47"/>
        <v>0</v>
      </c>
      <c r="W140" s="1564">
        <f t="shared" ca="1" si="47"/>
        <v>0</v>
      </c>
      <c r="X140" s="1564">
        <f t="shared" ca="1" si="47"/>
        <v>0</v>
      </c>
      <c r="Y140" s="1564">
        <f t="shared" ca="1" si="47"/>
        <v>0</v>
      </c>
      <c r="Z140" s="1565"/>
      <c r="AA140" s="1961">
        <f t="shared" ref="AA140:AM151" ca="1" si="48">IF(ISNUMBER($B140),$B140*AA58,0)</f>
        <v>0</v>
      </c>
      <c r="AB140" s="1560">
        <f t="shared" ca="1" si="48"/>
        <v>0</v>
      </c>
      <c r="AC140" s="1560">
        <f t="shared" ca="1" si="48"/>
        <v>0</v>
      </c>
      <c r="AD140" s="1560">
        <f t="shared" ca="1" si="48"/>
        <v>0</v>
      </c>
      <c r="AE140" s="1560">
        <f t="shared" ca="1" si="48"/>
        <v>0</v>
      </c>
      <c r="AF140" s="1560">
        <f t="shared" ca="1" si="48"/>
        <v>0</v>
      </c>
      <c r="AG140" s="1560">
        <f t="shared" ca="1" si="48"/>
        <v>0</v>
      </c>
      <c r="AH140" s="1560">
        <f t="shared" ca="1" si="48"/>
        <v>0</v>
      </c>
      <c r="AI140" s="1560">
        <f t="shared" ca="1" si="48"/>
        <v>0</v>
      </c>
      <c r="AJ140" s="1560">
        <f t="shared" ca="1" si="48"/>
        <v>0</v>
      </c>
      <c r="AK140" s="1560">
        <f t="shared" ca="1" si="48"/>
        <v>0</v>
      </c>
      <c r="AL140" s="1560">
        <f t="shared" ca="1" si="48"/>
        <v>0</v>
      </c>
      <c r="AM140" s="1560">
        <f t="shared" ca="1" si="48"/>
        <v>0</v>
      </c>
      <c r="AN140" s="1486"/>
      <c r="AO140" s="1559">
        <f t="shared" ref="AO140:CI145" ca="1" si="49">IF(ISNUMBER($B140),$B140*AO58,0)</f>
        <v>0</v>
      </c>
      <c r="AP140" s="1564">
        <f t="shared" ref="AP140:AP151" ca="1" si="50">IF(ISNUMBER($B140),$B140*AP58,0)</f>
        <v>0</v>
      </c>
      <c r="AQ140" s="1560">
        <f t="shared" ca="1" si="49"/>
        <v>0</v>
      </c>
      <c r="AR140" s="1560">
        <f t="shared" ca="1" si="49"/>
        <v>0</v>
      </c>
      <c r="AS140" s="1560">
        <f t="shared" ca="1" si="49"/>
        <v>0</v>
      </c>
      <c r="AT140" s="1560">
        <f t="shared" ca="1" si="49"/>
        <v>0</v>
      </c>
      <c r="AU140" s="1560">
        <f t="shared" ca="1" si="49"/>
        <v>0</v>
      </c>
      <c r="AV140" s="1560">
        <f t="shared" ca="1" si="49"/>
        <v>0</v>
      </c>
      <c r="AW140" s="1560">
        <f t="shared" ca="1" si="49"/>
        <v>0</v>
      </c>
      <c r="AX140" s="1560">
        <f t="shared" ca="1" si="49"/>
        <v>0</v>
      </c>
      <c r="AY140" s="1560">
        <f t="shared" ca="1" si="49"/>
        <v>0</v>
      </c>
      <c r="AZ140" s="1560">
        <f t="shared" ca="1" si="49"/>
        <v>0</v>
      </c>
      <c r="BA140" s="1560">
        <f t="shared" ca="1" si="49"/>
        <v>0</v>
      </c>
      <c r="BB140" s="1560">
        <f t="shared" ca="1" si="49"/>
        <v>0</v>
      </c>
      <c r="BC140" s="1560">
        <f t="shared" ca="1" si="49"/>
        <v>0</v>
      </c>
      <c r="BD140" s="1560">
        <f t="shared" ca="1" si="49"/>
        <v>0</v>
      </c>
      <c r="BE140" s="1560">
        <f t="shared" ca="1" si="49"/>
        <v>0</v>
      </c>
      <c r="BF140" s="1560">
        <f t="shared" ca="1" si="49"/>
        <v>0</v>
      </c>
      <c r="BG140" s="1560">
        <f t="shared" ca="1" si="49"/>
        <v>0</v>
      </c>
      <c r="BH140" s="1560">
        <f t="shared" ca="1" si="49"/>
        <v>0</v>
      </c>
      <c r="BI140" s="1560">
        <f t="shared" ca="1" si="49"/>
        <v>0</v>
      </c>
      <c r="BJ140" s="1560">
        <f t="shared" ca="1" si="49"/>
        <v>0</v>
      </c>
      <c r="BK140" s="1560">
        <f t="shared" ca="1" si="49"/>
        <v>0</v>
      </c>
      <c r="BL140" s="1560">
        <f t="shared" ca="1" si="49"/>
        <v>0</v>
      </c>
      <c r="BM140" s="1560">
        <f t="shared" ca="1" si="49"/>
        <v>0</v>
      </c>
      <c r="BN140" s="1560">
        <f t="shared" ca="1" si="49"/>
        <v>0</v>
      </c>
      <c r="BO140" s="1560">
        <f t="shared" ca="1" si="49"/>
        <v>0</v>
      </c>
      <c r="BP140" s="1560">
        <f t="shared" ca="1" si="49"/>
        <v>0</v>
      </c>
      <c r="BQ140" s="1560">
        <f t="shared" ca="1" si="49"/>
        <v>0</v>
      </c>
      <c r="BR140" s="1560">
        <f t="shared" ca="1" si="49"/>
        <v>0</v>
      </c>
      <c r="BS140" s="1560">
        <f t="shared" ca="1" si="49"/>
        <v>0</v>
      </c>
      <c r="BT140" s="1560">
        <f t="shared" ca="1" si="49"/>
        <v>0</v>
      </c>
      <c r="BU140" s="1560">
        <f t="shared" ca="1" si="49"/>
        <v>0</v>
      </c>
      <c r="BV140" s="1560">
        <f t="shared" ca="1" si="49"/>
        <v>0</v>
      </c>
      <c r="BW140" s="1560">
        <f t="shared" ca="1" si="49"/>
        <v>0</v>
      </c>
      <c r="BX140" s="1560">
        <f t="shared" ca="1" si="49"/>
        <v>0</v>
      </c>
      <c r="BY140" s="1560">
        <f t="shared" ca="1" si="49"/>
        <v>0</v>
      </c>
      <c r="BZ140" s="1560">
        <f t="shared" ca="1" si="49"/>
        <v>0</v>
      </c>
      <c r="CA140" s="1560">
        <f t="shared" ca="1" si="49"/>
        <v>0</v>
      </c>
      <c r="CB140" s="1560">
        <f t="shared" ca="1" si="49"/>
        <v>0</v>
      </c>
      <c r="CC140" s="1560">
        <f t="shared" ca="1" si="49"/>
        <v>0</v>
      </c>
      <c r="CD140" s="1560">
        <f t="shared" ca="1" si="49"/>
        <v>0</v>
      </c>
      <c r="CE140" s="1560">
        <f t="shared" ca="1" si="49"/>
        <v>0</v>
      </c>
      <c r="CF140" s="1560">
        <f t="shared" ca="1" si="49"/>
        <v>0</v>
      </c>
      <c r="CG140" s="1560">
        <f t="shared" ca="1" si="49"/>
        <v>0</v>
      </c>
      <c r="CH140" s="1560">
        <f t="shared" ca="1" si="49"/>
        <v>0</v>
      </c>
      <c r="CI140" s="1561">
        <f t="shared" ca="1" si="49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3"/>
        <v>Biomassa hout (ton)</v>
      </c>
      <c r="B141" s="990">
        <f t="shared" ca="1" si="44"/>
        <v>14.6</v>
      </c>
      <c r="C141" s="1593">
        <f t="shared" ca="1" si="45"/>
        <v>14600</v>
      </c>
      <c r="D141" s="1566">
        <f t="shared" ca="1" si="46"/>
        <v>0</v>
      </c>
      <c r="E141" s="1527">
        <f t="shared" ca="1" si="46"/>
        <v>0</v>
      </c>
      <c r="F141" s="1527">
        <f t="shared" ca="1" si="46"/>
        <v>14600</v>
      </c>
      <c r="G141" s="1527">
        <f t="shared" ca="1" si="46"/>
        <v>0</v>
      </c>
      <c r="H141" s="1527">
        <f t="shared" ca="1" si="46"/>
        <v>0</v>
      </c>
      <c r="I141" s="1527">
        <f t="shared" ca="1" si="46"/>
        <v>0</v>
      </c>
      <c r="J141" s="1527">
        <f t="shared" ca="1" si="46"/>
        <v>0</v>
      </c>
      <c r="K141" s="1531">
        <f t="shared" ca="1" si="46"/>
        <v>0</v>
      </c>
      <c r="L141" s="1531">
        <f t="shared" ca="1" si="46"/>
        <v>0</v>
      </c>
      <c r="M141" s="1531">
        <f t="shared" ca="1" si="46"/>
        <v>0</v>
      </c>
      <c r="N141" s="1531">
        <f t="shared" ca="1" si="46"/>
        <v>0</v>
      </c>
      <c r="O141" s="1531">
        <f t="shared" ca="1" si="46"/>
        <v>0</v>
      </c>
      <c r="P141" s="1531">
        <f t="shared" ca="1" si="46"/>
        <v>0</v>
      </c>
      <c r="Q141" s="1531">
        <f t="shared" ca="1" si="46"/>
        <v>0</v>
      </c>
      <c r="R141" s="1531">
        <f t="shared" ca="1" si="46"/>
        <v>0</v>
      </c>
      <c r="S141" s="1531">
        <f t="shared" ca="1" si="46"/>
        <v>0</v>
      </c>
      <c r="T141" s="1531">
        <f t="shared" ca="1" si="47"/>
        <v>0</v>
      </c>
      <c r="U141" s="1531">
        <f t="shared" ca="1" si="47"/>
        <v>0</v>
      </c>
      <c r="V141" s="1531">
        <f t="shared" ca="1" si="47"/>
        <v>0</v>
      </c>
      <c r="W141" s="1531">
        <f t="shared" ca="1" si="47"/>
        <v>0</v>
      </c>
      <c r="X141" s="1531">
        <f t="shared" ca="1" si="47"/>
        <v>0</v>
      </c>
      <c r="Y141" s="1531">
        <f t="shared" ca="1" si="47"/>
        <v>0</v>
      </c>
      <c r="Z141" s="1565"/>
      <c r="AA141" s="1526">
        <f t="shared" ca="1" si="48"/>
        <v>0</v>
      </c>
      <c r="AB141" s="1527">
        <f t="shared" ca="1" si="48"/>
        <v>0</v>
      </c>
      <c r="AC141" s="1527">
        <f t="shared" ca="1" si="48"/>
        <v>0</v>
      </c>
      <c r="AD141" s="1527">
        <f t="shared" ca="1" si="48"/>
        <v>0</v>
      </c>
      <c r="AE141" s="1527">
        <f t="shared" ca="1" si="48"/>
        <v>0</v>
      </c>
      <c r="AF141" s="1527">
        <f t="shared" ca="1" si="48"/>
        <v>0</v>
      </c>
      <c r="AG141" s="1527">
        <f t="shared" ca="1" si="48"/>
        <v>0</v>
      </c>
      <c r="AH141" s="1527">
        <f t="shared" ca="1" si="48"/>
        <v>0</v>
      </c>
      <c r="AI141" s="1527">
        <f t="shared" ca="1" si="48"/>
        <v>0</v>
      </c>
      <c r="AJ141" s="1527">
        <f t="shared" ca="1" si="48"/>
        <v>0</v>
      </c>
      <c r="AK141" s="1527">
        <f t="shared" ca="1" si="48"/>
        <v>0</v>
      </c>
      <c r="AL141" s="1527">
        <f t="shared" ca="1" si="48"/>
        <v>0</v>
      </c>
      <c r="AM141" s="1527">
        <f t="shared" ca="1" si="48"/>
        <v>0</v>
      </c>
      <c r="AN141" s="1486"/>
      <c r="AO141" s="1566">
        <f t="shared" ca="1" si="49"/>
        <v>0</v>
      </c>
      <c r="AP141" s="1531">
        <f t="shared" ca="1" si="50"/>
        <v>0</v>
      </c>
      <c r="AQ141" s="1527">
        <f t="shared" ca="1" si="49"/>
        <v>0</v>
      </c>
      <c r="AR141" s="1527">
        <f t="shared" ca="1" si="49"/>
        <v>0</v>
      </c>
      <c r="AS141" s="1527">
        <f t="shared" ca="1" si="49"/>
        <v>0</v>
      </c>
      <c r="AT141" s="1527">
        <f t="shared" ca="1" si="49"/>
        <v>0</v>
      </c>
      <c r="AU141" s="1527">
        <f t="shared" ca="1" si="49"/>
        <v>0</v>
      </c>
      <c r="AV141" s="1527">
        <f t="shared" ca="1" si="49"/>
        <v>0</v>
      </c>
      <c r="AW141" s="1527">
        <f t="shared" ca="1" si="49"/>
        <v>0</v>
      </c>
      <c r="AX141" s="1527">
        <f t="shared" ca="1" si="49"/>
        <v>0</v>
      </c>
      <c r="AY141" s="1527">
        <f t="shared" ca="1" si="49"/>
        <v>0</v>
      </c>
      <c r="AZ141" s="1527">
        <f t="shared" ca="1" si="49"/>
        <v>0</v>
      </c>
      <c r="BA141" s="1527">
        <f t="shared" ca="1" si="49"/>
        <v>0</v>
      </c>
      <c r="BB141" s="1527">
        <f t="shared" ca="1" si="49"/>
        <v>0</v>
      </c>
      <c r="BC141" s="1527">
        <f t="shared" ca="1" si="49"/>
        <v>0</v>
      </c>
      <c r="BD141" s="1527">
        <f t="shared" ca="1" si="49"/>
        <v>0</v>
      </c>
      <c r="BE141" s="1527">
        <f t="shared" ca="1" si="49"/>
        <v>0</v>
      </c>
      <c r="BF141" s="1527">
        <f t="shared" ca="1" si="49"/>
        <v>0</v>
      </c>
      <c r="BG141" s="1527">
        <f t="shared" ca="1" si="49"/>
        <v>0</v>
      </c>
      <c r="BH141" s="1527">
        <f t="shared" ca="1" si="49"/>
        <v>0</v>
      </c>
      <c r="BI141" s="1527">
        <f t="shared" ca="1" si="49"/>
        <v>0</v>
      </c>
      <c r="BJ141" s="1527">
        <f t="shared" ca="1" si="49"/>
        <v>0</v>
      </c>
      <c r="BK141" s="1527">
        <f t="shared" ca="1" si="49"/>
        <v>0</v>
      </c>
      <c r="BL141" s="1527">
        <f t="shared" ca="1" si="49"/>
        <v>0</v>
      </c>
      <c r="BM141" s="1527">
        <f t="shared" ca="1" si="49"/>
        <v>0</v>
      </c>
      <c r="BN141" s="1527">
        <f t="shared" ca="1" si="49"/>
        <v>0</v>
      </c>
      <c r="BO141" s="1527">
        <f t="shared" ca="1" si="49"/>
        <v>0</v>
      </c>
      <c r="BP141" s="1527">
        <f t="shared" ca="1" si="49"/>
        <v>0</v>
      </c>
      <c r="BQ141" s="1527">
        <f t="shared" ca="1" si="49"/>
        <v>0</v>
      </c>
      <c r="BR141" s="1527">
        <f t="shared" ca="1" si="49"/>
        <v>0</v>
      </c>
      <c r="BS141" s="1527">
        <f t="shared" ca="1" si="49"/>
        <v>0</v>
      </c>
      <c r="BT141" s="1527">
        <f t="shared" ca="1" si="49"/>
        <v>0</v>
      </c>
      <c r="BU141" s="1527">
        <f t="shared" ca="1" si="49"/>
        <v>0</v>
      </c>
      <c r="BV141" s="1527">
        <f t="shared" ca="1" si="49"/>
        <v>0</v>
      </c>
      <c r="BW141" s="1527">
        <f t="shared" ca="1" si="49"/>
        <v>0</v>
      </c>
      <c r="BX141" s="1527">
        <f t="shared" ca="1" si="49"/>
        <v>0</v>
      </c>
      <c r="BY141" s="1527">
        <f t="shared" ca="1" si="49"/>
        <v>0</v>
      </c>
      <c r="BZ141" s="1527">
        <f t="shared" ca="1" si="49"/>
        <v>0</v>
      </c>
      <c r="CA141" s="1527">
        <f t="shared" ca="1" si="49"/>
        <v>0</v>
      </c>
      <c r="CB141" s="1527">
        <f t="shared" ca="1" si="49"/>
        <v>0</v>
      </c>
      <c r="CC141" s="1527">
        <f t="shared" ca="1" si="49"/>
        <v>0</v>
      </c>
      <c r="CD141" s="1527">
        <f t="shared" ca="1" si="49"/>
        <v>0</v>
      </c>
      <c r="CE141" s="1527">
        <f t="shared" ca="1" si="49"/>
        <v>0</v>
      </c>
      <c r="CF141" s="1527">
        <f t="shared" ca="1" si="49"/>
        <v>0</v>
      </c>
      <c r="CG141" s="1527">
        <f t="shared" ca="1" si="49"/>
        <v>0</v>
      </c>
      <c r="CH141" s="1527">
        <f t="shared" ca="1" si="49"/>
        <v>0</v>
      </c>
      <c r="CI141" s="1567">
        <f t="shared" ca="1" si="49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3"/>
        <v/>
      </c>
      <c r="B142" s="990" t="str">
        <f t="shared" ca="1" si="44"/>
        <v xml:space="preserve"> </v>
      </c>
      <c r="C142" s="1593">
        <f t="shared" ca="1" si="45"/>
        <v>0</v>
      </c>
      <c r="D142" s="1566">
        <f t="shared" ca="1" si="46"/>
        <v>0</v>
      </c>
      <c r="E142" s="1527">
        <f t="shared" ca="1" si="46"/>
        <v>0</v>
      </c>
      <c r="F142" s="1527">
        <f t="shared" ca="1" si="46"/>
        <v>0</v>
      </c>
      <c r="G142" s="1527">
        <f t="shared" ca="1" si="46"/>
        <v>0</v>
      </c>
      <c r="H142" s="1527">
        <f t="shared" ca="1" si="46"/>
        <v>0</v>
      </c>
      <c r="I142" s="1527">
        <f t="shared" ca="1" si="46"/>
        <v>0</v>
      </c>
      <c r="J142" s="1527">
        <f t="shared" ca="1" si="46"/>
        <v>0</v>
      </c>
      <c r="K142" s="1531">
        <f t="shared" ca="1" si="46"/>
        <v>0</v>
      </c>
      <c r="L142" s="1531">
        <f t="shared" ca="1" si="46"/>
        <v>0</v>
      </c>
      <c r="M142" s="1531">
        <f t="shared" ca="1" si="46"/>
        <v>0</v>
      </c>
      <c r="N142" s="1531">
        <f t="shared" ca="1" si="46"/>
        <v>0</v>
      </c>
      <c r="O142" s="1531">
        <f t="shared" ca="1" si="46"/>
        <v>0</v>
      </c>
      <c r="P142" s="1531">
        <f t="shared" ca="1" si="46"/>
        <v>0</v>
      </c>
      <c r="Q142" s="1531">
        <f t="shared" ca="1" si="46"/>
        <v>0</v>
      </c>
      <c r="R142" s="1531">
        <f t="shared" ca="1" si="46"/>
        <v>0</v>
      </c>
      <c r="S142" s="1531">
        <f t="shared" ca="1" si="46"/>
        <v>0</v>
      </c>
      <c r="T142" s="1531">
        <f t="shared" ca="1" si="47"/>
        <v>0</v>
      </c>
      <c r="U142" s="1531">
        <f t="shared" ca="1" si="47"/>
        <v>0</v>
      </c>
      <c r="V142" s="1531">
        <f t="shared" ca="1" si="47"/>
        <v>0</v>
      </c>
      <c r="W142" s="1531">
        <f t="shared" ca="1" si="47"/>
        <v>0</v>
      </c>
      <c r="X142" s="1531">
        <f t="shared" ca="1" si="47"/>
        <v>0</v>
      </c>
      <c r="Y142" s="1531">
        <f t="shared" ca="1" si="47"/>
        <v>0</v>
      </c>
      <c r="Z142" s="1565"/>
      <c r="AA142" s="1526">
        <f t="shared" ca="1" si="48"/>
        <v>0</v>
      </c>
      <c r="AB142" s="1527">
        <f t="shared" ca="1" si="48"/>
        <v>0</v>
      </c>
      <c r="AC142" s="1527">
        <f t="shared" ca="1" si="48"/>
        <v>0</v>
      </c>
      <c r="AD142" s="1527">
        <f t="shared" ca="1" si="48"/>
        <v>0</v>
      </c>
      <c r="AE142" s="1527">
        <f t="shared" ca="1" si="48"/>
        <v>0</v>
      </c>
      <c r="AF142" s="1527">
        <f t="shared" ca="1" si="48"/>
        <v>0</v>
      </c>
      <c r="AG142" s="1527">
        <f t="shared" ca="1" si="48"/>
        <v>0</v>
      </c>
      <c r="AH142" s="1527">
        <f t="shared" ca="1" si="48"/>
        <v>0</v>
      </c>
      <c r="AI142" s="1527">
        <f t="shared" ca="1" si="48"/>
        <v>0</v>
      </c>
      <c r="AJ142" s="1527">
        <f t="shared" ca="1" si="48"/>
        <v>0</v>
      </c>
      <c r="AK142" s="1527">
        <f t="shared" ca="1" si="48"/>
        <v>0</v>
      </c>
      <c r="AL142" s="1527">
        <f t="shared" ca="1" si="48"/>
        <v>0</v>
      </c>
      <c r="AM142" s="1527">
        <f t="shared" ca="1" si="48"/>
        <v>0</v>
      </c>
      <c r="AN142" s="1486"/>
      <c r="AO142" s="1566">
        <f t="shared" ca="1" si="49"/>
        <v>0</v>
      </c>
      <c r="AP142" s="1531">
        <f t="shared" ca="1" si="50"/>
        <v>0</v>
      </c>
      <c r="AQ142" s="1527">
        <f t="shared" ca="1" si="49"/>
        <v>0</v>
      </c>
      <c r="AR142" s="1527">
        <f t="shared" ca="1" si="49"/>
        <v>0</v>
      </c>
      <c r="AS142" s="1527">
        <f t="shared" ca="1" si="49"/>
        <v>0</v>
      </c>
      <c r="AT142" s="1527">
        <f t="shared" ca="1" si="49"/>
        <v>0</v>
      </c>
      <c r="AU142" s="1527">
        <f t="shared" ca="1" si="49"/>
        <v>0</v>
      </c>
      <c r="AV142" s="1527">
        <f t="shared" ca="1" si="49"/>
        <v>0</v>
      </c>
      <c r="AW142" s="1527">
        <f t="shared" ca="1" si="49"/>
        <v>0</v>
      </c>
      <c r="AX142" s="1527">
        <f t="shared" ca="1" si="49"/>
        <v>0</v>
      </c>
      <c r="AY142" s="1527">
        <f t="shared" ca="1" si="49"/>
        <v>0</v>
      </c>
      <c r="AZ142" s="1527">
        <f t="shared" ca="1" si="49"/>
        <v>0</v>
      </c>
      <c r="BA142" s="1527">
        <f t="shared" ca="1" si="49"/>
        <v>0</v>
      </c>
      <c r="BB142" s="1527">
        <f t="shared" ca="1" si="49"/>
        <v>0</v>
      </c>
      <c r="BC142" s="1527">
        <f t="shared" ca="1" si="49"/>
        <v>0</v>
      </c>
      <c r="BD142" s="1527">
        <f t="shared" ca="1" si="49"/>
        <v>0</v>
      </c>
      <c r="BE142" s="1527">
        <f t="shared" ca="1" si="49"/>
        <v>0</v>
      </c>
      <c r="BF142" s="1527">
        <f t="shared" ca="1" si="49"/>
        <v>0</v>
      </c>
      <c r="BG142" s="1527">
        <f t="shared" ca="1" si="49"/>
        <v>0</v>
      </c>
      <c r="BH142" s="1527">
        <f t="shared" ca="1" si="49"/>
        <v>0</v>
      </c>
      <c r="BI142" s="1527">
        <f t="shared" ca="1" si="49"/>
        <v>0</v>
      </c>
      <c r="BJ142" s="1527">
        <f t="shared" ca="1" si="49"/>
        <v>0</v>
      </c>
      <c r="BK142" s="1527">
        <f t="shared" ca="1" si="49"/>
        <v>0</v>
      </c>
      <c r="BL142" s="1527">
        <f t="shared" ca="1" si="49"/>
        <v>0</v>
      </c>
      <c r="BM142" s="1527">
        <f t="shared" ca="1" si="49"/>
        <v>0</v>
      </c>
      <c r="BN142" s="1527">
        <f t="shared" ca="1" si="49"/>
        <v>0</v>
      </c>
      <c r="BO142" s="1527">
        <f t="shared" ca="1" si="49"/>
        <v>0</v>
      </c>
      <c r="BP142" s="1527">
        <f t="shared" ca="1" si="49"/>
        <v>0</v>
      </c>
      <c r="BQ142" s="1527">
        <f t="shared" ca="1" si="49"/>
        <v>0</v>
      </c>
      <c r="BR142" s="1527">
        <f t="shared" ca="1" si="49"/>
        <v>0</v>
      </c>
      <c r="BS142" s="1527">
        <f t="shared" ca="1" si="49"/>
        <v>0</v>
      </c>
      <c r="BT142" s="1527">
        <f t="shared" ca="1" si="49"/>
        <v>0</v>
      </c>
      <c r="BU142" s="1527">
        <f t="shared" ca="1" si="49"/>
        <v>0</v>
      </c>
      <c r="BV142" s="1527">
        <f t="shared" ca="1" si="49"/>
        <v>0</v>
      </c>
      <c r="BW142" s="1527">
        <f t="shared" ca="1" si="49"/>
        <v>0</v>
      </c>
      <c r="BX142" s="1527">
        <f t="shared" ca="1" si="49"/>
        <v>0</v>
      </c>
      <c r="BY142" s="1527">
        <f t="shared" ca="1" si="49"/>
        <v>0</v>
      </c>
      <c r="BZ142" s="1527">
        <f t="shared" ca="1" si="49"/>
        <v>0</v>
      </c>
      <c r="CA142" s="1527">
        <f t="shared" ca="1" si="49"/>
        <v>0</v>
      </c>
      <c r="CB142" s="1527">
        <f t="shared" ca="1" si="49"/>
        <v>0</v>
      </c>
      <c r="CC142" s="1527">
        <f t="shared" ca="1" si="49"/>
        <v>0</v>
      </c>
      <c r="CD142" s="1527">
        <f t="shared" ca="1" si="49"/>
        <v>0</v>
      </c>
      <c r="CE142" s="1527">
        <f t="shared" ca="1" si="49"/>
        <v>0</v>
      </c>
      <c r="CF142" s="1527">
        <f t="shared" ca="1" si="49"/>
        <v>0</v>
      </c>
      <c r="CG142" s="1527">
        <f t="shared" ca="1" si="49"/>
        <v>0</v>
      </c>
      <c r="CH142" s="1527">
        <f t="shared" ca="1" si="49"/>
        <v>0</v>
      </c>
      <c r="CI142" s="1567">
        <f t="shared" ca="1" si="49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3"/>
        <v/>
      </c>
      <c r="B143" s="990" t="str">
        <f t="shared" ca="1" si="44"/>
        <v xml:space="preserve"> </v>
      </c>
      <c r="C143" s="1593">
        <f t="shared" ca="1" si="45"/>
        <v>0</v>
      </c>
      <c r="D143" s="1566">
        <f t="shared" ca="1" si="46"/>
        <v>0</v>
      </c>
      <c r="E143" s="1527">
        <f t="shared" ca="1" si="46"/>
        <v>0</v>
      </c>
      <c r="F143" s="1527">
        <f t="shared" ca="1" si="46"/>
        <v>0</v>
      </c>
      <c r="G143" s="1527">
        <f t="shared" ca="1" si="46"/>
        <v>0</v>
      </c>
      <c r="H143" s="1527">
        <f t="shared" ca="1" si="46"/>
        <v>0</v>
      </c>
      <c r="I143" s="1527">
        <f t="shared" ca="1" si="46"/>
        <v>0</v>
      </c>
      <c r="J143" s="1527">
        <f t="shared" ca="1" si="46"/>
        <v>0</v>
      </c>
      <c r="K143" s="1531">
        <f t="shared" ca="1" si="46"/>
        <v>0</v>
      </c>
      <c r="L143" s="1531">
        <f t="shared" ca="1" si="46"/>
        <v>0</v>
      </c>
      <c r="M143" s="1531">
        <f t="shared" ca="1" si="46"/>
        <v>0</v>
      </c>
      <c r="N143" s="1531">
        <f t="shared" ca="1" si="46"/>
        <v>0</v>
      </c>
      <c r="O143" s="1531">
        <f t="shared" ca="1" si="46"/>
        <v>0</v>
      </c>
      <c r="P143" s="1531">
        <f t="shared" ca="1" si="46"/>
        <v>0</v>
      </c>
      <c r="Q143" s="1531">
        <f t="shared" ca="1" si="46"/>
        <v>0</v>
      </c>
      <c r="R143" s="1531">
        <f t="shared" ca="1" si="46"/>
        <v>0</v>
      </c>
      <c r="S143" s="1531">
        <f t="shared" ca="1" si="46"/>
        <v>0</v>
      </c>
      <c r="T143" s="1531">
        <f t="shared" ca="1" si="47"/>
        <v>0</v>
      </c>
      <c r="U143" s="1531">
        <f t="shared" ca="1" si="47"/>
        <v>0</v>
      </c>
      <c r="V143" s="1531">
        <f t="shared" ca="1" si="47"/>
        <v>0</v>
      </c>
      <c r="W143" s="1531">
        <f t="shared" ca="1" si="47"/>
        <v>0</v>
      </c>
      <c r="X143" s="1531">
        <f t="shared" ca="1" si="47"/>
        <v>0</v>
      </c>
      <c r="Y143" s="1531">
        <f t="shared" ca="1" si="47"/>
        <v>0</v>
      </c>
      <c r="Z143" s="1565"/>
      <c r="AA143" s="1526">
        <f t="shared" ca="1" si="48"/>
        <v>0</v>
      </c>
      <c r="AB143" s="1527">
        <f t="shared" ca="1" si="48"/>
        <v>0</v>
      </c>
      <c r="AC143" s="1527">
        <f t="shared" ca="1" si="48"/>
        <v>0</v>
      </c>
      <c r="AD143" s="1527">
        <f t="shared" ca="1" si="48"/>
        <v>0</v>
      </c>
      <c r="AE143" s="1527">
        <f t="shared" ca="1" si="48"/>
        <v>0</v>
      </c>
      <c r="AF143" s="1527">
        <f t="shared" ca="1" si="48"/>
        <v>0</v>
      </c>
      <c r="AG143" s="1527">
        <f t="shared" ca="1" si="48"/>
        <v>0</v>
      </c>
      <c r="AH143" s="1527">
        <f t="shared" ca="1" si="48"/>
        <v>0</v>
      </c>
      <c r="AI143" s="1527">
        <f t="shared" ca="1" si="48"/>
        <v>0</v>
      </c>
      <c r="AJ143" s="1527">
        <f t="shared" ca="1" si="48"/>
        <v>0</v>
      </c>
      <c r="AK143" s="1527">
        <f t="shared" ca="1" si="48"/>
        <v>0</v>
      </c>
      <c r="AL143" s="1527">
        <f t="shared" ca="1" si="48"/>
        <v>0</v>
      </c>
      <c r="AM143" s="1527">
        <f t="shared" ca="1" si="48"/>
        <v>0</v>
      </c>
      <c r="AN143" s="1486"/>
      <c r="AO143" s="1566">
        <f t="shared" ca="1" si="49"/>
        <v>0</v>
      </c>
      <c r="AP143" s="1531">
        <f t="shared" ca="1" si="50"/>
        <v>0</v>
      </c>
      <c r="AQ143" s="1527">
        <f t="shared" ca="1" si="49"/>
        <v>0</v>
      </c>
      <c r="AR143" s="1527">
        <f t="shared" ca="1" si="49"/>
        <v>0</v>
      </c>
      <c r="AS143" s="1527">
        <f t="shared" ca="1" si="49"/>
        <v>0</v>
      </c>
      <c r="AT143" s="1527">
        <f t="shared" ca="1" si="49"/>
        <v>0</v>
      </c>
      <c r="AU143" s="1527">
        <f t="shared" ca="1" si="49"/>
        <v>0</v>
      </c>
      <c r="AV143" s="1527">
        <f t="shared" ca="1" si="49"/>
        <v>0</v>
      </c>
      <c r="AW143" s="1527">
        <f t="shared" ca="1" si="49"/>
        <v>0</v>
      </c>
      <c r="AX143" s="1527">
        <f t="shared" ca="1" si="49"/>
        <v>0</v>
      </c>
      <c r="AY143" s="1527">
        <f t="shared" ca="1" si="49"/>
        <v>0</v>
      </c>
      <c r="AZ143" s="1527">
        <f t="shared" ca="1" si="49"/>
        <v>0</v>
      </c>
      <c r="BA143" s="1527">
        <f t="shared" ca="1" si="49"/>
        <v>0</v>
      </c>
      <c r="BB143" s="1527">
        <f t="shared" ca="1" si="49"/>
        <v>0</v>
      </c>
      <c r="BC143" s="1527">
        <f t="shared" ca="1" si="49"/>
        <v>0</v>
      </c>
      <c r="BD143" s="1527">
        <f t="shared" ca="1" si="49"/>
        <v>0</v>
      </c>
      <c r="BE143" s="1527">
        <f t="shared" ca="1" si="49"/>
        <v>0</v>
      </c>
      <c r="BF143" s="1527">
        <f t="shared" ca="1" si="49"/>
        <v>0</v>
      </c>
      <c r="BG143" s="1527">
        <f t="shared" ca="1" si="49"/>
        <v>0</v>
      </c>
      <c r="BH143" s="1527">
        <f t="shared" ca="1" si="49"/>
        <v>0</v>
      </c>
      <c r="BI143" s="1527">
        <f t="shared" ca="1" si="49"/>
        <v>0</v>
      </c>
      <c r="BJ143" s="1527">
        <f t="shared" ca="1" si="49"/>
        <v>0</v>
      </c>
      <c r="BK143" s="1527">
        <f t="shared" ca="1" si="49"/>
        <v>0</v>
      </c>
      <c r="BL143" s="1527">
        <f t="shared" ca="1" si="49"/>
        <v>0</v>
      </c>
      <c r="BM143" s="1527">
        <f t="shared" ca="1" si="49"/>
        <v>0</v>
      </c>
      <c r="BN143" s="1527">
        <f t="shared" ca="1" si="49"/>
        <v>0</v>
      </c>
      <c r="BO143" s="1527">
        <f t="shared" ca="1" si="49"/>
        <v>0</v>
      </c>
      <c r="BP143" s="1527">
        <f t="shared" ca="1" si="49"/>
        <v>0</v>
      </c>
      <c r="BQ143" s="1527">
        <f t="shared" ca="1" si="49"/>
        <v>0</v>
      </c>
      <c r="BR143" s="1527">
        <f t="shared" ca="1" si="49"/>
        <v>0</v>
      </c>
      <c r="BS143" s="1527">
        <f t="shared" ca="1" si="49"/>
        <v>0</v>
      </c>
      <c r="BT143" s="1527">
        <f t="shared" ca="1" si="49"/>
        <v>0</v>
      </c>
      <c r="BU143" s="1527">
        <f t="shared" ca="1" si="49"/>
        <v>0</v>
      </c>
      <c r="BV143" s="1527">
        <f t="shared" ca="1" si="49"/>
        <v>0</v>
      </c>
      <c r="BW143" s="1527">
        <f t="shared" ca="1" si="49"/>
        <v>0</v>
      </c>
      <c r="BX143" s="1527">
        <f t="shared" ca="1" si="49"/>
        <v>0</v>
      </c>
      <c r="BY143" s="1527">
        <f t="shared" ca="1" si="49"/>
        <v>0</v>
      </c>
      <c r="BZ143" s="1527">
        <f t="shared" ca="1" si="49"/>
        <v>0</v>
      </c>
      <c r="CA143" s="1527">
        <f t="shared" ca="1" si="49"/>
        <v>0</v>
      </c>
      <c r="CB143" s="1527">
        <f t="shared" ca="1" si="49"/>
        <v>0</v>
      </c>
      <c r="CC143" s="1527">
        <f t="shared" ca="1" si="49"/>
        <v>0</v>
      </c>
      <c r="CD143" s="1527">
        <f t="shared" ca="1" si="49"/>
        <v>0</v>
      </c>
      <c r="CE143" s="1527">
        <f t="shared" ca="1" si="49"/>
        <v>0</v>
      </c>
      <c r="CF143" s="1527">
        <f t="shared" ca="1" si="49"/>
        <v>0</v>
      </c>
      <c r="CG143" s="1527">
        <f t="shared" ca="1" si="49"/>
        <v>0</v>
      </c>
      <c r="CH143" s="1527">
        <f t="shared" ca="1" si="49"/>
        <v>0</v>
      </c>
      <c r="CI143" s="1567">
        <f t="shared" ca="1" si="49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3"/>
        <v/>
      </c>
      <c r="B144" s="990" t="str">
        <f t="shared" ca="1" si="44"/>
        <v xml:space="preserve"> </v>
      </c>
      <c r="C144" s="1593">
        <f t="shared" ca="1" si="45"/>
        <v>0</v>
      </c>
      <c r="D144" s="1566">
        <f t="shared" ca="1" si="46"/>
        <v>0</v>
      </c>
      <c r="E144" s="1527">
        <f t="shared" ca="1" si="46"/>
        <v>0</v>
      </c>
      <c r="F144" s="1527">
        <f t="shared" ca="1" si="46"/>
        <v>0</v>
      </c>
      <c r="G144" s="1527">
        <f t="shared" ca="1" si="46"/>
        <v>0</v>
      </c>
      <c r="H144" s="1527">
        <f t="shared" ca="1" si="46"/>
        <v>0</v>
      </c>
      <c r="I144" s="1527">
        <f t="shared" ca="1" si="46"/>
        <v>0</v>
      </c>
      <c r="J144" s="1527">
        <f t="shared" ca="1" si="46"/>
        <v>0</v>
      </c>
      <c r="K144" s="1531">
        <f t="shared" ca="1" si="46"/>
        <v>0</v>
      </c>
      <c r="L144" s="1531">
        <f t="shared" ca="1" si="46"/>
        <v>0</v>
      </c>
      <c r="M144" s="1531">
        <f t="shared" ca="1" si="46"/>
        <v>0</v>
      </c>
      <c r="N144" s="1531">
        <f t="shared" ca="1" si="46"/>
        <v>0</v>
      </c>
      <c r="O144" s="1531">
        <f t="shared" ca="1" si="46"/>
        <v>0</v>
      </c>
      <c r="P144" s="1531">
        <f t="shared" ca="1" si="46"/>
        <v>0</v>
      </c>
      <c r="Q144" s="1531">
        <f t="shared" ca="1" si="46"/>
        <v>0</v>
      </c>
      <c r="R144" s="1531">
        <f t="shared" ca="1" si="46"/>
        <v>0</v>
      </c>
      <c r="S144" s="1531">
        <f t="shared" ca="1" si="46"/>
        <v>0</v>
      </c>
      <c r="T144" s="1531">
        <f t="shared" ca="1" si="47"/>
        <v>0</v>
      </c>
      <c r="U144" s="1531">
        <f t="shared" ca="1" si="47"/>
        <v>0</v>
      </c>
      <c r="V144" s="1531">
        <f t="shared" ca="1" si="47"/>
        <v>0</v>
      </c>
      <c r="W144" s="1531">
        <f t="shared" ca="1" si="47"/>
        <v>0</v>
      </c>
      <c r="X144" s="1531">
        <f t="shared" ca="1" si="47"/>
        <v>0</v>
      </c>
      <c r="Y144" s="1531">
        <f t="shared" ca="1" si="47"/>
        <v>0</v>
      </c>
      <c r="Z144" s="1565"/>
      <c r="AA144" s="1526">
        <f t="shared" ca="1" si="48"/>
        <v>0</v>
      </c>
      <c r="AB144" s="1527">
        <f t="shared" ca="1" si="48"/>
        <v>0</v>
      </c>
      <c r="AC144" s="1527">
        <f t="shared" ca="1" si="48"/>
        <v>0</v>
      </c>
      <c r="AD144" s="1527">
        <f t="shared" ca="1" si="48"/>
        <v>0</v>
      </c>
      <c r="AE144" s="1527">
        <f t="shared" ca="1" si="48"/>
        <v>0</v>
      </c>
      <c r="AF144" s="1527">
        <f t="shared" ca="1" si="48"/>
        <v>0</v>
      </c>
      <c r="AG144" s="1527">
        <f t="shared" ca="1" si="48"/>
        <v>0</v>
      </c>
      <c r="AH144" s="1527">
        <f t="shared" ca="1" si="48"/>
        <v>0</v>
      </c>
      <c r="AI144" s="1527">
        <f t="shared" ca="1" si="48"/>
        <v>0</v>
      </c>
      <c r="AJ144" s="1527">
        <f t="shared" ca="1" si="48"/>
        <v>0</v>
      </c>
      <c r="AK144" s="1527">
        <f t="shared" ca="1" si="48"/>
        <v>0</v>
      </c>
      <c r="AL144" s="1527">
        <f t="shared" ca="1" si="48"/>
        <v>0</v>
      </c>
      <c r="AM144" s="1527">
        <f t="shared" ca="1" si="48"/>
        <v>0</v>
      </c>
      <c r="AN144" s="1486"/>
      <c r="AO144" s="1566">
        <f t="shared" ca="1" si="49"/>
        <v>0</v>
      </c>
      <c r="AP144" s="1531">
        <f t="shared" ca="1" si="50"/>
        <v>0</v>
      </c>
      <c r="AQ144" s="1527">
        <f t="shared" ca="1" si="49"/>
        <v>0</v>
      </c>
      <c r="AR144" s="1527">
        <f t="shared" ca="1" si="49"/>
        <v>0</v>
      </c>
      <c r="AS144" s="1527">
        <f t="shared" ca="1" si="49"/>
        <v>0</v>
      </c>
      <c r="AT144" s="1527">
        <f t="shared" ca="1" si="49"/>
        <v>0</v>
      </c>
      <c r="AU144" s="1527">
        <f t="shared" ca="1" si="49"/>
        <v>0</v>
      </c>
      <c r="AV144" s="1527">
        <f t="shared" ca="1" si="49"/>
        <v>0</v>
      </c>
      <c r="AW144" s="1527">
        <f t="shared" ca="1" si="49"/>
        <v>0</v>
      </c>
      <c r="AX144" s="1527">
        <f t="shared" ca="1" si="49"/>
        <v>0</v>
      </c>
      <c r="AY144" s="1527">
        <f t="shared" ca="1" si="49"/>
        <v>0</v>
      </c>
      <c r="AZ144" s="1527">
        <f t="shared" ca="1" si="49"/>
        <v>0</v>
      </c>
      <c r="BA144" s="1527">
        <f t="shared" ca="1" si="49"/>
        <v>0</v>
      </c>
      <c r="BB144" s="1527">
        <f t="shared" ca="1" si="49"/>
        <v>0</v>
      </c>
      <c r="BC144" s="1527">
        <f t="shared" ca="1" si="49"/>
        <v>0</v>
      </c>
      <c r="BD144" s="1527">
        <f t="shared" ca="1" si="49"/>
        <v>0</v>
      </c>
      <c r="BE144" s="1527">
        <f t="shared" ca="1" si="49"/>
        <v>0</v>
      </c>
      <c r="BF144" s="1527">
        <f t="shared" ca="1" si="49"/>
        <v>0</v>
      </c>
      <c r="BG144" s="1527">
        <f t="shared" ca="1" si="49"/>
        <v>0</v>
      </c>
      <c r="BH144" s="1527">
        <f t="shared" ca="1" si="49"/>
        <v>0</v>
      </c>
      <c r="BI144" s="1527">
        <f t="shared" ca="1" si="49"/>
        <v>0</v>
      </c>
      <c r="BJ144" s="1527">
        <f t="shared" ca="1" si="49"/>
        <v>0</v>
      </c>
      <c r="BK144" s="1527">
        <f t="shared" ca="1" si="49"/>
        <v>0</v>
      </c>
      <c r="BL144" s="1527">
        <f t="shared" ca="1" si="49"/>
        <v>0</v>
      </c>
      <c r="BM144" s="1527">
        <f t="shared" ca="1" si="49"/>
        <v>0</v>
      </c>
      <c r="BN144" s="1527">
        <f t="shared" ca="1" si="49"/>
        <v>0</v>
      </c>
      <c r="BO144" s="1527">
        <f t="shared" ca="1" si="49"/>
        <v>0</v>
      </c>
      <c r="BP144" s="1527">
        <f t="shared" ca="1" si="49"/>
        <v>0</v>
      </c>
      <c r="BQ144" s="1527">
        <f t="shared" ca="1" si="49"/>
        <v>0</v>
      </c>
      <c r="BR144" s="1527">
        <f t="shared" ca="1" si="49"/>
        <v>0</v>
      </c>
      <c r="BS144" s="1527">
        <f t="shared" ca="1" si="49"/>
        <v>0</v>
      </c>
      <c r="BT144" s="1527">
        <f t="shared" ca="1" si="49"/>
        <v>0</v>
      </c>
      <c r="BU144" s="1527">
        <f t="shared" ca="1" si="49"/>
        <v>0</v>
      </c>
      <c r="BV144" s="1527">
        <f t="shared" ca="1" si="49"/>
        <v>0</v>
      </c>
      <c r="BW144" s="1527">
        <f t="shared" ca="1" si="49"/>
        <v>0</v>
      </c>
      <c r="BX144" s="1527">
        <f t="shared" ca="1" si="49"/>
        <v>0</v>
      </c>
      <c r="BY144" s="1527">
        <f t="shared" ca="1" si="49"/>
        <v>0</v>
      </c>
      <c r="BZ144" s="1527">
        <f t="shared" ca="1" si="49"/>
        <v>0</v>
      </c>
      <c r="CA144" s="1527">
        <f t="shared" ca="1" si="49"/>
        <v>0</v>
      </c>
      <c r="CB144" s="1527">
        <f t="shared" ca="1" si="49"/>
        <v>0</v>
      </c>
      <c r="CC144" s="1527">
        <f t="shared" ca="1" si="49"/>
        <v>0</v>
      </c>
      <c r="CD144" s="1527">
        <f t="shared" ca="1" si="49"/>
        <v>0</v>
      </c>
      <c r="CE144" s="1527">
        <f t="shared" ca="1" si="49"/>
        <v>0</v>
      </c>
      <c r="CF144" s="1527">
        <f t="shared" ca="1" si="49"/>
        <v>0</v>
      </c>
      <c r="CG144" s="1527">
        <f t="shared" ca="1" si="49"/>
        <v>0</v>
      </c>
      <c r="CH144" s="1527">
        <f t="shared" ca="1" si="49"/>
        <v>0</v>
      </c>
      <c r="CI144" s="1567">
        <f t="shared" ca="1" si="49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3"/>
        <v/>
      </c>
      <c r="B145" s="990" t="str">
        <f t="shared" ca="1" si="44"/>
        <v xml:space="preserve"> </v>
      </c>
      <c r="C145" s="1593">
        <f t="shared" ca="1" si="45"/>
        <v>0</v>
      </c>
      <c r="D145" s="1566">
        <f t="shared" ca="1" si="46"/>
        <v>0</v>
      </c>
      <c r="E145" s="1527">
        <f t="shared" ca="1" si="46"/>
        <v>0</v>
      </c>
      <c r="F145" s="1527">
        <f t="shared" ca="1" si="46"/>
        <v>0</v>
      </c>
      <c r="G145" s="1527">
        <f t="shared" ca="1" si="46"/>
        <v>0</v>
      </c>
      <c r="H145" s="1527">
        <f t="shared" ca="1" si="46"/>
        <v>0</v>
      </c>
      <c r="I145" s="1527">
        <f t="shared" ca="1" si="46"/>
        <v>0</v>
      </c>
      <c r="J145" s="1527">
        <f t="shared" ca="1" si="46"/>
        <v>0</v>
      </c>
      <c r="K145" s="1531">
        <f t="shared" ca="1" si="46"/>
        <v>0</v>
      </c>
      <c r="L145" s="1531">
        <f t="shared" ca="1" si="46"/>
        <v>0</v>
      </c>
      <c r="M145" s="1531">
        <f t="shared" ca="1" si="46"/>
        <v>0</v>
      </c>
      <c r="N145" s="1531">
        <f t="shared" ca="1" si="46"/>
        <v>0</v>
      </c>
      <c r="O145" s="1531">
        <f t="shared" ca="1" si="46"/>
        <v>0</v>
      </c>
      <c r="P145" s="1531">
        <f t="shared" ca="1" si="46"/>
        <v>0</v>
      </c>
      <c r="Q145" s="1531">
        <f t="shared" ca="1" si="46"/>
        <v>0</v>
      </c>
      <c r="R145" s="1531">
        <f t="shared" ca="1" si="46"/>
        <v>0</v>
      </c>
      <c r="S145" s="1531">
        <f t="shared" ca="1" si="46"/>
        <v>0</v>
      </c>
      <c r="T145" s="1531">
        <f t="shared" ca="1" si="47"/>
        <v>0</v>
      </c>
      <c r="U145" s="1531">
        <f t="shared" ca="1" si="47"/>
        <v>0</v>
      </c>
      <c r="V145" s="1531">
        <f t="shared" ca="1" si="47"/>
        <v>0</v>
      </c>
      <c r="W145" s="1531">
        <f t="shared" ca="1" si="47"/>
        <v>0</v>
      </c>
      <c r="X145" s="1531">
        <f t="shared" ca="1" si="47"/>
        <v>0</v>
      </c>
      <c r="Y145" s="1531">
        <f t="shared" ca="1" si="47"/>
        <v>0</v>
      </c>
      <c r="Z145" s="1565"/>
      <c r="AA145" s="1526">
        <f t="shared" ca="1" si="48"/>
        <v>0</v>
      </c>
      <c r="AB145" s="1527">
        <f t="shared" ca="1" si="48"/>
        <v>0</v>
      </c>
      <c r="AC145" s="1527">
        <f t="shared" ca="1" si="48"/>
        <v>0</v>
      </c>
      <c r="AD145" s="1527">
        <f t="shared" ca="1" si="48"/>
        <v>0</v>
      </c>
      <c r="AE145" s="1527">
        <f t="shared" ca="1" si="48"/>
        <v>0</v>
      </c>
      <c r="AF145" s="1527">
        <f t="shared" ca="1" si="48"/>
        <v>0</v>
      </c>
      <c r="AG145" s="1527">
        <f t="shared" ca="1" si="48"/>
        <v>0</v>
      </c>
      <c r="AH145" s="1527">
        <f t="shared" ca="1" si="48"/>
        <v>0</v>
      </c>
      <c r="AI145" s="1527">
        <f t="shared" ca="1" si="48"/>
        <v>0</v>
      </c>
      <c r="AJ145" s="1527">
        <f t="shared" ca="1" si="48"/>
        <v>0</v>
      </c>
      <c r="AK145" s="1527">
        <f t="shared" ca="1" si="48"/>
        <v>0</v>
      </c>
      <c r="AL145" s="1527">
        <f t="shared" ca="1" si="48"/>
        <v>0</v>
      </c>
      <c r="AM145" s="1527">
        <f t="shared" ca="1" si="48"/>
        <v>0</v>
      </c>
      <c r="AN145" s="1486"/>
      <c r="AO145" s="1566">
        <f t="shared" ca="1" si="49"/>
        <v>0</v>
      </c>
      <c r="AP145" s="1531">
        <f t="shared" ca="1" si="50"/>
        <v>0</v>
      </c>
      <c r="AQ145" s="1527">
        <f t="shared" ca="1" si="49"/>
        <v>0</v>
      </c>
      <c r="AR145" s="1527">
        <f t="shared" ca="1" si="49"/>
        <v>0</v>
      </c>
      <c r="AS145" s="1527">
        <f t="shared" ca="1" si="49"/>
        <v>0</v>
      </c>
      <c r="AT145" s="1527">
        <f t="shared" ca="1" si="49"/>
        <v>0</v>
      </c>
      <c r="AU145" s="1527">
        <f t="shared" ca="1" si="49"/>
        <v>0</v>
      </c>
      <c r="AV145" s="1527">
        <f t="shared" ca="1" si="49"/>
        <v>0</v>
      </c>
      <c r="AW145" s="1527">
        <f t="shared" ca="1" si="49"/>
        <v>0</v>
      </c>
      <c r="AX145" s="1527">
        <f t="shared" ca="1" si="49"/>
        <v>0</v>
      </c>
      <c r="AY145" s="1527">
        <f t="shared" ca="1" si="49"/>
        <v>0</v>
      </c>
      <c r="AZ145" s="1527">
        <f t="shared" ca="1" si="49"/>
        <v>0</v>
      </c>
      <c r="BA145" s="1527">
        <f t="shared" ca="1" si="49"/>
        <v>0</v>
      </c>
      <c r="BB145" s="1527">
        <f t="shared" ca="1" si="49"/>
        <v>0</v>
      </c>
      <c r="BC145" s="1527">
        <f t="shared" ca="1" si="49"/>
        <v>0</v>
      </c>
      <c r="BD145" s="1527">
        <f t="shared" ca="1" si="49"/>
        <v>0</v>
      </c>
      <c r="BE145" s="1527">
        <f t="shared" ca="1" si="49"/>
        <v>0</v>
      </c>
      <c r="BF145" s="1527">
        <f t="shared" ca="1" si="49"/>
        <v>0</v>
      </c>
      <c r="BG145" s="1527">
        <f t="shared" ca="1" si="49"/>
        <v>0</v>
      </c>
      <c r="BH145" s="1527">
        <f t="shared" ca="1" si="49"/>
        <v>0</v>
      </c>
      <c r="BI145" s="1527">
        <f t="shared" ca="1" si="49"/>
        <v>0</v>
      </c>
      <c r="BJ145" s="1527">
        <f t="shared" ca="1" si="49"/>
        <v>0</v>
      </c>
      <c r="BK145" s="1527">
        <f t="shared" ca="1" si="49"/>
        <v>0</v>
      </c>
      <c r="BL145" s="1527">
        <f t="shared" ca="1" si="49"/>
        <v>0</v>
      </c>
      <c r="BM145" s="1527">
        <f t="shared" ca="1" si="49"/>
        <v>0</v>
      </c>
      <c r="BN145" s="1527">
        <f t="shared" ca="1" si="49"/>
        <v>0</v>
      </c>
      <c r="BO145" s="1527">
        <f t="shared" ref="BO145:CI145" ca="1" si="51">IF(ISNUMBER($B145),$B145*BO63,0)</f>
        <v>0</v>
      </c>
      <c r="BP145" s="1527">
        <f t="shared" ca="1" si="51"/>
        <v>0</v>
      </c>
      <c r="BQ145" s="1527">
        <f t="shared" ca="1" si="51"/>
        <v>0</v>
      </c>
      <c r="BR145" s="1527">
        <f t="shared" ca="1" si="51"/>
        <v>0</v>
      </c>
      <c r="BS145" s="1527">
        <f t="shared" ca="1" si="51"/>
        <v>0</v>
      </c>
      <c r="BT145" s="1527">
        <f t="shared" ca="1" si="51"/>
        <v>0</v>
      </c>
      <c r="BU145" s="1527">
        <f t="shared" ca="1" si="51"/>
        <v>0</v>
      </c>
      <c r="BV145" s="1527">
        <f t="shared" ca="1" si="51"/>
        <v>0</v>
      </c>
      <c r="BW145" s="1527">
        <f t="shared" ca="1" si="51"/>
        <v>0</v>
      </c>
      <c r="BX145" s="1527">
        <f t="shared" ca="1" si="51"/>
        <v>0</v>
      </c>
      <c r="BY145" s="1527">
        <f t="shared" ca="1" si="51"/>
        <v>0</v>
      </c>
      <c r="BZ145" s="1527">
        <f t="shared" ca="1" si="51"/>
        <v>0</v>
      </c>
      <c r="CA145" s="1527">
        <f t="shared" ca="1" si="51"/>
        <v>0</v>
      </c>
      <c r="CB145" s="1527">
        <f t="shared" ca="1" si="51"/>
        <v>0</v>
      </c>
      <c r="CC145" s="1527">
        <f t="shared" ca="1" si="51"/>
        <v>0</v>
      </c>
      <c r="CD145" s="1527">
        <f t="shared" ca="1" si="51"/>
        <v>0</v>
      </c>
      <c r="CE145" s="1527">
        <f t="shared" ca="1" si="51"/>
        <v>0</v>
      </c>
      <c r="CF145" s="1527">
        <f t="shared" ca="1" si="51"/>
        <v>0</v>
      </c>
      <c r="CG145" s="1527">
        <f t="shared" ca="1" si="51"/>
        <v>0</v>
      </c>
      <c r="CH145" s="1527">
        <f t="shared" ca="1" si="51"/>
        <v>0</v>
      </c>
      <c r="CI145" s="1567">
        <f t="shared" ca="1" si="51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3"/>
        <v/>
      </c>
      <c r="B146" s="990" t="str">
        <f t="shared" ca="1" si="44"/>
        <v xml:space="preserve"> </v>
      </c>
      <c r="C146" s="1593">
        <f t="shared" ca="1" si="45"/>
        <v>0</v>
      </c>
      <c r="D146" s="1566">
        <f t="shared" ca="1" si="46"/>
        <v>0</v>
      </c>
      <c r="E146" s="1527">
        <f t="shared" ca="1" si="46"/>
        <v>0</v>
      </c>
      <c r="F146" s="1527">
        <f t="shared" ca="1" si="46"/>
        <v>0</v>
      </c>
      <c r="G146" s="1527">
        <f t="shared" ca="1" si="46"/>
        <v>0</v>
      </c>
      <c r="H146" s="1527">
        <f t="shared" ca="1" si="46"/>
        <v>0</v>
      </c>
      <c r="I146" s="1527">
        <f t="shared" ca="1" si="46"/>
        <v>0</v>
      </c>
      <c r="J146" s="1527">
        <f t="shared" ca="1" si="46"/>
        <v>0</v>
      </c>
      <c r="K146" s="1531">
        <f t="shared" ca="1" si="46"/>
        <v>0</v>
      </c>
      <c r="L146" s="1531">
        <f t="shared" ca="1" si="46"/>
        <v>0</v>
      </c>
      <c r="M146" s="1531">
        <f t="shared" ca="1" si="46"/>
        <v>0</v>
      </c>
      <c r="N146" s="1531">
        <f t="shared" ca="1" si="46"/>
        <v>0</v>
      </c>
      <c r="O146" s="1531">
        <f t="shared" ca="1" si="46"/>
        <v>0</v>
      </c>
      <c r="P146" s="1531">
        <f t="shared" ca="1" si="46"/>
        <v>0</v>
      </c>
      <c r="Q146" s="1531">
        <f t="shared" ca="1" si="46"/>
        <v>0</v>
      </c>
      <c r="R146" s="1531">
        <f t="shared" ca="1" si="46"/>
        <v>0</v>
      </c>
      <c r="S146" s="1531">
        <f t="shared" ca="1" si="46"/>
        <v>0</v>
      </c>
      <c r="T146" s="1531">
        <f t="shared" ca="1" si="47"/>
        <v>0</v>
      </c>
      <c r="U146" s="1531">
        <f t="shared" ca="1" si="47"/>
        <v>0</v>
      </c>
      <c r="V146" s="1531">
        <f t="shared" ca="1" si="47"/>
        <v>0</v>
      </c>
      <c r="W146" s="1531">
        <f t="shared" ca="1" si="47"/>
        <v>0</v>
      </c>
      <c r="X146" s="1531">
        <f t="shared" ca="1" si="47"/>
        <v>0</v>
      </c>
      <c r="Y146" s="1531">
        <f t="shared" ca="1" si="47"/>
        <v>0</v>
      </c>
      <c r="Z146" s="1565"/>
      <c r="AA146" s="1526">
        <f t="shared" ca="1" si="48"/>
        <v>0</v>
      </c>
      <c r="AB146" s="1527">
        <f t="shared" ca="1" si="48"/>
        <v>0</v>
      </c>
      <c r="AC146" s="1527">
        <f t="shared" ca="1" si="48"/>
        <v>0</v>
      </c>
      <c r="AD146" s="1527">
        <f t="shared" ca="1" si="48"/>
        <v>0</v>
      </c>
      <c r="AE146" s="1527">
        <f t="shared" ca="1" si="48"/>
        <v>0</v>
      </c>
      <c r="AF146" s="1527">
        <f t="shared" ca="1" si="48"/>
        <v>0</v>
      </c>
      <c r="AG146" s="1527">
        <f t="shared" ca="1" si="48"/>
        <v>0</v>
      </c>
      <c r="AH146" s="1527">
        <f t="shared" ca="1" si="48"/>
        <v>0</v>
      </c>
      <c r="AI146" s="1527">
        <f t="shared" ca="1" si="48"/>
        <v>0</v>
      </c>
      <c r="AJ146" s="1527">
        <f t="shared" ca="1" si="48"/>
        <v>0</v>
      </c>
      <c r="AK146" s="1527">
        <f t="shared" ca="1" si="48"/>
        <v>0</v>
      </c>
      <c r="AL146" s="1527">
        <f t="shared" ca="1" si="48"/>
        <v>0</v>
      </c>
      <c r="AM146" s="1527">
        <f t="shared" ca="1" si="48"/>
        <v>0</v>
      </c>
      <c r="AN146" s="1486"/>
      <c r="AO146" s="1566">
        <f t="shared" ref="AO146:CI151" ca="1" si="52">IF(ISNUMBER($B146),$B146*AO64,0)</f>
        <v>0</v>
      </c>
      <c r="AP146" s="1531">
        <f t="shared" ca="1" si="50"/>
        <v>0</v>
      </c>
      <c r="AQ146" s="1527">
        <f t="shared" ca="1" si="52"/>
        <v>0</v>
      </c>
      <c r="AR146" s="1527">
        <f t="shared" ca="1" si="52"/>
        <v>0</v>
      </c>
      <c r="AS146" s="1527">
        <f t="shared" ca="1" si="52"/>
        <v>0</v>
      </c>
      <c r="AT146" s="1527">
        <f t="shared" ca="1" si="52"/>
        <v>0</v>
      </c>
      <c r="AU146" s="1527">
        <f t="shared" ca="1" si="52"/>
        <v>0</v>
      </c>
      <c r="AV146" s="1527">
        <f t="shared" ca="1" si="52"/>
        <v>0</v>
      </c>
      <c r="AW146" s="1527">
        <f t="shared" ca="1" si="52"/>
        <v>0</v>
      </c>
      <c r="AX146" s="1527">
        <f t="shared" ca="1" si="52"/>
        <v>0</v>
      </c>
      <c r="AY146" s="1527">
        <f t="shared" ca="1" si="52"/>
        <v>0</v>
      </c>
      <c r="AZ146" s="1527">
        <f t="shared" ca="1" si="52"/>
        <v>0</v>
      </c>
      <c r="BA146" s="1527">
        <f t="shared" ca="1" si="52"/>
        <v>0</v>
      </c>
      <c r="BB146" s="1527">
        <f t="shared" ca="1" si="52"/>
        <v>0</v>
      </c>
      <c r="BC146" s="1527">
        <f t="shared" ca="1" si="52"/>
        <v>0</v>
      </c>
      <c r="BD146" s="1527">
        <f t="shared" ca="1" si="52"/>
        <v>0</v>
      </c>
      <c r="BE146" s="1527">
        <f t="shared" ca="1" si="52"/>
        <v>0</v>
      </c>
      <c r="BF146" s="1527">
        <f t="shared" ca="1" si="52"/>
        <v>0</v>
      </c>
      <c r="BG146" s="1527">
        <f t="shared" ca="1" si="52"/>
        <v>0</v>
      </c>
      <c r="BH146" s="1527">
        <f t="shared" ca="1" si="52"/>
        <v>0</v>
      </c>
      <c r="BI146" s="1527">
        <f t="shared" ca="1" si="52"/>
        <v>0</v>
      </c>
      <c r="BJ146" s="1527">
        <f t="shared" ca="1" si="52"/>
        <v>0</v>
      </c>
      <c r="BK146" s="1527">
        <f t="shared" ca="1" si="52"/>
        <v>0</v>
      </c>
      <c r="BL146" s="1527">
        <f t="shared" ca="1" si="52"/>
        <v>0</v>
      </c>
      <c r="BM146" s="1527">
        <f t="shared" ca="1" si="52"/>
        <v>0</v>
      </c>
      <c r="BN146" s="1527">
        <f t="shared" ca="1" si="52"/>
        <v>0</v>
      </c>
      <c r="BO146" s="1527">
        <f t="shared" ca="1" si="52"/>
        <v>0</v>
      </c>
      <c r="BP146" s="1527">
        <f t="shared" ca="1" si="52"/>
        <v>0</v>
      </c>
      <c r="BQ146" s="1527">
        <f t="shared" ca="1" si="52"/>
        <v>0</v>
      </c>
      <c r="BR146" s="1527">
        <f t="shared" ca="1" si="52"/>
        <v>0</v>
      </c>
      <c r="BS146" s="1527">
        <f t="shared" ca="1" si="52"/>
        <v>0</v>
      </c>
      <c r="BT146" s="1527">
        <f t="shared" ca="1" si="52"/>
        <v>0</v>
      </c>
      <c r="BU146" s="1527">
        <f t="shared" ca="1" si="52"/>
        <v>0</v>
      </c>
      <c r="BV146" s="1527">
        <f t="shared" ca="1" si="52"/>
        <v>0</v>
      </c>
      <c r="BW146" s="1527">
        <f t="shared" ca="1" si="52"/>
        <v>0</v>
      </c>
      <c r="BX146" s="1527">
        <f t="shared" ca="1" si="52"/>
        <v>0</v>
      </c>
      <c r="BY146" s="1527">
        <f t="shared" ca="1" si="52"/>
        <v>0</v>
      </c>
      <c r="BZ146" s="1527">
        <f t="shared" ca="1" si="52"/>
        <v>0</v>
      </c>
      <c r="CA146" s="1527">
        <f t="shared" ca="1" si="52"/>
        <v>0</v>
      </c>
      <c r="CB146" s="1527">
        <f t="shared" ca="1" si="52"/>
        <v>0</v>
      </c>
      <c r="CC146" s="1527">
        <f t="shared" ca="1" si="52"/>
        <v>0</v>
      </c>
      <c r="CD146" s="1527">
        <f t="shared" ca="1" si="52"/>
        <v>0</v>
      </c>
      <c r="CE146" s="1527">
        <f t="shared" ca="1" si="52"/>
        <v>0</v>
      </c>
      <c r="CF146" s="1527">
        <f t="shared" ca="1" si="52"/>
        <v>0</v>
      </c>
      <c r="CG146" s="1527">
        <f t="shared" ca="1" si="52"/>
        <v>0</v>
      </c>
      <c r="CH146" s="1527">
        <f t="shared" ca="1" si="52"/>
        <v>0</v>
      </c>
      <c r="CI146" s="1567">
        <f t="shared" ca="1" si="52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3"/>
        <v/>
      </c>
      <c r="B147" s="990" t="str">
        <f t="shared" ca="1" si="44"/>
        <v xml:space="preserve"> </v>
      </c>
      <c r="C147" s="1593">
        <f t="shared" ca="1" si="45"/>
        <v>0</v>
      </c>
      <c r="D147" s="1566">
        <f t="shared" ca="1" si="46"/>
        <v>0</v>
      </c>
      <c r="E147" s="1527">
        <f t="shared" ca="1" si="46"/>
        <v>0</v>
      </c>
      <c r="F147" s="1527">
        <f t="shared" ca="1" si="46"/>
        <v>0</v>
      </c>
      <c r="G147" s="1527">
        <f t="shared" ca="1" si="46"/>
        <v>0</v>
      </c>
      <c r="H147" s="1527">
        <f t="shared" ca="1" si="46"/>
        <v>0</v>
      </c>
      <c r="I147" s="1527">
        <f t="shared" ca="1" si="46"/>
        <v>0</v>
      </c>
      <c r="J147" s="1527">
        <f t="shared" ca="1" si="46"/>
        <v>0</v>
      </c>
      <c r="K147" s="1531">
        <f t="shared" ca="1" si="46"/>
        <v>0</v>
      </c>
      <c r="L147" s="1531">
        <f t="shared" ca="1" si="46"/>
        <v>0</v>
      </c>
      <c r="M147" s="1531">
        <f t="shared" ca="1" si="46"/>
        <v>0</v>
      </c>
      <c r="N147" s="1531">
        <f t="shared" ca="1" si="46"/>
        <v>0</v>
      </c>
      <c r="O147" s="1531">
        <f t="shared" ca="1" si="46"/>
        <v>0</v>
      </c>
      <c r="P147" s="1531">
        <f t="shared" ca="1" si="46"/>
        <v>0</v>
      </c>
      <c r="Q147" s="1531">
        <f t="shared" ca="1" si="46"/>
        <v>0</v>
      </c>
      <c r="R147" s="1531">
        <f t="shared" ca="1" si="46"/>
        <v>0</v>
      </c>
      <c r="S147" s="1531">
        <f t="shared" ca="1" si="46"/>
        <v>0</v>
      </c>
      <c r="T147" s="1531">
        <f t="shared" ca="1" si="47"/>
        <v>0</v>
      </c>
      <c r="U147" s="1531">
        <f t="shared" ca="1" si="47"/>
        <v>0</v>
      </c>
      <c r="V147" s="1531">
        <f t="shared" ca="1" si="47"/>
        <v>0</v>
      </c>
      <c r="W147" s="1531">
        <f t="shared" ca="1" si="47"/>
        <v>0</v>
      </c>
      <c r="X147" s="1531">
        <f t="shared" ca="1" si="47"/>
        <v>0</v>
      </c>
      <c r="Y147" s="1531">
        <f t="shared" ca="1" si="47"/>
        <v>0</v>
      </c>
      <c r="Z147" s="1565"/>
      <c r="AA147" s="1526">
        <f t="shared" ca="1" si="48"/>
        <v>0</v>
      </c>
      <c r="AB147" s="1527">
        <f t="shared" ca="1" si="48"/>
        <v>0</v>
      </c>
      <c r="AC147" s="1527">
        <f t="shared" ca="1" si="48"/>
        <v>0</v>
      </c>
      <c r="AD147" s="1527">
        <f t="shared" ca="1" si="48"/>
        <v>0</v>
      </c>
      <c r="AE147" s="1527">
        <f t="shared" ca="1" si="48"/>
        <v>0</v>
      </c>
      <c r="AF147" s="1527">
        <f t="shared" ca="1" si="48"/>
        <v>0</v>
      </c>
      <c r="AG147" s="1527">
        <f t="shared" ca="1" si="48"/>
        <v>0</v>
      </c>
      <c r="AH147" s="1527">
        <f t="shared" ca="1" si="48"/>
        <v>0</v>
      </c>
      <c r="AI147" s="1527">
        <f t="shared" ca="1" si="48"/>
        <v>0</v>
      </c>
      <c r="AJ147" s="1527">
        <f t="shared" ca="1" si="48"/>
        <v>0</v>
      </c>
      <c r="AK147" s="1527">
        <f t="shared" ca="1" si="48"/>
        <v>0</v>
      </c>
      <c r="AL147" s="1527">
        <f t="shared" ca="1" si="48"/>
        <v>0</v>
      </c>
      <c r="AM147" s="1527">
        <f t="shared" ca="1" si="48"/>
        <v>0</v>
      </c>
      <c r="AN147" s="1486"/>
      <c r="AO147" s="1566">
        <f t="shared" ca="1" si="52"/>
        <v>0</v>
      </c>
      <c r="AP147" s="1531">
        <f t="shared" ca="1" si="50"/>
        <v>0</v>
      </c>
      <c r="AQ147" s="1527">
        <f t="shared" ca="1" si="52"/>
        <v>0</v>
      </c>
      <c r="AR147" s="1527">
        <f t="shared" ca="1" si="52"/>
        <v>0</v>
      </c>
      <c r="AS147" s="1527">
        <f t="shared" ca="1" si="52"/>
        <v>0</v>
      </c>
      <c r="AT147" s="1527">
        <f t="shared" ca="1" si="52"/>
        <v>0</v>
      </c>
      <c r="AU147" s="1527">
        <f t="shared" ca="1" si="52"/>
        <v>0</v>
      </c>
      <c r="AV147" s="1527">
        <f t="shared" ca="1" si="52"/>
        <v>0</v>
      </c>
      <c r="AW147" s="1527">
        <f t="shared" ca="1" si="52"/>
        <v>0</v>
      </c>
      <c r="AX147" s="1527">
        <f t="shared" ca="1" si="52"/>
        <v>0</v>
      </c>
      <c r="AY147" s="1527">
        <f t="shared" ca="1" si="52"/>
        <v>0</v>
      </c>
      <c r="AZ147" s="1527">
        <f t="shared" ca="1" si="52"/>
        <v>0</v>
      </c>
      <c r="BA147" s="1527">
        <f t="shared" ca="1" si="52"/>
        <v>0</v>
      </c>
      <c r="BB147" s="1527">
        <f t="shared" ca="1" si="52"/>
        <v>0</v>
      </c>
      <c r="BC147" s="1527">
        <f t="shared" ca="1" si="52"/>
        <v>0</v>
      </c>
      <c r="BD147" s="1527">
        <f t="shared" ca="1" si="52"/>
        <v>0</v>
      </c>
      <c r="BE147" s="1527">
        <f t="shared" ca="1" si="52"/>
        <v>0</v>
      </c>
      <c r="BF147" s="1527">
        <f t="shared" ca="1" si="52"/>
        <v>0</v>
      </c>
      <c r="BG147" s="1527">
        <f t="shared" ca="1" si="52"/>
        <v>0</v>
      </c>
      <c r="BH147" s="1527">
        <f t="shared" ca="1" si="52"/>
        <v>0</v>
      </c>
      <c r="BI147" s="1527">
        <f t="shared" ca="1" si="52"/>
        <v>0</v>
      </c>
      <c r="BJ147" s="1527">
        <f t="shared" ca="1" si="52"/>
        <v>0</v>
      </c>
      <c r="BK147" s="1527">
        <f t="shared" ca="1" si="52"/>
        <v>0</v>
      </c>
      <c r="BL147" s="1527">
        <f t="shared" ca="1" si="52"/>
        <v>0</v>
      </c>
      <c r="BM147" s="1527">
        <f t="shared" ca="1" si="52"/>
        <v>0</v>
      </c>
      <c r="BN147" s="1527">
        <f t="shared" ca="1" si="52"/>
        <v>0</v>
      </c>
      <c r="BO147" s="1527">
        <f t="shared" ca="1" si="52"/>
        <v>0</v>
      </c>
      <c r="BP147" s="1527">
        <f t="shared" ca="1" si="52"/>
        <v>0</v>
      </c>
      <c r="BQ147" s="1527">
        <f t="shared" ca="1" si="52"/>
        <v>0</v>
      </c>
      <c r="BR147" s="1527">
        <f t="shared" ca="1" si="52"/>
        <v>0</v>
      </c>
      <c r="BS147" s="1527">
        <f t="shared" ca="1" si="52"/>
        <v>0</v>
      </c>
      <c r="BT147" s="1527">
        <f t="shared" ca="1" si="52"/>
        <v>0</v>
      </c>
      <c r="BU147" s="1527">
        <f t="shared" ca="1" si="52"/>
        <v>0</v>
      </c>
      <c r="BV147" s="1527">
        <f t="shared" ca="1" si="52"/>
        <v>0</v>
      </c>
      <c r="BW147" s="1527">
        <f t="shared" ca="1" si="52"/>
        <v>0</v>
      </c>
      <c r="BX147" s="1527">
        <f t="shared" ca="1" si="52"/>
        <v>0</v>
      </c>
      <c r="BY147" s="1527">
        <f t="shared" ca="1" si="52"/>
        <v>0</v>
      </c>
      <c r="BZ147" s="1527">
        <f t="shared" ca="1" si="52"/>
        <v>0</v>
      </c>
      <c r="CA147" s="1527">
        <f t="shared" ca="1" si="52"/>
        <v>0</v>
      </c>
      <c r="CB147" s="1527">
        <f t="shared" ca="1" si="52"/>
        <v>0</v>
      </c>
      <c r="CC147" s="1527">
        <f t="shared" ca="1" si="52"/>
        <v>0</v>
      </c>
      <c r="CD147" s="1527">
        <f t="shared" ca="1" si="52"/>
        <v>0</v>
      </c>
      <c r="CE147" s="1527">
        <f t="shared" ca="1" si="52"/>
        <v>0</v>
      </c>
      <c r="CF147" s="1527">
        <f t="shared" ca="1" si="52"/>
        <v>0</v>
      </c>
      <c r="CG147" s="1527">
        <f t="shared" ca="1" si="52"/>
        <v>0</v>
      </c>
      <c r="CH147" s="1527">
        <f t="shared" ca="1" si="52"/>
        <v>0</v>
      </c>
      <c r="CI147" s="1567">
        <f t="shared" ca="1" si="52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3"/>
        <v/>
      </c>
      <c r="B148" s="990" t="str">
        <f t="shared" ca="1" si="44"/>
        <v xml:space="preserve"> </v>
      </c>
      <c r="C148" s="1593">
        <f t="shared" ca="1" si="45"/>
        <v>0</v>
      </c>
      <c r="D148" s="1566">
        <f t="shared" ca="1" si="46"/>
        <v>0</v>
      </c>
      <c r="E148" s="1527">
        <f t="shared" ca="1" si="46"/>
        <v>0</v>
      </c>
      <c r="F148" s="1527">
        <f t="shared" ca="1" si="46"/>
        <v>0</v>
      </c>
      <c r="G148" s="1527">
        <f t="shared" ca="1" si="46"/>
        <v>0</v>
      </c>
      <c r="H148" s="1527">
        <f t="shared" ca="1" si="46"/>
        <v>0</v>
      </c>
      <c r="I148" s="1527">
        <f t="shared" ca="1" si="46"/>
        <v>0</v>
      </c>
      <c r="J148" s="1527">
        <f t="shared" ca="1" si="46"/>
        <v>0</v>
      </c>
      <c r="K148" s="1531">
        <f t="shared" ca="1" si="46"/>
        <v>0</v>
      </c>
      <c r="L148" s="1531">
        <f t="shared" ca="1" si="46"/>
        <v>0</v>
      </c>
      <c r="M148" s="1531">
        <f t="shared" ca="1" si="46"/>
        <v>0</v>
      </c>
      <c r="N148" s="1531">
        <f t="shared" ca="1" si="46"/>
        <v>0</v>
      </c>
      <c r="O148" s="1531">
        <f t="shared" ca="1" si="46"/>
        <v>0</v>
      </c>
      <c r="P148" s="1531">
        <f t="shared" ca="1" si="46"/>
        <v>0</v>
      </c>
      <c r="Q148" s="1531">
        <f t="shared" ca="1" si="46"/>
        <v>0</v>
      </c>
      <c r="R148" s="1531">
        <f t="shared" ca="1" si="46"/>
        <v>0</v>
      </c>
      <c r="S148" s="1531">
        <f t="shared" ca="1" si="46"/>
        <v>0</v>
      </c>
      <c r="T148" s="1531">
        <f t="shared" ca="1" si="47"/>
        <v>0</v>
      </c>
      <c r="U148" s="1531">
        <f t="shared" ca="1" si="47"/>
        <v>0</v>
      </c>
      <c r="V148" s="1531">
        <f t="shared" ca="1" si="47"/>
        <v>0</v>
      </c>
      <c r="W148" s="1531">
        <f t="shared" ca="1" si="47"/>
        <v>0</v>
      </c>
      <c r="X148" s="1531">
        <f t="shared" ca="1" si="47"/>
        <v>0</v>
      </c>
      <c r="Y148" s="1531">
        <f t="shared" ca="1" si="47"/>
        <v>0</v>
      </c>
      <c r="Z148" s="1565"/>
      <c r="AA148" s="1526">
        <f t="shared" ca="1" si="48"/>
        <v>0</v>
      </c>
      <c r="AB148" s="1527">
        <f t="shared" ca="1" si="48"/>
        <v>0</v>
      </c>
      <c r="AC148" s="1527">
        <f t="shared" ca="1" si="48"/>
        <v>0</v>
      </c>
      <c r="AD148" s="1527">
        <f t="shared" ca="1" si="48"/>
        <v>0</v>
      </c>
      <c r="AE148" s="1527">
        <f t="shared" ca="1" si="48"/>
        <v>0</v>
      </c>
      <c r="AF148" s="1527">
        <f t="shared" ca="1" si="48"/>
        <v>0</v>
      </c>
      <c r="AG148" s="1527">
        <f t="shared" ca="1" si="48"/>
        <v>0</v>
      </c>
      <c r="AH148" s="1527">
        <f t="shared" ca="1" si="48"/>
        <v>0</v>
      </c>
      <c r="AI148" s="1527">
        <f t="shared" ca="1" si="48"/>
        <v>0</v>
      </c>
      <c r="AJ148" s="1527">
        <f t="shared" ca="1" si="48"/>
        <v>0</v>
      </c>
      <c r="AK148" s="1527">
        <f t="shared" ca="1" si="48"/>
        <v>0</v>
      </c>
      <c r="AL148" s="1527">
        <f t="shared" ca="1" si="48"/>
        <v>0</v>
      </c>
      <c r="AM148" s="1527">
        <f t="shared" ca="1" si="48"/>
        <v>0</v>
      </c>
      <c r="AN148" s="1486"/>
      <c r="AO148" s="1566">
        <f t="shared" ca="1" si="52"/>
        <v>0</v>
      </c>
      <c r="AP148" s="1531">
        <f t="shared" ca="1" si="50"/>
        <v>0</v>
      </c>
      <c r="AQ148" s="1527">
        <f t="shared" ca="1" si="52"/>
        <v>0</v>
      </c>
      <c r="AR148" s="1527">
        <f t="shared" ca="1" si="52"/>
        <v>0</v>
      </c>
      <c r="AS148" s="1527">
        <f t="shared" ca="1" si="52"/>
        <v>0</v>
      </c>
      <c r="AT148" s="1527">
        <f t="shared" ca="1" si="52"/>
        <v>0</v>
      </c>
      <c r="AU148" s="1527">
        <f t="shared" ca="1" si="52"/>
        <v>0</v>
      </c>
      <c r="AV148" s="1527">
        <f t="shared" ca="1" si="52"/>
        <v>0</v>
      </c>
      <c r="AW148" s="1527">
        <f t="shared" ca="1" si="52"/>
        <v>0</v>
      </c>
      <c r="AX148" s="1527">
        <f t="shared" ca="1" si="52"/>
        <v>0</v>
      </c>
      <c r="AY148" s="1527">
        <f t="shared" ca="1" si="52"/>
        <v>0</v>
      </c>
      <c r="AZ148" s="1527">
        <f t="shared" ca="1" si="52"/>
        <v>0</v>
      </c>
      <c r="BA148" s="1527">
        <f t="shared" ca="1" si="52"/>
        <v>0</v>
      </c>
      <c r="BB148" s="1527">
        <f t="shared" ca="1" si="52"/>
        <v>0</v>
      </c>
      <c r="BC148" s="1527">
        <f t="shared" ca="1" si="52"/>
        <v>0</v>
      </c>
      <c r="BD148" s="1527">
        <f t="shared" ca="1" si="52"/>
        <v>0</v>
      </c>
      <c r="BE148" s="1527">
        <f t="shared" ca="1" si="52"/>
        <v>0</v>
      </c>
      <c r="BF148" s="1527">
        <f t="shared" ca="1" si="52"/>
        <v>0</v>
      </c>
      <c r="BG148" s="1527">
        <f t="shared" ca="1" si="52"/>
        <v>0</v>
      </c>
      <c r="BH148" s="1527">
        <f t="shared" ca="1" si="52"/>
        <v>0</v>
      </c>
      <c r="BI148" s="1527">
        <f t="shared" ca="1" si="52"/>
        <v>0</v>
      </c>
      <c r="BJ148" s="1527">
        <f t="shared" ca="1" si="52"/>
        <v>0</v>
      </c>
      <c r="BK148" s="1527">
        <f t="shared" ca="1" si="52"/>
        <v>0</v>
      </c>
      <c r="BL148" s="1527">
        <f t="shared" ca="1" si="52"/>
        <v>0</v>
      </c>
      <c r="BM148" s="1527">
        <f t="shared" ca="1" si="52"/>
        <v>0</v>
      </c>
      <c r="BN148" s="1527">
        <f t="shared" ca="1" si="52"/>
        <v>0</v>
      </c>
      <c r="BO148" s="1527">
        <f t="shared" ca="1" si="52"/>
        <v>0</v>
      </c>
      <c r="BP148" s="1527">
        <f t="shared" ca="1" si="52"/>
        <v>0</v>
      </c>
      <c r="BQ148" s="1527">
        <f t="shared" ca="1" si="52"/>
        <v>0</v>
      </c>
      <c r="BR148" s="1527">
        <f t="shared" ca="1" si="52"/>
        <v>0</v>
      </c>
      <c r="BS148" s="1527">
        <f t="shared" ca="1" si="52"/>
        <v>0</v>
      </c>
      <c r="BT148" s="1527">
        <f t="shared" ca="1" si="52"/>
        <v>0</v>
      </c>
      <c r="BU148" s="1527">
        <f t="shared" ca="1" si="52"/>
        <v>0</v>
      </c>
      <c r="BV148" s="1527">
        <f t="shared" ca="1" si="52"/>
        <v>0</v>
      </c>
      <c r="BW148" s="1527">
        <f t="shared" ca="1" si="52"/>
        <v>0</v>
      </c>
      <c r="BX148" s="1527">
        <f t="shared" ca="1" si="52"/>
        <v>0</v>
      </c>
      <c r="BY148" s="1527">
        <f t="shared" ca="1" si="52"/>
        <v>0</v>
      </c>
      <c r="BZ148" s="1527">
        <f t="shared" ca="1" si="52"/>
        <v>0</v>
      </c>
      <c r="CA148" s="1527">
        <f t="shared" ca="1" si="52"/>
        <v>0</v>
      </c>
      <c r="CB148" s="1527">
        <f t="shared" ca="1" si="52"/>
        <v>0</v>
      </c>
      <c r="CC148" s="1527">
        <f t="shared" ca="1" si="52"/>
        <v>0</v>
      </c>
      <c r="CD148" s="1527">
        <f t="shared" ca="1" si="52"/>
        <v>0</v>
      </c>
      <c r="CE148" s="1527">
        <f t="shared" ca="1" si="52"/>
        <v>0</v>
      </c>
      <c r="CF148" s="1527">
        <f t="shared" ca="1" si="52"/>
        <v>0</v>
      </c>
      <c r="CG148" s="1527">
        <f t="shared" ca="1" si="52"/>
        <v>0</v>
      </c>
      <c r="CH148" s="1527">
        <f t="shared" ca="1" si="52"/>
        <v>0</v>
      </c>
      <c r="CI148" s="1567">
        <f t="shared" ca="1" si="52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3"/>
        <v/>
      </c>
      <c r="B149" s="990" t="str">
        <f t="shared" ca="1" si="44"/>
        <v xml:space="preserve"> </v>
      </c>
      <c r="C149" s="1593">
        <f t="shared" ca="1" si="45"/>
        <v>0</v>
      </c>
      <c r="D149" s="1566">
        <f t="shared" ca="1" si="46"/>
        <v>0</v>
      </c>
      <c r="E149" s="1527">
        <f t="shared" ca="1" si="46"/>
        <v>0</v>
      </c>
      <c r="F149" s="1527">
        <f t="shared" ca="1" si="46"/>
        <v>0</v>
      </c>
      <c r="G149" s="1527">
        <f t="shared" ca="1" si="46"/>
        <v>0</v>
      </c>
      <c r="H149" s="1527">
        <f t="shared" ca="1" si="46"/>
        <v>0</v>
      </c>
      <c r="I149" s="1527">
        <f t="shared" ca="1" si="46"/>
        <v>0</v>
      </c>
      <c r="J149" s="1527">
        <f t="shared" ca="1" si="46"/>
        <v>0</v>
      </c>
      <c r="K149" s="1531">
        <f t="shared" ca="1" si="46"/>
        <v>0</v>
      </c>
      <c r="L149" s="1531">
        <f t="shared" ca="1" si="46"/>
        <v>0</v>
      </c>
      <c r="M149" s="1531">
        <f t="shared" ca="1" si="46"/>
        <v>0</v>
      </c>
      <c r="N149" s="1531">
        <f t="shared" ca="1" si="46"/>
        <v>0</v>
      </c>
      <c r="O149" s="1531">
        <f t="shared" ca="1" si="46"/>
        <v>0</v>
      </c>
      <c r="P149" s="1531">
        <f t="shared" ca="1" si="46"/>
        <v>0</v>
      </c>
      <c r="Q149" s="1531">
        <f t="shared" ca="1" si="46"/>
        <v>0</v>
      </c>
      <c r="R149" s="1531">
        <f t="shared" ca="1" si="46"/>
        <v>0</v>
      </c>
      <c r="S149" s="1531">
        <f t="shared" ca="1" si="46"/>
        <v>0</v>
      </c>
      <c r="T149" s="1531">
        <f t="shared" ca="1" si="47"/>
        <v>0</v>
      </c>
      <c r="U149" s="1531">
        <f t="shared" ca="1" si="47"/>
        <v>0</v>
      </c>
      <c r="V149" s="1531">
        <f t="shared" ca="1" si="47"/>
        <v>0</v>
      </c>
      <c r="W149" s="1531">
        <f t="shared" ca="1" si="47"/>
        <v>0</v>
      </c>
      <c r="X149" s="1531">
        <f t="shared" ca="1" si="47"/>
        <v>0</v>
      </c>
      <c r="Y149" s="1531">
        <f t="shared" ca="1" si="47"/>
        <v>0</v>
      </c>
      <c r="Z149" s="1565"/>
      <c r="AA149" s="1526">
        <f t="shared" ca="1" si="48"/>
        <v>0</v>
      </c>
      <c r="AB149" s="1527">
        <f t="shared" ca="1" si="48"/>
        <v>0</v>
      </c>
      <c r="AC149" s="1527">
        <f t="shared" ca="1" si="48"/>
        <v>0</v>
      </c>
      <c r="AD149" s="1527">
        <f t="shared" ca="1" si="48"/>
        <v>0</v>
      </c>
      <c r="AE149" s="1527">
        <f t="shared" ca="1" si="48"/>
        <v>0</v>
      </c>
      <c r="AF149" s="1527">
        <f t="shared" ca="1" si="48"/>
        <v>0</v>
      </c>
      <c r="AG149" s="1527">
        <f t="shared" ca="1" si="48"/>
        <v>0</v>
      </c>
      <c r="AH149" s="1527">
        <f t="shared" ca="1" si="48"/>
        <v>0</v>
      </c>
      <c r="AI149" s="1527">
        <f t="shared" ca="1" si="48"/>
        <v>0</v>
      </c>
      <c r="AJ149" s="1527">
        <f t="shared" ca="1" si="48"/>
        <v>0</v>
      </c>
      <c r="AK149" s="1527">
        <f t="shared" ca="1" si="48"/>
        <v>0</v>
      </c>
      <c r="AL149" s="1527">
        <f t="shared" ca="1" si="48"/>
        <v>0</v>
      </c>
      <c r="AM149" s="1527">
        <f t="shared" ca="1" si="48"/>
        <v>0</v>
      </c>
      <c r="AN149" s="1486"/>
      <c r="AO149" s="1566">
        <f t="shared" ca="1" si="52"/>
        <v>0</v>
      </c>
      <c r="AP149" s="1531">
        <f t="shared" ca="1" si="50"/>
        <v>0</v>
      </c>
      <c r="AQ149" s="1527">
        <f t="shared" ca="1" si="52"/>
        <v>0</v>
      </c>
      <c r="AR149" s="1527">
        <f t="shared" ca="1" si="52"/>
        <v>0</v>
      </c>
      <c r="AS149" s="1527">
        <f t="shared" ca="1" si="52"/>
        <v>0</v>
      </c>
      <c r="AT149" s="1527">
        <f t="shared" ca="1" si="52"/>
        <v>0</v>
      </c>
      <c r="AU149" s="1527">
        <f t="shared" ca="1" si="52"/>
        <v>0</v>
      </c>
      <c r="AV149" s="1527">
        <f t="shared" ca="1" si="52"/>
        <v>0</v>
      </c>
      <c r="AW149" s="1527">
        <f t="shared" ca="1" si="52"/>
        <v>0</v>
      </c>
      <c r="AX149" s="1527">
        <f t="shared" ca="1" si="52"/>
        <v>0</v>
      </c>
      <c r="AY149" s="1527">
        <f t="shared" ca="1" si="52"/>
        <v>0</v>
      </c>
      <c r="AZ149" s="1527">
        <f t="shared" ca="1" si="52"/>
        <v>0</v>
      </c>
      <c r="BA149" s="1527">
        <f t="shared" ca="1" si="52"/>
        <v>0</v>
      </c>
      <c r="BB149" s="1527">
        <f t="shared" ca="1" si="52"/>
        <v>0</v>
      </c>
      <c r="BC149" s="1527">
        <f t="shared" ca="1" si="52"/>
        <v>0</v>
      </c>
      <c r="BD149" s="1527">
        <f t="shared" ca="1" si="52"/>
        <v>0</v>
      </c>
      <c r="BE149" s="1527">
        <f t="shared" ca="1" si="52"/>
        <v>0</v>
      </c>
      <c r="BF149" s="1527">
        <f t="shared" ca="1" si="52"/>
        <v>0</v>
      </c>
      <c r="BG149" s="1527">
        <f t="shared" ca="1" si="52"/>
        <v>0</v>
      </c>
      <c r="BH149" s="1527">
        <f t="shared" ca="1" si="52"/>
        <v>0</v>
      </c>
      <c r="BI149" s="1527">
        <f t="shared" ca="1" si="52"/>
        <v>0</v>
      </c>
      <c r="BJ149" s="1527">
        <f t="shared" ca="1" si="52"/>
        <v>0</v>
      </c>
      <c r="BK149" s="1527">
        <f t="shared" ca="1" si="52"/>
        <v>0</v>
      </c>
      <c r="BL149" s="1527">
        <f t="shared" ca="1" si="52"/>
        <v>0</v>
      </c>
      <c r="BM149" s="1527">
        <f t="shared" ca="1" si="52"/>
        <v>0</v>
      </c>
      <c r="BN149" s="1527">
        <f t="shared" ca="1" si="52"/>
        <v>0</v>
      </c>
      <c r="BO149" s="1527">
        <f t="shared" ca="1" si="52"/>
        <v>0</v>
      </c>
      <c r="BP149" s="1527">
        <f t="shared" ca="1" si="52"/>
        <v>0</v>
      </c>
      <c r="BQ149" s="1527">
        <f t="shared" ca="1" si="52"/>
        <v>0</v>
      </c>
      <c r="BR149" s="1527">
        <f t="shared" ca="1" si="52"/>
        <v>0</v>
      </c>
      <c r="BS149" s="1527">
        <f t="shared" ca="1" si="52"/>
        <v>0</v>
      </c>
      <c r="BT149" s="1527">
        <f t="shared" ca="1" si="52"/>
        <v>0</v>
      </c>
      <c r="BU149" s="1527">
        <f t="shared" ca="1" si="52"/>
        <v>0</v>
      </c>
      <c r="BV149" s="1527">
        <f t="shared" ca="1" si="52"/>
        <v>0</v>
      </c>
      <c r="BW149" s="1527">
        <f t="shared" ca="1" si="52"/>
        <v>0</v>
      </c>
      <c r="BX149" s="1527">
        <f t="shared" ca="1" si="52"/>
        <v>0</v>
      </c>
      <c r="BY149" s="1527">
        <f t="shared" ca="1" si="52"/>
        <v>0</v>
      </c>
      <c r="BZ149" s="1527">
        <f t="shared" ca="1" si="52"/>
        <v>0</v>
      </c>
      <c r="CA149" s="1527">
        <f t="shared" ca="1" si="52"/>
        <v>0</v>
      </c>
      <c r="CB149" s="1527">
        <f t="shared" ca="1" si="52"/>
        <v>0</v>
      </c>
      <c r="CC149" s="1527">
        <f t="shared" ca="1" si="52"/>
        <v>0</v>
      </c>
      <c r="CD149" s="1527">
        <f t="shared" ca="1" si="52"/>
        <v>0</v>
      </c>
      <c r="CE149" s="1527">
        <f t="shared" ca="1" si="52"/>
        <v>0</v>
      </c>
      <c r="CF149" s="1527">
        <f t="shared" ca="1" si="52"/>
        <v>0</v>
      </c>
      <c r="CG149" s="1527">
        <f t="shared" ca="1" si="52"/>
        <v>0</v>
      </c>
      <c r="CH149" s="1527">
        <f t="shared" ca="1" si="52"/>
        <v>0</v>
      </c>
      <c r="CI149" s="1567">
        <f t="shared" ca="1" si="52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3"/>
        <v>zelf opgewekte windenergie</v>
      </c>
      <c r="B150" s="990">
        <f ca="1">IF(C531=0,0,(3.6/C531))</f>
        <v>7.0996073281786147</v>
      </c>
      <c r="C150" s="1593">
        <f t="shared" ca="1" si="45"/>
        <v>70996.073281786143</v>
      </c>
      <c r="D150" s="1566">
        <f t="shared" ca="1" si="46"/>
        <v>70996.073281786143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48"/>
        <v>0</v>
      </c>
      <c r="AB150" s="1527">
        <f t="shared" ca="1" si="48"/>
        <v>0</v>
      </c>
      <c r="AC150" s="1527">
        <f t="shared" ca="1" si="48"/>
        <v>0</v>
      </c>
      <c r="AD150" s="1527">
        <f t="shared" ca="1" si="48"/>
        <v>0</v>
      </c>
      <c r="AE150" s="1527">
        <f t="shared" ca="1" si="48"/>
        <v>0</v>
      </c>
      <c r="AF150" s="1527">
        <f t="shared" ca="1" si="48"/>
        <v>0</v>
      </c>
      <c r="AG150" s="1527">
        <f t="shared" ca="1" si="48"/>
        <v>0</v>
      </c>
      <c r="AH150" s="1527">
        <f t="shared" ca="1" si="48"/>
        <v>0</v>
      </c>
      <c r="AI150" s="1527">
        <f t="shared" ca="1" si="48"/>
        <v>0</v>
      </c>
      <c r="AJ150" s="1527">
        <f t="shared" ca="1" si="48"/>
        <v>0</v>
      </c>
      <c r="AK150" s="1527">
        <f t="shared" ca="1" si="48"/>
        <v>0</v>
      </c>
      <c r="AL150" s="1527">
        <f t="shared" ca="1" si="48"/>
        <v>0</v>
      </c>
      <c r="AM150" s="1527">
        <f t="shared" ca="1" si="48"/>
        <v>0</v>
      </c>
      <c r="AN150" s="1486"/>
      <c r="AO150" s="1566">
        <f t="shared" ca="1" si="52"/>
        <v>0</v>
      </c>
      <c r="AP150" s="1531">
        <f t="shared" ca="1" si="50"/>
        <v>0</v>
      </c>
      <c r="AQ150" s="1527">
        <f t="shared" ca="1" si="52"/>
        <v>0</v>
      </c>
      <c r="AR150" s="1527">
        <f t="shared" ca="1" si="52"/>
        <v>0</v>
      </c>
      <c r="AS150" s="1527">
        <f t="shared" ca="1" si="52"/>
        <v>0</v>
      </c>
      <c r="AT150" s="1527">
        <f t="shared" ca="1" si="52"/>
        <v>0</v>
      </c>
      <c r="AU150" s="1527">
        <f t="shared" ca="1" si="52"/>
        <v>0</v>
      </c>
      <c r="AV150" s="1527">
        <f t="shared" ca="1" si="52"/>
        <v>0</v>
      </c>
      <c r="AW150" s="1527">
        <f t="shared" ca="1" si="52"/>
        <v>0</v>
      </c>
      <c r="AX150" s="1527">
        <f t="shared" ca="1" si="52"/>
        <v>0</v>
      </c>
      <c r="AY150" s="1527">
        <f t="shared" ca="1" si="52"/>
        <v>0</v>
      </c>
      <c r="AZ150" s="1527">
        <f t="shared" ca="1" si="52"/>
        <v>0</v>
      </c>
      <c r="BA150" s="1527">
        <f t="shared" ca="1" si="52"/>
        <v>0</v>
      </c>
      <c r="BB150" s="1527">
        <f t="shared" ca="1" si="52"/>
        <v>0</v>
      </c>
      <c r="BC150" s="1527">
        <f t="shared" ca="1" si="52"/>
        <v>0</v>
      </c>
      <c r="BD150" s="1527">
        <f t="shared" ca="1" si="52"/>
        <v>0</v>
      </c>
      <c r="BE150" s="1527">
        <f t="shared" ca="1" si="52"/>
        <v>0</v>
      </c>
      <c r="BF150" s="1527">
        <f t="shared" ca="1" si="52"/>
        <v>0</v>
      </c>
      <c r="BG150" s="1527">
        <f t="shared" ca="1" si="52"/>
        <v>0</v>
      </c>
      <c r="BH150" s="1527">
        <f t="shared" ca="1" si="52"/>
        <v>0</v>
      </c>
      <c r="BI150" s="1527">
        <f t="shared" ca="1" si="52"/>
        <v>0</v>
      </c>
      <c r="BJ150" s="1527">
        <f t="shared" ca="1" si="52"/>
        <v>0</v>
      </c>
      <c r="BK150" s="1527">
        <f t="shared" ca="1" si="52"/>
        <v>0</v>
      </c>
      <c r="BL150" s="1527">
        <f t="shared" ca="1" si="52"/>
        <v>0</v>
      </c>
      <c r="BM150" s="1527">
        <f t="shared" ca="1" si="52"/>
        <v>0</v>
      </c>
      <c r="BN150" s="1527">
        <f t="shared" ca="1" si="52"/>
        <v>0</v>
      </c>
      <c r="BO150" s="1527">
        <f t="shared" ca="1" si="52"/>
        <v>0</v>
      </c>
      <c r="BP150" s="1527">
        <f t="shared" ca="1" si="52"/>
        <v>0</v>
      </c>
      <c r="BQ150" s="1527">
        <f t="shared" ca="1" si="52"/>
        <v>0</v>
      </c>
      <c r="BR150" s="1527">
        <f t="shared" ca="1" si="52"/>
        <v>0</v>
      </c>
      <c r="BS150" s="1527">
        <f t="shared" ca="1" si="52"/>
        <v>0</v>
      </c>
      <c r="BT150" s="1527">
        <f t="shared" ca="1" si="52"/>
        <v>0</v>
      </c>
      <c r="BU150" s="1527">
        <f t="shared" ca="1" si="52"/>
        <v>0</v>
      </c>
      <c r="BV150" s="1527">
        <f t="shared" ca="1" si="52"/>
        <v>0</v>
      </c>
      <c r="BW150" s="1527">
        <f t="shared" ca="1" si="52"/>
        <v>0</v>
      </c>
      <c r="BX150" s="1527">
        <f t="shared" ca="1" si="52"/>
        <v>0</v>
      </c>
      <c r="BY150" s="1527">
        <f t="shared" ca="1" si="52"/>
        <v>0</v>
      </c>
      <c r="BZ150" s="1527">
        <f t="shared" ca="1" si="52"/>
        <v>0</v>
      </c>
      <c r="CA150" s="1527">
        <f t="shared" ca="1" si="52"/>
        <v>0</v>
      </c>
      <c r="CB150" s="1527">
        <f t="shared" ca="1" si="52"/>
        <v>0</v>
      </c>
      <c r="CC150" s="1527">
        <f t="shared" ca="1" si="52"/>
        <v>0</v>
      </c>
      <c r="CD150" s="1527">
        <f t="shared" ca="1" si="52"/>
        <v>0</v>
      </c>
      <c r="CE150" s="1527">
        <f t="shared" ca="1" si="52"/>
        <v>0</v>
      </c>
      <c r="CF150" s="1527">
        <f t="shared" ca="1" si="52"/>
        <v>0</v>
      </c>
      <c r="CG150" s="1527">
        <f t="shared" ca="1" si="52"/>
        <v>0</v>
      </c>
      <c r="CH150" s="1527">
        <f t="shared" ca="1" si="52"/>
        <v>0</v>
      </c>
      <c r="CI150" s="1567">
        <f t="shared" ca="1" si="52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3"/>
        <v>zelf opgewekte zonneenergie</v>
      </c>
      <c r="B151" s="992">
        <f ca="1">IF(C531=0,0,(3.6/C531))</f>
        <v>7.0996073281786147</v>
      </c>
      <c r="C151" s="1594">
        <f t="shared" ca="1" si="45"/>
        <v>0</v>
      </c>
      <c r="D151" s="1562">
        <f t="shared" ca="1" si="46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48"/>
        <v>0</v>
      </c>
      <c r="AB151" s="1522">
        <f t="shared" ca="1" si="48"/>
        <v>0</v>
      </c>
      <c r="AC151" s="1522">
        <f t="shared" ca="1" si="48"/>
        <v>0</v>
      </c>
      <c r="AD151" s="1522">
        <f t="shared" ca="1" si="48"/>
        <v>0</v>
      </c>
      <c r="AE151" s="1522">
        <f t="shared" ca="1" si="48"/>
        <v>0</v>
      </c>
      <c r="AF151" s="1522">
        <f t="shared" ca="1" si="48"/>
        <v>0</v>
      </c>
      <c r="AG151" s="1522">
        <f t="shared" ca="1" si="48"/>
        <v>0</v>
      </c>
      <c r="AH151" s="1522">
        <f t="shared" ca="1" si="48"/>
        <v>0</v>
      </c>
      <c r="AI151" s="1522">
        <f t="shared" ca="1" si="48"/>
        <v>0</v>
      </c>
      <c r="AJ151" s="1522">
        <f t="shared" ca="1" si="48"/>
        <v>0</v>
      </c>
      <c r="AK151" s="1522">
        <f t="shared" ca="1" si="48"/>
        <v>0</v>
      </c>
      <c r="AL151" s="1522">
        <f t="shared" ca="1" si="48"/>
        <v>0</v>
      </c>
      <c r="AM151" s="1522">
        <f t="shared" ca="1" si="48"/>
        <v>0</v>
      </c>
      <c r="AN151" s="1486"/>
      <c r="AO151" s="1562">
        <f t="shared" ca="1" si="52"/>
        <v>0</v>
      </c>
      <c r="AP151" s="1568">
        <f t="shared" ca="1" si="50"/>
        <v>0</v>
      </c>
      <c r="AQ151" s="1522">
        <f t="shared" ca="1" si="52"/>
        <v>0</v>
      </c>
      <c r="AR151" s="1522">
        <f t="shared" ca="1" si="52"/>
        <v>0</v>
      </c>
      <c r="AS151" s="1522">
        <f t="shared" ca="1" si="52"/>
        <v>0</v>
      </c>
      <c r="AT151" s="1522">
        <f t="shared" ca="1" si="52"/>
        <v>0</v>
      </c>
      <c r="AU151" s="1522">
        <f t="shared" ca="1" si="52"/>
        <v>0</v>
      </c>
      <c r="AV151" s="1522">
        <f t="shared" ca="1" si="52"/>
        <v>0</v>
      </c>
      <c r="AW151" s="1522">
        <f t="shared" ca="1" si="52"/>
        <v>0</v>
      </c>
      <c r="AX151" s="1522">
        <f t="shared" ca="1" si="52"/>
        <v>0</v>
      </c>
      <c r="AY151" s="1522">
        <f t="shared" ca="1" si="52"/>
        <v>0</v>
      </c>
      <c r="AZ151" s="1522">
        <f t="shared" ca="1" si="52"/>
        <v>0</v>
      </c>
      <c r="BA151" s="1522">
        <f t="shared" ca="1" si="52"/>
        <v>0</v>
      </c>
      <c r="BB151" s="1522">
        <f t="shared" ca="1" si="52"/>
        <v>0</v>
      </c>
      <c r="BC151" s="1522">
        <f t="shared" ca="1" si="52"/>
        <v>0</v>
      </c>
      <c r="BD151" s="1522">
        <f t="shared" ca="1" si="52"/>
        <v>0</v>
      </c>
      <c r="BE151" s="1522">
        <f t="shared" ca="1" si="52"/>
        <v>0</v>
      </c>
      <c r="BF151" s="1522">
        <f t="shared" ca="1" si="52"/>
        <v>0</v>
      </c>
      <c r="BG151" s="1522">
        <f t="shared" ca="1" si="52"/>
        <v>0</v>
      </c>
      <c r="BH151" s="1522">
        <f t="shared" ca="1" si="52"/>
        <v>0</v>
      </c>
      <c r="BI151" s="1522">
        <f t="shared" ca="1" si="52"/>
        <v>0</v>
      </c>
      <c r="BJ151" s="1522">
        <f t="shared" ca="1" si="52"/>
        <v>0</v>
      </c>
      <c r="BK151" s="1522">
        <f t="shared" ca="1" si="52"/>
        <v>0</v>
      </c>
      <c r="BL151" s="1522">
        <f t="shared" ca="1" si="52"/>
        <v>0</v>
      </c>
      <c r="BM151" s="1522">
        <f t="shared" ca="1" si="52"/>
        <v>0</v>
      </c>
      <c r="BN151" s="1522">
        <f t="shared" ca="1" si="52"/>
        <v>0</v>
      </c>
      <c r="BO151" s="1522">
        <f t="shared" ref="BO151:CI151" ca="1" si="53">IF(ISNUMBER($B151),$B151*BO69,0)</f>
        <v>0</v>
      </c>
      <c r="BP151" s="1522">
        <f t="shared" ca="1" si="53"/>
        <v>0</v>
      </c>
      <c r="BQ151" s="1522">
        <f t="shared" ca="1" si="53"/>
        <v>0</v>
      </c>
      <c r="BR151" s="1522">
        <f t="shared" ca="1" si="53"/>
        <v>0</v>
      </c>
      <c r="BS151" s="1522">
        <f t="shared" ca="1" si="53"/>
        <v>0</v>
      </c>
      <c r="BT151" s="1522">
        <f t="shared" ca="1" si="53"/>
        <v>0</v>
      </c>
      <c r="BU151" s="1522">
        <f t="shared" ca="1" si="53"/>
        <v>0</v>
      </c>
      <c r="BV151" s="1522">
        <f t="shared" ca="1" si="53"/>
        <v>0</v>
      </c>
      <c r="BW151" s="1522">
        <f t="shared" ca="1" si="53"/>
        <v>0</v>
      </c>
      <c r="BX151" s="1522">
        <f t="shared" ca="1" si="53"/>
        <v>0</v>
      </c>
      <c r="BY151" s="1522">
        <f t="shared" ca="1" si="53"/>
        <v>0</v>
      </c>
      <c r="BZ151" s="1522">
        <f t="shared" ca="1" si="53"/>
        <v>0</v>
      </c>
      <c r="CA151" s="1522">
        <f t="shared" ca="1" si="53"/>
        <v>0</v>
      </c>
      <c r="CB151" s="1522">
        <f t="shared" ca="1" si="53"/>
        <v>0</v>
      </c>
      <c r="CC151" s="1522">
        <f t="shared" ca="1" si="53"/>
        <v>0</v>
      </c>
      <c r="CD151" s="1522">
        <f t="shared" ca="1" si="53"/>
        <v>0</v>
      </c>
      <c r="CE151" s="1522">
        <f t="shared" ca="1" si="53"/>
        <v>0</v>
      </c>
      <c r="CF151" s="1522">
        <f t="shared" ca="1" si="53"/>
        <v>0</v>
      </c>
      <c r="CG151" s="1522">
        <f t="shared" ca="1" si="53"/>
        <v>0</v>
      </c>
      <c r="CH151" s="1522">
        <f t="shared" ca="1" si="53"/>
        <v>0</v>
      </c>
      <c r="CI151" s="1523">
        <f t="shared" ca="1" si="53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4">IF(TRIM(A72)="","",A72)</f>
        <v>stoom 30 bara</v>
      </c>
      <c r="B154" s="995">
        <f ca="1">IF($C$525=0,0,(1/$C$525))</f>
        <v>0.93999386101754379</v>
      </c>
      <c r="C154" s="1581">
        <f ca="1">SUM(D154:CI154)</f>
        <v>-0.10064867747132666</v>
      </c>
      <c r="D154" s="1559">
        <f t="shared" ref="D154:S169" ca="1" si="55">IF(ISNUMBER($B154),$B154*D72,0)</f>
        <v>0</v>
      </c>
      <c r="E154" s="1560">
        <f t="shared" ca="1" si="55"/>
        <v>598247.34292135306</v>
      </c>
      <c r="F154" s="1560">
        <f t="shared" ca="1" si="55"/>
        <v>0</v>
      </c>
      <c r="G154" s="1560">
        <f t="shared" ca="1" si="55"/>
        <v>-316844.50417584769</v>
      </c>
      <c r="H154" s="1560">
        <f t="shared" ca="1" si="55"/>
        <v>-335018.51203595771</v>
      </c>
      <c r="I154" s="1560">
        <f t="shared" ca="1" si="55"/>
        <v>0</v>
      </c>
      <c r="J154" s="1560">
        <f t="shared" ca="1" si="55"/>
        <v>0</v>
      </c>
      <c r="K154" s="1564">
        <f t="shared" ca="1" si="55"/>
        <v>0</v>
      </c>
      <c r="L154" s="1564">
        <f t="shared" ca="1" si="55"/>
        <v>0</v>
      </c>
      <c r="M154" s="1564">
        <f t="shared" ca="1" si="55"/>
        <v>0</v>
      </c>
      <c r="N154" s="1564">
        <f t="shared" ca="1" si="55"/>
        <v>0</v>
      </c>
      <c r="O154" s="1564">
        <f t="shared" ca="1" si="55"/>
        <v>0</v>
      </c>
      <c r="P154" s="1564">
        <f t="shared" ca="1" si="55"/>
        <v>0</v>
      </c>
      <c r="Q154" s="1564">
        <f t="shared" ca="1" si="55"/>
        <v>53615.572641774866</v>
      </c>
      <c r="R154" s="1564">
        <f t="shared" ca="1" si="55"/>
        <v>0</v>
      </c>
      <c r="S154" s="1564">
        <f t="shared" ca="1" si="55"/>
        <v>0</v>
      </c>
      <c r="T154" s="1564">
        <f t="shared" ref="T154:Y163" ca="1" si="56">IF(ISNUMBER($B154),$B154*T72,0)</f>
        <v>0</v>
      </c>
      <c r="U154" s="1564">
        <f t="shared" ca="1" si="56"/>
        <v>0</v>
      </c>
      <c r="V154" s="1564">
        <f t="shared" ca="1" si="56"/>
        <v>0</v>
      </c>
      <c r="W154" s="1564">
        <f t="shared" ca="1" si="56"/>
        <v>0</v>
      </c>
      <c r="X154" s="1564">
        <f t="shared" ca="1" si="56"/>
        <v>0</v>
      </c>
      <c r="Y154" s="1564">
        <f t="shared" ca="1" si="56"/>
        <v>0</v>
      </c>
      <c r="Z154" s="1565"/>
      <c r="AA154" s="1961">
        <f t="shared" ref="AA154:AM169" ca="1" si="57">IF(ISNUMBER($B154),$B154*AA72,0)</f>
        <v>0</v>
      </c>
      <c r="AB154" s="1560">
        <f t="shared" ca="1" si="57"/>
        <v>0</v>
      </c>
      <c r="AC154" s="1560">
        <f t="shared" ca="1" si="57"/>
        <v>0</v>
      </c>
      <c r="AD154" s="1560">
        <f t="shared" ca="1" si="57"/>
        <v>0</v>
      </c>
      <c r="AE154" s="1560">
        <f t="shared" ca="1" si="57"/>
        <v>0</v>
      </c>
      <c r="AF154" s="1560">
        <f t="shared" ca="1" si="57"/>
        <v>0</v>
      </c>
      <c r="AG154" s="1560">
        <f t="shared" ca="1" si="57"/>
        <v>0</v>
      </c>
      <c r="AH154" s="1560">
        <f t="shared" ca="1" si="57"/>
        <v>0</v>
      </c>
      <c r="AI154" s="1560">
        <f t="shared" ca="1" si="57"/>
        <v>0</v>
      </c>
      <c r="AJ154" s="1560">
        <f t="shared" ca="1" si="57"/>
        <v>0</v>
      </c>
      <c r="AK154" s="1560">
        <f t="shared" ca="1" si="57"/>
        <v>0</v>
      </c>
      <c r="AL154" s="1560">
        <f t="shared" ca="1" si="57"/>
        <v>0</v>
      </c>
      <c r="AM154" s="1560">
        <f t="shared" ca="1" si="57"/>
        <v>0</v>
      </c>
      <c r="AN154" s="1486"/>
      <c r="AO154" s="1559">
        <f t="shared" ref="AO154:CI159" ca="1" si="58">IF(ISNUMBER($B154),$B154*AO72,0)</f>
        <v>0</v>
      </c>
      <c r="AP154" s="1564">
        <f t="shared" ref="AP154:AP169" ca="1" si="59">IF(ISNUMBER($B154),$B154*AP72,0)</f>
        <v>0</v>
      </c>
      <c r="AQ154" s="1560">
        <f t="shared" ca="1" si="58"/>
        <v>0</v>
      </c>
      <c r="AR154" s="1560">
        <f t="shared" ca="1" si="58"/>
        <v>0</v>
      </c>
      <c r="AS154" s="1560">
        <f t="shared" ca="1" si="58"/>
        <v>0</v>
      </c>
      <c r="AT154" s="1560">
        <f t="shared" ca="1" si="58"/>
        <v>0</v>
      </c>
      <c r="AU154" s="1560">
        <f t="shared" ca="1" si="58"/>
        <v>0</v>
      </c>
      <c r="AV154" s="1560">
        <f t="shared" ca="1" si="58"/>
        <v>0</v>
      </c>
      <c r="AW154" s="1560">
        <f t="shared" ca="1" si="58"/>
        <v>0</v>
      </c>
      <c r="AX154" s="1560">
        <f t="shared" ca="1" si="58"/>
        <v>0</v>
      </c>
      <c r="AY154" s="1560">
        <f t="shared" ca="1" si="58"/>
        <v>0</v>
      </c>
      <c r="AZ154" s="1560">
        <f t="shared" ca="1" si="58"/>
        <v>0</v>
      </c>
      <c r="BA154" s="1560">
        <f t="shared" ca="1" si="58"/>
        <v>0</v>
      </c>
      <c r="BB154" s="1560">
        <f t="shared" ca="1" si="58"/>
        <v>0</v>
      </c>
      <c r="BC154" s="1560">
        <f t="shared" ca="1" si="58"/>
        <v>0</v>
      </c>
      <c r="BD154" s="1560">
        <f t="shared" ca="1" si="58"/>
        <v>0</v>
      </c>
      <c r="BE154" s="1560">
        <f t="shared" ca="1" si="58"/>
        <v>0</v>
      </c>
      <c r="BF154" s="1560">
        <f t="shared" ca="1" si="58"/>
        <v>0</v>
      </c>
      <c r="BG154" s="1560">
        <f t="shared" ca="1" si="58"/>
        <v>0</v>
      </c>
      <c r="BH154" s="1560">
        <f t="shared" ca="1" si="58"/>
        <v>0</v>
      </c>
      <c r="BI154" s="1560">
        <f t="shared" ca="1" si="58"/>
        <v>0</v>
      </c>
      <c r="BJ154" s="1560">
        <f t="shared" ca="1" si="58"/>
        <v>0</v>
      </c>
      <c r="BK154" s="1560">
        <f t="shared" ca="1" si="58"/>
        <v>0</v>
      </c>
      <c r="BL154" s="1560">
        <f t="shared" ca="1" si="58"/>
        <v>0</v>
      </c>
      <c r="BM154" s="1560">
        <f t="shared" ca="1" si="58"/>
        <v>0</v>
      </c>
      <c r="BN154" s="1560">
        <f t="shared" ca="1" si="58"/>
        <v>0</v>
      </c>
      <c r="BO154" s="1560">
        <f t="shared" ca="1" si="58"/>
        <v>0</v>
      </c>
      <c r="BP154" s="1560">
        <f t="shared" ca="1" si="58"/>
        <v>0</v>
      </c>
      <c r="BQ154" s="1560">
        <f t="shared" ca="1" si="58"/>
        <v>0</v>
      </c>
      <c r="BR154" s="1560">
        <f t="shared" ca="1" si="58"/>
        <v>0</v>
      </c>
      <c r="BS154" s="1560">
        <f t="shared" ca="1" si="58"/>
        <v>0</v>
      </c>
      <c r="BT154" s="1560">
        <f t="shared" ca="1" si="58"/>
        <v>0</v>
      </c>
      <c r="BU154" s="1560">
        <f t="shared" ca="1" si="58"/>
        <v>0</v>
      </c>
      <c r="BV154" s="1560">
        <f t="shared" ca="1" si="58"/>
        <v>0</v>
      </c>
      <c r="BW154" s="1560">
        <f t="shared" ca="1" si="58"/>
        <v>0</v>
      </c>
      <c r="BX154" s="1560">
        <f t="shared" ca="1" si="58"/>
        <v>0</v>
      </c>
      <c r="BY154" s="1560">
        <f t="shared" ca="1" si="58"/>
        <v>0</v>
      </c>
      <c r="BZ154" s="1560">
        <f t="shared" ca="1" si="58"/>
        <v>0</v>
      </c>
      <c r="CA154" s="1560">
        <f t="shared" ca="1" si="58"/>
        <v>0</v>
      </c>
      <c r="CB154" s="1560">
        <f t="shared" ca="1" si="58"/>
        <v>0</v>
      </c>
      <c r="CC154" s="1560">
        <f t="shared" ca="1" si="58"/>
        <v>0</v>
      </c>
      <c r="CD154" s="1560">
        <f t="shared" ca="1" si="58"/>
        <v>0</v>
      </c>
      <c r="CE154" s="1560">
        <f t="shared" ca="1" si="58"/>
        <v>0</v>
      </c>
      <c r="CF154" s="1560">
        <f t="shared" ca="1" si="58"/>
        <v>0</v>
      </c>
      <c r="CG154" s="1560">
        <f t="shared" ca="1" si="58"/>
        <v>0</v>
      </c>
      <c r="CH154" s="1560">
        <f t="shared" ca="1" si="58"/>
        <v>0</v>
      </c>
      <c r="CI154" s="1561">
        <f t="shared" ca="1" si="58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60">IF(AND(ISNUMBER(B154),B154&lt;&gt;0),1/B154,1)</f>
        <v>1.0638367349734599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4"/>
        <v>warm water</v>
      </c>
      <c r="B155" s="1000">
        <f ca="1">IF(C527=0,0,(1/C527))</f>
        <v>1.2192264168044284</v>
      </c>
      <c r="C155" s="1582">
        <f ca="1">SUM(D155:CI155)</f>
        <v>-9.0949470177292824E-13</v>
      </c>
      <c r="D155" s="1566">
        <f t="shared" ca="1" si="55"/>
        <v>0</v>
      </c>
      <c r="E155" s="1527">
        <f t="shared" ca="1" si="55"/>
        <v>0</v>
      </c>
      <c r="F155" s="1527">
        <f t="shared" ca="1" si="55"/>
        <v>-15240.330210055356</v>
      </c>
      <c r="G155" s="1527">
        <f t="shared" ca="1" si="55"/>
        <v>0</v>
      </c>
      <c r="H155" s="1527">
        <f t="shared" ca="1" si="55"/>
        <v>0</v>
      </c>
      <c r="I155" s="1527">
        <f t="shared" ca="1" si="55"/>
        <v>0</v>
      </c>
      <c r="J155" s="1527">
        <f t="shared" ca="1" si="55"/>
        <v>0</v>
      </c>
      <c r="K155" s="1531">
        <f t="shared" ca="1" si="55"/>
        <v>0</v>
      </c>
      <c r="L155" s="1531">
        <f t="shared" ca="1" si="55"/>
        <v>-18288.396252066428</v>
      </c>
      <c r="M155" s="1531">
        <f t="shared" ca="1" si="55"/>
        <v>0</v>
      </c>
      <c r="N155" s="1531">
        <f t="shared" ca="1" si="55"/>
        <v>-146.30717001653142</v>
      </c>
      <c r="O155" s="1531">
        <f t="shared" ca="1" si="55"/>
        <v>0</v>
      </c>
      <c r="P155" s="1531">
        <f t="shared" ca="1" si="55"/>
        <v>25197.53595255861</v>
      </c>
      <c r="Q155" s="1531">
        <f t="shared" ca="1" si="55"/>
        <v>0</v>
      </c>
      <c r="R155" s="1531">
        <f t="shared" ca="1" si="55"/>
        <v>0</v>
      </c>
      <c r="S155" s="1531">
        <f t="shared" ca="1" si="55"/>
        <v>0</v>
      </c>
      <c r="T155" s="1531">
        <f t="shared" ca="1" si="56"/>
        <v>0</v>
      </c>
      <c r="U155" s="1531">
        <f t="shared" ca="1" si="56"/>
        <v>0</v>
      </c>
      <c r="V155" s="1531">
        <f t="shared" ca="1" si="56"/>
        <v>0</v>
      </c>
      <c r="W155" s="1531">
        <f t="shared" ca="1" si="56"/>
        <v>0</v>
      </c>
      <c r="X155" s="1531">
        <f t="shared" ca="1" si="56"/>
        <v>0</v>
      </c>
      <c r="Y155" s="1531">
        <f t="shared" ca="1" si="56"/>
        <v>0</v>
      </c>
      <c r="Z155" s="1565"/>
      <c r="AA155" s="1526">
        <f t="shared" ca="1" si="57"/>
        <v>61932.538996438365</v>
      </c>
      <c r="AB155" s="1527">
        <f t="shared" ca="1" si="57"/>
        <v>0</v>
      </c>
      <c r="AC155" s="1527">
        <f t="shared" ca="1" si="57"/>
        <v>0</v>
      </c>
      <c r="AD155" s="1527">
        <f t="shared" ca="1" si="57"/>
        <v>0</v>
      </c>
      <c r="AE155" s="1527">
        <f t="shared" ca="1" si="57"/>
        <v>0</v>
      </c>
      <c r="AF155" s="1527">
        <f t="shared" ca="1" si="57"/>
        <v>0</v>
      </c>
      <c r="AG155" s="1527">
        <f t="shared" ca="1" si="57"/>
        <v>0</v>
      </c>
      <c r="AH155" s="1527">
        <f t="shared" ca="1" si="57"/>
        <v>0</v>
      </c>
      <c r="AI155" s="1527">
        <f t="shared" ca="1" si="57"/>
        <v>0</v>
      </c>
      <c r="AJ155" s="1527">
        <f t="shared" ca="1" si="57"/>
        <v>0</v>
      </c>
      <c r="AK155" s="1527">
        <f t="shared" ca="1" si="57"/>
        <v>0</v>
      </c>
      <c r="AL155" s="1527">
        <f t="shared" ca="1" si="57"/>
        <v>0</v>
      </c>
      <c r="AM155" s="1527">
        <f t="shared" ca="1" si="57"/>
        <v>0</v>
      </c>
      <c r="AN155" s="1486"/>
      <c r="AO155" s="1566">
        <f t="shared" ca="1" si="58"/>
        <v>0</v>
      </c>
      <c r="AP155" s="1531">
        <f t="shared" ca="1" si="59"/>
        <v>127.03355829563934</v>
      </c>
      <c r="AQ155" s="1527">
        <f t="shared" ca="1" si="58"/>
        <v>0</v>
      </c>
      <c r="AR155" s="1527">
        <f t="shared" ca="1" si="58"/>
        <v>-13099.36862214678</v>
      </c>
      <c r="AS155" s="1527">
        <f t="shared" ca="1" si="58"/>
        <v>-41263.011159762355</v>
      </c>
      <c r="AT155" s="1527">
        <f t="shared" ca="1" si="58"/>
        <v>-32748.421555366949</v>
      </c>
      <c r="AU155" s="1527">
        <f t="shared" ca="1" si="58"/>
        <v>0</v>
      </c>
      <c r="AV155" s="1527">
        <f t="shared" ca="1" si="58"/>
        <v>10363.424542837642</v>
      </c>
      <c r="AW155" s="1527">
        <f t="shared" ca="1" si="58"/>
        <v>24384.52833608857</v>
      </c>
      <c r="AX155" s="1527">
        <f t="shared" ca="1" si="58"/>
        <v>-1219.2264168044285</v>
      </c>
      <c r="AY155" s="1527">
        <f t="shared" ca="1" si="58"/>
        <v>0</v>
      </c>
      <c r="AZ155" s="1527">
        <f t="shared" ca="1" si="58"/>
        <v>0</v>
      </c>
      <c r="BA155" s="1527">
        <f t="shared" ca="1" si="58"/>
        <v>0</v>
      </c>
      <c r="BB155" s="1527">
        <f t="shared" ca="1" si="58"/>
        <v>0</v>
      </c>
      <c r="BC155" s="1527">
        <f t="shared" ca="1" si="58"/>
        <v>0</v>
      </c>
      <c r="BD155" s="1527">
        <f t="shared" ca="1" si="58"/>
        <v>0</v>
      </c>
      <c r="BE155" s="1527">
        <f t="shared" ca="1" si="58"/>
        <v>0</v>
      </c>
      <c r="BF155" s="1527">
        <f t="shared" ca="1" si="58"/>
        <v>0</v>
      </c>
      <c r="BG155" s="1527">
        <f t="shared" ca="1" si="58"/>
        <v>0</v>
      </c>
      <c r="BH155" s="1527">
        <f t="shared" ca="1" si="58"/>
        <v>0</v>
      </c>
      <c r="BI155" s="1527">
        <f t="shared" ca="1" si="58"/>
        <v>0</v>
      </c>
      <c r="BJ155" s="1527">
        <f t="shared" ca="1" si="58"/>
        <v>0</v>
      </c>
      <c r="BK155" s="1527">
        <f t="shared" ca="1" si="58"/>
        <v>0</v>
      </c>
      <c r="BL155" s="1527">
        <f t="shared" ca="1" si="58"/>
        <v>0</v>
      </c>
      <c r="BM155" s="1527">
        <f t="shared" ca="1" si="58"/>
        <v>0</v>
      </c>
      <c r="BN155" s="1527">
        <f t="shared" ca="1" si="58"/>
        <v>0</v>
      </c>
      <c r="BO155" s="1527">
        <f t="shared" ca="1" si="58"/>
        <v>0</v>
      </c>
      <c r="BP155" s="1527">
        <f t="shared" ca="1" si="58"/>
        <v>0</v>
      </c>
      <c r="BQ155" s="1527">
        <f t="shared" ca="1" si="58"/>
        <v>0</v>
      </c>
      <c r="BR155" s="1527">
        <f t="shared" ca="1" si="58"/>
        <v>0</v>
      </c>
      <c r="BS155" s="1527">
        <f t="shared" ca="1" si="58"/>
        <v>0</v>
      </c>
      <c r="BT155" s="1527">
        <f t="shared" ca="1" si="58"/>
        <v>0</v>
      </c>
      <c r="BU155" s="1527">
        <f t="shared" ca="1" si="58"/>
        <v>0</v>
      </c>
      <c r="BV155" s="1527">
        <f t="shared" ca="1" si="58"/>
        <v>0</v>
      </c>
      <c r="BW155" s="1527">
        <f t="shared" ca="1" si="58"/>
        <v>0</v>
      </c>
      <c r="BX155" s="1527">
        <f t="shared" ca="1" si="58"/>
        <v>0</v>
      </c>
      <c r="BY155" s="1527">
        <f t="shared" ca="1" si="58"/>
        <v>0</v>
      </c>
      <c r="BZ155" s="1527">
        <f t="shared" ca="1" si="58"/>
        <v>0</v>
      </c>
      <c r="CA155" s="1527">
        <f t="shared" ca="1" si="58"/>
        <v>0</v>
      </c>
      <c r="CB155" s="1527">
        <f t="shared" ca="1" si="58"/>
        <v>0</v>
      </c>
      <c r="CC155" s="1527">
        <f t="shared" ca="1" si="58"/>
        <v>0</v>
      </c>
      <c r="CD155" s="1527">
        <f t="shared" ca="1" si="58"/>
        <v>0</v>
      </c>
      <c r="CE155" s="1527">
        <f t="shared" ca="1" si="58"/>
        <v>0</v>
      </c>
      <c r="CF155" s="1527">
        <f t="shared" ca="1" si="58"/>
        <v>0</v>
      </c>
      <c r="CG155" s="1527">
        <f t="shared" ca="1" si="58"/>
        <v>0</v>
      </c>
      <c r="CH155" s="1527">
        <f t="shared" ca="1" si="58"/>
        <v>0</v>
      </c>
      <c r="CI155" s="1567">
        <f t="shared" ca="1" si="58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60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4"/>
        <v>elektriciteit</v>
      </c>
      <c r="B156" s="1000">
        <f ca="1">IF(C531=0,0,(3.6/C531))</f>
        <v>7.0996073281786147</v>
      </c>
      <c r="C156" s="1582">
        <f ca="1">SUM(D156:CI156)</f>
        <v>-0.78884525860735266</v>
      </c>
      <c r="D156" s="1566">
        <f t="shared" ca="1" si="55"/>
        <v>-336734.37557551172</v>
      </c>
      <c r="E156" s="1527">
        <f t="shared" ca="1" si="55"/>
        <v>-18458.979053264396</v>
      </c>
      <c r="F156" s="1527">
        <f t="shared" ca="1" si="55"/>
        <v>0</v>
      </c>
      <c r="G156" s="1527">
        <f t="shared" ca="1" si="55"/>
        <v>0</v>
      </c>
      <c r="H156" s="1527">
        <f t="shared" ca="1" si="55"/>
        <v>-413453.52120906848</v>
      </c>
      <c r="I156" s="1527">
        <f t="shared" ca="1" si="55"/>
        <v>603.46662289518224</v>
      </c>
      <c r="J156" s="1527">
        <f t="shared" ca="1" si="55"/>
        <v>3052.8311511168044</v>
      </c>
      <c r="K156" s="1531">
        <f t="shared" ca="1" si="55"/>
        <v>1313.4273557130437</v>
      </c>
      <c r="L156" s="1531">
        <f t="shared" ca="1" si="55"/>
        <v>0</v>
      </c>
      <c r="M156" s="1531">
        <f t="shared" ca="1" si="55"/>
        <v>0</v>
      </c>
      <c r="N156" s="1531">
        <f t="shared" ca="1" si="55"/>
        <v>-141.99214656357231</v>
      </c>
      <c r="O156" s="1531">
        <f t="shared" ca="1" si="55"/>
        <v>0</v>
      </c>
      <c r="P156" s="1531">
        <f t="shared" ca="1" si="55"/>
        <v>0</v>
      </c>
      <c r="Q156" s="1531">
        <f t="shared" ca="1" si="55"/>
        <v>0</v>
      </c>
      <c r="R156" s="1531">
        <f t="shared" ca="1" si="55"/>
        <v>0</v>
      </c>
      <c r="S156" s="1531">
        <f t="shared" ca="1" si="55"/>
        <v>0</v>
      </c>
      <c r="T156" s="1531">
        <f t="shared" ca="1" si="56"/>
        <v>0</v>
      </c>
      <c r="U156" s="1531">
        <f t="shared" ca="1" si="56"/>
        <v>0</v>
      </c>
      <c r="V156" s="1531">
        <f t="shared" ca="1" si="56"/>
        <v>0</v>
      </c>
      <c r="W156" s="1531">
        <f t="shared" ca="1" si="56"/>
        <v>0</v>
      </c>
      <c r="X156" s="1531">
        <f t="shared" ca="1" si="56"/>
        <v>0</v>
      </c>
      <c r="Y156" s="1531">
        <f t="shared" ca="1" si="56"/>
        <v>0</v>
      </c>
      <c r="Z156" s="1565"/>
      <c r="AA156" s="1526">
        <f t="shared" ca="1" si="57"/>
        <v>0</v>
      </c>
      <c r="AB156" s="1527">
        <f t="shared" ca="1" si="57"/>
        <v>0</v>
      </c>
      <c r="AC156" s="1527">
        <f t="shared" ca="1" si="57"/>
        <v>0</v>
      </c>
      <c r="AD156" s="1527">
        <f t="shared" ca="1" si="57"/>
        <v>0</v>
      </c>
      <c r="AE156" s="1527">
        <f t="shared" ca="1" si="57"/>
        <v>0</v>
      </c>
      <c r="AF156" s="1527">
        <f t="shared" ca="1" si="57"/>
        <v>0</v>
      </c>
      <c r="AG156" s="1527">
        <f t="shared" ca="1" si="57"/>
        <v>0</v>
      </c>
      <c r="AH156" s="1527">
        <f t="shared" ca="1" si="57"/>
        <v>0</v>
      </c>
      <c r="AI156" s="1527">
        <f t="shared" ca="1" si="57"/>
        <v>0</v>
      </c>
      <c r="AJ156" s="1527">
        <f t="shared" ca="1" si="57"/>
        <v>0</v>
      </c>
      <c r="AK156" s="1527">
        <f t="shared" ca="1" si="57"/>
        <v>0</v>
      </c>
      <c r="AL156" s="1527">
        <f t="shared" ca="1" si="57"/>
        <v>0</v>
      </c>
      <c r="AM156" s="1527">
        <f t="shared" ca="1" si="57"/>
        <v>0</v>
      </c>
      <c r="AN156" s="1486"/>
      <c r="AO156" s="1566">
        <f t="shared" ca="1" si="58"/>
        <v>0</v>
      </c>
      <c r="AP156" s="1531">
        <f t="shared" ca="1" si="59"/>
        <v>0</v>
      </c>
      <c r="AQ156" s="1527">
        <f t="shared" ca="1" si="58"/>
        <v>397.57801037800243</v>
      </c>
      <c r="AR156" s="1527">
        <f t="shared" ca="1" si="58"/>
        <v>126018.03007517041</v>
      </c>
      <c r="AS156" s="1527">
        <f t="shared" ca="1" si="58"/>
        <v>138690.82915596923</v>
      </c>
      <c r="AT156" s="1527">
        <f t="shared" ca="1" si="58"/>
        <v>0</v>
      </c>
      <c r="AU156" s="1527">
        <f t="shared" ca="1" si="58"/>
        <v>354980.36640893074</v>
      </c>
      <c r="AV156" s="1527">
        <f t="shared" ca="1" si="58"/>
        <v>0</v>
      </c>
      <c r="AW156" s="1527">
        <f t="shared" ca="1" si="58"/>
        <v>141992.14656357229</v>
      </c>
      <c r="AX156" s="1527">
        <f t="shared" ca="1" si="58"/>
        <v>1739.4037954037606</v>
      </c>
      <c r="AY156" s="1527">
        <f t="shared" ca="1" si="58"/>
        <v>0</v>
      </c>
      <c r="AZ156" s="1527">
        <f t="shared" ca="1" si="58"/>
        <v>0</v>
      </c>
      <c r="BA156" s="1527">
        <f t="shared" ca="1" si="58"/>
        <v>0</v>
      </c>
      <c r="BB156" s="1527">
        <f t="shared" ca="1" si="58"/>
        <v>0</v>
      </c>
      <c r="BC156" s="1527">
        <f t="shared" ca="1" si="58"/>
        <v>0</v>
      </c>
      <c r="BD156" s="1527">
        <f t="shared" ca="1" si="58"/>
        <v>0</v>
      </c>
      <c r="BE156" s="1527">
        <f t="shared" ca="1" si="58"/>
        <v>0</v>
      </c>
      <c r="BF156" s="1527">
        <f t="shared" ca="1" si="58"/>
        <v>0</v>
      </c>
      <c r="BG156" s="1527">
        <f t="shared" ca="1" si="58"/>
        <v>0</v>
      </c>
      <c r="BH156" s="1527">
        <f t="shared" ca="1" si="58"/>
        <v>0</v>
      </c>
      <c r="BI156" s="1527">
        <f t="shared" ca="1" si="58"/>
        <v>0</v>
      </c>
      <c r="BJ156" s="1527">
        <f t="shared" ca="1" si="58"/>
        <v>0</v>
      </c>
      <c r="BK156" s="1527">
        <f t="shared" ca="1" si="58"/>
        <v>0</v>
      </c>
      <c r="BL156" s="1527">
        <f t="shared" ca="1" si="58"/>
        <v>0</v>
      </c>
      <c r="BM156" s="1527">
        <f t="shared" ca="1" si="58"/>
        <v>0</v>
      </c>
      <c r="BN156" s="1527">
        <f t="shared" ca="1" si="58"/>
        <v>0</v>
      </c>
      <c r="BO156" s="1527">
        <f t="shared" ca="1" si="58"/>
        <v>0</v>
      </c>
      <c r="BP156" s="1527">
        <f t="shared" ca="1" si="58"/>
        <v>0</v>
      </c>
      <c r="BQ156" s="1527">
        <f t="shared" ca="1" si="58"/>
        <v>0</v>
      </c>
      <c r="BR156" s="1527">
        <f t="shared" ca="1" si="58"/>
        <v>0</v>
      </c>
      <c r="BS156" s="1527">
        <f t="shared" ca="1" si="58"/>
        <v>0</v>
      </c>
      <c r="BT156" s="1527">
        <f t="shared" ca="1" si="58"/>
        <v>0</v>
      </c>
      <c r="BU156" s="1527">
        <f t="shared" ca="1" si="58"/>
        <v>0</v>
      </c>
      <c r="BV156" s="1527">
        <f t="shared" ca="1" si="58"/>
        <v>0</v>
      </c>
      <c r="BW156" s="1527">
        <f t="shared" ca="1" si="58"/>
        <v>0</v>
      </c>
      <c r="BX156" s="1527">
        <f t="shared" ca="1" si="58"/>
        <v>0</v>
      </c>
      <c r="BY156" s="1527">
        <f t="shared" ca="1" si="58"/>
        <v>0</v>
      </c>
      <c r="BZ156" s="1527">
        <f t="shared" ca="1" si="58"/>
        <v>0</v>
      </c>
      <c r="CA156" s="1527">
        <f t="shared" ca="1" si="58"/>
        <v>0</v>
      </c>
      <c r="CB156" s="1527">
        <f t="shared" ca="1" si="58"/>
        <v>0</v>
      </c>
      <c r="CC156" s="1527">
        <f t="shared" ca="1" si="58"/>
        <v>0</v>
      </c>
      <c r="CD156" s="1527">
        <f t="shared" ca="1" si="58"/>
        <v>0</v>
      </c>
      <c r="CE156" s="1527">
        <f t="shared" ca="1" si="58"/>
        <v>0</v>
      </c>
      <c r="CF156" s="1527">
        <f t="shared" ca="1" si="58"/>
        <v>0</v>
      </c>
      <c r="CG156" s="1527">
        <f t="shared" ca="1" si="58"/>
        <v>0</v>
      </c>
      <c r="CH156" s="1527">
        <f t="shared" ca="1" si="58"/>
        <v>0</v>
      </c>
      <c r="CI156" s="1567">
        <f t="shared" ca="1" si="58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60"/>
        <v>0.14085286041538686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4"/>
        <v>perslucht-1 op 8 bara</v>
      </c>
      <c r="B157" s="1000">
        <f ca="1">K542</f>
        <v>0.60346662289518227</v>
      </c>
      <c r="C157" s="1582">
        <f t="shared" ref="C157:C169" ca="1" si="61">SUM(D157:CI157)</f>
        <v>0</v>
      </c>
      <c r="D157" s="1566">
        <f t="shared" ca="1" si="55"/>
        <v>0</v>
      </c>
      <c r="E157" s="1527">
        <f t="shared" ca="1" si="55"/>
        <v>0</v>
      </c>
      <c r="F157" s="1527">
        <f t="shared" ca="1" si="55"/>
        <v>0</v>
      </c>
      <c r="G157" s="1527">
        <f t="shared" ca="1" si="55"/>
        <v>0</v>
      </c>
      <c r="H157" s="1527">
        <f t="shared" ca="1" si="55"/>
        <v>0</v>
      </c>
      <c r="I157" s="1527">
        <f t="shared" ca="1" si="55"/>
        <v>-603.46662289518224</v>
      </c>
      <c r="J157" s="1527">
        <f t="shared" ca="1" si="55"/>
        <v>0</v>
      </c>
      <c r="K157" s="1531">
        <f t="shared" ca="1" si="55"/>
        <v>0</v>
      </c>
      <c r="L157" s="1531">
        <f t="shared" ca="1" si="55"/>
        <v>0</v>
      </c>
      <c r="M157" s="1531">
        <f t="shared" ca="1" si="55"/>
        <v>0</v>
      </c>
      <c r="N157" s="1531">
        <f t="shared" ca="1" si="55"/>
        <v>0</v>
      </c>
      <c r="O157" s="1531">
        <f t="shared" ca="1" si="55"/>
        <v>0</v>
      </c>
      <c r="P157" s="1531">
        <f t="shared" ca="1" si="55"/>
        <v>0</v>
      </c>
      <c r="Q157" s="1531">
        <f t="shared" ca="1" si="55"/>
        <v>0</v>
      </c>
      <c r="R157" s="1531">
        <f t="shared" ca="1" si="55"/>
        <v>0</v>
      </c>
      <c r="S157" s="1531">
        <f t="shared" ca="1" si="55"/>
        <v>0</v>
      </c>
      <c r="T157" s="1531">
        <f t="shared" ca="1" si="56"/>
        <v>0</v>
      </c>
      <c r="U157" s="1531">
        <f t="shared" ca="1" si="56"/>
        <v>0</v>
      </c>
      <c r="V157" s="1531">
        <f t="shared" ca="1" si="56"/>
        <v>0</v>
      </c>
      <c r="W157" s="1531">
        <f t="shared" ca="1" si="56"/>
        <v>0</v>
      </c>
      <c r="X157" s="1531">
        <f t="shared" ca="1" si="56"/>
        <v>0</v>
      </c>
      <c r="Y157" s="1531">
        <f t="shared" ca="1" si="56"/>
        <v>0</v>
      </c>
      <c r="Z157" s="1565"/>
      <c r="AA157" s="1526">
        <f t="shared" ca="1" si="57"/>
        <v>0</v>
      </c>
      <c r="AB157" s="1527">
        <f t="shared" ca="1" si="57"/>
        <v>0</v>
      </c>
      <c r="AC157" s="1527">
        <f t="shared" ca="1" si="57"/>
        <v>0</v>
      </c>
      <c r="AD157" s="1527">
        <f t="shared" ca="1" si="57"/>
        <v>0</v>
      </c>
      <c r="AE157" s="1527">
        <f t="shared" ca="1" si="57"/>
        <v>0</v>
      </c>
      <c r="AF157" s="1527">
        <f t="shared" ca="1" si="57"/>
        <v>0</v>
      </c>
      <c r="AG157" s="1527">
        <f t="shared" ca="1" si="57"/>
        <v>0</v>
      </c>
      <c r="AH157" s="1527">
        <f t="shared" ca="1" si="57"/>
        <v>0</v>
      </c>
      <c r="AI157" s="1527">
        <f t="shared" ca="1" si="57"/>
        <v>0</v>
      </c>
      <c r="AJ157" s="1527">
        <f t="shared" ca="1" si="57"/>
        <v>0</v>
      </c>
      <c r="AK157" s="1527">
        <f t="shared" ca="1" si="57"/>
        <v>0</v>
      </c>
      <c r="AL157" s="1527">
        <f t="shared" ca="1" si="57"/>
        <v>0</v>
      </c>
      <c r="AM157" s="1527">
        <f t="shared" ca="1" si="57"/>
        <v>0</v>
      </c>
      <c r="AN157" s="1486"/>
      <c r="AO157" s="1566">
        <f t="shared" ca="1" si="58"/>
        <v>0</v>
      </c>
      <c r="AP157" s="1531">
        <f t="shared" ca="1" si="59"/>
        <v>0</v>
      </c>
      <c r="AQ157" s="1527">
        <f t="shared" ca="1" si="58"/>
        <v>0</v>
      </c>
      <c r="AR157" s="1527">
        <f t="shared" ca="1" si="58"/>
        <v>301.73331144759112</v>
      </c>
      <c r="AS157" s="1527">
        <f t="shared" ca="1" si="58"/>
        <v>0</v>
      </c>
      <c r="AT157" s="1527">
        <f t="shared" ca="1" si="58"/>
        <v>0</v>
      </c>
      <c r="AU157" s="1527">
        <f t="shared" ca="1" si="58"/>
        <v>301.73331144759112</v>
      </c>
      <c r="AV157" s="1527">
        <f t="shared" ca="1" si="58"/>
        <v>0</v>
      </c>
      <c r="AW157" s="1527">
        <f t="shared" ca="1" si="58"/>
        <v>0</v>
      </c>
      <c r="AX157" s="1527">
        <f t="shared" ca="1" si="58"/>
        <v>0</v>
      </c>
      <c r="AY157" s="1527">
        <f t="shared" ca="1" si="58"/>
        <v>0</v>
      </c>
      <c r="AZ157" s="1527">
        <f t="shared" ca="1" si="58"/>
        <v>0</v>
      </c>
      <c r="BA157" s="1527">
        <f t="shared" ca="1" si="58"/>
        <v>0</v>
      </c>
      <c r="BB157" s="1527">
        <f t="shared" ca="1" si="58"/>
        <v>0</v>
      </c>
      <c r="BC157" s="1527">
        <f t="shared" ca="1" si="58"/>
        <v>0</v>
      </c>
      <c r="BD157" s="1527">
        <f t="shared" ca="1" si="58"/>
        <v>0</v>
      </c>
      <c r="BE157" s="1527">
        <f t="shared" ca="1" si="58"/>
        <v>0</v>
      </c>
      <c r="BF157" s="1527">
        <f t="shared" ca="1" si="58"/>
        <v>0</v>
      </c>
      <c r="BG157" s="1527">
        <f t="shared" ca="1" si="58"/>
        <v>0</v>
      </c>
      <c r="BH157" s="1527">
        <f t="shared" ca="1" si="58"/>
        <v>0</v>
      </c>
      <c r="BI157" s="1527">
        <f t="shared" ca="1" si="58"/>
        <v>0</v>
      </c>
      <c r="BJ157" s="1527">
        <f t="shared" ca="1" si="58"/>
        <v>0</v>
      </c>
      <c r="BK157" s="1527">
        <f t="shared" ca="1" si="58"/>
        <v>0</v>
      </c>
      <c r="BL157" s="1527">
        <f t="shared" ca="1" si="58"/>
        <v>0</v>
      </c>
      <c r="BM157" s="1527">
        <f t="shared" ca="1" si="58"/>
        <v>0</v>
      </c>
      <c r="BN157" s="1527">
        <f t="shared" ca="1" si="58"/>
        <v>0</v>
      </c>
      <c r="BO157" s="1527">
        <f t="shared" ca="1" si="58"/>
        <v>0</v>
      </c>
      <c r="BP157" s="1527">
        <f t="shared" ca="1" si="58"/>
        <v>0</v>
      </c>
      <c r="BQ157" s="1527">
        <f t="shared" ca="1" si="58"/>
        <v>0</v>
      </c>
      <c r="BR157" s="1527">
        <f t="shared" ca="1" si="58"/>
        <v>0</v>
      </c>
      <c r="BS157" s="1527">
        <f t="shared" ca="1" si="58"/>
        <v>0</v>
      </c>
      <c r="BT157" s="1527">
        <f t="shared" ca="1" si="58"/>
        <v>0</v>
      </c>
      <c r="BU157" s="1527">
        <f t="shared" ca="1" si="58"/>
        <v>0</v>
      </c>
      <c r="BV157" s="1527">
        <f t="shared" ca="1" si="58"/>
        <v>0</v>
      </c>
      <c r="BW157" s="1527">
        <f t="shared" ca="1" si="58"/>
        <v>0</v>
      </c>
      <c r="BX157" s="1527">
        <f t="shared" ca="1" si="58"/>
        <v>0</v>
      </c>
      <c r="BY157" s="1527">
        <f t="shared" ca="1" si="58"/>
        <v>0</v>
      </c>
      <c r="BZ157" s="1527">
        <f t="shared" ca="1" si="58"/>
        <v>0</v>
      </c>
      <c r="CA157" s="1527">
        <f t="shared" ca="1" si="58"/>
        <v>0</v>
      </c>
      <c r="CB157" s="1527">
        <f t="shared" ca="1" si="58"/>
        <v>0</v>
      </c>
      <c r="CC157" s="1527">
        <f t="shared" ca="1" si="58"/>
        <v>0</v>
      </c>
      <c r="CD157" s="1527">
        <f t="shared" ca="1" si="58"/>
        <v>0</v>
      </c>
      <c r="CE157" s="1527">
        <f t="shared" ca="1" si="58"/>
        <v>0</v>
      </c>
      <c r="CF157" s="1527">
        <f t="shared" ca="1" si="58"/>
        <v>0</v>
      </c>
      <c r="CG157" s="1527">
        <f t="shared" ca="1" si="58"/>
        <v>0</v>
      </c>
      <c r="CH157" s="1527">
        <f t="shared" ca="1" si="58"/>
        <v>0</v>
      </c>
      <c r="CI157" s="1567">
        <f t="shared" ca="1" si="58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60"/>
        <v>1.6570924754751393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4"/>
        <v>koelenergie-1 op 6 °C</v>
      </c>
      <c r="B158" s="1000">
        <f ca="1">IF(OR(J536=0, J535=0),0,(1/J536/J535))</f>
        <v>0.43611873587382916</v>
      </c>
      <c r="C158" s="1582">
        <f t="shared" ca="1" si="61"/>
        <v>0</v>
      </c>
      <c r="D158" s="1566">
        <f t="shared" ca="1" si="55"/>
        <v>0</v>
      </c>
      <c r="E158" s="1527">
        <f t="shared" ca="1" si="55"/>
        <v>0</v>
      </c>
      <c r="F158" s="1527">
        <f t="shared" ca="1" si="55"/>
        <v>0</v>
      </c>
      <c r="G158" s="1527">
        <f t="shared" ca="1" si="55"/>
        <v>0</v>
      </c>
      <c r="H158" s="1527">
        <f t="shared" ca="1" si="55"/>
        <v>0</v>
      </c>
      <c r="I158" s="1527">
        <f t="shared" ca="1" si="55"/>
        <v>0</v>
      </c>
      <c r="J158" s="1527">
        <f ca="1">IF(ISNUMBER($B158),$B158*J76,0)</f>
        <v>-3052.831151116804</v>
      </c>
      <c r="K158" s="1531">
        <f t="shared" ca="1" si="55"/>
        <v>0</v>
      </c>
      <c r="L158" s="1531">
        <f t="shared" ca="1" si="55"/>
        <v>0</v>
      </c>
      <c r="M158" s="1531">
        <f t="shared" ca="1" si="55"/>
        <v>0</v>
      </c>
      <c r="N158" s="1531">
        <f t="shared" ca="1" si="55"/>
        <v>0</v>
      </c>
      <c r="O158" s="1531">
        <f t="shared" ca="1" si="55"/>
        <v>0</v>
      </c>
      <c r="P158" s="1531">
        <f t="shared" ca="1" si="55"/>
        <v>0</v>
      </c>
      <c r="Q158" s="1531">
        <f t="shared" ca="1" si="55"/>
        <v>0</v>
      </c>
      <c r="R158" s="1531">
        <f t="shared" ca="1" si="55"/>
        <v>0</v>
      </c>
      <c r="S158" s="1531">
        <f t="shared" ca="1" si="55"/>
        <v>0</v>
      </c>
      <c r="T158" s="1531">
        <f t="shared" ca="1" si="56"/>
        <v>0</v>
      </c>
      <c r="U158" s="1531">
        <f t="shared" ca="1" si="56"/>
        <v>0</v>
      </c>
      <c r="V158" s="1531">
        <f t="shared" ca="1" si="56"/>
        <v>0</v>
      </c>
      <c r="W158" s="1531">
        <f t="shared" ca="1" si="56"/>
        <v>0</v>
      </c>
      <c r="X158" s="1531">
        <f t="shared" ca="1" si="56"/>
        <v>0</v>
      </c>
      <c r="Y158" s="1531">
        <f t="shared" ca="1" si="56"/>
        <v>0</v>
      </c>
      <c r="Z158" s="1565"/>
      <c r="AA158" s="1526">
        <f t="shared" ca="1" si="57"/>
        <v>0</v>
      </c>
      <c r="AB158" s="1527">
        <f t="shared" ca="1" si="57"/>
        <v>0</v>
      </c>
      <c r="AC158" s="1527">
        <f t="shared" ca="1" si="57"/>
        <v>0</v>
      </c>
      <c r="AD158" s="1527">
        <f t="shared" ca="1" si="57"/>
        <v>0</v>
      </c>
      <c r="AE158" s="1527">
        <f t="shared" ca="1" si="57"/>
        <v>0</v>
      </c>
      <c r="AF158" s="1527">
        <f t="shared" ca="1" si="57"/>
        <v>0</v>
      </c>
      <c r="AG158" s="1527">
        <f t="shared" ca="1" si="57"/>
        <v>0</v>
      </c>
      <c r="AH158" s="1527">
        <f t="shared" ca="1" si="57"/>
        <v>0</v>
      </c>
      <c r="AI158" s="1527">
        <f t="shared" ca="1" si="57"/>
        <v>0</v>
      </c>
      <c r="AJ158" s="1527">
        <f t="shared" ca="1" si="57"/>
        <v>0</v>
      </c>
      <c r="AK158" s="1527">
        <f t="shared" ca="1" si="57"/>
        <v>0</v>
      </c>
      <c r="AL158" s="1527">
        <f t="shared" ca="1" si="57"/>
        <v>0</v>
      </c>
      <c r="AM158" s="1527">
        <f t="shared" ca="1" si="57"/>
        <v>0</v>
      </c>
      <c r="AN158" s="1486"/>
      <c r="AO158" s="1566">
        <f t="shared" ca="1" si="58"/>
        <v>0</v>
      </c>
      <c r="AP158" s="1531">
        <f t="shared" ca="1" si="59"/>
        <v>0</v>
      </c>
      <c r="AQ158" s="1527">
        <f t="shared" ca="1" si="58"/>
        <v>0</v>
      </c>
      <c r="AR158" s="1527">
        <f t="shared" ca="1" si="58"/>
        <v>0</v>
      </c>
      <c r="AS158" s="1527">
        <f t="shared" ca="1" si="58"/>
        <v>0</v>
      </c>
      <c r="AT158" s="1527">
        <f t="shared" ca="1" si="58"/>
        <v>0</v>
      </c>
      <c r="AU158" s="1527">
        <f t="shared" ca="1" si="58"/>
        <v>0</v>
      </c>
      <c r="AV158" s="1527">
        <f t="shared" ca="1" si="58"/>
        <v>3052.831151116804</v>
      </c>
      <c r="AW158" s="1527">
        <f t="shared" ca="1" si="58"/>
        <v>0</v>
      </c>
      <c r="AX158" s="1527">
        <f t="shared" ca="1" si="58"/>
        <v>0</v>
      </c>
      <c r="AY158" s="1527">
        <f t="shared" ca="1" si="58"/>
        <v>0</v>
      </c>
      <c r="AZ158" s="1527">
        <f t="shared" ca="1" si="58"/>
        <v>0</v>
      </c>
      <c r="BA158" s="1527">
        <f t="shared" ca="1" si="58"/>
        <v>0</v>
      </c>
      <c r="BB158" s="1527">
        <f t="shared" ca="1" si="58"/>
        <v>0</v>
      </c>
      <c r="BC158" s="1527">
        <f t="shared" ca="1" si="58"/>
        <v>0</v>
      </c>
      <c r="BD158" s="1527">
        <f t="shared" ca="1" si="58"/>
        <v>0</v>
      </c>
      <c r="BE158" s="1527">
        <f t="shared" ca="1" si="58"/>
        <v>0</v>
      </c>
      <c r="BF158" s="1527">
        <f t="shared" ca="1" si="58"/>
        <v>0</v>
      </c>
      <c r="BG158" s="1527">
        <f t="shared" ca="1" si="58"/>
        <v>0</v>
      </c>
      <c r="BH158" s="1527">
        <f t="shared" ca="1" si="58"/>
        <v>0</v>
      </c>
      <c r="BI158" s="1527">
        <f t="shared" ca="1" si="58"/>
        <v>0</v>
      </c>
      <c r="BJ158" s="1527">
        <f t="shared" ca="1" si="58"/>
        <v>0</v>
      </c>
      <c r="BK158" s="1527">
        <f t="shared" ca="1" si="58"/>
        <v>0</v>
      </c>
      <c r="BL158" s="1527">
        <f t="shared" ca="1" si="58"/>
        <v>0</v>
      </c>
      <c r="BM158" s="1527">
        <f t="shared" ca="1" si="58"/>
        <v>0</v>
      </c>
      <c r="BN158" s="1527">
        <f t="shared" ca="1" si="58"/>
        <v>0</v>
      </c>
      <c r="BO158" s="1527">
        <f t="shared" ca="1" si="58"/>
        <v>0</v>
      </c>
      <c r="BP158" s="1527">
        <f t="shared" ca="1" si="58"/>
        <v>0</v>
      </c>
      <c r="BQ158" s="1527">
        <f t="shared" ca="1" si="58"/>
        <v>0</v>
      </c>
      <c r="BR158" s="1527">
        <f t="shared" ca="1" si="58"/>
        <v>0</v>
      </c>
      <c r="BS158" s="1527">
        <f t="shared" ca="1" si="58"/>
        <v>0</v>
      </c>
      <c r="BT158" s="1527">
        <f t="shared" ca="1" si="58"/>
        <v>0</v>
      </c>
      <c r="BU158" s="1527">
        <f t="shared" ca="1" si="58"/>
        <v>0</v>
      </c>
      <c r="BV158" s="1527">
        <f t="shared" ca="1" si="58"/>
        <v>0</v>
      </c>
      <c r="BW158" s="1527">
        <f t="shared" ca="1" si="58"/>
        <v>0</v>
      </c>
      <c r="BX158" s="1527">
        <f t="shared" ca="1" si="58"/>
        <v>0</v>
      </c>
      <c r="BY158" s="1527">
        <f t="shared" ca="1" si="58"/>
        <v>0</v>
      </c>
      <c r="BZ158" s="1527">
        <f t="shared" ca="1" si="58"/>
        <v>0</v>
      </c>
      <c r="CA158" s="1527">
        <f t="shared" ca="1" si="58"/>
        <v>0</v>
      </c>
      <c r="CB158" s="1527">
        <f t="shared" ca="1" si="58"/>
        <v>0</v>
      </c>
      <c r="CC158" s="1527">
        <f t="shared" ca="1" si="58"/>
        <v>0</v>
      </c>
      <c r="CD158" s="1527">
        <f t="shared" ca="1" si="58"/>
        <v>0</v>
      </c>
      <c r="CE158" s="1527">
        <f t="shared" ca="1" si="58"/>
        <v>0</v>
      </c>
      <c r="CF158" s="1527">
        <f t="shared" ca="1" si="58"/>
        <v>0</v>
      </c>
      <c r="CG158" s="1527">
        <f t="shared" ca="1" si="58"/>
        <v>0</v>
      </c>
      <c r="CH158" s="1527">
        <f t="shared" ca="1" si="58"/>
        <v>0</v>
      </c>
      <c r="CI158" s="1567">
        <f t="shared" ca="1" si="58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60"/>
        <v>2.2929535416458324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4"/>
        <v>thermische olie</v>
      </c>
      <c r="B159" s="1000">
        <f ca="1">IF(K544=0,0, (1/K544))</f>
        <v>2.0206574703277593</v>
      </c>
      <c r="C159" s="1582">
        <f t="shared" ca="1" si="61"/>
        <v>0</v>
      </c>
      <c r="D159" s="1566">
        <f t="shared" ca="1" si="55"/>
        <v>0</v>
      </c>
      <c r="E159" s="1527">
        <f t="shared" ca="1" si="55"/>
        <v>0</v>
      </c>
      <c r="F159" s="1527">
        <f t="shared" ca="1" si="55"/>
        <v>0</v>
      </c>
      <c r="G159" s="1527">
        <f t="shared" ca="1" si="55"/>
        <v>0</v>
      </c>
      <c r="H159" s="1527">
        <f t="shared" ca="1" si="55"/>
        <v>0</v>
      </c>
      <c r="I159" s="1527">
        <f t="shared" ca="1" si="55"/>
        <v>0</v>
      </c>
      <c r="J159" s="1527">
        <f t="shared" ca="1" si="55"/>
        <v>0</v>
      </c>
      <c r="K159" s="1531">
        <f t="shared" ca="1" si="55"/>
        <v>-1313.4273557130437</v>
      </c>
      <c r="L159" s="1531">
        <f t="shared" ca="1" si="55"/>
        <v>0</v>
      </c>
      <c r="M159" s="1531">
        <f t="shared" ca="1" si="55"/>
        <v>0</v>
      </c>
      <c r="N159" s="1531">
        <f t="shared" ca="1" si="55"/>
        <v>0</v>
      </c>
      <c r="O159" s="1531">
        <f t="shared" ca="1" si="55"/>
        <v>0</v>
      </c>
      <c r="P159" s="1531">
        <f t="shared" ca="1" si="55"/>
        <v>0</v>
      </c>
      <c r="Q159" s="1531">
        <f t="shared" ca="1" si="55"/>
        <v>0</v>
      </c>
      <c r="R159" s="1531">
        <f t="shared" ca="1" si="55"/>
        <v>0</v>
      </c>
      <c r="S159" s="1531">
        <f t="shared" ca="1" si="55"/>
        <v>0</v>
      </c>
      <c r="T159" s="1531">
        <f t="shared" ca="1" si="56"/>
        <v>0</v>
      </c>
      <c r="U159" s="1531">
        <f t="shared" ca="1" si="56"/>
        <v>0</v>
      </c>
      <c r="V159" s="1531">
        <f t="shared" ca="1" si="56"/>
        <v>0</v>
      </c>
      <c r="W159" s="1531">
        <f t="shared" ca="1" si="56"/>
        <v>0</v>
      </c>
      <c r="X159" s="1531">
        <f t="shared" ca="1" si="56"/>
        <v>0</v>
      </c>
      <c r="Y159" s="1531">
        <f t="shared" ca="1" si="56"/>
        <v>0</v>
      </c>
      <c r="Z159" s="1565"/>
      <c r="AA159" s="1526">
        <f t="shared" ca="1" si="57"/>
        <v>0</v>
      </c>
      <c r="AB159" s="1527">
        <f t="shared" ca="1" si="57"/>
        <v>0</v>
      </c>
      <c r="AC159" s="1527">
        <f t="shared" ca="1" si="57"/>
        <v>0</v>
      </c>
      <c r="AD159" s="1527">
        <f t="shared" ca="1" si="57"/>
        <v>0</v>
      </c>
      <c r="AE159" s="1527">
        <f t="shared" ca="1" si="57"/>
        <v>0</v>
      </c>
      <c r="AF159" s="1527">
        <f t="shared" ca="1" si="57"/>
        <v>0</v>
      </c>
      <c r="AG159" s="1527">
        <f t="shared" ca="1" si="57"/>
        <v>0</v>
      </c>
      <c r="AH159" s="1527">
        <f t="shared" ca="1" si="57"/>
        <v>0</v>
      </c>
      <c r="AI159" s="1527">
        <f t="shared" ca="1" si="57"/>
        <v>0</v>
      </c>
      <c r="AJ159" s="1527">
        <f t="shared" ca="1" si="57"/>
        <v>0</v>
      </c>
      <c r="AK159" s="1527">
        <f t="shared" ca="1" si="57"/>
        <v>0</v>
      </c>
      <c r="AL159" s="1527">
        <f t="shared" ca="1" si="57"/>
        <v>0</v>
      </c>
      <c r="AM159" s="1527">
        <f t="shared" ca="1" si="57"/>
        <v>0</v>
      </c>
      <c r="AN159" s="1486"/>
      <c r="AO159" s="1566">
        <f t="shared" ca="1" si="58"/>
        <v>0</v>
      </c>
      <c r="AP159" s="1531">
        <f t="shared" ca="1" si="59"/>
        <v>0</v>
      </c>
      <c r="AQ159" s="1527">
        <f t="shared" ca="1" si="58"/>
        <v>0</v>
      </c>
      <c r="AR159" s="1527">
        <f t="shared" ca="1" si="58"/>
        <v>0</v>
      </c>
      <c r="AS159" s="1527">
        <f t="shared" ca="1" si="58"/>
        <v>0</v>
      </c>
      <c r="AT159" s="1527">
        <f t="shared" ca="1" si="58"/>
        <v>0</v>
      </c>
      <c r="AU159" s="1527">
        <f t="shared" ca="1" si="58"/>
        <v>0</v>
      </c>
      <c r="AV159" s="1527">
        <f t="shared" ca="1" si="58"/>
        <v>0</v>
      </c>
      <c r="AW159" s="1527">
        <f t="shared" ca="1" si="58"/>
        <v>1313.4273557130437</v>
      </c>
      <c r="AX159" s="1527">
        <f t="shared" ca="1" si="58"/>
        <v>0</v>
      </c>
      <c r="AY159" s="1527">
        <f t="shared" ca="1" si="58"/>
        <v>0</v>
      </c>
      <c r="AZ159" s="1527">
        <f t="shared" ca="1" si="58"/>
        <v>0</v>
      </c>
      <c r="BA159" s="1527">
        <f t="shared" ca="1" si="58"/>
        <v>0</v>
      </c>
      <c r="BB159" s="1527">
        <f t="shared" ca="1" si="58"/>
        <v>0</v>
      </c>
      <c r="BC159" s="1527">
        <f t="shared" ca="1" si="58"/>
        <v>0</v>
      </c>
      <c r="BD159" s="1527">
        <f t="shared" ca="1" si="58"/>
        <v>0</v>
      </c>
      <c r="BE159" s="1527">
        <f t="shared" ca="1" si="58"/>
        <v>0</v>
      </c>
      <c r="BF159" s="1527">
        <f t="shared" ca="1" si="58"/>
        <v>0</v>
      </c>
      <c r="BG159" s="1527">
        <f t="shared" ca="1" si="58"/>
        <v>0</v>
      </c>
      <c r="BH159" s="1527">
        <f t="shared" ca="1" si="58"/>
        <v>0</v>
      </c>
      <c r="BI159" s="1527">
        <f t="shared" ca="1" si="58"/>
        <v>0</v>
      </c>
      <c r="BJ159" s="1527">
        <f t="shared" ca="1" si="58"/>
        <v>0</v>
      </c>
      <c r="BK159" s="1527">
        <f t="shared" ca="1" si="58"/>
        <v>0</v>
      </c>
      <c r="BL159" s="1527">
        <f t="shared" ca="1" si="58"/>
        <v>0</v>
      </c>
      <c r="BM159" s="1527">
        <f t="shared" ca="1" si="58"/>
        <v>0</v>
      </c>
      <c r="BN159" s="1527">
        <f t="shared" ca="1" si="58"/>
        <v>0</v>
      </c>
      <c r="BO159" s="1527">
        <f t="shared" ref="BO159:CI159" ca="1" si="62">IF(ISNUMBER($B159),$B159*BO77,0)</f>
        <v>0</v>
      </c>
      <c r="BP159" s="1527">
        <f t="shared" ca="1" si="62"/>
        <v>0</v>
      </c>
      <c r="BQ159" s="1527">
        <f t="shared" ca="1" si="62"/>
        <v>0</v>
      </c>
      <c r="BR159" s="1527">
        <f t="shared" ca="1" si="62"/>
        <v>0</v>
      </c>
      <c r="BS159" s="1527">
        <f t="shared" ca="1" si="62"/>
        <v>0</v>
      </c>
      <c r="BT159" s="1527">
        <f t="shared" ca="1" si="62"/>
        <v>0</v>
      </c>
      <c r="BU159" s="1527">
        <f t="shared" ca="1" si="62"/>
        <v>0</v>
      </c>
      <c r="BV159" s="1527">
        <f t="shared" ca="1" si="62"/>
        <v>0</v>
      </c>
      <c r="BW159" s="1527">
        <f t="shared" ca="1" si="62"/>
        <v>0</v>
      </c>
      <c r="BX159" s="1527">
        <f t="shared" ca="1" si="62"/>
        <v>0</v>
      </c>
      <c r="BY159" s="1527">
        <f t="shared" ca="1" si="62"/>
        <v>0</v>
      </c>
      <c r="BZ159" s="1527">
        <f t="shared" ca="1" si="62"/>
        <v>0</v>
      </c>
      <c r="CA159" s="1527">
        <f t="shared" ca="1" si="62"/>
        <v>0</v>
      </c>
      <c r="CB159" s="1527">
        <f t="shared" ca="1" si="62"/>
        <v>0</v>
      </c>
      <c r="CC159" s="1527">
        <f t="shared" ca="1" si="62"/>
        <v>0</v>
      </c>
      <c r="CD159" s="1527">
        <f t="shared" ca="1" si="62"/>
        <v>0</v>
      </c>
      <c r="CE159" s="1527">
        <f t="shared" ca="1" si="62"/>
        <v>0</v>
      </c>
      <c r="CF159" s="1527">
        <f t="shared" ca="1" si="62"/>
        <v>0</v>
      </c>
      <c r="CG159" s="1527">
        <f t="shared" ca="1" si="62"/>
        <v>0</v>
      </c>
      <c r="CH159" s="1527">
        <f t="shared" ca="1" si="62"/>
        <v>0</v>
      </c>
      <c r="CI159" s="1567">
        <f t="shared" ca="1" si="62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60"/>
        <v>0.49488842848649439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4"/>
        <v>warme lucht</v>
      </c>
      <c r="B160" s="1000">
        <f ca="1">IF(C529=0,0, (1/C529))</f>
        <v>0.62731410461553161</v>
      </c>
      <c r="C160" s="1582">
        <f t="shared" ca="1" si="61"/>
        <v>0</v>
      </c>
      <c r="D160" s="1566">
        <f t="shared" ca="1" si="55"/>
        <v>0</v>
      </c>
      <c r="E160" s="1527">
        <f t="shared" ca="1" si="55"/>
        <v>0</v>
      </c>
      <c r="F160" s="1527">
        <f t="shared" ca="1" si="55"/>
        <v>0</v>
      </c>
      <c r="G160" s="1527">
        <f t="shared" ca="1" si="55"/>
        <v>0</v>
      </c>
      <c r="H160" s="1527">
        <f t="shared" ca="1" si="55"/>
        <v>0</v>
      </c>
      <c r="I160" s="1527">
        <f t="shared" ca="1" si="55"/>
        <v>0</v>
      </c>
      <c r="J160" s="1527">
        <f t="shared" ca="1" si="55"/>
        <v>0</v>
      </c>
      <c r="K160" s="1531">
        <f t="shared" ca="1" si="55"/>
        <v>0</v>
      </c>
      <c r="L160" s="1531">
        <f t="shared" ca="1" si="55"/>
        <v>0</v>
      </c>
      <c r="M160" s="1531">
        <f t="shared" ca="1" si="55"/>
        <v>0</v>
      </c>
      <c r="N160" s="1531">
        <f t="shared" ca="1" si="55"/>
        <v>-94.097115692329737</v>
      </c>
      <c r="O160" s="1531">
        <f t="shared" ca="1" si="55"/>
        <v>0</v>
      </c>
      <c r="P160" s="1531">
        <f t="shared" ca="1" si="55"/>
        <v>0</v>
      </c>
      <c r="Q160" s="1531">
        <f t="shared" ca="1" si="55"/>
        <v>0</v>
      </c>
      <c r="R160" s="1531">
        <f t="shared" ca="1" si="55"/>
        <v>0</v>
      </c>
      <c r="S160" s="1531">
        <f t="shared" ca="1" si="55"/>
        <v>0</v>
      </c>
      <c r="T160" s="1531">
        <f t="shared" ca="1" si="56"/>
        <v>0</v>
      </c>
      <c r="U160" s="1531">
        <f t="shared" ca="1" si="56"/>
        <v>0</v>
      </c>
      <c r="V160" s="1531">
        <f t="shared" ca="1" si="56"/>
        <v>0</v>
      </c>
      <c r="W160" s="1531">
        <f t="shared" ca="1" si="56"/>
        <v>0</v>
      </c>
      <c r="X160" s="1531">
        <f t="shared" ca="1" si="56"/>
        <v>0</v>
      </c>
      <c r="Y160" s="1531">
        <f t="shared" ca="1" si="56"/>
        <v>0</v>
      </c>
      <c r="Z160" s="1565"/>
      <c r="AA160" s="1526">
        <f t="shared" ca="1" si="57"/>
        <v>0</v>
      </c>
      <c r="AB160" s="1527">
        <f t="shared" ca="1" si="57"/>
        <v>0</v>
      </c>
      <c r="AC160" s="1527">
        <f t="shared" ca="1" si="57"/>
        <v>0</v>
      </c>
      <c r="AD160" s="1527">
        <f t="shared" ca="1" si="57"/>
        <v>0</v>
      </c>
      <c r="AE160" s="1527">
        <f t="shared" ca="1" si="57"/>
        <v>0</v>
      </c>
      <c r="AF160" s="1527">
        <f t="shared" ca="1" si="57"/>
        <v>0</v>
      </c>
      <c r="AG160" s="1527">
        <f t="shared" ca="1" si="57"/>
        <v>0</v>
      </c>
      <c r="AH160" s="1527">
        <f t="shared" ca="1" si="57"/>
        <v>0</v>
      </c>
      <c r="AI160" s="1527">
        <f t="shared" ca="1" si="57"/>
        <v>0</v>
      </c>
      <c r="AJ160" s="1527">
        <f t="shared" ca="1" si="57"/>
        <v>0</v>
      </c>
      <c r="AK160" s="1527">
        <f t="shared" ca="1" si="57"/>
        <v>0</v>
      </c>
      <c r="AL160" s="1527">
        <f t="shared" ca="1" si="57"/>
        <v>0</v>
      </c>
      <c r="AM160" s="1527">
        <f t="shared" ca="1" si="57"/>
        <v>0</v>
      </c>
      <c r="AN160" s="1486"/>
      <c r="AO160" s="1566">
        <f t="shared" ref="AO160:CI165" ca="1" si="63">IF(ISNUMBER($B160),$B160*AO78,0)</f>
        <v>0</v>
      </c>
      <c r="AP160" s="1531">
        <f t="shared" ca="1" si="59"/>
        <v>94.097115692329737</v>
      </c>
      <c r="AQ160" s="1527">
        <f t="shared" ca="1" si="63"/>
        <v>0</v>
      </c>
      <c r="AR160" s="1527">
        <f t="shared" ca="1" si="63"/>
        <v>0</v>
      </c>
      <c r="AS160" s="1527">
        <f t="shared" ca="1" si="63"/>
        <v>0</v>
      </c>
      <c r="AT160" s="1527">
        <f t="shared" ca="1" si="63"/>
        <v>0</v>
      </c>
      <c r="AU160" s="1527">
        <f t="shared" ca="1" si="63"/>
        <v>0</v>
      </c>
      <c r="AV160" s="1527">
        <f t="shared" ca="1" si="63"/>
        <v>0</v>
      </c>
      <c r="AW160" s="1527">
        <f t="shared" ca="1" si="63"/>
        <v>0</v>
      </c>
      <c r="AX160" s="1527">
        <f t="shared" ca="1" si="63"/>
        <v>0</v>
      </c>
      <c r="AY160" s="1527">
        <f t="shared" ca="1" si="63"/>
        <v>0</v>
      </c>
      <c r="AZ160" s="1527">
        <f t="shared" ca="1" si="63"/>
        <v>0</v>
      </c>
      <c r="BA160" s="1527">
        <f t="shared" ca="1" si="63"/>
        <v>0</v>
      </c>
      <c r="BB160" s="1527">
        <f t="shared" ca="1" si="63"/>
        <v>0</v>
      </c>
      <c r="BC160" s="1527">
        <f t="shared" ca="1" si="63"/>
        <v>0</v>
      </c>
      <c r="BD160" s="1527">
        <f t="shared" ca="1" si="63"/>
        <v>0</v>
      </c>
      <c r="BE160" s="1527">
        <f t="shared" ca="1" si="63"/>
        <v>0</v>
      </c>
      <c r="BF160" s="1527">
        <f t="shared" ca="1" si="63"/>
        <v>0</v>
      </c>
      <c r="BG160" s="1527">
        <f t="shared" ca="1" si="63"/>
        <v>0</v>
      </c>
      <c r="BH160" s="1527">
        <f t="shared" ca="1" si="63"/>
        <v>0</v>
      </c>
      <c r="BI160" s="1527">
        <f t="shared" ca="1" si="63"/>
        <v>0</v>
      </c>
      <c r="BJ160" s="1527">
        <f t="shared" ca="1" si="63"/>
        <v>0</v>
      </c>
      <c r="BK160" s="1527">
        <f t="shared" ca="1" si="63"/>
        <v>0</v>
      </c>
      <c r="BL160" s="1527">
        <f t="shared" ca="1" si="63"/>
        <v>0</v>
      </c>
      <c r="BM160" s="1527">
        <f t="shared" ca="1" si="63"/>
        <v>0</v>
      </c>
      <c r="BN160" s="1527">
        <f t="shared" ca="1" si="63"/>
        <v>0</v>
      </c>
      <c r="BO160" s="1527">
        <f t="shared" ca="1" si="63"/>
        <v>0</v>
      </c>
      <c r="BP160" s="1527">
        <f t="shared" ca="1" si="63"/>
        <v>0</v>
      </c>
      <c r="BQ160" s="1527">
        <f t="shared" ca="1" si="63"/>
        <v>0</v>
      </c>
      <c r="BR160" s="1527">
        <f t="shared" ca="1" si="63"/>
        <v>0</v>
      </c>
      <c r="BS160" s="1527">
        <f t="shared" ca="1" si="63"/>
        <v>0</v>
      </c>
      <c r="BT160" s="1527">
        <f t="shared" ca="1" si="63"/>
        <v>0</v>
      </c>
      <c r="BU160" s="1527">
        <f t="shared" ca="1" si="63"/>
        <v>0</v>
      </c>
      <c r="BV160" s="1527">
        <f t="shared" ca="1" si="63"/>
        <v>0</v>
      </c>
      <c r="BW160" s="1527">
        <f t="shared" ca="1" si="63"/>
        <v>0</v>
      </c>
      <c r="BX160" s="1527">
        <f t="shared" ca="1" si="63"/>
        <v>0</v>
      </c>
      <c r="BY160" s="1527">
        <f t="shared" ca="1" si="63"/>
        <v>0</v>
      </c>
      <c r="BZ160" s="1527">
        <f t="shared" ca="1" si="63"/>
        <v>0</v>
      </c>
      <c r="CA160" s="1527">
        <f t="shared" ca="1" si="63"/>
        <v>0</v>
      </c>
      <c r="CB160" s="1527">
        <f t="shared" ca="1" si="63"/>
        <v>0</v>
      </c>
      <c r="CC160" s="1527">
        <f t="shared" ca="1" si="63"/>
        <v>0</v>
      </c>
      <c r="CD160" s="1527">
        <f t="shared" ca="1" si="63"/>
        <v>0</v>
      </c>
      <c r="CE160" s="1527">
        <f t="shared" ca="1" si="63"/>
        <v>0</v>
      </c>
      <c r="CF160" s="1527">
        <f t="shared" ca="1" si="63"/>
        <v>0</v>
      </c>
      <c r="CG160" s="1527">
        <f t="shared" ca="1" si="63"/>
        <v>0</v>
      </c>
      <c r="CH160" s="1527">
        <f t="shared" ca="1" si="63"/>
        <v>0</v>
      </c>
      <c r="CI160" s="1567">
        <f t="shared" ca="1" si="63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60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4"/>
        <v>perslucht-2 op 8 bara</v>
      </c>
      <c r="B161" s="1000">
        <f>U542</f>
        <v>0</v>
      </c>
      <c r="C161" s="1582">
        <f t="shared" si="61"/>
        <v>0</v>
      </c>
      <c r="D161" s="1566">
        <f t="shared" si="55"/>
        <v>0</v>
      </c>
      <c r="E161" s="1527">
        <f t="shared" si="55"/>
        <v>0</v>
      </c>
      <c r="F161" s="1527">
        <f t="shared" si="55"/>
        <v>0</v>
      </c>
      <c r="G161" s="1527">
        <f t="shared" si="55"/>
        <v>0</v>
      </c>
      <c r="H161" s="1527">
        <f t="shared" si="55"/>
        <v>0</v>
      </c>
      <c r="I161" s="1527">
        <f t="shared" si="55"/>
        <v>0</v>
      </c>
      <c r="J161" s="1527">
        <f t="shared" si="55"/>
        <v>0</v>
      </c>
      <c r="K161" s="1531">
        <f t="shared" si="55"/>
        <v>0</v>
      </c>
      <c r="L161" s="1531">
        <f t="shared" si="55"/>
        <v>0</v>
      </c>
      <c r="M161" s="1531">
        <f t="shared" si="55"/>
        <v>0</v>
      </c>
      <c r="N161" s="1531">
        <f t="shared" si="55"/>
        <v>0</v>
      </c>
      <c r="O161" s="1531">
        <f t="shared" si="55"/>
        <v>0</v>
      </c>
      <c r="P161" s="1531">
        <f t="shared" si="55"/>
        <v>0</v>
      </c>
      <c r="Q161" s="1531">
        <f t="shared" si="55"/>
        <v>0</v>
      </c>
      <c r="R161" s="1531">
        <f t="shared" si="55"/>
        <v>0</v>
      </c>
      <c r="S161" s="1531">
        <f t="shared" si="55"/>
        <v>0</v>
      </c>
      <c r="T161" s="1531">
        <f t="shared" si="56"/>
        <v>0</v>
      </c>
      <c r="U161" s="1531">
        <f t="shared" si="56"/>
        <v>0</v>
      </c>
      <c r="V161" s="1531">
        <f t="shared" si="56"/>
        <v>0</v>
      </c>
      <c r="W161" s="1531">
        <f t="shared" si="56"/>
        <v>0</v>
      </c>
      <c r="X161" s="1531">
        <f t="shared" si="56"/>
        <v>0</v>
      </c>
      <c r="Y161" s="1531">
        <f t="shared" si="56"/>
        <v>0</v>
      </c>
      <c r="Z161" s="1565"/>
      <c r="AA161" s="1526">
        <f t="shared" si="57"/>
        <v>0</v>
      </c>
      <c r="AB161" s="1527">
        <f t="shared" si="57"/>
        <v>0</v>
      </c>
      <c r="AC161" s="1527">
        <f t="shared" si="57"/>
        <v>0</v>
      </c>
      <c r="AD161" s="1527">
        <f t="shared" si="57"/>
        <v>0</v>
      </c>
      <c r="AE161" s="1527">
        <f t="shared" si="57"/>
        <v>0</v>
      </c>
      <c r="AF161" s="1527">
        <f t="shared" si="57"/>
        <v>0</v>
      </c>
      <c r="AG161" s="1527">
        <f t="shared" si="57"/>
        <v>0</v>
      </c>
      <c r="AH161" s="1527">
        <f t="shared" si="57"/>
        <v>0</v>
      </c>
      <c r="AI161" s="1527">
        <f t="shared" si="57"/>
        <v>0</v>
      </c>
      <c r="AJ161" s="1527">
        <f t="shared" si="57"/>
        <v>0</v>
      </c>
      <c r="AK161" s="1527">
        <f t="shared" si="57"/>
        <v>0</v>
      </c>
      <c r="AL161" s="1527">
        <f t="shared" si="57"/>
        <v>0</v>
      </c>
      <c r="AM161" s="1527">
        <f t="shared" si="57"/>
        <v>0</v>
      </c>
      <c r="AN161" s="1486"/>
      <c r="AO161" s="1566">
        <f t="shared" si="63"/>
        <v>0</v>
      </c>
      <c r="AP161" s="1531">
        <f t="shared" si="59"/>
        <v>0</v>
      </c>
      <c r="AQ161" s="1527">
        <f t="shared" si="63"/>
        <v>0</v>
      </c>
      <c r="AR161" s="1527">
        <f t="shared" si="63"/>
        <v>0</v>
      </c>
      <c r="AS161" s="1527">
        <f t="shared" si="63"/>
        <v>0</v>
      </c>
      <c r="AT161" s="1527">
        <f t="shared" si="63"/>
        <v>0</v>
      </c>
      <c r="AU161" s="1527">
        <f t="shared" si="63"/>
        <v>0</v>
      </c>
      <c r="AV161" s="1527">
        <f t="shared" si="63"/>
        <v>0</v>
      </c>
      <c r="AW161" s="1527">
        <f t="shared" si="63"/>
        <v>0</v>
      </c>
      <c r="AX161" s="1527">
        <f t="shared" si="63"/>
        <v>0</v>
      </c>
      <c r="AY161" s="1527">
        <f t="shared" si="63"/>
        <v>0</v>
      </c>
      <c r="AZ161" s="1527">
        <f t="shared" si="63"/>
        <v>0</v>
      </c>
      <c r="BA161" s="1527">
        <f t="shared" si="63"/>
        <v>0</v>
      </c>
      <c r="BB161" s="1527">
        <f t="shared" si="63"/>
        <v>0</v>
      </c>
      <c r="BC161" s="1527">
        <f t="shared" si="63"/>
        <v>0</v>
      </c>
      <c r="BD161" s="1527">
        <f t="shared" si="63"/>
        <v>0</v>
      </c>
      <c r="BE161" s="1527">
        <f t="shared" si="63"/>
        <v>0</v>
      </c>
      <c r="BF161" s="1527">
        <f t="shared" si="63"/>
        <v>0</v>
      </c>
      <c r="BG161" s="1527">
        <f t="shared" si="63"/>
        <v>0</v>
      </c>
      <c r="BH161" s="1527">
        <f t="shared" si="63"/>
        <v>0</v>
      </c>
      <c r="BI161" s="1527">
        <f t="shared" si="63"/>
        <v>0</v>
      </c>
      <c r="BJ161" s="1527">
        <f t="shared" si="63"/>
        <v>0</v>
      </c>
      <c r="BK161" s="1527">
        <f t="shared" si="63"/>
        <v>0</v>
      </c>
      <c r="BL161" s="1527">
        <f t="shared" si="63"/>
        <v>0</v>
      </c>
      <c r="BM161" s="1527">
        <f t="shared" si="63"/>
        <v>0</v>
      </c>
      <c r="BN161" s="1527">
        <f t="shared" si="63"/>
        <v>0</v>
      </c>
      <c r="BO161" s="1527">
        <f t="shared" si="63"/>
        <v>0</v>
      </c>
      <c r="BP161" s="1527">
        <f t="shared" si="63"/>
        <v>0</v>
      </c>
      <c r="BQ161" s="1527">
        <f t="shared" si="63"/>
        <v>0</v>
      </c>
      <c r="BR161" s="1527">
        <f t="shared" si="63"/>
        <v>0</v>
      </c>
      <c r="BS161" s="1527">
        <f t="shared" si="63"/>
        <v>0</v>
      </c>
      <c r="BT161" s="1527">
        <f t="shared" si="63"/>
        <v>0</v>
      </c>
      <c r="BU161" s="1527">
        <f t="shared" si="63"/>
        <v>0</v>
      </c>
      <c r="BV161" s="1527">
        <f t="shared" si="63"/>
        <v>0</v>
      </c>
      <c r="BW161" s="1527">
        <f t="shared" si="63"/>
        <v>0</v>
      </c>
      <c r="BX161" s="1527">
        <f t="shared" si="63"/>
        <v>0</v>
      </c>
      <c r="BY161" s="1527">
        <f t="shared" si="63"/>
        <v>0</v>
      </c>
      <c r="BZ161" s="1527">
        <f t="shared" si="63"/>
        <v>0</v>
      </c>
      <c r="CA161" s="1527">
        <f t="shared" si="63"/>
        <v>0</v>
      </c>
      <c r="CB161" s="1527">
        <f t="shared" si="63"/>
        <v>0</v>
      </c>
      <c r="CC161" s="1527">
        <f t="shared" si="63"/>
        <v>0</v>
      </c>
      <c r="CD161" s="1527">
        <f t="shared" si="63"/>
        <v>0</v>
      </c>
      <c r="CE161" s="1527">
        <f t="shared" si="63"/>
        <v>0</v>
      </c>
      <c r="CF161" s="1527">
        <f t="shared" si="63"/>
        <v>0</v>
      </c>
      <c r="CG161" s="1527">
        <f t="shared" si="63"/>
        <v>0</v>
      </c>
      <c r="CH161" s="1527">
        <f t="shared" si="63"/>
        <v>0</v>
      </c>
      <c r="CI161" s="1567">
        <f t="shared" si="63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60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4"/>
        <v>koelenergie-2 op k2 °C</v>
      </c>
      <c r="B162" s="1000">
        <f>IF(OR(U536=0, U535=0),0,(1/U536/U535))</f>
        <v>0</v>
      </c>
      <c r="C162" s="1582">
        <f t="shared" si="61"/>
        <v>0</v>
      </c>
      <c r="D162" s="1566">
        <f t="shared" si="55"/>
        <v>0</v>
      </c>
      <c r="E162" s="1527">
        <f t="shared" si="55"/>
        <v>0</v>
      </c>
      <c r="F162" s="1527">
        <f t="shared" si="55"/>
        <v>0</v>
      </c>
      <c r="G162" s="1527">
        <f t="shared" si="55"/>
        <v>0</v>
      </c>
      <c r="H162" s="1527">
        <f t="shared" si="55"/>
        <v>0</v>
      </c>
      <c r="I162" s="1527">
        <f t="shared" si="55"/>
        <v>0</v>
      </c>
      <c r="J162" s="1527">
        <f t="shared" si="55"/>
        <v>0</v>
      </c>
      <c r="K162" s="1531">
        <f t="shared" si="55"/>
        <v>0</v>
      </c>
      <c r="L162" s="1531">
        <f t="shared" si="55"/>
        <v>0</v>
      </c>
      <c r="M162" s="1531">
        <f t="shared" si="55"/>
        <v>0</v>
      </c>
      <c r="N162" s="1531">
        <f t="shared" si="55"/>
        <v>0</v>
      </c>
      <c r="O162" s="1531">
        <f t="shared" si="55"/>
        <v>0</v>
      </c>
      <c r="P162" s="1531">
        <f t="shared" si="55"/>
        <v>0</v>
      </c>
      <c r="Q162" s="1531">
        <f t="shared" si="55"/>
        <v>0</v>
      </c>
      <c r="R162" s="1531">
        <f t="shared" si="55"/>
        <v>0</v>
      </c>
      <c r="S162" s="1531">
        <f t="shared" si="55"/>
        <v>0</v>
      </c>
      <c r="T162" s="1531">
        <f t="shared" si="56"/>
        <v>0</v>
      </c>
      <c r="U162" s="1531">
        <f t="shared" si="56"/>
        <v>0</v>
      </c>
      <c r="V162" s="1531">
        <f t="shared" si="56"/>
        <v>0</v>
      </c>
      <c r="W162" s="1531">
        <f t="shared" si="56"/>
        <v>0</v>
      </c>
      <c r="X162" s="1531">
        <f t="shared" si="56"/>
        <v>0</v>
      </c>
      <c r="Y162" s="1531">
        <f t="shared" si="56"/>
        <v>0</v>
      </c>
      <c r="Z162" s="1565"/>
      <c r="AA162" s="1526">
        <f t="shared" si="57"/>
        <v>0</v>
      </c>
      <c r="AB162" s="1527">
        <f t="shared" si="57"/>
        <v>0</v>
      </c>
      <c r="AC162" s="1527">
        <f t="shared" si="57"/>
        <v>0</v>
      </c>
      <c r="AD162" s="1527">
        <f t="shared" si="57"/>
        <v>0</v>
      </c>
      <c r="AE162" s="1527">
        <f t="shared" si="57"/>
        <v>0</v>
      </c>
      <c r="AF162" s="1527">
        <f t="shared" si="57"/>
        <v>0</v>
      </c>
      <c r="AG162" s="1527">
        <f t="shared" si="57"/>
        <v>0</v>
      </c>
      <c r="AH162" s="1527">
        <f t="shared" si="57"/>
        <v>0</v>
      </c>
      <c r="AI162" s="1527">
        <f t="shared" si="57"/>
        <v>0</v>
      </c>
      <c r="AJ162" s="1527">
        <f t="shared" si="57"/>
        <v>0</v>
      </c>
      <c r="AK162" s="1527">
        <f t="shared" si="57"/>
        <v>0</v>
      </c>
      <c r="AL162" s="1527">
        <f t="shared" si="57"/>
        <v>0</v>
      </c>
      <c r="AM162" s="1527">
        <f t="shared" si="57"/>
        <v>0</v>
      </c>
      <c r="AN162" s="1486"/>
      <c r="AO162" s="1566">
        <f t="shared" si="63"/>
        <v>0</v>
      </c>
      <c r="AP162" s="1531">
        <f t="shared" si="59"/>
        <v>0</v>
      </c>
      <c r="AQ162" s="1527">
        <f t="shared" si="63"/>
        <v>0</v>
      </c>
      <c r="AR162" s="1527">
        <f t="shared" si="63"/>
        <v>0</v>
      </c>
      <c r="AS162" s="1527">
        <f t="shared" si="63"/>
        <v>0</v>
      </c>
      <c r="AT162" s="1527">
        <f t="shared" si="63"/>
        <v>0</v>
      </c>
      <c r="AU162" s="1527">
        <f t="shared" si="63"/>
        <v>0</v>
      </c>
      <c r="AV162" s="1527">
        <f t="shared" si="63"/>
        <v>0</v>
      </c>
      <c r="AW162" s="1527">
        <f t="shared" si="63"/>
        <v>0</v>
      </c>
      <c r="AX162" s="1527">
        <f t="shared" si="63"/>
        <v>0</v>
      </c>
      <c r="AY162" s="1527">
        <f t="shared" si="63"/>
        <v>0</v>
      </c>
      <c r="AZ162" s="1527">
        <f t="shared" si="63"/>
        <v>0</v>
      </c>
      <c r="BA162" s="1527">
        <f t="shared" si="63"/>
        <v>0</v>
      </c>
      <c r="BB162" s="1527">
        <f t="shared" si="63"/>
        <v>0</v>
      </c>
      <c r="BC162" s="1527">
        <f t="shared" si="63"/>
        <v>0</v>
      </c>
      <c r="BD162" s="1527">
        <f t="shared" si="63"/>
        <v>0</v>
      </c>
      <c r="BE162" s="1527">
        <f t="shared" si="63"/>
        <v>0</v>
      </c>
      <c r="BF162" s="1527">
        <f t="shared" si="63"/>
        <v>0</v>
      </c>
      <c r="BG162" s="1527">
        <f t="shared" si="63"/>
        <v>0</v>
      </c>
      <c r="BH162" s="1527">
        <f t="shared" si="63"/>
        <v>0</v>
      </c>
      <c r="BI162" s="1527">
        <f t="shared" si="63"/>
        <v>0</v>
      </c>
      <c r="BJ162" s="1527">
        <f t="shared" si="63"/>
        <v>0</v>
      </c>
      <c r="BK162" s="1527">
        <f t="shared" si="63"/>
        <v>0</v>
      </c>
      <c r="BL162" s="1527">
        <f t="shared" si="63"/>
        <v>0</v>
      </c>
      <c r="BM162" s="1527">
        <f t="shared" si="63"/>
        <v>0</v>
      </c>
      <c r="BN162" s="1527">
        <f t="shared" si="63"/>
        <v>0</v>
      </c>
      <c r="BO162" s="1527">
        <f t="shared" si="63"/>
        <v>0</v>
      </c>
      <c r="BP162" s="1527">
        <f t="shared" si="63"/>
        <v>0</v>
      </c>
      <c r="BQ162" s="1527">
        <f t="shared" si="63"/>
        <v>0</v>
      </c>
      <c r="BR162" s="1527">
        <f t="shared" si="63"/>
        <v>0</v>
      </c>
      <c r="BS162" s="1527">
        <f t="shared" si="63"/>
        <v>0</v>
      </c>
      <c r="BT162" s="1527">
        <f t="shared" si="63"/>
        <v>0</v>
      </c>
      <c r="BU162" s="1527">
        <f t="shared" si="63"/>
        <v>0</v>
      </c>
      <c r="BV162" s="1527">
        <f t="shared" si="63"/>
        <v>0</v>
      </c>
      <c r="BW162" s="1527">
        <f t="shared" si="63"/>
        <v>0</v>
      </c>
      <c r="BX162" s="1527">
        <f t="shared" si="63"/>
        <v>0</v>
      </c>
      <c r="BY162" s="1527">
        <f t="shared" si="63"/>
        <v>0</v>
      </c>
      <c r="BZ162" s="1527">
        <f t="shared" si="63"/>
        <v>0</v>
      </c>
      <c r="CA162" s="1527">
        <f t="shared" si="63"/>
        <v>0</v>
      </c>
      <c r="CB162" s="1527">
        <f t="shared" si="63"/>
        <v>0</v>
      </c>
      <c r="CC162" s="1527">
        <f t="shared" si="63"/>
        <v>0</v>
      </c>
      <c r="CD162" s="1527">
        <f t="shared" si="63"/>
        <v>0</v>
      </c>
      <c r="CE162" s="1527">
        <f t="shared" si="63"/>
        <v>0</v>
      </c>
      <c r="CF162" s="1527">
        <f t="shared" si="63"/>
        <v>0</v>
      </c>
      <c r="CG162" s="1527">
        <f t="shared" si="63"/>
        <v>0</v>
      </c>
      <c r="CH162" s="1527">
        <f t="shared" si="63"/>
        <v>0</v>
      </c>
      <c r="CI162" s="1567">
        <f t="shared" si="63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60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4"/>
        <v/>
      </c>
      <c r="B163" s="1000" t="str">
        <f t="shared" ref="B163:B164" ca="1" si="64">IF(A163="","",INDIRECT("c"&amp;TEXT(491+MATCH((A163),$A$492:$A$508,0),0)))</f>
        <v/>
      </c>
      <c r="C163" s="1582">
        <f t="shared" ca="1" si="61"/>
        <v>0</v>
      </c>
      <c r="D163" s="1566">
        <f t="shared" ca="1" si="55"/>
        <v>0</v>
      </c>
      <c r="E163" s="1527">
        <f t="shared" ca="1" si="55"/>
        <v>0</v>
      </c>
      <c r="F163" s="1527">
        <f t="shared" ca="1" si="55"/>
        <v>0</v>
      </c>
      <c r="G163" s="1527">
        <f t="shared" ca="1" si="55"/>
        <v>0</v>
      </c>
      <c r="H163" s="1527">
        <f t="shared" ca="1" si="55"/>
        <v>0</v>
      </c>
      <c r="I163" s="1527">
        <f t="shared" ca="1" si="55"/>
        <v>0</v>
      </c>
      <c r="J163" s="1527">
        <f t="shared" ca="1" si="55"/>
        <v>0</v>
      </c>
      <c r="K163" s="1531">
        <f t="shared" ca="1" si="55"/>
        <v>0</v>
      </c>
      <c r="L163" s="1531">
        <f t="shared" ca="1" si="55"/>
        <v>0</v>
      </c>
      <c r="M163" s="1531">
        <f t="shared" ca="1" si="55"/>
        <v>0</v>
      </c>
      <c r="N163" s="1531">
        <f t="shared" ca="1" si="55"/>
        <v>0</v>
      </c>
      <c r="O163" s="1531">
        <f t="shared" ca="1" si="55"/>
        <v>0</v>
      </c>
      <c r="P163" s="1531">
        <f t="shared" ca="1" si="55"/>
        <v>0</v>
      </c>
      <c r="Q163" s="1531">
        <f t="shared" ca="1" si="55"/>
        <v>0</v>
      </c>
      <c r="R163" s="1531">
        <f t="shared" ca="1" si="55"/>
        <v>0</v>
      </c>
      <c r="S163" s="1531">
        <f t="shared" ca="1" si="55"/>
        <v>0</v>
      </c>
      <c r="T163" s="1531">
        <f t="shared" ca="1" si="56"/>
        <v>0</v>
      </c>
      <c r="U163" s="1531">
        <f t="shared" ca="1" si="56"/>
        <v>0</v>
      </c>
      <c r="V163" s="1531">
        <f t="shared" ca="1" si="56"/>
        <v>0</v>
      </c>
      <c r="W163" s="1531">
        <f t="shared" ca="1" si="56"/>
        <v>0</v>
      </c>
      <c r="X163" s="1531">
        <f t="shared" ca="1" si="56"/>
        <v>0</v>
      </c>
      <c r="Y163" s="1531">
        <f t="shared" ca="1" si="56"/>
        <v>0</v>
      </c>
      <c r="Z163" s="1565"/>
      <c r="AA163" s="1526">
        <f t="shared" ca="1" si="57"/>
        <v>0</v>
      </c>
      <c r="AB163" s="1527">
        <f t="shared" ca="1" si="57"/>
        <v>0</v>
      </c>
      <c r="AC163" s="1527">
        <f t="shared" ca="1" si="57"/>
        <v>0</v>
      </c>
      <c r="AD163" s="1527">
        <f t="shared" ca="1" si="57"/>
        <v>0</v>
      </c>
      <c r="AE163" s="1527">
        <f t="shared" ca="1" si="57"/>
        <v>0</v>
      </c>
      <c r="AF163" s="1527">
        <f t="shared" ca="1" si="57"/>
        <v>0</v>
      </c>
      <c r="AG163" s="1527">
        <f t="shared" ca="1" si="57"/>
        <v>0</v>
      </c>
      <c r="AH163" s="1527">
        <f t="shared" ca="1" si="57"/>
        <v>0</v>
      </c>
      <c r="AI163" s="1527">
        <f t="shared" ca="1" si="57"/>
        <v>0</v>
      </c>
      <c r="AJ163" s="1527">
        <f t="shared" ca="1" si="57"/>
        <v>0</v>
      </c>
      <c r="AK163" s="1527">
        <f t="shared" ca="1" si="57"/>
        <v>0</v>
      </c>
      <c r="AL163" s="1527">
        <f t="shared" ca="1" si="57"/>
        <v>0</v>
      </c>
      <c r="AM163" s="1527">
        <f t="shared" ca="1" si="57"/>
        <v>0</v>
      </c>
      <c r="AN163" s="1486"/>
      <c r="AO163" s="1566">
        <f t="shared" ca="1" si="63"/>
        <v>0</v>
      </c>
      <c r="AP163" s="1531">
        <f t="shared" ca="1" si="59"/>
        <v>0</v>
      </c>
      <c r="AQ163" s="1527">
        <f t="shared" ca="1" si="63"/>
        <v>0</v>
      </c>
      <c r="AR163" s="1527">
        <f t="shared" ca="1" si="63"/>
        <v>0</v>
      </c>
      <c r="AS163" s="1527">
        <f t="shared" ca="1" si="63"/>
        <v>0</v>
      </c>
      <c r="AT163" s="1527">
        <f t="shared" ca="1" si="63"/>
        <v>0</v>
      </c>
      <c r="AU163" s="1527">
        <f t="shared" ca="1" si="63"/>
        <v>0</v>
      </c>
      <c r="AV163" s="1527">
        <f t="shared" ca="1" si="63"/>
        <v>0</v>
      </c>
      <c r="AW163" s="1527">
        <f t="shared" ca="1" si="63"/>
        <v>0</v>
      </c>
      <c r="AX163" s="1527">
        <f t="shared" ca="1" si="63"/>
        <v>0</v>
      </c>
      <c r="AY163" s="1527">
        <f t="shared" ca="1" si="63"/>
        <v>0</v>
      </c>
      <c r="AZ163" s="1527">
        <f t="shared" ca="1" si="63"/>
        <v>0</v>
      </c>
      <c r="BA163" s="1527">
        <f t="shared" ca="1" si="63"/>
        <v>0</v>
      </c>
      <c r="BB163" s="1527">
        <f t="shared" ca="1" si="63"/>
        <v>0</v>
      </c>
      <c r="BC163" s="1527">
        <f t="shared" ca="1" si="63"/>
        <v>0</v>
      </c>
      <c r="BD163" s="1527">
        <f t="shared" ca="1" si="63"/>
        <v>0</v>
      </c>
      <c r="BE163" s="1527">
        <f t="shared" ca="1" si="63"/>
        <v>0</v>
      </c>
      <c r="BF163" s="1527">
        <f t="shared" ca="1" si="63"/>
        <v>0</v>
      </c>
      <c r="BG163" s="1527">
        <f t="shared" ca="1" si="63"/>
        <v>0</v>
      </c>
      <c r="BH163" s="1527">
        <f t="shared" ca="1" si="63"/>
        <v>0</v>
      </c>
      <c r="BI163" s="1527">
        <f t="shared" ca="1" si="63"/>
        <v>0</v>
      </c>
      <c r="BJ163" s="1527">
        <f t="shared" ca="1" si="63"/>
        <v>0</v>
      </c>
      <c r="BK163" s="1527">
        <f t="shared" ca="1" si="63"/>
        <v>0</v>
      </c>
      <c r="BL163" s="1527">
        <f t="shared" ca="1" si="63"/>
        <v>0</v>
      </c>
      <c r="BM163" s="1527">
        <f t="shared" ca="1" si="63"/>
        <v>0</v>
      </c>
      <c r="BN163" s="1527">
        <f t="shared" ca="1" si="63"/>
        <v>0</v>
      </c>
      <c r="BO163" s="1527">
        <f t="shared" ca="1" si="63"/>
        <v>0</v>
      </c>
      <c r="BP163" s="1527">
        <f t="shared" ca="1" si="63"/>
        <v>0</v>
      </c>
      <c r="BQ163" s="1527">
        <f t="shared" ca="1" si="63"/>
        <v>0</v>
      </c>
      <c r="BR163" s="1527">
        <f t="shared" ca="1" si="63"/>
        <v>0</v>
      </c>
      <c r="BS163" s="1527">
        <f t="shared" ca="1" si="63"/>
        <v>0</v>
      </c>
      <c r="BT163" s="1527">
        <f t="shared" ca="1" si="63"/>
        <v>0</v>
      </c>
      <c r="BU163" s="1527">
        <f t="shared" ca="1" si="63"/>
        <v>0</v>
      </c>
      <c r="BV163" s="1527">
        <f t="shared" ca="1" si="63"/>
        <v>0</v>
      </c>
      <c r="BW163" s="1527">
        <f t="shared" ca="1" si="63"/>
        <v>0</v>
      </c>
      <c r="BX163" s="1527">
        <f t="shared" ca="1" si="63"/>
        <v>0</v>
      </c>
      <c r="BY163" s="1527">
        <f t="shared" ca="1" si="63"/>
        <v>0</v>
      </c>
      <c r="BZ163" s="1527">
        <f t="shared" ca="1" si="63"/>
        <v>0</v>
      </c>
      <c r="CA163" s="1527">
        <f t="shared" ca="1" si="63"/>
        <v>0</v>
      </c>
      <c r="CB163" s="1527">
        <f t="shared" ca="1" si="63"/>
        <v>0</v>
      </c>
      <c r="CC163" s="1527">
        <f t="shared" ca="1" si="63"/>
        <v>0</v>
      </c>
      <c r="CD163" s="1527">
        <f t="shared" ca="1" si="63"/>
        <v>0</v>
      </c>
      <c r="CE163" s="1527">
        <f t="shared" ca="1" si="63"/>
        <v>0</v>
      </c>
      <c r="CF163" s="1527">
        <f t="shared" ca="1" si="63"/>
        <v>0</v>
      </c>
      <c r="CG163" s="1527">
        <f t="shared" ca="1" si="63"/>
        <v>0</v>
      </c>
      <c r="CH163" s="1527">
        <f t="shared" ca="1" si="63"/>
        <v>0</v>
      </c>
      <c r="CI163" s="1567">
        <f t="shared" ca="1" si="63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60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4"/>
        <v/>
      </c>
      <c r="B164" s="2332" t="str">
        <f t="shared" ca="1" si="64"/>
        <v/>
      </c>
      <c r="C164" s="1582">
        <f t="shared" ca="1" si="61"/>
        <v>0</v>
      </c>
      <c r="D164" s="1566">
        <f t="shared" ca="1" si="55"/>
        <v>0</v>
      </c>
      <c r="E164" s="1527">
        <f t="shared" ca="1" si="55"/>
        <v>0</v>
      </c>
      <c r="F164" s="1527">
        <f t="shared" ca="1" si="55"/>
        <v>0</v>
      </c>
      <c r="G164" s="1527">
        <f t="shared" ca="1" si="55"/>
        <v>0</v>
      </c>
      <c r="H164" s="1527">
        <f t="shared" ca="1" si="55"/>
        <v>0</v>
      </c>
      <c r="I164" s="1527">
        <f t="shared" ca="1" si="55"/>
        <v>0</v>
      </c>
      <c r="J164" s="1527">
        <f t="shared" ca="1" si="55"/>
        <v>0</v>
      </c>
      <c r="K164" s="1531">
        <f t="shared" ca="1" si="55"/>
        <v>0</v>
      </c>
      <c r="L164" s="1531">
        <f t="shared" ca="1" si="55"/>
        <v>0</v>
      </c>
      <c r="M164" s="1531">
        <f t="shared" ca="1" si="55"/>
        <v>0</v>
      </c>
      <c r="N164" s="1531">
        <f t="shared" ca="1" si="55"/>
        <v>0</v>
      </c>
      <c r="O164" s="1531">
        <f t="shared" ca="1" si="55"/>
        <v>0</v>
      </c>
      <c r="P164" s="1531">
        <f t="shared" ca="1" si="55"/>
        <v>0</v>
      </c>
      <c r="Q164" s="1531">
        <f t="shared" ca="1" si="55"/>
        <v>0</v>
      </c>
      <c r="R164" s="1531">
        <f t="shared" ca="1" si="55"/>
        <v>0</v>
      </c>
      <c r="S164" s="1531">
        <f t="shared" ref="S164:Y164" ca="1" si="65">IF(ISNUMBER($B164),$B164*S82,0)</f>
        <v>0</v>
      </c>
      <c r="T164" s="1531">
        <f t="shared" ca="1" si="65"/>
        <v>0</v>
      </c>
      <c r="U164" s="1531">
        <f t="shared" ca="1" si="65"/>
        <v>0</v>
      </c>
      <c r="V164" s="1531">
        <f t="shared" ca="1" si="65"/>
        <v>0</v>
      </c>
      <c r="W164" s="1531">
        <f t="shared" ca="1" si="65"/>
        <v>0</v>
      </c>
      <c r="X164" s="1531">
        <f t="shared" ca="1" si="65"/>
        <v>0</v>
      </c>
      <c r="Y164" s="1531">
        <f t="shared" ca="1" si="65"/>
        <v>0</v>
      </c>
      <c r="Z164" s="1565"/>
      <c r="AA164" s="1526">
        <f t="shared" ca="1" si="57"/>
        <v>0</v>
      </c>
      <c r="AB164" s="1527">
        <f t="shared" ca="1" si="57"/>
        <v>0</v>
      </c>
      <c r="AC164" s="1527">
        <f t="shared" ca="1" si="57"/>
        <v>0</v>
      </c>
      <c r="AD164" s="1527">
        <f t="shared" ca="1" si="57"/>
        <v>0</v>
      </c>
      <c r="AE164" s="1527">
        <f t="shared" ca="1" si="57"/>
        <v>0</v>
      </c>
      <c r="AF164" s="1527">
        <f t="shared" ca="1" si="57"/>
        <v>0</v>
      </c>
      <c r="AG164" s="1527">
        <f t="shared" ca="1" si="57"/>
        <v>0</v>
      </c>
      <c r="AH164" s="1527">
        <f t="shared" ca="1" si="57"/>
        <v>0</v>
      </c>
      <c r="AI164" s="1527">
        <f t="shared" ca="1" si="57"/>
        <v>0</v>
      </c>
      <c r="AJ164" s="1527">
        <f t="shared" ca="1" si="57"/>
        <v>0</v>
      </c>
      <c r="AK164" s="1527">
        <f t="shared" ca="1" si="57"/>
        <v>0</v>
      </c>
      <c r="AL164" s="1527">
        <f t="shared" ca="1" si="57"/>
        <v>0</v>
      </c>
      <c r="AM164" s="1527">
        <f t="shared" ca="1" si="57"/>
        <v>0</v>
      </c>
      <c r="AN164" s="1486"/>
      <c r="AO164" s="1566">
        <f t="shared" ca="1" si="63"/>
        <v>0</v>
      </c>
      <c r="AP164" s="1531">
        <f t="shared" ca="1" si="59"/>
        <v>0</v>
      </c>
      <c r="AQ164" s="1527">
        <f t="shared" ca="1" si="63"/>
        <v>0</v>
      </c>
      <c r="AR164" s="1527">
        <f t="shared" ca="1" si="63"/>
        <v>0</v>
      </c>
      <c r="AS164" s="1527">
        <f t="shared" ca="1" si="63"/>
        <v>0</v>
      </c>
      <c r="AT164" s="1527">
        <f t="shared" ca="1" si="63"/>
        <v>0</v>
      </c>
      <c r="AU164" s="1527">
        <f t="shared" ca="1" si="63"/>
        <v>0</v>
      </c>
      <c r="AV164" s="1527">
        <f t="shared" ca="1" si="63"/>
        <v>0</v>
      </c>
      <c r="AW164" s="1527">
        <f t="shared" ca="1" si="63"/>
        <v>0</v>
      </c>
      <c r="AX164" s="1527">
        <f t="shared" ca="1" si="63"/>
        <v>0</v>
      </c>
      <c r="AY164" s="1527">
        <f t="shared" ca="1" si="63"/>
        <v>0</v>
      </c>
      <c r="AZ164" s="1527">
        <f t="shared" ca="1" si="63"/>
        <v>0</v>
      </c>
      <c r="BA164" s="1527">
        <f t="shared" ca="1" si="63"/>
        <v>0</v>
      </c>
      <c r="BB164" s="1527">
        <f t="shared" ca="1" si="63"/>
        <v>0</v>
      </c>
      <c r="BC164" s="1527">
        <f t="shared" ca="1" si="63"/>
        <v>0</v>
      </c>
      <c r="BD164" s="1527">
        <f t="shared" ca="1" si="63"/>
        <v>0</v>
      </c>
      <c r="BE164" s="1527">
        <f t="shared" ca="1" si="63"/>
        <v>0</v>
      </c>
      <c r="BF164" s="1527">
        <f t="shared" ca="1" si="63"/>
        <v>0</v>
      </c>
      <c r="BG164" s="1527">
        <f t="shared" ca="1" si="63"/>
        <v>0</v>
      </c>
      <c r="BH164" s="1527">
        <f t="shared" ca="1" si="63"/>
        <v>0</v>
      </c>
      <c r="BI164" s="1527">
        <f t="shared" ca="1" si="63"/>
        <v>0</v>
      </c>
      <c r="BJ164" s="1527">
        <f t="shared" ca="1" si="63"/>
        <v>0</v>
      </c>
      <c r="BK164" s="1527">
        <f t="shared" ca="1" si="63"/>
        <v>0</v>
      </c>
      <c r="BL164" s="1527">
        <f t="shared" ca="1" si="63"/>
        <v>0</v>
      </c>
      <c r="BM164" s="1527">
        <f t="shared" ca="1" si="63"/>
        <v>0</v>
      </c>
      <c r="BN164" s="1527">
        <f t="shared" ca="1" si="63"/>
        <v>0</v>
      </c>
      <c r="BO164" s="1527">
        <f t="shared" ca="1" si="63"/>
        <v>0</v>
      </c>
      <c r="BP164" s="1527">
        <f t="shared" ca="1" si="63"/>
        <v>0</v>
      </c>
      <c r="BQ164" s="1527">
        <f t="shared" ca="1" si="63"/>
        <v>0</v>
      </c>
      <c r="BR164" s="1527">
        <f t="shared" ca="1" si="63"/>
        <v>0</v>
      </c>
      <c r="BS164" s="1527">
        <f t="shared" ca="1" si="63"/>
        <v>0</v>
      </c>
      <c r="BT164" s="1527">
        <f t="shared" ca="1" si="63"/>
        <v>0</v>
      </c>
      <c r="BU164" s="1527">
        <f t="shared" ca="1" si="63"/>
        <v>0</v>
      </c>
      <c r="BV164" s="1527">
        <f t="shared" ca="1" si="63"/>
        <v>0</v>
      </c>
      <c r="BW164" s="1527">
        <f t="shared" ca="1" si="63"/>
        <v>0</v>
      </c>
      <c r="BX164" s="1527">
        <f t="shared" ca="1" si="63"/>
        <v>0</v>
      </c>
      <c r="BY164" s="1527">
        <f t="shared" ca="1" si="63"/>
        <v>0</v>
      </c>
      <c r="BZ164" s="1527">
        <f t="shared" ca="1" si="63"/>
        <v>0</v>
      </c>
      <c r="CA164" s="1527">
        <f t="shared" ca="1" si="63"/>
        <v>0</v>
      </c>
      <c r="CB164" s="1527">
        <f t="shared" ca="1" si="63"/>
        <v>0</v>
      </c>
      <c r="CC164" s="1527">
        <f t="shared" ca="1" si="63"/>
        <v>0</v>
      </c>
      <c r="CD164" s="1527">
        <f t="shared" ca="1" si="63"/>
        <v>0</v>
      </c>
      <c r="CE164" s="1527">
        <f t="shared" ca="1" si="63"/>
        <v>0</v>
      </c>
      <c r="CF164" s="1527">
        <f t="shared" ca="1" si="63"/>
        <v>0</v>
      </c>
      <c r="CG164" s="1527">
        <f t="shared" ca="1" si="63"/>
        <v>0</v>
      </c>
      <c r="CH164" s="1527">
        <f t="shared" ca="1" si="63"/>
        <v>0</v>
      </c>
      <c r="CI164" s="1567">
        <f t="shared" ca="1" si="63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60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4"/>
        <v>stoom 10 bara</v>
      </c>
      <c r="B165" s="1000">
        <f t="shared" ref="B165:B169" ca="1" si="66">IF($C$525=0,0,(1/$C$525))</f>
        <v>0.93999386101754379</v>
      </c>
      <c r="C165" s="1582">
        <f t="shared" ca="1" si="61"/>
        <v>7.3260139688500203E-3</v>
      </c>
      <c r="D165" s="1566">
        <f t="shared" ca="1" si="55"/>
        <v>0</v>
      </c>
      <c r="E165" s="1527">
        <f t="shared" ca="1" si="55"/>
        <v>-567286.29512408772</v>
      </c>
      <c r="F165" s="1527">
        <f t="shared" ca="1" si="55"/>
        <v>0</v>
      </c>
      <c r="G165" s="1527">
        <f t="shared" ca="1" si="55"/>
        <v>0</v>
      </c>
      <c r="H165" s="1527">
        <f t="shared" ca="1" si="55"/>
        <v>0</v>
      </c>
      <c r="I165" s="1527">
        <f t="shared" ca="1" si="55"/>
        <v>0</v>
      </c>
      <c r="J165" s="1527">
        <f t="shared" ca="1" si="55"/>
        <v>0</v>
      </c>
      <c r="K165" s="1531">
        <f t="shared" ca="1" si="55"/>
        <v>0</v>
      </c>
      <c r="L165" s="1531">
        <f t="shared" ca="1" si="55"/>
        <v>0</v>
      </c>
      <c r="M165" s="1531">
        <f t="shared" ca="1" si="55"/>
        <v>0</v>
      </c>
      <c r="N165" s="1531">
        <f t="shared" ca="1" si="55"/>
        <v>0</v>
      </c>
      <c r="O165" s="1531">
        <f t="shared" ca="1" si="55"/>
        <v>0</v>
      </c>
      <c r="P165" s="1531">
        <f t="shared" ca="1" si="55"/>
        <v>0</v>
      </c>
      <c r="Q165" s="1531">
        <f t="shared" ref="Q165:Y169" ca="1" si="67">IF(ISNUMBER($B165),$B165*Q83,0)</f>
        <v>-53615.57264177483</v>
      </c>
      <c r="R165" s="1531">
        <f t="shared" ca="1" si="67"/>
        <v>0</v>
      </c>
      <c r="S165" s="1531">
        <f t="shared" ca="1" si="67"/>
        <v>0</v>
      </c>
      <c r="T165" s="1531">
        <f t="shared" ca="1" si="67"/>
        <v>0</v>
      </c>
      <c r="U165" s="1531">
        <f t="shared" ca="1" si="67"/>
        <v>0</v>
      </c>
      <c r="V165" s="1531">
        <f t="shared" ca="1" si="67"/>
        <v>0</v>
      </c>
      <c r="W165" s="1531">
        <f t="shared" ca="1" si="67"/>
        <v>0</v>
      </c>
      <c r="X165" s="1531">
        <f t="shared" ca="1" si="67"/>
        <v>0</v>
      </c>
      <c r="Y165" s="1531">
        <f t="shared" ca="1" si="67"/>
        <v>0</v>
      </c>
      <c r="Z165" s="1565"/>
      <c r="AA165" s="1526">
        <f t="shared" ca="1" si="57"/>
        <v>1854.3010142341329</v>
      </c>
      <c r="AB165" s="1527">
        <f t="shared" ca="1" si="57"/>
        <v>0</v>
      </c>
      <c r="AC165" s="1527">
        <f t="shared" ca="1" si="57"/>
        <v>75439.489314121281</v>
      </c>
      <c r="AD165" s="1527">
        <f t="shared" ca="1" si="57"/>
        <v>0</v>
      </c>
      <c r="AE165" s="1527">
        <f t="shared" ca="1" si="57"/>
        <v>0</v>
      </c>
      <c r="AF165" s="1527">
        <f t="shared" ca="1" si="57"/>
        <v>0</v>
      </c>
      <c r="AG165" s="1527">
        <f t="shared" ca="1" si="57"/>
        <v>0</v>
      </c>
      <c r="AH165" s="1527">
        <f t="shared" ca="1" si="57"/>
        <v>0</v>
      </c>
      <c r="AI165" s="1527">
        <f t="shared" ca="1" si="57"/>
        <v>0</v>
      </c>
      <c r="AJ165" s="1527">
        <f t="shared" ca="1" si="57"/>
        <v>0</v>
      </c>
      <c r="AK165" s="1527">
        <f t="shared" ca="1" si="57"/>
        <v>0</v>
      </c>
      <c r="AL165" s="1527">
        <f t="shared" ca="1" si="57"/>
        <v>0</v>
      </c>
      <c r="AM165" s="1527">
        <f t="shared" ca="1" si="57"/>
        <v>0</v>
      </c>
      <c r="AN165" s="1486"/>
      <c r="AO165" s="1566">
        <f t="shared" ca="1" si="63"/>
        <v>0</v>
      </c>
      <c r="AP165" s="1531">
        <f t="shared" ca="1" si="59"/>
        <v>0</v>
      </c>
      <c r="AQ165" s="1527">
        <f t="shared" ca="1" si="63"/>
        <v>0</v>
      </c>
      <c r="AR165" s="1527">
        <f t="shared" ca="1" si="63"/>
        <v>88752.340369554455</v>
      </c>
      <c r="AS165" s="1527">
        <f t="shared" ca="1" si="63"/>
        <v>177504.68073910891</v>
      </c>
      <c r="AT165" s="1527">
        <f t="shared" ca="1" si="63"/>
        <v>133128.51055433167</v>
      </c>
      <c r="AU165" s="1527">
        <f t="shared" ca="1" si="63"/>
        <v>177504.68073910891</v>
      </c>
      <c r="AV165" s="1527">
        <f t="shared" ca="1" si="63"/>
        <v>-33282.127638582919</v>
      </c>
      <c r="AW165" s="1527">
        <f t="shared" ca="1" si="63"/>
        <v>0</v>
      </c>
      <c r="AX165" s="1527">
        <f t="shared" ca="1" si="63"/>
        <v>0</v>
      </c>
      <c r="AY165" s="1527">
        <f t="shared" ca="1" si="63"/>
        <v>0</v>
      </c>
      <c r="AZ165" s="1527">
        <f t="shared" ca="1" si="63"/>
        <v>0</v>
      </c>
      <c r="BA165" s="1527">
        <f t="shared" ca="1" si="63"/>
        <v>0</v>
      </c>
      <c r="BB165" s="1527">
        <f t="shared" ca="1" si="63"/>
        <v>0</v>
      </c>
      <c r="BC165" s="1527">
        <f t="shared" ca="1" si="63"/>
        <v>0</v>
      </c>
      <c r="BD165" s="1527">
        <f t="shared" ca="1" si="63"/>
        <v>0</v>
      </c>
      <c r="BE165" s="1527">
        <f t="shared" ca="1" si="63"/>
        <v>0</v>
      </c>
      <c r="BF165" s="1527">
        <f t="shared" ca="1" si="63"/>
        <v>0</v>
      </c>
      <c r="BG165" s="1527">
        <f t="shared" ca="1" si="63"/>
        <v>0</v>
      </c>
      <c r="BH165" s="1527">
        <f t="shared" ca="1" si="63"/>
        <v>0</v>
      </c>
      <c r="BI165" s="1527">
        <f t="shared" ca="1" si="63"/>
        <v>0</v>
      </c>
      <c r="BJ165" s="1527">
        <f t="shared" ca="1" si="63"/>
        <v>0</v>
      </c>
      <c r="BK165" s="1527">
        <f t="shared" ca="1" si="63"/>
        <v>0</v>
      </c>
      <c r="BL165" s="1527">
        <f t="shared" ca="1" si="63"/>
        <v>0</v>
      </c>
      <c r="BM165" s="1527">
        <f t="shared" ca="1" si="63"/>
        <v>0</v>
      </c>
      <c r="BN165" s="1527">
        <f t="shared" ca="1" si="63"/>
        <v>0</v>
      </c>
      <c r="BO165" s="1527">
        <f t="shared" ref="BO165:CI165" ca="1" si="68">IF(ISNUMBER($B165),$B165*BO83,0)</f>
        <v>0</v>
      </c>
      <c r="BP165" s="1527">
        <f t="shared" ca="1" si="68"/>
        <v>0</v>
      </c>
      <c r="BQ165" s="1527">
        <f t="shared" ca="1" si="68"/>
        <v>0</v>
      </c>
      <c r="BR165" s="1527">
        <f t="shared" ca="1" si="68"/>
        <v>0</v>
      </c>
      <c r="BS165" s="1527">
        <f t="shared" ca="1" si="68"/>
        <v>0</v>
      </c>
      <c r="BT165" s="1527">
        <f t="shared" ca="1" si="68"/>
        <v>0</v>
      </c>
      <c r="BU165" s="1527">
        <f t="shared" ca="1" si="68"/>
        <v>0</v>
      </c>
      <c r="BV165" s="1527">
        <f t="shared" ca="1" si="68"/>
        <v>0</v>
      </c>
      <c r="BW165" s="1527">
        <f t="shared" ca="1" si="68"/>
        <v>0</v>
      </c>
      <c r="BX165" s="1527">
        <f t="shared" ca="1" si="68"/>
        <v>0</v>
      </c>
      <c r="BY165" s="1527">
        <f t="shared" ca="1" si="68"/>
        <v>0</v>
      </c>
      <c r="BZ165" s="1527">
        <f t="shared" ca="1" si="68"/>
        <v>0</v>
      </c>
      <c r="CA165" s="1527">
        <f t="shared" ca="1" si="68"/>
        <v>0</v>
      </c>
      <c r="CB165" s="1527">
        <f t="shared" ca="1" si="68"/>
        <v>0</v>
      </c>
      <c r="CC165" s="1527">
        <f t="shared" ca="1" si="68"/>
        <v>0</v>
      </c>
      <c r="CD165" s="1527">
        <f t="shared" ca="1" si="68"/>
        <v>0</v>
      </c>
      <c r="CE165" s="1527">
        <f t="shared" ca="1" si="68"/>
        <v>0</v>
      </c>
      <c r="CF165" s="1527">
        <f t="shared" ca="1" si="68"/>
        <v>0</v>
      </c>
      <c r="CG165" s="1527">
        <f t="shared" ca="1" si="68"/>
        <v>0</v>
      </c>
      <c r="CH165" s="1527">
        <f t="shared" ca="1" si="68"/>
        <v>0</v>
      </c>
      <c r="CI165" s="1567">
        <f t="shared" ca="1" si="68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60"/>
        <v>1.0638367349734599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4"/>
        <v>stoom 1,7 bara</v>
      </c>
      <c r="B166" s="1000">
        <f t="shared" ca="1" si="66"/>
        <v>0.93999386101754379</v>
      </c>
      <c r="C166" s="1582">
        <f t="shared" ca="1" si="61"/>
        <v>4.0017766878008842E-11</v>
      </c>
      <c r="D166" s="1566">
        <f t="shared" ca="1" si="55"/>
        <v>0</v>
      </c>
      <c r="E166" s="1527">
        <f t="shared" ca="1" si="55"/>
        <v>0</v>
      </c>
      <c r="F166" s="1527">
        <f t="shared" ca="1" si="55"/>
        <v>0</v>
      </c>
      <c r="G166" s="1527">
        <f t="shared" ca="1" si="55"/>
        <v>0</v>
      </c>
      <c r="H166" s="1527">
        <f t="shared" ca="1" si="55"/>
        <v>0</v>
      </c>
      <c r="I166" s="1527">
        <f t="shared" ca="1" si="55"/>
        <v>0</v>
      </c>
      <c r="J166" s="1527">
        <f t="shared" ca="1" si="55"/>
        <v>0</v>
      </c>
      <c r="K166" s="1531">
        <f t="shared" ca="1" si="55"/>
        <v>0</v>
      </c>
      <c r="L166" s="1531">
        <f t="shared" ca="1" si="55"/>
        <v>0</v>
      </c>
      <c r="M166" s="1531">
        <f t="shared" ca="1" si="55"/>
        <v>0</v>
      </c>
      <c r="N166" s="1531">
        <f t="shared" ca="1" si="55"/>
        <v>0</v>
      </c>
      <c r="O166" s="1531">
        <f t="shared" ca="1" si="55"/>
        <v>0</v>
      </c>
      <c r="P166" s="1531">
        <f t="shared" ca="1" si="55"/>
        <v>-19426.686283793995</v>
      </c>
      <c r="Q166" s="1531">
        <f t="shared" ca="1" si="67"/>
        <v>0</v>
      </c>
      <c r="R166" s="1531">
        <f t="shared" ca="1" si="67"/>
        <v>0</v>
      </c>
      <c r="S166" s="1531">
        <f t="shared" ca="1" si="67"/>
        <v>0</v>
      </c>
      <c r="T166" s="1531">
        <f t="shared" ca="1" si="67"/>
        <v>0</v>
      </c>
      <c r="U166" s="1531">
        <f t="shared" ca="1" si="67"/>
        <v>0</v>
      </c>
      <c r="V166" s="1531">
        <f t="shared" ca="1" si="67"/>
        <v>0</v>
      </c>
      <c r="W166" s="1531">
        <f t="shared" ca="1" si="67"/>
        <v>0</v>
      </c>
      <c r="X166" s="1531">
        <f t="shared" ca="1" si="67"/>
        <v>0</v>
      </c>
      <c r="Y166" s="1531">
        <f t="shared" ca="1" si="67"/>
        <v>0</v>
      </c>
      <c r="Z166" s="1565"/>
      <c r="AA166" s="1526">
        <f t="shared" ca="1" si="57"/>
        <v>19426.686283794035</v>
      </c>
      <c r="AB166" s="1527">
        <f t="shared" ca="1" si="57"/>
        <v>0</v>
      </c>
      <c r="AC166" s="1527">
        <f t="shared" ca="1" si="57"/>
        <v>0</v>
      </c>
      <c r="AD166" s="1527">
        <f t="shared" ca="1" si="57"/>
        <v>0</v>
      </c>
      <c r="AE166" s="1527">
        <f t="shared" ca="1" si="57"/>
        <v>0</v>
      </c>
      <c r="AF166" s="1527">
        <f t="shared" ca="1" si="57"/>
        <v>0</v>
      </c>
      <c r="AG166" s="1527">
        <f t="shared" ca="1" si="57"/>
        <v>0</v>
      </c>
      <c r="AH166" s="1527">
        <f t="shared" ca="1" si="57"/>
        <v>0</v>
      </c>
      <c r="AI166" s="1527">
        <f t="shared" ca="1" si="57"/>
        <v>0</v>
      </c>
      <c r="AJ166" s="1527">
        <f t="shared" ca="1" si="57"/>
        <v>0</v>
      </c>
      <c r="AK166" s="1527">
        <f t="shared" ca="1" si="57"/>
        <v>0</v>
      </c>
      <c r="AL166" s="1527">
        <f t="shared" ca="1" si="57"/>
        <v>0</v>
      </c>
      <c r="AM166" s="1527">
        <f t="shared" ca="1" si="57"/>
        <v>0</v>
      </c>
      <c r="AN166" s="1486"/>
      <c r="AO166" s="1566">
        <f t="shared" ref="AO166:CI169" ca="1" si="69">IF(ISNUMBER($B166),$B166*AO84,0)</f>
        <v>0</v>
      </c>
      <c r="AP166" s="1531">
        <f t="shared" ca="1" si="59"/>
        <v>0</v>
      </c>
      <c r="AQ166" s="1527">
        <f t="shared" ca="1" si="69"/>
        <v>0</v>
      </c>
      <c r="AR166" s="1527">
        <f t="shared" ca="1" si="69"/>
        <v>0</v>
      </c>
      <c r="AS166" s="1527">
        <f t="shared" ca="1" si="69"/>
        <v>0</v>
      </c>
      <c r="AT166" s="1527">
        <f t="shared" ca="1" si="69"/>
        <v>0</v>
      </c>
      <c r="AU166" s="1527">
        <f t="shared" ca="1" si="69"/>
        <v>0</v>
      </c>
      <c r="AV166" s="1527">
        <f t="shared" ca="1" si="69"/>
        <v>0</v>
      </c>
      <c r="AW166" s="1527">
        <f t="shared" ca="1" si="69"/>
        <v>0</v>
      </c>
      <c r="AX166" s="1527">
        <f t="shared" ca="1" si="69"/>
        <v>0</v>
      </c>
      <c r="AY166" s="1527">
        <f t="shared" ca="1" si="69"/>
        <v>0</v>
      </c>
      <c r="AZ166" s="1527">
        <f t="shared" ca="1" si="69"/>
        <v>0</v>
      </c>
      <c r="BA166" s="1527">
        <f t="shared" ca="1" si="69"/>
        <v>0</v>
      </c>
      <c r="BB166" s="1527">
        <f t="shared" ca="1" si="69"/>
        <v>0</v>
      </c>
      <c r="BC166" s="1527">
        <f t="shared" ca="1" si="69"/>
        <v>0</v>
      </c>
      <c r="BD166" s="1527">
        <f t="shared" ca="1" si="69"/>
        <v>0</v>
      </c>
      <c r="BE166" s="1527">
        <f t="shared" ca="1" si="69"/>
        <v>0</v>
      </c>
      <c r="BF166" s="1527">
        <f t="shared" ca="1" si="69"/>
        <v>0</v>
      </c>
      <c r="BG166" s="1527">
        <f t="shared" ca="1" si="69"/>
        <v>0</v>
      </c>
      <c r="BH166" s="1527">
        <f t="shared" ca="1" si="69"/>
        <v>0</v>
      </c>
      <c r="BI166" s="1527">
        <f t="shared" ca="1" si="69"/>
        <v>0</v>
      </c>
      <c r="BJ166" s="1527">
        <f t="shared" ca="1" si="69"/>
        <v>0</v>
      </c>
      <c r="BK166" s="1527">
        <f t="shared" ca="1" si="69"/>
        <v>0</v>
      </c>
      <c r="BL166" s="1527">
        <f t="shared" ca="1" si="69"/>
        <v>0</v>
      </c>
      <c r="BM166" s="1527">
        <f t="shared" ca="1" si="69"/>
        <v>0</v>
      </c>
      <c r="BN166" s="1527">
        <f t="shared" ca="1" si="69"/>
        <v>0</v>
      </c>
      <c r="BO166" s="1527">
        <f t="shared" ca="1" si="69"/>
        <v>0</v>
      </c>
      <c r="BP166" s="1527">
        <f t="shared" ca="1" si="69"/>
        <v>0</v>
      </c>
      <c r="BQ166" s="1527">
        <f t="shared" ca="1" si="69"/>
        <v>0</v>
      </c>
      <c r="BR166" s="1527">
        <f t="shared" ca="1" si="69"/>
        <v>0</v>
      </c>
      <c r="BS166" s="1527">
        <f t="shared" ca="1" si="69"/>
        <v>0</v>
      </c>
      <c r="BT166" s="1527">
        <f t="shared" ca="1" si="69"/>
        <v>0</v>
      </c>
      <c r="BU166" s="1527">
        <f t="shared" ca="1" si="69"/>
        <v>0</v>
      </c>
      <c r="BV166" s="1527">
        <f t="shared" ca="1" si="69"/>
        <v>0</v>
      </c>
      <c r="BW166" s="1527">
        <f t="shared" ca="1" si="69"/>
        <v>0</v>
      </c>
      <c r="BX166" s="1527">
        <f t="shared" ca="1" si="69"/>
        <v>0</v>
      </c>
      <c r="BY166" s="1527">
        <f t="shared" ca="1" si="69"/>
        <v>0</v>
      </c>
      <c r="BZ166" s="1527">
        <f t="shared" ca="1" si="69"/>
        <v>0</v>
      </c>
      <c r="CA166" s="1527">
        <f t="shared" ca="1" si="69"/>
        <v>0</v>
      </c>
      <c r="CB166" s="1527">
        <f t="shared" ca="1" si="69"/>
        <v>0</v>
      </c>
      <c r="CC166" s="1527">
        <f t="shared" ca="1" si="69"/>
        <v>0</v>
      </c>
      <c r="CD166" s="1527">
        <f t="shared" ca="1" si="69"/>
        <v>0</v>
      </c>
      <c r="CE166" s="1527">
        <f t="shared" ca="1" si="69"/>
        <v>0</v>
      </c>
      <c r="CF166" s="1527">
        <f t="shared" ca="1" si="69"/>
        <v>0</v>
      </c>
      <c r="CG166" s="1527">
        <f t="shared" ca="1" si="69"/>
        <v>0</v>
      </c>
      <c r="CH166" s="1527">
        <f t="shared" ca="1" si="69"/>
        <v>0</v>
      </c>
      <c r="CI166" s="1567">
        <f t="shared" ca="1" si="69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60"/>
        <v>1.0638367349734599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4"/>
        <v>stoom u bara</v>
      </c>
      <c r="B167" s="1000">
        <f t="shared" ca="1" si="66"/>
        <v>0.93999386101754379</v>
      </c>
      <c r="C167" s="1582">
        <f t="shared" ca="1" si="61"/>
        <v>0</v>
      </c>
      <c r="D167" s="1566">
        <f t="shared" ca="1" si="55"/>
        <v>0</v>
      </c>
      <c r="E167" s="1527">
        <f t="shared" ca="1" si="55"/>
        <v>0</v>
      </c>
      <c r="F167" s="1527">
        <f t="shared" ca="1" si="55"/>
        <v>0</v>
      </c>
      <c r="G167" s="1527">
        <f t="shared" ca="1" si="55"/>
        <v>0</v>
      </c>
      <c r="H167" s="1527">
        <f t="shared" ca="1" si="55"/>
        <v>0</v>
      </c>
      <c r="I167" s="1527">
        <f t="shared" ca="1" si="55"/>
        <v>0</v>
      </c>
      <c r="J167" s="1527">
        <f t="shared" ca="1" si="55"/>
        <v>0</v>
      </c>
      <c r="K167" s="1531">
        <f t="shared" ca="1" si="55"/>
        <v>0</v>
      </c>
      <c r="L167" s="1531">
        <f t="shared" ca="1" si="55"/>
        <v>0</v>
      </c>
      <c r="M167" s="1531">
        <f t="shared" ca="1" si="55"/>
        <v>0</v>
      </c>
      <c r="N167" s="1531">
        <f t="shared" ca="1" si="55"/>
        <v>0</v>
      </c>
      <c r="O167" s="1531">
        <f t="shared" ca="1" si="55"/>
        <v>0</v>
      </c>
      <c r="P167" s="1531">
        <f t="shared" ca="1" si="55"/>
        <v>0</v>
      </c>
      <c r="Q167" s="1531">
        <f t="shared" ca="1" si="67"/>
        <v>0</v>
      </c>
      <c r="R167" s="1531">
        <f t="shared" ca="1" si="67"/>
        <v>0</v>
      </c>
      <c r="S167" s="1531">
        <f t="shared" ca="1" si="67"/>
        <v>0</v>
      </c>
      <c r="T167" s="1531">
        <f t="shared" ca="1" si="67"/>
        <v>0</v>
      </c>
      <c r="U167" s="1531">
        <f t="shared" ca="1" si="67"/>
        <v>0</v>
      </c>
      <c r="V167" s="1531">
        <f t="shared" ca="1" si="67"/>
        <v>0</v>
      </c>
      <c r="W167" s="1531">
        <f t="shared" ca="1" si="67"/>
        <v>0</v>
      </c>
      <c r="X167" s="1531">
        <f t="shared" ca="1" si="67"/>
        <v>0</v>
      </c>
      <c r="Y167" s="1531">
        <f t="shared" ca="1" si="67"/>
        <v>0</v>
      </c>
      <c r="Z167" s="1565"/>
      <c r="AA167" s="1526">
        <f t="shared" ca="1" si="57"/>
        <v>0</v>
      </c>
      <c r="AB167" s="1527">
        <f t="shared" ca="1" si="57"/>
        <v>0</v>
      </c>
      <c r="AC167" s="1527">
        <f t="shared" ca="1" si="57"/>
        <v>0</v>
      </c>
      <c r="AD167" s="1527">
        <f t="shared" ca="1" si="57"/>
        <v>0</v>
      </c>
      <c r="AE167" s="1527">
        <f t="shared" ca="1" si="57"/>
        <v>0</v>
      </c>
      <c r="AF167" s="1527">
        <f t="shared" ca="1" si="57"/>
        <v>0</v>
      </c>
      <c r="AG167" s="1527">
        <f t="shared" ca="1" si="57"/>
        <v>0</v>
      </c>
      <c r="AH167" s="1527">
        <f t="shared" ca="1" si="57"/>
        <v>0</v>
      </c>
      <c r="AI167" s="1527">
        <f t="shared" ca="1" si="57"/>
        <v>0</v>
      </c>
      <c r="AJ167" s="1527">
        <f t="shared" ca="1" si="57"/>
        <v>0</v>
      </c>
      <c r="AK167" s="1527">
        <f t="shared" ca="1" si="57"/>
        <v>0</v>
      </c>
      <c r="AL167" s="1527">
        <f t="shared" ca="1" si="57"/>
        <v>0</v>
      </c>
      <c r="AM167" s="1527">
        <f t="shared" ca="1" si="57"/>
        <v>0</v>
      </c>
      <c r="AN167" s="1486"/>
      <c r="AO167" s="1566">
        <f t="shared" ca="1" si="69"/>
        <v>0</v>
      </c>
      <c r="AP167" s="1531">
        <f t="shared" ca="1" si="59"/>
        <v>0</v>
      </c>
      <c r="AQ167" s="1527">
        <f t="shared" ca="1" si="69"/>
        <v>0</v>
      </c>
      <c r="AR167" s="1527">
        <f t="shared" ca="1" si="69"/>
        <v>0</v>
      </c>
      <c r="AS167" s="1527">
        <f t="shared" ca="1" si="69"/>
        <v>0</v>
      </c>
      <c r="AT167" s="1527">
        <f t="shared" ca="1" si="69"/>
        <v>0</v>
      </c>
      <c r="AU167" s="1527">
        <f t="shared" ca="1" si="69"/>
        <v>0</v>
      </c>
      <c r="AV167" s="1527">
        <f t="shared" ca="1" si="69"/>
        <v>0</v>
      </c>
      <c r="AW167" s="1527">
        <f t="shared" ca="1" si="69"/>
        <v>0</v>
      </c>
      <c r="AX167" s="1527">
        <f t="shared" ca="1" si="69"/>
        <v>0</v>
      </c>
      <c r="AY167" s="1527">
        <f t="shared" ca="1" si="69"/>
        <v>0</v>
      </c>
      <c r="AZ167" s="1527">
        <f t="shared" ca="1" si="69"/>
        <v>0</v>
      </c>
      <c r="BA167" s="1527">
        <f t="shared" ca="1" si="69"/>
        <v>0</v>
      </c>
      <c r="BB167" s="1527">
        <f t="shared" ca="1" si="69"/>
        <v>0</v>
      </c>
      <c r="BC167" s="1527">
        <f t="shared" ca="1" si="69"/>
        <v>0</v>
      </c>
      <c r="BD167" s="1527">
        <f t="shared" ca="1" si="69"/>
        <v>0</v>
      </c>
      <c r="BE167" s="1527">
        <f t="shared" ca="1" si="69"/>
        <v>0</v>
      </c>
      <c r="BF167" s="1527">
        <f t="shared" ca="1" si="69"/>
        <v>0</v>
      </c>
      <c r="BG167" s="1527">
        <f t="shared" ca="1" si="69"/>
        <v>0</v>
      </c>
      <c r="BH167" s="1527">
        <f t="shared" ca="1" si="69"/>
        <v>0</v>
      </c>
      <c r="BI167" s="1527">
        <f t="shared" ca="1" si="69"/>
        <v>0</v>
      </c>
      <c r="BJ167" s="1527">
        <f t="shared" ca="1" si="69"/>
        <v>0</v>
      </c>
      <c r="BK167" s="1527">
        <f t="shared" ca="1" si="69"/>
        <v>0</v>
      </c>
      <c r="BL167" s="1527">
        <f t="shared" ca="1" si="69"/>
        <v>0</v>
      </c>
      <c r="BM167" s="1527">
        <f t="shared" ca="1" si="69"/>
        <v>0</v>
      </c>
      <c r="BN167" s="1527">
        <f t="shared" ca="1" si="69"/>
        <v>0</v>
      </c>
      <c r="BO167" s="1527">
        <f t="shared" ca="1" si="69"/>
        <v>0</v>
      </c>
      <c r="BP167" s="1527">
        <f t="shared" ca="1" si="69"/>
        <v>0</v>
      </c>
      <c r="BQ167" s="1527">
        <f t="shared" ca="1" si="69"/>
        <v>0</v>
      </c>
      <c r="BR167" s="1527">
        <f t="shared" ca="1" si="69"/>
        <v>0</v>
      </c>
      <c r="BS167" s="1527">
        <f t="shared" ca="1" si="69"/>
        <v>0</v>
      </c>
      <c r="BT167" s="1527">
        <f t="shared" ca="1" si="69"/>
        <v>0</v>
      </c>
      <c r="BU167" s="1527">
        <f t="shared" ca="1" si="69"/>
        <v>0</v>
      </c>
      <c r="BV167" s="1527">
        <f t="shared" ca="1" si="69"/>
        <v>0</v>
      </c>
      <c r="BW167" s="1527">
        <f t="shared" ca="1" si="69"/>
        <v>0</v>
      </c>
      <c r="BX167" s="1527">
        <f t="shared" ca="1" si="69"/>
        <v>0</v>
      </c>
      <c r="BY167" s="1527">
        <f t="shared" ca="1" si="69"/>
        <v>0</v>
      </c>
      <c r="BZ167" s="1527">
        <f t="shared" ca="1" si="69"/>
        <v>0</v>
      </c>
      <c r="CA167" s="1527">
        <f t="shared" ca="1" si="69"/>
        <v>0</v>
      </c>
      <c r="CB167" s="1527">
        <f t="shared" ca="1" si="69"/>
        <v>0</v>
      </c>
      <c r="CC167" s="1527">
        <f t="shared" ca="1" si="69"/>
        <v>0</v>
      </c>
      <c r="CD167" s="1527">
        <f t="shared" ca="1" si="69"/>
        <v>0</v>
      </c>
      <c r="CE167" s="1527">
        <f t="shared" ca="1" si="69"/>
        <v>0</v>
      </c>
      <c r="CF167" s="1527">
        <f t="shared" ca="1" si="69"/>
        <v>0</v>
      </c>
      <c r="CG167" s="1527">
        <f t="shared" ca="1" si="69"/>
        <v>0</v>
      </c>
      <c r="CH167" s="1527">
        <f t="shared" ca="1" si="69"/>
        <v>0</v>
      </c>
      <c r="CI167" s="1567">
        <f t="shared" ca="1" si="69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60"/>
        <v>1.0638367349734599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4"/>
        <v>stoom v bara</v>
      </c>
      <c r="B168" s="1000">
        <f t="shared" ca="1" si="66"/>
        <v>0.93999386101754379</v>
      </c>
      <c r="C168" s="1582">
        <f t="shared" ca="1" si="61"/>
        <v>0</v>
      </c>
      <c r="D168" s="1566">
        <f t="shared" ca="1" si="55"/>
        <v>0</v>
      </c>
      <c r="E168" s="1527">
        <f t="shared" ca="1" si="55"/>
        <v>0</v>
      </c>
      <c r="F168" s="1527">
        <f t="shared" ca="1" si="55"/>
        <v>0</v>
      </c>
      <c r="G168" s="1527">
        <f t="shared" ca="1" si="55"/>
        <v>0</v>
      </c>
      <c r="H168" s="1527">
        <f t="shared" ca="1" si="55"/>
        <v>0</v>
      </c>
      <c r="I168" s="1527">
        <f t="shared" ca="1" si="55"/>
        <v>0</v>
      </c>
      <c r="J168" s="1527">
        <f t="shared" ca="1" si="55"/>
        <v>0</v>
      </c>
      <c r="K168" s="1531">
        <f t="shared" ca="1" si="55"/>
        <v>0</v>
      </c>
      <c r="L168" s="1531">
        <f t="shared" ca="1" si="55"/>
        <v>0</v>
      </c>
      <c r="M168" s="1531">
        <f t="shared" ca="1" si="55"/>
        <v>0</v>
      </c>
      <c r="N168" s="1531">
        <f t="shared" ca="1" si="55"/>
        <v>0</v>
      </c>
      <c r="O168" s="1531">
        <f t="shared" ca="1" si="55"/>
        <v>0</v>
      </c>
      <c r="P168" s="1531">
        <f t="shared" ca="1" si="55"/>
        <v>0</v>
      </c>
      <c r="Q168" s="1531">
        <f t="shared" ca="1" si="67"/>
        <v>0</v>
      </c>
      <c r="R168" s="1531">
        <f t="shared" ca="1" si="67"/>
        <v>0</v>
      </c>
      <c r="S168" s="1531">
        <f t="shared" ca="1" si="67"/>
        <v>0</v>
      </c>
      <c r="T168" s="1531">
        <f t="shared" ca="1" si="67"/>
        <v>0</v>
      </c>
      <c r="U168" s="1531">
        <f t="shared" ca="1" si="67"/>
        <v>0</v>
      </c>
      <c r="V168" s="1531">
        <f t="shared" ca="1" si="67"/>
        <v>0</v>
      </c>
      <c r="W168" s="1531">
        <f t="shared" ca="1" si="67"/>
        <v>0</v>
      </c>
      <c r="X168" s="1531">
        <f t="shared" ca="1" si="67"/>
        <v>0</v>
      </c>
      <c r="Y168" s="1531">
        <f t="shared" ca="1" si="67"/>
        <v>0</v>
      </c>
      <c r="Z168" s="1565"/>
      <c r="AA168" s="1526">
        <f t="shared" ca="1" si="57"/>
        <v>0</v>
      </c>
      <c r="AB168" s="1527">
        <f t="shared" ca="1" si="57"/>
        <v>0</v>
      </c>
      <c r="AC168" s="1527">
        <f t="shared" ca="1" si="57"/>
        <v>0</v>
      </c>
      <c r="AD168" s="1527">
        <f t="shared" ca="1" si="57"/>
        <v>0</v>
      </c>
      <c r="AE168" s="1527">
        <f t="shared" ca="1" si="57"/>
        <v>0</v>
      </c>
      <c r="AF168" s="1527">
        <f t="shared" ca="1" si="57"/>
        <v>0</v>
      </c>
      <c r="AG168" s="1527">
        <f t="shared" ca="1" si="57"/>
        <v>0</v>
      </c>
      <c r="AH168" s="1527">
        <f t="shared" ca="1" si="57"/>
        <v>0</v>
      </c>
      <c r="AI168" s="1527">
        <f t="shared" ca="1" si="57"/>
        <v>0</v>
      </c>
      <c r="AJ168" s="1527">
        <f t="shared" ca="1" si="57"/>
        <v>0</v>
      </c>
      <c r="AK168" s="1527">
        <f t="shared" ca="1" si="57"/>
        <v>0</v>
      </c>
      <c r="AL168" s="1527">
        <f t="shared" ca="1" si="57"/>
        <v>0</v>
      </c>
      <c r="AM168" s="1527">
        <f t="shared" ca="1" si="57"/>
        <v>0</v>
      </c>
      <c r="AN168" s="1486"/>
      <c r="AO168" s="1566">
        <f t="shared" ca="1" si="69"/>
        <v>0</v>
      </c>
      <c r="AP168" s="1531">
        <f t="shared" ca="1" si="59"/>
        <v>0</v>
      </c>
      <c r="AQ168" s="1527">
        <f t="shared" ca="1" si="69"/>
        <v>0</v>
      </c>
      <c r="AR168" s="1527">
        <f t="shared" ca="1" si="69"/>
        <v>0</v>
      </c>
      <c r="AS168" s="1527">
        <f t="shared" ca="1" si="69"/>
        <v>0</v>
      </c>
      <c r="AT168" s="1527">
        <f t="shared" ca="1" si="69"/>
        <v>0</v>
      </c>
      <c r="AU168" s="1527">
        <f t="shared" ca="1" si="69"/>
        <v>0</v>
      </c>
      <c r="AV168" s="1527">
        <f t="shared" ca="1" si="69"/>
        <v>0</v>
      </c>
      <c r="AW168" s="1527">
        <f t="shared" ca="1" si="69"/>
        <v>0</v>
      </c>
      <c r="AX168" s="1527">
        <f t="shared" ca="1" si="69"/>
        <v>0</v>
      </c>
      <c r="AY168" s="1527">
        <f t="shared" ca="1" si="69"/>
        <v>0</v>
      </c>
      <c r="AZ168" s="1527">
        <f t="shared" ca="1" si="69"/>
        <v>0</v>
      </c>
      <c r="BA168" s="1527">
        <f t="shared" ca="1" si="69"/>
        <v>0</v>
      </c>
      <c r="BB168" s="1527">
        <f t="shared" ca="1" si="69"/>
        <v>0</v>
      </c>
      <c r="BC168" s="1527">
        <f t="shared" ca="1" si="69"/>
        <v>0</v>
      </c>
      <c r="BD168" s="1527">
        <f t="shared" ca="1" si="69"/>
        <v>0</v>
      </c>
      <c r="BE168" s="1527">
        <f t="shared" ca="1" si="69"/>
        <v>0</v>
      </c>
      <c r="BF168" s="1527">
        <f t="shared" ca="1" si="69"/>
        <v>0</v>
      </c>
      <c r="BG168" s="1527">
        <f t="shared" ca="1" si="69"/>
        <v>0</v>
      </c>
      <c r="BH168" s="1527">
        <f t="shared" ca="1" si="69"/>
        <v>0</v>
      </c>
      <c r="BI168" s="1527">
        <f t="shared" ca="1" si="69"/>
        <v>0</v>
      </c>
      <c r="BJ168" s="1527">
        <f t="shared" ca="1" si="69"/>
        <v>0</v>
      </c>
      <c r="BK168" s="1527">
        <f t="shared" ca="1" si="69"/>
        <v>0</v>
      </c>
      <c r="BL168" s="1527">
        <f t="shared" ca="1" si="69"/>
        <v>0</v>
      </c>
      <c r="BM168" s="1527">
        <f t="shared" ca="1" si="69"/>
        <v>0</v>
      </c>
      <c r="BN168" s="1527">
        <f t="shared" ca="1" si="69"/>
        <v>0</v>
      </c>
      <c r="BO168" s="1527">
        <f t="shared" ca="1" si="69"/>
        <v>0</v>
      </c>
      <c r="BP168" s="1527">
        <f t="shared" ca="1" si="69"/>
        <v>0</v>
      </c>
      <c r="BQ168" s="1527">
        <f t="shared" ca="1" si="69"/>
        <v>0</v>
      </c>
      <c r="BR168" s="1527">
        <f t="shared" ca="1" si="69"/>
        <v>0</v>
      </c>
      <c r="BS168" s="1527">
        <f t="shared" ca="1" si="69"/>
        <v>0</v>
      </c>
      <c r="BT168" s="1527">
        <f t="shared" ca="1" si="69"/>
        <v>0</v>
      </c>
      <c r="BU168" s="1527">
        <f t="shared" ca="1" si="69"/>
        <v>0</v>
      </c>
      <c r="BV168" s="1527">
        <f t="shared" ca="1" si="69"/>
        <v>0</v>
      </c>
      <c r="BW168" s="1527">
        <f t="shared" ca="1" si="69"/>
        <v>0</v>
      </c>
      <c r="BX168" s="1527">
        <f t="shared" ca="1" si="69"/>
        <v>0</v>
      </c>
      <c r="BY168" s="1527">
        <f t="shared" ca="1" si="69"/>
        <v>0</v>
      </c>
      <c r="BZ168" s="1527">
        <f t="shared" ca="1" si="69"/>
        <v>0</v>
      </c>
      <c r="CA168" s="1527">
        <f t="shared" ca="1" si="69"/>
        <v>0</v>
      </c>
      <c r="CB168" s="1527">
        <f t="shared" ca="1" si="69"/>
        <v>0</v>
      </c>
      <c r="CC168" s="1527">
        <f t="shared" ca="1" si="69"/>
        <v>0</v>
      </c>
      <c r="CD168" s="1527">
        <f t="shared" ca="1" si="69"/>
        <v>0</v>
      </c>
      <c r="CE168" s="1527">
        <f t="shared" ca="1" si="69"/>
        <v>0</v>
      </c>
      <c r="CF168" s="1527">
        <f t="shared" ca="1" si="69"/>
        <v>0</v>
      </c>
      <c r="CG168" s="1527">
        <f t="shared" ca="1" si="69"/>
        <v>0</v>
      </c>
      <c r="CH168" s="1527">
        <f t="shared" ca="1" si="69"/>
        <v>0</v>
      </c>
      <c r="CI168" s="1567">
        <f t="shared" ca="1" si="69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60"/>
        <v>1.0638367349734599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4"/>
        <v>stoom w bara</v>
      </c>
      <c r="B169" s="1002">
        <f t="shared" ca="1" si="66"/>
        <v>0.93999386101754379</v>
      </c>
      <c r="C169" s="1583">
        <f t="shared" ca="1" si="61"/>
        <v>0</v>
      </c>
      <c r="D169" s="1562">
        <f t="shared" ca="1" si="55"/>
        <v>0</v>
      </c>
      <c r="E169" s="1522">
        <f t="shared" ca="1" si="55"/>
        <v>0</v>
      </c>
      <c r="F169" s="1522">
        <f t="shared" ca="1" si="55"/>
        <v>0</v>
      </c>
      <c r="G169" s="1522">
        <f t="shared" ca="1" si="55"/>
        <v>0</v>
      </c>
      <c r="H169" s="1522">
        <f t="shared" ca="1" si="55"/>
        <v>0</v>
      </c>
      <c r="I169" s="1522">
        <f t="shared" ca="1" si="55"/>
        <v>0</v>
      </c>
      <c r="J169" s="1522">
        <f t="shared" ca="1" si="55"/>
        <v>0</v>
      </c>
      <c r="K169" s="1568">
        <f t="shared" ca="1" si="55"/>
        <v>0</v>
      </c>
      <c r="L169" s="1568">
        <f t="shared" ca="1" si="55"/>
        <v>0</v>
      </c>
      <c r="M169" s="1568">
        <f t="shared" ca="1" si="55"/>
        <v>0</v>
      </c>
      <c r="N169" s="1568">
        <f t="shared" ca="1" si="55"/>
        <v>0</v>
      </c>
      <c r="O169" s="1568">
        <f t="shared" ca="1" si="55"/>
        <v>0</v>
      </c>
      <c r="P169" s="1568">
        <f t="shared" ca="1" si="55"/>
        <v>0</v>
      </c>
      <c r="Q169" s="1568">
        <f t="shared" ca="1" si="67"/>
        <v>0</v>
      </c>
      <c r="R169" s="1568">
        <f t="shared" ca="1" si="67"/>
        <v>0</v>
      </c>
      <c r="S169" s="1568">
        <f t="shared" ca="1" si="67"/>
        <v>0</v>
      </c>
      <c r="T169" s="1568">
        <f t="shared" ca="1" si="67"/>
        <v>0</v>
      </c>
      <c r="U169" s="1568">
        <f t="shared" ca="1" si="67"/>
        <v>0</v>
      </c>
      <c r="V169" s="1568">
        <f t="shared" ca="1" si="67"/>
        <v>0</v>
      </c>
      <c r="W169" s="1568">
        <f t="shared" ca="1" si="67"/>
        <v>0</v>
      </c>
      <c r="X169" s="1568">
        <f t="shared" ca="1" si="67"/>
        <v>0</v>
      </c>
      <c r="Y169" s="1568">
        <f t="shared" ca="1" si="67"/>
        <v>0</v>
      </c>
      <c r="Z169" s="1565"/>
      <c r="AA169" s="1962">
        <f t="shared" ca="1" si="57"/>
        <v>0</v>
      </c>
      <c r="AB169" s="1522">
        <f t="shared" ca="1" si="57"/>
        <v>0</v>
      </c>
      <c r="AC169" s="1522">
        <f t="shared" ca="1" si="57"/>
        <v>0</v>
      </c>
      <c r="AD169" s="1522">
        <f t="shared" ca="1" si="57"/>
        <v>0</v>
      </c>
      <c r="AE169" s="1522">
        <f t="shared" ca="1" si="57"/>
        <v>0</v>
      </c>
      <c r="AF169" s="1522">
        <f t="shared" ca="1" si="57"/>
        <v>0</v>
      </c>
      <c r="AG169" s="1522">
        <f t="shared" ca="1" si="57"/>
        <v>0</v>
      </c>
      <c r="AH169" s="1522">
        <f t="shared" ca="1" si="57"/>
        <v>0</v>
      </c>
      <c r="AI169" s="1522">
        <f t="shared" ca="1" si="57"/>
        <v>0</v>
      </c>
      <c r="AJ169" s="1522">
        <f t="shared" ca="1" si="57"/>
        <v>0</v>
      </c>
      <c r="AK169" s="1522">
        <f t="shared" ca="1" si="57"/>
        <v>0</v>
      </c>
      <c r="AL169" s="1522">
        <f t="shared" ca="1" si="57"/>
        <v>0</v>
      </c>
      <c r="AM169" s="1522">
        <f t="shared" ca="1" si="57"/>
        <v>0</v>
      </c>
      <c r="AN169" s="1486"/>
      <c r="AO169" s="1562">
        <f t="shared" ca="1" si="69"/>
        <v>0</v>
      </c>
      <c r="AP169" s="1568">
        <f t="shared" ca="1" si="59"/>
        <v>0</v>
      </c>
      <c r="AQ169" s="1522">
        <f t="shared" ca="1" si="69"/>
        <v>0</v>
      </c>
      <c r="AR169" s="1522">
        <f t="shared" ca="1" si="69"/>
        <v>0</v>
      </c>
      <c r="AS169" s="1522">
        <f t="shared" ca="1" si="69"/>
        <v>0</v>
      </c>
      <c r="AT169" s="1522">
        <f t="shared" ca="1" si="69"/>
        <v>0</v>
      </c>
      <c r="AU169" s="1522">
        <f t="shared" ca="1" si="69"/>
        <v>0</v>
      </c>
      <c r="AV169" s="1522">
        <f t="shared" ca="1" si="69"/>
        <v>0</v>
      </c>
      <c r="AW169" s="1522">
        <f t="shared" ca="1" si="69"/>
        <v>0</v>
      </c>
      <c r="AX169" s="1522">
        <f t="shared" ca="1" si="69"/>
        <v>0</v>
      </c>
      <c r="AY169" s="1522">
        <f t="shared" ca="1" si="69"/>
        <v>0</v>
      </c>
      <c r="AZ169" s="1522">
        <f t="shared" ca="1" si="69"/>
        <v>0</v>
      </c>
      <c r="BA169" s="1522">
        <f t="shared" ca="1" si="69"/>
        <v>0</v>
      </c>
      <c r="BB169" s="1522">
        <f t="shared" ca="1" si="69"/>
        <v>0</v>
      </c>
      <c r="BC169" s="1522">
        <f t="shared" ca="1" si="69"/>
        <v>0</v>
      </c>
      <c r="BD169" s="1522">
        <f t="shared" ca="1" si="69"/>
        <v>0</v>
      </c>
      <c r="BE169" s="1522">
        <f t="shared" ca="1" si="69"/>
        <v>0</v>
      </c>
      <c r="BF169" s="1522">
        <f t="shared" ca="1" si="69"/>
        <v>0</v>
      </c>
      <c r="BG169" s="1522">
        <f t="shared" ca="1" si="69"/>
        <v>0</v>
      </c>
      <c r="BH169" s="1522">
        <f t="shared" ca="1" si="69"/>
        <v>0</v>
      </c>
      <c r="BI169" s="1522">
        <f t="shared" ca="1" si="69"/>
        <v>0</v>
      </c>
      <c r="BJ169" s="1522">
        <f t="shared" ca="1" si="69"/>
        <v>0</v>
      </c>
      <c r="BK169" s="1522">
        <f t="shared" ca="1" si="69"/>
        <v>0</v>
      </c>
      <c r="BL169" s="1522">
        <f t="shared" ca="1" si="69"/>
        <v>0</v>
      </c>
      <c r="BM169" s="1522">
        <f t="shared" ca="1" si="69"/>
        <v>0</v>
      </c>
      <c r="BN169" s="1522">
        <f t="shared" ca="1" si="69"/>
        <v>0</v>
      </c>
      <c r="BO169" s="1522">
        <f t="shared" ca="1" si="69"/>
        <v>0</v>
      </c>
      <c r="BP169" s="1522">
        <f t="shared" ca="1" si="69"/>
        <v>0</v>
      </c>
      <c r="BQ169" s="1522">
        <f t="shared" ca="1" si="69"/>
        <v>0</v>
      </c>
      <c r="BR169" s="1522">
        <f t="shared" ca="1" si="69"/>
        <v>0</v>
      </c>
      <c r="BS169" s="1522">
        <f t="shared" ca="1" si="69"/>
        <v>0</v>
      </c>
      <c r="BT169" s="1522">
        <f t="shared" ca="1" si="69"/>
        <v>0</v>
      </c>
      <c r="BU169" s="1522">
        <f t="shared" ca="1" si="69"/>
        <v>0</v>
      </c>
      <c r="BV169" s="1522">
        <f t="shared" ca="1" si="69"/>
        <v>0</v>
      </c>
      <c r="BW169" s="1522">
        <f t="shared" ca="1" si="69"/>
        <v>0</v>
      </c>
      <c r="BX169" s="1522">
        <f t="shared" ca="1" si="69"/>
        <v>0</v>
      </c>
      <c r="BY169" s="1522">
        <f t="shared" ca="1" si="69"/>
        <v>0</v>
      </c>
      <c r="BZ169" s="1522">
        <f t="shared" ca="1" si="69"/>
        <v>0</v>
      </c>
      <c r="CA169" s="1522">
        <f t="shared" ca="1" si="69"/>
        <v>0</v>
      </c>
      <c r="CB169" s="1522">
        <f t="shared" ca="1" si="69"/>
        <v>0</v>
      </c>
      <c r="CC169" s="1522">
        <f t="shared" ca="1" si="69"/>
        <v>0</v>
      </c>
      <c r="CD169" s="1522">
        <f t="shared" ca="1" si="69"/>
        <v>0</v>
      </c>
      <c r="CE169" s="1522">
        <f t="shared" ca="1" si="69"/>
        <v>0</v>
      </c>
      <c r="CF169" s="1522">
        <f t="shared" ca="1" si="69"/>
        <v>0</v>
      </c>
      <c r="CG169" s="1522">
        <f t="shared" ca="1" si="69"/>
        <v>0</v>
      </c>
      <c r="CH169" s="1522">
        <f t="shared" ca="1" si="69"/>
        <v>0</v>
      </c>
      <c r="CI169" s="1523">
        <f t="shared" ca="1" si="69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60"/>
        <v>1.0638367349734599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2574690.4518275782</v>
      </c>
      <c r="D171" s="1963">
        <f ca="1">-SUM(D154:D169)</f>
        <v>336734.37557551172</v>
      </c>
      <c r="E171" s="2102">
        <f ca="1">E154+E165+E166+E167+E168+E169</f>
        <v>30961.047797265346</v>
      </c>
      <c r="F171" s="2102">
        <f t="shared" ref="F171:H171" ca="1" si="70">SUM(F99:F151)</f>
        <v>16022</v>
      </c>
      <c r="G171" s="2102">
        <f t="shared" ca="1" si="70"/>
        <v>353524.50000000006</v>
      </c>
      <c r="H171" s="2102">
        <f t="shared" ca="1" si="70"/>
        <v>639919.9800000001</v>
      </c>
      <c r="I171" s="2102">
        <f ca="1">SUM(I154:I156)+SUM(I163:I169)+SUM(I159:I160)</f>
        <v>603.46662289518224</v>
      </c>
      <c r="J171" s="2102">
        <f ca="1">SUM(J154:J156)+SUM(J163:J169)+SUM(J159:J160)</f>
        <v>3052.8311511168044</v>
      </c>
      <c r="K171" s="2102">
        <f ca="1">SUM(K99:K151)+SUM(K154:K156)+SUM(K163:K169)+K160</f>
        <v>1313.4273557130437</v>
      </c>
      <c r="L171" s="2102">
        <f ca="1">-SUMIF(L154:L169,"&lt;0")</f>
        <v>18288.396252066428</v>
      </c>
      <c r="M171" s="2102">
        <f ca="1">SUMIF(M154:M169,"&gt;0")</f>
        <v>0</v>
      </c>
      <c r="N171" s="2102">
        <f t="shared" ref="N171:O171" ca="1" si="71">SUM(N99:N151)</f>
        <v>284.39999999999998</v>
      </c>
      <c r="O171" s="2102">
        <f t="shared" ca="1" si="71"/>
        <v>0</v>
      </c>
      <c r="P171" s="2102">
        <f ca="1">SUMIF(P154:P169,"&gt;0")</f>
        <v>25197.53595255861</v>
      </c>
      <c r="Q171" s="2102">
        <f t="shared" ref="Q171:R171" ca="1" si="72">SUMIF(Q154:Q169,"&gt;0")</f>
        <v>53615.572641774866</v>
      </c>
      <c r="R171" s="2102">
        <f t="shared" ca="1" si="72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3">SUM(V99:V151)</f>
        <v>0</v>
      </c>
      <c r="W171" s="1572">
        <f t="shared" ca="1" si="73"/>
        <v>0</v>
      </c>
      <c r="X171" s="1572">
        <f t="shared" ca="1" si="73"/>
        <v>0</v>
      </c>
      <c r="Y171" s="2007">
        <f t="shared" ca="1" si="73"/>
        <v>0</v>
      </c>
      <c r="Z171" s="2101"/>
      <c r="AA171" s="1963">
        <f t="shared" ref="AA171:AM171" ca="1" si="74">SUM(AA99:AA169)</f>
        <v>83213.52629446653</v>
      </c>
      <c r="AB171" s="1572">
        <f t="shared" ca="1" si="74"/>
        <v>0</v>
      </c>
      <c r="AC171" s="1572">
        <f t="shared" ca="1" si="74"/>
        <v>120641.08931412129</v>
      </c>
      <c r="AD171" s="1572">
        <f t="shared" ca="1" si="74"/>
        <v>0</v>
      </c>
      <c r="AE171" s="1572">
        <f t="shared" ca="1" si="74"/>
        <v>0</v>
      </c>
      <c r="AF171" s="1572">
        <f t="shared" ca="1" si="74"/>
        <v>0</v>
      </c>
      <c r="AG171" s="1572">
        <f t="shared" ca="1" si="74"/>
        <v>0</v>
      </c>
      <c r="AH171" s="1572">
        <f t="shared" ca="1" si="74"/>
        <v>0</v>
      </c>
      <c r="AI171" s="1572">
        <f t="shared" ca="1" si="74"/>
        <v>0</v>
      </c>
      <c r="AJ171" s="1572">
        <f t="shared" ca="1" si="74"/>
        <v>0</v>
      </c>
      <c r="AK171" s="1572">
        <f t="shared" ca="1" si="74"/>
        <v>0</v>
      </c>
      <c r="AL171" s="1572">
        <f t="shared" ca="1" si="74"/>
        <v>0</v>
      </c>
      <c r="AM171" s="1572">
        <f t="shared" ca="1" si="74"/>
        <v>0</v>
      </c>
      <c r="AN171" s="1573"/>
      <c r="AO171" s="1572">
        <f t="shared" ref="AO171:BR171" ca="1" si="75">SUM(AO99:AO169)</f>
        <v>0</v>
      </c>
      <c r="AP171" s="1572">
        <f t="shared" ca="1" si="75"/>
        <v>221.13067398796909</v>
      </c>
      <c r="AQ171" s="1572">
        <f t="shared" ca="1" si="75"/>
        <v>397.57801037800243</v>
      </c>
      <c r="AR171" s="1572">
        <f t="shared" ca="1" si="75"/>
        <v>234480.73513402569</v>
      </c>
      <c r="AS171" s="1572">
        <f t="shared" ca="1" si="75"/>
        <v>304189.69873531582</v>
      </c>
      <c r="AT171" s="1572">
        <f t="shared" ca="1" si="75"/>
        <v>100380.08899896473</v>
      </c>
      <c r="AU171" s="1572">
        <f t="shared" ca="1" si="75"/>
        <v>532786.78045948723</v>
      </c>
      <c r="AV171" s="1572">
        <f t="shared" ca="1" si="75"/>
        <v>1083084.1280553716</v>
      </c>
      <c r="AW171" s="1572">
        <f t="shared" ca="1" si="75"/>
        <v>167690.1022553739</v>
      </c>
      <c r="AX171" s="1572">
        <f t="shared" ca="1" si="75"/>
        <v>520.17737859933209</v>
      </c>
      <c r="AY171" s="1572">
        <f t="shared" ca="1" si="75"/>
        <v>0</v>
      </c>
      <c r="AZ171" s="1572">
        <f t="shared" ca="1" si="75"/>
        <v>0</v>
      </c>
      <c r="BA171" s="1572">
        <f t="shared" ca="1" si="75"/>
        <v>0</v>
      </c>
      <c r="BB171" s="1572">
        <f t="shared" ca="1" si="75"/>
        <v>0</v>
      </c>
      <c r="BC171" s="1572">
        <f t="shared" ca="1" si="75"/>
        <v>0</v>
      </c>
      <c r="BD171" s="1572">
        <f t="shared" ca="1" si="75"/>
        <v>0</v>
      </c>
      <c r="BE171" s="1572">
        <f t="shared" ca="1" si="75"/>
        <v>0</v>
      </c>
      <c r="BF171" s="1572">
        <f t="shared" ca="1" si="75"/>
        <v>0</v>
      </c>
      <c r="BG171" s="1572">
        <f t="shared" ca="1" si="75"/>
        <v>0</v>
      </c>
      <c r="BH171" s="1572">
        <f t="shared" ca="1" si="75"/>
        <v>0</v>
      </c>
      <c r="BI171" s="1572">
        <f t="shared" ca="1" si="75"/>
        <v>0</v>
      </c>
      <c r="BJ171" s="1572">
        <f t="shared" ca="1" si="75"/>
        <v>0</v>
      </c>
      <c r="BK171" s="1572">
        <f t="shared" ca="1" si="75"/>
        <v>0</v>
      </c>
      <c r="BL171" s="1572">
        <f t="shared" ca="1" si="75"/>
        <v>0</v>
      </c>
      <c r="BM171" s="1572">
        <f t="shared" ca="1" si="75"/>
        <v>0</v>
      </c>
      <c r="BN171" s="1572">
        <f t="shared" ca="1" si="75"/>
        <v>0</v>
      </c>
      <c r="BO171" s="1572">
        <f t="shared" ca="1" si="75"/>
        <v>0</v>
      </c>
      <c r="BP171" s="1572">
        <f t="shared" ca="1" si="75"/>
        <v>0</v>
      </c>
      <c r="BQ171" s="1572">
        <f t="shared" ca="1" si="75"/>
        <v>0</v>
      </c>
      <c r="BR171" s="1572">
        <f t="shared" ca="1" si="75"/>
        <v>0</v>
      </c>
      <c r="BS171" s="1572">
        <f t="shared" ref="BS171:CI171" ca="1" si="76">SUM(BS99:BS169)</f>
        <v>0</v>
      </c>
      <c r="BT171" s="1572">
        <f t="shared" ca="1" si="76"/>
        <v>0</v>
      </c>
      <c r="BU171" s="1572">
        <f t="shared" ca="1" si="76"/>
        <v>0</v>
      </c>
      <c r="BV171" s="1572">
        <f t="shared" ca="1" si="76"/>
        <v>0</v>
      </c>
      <c r="BW171" s="1572">
        <f t="shared" ca="1" si="76"/>
        <v>0</v>
      </c>
      <c r="BX171" s="1572">
        <f t="shared" ca="1" si="76"/>
        <v>0</v>
      </c>
      <c r="BY171" s="1572">
        <f t="shared" ca="1" si="76"/>
        <v>0</v>
      </c>
      <c r="BZ171" s="1572">
        <f t="shared" ca="1" si="76"/>
        <v>0</v>
      </c>
      <c r="CA171" s="1572">
        <f t="shared" ca="1" si="76"/>
        <v>0</v>
      </c>
      <c r="CB171" s="1572">
        <f t="shared" ca="1" si="76"/>
        <v>0</v>
      </c>
      <c r="CC171" s="1572">
        <f t="shared" ca="1" si="76"/>
        <v>0</v>
      </c>
      <c r="CD171" s="1572">
        <f t="shared" ca="1" si="76"/>
        <v>0</v>
      </c>
      <c r="CE171" s="1572">
        <f t="shared" ca="1" si="76"/>
        <v>0</v>
      </c>
      <c r="CF171" s="1572">
        <f t="shared" ca="1" si="76"/>
        <v>0</v>
      </c>
      <c r="CG171" s="1572">
        <f t="shared" ca="1" si="76"/>
        <v>0</v>
      </c>
      <c r="CH171" s="1572">
        <f t="shared" ca="1" si="76"/>
        <v>0</v>
      </c>
      <c r="CI171" s="2007">
        <f t="shared" ca="1" si="76"/>
        <v>0</v>
      </c>
      <c r="CJ171" s="1005"/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768788.0791391494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1846418.8877647386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77">IF(AB8&lt;&gt;0,AB171/AB8,0)</f>
        <v>0</v>
      </c>
      <c r="AC177" s="1009">
        <f t="shared" ca="1" si="77"/>
        <v>1</v>
      </c>
      <c r="AD177" s="1009">
        <f ca="1">IF(AD8&lt;&gt;0,ABS(AD171/AD8),0)</f>
        <v>0</v>
      </c>
      <c r="AE177" s="1009">
        <f t="shared" ref="AE177:AF177" si="78">IF(AE8&lt;&gt;0,ABS(AE171/AE8),0)</f>
        <v>0</v>
      </c>
      <c r="AF177" s="1009">
        <f t="shared" si="78"/>
        <v>0</v>
      </c>
      <c r="AG177" s="1009">
        <f t="shared" si="77"/>
        <v>0</v>
      </c>
      <c r="AH177" s="1009">
        <f t="shared" si="77"/>
        <v>0</v>
      </c>
      <c r="AI177" s="1009">
        <f t="shared" si="77"/>
        <v>0</v>
      </c>
      <c r="AJ177" s="1009">
        <f t="shared" si="77"/>
        <v>0</v>
      </c>
      <c r="AK177" s="1009">
        <f t="shared" si="77"/>
        <v>0</v>
      </c>
      <c r="AL177" s="1009">
        <f t="shared" si="77"/>
        <v>0</v>
      </c>
      <c r="AM177" s="1950">
        <f t="shared" si="77"/>
        <v>0</v>
      </c>
      <c r="AN177" s="500"/>
      <c r="AO177" s="1009">
        <f t="shared" ref="AO177:BR177" ca="1" si="79">IF(AO8&lt;&gt;0,AO171/AO8,0)</f>
        <v>0</v>
      </c>
      <c r="AP177" s="1009">
        <f t="shared" ca="1" si="79"/>
        <v>221.13067398796909</v>
      </c>
      <c r="AQ177" s="1009">
        <f t="shared" ca="1" si="79"/>
        <v>1.9878900518900122E-2</v>
      </c>
      <c r="AR177" s="1009">
        <f t="shared" ca="1" si="79"/>
        <v>3.3497247876289382</v>
      </c>
      <c r="AS177" s="1009">
        <f t="shared" ca="1" si="79"/>
        <v>6.0837939747063166</v>
      </c>
      <c r="AT177" s="1009">
        <f t="shared" ca="1" si="79"/>
        <v>2.0076017799792947</v>
      </c>
      <c r="AU177" s="1009">
        <f t="shared" ca="1" si="79"/>
        <v>8.1967196993767271</v>
      </c>
      <c r="AV177" s="1009">
        <f t="shared" ca="1" si="79"/>
        <v>90.257010671280966</v>
      </c>
      <c r="AW177" s="1009">
        <f t="shared" ca="1" si="79"/>
        <v>1.1179340150358261</v>
      </c>
      <c r="AX177" s="1009">
        <f t="shared" ca="1" si="79"/>
        <v>5.3351526010187909E-2</v>
      </c>
      <c r="AY177" s="1009">
        <f t="shared" si="79"/>
        <v>0</v>
      </c>
      <c r="AZ177" s="1009">
        <f t="shared" si="79"/>
        <v>0</v>
      </c>
      <c r="BA177" s="1009">
        <f t="shared" si="79"/>
        <v>0</v>
      </c>
      <c r="BB177" s="1009">
        <f t="shared" si="79"/>
        <v>0</v>
      </c>
      <c r="BC177" s="1009">
        <f t="shared" si="79"/>
        <v>0</v>
      </c>
      <c r="BD177" s="1009">
        <f t="shared" si="79"/>
        <v>0</v>
      </c>
      <c r="BE177" s="1009">
        <f t="shared" si="79"/>
        <v>0</v>
      </c>
      <c r="BF177" s="1009">
        <f t="shared" si="79"/>
        <v>0</v>
      </c>
      <c r="BG177" s="1009">
        <f t="shared" si="79"/>
        <v>0</v>
      </c>
      <c r="BH177" s="1009">
        <f t="shared" si="79"/>
        <v>0</v>
      </c>
      <c r="BI177" s="1009">
        <f t="shared" si="79"/>
        <v>0</v>
      </c>
      <c r="BJ177" s="1009">
        <f t="shared" si="79"/>
        <v>0</v>
      </c>
      <c r="BK177" s="1009">
        <f t="shared" si="79"/>
        <v>0</v>
      </c>
      <c r="BL177" s="1009">
        <f t="shared" si="79"/>
        <v>0</v>
      </c>
      <c r="BM177" s="1009">
        <f t="shared" si="79"/>
        <v>0</v>
      </c>
      <c r="BN177" s="1009">
        <f t="shared" si="79"/>
        <v>0</v>
      </c>
      <c r="BO177" s="1009">
        <f t="shared" si="79"/>
        <v>0</v>
      </c>
      <c r="BP177" s="1009">
        <f t="shared" si="79"/>
        <v>0</v>
      </c>
      <c r="BQ177" s="1009">
        <f t="shared" si="79"/>
        <v>0</v>
      </c>
      <c r="BR177" s="1009">
        <f t="shared" si="79"/>
        <v>0</v>
      </c>
      <c r="BS177" s="1009">
        <f t="shared" ref="BS177:CI177" si="80">IF(BS8&lt;&gt;0,BS171/BS8,0)</f>
        <v>0</v>
      </c>
      <c r="BT177" s="1009">
        <f t="shared" si="80"/>
        <v>0</v>
      </c>
      <c r="BU177" s="1009">
        <f t="shared" si="80"/>
        <v>0</v>
      </c>
      <c r="BV177" s="1009">
        <f t="shared" si="80"/>
        <v>0</v>
      </c>
      <c r="BW177" s="1009">
        <f t="shared" si="80"/>
        <v>0</v>
      </c>
      <c r="BX177" s="1009">
        <f t="shared" si="80"/>
        <v>0</v>
      </c>
      <c r="BY177" s="1009">
        <f t="shared" si="80"/>
        <v>0</v>
      </c>
      <c r="BZ177" s="1009">
        <f t="shared" si="80"/>
        <v>0</v>
      </c>
      <c r="CA177" s="1009">
        <f t="shared" si="80"/>
        <v>0</v>
      </c>
      <c r="CB177" s="1009">
        <f t="shared" si="80"/>
        <v>0</v>
      </c>
      <c r="CC177" s="1009">
        <f t="shared" si="80"/>
        <v>0</v>
      </c>
      <c r="CD177" s="1009">
        <f t="shared" si="80"/>
        <v>0</v>
      </c>
      <c r="CE177" s="1009">
        <f t="shared" si="80"/>
        <v>0</v>
      </c>
      <c r="CF177" s="1009">
        <f t="shared" si="80"/>
        <v>0</v>
      </c>
      <c r="CG177" s="1009">
        <f t="shared" si="80"/>
        <v>0</v>
      </c>
      <c r="CH177" s="1009">
        <f t="shared" si="80"/>
        <v>0</v>
      </c>
      <c r="CI177" s="1950">
        <f t="shared" si="80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0.52650221378874129</v>
      </c>
      <c r="E179" s="1014">
        <f>IF(E8*(E72+E83+E84+E85+E86+E87)&lt;&gt;0,3.6*E8/(E72+E83+E84+E85+E86+E87),0)</f>
        <v>0.28417457305502847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0.91723947698682218</v>
      </c>
      <c r="H179" s="1014">
        <f ca="1">IF(H8*SUM(H99:H151)&lt;&gt;0,H8/SUM(H99:H151),0)</f>
        <v>0.87068933616513755</v>
      </c>
      <c r="I179" s="1014">
        <f>IF(I8*(SUM(I72:I74)+SUM(I76:I87))&lt;&gt;0,(-I75*$J$541*3.6/(SUM(I72:I73)+SUM(I83:I87)+SUM(I78:I78)+I74*3.6)),0)</f>
        <v>1.0754207906807229</v>
      </c>
      <c r="J179" s="1015" t="str">
        <f>IF(J8*(SUM(J72:J74)+SUM(J77:J78)*SUM(J81:J87))&lt;&gt;0,"COP="&amp;TEXT(-J76/(SUM(J72:J73)+SUM(J77:J78)+SUM(J81:J87)+J74*3.6),"0,0"),0)</f>
        <v>COP=4,5</v>
      </c>
      <c r="K179" s="1014">
        <f ca="1">IF((SUM($K$99:$K$151)+K74*3.6+K72+K83+K84+K85+K86+K87+K73+K78)=0,0,(-$K$77/((SUM($K$99:$K$151)+K74*3.6+K72+K83+K84+K85+K86+K87+K73+K78))))</f>
        <v>0.97597597597597596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0.99999999999999789</v>
      </c>
      <c r="Q179" s="1014">
        <f>IF(Q8&lt;&gt;0,-SUMIF(Q72:Q87,"&lt;0")/Q8,0)</f>
        <v>0.99999999999999933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1">IF(V8*SUM(V99:V151)&lt;&gt;0,V8/SUM(V99:V151),0)</f>
        <v>0</v>
      </c>
      <c r="W179" s="1014">
        <f t="shared" ca="1" si="81"/>
        <v>0</v>
      </c>
      <c r="X179" s="1014">
        <f t="shared" ca="1" si="81"/>
        <v>0</v>
      </c>
      <c r="Y179" s="1954">
        <f t="shared" ca="1" si="81"/>
        <v>0</v>
      </c>
      <c r="Z179" s="1016"/>
      <c r="AA179" s="1964">
        <f>IF(AA8&lt;&gt;0,(1-(AA72+SUM(AA83:AA87))/AA8),0)</f>
        <v>0.96872610113270741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14972</v>
      </c>
      <c r="D186" s="1599">
        <f>$B186*D12/1000</f>
        <v>14972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2">IF(TRIM(A99)=""," ",INDIRECT("d"&amp;TEXT(246+MATCH((A99),$A$247:$A$484,0),0)))</f>
        <v>56.1</v>
      </c>
      <c r="C191" s="1606">
        <f t="shared" ref="C191:C217" ca="1" si="83">SUM(D191:CI191)</f>
        <v>59562.002808000005</v>
      </c>
      <c r="D191" s="1607">
        <f ca="1">IF(ISNUMBER($B191),$B191*D99/1000,0)</f>
        <v>0</v>
      </c>
      <c r="E191" s="1608">
        <f t="shared" ref="E191:T206" ca="1" si="84">IF(ISNUMBER($B191),$B191*E99/1000,0)</f>
        <v>0</v>
      </c>
      <c r="F191" s="1608">
        <f t="shared" ca="1" si="84"/>
        <v>0</v>
      </c>
      <c r="G191" s="1608">
        <f t="shared" ca="1" si="84"/>
        <v>19832.724450000002</v>
      </c>
      <c r="H191" s="1608">
        <f t="shared" ca="1" si="84"/>
        <v>35899.510878000008</v>
      </c>
      <c r="I191" s="1608">
        <f t="shared" ca="1" si="84"/>
        <v>0</v>
      </c>
      <c r="J191" s="1608">
        <f t="shared" ca="1" si="84"/>
        <v>0</v>
      </c>
      <c r="K191" s="1608">
        <f t="shared" ca="1" si="84"/>
        <v>0</v>
      </c>
      <c r="L191" s="1608">
        <f t="shared" ca="1" si="84"/>
        <v>0</v>
      </c>
      <c r="M191" s="1608">
        <f t="shared" ca="1" si="84"/>
        <v>0</v>
      </c>
      <c r="N191" s="1608">
        <f t="shared" ca="1" si="84"/>
        <v>0</v>
      </c>
      <c r="O191" s="1608">
        <f t="shared" ca="1" si="84"/>
        <v>0</v>
      </c>
      <c r="P191" s="1608">
        <f t="shared" ca="1" si="84"/>
        <v>0</v>
      </c>
      <c r="Q191" s="1608">
        <f t="shared" ca="1" si="84"/>
        <v>0</v>
      </c>
      <c r="R191" s="1608">
        <f t="shared" ca="1" si="84"/>
        <v>0</v>
      </c>
      <c r="S191" s="1608">
        <f t="shared" ca="1" si="84"/>
        <v>0</v>
      </c>
      <c r="T191" s="1608">
        <f t="shared" ca="1" si="84"/>
        <v>0</v>
      </c>
      <c r="U191" s="1608">
        <f t="shared" ref="U191:Y206" ca="1" si="85">IF(ISNUMBER($B191),$B191*U99/1000,0)</f>
        <v>0</v>
      </c>
      <c r="V191" s="1608">
        <f t="shared" ca="1" si="85"/>
        <v>0</v>
      </c>
      <c r="W191" s="1608">
        <f t="shared" ca="1" si="85"/>
        <v>0</v>
      </c>
      <c r="X191" s="1608">
        <f t="shared" ca="1" si="85"/>
        <v>0</v>
      </c>
      <c r="Y191" s="1955">
        <f t="shared" ca="1" si="85"/>
        <v>0</v>
      </c>
      <c r="Z191" s="1565"/>
      <c r="AA191" s="1608">
        <f t="shared" ref="AA191:AM206" ca="1" si="86">IF(ISNUMBER($B191),$B191*AA99/1000,0)</f>
        <v>0</v>
      </c>
      <c r="AB191" s="1608">
        <f t="shared" ca="1" si="86"/>
        <v>0</v>
      </c>
      <c r="AC191" s="1608">
        <f t="shared" ca="1" si="86"/>
        <v>364.73975999999999</v>
      </c>
      <c r="AD191" s="1608">
        <f t="shared" ca="1" si="86"/>
        <v>0</v>
      </c>
      <c r="AE191" s="1608">
        <f t="shared" ca="1" si="86"/>
        <v>0</v>
      </c>
      <c r="AF191" s="1608">
        <f t="shared" ca="1" si="86"/>
        <v>0</v>
      </c>
      <c r="AG191" s="1608">
        <f t="shared" ca="1" si="86"/>
        <v>0</v>
      </c>
      <c r="AH191" s="1608">
        <f t="shared" ca="1" si="86"/>
        <v>0</v>
      </c>
      <c r="AI191" s="1608">
        <f t="shared" ca="1" si="86"/>
        <v>0</v>
      </c>
      <c r="AJ191" s="1608">
        <f t="shared" ca="1" si="86"/>
        <v>0</v>
      </c>
      <c r="AK191" s="1608">
        <f t="shared" ca="1" si="86"/>
        <v>0</v>
      </c>
      <c r="AL191" s="1608">
        <f t="shared" ca="1" si="86"/>
        <v>0</v>
      </c>
      <c r="AM191" s="1608">
        <f t="shared" ca="1" si="86"/>
        <v>0</v>
      </c>
      <c r="AN191" s="1486"/>
      <c r="AO191" s="1607">
        <f t="shared" ref="AO191:CI196" ca="1" si="87">IF(ISNUMBER($B191),$B191*AO99/1000,0)</f>
        <v>0</v>
      </c>
      <c r="AP191" s="1610">
        <f t="shared" ref="AP191:AP217" ca="1" si="88">IF(ISNUMBER($B191),$B191*AP99/1000,0)</f>
        <v>0</v>
      </c>
      <c r="AQ191" s="1610">
        <f t="shared" ca="1" si="87"/>
        <v>0</v>
      </c>
      <c r="AR191" s="1610">
        <f t="shared" ca="1" si="87"/>
        <v>1823.6988000000003</v>
      </c>
      <c r="AS191" s="1610">
        <f t="shared" ca="1" si="87"/>
        <v>1641.3289200000004</v>
      </c>
      <c r="AT191" s="1610">
        <f t="shared" ca="1" si="87"/>
        <v>0</v>
      </c>
      <c r="AU191" s="1610">
        <f t="shared" ca="1" si="87"/>
        <v>0</v>
      </c>
      <c r="AV191" s="1610">
        <f t="shared" ca="1" si="87"/>
        <v>0</v>
      </c>
      <c r="AW191" s="1610">
        <f t="shared" ca="1" si="87"/>
        <v>0</v>
      </c>
      <c r="AX191" s="1610">
        <f t="shared" ca="1" si="87"/>
        <v>0</v>
      </c>
      <c r="AY191" s="1610">
        <f t="shared" ca="1" si="87"/>
        <v>0</v>
      </c>
      <c r="AZ191" s="1610">
        <f t="shared" ca="1" si="87"/>
        <v>0</v>
      </c>
      <c r="BA191" s="1610">
        <f t="shared" ca="1" si="87"/>
        <v>0</v>
      </c>
      <c r="BB191" s="1610">
        <f t="shared" ca="1" si="87"/>
        <v>0</v>
      </c>
      <c r="BC191" s="1610">
        <f t="shared" ca="1" si="87"/>
        <v>0</v>
      </c>
      <c r="BD191" s="1610">
        <f t="shared" ca="1" si="87"/>
        <v>0</v>
      </c>
      <c r="BE191" s="1610">
        <f t="shared" ca="1" si="87"/>
        <v>0</v>
      </c>
      <c r="BF191" s="1610">
        <f t="shared" ca="1" si="87"/>
        <v>0</v>
      </c>
      <c r="BG191" s="1610">
        <f t="shared" ca="1" si="87"/>
        <v>0</v>
      </c>
      <c r="BH191" s="1610">
        <f t="shared" ca="1" si="87"/>
        <v>0</v>
      </c>
      <c r="BI191" s="1610">
        <f t="shared" ca="1" si="87"/>
        <v>0</v>
      </c>
      <c r="BJ191" s="1610">
        <f t="shared" ca="1" si="87"/>
        <v>0</v>
      </c>
      <c r="BK191" s="1610">
        <f t="shared" ca="1" si="87"/>
        <v>0</v>
      </c>
      <c r="BL191" s="1610">
        <f t="shared" ca="1" si="87"/>
        <v>0</v>
      </c>
      <c r="BM191" s="1610">
        <f t="shared" ca="1" si="87"/>
        <v>0</v>
      </c>
      <c r="BN191" s="1610">
        <f t="shared" ca="1" si="87"/>
        <v>0</v>
      </c>
      <c r="BO191" s="1610">
        <f t="shared" ca="1" si="87"/>
        <v>0</v>
      </c>
      <c r="BP191" s="1610">
        <f t="shared" ca="1" si="87"/>
        <v>0</v>
      </c>
      <c r="BQ191" s="1610">
        <f t="shared" ca="1" si="87"/>
        <v>0</v>
      </c>
      <c r="BR191" s="1610">
        <f t="shared" ca="1" si="87"/>
        <v>0</v>
      </c>
      <c r="BS191" s="1610">
        <f t="shared" ca="1" si="87"/>
        <v>0</v>
      </c>
      <c r="BT191" s="1610">
        <f t="shared" ca="1" si="87"/>
        <v>0</v>
      </c>
      <c r="BU191" s="1610">
        <f t="shared" ca="1" si="87"/>
        <v>0</v>
      </c>
      <c r="BV191" s="1610">
        <f t="shared" ca="1" si="87"/>
        <v>0</v>
      </c>
      <c r="BW191" s="1610">
        <f t="shared" ca="1" si="87"/>
        <v>0</v>
      </c>
      <c r="BX191" s="1610">
        <f t="shared" ca="1" si="87"/>
        <v>0</v>
      </c>
      <c r="BY191" s="1610">
        <f t="shared" ca="1" si="87"/>
        <v>0</v>
      </c>
      <c r="BZ191" s="1610">
        <f t="shared" ca="1" si="87"/>
        <v>0</v>
      </c>
      <c r="CA191" s="1610">
        <f t="shared" ca="1" si="87"/>
        <v>0</v>
      </c>
      <c r="CB191" s="1610">
        <f t="shared" ca="1" si="87"/>
        <v>0</v>
      </c>
      <c r="CC191" s="1610">
        <f t="shared" ca="1" si="87"/>
        <v>0</v>
      </c>
      <c r="CD191" s="1610">
        <f t="shared" ca="1" si="87"/>
        <v>0</v>
      </c>
      <c r="CE191" s="1610">
        <f t="shared" ca="1" si="87"/>
        <v>0</v>
      </c>
      <c r="CF191" s="1610">
        <f t="shared" ca="1" si="87"/>
        <v>0</v>
      </c>
      <c r="CG191" s="1610">
        <f t="shared" ca="1" si="87"/>
        <v>0</v>
      </c>
      <c r="CH191" s="1610">
        <f t="shared" ca="1" si="87"/>
        <v>0</v>
      </c>
      <c r="CI191" s="1609">
        <f t="shared" ca="1" si="87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89">IF(TRIM(A18)="","",A18)</f>
        <v>Gasolie (x1000 L)</v>
      </c>
      <c r="B192" s="1029">
        <f t="shared" ca="1" si="82"/>
        <v>74.099999999999994</v>
      </c>
      <c r="C192" s="1611">
        <f t="shared" ca="1" si="83"/>
        <v>0</v>
      </c>
      <c r="D192" s="1612">
        <f t="shared" ref="D192:S207" ca="1" si="90">IF(ISNUMBER($B192),$B192*D100/1000,0)</f>
        <v>0</v>
      </c>
      <c r="E192" s="1613">
        <f t="shared" ca="1" si="90"/>
        <v>0</v>
      </c>
      <c r="F192" s="1613">
        <f t="shared" ca="1" si="90"/>
        <v>0</v>
      </c>
      <c r="G192" s="1613">
        <f t="shared" ca="1" si="90"/>
        <v>0</v>
      </c>
      <c r="H192" s="1613">
        <f t="shared" ca="1" si="90"/>
        <v>0</v>
      </c>
      <c r="I192" s="1613">
        <f t="shared" ca="1" si="90"/>
        <v>0</v>
      </c>
      <c r="J192" s="1613">
        <f t="shared" ca="1" si="90"/>
        <v>0</v>
      </c>
      <c r="K192" s="1613">
        <f t="shared" ca="1" si="84"/>
        <v>0</v>
      </c>
      <c r="L192" s="1613">
        <f t="shared" ca="1" si="84"/>
        <v>0</v>
      </c>
      <c r="M192" s="1614">
        <f t="shared" ca="1" si="84"/>
        <v>0</v>
      </c>
      <c r="N192" s="1614">
        <f t="shared" ca="1" si="84"/>
        <v>0</v>
      </c>
      <c r="O192" s="1614">
        <f t="shared" ca="1" si="84"/>
        <v>0</v>
      </c>
      <c r="P192" s="1614">
        <f t="shared" ca="1" si="84"/>
        <v>0</v>
      </c>
      <c r="Q192" s="1614">
        <f t="shared" ca="1" si="84"/>
        <v>0</v>
      </c>
      <c r="R192" s="1614">
        <f t="shared" ca="1" si="84"/>
        <v>0</v>
      </c>
      <c r="S192" s="1614">
        <f t="shared" ca="1" si="84"/>
        <v>0</v>
      </c>
      <c r="T192" s="1614">
        <f t="shared" ca="1" si="84"/>
        <v>0</v>
      </c>
      <c r="U192" s="1614">
        <f t="shared" ca="1" si="85"/>
        <v>0</v>
      </c>
      <c r="V192" s="1614">
        <f t="shared" ca="1" si="85"/>
        <v>0</v>
      </c>
      <c r="W192" s="1614">
        <f t="shared" ca="1" si="85"/>
        <v>0</v>
      </c>
      <c r="X192" s="1614">
        <f t="shared" ca="1" si="85"/>
        <v>0</v>
      </c>
      <c r="Y192" s="1625">
        <f t="shared" ca="1" si="85"/>
        <v>0</v>
      </c>
      <c r="Z192" s="1565"/>
      <c r="AA192" s="1613">
        <f t="shared" ca="1" si="86"/>
        <v>0</v>
      </c>
      <c r="AB192" s="1613">
        <f t="shared" ca="1" si="86"/>
        <v>0</v>
      </c>
      <c r="AC192" s="1613">
        <f t="shared" ca="1" si="86"/>
        <v>0</v>
      </c>
      <c r="AD192" s="1613">
        <f t="shared" ca="1" si="86"/>
        <v>0</v>
      </c>
      <c r="AE192" s="1613">
        <f t="shared" ca="1" si="86"/>
        <v>0</v>
      </c>
      <c r="AF192" s="1613">
        <f t="shared" ca="1" si="86"/>
        <v>0</v>
      </c>
      <c r="AG192" s="1613">
        <f t="shared" ca="1" si="86"/>
        <v>0</v>
      </c>
      <c r="AH192" s="1613">
        <f t="shared" ca="1" si="86"/>
        <v>0</v>
      </c>
      <c r="AI192" s="1613">
        <f t="shared" ca="1" si="86"/>
        <v>0</v>
      </c>
      <c r="AJ192" s="1613">
        <f t="shared" ca="1" si="86"/>
        <v>0</v>
      </c>
      <c r="AK192" s="1613">
        <f t="shared" ca="1" si="86"/>
        <v>0</v>
      </c>
      <c r="AL192" s="1613">
        <f t="shared" ca="1" si="86"/>
        <v>0</v>
      </c>
      <c r="AM192" s="1613">
        <f t="shared" ca="1" si="86"/>
        <v>0</v>
      </c>
      <c r="AN192" s="1486"/>
      <c r="AO192" s="1612">
        <f t="shared" ca="1" si="87"/>
        <v>0</v>
      </c>
      <c r="AP192" s="1614">
        <f t="shared" ca="1" si="88"/>
        <v>0</v>
      </c>
      <c r="AQ192" s="1614">
        <f t="shared" ca="1" si="87"/>
        <v>0</v>
      </c>
      <c r="AR192" s="1614">
        <f t="shared" ca="1" si="87"/>
        <v>0</v>
      </c>
      <c r="AS192" s="1614">
        <f t="shared" ca="1" si="87"/>
        <v>0</v>
      </c>
      <c r="AT192" s="1614">
        <f t="shared" ca="1" si="87"/>
        <v>0</v>
      </c>
      <c r="AU192" s="1614">
        <f t="shared" ca="1" si="87"/>
        <v>0</v>
      </c>
      <c r="AV192" s="1614">
        <f t="shared" ca="1" si="87"/>
        <v>0</v>
      </c>
      <c r="AW192" s="1614">
        <f t="shared" ca="1" si="87"/>
        <v>0</v>
      </c>
      <c r="AX192" s="1614">
        <f t="shared" ca="1" si="87"/>
        <v>0</v>
      </c>
      <c r="AY192" s="1614">
        <f t="shared" ca="1" si="87"/>
        <v>0</v>
      </c>
      <c r="AZ192" s="1614">
        <f t="shared" ca="1" si="87"/>
        <v>0</v>
      </c>
      <c r="BA192" s="1614">
        <f t="shared" ca="1" si="87"/>
        <v>0</v>
      </c>
      <c r="BB192" s="1614">
        <f t="shared" ca="1" si="87"/>
        <v>0</v>
      </c>
      <c r="BC192" s="1614">
        <f t="shared" ca="1" si="87"/>
        <v>0</v>
      </c>
      <c r="BD192" s="1614">
        <f t="shared" ca="1" si="87"/>
        <v>0</v>
      </c>
      <c r="BE192" s="1614">
        <f t="shared" ca="1" si="87"/>
        <v>0</v>
      </c>
      <c r="BF192" s="1614">
        <f t="shared" ca="1" si="87"/>
        <v>0</v>
      </c>
      <c r="BG192" s="1614">
        <f t="shared" ca="1" si="87"/>
        <v>0</v>
      </c>
      <c r="BH192" s="1614">
        <f t="shared" ca="1" si="87"/>
        <v>0</v>
      </c>
      <c r="BI192" s="1614">
        <f t="shared" ca="1" si="87"/>
        <v>0</v>
      </c>
      <c r="BJ192" s="1614">
        <f t="shared" ca="1" si="87"/>
        <v>0</v>
      </c>
      <c r="BK192" s="1614">
        <f t="shared" ca="1" si="87"/>
        <v>0</v>
      </c>
      <c r="BL192" s="1614">
        <f t="shared" ca="1" si="87"/>
        <v>0</v>
      </c>
      <c r="BM192" s="1614">
        <f t="shared" ca="1" si="87"/>
        <v>0</v>
      </c>
      <c r="BN192" s="1614">
        <f t="shared" ca="1" si="87"/>
        <v>0</v>
      </c>
      <c r="BO192" s="1614">
        <f t="shared" ca="1" si="87"/>
        <v>0</v>
      </c>
      <c r="BP192" s="1614">
        <f t="shared" ca="1" si="87"/>
        <v>0</v>
      </c>
      <c r="BQ192" s="1614">
        <f t="shared" ca="1" si="87"/>
        <v>0</v>
      </c>
      <c r="BR192" s="1614">
        <f t="shared" ca="1" si="87"/>
        <v>0</v>
      </c>
      <c r="BS192" s="1614">
        <f t="shared" ca="1" si="87"/>
        <v>0</v>
      </c>
      <c r="BT192" s="1614">
        <f t="shared" ca="1" si="87"/>
        <v>0</v>
      </c>
      <c r="BU192" s="1614">
        <f t="shared" ca="1" si="87"/>
        <v>0</v>
      </c>
      <c r="BV192" s="1614">
        <f t="shared" ca="1" si="87"/>
        <v>0</v>
      </c>
      <c r="BW192" s="1614">
        <f t="shared" ca="1" si="87"/>
        <v>0</v>
      </c>
      <c r="BX192" s="1614">
        <f t="shared" ca="1" si="87"/>
        <v>0</v>
      </c>
      <c r="BY192" s="1614">
        <f t="shared" ca="1" si="87"/>
        <v>0</v>
      </c>
      <c r="BZ192" s="1614">
        <f t="shared" ca="1" si="87"/>
        <v>0</v>
      </c>
      <c r="CA192" s="1614">
        <f t="shared" ca="1" si="87"/>
        <v>0</v>
      </c>
      <c r="CB192" s="1614">
        <f t="shared" ca="1" si="87"/>
        <v>0</v>
      </c>
      <c r="CC192" s="1614">
        <f t="shared" ca="1" si="87"/>
        <v>0</v>
      </c>
      <c r="CD192" s="1614">
        <f t="shared" ca="1" si="87"/>
        <v>0</v>
      </c>
      <c r="CE192" s="1614">
        <f t="shared" ca="1" si="87"/>
        <v>0</v>
      </c>
      <c r="CF192" s="1614">
        <f t="shared" ca="1" si="87"/>
        <v>0</v>
      </c>
      <c r="CG192" s="1614">
        <f t="shared" ca="1" si="87"/>
        <v>0</v>
      </c>
      <c r="CH192" s="1614">
        <f t="shared" ca="1" si="87"/>
        <v>0</v>
      </c>
      <c r="CI192" s="1615">
        <f t="shared" ca="1" si="87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89"/>
        <v/>
      </c>
      <c r="B193" s="1029" t="str">
        <f t="shared" ca="1" si="82"/>
        <v xml:space="preserve"> </v>
      </c>
      <c r="C193" s="1611">
        <f t="shared" ca="1" si="83"/>
        <v>0</v>
      </c>
      <c r="D193" s="1612">
        <f t="shared" ca="1" si="90"/>
        <v>0</v>
      </c>
      <c r="E193" s="1613">
        <f t="shared" ca="1" si="90"/>
        <v>0</v>
      </c>
      <c r="F193" s="1613">
        <f t="shared" ca="1" si="90"/>
        <v>0</v>
      </c>
      <c r="G193" s="1613">
        <f t="shared" ca="1" si="90"/>
        <v>0</v>
      </c>
      <c r="H193" s="1613">
        <f t="shared" ca="1" si="90"/>
        <v>0</v>
      </c>
      <c r="I193" s="1613">
        <f t="shared" ca="1" si="90"/>
        <v>0</v>
      </c>
      <c r="J193" s="1613">
        <f t="shared" ca="1" si="90"/>
        <v>0</v>
      </c>
      <c r="K193" s="1613">
        <f t="shared" ca="1" si="84"/>
        <v>0</v>
      </c>
      <c r="L193" s="1613">
        <f t="shared" ca="1" si="84"/>
        <v>0</v>
      </c>
      <c r="M193" s="1614">
        <f t="shared" ca="1" si="84"/>
        <v>0</v>
      </c>
      <c r="N193" s="1614">
        <f t="shared" ca="1" si="84"/>
        <v>0</v>
      </c>
      <c r="O193" s="1614">
        <f t="shared" ca="1" si="84"/>
        <v>0</v>
      </c>
      <c r="P193" s="1614">
        <f t="shared" ca="1" si="84"/>
        <v>0</v>
      </c>
      <c r="Q193" s="1614">
        <f t="shared" ca="1" si="84"/>
        <v>0</v>
      </c>
      <c r="R193" s="1614">
        <f t="shared" ca="1" si="84"/>
        <v>0</v>
      </c>
      <c r="S193" s="1614">
        <f t="shared" ca="1" si="84"/>
        <v>0</v>
      </c>
      <c r="T193" s="1614">
        <f t="shared" ca="1" si="84"/>
        <v>0</v>
      </c>
      <c r="U193" s="1614">
        <f t="shared" ca="1" si="85"/>
        <v>0</v>
      </c>
      <c r="V193" s="1614">
        <f t="shared" ca="1" si="85"/>
        <v>0</v>
      </c>
      <c r="W193" s="1614">
        <f t="shared" ca="1" si="85"/>
        <v>0</v>
      </c>
      <c r="X193" s="1614">
        <f t="shared" ca="1" si="85"/>
        <v>0</v>
      </c>
      <c r="Y193" s="1625">
        <f t="shared" ca="1" si="85"/>
        <v>0</v>
      </c>
      <c r="Z193" s="1565"/>
      <c r="AA193" s="1613">
        <f t="shared" ca="1" si="86"/>
        <v>0</v>
      </c>
      <c r="AB193" s="1613">
        <f t="shared" ca="1" si="86"/>
        <v>0</v>
      </c>
      <c r="AC193" s="1613">
        <f t="shared" ca="1" si="86"/>
        <v>0</v>
      </c>
      <c r="AD193" s="1613">
        <f t="shared" ca="1" si="86"/>
        <v>0</v>
      </c>
      <c r="AE193" s="1613">
        <f t="shared" ca="1" si="86"/>
        <v>0</v>
      </c>
      <c r="AF193" s="1613">
        <f t="shared" ca="1" si="86"/>
        <v>0</v>
      </c>
      <c r="AG193" s="1613">
        <f t="shared" ca="1" si="86"/>
        <v>0</v>
      </c>
      <c r="AH193" s="1613">
        <f t="shared" ca="1" si="86"/>
        <v>0</v>
      </c>
      <c r="AI193" s="1613">
        <f t="shared" ca="1" si="86"/>
        <v>0</v>
      </c>
      <c r="AJ193" s="1613">
        <f t="shared" ca="1" si="86"/>
        <v>0</v>
      </c>
      <c r="AK193" s="1613">
        <f t="shared" ca="1" si="86"/>
        <v>0</v>
      </c>
      <c r="AL193" s="1613">
        <f t="shared" ca="1" si="86"/>
        <v>0</v>
      </c>
      <c r="AM193" s="1613">
        <f t="shared" ca="1" si="86"/>
        <v>0</v>
      </c>
      <c r="AN193" s="1486"/>
      <c r="AO193" s="1612">
        <f t="shared" ca="1" si="87"/>
        <v>0</v>
      </c>
      <c r="AP193" s="1614">
        <f t="shared" ca="1" si="88"/>
        <v>0</v>
      </c>
      <c r="AQ193" s="1614">
        <f t="shared" ca="1" si="87"/>
        <v>0</v>
      </c>
      <c r="AR193" s="1614">
        <f t="shared" ca="1" si="87"/>
        <v>0</v>
      </c>
      <c r="AS193" s="1614">
        <f t="shared" ca="1" si="87"/>
        <v>0</v>
      </c>
      <c r="AT193" s="1614">
        <f t="shared" ca="1" si="87"/>
        <v>0</v>
      </c>
      <c r="AU193" s="1614">
        <f t="shared" ca="1" si="87"/>
        <v>0</v>
      </c>
      <c r="AV193" s="1614">
        <f t="shared" ca="1" si="87"/>
        <v>0</v>
      </c>
      <c r="AW193" s="1614">
        <f t="shared" ca="1" si="87"/>
        <v>0</v>
      </c>
      <c r="AX193" s="1614">
        <f t="shared" ca="1" si="87"/>
        <v>0</v>
      </c>
      <c r="AY193" s="1614">
        <f t="shared" ca="1" si="87"/>
        <v>0</v>
      </c>
      <c r="AZ193" s="1614">
        <f t="shared" ca="1" si="87"/>
        <v>0</v>
      </c>
      <c r="BA193" s="1614">
        <f t="shared" ca="1" si="87"/>
        <v>0</v>
      </c>
      <c r="BB193" s="1614">
        <f t="shared" ca="1" si="87"/>
        <v>0</v>
      </c>
      <c r="BC193" s="1614">
        <f t="shared" ca="1" si="87"/>
        <v>0</v>
      </c>
      <c r="BD193" s="1614">
        <f t="shared" ca="1" si="87"/>
        <v>0</v>
      </c>
      <c r="BE193" s="1614">
        <f t="shared" ca="1" si="87"/>
        <v>0</v>
      </c>
      <c r="BF193" s="1614">
        <f t="shared" ca="1" si="87"/>
        <v>0</v>
      </c>
      <c r="BG193" s="1614">
        <f t="shared" ca="1" si="87"/>
        <v>0</v>
      </c>
      <c r="BH193" s="1614">
        <f t="shared" ca="1" si="87"/>
        <v>0</v>
      </c>
      <c r="BI193" s="1614">
        <f t="shared" ca="1" si="87"/>
        <v>0</v>
      </c>
      <c r="BJ193" s="1614">
        <f t="shared" ca="1" si="87"/>
        <v>0</v>
      </c>
      <c r="BK193" s="1614">
        <f t="shared" ca="1" si="87"/>
        <v>0</v>
      </c>
      <c r="BL193" s="1614">
        <f t="shared" ca="1" si="87"/>
        <v>0</v>
      </c>
      <c r="BM193" s="1614">
        <f t="shared" ca="1" si="87"/>
        <v>0</v>
      </c>
      <c r="BN193" s="1614">
        <f t="shared" ca="1" si="87"/>
        <v>0</v>
      </c>
      <c r="BO193" s="1614">
        <f t="shared" ca="1" si="87"/>
        <v>0</v>
      </c>
      <c r="BP193" s="1614">
        <f t="shared" ca="1" si="87"/>
        <v>0</v>
      </c>
      <c r="BQ193" s="1614">
        <f t="shared" ca="1" si="87"/>
        <v>0</v>
      </c>
      <c r="BR193" s="1614">
        <f t="shared" ca="1" si="87"/>
        <v>0</v>
      </c>
      <c r="BS193" s="1614">
        <f t="shared" ca="1" si="87"/>
        <v>0</v>
      </c>
      <c r="BT193" s="1614">
        <f t="shared" ca="1" si="87"/>
        <v>0</v>
      </c>
      <c r="BU193" s="1614">
        <f t="shared" ca="1" si="87"/>
        <v>0</v>
      </c>
      <c r="BV193" s="1614">
        <f t="shared" ca="1" si="87"/>
        <v>0</v>
      </c>
      <c r="BW193" s="1614">
        <f t="shared" ca="1" si="87"/>
        <v>0</v>
      </c>
      <c r="BX193" s="1614">
        <f t="shared" ca="1" si="87"/>
        <v>0</v>
      </c>
      <c r="BY193" s="1614">
        <f t="shared" ca="1" si="87"/>
        <v>0</v>
      </c>
      <c r="BZ193" s="1614">
        <f t="shared" ca="1" si="87"/>
        <v>0</v>
      </c>
      <c r="CA193" s="1614">
        <f t="shared" ca="1" si="87"/>
        <v>0</v>
      </c>
      <c r="CB193" s="1614">
        <f t="shared" ca="1" si="87"/>
        <v>0</v>
      </c>
      <c r="CC193" s="1614">
        <f t="shared" ca="1" si="87"/>
        <v>0</v>
      </c>
      <c r="CD193" s="1614">
        <f t="shared" ca="1" si="87"/>
        <v>0</v>
      </c>
      <c r="CE193" s="1614">
        <f t="shared" ca="1" si="87"/>
        <v>0</v>
      </c>
      <c r="CF193" s="1614">
        <f t="shared" ca="1" si="87"/>
        <v>0</v>
      </c>
      <c r="CG193" s="1614">
        <f t="shared" ca="1" si="87"/>
        <v>0</v>
      </c>
      <c r="CH193" s="1614">
        <f t="shared" ca="1" si="87"/>
        <v>0</v>
      </c>
      <c r="CI193" s="1615">
        <f t="shared" ca="1" si="87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89"/>
        <v/>
      </c>
      <c r="B194" s="1029" t="str">
        <f t="shared" ca="1" si="82"/>
        <v xml:space="preserve"> </v>
      </c>
      <c r="C194" s="1611">
        <f t="shared" ca="1" si="83"/>
        <v>0</v>
      </c>
      <c r="D194" s="1612">
        <f t="shared" ca="1" si="90"/>
        <v>0</v>
      </c>
      <c r="E194" s="1613">
        <f t="shared" ca="1" si="90"/>
        <v>0</v>
      </c>
      <c r="F194" s="1613">
        <f t="shared" ca="1" si="90"/>
        <v>0</v>
      </c>
      <c r="G194" s="1613">
        <f t="shared" ca="1" si="90"/>
        <v>0</v>
      </c>
      <c r="H194" s="1613">
        <f t="shared" ca="1" si="90"/>
        <v>0</v>
      </c>
      <c r="I194" s="1613">
        <f t="shared" ca="1" si="90"/>
        <v>0</v>
      </c>
      <c r="J194" s="1613">
        <f t="shared" ca="1" si="90"/>
        <v>0</v>
      </c>
      <c r="K194" s="1613">
        <f t="shared" ca="1" si="84"/>
        <v>0</v>
      </c>
      <c r="L194" s="1613">
        <f t="shared" ca="1" si="84"/>
        <v>0</v>
      </c>
      <c r="M194" s="1614">
        <f t="shared" ca="1" si="84"/>
        <v>0</v>
      </c>
      <c r="N194" s="1614">
        <f t="shared" ca="1" si="84"/>
        <v>0</v>
      </c>
      <c r="O194" s="1614">
        <f t="shared" ca="1" si="84"/>
        <v>0</v>
      </c>
      <c r="P194" s="1614">
        <f t="shared" ca="1" si="84"/>
        <v>0</v>
      </c>
      <c r="Q194" s="1614">
        <f t="shared" ca="1" si="84"/>
        <v>0</v>
      </c>
      <c r="R194" s="1614">
        <f t="shared" ca="1" si="84"/>
        <v>0</v>
      </c>
      <c r="S194" s="1614">
        <f t="shared" ca="1" si="84"/>
        <v>0</v>
      </c>
      <c r="T194" s="1614">
        <f t="shared" ca="1" si="84"/>
        <v>0</v>
      </c>
      <c r="U194" s="1614">
        <f t="shared" ca="1" si="85"/>
        <v>0</v>
      </c>
      <c r="V194" s="1614">
        <f t="shared" ca="1" si="85"/>
        <v>0</v>
      </c>
      <c r="W194" s="1614">
        <f t="shared" ca="1" si="85"/>
        <v>0</v>
      </c>
      <c r="X194" s="1614">
        <f t="shared" ca="1" si="85"/>
        <v>0</v>
      </c>
      <c r="Y194" s="1625">
        <f t="shared" ca="1" si="85"/>
        <v>0</v>
      </c>
      <c r="Z194" s="1565"/>
      <c r="AA194" s="1613">
        <f t="shared" ca="1" si="86"/>
        <v>0</v>
      </c>
      <c r="AB194" s="1613">
        <f t="shared" ca="1" si="86"/>
        <v>0</v>
      </c>
      <c r="AC194" s="1613">
        <f t="shared" ca="1" si="86"/>
        <v>0</v>
      </c>
      <c r="AD194" s="1613">
        <f t="shared" ca="1" si="86"/>
        <v>0</v>
      </c>
      <c r="AE194" s="1613">
        <f t="shared" ca="1" si="86"/>
        <v>0</v>
      </c>
      <c r="AF194" s="1613">
        <f t="shared" ca="1" si="86"/>
        <v>0</v>
      </c>
      <c r="AG194" s="1613">
        <f t="shared" ca="1" si="86"/>
        <v>0</v>
      </c>
      <c r="AH194" s="1613">
        <f t="shared" ca="1" si="86"/>
        <v>0</v>
      </c>
      <c r="AI194" s="1613">
        <f t="shared" ca="1" si="86"/>
        <v>0</v>
      </c>
      <c r="AJ194" s="1613">
        <f t="shared" ca="1" si="86"/>
        <v>0</v>
      </c>
      <c r="AK194" s="1613">
        <f t="shared" ca="1" si="86"/>
        <v>0</v>
      </c>
      <c r="AL194" s="1613">
        <f t="shared" ca="1" si="86"/>
        <v>0</v>
      </c>
      <c r="AM194" s="1613">
        <f t="shared" ca="1" si="86"/>
        <v>0</v>
      </c>
      <c r="AN194" s="1486"/>
      <c r="AO194" s="1612">
        <f t="shared" ca="1" si="87"/>
        <v>0</v>
      </c>
      <c r="AP194" s="1614">
        <f t="shared" ca="1" si="88"/>
        <v>0</v>
      </c>
      <c r="AQ194" s="1614">
        <f t="shared" ca="1" si="87"/>
        <v>0</v>
      </c>
      <c r="AR194" s="1614">
        <f t="shared" ca="1" si="87"/>
        <v>0</v>
      </c>
      <c r="AS194" s="1614">
        <f t="shared" ca="1" si="87"/>
        <v>0</v>
      </c>
      <c r="AT194" s="1614">
        <f t="shared" ca="1" si="87"/>
        <v>0</v>
      </c>
      <c r="AU194" s="1614">
        <f t="shared" ca="1" si="87"/>
        <v>0</v>
      </c>
      <c r="AV194" s="1614">
        <f t="shared" ca="1" si="87"/>
        <v>0</v>
      </c>
      <c r="AW194" s="1614">
        <f t="shared" ca="1" si="87"/>
        <v>0</v>
      </c>
      <c r="AX194" s="1614">
        <f t="shared" ca="1" si="87"/>
        <v>0</v>
      </c>
      <c r="AY194" s="1614">
        <f t="shared" ca="1" si="87"/>
        <v>0</v>
      </c>
      <c r="AZ194" s="1614">
        <f t="shared" ca="1" si="87"/>
        <v>0</v>
      </c>
      <c r="BA194" s="1614">
        <f t="shared" ca="1" si="87"/>
        <v>0</v>
      </c>
      <c r="BB194" s="1614">
        <f t="shared" ca="1" si="87"/>
        <v>0</v>
      </c>
      <c r="BC194" s="1614">
        <f t="shared" ca="1" si="87"/>
        <v>0</v>
      </c>
      <c r="BD194" s="1614">
        <f t="shared" ca="1" si="87"/>
        <v>0</v>
      </c>
      <c r="BE194" s="1614">
        <f t="shared" ca="1" si="87"/>
        <v>0</v>
      </c>
      <c r="BF194" s="1614">
        <f t="shared" ca="1" si="87"/>
        <v>0</v>
      </c>
      <c r="BG194" s="1614">
        <f t="shared" ca="1" si="87"/>
        <v>0</v>
      </c>
      <c r="BH194" s="1614">
        <f t="shared" ca="1" si="87"/>
        <v>0</v>
      </c>
      <c r="BI194" s="1614">
        <f t="shared" ca="1" si="87"/>
        <v>0</v>
      </c>
      <c r="BJ194" s="1614">
        <f t="shared" ca="1" si="87"/>
        <v>0</v>
      </c>
      <c r="BK194" s="1614">
        <f t="shared" ca="1" si="87"/>
        <v>0</v>
      </c>
      <c r="BL194" s="1614">
        <f t="shared" ca="1" si="87"/>
        <v>0</v>
      </c>
      <c r="BM194" s="1614">
        <f t="shared" ca="1" si="87"/>
        <v>0</v>
      </c>
      <c r="BN194" s="1614">
        <f t="shared" ca="1" si="87"/>
        <v>0</v>
      </c>
      <c r="BO194" s="1614">
        <f t="shared" ca="1" si="87"/>
        <v>0</v>
      </c>
      <c r="BP194" s="1614">
        <f t="shared" ca="1" si="87"/>
        <v>0</v>
      </c>
      <c r="BQ194" s="1614">
        <f t="shared" ca="1" si="87"/>
        <v>0</v>
      </c>
      <c r="BR194" s="1614">
        <f t="shared" ca="1" si="87"/>
        <v>0</v>
      </c>
      <c r="BS194" s="1614">
        <f t="shared" ca="1" si="87"/>
        <v>0</v>
      </c>
      <c r="BT194" s="1614">
        <f t="shared" ca="1" si="87"/>
        <v>0</v>
      </c>
      <c r="BU194" s="1614">
        <f t="shared" ca="1" si="87"/>
        <v>0</v>
      </c>
      <c r="BV194" s="1614">
        <f t="shared" ca="1" si="87"/>
        <v>0</v>
      </c>
      <c r="BW194" s="1614">
        <f t="shared" ca="1" si="87"/>
        <v>0</v>
      </c>
      <c r="BX194" s="1614">
        <f t="shared" ca="1" si="87"/>
        <v>0</v>
      </c>
      <c r="BY194" s="1614">
        <f t="shared" ca="1" si="87"/>
        <v>0</v>
      </c>
      <c r="BZ194" s="1614">
        <f t="shared" ca="1" si="87"/>
        <v>0</v>
      </c>
      <c r="CA194" s="1614">
        <f t="shared" ca="1" si="87"/>
        <v>0</v>
      </c>
      <c r="CB194" s="1614">
        <f t="shared" ca="1" si="87"/>
        <v>0</v>
      </c>
      <c r="CC194" s="1614">
        <f t="shared" ca="1" si="87"/>
        <v>0</v>
      </c>
      <c r="CD194" s="1614">
        <f t="shared" ca="1" si="87"/>
        <v>0</v>
      </c>
      <c r="CE194" s="1614">
        <f t="shared" ca="1" si="87"/>
        <v>0</v>
      </c>
      <c r="CF194" s="1614">
        <f t="shared" ca="1" si="87"/>
        <v>0</v>
      </c>
      <c r="CG194" s="1614">
        <f t="shared" ca="1" si="87"/>
        <v>0</v>
      </c>
      <c r="CH194" s="1614">
        <f t="shared" ca="1" si="87"/>
        <v>0</v>
      </c>
      <c r="CI194" s="1615">
        <f t="shared" ca="1" si="87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89"/>
        <v/>
      </c>
      <c r="B195" s="1029" t="str">
        <f t="shared" ca="1" si="82"/>
        <v xml:space="preserve"> </v>
      </c>
      <c r="C195" s="1611">
        <f t="shared" ca="1" si="83"/>
        <v>0</v>
      </c>
      <c r="D195" s="1612">
        <f t="shared" ca="1" si="90"/>
        <v>0</v>
      </c>
      <c r="E195" s="1613">
        <f t="shared" ca="1" si="90"/>
        <v>0</v>
      </c>
      <c r="F195" s="1613">
        <f t="shared" ca="1" si="90"/>
        <v>0</v>
      </c>
      <c r="G195" s="1613">
        <f t="shared" ca="1" si="90"/>
        <v>0</v>
      </c>
      <c r="H195" s="1613">
        <f t="shared" ca="1" si="90"/>
        <v>0</v>
      </c>
      <c r="I195" s="1613">
        <f t="shared" ca="1" si="90"/>
        <v>0</v>
      </c>
      <c r="J195" s="1613">
        <f t="shared" ca="1" si="90"/>
        <v>0</v>
      </c>
      <c r="K195" s="1613">
        <f t="shared" ca="1" si="84"/>
        <v>0</v>
      </c>
      <c r="L195" s="1613">
        <f t="shared" ca="1" si="84"/>
        <v>0</v>
      </c>
      <c r="M195" s="1614">
        <f t="shared" ca="1" si="84"/>
        <v>0</v>
      </c>
      <c r="N195" s="1614">
        <f t="shared" ca="1" si="84"/>
        <v>0</v>
      </c>
      <c r="O195" s="1614">
        <f t="shared" ca="1" si="84"/>
        <v>0</v>
      </c>
      <c r="P195" s="1614">
        <f t="shared" ca="1" si="84"/>
        <v>0</v>
      </c>
      <c r="Q195" s="1614">
        <f t="shared" ca="1" si="84"/>
        <v>0</v>
      </c>
      <c r="R195" s="1614">
        <f t="shared" ca="1" si="84"/>
        <v>0</v>
      </c>
      <c r="S195" s="1614">
        <f t="shared" ca="1" si="84"/>
        <v>0</v>
      </c>
      <c r="T195" s="1614">
        <f t="shared" ca="1" si="84"/>
        <v>0</v>
      </c>
      <c r="U195" s="1614">
        <f t="shared" ca="1" si="85"/>
        <v>0</v>
      </c>
      <c r="V195" s="1614">
        <f t="shared" ca="1" si="85"/>
        <v>0</v>
      </c>
      <c r="W195" s="1614">
        <f t="shared" ca="1" si="85"/>
        <v>0</v>
      </c>
      <c r="X195" s="1614">
        <f t="shared" ca="1" si="85"/>
        <v>0</v>
      </c>
      <c r="Y195" s="1625">
        <f t="shared" ca="1" si="85"/>
        <v>0</v>
      </c>
      <c r="Z195" s="1565"/>
      <c r="AA195" s="1613">
        <f t="shared" ca="1" si="86"/>
        <v>0</v>
      </c>
      <c r="AB195" s="1613">
        <f t="shared" ca="1" si="86"/>
        <v>0</v>
      </c>
      <c r="AC195" s="1613">
        <f t="shared" ca="1" si="86"/>
        <v>0</v>
      </c>
      <c r="AD195" s="1613">
        <f t="shared" ca="1" si="86"/>
        <v>0</v>
      </c>
      <c r="AE195" s="1613">
        <f t="shared" ca="1" si="86"/>
        <v>0</v>
      </c>
      <c r="AF195" s="1613">
        <f t="shared" ca="1" si="86"/>
        <v>0</v>
      </c>
      <c r="AG195" s="1613">
        <f t="shared" ca="1" si="86"/>
        <v>0</v>
      </c>
      <c r="AH195" s="1613">
        <f t="shared" ca="1" si="86"/>
        <v>0</v>
      </c>
      <c r="AI195" s="1613">
        <f t="shared" ca="1" si="86"/>
        <v>0</v>
      </c>
      <c r="AJ195" s="1613">
        <f t="shared" ca="1" si="86"/>
        <v>0</v>
      </c>
      <c r="AK195" s="1613">
        <f t="shared" ca="1" si="86"/>
        <v>0</v>
      </c>
      <c r="AL195" s="1613">
        <f t="shared" ca="1" si="86"/>
        <v>0</v>
      </c>
      <c r="AM195" s="1613">
        <f t="shared" ca="1" si="86"/>
        <v>0</v>
      </c>
      <c r="AN195" s="1486"/>
      <c r="AO195" s="1612">
        <f t="shared" ca="1" si="87"/>
        <v>0</v>
      </c>
      <c r="AP195" s="1614">
        <f t="shared" ca="1" si="88"/>
        <v>0</v>
      </c>
      <c r="AQ195" s="1614">
        <f t="shared" ca="1" si="87"/>
        <v>0</v>
      </c>
      <c r="AR195" s="1614">
        <f t="shared" ca="1" si="87"/>
        <v>0</v>
      </c>
      <c r="AS195" s="1614">
        <f t="shared" ca="1" si="87"/>
        <v>0</v>
      </c>
      <c r="AT195" s="1614">
        <f t="shared" ca="1" si="87"/>
        <v>0</v>
      </c>
      <c r="AU195" s="1614">
        <f t="shared" ca="1" si="87"/>
        <v>0</v>
      </c>
      <c r="AV195" s="1614">
        <f t="shared" ca="1" si="87"/>
        <v>0</v>
      </c>
      <c r="AW195" s="1614">
        <f t="shared" ca="1" si="87"/>
        <v>0</v>
      </c>
      <c r="AX195" s="1614">
        <f t="shared" ca="1" si="87"/>
        <v>0</v>
      </c>
      <c r="AY195" s="1614">
        <f t="shared" ca="1" si="87"/>
        <v>0</v>
      </c>
      <c r="AZ195" s="1614">
        <f t="shared" ca="1" si="87"/>
        <v>0</v>
      </c>
      <c r="BA195" s="1614">
        <f t="shared" ca="1" si="87"/>
        <v>0</v>
      </c>
      <c r="BB195" s="1614">
        <f t="shared" ca="1" si="87"/>
        <v>0</v>
      </c>
      <c r="BC195" s="1614">
        <f t="shared" ca="1" si="87"/>
        <v>0</v>
      </c>
      <c r="BD195" s="1614">
        <f t="shared" ca="1" si="87"/>
        <v>0</v>
      </c>
      <c r="BE195" s="1614">
        <f t="shared" ca="1" si="87"/>
        <v>0</v>
      </c>
      <c r="BF195" s="1614">
        <f t="shared" ca="1" si="87"/>
        <v>0</v>
      </c>
      <c r="BG195" s="1614">
        <f t="shared" ca="1" si="87"/>
        <v>0</v>
      </c>
      <c r="BH195" s="1614">
        <f t="shared" ca="1" si="87"/>
        <v>0</v>
      </c>
      <c r="BI195" s="1614">
        <f t="shared" ca="1" si="87"/>
        <v>0</v>
      </c>
      <c r="BJ195" s="1614">
        <f t="shared" ca="1" si="87"/>
        <v>0</v>
      </c>
      <c r="BK195" s="1614">
        <f t="shared" ca="1" si="87"/>
        <v>0</v>
      </c>
      <c r="BL195" s="1614">
        <f t="shared" ca="1" si="87"/>
        <v>0</v>
      </c>
      <c r="BM195" s="1614">
        <f t="shared" ca="1" si="87"/>
        <v>0</v>
      </c>
      <c r="BN195" s="1614">
        <f t="shared" ca="1" si="87"/>
        <v>0</v>
      </c>
      <c r="BO195" s="1614">
        <f t="shared" ca="1" si="87"/>
        <v>0</v>
      </c>
      <c r="BP195" s="1614">
        <f t="shared" ca="1" si="87"/>
        <v>0</v>
      </c>
      <c r="BQ195" s="1614">
        <f t="shared" ca="1" si="87"/>
        <v>0</v>
      </c>
      <c r="BR195" s="1614">
        <f t="shared" ca="1" si="87"/>
        <v>0</v>
      </c>
      <c r="BS195" s="1614">
        <f t="shared" ca="1" si="87"/>
        <v>0</v>
      </c>
      <c r="BT195" s="1614">
        <f t="shared" ca="1" si="87"/>
        <v>0</v>
      </c>
      <c r="BU195" s="1614">
        <f t="shared" ca="1" si="87"/>
        <v>0</v>
      </c>
      <c r="BV195" s="1614">
        <f t="shared" ca="1" si="87"/>
        <v>0</v>
      </c>
      <c r="BW195" s="1614">
        <f t="shared" ca="1" si="87"/>
        <v>0</v>
      </c>
      <c r="BX195" s="1614">
        <f t="shared" ca="1" si="87"/>
        <v>0</v>
      </c>
      <c r="BY195" s="1614">
        <f t="shared" ca="1" si="87"/>
        <v>0</v>
      </c>
      <c r="BZ195" s="1614">
        <f t="shared" ca="1" si="87"/>
        <v>0</v>
      </c>
      <c r="CA195" s="1614">
        <f t="shared" ca="1" si="87"/>
        <v>0</v>
      </c>
      <c r="CB195" s="1614">
        <f t="shared" ca="1" si="87"/>
        <v>0</v>
      </c>
      <c r="CC195" s="1614">
        <f t="shared" ca="1" si="87"/>
        <v>0</v>
      </c>
      <c r="CD195" s="1614">
        <f t="shared" ca="1" si="87"/>
        <v>0</v>
      </c>
      <c r="CE195" s="1614">
        <f t="shared" ca="1" si="87"/>
        <v>0</v>
      </c>
      <c r="CF195" s="1614">
        <f t="shared" ca="1" si="87"/>
        <v>0</v>
      </c>
      <c r="CG195" s="1614">
        <f t="shared" ca="1" si="87"/>
        <v>0</v>
      </c>
      <c r="CH195" s="1614">
        <f t="shared" ca="1" si="87"/>
        <v>0</v>
      </c>
      <c r="CI195" s="1615">
        <f t="shared" ca="1" si="87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89"/>
        <v/>
      </c>
      <c r="B196" s="1029" t="str">
        <f t="shared" ca="1" si="82"/>
        <v xml:space="preserve"> </v>
      </c>
      <c r="C196" s="1611">
        <f t="shared" ca="1" si="83"/>
        <v>0</v>
      </c>
      <c r="D196" s="1612">
        <f t="shared" ca="1" si="90"/>
        <v>0</v>
      </c>
      <c r="E196" s="1613">
        <f t="shared" ca="1" si="90"/>
        <v>0</v>
      </c>
      <c r="F196" s="1613">
        <f t="shared" ca="1" si="90"/>
        <v>0</v>
      </c>
      <c r="G196" s="1613">
        <f t="shared" ca="1" si="90"/>
        <v>0</v>
      </c>
      <c r="H196" s="1613">
        <f t="shared" ca="1" si="90"/>
        <v>0</v>
      </c>
      <c r="I196" s="1613">
        <f t="shared" ca="1" si="90"/>
        <v>0</v>
      </c>
      <c r="J196" s="1613">
        <f t="shared" ca="1" si="90"/>
        <v>0</v>
      </c>
      <c r="K196" s="1613">
        <f t="shared" ca="1" si="84"/>
        <v>0</v>
      </c>
      <c r="L196" s="1613">
        <f t="shared" ca="1" si="84"/>
        <v>0</v>
      </c>
      <c r="M196" s="1614">
        <f t="shared" ca="1" si="84"/>
        <v>0</v>
      </c>
      <c r="N196" s="1614">
        <f t="shared" ca="1" si="84"/>
        <v>0</v>
      </c>
      <c r="O196" s="1614">
        <f t="shared" ca="1" si="84"/>
        <v>0</v>
      </c>
      <c r="P196" s="1614">
        <f t="shared" ca="1" si="84"/>
        <v>0</v>
      </c>
      <c r="Q196" s="1614">
        <f t="shared" ca="1" si="84"/>
        <v>0</v>
      </c>
      <c r="R196" s="1614">
        <f t="shared" ca="1" si="84"/>
        <v>0</v>
      </c>
      <c r="S196" s="1614">
        <f t="shared" ca="1" si="84"/>
        <v>0</v>
      </c>
      <c r="T196" s="1614">
        <f t="shared" ca="1" si="84"/>
        <v>0</v>
      </c>
      <c r="U196" s="1614">
        <f t="shared" ca="1" si="85"/>
        <v>0</v>
      </c>
      <c r="V196" s="1614">
        <f t="shared" ca="1" si="85"/>
        <v>0</v>
      </c>
      <c r="W196" s="1614">
        <f t="shared" ca="1" si="85"/>
        <v>0</v>
      </c>
      <c r="X196" s="1614">
        <f t="shared" ca="1" si="85"/>
        <v>0</v>
      </c>
      <c r="Y196" s="1625">
        <f t="shared" ca="1" si="85"/>
        <v>0</v>
      </c>
      <c r="Z196" s="1565"/>
      <c r="AA196" s="1613">
        <f t="shared" ca="1" si="86"/>
        <v>0</v>
      </c>
      <c r="AB196" s="1613">
        <f t="shared" ca="1" si="86"/>
        <v>0</v>
      </c>
      <c r="AC196" s="1613">
        <f t="shared" ca="1" si="86"/>
        <v>0</v>
      </c>
      <c r="AD196" s="1613">
        <f t="shared" ca="1" si="86"/>
        <v>0</v>
      </c>
      <c r="AE196" s="1613">
        <f t="shared" ca="1" si="86"/>
        <v>0</v>
      </c>
      <c r="AF196" s="1613">
        <f t="shared" ca="1" si="86"/>
        <v>0</v>
      </c>
      <c r="AG196" s="1613">
        <f t="shared" ca="1" si="86"/>
        <v>0</v>
      </c>
      <c r="AH196" s="1613">
        <f t="shared" ca="1" si="86"/>
        <v>0</v>
      </c>
      <c r="AI196" s="1613">
        <f t="shared" ca="1" si="86"/>
        <v>0</v>
      </c>
      <c r="AJ196" s="1613">
        <f t="shared" ca="1" si="86"/>
        <v>0</v>
      </c>
      <c r="AK196" s="1613">
        <f t="shared" ca="1" si="86"/>
        <v>0</v>
      </c>
      <c r="AL196" s="1613">
        <f t="shared" ca="1" si="86"/>
        <v>0</v>
      </c>
      <c r="AM196" s="1613">
        <f t="shared" ca="1" si="86"/>
        <v>0</v>
      </c>
      <c r="AN196" s="1486"/>
      <c r="AO196" s="1612">
        <f t="shared" ca="1" si="87"/>
        <v>0</v>
      </c>
      <c r="AP196" s="1614">
        <f t="shared" ca="1" si="88"/>
        <v>0</v>
      </c>
      <c r="AQ196" s="1614">
        <f t="shared" ca="1" si="87"/>
        <v>0</v>
      </c>
      <c r="AR196" s="1614">
        <f t="shared" ca="1" si="87"/>
        <v>0</v>
      </c>
      <c r="AS196" s="1614">
        <f t="shared" ca="1" si="87"/>
        <v>0</v>
      </c>
      <c r="AT196" s="1614">
        <f t="shared" ca="1" si="87"/>
        <v>0</v>
      </c>
      <c r="AU196" s="1614">
        <f t="shared" ca="1" si="87"/>
        <v>0</v>
      </c>
      <c r="AV196" s="1614">
        <f t="shared" ca="1" si="87"/>
        <v>0</v>
      </c>
      <c r="AW196" s="1614">
        <f t="shared" ca="1" si="87"/>
        <v>0</v>
      </c>
      <c r="AX196" s="1614">
        <f t="shared" ca="1" si="87"/>
        <v>0</v>
      </c>
      <c r="AY196" s="1614">
        <f t="shared" ca="1" si="87"/>
        <v>0</v>
      </c>
      <c r="AZ196" s="1614">
        <f t="shared" ca="1" si="87"/>
        <v>0</v>
      </c>
      <c r="BA196" s="1614">
        <f t="shared" ca="1" si="87"/>
        <v>0</v>
      </c>
      <c r="BB196" s="1614">
        <f t="shared" ca="1" si="87"/>
        <v>0</v>
      </c>
      <c r="BC196" s="1614">
        <f t="shared" ca="1" si="87"/>
        <v>0</v>
      </c>
      <c r="BD196" s="1614">
        <f t="shared" ca="1" si="87"/>
        <v>0</v>
      </c>
      <c r="BE196" s="1614">
        <f t="shared" ca="1" si="87"/>
        <v>0</v>
      </c>
      <c r="BF196" s="1614">
        <f t="shared" ca="1" si="87"/>
        <v>0</v>
      </c>
      <c r="BG196" s="1614">
        <f t="shared" ca="1" si="87"/>
        <v>0</v>
      </c>
      <c r="BH196" s="1614">
        <f t="shared" ca="1" si="87"/>
        <v>0</v>
      </c>
      <c r="BI196" s="1614">
        <f t="shared" ca="1" si="87"/>
        <v>0</v>
      </c>
      <c r="BJ196" s="1614">
        <f t="shared" ca="1" si="87"/>
        <v>0</v>
      </c>
      <c r="BK196" s="1614">
        <f t="shared" ca="1" si="87"/>
        <v>0</v>
      </c>
      <c r="BL196" s="1614">
        <f t="shared" ca="1" si="87"/>
        <v>0</v>
      </c>
      <c r="BM196" s="1614">
        <f t="shared" ca="1" si="87"/>
        <v>0</v>
      </c>
      <c r="BN196" s="1614">
        <f t="shared" ca="1" si="87"/>
        <v>0</v>
      </c>
      <c r="BO196" s="1614">
        <f t="shared" ref="BO196:CI196" ca="1" si="91">IF(ISNUMBER($B196),$B196*BO104/1000,0)</f>
        <v>0</v>
      </c>
      <c r="BP196" s="1614">
        <f t="shared" ca="1" si="91"/>
        <v>0</v>
      </c>
      <c r="BQ196" s="1614">
        <f t="shared" ca="1" si="91"/>
        <v>0</v>
      </c>
      <c r="BR196" s="1614">
        <f t="shared" ca="1" si="91"/>
        <v>0</v>
      </c>
      <c r="BS196" s="1614">
        <f t="shared" ca="1" si="91"/>
        <v>0</v>
      </c>
      <c r="BT196" s="1614">
        <f t="shared" ca="1" si="91"/>
        <v>0</v>
      </c>
      <c r="BU196" s="1614">
        <f t="shared" ca="1" si="91"/>
        <v>0</v>
      </c>
      <c r="BV196" s="1614">
        <f t="shared" ca="1" si="91"/>
        <v>0</v>
      </c>
      <c r="BW196" s="1614">
        <f t="shared" ca="1" si="91"/>
        <v>0</v>
      </c>
      <c r="BX196" s="1614">
        <f t="shared" ca="1" si="91"/>
        <v>0</v>
      </c>
      <c r="BY196" s="1614">
        <f t="shared" ca="1" si="91"/>
        <v>0</v>
      </c>
      <c r="BZ196" s="1614">
        <f t="shared" ca="1" si="91"/>
        <v>0</v>
      </c>
      <c r="CA196" s="1614">
        <f t="shared" ca="1" si="91"/>
        <v>0</v>
      </c>
      <c r="CB196" s="1614">
        <f t="shared" ca="1" si="91"/>
        <v>0</v>
      </c>
      <c r="CC196" s="1614">
        <f t="shared" ca="1" si="91"/>
        <v>0</v>
      </c>
      <c r="CD196" s="1614">
        <f t="shared" ca="1" si="91"/>
        <v>0</v>
      </c>
      <c r="CE196" s="1614">
        <f t="shared" ca="1" si="91"/>
        <v>0</v>
      </c>
      <c r="CF196" s="1614">
        <f t="shared" ca="1" si="91"/>
        <v>0</v>
      </c>
      <c r="CG196" s="1614">
        <f t="shared" ca="1" si="91"/>
        <v>0</v>
      </c>
      <c r="CH196" s="1614">
        <f t="shared" ca="1" si="91"/>
        <v>0</v>
      </c>
      <c r="CI196" s="1615">
        <f t="shared" ca="1" si="91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89"/>
        <v/>
      </c>
      <c r="B197" s="1029" t="str">
        <f t="shared" ca="1" si="82"/>
        <v xml:space="preserve"> </v>
      </c>
      <c r="C197" s="1611">
        <f t="shared" ca="1" si="83"/>
        <v>0</v>
      </c>
      <c r="D197" s="1612">
        <f t="shared" ca="1" si="90"/>
        <v>0</v>
      </c>
      <c r="E197" s="1613">
        <f t="shared" ca="1" si="90"/>
        <v>0</v>
      </c>
      <c r="F197" s="1613">
        <f t="shared" ca="1" si="90"/>
        <v>0</v>
      </c>
      <c r="G197" s="1613">
        <f t="shared" ca="1" si="90"/>
        <v>0</v>
      </c>
      <c r="H197" s="1613">
        <f t="shared" ca="1" si="90"/>
        <v>0</v>
      </c>
      <c r="I197" s="1613">
        <f t="shared" ca="1" si="90"/>
        <v>0</v>
      </c>
      <c r="J197" s="1613">
        <f t="shared" ca="1" si="90"/>
        <v>0</v>
      </c>
      <c r="K197" s="1613">
        <f t="shared" ca="1" si="84"/>
        <v>0</v>
      </c>
      <c r="L197" s="1613">
        <f t="shared" ca="1" si="84"/>
        <v>0</v>
      </c>
      <c r="M197" s="1614">
        <f t="shared" ca="1" si="84"/>
        <v>0</v>
      </c>
      <c r="N197" s="1614">
        <f t="shared" ca="1" si="84"/>
        <v>0</v>
      </c>
      <c r="O197" s="1614">
        <f t="shared" ca="1" si="84"/>
        <v>0</v>
      </c>
      <c r="P197" s="1614">
        <f t="shared" ca="1" si="84"/>
        <v>0</v>
      </c>
      <c r="Q197" s="1614">
        <f t="shared" ca="1" si="84"/>
        <v>0</v>
      </c>
      <c r="R197" s="1614">
        <f t="shared" ca="1" si="84"/>
        <v>0</v>
      </c>
      <c r="S197" s="1614">
        <f t="shared" ca="1" si="84"/>
        <v>0</v>
      </c>
      <c r="T197" s="1614">
        <f t="shared" ca="1" si="84"/>
        <v>0</v>
      </c>
      <c r="U197" s="1614">
        <f t="shared" ca="1" si="85"/>
        <v>0</v>
      </c>
      <c r="V197" s="1614">
        <f t="shared" ca="1" si="85"/>
        <v>0</v>
      </c>
      <c r="W197" s="1614">
        <f t="shared" ca="1" si="85"/>
        <v>0</v>
      </c>
      <c r="X197" s="1614">
        <f t="shared" ca="1" si="85"/>
        <v>0</v>
      </c>
      <c r="Y197" s="1625">
        <f t="shared" ca="1" si="85"/>
        <v>0</v>
      </c>
      <c r="Z197" s="1565"/>
      <c r="AA197" s="1613">
        <f t="shared" ca="1" si="86"/>
        <v>0</v>
      </c>
      <c r="AB197" s="1613">
        <f t="shared" ca="1" si="86"/>
        <v>0</v>
      </c>
      <c r="AC197" s="1613">
        <f t="shared" ca="1" si="86"/>
        <v>0</v>
      </c>
      <c r="AD197" s="1613">
        <f t="shared" ca="1" si="86"/>
        <v>0</v>
      </c>
      <c r="AE197" s="1613">
        <f t="shared" ca="1" si="86"/>
        <v>0</v>
      </c>
      <c r="AF197" s="1613">
        <f t="shared" ca="1" si="86"/>
        <v>0</v>
      </c>
      <c r="AG197" s="1613">
        <f t="shared" ca="1" si="86"/>
        <v>0</v>
      </c>
      <c r="AH197" s="1613">
        <f t="shared" ca="1" si="86"/>
        <v>0</v>
      </c>
      <c r="AI197" s="1613">
        <f t="shared" ca="1" si="86"/>
        <v>0</v>
      </c>
      <c r="AJ197" s="1613">
        <f t="shared" ca="1" si="86"/>
        <v>0</v>
      </c>
      <c r="AK197" s="1613">
        <f t="shared" ca="1" si="86"/>
        <v>0</v>
      </c>
      <c r="AL197" s="1613">
        <f t="shared" ca="1" si="86"/>
        <v>0</v>
      </c>
      <c r="AM197" s="1613">
        <f t="shared" ca="1" si="86"/>
        <v>0</v>
      </c>
      <c r="AN197" s="1486"/>
      <c r="AO197" s="1612">
        <f t="shared" ref="AO197:CI202" ca="1" si="92">IF(ISNUMBER($B197),$B197*AO105/1000,0)</f>
        <v>0</v>
      </c>
      <c r="AP197" s="1614">
        <f t="shared" ca="1" si="88"/>
        <v>0</v>
      </c>
      <c r="AQ197" s="1614">
        <f t="shared" ca="1" si="92"/>
        <v>0</v>
      </c>
      <c r="AR197" s="1614">
        <f t="shared" ca="1" si="92"/>
        <v>0</v>
      </c>
      <c r="AS197" s="1614">
        <f t="shared" ca="1" si="92"/>
        <v>0</v>
      </c>
      <c r="AT197" s="1614">
        <f t="shared" ca="1" si="92"/>
        <v>0</v>
      </c>
      <c r="AU197" s="1614">
        <f t="shared" ca="1" si="92"/>
        <v>0</v>
      </c>
      <c r="AV197" s="1614">
        <f t="shared" ca="1" si="92"/>
        <v>0</v>
      </c>
      <c r="AW197" s="1614">
        <f t="shared" ca="1" si="92"/>
        <v>0</v>
      </c>
      <c r="AX197" s="1614">
        <f t="shared" ca="1" si="92"/>
        <v>0</v>
      </c>
      <c r="AY197" s="1614">
        <f t="shared" ca="1" si="92"/>
        <v>0</v>
      </c>
      <c r="AZ197" s="1614">
        <f t="shared" ca="1" si="92"/>
        <v>0</v>
      </c>
      <c r="BA197" s="1614">
        <f t="shared" ca="1" si="92"/>
        <v>0</v>
      </c>
      <c r="BB197" s="1614">
        <f t="shared" ca="1" si="92"/>
        <v>0</v>
      </c>
      <c r="BC197" s="1614">
        <f t="shared" ca="1" si="92"/>
        <v>0</v>
      </c>
      <c r="BD197" s="1614">
        <f t="shared" ca="1" si="92"/>
        <v>0</v>
      </c>
      <c r="BE197" s="1614">
        <f t="shared" ca="1" si="92"/>
        <v>0</v>
      </c>
      <c r="BF197" s="1614">
        <f t="shared" ca="1" si="92"/>
        <v>0</v>
      </c>
      <c r="BG197" s="1614">
        <f t="shared" ca="1" si="92"/>
        <v>0</v>
      </c>
      <c r="BH197" s="1614">
        <f t="shared" ca="1" si="92"/>
        <v>0</v>
      </c>
      <c r="BI197" s="1614">
        <f t="shared" ca="1" si="92"/>
        <v>0</v>
      </c>
      <c r="BJ197" s="1614">
        <f t="shared" ca="1" si="92"/>
        <v>0</v>
      </c>
      <c r="BK197" s="1614">
        <f t="shared" ca="1" si="92"/>
        <v>0</v>
      </c>
      <c r="BL197" s="1614">
        <f t="shared" ca="1" si="92"/>
        <v>0</v>
      </c>
      <c r="BM197" s="1614">
        <f t="shared" ca="1" si="92"/>
        <v>0</v>
      </c>
      <c r="BN197" s="1614">
        <f t="shared" ca="1" si="92"/>
        <v>0</v>
      </c>
      <c r="BO197" s="1614">
        <f t="shared" ca="1" si="92"/>
        <v>0</v>
      </c>
      <c r="BP197" s="1614">
        <f t="shared" ca="1" si="92"/>
        <v>0</v>
      </c>
      <c r="BQ197" s="1614">
        <f t="shared" ca="1" si="92"/>
        <v>0</v>
      </c>
      <c r="BR197" s="1614">
        <f t="shared" ca="1" si="92"/>
        <v>0</v>
      </c>
      <c r="BS197" s="1614">
        <f t="shared" ca="1" si="92"/>
        <v>0</v>
      </c>
      <c r="BT197" s="1614">
        <f t="shared" ca="1" si="92"/>
        <v>0</v>
      </c>
      <c r="BU197" s="1614">
        <f t="shared" ca="1" si="92"/>
        <v>0</v>
      </c>
      <c r="BV197" s="1614">
        <f t="shared" ca="1" si="92"/>
        <v>0</v>
      </c>
      <c r="BW197" s="1614">
        <f t="shared" ca="1" si="92"/>
        <v>0</v>
      </c>
      <c r="BX197" s="1614">
        <f t="shared" ca="1" si="92"/>
        <v>0</v>
      </c>
      <c r="BY197" s="1614">
        <f t="shared" ca="1" si="92"/>
        <v>0</v>
      </c>
      <c r="BZ197" s="1614">
        <f t="shared" ca="1" si="92"/>
        <v>0</v>
      </c>
      <c r="CA197" s="1614">
        <f t="shared" ca="1" si="92"/>
        <v>0</v>
      </c>
      <c r="CB197" s="1614">
        <f t="shared" ca="1" si="92"/>
        <v>0</v>
      </c>
      <c r="CC197" s="1614">
        <f t="shared" ca="1" si="92"/>
        <v>0</v>
      </c>
      <c r="CD197" s="1614">
        <f t="shared" ca="1" si="92"/>
        <v>0</v>
      </c>
      <c r="CE197" s="1614">
        <f t="shared" ca="1" si="92"/>
        <v>0</v>
      </c>
      <c r="CF197" s="1614">
        <f t="shared" ca="1" si="92"/>
        <v>0</v>
      </c>
      <c r="CG197" s="1614">
        <f t="shared" ca="1" si="92"/>
        <v>0</v>
      </c>
      <c r="CH197" s="1614">
        <f t="shared" ca="1" si="92"/>
        <v>0</v>
      </c>
      <c r="CI197" s="1615">
        <f t="shared" ca="1" si="92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89"/>
        <v/>
      </c>
      <c r="B198" s="1029" t="str">
        <f t="shared" ca="1" si="82"/>
        <v xml:space="preserve"> </v>
      </c>
      <c r="C198" s="1611">
        <f t="shared" ca="1" si="83"/>
        <v>0</v>
      </c>
      <c r="D198" s="1612">
        <f t="shared" ca="1" si="90"/>
        <v>0</v>
      </c>
      <c r="E198" s="1613">
        <f t="shared" ca="1" si="90"/>
        <v>0</v>
      </c>
      <c r="F198" s="1613">
        <f t="shared" ca="1" si="90"/>
        <v>0</v>
      </c>
      <c r="G198" s="1613">
        <f t="shared" ca="1" si="90"/>
        <v>0</v>
      </c>
      <c r="H198" s="1613">
        <f t="shared" ca="1" si="90"/>
        <v>0</v>
      </c>
      <c r="I198" s="1613">
        <f t="shared" ca="1" si="90"/>
        <v>0</v>
      </c>
      <c r="J198" s="1613">
        <f t="shared" ca="1" si="90"/>
        <v>0</v>
      </c>
      <c r="K198" s="1613">
        <f t="shared" ca="1" si="84"/>
        <v>0</v>
      </c>
      <c r="L198" s="1613">
        <f t="shared" ca="1" si="84"/>
        <v>0</v>
      </c>
      <c r="M198" s="1614">
        <f t="shared" ca="1" si="84"/>
        <v>0</v>
      </c>
      <c r="N198" s="1614">
        <f t="shared" ca="1" si="84"/>
        <v>0</v>
      </c>
      <c r="O198" s="1614">
        <f t="shared" ca="1" si="84"/>
        <v>0</v>
      </c>
      <c r="P198" s="1614">
        <f t="shared" ca="1" si="84"/>
        <v>0</v>
      </c>
      <c r="Q198" s="1614">
        <f t="shared" ca="1" si="84"/>
        <v>0</v>
      </c>
      <c r="R198" s="1614">
        <f t="shared" ca="1" si="84"/>
        <v>0</v>
      </c>
      <c r="S198" s="1614">
        <f t="shared" ca="1" si="84"/>
        <v>0</v>
      </c>
      <c r="T198" s="1614">
        <f t="shared" ca="1" si="84"/>
        <v>0</v>
      </c>
      <c r="U198" s="1614">
        <f t="shared" ca="1" si="85"/>
        <v>0</v>
      </c>
      <c r="V198" s="1614">
        <f t="shared" ca="1" si="85"/>
        <v>0</v>
      </c>
      <c r="W198" s="1614">
        <f t="shared" ca="1" si="85"/>
        <v>0</v>
      </c>
      <c r="X198" s="1614">
        <f t="shared" ca="1" si="85"/>
        <v>0</v>
      </c>
      <c r="Y198" s="1625">
        <f t="shared" ca="1" si="85"/>
        <v>0</v>
      </c>
      <c r="Z198" s="1565"/>
      <c r="AA198" s="1613">
        <f t="shared" ca="1" si="86"/>
        <v>0</v>
      </c>
      <c r="AB198" s="1613">
        <f t="shared" ca="1" si="86"/>
        <v>0</v>
      </c>
      <c r="AC198" s="1613">
        <f t="shared" ca="1" si="86"/>
        <v>0</v>
      </c>
      <c r="AD198" s="1613">
        <f t="shared" ca="1" si="86"/>
        <v>0</v>
      </c>
      <c r="AE198" s="1613">
        <f t="shared" ca="1" si="86"/>
        <v>0</v>
      </c>
      <c r="AF198" s="1613">
        <f t="shared" ca="1" si="86"/>
        <v>0</v>
      </c>
      <c r="AG198" s="1613">
        <f t="shared" ca="1" si="86"/>
        <v>0</v>
      </c>
      <c r="AH198" s="1613">
        <f t="shared" ca="1" si="86"/>
        <v>0</v>
      </c>
      <c r="AI198" s="1613">
        <f t="shared" ca="1" si="86"/>
        <v>0</v>
      </c>
      <c r="AJ198" s="1613">
        <f t="shared" ca="1" si="86"/>
        <v>0</v>
      </c>
      <c r="AK198" s="1613">
        <f t="shared" ca="1" si="86"/>
        <v>0</v>
      </c>
      <c r="AL198" s="1613">
        <f t="shared" ca="1" si="86"/>
        <v>0</v>
      </c>
      <c r="AM198" s="1613">
        <f t="shared" ca="1" si="86"/>
        <v>0</v>
      </c>
      <c r="AN198" s="1486"/>
      <c r="AO198" s="1612">
        <f t="shared" ca="1" si="92"/>
        <v>0</v>
      </c>
      <c r="AP198" s="1614">
        <f t="shared" ca="1" si="88"/>
        <v>0</v>
      </c>
      <c r="AQ198" s="1614">
        <f t="shared" ca="1" si="92"/>
        <v>0</v>
      </c>
      <c r="AR198" s="1614">
        <f t="shared" ca="1" si="92"/>
        <v>0</v>
      </c>
      <c r="AS198" s="1614">
        <f t="shared" ca="1" si="92"/>
        <v>0</v>
      </c>
      <c r="AT198" s="1614">
        <f t="shared" ca="1" si="92"/>
        <v>0</v>
      </c>
      <c r="AU198" s="1614">
        <f t="shared" ca="1" si="92"/>
        <v>0</v>
      </c>
      <c r="AV198" s="1614">
        <f t="shared" ca="1" si="92"/>
        <v>0</v>
      </c>
      <c r="AW198" s="1614">
        <f t="shared" ca="1" si="92"/>
        <v>0</v>
      </c>
      <c r="AX198" s="1614">
        <f t="shared" ca="1" si="92"/>
        <v>0</v>
      </c>
      <c r="AY198" s="1614">
        <f t="shared" ca="1" si="92"/>
        <v>0</v>
      </c>
      <c r="AZ198" s="1614">
        <f t="shared" ca="1" si="92"/>
        <v>0</v>
      </c>
      <c r="BA198" s="1614">
        <f t="shared" ca="1" si="92"/>
        <v>0</v>
      </c>
      <c r="BB198" s="1614">
        <f t="shared" ca="1" si="92"/>
        <v>0</v>
      </c>
      <c r="BC198" s="1614">
        <f t="shared" ca="1" si="92"/>
        <v>0</v>
      </c>
      <c r="BD198" s="1614">
        <f t="shared" ca="1" si="92"/>
        <v>0</v>
      </c>
      <c r="BE198" s="1614">
        <f t="shared" ca="1" si="92"/>
        <v>0</v>
      </c>
      <c r="BF198" s="1614">
        <f t="shared" ca="1" si="92"/>
        <v>0</v>
      </c>
      <c r="BG198" s="1614">
        <f t="shared" ca="1" si="92"/>
        <v>0</v>
      </c>
      <c r="BH198" s="1614">
        <f t="shared" ca="1" si="92"/>
        <v>0</v>
      </c>
      <c r="BI198" s="1614">
        <f t="shared" ca="1" si="92"/>
        <v>0</v>
      </c>
      <c r="BJ198" s="1614">
        <f t="shared" ca="1" si="92"/>
        <v>0</v>
      </c>
      <c r="BK198" s="1614">
        <f t="shared" ca="1" si="92"/>
        <v>0</v>
      </c>
      <c r="BL198" s="1614">
        <f t="shared" ca="1" si="92"/>
        <v>0</v>
      </c>
      <c r="BM198" s="1614">
        <f t="shared" ca="1" si="92"/>
        <v>0</v>
      </c>
      <c r="BN198" s="1614">
        <f t="shared" ca="1" si="92"/>
        <v>0</v>
      </c>
      <c r="BO198" s="1614">
        <f t="shared" ca="1" si="92"/>
        <v>0</v>
      </c>
      <c r="BP198" s="1614">
        <f t="shared" ca="1" si="92"/>
        <v>0</v>
      </c>
      <c r="BQ198" s="1614">
        <f t="shared" ca="1" si="92"/>
        <v>0</v>
      </c>
      <c r="BR198" s="1614">
        <f t="shared" ca="1" si="92"/>
        <v>0</v>
      </c>
      <c r="BS198" s="1614">
        <f t="shared" ca="1" si="92"/>
        <v>0</v>
      </c>
      <c r="BT198" s="1614">
        <f t="shared" ca="1" si="92"/>
        <v>0</v>
      </c>
      <c r="BU198" s="1614">
        <f t="shared" ca="1" si="92"/>
        <v>0</v>
      </c>
      <c r="BV198" s="1614">
        <f t="shared" ca="1" si="92"/>
        <v>0</v>
      </c>
      <c r="BW198" s="1614">
        <f t="shared" ca="1" si="92"/>
        <v>0</v>
      </c>
      <c r="BX198" s="1614">
        <f t="shared" ca="1" si="92"/>
        <v>0</v>
      </c>
      <c r="BY198" s="1614">
        <f t="shared" ca="1" si="92"/>
        <v>0</v>
      </c>
      <c r="BZ198" s="1614">
        <f t="shared" ca="1" si="92"/>
        <v>0</v>
      </c>
      <c r="CA198" s="1614">
        <f t="shared" ca="1" si="92"/>
        <v>0</v>
      </c>
      <c r="CB198" s="1614">
        <f t="shared" ca="1" si="92"/>
        <v>0</v>
      </c>
      <c r="CC198" s="1614">
        <f t="shared" ca="1" si="92"/>
        <v>0</v>
      </c>
      <c r="CD198" s="1614">
        <f t="shared" ca="1" si="92"/>
        <v>0</v>
      </c>
      <c r="CE198" s="1614">
        <f t="shared" ca="1" si="92"/>
        <v>0</v>
      </c>
      <c r="CF198" s="1614">
        <f t="shared" ca="1" si="92"/>
        <v>0</v>
      </c>
      <c r="CG198" s="1614">
        <f t="shared" ca="1" si="92"/>
        <v>0</v>
      </c>
      <c r="CH198" s="1614">
        <f t="shared" ca="1" si="92"/>
        <v>0</v>
      </c>
      <c r="CI198" s="1615">
        <f t="shared" ca="1" si="92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89"/>
        <v/>
      </c>
      <c r="B199" s="1029" t="str">
        <f t="shared" ca="1" si="82"/>
        <v xml:space="preserve"> </v>
      </c>
      <c r="C199" s="1611">
        <f t="shared" ca="1" si="83"/>
        <v>0</v>
      </c>
      <c r="D199" s="1612">
        <f t="shared" ca="1" si="90"/>
        <v>0</v>
      </c>
      <c r="E199" s="1613">
        <f t="shared" ca="1" si="90"/>
        <v>0</v>
      </c>
      <c r="F199" s="1613">
        <f t="shared" ca="1" si="90"/>
        <v>0</v>
      </c>
      <c r="G199" s="1613">
        <f t="shared" ca="1" si="90"/>
        <v>0</v>
      </c>
      <c r="H199" s="1613">
        <f t="shared" ca="1" si="90"/>
        <v>0</v>
      </c>
      <c r="I199" s="1613">
        <f t="shared" ca="1" si="90"/>
        <v>0</v>
      </c>
      <c r="J199" s="1613">
        <f t="shared" ca="1" si="90"/>
        <v>0</v>
      </c>
      <c r="K199" s="1613">
        <f t="shared" ca="1" si="84"/>
        <v>0</v>
      </c>
      <c r="L199" s="1613">
        <f t="shared" ca="1" si="84"/>
        <v>0</v>
      </c>
      <c r="M199" s="1614">
        <f t="shared" ca="1" si="84"/>
        <v>0</v>
      </c>
      <c r="N199" s="1614">
        <f t="shared" ca="1" si="84"/>
        <v>0</v>
      </c>
      <c r="O199" s="1614">
        <f t="shared" ca="1" si="84"/>
        <v>0</v>
      </c>
      <c r="P199" s="1614">
        <f t="shared" ca="1" si="84"/>
        <v>0</v>
      </c>
      <c r="Q199" s="1614">
        <f t="shared" ca="1" si="84"/>
        <v>0</v>
      </c>
      <c r="R199" s="1614">
        <f t="shared" ca="1" si="84"/>
        <v>0</v>
      </c>
      <c r="S199" s="1614">
        <f t="shared" ca="1" si="84"/>
        <v>0</v>
      </c>
      <c r="T199" s="1614">
        <f t="shared" ca="1" si="84"/>
        <v>0</v>
      </c>
      <c r="U199" s="1614">
        <f t="shared" ca="1" si="85"/>
        <v>0</v>
      </c>
      <c r="V199" s="1614">
        <f t="shared" ca="1" si="85"/>
        <v>0</v>
      </c>
      <c r="W199" s="1614">
        <f t="shared" ca="1" si="85"/>
        <v>0</v>
      </c>
      <c r="X199" s="1614">
        <f t="shared" ca="1" si="85"/>
        <v>0</v>
      </c>
      <c r="Y199" s="1625">
        <f t="shared" ca="1" si="85"/>
        <v>0</v>
      </c>
      <c r="Z199" s="1565"/>
      <c r="AA199" s="1613">
        <f t="shared" ca="1" si="86"/>
        <v>0</v>
      </c>
      <c r="AB199" s="1613">
        <f t="shared" ca="1" si="86"/>
        <v>0</v>
      </c>
      <c r="AC199" s="1613">
        <f t="shared" ca="1" si="86"/>
        <v>0</v>
      </c>
      <c r="AD199" s="1613">
        <f t="shared" ca="1" si="86"/>
        <v>0</v>
      </c>
      <c r="AE199" s="1613">
        <f t="shared" ca="1" si="86"/>
        <v>0</v>
      </c>
      <c r="AF199" s="1613">
        <f t="shared" ca="1" si="86"/>
        <v>0</v>
      </c>
      <c r="AG199" s="1613">
        <f t="shared" ca="1" si="86"/>
        <v>0</v>
      </c>
      <c r="AH199" s="1613">
        <f t="shared" ca="1" si="86"/>
        <v>0</v>
      </c>
      <c r="AI199" s="1613">
        <f t="shared" ca="1" si="86"/>
        <v>0</v>
      </c>
      <c r="AJ199" s="1613">
        <f t="shared" ca="1" si="86"/>
        <v>0</v>
      </c>
      <c r="AK199" s="1613">
        <f t="shared" ca="1" si="86"/>
        <v>0</v>
      </c>
      <c r="AL199" s="1613">
        <f t="shared" ca="1" si="86"/>
        <v>0</v>
      </c>
      <c r="AM199" s="1613">
        <f t="shared" ca="1" si="86"/>
        <v>0</v>
      </c>
      <c r="AN199" s="1486"/>
      <c r="AO199" s="1612">
        <f t="shared" ca="1" si="92"/>
        <v>0</v>
      </c>
      <c r="AP199" s="1614">
        <f t="shared" ca="1" si="88"/>
        <v>0</v>
      </c>
      <c r="AQ199" s="1614">
        <f t="shared" ca="1" si="92"/>
        <v>0</v>
      </c>
      <c r="AR199" s="1614">
        <f t="shared" ca="1" si="92"/>
        <v>0</v>
      </c>
      <c r="AS199" s="1614">
        <f t="shared" ca="1" si="92"/>
        <v>0</v>
      </c>
      <c r="AT199" s="1614">
        <f t="shared" ca="1" si="92"/>
        <v>0</v>
      </c>
      <c r="AU199" s="1614">
        <f t="shared" ca="1" si="92"/>
        <v>0</v>
      </c>
      <c r="AV199" s="1614">
        <f t="shared" ca="1" si="92"/>
        <v>0</v>
      </c>
      <c r="AW199" s="1614">
        <f t="shared" ca="1" si="92"/>
        <v>0</v>
      </c>
      <c r="AX199" s="1614">
        <f t="shared" ca="1" si="92"/>
        <v>0</v>
      </c>
      <c r="AY199" s="1614">
        <f t="shared" ca="1" si="92"/>
        <v>0</v>
      </c>
      <c r="AZ199" s="1614">
        <f t="shared" ca="1" si="92"/>
        <v>0</v>
      </c>
      <c r="BA199" s="1614">
        <f t="shared" ca="1" si="92"/>
        <v>0</v>
      </c>
      <c r="BB199" s="1614">
        <f t="shared" ca="1" si="92"/>
        <v>0</v>
      </c>
      <c r="BC199" s="1614">
        <f t="shared" ca="1" si="92"/>
        <v>0</v>
      </c>
      <c r="BD199" s="1614">
        <f t="shared" ca="1" si="92"/>
        <v>0</v>
      </c>
      <c r="BE199" s="1614">
        <f t="shared" ca="1" si="92"/>
        <v>0</v>
      </c>
      <c r="BF199" s="1614">
        <f t="shared" ca="1" si="92"/>
        <v>0</v>
      </c>
      <c r="BG199" s="1614">
        <f t="shared" ca="1" si="92"/>
        <v>0</v>
      </c>
      <c r="BH199" s="1614">
        <f t="shared" ca="1" si="92"/>
        <v>0</v>
      </c>
      <c r="BI199" s="1614">
        <f t="shared" ca="1" si="92"/>
        <v>0</v>
      </c>
      <c r="BJ199" s="1614">
        <f t="shared" ca="1" si="92"/>
        <v>0</v>
      </c>
      <c r="BK199" s="1614">
        <f t="shared" ca="1" si="92"/>
        <v>0</v>
      </c>
      <c r="BL199" s="1614">
        <f t="shared" ca="1" si="92"/>
        <v>0</v>
      </c>
      <c r="BM199" s="1614">
        <f t="shared" ca="1" si="92"/>
        <v>0</v>
      </c>
      <c r="BN199" s="1614">
        <f t="shared" ca="1" si="92"/>
        <v>0</v>
      </c>
      <c r="BO199" s="1614">
        <f t="shared" ca="1" si="92"/>
        <v>0</v>
      </c>
      <c r="BP199" s="1614">
        <f t="shared" ca="1" si="92"/>
        <v>0</v>
      </c>
      <c r="BQ199" s="1614">
        <f t="shared" ca="1" si="92"/>
        <v>0</v>
      </c>
      <c r="BR199" s="1614">
        <f t="shared" ca="1" si="92"/>
        <v>0</v>
      </c>
      <c r="BS199" s="1614">
        <f t="shared" ca="1" si="92"/>
        <v>0</v>
      </c>
      <c r="BT199" s="1614">
        <f t="shared" ca="1" si="92"/>
        <v>0</v>
      </c>
      <c r="BU199" s="1614">
        <f t="shared" ca="1" si="92"/>
        <v>0</v>
      </c>
      <c r="BV199" s="1614">
        <f t="shared" ca="1" si="92"/>
        <v>0</v>
      </c>
      <c r="BW199" s="1614">
        <f t="shared" ca="1" si="92"/>
        <v>0</v>
      </c>
      <c r="BX199" s="1614">
        <f t="shared" ca="1" si="92"/>
        <v>0</v>
      </c>
      <c r="BY199" s="1614">
        <f t="shared" ca="1" si="92"/>
        <v>0</v>
      </c>
      <c r="BZ199" s="1614">
        <f t="shared" ca="1" si="92"/>
        <v>0</v>
      </c>
      <c r="CA199" s="1614">
        <f t="shared" ca="1" si="92"/>
        <v>0</v>
      </c>
      <c r="CB199" s="1614">
        <f t="shared" ca="1" si="92"/>
        <v>0</v>
      </c>
      <c r="CC199" s="1614">
        <f t="shared" ca="1" si="92"/>
        <v>0</v>
      </c>
      <c r="CD199" s="1614">
        <f t="shared" ca="1" si="92"/>
        <v>0</v>
      </c>
      <c r="CE199" s="1614">
        <f t="shared" ca="1" si="92"/>
        <v>0</v>
      </c>
      <c r="CF199" s="1614">
        <f t="shared" ca="1" si="92"/>
        <v>0</v>
      </c>
      <c r="CG199" s="1614">
        <f t="shared" ca="1" si="92"/>
        <v>0</v>
      </c>
      <c r="CH199" s="1614">
        <f t="shared" ca="1" si="92"/>
        <v>0</v>
      </c>
      <c r="CI199" s="1615">
        <f t="shared" ca="1" si="92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89"/>
        <v/>
      </c>
      <c r="B200" s="1029" t="str">
        <f t="shared" ca="1" si="82"/>
        <v xml:space="preserve"> </v>
      </c>
      <c r="C200" s="1611">
        <f t="shared" ca="1" si="83"/>
        <v>0</v>
      </c>
      <c r="D200" s="1612">
        <f t="shared" ca="1" si="90"/>
        <v>0</v>
      </c>
      <c r="E200" s="1613">
        <f t="shared" ca="1" si="90"/>
        <v>0</v>
      </c>
      <c r="F200" s="1613">
        <f t="shared" ca="1" si="90"/>
        <v>0</v>
      </c>
      <c r="G200" s="1613">
        <f t="shared" ca="1" si="90"/>
        <v>0</v>
      </c>
      <c r="H200" s="1613">
        <f t="shared" ca="1" si="90"/>
        <v>0</v>
      </c>
      <c r="I200" s="1613">
        <f t="shared" ca="1" si="90"/>
        <v>0</v>
      </c>
      <c r="J200" s="1613">
        <f t="shared" ca="1" si="90"/>
        <v>0</v>
      </c>
      <c r="K200" s="1613">
        <f t="shared" ca="1" si="84"/>
        <v>0</v>
      </c>
      <c r="L200" s="1613">
        <f t="shared" ca="1" si="84"/>
        <v>0</v>
      </c>
      <c r="M200" s="1614">
        <f t="shared" ca="1" si="84"/>
        <v>0</v>
      </c>
      <c r="N200" s="1614">
        <f t="shared" ca="1" si="84"/>
        <v>0</v>
      </c>
      <c r="O200" s="1614">
        <f t="shared" ca="1" si="84"/>
        <v>0</v>
      </c>
      <c r="P200" s="1614">
        <f t="shared" ca="1" si="84"/>
        <v>0</v>
      </c>
      <c r="Q200" s="1614">
        <f t="shared" ca="1" si="84"/>
        <v>0</v>
      </c>
      <c r="R200" s="1614">
        <f t="shared" ca="1" si="84"/>
        <v>0</v>
      </c>
      <c r="S200" s="1614">
        <f t="shared" ca="1" si="84"/>
        <v>0</v>
      </c>
      <c r="T200" s="1614">
        <f t="shared" ca="1" si="84"/>
        <v>0</v>
      </c>
      <c r="U200" s="1614">
        <f t="shared" ca="1" si="85"/>
        <v>0</v>
      </c>
      <c r="V200" s="1614">
        <f t="shared" ca="1" si="85"/>
        <v>0</v>
      </c>
      <c r="W200" s="1614">
        <f t="shared" ca="1" si="85"/>
        <v>0</v>
      </c>
      <c r="X200" s="1614">
        <f t="shared" ca="1" si="85"/>
        <v>0</v>
      </c>
      <c r="Y200" s="1625">
        <f t="shared" ca="1" si="85"/>
        <v>0</v>
      </c>
      <c r="Z200" s="1565"/>
      <c r="AA200" s="1613">
        <f t="shared" ca="1" si="86"/>
        <v>0</v>
      </c>
      <c r="AB200" s="1613">
        <f t="shared" ca="1" si="86"/>
        <v>0</v>
      </c>
      <c r="AC200" s="1613">
        <f t="shared" ca="1" si="86"/>
        <v>0</v>
      </c>
      <c r="AD200" s="1613">
        <f t="shared" ca="1" si="86"/>
        <v>0</v>
      </c>
      <c r="AE200" s="1613">
        <f t="shared" ca="1" si="86"/>
        <v>0</v>
      </c>
      <c r="AF200" s="1613">
        <f t="shared" ca="1" si="86"/>
        <v>0</v>
      </c>
      <c r="AG200" s="1613">
        <f t="shared" ca="1" si="86"/>
        <v>0</v>
      </c>
      <c r="AH200" s="1613">
        <f t="shared" ca="1" si="86"/>
        <v>0</v>
      </c>
      <c r="AI200" s="1613">
        <f t="shared" ca="1" si="86"/>
        <v>0</v>
      </c>
      <c r="AJ200" s="1613">
        <f t="shared" ca="1" si="86"/>
        <v>0</v>
      </c>
      <c r="AK200" s="1613">
        <f t="shared" ca="1" si="86"/>
        <v>0</v>
      </c>
      <c r="AL200" s="1613">
        <f t="shared" ca="1" si="86"/>
        <v>0</v>
      </c>
      <c r="AM200" s="1613">
        <f t="shared" ca="1" si="86"/>
        <v>0</v>
      </c>
      <c r="AN200" s="1486"/>
      <c r="AO200" s="1612">
        <f t="shared" ca="1" si="92"/>
        <v>0</v>
      </c>
      <c r="AP200" s="1614">
        <f t="shared" ca="1" si="88"/>
        <v>0</v>
      </c>
      <c r="AQ200" s="1614">
        <f t="shared" ca="1" si="92"/>
        <v>0</v>
      </c>
      <c r="AR200" s="1614">
        <f t="shared" ca="1" si="92"/>
        <v>0</v>
      </c>
      <c r="AS200" s="1614">
        <f t="shared" ca="1" si="92"/>
        <v>0</v>
      </c>
      <c r="AT200" s="1614">
        <f t="shared" ca="1" si="92"/>
        <v>0</v>
      </c>
      <c r="AU200" s="1614">
        <f t="shared" ca="1" si="92"/>
        <v>0</v>
      </c>
      <c r="AV200" s="1614">
        <f t="shared" ca="1" si="92"/>
        <v>0</v>
      </c>
      <c r="AW200" s="1614">
        <f t="shared" ca="1" si="92"/>
        <v>0</v>
      </c>
      <c r="AX200" s="1614">
        <f t="shared" ca="1" si="92"/>
        <v>0</v>
      </c>
      <c r="AY200" s="1614">
        <f t="shared" ca="1" si="92"/>
        <v>0</v>
      </c>
      <c r="AZ200" s="1614">
        <f t="shared" ca="1" si="92"/>
        <v>0</v>
      </c>
      <c r="BA200" s="1614">
        <f t="shared" ca="1" si="92"/>
        <v>0</v>
      </c>
      <c r="BB200" s="1614">
        <f t="shared" ca="1" si="92"/>
        <v>0</v>
      </c>
      <c r="BC200" s="1614">
        <f t="shared" ca="1" si="92"/>
        <v>0</v>
      </c>
      <c r="BD200" s="1614">
        <f t="shared" ca="1" si="92"/>
        <v>0</v>
      </c>
      <c r="BE200" s="1614">
        <f t="shared" ca="1" si="92"/>
        <v>0</v>
      </c>
      <c r="BF200" s="1614">
        <f t="shared" ca="1" si="92"/>
        <v>0</v>
      </c>
      <c r="BG200" s="1614">
        <f t="shared" ca="1" si="92"/>
        <v>0</v>
      </c>
      <c r="BH200" s="1614">
        <f t="shared" ca="1" si="92"/>
        <v>0</v>
      </c>
      <c r="BI200" s="1614">
        <f t="shared" ca="1" si="92"/>
        <v>0</v>
      </c>
      <c r="BJ200" s="1614">
        <f t="shared" ca="1" si="92"/>
        <v>0</v>
      </c>
      <c r="BK200" s="1614">
        <f t="shared" ca="1" si="92"/>
        <v>0</v>
      </c>
      <c r="BL200" s="1614">
        <f t="shared" ca="1" si="92"/>
        <v>0</v>
      </c>
      <c r="BM200" s="1614">
        <f t="shared" ca="1" si="92"/>
        <v>0</v>
      </c>
      <c r="BN200" s="1614">
        <f t="shared" ca="1" si="92"/>
        <v>0</v>
      </c>
      <c r="BO200" s="1614">
        <f t="shared" ca="1" si="92"/>
        <v>0</v>
      </c>
      <c r="BP200" s="1614">
        <f t="shared" ca="1" si="92"/>
        <v>0</v>
      </c>
      <c r="BQ200" s="1614">
        <f t="shared" ca="1" si="92"/>
        <v>0</v>
      </c>
      <c r="BR200" s="1614">
        <f t="shared" ca="1" si="92"/>
        <v>0</v>
      </c>
      <c r="BS200" s="1614">
        <f t="shared" ca="1" si="92"/>
        <v>0</v>
      </c>
      <c r="BT200" s="1614">
        <f t="shared" ca="1" si="92"/>
        <v>0</v>
      </c>
      <c r="BU200" s="1614">
        <f t="shared" ca="1" si="92"/>
        <v>0</v>
      </c>
      <c r="BV200" s="1614">
        <f t="shared" ca="1" si="92"/>
        <v>0</v>
      </c>
      <c r="BW200" s="1614">
        <f t="shared" ca="1" si="92"/>
        <v>0</v>
      </c>
      <c r="BX200" s="1614">
        <f t="shared" ca="1" si="92"/>
        <v>0</v>
      </c>
      <c r="BY200" s="1614">
        <f t="shared" ca="1" si="92"/>
        <v>0</v>
      </c>
      <c r="BZ200" s="1614">
        <f t="shared" ca="1" si="92"/>
        <v>0</v>
      </c>
      <c r="CA200" s="1614">
        <f t="shared" ca="1" si="92"/>
        <v>0</v>
      </c>
      <c r="CB200" s="1614">
        <f t="shared" ca="1" si="92"/>
        <v>0</v>
      </c>
      <c r="CC200" s="1614">
        <f t="shared" ca="1" si="92"/>
        <v>0</v>
      </c>
      <c r="CD200" s="1614">
        <f t="shared" ca="1" si="92"/>
        <v>0</v>
      </c>
      <c r="CE200" s="1614">
        <f t="shared" ca="1" si="92"/>
        <v>0</v>
      </c>
      <c r="CF200" s="1614">
        <f t="shared" ca="1" si="92"/>
        <v>0</v>
      </c>
      <c r="CG200" s="1614">
        <f t="shared" ca="1" si="92"/>
        <v>0</v>
      </c>
      <c r="CH200" s="1614">
        <f t="shared" ca="1" si="92"/>
        <v>0</v>
      </c>
      <c r="CI200" s="1615">
        <f t="shared" ca="1" si="92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89"/>
        <v/>
      </c>
      <c r="B201" s="1029" t="str">
        <f t="shared" ca="1" si="82"/>
        <v xml:space="preserve"> </v>
      </c>
      <c r="C201" s="1611">
        <f t="shared" ca="1" si="83"/>
        <v>0</v>
      </c>
      <c r="D201" s="1612">
        <f t="shared" ca="1" si="90"/>
        <v>0</v>
      </c>
      <c r="E201" s="1613">
        <f t="shared" ca="1" si="90"/>
        <v>0</v>
      </c>
      <c r="F201" s="1613">
        <f t="shared" ca="1" si="90"/>
        <v>0</v>
      </c>
      <c r="G201" s="1613">
        <f t="shared" ca="1" si="90"/>
        <v>0</v>
      </c>
      <c r="H201" s="1613">
        <f t="shared" ca="1" si="90"/>
        <v>0</v>
      </c>
      <c r="I201" s="1613">
        <f t="shared" ca="1" si="90"/>
        <v>0</v>
      </c>
      <c r="J201" s="1613">
        <f t="shared" ca="1" si="90"/>
        <v>0</v>
      </c>
      <c r="K201" s="1613">
        <f t="shared" ca="1" si="84"/>
        <v>0</v>
      </c>
      <c r="L201" s="1613">
        <f t="shared" ca="1" si="84"/>
        <v>0</v>
      </c>
      <c r="M201" s="1614">
        <f t="shared" ca="1" si="84"/>
        <v>0</v>
      </c>
      <c r="N201" s="1614">
        <f t="shared" ca="1" si="84"/>
        <v>0</v>
      </c>
      <c r="O201" s="1614">
        <f t="shared" ca="1" si="84"/>
        <v>0</v>
      </c>
      <c r="P201" s="1614">
        <f t="shared" ca="1" si="84"/>
        <v>0</v>
      </c>
      <c r="Q201" s="1614">
        <f t="shared" ca="1" si="84"/>
        <v>0</v>
      </c>
      <c r="R201" s="1614">
        <f t="shared" ca="1" si="84"/>
        <v>0</v>
      </c>
      <c r="S201" s="1614">
        <f t="shared" ca="1" si="84"/>
        <v>0</v>
      </c>
      <c r="T201" s="1614">
        <f t="shared" ca="1" si="84"/>
        <v>0</v>
      </c>
      <c r="U201" s="1614">
        <f t="shared" ca="1" si="85"/>
        <v>0</v>
      </c>
      <c r="V201" s="1614">
        <f t="shared" ca="1" si="85"/>
        <v>0</v>
      </c>
      <c r="W201" s="1614">
        <f t="shared" ca="1" si="85"/>
        <v>0</v>
      </c>
      <c r="X201" s="1614">
        <f t="shared" ca="1" si="85"/>
        <v>0</v>
      </c>
      <c r="Y201" s="1625">
        <f t="shared" ca="1" si="85"/>
        <v>0</v>
      </c>
      <c r="Z201" s="1565"/>
      <c r="AA201" s="1613">
        <f t="shared" ca="1" si="86"/>
        <v>0</v>
      </c>
      <c r="AB201" s="1613">
        <f t="shared" ca="1" si="86"/>
        <v>0</v>
      </c>
      <c r="AC201" s="1613">
        <f t="shared" ca="1" si="86"/>
        <v>0</v>
      </c>
      <c r="AD201" s="1613">
        <f t="shared" ca="1" si="86"/>
        <v>0</v>
      </c>
      <c r="AE201" s="1613">
        <f t="shared" ca="1" si="86"/>
        <v>0</v>
      </c>
      <c r="AF201" s="1613">
        <f t="shared" ca="1" si="86"/>
        <v>0</v>
      </c>
      <c r="AG201" s="1613">
        <f t="shared" ca="1" si="86"/>
        <v>0</v>
      </c>
      <c r="AH201" s="1613">
        <f t="shared" ca="1" si="86"/>
        <v>0</v>
      </c>
      <c r="AI201" s="1613">
        <f t="shared" ca="1" si="86"/>
        <v>0</v>
      </c>
      <c r="AJ201" s="1613">
        <f t="shared" ca="1" si="86"/>
        <v>0</v>
      </c>
      <c r="AK201" s="1613">
        <f t="shared" ca="1" si="86"/>
        <v>0</v>
      </c>
      <c r="AL201" s="1613">
        <f t="shared" ca="1" si="86"/>
        <v>0</v>
      </c>
      <c r="AM201" s="1613">
        <f t="shared" ca="1" si="86"/>
        <v>0</v>
      </c>
      <c r="AN201" s="1486"/>
      <c r="AO201" s="1612">
        <f t="shared" ca="1" si="92"/>
        <v>0</v>
      </c>
      <c r="AP201" s="1614">
        <f t="shared" ca="1" si="88"/>
        <v>0</v>
      </c>
      <c r="AQ201" s="1614">
        <f t="shared" ca="1" si="92"/>
        <v>0</v>
      </c>
      <c r="AR201" s="1614">
        <f t="shared" ca="1" si="92"/>
        <v>0</v>
      </c>
      <c r="AS201" s="1614">
        <f t="shared" ca="1" si="92"/>
        <v>0</v>
      </c>
      <c r="AT201" s="1614">
        <f t="shared" ca="1" si="92"/>
        <v>0</v>
      </c>
      <c r="AU201" s="1614">
        <f t="shared" ca="1" si="92"/>
        <v>0</v>
      </c>
      <c r="AV201" s="1614">
        <f t="shared" ca="1" si="92"/>
        <v>0</v>
      </c>
      <c r="AW201" s="1614">
        <f t="shared" ca="1" si="92"/>
        <v>0</v>
      </c>
      <c r="AX201" s="1614">
        <f t="shared" ca="1" si="92"/>
        <v>0</v>
      </c>
      <c r="AY201" s="1614">
        <f t="shared" ca="1" si="92"/>
        <v>0</v>
      </c>
      <c r="AZ201" s="1614">
        <f t="shared" ca="1" si="92"/>
        <v>0</v>
      </c>
      <c r="BA201" s="1614">
        <f t="shared" ca="1" si="92"/>
        <v>0</v>
      </c>
      <c r="BB201" s="1614">
        <f t="shared" ca="1" si="92"/>
        <v>0</v>
      </c>
      <c r="BC201" s="1614">
        <f t="shared" ca="1" si="92"/>
        <v>0</v>
      </c>
      <c r="BD201" s="1614">
        <f t="shared" ca="1" si="92"/>
        <v>0</v>
      </c>
      <c r="BE201" s="1614">
        <f t="shared" ca="1" si="92"/>
        <v>0</v>
      </c>
      <c r="BF201" s="1614">
        <f t="shared" ca="1" si="92"/>
        <v>0</v>
      </c>
      <c r="BG201" s="1614">
        <f t="shared" ca="1" si="92"/>
        <v>0</v>
      </c>
      <c r="BH201" s="1614">
        <f t="shared" ca="1" si="92"/>
        <v>0</v>
      </c>
      <c r="BI201" s="1614">
        <f t="shared" ca="1" si="92"/>
        <v>0</v>
      </c>
      <c r="BJ201" s="1614">
        <f t="shared" ca="1" si="92"/>
        <v>0</v>
      </c>
      <c r="BK201" s="1614">
        <f t="shared" ca="1" si="92"/>
        <v>0</v>
      </c>
      <c r="BL201" s="1614">
        <f t="shared" ca="1" si="92"/>
        <v>0</v>
      </c>
      <c r="BM201" s="1614">
        <f t="shared" ca="1" si="92"/>
        <v>0</v>
      </c>
      <c r="BN201" s="1614">
        <f t="shared" ca="1" si="92"/>
        <v>0</v>
      </c>
      <c r="BO201" s="1614">
        <f t="shared" ca="1" si="92"/>
        <v>0</v>
      </c>
      <c r="BP201" s="1614">
        <f t="shared" ca="1" si="92"/>
        <v>0</v>
      </c>
      <c r="BQ201" s="1614">
        <f t="shared" ca="1" si="92"/>
        <v>0</v>
      </c>
      <c r="BR201" s="1614">
        <f t="shared" ca="1" si="92"/>
        <v>0</v>
      </c>
      <c r="BS201" s="1614">
        <f t="shared" ca="1" si="92"/>
        <v>0</v>
      </c>
      <c r="BT201" s="1614">
        <f t="shared" ca="1" si="92"/>
        <v>0</v>
      </c>
      <c r="BU201" s="1614">
        <f t="shared" ca="1" si="92"/>
        <v>0</v>
      </c>
      <c r="BV201" s="1614">
        <f t="shared" ca="1" si="92"/>
        <v>0</v>
      </c>
      <c r="BW201" s="1614">
        <f t="shared" ca="1" si="92"/>
        <v>0</v>
      </c>
      <c r="BX201" s="1614">
        <f t="shared" ca="1" si="92"/>
        <v>0</v>
      </c>
      <c r="BY201" s="1614">
        <f t="shared" ca="1" si="92"/>
        <v>0</v>
      </c>
      <c r="BZ201" s="1614">
        <f t="shared" ca="1" si="92"/>
        <v>0</v>
      </c>
      <c r="CA201" s="1614">
        <f t="shared" ca="1" si="92"/>
        <v>0</v>
      </c>
      <c r="CB201" s="1614">
        <f t="shared" ca="1" si="92"/>
        <v>0</v>
      </c>
      <c r="CC201" s="1614">
        <f t="shared" ca="1" si="92"/>
        <v>0</v>
      </c>
      <c r="CD201" s="1614">
        <f t="shared" ca="1" si="92"/>
        <v>0</v>
      </c>
      <c r="CE201" s="1614">
        <f t="shared" ca="1" si="92"/>
        <v>0</v>
      </c>
      <c r="CF201" s="1614">
        <f t="shared" ca="1" si="92"/>
        <v>0</v>
      </c>
      <c r="CG201" s="1614">
        <f t="shared" ca="1" si="92"/>
        <v>0</v>
      </c>
      <c r="CH201" s="1614">
        <f t="shared" ca="1" si="92"/>
        <v>0</v>
      </c>
      <c r="CI201" s="1615">
        <f t="shared" ca="1" si="92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89"/>
        <v/>
      </c>
      <c r="B202" s="1029" t="str">
        <f t="shared" ca="1" si="82"/>
        <v xml:space="preserve"> </v>
      </c>
      <c r="C202" s="1611">
        <f t="shared" ca="1" si="83"/>
        <v>0</v>
      </c>
      <c r="D202" s="1612">
        <f t="shared" ca="1" si="90"/>
        <v>0</v>
      </c>
      <c r="E202" s="1613">
        <f t="shared" ca="1" si="90"/>
        <v>0</v>
      </c>
      <c r="F202" s="1613">
        <f t="shared" ca="1" si="90"/>
        <v>0</v>
      </c>
      <c r="G202" s="1613">
        <f t="shared" ca="1" si="90"/>
        <v>0</v>
      </c>
      <c r="H202" s="1613">
        <f t="shared" ca="1" si="90"/>
        <v>0</v>
      </c>
      <c r="I202" s="1613">
        <f t="shared" ca="1" si="90"/>
        <v>0</v>
      </c>
      <c r="J202" s="1613">
        <f t="shared" ca="1" si="90"/>
        <v>0</v>
      </c>
      <c r="K202" s="1613">
        <f t="shared" ca="1" si="84"/>
        <v>0</v>
      </c>
      <c r="L202" s="1613">
        <f t="shared" ca="1" si="84"/>
        <v>0</v>
      </c>
      <c r="M202" s="1614">
        <f t="shared" ca="1" si="84"/>
        <v>0</v>
      </c>
      <c r="N202" s="1614">
        <f t="shared" ca="1" si="84"/>
        <v>0</v>
      </c>
      <c r="O202" s="1614">
        <f t="shared" ca="1" si="84"/>
        <v>0</v>
      </c>
      <c r="P202" s="1614">
        <f t="shared" ca="1" si="84"/>
        <v>0</v>
      </c>
      <c r="Q202" s="1614">
        <f t="shared" ca="1" si="84"/>
        <v>0</v>
      </c>
      <c r="R202" s="1614">
        <f t="shared" ca="1" si="84"/>
        <v>0</v>
      </c>
      <c r="S202" s="1614">
        <f t="shared" ca="1" si="84"/>
        <v>0</v>
      </c>
      <c r="T202" s="1614">
        <f t="shared" ca="1" si="84"/>
        <v>0</v>
      </c>
      <c r="U202" s="1614">
        <f t="shared" ca="1" si="85"/>
        <v>0</v>
      </c>
      <c r="V202" s="1614">
        <f t="shared" ca="1" si="85"/>
        <v>0</v>
      </c>
      <c r="W202" s="1614">
        <f t="shared" ca="1" si="85"/>
        <v>0</v>
      </c>
      <c r="X202" s="1614">
        <f t="shared" ca="1" si="85"/>
        <v>0</v>
      </c>
      <c r="Y202" s="1625">
        <f t="shared" ca="1" si="85"/>
        <v>0</v>
      </c>
      <c r="Z202" s="1565"/>
      <c r="AA202" s="1613">
        <f t="shared" ca="1" si="86"/>
        <v>0</v>
      </c>
      <c r="AB202" s="1613">
        <f t="shared" ca="1" si="86"/>
        <v>0</v>
      </c>
      <c r="AC202" s="1613">
        <f t="shared" ca="1" si="86"/>
        <v>0</v>
      </c>
      <c r="AD202" s="1613">
        <f t="shared" ca="1" si="86"/>
        <v>0</v>
      </c>
      <c r="AE202" s="1613">
        <f t="shared" ca="1" si="86"/>
        <v>0</v>
      </c>
      <c r="AF202" s="1613">
        <f t="shared" ca="1" si="86"/>
        <v>0</v>
      </c>
      <c r="AG202" s="1613">
        <f t="shared" ca="1" si="86"/>
        <v>0</v>
      </c>
      <c r="AH202" s="1613">
        <f t="shared" ca="1" si="86"/>
        <v>0</v>
      </c>
      <c r="AI202" s="1613">
        <f t="shared" ca="1" si="86"/>
        <v>0</v>
      </c>
      <c r="AJ202" s="1613">
        <f t="shared" ca="1" si="86"/>
        <v>0</v>
      </c>
      <c r="AK202" s="1613">
        <f t="shared" ca="1" si="86"/>
        <v>0</v>
      </c>
      <c r="AL202" s="1613">
        <f t="shared" ca="1" si="86"/>
        <v>0</v>
      </c>
      <c r="AM202" s="1613">
        <f t="shared" ca="1" si="86"/>
        <v>0</v>
      </c>
      <c r="AN202" s="1486"/>
      <c r="AO202" s="1612">
        <f t="shared" ca="1" si="92"/>
        <v>0</v>
      </c>
      <c r="AP202" s="1614">
        <f t="shared" ca="1" si="88"/>
        <v>0</v>
      </c>
      <c r="AQ202" s="1614">
        <f t="shared" ca="1" si="92"/>
        <v>0</v>
      </c>
      <c r="AR202" s="1614">
        <f t="shared" ca="1" si="92"/>
        <v>0</v>
      </c>
      <c r="AS202" s="1614">
        <f t="shared" ca="1" si="92"/>
        <v>0</v>
      </c>
      <c r="AT202" s="1614">
        <f t="shared" ca="1" si="92"/>
        <v>0</v>
      </c>
      <c r="AU202" s="1614">
        <f t="shared" ca="1" si="92"/>
        <v>0</v>
      </c>
      <c r="AV202" s="1614">
        <f t="shared" ca="1" si="92"/>
        <v>0</v>
      </c>
      <c r="AW202" s="1614">
        <f t="shared" ca="1" si="92"/>
        <v>0</v>
      </c>
      <c r="AX202" s="1614">
        <f t="shared" ca="1" si="92"/>
        <v>0</v>
      </c>
      <c r="AY202" s="1614">
        <f t="shared" ca="1" si="92"/>
        <v>0</v>
      </c>
      <c r="AZ202" s="1614">
        <f t="shared" ca="1" si="92"/>
        <v>0</v>
      </c>
      <c r="BA202" s="1614">
        <f t="shared" ca="1" si="92"/>
        <v>0</v>
      </c>
      <c r="BB202" s="1614">
        <f t="shared" ca="1" si="92"/>
        <v>0</v>
      </c>
      <c r="BC202" s="1614">
        <f t="shared" ca="1" si="92"/>
        <v>0</v>
      </c>
      <c r="BD202" s="1614">
        <f t="shared" ca="1" si="92"/>
        <v>0</v>
      </c>
      <c r="BE202" s="1614">
        <f t="shared" ca="1" si="92"/>
        <v>0</v>
      </c>
      <c r="BF202" s="1614">
        <f t="shared" ca="1" si="92"/>
        <v>0</v>
      </c>
      <c r="BG202" s="1614">
        <f t="shared" ca="1" si="92"/>
        <v>0</v>
      </c>
      <c r="BH202" s="1614">
        <f t="shared" ca="1" si="92"/>
        <v>0</v>
      </c>
      <c r="BI202" s="1614">
        <f t="shared" ca="1" si="92"/>
        <v>0</v>
      </c>
      <c r="BJ202" s="1614">
        <f t="shared" ca="1" si="92"/>
        <v>0</v>
      </c>
      <c r="BK202" s="1614">
        <f t="shared" ca="1" si="92"/>
        <v>0</v>
      </c>
      <c r="BL202" s="1614">
        <f t="shared" ca="1" si="92"/>
        <v>0</v>
      </c>
      <c r="BM202" s="1614">
        <f t="shared" ca="1" si="92"/>
        <v>0</v>
      </c>
      <c r="BN202" s="1614">
        <f t="shared" ca="1" si="92"/>
        <v>0</v>
      </c>
      <c r="BO202" s="1614">
        <f t="shared" ref="BO202:CI202" ca="1" si="93">IF(ISNUMBER($B202),$B202*BO110/1000,0)</f>
        <v>0</v>
      </c>
      <c r="BP202" s="1614">
        <f t="shared" ca="1" si="93"/>
        <v>0</v>
      </c>
      <c r="BQ202" s="1614">
        <f t="shared" ca="1" si="93"/>
        <v>0</v>
      </c>
      <c r="BR202" s="1614">
        <f t="shared" ca="1" si="93"/>
        <v>0</v>
      </c>
      <c r="BS202" s="1614">
        <f t="shared" ca="1" si="93"/>
        <v>0</v>
      </c>
      <c r="BT202" s="1614">
        <f t="shared" ca="1" si="93"/>
        <v>0</v>
      </c>
      <c r="BU202" s="1614">
        <f t="shared" ca="1" si="93"/>
        <v>0</v>
      </c>
      <c r="BV202" s="1614">
        <f t="shared" ca="1" si="93"/>
        <v>0</v>
      </c>
      <c r="BW202" s="1614">
        <f t="shared" ca="1" si="93"/>
        <v>0</v>
      </c>
      <c r="BX202" s="1614">
        <f t="shared" ca="1" si="93"/>
        <v>0</v>
      </c>
      <c r="BY202" s="1614">
        <f t="shared" ca="1" si="93"/>
        <v>0</v>
      </c>
      <c r="BZ202" s="1614">
        <f t="shared" ca="1" si="93"/>
        <v>0</v>
      </c>
      <c r="CA202" s="1614">
        <f t="shared" ca="1" si="93"/>
        <v>0</v>
      </c>
      <c r="CB202" s="1614">
        <f t="shared" ca="1" si="93"/>
        <v>0</v>
      </c>
      <c r="CC202" s="1614">
        <f t="shared" ca="1" si="93"/>
        <v>0</v>
      </c>
      <c r="CD202" s="1614">
        <f t="shared" ca="1" si="93"/>
        <v>0</v>
      </c>
      <c r="CE202" s="1614">
        <f t="shared" ca="1" si="93"/>
        <v>0</v>
      </c>
      <c r="CF202" s="1614">
        <f t="shared" ca="1" si="93"/>
        <v>0</v>
      </c>
      <c r="CG202" s="1614">
        <f t="shared" ca="1" si="93"/>
        <v>0</v>
      </c>
      <c r="CH202" s="1614">
        <f t="shared" ca="1" si="93"/>
        <v>0</v>
      </c>
      <c r="CI202" s="1615">
        <f t="shared" ca="1" si="93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89"/>
        <v/>
      </c>
      <c r="B203" s="1029" t="str">
        <f t="shared" ca="1" si="82"/>
        <v xml:space="preserve"> </v>
      </c>
      <c r="C203" s="1611">
        <f t="shared" ca="1" si="83"/>
        <v>0</v>
      </c>
      <c r="D203" s="1612">
        <f t="shared" ca="1" si="90"/>
        <v>0</v>
      </c>
      <c r="E203" s="1613">
        <f t="shared" ca="1" si="90"/>
        <v>0</v>
      </c>
      <c r="F203" s="1613">
        <f t="shared" ca="1" si="90"/>
        <v>0</v>
      </c>
      <c r="G203" s="1613">
        <f t="shared" ca="1" si="90"/>
        <v>0</v>
      </c>
      <c r="H203" s="1613">
        <f t="shared" ca="1" si="90"/>
        <v>0</v>
      </c>
      <c r="I203" s="1613">
        <f t="shared" ca="1" si="90"/>
        <v>0</v>
      </c>
      <c r="J203" s="1613">
        <f t="shared" ca="1" si="90"/>
        <v>0</v>
      </c>
      <c r="K203" s="1613">
        <f t="shared" ca="1" si="84"/>
        <v>0</v>
      </c>
      <c r="L203" s="1613">
        <f t="shared" ca="1" si="84"/>
        <v>0</v>
      </c>
      <c r="M203" s="1614">
        <f t="shared" ca="1" si="84"/>
        <v>0</v>
      </c>
      <c r="N203" s="1614">
        <f t="shared" ca="1" si="84"/>
        <v>0</v>
      </c>
      <c r="O203" s="1614">
        <f t="shared" ca="1" si="84"/>
        <v>0</v>
      </c>
      <c r="P203" s="1614">
        <f t="shared" ca="1" si="84"/>
        <v>0</v>
      </c>
      <c r="Q203" s="1614">
        <f t="shared" ca="1" si="84"/>
        <v>0</v>
      </c>
      <c r="R203" s="1614">
        <f t="shared" ca="1" si="84"/>
        <v>0</v>
      </c>
      <c r="S203" s="1614">
        <f t="shared" ca="1" si="84"/>
        <v>0</v>
      </c>
      <c r="T203" s="1614">
        <f t="shared" ca="1" si="84"/>
        <v>0</v>
      </c>
      <c r="U203" s="1614">
        <f t="shared" ca="1" si="85"/>
        <v>0</v>
      </c>
      <c r="V203" s="1614">
        <f t="shared" ca="1" si="85"/>
        <v>0</v>
      </c>
      <c r="W203" s="1614">
        <f t="shared" ca="1" si="85"/>
        <v>0</v>
      </c>
      <c r="X203" s="1614">
        <f t="shared" ca="1" si="85"/>
        <v>0</v>
      </c>
      <c r="Y203" s="1625">
        <f t="shared" ca="1" si="85"/>
        <v>0</v>
      </c>
      <c r="Z203" s="1565"/>
      <c r="AA203" s="1613">
        <f t="shared" ca="1" si="86"/>
        <v>0</v>
      </c>
      <c r="AB203" s="1613">
        <f t="shared" ca="1" si="86"/>
        <v>0</v>
      </c>
      <c r="AC203" s="1613">
        <f t="shared" ca="1" si="86"/>
        <v>0</v>
      </c>
      <c r="AD203" s="1613">
        <f t="shared" ca="1" si="86"/>
        <v>0</v>
      </c>
      <c r="AE203" s="1613">
        <f t="shared" ca="1" si="86"/>
        <v>0</v>
      </c>
      <c r="AF203" s="1613">
        <f t="shared" ca="1" si="86"/>
        <v>0</v>
      </c>
      <c r="AG203" s="1613">
        <f t="shared" ca="1" si="86"/>
        <v>0</v>
      </c>
      <c r="AH203" s="1613">
        <f t="shared" ca="1" si="86"/>
        <v>0</v>
      </c>
      <c r="AI203" s="1613">
        <f t="shared" ca="1" si="86"/>
        <v>0</v>
      </c>
      <c r="AJ203" s="1613">
        <f t="shared" ca="1" si="86"/>
        <v>0</v>
      </c>
      <c r="AK203" s="1613">
        <f t="shared" ca="1" si="86"/>
        <v>0</v>
      </c>
      <c r="AL203" s="1613">
        <f t="shared" ca="1" si="86"/>
        <v>0</v>
      </c>
      <c r="AM203" s="1613">
        <f t="shared" ca="1" si="86"/>
        <v>0</v>
      </c>
      <c r="AN203" s="1486"/>
      <c r="AO203" s="1612">
        <f t="shared" ref="AO203:CI208" ca="1" si="94">IF(ISNUMBER($B203),$B203*AO111/1000,0)</f>
        <v>0</v>
      </c>
      <c r="AP203" s="1614">
        <f t="shared" ca="1" si="88"/>
        <v>0</v>
      </c>
      <c r="AQ203" s="1614">
        <f t="shared" ca="1" si="94"/>
        <v>0</v>
      </c>
      <c r="AR203" s="1614">
        <f t="shared" ca="1" si="94"/>
        <v>0</v>
      </c>
      <c r="AS203" s="1614">
        <f t="shared" ca="1" si="94"/>
        <v>0</v>
      </c>
      <c r="AT203" s="1614">
        <f t="shared" ca="1" si="94"/>
        <v>0</v>
      </c>
      <c r="AU203" s="1614">
        <f t="shared" ca="1" si="94"/>
        <v>0</v>
      </c>
      <c r="AV203" s="1614">
        <f t="shared" ca="1" si="94"/>
        <v>0</v>
      </c>
      <c r="AW203" s="1614">
        <f t="shared" ca="1" si="94"/>
        <v>0</v>
      </c>
      <c r="AX203" s="1614">
        <f t="shared" ca="1" si="94"/>
        <v>0</v>
      </c>
      <c r="AY203" s="1614">
        <f t="shared" ca="1" si="94"/>
        <v>0</v>
      </c>
      <c r="AZ203" s="1614">
        <f t="shared" ca="1" si="94"/>
        <v>0</v>
      </c>
      <c r="BA203" s="1614">
        <f t="shared" ca="1" si="94"/>
        <v>0</v>
      </c>
      <c r="BB203" s="1614">
        <f t="shared" ca="1" si="94"/>
        <v>0</v>
      </c>
      <c r="BC203" s="1614">
        <f t="shared" ca="1" si="94"/>
        <v>0</v>
      </c>
      <c r="BD203" s="1614">
        <f t="shared" ca="1" si="94"/>
        <v>0</v>
      </c>
      <c r="BE203" s="1614">
        <f t="shared" ca="1" si="94"/>
        <v>0</v>
      </c>
      <c r="BF203" s="1614">
        <f t="shared" ca="1" si="94"/>
        <v>0</v>
      </c>
      <c r="BG203" s="1614">
        <f t="shared" ca="1" si="94"/>
        <v>0</v>
      </c>
      <c r="BH203" s="1614">
        <f t="shared" ca="1" si="94"/>
        <v>0</v>
      </c>
      <c r="BI203" s="1614">
        <f t="shared" ca="1" si="94"/>
        <v>0</v>
      </c>
      <c r="BJ203" s="1614">
        <f t="shared" ca="1" si="94"/>
        <v>0</v>
      </c>
      <c r="BK203" s="1614">
        <f t="shared" ca="1" si="94"/>
        <v>0</v>
      </c>
      <c r="BL203" s="1614">
        <f t="shared" ca="1" si="94"/>
        <v>0</v>
      </c>
      <c r="BM203" s="1614">
        <f t="shared" ca="1" si="94"/>
        <v>0</v>
      </c>
      <c r="BN203" s="1614">
        <f t="shared" ca="1" si="94"/>
        <v>0</v>
      </c>
      <c r="BO203" s="1614">
        <f t="shared" ca="1" si="94"/>
        <v>0</v>
      </c>
      <c r="BP203" s="1614">
        <f t="shared" ca="1" si="94"/>
        <v>0</v>
      </c>
      <c r="BQ203" s="1614">
        <f t="shared" ca="1" si="94"/>
        <v>0</v>
      </c>
      <c r="BR203" s="1614">
        <f t="shared" ca="1" si="94"/>
        <v>0</v>
      </c>
      <c r="BS203" s="1614">
        <f t="shared" ca="1" si="94"/>
        <v>0</v>
      </c>
      <c r="BT203" s="1614">
        <f t="shared" ca="1" si="94"/>
        <v>0</v>
      </c>
      <c r="BU203" s="1614">
        <f t="shared" ca="1" si="94"/>
        <v>0</v>
      </c>
      <c r="BV203" s="1614">
        <f t="shared" ca="1" si="94"/>
        <v>0</v>
      </c>
      <c r="BW203" s="1614">
        <f t="shared" ca="1" si="94"/>
        <v>0</v>
      </c>
      <c r="BX203" s="1614">
        <f t="shared" ca="1" si="94"/>
        <v>0</v>
      </c>
      <c r="BY203" s="1614">
        <f t="shared" ca="1" si="94"/>
        <v>0</v>
      </c>
      <c r="BZ203" s="1614">
        <f t="shared" ca="1" si="94"/>
        <v>0</v>
      </c>
      <c r="CA203" s="1614">
        <f t="shared" ca="1" si="94"/>
        <v>0</v>
      </c>
      <c r="CB203" s="1614">
        <f t="shared" ca="1" si="94"/>
        <v>0</v>
      </c>
      <c r="CC203" s="1614">
        <f t="shared" ca="1" si="94"/>
        <v>0</v>
      </c>
      <c r="CD203" s="1614">
        <f t="shared" ca="1" si="94"/>
        <v>0</v>
      </c>
      <c r="CE203" s="1614">
        <f t="shared" ca="1" si="94"/>
        <v>0</v>
      </c>
      <c r="CF203" s="1614">
        <f t="shared" ca="1" si="94"/>
        <v>0</v>
      </c>
      <c r="CG203" s="1614">
        <f t="shared" ca="1" si="94"/>
        <v>0</v>
      </c>
      <c r="CH203" s="1614">
        <f t="shared" ca="1" si="94"/>
        <v>0</v>
      </c>
      <c r="CI203" s="1615">
        <f t="shared" ca="1" si="94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89"/>
        <v/>
      </c>
      <c r="B204" s="1029" t="str">
        <f t="shared" ca="1" si="82"/>
        <v xml:space="preserve"> </v>
      </c>
      <c r="C204" s="1611">
        <f t="shared" ca="1" si="83"/>
        <v>0</v>
      </c>
      <c r="D204" s="1612">
        <f t="shared" ca="1" si="90"/>
        <v>0</v>
      </c>
      <c r="E204" s="1613">
        <f t="shared" ca="1" si="90"/>
        <v>0</v>
      </c>
      <c r="F204" s="1613">
        <f t="shared" ca="1" si="90"/>
        <v>0</v>
      </c>
      <c r="G204" s="1613">
        <f t="shared" ca="1" si="90"/>
        <v>0</v>
      </c>
      <c r="H204" s="1613">
        <f t="shared" ca="1" si="90"/>
        <v>0</v>
      </c>
      <c r="I204" s="1613">
        <f t="shared" ca="1" si="90"/>
        <v>0</v>
      </c>
      <c r="J204" s="1613">
        <f t="shared" ca="1" si="90"/>
        <v>0</v>
      </c>
      <c r="K204" s="1613">
        <f t="shared" ca="1" si="84"/>
        <v>0</v>
      </c>
      <c r="L204" s="1613">
        <f t="shared" ca="1" si="84"/>
        <v>0</v>
      </c>
      <c r="M204" s="1614">
        <f t="shared" ca="1" si="84"/>
        <v>0</v>
      </c>
      <c r="N204" s="1614">
        <f t="shared" ca="1" si="84"/>
        <v>0</v>
      </c>
      <c r="O204" s="1614">
        <f t="shared" ca="1" si="84"/>
        <v>0</v>
      </c>
      <c r="P204" s="1614">
        <f t="shared" ca="1" si="84"/>
        <v>0</v>
      </c>
      <c r="Q204" s="1614">
        <f t="shared" ca="1" si="84"/>
        <v>0</v>
      </c>
      <c r="R204" s="1614">
        <f t="shared" ca="1" si="84"/>
        <v>0</v>
      </c>
      <c r="S204" s="1614">
        <f t="shared" ca="1" si="84"/>
        <v>0</v>
      </c>
      <c r="T204" s="1614">
        <f t="shared" ca="1" si="84"/>
        <v>0</v>
      </c>
      <c r="U204" s="1614">
        <f t="shared" ca="1" si="85"/>
        <v>0</v>
      </c>
      <c r="V204" s="1614">
        <f t="shared" ca="1" si="85"/>
        <v>0</v>
      </c>
      <c r="W204" s="1614">
        <f t="shared" ca="1" si="85"/>
        <v>0</v>
      </c>
      <c r="X204" s="1614">
        <f t="shared" ca="1" si="85"/>
        <v>0</v>
      </c>
      <c r="Y204" s="1625">
        <f t="shared" ca="1" si="85"/>
        <v>0</v>
      </c>
      <c r="Z204" s="1565"/>
      <c r="AA204" s="1613">
        <f t="shared" ca="1" si="86"/>
        <v>0</v>
      </c>
      <c r="AB204" s="1613">
        <f t="shared" ca="1" si="86"/>
        <v>0</v>
      </c>
      <c r="AC204" s="1613">
        <f t="shared" ca="1" si="86"/>
        <v>0</v>
      </c>
      <c r="AD204" s="1613">
        <f t="shared" ca="1" si="86"/>
        <v>0</v>
      </c>
      <c r="AE204" s="1613">
        <f t="shared" ca="1" si="86"/>
        <v>0</v>
      </c>
      <c r="AF204" s="1613">
        <f t="shared" ca="1" si="86"/>
        <v>0</v>
      </c>
      <c r="AG204" s="1613">
        <f t="shared" ca="1" si="86"/>
        <v>0</v>
      </c>
      <c r="AH204" s="1613">
        <f t="shared" ca="1" si="86"/>
        <v>0</v>
      </c>
      <c r="AI204" s="1613">
        <f t="shared" ca="1" si="86"/>
        <v>0</v>
      </c>
      <c r="AJ204" s="1613">
        <f t="shared" ca="1" si="86"/>
        <v>0</v>
      </c>
      <c r="AK204" s="1613">
        <f t="shared" ca="1" si="86"/>
        <v>0</v>
      </c>
      <c r="AL204" s="1613">
        <f t="shared" ca="1" si="86"/>
        <v>0</v>
      </c>
      <c r="AM204" s="1613">
        <f t="shared" ca="1" si="86"/>
        <v>0</v>
      </c>
      <c r="AN204" s="1486"/>
      <c r="AO204" s="1612">
        <f t="shared" ca="1" si="94"/>
        <v>0</v>
      </c>
      <c r="AP204" s="1614">
        <f t="shared" ca="1" si="88"/>
        <v>0</v>
      </c>
      <c r="AQ204" s="1614">
        <f t="shared" ca="1" si="94"/>
        <v>0</v>
      </c>
      <c r="AR204" s="1614">
        <f t="shared" ca="1" si="94"/>
        <v>0</v>
      </c>
      <c r="AS204" s="1614">
        <f t="shared" ca="1" si="94"/>
        <v>0</v>
      </c>
      <c r="AT204" s="1614">
        <f t="shared" ca="1" si="94"/>
        <v>0</v>
      </c>
      <c r="AU204" s="1614">
        <f t="shared" ca="1" si="94"/>
        <v>0</v>
      </c>
      <c r="AV204" s="1614">
        <f t="shared" ca="1" si="94"/>
        <v>0</v>
      </c>
      <c r="AW204" s="1614">
        <f t="shared" ca="1" si="94"/>
        <v>0</v>
      </c>
      <c r="AX204" s="1614">
        <f t="shared" ca="1" si="94"/>
        <v>0</v>
      </c>
      <c r="AY204" s="1614">
        <f t="shared" ca="1" si="94"/>
        <v>0</v>
      </c>
      <c r="AZ204" s="1614">
        <f t="shared" ca="1" si="94"/>
        <v>0</v>
      </c>
      <c r="BA204" s="1614">
        <f t="shared" ca="1" si="94"/>
        <v>0</v>
      </c>
      <c r="BB204" s="1614">
        <f t="shared" ca="1" si="94"/>
        <v>0</v>
      </c>
      <c r="BC204" s="1614">
        <f t="shared" ca="1" si="94"/>
        <v>0</v>
      </c>
      <c r="BD204" s="1614">
        <f t="shared" ca="1" si="94"/>
        <v>0</v>
      </c>
      <c r="BE204" s="1614">
        <f t="shared" ca="1" si="94"/>
        <v>0</v>
      </c>
      <c r="BF204" s="1614">
        <f t="shared" ca="1" si="94"/>
        <v>0</v>
      </c>
      <c r="BG204" s="1614">
        <f t="shared" ca="1" si="94"/>
        <v>0</v>
      </c>
      <c r="BH204" s="1614">
        <f t="shared" ca="1" si="94"/>
        <v>0</v>
      </c>
      <c r="BI204" s="1614">
        <f t="shared" ca="1" si="94"/>
        <v>0</v>
      </c>
      <c r="BJ204" s="1614">
        <f t="shared" ca="1" si="94"/>
        <v>0</v>
      </c>
      <c r="BK204" s="1614">
        <f t="shared" ca="1" si="94"/>
        <v>0</v>
      </c>
      <c r="BL204" s="1614">
        <f t="shared" ca="1" si="94"/>
        <v>0</v>
      </c>
      <c r="BM204" s="1614">
        <f t="shared" ca="1" si="94"/>
        <v>0</v>
      </c>
      <c r="BN204" s="1614">
        <f t="shared" ca="1" si="94"/>
        <v>0</v>
      </c>
      <c r="BO204" s="1614">
        <f t="shared" ca="1" si="94"/>
        <v>0</v>
      </c>
      <c r="BP204" s="1614">
        <f t="shared" ca="1" si="94"/>
        <v>0</v>
      </c>
      <c r="BQ204" s="1614">
        <f t="shared" ca="1" si="94"/>
        <v>0</v>
      </c>
      <c r="BR204" s="1614">
        <f t="shared" ca="1" si="94"/>
        <v>0</v>
      </c>
      <c r="BS204" s="1614">
        <f t="shared" ca="1" si="94"/>
        <v>0</v>
      </c>
      <c r="BT204" s="1614">
        <f t="shared" ca="1" si="94"/>
        <v>0</v>
      </c>
      <c r="BU204" s="1614">
        <f t="shared" ca="1" si="94"/>
        <v>0</v>
      </c>
      <c r="BV204" s="1614">
        <f t="shared" ca="1" si="94"/>
        <v>0</v>
      </c>
      <c r="BW204" s="1614">
        <f t="shared" ca="1" si="94"/>
        <v>0</v>
      </c>
      <c r="BX204" s="1614">
        <f t="shared" ca="1" si="94"/>
        <v>0</v>
      </c>
      <c r="BY204" s="1614">
        <f t="shared" ca="1" si="94"/>
        <v>0</v>
      </c>
      <c r="BZ204" s="1614">
        <f t="shared" ca="1" si="94"/>
        <v>0</v>
      </c>
      <c r="CA204" s="1614">
        <f t="shared" ca="1" si="94"/>
        <v>0</v>
      </c>
      <c r="CB204" s="1614">
        <f t="shared" ca="1" si="94"/>
        <v>0</v>
      </c>
      <c r="CC204" s="1614">
        <f t="shared" ca="1" si="94"/>
        <v>0</v>
      </c>
      <c r="CD204" s="1614">
        <f t="shared" ca="1" si="94"/>
        <v>0</v>
      </c>
      <c r="CE204" s="1614">
        <f t="shared" ca="1" si="94"/>
        <v>0</v>
      </c>
      <c r="CF204" s="1614">
        <f t="shared" ca="1" si="94"/>
        <v>0</v>
      </c>
      <c r="CG204" s="1614">
        <f t="shared" ca="1" si="94"/>
        <v>0</v>
      </c>
      <c r="CH204" s="1614">
        <f t="shared" ca="1" si="94"/>
        <v>0</v>
      </c>
      <c r="CI204" s="1615">
        <f t="shared" ca="1" si="94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89"/>
        <v/>
      </c>
      <c r="B205" s="1029" t="str">
        <f t="shared" ca="1" si="82"/>
        <v xml:space="preserve"> </v>
      </c>
      <c r="C205" s="1611">
        <f t="shared" ca="1" si="83"/>
        <v>0</v>
      </c>
      <c r="D205" s="1612">
        <f t="shared" ca="1" si="90"/>
        <v>0</v>
      </c>
      <c r="E205" s="1613">
        <f t="shared" ca="1" si="90"/>
        <v>0</v>
      </c>
      <c r="F205" s="1613">
        <f t="shared" ca="1" si="90"/>
        <v>0</v>
      </c>
      <c r="G205" s="1613">
        <f t="shared" ca="1" si="90"/>
        <v>0</v>
      </c>
      <c r="H205" s="1613">
        <f t="shared" ca="1" si="90"/>
        <v>0</v>
      </c>
      <c r="I205" s="1613">
        <f t="shared" ca="1" si="90"/>
        <v>0</v>
      </c>
      <c r="J205" s="1613">
        <f t="shared" ca="1" si="90"/>
        <v>0</v>
      </c>
      <c r="K205" s="1613">
        <f t="shared" ca="1" si="84"/>
        <v>0</v>
      </c>
      <c r="L205" s="1613">
        <f t="shared" ca="1" si="84"/>
        <v>0</v>
      </c>
      <c r="M205" s="1614">
        <f t="shared" ca="1" si="84"/>
        <v>0</v>
      </c>
      <c r="N205" s="1614">
        <f t="shared" ca="1" si="84"/>
        <v>0</v>
      </c>
      <c r="O205" s="1614">
        <f t="shared" ca="1" si="84"/>
        <v>0</v>
      </c>
      <c r="P205" s="1614">
        <f t="shared" ca="1" si="84"/>
        <v>0</v>
      </c>
      <c r="Q205" s="1614">
        <f t="shared" ca="1" si="84"/>
        <v>0</v>
      </c>
      <c r="R205" s="1614">
        <f t="shared" ca="1" si="84"/>
        <v>0</v>
      </c>
      <c r="S205" s="1614">
        <f t="shared" ca="1" si="84"/>
        <v>0</v>
      </c>
      <c r="T205" s="1614">
        <f t="shared" ca="1" si="84"/>
        <v>0</v>
      </c>
      <c r="U205" s="1614">
        <f t="shared" ca="1" si="85"/>
        <v>0</v>
      </c>
      <c r="V205" s="1614">
        <f t="shared" ca="1" si="85"/>
        <v>0</v>
      </c>
      <c r="W205" s="1614">
        <f t="shared" ca="1" si="85"/>
        <v>0</v>
      </c>
      <c r="X205" s="1614">
        <f t="shared" ca="1" si="85"/>
        <v>0</v>
      </c>
      <c r="Y205" s="1625">
        <f t="shared" ca="1" si="85"/>
        <v>0</v>
      </c>
      <c r="Z205" s="1565"/>
      <c r="AA205" s="1613">
        <f t="shared" ca="1" si="86"/>
        <v>0</v>
      </c>
      <c r="AB205" s="1613">
        <f t="shared" ca="1" si="86"/>
        <v>0</v>
      </c>
      <c r="AC205" s="1613">
        <f t="shared" ca="1" si="86"/>
        <v>0</v>
      </c>
      <c r="AD205" s="1613">
        <f t="shared" ca="1" si="86"/>
        <v>0</v>
      </c>
      <c r="AE205" s="1613">
        <f t="shared" ca="1" si="86"/>
        <v>0</v>
      </c>
      <c r="AF205" s="1613">
        <f t="shared" ca="1" si="86"/>
        <v>0</v>
      </c>
      <c r="AG205" s="1613">
        <f t="shared" ca="1" si="86"/>
        <v>0</v>
      </c>
      <c r="AH205" s="1613">
        <f t="shared" ca="1" si="86"/>
        <v>0</v>
      </c>
      <c r="AI205" s="1613">
        <f t="shared" ca="1" si="86"/>
        <v>0</v>
      </c>
      <c r="AJ205" s="1613">
        <f t="shared" ca="1" si="86"/>
        <v>0</v>
      </c>
      <c r="AK205" s="1613">
        <f t="shared" ca="1" si="86"/>
        <v>0</v>
      </c>
      <c r="AL205" s="1613">
        <f t="shared" ca="1" si="86"/>
        <v>0</v>
      </c>
      <c r="AM205" s="1613">
        <f t="shared" ca="1" si="86"/>
        <v>0</v>
      </c>
      <c r="AN205" s="1486"/>
      <c r="AO205" s="1612">
        <f t="shared" ca="1" si="94"/>
        <v>0</v>
      </c>
      <c r="AP205" s="1614">
        <f t="shared" ca="1" si="88"/>
        <v>0</v>
      </c>
      <c r="AQ205" s="1614">
        <f t="shared" ca="1" si="94"/>
        <v>0</v>
      </c>
      <c r="AR205" s="1614">
        <f t="shared" ca="1" si="94"/>
        <v>0</v>
      </c>
      <c r="AS205" s="1614">
        <f t="shared" ca="1" si="94"/>
        <v>0</v>
      </c>
      <c r="AT205" s="1614">
        <f t="shared" ca="1" si="94"/>
        <v>0</v>
      </c>
      <c r="AU205" s="1614">
        <f t="shared" ca="1" si="94"/>
        <v>0</v>
      </c>
      <c r="AV205" s="1614">
        <f t="shared" ca="1" si="94"/>
        <v>0</v>
      </c>
      <c r="AW205" s="1614">
        <f t="shared" ca="1" si="94"/>
        <v>0</v>
      </c>
      <c r="AX205" s="1614">
        <f t="shared" ca="1" si="94"/>
        <v>0</v>
      </c>
      <c r="AY205" s="1614">
        <f t="shared" ca="1" si="94"/>
        <v>0</v>
      </c>
      <c r="AZ205" s="1614">
        <f t="shared" ca="1" si="94"/>
        <v>0</v>
      </c>
      <c r="BA205" s="1614">
        <f t="shared" ca="1" si="94"/>
        <v>0</v>
      </c>
      <c r="BB205" s="1614">
        <f t="shared" ca="1" si="94"/>
        <v>0</v>
      </c>
      <c r="BC205" s="1614">
        <f t="shared" ca="1" si="94"/>
        <v>0</v>
      </c>
      <c r="BD205" s="1614">
        <f t="shared" ca="1" si="94"/>
        <v>0</v>
      </c>
      <c r="BE205" s="1614">
        <f t="shared" ca="1" si="94"/>
        <v>0</v>
      </c>
      <c r="BF205" s="1614">
        <f t="shared" ca="1" si="94"/>
        <v>0</v>
      </c>
      <c r="BG205" s="1614">
        <f t="shared" ca="1" si="94"/>
        <v>0</v>
      </c>
      <c r="BH205" s="1614">
        <f t="shared" ca="1" si="94"/>
        <v>0</v>
      </c>
      <c r="BI205" s="1614">
        <f t="shared" ca="1" si="94"/>
        <v>0</v>
      </c>
      <c r="BJ205" s="1614">
        <f t="shared" ca="1" si="94"/>
        <v>0</v>
      </c>
      <c r="BK205" s="1614">
        <f t="shared" ca="1" si="94"/>
        <v>0</v>
      </c>
      <c r="BL205" s="1614">
        <f t="shared" ca="1" si="94"/>
        <v>0</v>
      </c>
      <c r="BM205" s="1614">
        <f t="shared" ca="1" si="94"/>
        <v>0</v>
      </c>
      <c r="BN205" s="1614">
        <f t="shared" ca="1" si="94"/>
        <v>0</v>
      </c>
      <c r="BO205" s="1614">
        <f t="shared" ca="1" si="94"/>
        <v>0</v>
      </c>
      <c r="BP205" s="1614">
        <f t="shared" ca="1" si="94"/>
        <v>0</v>
      </c>
      <c r="BQ205" s="1614">
        <f t="shared" ca="1" si="94"/>
        <v>0</v>
      </c>
      <c r="BR205" s="1614">
        <f t="shared" ca="1" si="94"/>
        <v>0</v>
      </c>
      <c r="BS205" s="1614">
        <f t="shared" ca="1" si="94"/>
        <v>0</v>
      </c>
      <c r="BT205" s="1614">
        <f t="shared" ca="1" si="94"/>
        <v>0</v>
      </c>
      <c r="BU205" s="1614">
        <f t="shared" ca="1" si="94"/>
        <v>0</v>
      </c>
      <c r="BV205" s="1614">
        <f t="shared" ca="1" si="94"/>
        <v>0</v>
      </c>
      <c r="BW205" s="1614">
        <f t="shared" ca="1" si="94"/>
        <v>0</v>
      </c>
      <c r="BX205" s="1614">
        <f t="shared" ca="1" si="94"/>
        <v>0</v>
      </c>
      <c r="BY205" s="1614">
        <f t="shared" ca="1" si="94"/>
        <v>0</v>
      </c>
      <c r="BZ205" s="1614">
        <f t="shared" ca="1" si="94"/>
        <v>0</v>
      </c>
      <c r="CA205" s="1614">
        <f t="shared" ca="1" si="94"/>
        <v>0</v>
      </c>
      <c r="CB205" s="1614">
        <f t="shared" ca="1" si="94"/>
        <v>0</v>
      </c>
      <c r="CC205" s="1614">
        <f t="shared" ca="1" si="94"/>
        <v>0</v>
      </c>
      <c r="CD205" s="1614">
        <f t="shared" ca="1" si="94"/>
        <v>0</v>
      </c>
      <c r="CE205" s="1614">
        <f t="shared" ca="1" si="94"/>
        <v>0</v>
      </c>
      <c r="CF205" s="1614">
        <f t="shared" ca="1" si="94"/>
        <v>0</v>
      </c>
      <c r="CG205" s="1614">
        <f t="shared" ca="1" si="94"/>
        <v>0</v>
      </c>
      <c r="CH205" s="1614">
        <f t="shared" ca="1" si="94"/>
        <v>0</v>
      </c>
      <c r="CI205" s="1615">
        <f t="shared" ca="1" si="94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89"/>
        <v/>
      </c>
      <c r="B206" s="1029" t="str">
        <f t="shared" ca="1" si="82"/>
        <v xml:space="preserve"> </v>
      </c>
      <c r="C206" s="1611">
        <f t="shared" ca="1" si="83"/>
        <v>0</v>
      </c>
      <c r="D206" s="1612">
        <f t="shared" ca="1" si="90"/>
        <v>0</v>
      </c>
      <c r="E206" s="1613">
        <f t="shared" ca="1" si="90"/>
        <v>0</v>
      </c>
      <c r="F206" s="1613">
        <f t="shared" ca="1" si="90"/>
        <v>0</v>
      </c>
      <c r="G206" s="1613">
        <f t="shared" ca="1" si="90"/>
        <v>0</v>
      </c>
      <c r="H206" s="1613">
        <f t="shared" ca="1" si="90"/>
        <v>0</v>
      </c>
      <c r="I206" s="1613">
        <f t="shared" ca="1" si="90"/>
        <v>0</v>
      </c>
      <c r="J206" s="1613">
        <f t="shared" ca="1" si="90"/>
        <v>0</v>
      </c>
      <c r="K206" s="1613">
        <f t="shared" ca="1" si="84"/>
        <v>0</v>
      </c>
      <c r="L206" s="1613">
        <f t="shared" ca="1" si="84"/>
        <v>0</v>
      </c>
      <c r="M206" s="1614">
        <f t="shared" ca="1" si="84"/>
        <v>0</v>
      </c>
      <c r="N206" s="1614">
        <f t="shared" ca="1" si="84"/>
        <v>0</v>
      </c>
      <c r="O206" s="1614">
        <f t="shared" ca="1" si="84"/>
        <v>0</v>
      </c>
      <c r="P206" s="1614">
        <f t="shared" ca="1" si="84"/>
        <v>0</v>
      </c>
      <c r="Q206" s="1614">
        <f t="shared" ca="1" si="84"/>
        <v>0</v>
      </c>
      <c r="R206" s="1614">
        <f t="shared" ca="1" si="84"/>
        <v>0</v>
      </c>
      <c r="S206" s="1614">
        <f t="shared" ca="1" si="84"/>
        <v>0</v>
      </c>
      <c r="T206" s="1614">
        <f t="shared" ca="1" si="84"/>
        <v>0</v>
      </c>
      <c r="U206" s="1614">
        <f t="shared" ca="1" si="85"/>
        <v>0</v>
      </c>
      <c r="V206" s="1614">
        <f t="shared" ca="1" si="85"/>
        <v>0</v>
      </c>
      <c r="W206" s="1614">
        <f t="shared" ca="1" si="85"/>
        <v>0</v>
      </c>
      <c r="X206" s="1614">
        <f t="shared" ca="1" si="85"/>
        <v>0</v>
      </c>
      <c r="Y206" s="1625">
        <f t="shared" ca="1" si="85"/>
        <v>0</v>
      </c>
      <c r="Z206" s="1565"/>
      <c r="AA206" s="1613">
        <f t="shared" ca="1" si="86"/>
        <v>0</v>
      </c>
      <c r="AB206" s="1613">
        <f t="shared" ca="1" si="86"/>
        <v>0</v>
      </c>
      <c r="AC206" s="1613">
        <f t="shared" ca="1" si="86"/>
        <v>0</v>
      </c>
      <c r="AD206" s="1613">
        <f t="shared" ca="1" si="86"/>
        <v>0</v>
      </c>
      <c r="AE206" s="1613">
        <f t="shared" ca="1" si="86"/>
        <v>0</v>
      </c>
      <c r="AF206" s="1613">
        <f t="shared" ca="1" si="86"/>
        <v>0</v>
      </c>
      <c r="AG206" s="1613">
        <f t="shared" ca="1" si="86"/>
        <v>0</v>
      </c>
      <c r="AH206" s="1613">
        <f t="shared" ca="1" si="86"/>
        <v>0</v>
      </c>
      <c r="AI206" s="1613">
        <f t="shared" ca="1" si="86"/>
        <v>0</v>
      </c>
      <c r="AJ206" s="1613">
        <f t="shared" ca="1" si="86"/>
        <v>0</v>
      </c>
      <c r="AK206" s="1613">
        <f t="shared" ca="1" si="86"/>
        <v>0</v>
      </c>
      <c r="AL206" s="1613">
        <f t="shared" ca="1" si="86"/>
        <v>0</v>
      </c>
      <c r="AM206" s="1613">
        <f t="shared" ca="1" si="86"/>
        <v>0</v>
      </c>
      <c r="AN206" s="1486"/>
      <c r="AO206" s="1612">
        <f t="shared" ca="1" si="94"/>
        <v>0</v>
      </c>
      <c r="AP206" s="1614">
        <f t="shared" ca="1" si="88"/>
        <v>0</v>
      </c>
      <c r="AQ206" s="1614">
        <f t="shared" ca="1" si="94"/>
        <v>0</v>
      </c>
      <c r="AR206" s="1614">
        <f t="shared" ca="1" si="94"/>
        <v>0</v>
      </c>
      <c r="AS206" s="1614">
        <f t="shared" ca="1" si="94"/>
        <v>0</v>
      </c>
      <c r="AT206" s="1614">
        <f t="shared" ca="1" si="94"/>
        <v>0</v>
      </c>
      <c r="AU206" s="1614">
        <f t="shared" ca="1" si="94"/>
        <v>0</v>
      </c>
      <c r="AV206" s="1614">
        <f t="shared" ca="1" si="94"/>
        <v>0</v>
      </c>
      <c r="AW206" s="1614">
        <f t="shared" ca="1" si="94"/>
        <v>0</v>
      </c>
      <c r="AX206" s="1614">
        <f t="shared" ca="1" si="94"/>
        <v>0</v>
      </c>
      <c r="AY206" s="1614">
        <f t="shared" ca="1" si="94"/>
        <v>0</v>
      </c>
      <c r="AZ206" s="1614">
        <f t="shared" ca="1" si="94"/>
        <v>0</v>
      </c>
      <c r="BA206" s="1614">
        <f t="shared" ca="1" si="94"/>
        <v>0</v>
      </c>
      <c r="BB206" s="1614">
        <f t="shared" ca="1" si="94"/>
        <v>0</v>
      </c>
      <c r="BC206" s="1614">
        <f t="shared" ca="1" si="94"/>
        <v>0</v>
      </c>
      <c r="BD206" s="1614">
        <f t="shared" ca="1" si="94"/>
        <v>0</v>
      </c>
      <c r="BE206" s="1614">
        <f t="shared" ca="1" si="94"/>
        <v>0</v>
      </c>
      <c r="BF206" s="1614">
        <f t="shared" ca="1" si="94"/>
        <v>0</v>
      </c>
      <c r="BG206" s="1614">
        <f t="shared" ca="1" si="94"/>
        <v>0</v>
      </c>
      <c r="BH206" s="1614">
        <f t="shared" ca="1" si="94"/>
        <v>0</v>
      </c>
      <c r="BI206" s="1614">
        <f t="shared" ca="1" si="94"/>
        <v>0</v>
      </c>
      <c r="BJ206" s="1614">
        <f t="shared" ca="1" si="94"/>
        <v>0</v>
      </c>
      <c r="BK206" s="1614">
        <f t="shared" ca="1" si="94"/>
        <v>0</v>
      </c>
      <c r="BL206" s="1614">
        <f t="shared" ca="1" si="94"/>
        <v>0</v>
      </c>
      <c r="BM206" s="1614">
        <f t="shared" ca="1" si="94"/>
        <v>0</v>
      </c>
      <c r="BN206" s="1614">
        <f t="shared" ca="1" si="94"/>
        <v>0</v>
      </c>
      <c r="BO206" s="1614">
        <f t="shared" ca="1" si="94"/>
        <v>0</v>
      </c>
      <c r="BP206" s="1614">
        <f t="shared" ca="1" si="94"/>
        <v>0</v>
      </c>
      <c r="BQ206" s="1614">
        <f t="shared" ca="1" si="94"/>
        <v>0</v>
      </c>
      <c r="BR206" s="1614">
        <f t="shared" ca="1" si="94"/>
        <v>0</v>
      </c>
      <c r="BS206" s="1614">
        <f t="shared" ca="1" si="94"/>
        <v>0</v>
      </c>
      <c r="BT206" s="1614">
        <f t="shared" ca="1" si="94"/>
        <v>0</v>
      </c>
      <c r="BU206" s="1614">
        <f t="shared" ca="1" si="94"/>
        <v>0</v>
      </c>
      <c r="BV206" s="1614">
        <f t="shared" ca="1" si="94"/>
        <v>0</v>
      </c>
      <c r="BW206" s="1614">
        <f t="shared" ca="1" si="94"/>
        <v>0</v>
      </c>
      <c r="BX206" s="1614">
        <f t="shared" ca="1" si="94"/>
        <v>0</v>
      </c>
      <c r="BY206" s="1614">
        <f t="shared" ca="1" si="94"/>
        <v>0</v>
      </c>
      <c r="BZ206" s="1614">
        <f t="shared" ca="1" si="94"/>
        <v>0</v>
      </c>
      <c r="CA206" s="1614">
        <f t="shared" ca="1" si="94"/>
        <v>0</v>
      </c>
      <c r="CB206" s="1614">
        <f t="shared" ca="1" si="94"/>
        <v>0</v>
      </c>
      <c r="CC206" s="1614">
        <f t="shared" ca="1" si="94"/>
        <v>0</v>
      </c>
      <c r="CD206" s="1614">
        <f t="shared" ca="1" si="94"/>
        <v>0</v>
      </c>
      <c r="CE206" s="1614">
        <f t="shared" ca="1" si="94"/>
        <v>0</v>
      </c>
      <c r="CF206" s="1614">
        <f t="shared" ca="1" si="94"/>
        <v>0</v>
      </c>
      <c r="CG206" s="1614">
        <f t="shared" ca="1" si="94"/>
        <v>0</v>
      </c>
      <c r="CH206" s="1614">
        <f t="shared" ca="1" si="94"/>
        <v>0</v>
      </c>
      <c r="CI206" s="1615">
        <f t="shared" ca="1" si="94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89"/>
        <v/>
      </c>
      <c r="B207" s="1029" t="str">
        <f t="shared" ca="1" si="82"/>
        <v xml:space="preserve"> </v>
      </c>
      <c r="C207" s="1611">
        <f t="shared" ca="1" si="83"/>
        <v>0</v>
      </c>
      <c r="D207" s="1612">
        <f t="shared" ca="1" si="90"/>
        <v>0</v>
      </c>
      <c r="E207" s="1613">
        <f t="shared" ca="1" si="90"/>
        <v>0</v>
      </c>
      <c r="F207" s="1613">
        <f t="shared" ca="1" si="90"/>
        <v>0</v>
      </c>
      <c r="G207" s="1613">
        <f t="shared" ca="1" si="90"/>
        <v>0</v>
      </c>
      <c r="H207" s="1613">
        <f t="shared" ca="1" si="90"/>
        <v>0</v>
      </c>
      <c r="I207" s="1613">
        <f t="shared" ca="1" si="90"/>
        <v>0</v>
      </c>
      <c r="J207" s="1613">
        <f t="shared" ca="1" si="90"/>
        <v>0</v>
      </c>
      <c r="K207" s="1613">
        <f t="shared" ca="1" si="90"/>
        <v>0</v>
      </c>
      <c r="L207" s="1613">
        <f t="shared" ca="1" si="90"/>
        <v>0</v>
      </c>
      <c r="M207" s="1614">
        <f t="shared" ca="1" si="90"/>
        <v>0</v>
      </c>
      <c r="N207" s="1614">
        <f t="shared" ca="1" si="90"/>
        <v>0</v>
      </c>
      <c r="O207" s="1614">
        <f t="shared" ca="1" si="90"/>
        <v>0</v>
      </c>
      <c r="P207" s="1614">
        <f t="shared" ca="1" si="90"/>
        <v>0</v>
      </c>
      <c r="Q207" s="1614">
        <f t="shared" ca="1" si="90"/>
        <v>0</v>
      </c>
      <c r="R207" s="1614">
        <f t="shared" ca="1" si="90"/>
        <v>0</v>
      </c>
      <c r="S207" s="1614">
        <f t="shared" ca="1" si="90"/>
        <v>0</v>
      </c>
      <c r="T207" s="1614">
        <f t="shared" ref="T207:Y217" ca="1" si="95">IF(ISNUMBER($B207),$B207*T115/1000,0)</f>
        <v>0</v>
      </c>
      <c r="U207" s="1614">
        <f t="shared" ca="1" si="95"/>
        <v>0</v>
      </c>
      <c r="V207" s="1614">
        <f t="shared" ca="1" si="95"/>
        <v>0</v>
      </c>
      <c r="W207" s="1614">
        <f t="shared" ca="1" si="95"/>
        <v>0</v>
      </c>
      <c r="X207" s="1614">
        <f t="shared" ca="1" si="95"/>
        <v>0</v>
      </c>
      <c r="Y207" s="1625">
        <f t="shared" ca="1" si="95"/>
        <v>0</v>
      </c>
      <c r="Z207" s="1565"/>
      <c r="AA207" s="1613">
        <f t="shared" ref="AA207:AM217" ca="1" si="96">IF(ISNUMBER($B207),$B207*AA115/1000,0)</f>
        <v>0</v>
      </c>
      <c r="AB207" s="1613">
        <f t="shared" ca="1" si="96"/>
        <v>0</v>
      </c>
      <c r="AC207" s="1613">
        <f t="shared" ca="1" si="96"/>
        <v>0</v>
      </c>
      <c r="AD207" s="1613">
        <f t="shared" ca="1" si="96"/>
        <v>0</v>
      </c>
      <c r="AE207" s="1613">
        <f t="shared" ca="1" si="96"/>
        <v>0</v>
      </c>
      <c r="AF207" s="1613">
        <f t="shared" ca="1" si="96"/>
        <v>0</v>
      </c>
      <c r="AG207" s="1613">
        <f t="shared" ca="1" si="96"/>
        <v>0</v>
      </c>
      <c r="AH207" s="1613">
        <f t="shared" ca="1" si="96"/>
        <v>0</v>
      </c>
      <c r="AI207" s="1613">
        <f t="shared" ca="1" si="96"/>
        <v>0</v>
      </c>
      <c r="AJ207" s="1613">
        <f t="shared" ca="1" si="96"/>
        <v>0</v>
      </c>
      <c r="AK207" s="1613">
        <f t="shared" ca="1" si="96"/>
        <v>0</v>
      </c>
      <c r="AL207" s="1613">
        <f t="shared" ca="1" si="96"/>
        <v>0</v>
      </c>
      <c r="AM207" s="1613">
        <f t="shared" ca="1" si="96"/>
        <v>0</v>
      </c>
      <c r="AN207" s="1486"/>
      <c r="AO207" s="1612">
        <f t="shared" ca="1" si="94"/>
        <v>0</v>
      </c>
      <c r="AP207" s="1614">
        <f t="shared" ca="1" si="88"/>
        <v>0</v>
      </c>
      <c r="AQ207" s="1614">
        <f t="shared" ca="1" si="94"/>
        <v>0</v>
      </c>
      <c r="AR207" s="1614">
        <f t="shared" ca="1" si="94"/>
        <v>0</v>
      </c>
      <c r="AS207" s="1614">
        <f t="shared" ca="1" si="94"/>
        <v>0</v>
      </c>
      <c r="AT207" s="1614">
        <f t="shared" ca="1" si="94"/>
        <v>0</v>
      </c>
      <c r="AU207" s="1614">
        <f t="shared" ca="1" si="94"/>
        <v>0</v>
      </c>
      <c r="AV207" s="1614">
        <f t="shared" ca="1" si="94"/>
        <v>0</v>
      </c>
      <c r="AW207" s="1614">
        <f t="shared" ca="1" si="94"/>
        <v>0</v>
      </c>
      <c r="AX207" s="1614">
        <f t="shared" ca="1" si="94"/>
        <v>0</v>
      </c>
      <c r="AY207" s="1614">
        <f t="shared" ca="1" si="94"/>
        <v>0</v>
      </c>
      <c r="AZ207" s="1614">
        <f t="shared" ca="1" si="94"/>
        <v>0</v>
      </c>
      <c r="BA207" s="1614">
        <f t="shared" ca="1" si="94"/>
        <v>0</v>
      </c>
      <c r="BB207" s="1614">
        <f t="shared" ca="1" si="94"/>
        <v>0</v>
      </c>
      <c r="BC207" s="1614">
        <f t="shared" ca="1" si="94"/>
        <v>0</v>
      </c>
      <c r="BD207" s="1614">
        <f t="shared" ca="1" si="94"/>
        <v>0</v>
      </c>
      <c r="BE207" s="1614">
        <f t="shared" ca="1" si="94"/>
        <v>0</v>
      </c>
      <c r="BF207" s="1614">
        <f t="shared" ca="1" si="94"/>
        <v>0</v>
      </c>
      <c r="BG207" s="1614">
        <f t="shared" ca="1" si="94"/>
        <v>0</v>
      </c>
      <c r="BH207" s="1614">
        <f t="shared" ca="1" si="94"/>
        <v>0</v>
      </c>
      <c r="BI207" s="1614">
        <f t="shared" ca="1" si="94"/>
        <v>0</v>
      </c>
      <c r="BJ207" s="1614">
        <f t="shared" ca="1" si="94"/>
        <v>0</v>
      </c>
      <c r="BK207" s="1614">
        <f t="shared" ca="1" si="94"/>
        <v>0</v>
      </c>
      <c r="BL207" s="1614">
        <f t="shared" ca="1" si="94"/>
        <v>0</v>
      </c>
      <c r="BM207" s="1614">
        <f t="shared" ca="1" si="94"/>
        <v>0</v>
      </c>
      <c r="BN207" s="1614">
        <f t="shared" ca="1" si="94"/>
        <v>0</v>
      </c>
      <c r="BO207" s="1614">
        <f t="shared" ca="1" si="94"/>
        <v>0</v>
      </c>
      <c r="BP207" s="1614">
        <f t="shared" ca="1" si="94"/>
        <v>0</v>
      </c>
      <c r="BQ207" s="1614">
        <f t="shared" ca="1" si="94"/>
        <v>0</v>
      </c>
      <c r="BR207" s="1614">
        <f t="shared" ca="1" si="94"/>
        <v>0</v>
      </c>
      <c r="BS207" s="1614">
        <f t="shared" ca="1" si="94"/>
        <v>0</v>
      </c>
      <c r="BT207" s="1614">
        <f t="shared" ca="1" si="94"/>
        <v>0</v>
      </c>
      <c r="BU207" s="1614">
        <f t="shared" ca="1" si="94"/>
        <v>0</v>
      </c>
      <c r="BV207" s="1614">
        <f t="shared" ca="1" si="94"/>
        <v>0</v>
      </c>
      <c r="BW207" s="1614">
        <f t="shared" ca="1" si="94"/>
        <v>0</v>
      </c>
      <c r="BX207" s="1614">
        <f t="shared" ca="1" si="94"/>
        <v>0</v>
      </c>
      <c r="BY207" s="1614">
        <f t="shared" ca="1" si="94"/>
        <v>0</v>
      </c>
      <c r="BZ207" s="1614">
        <f t="shared" ca="1" si="94"/>
        <v>0</v>
      </c>
      <c r="CA207" s="1614">
        <f t="shared" ca="1" si="94"/>
        <v>0</v>
      </c>
      <c r="CB207" s="1614">
        <f t="shared" ca="1" si="94"/>
        <v>0</v>
      </c>
      <c r="CC207" s="1614">
        <f t="shared" ca="1" si="94"/>
        <v>0</v>
      </c>
      <c r="CD207" s="1614">
        <f t="shared" ca="1" si="94"/>
        <v>0</v>
      </c>
      <c r="CE207" s="1614">
        <f t="shared" ca="1" si="94"/>
        <v>0</v>
      </c>
      <c r="CF207" s="1614">
        <f t="shared" ca="1" si="94"/>
        <v>0</v>
      </c>
      <c r="CG207" s="1614">
        <f t="shared" ca="1" si="94"/>
        <v>0</v>
      </c>
      <c r="CH207" s="1614">
        <f t="shared" ca="1" si="94"/>
        <v>0</v>
      </c>
      <c r="CI207" s="1615">
        <f t="shared" ca="1" si="94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89"/>
        <v/>
      </c>
      <c r="B208" s="1029" t="str">
        <f t="shared" ca="1" si="82"/>
        <v xml:space="preserve"> </v>
      </c>
      <c r="C208" s="1611">
        <f t="shared" ca="1" si="83"/>
        <v>0</v>
      </c>
      <c r="D208" s="1612">
        <f t="shared" ref="D208:S217" ca="1" si="97">IF(ISNUMBER($B208),$B208*D116/1000,0)</f>
        <v>0</v>
      </c>
      <c r="E208" s="1613">
        <f t="shared" ca="1" si="97"/>
        <v>0</v>
      </c>
      <c r="F208" s="1613">
        <f t="shared" ca="1" si="97"/>
        <v>0</v>
      </c>
      <c r="G208" s="1613">
        <f t="shared" ca="1" si="97"/>
        <v>0</v>
      </c>
      <c r="H208" s="1613">
        <f t="shared" ca="1" si="97"/>
        <v>0</v>
      </c>
      <c r="I208" s="1613">
        <f t="shared" ca="1" si="97"/>
        <v>0</v>
      </c>
      <c r="J208" s="1613">
        <f t="shared" ca="1" si="97"/>
        <v>0</v>
      </c>
      <c r="K208" s="1613">
        <f t="shared" ca="1" si="97"/>
        <v>0</v>
      </c>
      <c r="L208" s="1613">
        <f t="shared" ca="1" si="97"/>
        <v>0</v>
      </c>
      <c r="M208" s="1614">
        <f t="shared" ca="1" si="97"/>
        <v>0</v>
      </c>
      <c r="N208" s="1614">
        <f t="shared" ca="1" si="97"/>
        <v>0</v>
      </c>
      <c r="O208" s="1614">
        <f t="shared" ca="1" si="97"/>
        <v>0</v>
      </c>
      <c r="P208" s="1614">
        <f t="shared" ca="1" si="97"/>
        <v>0</v>
      </c>
      <c r="Q208" s="1614">
        <f t="shared" ca="1" si="97"/>
        <v>0</v>
      </c>
      <c r="R208" s="1614">
        <f t="shared" ca="1" si="97"/>
        <v>0</v>
      </c>
      <c r="S208" s="1614">
        <f t="shared" ca="1" si="97"/>
        <v>0</v>
      </c>
      <c r="T208" s="1614">
        <f t="shared" ca="1" si="95"/>
        <v>0</v>
      </c>
      <c r="U208" s="1614">
        <f t="shared" ca="1" si="95"/>
        <v>0</v>
      </c>
      <c r="V208" s="1614">
        <f t="shared" ca="1" si="95"/>
        <v>0</v>
      </c>
      <c r="W208" s="1614">
        <f t="shared" ca="1" si="95"/>
        <v>0</v>
      </c>
      <c r="X208" s="1614">
        <f t="shared" ca="1" si="95"/>
        <v>0</v>
      </c>
      <c r="Y208" s="1625">
        <f t="shared" ca="1" si="95"/>
        <v>0</v>
      </c>
      <c r="Z208" s="1565"/>
      <c r="AA208" s="1613">
        <f t="shared" ca="1" si="96"/>
        <v>0</v>
      </c>
      <c r="AB208" s="1613">
        <f t="shared" ca="1" si="96"/>
        <v>0</v>
      </c>
      <c r="AC208" s="1613">
        <f t="shared" ca="1" si="96"/>
        <v>0</v>
      </c>
      <c r="AD208" s="1613">
        <f t="shared" ca="1" si="96"/>
        <v>0</v>
      </c>
      <c r="AE208" s="1613">
        <f t="shared" ca="1" si="96"/>
        <v>0</v>
      </c>
      <c r="AF208" s="1613">
        <f t="shared" ca="1" si="96"/>
        <v>0</v>
      </c>
      <c r="AG208" s="1613">
        <f t="shared" ca="1" si="96"/>
        <v>0</v>
      </c>
      <c r="AH208" s="1613">
        <f t="shared" ca="1" si="96"/>
        <v>0</v>
      </c>
      <c r="AI208" s="1613">
        <f t="shared" ca="1" si="96"/>
        <v>0</v>
      </c>
      <c r="AJ208" s="1613">
        <f t="shared" ca="1" si="96"/>
        <v>0</v>
      </c>
      <c r="AK208" s="1613">
        <f t="shared" ca="1" si="96"/>
        <v>0</v>
      </c>
      <c r="AL208" s="1613">
        <f t="shared" ca="1" si="96"/>
        <v>0</v>
      </c>
      <c r="AM208" s="1613">
        <f t="shared" ca="1" si="96"/>
        <v>0</v>
      </c>
      <c r="AN208" s="1486"/>
      <c r="AO208" s="1612">
        <f t="shared" ca="1" si="94"/>
        <v>0</v>
      </c>
      <c r="AP208" s="1614">
        <f t="shared" ca="1" si="88"/>
        <v>0</v>
      </c>
      <c r="AQ208" s="1614">
        <f t="shared" ca="1" si="94"/>
        <v>0</v>
      </c>
      <c r="AR208" s="1614">
        <f t="shared" ca="1" si="94"/>
        <v>0</v>
      </c>
      <c r="AS208" s="1614">
        <f t="shared" ca="1" si="94"/>
        <v>0</v>
      </c>
      <c r="AT208" s="1614">
        <f t="shared" ca="1" si="94"/>
        <v>0</v>
      </c>
      <c r="AU208" s="1614">
        <f t="shared" ca="1" si="94"/>
        <v>0</v>
      </c>
      <c r="AV208" s="1614">
        <f t="shared" ca="1" si="94"/>
        <v>0</v>
      </c>
      <c r="AW208" s="1614">
        <f t="shared" ca="1" si="94"/>
        <v>0</v>
      </c>
      <c r="AX208" s="1614">
        <f t="shared" ca="1" si="94"/>
        <v>0</v>
      </c>
      <c r="AY208" s="1614">
        <f t="shared" ca="1" si="94"/>
        <v>0</v>
      </c>
      <c r="AZ208" s="1614">
        <f t="shared" ca="1" si="94"/>
        <v>0</v>
      </c>
      <c r="BA208" s="1614">
        <f t="shared" ca="1" si="94"/>
        <v>0</v>
      </c>
      <c r="BB208" s="1614">
        <f t="shared" ca="1" si="94"/>
        <v>0</v>
      </c>
      <c r="BC208" s="1614">
        <f t="shared" ca="1" si="94"/>
        <v>0</v>
      </c>
      <c r="BD208" s="1614">
        <f t="shared" ca="1" si="94"/>
        <v>0</v>
      </c>
      <c r="BE208" s="1614">
        <f t="shared" ca="1" si="94"/>
        <v>0</v>
      </c>
      <c r="BF208" s="1614">
        <f t="shared" ca="1" si="94"/>
        <v>0</v>
      </c>
      <c r="BG208" s="1614">
        <f t="shared" ca="1" si="94"/>
        <v>0</v>
      </c>
      <c r="BH208" s="1614">
        <f t="shared" ca="1" si="94"/>
        <v>0</v>
      </c>
      <c r="BI208" s="1614">
        <f t="shared" ca="1" si="94"/>
        <v>0</v>
      </c>
      <c r="BJ208" s="1614">
        <f t="shared" ca="1" si="94"/>
        <v>0</v>
      </c>
      <c r="BK208" s="1614">
        <f t="shared" ca="1" si="94"/>
        <v>0</v>
      </c>
      <c r="BL208" s="1614">
        <f t="shared" ca="1" si="94"/>
        <v>0</v>
      </c>
      <c r="BM208" s="1614">
        <f t="shared" ca="1" si="94"/>
        <v>0</v>
      </c>
      <c r="BN208" s="1614">
        <f t="shared" ca="1" si="94"/>
        <v>0</v>
      </c>
      <c r="BO208" s="1614">
        <f t="shared" ref="BO208:CI208" ca="1" si="98">IF(ISNUMBER($B208),$B208*BO116/1000,0)</f>
        <v>0</v>
      </c>
      <c r="BP208" s="1614">
        <f t="shared" ca="1" si="98"/>
        <v>0</v>
      </c>
      <c r="BQ208" s="1614">
        <f t="shared" ca="1" si="98"/>
        <v>0</v>
      </c>
      <c r="BR208" s="1614">
        <f t="shared" ca="1" si="98"/>
        <v>0</v>
      </c>
      <c r="BS208" s="1614">
        <f t="shared" ca="1" si="98"/>
        <v>0</v>
      </c>
      <c r="BT208" s="1614">
        <f t="shared" ca="1" si="98"/>
        <v>0</v>
      </c>
      <c r="BU208" s="1614">
        <f t="shared" ca="1" si="98"/>
        <v>0</v>
      </c>
      <c r="BV208" s="1614">
        <f t="shared" ca="1" si="98"/>
        <v>0</v>
      </c>
      <c r="BW208" s="1614">
        <f t="shared" ca="1" si="98"/>
        <v>0</v>
      </c>
      <c r="BX208" s="1614">
        <f t="shared" ca="1" si="98"/>
        <v>0</v>
      </c>
      <c r="BY208" s="1614">
        <f t="shared" ca="1" si="98"/>
        <v>0</v>
      </c>
      <c r="BZ208" s="1614">
        <f t="shared" ca="1" si="98"/>
        <v>0</v>
      </c>
      <c r="CA208" s="1614">
        <f t="shared" ca="1" si="98"/>
        <v>0</v>
      </c>
      <c r="CB208" s="1614">
        <f t="shared" ca="1" si="98"/>
        <v>0</v>
      </c>
      <c r="CC208" s="1614">
        <f t="shared" ca="1" si="98"/>
        <v>0</v>
      </c>
      <c r="CD208" s="1614">
        <f t="shared" ca="1" si="98"/>
        <v>0</v>
      </c>
      <c r="CE208" s="1614">
        <f t="shared" ca="1" si="98"/>
        <v>0</v>
      </c>
      <c r="CF208" s="1614">
        <f t="shared" ca="1" si="98"/>
        <v>0</v>
      </c>
      <c r="CG208" s="1614">
        <f t="shared" ca="1" si="98"/>
        <v>0</v>
      </c>
      <c r="CH208" s="1614">
        <f t="shared" ca="1" si="98"/>
        <v>0</v>
      </c>
      <c r="CI208" s="1615">
        <f t="shared" ca="1" si="98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89"/>
        <v/>
      </c>
      <c r="B209" s="1029" t="str">
        <f t="shared" ca="1" si="82"/>
        <v xml:space="preserve"> </v>
      </c>
      <c r="C209" s="1611">
        <f t="shared" ca="1" si="83"/>
        <v>0</v>
      </c>
      <c r="D209" s="1612">
        <f t="shared" ca="1" si="97"/>
        <v>0</v>
      </c>
      <c r="E209" s="1613">
        <f t="shared" ca="1" si="97"/>
        <v>0</v>
      </c>
      <c r="F209" s="1613">
        <f t="shared" ca="1" si="97"/>
        <v>0</v>
      </c>
      <c r="G209" s="1613">
        <f t="shared" ca="1" si="97"/>
        <v>0</v>
      </c>
      <c r="H209" s="1613">
        <f t="shared" ca="1" si="97"/>
        <v>0</v>
      </c>
      <c r="I209" s="1613">
        <f t="shared" ca="1" si="97"/>
        <v>0</v>
      </c>
      <c r="J209" s="1613">
        <f t="shared" ca="1" si="97"/>
        <v>0</v>
      </c>
      <c r="K209" s="1613">
        <f t="shared" ca="1" si="97"/>
        <v>0</v>
      </c>
      <c r="L209" s="1613">
        <f t="shared" ca="1" si="97"/>
        <v>0</v>
      </c>
      <c r="M209" s="1614">
        <f t="shared" ca="1" si="97"/>
        <v>0</v>
      </c>
      <c r="N209" s="1614">
        <f t="shared" ca="1" si="97"/>
        <v>0</v>
      </c>
      <c r="O209" s="1614">
        <f t="shared" ca="1" si="97"/>
        <v>0</v>
      </c>
      <c r="P209" s="1614">
        <f t="shared" ca="1" si="97"/>
        <v>0</v>
      </c>
      <c r="Q209" s="1614">
        <f t="shared" ca="1" si="97"/>
        <v>0</v>
      </c>
      <c r="R209" s="1614">
        <f t="shared" ca="1" si="97"/>
        <v>0</v>
      </c>
      <c r="S209" s="1614">
        <f t="shared" ca="1" si="97"/>
        <v>0</v>
      </c>
      <c r="T209" s="1614">
        <f t="shared" ca="1" si="95"/>
        <v>0</v>
      </c>
      <c r="U209" s="1614">
        <f t="shared" ca="1" si="95"/>
        <v>0</v>
      </c>
      <c r="V209" s="1614">
        <f t="shared" ca="1" si="95"/>
        <v>0</v>
      </c>
      <c r="W209" s="1614">
        <f t="shared" ca="1" si="95"/>
        <v>0</v>
      </c>
      <c r="X209" s="1614">
        <f t="shared" ca="1" si="95"/>
        <v>0</v>
      </c>
      <c r="Y209" s="1625">
        <f t="shared" ca="1" si="95"/>
        <v>0</v>
      </c>
      <c r="Z209" s="1565"/>
      <c r="AA209" s="1613">
        <f t="shared" ca="1" si="96"/>
        <v>0</v>
      </c>
      <c r="AB209" s="1613">
        <f t="shared" ca="1" si="96"/>
        <v>0</v>
      </c>
      <c r="AC209" s="1613">
        <f t="shared" ca="1" si="96"/>
        <v>0</v>
      </c>
      <c r="AD209" s="1613">
        <f t="shared" ca="1" si="96"/>
        <v>0</v>
      </c>
      <c r="AE209" s="1613">
        <f t="shared" ca="1" si="96"/>
        <v>0</v>
      </c>
      <c r="AF209" s="1613">
        <f t="shared" ca="1" si="96"/>
        <v>0</v>
      </c>
      <c r="AG209" s="1613">
        <f t="shared" ca="1" si="96"/>
        <v>0</v>
      </c>
      <c r="AH209" s="1613">
        <f t="shared" ca="1" si="96"/>
        <v>0</v>
      </c>
      <c r="AI209" s="1613">
        <f t="shared" ca="1" si="96"/>
        <v>0</v>
      </c>
      <c r="AJ209" s="1613">
        <f t="shared" ca="1" si="96"/>
        <v>0</v>
      </c>
      <c r="AK209" s="1613">
        <f t="shared" ca="1" si="96"/>
        <v>0</v>
      </c>
      <c r="AL209" s="1613">
        <f t="shared" ca="1" si="96"/>
        <v>0</v>
      </c>
      <c r="AM209" s="1613">
        <f t="shared" ca="1" si="96"/>
        <v>0</v>
      </c>
      <c r="AN209" s="1486"/>
      <c r="AO209" s="1612">
        <f t="shared" ref="AO209:CI214" ca="1" si="99">IF(ISNUMBER($B209),$B209*AO117/1000,0)</f>
        <v>0</v>
      </c>
      <c r="AP209" s="1614">
        <f t="shared" ca="1" si="88"/>
        <v>0</v>
      </c>
      <c r="AQ209" s="1614">
        <f t="shared" ca="1" si="99"/>
        <v>0</v>
      </c>
      <c r="AR209" s="1614">
        <f t="shared" ca="1" si="99"/>
        <v>0</v>
      </c>
      <c r="AS209" s="1614">
        <f t="shared" ca="1" si="99"/>
        <v>0</v>
      </c>
      <c r="AT209" s="1614">
        <f t="shared" ca="1" si="99"/>
        <v>0</v>
      </c>
      <c r="AU209" s="1614">
        <f t="shared" ca="1" si="99"/>
        <v>0</v>
      </c>
      <c r="AV209" s="1614">
        <f t="shared" ca="1" si="99"/>
        <v>0</v>
      </c>
      <c r="AW209" s="1614">
        <f t="shared" ca="1" si="99"/>
        <v>0</v>
      </c>
      <c r="AX209" s="1614">
        <f t="shared" ca="1" si="99"/>
        <v>0</v>
      </c>
      <c r="AY209" s="1614">
        <f t="shared" ca="1" si="99"/>
        <v>0</v>
      </c>
      <c r="AZ209" s="1614">
        <f t="shared" ca="1" si="99"/>
        <v>0</v>
      </c>
      <c r="BA209" s="1614">
        <f t="shared" ca="1" si="99"/>
        <v>0</v>
      </c>
      <c r="BB209" s="1614">
        <f t="shared" ca="1" si="99"/>
        <v>0</v>
      </c>
      <c r="BC209" s="1614">
        <f t="shared" ca="1" si="99"/>
        <v>0</v>
      </c>
      <c r="BD209" s="1614">
        <f t="shared" ca="1" si="99"/>
        <v>0</v>
      </c>
      <c r="BE209" s="1614">
        <f t="shared" ca="1" si="99"/>
        <v>0</v>
      </c>
      <c r="BF209" s="1614">
        <f t="shared" ca="1" si="99"/>
        <v>0</v>
      </c>
      <c r="BG209" s="1614">
        <f t="shared" ca="1" si="99"/>
        <v>0</v>
      </c>
      <c r="BH209" s="1614">
        <f t="shared" ca="1" si="99"/>
        <v>0</v>
      </c>
      <c r="BI209" s="1614">
        <f t="shared" ca="1" si="99"/>
        <v>0</v>
      </c>
      <c r="BJ209" s="1614">
        <f t="shared" ca="1" si="99"/>
        <v>0</v>
      </c>
      <c r="BK209" s="1614">
        <f t="shared" ca="1" si="99"/>
        <v>0</v>
      </c>
      <c r="BL209" s="1614">
        <f t="shared" ca="1" si="99"/>
        <v>0</v>
      </c>
      <c r="BM209" s="1614">
        <f t="shared" ca="1" si="99"/>
        <v>0</v>
      </c>
      <c r="BN209" s="1614">
        <f t="shared" ca="1" si="99"/>
        <v>0</v>
      </c>
      <c r="BO209" s="1614">
        <f t="shared" ca="1" si="99"/>
        <v>0</v>
      </c>
      <c r="BP209" s="1614">
        <f t="shared" ca="1" si="99"/>
        <v>0</v>
      </c>
      <c r="BQ209" s="1614">
        <f t="shared" ca="1" si="99"/>
        <v>0</v>
      </c>
      <c r="BR209" s="1614">
        <f t="shared" ca="1" si="99"/>
        <v>0</v>
      </c>
      <c r="BS209" s="1614">
        <f t="shared" ca="1" si="99"/>
        <v>0</v>
      </c>
      <c r="BT209" s="1614">
        <f t="shared" ca="1" si="99"/>
        <v>0</v>
      </c>
      <c r="BU209" s="1614">
        <f t="shared" ca="1" si="99"/>
        <v>0</v>
      </c>
      <c r="BV209" s="1614">
        <f t="shared" ca="1" si="99"/>
        <v>0</v>
      </c>
      <c r="BW209" s="1614">
        <f t="shared" ca="1" si="99"/>
        <v>0</v>
      </c>
      <c r="BX209" s="1614">
        <f t="shared" ca="1" si="99"/>
        <v>0</v>
      </c>
      <c r="BY209" s="1614">
        <f t="shared" ca="1" si="99"/>
        <v>0</v>
      </c>
      <c r="BZ209" s="1614">
        <f t="shared" ca="1" si="99"/>
        <v>0</v>
      </c>
      <c r="CA209" s="1614">
        <f t="shared" ca="1" si="99"/>
        <v>0</v>
      </c>
      <c r="CB209" s="1614">
        <f t="shared" ca="1" si="99"/>
        <v>0</v>
      </c>
      <c r="CC209" s="1614">
        <f t="shared" ca="1" si="99"/>
        <v>0</v>
      </c>
      <c r="CD209" s="1614">
        <f t="shared" ca="1" si="99"/>
        <v>0</v>
      </c>
      <c r="CE209" s="1614">
        <f t="shared" ca="1" si="99"/>
        <v>0</v>
      </c>
      <c r="CF209" s="1614">
        <f t="shared" ca="1" si="99"/>
        <v>0</v>
      </c>
      <c r="CG209" s="1614">
        <f t="shared" ca="1" si="99"/>
        <v>0</v>
      </c>
      <c r="CH209" s="1614">
        <f t="shared" ca="1" si="99"/>
        <v>0</v>
      </c>
      <c r="CI209" s="1615">
        <f t="shared" ca="1" si="99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89"/>
        <v/>
      </c>
      <c r="B210" s="1029" t="str">
        <f t="shared" ca="1" si="82"/>
        <v xml:space="preserve"> </v>
      </c>
      <c r="C210" s="1611">
        <f t="shared" ca="1" si="83"/>
        <v>0</v>
      </c>
      <c r="D210" s="1612">
        <f t="shared" ca="1" si="97"/>
        <v>0</v>
      </c>
      <c r="E210" s="1613">
        <f t="shared" ca="1" si="97"/>
        <v>0</v>
      </c>
      <c r="F210" s="1613">
        <f t="shared" ca="1" si="97"/>
        <v>0</v>
      </c>
      <c r="G210" s="1613">
        <f t="shared" ca="1" si="97"/>
        <v>0</v>
      </c>
      <c r="H210" s="1613">
        <f t="shared" ca="1" si="97"/>
        <v>0</v>
      </c>
      <c r="I210" s="1613">
        <f t="shared" ca="1" si="97"/>
        <v>0</v>
      </c>
      <c r="J210" s="1613">
        <f t="shared" ca="1" si="97"/>
        <v>0</v>
      </c>
      <c r="K210" s="1613">
        <f t="shared" ca="1" si="97"/>
        <v>0</v>
      </c>
      <c r="L210" s="1613">
        <f t="shared" ca="1" si="97"/>
        <v>0</v>
      </c>
      <c r="M210" s="1614">
        <f t="shared" ca="1" si="97"/>
        <v>0</v>
      </c>
      <c r="N210" s="1614">
        <f t="shared" ca="1" si="97"/>
        <v>0</v>
      </c>
      <c r="O210" s="1614">
        <f t="shared" ca="1" si="97"/>
        <v>0</v>
      </c>
      <c r="P210" s="1614">
        <f t="shared" ca="1" si="97"/>
        <v>0</v>
      </c>
      <c r="Q210" s="1614">
        <f t="shared" ca="1" si="97"/>
        <v>0</v>
      </c>
      <c r="R210" s="1614">
        <f t="shared" ca="1" si="97"/>
        <v>0</v>
      </c>
      <c r="S210" s="1614">
        <f t="shared" ca="1" si="97"/>
        <v>0</v>
      </c>
      <c r="T210" s="1614">
        <f t="shared" ca="1" si="95"/>
        <v>0</v>
      </c>
      <c r="U210" s="1614">
        <f t="shared" ca="1" si="95"/>
        <v>0</v>
      </c>
      <c r="V210" s="1614">
        <f t="shared" ca="1" si="95"/>
        <v>0</v>
      </c>
      <c r="W210" s="1614">
        <f t="shared" ca="1" si="95"/>
        <v>0</v>
      </c>
      <c r="X210" s="1614">
        <f t="shared" ca="1" si="95"/>
        <v>0</v>
      </c>
      <c r="Y210" s="1625">
        <f t="shared" ca="1" si="95"/>
        <v>0</v>
      </c>
      <c r="Z210" s="1565"/>
      <c r="AA210" s="1613">
        <f t="shared" ca="1" si="96"/>
        <v>0</v>
      </c>
      <c r="AB210" s="1613">
        <f t="shared" ca="1" si="96"/>
        <v>0</v>
      </c>
      <c r="AC210" s="1613">
        <f t="shared" ca="1" si="96"/>
        <v>0</v>
      </c>
      <c r="AD210" s="1613">
        <f t="shared" ca="1" si="96"/>
        <v>0</v>
      </c>
      <c r="AE210" s="1613">
        <f t="shared" ca="1" si="96"/>
        <v>0</v>
      </c>
      <c r="AF210" s="1613">
        <f t="shared" ca="1" si="96"/>
        <v>0</v>
      </c>
      <c r="AG210" s="1613">
        <f t="shared" ca="1" si="96"/>
        <v>0</v>
      </c>
      <c r="AH210" s="1613">
        <f t="shared" ca="1" si="96"/>
        <v>0</v>
      </c>
      <c r="AI210" s="1613">
        <f t="shared" ca="1" si="96"/>
        <v>0</v>
      </c>
      <c r="AJ210" s="1613">
        <f t="shared" ca="1" si="96"/>
        <v>0</v>
      </c>
      <c r="AK210" s="1613">
        <f t="shared" ca="1" si="96"/>
        <v>0</v>
      </c>
      <c r="AL210" s="1613">
        <f t="shared" ca="1" si="96"/>
        <v>0</v>
      </c>
      <c r="AM210" s="1613">
        <f t="shared" ca="1" si="96"/>
        <v>0</v>
      </c>
      <c r="AN210" s="1486"/>
      <c r="AO210" s="1612">
        <f t="shared" ca="1" si="99"/>
        <v>0</v>
      </c>
      <c r="AP210" s="1614">
        <f t="shared" ca="1" si="88"/>
        <v>0</v>
      </c>
      <c r="AQ210" s="1614">
        <f t="shared" ca="1" si="99"/>
        <v>0</v>
      </c>
      <c r="AR210" s="1614">
        <f t="shared" ca="1" si="99"/>
        <v>0</v>
      </c>
      <c r="AS210" s="1614">
        <f t="shared" ca="1" si="99"/>
        <v>0</v>
      </c>
      <c r="AT210" s="1614">
        <f t="shared" ca="1" si="99"/>
        <v>0</v>
      </c>
      <c r="AU210" s="1614">
        <f t="shared" ca="1" si="99"/>
        <v>0</v>
      </c>
      <c r="AV210" s="1614">
        <f t="shared" ca="1" si="99"/>
        <v>0</v>
      </c>
      <c r="AW210" s="1614">
        <f t="shared" ca="1" si="99"/>
        <v>0</v>
      </c>
      <c r="AX210" s="1614">
        <f t="shared" ca="1" si="99"/>
        <v>0</v>
      </c>
      <c r="AY210" s="1614">
        <f t="shared" ca="1" si="99"/>
        <v>0</v>
      </c>
      <c r="AZ210" s="1614">
        <f t="shared" ca="1" si="99"/>
        <v>0</v>
      </c>
      <c r="BA210" s="1614">
        <f t="shared" ca="1" si="99"/>
        <v>0</v>
      </c>
      <c r="BB210" s="1614">
        <f t="shared" ca="1" si="99"/>
        <v>0</v>
      </c>
      <c r="BC210" s="1614">
        <f t="shared" ca="1" si="99"/>
        <v>0</v>
      </c>
      <c r="BD210" s="1614">
        <f t="shared" ca="1" si="99"/>
        <v>0</v>
      </c>
      <c r="BE210" s="1614">
        <f t="shared" ca="1" si="99"/>
        <v>0</v>
      </c>
      <c r="BF210" s="1614">
        <f t="shared" ca="1" si="99"/>
        <v>0</v>
      </c>
      <c r="BG210" s="1614">
        <f t="shared" ca="1" si="99"/>
        <v>0</v>
      </c>
      <c r="BH210" s="1614">
        <f t="shared" ca="1" si="99"/>
        <v>0</v>
      </c>
      <c r="BI210" s="1614">
        <f t="shared" ca="1" si="99"/>
        <v>0</v>
      </c>
      <c r="BJ210" s="1614">
        <f t="shared" ca="1" si="99"/>
        <v>0</v>
      </c>
      <c r="BK210" s="1614">
        <f t="shared" ca="1" si="99"/>
        <v>0</v>
      </c>
      <c r="BL210" s="1614">
        <f t="shared" ca="1" si="99"/>
        <v>0</v>
      </c>
      <c r="BM210" s="1614">
        <f t="shared" ca="1" si="99"/>
        <v>0</v>
      </c>
      <c r="BN210" s="1614">
        <f t="shared" ca="1" si="99"/>
        <v>0</v>
      </c>
      <c r="BO210" s="1614">
        <f t="shared" ca="1" si="99"/>
        <v>0</v>
      </c>
      <c r="BP210" s="1614">
        <f t="shared" ca="1" si="99"/>
        <v>0</v>
      </c>
      <c r="BQ210" s="1614">
        <f t="shared" ca="1" si="99"/>
        <v>0</v>
      </c>
      <c r="BR210" s="1614">
        <f t="shared" ca="1" si="99"/>
        <v>0</v>
      </c>
      <c r="BS210" s="1614">
        <f t="shared" ca="1" si="99"/>
        <v>0</v>
      </c>
      <c r="BT210" s="1614">
        <f t="shared" ca="1" si="99"/>
        <v>0</v>
      </c>
      <c r="BU210" s="1614">
        <f t="shared" ca="1" si="99"/>
        <v>0</v>
      </c>
      <c r="BV210" s="1614">
        <f t="shared" ca="1" si="99"/>
        <v>0</v>
      </c>
      <c r="BW210" s="1614">
        <f t="shared" ca="1" si="99"/>
        <v>0</v>
      </c>
      <c r="BX210" s="1614">
        <f t="shared" ca="1" si="99"/>
        <v>0</v>
      </c>
      <c r="BY210" s="1614">
        <f t="shared" ca="1" si="99"/>
        <v>0</v>
      </c>
      <c r="BZ210" s="1614">
        <f t="shared" ca="1" si="99"/>
        <v>0</v>
      </c>
      <c r="CA210" s="1614">
        <f t="shared" ca="1" si="99"/>
        <v>0</v>
      </c>
      <c r="CB210" s="1614">
        <f t="shared" ca="1" si="99"/>
        <v>0</v>
      </c>
      <c r="CC210" s="1614">
        <f t="shared" ca="1" si="99"/>
        <v>0</v>
      </c>
      <c r="CD210" s="1614">
        <f t="shared" ca="1" si="99"/>
        <v>0</v>
      </c>
      <c r="CE210" s="1614">
        <f t="shared" ca="1" si="99"/>
        <v>0</v>
      </c>
      <c r="CF210" s="1614">
        <f t="shared" ca="1" si="99"/>
        <v>0</v>
      </c>
      <c r="CG210" s="1614">
        <f t="shared" ca="1" si="99"/>
        <v>0</v>
      </c>
      <c r="CH210" s="1614">
        <f t="shared" ca="1" si="99"/>
        <v>0</v>
      </c>
      <c r="CI210" s="1615">
        <f t="shared" ca="1" si="99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89"/>
        <v/>
      </c>
      <c r="B211" s="1029" t="str">
        <f t="shared" ca="1" si="82"/>
        <v xml:space="preserve"> </v>
      </c>
      <c r="C211" s="1611">
        <f t="shared" ca="1" si="83"/>
        <v>0</v>
      </c>
      <c r="D211" s="1612">
        <f t="shared" ca="1" si="97"/>
        <v>0</v>
      </c>
      <c r="E211" s="1613">
        <f t="shared" ca="1" si="97"/>
        <v>0</v>
      </c>
      <c r="F211" s="1613">
        <f t="shared" ca="1" si="97"/>
        <v>0</v>
      </c>
      <c r="G211" s="1613">
        <f t="shared" ca="1" si="97"/>
        <v>0</v>
      </c>
      <c r="H211" s="1613">
        <f t="shared" ca="1" si="97"/>
        <v>0</v>
      </c>
      <c r="I211" s="1613">
        <f t="shared" ca="1" si="97"/>
        <v>0</v>
      </c>
      <c r="J211" s="1613">
        <f t="shared" ca="1" si="97"/>
        <v>0</v>
      </c>
      <c r="K211" s="1613">
        <f t="shared" ca="1" si="97"/>
        <v>0</v>
      </c>
      <c r="L211" s="1613">
        <f t="shared" ca="1" si="97"/>
        <v>0</v>
      </c>
      <c r="M211" s="1614">
        <f t="shared" ca="1" si="97"/>
        <v>0</v>
      </c>
      <c r="N211" s="1614">
        <f t="shared" ca="1" si="97"/>
        <v>0</v>
      </c>
      <c r="O211" s="1614">
        <f t="shared" ca="1" si="97"/>
        <v>0</v>
      </c>
      <c r="P211" s="1614">
        <f t="shared" ca="1" si="97"/>
        <v>0</v>
      </c>
      <c r="Q211" s="1614">
        <f t="shared" ca="1" si="97"/>
        <v>0</v>
      </c>
      <c r="R211" s="1614">
        <f t="shared" ca="1" si="97"/>
        <v>0</v>
      </c>
      <c r="S211" s="1614">
        <f t="shared" ca="1" si="97"/>
        <v>0</v>
      </c>
      <c r="T211" s="1614">
        <f t="shared" ca="1" si="95"/>
        <v>0</v>
      </c>
      <c r="U211" s="1614">
        <f t="shared" ca="1" si="95"/>
        <v>0</v>
      </c>
      <c r="V211" s="1614">
        <f t="shared" ca="1" si="95"/>
        <v>0</v>
      </c>
      <c r="W211" s="1614">
        <f t="shared" ca="1" si="95"/>
        <v>0</v>
      </c>
      <c r="X211" s="1614">
        <f t="shared" ca="1" si="95"/>
        <v>0</v>
      </c>
      <c r="Y211" s="1625">
        <f t="shared" ca="1" si="95"/>
        <v>0</v>
      </c>
      <c r="Z211" s="1565"/>
      <c r="AA211" s="1613">
        <f t="shared" ca="1" si="96"/>
        <v>0</v>
      </c>
      <c r="AB211" s="1613">
        <f t="shared" ca="1" si="96"/>
        <v>0</v>
      </c>
      <c r="AC211" s="1613">
        <f t="shared" ca="1" si="96"/>
        <v>0</v>
      </c>
      <c r="AD211" s="1613">
        <f t="shared" ca="1" si="96"/>
        <v>0</v>
      </c>
      <c r="AE211" s="1613">
        <f t="shared" ca="1" si="96"/>
        <v>0</v>
      </c>
      <c r="AF211" s="1613">
        <f t="shared" ca="1" si="96"/>
        <v>0</v>
      </c>
      <c r="AG211" s="1613">
        <f t="shared" ca="1" si="96"/>
        <v>0</v>
      </c>
      <c r="AH211" s="1613">
        <f t="shared" ca="1" si="96"/>
        <v>0</v>
      </c>
      <c r="AI211" s="1613">
        <f t="shared" ca="1" si="96"/>
        <v>0</v>
      </c>
      <c r="AJ211" s="1613">
        <f t="shared" ca="1" si="96"/>
        <v>0</v>
      </c>
      <c r="AK211" s="1613">
        <f t="shared" ca="1" si="96"/>
        <v>0</v>
      </c>
      <c r="AL211" s="1613">
        <f t="shared" ca="1" si="96"/>
        <v>0</v>
      </c>
      <c r="AM211" s="1613">
        <f t="shared" ca="1" si="96"/>
        <v>0</v>
      </c>
      <c r="AN211" s="1486"/>
      <c r="AO211" s="1612">
        <f t="shared" ca="1" si="99"/>
        <v>0</v>
      </c>
      <c r="AP211" s="1614">
        <f t="shared" ca="1" si="88"/>
        <v>0</v>
      </c>
      <c r="AQ211" s="1614">
        <f t="shared" ca="1" si="99"/>
        <v>0</v>
      </c>
      <c r="AR211" s="1614">
        <f t="shared" ca="1" si="99"/>
        <v>0</v>
      </c>
      <c r="AS211" s="1614">
        <f t="shared" ca="1" si="99"/>
        <v>0</v>
      </c>
      <c r="AT211" s="1614">
        <f t="shared" ca="1" si="99"/>
        <v>0</v>
      </c>
      <c r="AU211" s="1614">
        <f t="shared" ca="1" si="99"/>
        <v>0</v>
      </c>
      <c r="AV211" s="1614">
        <f t="shared" ca="1" si="99"/>
        <v>0</v>
      </c>
      <c r="AW211" s="1614">
        <f t="shared" ca="1" si="99"/>
        <v>0</v>
      </c>
      <c r="AX211" s="1614">
        <f t="shared" ca="1" si="99"/>
        <v>0</v>
      </c>
      <c r="AY211" s="1614">
        <f t="shared" ca="1" si="99"/>
        <v>0</v>
      </c>
      <c r="AZ211" s="1614">
        <f t="shared" ca="1" si="99"/>
        <v>0</v>
      </c>
      <c r="BA211" s="1614">
        <f t="shared" ca="1" si="99"/>
        <v>0</v>
      </c>
      <c r="BB211" s="1614">
        <f t="shared" ca="1" si="99"/>
        <v>0</v>
      </c>
      <c r="BC211" s="1614">
        <f t="shared" ca="1" si="99"/>
        <v>0</v>
      </c>
      <c r="BD211" s="1614">
        <f t="shared" ca="1" si="99"/>
        <v>0</v>
      </c>
      <c r="BE211" s="1614">
        <f t="shared" ca="1" si="99"/>
        <v>0</v>
      </c>
      <c r="BF211" s="1614">
        <f t="shared" ca="1" si="99"/>
        <v>0</v>
      </c>
      <c r="BG211" s="1614">
        <f t="shared" ca="1" si="99"/>
        <v>0</v>
      </c>
      <c r="BH211" s="1614">
        <f t="shared" ca="1" si="99"/>
        <v>0</v>
      </c>
      <c r="BI211" s="1614">
        <f t="shared" ca="1" si="99"/>
        <v>0</v>
      </c>
      <c r="BJ211" s="1614">
        <f t="shared" ca="1" si="99"/>
        <v>0</v>
      </c>
      <c r="BK211" s="1614">
        <f t="shared" ca="1" si="99"/>
        <v>0</v>
      </c>
      <c r="BL211" s="1614">
        <f t="shared" ca="1" si="99"/>
        <v>0</v>
      </c>
      <c r="BM211" s="1614">
        <f t="shared" ca="1" si="99"/>
        <v>0</v>
      </c>
      <c r="BN211" s="1614">
        <f t="shared" ca="1" si="99"/>
        <v>0</v>
      </c>
      <c r="BO211" s="1614">
        <f t="shared" ca="1" si="99"/>
        <v>0</v>
      </c>
      <c r="BP211" s="1614">
        <f t="shared" ca="1" si="99"/>
        <v>0</v>
      </c>
      <c r="BQ211" s="1614">
        <f t="shared" ca="1" si="99"/>
        <v>0</v>
      </c>
      <c r="BR211" s="1614">
        <f t="shared" ca="1" si="99"/>
        <v>0</v>
      </c>
      <c r="BS211" s="1614">
        <f t="shared" ca="1" si="99"/>
        <v>0</v>
      </c>
      <c r="BT211" s="1614">
        <f t="shared" ca="1" si="99"/>
        <v>0</v>
      </c>
      <c r="BU211" s="1614">
        <f t="shared" ca="1" si="99"/>
        <v>0</v>
      </c>
      <c r="BV211" s="1614">
        <f t="shared" ca="1" si="99"/>
        <v>0</v>
      </c>
      <c r="BW211" s="1614">
        <f t="shared" ca="1" si="99"/>
        <v>0</v>
      </c>
      <c r="BX211" s="1614">
        <f t="shared" ca="1" si="99"/>
        <v>0</v>
      </c>
      <c r="BY211" s="1614">
        <f t="shared" ca="1" si="99"/>
        <v>0</v>
      </c>
      <c r="BZ211" s="1614">
        <f t="shared" ca="1" si="99"/>
        <v>0</v>
      </c>
      <c r="CA211" s="1614">
        <f t="shared" ca="1" si="99"/>
        <v>0</v>
      </c>
      <c r="CB211" s="1614">
        <f t="shared" ca="1" si="99"/>
        <v>0</v>
      </c>
      <c r="CC211" s="1614">
        <f t="shared" ca="1" si="99"/>
        <v>0</v>
      </c>
      <c r="CD211" s="1614">
        <f t="shared" ca="1" si="99"/>
        <v>0</v>
      </c>
      <c r="CE211" s="1614">
        <f t="shared" ca="1" si="99"/>
        <v>0</v>
      </c>
      <c r="CF211" s="1614">
        <f t="shared" ca="1" si="99"/>
        <v>0</v>
      </c>
      <c r="CG211" s="1614">
        <f t="shared" ca="1" si="99"/>
        <v>0</v>
      </c>
      <c r="CH211" s="1614">
        <f t="shared" ca="1" si="99"/>
        <v>0</v>
      </c>
      <c r="CI211" s="1615">
        <f t="shared" ca="1" si="99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89"/>
        <v/>
      </c>
      <c r="B212" s="1029" t="str">
        <f t="shared" ca="1" si="82"/>
        <v xml:space="preserve"> </v>
      </c>
      <c r="C212" s="1611">
        <f t="shared" ca="1" si="83"/>
        <v>0</v>
      </c>
      <c r="D212" s="1612">
        <f t="shared" ca="1" si="97"/>
        <v>0</v>
      </c>
      <c r="E212" s="1613">
        <f t="shared" ca="1" si="97"/>
        <v>0</v>
      </c>
      <c r="F212" s="1613">
        <f t="shared" ca="1" si="97"/>
        <v>0</v>
      </c>
      <c r="G212" s="1613">
        <f t="shared" ca="1" si="97"/>
        <v>0</v>
      </c>
      <c r="H212" s="1613">
        <f t="shared" ca="1" si="97"/>
        <v>0</v>
      </c>
      <c r="I212" s="1613">
        <f t="shared" ca="1" si="97"/>
        <v>0</v>
      </c>
      <c r="J212" s="1613">
        <f t="shared" ca="1" si="97"/>
        <v>0</v>
      </c>
      <c r="K212" s="1613">
        <f t="shared" ca="1" si="97"/>
        <v>0</v>
      </c>
      <c r="L212" s="1613">
        <f t="shared" ca="1" si="97"/>
        <v>0</v>
      </c>
      <c r="M212" s="1614">
        <f t="shared" ca="1" si="97"/>
        <v>0</v>
      </c>
      <c r="N212" s="1614">
        <f t="shared" ca="1" si="97"/>
        <v>0</v>
      </c>
      <c r="O212" s="1614">
        <f t="shared" ca="1" si="97"/>
        <v>0</v>
      </c>
      <c r="P212" s="1614">
        <f t="shared" ca="1" si="97"/>
        <v>0</v>
      </c>
      <c r="Q212" s="1614">
        <f t="shared" ca="1" si="97"/>
        <v>0</v>
      </c>
      <c r="R212" s="1614">
        <f t="shared" ca="1" si="97"/>
        <v>0</v>
      </c>
      <c r="S212" s="1614">
        <f t="shared" ca="1" si="97"/>
        <v>0</v>
      </c>
      <c r="T212" s="1614">
        <f t="shared" ca="1" si="95"/>
        <v>0</v>
      </c>
      <c r="U212" s="1614">
        <f t="shared" ca="1" si="95"/>
        <v>0</v>
      </c>
      <c r="V212" s="1614">
        <f t="shared" ca="1" si="95"/>
        <v>0</v>
      </c>
      <c r="W212" s="1614">
        <f t="shared" ca="1" si="95"/>
        <v>0</v>
      </c>
      <c r="X212" s="1614">
        <f t="shared" ca="1" si="95"/>
        <v>0</v>
      </c>
      <c r="Y212" s="1625">
        <f t="shared" ca="1" si="95"/>
        <v>0</v>
      </c>
      <c r="Z212" s="1565"/>
      <c r="AA212" s="1613">
        <f t="shared" ca="1" si="96"/>
        <v>0</v>
      </c>
      <c r="AB212" s="1613">
        <f t="shared" ca="1" si="96"/>
        <v>0</v>
      </c>
      <c r="AC212" s="1613">
        <f t="shared" ca="1" si="96"/>
        <v>0</v>
      </c>
      <c r="AD212" s="1613">
        <f t="shared" ca="1" si="96"/>
        <v>0</v>
      </c>
      <c r="AE212" s="1613">
        <f t="shared" ca="1" si="96"/>
        <v>0</v>
      </c>
      <c r="AF212" s="1613">
        <f t="shared" ca="1" si="96"/>
        <v>0</v>
      </c>
      <c r="AG212" s="1613">
        <f t="shared" ca="1" si="96"/>
        <v>0</v>
      </c>
      <c r="AH212" s="1613">
        <f t="shared" ca="1" si="96"/>
        <v>0</v>
      </c>
      <c r="AI212" s="1613">
        <f t="shared" ca="1" si="96"/>
        <v>0</v>
      </c>
      <c r="AJ212" s="1613">
        <f t="shared" ca="1" si="96"/>
        <v>0</v>
      </c>
      <c r="AK212" s="1613">
        <f t="shared" ca="1" si="96"/>
        <v>0</v>
      </c>
      <c r="AL212" s="1613">
        <f t="shared" ca="1" si="96"/>
        <v>0</v>
      </c>
      <c r="AM212" s="1613">
        <f t="shared" ca="1" si="96"/>
        <v>0</v>
      </c>
      <c r="AN212" s="1486"/>
      <c r="AO212" s="1612">
        <f t="shared" ca="1" si="99"/>
        <v>0</v>
      </c>
      <c r="AP212" s="1614">
        <f t="shared" ca="1" si="88"/>
        <v>0</v>
      </c>
      <c r="AQ212" s="1614">
        <f t="shared" ca="1" si="99"/>
        <v>0</v>
      </c>
      <c r="AR212" s="1614">
        <f t="shared" ca="1" si="99"/>
        <v>0</v>
      </c>
      <c r="AS212" s="1614">
        <f t="shared" ca="1" si="99"/>
        <v>0</v>
      </c>
      <c r="AT212" s="1614">
        <f t="shared" ca="1" si="99"/>
        <v>0</v>
      </c>
      <c r="AU212" s="1614">
        <f t="shared" ca="1" si="99"/>
        <v>0</v>
      </c>
      <c r="AV212" s="1614">
        <f t="shared" ca="1" si="99"/>
        <v>0</v>
      </c>
      <c r="AW212" s="1614">
        <f t="shared" ca="1" si="99"/>
        <v>0</v>
      </c>
      <c r="AX212" s="1614">
        <f t="shared" ca="1" si="99"/>
        <v>0</v>
      </c>
      <c r="AY212" s="1614">
        <f t="shared" ca="1" si="99"/>
        <v>0</v>
      </c>
      <c r="AZ212" s="1614">
        <f t="shared" ca="1" si="99"/>
        <v>0</v>
      </c>
      <c r="BA212" s="1614">
        <f t="shared" ca="1" si="99"/>
        <v>0</v>
      </c>
      <c r="BB212" s="1614">
        <f t="shared" ca="1" si="99"/>
        <v>0</v>
      </c>
      <c r="BC212" s="1614">
        <f t="shared" ca="1" si="99"/>
        <v>0</v>
      </c>
      <c r="BD212" s="1614">
        <f t="shared" ca="1" si="99"/>
        <v>0</v>
      </c>
      <c r="BE212" s="1614">
        <f t="shared" ca="1" si="99"/>
        <v>0</v>
      </c>
      <c r="BF212" s="1614">
        <f t="shared" ca="1" si="99"/>
        <v>0</v>
      </c>
      <c r="BG212" s="1614">
        <f t="shared" ca="1" si="99"/>
        <v>0</v>
      </c>
      <c r="BH212" s="1614">
        <f t="shared" ca="1" si="99"/>
        <v>0</v>
      </c>
      <c r="BI212" s="1614">
        <f t="shared" ca="1" si="99"/>
        <v>0</v>
      </c>
      <c r="BJ212" s="1614">
        <f t="shared" ca="1" si="99"/>
        <v>0</v>
      </c>
      <c r="BK212" s="1614">
        <f t="shared" ca="1" si="99"/>
        <v>0</v>
      </c>
      <c r="BL212" s="1614">
        <f t="shared" ca="1" si="99"/>
        <v>0</v>
      </c>
      <c r="BM212" s="1614">
        <f t="shared" ca="1" si="99"/>
        <v>0</v>
      </c>
      <c r="BN212" s="1614">
        <f t="shared" ca="1" si="99"/>
        <v>0</v>
      </c>
      <c r="BO212" s="1614">
        <f t="shared" ca="1" si="99"/>
        <v>0</v>
      </c>
      <c r="BP212" s="1614">
        <f t="shared" ca="1" si="99"/>
        <v>0</v>
      </c>
      <c r="BQ212" s="1614">
        <f t="shared" ca="1" si="99"/>
        <v>0</v>
      </c>
      <c r="BR212" s="1614">
        <f t="shared" ca="1" si="99"/>
        <v>0</v>
      </c>
      <c r="BS212" s="1614">
        <f t="shared" ca="1" si="99"/>
        <v>0</v>
      </c>
      <c r="BT212" s="1614">
        <f t="shared" ca="1" si="99"/>
        <v>0</v>
      </c>
      <c r="BU212" s="1614">
        <f t="shared" ca="1" si="99"/>
        <v>0</v>
      </c>
      <c r="BV212" s="1614">
        <f t="shared" ca="1" si="99"/>
        <v>0</v>
      </c>
      <c r="BW212" s="1614">
        <f t="shared" ca="1" si="99"/>
        <v>0</v>
      </c>
      <c r="BX212" s="1614">
        <f t="shared" ca="1" si="99"/>
        <v>0</v>
      </c>
      <c r="BY212" s="1614">
        <f t="shared" ca="1" si="99"/>
        <v>0</v>
      </c>
      <c r="BZ212" s="1614">
        <f t="shared" ca="1" si="99"/>
        <v>0</v>
      </c>
      <c r="CA212" s="1614">
        <f t="shared" ca="1" si="99"/>
        <v>0</v>
      </c>
      <c r="CB212" s="1614">
        <f t="shared" ca="1" si="99"/>
        <v>0</v>
      </c>
      <c r="CC212" s="1614">
        <f t="shared" ca="1" si="99"/>
        <v>0</v>
      </c>
      <c r="CD212" s="1614">
        <f t="shared" ca="1" si="99"/>
        <v>0</v>
      </c>
      <c r="CE212" s="1614">
        <f t="shared" ca="1" si="99"/>
        <v>0</v>
      </c>
      <c r="CF212" s="1614">
        <f t="shared" ca="1" si="99"/>
        <v>0</v>
      </c>
      <c r="CG212" s="1614">
        <f t="shared" ca="1" si="99"/>
        <v>0</v>
      </c>
      <c r="CH212" s="1614">
        <f t="shared" ca="1" si="99"/>
        <v>0</v>
      </c>
      <c r="CI212" s="1615">
        <f t="shared" ca="1" si="99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89"/>
        <v/>
      </c>
      <c r="B213" s="1029" t="str">
        <f t="shared" ca="1" si="82"/>
        <v xml:space="preserve"> </v>
      </c>
      <c r="C213" s="1611">
        <f t="shared" ca="1" si="83"/>
        <v>0</v>
      </c>
      <c r="D213" s="1612">
        <f t="shared" ca="1" si="97"/>
        <v>0</v>
      </c>
      <c r="E213" s="1613">
        <f t="shared" ca="1" si="97"/>
        <v>0</v>
      </c>
      <c r="F213" s="1613">
        <f t="shared" ca="1" si="97"/>
        <v>0</v>
      </c>
      <c r="G213" s="1613">
        <f t="shared" ca="1" si="97"/>
        <v>0</v>
      </c>
      <c r="H213" s="1613">
        <f t="shared" ca="1" si="97"/>
        <v>0</v>
      </c>
      <c r="I213" s="1613">
        <f t="shared" ca="1" si="97"/>
        <v>0</v>
      </c>
      <c r="J213" s="1613">
        <f t="shared" ca="1" si="97"/>
        <v>0</v>
      </c>
      <c r="K213" s="1613">
        <f t="shared" ca="1" si="97"/>
        <v>0</v>
      </c>
      <c r="L213" s="1613">
        <f t="shared" ca="1" si="97"/>
        <v>0</v>
      </c>
      <c r="M213" s="1614">
        <f t="shared" ca="1" si="97"/>
        <v>0</v>
      </c>
      <c r="N213" s="1614">
        <f t="shared" ca="1" si="97"/>
        <v>0</v>
      </c>
      <c r="O213" s="1614">
        <f t="shared" ca="1" si="97"/>
        <v>0</v>
      </c>
      <c r="P213" s="1614">
        <f t="shared" ca="1" si="97"/>
        <v>0</v>
      </c>
      <c r="Q213" s="1614">
        <f t="shared" ca="1" si="97"/>
        <v>0</v>
      </c>
      <c r="R213" s="1614">
        <f t="shared" ca="1" si="97"/>
        <v>0</v>
      </c>
      <c r="S213" s="1614">
        <f t="shared" ca="1" si="97"/>
        <v>0</v>
      </c>
      <c r="T213" s="1614">
        <f t="shared" ca="1" si="95"/>
        <v>0</v>
      </c>
      <c r="U213" s="1614">
        <f t="shared" ca="1" si="95"/>
        <v>0</v>
      </c>
      <c r="V213" s="1614">
        <f t="shared" ca="1" si="95"/>
        <v>0</v>
      </c>
      <c r="W213" s="1614">
        <f t="shared" ca="1" si="95"/>
        <v>0</v>
      </c>
      <c r="X213" s="1614">
        <f t="shared" ca="1" si="95"/>
        <v>0</v>
      </c>
      <c r="Y213" s="1625">
        <f t="shared" ca="1" si="95"/>
        <v>0</v>
      </c>
      <c r="Z213" s="1565"/>
      <c r="AA213" s="1613">
        <f t="shared" ca="1" si="96"/>
        <v>0</v>
      </c>
      <c r="AB213" s="1613">
        <f t="shared" ca="1" si="96"/>
        <v>0</v>
      </c>
      <c r="AC213" s="1613">
        <f t="shared" ca="1" si="96"/>
        <v>0</v>
      </c>
      <c r="AD213" s="1613">
        <f t="shared" ca="1" si="96"/>
        <v>0</v>
      </c>
      <c r="AE213" s="1613">
        <f t="shared" ca="1" si="96"/>
        <v>0</v>
      </c>
      <c r="AF213" s="1613">
        <f t="shared" ca="1" si="96"/>
        <v>0</v>
      </c>
      <c r="AG213" s="1613">
        <f t="shared" ca="1" si="96"/>
        <v>0</v>
      </c>
      <c r="AH213" s="1613">
        <f t="shared" ca="1" si="96"/>
        <v>0</v>
      </c>
      <c r="AI213" s="1613">
        <f t="shared" ca="1" si="96"/>
        <v>0</v>
      </c>
      <c r="AJ213" s="1613">
        <f t="shared" ca="1" si="96"/>
        <v>0</v>
      </c>
      <c r="AK213" s="1613">
        <f t="shared" ca="1" si="96"/>
        <v>0</v>
      </c>
      <c r="AL213" s="1613">
        <f t="shared" ca="1" si="96"/>
        <v>0</v>
      </c>
      <c r="AM213" s="1613">
        <f t="shared" ca="1" si="96"/>
        <v>0</v>
      </c>
      <c r="AN213" s="1486"/>
      <c r="AO213" s="1612">
        <f t="shared" ca="1" si="99"/>
        <v>0</v>
      </c>
      <c r="AP213" s="1614">
        <f t="shared" ca="1" si="88"/>
        <v>0</v>
      </c>
      <c r="AQ213" s="1614">
        <f t="shared" ca="1" si="99"/>
        <v>0</v>
      </c>
      <c r="AR213" s="1614">
        <f t="shared" ca="1" si="99"/>
        <v>0</v>
      </c>
      <c r="AS213" s="1614">
        <f t="shared" ca="1" si="99"/>
        <v>0</v>
      </c>
      <c r="AT213" s="1614">
        <f t="shared" ca="1" si="99"/>
        <v>0</v>
      </c>
      <c r="AU213" s="1614">
        <f t="shared" ca="1" si="99"/>
        <v>0</v>
      </c>
      <c r="AV213" s="1614">
        <f t="shared" ca="1" si="99"/>
        <v>0</v>
      </c>
      <c r="AW213" s="1614">
        <f t="shared" ca="1" si="99"/>
        <v>0</v>
      </c>
      <c r="AX213" s="1614">
        <f t="shared" ca="1" si="99"/>
        <v>0</v>
      </c>
      <c r="AY213" s="1614">
        <f t="shared" ca="1" si="99"/>
        <v>0</v>
      </c>
      <c r="AZ213" s="1614">
        <f t="shared" ca="1" si="99"/>
        <v>0</v>
      </c>
      <c r="BA213" s="1614">
        <f t="shared" ca="1" si="99"/>
        <v>0</v>
      </c>
      <c r="BB213" s="1614">
        <f t="shared" ca="1" si="99"/>
        <v>0</v>
      </c>
      <c r="BC213" s="1614">
        <f t="shared" ca="1" si="99"/>
        <v>0</v>
      </c>
      <c r="BD213" s="1614">
        <f t="shared" ca="1" si="99"/>
        <v>0</v>
      </c>
      <c r="BE213" s="1614">
        <f t="shared" ca="1" si="99"/>
        <v>0</v>
      </c>
      <c r="BF213" s="1614">
        <f t="shared" ca="1" si="99"/>
        <v>0</v>
      </c>
      <c r="BG213" s="1614">
        <f t="shared" ca="1" si="99"/>
        <v>0</v>
      </c>
      <c r="BH213" s="1614">
        <f t="shared" ca="1" si="99"/>
        <v>0</v>
      </c>
      <c r="BI213" s="1614">
        <f t="shared" ca="1" si="99"/>
        <v>0</v>
      </c>
      <c r="BJ213" s="1614">
        <f t="shared" ca="1" si="99"/>
        <v>0</v>
      </c>
      <c r="BK213" s="1614">
        <f t="shared" ca="1" si="99"/>
        <v>0</v>
      </c>
      <c r="BL213" s="1614">
        <f t="shared" ca="1" si="99"/>
        <v>0</v>
      </c>
      <c r="BM213" s="1614">
        <f t="shared" ca="1" si="99"/>
        <v>0</v>
      </c>
      <c r="BN213" s="1614">
        <f t="shared" ca="1" si="99"/>
        <v>0</v>
      </c>
      <c r="BO213" s="1614">
        <f t="shared" ca="1" si="99"/>
        <v>0</v>
      </c>
      <c r="BP213" s="1614">
        <f t="shared" ca="1" si="99"/>
        <v>0</v>
      </c>
      <c r="BQ213" s="1614">
        <f t="shared" ca="1" si="99"/>
        <v>0</v>
      </c>
      <c r="BR213" s="1614">
        <f t="shared" ca="1" si="99"/>
        <v>0</v>
      </c>
      <c r="BS213" s="1614">
        <f t="shared" ca="1" si="99"/>
        <v>0</v>
      </c>
      <c r="BT213" s="1614">
        <f t="shared" ca="1" si="99"/>
        <v>0</v>
      </c>
      <c r="BU213" s="1614">
        <f t="shared" ca="1" si="99"/>
        <v>0</v>
      </c>
      <c r="BV213" s="1614">
        <f t="shared" ca="1" si="99"/>
        <v>0</v>
      </c>
      <c r="BW213" s="1614">
        <f t="shared" ca="1" si="99"/>
        <v>0</v>
      </c>
      <c r="BX213" s="1614">
        <f t="shared" ca="1" si="99"/>
        <v>0</v>
      </c>
      <c r="BY213" s="1614">
        <f t="shared" ca="1" si="99"/>
        <v>0</v>
      </c>
      <c r="BZ213" s="1614">
        <f t="shared" ca="1" si="99"/>
        <v>0</v>
      </c>
      <c r="CA213" s="1614">
        <f t="shared" ca="1" si="99"/>
        <v>0</v>
      </c>
      <c r="CB213" s="1614">
        <f t="shared" ca="1" si="99"/>
        <v>0</v>
      </c>
      <c r="CC213" s="1614">
        <f t="shared" ca="1" si="99"/>
        <v>0</v>
      </c>
      <c r="CD213" s="1614">
        <f t="shared" ca="1" si="99"/>
        <v>0</v>
      </c>
      <c r="CE213" s="1614">
        <f t="shared" ca="1" si="99"/>
        <v>0</v>
      </c>
      <c r="CF213" s="1614">
        <f t="shared" ca="1" si="99"/>
        <v>0</v>
      </c>
      <c r="CG213" s="1614">
        <f t="shared" ca="1" si="99"/>
        <v>0</v>
      </c>
      <c r="CH213" s="1614">
        <f t="shared" ca="1" si="99"/>
        <v>0</v>
      </c>
      <c r="CI213" s="1615">
        <f t="shared" ca="1" si="99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89"/>
        <v/>
      </c>
      <c r="B214" s="1029" t="str">
        <f t="shared" ca="1" si="82"/>
        <v xml:space="preserve"> </v>
      </c>
      <c r="C214" s="1611">
        <f t="shared" ca="1" si="83"/>
        <v>0</v>
      </c>
      <c r="D214" s="1612">
        <f t="shared" ca="1" si="97"/>
        <v>0</v>
      </c>
      <c r="E214" s="1613">
        <f t="shared" ca="1" si="97"/>
        <v>0</v>
      </c>
      <c r="F214" s="1613">
        <f t="shared" ca="1" si="97"/>
        <v>0</v>
      </c>
      <c r="G214" s="1613">
        <f t="shared" ca="1" si="97"/>
        <v>0</v>
      </c>
      <c r="H214" s="1613">
        <f t="shared" ca="1" si="97"/>
        <v>0</v>
      </c>
      <c r="I214" s="1613">
        <f t="shared" ca="1" si="97"/>
        <v>0</v>
      </c>
      <c r="J214" s="1613">
        <f t="shared" ca="1" si="97"/>
        <v>0</v>
      </c>
      <c r="K214" s="1613">
        <f t="shared" ca="1" si="97"/>
        <v>0</v>
      </c>
      <c r="L214" s="1613">
        <f t="shared" ca="1" si="97"/>
        <v>0</v>
      </c>
      <c r="M214" s="1614">
        <f t="shared" ca="1" si="97"/>
        <v>0</v>
      </c>
      <c r="N214" s="1614">
        <f t="shared" ca="1" si="97"/>
        <v>0</v>
      </c>
      <c r="O214" s="1614">
        <f t="shared" ca="1" si="97"/>
        <v>0</v>
      </c>
      <c r="P214" s="1614">
        <f t="shared" ca="1" si="97"/>
        <v>0</v>
      </c>
      <c r="Q214" s="1614">
        <f t="shared" ca="1" si="97"/>
        <v>0</v>
      </c>
      <c r="R214" s="1614">
        <f t="shared" ca="1" si="97"/>
        <v>0</v>
      </c>
      <c r="S214" s="1614">
        <f t="shared" ca="1" si="97"/>
        <v>0</v>
      </c>
      <c r="T214" s="1614">
        <f t="shared" ca="1" si="95"/>
        <v>0</v>
      </c>
      <c r="U214" s="1614">
        <f t="shared" ca="1" si="95"/>
        <v>0</v>
      </c>
      <c r="V214" s="1614">
        <f t="shared" ca="1" si="95"/>
        <v>0</v>
      </c>
      <c r="W214" s="1614">
        <f t="shared" ca="1" si="95"/>
        <v>0</v>
      </c>
      <c r="X214" s="1614">
        <f t="shared" ca="1" si="95"/>
        <v>0</v>
      </c>
      <c r="Y214" s="1625">
        <f t="shared" ca="1" si="95"/>
        <v>0</v>
      </c>
      <c r="Z214" s="1565"/>
      <c r="AA214" s="1613">
        <f t="shared" ca="1" si="96"/>
        <v>0</v>
      </c>
      <c r="AB214" s="1613">
        <f t="shared" ca="1" si="96"/>
        <v>0</v>
      </c>
      <c r="AC214" s="1613">
        <f t="shared" ca="1" si="96"/>
        <v>0</v>
      </c>
      <c r="AD214" s="1613">
        <f t="shared" ca="1" si="96"/>
        <v>0</v>
      </c>
      <c r="AE214" s="1613">
        <f t="shared" ca="1" si="96"/>
        <v>0</v>
      </c>
      <c r="AF214" s="1613">
        <f t="shared" ca="1" si="96"/>
        <v>0</v>
      </c>
      <c r="AG214" s="1613">
        <f t="shared" ca="1" si="96"/>
        <v>0</v>
      </c>
      <c r="AH214" s="1613">
        <f t="shared" ca="1" si="96"/>
        <v>0</v>
      </c>
      <c r="AI214" s="1613">
        <f t="shared" ca="1" si="96"/>
        <v>0</v>
      </c>
      <c r="AJ214" s="1613">
        <f t="shared" ca="1" si="96"/>
        <v>0</v>
      </c>
      <c r="AK214" s="1613">
        <f t="shared" ca="1" si="96"/>
        <v>0</v>
      </c>
      <c r="AL214" s="1613">
        <f t="shared" ca="1" si="96"/>
        <v>0</v>
      </c>
      <c r="AM214" s="1613">
        <f t="shared" ca="1" si="96"/>
        <v>0</v>
      </c>
      <c r="AN214" s="1486"/>
      <c r="AO214" s="1612">
        <f t="shared" ca="1" si="99"/>
        <v>0</v>
      </c>
      <c r="AP214" s="1614">
        <f t="shared" ca="1" si="88"/>
        <v>0</v>
      </c>
      <c r="AQ214" s="1614">
        <f t="shared" ca="1" si="99"/>
        <v>0</v>
      </c>
      <c r="AR214" s="1614">
        <f t="shared" ca="1" si="99"/>
        <v>0</v>
      </c>
      <c r="AS214" s="1614">
        <f t="shared" ca="1" si="99"/>
        <v>0</v>
      </c>
      <c r="AT214" s="1614">
        <f t="shared" ca="1" si="99"/>
        <v>0</v>
      </c>
      <c r="AU214" s="1614">
        <f t="shared" ca="1" si="99"/>
        <v>0</v>
      </c>
      <c r="AV214" s="1614">
        <f t="shared" ca="1" si="99"/>
        <v>0</v>
      </c>
      <c r="AW214" s="1614">
        <f t="shared" ca="1" si="99"/>
        <v>0</v>
      </c>
      <c r="AX214" s="1614">
        <f t="shared" ca="1" si="99"/>
        <v>0</v>
      </c>
      <c r="AY214" s="1614">
        <f t="shared" ca="1" si="99"/>
        <v>0</v>
      </c>
      <c r="AZ214" s="1614">
        <f t="shared" ca="1" si="99"/>
        <v>0</v>
      </c>
      <c r="BA214" s="1614">
        <f t="shared" ca="1" si="99"/>
        <v>0</v>
      </c>
      <c r="BB214" s="1614">
        <f t="shared" ca="1" si="99"/>
        <v>0</v>
      </c>
      <c r="BC214" s="1614">
        <f t="shared" ca="1" si="99"/>
        <v>0</v>
      </c>
      <c r="BD214" s="1614">
        <f t="shared" ca="1" si="99"/>
        <v>0</v>
      </c>
      <c r="BE214" s="1614">
        <f t="shared" ca="1" si="99"/>
        <v>0</v>
      </c>
      <c r="BF214" s="1614">
        <f t="shared" ca="1" si="99"/>
        <v>0</v>
      </c>
      <c r="BG214" s="1614">
        <f t="shared" ca="1" si="99"/>
        <v>0</v>
      </c>
      <c r="BH214" s="1614">
        <f t="shared" ca="1" si="99"/>
        <v>0</v>
      </c>
      <c r="BI214" s="1614">
        <f t="shared" ca="1" si="99"/>
        <v>0</v>
      </c>
      <c r="BJ214" s="1614">
        <f t="shared" ca="1" si="99"/>
        <v>0</v>
      </c>
      <c r="BK214" s="1614">
        <f t="shared" ca="1" si="99"/>
        <v>0</v>
      </c>
      <c r="BL214" s="1614">
        <f t="shared" ca="1" si="99"/>
        <v>0</v>
      </c>
      <c r="BM214" s="1614">
        <f t="shared" ca="1" si="99"/>
        <v>0</v>
      </c>
      <c r="BN214" s="1614">
        <f t="shared" ca="1" si="99"/>
        <v>0</v>
      </c>
      <c r="BO214" s="1614">
        <f t="shared" ref="BO214:CI214" ca="1" si="100">IF(ISNUMBER($B214),$B214*BO122/1000,0)</f>
        <v>0</v>
      </c>
      <c r="BP214" s="1614">
        <f t="shared" ca="1" si="100"/>
        <v>0</v>
      </c>
      <c r="BQ214" s="1614">
        <f t="shared" ca="1" si="100"/>
        <v>0</v>
      </c>
      <c r="BR214" s="1614">
        <f t="shared" ca="1" si="100"/>
        <v>0</v>
      </c>
      <c r="BS214" s="1614">
        <f t="shared" ca="1" si="100"/>
        <v>0</v>
      </c>
      <c r="BT214" s="1614">
        <f t="shared" ca="1" si="100"/>
        <v>0</v>
      </c>
      <c r="BU214" s="1614">
        <f t="shared" ca="1" si="100"/>
        <v>0</v>
      </c>
      <c r="BV214" s="1614">
        <f t="shared" ca="1" si="100"/>
        <v>0</v>
      </c>
      <c r="BW214" s="1614">
        <f t="shared" ca="1" si="100"/>
        <v>0</v>
      </c>
      <c r="BX214" s="1614">
        <f t="shared" ca="1" si="100"/>
        <v>0</v>
      </c>
      <c r="BY214" s="1614">
        <f t="shared" ca="1" si="100"/>
        <v>0</v>
      </c>
      <c r="BZ214" s="1614">
        <f t="shared" ca="1" si="100"/>
        <v>0</v>
      </c>
      <c r="CA214" s="1614">
        <f t="shared" ca="1" si="100"/>
        <v>0</v>
      </c>
      <c r="CB214" s="1614">
        <f t="shared" ca="1" si="100"/>
        <v>0</v>
      </c>
      <c r="CC214" s="1614">
        <f t="shared" ca="1" si="100"/>
        <v>0</v>
      </c>
      <c r="CD214" s="1614">
        <f t="shared" ca="1" si="100"/>
        <v>0</v>
      </c>
      <c r="CE214" s="1614">
        <f t="shared" ca="1" si="100"/>
        <v>0</v>
      </c>
      <c r="CF214" s="1614">
        <f t="shared" ca="1" si="100"/>
        <v>0</v>
      </c>
      <c r="CG214" s="1614">
        <f t="shared" ca="1" si="100"/>
        <v>0</v>
      </c>
      <c r="CH214" s="1614">
        <f t="shared" ca="1" si="100"/>
        <v>0</v>
      </c>
      <c r="CI214" s="1615">
        <f t="shared" ca="1" si="100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89"/>
        <v/>
      </c>
      <c r="B215" s="1029" t="str">
        <f t="shared" ca="1" si="82"/>
        <v xml:space="preserve"> </v>
      </c>
      <c r="C215" s="1611">
        <f t="shared" ca="1" si="83"/>
        <v>0</v>
      </c>
      <c r="D215" s="1612">
        <f t="shared" ca="1" si="97"/>
        <v>0</v>
      </c>
      <c r="E215" s="1613">
        <f t="shared" ca="1" si="97"/>
        <v>0</v>
      </c>
      <c r="F215" s="1613">
        <f t="shared" ca="1" si="97"/>
        <v>0</v>
      </c>
      <c r="G215" s="1613">
        <f t="shared" ca="1" si="97"/>
        <v>0</v>
      </c>
      <c r="H215" s="1613">
        <f t="shared" ca="1" si="97"/>
        <v>0</v>
      </c>
      <c r="I215" s="1613">
        <f t="shared" ca="1" si="97"/>
        <v>0</v>
      </c>
      <c r="J215" s="1613">
        <f t="shared" ca="1" si="97"/>
        <v>0</v>
      </c>
      <c r="K215" s="1613">
        <f t="shared" ca="1" si="97"/>
        <v>0</v>
      </c>
      <c r="L215" s="1613">
        <f t="shared" ca="1" si="97"/>
        <v>0</v>
      </c>
      <c r="M215" s="1614">
        <f t="shared" ca="1" si="97"/>
        <v>0</v>
      </c>
      <c r="N215" s="1614">
        <f t="shared" ca="1" si="97"/>
        <v>0</v>
      </c>
      <c r="O215" s="1614">
        <f t="shared" ca="1" si="97"/>
        <v>0</v>
      </c>
      <c r="P215" s="1614">
        <f t="shared" ca="1" si="97"/>
        <v>0</v>
      </c>
      <c r="Q215" s="1614">
        <f t="shared" ca="1" si="97"/>
        <v>0</v>
      </c>
      <c r="R215" s="1614">
        <f t="shared" ca="1" si="97"/>
        <v>0</v>
      </c>
      <c r="S215" s="1614">
        <f t="shared" ca="1" si="97"/>
        <v>0</v>
      </c>
      <c r="T215" s="1614">
        <f t="shared" ca="1" si="95"/>
        <v>0</v>
      </c>
      <c r="U215" s="1614">
        <f t="shared" ca="1" si="95"/>
        <v>0</v>
      </c>
      <c r="V215" s="1614">
        <f t="shared" ca="1" si="95"/>
        <v>0</v>
      </c>
      <c r="W215" s="1614">
        <f t="shared" ca="1" si="95"/>
        <v>0</v>
      </c>
      <c r="X215" s="1614">
        <f t="shared" ca="1" si="95"/>
        <v>0</v>
      </c>
      <c r="Y215" s="1625">
        <f t="shared" ca="1" si="95"/>
        <v>0</v>
      </c>
      <c r="Z215" s="1565"/>
      <c r="AA215" s="1613">
        <f t="shared" ca="1" si="96"/>
        <v>0</v>
      </c>
      <c r="AB215" s="1613">
        <f t="shared" ca="1" si="96"/>
        <v>0</v>
      </c>
      <c r="AC215" s="1613">
        <f t="shared" ca="1" si="96"/>
        <v>0</v>
      </c>
      <c r="AD215" s="1613">
        <f t="shared" ca="1" si="96"/>
        <v>0</v>
      </c>
      <c r="AE215" s="1613">
        <f t="shared" ca="1" si="96"/>
        <v>0</v>
      </c>
      <c r="AF215" s="1613">
        <f t="shared" ca="1" si="96"/>
        <v>0</v>
      </c>
      <c r="AG215" s="1613">
        <f t="shared" ca="1" si="96"/>
        <v>0</v>
      </c>
      <c r="AH215" s="1613">
        <f t="shared" ca="1" si="96"/>
        <v>0</v>
      </c>
      <c r="AI215" s="1613">
        <f t="shared" ca="1" si="96"/>
        <v>0</v>
      </c>
      <c r="AJ215" s="1613">
        <f t="shared" ca="1" si="96"/>
        <v>0</v>
      </c>
      <c r="AK215" s="1613">
        <f t="shared" ca="1" si="96"/>
        <v>0</v>
      </c>
      <c r="AL215" s="1613">
        <f t="shared" ca="1" si="96"/>
        <v>0</v>
      </c>
      <c r="AM215" s="1613">
        <f t="shared" ca="1" si="96"/>
        <v>0</v>
      </c>
      <c r="AN215" s="1486"/>
      <c r="AO215" s="1612">
        <f t="shared" ref="AO215:CI217" ca="1" si="101">IF(ISNUMBER($B215),$B215*AO123/1000,0)</f>
        <v>0</v>
      </c>
      <c r="AP215" s="1614">
        <f t="shared" ca="1" si="88"/>
        <v>0</v>
      </c>
      <c r="AQ215" s="1614">
        <f t="shared" ca="1" si="101"/>
        <v>0</v>
      </c>
      <c r="AR215" s="1614">
        <f t="shared" ca="1" si="101"/>
        <v>0</v>
      </c>
      <c r="AS215" s="1614">
        <f t="shared" ca="1" si="101"/>
        <v>0</v>
      </c>
      <c r="AT215" s="1614">
        <f t="shared" ca="1" si="101"/>
        <v>0</v>
      </c>
      <c r="AU215" s="1614">
        <f t="shared" ca="1" si="101"/>
        <v>0</v>
      </c>
      <c r="AV215" s="1614">
        <f t="shared" ca="1" si="101"/>
        <v>0</v>
      </c>
      <c r="AW215" s="1614">
        <f t="shared" ca="1" si="101"/>
        <v>0</v>
      </c>
      <c r="AX215" s="1614">
        <f t="shared" ca="1" si="101"/>
        <v>0</v>
      </c>
      <c r="AY215" s="1614">
        <f t="shared" ca="1" si="101"/>
        <v>0</v>
      </c>
      <c r="AZ215" s="1614">
        <f t="shared" ca="1" si="101"/>
        <v>0</v>
      </c>
      <c r="BA215" s="1614">
        <f t="shared" ca="1" si="101"/>
        <v>0</v>
      </c>
      <c r="BB215" s="1614">
        <f t="shared" ca="1" si="101"/>
        <v>0</v>
      </c>
      <c r="BC215" s="1614">
        <f t="shared" ca="1" si="101"/>
        <v>0</v>
      </c>
      <c r="BD215" s="1614">
        <f t="shared" ca="1" si="101"/>
        <v>0</v>
      </c>
      <c r="BE215" s="1614">
        <f t="shared" ca="1" si="101"/>
        <v>0</v>
      </c>
      <c r="BF215" s="1614">
        <f t="shared" ca="1" si="101"/>
        <v>0</v>
      </c>
      <c r="BG215" s="1614">
        <f t="shared" ca="1" si="101"/>
        <v>0</v>
      </c>
      <c r="BH215" s="1614">
        <f t="shared" ca="1" si="101"/>
        <v>0</v>
      </c>
      <c r="BI215" s="1614">
        <f t="shared" ca="1" si="101"/>
        <v>0</v>
      </c>
      <c r="BJ215" s="1614">
        <f t="shared" ca="1" si="101"/>
        <v>0</v>
      </c>
      <c r="BK215" s="1614">
        <f t="shared" ca="1" si="101"/>
        <v>0</v>
      </c>
      <c r="BL215" s="1614">
        <f t="shared" ca="1" si="101"/>
        <v>0</v>
      </c>
      <c r="BM215" s="1614">
        <f t="shared" ca="1" si="101"/>
        <v>0</v>
      </c>
      <c r="BN215" s="1614">
        <f t="shared" ca="1" si="101"/>
        <v>0</v>
      </c>
      <c r="BO215" s="1614">
        <f t="shared" ca="1" si="101"/>
        <v>0</v>
      </c>
      <c r="BP215" s="1614">
        <f t="shared" ca="1" si="101"/>
        <v>0</v>
      </c>
      <c r="BQ215" s="1614">
        <f t="shared" ca="1" si="101"/>
        <v>0</v>
      </c>
      <c r="BR215" s="1614">
        <f t="shared" ca="1" si="101"/>
        <v>0</v>
      </c>
      <c r="BS215" s="1614">
        <f t="shared" ca="1" si="101"/>
        <v>0</v>
      </c>
      <c r="BT215" s="1614">
        <f t="shared" ca="1" si="101"/>
        <v>0</v>
      </c>
      <c r="BU215" s="1614">
        <f t="shared" ca="1" si="101"/>
        <v>0</v>
      </c>
      <c r="BV215" s="1614">
        <f t="shared" ca="1" si="101"/>
        <v>0</v>
      </c>
      <c r="BW215" s="1614">
        <f t="shared" ca="1" si="101"/>
        <v>0</v>
      </c>
      <c r="BX215" s="1614">
        <f t="shared" ca="1" si="101"/>
        <v>0</v>
      </c>
      <c r="BY215" s="1614">
        <f t="shared" ca="1" si="101"/>
        <v>0</v>
      </c>
      <c r="BZ215" s="1614">
        <f t="shared" ca="1" si="101"/>
        <v>0</v>
      </c>
      <c r="CA215" s="1614">
        <f t="shared" ca="1" si="101"/>
        <v>0</v>
      </c>
      <c r="CB215" s="1614">
        <f t="shared" ca="1" si="101"/>
        <v>0</v>
      </c>
      <c r="CC215" s="1614">
        <f t="shared" ca="1" si="101"/>
        <v>0</v>
      </c>
      <c r="CD215" s="1614">
        <f t="shared" ca="1" si="101"/>
        <v>0</v>
      </c>
      <c r="CE215" s="1614">
        <f t="shared" ca="1" si="101"/>
        <v>0</v>
      </c>
      <c r="CF215" s="1614">
        <f t="shared" ca="1" si="101"/>
        <v>0</v>
      </c>
      <c r="CG215" s="1614">
        <f t="shared" ca="1" si="101"/>
        <v>0</v>
      </c>
      <c r="CH215" s="1614">
        <f t="shared" ca="1" si="101"/>
        <v>0</v>
      </c>
      <c r="CI215" s="1615">
        <f t="shared" ca="1" si="101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89"/>
        <v/>
      </c>
      <c r="B216" s="1029" t="str">
        <f t="shared" ca="1" si="82"/>
        <v xml:space="preserve"> </v>
      </c>
      <c r="C216" s="1611">
        <f t="shared" ca="1" si="83"/>
        <v>0</v>
      </c>
      <c r="D216" s="1612">
        <f t="shared" ca="1" si="97"/>
        <v>0</v>
      </c>
      <c r="E216" s="1613">
        <f t="shared" ca="1" si="97"/>
        <v>0</v>
      </c>
      <c r="F216" s="1613">
        <f t="shared" ca="1" si="97"/>
        <v>0</v>
      </c>
      <c r="G216" s="1613">
        <f t="shared" ca="1" si="97"/>
        <v>0</v>
      </c>
      <c r="H216" s="1613">
        <f t="shared" ca="1" si="97"/>
        <v>0</v>
      </c>
      <c r="I216" s="1613">
        <f t="shared" ca="1" si="97"/>
        <v>0</v>
      </c>
      <c r="J216" s="1613">
        <f t="shared" ca="1" si="97"/>
        <v>0</v>
      </c>
      <c r="K216" s="1613">
        <f t="shared" ca="1" si="97"/>
        <v>0</v>
      </c>
      <c r="L216" s="1613">
        <f t="shared" ca="1" si="97"/>
        <v>0</v>
      </c>
      <c r="M216" s="1614">
        <f t="shared" ca="1" si="97"/>
        <v>0</v>
      </c>
      <c r="N216" s="1614">
        <f t="shared" ca="1" si="97"/>
        <v>0</v>
      </c>
      <c r="O216" s="1614">
        <f t="shared" ca="1" si="97"/>
        <v>0</v>
      </c>
      <c r="P216" s="1614">
        <f t="shared" ca="1" si="97"/>
        <v>0</v>
      </c>
      <c r="Q216" s="1614">
        <f t="shared" ca="1" si="97"/>
        <v>0</v>
      </c>
      <c r="R216" s="1614">
        <f t="shared" ca="1" si="97"/>
        <v>0</v>
      </c>
      <c r="S216" s="1614">
        <f t="shared" ca="1" si="97"/>
        <v>0</v>
      </c>
      <c r="T216" s="1614">
        <f t="shared" ca="1" si="95"/>
        <v>0</v>
      </c>
      <c r="U216" s="1614">
        <f t="shared" ca="1" si="95"/>
        <v>0</v>
      </c>
      <c r="V216" s="1614">
        <f t="shared" ca="1" si="95"/>
        <v>0</v>
      </c>
      <c r="W216" s="1614">
        <f t="shared" ca="1" si="95"/>
        <v>0</v>
      </c>
      <c r="X216" s="1614">
        <f t="shared" ca="1" si="95"/>
        <v>0</v>
      </c>
      <c r="Y216" s="1625">
        <f t="shared" ca="1" si="95"/>
        <v>0</v>
      </c>
      <c r="Z216" s="1565"/>
      <c r="AA216" s="1613">
        <f t="shared" ca="1" si="96"/>
        <v>0</v>
      </c>
      <c r="AB216" s="1613">
        <f t="shared" ca="1" si="96"/>
        <v>0</v>
      </c>
      <c r="AC216" s="1613">
        <f t="shared" ca="1" si="96"/>
        <v>0</v>
      </c>
      <c r="AD216" s="1613">
        <f t="shared" ca="1" si="96"/>
        <v>0</v>
      </c>
      <c r="AE216" s="1613">
        <f t="shared" ca="1" si="96"/>
        <v>0</v>
      </c>
      <c r="AF216" s="1613">
        <f t="shared" ca="1" si="96"/>
        <v>0</v>
      </c>
      <c r="AG216" s="1613">
        <f t="shared" ca="1" si="96"/>
        <v>0</v>
      </c>
      <c r="AH216" s="1613">
        <f t="shared" ca="1" si="96"/>
        <v>0</v>
      </c>
      <c r="AI216" s="1613">
        <f t="shared" ca="1" si="96"/>
        <v>0</v>
      </c>
      <c r="AJ216" s="1613">
        <f t="shared" ca="1" si="96"/>
        <v>0</v>
      </c>
      <c r="AK216" s="1613">
        <f t="shared" ca="1" si="96"/>
        <v>0</v>
      </c>
      <c r="AL216" s="1613">
        <f t="shared" ca="1" si="96"/>
        <v>0</v>
      </c>
      <c r="AM216" s="1613">
        <f t="shared" ca="1" si="96"/>
        <v>0</v>
      </c>
      <c r="AN216" s="1486"/>
      <c r="AO216" s="1612">
        <f t="shared" ca="1" si="101"/>
        <v>0</v>
      </c>
      <c r="AP216" s="1614">
        <f t="shared" ca="1" si="88"/>
        <v>0</v>
      </c>
      <c r="AQ216" s="1614">
        <f t="shared" ca="1" si="101"/>
        <v>0</v>
      </c>
      <c r="AR216" s="1614">
        <f t="shared" ca="1" si="101"/>
        <v>0</v>
      </c>
      <c r="AS216" s="1614">
        <f t="shared" ca="1" si="101"/>
        <v>0</v>
      </c>
      <c r="AT216" s="1614">
        <f t="shared" ca="1" si="101"/>
        <v>0</v>
      </c>
      <c r="AU216" s="1614">
        <f t="shared" ca="1" si="101"/>
        <v>0</v>
      </c>
      <c r="AV216" s="1614">
        <f t="shared" ca="1" si="101"/>
        <v>0</v>
      </c>
      <c r="AW216" s="1614">
        <f t="shared" ca="1" si="101"/>
        <v>0</v>
      </c>
      <c r="AX216" s="1614">
        <f t="shared" ca="1" si="101"/>
        <v>0</v>
      </c>
      <c r="AY216" s="1614">
        <f t="shared" ca="1" si="101"/>
        <v>0</v>
      </c>
      <c r="AZ216" s="1614">
        <f t="shared" ca="1" si="101"/>
        <v>0</v>
      </c>
      <c r="BA216" s="1614">
        <f t="shared" ca="1" si="101"/>
        <v>0</v>
      </c>
      <c r="BB216" s="1614">
        <f t="shared" ca="1" si="101"/>
        <v>0</v>
      </c>
      <c r="BC216" s="1614">
        <f t="shared" ca="1" si="101"/>
        <v>0</v>
      </c>
      <c r="BD216" s="1614">
        <f t="shared" ca="1" si="101"/>
        <v>0</v>
      </c>
      <c r="BE216" s="1614">
        <f t="shared" ca="1" si="101"/>
        <v>0</v>
      </c>
      <c r="BF216" s="1614">
        <f t="shared" ca="1" si="101"/>
        <v>0</v>
      </c>
      <c r="BG216" s="1614">
        <f t="shared" ca="1" si="101"/>
        <v>0</v>
      </c>
      <c r="BH216" s="1614">
        <f t="shared" ca="1" si="101"/>
        <v>0</v>
      </c>
      <c r="BI216" s="1614">
        <f t="shared" ca="1" si="101"/>
        <v>0</v>
      </c>
      <c r="BJ216" s="1614">
        <f t="shared" ca="1" si="101"/>
        <v>0</v>
      </c>
      <c r="BK216" s="1614">
        <f t="shared" ca="1" si="101"/>
        <v>0</v>
      </c>
      <c r="BL216" s="1614">
        <f t="shared" ca="1" si="101"/>
        <v>0</v>
      </c>
      <c r="BM216" s="1614">
        <f t="shared" ca="1" si="101"/>
        <v>0</v>
      </c>
      <c r="BN216" s="1614">
        <f t="shared" ca="1" si="101"/>
        <v>0</v>
      </c>
      <c r="BO216" s="1614">
        <f t="shared" ca="1" si="101"/>
        <v>0</v>
      </c>
      <c r="BP216" s="1614">
        <f t="shared" ca="1" si="101"/>
        <v>0</v>
      </c>
      <c r="BQ216" s="1614">
        <f t="shared" ca="1" si="101"/>
        <v>0</v>
      </c>
      <c r="BR216" s="1614">
        <f t="shared" ca="1" si="101"/>
        <v>0</v>
      </c>
      <c r="BS216" s="1614">
        <f t="shared" ca="1" si="101"/>
        <v>0</v>
      </c>
      <c r="BT216" s="1614">
        <f t="shared" ca="1" si="101"/>
        <v>0</v>
      </c>
      <c r="BU216" s="1614">
        <f t="shared" ca="1" si="101"/>
        <v>0</v>
      </c>
      <c r="BV216" s="1614">
        <f t="shared" ca="1" si="101"/>
        <v>0</v>
      </c>
      <c r="BW216" s="1614">
        <f t="shared" ca="1" si="101"/>
        <v>0</v>
      </c>
      <c r="BX216" s="1614">
        <f t="shared" ca="1" si="101"/>
        <v>0</v>
      </c>
      <c r="BY216" s="1614">
        <f t="shared" ca="1" si="101"/>
        <v>0</v>
      </c>
      <c r="BZ216" s="1614">
        <f t="shared" ca="1" si="101"/>
        <v>0</v>
      </c>
      <c r="CA216" s="1614">
        <f t="shared" ca="1" si="101"/>
        <v>0</v>
      </c>
      <c r="CB216" s="1614">
        <f t="shared" ca="1" si="101"/>
        <v>0</v>
      </c>
      <c r="CC216" s="1614">
        <f t="shared" ca="1" si="101"/>
        <v>0</v>
      </c>
      <c r="CD216" s="1614">
        <f t="shared" ca="1" si="101"/>
        <v>0</v>
      </c>
      <c r="CE216" s="1614">
        <f t="shared" ca="1" si="101"/>
        <v>0</v>
      </c>
      <c r="CF216" s="1614">
        <f t="shared" ca="1" si="101"/>
        <v>0</v>
      </c>
      <c r="CG216" s="1614">
        <f t="shared" ca="1" si="101"/>
        <v>0</v>
      </c>
      <c r="CH216" s="1614">
        <f t="shared" ca="1" si="101"/>
        <v>0</v>
      </c>
      <c r="CI216" s="1615">
        <f t="shared" ca="1" si="101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89"/>
        <v/>
      </c>
      <c r="B217" s="1031" t="str">
        <f t="shared" ca="1" si="82"/>
        <v xml:space="preserve"> </v>
      </c>
      <c r="C217" s="1616">
        <f t="shared" ca="1" si="83"/>
        <v>0</v>
      </c>
      <c r="D217" s="1617">
        <f t="shared" ca="1" si="97"/>
        <v>0</v>
      </c>
      <c r="E217" s="1618">
        <f t="shared" ca="1" si="97"/>
        <v>0</v>
      </c>
      <c r="F217" s="1618">
        <f t="shared" ca="1" si="97"/>
        <v>0</v>
      </c>
      <c r="G217" s="1618">
        <f t="shared" ca="1" si="97"/>
        <v>0</v>
      </c>
      <c r="H217" s="1618">
        <f t="shared" ca="1" si="97"/>
        <v>0</v>
      </c>
      <c r="I217" s="1618">
        <f t="shared" ca="1" si="97"/>
        <v>0</v>
      </c>
      <c r="J217" s="1618">
        <f t="shared" ca="1" si="97"/>
        <v>0</v>
      </c>
      <c r="K217" s="1618">
        <f t="shared" ca="1" si="97"/>
        <v>0</v>
      </c>
      <c r="L217" s="1618">
        <f t="shared" ca="1" si="97"/>
        <v>0</v>
      </c>
      <c r="M217" s="1619">
        <f t="shared" ca="1" si="97"/>
        <v>0</v>
      </c>
      <c r="N217" s="1619">
        <f t="shared" ca="1" si="97"/>
        <v>0</v>
      </c>
      <c r="O217" s="1619">
        <f t="shared" ca="1" si="97"/>
        <v>0</v>
      </c>
      <c r="P217" s="1619">
        <f t="shared" ca="1" si="97"/>
        <v>0</v>
      </c>
      <c r="Q217" s="1619">
        <f t="shared" ca="1" si="97"/>
        <v>0</v>
      </c>
      <c r="R217" s="1619">
        <f t="shared" ca="1" si="97"/>
        <v>0</v>
      </c>
      <c r="S217" s="1619">
        <f t="shared" ca="1" si="97"/>
        <v>0</v>
      </c>
      <c r="T217" s="1619">
        <f t="shared" ca="1" si="95"/>
        <v>0</v>
      </c>
      <c r="U217" s="1619">
        <f t="shared" ca="1" si="95"/>
        <v>0</v>
      </c>
      <c r="V217" s="1619">
        <f t="shared" ca="1" si="95"/>
        <v>0</v>
      </c>
      <c r="W217" s="1619">
        <f t="shared" ca="1" si="95"/>
        <v>0</v>
      </c>
      <c r="X217" s="1619">
        <f t="shared" ca="1" si="95"/>
        <v>0</v>
      </c>
      <c r="Y217" s="1626">
        <f t="shared" ca="1" si="95"/>
        <v>0</v>
      </c>
      <c r="Z217" s="1565"/>
      <c r="AA217" s="1618">
        <f t="shared" ca="1" si="96"/>
        <v>0</v>
      </c>
      <c r="AB217" s="1618">
        <f t="shared" ca="1" si="96"/>
        <v>0</v>
      </c>
      <c r="AC217" s="1618">
        <f t="shared" ca="1" si="96"/>
        <v>0</v>
      </c>
      <c r="AD217" s="1618">
        <f t="shared" ca="1" si="96"/>
        <v>0</v>
      </c>
      <c r="AE217" s="1618">
        <f t="shared" ca="1" si="96"/>
        <v>0</v>
      </c>
      <c r="AF217" s="1618">
        <f t="shared" ca="1" si="96"/>
        <v>0</v>
      </c>
      <c r="AG217" s="1618">
        <f t="shared" ca="1" si="96"/>
        <v>0</v>
      </c>
      <c r="AH217" s="1618">
        <f t="shared" ca="1" si="96"/>
        <v>0</v>
      </c>
      <c r="AI217" s="1618">
        <f t="shared" ca="1" si="96"/>
        <v>0</v>
      </c>
      <c r="AJ217" s="1618">
        <f t="shared" ca="1" si="96"/>
        <v>0</v>
      </c>
      <c r="AK217" s="1618">
        <f t="shared" ca="1" si="96"/>
        <v>0</v>
      </c>
      <c r="AL217" s="1618">
        <f t="shared" ca="1" si="96"/>
        <v>0</v>
      </c>
      <c r="AM217" s="1618">
        <f t="shared" ca="1" si="96"/>
        <v>0</v>
      </c>
      <c r="AN217" s="1486"/>
      <c r="AO217" s="1617">
        <f t="shared" ca="1" si="101"/>
        <v>0</v>
      </c>
      <c r="AP217" s="1619">
        <f t="shared" ca="1" si="88"/>
        <v>0</v>
      </c>
      <c r="AQ217" s="1619">
        <f t="shared" ca="1" si="101"/>
        <v>0</v>
      </c>
      <c r="AR217" s="1619">
        <f t="shared" ca="1" si="101"/>
        <v>0</v>
      </c>
      <c r="AS217" s="1619">
        <f t="shared" ca="1" si="101"/>
        <v>0</v>
      </c>
      <c r="AT217" s="1619">
        <f t="shared" ca="1" si="101"/>
        <v>0</v>
      </c>
      <c r="AU217" s="1619">
        <f t="shared" ca="1" si="101"/>
        <v>0</v>
      </c>
      <c r="AV217" s="1619">
        <f t="shared" ca="1" si="101"/>
        <v>0</v>
      </c>
      <c r="AW217" s="1619">
        <f t="shared" ca="1" si="101"/>
        <v>0</v>
      </c>
      <c r="AX217" s="1619">
        <f t="shared" ca="1" si="101"/>
        <v>0</v>
      </c>
      <c r="AY217" s="1619">
        <f t="shared" ca="1" si="101"/>
        <v>0</v>
      </c>
      <c r="AZ217" s="1619">
        <f t="shared" ca="1" si="101"/>
        <v>0</v>
      </c>
      <c r="BA217" s="1619">
        <f t="shared" ca="1" si="101"/>
        <v>0</v>
      </c>
      <c r="BB217" s="1619">
        <f t="shared" ca="1" si="101"/>
        <v>0</v>
      </c>
      <c r="BC217" s="1619">
        <f t="shared" ca="1" si="101"/>
        <v>0</v>
      </c>
      <c r="BD217" s="1619">
        <f t="shared" ca="1" si="101"/>
        <v>0</v>
      </c>
      <c r="BE217" s="1619">
        <f t="shared" ca="1" si="101"/>
        <v>0</v>
      </c>
      <c r="BF217" s="1619">
        <f t="shared" ca="1" si="101"/>
        <v>0</v>
      </c>
      <c r="BG217" s="1619">
        <f t="shared" ca="1" si="101"/>
        <v>0</v>
      </c>
      <c r="BH217" s="1619">
        <f t="shared" ca="1" si="101"/>
        <v>0</v>
      </c>
      <c r="BI217" s="1619">
        <f t="shared" ca="1" si="101"/>
        <v>0</v>
      </c>
      <c r="BJ217" s="1619">
        <f t="shared" ca="1" si="101"/>
        <v>0</v>
      </c>
      <c r="BK217" s="1619">
        <f t="shared" ca="1" si="101"/>
        <v>0</v>
      </c>
      <c r="BL217" s="1619">
        <f t="shared" ca="1" si="101"/>
        <v>0</v>
      </c>
      <c r="BM217" s="1619">
        <f t="shared" ca="1" si="101"/>
        <v>0</v>
      </c>
      <c r="BN217" s="1619">
        <f t="shared" ca="1" si="101"/>
        <v>0</v>
      </c>
      <c r="BO217" s="1619">
        <f t="shared" ca="1" si="101"/>
        <v>0</v>
      </c>
      <c r="BP217" s="1619">
        <f t="shared" ca="1" si="101"/>
        <v>0</v>
      </c>
      <c r="BQ217" s="1619">
        <f t="shared" ca="1" si="101"/>
        <v>0</v>
      </c>
      <c r="BR217" s="1619">
        <f t="shared" ca="1" si="101"/>
        <v>0</v>
      </c>
      <c r="BS217" s="1619">
        <f t="shared" ca="1" si="101"/>
        <v>0</v>
      </c>
      <c r="BT217" s="1619">
        <f t="shared" ca="1" si="101"/>
        <v>0</v>
      </c>
      <c r="BU217" s="1619">
        <f t="shared" ca="1" si="101"/>
        <v>0</v>
      </c>
      <c r="BV217" s="1619">
        <f t="shared" ca="1" si="101"/>
        <v>0</v>
      </c>
      <c r="BW217" s="1619">
        <f t="shared" ca="1" si="101"/>
        <v>0</v>
      </c>
      <c r="BX217" s="1619">
        <f t="shared" ca="1" si="101"/>
        <v>0</v>
      </c>
      <c r="BY217" s="1619">
        <f t="shared" ca="1" si="101"/>
        <v>0</v>
      </c>
      <c r="BZ217" s="1619">
        <f t="shared" ca="1" si="101"/>
        <v>0</v>
      </c>
      <c r="CA217" s="1619">
        <f t="shared" ca="1" si="101"/>
        <v>0</v>
      </c>
      <c r="CB217" s="1619">
        <f t="shared" ca="1" si="101"/>
        <v>0</v>
      </c>
      <c r="CC217" s="1619">
        <f t="shared" ca="1" si="101"/>
        <v>0</v>
      </c>
      <c r="CD217" s="1619">
        <f t="shared" ca="1" si="101"/>
        <v>0</v>
      </c>
      <c r="CE217" s="1619">
        <f t="shared" ca="1" si="101"/>
        <v>0</v>
      </c>
      <c r="CF217" s="1619">
        <f t="shared" ca="1" si="101"/>
        <v>0</v>
      </c>
      <c r="CG217" s="1619">
        <f t="shared" ca="1" si="101"/>
        <v>0</v>
      </c>
      <c r="CH217" s="1619">
        <f t="shared" ca="1" si="101"/>
        <v>0</v>
      </c>
      <c r="CI217" s="1620">
        <f t="shared" ca="1" si="101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2">IF(TRIM(A46)="","",A46)</f>
        <v>Fabrieksgas (ton )</v>
      </c>
      <c r="B220" s="1034">
        <f t="shared" ref="B220:B229" ca="1" si="103">IF(TRIM(A128)=""," ",INDIRECT("d"&amp;TEXT(246+MATCH((A128),$A$247:$A$484,0),0)))</f>
        <v>44.4</v>
      </c>
      <c r="C220" s="1590">
        <f t="shared" ref="C220:C229" ca="1" si="104">SUM(D220:CI220)</f>
        <v>50689.26</v>
      </c>
      <c r="D220" s="1607">
        <f t="shared" ref="D220:S229" ca="1" si="105">IF(ISNUMBER($B220),$B220*D128/1000,0)</f>
        <v>0</v>
      </c>
      <c r="E220" s="1610">
        <f t="shared" ca="1" si="105"/>
        <v>0</v>
      </c>
      <c r="F220" s="1610">
        <f t="shared" ca="1" si="105"/>
        <v>0</v>
      </c>
      <c r="G220" s="1610">
        <f t="shared" ca="1" si="105"/>
        <v>0</v>
      </c>
      <c r="H220" s="1610">
        <f t="shared" ca="1" si="105"/>
        <v>0</v>
      </c>
      <c r="I220" s="1610">
        <f t="shared" ca="1" si="105"/>
        <v>0</v>
      </c>
      <c r="J220" s="1610">
        <f t="shared" ca="1" si="105"/>
        <v>0</v>
      </c>
      <c r="K220" s="1624">
        <f t="shared" ca="1" si="105"/>
        <v>0</v>
      </c>
      <c r="L220" s="1624">
        <f t="shared" ca="1" si="105"/>
        <v>0</v>
      </c>
      <c r="M220" s="1624">
        <f t="shared" ca="1" si="105"/>
        <v>0</v>
      </c>
      <c r="N220" s="1624">
        <f t="shared" ca="1" si="105"/>
        <v>0</v>
      </c>
      <c r="O220" s="1624">
        <f t="shared" ca="1" si="105"/>
        <v>0</v>
      </c>
      <c r="P220" s="1624">
        <f t="shared" ca="1" si="105"/>
        <v>0</v>
      </c>
      <c r="Q220" s="1624">
        <f t="shared" ca="1" si="105"/>
        <v>0</v>
      </c>
      <c r="R220" s="1624">
        <f t="shared" ca="1" si="105"/>
        <v>0</v>
      </c>
      <c r="S220" s="1624">
        <f t="shared" ca="1" si="105"/>
        <v>0</v>
      </c>
      <c r="T220" s="1624">
        <f t="shared" ref="T220:Y229" ca="1" si="106">IF(ISNUMBER($B220),$B220*T128/1000,0)</f>
        <v>0</v>
      </c>
      <c r="U220" s="1624">
        <f t="shared" ca="1" si="106"/>
        <v>0</v>
      </c>
      <c r="V220" s="1624">
        <f t="shared" ca="1" si="106"/>
        <v>0</v>
      </c>
      <c r="W220" s="1624">
        <f t="shared" ca="1" si="106"/>
        <v>0</v>
      </c>
      <c r="X220" s="1624">
        <f t="shared" ca="1" si="106"/>
        <v>0</v>
      </c>
      <c r="Y220" s="1624">
        <f t="shared" ca="1" si="106"/>
        <v>0</v>
      </c>
      <c r="Z220" s="1565"/>
      <c r="AA220" s="1608">
        <f t="shared" ref="AA220:AM229" ca="1" si="107">IF(ISNUMBER($B220),$B220*AA128/1000,0)</f>
        <v>0</v>
      </c>
      <c r="AB220" s="1610">
        <f t="shared" ca="1" si="107"/>
        <v>0</v>
      </c>
      <c r="AC220" s="1610">
        <f t="shared" ca="1" si="107"/>
        <v>1718.28</v>
      </c>
      <c r="AD220" s="1610">
        <f t="shared" ca="1" si="107"/>
        <v>0</v>
      </c>
      <c r="AE220" s="1610">
        <f t="shared" ca="1" si="107"/>
        <v>0</v>
      </c>
      <c r="AF220" s="1610">
        <f t="shared" ca="1" si="107"/>
        <v>0</v>
      </c>
      <c r="AG220" s="1610">
        <f t="shared" ca="1" si="107"/>
        <v>0</v>
      </c>
      <c r="AH220" s="1610">
        <f t="shared" ca="1" si="107"/>
        <v>0</v>
      </c>
      <c r="AI220" s="1610">
        <f t="shared" ca="1" si="107"/>
        <v>0</v>
      </c>
      <c r="AJ220" s="1610">
        <f t="shared" ca="1" si="107"/>
        <v>0</v>
      </c>
      <c r="AK220" s="1610">
        <f t="shared" ca="1" si="107"/>
        <v>0</v>
      </c>
      <c r="AL220" s="1610">
        <f t="shared" ca="1" si="107"/>
        <v>0</v>
      </c>
      <c r="AM220" s="1610">
        <f t="shared" ca="1" si="107"/>
        <v>0</v>
      </c>
      <c r="AN220" s="1486"/>
      <c r="AO220" s="1607">
        <f t="shared" ref="AO220:CI225" ca="1" si="108">IF(ISNUMBER($B220),$B220*AO128/1000,0)</f>
        <v>0</v>
      </c>
      <c r="AP220" s="1624">
        <f t="shared" ref="AP220:AP229" ca="1" si="109">IF(ISNUMBER($B220),$B220*AP128/1000,0)</f>
        <v>0</v>
      </c>
      <c r="AQ220" s="1624">
        <f t="shared" ca="1" si="108"/>
        <v>0</v>
      </c>
      <c r="AR220" s="1624">
        <f t="shared" ca="1" si="108"/>
        <v>0</v>
      </c>
      <c r="AS220" s="1610">
        <f t="shared" ca="1" si="108"/>
        <v>0</v>
      </c>
      <c r="AT220" s="1610">
        <f t="shared" ca="1" si="108"/>
        <v>0</v>
      </c>
      <c r="AU220" s="1610">
        <f t="shared" ca="1" si="108"/>
        <v>0</v>
      </c>
      <c r="AV220" s="1610">
        <f t="shared" ca="1" si="108"/>
        <v>48970.98</v>
      </c>
      <c r="AW220" s="1610">
        <f t="shared" ca="1" si="108"/>
        <v>0</v>
      </c>
      <c r="AX220" s="1610">
        <f t="shared" ca="1" si="108"/>
        <v>0</v>
      </c>
      <c r="AY220" s="1610">
        <f t="shared" ca="1" si="108"/>
        <v>0</v>
      </c>
      <c r="AZ220" s="1610">
        <f t="shared" ca="1" si="108"/>
        <v>0</v>
      </c>
      <c r="BA220" s="1610">
        <f t="shared" ca="1" si="108"/>
        <v>0</v>
      </c>
      <c r="BB220" s="1610">
        <f t="shared" ca="1" si="108"/>
        <v>0</v>
      </c>
      <c r="BC220" s="1610">
        <f t="shared" ca="1" si="108"/>
        <v>0</v>
      </c>
      <c r="BD220" s="1610">
        <f t="shared" ca="1" si="108"/>
        <v>0</v>
      </c>
      <c r="BE220" s="1610">
        <f t="shared" ca="1" si="108"/>
        <v>0</v>
      </c>
      <c r="BF220" s="1610">
        <f t="shared" ca="1" si="108"/>
        <v>0</v>
      </c>
      <c r="BG220" s="1610">
        <f t="shared" ca="1" si="108"/>
        <v>0</v>
      </c>
      <c r="BH220" s="1610">
        <f t="shared" ca="1" si="108"/>
        <v>0</v>
      </c>
      <c r="BI220" s="1610">
        <f t="shared" ca="1" si="108"/>
        <v>0</v>
      </c>
      <c r="BJ220" s="1610">
        <f t="shared" ca="1" si="108"/>
        <v>0</v>
      </c>
      <c r="BK220" s="1610">
        <f t="shared" ca="1" si="108"/>
        <v>0</v>
      </c>
      <c r="BL220" s="1610">
        <f t="shared" ca="1" si="108"/>
        <v>0</v>
      </c>
      <c r="BM220" s="1610">
        <f t="shared" ca="1" si="108"/>
        <v>0</v>
      </c>
      <c r="BN220" s="1610">
        <f t="shared" ca="1" si="108"/>
        <v>0</v>
      </c>
      <c r="BO220" s="1610">
        <f t="shared" ca="1" si="108"/>
        <v>0</v>
      </c>
      <c r="BP220" s="1610">
        <f t="shared" ca="1" si="108"/>
        <v>0</v>
      </c>
      <c r="BQ220" s="1610">
        <f t="shared" ca="1" si="108"/>
        <v>0</v>
      </c>
      <c r="BR220" s="1610">
        <f t="shared" ca="1" si="108"/>
        <v>0</v>
      </c>
      <c r="BS220" s="1610">
        <f t="shared" ca="1" si="108"/>
        <v>0</v>
      </c>
      <c r="BT220" s="1610">
        <f t="shared" ca="1" si="108"/>
        <v>0</v>
      </c>
      <c r="BU220" s="1610">
        <f t="shared" ca="1" si="108"/>
        <v>0</v>
      </c>
      <c r="BV220" s="1610">
        <f t="shared" ca="1" si="108"/>
        <v>0</v>
      </c>
      <c r="BW220" s="1610">
        <f t="shared" ca="1" si="108"/>
        <v>0</v>
      </c>
      <c r="BX220" s="1610">
        <f t="shared" ca="1" si="108"/>
        <v>0</v>
      </c>
      <c r="BY220" s="1610">
        <f t="shared" ca="1" si="108"/>
        <v>0</v>
      </c>
      <c r="BZ220" s="1610">
        <f t="shared" ca="1" si="108"/>
        <v>0</v>
      </c>
      <c r="CA220" s="1610">
        <f t="shared" ca="1" si="108"/>
        <v>0</v>
      </c>
      <c r="CB220" s="1610">
        <f t="shared" ca="1" si="108"/>
        <v>0</v>
      </c>
      <c r="CC220" s="1610">
        <f t="shared" ca="1" si="108"/>
        <v>0</v>
      </c>
      <c r="CD220" s="1610">
        <f t="shared" ca="1" si="108"/>
        <v>0</v>
      </c>
      <c r="CE220" s="1610">
        <f t="shared" ca="1" si="108"/>
        <v>0</v>
      </c>
      <c r="CF220" s="1610">
        <f t="shared" ca="1" si="108"/>
        <v>0</v>
      </c>
      <c r="CG220" s="1610">
        <f t="shared" ca="1" si="108"/>
        <v>0</v>
      </c>
      <c r="CH220" s="1610">
        <f t="shared" ca="1" si="108"/>
        <v>0</v>
      </c>
      <c r="CI220" s="1609">
        <f t="shared" ca="1" si="108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2"/>
        <v/>
      </c>
      <c r="B221" s="1036" t="str">
        <f t="shared" ca="1" si="103"/>
        <v xml:space="preserve"> </v>
      </c>
      <c r="C221" s="1579">
        <f t="shared" ca="1" si="104"/>
        <v>0</v>
      </c>
      <c r="D221" s="1612">
        <f t="shared" ca="1" si="105"/>
        <v>0</v>
      </c>
      <c r="E221" s="1614">
        <f t="shared" ca="1" si="105"/>
        <v>0</v>
      </c>
      <c r="F221" s="1614">
        <f t="shared" ca="1" si="105"/>
        <v>0</v>
      </c>
      <c r="G221" s="1614">
        <f t="shared" ca="1" si="105"/>
        <v>0</v>
      </c>
      <c r="H221" s="1614">
        <f t="shared" ca="1" si="105"/>
        <v>0</v>
      </c>
      <c r="I221" s="1614">
        <f t="shared" ca="1" si="105"/>
        <v>0</v>
      </c>
      <c r="J221" s="1614">
        <f t="shared" ca="1" si="105"/>
        <v>0</v>
      </c>
      <c r="K221" s="1625">
        <f t="shared" ca="1" si="105"/>
        <v>0</v>
      </c>
      <c r="L221" s="1625">
        <f t="shared" ca="1" si="105"/>
        <v>0</v>
      </c>
      <c r="M221" s="1625">
        <f t="shared" ca="1" si="105"/>
        <v>0</v>
      </c>
      <c r="N221" s="1625">
        <f t="shared" ca="1" si="105"/>
        <v>0</v>
      </c>
      <c r="O221" s="1625">
        <f t="shared" ca="1" si="105"/>
        <v>0</v>
      </c>
      <c r="P221" s="1625">
        <f t="shared" ca="1" si="105"/>
        <v>0</v>
      </c>
      <c r="Q221" s="1625">
        <f t="shared" ca="1" si="105"/>
        <v>0</v>
      </c>
      <c r="R221" s="1625">
        <f t="shared" ca="1" si="105"/>
        <v>0</v>
      </c>
      <c r="S221" s="1625">
        <f t="shared" ca="1" si="105"/>
        <v>0</v>
      </c>
      <c r="T221" s="1625">
        <f t="shared" ca="1" si="106"/>
        <v>0</v>
      </c>
      <c r="U221" s="1625">
        <f t="shared" ca="1" si="106"/>
        <v>0</v>
      </c>
      <c r="V221" s="1625">
        <f t="shared" ca="1" si="106"/>
        <v>0</v>
      </c>
      <c r="W221" s="1625">
        <f t="shared" ca="1" si="106"/>
        <v>0</v>
      </c>
      <c r="X221" s="1625">
        <f t="shared" ca="1" si="106"/>
        <v>0</v>
      </c>
      <c r="Y221" s="1625">
        <f t="shared" ca="1" si="106"/>
        <v>0</v>
      </c>
      <c r="Z221" s="1565"/>
      <c r="AA221" s="1613">
        <f t="shared" ca="1" si="107"/>
        <v>0</v>
      </c>
      <c r="AB221" s="1614">
        <f t="shared" ca="1" si="107"/>
        <v>0</v>
      </c>
      <c r="AC221" s="1614">
        <f t="shared" ca="1" si="107"/>
        <v>0</v>
      </c>
      <c r="AD221" s="1614">
        <f t="shared" ca="1" si="107"/>
        <v>0</v>
      </c>
      <c r="AE221" s="1614">
        <f t="shared" ca="1" si="107"/>
        <v>0</v>
      </c>
      <c r="AF221" s="1614">
        <f t="shared" ca="1" si="107"/>
        <v>0</v>
      </c>
      <c r="AG221" s="1614">
        <f t="shared" ca="1" si="107"/>
        <v>0</v>
      </c>
      <c r="AH221" s="1614">
        <f t="shared" ca="1" si="107"/>
        <v>0</v>
      </c>
      <c r="AI221" s="1614">
        <f t="shared" ca="1" si="107"/>
        <v>0</v>
      </c>
      <c r="AJ221" s="1614">
        <f t="shared" ca="1" si="107"/>
        <v>0</v>
      </c>
      <c r="AK221" s="1614">
        <f t="shared" ca="1" si="107"/>
        <v>0</v>
      </c>
      <c r="AL221" s="1614">
        <f t="shared" ca="1" si="107"/>
        <v>0</v>
      </c>
      <c r="AM221" s="1614">
        <f t="shared" ca="1" si="107"/>
        <v>0</v>
      </c>
      <c r="AN221" s="1486"/>
      <c r="AO221" s="1612">
        <f t="shared" ca="1" si="108"/>
        <v>0</v>
      </c>
      <c r="AP221" s="1625">
        <f t="shared" ca="1" si="109"/>
        <v>0</v>
      </c>
      <c r="AQ221" s="1625">
        <f t="shared" ca="1" si="108"/>
        <v>0</v>
      </c>
      <c r="AR221" s="1625">
        <f t="shared" ca="1" si="108"/>
        <v>0</v>
      </c>
      <c r="AS221" s="1614">
        <f t="shared" ca="1" si="108"/>
        <v>0</v>
      </c>
      <c r="AT221" s="1614">
        <f t="shared" ca="1" si="108"/>
        <v>0</v>
      </c>
      <c r="AU221" s="1614">
        <f t="shared" ca="1" si="108"/>
        <v>0</v>
      </c>
      <c r="AV221" s="1614">
        <f t="shared" ca="1" si="108"/>
        <v>0</v>
      </c>
      <c r="AW221" s="1614">
        <f t="shared" ca="1" si="108"/>
        <v>0</v>
      </c>
      <c r="AX221" s="1614">
        <f t="shared" ca="1" si="108"/>
        <v>0</v>
      </c>
      <c r="AY221" s="1614">
        <f t="shared" ca="1" si="108"/>
        <v>0</v>
      </c>
      <c r="AZ221" s="1614">
        <f t="shared" ca="1" si="108"/>
        <v>0</v>
      </c>
      <c r="BA221" s="1614">
        <f t="shared" ca="1" si="108"/>
        <v>0</v>
      </c>
      <c r="BB221" s="1614">
        <f t="shared" ca="1" si="108"/>
        <v>0</v>
      </c>
      <c r="BC221" s="1614">
        <f t="shared" ca="1" si="108"/>
        <v>0</v>
      </c>
      <c r="BD221" s="1614">
        <f t="shared" ca="1" si="108"/>
        <v>0</v>
      </c>
      <c r="BE221" s="1614">
        <f t="shared" ca="1" si="108"/>
        <v>0</v>
      </c>
      <c r="BF221" s="1614">
        <f t="shared" ca="1" si="108"/>
        <v>0</v>
      </c>
      <c r="BG221" s="1614">
        <f t="shared" ca="1" si="108"/>
        <v>0</v>
      </c>
      <c r="BH221" s="1614">
        <f t="shared" ca="1" si="108"/>
        <v>0</v>
      </c>
      <c r="BI221" s="1614">
        <f t="shared" ca="1" si="108"/>
        <v>0</v>
      </c>
      <c r="BJ221" s="1614">
        <f t="shared" ca="1" si="108"/>
        <v>0</v>
      </c>
      <c r="BK221" s="1614">
        <f t="shared" ca="1" si="108"/>
        <v>0</v>
      </c>
      <c r="BL221" s="1614">
        <f t="shared" ca="1" si="108"/>
        <v>0</v>
      </c>
      <c r="BM221" s="1614">
        <f t="shared" ca="1" si="108"/>
        <v>0</v>
      </c>
      <c r="BN221" s="1614">
        <f t="shared" ca="1" si="108"/>
        <v>0</v>
      </c>
      <c r="BO221" s="1614">
        <f t="shared" ca="1" si="108"/>
        <v>0</v>
      </c>
      <c r="BP221" s="1614">
        <f t="shared" ca="1" si="108"/>
        <v>0</v>
      </c>
      <c r="BQ221" s="1614">
        <f t="shared" ca="1" si="108"/>
        <v>0</v>
      </c>
      <c r="BR221" s="1614">
        <f t="shared" ca="1" si="108"/>
        <v>0</v>
      </c>
      <c r="BS221" s="1614">
        <f t="shared" ca="1" si="108"/>
        <v>0</v>
      </c>
      <c r="BT221" s="1614">
        <f t="shared" ca="1" si="108"/>
        <v>0</v>
      </c>
      <c r="BU221" s="1614">
        <f t="shared" ca="1" si="108"/>
        <v>0</v>
      </c>
      <c r="BV221" s="1614">
        <f t="shared" ca="1" si="108"/>
        <v>0</v>
      </c>
      <c r="BW221" s="1614">
        <f t="shared" ca="1" si="108"/>
        <v>0</v>
      </c>
      <c r="BX221" s="1614">
        <f t="shared" ca="1" si="108"/>
        <v>0</v>
      </c>
      <c r="BY221" s="1614">
        <f t="shared" ca="1" si="108"/>
        <v>0</v>
      </c>
      <c r="BZ221" s="1614">
        <f t="shared" ca="1" si="108"/>
        <v>0</v>
      </c>
      <c r="CA221" s="1614">
        <f t="shared" ca="1" si="108"/>
        <v>0</v>
      </c>
      <c r="CB221" s="1614">
        <f t="shared" ca="1" si="108"/>
        <v>0</v>
      </c>
      <c r="CC221" s="1614">
        <f t="shared" ca="1" si="108"/>
        <v>0</v>
      </c>
      <c r="CD221" s="1614">
        <f t="shared" ca="1" si="108"/>
        <v>0</v>
      </c>
      <c r="CE221" s="1614">
        <f t="shared" ca="1" si="108"/>
        <v>0</v>
      </c>
      <c r="CF221" s="1614">
        <f t="shared" ca="1" si="108"/>
        <v>0</v>
      </c>
      <c r="CG221" s="1614">
        <f t="shared" ca="1" si="108"/>
        <v>0</v>
      </c>
      <c r="CH221" s="1614">
        <f t="shared" ca="1" si="108"/>
        <v>0</v>
      </c>
      <c r="CI221" s="1615">
        <f t="shared" ca="1" si="108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2"/>
        <v/>
      </c>
      <c r="B222" s="1036" t="str">
        <f t="shared" ca="1" si="103"/>
        <v xml:space="preserve"> </v>
      </c>
      <c r="C222" s="1579">
        <f t="shared" ca="1" si="104"/>
        <v>0</v>
      </c>
      <c r="D222" s="1612">
        <f t="shared" ca="1" si="105"/>
        <v>0</v>
      </c>
      <c r="E222" s="1614">
        <f t="shared" ca="1" si="105"/>
        <v>0</v>
      </c>
      <c r="F222" s="1614">
        <f t="shared" ca="1" si="105"/>
        <v>0</v>
      </c>
      <c r="G222" s="1614">
        <f t="shared" ca="1" si="105"/>
        <v>0</v>
      </c>
      <c r="H222" s="1614">
        <f t="shared" ca="1" si="105"/>
        <v>0</v>
      </c>
      <c r="I222" s="1614">
        <f t="shared" ca="1" si="105"/>
        <v>0</v>
      </c>
      <c r="J222" s="1614">
        <f t="shared" ca="1" si="105"/>
        <v>0</v>
      </c>
      <c r="K222" s="1625">
        <f t="shared" ca="1" si="105"/>
        <v>0</v>
      </c>
      <c r="L222" s="1625">
        <f t="shared" ca="1" si="105"/>
        <v>0</v>
      </c>
      <c r="M222" s="1625">
        <f t="shared" ca="1" si="105"/>
        <v>0</v>
      </c>
      <c r="N222" s="1625">
        <f t="shared" ca="1" si="105"/>
        <v>0</v>
      </c>
      <c r="O222" s="1625">
        <f t="shared" ca="1" si="105"/>
        <v>0</v>
      </c>
      <c r="P222" s="1625">
        <f t="shared" ca="1" si="105"/>
        <v>0</v>
      </c>
      <c r="Q222" s="1625">
        <f t="shared" ca="1" si="105"/>
        <v>0</v>
      </c>
      <c r="R222" s="1625">
        <f t="shared" ca="1" si="105"/>
        <v>0</v>
      </c>
      <c r="S222" s="1625">
        <f t="shared" ca="1" si="105"/>
        <v>0</v>
      </c>
      <c r="T222" s="1625">
        <f t="shared" ca="1" si="106"/>
        <v>0</v>
      </c>
      <c r="U222" s="1625">
        <f t="shared" ca="1" si="106"/>
        <v>0</v>
      </c>
      <c r="V222" s="1625">
        <f t="shared" ca="1" si="106"/>
        <v>0</v>
      </c>
      <c r="W222" s="1625">
        <f t="shared" ca="1" si="106"/>
        <v>0</v>
      </c>
      <c r="X222" s="1625">
        <f t="shared" ca="1" si="106"/>
        <v>0</v>
      </c>
      <c r="Y222" s="1625">
        <f t="shared" ca="1" si="106"/>
        <v>0</v>
      </c>
      <c r="Z222" s="1565"/>
      <c r="AA222" s="1613">
        <f t="shared" ca="1" si="107"/>
        <v>0</v>
      </c>
      <c r="AB222" s="1614">
        <f t="shared" ca="1" si="107"/>
        <v>0</v>
      </c>
      <c r="AC222" s="1614">
        <f t="shared" ca="1" si="107"/>
        <v>0</v>
      </c>
      <c r="AD222" s="1614">
        <f t="shared" ca="1" si="107"/>
        <v>0</v>
      </c>
      <c r="AE222" s="1614">
        <f t="shared" ca="1" si="107"/>
        <v>0</v>
      </c>
      <c r="AF222" s="1614">
        <f t="shared" ca="1" si="107"/>
        <v>0</v>
      </c>
      <c r="AG222" s="1614">
        <f t="shared" ca="1" si="107"/>
        <v>0</v>
      </c>
      <c r="AH222" s="1614">
        <f t="shared" ca="1" si="107"/>
        <v>0</v>
      </c>
      <c r="AI222" s="1614">
        <f t="shared" ca="1" si="107"/>
        <v>0</v>
      </c>
      <c r="AJ222" s="1614">
        <f t="shared" ca="1" si="107"/>
        <v>0</v>
      </c>
      <c r="AK222" s="1614">
        <f t="shared" ca="1" si="107"/>
        <v>0</v>
      </c>
      <c r="AL222" s="1614">
        <f t="shared" ca="1" si="107"/>
        <v>0</v>
      </c>
      <c r="AM222" s="1614">
        <f t="shared" ca="1" si="107"/>
        <v>0</v>
      </c>
      <c r="AN222" s="1486"/>
      <c r="AO222" s="1612">
        <f t="shared" ca="1" si="108"/>
        <v>0</v>
      </c>
      <c r="AP222" s="1625">
        <f t="shared" ca="1" si="109"/>
        <v>0</v>
      </c>
      <c r="AQ222" s="1625">
        <f t="shared" ca="1" si="108"/>
        <v>0</v>
      </c>
      <c r="AR222" s="1625">
        <f t="shared" ca="1" si="108"/>
        <v>0</v>
      </c>
      <c r="AS222" s="1614">
        <f t="shared" ca="1" si="108"/>
        <v>0</v>
      </c>
      <c r="AT222" s="1614">
        <f t="shared" ca="1" si="108"/>
        <v>0</v>
      </c>
      <c r="AU222" s="1614">
        <f t="shared" ca="1" si="108"/>
        <v>0</v>
      </c>
      <c r="AV222" s="1614">
        <f t="shared" ca="1" si="108"/>
        <v>0</v>
      </c>
      <c r="AW222" s="1614">
        <f t="shared" ca="1" si="108"/>
        <v>0</v>
      </c>
      <c r="AX222" s="1614">
        <f t="shared" ca="1" si="108"/>
        <v>0</v>
      </c>
      <c r="AY222" s="1614">
        <f t="shared" ca="1" si="108"/>
        <v>0</v>
      </c>
      <c r="AZ222" s="1614">
        <f t="shared" ca="1" si="108"/>
        <v>0</v>
      </c>
      <c r="BA222" s="1614">
        <f t="shared" ca="1" si="108"/>
        <v>0</v>
      </c>
      <c r="BB222" s="1614">
        <f t="shared" ca="1" si="108"/>
        <v>0</v>
      </c>
      <c r="BC222" s="1614">
        <f t="shared" ca="1" si="108"/>
        <v>0</v>
      </c>
      <c r="BD222" s="1614">
        <f t="shared" ca="1" si="108"/>
        <v>0</v>
      </c>
      <c r="BE222" s="1614">
        <f t="shared" ca="1" si="108"/>
        <v>0</v>
      </c>
      <c r="BF222" s="1614">
        <f t="shared" ca="1" si="108"/>
        <v>0</v>
      </c>
      <c r="BG222" s="1614">
        <f t="shared" ca="1" si="108"/>
        <v>0</v>
      </c>
      <c r="BH222" s="1614">
        <f t="shared" ca="1" si="108"/>
        <v>0</v>
      </c>
      <c r="BI222" s="1614">
        <f t="shared" ca="1" si="108"/>
        <v>0</v>
      </c>
      <c r="BJ222" s="1614">
        <f t="shared" ca="1" si="108"/>
        <v>0</v>
      </c>
      <c r="BK222" s="1614">
        <f t="shared" ca="1" si="108"/>
        <v>0</v>
      </c>
      <c r="BL222" s="1614">
        <f t="shared" ca="1" si="108"/>
        <v>0</v>
      </c>
      <c r="BM222" s="1614">
        <f t="shared" ca="1" si="108"/>
        <v>0</v>
      </c>
      <c r="BN222" s="1614">
        <f t="shared" ca="1" si="108"/>
        <v>0</v>
      </c>
      <c r="BO222" s="1614">
        <f t="shared" ca="1" si="108"/>
        <v>0</v>
      </c>
      <c r="BP222" s="1614">
        <f t="shared" ca="1" si="108"/>
        <v>0</v>
      </c>
      <c r="BQ222" s="1614">
        <f t="shared" ca="1" si="108"/>
        <v>0</v>
      </c>
      <c r="BR222" s="1614">
        <f t="shared" ca="1" si="108"/>
        <v>0</v>
      </c>
      <c r="BS222" s="1614">
        <f t="shared" ca="1" si="108"/>
        <v>0</v>
      </c>
      <c r="BT222" s="1614">
        <f t="shared" ca="1" si="108"/>
        <v>0</v>
      </c>
      <c r="BU222" s="1614">
        <f t="shared" ca="1" si="108"/>
        <v>0</v>
      </c>
      <c r="BV222" s="1614">
        <f t="shared" ca="1" si="108"/>
        <v>0</v>
      </c>
      <c r="BW222" s="1614">
        <f t="shared" ca="1" si="108"/>
        <v>0</v>
      </c>
      <c r="BX222" s="1614">
        <f t="shared" ca="1" si="108"/>
        <v>0</v>
      </c>
      <c r="BY222" s="1614">
        <f t="shared" ca="1" si="108"/>
        <v>0</v>
      </c>
      <c r="BZ222" s="1614">
        <f t="shared" ca="1" si="108"/>
        <v>0</v>
      </c>
      <c r="CA222" s="1614">
        <f t="shared" ca="1" si="108"/>
        <v>0</v>
      </c>
      <c r="CB222" s="1614">
        <f t="shared" ca="1" si="108"/>
        <v>0</v>
      </c>
      <c r="CC222" s="1614">
        <f t="shared" ca="1" si="108"/>
        <v>0</v>
      </c>
      <c r="CD222" s="1614">
        <f t="shared" ca="1" si="108"/>
        <v>0</v>
      </c>
      <c r="CE222" s="1614">
        <f t="shared" ca="1" si="108"/>
        <v>0</v>
      </c>
      <c r="CF222" s="1614">
        <f t="shared" ca="1" si="108"/>
        <v>0</v>
      </c>
      <c r="CG222" s="1614">
        <f t="shared" ca="1" si="108"/>
        <v>0</v>
      </c>
      <c r="CH222" s="1614">
        <f t="shared" ca="1" si="108"/>
        <v>0</v>
      </c>
      <c r="CI222" s="1615">
        <f t="shared" ca="1" si="108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2"/>
        <v/>
      </c>
      <c r="B223" s="1036" t="str">
        <f t="shared" ca="1" si="103"/>
        <v xml:space="preserve"> </v>
      </c>
      <c r="C223" s="1579">
        <f t="shared" ca="1" si="104"/>
        <v>0</v>
      </c>
      <c r="D223" s="1612">
        <f t="shared" ca="1" si="105"/>
        <v>0</v>
      </c>
      <c r="E223" s="1614">
        <f t="shared" ca="1" si="105"/>
        <v>0</v>
      </c>
      <c r="F223" s="1614">
        <f t="shared" ca="1" si="105"/>
        <v>0</v>
      </c>
      <c r="G223" s="1614">
        <f t="shared" ca="1" si="105"/>
        <v>0</v>
      </c>
      <c r="H223" s="1614">
        <f t="shared" ca="1" si="105"/>
        <v>0</v>
      </c>
      <c r="I223" s="1614">
        <f t="shared" ca="1" si="105"/>
        <v>0</v>
      </c>
      <c r="J223" s="1614">
        <f t="shared" ca="1" si="105"/>
        <v>0</v>
      </c>
      <c r="K223" s="1625">
        <f t="shared" ca="1" si="105"/>
        <v>0</v>
      </c>
      <c r="L223" s="1625">
        <f t="shared" ca="1" si="105"/>
        <v>0</v>
      </c>
      <c r="M223" s="1625">
        <f t="shared" ca="1" si="105"/>
        <v>0</v>
      </c>
      <c r="N223" s="1625">
        <f t="shared" ca="1" si="105"/>
        <v>0</v>
      </c>
      <c r="O223" s="1625">
        <f t="shared" ca="1" si="105"/>
        <v>0</v>
      </c>
      <c r="P223" s="1625">
        <f t="shared" ca="1" si="105"/>
        <v>0</v>
      </c>
      <c r="Q223" s="1625">
        <f t="shared" ca="1" si="105"/>
        <v>0</v>
      </c>
      <c r="R223" s="1625">
        <f t="shared" ca="1" si="105"/>
        <v>0</v>
      </c>
      <c r="S223" s="1625">
        <f t="shared" ca="1" si="105"/>
        <v>0</v>
      </c>
      <c r="T223" s="1625">
        <f t="shared" ca="1" si="106"/>
        <v>0</v>
      </c>
      <c r="U223" s="1625">
        <f t="shared" ca="1" si="106"/>
        <v>0</v>
      </c>
      <c r="V223" s="1625">
        <f t="shared" ca="1" si="106"/>
        <v>0</v>
      </c>
      <c r="W223" s="1625">
        <f t="shared" ca="1" si="106"/>
        <v>0</v>
      </c>
      <c r="X223" s="1625">
        <f t="shared" ca="1" si="106"/>
        <v>0</v>
      </c>
      <c r="Y223" s="1625">
        <f t="shared" ca="1" si="106"/>
        <v>0</v>
      </c>
      <c r="Z223" s="1565"/>
      <c r="AA223" s="1613">
        <f t="shared" ca="1" si="107"/>
        <v>0</v>
      </c>
      <c r="AB223" s="1614">
        <f t="shared" ca="1" si="107"/>
        <v>0</v>
      </c>
      <c r="AC223" s="1614">
        <f t="shared" ca="1" si="107"/>
        <v>0</v>
      </c>
      <c r="AD223" s="1614">
        <f t="shared" ca="1" si="107"/>
        <v>0</v>
      </c>
      <c r="AE223" s="1614">
        <f t="shared" ca="1" si="107"/>
        <v>0</v>
      </c>
      <c r="AF223" s="1614">
        <f t="shared" ca="1" si="107"/>
        <v>0</v>
      </c>
      <c r="AG223" s="1614">
        <f t="shared" ca="1" si="107"/>
        <v>0</v>
      </c>
      <c r="AH223" s="1614">
        <f t="shared" ca="1" si="107"/>
        <v>0</v>
      </c>
      <c r="AI223" s="1614">
        <f t="shared" ca="1" si="107"/>
        <v>0</v>
      </c>
      <c r="AJ223" s="1614">
        <f t="shared" ca="1" si="107"/>
        <v>0</v>
      </c>
      <c r="AK223" s="1614">
        <f t="shared" ca="1" si="107"/>
        <v>0</v>
      </c>
      <c r="AL223" s="1614">
        <f t="shared" ca="1" si="107"/>
        <v>0</v>
      </c>
      <c r="AM223" s="1614">
        <f t="shared" ca="1" si="107"/>
        <v>0</v>
      </c>
      <c r="AN223" s="1486"/>
      <c r="AO223" s="1612">
        <f t="shared" ca="1" si="108"/>
        <v>0</v>
      </c>
      <c r="AP223" s="1625">
        <f t="shared" ca="1" si="109"/>
        <v>0</v>
      </c>
      <c r="AQ223" s="1625">
        <f t="shared" ca="1" si="108"/>
        <v>0</v>
      </c>
      <c r="AR223" s="1625">
        <f t="shared" ca="1" si="108"/>
        <v>0</v>
      </c>
      <c r="AS223" s="1614">
        <f t="shared" ca="1" si="108"/>
        <v>0</v>
      </c>
      <c r="AT223" s="1614">
        <f t="shared" ca="1" si="108"/>
        <v>0</v>
      </c>
      <c r="AU223" s="1614">
        <f t="shared" ca="1" si="108"/>
        <v>0</v>
      </c>
      <c r="AV223" s="1614">
        <f t="shared" ca="1" si="108"/>
        <v>0</v>
      </c>
      <c r="AW223" s="1614">
        <f t="shared" ca="1" si="108"/>
        <v>0</v>
      </c>
      <c r="AX223" s="1614">
        <f t="shared" ca="1" si="108"/>
        <v>0</v>
      </c>
      <c r="AY223" s="1614">
        <f t="shared" ca="1" si="108"/>
        <v>0</v>
      </c>
      <c r="AZ223" s="1614">
        <f t="shared" ca="1" si="108"/>
        <v>0</v>
      </c>
      <c r="BA223" s="1614">
        <f t="shared" ca="1" si="108"/>
        <v>0</v>
      </c>
      <c r="BB223" s="1614">
        <f t="shared" ca="1" si="108"/>
        <v>0</v>
      </c>
      <c r="BC223" s="1614">
        <f t="shared" ca="1" si="108"/>
        <v>0</v>
      </c>
      <c r="BD223" s="1614">
        <f t="shared" ca="1" si="108"/>
        <v>0</v>
      </c>
      <c r="BE223" s="1614">
        <f t="shared" ca="1" si="108"/>
        <v>0</v>
      </c>
      <c r="BF223" s="1614">
        <f t="shared" ca="1" si="108"/>
        <v>0</v>
      </c>
      <c r="BG223" s="1614">
        <f t="shared" ca="1" si="108"/>
        <v>0</v>
      </c>
      <c r="BH223" s="1614">
        <f t="shared" ca="1" si="108"/>
        <v>0</v>
      </c>
      <c r="BI223" s="1614">
        <f t="shared" ca="1" si="108"/>
        <v>0</v>
      </c>
      <c r="BJ223" s="1614">
        <f t="shared" ca="1" si="108"/>
        <v>0</v>
      </c>
      <c r="BK223" s="1614">
        <f t="shared" ca="1" si="108"/>
        <v>0</v>
      </c>
      <c r="BL223" s="1614">
        <f t="shared" ca="1" si="108"/>
        <v>0</v>
      </c>
      <c r="BM223" s="1614">
        <f t="shared" ca="1" si="108"/>
        <v>0</v>
      </c>
      <c r="BN223" s="1614">
        <f t="shared" ca="1" si="108"/>
        <v>0</v>
      </c>
      <c r="BO223" s="1614">
        <f t="shared" ca="1" si="108"/>
        <v>0</v>
      </c>
      <c r="BP223" s="1614">
        <f t="shared" ca="1" si="108"/>
        <v>0</v>
      </c>
      <c r="BQ223" s="1614">
        <f t="shared" ca="1" si="108"/>
        <v>0</v>
      </c>
      <c r="BR223" s="1614">
        <f t="shared" ca="1" si="108"/>
        <v>0</v>
      </c>
      <c r="BS223" s="1614">
        <f t="shared" ca="1" si="108"/>
        <v>0</v>
      </c>
      <c r="BT223" s="1614">
        <f t="shared" ca="1" si="108"/>
        <v>0</v>
      </c>
      <c r="BU223" s="1614">
        <f t="shared" ca="1" si="108"/>
        <v>0</v>
      </c>
      <c r="BV223" s="1614">
        <f t="shared" ca="1" si="108"/>
        <v>0</v>
      </c>
      <c r="BW223" s="1614">
        <f t="shared" ca="1" si="108"/>
        <v>0</v>
      </c>
      <c r="BX223" s="1614">
        <f t="shared" ca="1" si="108"/>
        <v>0</v>
      </c>
      <c r="BY223" s="1614">
        <f t="shared" ca="1" si="108"/>
        <v>0</v>
      </c>
      <c r="BZ223" s="1614">
        <f t="shared" ca="1" si="108"/>
        <v>0</v>
      </c>
      <c r="CA223" s="1614">
        <f t="shared" ca="1" si="108"/>
        <v>0</v>
      </c>
      <c r="CB223" s="1614">
        <f t="shared" ca="1" si="108"/>
        <v>0</v>
      </c>
      <c r="CC223" s="1614">
        <f t="shared" ca="1" si="108"/>
        <v>0</v>
      </c>
      <c r="CD223" s="1614">
        <f t="shared" ca="1" si="108"/>
        <v>0</v>
      </c>
      <c r="CE223" s="1614">
        <f t="shared" ca="1" si="108"/>
        <v>0</v>
      </c>
      <c r="CF223" s="1614">
        <f t="shared" ca="1" si="108"/>
        <v>0</v>
      </c>
      <c r="CG223" s="1614">
        <f t="shared" ca="1" si="108"/>
        <v>0</v>
      </c>
      <c r="CH223" s="1614">
        <f t="shared" ca="1" si="108"/>
        <v>0</v>
      </c>
      <c r="CI223" s="1615">
        <f t="shared" ca="1" si="108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2"/>
        <v/>
      </c>
      <c r="B224" s="1036" t="str">
        <f t="shared" ca="1" si="103"/>
        <v xml:space="preserve"> </v>
      </c>
      <c r="C224" s="1579">
        <f t="shared" ca="1" si="104"/>
        <v>0</v>
      </c>
      <c r="D224" s="1612">
        <f t="shared" ca="1" si="105"/>
        <v>0</v>
      </c>
      <c r="E224" s="1614">
        <f t="shared" ca="1" si="105"/>
        <v>0</v>
      </c>
      <c r="F224" s="1614">
        <f t="shared" ca="1" si="105"/>
        <v>0</v>
      </c>
      <c r="G224" s="1614">
        <f t="shared" ca="1" si="105"/>
        <v>0</v>
      </c>
      <c r="H224" s="1614">
        <f t="shared" ca="1" si="105"/>
        <v>0</v>
      </c>
      <c r="I224" s="1614">
        <f t="shared" ca="1" si="105"/>
        <v>0</v>
      </c>
      <c r="J224" s="1614">
        <f t="shared" ca="1" si="105"/>
        <v>0</v>
      </c>
      <c r="K224" s="1625">
        <f t="shared" ca="1" si="105"/>
        <v>0</v>
      </c>
      <c r="L224" s="1625">
        <f t="shared" ca="1" si="105"/>
        <v>0</v>
      </c>
      <c r="M224" s="1625">
        <f t="shared" ca="1" si="105"/>
        <v>0</v>
      </c>
      <c r="N224" s="1625">
        <f t="shared" ca="1" si="105"/>
        <v>0</v>
      </c>
      <c r="O224" s="1625">
        <f t="shared" ca="1" si="105"/>
        <v>0</v>
      </c>
      <c r="P224" s="1625">
        <f t="shared" ca="1" si="105"/>
        <v>0</v>
      </c>
      <c r="Q224" s="1625">
        <f t="shared" ca="1" si="105"/>
        <v>0</v>
      </c>
      <c r="R224" s="1625">
        <f t="shared" ca="1" si="105"/>
        <v>0</v>
      </c>
      <c r="S224" s="1625">
        <f t="shared" ca="1" si="105"/>
        <v>0</v>
      </c>
      <c r="T224" s="1625">
        <f t="shared" ca="1" si="106"/>
        <v>0</v>
      </c>
      <c r="U224" s="1625">
        <f t="shared" ca="1" si="106"/>
        <v>0</v>
      </c>
      <c r="V224" s="1625">
        <f t="shared" ca="1" si="106"/>
        <v>0</v>
      </c>
      <c r="W224" s="1625">
        <f t="shared" ca="1" si="106"/>
        <v>0</v>
      </c>
      <c r="X224" s="1625">
        <f t="shared" ca="1" si="106"/>
        <v>0</v>
      </c>
      <c r="Y224" s="1625">
        <f t="shared" ca="1" si="106"/>
        <v>0</v>
      </c>
      <c r="Z224" s="1565"/>
      <c r="AA224" s="1613">
        <f t="shared" ca="1" si="107"/>
        <v>0</v>
      </c>
      <c r="AB224" s="1614">
        <f t="shared" ca="1" si="107"/>
        <v>0</v>
      </c>
      <c r="AC224" s="1614">
        <f t="shared" ca="1" si="107"/>
        <v>0</v>
      </c>
      <c r="AD224" s="1614">
        <f t="shared" ca="1" si="107"/>
        <v>0</v>
      </c>
      <c r="AE224" s="1614">
        <f t="shared" ca="1" si="107"/>
        <v>0</v>
      </c>
      <c r="AF224" s="1614">
        <f t="shared" ca="1" si="107"/>
        <v>0</v>
      </c>
      <c r="AG224" s="1614">
        <f t="shared" ca="1" si="107"/>
        <v>0</v>
      </c>
      <c r="AH224" s="1614">
        <f t="shared" ca="1" si="107"/>
        <v>0</v>
      </c>
      <c r="AI224" s="1614">
        <f t="shared" ca="1" si="107"/>
        <v>0</v>
      </c>
      <c r="AJ224" s="1614">
        <f t="shared" ca="1" si="107"/>
        <v>0</v>
      </c>
      <c r="AK224" s="1614">
        <f t="shared" ca="1" si="107"/>
        <v>0</v>
      </c>
      <c r="AL224" s="1614">
        <f t="shared" ca="1" si="107"/>
        <v>0</v>
      </c>
      <c r="AM224" s="1614">
        <f t="shared" ca="1" si="107"/>
        <v>0</v>
      </c>
      <c r="AN224" s="1486"/>
      <c r="AO224" s="1612">
        <f t="shared" ca="1" si="108"/>
        <v>0</v>
      </c>
      <c r="AP224" s="1625">
        <f t="shared" ca="1" si="109"/>
        <v>0</v>
      </c>
      <c r="AQ224" s="1625">
        <f t="shared" ca="1" si="108"/>
        <v>0</v>
      </c>
      <c r="AR224" s="1625">
        <f t="shared" ca="1" si="108"/>
        <v>0</v>
      </c>
      <c r="AS224" s="1614">
        <f t="shared" ca="1" si="108"/>
        <v>0</v>
      </c>
      <c r="AT224" s="1614">
        <f t="shared" ca="1" si="108"/>
        <v>0</v>
      </c>
      <c r="AU224" s="1614">
        <f t="shared" ca="1" si="108"/>
        <v>0</v>
      </c>
      <c r="AV224" s="1614">
        <f t="shared" ca="1" si="108"/>
        <v>0</v>
      </c>
      <c r="AW224" s="1614">
        <f t="shared" ca="1" si="108"/>
        <v>0</v>
      </c>
      <c r="AX224" s="1614">
        <f t="shared" ca="1" si="108"/>
        <v>0</v>
      </c>
      <c r="AY224" s="1614">
        <f t="shared" ca="1" si="108"/>
        <v>0</v>
      </c>
      <c r="AZ224" s="1614">
        <f t="shared" ca="1" si="108"/>
        <v>0</v>
      </c>
      <c r="BA224" s="1614">
        <f t="shared" ca="1" si="108"/>
        <v>0</v>
      </c>
      <c r="BB224" s="1614">
        <f t="shared" ca="1" si="108"/>
        <v>0</v>
      </c>
      <c r="BC224" s="1614">
        <f t="shared" ca="1" si="108"/>
        <v>0</v>
      </c>
      <c r="BD224" s="1614">
        <f t="shared" ca="1" si="108"/>
        <v>0</v>
      </c>
      <c r="BE224" s="1614">
        <f t="shared" ca="1" si="108"/>
        <v>0</v>
      </c>
      <c r="BF224" s="1614">
        <f t="shared" ca="1" si="108"/>
        <v>0</v>
      </c>
      <c r="BG224" s="1614">
        <f t="shared" ca="1" si="108"/>
        <v>0</v>
      </c>
      <c r="BH224" s="1614">
        <f t="shared" ca="1" si="108"/>
        <v>0</v>
      </c>
      <c r="BI224" s="1614">
        <f t="shared" ca="1" si="108"/>
        <v>0</v>
      </c>
      <c r="BJ224" s="1614">
        <f t="shared" ca="1" si="108"/>
        <v>0</v>
      </c>
      <c r="BK224" s="1614">
        <f t="shared" ca="1" si="108"/>
        <v>0</v>
      </c>
      <c r="BL224" s="1614">
        <f t="shared" ca="1" si="108"/>
        <v>0</v>
      </c>
      <c r="BM224" s="1614">
        <f t="shared" ca="1" si="108"/>
        <v>0</v>
      </c>
      <c r="BN224" s="1614">
        <f t="shared" ca="1" si="108"/>
        <v>0</v>
      </c>
      <c r="BO224" s="1614">
        <f t="shared" ca="1" si="108"/>
        <v>0</v>
      </c>
      <c r="BP224" s="1614">
        <f t="shared" ca="1" si="108"/>
        <v>0</v>
      </c>
      <c r="BQ224" s="1614">
        <f t="shared" ca="1" si="108"/>
        <v>0</v>
      </c>
      <c r="BR224" s="1614">
        <f t="shared" ca="1" si="108"/>
        <v>0</v>
      </c>
      <c r="BS224" s="1614">
        <f t="shared" ca="1" si="108"/>
        <v>0</v>
      </c>
      <c r="BT224" s="1614">
        <f t="shared" ca="1" si="108"/>
        <v>0</v>
      </c>
      <c r="BU224" s="1614">
        <f t="shared" ca="1" si="108"/>
        <v>0</v>
      </c>
      <c r="BV224" s="1614">
        <f t="shared" ca="1" si="108"/>
        <v>0</v>
      </c>
      <c r="BW224" s="1614">
        <f t="shared" ca="1" si="108"/>
        <v>0</v>
      </c>
      <c r="BX224" s="1614">
        <f t="shared" ca="1" si="108"/>
        <v>0</v>
      </c>
      <c r="BY224" s="1614">
        <f t="shared" ca="1" si="108"/>
        <v>0</v>
      </c>
      <c r="BZ224" s="1614">
        <f t="shared" ca="1" si="108"/>
        <v>0</v>
      </c>
      <c r="CA224" s="1614">
        <f t="shared" ca="1" si="108"/>
        <v>0</v>
      </c>
      <c r="CB224" s="1614">
        <f t="shared" ca="1" si="108"/>
        <v>0</v>
      </c>
      <c r="CC224" s="1614">
        <f t="shared" ca="1" si="108"/>
        <v>0</v>
      </c>
      <c r="CD224" s="1614">
        <f t="shared" ca="1" si="108"/>
        <v>0</v>
      </c>
      <c r="CE224" s="1614">
        <f t="shared" ca="1" si="108"/>
        <v>0</v>
      </c>
      <c r="CF224" s="1614">
        <f t="shared" ca="1" si="108"/>
        <v>0</v>
      </c>
      <c r="CG224" s="1614">
        <f t="shared" ca="1" si="108"/>
        <v>0</v>
      </c>
      <c r="CH224" s="1614">
        <f t="shared" ca="1" si="108"/>
        <v>0</v>
      </c>
      <c r="CI224" s="1615">
        <f t="shared" ca="1" si="108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2"/>
        <v/>
      </c>
      <c r="B225" s="1036" t="str">
        <f t="shared" ca="1" si="103"/>
        <v xml:space="preserve"> </v>
      </c>
      <c r="C225" s="1579">
        <f t="shared" ca="1" si="104"/>
        <v>0</v>
      </c>
      <c r="D225" s="1612">
        <f t="shared" ca="1" si="105"/>
        <v>0</v>
      </c>
      <c r="E225" s="1614">
        <f t="shared" ca="1" si="105"/>
        <v>0</v>
      </c>
      <c r="F225" s="1614">
        <f t="shared" ca="1" si="105"/>
        <v>0</v>
      </c>
      <c r="G225" s="1614">
        <f t="shared" ca="1" si="105"/>
        <v>0</v>
      </c>
      <c r="H225" s="1614">
        <f t="shared" ca="1" si="105"/>
        <v>0</v>
      </c>
      <c r="I225" s="1614">
        <f t="shared" ca="1" si="105"/>
        <v>0</v>
      </c>
      <c r="J225" s="1614">
        <f t="shared" ca="1" si="105"/>
        <v>0</v>
      </c>
      <c r="K225" s="1625">
        <f t="shared" ca="1" si="105"/>
        <v>0</v>
      </c>
      <c r="L225" s="1625">
        <f t="shared" ca="1" si="105"/>
        <v>0</v>
      </c>
      <c r="M225" s="1625">
        <f t="shared" ca="1" si="105"/>
        <v>0</v>
      </c>
      <c r="N225" s="1625">
        <f t="shared" ca="1" si="105"/>
        <v>0</v>
      </c>
      <c r="O225" s="1625">
        <f t="shared" ca="1" si="105"/>
        <v>0</v>
      </c>
      <c r="P225" s="1625">
        <f t="shared" ca="1" si="105"/>
        <v>0</v>
      </c>
      <c r="Q225" s="1625">
        <f t="shared" ca="1" si="105"/>
        <v>0</v>
      </c>
      <c r="R225" s="1625">
        <f t="shared" ca="1" si="105"/>
        <v>0</v>
      </c>
      <c r="S225" s="1625">
        <f t="shared" ca="1" si="105"/>
        <v>0</v>
      </c>
      <c r="T225" s="1625">
        <f t="shared" ca="1" si="106"/>
        <v>0</v>
      </c>
      <c r="U225" s="1625">
        <f t="shared" ca="1" si="106"/>
        <v>0</v>
      </c>
      <c r="V225" s="1625">
        <f t="shared" ca="1" si="106"/>
        <v>0</v>
      </c>
      <c r="W225" s="1625">
        <f t="shared" ca="1" si="106"/>
        <v>0</v>
      </c>
      <c r="X225" s="1625">
        <f t="shared" ca="1" si="106"/>
        <v>0</v>
      </c>
      <c r="Y225" s="1625">
        <f t="shared" ca="1" si="106"/>
        <v>0</v>
      </c>
      <c r="Z225" s="1565"/>
      <c r="AA225" s="1613">
        <f t="shared" ca="1" si="107"/>
        <v>0</v>
      </c>
      <c r="AB225" s="1614">
        <f t="shared" ca="1" si="107"/>
        <v>0</v>
      </c>
      <c r="AC225" s="1614">
        <f t="shared" ca="1" si="107"/>
        <v>0</v>
      </c>
      <c r="AD225" s="1614">
        <f t="shared" ca="1" si="107"/>
        <v>0</v>
      </c>
      <c r="AE225" s="1614">
        <f t="shared" ca="1" si="107"/>
        <v>0</v>
      </c>
      <c r="AF225" s="1614">
        <f t="shared" ca="1" si="107"/>
        <v>0</v>
      </c>
      <c r="AG225" s="1614">
        <f t="shared" ca="1" si="107"/>
        <v>0</v>
      </c>
      <c r="AH225" s="1614">
        <f t="shared" ca="1" si="107"/>
        <v>0</v>
      </c>
      <c r="AI225" s="1614">
        <f t="shared" ca="1" si="107"/>
        <v>0</v>
      </c>
      <c r="AJ225" s="1614">
        <f t="shared" ca="1" si="107"/>
        <v>0</v>
      </c>
      <c r="AK225" s="1614">
        <f t="shared" ca="1" si="107"/>
        <v>0</v>
      </c>
      <c r="AL225" s="1614">
        <f t="shared" ca="1" si="107"/>
        <v>0</v>
      </c>
      <c r="AM225" s="1614">
        <f t="shared" ca="1" si="107"/>
        <v>0</v>
      </c>
      <c r="AN225" s="1486"/>
      <c r="AO225" s="1612">
        <f t="shared" ca="1" si="108"/>
        <v>0</v>
      </c>
      <c r="AP225" s="1625">
        <f t="shared" ca="1" si="109"/>
        <v>0</v>
      </c>
      <c r="AQ225" s="1625">
        <f t="shared" ca="1" si="108"/>
        <v>0</v>
      </c>
      <c r="AR225" s="1625">
        <f t="shared" ca="1" si="108"/>
        <v>0</v>
      </c>
      <c r="AS225" s="1614">
        <f t="shared" ca="1" si="108"/>
        <v>0</v>
      </c>
      <c r="AT225" s="1614">
        <f t="shared" ca="1" si="108"/>
        <v>0</v>
      </c>
      <c r="AU225" s="1614">
        <f t="shared" ca="1" si="108"/>
        <v>0</v>
      </c>
      <c r="AV225" s="1614">
        <f t="shared" ca="1" si="108"/>
        <v>0</v>
      </c>
      <c r="AW225" s="1614">
        <f t="shared" ca="1" si="108"/>
        <v>0</v>
      </c>
      <c r="AX225" s="1614">
        <f t="shared" ca="1" si="108"/>
        <v>0</v>
      </c>
      <c r="AY225" s="1614">
        <f t="shared" ca="1" si="108"/>
        <v>0</v>
      </c>
      <c r="AZ225" s="1614">
        <f t="shared" ca="1" si="108"/>
        <v>0</v>
      </c>
      <c r="BA225" s="1614">
        <f t="shared" ca="1" si="108"/>
        <v>0</v>
      </c>
      <c r="BB225" s="1614">
        <f t="shared" ca="1" si="108"/>
        <v>0</v>
      </c>
      <c r="BC225" s="1614">
        <f t="shared" ca="1" si="108"/>
        <v>0</v>
      </c>
      <c r="BD225" s="1614">
        <f t="shared" ca="1" si="108"/>
        <v>0</v>
      </c>
      <c r="BE225" s="1614">
        <f t="shared" ca="1" si="108"/>
        <v>0</v>
      </c>
      <c r="BF225" s="1614">
        <f t="shared" ca="1" si="108"/>
        <v>0</v>
      </c>
      <c r="BG225" s="1614">
        <f t="shared" ca="1" si="108"/>
        <v>0</v>
      </c>
      <c r="BH225" s="1614">
        <f t="shared" ca="1" si="108"/>
        <v>0</v>
      </c>
      <c r="BI225" s="1614">
        <f t="shared" ca="1" si="108"/>
        <v>0</v>
      </c>
      <c r="BJ225" s="1614">
        <f t="shared" ca="1" si="108"/>
        <v>0</v>
      </c>
      <c r="BK225" s="1614">
        <f t="shared" ca="1" si="108"/>
        <v>0</v>
      </c>
      <c r="BL225" s="1614">
        <f t="shared" ca="1" si="108"/>
        <v>0</v>
      </c>
      <c r="BM225" s="1614">
        <f t="shared" ca="1" si="108"/>
        <v>0</v>
      </c>
      <c r="BN225" s="1614">
        <f t="shared" ca="1" si="108"/>
        <v>0</v>
      </c>
      <c r="BO225" s="1614">
        <f t="shared" ref="BO225:CI225" ca="1" si="110">IF(ISNUMBER($B225),$B225*BO133/1000,0)</f>
        <v>0</v>
      </c>
      <c r="BP225" s="1614">
        <f t="shared" ca="1" si="110"/>
        <v>0</v>
      </c>
      <c r="BQ225" s="1614">
        <f t="shared" ca="1" si="110"/>
        <v>0</v>
      </c>
      <c r="BR225" s="1614">
        <f t="shared" ca="1" si="110"/>
        <v>0</v>
      </c>
      <c r="BS225" s="1614">
        <f t="shared" ca="1" si="110"/>
        <v>0</v>
      </c>
      <c r="BT225" s="1614">
        <f t="shared" ca="1" si="110"/>
        <v>0</v>
      </c>
      <c r="BU225" s="1614">
        <f t="shared" ca="1" si="110"/>
        <v>0</v>
      </c>
      <c r="BV225" s="1614">
        <f t="shared" ca="1" si="110"/>
        <v>0</v>
      </c>
      <c r="BW225" s="1614">
        <f t="shared" ca="1" si="110"/>
        <v>0</v>
      </c>
      <c r="BX225" s="1614">
        <f t="shared" ca="1" si="110"/>
        <v>0</v>
      </c>
      <c r="BY225" s="1614">
        <f t="shared" ca="1" si="110"/>
        <v>0</v>
      </c>
      <c r="BZ225" s="1614">
        <f t="shared" ca="1" si="110"/>
        <v>0</v>
      </c>
      <c r="CA225" s="1614">
        <f t="shared" ca="1" si="110"/>
        <v>0</v>
      </c>
      <c r="CB225" s="1614">
        <f t="shared" ca="1" si="110"/>
        <v>0</v>
      </c>
      <c r="CC225" s="1614">
        <f t="shared" ca="1" si="110"/>
        <v>0</v>
      </c>
      <c r="CD225" s="1614">
        <f t="shared" ca="1" si="110"/>
        <v>0</v>
      </c>
      <c r="CE225" s="1614">
        <f t="shared" ca="1" si="110"/>
        <v>0</v>
      </c>
      <c r="CF225" s="1614">
        <f t="shared" ca="1" si="110"/>
        <v>0</v>
      </c>
      <c r="CG225" s="1614">
        <f t="shared" ca="1" si="110"/>
        <v>0</v>
      </c>
      <c r="CH225" s="1614">
        <f t="shared" ca="1" si="110"/>
        <v>0</v>
      </c>
      <c r="CI225" s="1615">
        <f t="shared" ca="1" si="110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2"/>
        <v/>
      </c>
      <c r="B226" s="1036" t="str">
        <f t="shared" ca="1" si="103"/>
        <v xml:space="preserve"> </v>
      </c>
      <c r="C226" s="1579">
        <f t="shared" ca="1" si="104"/>
        <v>0</v>
      </c>
      <c r="D226" s="1612">
        <f t="shared" ca="1" si="105"/>
        <v>0</v>
      </c>
      <c r="E226" s="1614">
        <f t="shared" ca="1" si="105"/>
        <v>0</v>
      </c>
      <c r="F226" s="1614">
        <f t="shared" ca="1" si="105"/>
        <v>0</v>
      </c>
      <c r="G226" s="1614">
        <f t="shared" ca="1" si="105"/>
        <v>0</v>
      </c>
      <c r="H226" s="1614">
        <f t="shared" ca="1" si="105"/>
        <v>0</v>
      </c>
      <c r="I226" s="1614">
        <f t="shared" ca="1" si="105"/>
        <v>0</v>
      </c>
      <c r="J226" s="1614">
        <f t="shared" ca="1" si="105"/>
        <v>0</v>
      </c>
      <c r="K226" s="1625">
        <f t="shared" ca="1" si="105"/>
        <v>0</v>
      </c>
      <c r="L226" s="1625">
        <f t="shared" ca="1" si="105"/>
        <v>0</v>
      </c>
      <c r="M226" s="1625">
        <f t="shared" ca="1" si="105"/>
        <v>0</v>
      </c>
      <c r="N226" s="1625">
        <f t="shared" ca="1" si="105"/>
        <v>0</v>
      </c>
      <c r="O226" s="1625">
        <f t="shared" ca="1" si="105"/>
        <v>0</v>
      </c>
      <c r="P226" s="1625">
        <f t="shared" ca="1" si="105"/>
        <v>0</v>
      </c>
      <c r="Q226" s="1625">
        <f t="shared" ca="1" si="105"/>
        <v>0</v>
      </c>
      <c r="R226" s="1625">
        <f t="shared" ca="1" si="105"/>
        <v>0</v>
      </c>
      <c r="S226" s="1625">
        <f t="shared" ca="1" si="105"/>
        <v>0</v>
      </c>
      <c r="T226" s="1625">
        <f t="shared" ca="1" si="106"/>
        <v>0</v>
      </c>
      <c r="U226" s="1625">
        <f t="shared" ca="1" si="106"/>
        <v>0</v>
      </c>
      <c r="V226" s="1625">
        <f t="shared" ca="1" si="106"/>
        <v>0</v>
      </c>
      <c r="W226" s="1625">
        <f t="shared" ca="1" si="106"/>
        <v>0</v>
      </c>
      <c r="X226" s="1625">
        <f t="shared" ca="1" si="106"/>
        <v>0</v>
      </c>
      <c r="Y226" s="1625">
        <f t="shared" ca="1" si="106"/>
        <v>0</v>
      </c>
      <c r="Z226" s="1565"/>
      <c r="AA226" s="1613">
        <f t="shared" ca="1" si="107"/>
        <v>0</v>
      </c>
      <c r="AB226" s="1614">
        <f t="shared" ca="1" si="107"/>
        <v>0</v>
      </c>
      <c r="AC226" s="1614">
        <f t="shared" ca="1" si="107"/>
        <v>0</v>
      </c>
      <c r="AD226" s="1614">
        <f t="shared" ca="1" si="107"/>
        <v>0</v>
      </c>
      <c r="AE226" s="1614">
        <f t="shared" ca="1" si="107"/>
        <v>0</v>
      </c>
      <c r="AF226" s="1614">
        <f t="shared" ca="1" si="107"/>
        <v>0</v>
      </c>
      <c r="AG226" s="1614">
        <f t="shared" ca="1" si="107"/>
        <v>0</v>
      </c>
      <c r="AH226" s="1614">
        <f t="shared" ca="1" si="107"/>
        <v>0</v>
      </c>
      <c r="AI226" s="1614">
        <f t="shared" ca="1" si="107"/>
        <v>0</v>
      </c>
      <c r="AJ226" s="1614">
        <f t="shared" ca="1" si="107"/>
        <v>0</v>
      </c>
      <c r="AK226" s="1614">
        <f t="shared" ca="1" si="107"/>
        <v>0</v>
      </c>
      <c r="AL226" s="1614">
        <f t="shared" ca="1" si="107"/>
        <v>0</v>
      </c>
      <c r="AM226" s="1614">
        <f t="shared" ca="1" si="107"/>
        <v>0</v>
      </c>
      <c r="AN226" s="1486"/>
      <c r="AO226" s="1612">
        <f t="shared" ref="AO226:CI229" ca="1" si="111">IF(ISNUMBER($B226),$B226*AO134/1000,0)</f>
        <v>0</v>
      </c>
      <c r="AP226" s="1625">
        <f t="shared" ca="1" si="109"/>
        <v>0</v>
      </c>
      <c r="AQ226" s="1625">
        <f t="shared" ca="1" si="111"/>
        <v>0</v>
      </c>
      <c r="AR226" s="1625">
        <f t="shared" ca="1" si="111"/>
        <v>0</v>
      </c>
      <c r="AS226" s="1614">
        <f t="shared" ca="1" si="111"/>
        <v>0</v>
      </c>
      <c r="AT226" s="1614">
        <f t="shared" ca="1" si="111"/>
        <v>0</v>
      </c>
      <c r="AU226" s="1614">
        <f t="shared" ca="1" si="111"/>
        <v>0</v>
      </c>
      <c r="AV226" s="1614">
        <f t="shared" ca="1" si="111"/>
        <v>0</v>
      </c>
      <c r="AW226" s="1614">
        <f t="shared" ca="1" si="111"/>
        <v>0</v>
      </c>
      <c r="AX226" s="1614">
        <f t="shared" ca="1" si="111"/>
        <v>0</v>
      </c>
      <c r="AY226" s="1614">
        <f t="shared" ca="1" si="111"/>
        <v>0</v>
      </c>
      <c r="AZ226" s="1614">
        <f t="shared" ca="1" si="111"/>
        <v>0</v>
      </c>
      <c r="BA226" s="1614">
        <f t="shared" ca="1" si="111"/>
        <v>0</v>
      </c>
      <c r="BB226" s="1614">
        <f t="shared" ca="1" si="111"/>
        <v>0</v>
      </c>
      <c r="BC226" s="1614">
        <f t="shared" ca="1" si="111"/>
        <v>0</v>
      </c>
      <c r="BD226" s="1614">
        <f t="shared" ca="1" si="111"/>
        <v>0</v>
      </c>
      <c r="BE226" s="1614">
        <f t="shared" ca="1" si="111"/>
        <v>0</v>
      </c>
      <c r="BF226" s="1614">
        <f t="shared" ca="1" si="111"/>
        <v>0</v>
      </c>
      <c r="BG226" s="1614">
        <f t="shared" ca="1" si="111"/>
        <v>0</v>
      </c>
      <c r="BH226" s="1614">
        <f t="shared" ca="1" si="111"/>
        <v>0</v>
      </c>
      <c r="BI226" s="1614">
        <f t="shared" ca="1" si="111"/>
        <v>0</v>
      </c>
      <c r="BJ226" s="1614">
        <f t="shared" ca="1" si="111"/>
        <v>0</v>
      </c>
      <c r="BK226" s="1614">
        <f t="shared" ca="1" si="111"/>
        <v>0</v>
      </c>
      <c r="BL226" s="1614">
        <f t="shared" ca="1" si="111"/>
        <v>0</v>
      </c>
      <c r="BM226" s="1614">
        <f t="shared" ca="1" si="111"/>
        <v>0</v>
      </c>
      <c r="BN226" s="1614">
        <f t="shared" ca="1" si="111"/>
        <v>0</v>
      </c>
      <c r="BO226" s="1614">
        <f t="shared" ca="1" si="111"/>
        <v>0</v>
      </c>
      <c r="BP226" s="1614">
        <f t="shared" ca="1" si="111"/>
        <v>0</v>
      </c>
      <c r="BQ226" s="1614">
        <f t="shared" ca="1" si="111"/>
        <v>0</v>
      </c>
      <c r="BR226" s="1614">
        <f t="shared" ca="1" si="111"/>
        <v>0</v>
      </c>
      <c r="BS226" s="1614">
        <f t="shared" ca="1" si="111"/>
        <v>0</v>
      </c>
      <c r="BT226" s="1614">
        <f t="shared" ca="1" si="111"/>
        <v>0</v>
      </c>
      <c r="BU226" s="1614">
        <f t="shared" ca="1" si="111"/>
        <v>0</v>
      </c>
      <c r="BV226" s="1614">
        <f t="shared" ca="1" si="111"/>
        <v>0</v>
      </c>
      <c r="BW226" s="1614">
        <f t="shared" ca="1" si="111"/>
        <v>0</v>
      </c>
      <c r="BX226" s="1614">
        <f t="shared" ca="1" si="111"/>
        <v>0</v>
      </c>
      <c r="BY226" s="1614">
        <f t="shared" ca="1" si="111"/>
        <v>0</v>
      </c>
      <c r="BZ226" s="1614">
        <f t="shared" ca="1" si="111"/>
        <v>0</v>
      </c>
      <c r="CA226" s="1614">
        <f t="shared" ca="1" si="111"/>
        <v>0</v>
      </c>
      <c r="CB226" s="1614">
        <f t="shared" ca="1" si="111"/>
        <v>0</v>
      </c>
      <c r="CC226" s="1614">
        <f t="shared" ca="1" si="111"/>
        <v>0</v>
      </c>
      <c r="CD226" s="1614">
        <f t="shared" ca="1" si="111"/>
        <v>0</v>
      </c>
      <c r="CE226" s="1614">
        <f t="shared" ca="1" si="111"/>
        <v>0</v>
      </c>
      <c r="CF226" s="1614">
        <f t="shared" ca="1" si="111"/>
        <v>0</v>
      </c>
      <c r="CG226" s="1614">
        <f t="shared" ca="1" si="111"/>
        <v>0</v>
      </c>
      <c r="CH226" s="1614">
        <f t="shared" ca="1" si="111"/>
        <v>0</v>
      </c>
      <c r="CI226" s="1615">
        <f t="shared" ca="1" si="111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2"/>
        <v/>
      </c>
      <c r="B227" s="1036" t="str">
        <f t="shared" ca="1" si="103"/>
        <v xml:space="preserve"> </v>
      </c>
      <c r="C227" s="1579">
        <f t="shared" ca="1" si="104"/>
        <v>0</v>
      </c>
      <c r="D227" s="1612">
        <f t="shared" ca="1" si="105"/>
        <v>0</v>
      </c>
      <c r="E227" s="1614">
        <f t="shared" ca="1" si="105"/>
        <v>0</v>
      </c>
      <c r="F227" s="1614">
        <f t="shared" ca="1" si="105"/>
        <v>0</v>
      </c>
      <c r="G227" s="1614">
        <f t="shared" ca="1" si="105"/>
        <v>0</v>
      </c>
      <c r="H227" s="1614">
        <f t="shared" ca="1" si="105"/>
        <v>0</v>
      </c>
      <c r="I227" s="1614">
        <f t="shared" ca="1" si="105"/>
        <v>0</v>
      </c>
      <c r="J227" s="1614">
        <f t="shared" ca="1" si="105"/>
        <v>0</v>
      </c>
      <c r="K227" s="1625">
        <f t="shared" ca="1" si="105"/>
        <v>0</v>
      </c>
      <c r="L227" s="1625">
        <f t="shared" ca="1" si="105"/>
        <v>0</v>
      </c>
      <c r="M227" s="1625">
        <f t="shared" ca="1" si="105"/>
        <v>0</v>
      </c>
      <c r="N227" s="1625">
        <f t="shared" ca="1" si="105"/>
        <v>0</v>
      </c>
      <c r="O227" s="1625">
        <f t="shared" ca="1" si="105"/>
        <v>0</v>
      </c>
      <c r="P227" s="1625">
        <f t="shared" ca="1" si="105"/>
        <v>0</v>
      </c>
      <c r="Q227" s="1625">
        <f t="shared" ca="1" si="105"/>
        <v>0</v>
      </c>
      <c r="R227" s="1625">
        <f t="shared" ca="1" si="105"/>
        <v>0</v>
      </c>
      <c r="S227" s="1625">
        <f t="shared" ca="1" si="105"/>
        <v>0</v>
      </c>
      <c r="T227" s="1625">
        <f t="shared" ca="1" si="106"/>
        <v>0</v>
      </c>
      <c r="U227" s="1625">
        <f t="shared" ca="1" si="106"/>
        <v>0</v>
      </c>
      <c r="V227" s="1625">
        <f t="shared" ca="1" si="106"/>
        <v>0</v>
      </c>
      <c r="W227" s="1625">
        <f t="shared" ca="1" si="106"/>
        <v>0</v>
      </c>
      <c r="X227" s="1625">
        <f t="shared" ca="1" si="106"/>
        <v>0</v>
      </c>
      <c r="Y227" s="1625">
        <f t="shared" ca="1" si="106"/>
        <v>0</v>
      </c>
      <c r="Z227" s="1565"/>
      <c r="AA227" s="1613">
        <f t="shared" ca="1" si="107"/>
        <v>0</v>
      </c>
      <c r="AB227" s="1614">
        <f t="shared" ca="1" si="107"/>
        <v>0</v>
      </c>
      <c r="AC227" s="1614">
        <f t="shared" ca="1" si="107"/>
        <v>0</v>
      </c>
      <c r="AD227" s="1614">
        <f t="shared" ca="1" si="107"/>
        <v>0</v>
      </c>
      <c r="AE227" s="1614">
        <f t="shared" ca="1" si="107"/>
        <v>0</v>
      </c>
      <c r="AF227" s="1614">
        <f t="shared" ca="1" si="107"/>
        <v>0</v>
      </c>
      <c r="AG227" s="1614">
        <f t="shared" ca="1" si="107"/>
        <v>0</v>
      </c>
      <c r="AH227" s="1614">
        <f t="shared" ca="1" si="107"/>
        <v>0</v>
      </c>
      <c r="AI227" s="1614">
        <f t="shared" ca="1" si="107"/>
        <v>0</v>
      </c>
      <c r="AJ227" s="1614">
        <f t="shared" ca="1" si="107"/>
        <v>0</v>
      </c>
      <c r="AK227" s="1614">
        <f t="shared" ca="1" si="107"/>
        <v>0</v>
      </c>
      <c r="AL227" s="1614">
        <f t="shared" ca="1" si="107"/>
        <v>0</v>
      </c>
      <c r="AM227" s="1614">
        <f t="shared" ca="1" si="107"/>
        <v>0</v>
      </c>
      <c r="AN227" s="1486"/>
      <c r="AO227" s="1612">
        <f t="shared" ca="1" si="111"/>
        <v>0</v>
      </c>
      <c r="AP227" s="1625">
        <f t="shared" ca="1" si="109"/>
        <v>0</v>
      </c>
      <c r="AQ227" s="1625">
        <f t="shared" ca="1" si="111"/>
        <v>0</v>
      </c>
      <c r="AR227" s="1625">
        <f t="shared" ca="1" si="111"/>
        <v>0</v>
      </c>
      <c r="AS227" s="1614">
        <f t="shared" ca="1" si="111"/>
        <v>0</v>
      </c>
      <c r="AT227" s="1614">
        <f t="shared" ca="1" si="111"/>
        <v>0</v>
      </c>
      <c r="AU227" s="1614">
        <f t="shared" ca="1" si="111"/>
        <v>0</v>
      </c>
      <c r="AV227" s="1614">
        <f t="shared" ca="1" si="111"/>
        <v>0</v>
      </c>
      <c r="AW227" s="1614">
        <f t="shared" ca="1" si="111"/>
        <v>0</v>
      </c>
      <c r="AX227" s="1614">
        <f t="shared" ca="1" si="111"/>
        <v>0</v>
      </c>
      <c r="AY227" s="1614">
        <f t="shared" ca="1" si="111"/>
        <v>0</v>
      </c>
      <c r="AZ227" s="1614">
        <f t="shared" ca="1" si="111"/>
        <v>0</v>
      </c>
      <c r="BA227" s="1614">
        <f t="shared" ca="1" si="111"/>
        <v>0</v>
      </c>
      <c r="BB227" s="1614">
        <f t="shared" ca="1" si="111"/>
        <v>0</v>
      </c>
      <c r="BC227" s="1614">
        <f t="shared" ca="1" si="111"/>
        <v>0</v>
      </c>
      <c r="BD227" s="1614">
        <f t="shared" ca="1" si="111"/>
        <v>0</v>
      </c>
      <c r="BE227" s="1614">
        <f t="shared" ca="1" si="111"/>
        <v>0</v>
      </c>
      <c r="BF227" s="1614">
        <f t="shared" ca="1" si="111"/>
        <v>0</v>
      </c>
      <c r="BG227" s="1614">
        <f t="shared" ca="1" si="111"/>
        <v>0</v>
      </c>
      <c r="BH227" s="1614">
        <f t="shared" ca="1" si="111"/>
        <v>0</v>
      </c>
      <c r="BI227" s="1614">
        <f t="shared" ca="1" si="111"/>
        <v>0</v>
      </c>
      <c r="BJ227" s="1614">
        <f t="shared" ca="1" si="111"/>
        <v>0</v>
      </c>
      <c r="BK227" s="1614">
        <f t="shared" ca="1" si="111"/>
        <v>0</v>
      </c>
      <c r="BL227" s="1614">
        <f t="shared" ca="1" si="111"/>
        <v>0</v>
      </c>
      <c r="BM227" s="1614">
        <f t="shared" ca="1" si="111"/>
        <v>0</v>
      </c>
      <c r="BN227" s="1614">
        <f t="shared" ca="1" si="111"/>
        <v>0</v>
      </c>
      <c r="BO227" s="1614">
        <f t="shared" ca="1" si="111"/>
        <v>0</v>
      </c>
      <c r="BP227" s="1614">
        <f t="shared" ca="1" si="111"/>
        <v>0</v>
      </c>
      <c r="BQ227" s="1614">
        <f t="shared" ca="1" si="111"/>
        <v>0</v>
      </c>
      <c r="BR227" s="1614">
        <f t="shared" ca="1" si="111"/>
        <v>0</v>
      </c>
      <c r="BS227" s="1614">
        <f t="shared" ca="1" si="111"/>
        <v>0</v>
      </c>
      <c r="BT227" s="1614">
        <f t="shared" ca="1" si="111"/>
        <v>0</v>
      </c>
      <c r="BU227" s="1614">
        <f t="shared" ca="1" si="111"/>
        <v>0</v>
      </c>
      <c r="BV227" s="1614">
        <f t="shared" ca="1" si="111"/>
        <v>0</v>
      </c>
      <c r="BW227" s="1614">
        <f t="shared" ca="1" si="111"/>
        <v>0</v>
      </c>
      <c r="BX227" s="1614">
        <f t="shared" ca="1" si="111"/>
        <v>0</v>
      </c>
      <c r="BY227" s="1614">
        <f t="shared" ca="1" si="111"/>
        <v>0</v>
      </c>
      <c r="BZ227" s="1614">
        <f t="shared" ca="1" si="111"/>
        <v>0</v>
      </c>
      <c r="CA227" s="1614">
        <f t="shared" ca="1" si="111"/>
        <v>0</v>
      </c>
      <c r="CB227" s="1614">
        <f t="shared" ca="1" si="111"/>
        <v>0</v>
      </c>
      <c r="CC227" s="1614">
        <f t="shared" ca="1" si="111"/>
        <v>0</v>
      </c>
      <c r="CD227" s="1614">
        <f t="shared" ca="1" si="111"/>
        <v>0</v>
      </c>
      <c r="CE227" s="1614">
        <f t="shared" ca="1" si="111"/>
        <v>0</v>
      </c>
      <c r="CF227" s="1614">
        <f t="shared" ca="1" si="111"/>
        <v>0</v>
      </c>
      <c r="CG227" s="1614">
        <f t="shared" ca="1" si="111"/>
        <v>0</v>
      </c>
      <c r="CH227" s="1614">
        <f t="shared" ca="1" si="111"/>
        <v>0</v>
      </c>
      <c r="CI227" s="1615">
        <f t="shared" ca="1" si="111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2"/>
        <v/>
      </c>
      <c r="B228" s="1036" t="str">
        <f t="shared" ca="1" si="103"/>
        <v xml:space="preserve"> </v>
      </c>
      <c r="C228" s="1579">
        <f t="shared" ca="1" si="104"/>
        <v>0</v>
      </c>
      <c r="D228" s="1612">
        <f t="shared" ca="1" si="105"/>
        <v>0</v>
      </c>
      <c r="E228" s="1614">
        <f t="shared" ca="1" si="105"/>
        <v>0</v>
      </c>
      <c r="F228" s="1614">
        <f t="shared" ca="1" si="105"/>
        <v>0</v>
      </c>
      <c r="G228" s="1614">
        <f t="shared" ca="1" si="105"/>
        <v>0</v>
      </c>
      <c r="H228" s="1614">
        <f t="shared" ca="1" si="105"/>
        <v>0</v>
      </c>
      <c r="I228" s="1614">
        <f t="shared" ca="1" si="105"/>
        <v>0</v>
      </c>
      <c r="J228" s="1614">
        <f t="shared" ca="1" si="105"/>
        <v>0</v>
      </c>
      <c r="K228" s="1625">
        <f t="shared" ca="1" si="105"/>
        <v>0</v>
      </c>
      <c r="L228" s="1625">
        <f t="shared" ca="1" si="105"/>
        <v>0</v>
      </c>
      <c r="M228" s="1625">
        <f t="shared" ca="1" si="105"/>
        <v>0</v>
      </c>
      <c r="N228" s="1625">
        <f t="shared" ca="1" si="105"/>
        <v>0</v>
      </c>
      <c r="O228" s="1625">
        <f t="shared" ca="1" si="105"/>
        <v>0</v>
      </c>
      <c r="P228" s="1625">
        <f t="shared" ca="1" si="105"/>
        <v>0</v>
      </c>
      <c r="Q228" s="1625">
        <f t="shared" ca="1" si="105"/>
        <v>0</v>
      </c>
      <c r="R228" s="1625">
        <f t="shared" ca="1" si="105"/>
        <v>0</v>
      </c>
      <c r="S228" s="1625">
        <f t="shared" ca="1" si="105"/>
        <v>0</v>
      </c>
      <c r="T228" s="1625">
        <f t="shared" ca="1" si="106"/>
        <v>0</v>
      </c>
      <c r="U228" s="1625">
        <f t="shared" ca="1" si="106"/>
        <v>0</v>
      </c>
      <c r="V228" s="1625">
        <f t="shared" ca="1" si="106"/>
        <v>0</v>
      </c>
      <c r="W228" s="1625">
        <f t="shared" ca="1" si="106"/>
        <v>0</v>
      </c>
      <c r="X228" s="1625">
        <f t="shared" ca="1" si="106"/>
        <v>0</v>
      </c>
      <c r="Y228" s="1625">
        <f t="shared" ca="1" si="106"/>
        <v>0</v>
      </c>
      <c r="Z228" s="1565"/>
      <c r="AA228" s="1613">
        <f t="shared" ca="1" si="107"/>
        <v>0</v>
      </c>
      <c r="AB228" s="1614">
        <f t="shared" ca="1" si="107"/>
        <v>0</v>
      </c>
      <c r="AC228" s="1614">
        <f t="shared" ca="1" si="107"/>
        <v>0</v>
      </c>
      <c r="AD228" s="1614">
        <f t="shared" ca="1" si="107"/>
        <v>0</v>
      </c>
      <c r="AE228" s="1614">
        <f t="shared" ca="1" si="107"/>
        <v>0</v>
      </c>
      <c r="AF228" s="1614">
        <f t="shared" ca="1" si="107"/>
        <v>0</v>
      </c>
      <c r="AG228" s="1614">
        <f t="shared" ca="1" si="107"/>
        <v>0</v>
      </c>
      <c r="AH228" s="1614">
        <f t="shared" ca="1" si="107"/>
        <v>0</v>
      </c>
      <c r="AI228" s="1614">
        <f t="shared" ca="1" si="107"/>
        <v>0</v>
      </c>
      <c r="AJ228" s="1614">
        <f t="shared" ca="1" si="107"/>
        <v>0</v>
      </c>
      <c r="AK228" s="1614">
        <f t="shared" ca="1" si="107"/>
        <v>0</v>
      </c>
      <c r="AL228" s="1614">
        <f t="shared" ca="1" si="107"/>
        <v>0</v>
      </c>
      <c r="AM228" s="1614">
        <f t="shared" ca="1" si="107"/>
        <v>0</v>
      </c>
      <c r="AN228" s="1486"/>
      <c r="AO228" s="1612">
        <f t="shared" ca="1" si="111"/>
        <v>0</v>
      </c>
      <c r="AP228" s="1625">
        <f t="shared" ca="1" si="109"/>
        <v>0</v>
      </c>
      <c r="AQ228" s="1625">
        <f t="shared" ca="1" si="111"/>
        <v>0</v>
      </c>
      <c r="AR228" s="1625">
        <f t="shared" ca="1" si="111"/>
        <v>0</v>
      </c>
      <c r="AS228" s="1614">
        <f t="shared" ca="1" si="111"/>
        <v>0</v>
      </c>
      <c r="AT228" s="1614">
        <f t="shared" ca="1" si="111"/>
        <v>0</v>
      </c>
      <c r="AU228" s="1614">
        <f t="shared" ca="1" si="111"/>
        <v>0</v>
      </c>
      <c r="AV228" s="1614">
        <f t="shared" ca="1" si="111"/>
        <v>0</v>
      </c>
      <c r="AW228" s="1614">
        <f t="shared" ca="1" si="111"/>
        <v>0</v>
      </c>
      <c r="AX228" s="1614">
        <f t="shared" ca="1" si="111"/>
        <v>0</v>
      </c>
      <c r="AY228" s="1614">
        <f t="shared" ca="1" si="111"/>
        <v>0</v>
      </c>
      <c r="AZ228" s="1614">
        <f t="shared" ca="1" si="111"/>
        <v>0</v>
      </c>
      <c r="BA228" s="1614">
        <f t="shared" ca="1" si="111"/>
        <v>0</v>
      </c>
      <c r="BB228" s="1614">
        <f t="shared" ca="1" si="111"/>
        <v>0</v>
      </c>
      <c r="BC228" s="1614">
        <f t="shared" ca="1" si="111"/>
        <v>0</v>
      </c>
      <c r="BD228" s="1614">
        <f t="shared" ca="1" si="111"/>
        <v>0</v>
      </c>
      <c r="BE228" s="1614">
        <f t="shared" ca="1" si="111"/>
        <v>0</v>
      </c>
      <c r="BF228" s="1614">
        <f t="shared" ca="1" si="111"/>
        <v>0</v>
      </c>
      <c r="BG228" s="1614">
        <f t="shared" ca="1" si="111"/>
        <v>0</v>
      </c>
      <c r="BH228" s="1614">
        <f t="shared" ca="1" si="111"/>
        <v>0</v>
      </c>
      <c r="BI228" s="1614">
        <f t="shared" ca="1" si="111"/>
        <v>0</v>
      </c>
      <c r="BJ228" s="1614">
        <f t="shared" ca="1" si="111"/>
        <v>0</v>
      </c>
      <c r="BK228" s="1614">
        <f t="shared" ca="1" si="111"/>
        <v>0</v>
      </c>
      <c r="BL228" s="1614">
        <f t="shared" ca="1" si="111"/>
        <v>0</v>
      </c>
      <c r="BM228" s="1614">
        <f t="shared" ca="1" si="111"/>
        <v>0</v>
      </c>
      <c r="BN228" s="1614">
        <f t="shared" ca="1" si="111"/>
        <v>0</v>
      </c>
      <c r="BO228" s="1614">
        <f t="shared" ca="1" si="111"/>
        <v>0</v>
      </c>
      <c r="BP228" s="1614">
        <f t="shared" ca="1" si="111"/>
        <v>0</v>
      </c>
      <c r="BQ228" s="1614">
        <f t="shared" ca="1" si="111"/>
        <v>0</v>
      </c>
      <c r="BR228" s="1614">
        <f t="shared" ca="1" si="111"/>
        <v>0</v>
      </c>
      <c r="BS228" s="1614">
        <f t="shared" ca="1" si="111"/>
        <v>0</v>
      </c>
      <c r="BT228" s="1614">
        <f t="shared" ca="1" si="111"/>
        <v>0</v>
      </c>
      <c r="BU228" s="1614">
        <f t="shared" ca="1" si="111"/>
        <v>0</v>
      </c>
      <c r="BV228" s="1614">
        <f t="shared" ca="1" si="111"/>
        <v>0</v>
      </c>
      <c r="BW228" s="1614">
        <f t="shared" ca="1" si="111"/>
        <v>0</v>
      </c>
      <c r="BX228" s="1614">
        <f t="shared" ca="1" si="111"/>
        <v>0</v>
      </c>
      <c r="BY228" s="1614">
        <f t="shared" ca="1" si="111"/>
        <v>0</v>
      </c>
      <c r="BZ228" s="1614">
        <f t="shared" ca="1" si="111"/>
        <v>0</v>
      </c>
      <c r="CA228" s="1614">
        <f t="shared" ca="1" si="111"/>
        <v>0</v>
      </c>
      <c r="CB228" s="1614">
        <f t="shared" ca="1" si="111"/>
        <v>0</v>
      </c>
      <c r="CC228" s="1614">
        <f t="shared" ca="1" si="111"/>
        <v>0</v>
      </c>
      <c r="CD228" s="1614">
        <f t="shared" ca="1" si="111"/>
        <v>0</v>
      </c>
      <c r="CE228" s="1614">
        <f t="shared" ca="1" si="111"/>
        <v>0</v>
      </c>
      <c r="CF228" s="1614">
        <f t="shared" ca="1" si="111"/>
        <v>0</v>
      </c>
      <c r="CG228" s="1614">
        <f t="shared" ca="1" si="111"/>
        <v>0</v>
      </c>
      <c r="CH228" s="1614">
        <f t="shared" ca="1" si="111"/>
        <v>0</v>
      </c>
      <c r="CI228" s="1615">
        <f t="shared" ca="1" si="111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2"/>
        <v/>
      </c>
      <c r="B229" s="1038" t="str">
        <f t="shared" ca="1" si="103"/>
        <v xml:space="preserve"> </v>
      </c>
      <c r="C229" s="1580">
        <f t="shared" ca="1" si="104"/>
        <v>0</v>
      </c>
      <c r="D229" s="1617">
        <f t="shared" ca="1" si="105"/>
        <v>0</v>
      </c>
      <c r="E229" s="1619">
        <f t="shared" ca="1" si="105"/>
        <v>0</v>
      </c>
      <c r="F229" s="1619">
        <f t="shared" ca="1" si="105"/>
        <v>0</v>
      </c>
      <c r="G229" s="1619">
        <f t="shared" ca="1" si="105"/>
        <v>0</v>
      </c>
      <c r="H229" s="1619">
        <f t="shared" ca="1" si="105"/>
        <v>0</v>
      </c>
      <c r="I229" s="1619">
        <f t="shared" ca="1" si="105"/>
        <v>0</v>
      </c>
      <c r="J229" s="1619">
        <f t="shared" ca="1" si="105"/>
        <v>0</v>
      </c>
      <c r="K229" s="1626">
        <f t="shared" ca="1" si="105"/>
        <v>0</v>
      </c>
      <c r="L229" s="1626">
        <f t="shared" ca="1" si="105"/>
        <v>0</v>
      </c>
      <c r="M229" s="1626">
        <f t="shared" ca="1" si="105"/>
        <v>0</v>
      </c>
      <c r="N229" s="1626">
        <f t="shared" ca="1" si="105"/>
        <v>0</v>
      </c>
      <c r="O229" s="1626">
        <f t="shared" ca="1" si="105"/>
        <v>0</v>
      </c>
      <c r="P229" s="1626">
        <f t="shared" ca="1" si="105"/>
        <v>0</v>
      </c>
      <c r="Q229" s="1626">
        <f t="shared" ca="1" si="105"/>
        <v>0</v>
      </c>
      <c r="R229" s="1626">
        <f t="shared" ca="1" si="105"/>
        <v>0</v>
      </c>
      <c r="S229" s="1626">
        <f t="shared" ca="1" si="105"/>
        <v>0</v>
      </c>
      <c r="T229" s="1626">
        <f t="shared" ca="1" si="106"/>
        <v>0</v>
      </c>
      <c r="U229" s="1626">
        <f t="shared" ca="1" si="106"/>
        <v>0</v>
      </c>
      <c r="V229" s="1626">
        <f t="shared" ca="1" si="106"/>
        <v>0</v>
      </c>
      <c r="W229" s="1626">
        <f t="shared" ca="1" si="106"/>
        <v>0</v>
      </c>
      <c r="X229" s="1626">
        <f t="shared" ca="1" si="106"/>
        <v>0</v>
      </c>
      <c r="Y229" s="1626">
        <f t="shared" ca="1" si="106"/>
        <v>0</v>
      </c>
      <c r="Z229" s="1965"/>
      <c r="AA229" s="1618">
        <f t="shared" ca="1" si="107"/>
        <v>0</v>
      </c>
      <c r="AB229" s="1619">
        <f t="shared" ca="1" si="107"/>
        <v>0</v>
      </c>
      <c r="AC229" s="1619">
        <f t="shared" ca="1" si="107"/>
        <v>0</v>
      </c>
      <c r="AD229" s="1619">
        <f t="shared" ca="1" si="107"/>
        <v>0</v>
      </c>
      <c r="AE229" s="1619">
        <f t="shared" ca="1" si="107"/>
        <v>0</v>
      </c>
      <c r="AF229" s="1619">
        <f t="shared" ca="1" si="107"/>
        <v>0</v>
      </c>
      <c r="AG229" s="1619">
        <f t="shared" ca="1" si="107"/>
        <v>0</v>
      </c>
      <c r="AH229" s="1619">
        <f t="shared" ca="1" si="107"/>
        <v>0</v>
      </c>
      <c r="AI229" s="1619">
        <f t="shared" ca="1" si="107"/>
        <v>0</v>
      </c>
      <c r="AJ229" s="1619">
        <f t="shared" ca="1" si="107"/>
        <v>0</v>
      </c>
      <c r="AK229" s="1619">
        <f t="shared" ca="1" si="107"/>
        <v>0</v>
      </c>
      <c r="AL229" s="1619">
        <f t="shared" ca="1" si="107"/>
        <v>0</v>
      </c>
      <c r="AM229" s="1619">
        <f t="shared" ca="1" si="107"/>
        <v>0</v>
      </c>
      <c r="AN229" s="1486"/>
      <c r="AO229" s="1617">
        <f t="shared" ca="1" si="111"/>
        <v>0</v>
      </c>
      <c r="AP229" s="1626">
        <f t="shared" ca="1" si="109"/>
        <v>0</v>
      </c>
      <c r="AQ229" s="1626">
        <f t="shared" ca="1" si="111"/>
        <v>0</v>
      </c>
      <c r="AR229" s="1626">
        <f t="shared" ca="1" si="111"/>
        <v>0</v>
      </c>
      <c r="AS229" s="1619">
        <f t="shared" ca="1" si="111"/>
        <v>0</v>
      </c>
      <c r="AT229" s="1619">
        <f t="shared" ca="1" si="111"/>
        <v>0</v>
      </c>
      <c r="AU229" s="1619">
        <f t="shared" ca="1" si="111"/>
        <v>0</v>
      </c>
      <c r="AV229" s="1619">
        <f t="shared" ca="1" si="111"/>
        <v>0</v>
      </c>
      <c r="AW229" s="1619">
        <f t="shared" ca="1" si="111"/>
        <v>0</v>
      </c>
      <c r="AX229" s="1619">
        <f t="shared" ca="1" si="111"/>
        <v>0</v>
      </c>
      <c r="AY229" s="1619">
        <f t="shared" ca="1" si="111"/>
        <v>0</v>
      </c>
      <c r="AZ229" s="1619">
        <f t="shared" ca="1" si="111"/>
        <v>0</v>
      </c>
      <c r="BA229" s="1619">
        <f t="shared" ca="1" si="111"/>
        <v>0</v>
      </c>
      <c r="BB229" s="1619">
        <f t="shared" ca="1" si="111"/>
        <v>0</v>
      </c>
      <c r="BC229" s="1619">
        <f t="shared" ca="1" si="111"/>
        <v>0</v>
      </c>
      <c r="BD229" s="1619">
        <f t="shared" ca="1" si="111"/>
        <v>0</v>
      </c>
      <c r="BE229" s="1619">
        <f t="shared" ca="1" si="111"/>
        <v>0</v>
      </c>
      <c r="BF229" s="1619">
        <f t="shared" ca="1" si="111"/>
        <v>0</v>
      </c>
      <c r="BG229" s="1619">
        <f t="shared" ca="1" si="111"/>
        <v>0</v>
      </c>
      <c r="BH229" s="1619">
        <f t="shared" ca="1" si="111"/>
        <v>0</v>
      </c>
      <c r="BI229" s="1619">
        <f t="shared" ca="1" si="111"/>
        <v>0</v>
      </c>
      <c r="BJ229" s="1619">
        <f t="shared" ca="1" si="111"/>
        <v>0</v>
      </c>
      <c r="BK229" s="1619">
        <f t="shared" ca="1" si="111"/>
        <v>0</v>
      </c>
      <c r="BL229" s="1619">
        <f t="shared" ca="1" si="111"/>
        <v>0</v>
      </c>
      <c r="BM229" s="1619">
        <f t="shared" ca="1" si="111"/>
        <v>0</v>
      </c>
      <c r="BN229" s="1619">
        <f t="shared" ca="1" si="111"/>
        <v>0</v>
      </c>
      <c r="BO229" s="1619">
        <f t="shared" ca="1" si="111"/>
        <v>0</v>
      </c>
      <c r="BP229" s="1619">
        <f t="shared" ca="1" si="111"/>
        <v>0</v>
      </c>
      <c r="BQ229" s="1619">
        <f t="shared" ca="1" si="111"/>
        <v>0</v>
      </c>
      <c r="BR229" s="1619">
        <f t="shared" ca="1" si="111"/>
        <v>0</v>
      </c>
      <c r="BS229" s="1619">
        <f t="shared" ca="1" si="111"/>
        <v>0</v>
      </c>
      <c r="BT229" s="1619">
        <f t="shared" ca="1" si="111"/>
        <v>0</v>
      </c>
      <c r="BU229" s="1619">
        <f t="shared" ca="1" si="111"/>
        <v>0</v>
      </c>
      <c r="BV229" s="1619">
        <f t="shared" ca="1" si="111"/>
        <v>0</v>
      </c>
      <c r="BW229" s="1619">
        <f t="shared" ca="1" si="111"/>
        <v>0</v>
      </c>
      <c r="BX229" s="1619">
        <f t="shared" ca="1" si="111"/>
        <v>0</v>
      </c>
      <c r="BY229" s="1619">
        <f t="shared" ca="1" si="111"/>
        <v>0</v>
      </c>
      <c r="BZ229" s="1619">
        <f t="shared" ca="1" si="111"/>
        <v>0</v>
      </c>
      <c r="CA229" s="1619">
        <f t="shared" ca="1" si="111"/>
        <v>0</v>
      </c>
      <c r="CB229" s="1619">
        <f t="shared" ca="1" si="111"/>
        <v>0</v>
      </c>
      <c r="CC229" s="1619">
        <f t="shared" ca="1" si="111"/>
        <v>0</v>
      </c>
      <c r="CD229" s="1619">
        <f t="shared" ca="1" si="111"/>
        <v>0</v>
      </c>
      <c r="CE229" s="1619">
        <f t="shared" ca="1" si="111"/>
        <v>0</v>
      </c>
      <c r="CF229" s="1619">
        <f t="shared" ca="1" si="111"/>
        <v>0</v>
      </c>
      <c r="CG229" s="1619">
        <f t="shared" ca="1" si="111"/>
        <v>0</v>
      </c>
      <c r="CH229" s="1619">
        <f t="shared" ca="1" si="111"/>
        <v>0</v>
      </c>
      <c r="CI229" s="1620">
        <f t="shared" ca="1" si="111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125223.262808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110251.262808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14972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IF(TRIM('2019'!A248)="","",'2019'!A248)</f>
        <v>Aardgas (bvw)</v>
      </c>
      <c r="B248" s="536" t="str">
        <f>IF(TRIM('2019'!B248)="","",'2019'!B248)</f>
        <v>MWh-bvw</v>
      </c>
      <c r="C248" s="536">
        <f>IF(TRIM('2019'!C248)="","",'2019'!C248)</f>
        <v>3.2508000000000004</v>
      </c>
      <c r="D248" s="537">
        <f>IF(TRIM('2019'!D248)="","",'2019'!D248)</f>
        <v>56.1</v>
      </c>
    </row>
    <row r="249" spans="1:87" ht="15" x14ac:dyDescent="0.25">
      <c r="A249" s="536" t="str">
        <f>IF(TRIM('2019'!A249)="","",'2019'!A249)</f>
        <v>Aardgas (ovw)</v>
      </c>
      <c r="B249" s="536" t="str">
        <f>IF(TRIM('2019'!B249)="","",'2019'!B249)</f>
        <v>MWh-ovw</v>
      </c>
      <c r="C249" s="536">
        <f>IF(TRIM('2019'!C249)="","",'2019'!C249)</f>
        <v>3.6</v>
      </c>
      <c r="D249" s="537">
        <f>IF(TRIM('2019'!D249)="","",'2019'!D249)</f>
        <v>56.1</v>
      </c>
    </row>
    <row r="250" spans="1:87" ht="15" x14ac:dyDescent="0.25">
      <c r="A250" s="536" t="str">
        <f>IF(TRIM('2019'!A250)="","",'2019'!A250)</f>
        <v>Aardgascondensaten (ton )</v>
      </c>
      <c r="B250" s="536" t="str">
        <f>IF(TRIM('2019'!B250)="","",'2019'!B250)</f>
        <v>ton</v>
      </c>
      <c r="C250" s="536">
        <f>IF(TRIM('2019'!C250)="","",'2019'!C250)</f>
        <v>44.2</v>
      </c>
      <c r="D250" s="537">
        <f>IF(TRIM('2019'!D250)="","",'2019'!D250)</f>
        <v>64.2</v>
      </c>
    </row>
    <row r="251" spans="1:87" ht="15" x14ac:dyDescent="0.25">
      <c r="A251" s="536" t="str">
        <f>IF(TRIM('2019'!A251)="","",'2019'!A251)</f>
        <v>Afvalolie (ton )</v>
      </c>
      <c r="B251" s="536" t="str">
        <f>IF(TRIM('2019'!B251)="","",'2019'!B251)</f>
        <v>ton</v>
      </c>
      <c r="C251" s="536">
        <f>IF(TRIM('2019'!C251)="","",'2019'!C251)</f>
        <v>40.200000000000003</v>
      </c>
      <c r="D251" s="537">
        <f>IF(TRIM('2019'!D251)="","",'2019'!D251)</f>
        <v>73.3</v>
      </c>
    </row>
    <row r="252" spans="1:87" ht="15" x14ac:dyDescent="0.25">
      <c r="A252" s="536" t="str">
        <f>IF(TRIM('2019'!A252)="","",'2019'!A252)</f>
        <v>Andere aardolieproducten (ton )</v>
      </c>
      <c r="B252" s="536" t="str">
        <f>IF(TRIM('2019'!B252)="","",'2019'!B252)</f>
        <v>ton</v>
      </c>
      <c r="C252" s="536">
        <f>IF(TRIM('2019'!C252)="","",'2019'!C252)</f>
        <v>40.200000000000003</v>
      </c>
      <c r="D252" s="537">
        <f>IF(TRIM('2019'!D252)="","",'2019'!D252)</f>
        <v>73.3</v>
      </c>
    </row>
    <row r="253" spans="1:87" ht="15" x14ac:dyDescent="0.25">
      <c r="A253" s="536" t="str">
        <f>IF(TRIM('2019'!A253)="","",'2019'!A253)</f>
        <v>Andere bitumineuze kool (ton )</v>
      </c>
      <c r="B253" s="536" t="str">
        <f>IF(TRIM('2019'!B253)="","",'2019'!B253)</f>
        <v>ton</v>
      </c>
      <c r="C253" s="536">
        <f>IF(TRIM('2019'!C253)="","",'2019'!C253)</f>
        <v>25.8</v>
      </c>
      <c r="D253" s="537">
        <f>IF(TRIM('2019'!D253)="","",'2019'!D253)</f>
        <v>94.6</v>
      </c>
    </row>
    <row r="254" spans="1:87" ht="15" x14ac:dyDescent="0.25">
      <c r="A254" s="536" t="str">
        <f>IF(TRIM('2019'!A254)="","",'2019'!A254)</f>
        <v>Antraciet (ton )</v>
      </c>
      <c r="B254" s="536" t="str">
        <f>IF(TRIM('2019'!B254)="","",'2019'!B254)</f>
        <v>ton</v>
      </c>
      <c r="C254" s="536">
        <f>IF(TRIM('2019'!C254)="","",'2019'!C254)</f>
        <v>26.7</v>
      </c>
      <c r="D254" s="537">
        <f>IF(TRIM('2019'!D254)="","",'2019'!D254)</f>
        <v>98.3</v>
      </c>
    </row>
    <row r="255" spans="1:87" ht="15" x14ac:dyDescent="0.25">
      <c r="A255" s="536" t="str">
        <f>IF(TRIM('2019'!A255)="","",'2019'!A255)</f>
        <v>Biobenzine (m³ )</v>
      </c>
      <c r="B255" s="536" t="str">
        <f>IF(TRIM('2019'!B255)="","",'2019'!B255)</f>
        <v>m³</v>
      </c>
      <c r="C255" s="536">
        <f>IF(TRIM('2019'!C255)="","",'2019'!C255)</f>
        <v>27</v>
      </c>
      <c r="D255" s="537">
        <f>IF(TRIM('2019'!D255)="","",'2019'!D255)</f>
        <v>0</v>
      </c>
    </row>
    <row r="256" spans="1:87" ht="15" x14ac:dyDescent="0.25">
      <c r="A256" s="536" t="str">
        <f>IF(TRIM('2019'!A256)="","",'2019'!A256)</f>
        <v>Biodiesel (m³ )</v>
      </c>
      <c r="B256" s="536" t="str">
        <f>IF(TRIM('2019'!B256)="","",'2019'!B256)</f>
        <v>m³</v>
      </c>
      <c r="C256" s="536">
        <f>IF(TRIM('2019'!C256)="","",'2019'!C256)</f>
        <v>27</v>
      </c>
      <c r="D256" s="537">
        <f>IF(TRIM('2019'!D256)="","",'2019'!D256)</f>
        <v>0</v>
      </c>
    </row>
    <row r="257" spans="1:4" s="886" customFormat="1" ht="15" x14ac:dyDescent="0.25">
      <c r="A257" s="536" t="str">
        <f>IF(TRIM('2019'!A257)="","",'2019'!A257)</f>
        <v>Biogas waterzuivering (Nm³)</v>
      </c>
      <c r="B257" s="536" t="str">
        <f>IF(TRIM('2019'!B257)="","",'2019'!B257)</f>
        <v>Nm³</v>
      </c>
      <c r="C257" s="536">
        <f>IF(TRIM('2019'!C257)="","",'2019'!C257)</f>
        <v>2.844E-2</v>
      </c>
      <c r="D257" s="537">
        <f>IF(TRIM('2019'!D257)="","",'2019'!D257)</f>
        <v>0</v>
      </c>
    </row>
    <row r="258" spans="1:4" s="886" customFormat="1" ht="15" x14ac:dyDescent="0.25">
      <c r="A258" s="536" t="str">
        <f>IF(TRIM('2019'!A258)="","",'2019'!A258)</f>
        <v>Biomassa hout (ton)</v>
      </c>
      <c r="B258" s="536" t="str">
        <f>IF(TRIM('2019'!B258)="","",'2019'!B258)</f>
        <v>ton</v>
      </c>
      <c r="C258" s="536">
        <f>IF(TRIM('2019'!C258)="","",'2019'!C258)</f>
        <v>14.6</v>
      </c>
      <c r="D258" s="537">
        <f>IF(TRIM('2019'!D258)="","",'2019'!D258)</f>
        <v>0</v>
      </c>
    </row>
    <row r="259" spans="1:4" s="886" customFormat="1" ht="15" x14ac:dyDescent="0.25">
      <c r="A259" s="536" t="str">
        <f>IF(TRIM('2019'!A259)="","",'2019'!A259)</f>
        <v>Bitumen (ton )</v>
      </c>
      <c r="B259" s="536" t="str">
        <f>IF(TRIM('2019'!B259)="","",'2019'!B259)</f>
        <v>ton</v>
      </c>
      <c r="C259" s="536">
        <f>IF(TRIM('2019'!C259)="","",'2019'!C259)</f>
        <v>40.200000000000003</v>
      </c>
      <c r="D259" s="537">
        <f>IF(TRIM('2019'!D259)="","",'2019'!D259)</f>
        <v>80.7</v>
      </c>
    </row>
    <row r="260" spans="1:4" s="886" customFormat="1" ht="15" x14ac:dyDescent="0.25">
      <c r="A260" s="536" t="str">
        <f>IF(TRIM('2019'!A260)="","",'2019'!A260)</f>
        <v>Bitumineuze leisteen en asfaltzand (ton )</v>
      </c>
      <c r="B260" s="536" t="str">
        <f>IF(TRIM('2019'!B260)="","",'2019'!B260)</f>
        <v>ton</v>
      </c>
      <c r="C260" s="536">
        <f>IF(TRIM('2019'!C260)="","",'2019'!C260)</f>
        <v>8.9</v>
      </c>
      <c r="D260" s="537">
        <f>IF(TRIM('2019'!D260)="","",'2019'!D260)</f>
        <v>107</v>
      </c>
    </row>
    <row r="261" spans="1:4" s="886" customFormat="1" ht="15" x14ac:dyDescent="0.25">
      <c r="A261" s="536" t="str">
        <f>IF(TRIM('2019'!A261)="","",'2019'!A261)</f>
        <v>Butaan (ton )</v>
      </c>
      <c r="B261" s="536" t="str">
        <f>IF(TRIM('2019'!B261)="","",'2019'!B261)</f>
        <v>ton</v>
      </c>
      <c r="C261" s="536">
        <f>IF(TRIM('2019'!C261)="","",'2019'!C261)</f>
        <v>45.7</v>
      </c>
      <c r="D261" s="537">
        <f>IF(TRIM('2019'!D261)="","",'2019'!D261)</f>
        <v>63.1</v>
      </c>
    </row>
    <row r="262" spans="1:4" s="886" customFormat="1" ht="15" x14ac:dyDescent="0.25">
      <c r="A262" s="536" t="str">
        <f>IF(TRIM('2019'!A262)="","",'2019'!A262)</f>
        <v>Butaan liq.(m³)</v>
      </c>
      <c r="B262" s="536" t="str">
        <f>IF(TRIM('2019'!B262)="","",'2019'!B262)</f>
        <v>m³</v>
      </c>
      <c r="C262" s="536">
        <f>IF(TRIM('2019'!C262)="","",'2019'!C262)</f>
        <v>26.734500000000001</v>
      </c>
      <c r="D262" s="537">
        <f>IF(TRIM('2019'!D262)="","",'2019'!D262)</f>
        <v>63.1</v>
      </c>
    </row>
    <row r="263" spans="1:4" s="886" customFormat="1" ht="15" x14ac:dyDescent="0.25">
      <c r="A263" s="536" t="str">
        <f>IF(TRIM('2019'!A263)="","",'2019'!A263)</f>
        <v>Cokeskool (ton )</v>
      </c>
      <c r="B263" s="536" t="str">
        <f>IF(TRIM('2019'!B263)="","",'2019'!B263)</f>
        <v>ton</v>
      </c>
      <c r="C263" s="536">
        <f>IF(TRIM('2019'!C263)="","",'2019'!C263)</f>
        <v>28.2</v>
      </c>
      <c r="D263" s="537">
        <f>IF(TRIM('2019'!D263)="","",'2019'!D263)</f>
        <v>94.6</v>
      </c>
    </row>
    <row r="264" spans="1:4" s="886" customFormat="1" ht="15" x14ac:dyDescent="0.25">
      <c r="A264" s="536" t="str">
        <f>IF(TRIM('2019'!A264)="","",'2019'!A264)</f>
        <v>Cokesovencokes en lignietcokes (ton )</v>
      </c>
      <c r="B264" s="536" t="str">
        <f>IF(TRIM('2019'!B264)="","",'2019'!B264)</f>
        <v>ton</v>
      </c>
      <c r="C264" s="536">
        <f>IF(TRIM('2019'!C264)="","",'2019'!C264)</f>
        <v>28.2</v>
      </c>
      <c r="D264" s="537">
        <f>IF(TRIM('2019'!D264)="","",'2019'!D264)</f>
        <v>107</v>
      </c>
    </row>
    <row r="265" spans="1:4" s="886" customFormat="1" ht="15" x14ac:dyDescent="0.25">
      <c r="A265" s="536" t="str">
        <f>IF(TRIM('2019'!A265)="","",'2019'!A265)</f>
        <v>Cokesovengas (ton )</v>
      </c>
      <c r="B265" s="536" t="str">
        <f>IF(TRIM('2019'!B265)="","",'2019'!B265)</f>
        <v>ton</v>
      </c>
      <c r="C265" s="536">
        <f>IF(TRIM('2019'!C265)="","",'2019'!C265)</f>
        <v>38.700000000000003</v>
      </c>
      <c r="D265" s="537">
        <f>IF(TRIM('2019'!D265)="","",'2019'!D265)</f>
        <v>44.4</v>
      </c>
    </row>
    <row r="266" spans="1:4" s="886" customFormat="1" ht="15" x14ac:dyDescent="0.25">
      <c r="A266" s="536" t="str">
        <f>IF(TRIM('2019'!A266)="","",'2019'!A266)</f>
        <v>Elektriciteit (MWh )</v>
      </c>
      <c r="B266" s="536" t="str">
        <f>IF(TRIM('2019'!B266)="","",'2019'!B266)</f>
        <v>MWh</v>
      </c>
      <c r="C266" s="536">
        <f>IF(TRIM('2019'!C266)="","",'2019'!C266)</f>
        <v>9</v>
      </c>
      <c r="D266" s="537">
        <f>IF(TRIM('2019'!D266)="","",'2019'!D266)</f>
        <v>44.444444444444443</v>
      </c>
    </row>
    <row r="267" spans="1:4" s="886" customFormat="1" ht="15" x14ac:dyDescent="0.25">
      <c r="A267" s="536" t="str">
        <f>IF(TRIM('2019'!A267)="","",'2019'!A267)</f>
        <v>Ethaan (ton )</v>
      </c>
      <c r="B267" s="536" t="str">
        <f>IF(TRIM('2019'!B267)="","",'2019'!B267)</f>
        <v>ton</v>
      </c>
      <c r="C267" s="536">
        <f>IF(TRIM('2019'!C267)="","",'2019'!C267)</f>
        <v>46.4</v>
      </c>
      <c r="D267" s="537">
        <f>IF(TRIM('2019'!D267)="","",'2019'!D267)</f>
        <v>61.6</v>
      </c>
    </row>
    <row r="268" spans="1:4" s="886" customFormat="1" ht="15" x14ac:dyDescent="0.25">
      <c r="A268" s="536" t="str">
        <f>IF(TRIM('2019'!A268)="","",'2019'!A268)</f>
        <v>Fabrieksgas (ton )</v>
      </c>
      <c r="B268" s="536" t="str">
        <f>IF(TRIM('2019'!B268)="","",'2019'!B268)</f>
        <v>ton</v>
      </c>
      <c r="C268" s="536">
        <f>IF(TRIM('2019'!C268)="","",'2019'!C268)</f>
        <v>38.700000000000003</v>
      </c>
      <c r="D268" s="537">
        <f>IF(TRIM('2019'!D268)="","",'2019'!D268)</f>
        <v>44.4</v>
      </c>
    </row>
    <row r="269" spans="1:4" s="886" customFormat="1" ht="15" x14ac:dyDescent="0.25">
      <c r="A269" s="536" t="str">
        <f>IF(TRIM('2019'!A269)="","",'2019'!A269)</f>
        <v>Formaldehyde lijm (ton )</v>
      </c>
      <c r="B269" s="536" t="str">
        <f>IF(TRIM('2019'!B269)="","",'2019'!B269)</f>
        <v>ton</v>
      </c>
      <c r="C269" s="536">
        <f>IF(TRIM('2019'!C269)="","",'2019'!C269)</f>
        <v>14.6</v>
      </c>
      <c r="D269" s="537">
        <f>IF(TRIM('2019'!D269)="","",'2019'!D269)</f>
        <v>5.5075342465753428E-2</v>
      </c>
    </row>
    <row r="270" spans="1:4" s="886" customFormat="1" ht="15" x14ac:dyDescent="0.25">
      <c r="A270" s="536" t="str">
        <f>IF(TRIM('2019'!A270)="","",'2019'!A270)</f>
        <v>Gascokes (ton )</v>
      </c>
      <c r="B270" s="536" t="str">
        <f>IF(TRIM('2019'!B270)="","",'2019'!B270)</f>
        <v>ton</v>
      </c>
      <c r="C270" s="536">
        <f>IF(TRIM('2019'!C270)="","",'2019'!C270)</f>
        <v>28.2</v>
      </c>
      <c r="D270" s="537">
        <f>IF(TRIM('2019'!D270)="","",'2019'!D270)</f>
        <v>107</v>
      </c>
    </row>
    <row r="271" spans="1:4" s="886" customFormat="1" ht="15" x14ac:dyDescent="0.25">
      <c r="A271" s="536" t="str">
        <f>IF(TRIM('2019'!A271)="","",'2019'!A271)</f>
        <v>Gasolie (m³)</v>
      </c>
      <c r="B271" s="536" t="str">
        <f>IF(TRIM('2019'!B271)="","",'2019'!B271)</f>
        <v>m³</v>
      </c>
      <c r="C271" s="536">
        <f>IF(TRIM('2019'!C271)="","",'2019'!C271)</f>
        <v>35.937150000000003</v>
      </c>
      <c r="D271" s="537">
        <f>IF(TRIM('2019'!D271)="","",'2019'!D271)</f>
        <v>74.099999999999994</v>
      </c>
    </row>
    <row r="272" spans="1:4" s="886" customFormat="1" ht="15" x14ac:dyDescent="0.25">
      <c r="A272" s="536" t="str">
        <f>IF(TRIM('2019'!A272)="","",'2019'!A272)</f>
        <v>Gasolie (ton )</v>
      </c>
      <c r="B272" s="536" t="str">
        <f>IF(TRIM('2019'!B272)="","",'2019'!B272)</f>
        <v>ton</v>
      </c>
      <c r="C272" s="536">
        <f>IF(TRIM('2019'!C272)="","",'2019'!C272)</f>
        <v>42.279000000000003</v>
      </c>
      <c r="D272" s="537">
        <f>IF(TRIM('2019'!D272)="","",'2019'!D272)</f>
        <v>74.099999999999994</v>
      </c>
    </row>
    <row r="273" spans="1:4" s="886" customFormat="1" ht="15" x14ac:dyDescent="0.25">
      <c r="A273" s="536" t="str">
        <f>IF(TRIM('2019'!A273)="","",'2019'!A273)</f>
        <v>Gasolie (x1000 L)</v>
      </c>
      <c r="B273" s="536" t="str">
        <f>IF(TRIM('2019'!B273)="","",'2019'!B273)</f>
        <v>1000 liter</v>
      </c>
      <c r="C273" s="536">
        <f>IF(TRIM('2019'!C273)="","",'2019'!C273)</f>
        <v>35.937150000000003</v>
      </c>
      <c r="D273" s="537">
        <f>IF(TRIM('2019'!D273)="","",'2019'!D273)</f>
        <v>74.099999999999994</v>
      </c>
    </row>
    <row r="274" spans="1:4" s="886" customFormat="1" ht="15" x14ac:dyDescent="0.25">
      <c r="A274" s="536" t="str">
        <f>IF(TRIM('2019'!A274)="","",'2019'!A274)</f>
        <v>Hoogovengas (ton )</v>
      </c>
      <c r="B274" s="536" t="str">
        <f>IF(TRIM('2019'!B274)="","",'2019'!B274)</f>
        <v>ton</v>
      </c>
      <c r="C274" s="536">
        <f>IF(TRIM('2019'!C274)="","",'2019'!C274)</f>
        <v>2.4700000000000002</v>
      </c>
      <c r="D274" s="537">
        <f>IF(TRIM('2019'!D274)="","",'2019'!D274)</f>
        <v>260</v>
      </c>
    </row>
    <row r="275" spans="1:4" s="886" customFormat="1" ht="15" x14ac:dyDescent="0.25">
      <c r="A275" s="536" t="str">
        <f>IF(TRIM('2019'!A275)="","",'2019'!A275)</f>
        <v>Hout/houtafval (ton)</v>
      </c>
      <c r="B275" s="536" t="str">
        <f>IF(TRIM('2019'!B275)="","",'2019'!B275)</f>
        <v>ton</v>
      </c>
      <c r="C275" s="536">
        <f>IF(TRIM('2019'!C275)="","",'2019'!C275)</f>
        <v>15.6</v>
      </c>
      <c r="D275" s="537">
        <f>IF(TRIM('2019'!D275)="","",'2019'!D275)</f>
        <v>0</v>
      </c>
    </row>
    <row r="276" spans="1:4" s="886" customFormat="1" ht="15" x14ac:dyDescent="0.25">
      <c r="A276" s="536" t="str">
        <f>IF(TRIM('2019'!A276)="","",'2019'!A276)</f>
        <v>Houtskool (ton )</v>
      </c>
      <c r="B276" s="536" t="str">
        <f>IF(TRIM('2019'!B276)="","",'2019'!B276)</f>
        <v>ton</v>
      </c>
      <c r="C276" s="536">
        <f>IF(TRIM('2019'!C276)="","",'2019'!C276)</f>
        <v>29.5</v>
      </c>
      <c r="D276" s="537">
        <f>IF(TRIM('2019'!D276)="","",'2019'!D276)</f>
        <v>0</v>
      </c>
    </row>
    <row r="277" spans="1:4" s="886" customFormat="1" ht="15" x14ac:dyDescent="0.25">
      <c r="A277" s="536" t="str">
        <f>IF(TRIM('2019'!A277)="","",'2019'!A277)</f>
        <v>Kerosine (andere dan vliegtuigkerosine) (m³ )</v>
      </c>
      <c r="B277" s="536" t="str">
        <f>IF(TRIM('2019'!B277)="","",'2019'!B277)</f>
        <v>m³</v>
      </c>
      <c r="C277" s="536">
        <f>IF(TRIM('2019'!C277)="","",'2019'!C277)</f>
        <v>34.492800000000003</v>
      </c>
      <c r="D277" s="537">
        <f>IF(TRIM('2019'!D277)="","",'2019'!D277)</f>
        <v>71.900000000000006</v>
      </c>
    </row>
    <row r="278" spans="1:4" s="886" customFormat="1" ht="15" x14ac:dyDescent="0.25">
      <c r="A278" s="536" t="str">
        <f>IF(TRIM('2019'!A278)="","",'2019'!A278)</f>
        <v>Kerosine (andere dan vliegtuigkerosine) (ton )</v>
      </c>
      <c r="B278" s="536" t="str">
        <f>IF(TRIM('2019'!B278)="","",'2019'!B278)</f>
        <v>ton</v>
      </c>
      <c r="C278" s="536">
        <f>IF(TRIM('2019'!C278)="","",'2019'!C278)</f>
        <v>43.116</v>
      </c>
      <c r="D278" s="537">
        <f>IF(TRIM('2019'!D278)="","",'2019'!D278)</f>
        <v>71.900000000000006</v>
      </c>
    </row>
    <row r="279" spans="1:4" s="886" customFormat="1" ht="15" x14ac:dyDescent="0.25">
      <c r="A279" s="536" t="str">
        <f>IF(TRIM('2019'!A279)="","",'2019'!A279)</f>
        <v>Koolmonoxide (Nm³ )</v>
      </c>
      <c r="B279" s="536" t="str">
        <f>IF(TRIM('2019'!B279)="","",'2019'!B279)</f>
        <v>Nm³</v>
      </c>
      <c r="C279" s="536">
        <f>IF(TRIM('2019'!C279)="","",'2019'!C279)</f>
        <v>1.2625000000000001E-2</v>
      </c>
      <c r="D279" s="537">
        <f>IF(TRIM('2019'!D279)="","",'2019'!D279)</f>
        <v>155.21</v>
      </c>
    </row>
    <row r="280" spans="1:4" s="886" customFormat="1" ht="15" x14ac:dyDescent="0.25">
      <c r="A280" s="536" t="str">
        <f>IF(TRIM('2019'!A280)="","",'2019'!A280)</f>
        <v>Koolmonoxide (ton )</v>
      </c>
      <c r="B280" s="536" t="str">
        <f>IF(TRIM('2019'!B280)="","",'2019'!B280)</f>
        <v>ton</v>
      </c>
      <c r="C280" s="536">
        <f>IF(TRIM('2019'!C280)="","",'2019'!C280)</f>
        <v>10.1</v>
      </c>
      <c r="D280" s="537">
        <f>IF(TRIM('2019'!D280)="","",'2019'!D280)</f>
        <v>155.21</v>
      </c>
    </row>
    <row r="281" spans="1:4" s="886" customFormat="1" ht="15" x14ac:dyDescent="0.25">
      <c r="A281" s="536" t="str">
        <f>IF(TRIM('2019'!A281)="","",'2019'!A281)</f>
        <v>Koolteer (ton )</v>
      </c>
      <c r="B281" s="536" t="str">
        <f>IF(TRIM('2019'!B281)="","",'2019'!B281)</f>
        <v>ton</v>
      </c>
      <c r="C281" s="536">
        <f>IF(TRIM('2019'!C281)="","",'2019'!C281)</f>
        <v>28</v>
      </c>
      <c r="D281" s="537">
        <f>IF(TRIM('2019'!D281)="","",'2019'!D281)</f>
        <v>80.7</v>
      </c>
    </row>
    <row r="282" spans="1:4" s="886" customFormat="1" ht="15" x14ac:dyDescent="0.25">
      <c r="A282" s="536" t="str">
        <f>IF(TRIM('2019'!A282)="","",'2019'!A282)</f>
        <v>Lampen petroleum (m³)</v>
      </c>
      <c r="B282" s="536" t="str">
        <f>IF(TRIM('2019'!B282)="","",'2019'!B282)</f>
        <v>ton</v>
      </c>
      <c r="C282" s="536">
        <f>IF(TRIM('2019'!C282)="","",'2019'!C282)</f>
        <v>34.492800000000003</v>
      </c>
      <c r="D282" s="537">
        <f>IF(TRIM('2019'!D282)="","",'2019'!D282)</f>
        <v>71.900000000000006</v>
      </c>
    </row>
    <row r="283" spans="1:4" s="886" customFormat="1" ht="15" x14ac:dyDescent="0.25">
      <c r="A283" s="536" t="str">
        <f>IF(TRIM('2019'!A283)="","",'2019'!A283)</f>
        <v>Lampen petroleum (ton)</v>
      </c>
      <c r="B283" s="536" t="str">
        <f>IF(TRIM('2019'!B283)="","",'2019'!B283)</f>
        <v>ton</v>
      </c>
      <c r="C283" s="536">
        <f>IF(TRIM('2019'!C283)="","",'2019'!C283)</f>
        <v>43.116</v>
      </c>
      <c r="D283" s="537">
        <f>IF(TRIM('2019'!D283)="","",'2019'!D283)</f>
        <v>71.900000000000006</v>
      </c>
    </row>
    <row r="284" spans="1:4" s="886" customFormat="1" ht="15" x14ac:dyDescent="0.25">
      <c r="A284" s="536" t="str">
        <f>IF(TRIM('2019'!A284)="","",'2019'!A284)</f>
        <v>Leisteenolie (m³ )</v>
      </c>
      <c r="B284" s="536" t="str">
        <f>IF(TRIM('2019'!B284)="","",'2019'!B284)</f>
        <v>m³</v>
      </c>
      <c r="C284" s="536">
        <f>IF(TRIM('2019'!C284)="","",'2019'!C284)</f>
        <v>32.384999999999998</v>
      </c>
      <c r="D284" s="537">
        <f>IF(TRIM('2019'!D284)="","",'2019'!D284)</f>
        <v>73.3</v>
      </c>
    </row>
    <row r="285" spans="1:4" s="886" customFormat="1" ht="15" x14ac:dyDescent="0.25">
      <c r="A285" s="536" t="str">
        <f>IF(TRIM('2019'!A285)="","",'2019'!A285)</f>
        <v>Leisteenolie (ton )</v>
      </c>
      <c r="B285" s="536" t="str">
        <f>IF(TRIM('2019'!B285)="","",'2019'!B285)</f>
        <v>ton</v>
      </c>
      <c r="C285" s="536">
        <f>IF(TRIM('2019'!C285)="","",'2019'!C285)</f>
        <v>38.1</v>
      </c>
      <c r="D285" s="537">
        <f>IF(TRIM('2019'!D285)="","",'2019'!D285)</f>
        <v>73.3</v>
      </c>
    </row>
    <row r="286" spans="1:4" s="886" customFormat="1" ht="15" x14ac:dyDescent="0.25">
      <c r="A286" s="536" t="str">
        <f>IF(TRIM('2019'!A286)="","",'2019'!A286)</f>
        <v>Ligniet (ton )</v>
      </c>
      <c r="B286" s="536" t="str">
        <f>IF(TRIM('2019'!B286)="","",'2019'!B286)</f>
        <v>ton</v>
      </c>
      <c r="C286" s="536">
        <f>IF(TRIM('2019'!C286)="","",'2019'!C286)</f>
        <v>11.9</v>
      </c>
      <c r="D286" s="537">
        <f>IF(TRIM('2019'!D286)="","",'2019'!D286)</f>
        <v>101</v>
      </c>
    </row>
    <row r="287" spans="1:4" s="886" customFormat="1" ht="15" x14ac:dyDescent="0.25">
      <c r="A287" s="536" t="str">
        <f>IF(TRIM('2019'!A287)="","",'2019'!A287)</f>
        <v>LPG (ton )</v>
      </c>
      <c r="B287" s="536" t="str">
        <f>IF(TRIM('2019'!B287)="","",'2019'!B287)</f>
        <v>ton</v>
      </c>
      <c r="C287" s="536">
        <f>IF(TRIM('2019'!C287)="","",'2019'!C287)</f>
        <v>45.948999999999998</v>
      </c>
      <c r="D287" s="537">
        <f>IF(TRIM('2019'!D287)="","",'2019'!D287)</f>
        <v>63.1</v>
      </c>
    </row>
    <row r="288" spans="1:4" s="886" customFormat="1" ht="15" x14ac:dyDescent="0.25">
      <c r="A288" s="536" t="str">
        <f>IF(TRIM('2019'!A288)="","",'2019'!A288)</f>
        <v>LPG liq.(m³ )</v>
      </c>
      <c r="B288" s="536" t="str">
        <f>IF(TRIM('2019'!B288)="","",'2019'!B288)</f>
        <v>m³</v>
      </c>
      <c r="C288" s="536">
        <f>IF(TRIM('2019'!C288)="","",'2019'!C288)</f>
        <v>25.27195</v>
      </c>
      <c r="D288" s="537">
        <f>IF(TRIM('2019'!D288)="","",'2019'!D288)</f>
        <v>63.1</v>
      </c>
    </row>
    <row r="289" spans="1:4" s="886" customFormat="1" ht="15" x14ac:dyDescent="0.25">
      <c r="A289" s="536" t="str">
        <f>IF(TRIM('2019'!A289)="","",'2019'!A289)</f>
        <v>Methaan (ton )</v>
      </c>
      <c r="B289" s="536" t="str">
        <f>IF(TRIM('2019'!B289)="","",'2019'!B289)</f>
        <v>ton</v>
      </c>
      <c r="C289" s="536">
        <f>IF(TRIM('2019'!C289)="","",'2019'!C289)</f>
        <v>50</v>
      </c>
      <c r="D289" s="537">
        <f>IF(TRIM('2019'!D289)="","",'2019'!D289)</f>
        <v>54.9</v>
      </c>
    </row>
    <row r="290" spans="1:4" s="886" customFormat="1" ht="15" x14ac:dyDescent="0.25">
      <c r="A290" s="536" t="str">
        <f>IF(TRIM('2019'!A290)="","",'2019'!A290)</f>
        <v>Methaan vap.(Nm³ )</v>
      </c>
      <c r="B290" s="536" t="str">
        <f>IF(TRIM('2019'!B290)="","",'2019'!B290)</f>
        <v>Nm³</v>
      </c>
      <c r="C290" s="536">
        <f>IF(TRIM('2019'!C290)="","",'2019'!C290)</f>
        <v>3.585E-2</v>
      </c>
      <c r="D290" s="537">
        <f>IF(TRIM('2019'!D290)="","",'2019'!D290)</f>
        <v>54.9</v>
      </c>
    </row>
    <row r="291" spans="1:4" s="886" customFormat="1" ht="15" x14ac:dyDescent="0.25">
      <c r="A291" s="536" t="str">
        <f>IF(TRIM('2019'!A291)="","",'2019'!A291)</f>
        <v>Motorbenzine (ton)</v>
      </c>
      <c r="B291" s="536" t="str">
        <f>IF(TRIM('2019'!B291)="","",'2019'!B291)</f>
        <v>ton</v>
      </c>
      <c r="C291" s="536">
        <f>IF(TRIM('2019'!C291)="","",'2019'!C291)</f>
        <v>44.3</v>
      </c>
      <c r="D291" s="537">
        <f>IF(TRIM('2019'!D291)="","",'2019'!D291)</f>
        <v>69.3</v>
      </c>
    </row>
    <row r="292" spans="1:4" s="886" customFormat="1" ht="15" x14ac:dyDescent="0.25">
      <c r="A292" s="536" t="str">
        <f>IF(TRIM('2019'!A292)="","",'2019'!A292)</f>
        <v>Nafta (ton )</v>
      </c>
      <c r="B292" s="536" t="str">
        <f>IF(TRIM('2019'!B292)="","",'2019'!B292)</f>
        <v>ton</v>
      </c>
      <c r="C292" s="536">
        <f>IF(TRIM('2019'!C292)="","",'2019'!C292)</f>
        <v>44.5</v>
      </c>
      <c r="D292" s="537">
        <f>IF(TRIM('2019'!D292)="","",'2019'!D292)</f>
        <v>73.3</v>
      </c>
    </row>
    <row r="293" spans="1:4" s="886" customFormat="1" ht="15" x14ac:dyDescent="0.25">
      <c r="A293" s="536" t="str">
        <f>IF(TRIM('2019'!A293)="","",'2019'!A293)</f>
        <v>Orimulsion (ton )</v>
      </c>
      <c r="B293" s="536" t="str">
        <f>IF(TRIM('2019'!B293)="","",'2019'!B293)</f>
        <v>ton</v>
      </c>
      <c r="C293" s="536">
        <f>IF(TRIM('2019'!C293)="","",'2019'!C293)</f>
        <v>27.5</v>
      </c>
      <c r="D293" s="537">
        <f>IF(TRIM('2019'!D293)="","",'2019'!D293)</f>
        <v>77</v>
      </c>
    </row>
    <row r="294" spans="1:4" s="886" customFormat="1" ht="15" x14ac:dyDescent="0.25">
      <c r="A294" s="536" t="str">
        <f>IF(TRIM('2019'!A294)="","",'2019'!A294)</f>
        <v>Overig biogas (ton )</v>
      </c>
      <c r="B294" s="536" t="str">
        <f>IF(TRIM('2019'!B294)="","",'2019'!B294)</f>
        <v>ton</v>
      </c>
      <c r="C294" s="536">
        <f>IF(TRIM('2019'!C294)="","",'2019'!C294)</f>
        <v>50.4</v>
      </c>
      <c r="D294" s="537">
        <f>IF(TRIM('2019'!D294)="","",'2019'!D294)</f>
        <v>0</v>
      </c>
    </row>
    <row r="295" spans="1:4" s="886" customFormat="1" ht="15" x14ac:dyDescent="0.25">
      <c r="A295" s="536" t="str">
        <f>IF(TRIM('2019'!A295)="","",'2019'!A295)</f>
        <v>Oxystaalovengas (ton )</v>
      </c>
      <c r="B295" s="536" t="str">
        <f>IF(TRIM('2019'!B295)="","",'2019'!B295)</f>
        <v>ton</v>
      </c>
      <c r="C295" s="536">
        <f>IF(TRIM('2019'!C295)="","",'2019'!C295)</f>
        <v>7.06</v>
      </c>
      <c r="D295" s="537">
        <f>IF(TRIM('2019'!D295)="","",'2019'!D295)</f>
        <v>182</v>
      </c>
    </row>
    <row r="296" spans="1:4" s="886" customFormat="1" ht="15" x14ac:dyDescent="0.25">
      <c r="A296" s="536" t="str">
        <f>IF(TRIM('2019'!A296)="","",'2019'!A296)</f>
        <v>Paraffinewassen (ton )</v>
      </c>
      <c r="B296" s="536" t="str">
        <f>IF(TRIM('2019'!B296)="","",'2019'!B296)</f>
        <v>ton</v>
      </c>
      <c r="C296" s="536">
        <f>IF(TRIM('2019'!C296)="","",'2019'!C296)</f>
        <v>40.200000000000003</v>
      </c>
      <c r="D296" s="537">
        <f>IF(TRIM('2019'!D296)="","",'2019'!D296)</f>
        <v>73.3</v>
      </c>
    </row>
    <row r="297" spans="1:4" s="886" customFormat="1" ht="15" x14ac:dyDescent="0.25">
      <c r="A297" s="536" t="str">
        <f>IF(TRIM('2019'!A297)="","",'2019'!A297)</f>
        <v>Petroleumcokes (ton )</v>
      </c>
      <c r="B297" s="536" t="str">
        <f>IF(TRIM('2019'!B297)="","",'2019'!B297)</f>
        <v>ton</v>
      </c>
      <c r="C297" s="536">
        <f>IF(TRIM('2019'!C297)="","",'2019'!C297)</f>
        <v>32.5</v>
      </c>
      <c r="D297" s="537">
        <f>IF(TRIM('2019'!D297)="","",'2019'!D297)</f>
        <v>97.5</v>
      </c>
    </row>
    <row r="298" spans="1:4" s="886" customFormat="1" ht="15" x14ac:dyDescent="0.25">
      <c r="A298" s="536" t="str">
        <f>IF(TRIM('2019'!A298)="","",'2019'!A298)</f>
        <v>Propaan (ton )</v>
      </c>
      <c r="B298" s="536" t="str">
        <f>IF(TRIM('2019'!B298)="","",'2019'!B298)</f>
        <v>ton</v>
      </c>
      <c r="C298" s="536">
        <f>IF(TRIM('2019'!C298)="","",'2019'!C298)</f>
        <v>46.2</v>
      </c>
      <c r="D298" s="537">
        <f>IF(TRIM('2019'!D298)="","",'2019'!D298)</f>
        <v>63.1</v>
      </c>
    </row>
    <row r="299" spans="1:4" s="886" customFormat="1" ht="15" x14ac:dyDescent="0.25">
      <c r="A299" s="536" t="str">
        <f>IF(TRIM('2019'!A299)="","",'2019'!A299)</f>
        <v>Propaan liq.(m³ )</v>
      </c>
      <c r="B299" s="536" t="str">
        <f>IF(TRIM('2019'!B299)="","",'2019'!B299)</f>
        <v>m³</v>
      </c>
      <c r="C299" s="536">
        <f>IF(TRIM('2019'!C299)="","",'2019'!C299)</f>
        <v>24.301200000000001</v>
      </c>
      <c r="D299" s="537">
        <f>IF(TRIM('2019'!D299)="","",'2019'!D299)</f>
        <v>63.1</v>
      </c>
    </row>
    <row r="300" spans="1:4" s="886" customFormat="1" ht="15" x14ac:dyDescent="0.25">
      <c r="A300" s="536" t="str">
        <f>IF(TRIM('2019'!A300)="","",'2019'!A300)</f>
        <v>Raffinaderijgas (ton )</v>
      </c>
      <c r="B300" s="536" t="str">
        <f>IF(TRIM('2019'!B300)="","",'2019'!B300)</f>
        <v>ton</v>
      </c>
      <c r="C300" s="536">
        <f>IF(TRIM('2019'!C300)="","",'2019'!C300)</f>
        <v>49.5</v>
      </c>
      <c r="D300" s="537">
        <f>IF(TRIM('2019'!D300)="","",'2019'!D300)</f>
        <v>57.6</v>
      </c>
    </row>
    <row r="301" spans="1:4" s="886" customFormat="1" ht="15" x14ac:dyDescent="0.25">
      <c r="A301" s="536" t="str">
        <f>IF(TRIM('2019'!A301)="","",'2019'!A301)</f>
        <v>Raffinagegrondstoffen (ton )</v>
      </c>
      <c r="B301" s="536" t="str">
        <f>IF(TRIM('2019'!B301)="","",'2019'!B301)</f>
        <v>ton</v>
      </c>
      <c r="C301" s="536">
        <f>IF(TRIM('2019'!C301)="","",'2019'!C301)</f>
        <v>43</v>
      </c>
      <c r="D301" s="537">
        <f>IF(TRIM('2019'!D301)="","",'2019'!D301)</f>
        <v>73.3</v>
      </c>
    </row>
    <row r="302" spans="1:4" s="886" customFormat="1" ht="15" x14ac:dyDescent="0.25">
      <c r="A302" s="536" t="str">
        <f>IF(TRIM('2019'!A302)="","",'2019'!A302)</f>
        <v>Residuale stookolie (ton )</v>
      </c>
      <c r="B302" s="536" t="str">
        <f>IF(TRIM('2019'!B302)="","",'2019'!B302)</f>
        <v>ton</v>
      </c>
      <c r="C302" s="536">
        <f>IF(TRIM('2019'!C302)="","",'2019'!C302)</f>
        <v>40.603999999999999</v>
      </c>
      <c r="D302" s="537">
        <f>IF(TRIM('2019'!D302)="","",'2019'!D302)</f>
        <v>77.400000000000006</v>
      </c>
    </row>
    <row r="303" spans="1:4" s="886" customFormat="1" ht="15" x14ac:dyDescent="0.25">
      <c r="A303" s="536" t="str">
        <f>IF(TRIM('2019'!A303)="","",'2019'!A303)</f>
        <v>Ruwe aardolie (ton )</v>
      </c>
      <c r="B303" s="536" t="str">
        <f>IF(TRIM('2019'!B303)="","",'2019'!B303)</f>
        <v>ton</v>
      </c>
      <c r="C303" s="536">
        <f>IF(TRIM('2019'!C303)="","",'2019'!C303)</f>
        <v>42.3</v>
      </c>
      <c r="D303" s="537">
        <f>IF(TRIM('2019'!D303)="","",'2019'!D303)</f>
        <v>73.3</v>
      </c>
    </row>
    <row r="304" spans="1:4" s="886" customFormat="1" ht="15" x14ac:dyDescent="0.25">
      <c r="A304" s="536" t="str">
        <f>IF(TRIM('2019'!A304)="","",'2019'!A304)</f>
        <v>Slibgas (ton )</v>
      </c>
      <c r="B304" s="536" t="str">
        <f>IF(TRIM('2019'!B304)="","",'2019'!B304)</f>
        <v>ton</v>
      </c>
      <c r="C304" s="536">
        <f>IF(TRIM('2019'!C304)="","",'2019'!C304)</f>
        <v>50.4</v>
      </c>
      <c r="D304" s="537">
        <f>IF(TRIM('2019'!D304)="","",'2019'!D304)</f>
        <v>0</v>
      </c>
    </row>
    <row r="305" spans="1:5" s="886" customFormat="1" ht="15" x14ac:dyDescent="0.25">
      <c r="A305" s="536" t="str">
        <f>IF(TRIM('2019'!A305)="","",'2019'!A305)</f>
        <v>Smeermiddelen (ton )</v>
      </c>
      <c r="B305" s="536" t="str">
        <f>IF(TRIM('2019'!B305)="","",'2019'!B305)</f>
        <v>ton</v>
      </c>
      <c r="C305" s="536">
        <f>IF(TRIM('2019'!C305)="","",'2019'!C305)</f>
        <v>40.200000000000003</v>
      </c>
      <c r="D305" s="537">
        <f>IF(TRIM('2019'!D305)="","",'2019'!D305)</f>
        <v>73.3</v>
      </c>
      <c r="E305" s="1054"/>
    </row>
    <row r="306" spans="1:5" s="886" customFormat="1" ht="15" x14ac:dyDescent="0.25">
      <c r="A306" s="536" t="str">
        <f>IF(TRIM('2019'!A306)="","",'2019'!A306)</f>
        <v>Steenkool (ton )</v>
      </c>
      <c r="B306" s="536" t="str">
        <f>IF(TRIM('2019'!B306)="","",'2019'!B306)</f>
        <v>ton</v>
      </c>
      <c r="C306" s="536">
        <f>IF(TRIM('2019'!C306)="","",'2019'!C306)</f>
        <v>20.7</v>
      </c>
      <c r="D306" s="537">
        <f>IF(TRIM('2019'!D306)="","",'2019'!D306)</f>
        <v>97.5</v>
      </c>
      <c r="E306" s="1054"/>
    </row>
    <row r="307" spans="1:5" s="886" customFormat="1" ht="15" x14ac:dyDescent="0.25">
      <c r="A307" s="536" t="str">
        <f>IF(TRIM('2019'!A307)="","",'2019'!A307)</f>
        <v>Stortgas (ton )</v>
      </c>
      <c r="B307" s="536" t="str">
        <f>IF(TRIM('2019'!B307)="","",'2019'!B307)</f>
        <v>ton</v>
      </c>
      <c r="C307" s="536">
        <f>IF(TRIM('2019'!C307)="","",'2019'!C307)</f>
        <v>50.4</v>
      </c>
      <c r="D307" s="537">
        <f>IF(TRIM('2019'!D307)="","",'2019'!D307)</f>
        <v>0</v>
      </c>
      <c r="E307" s="1054"/>
    </row>
    <row r="308" spans="1:5" s="886" customFormat="1" ht="15" x14ac:dyDescent="0.25">
      <c r="A308" s="536" t="str">
        <f>IF(TRIM('2019'!A308)="","",'2019'!A308)</f>
        <v>Subbitumineuze kool (ton )</v>
      </c>
      <c r="B308" s="536" t="str">
        <f>IF(TRIM('2019'!B308)="","",'2019'!B308)</f>
        <v>ton</v>
      </c>
      <c r="C308" s="536">
        <f>IF(TRIM('2019'!C308)="","",'2019'!C308)</f>
        <v>18.899999999999999</v>
      </c>
      <c r="D308" s="537">
        <f>IF(TRIM('2019'!D308)="","",'2019'!D308)</f>
        <v>96.1</v>
      </c>
      <c r="E308" s="1054"/>
    </row>
    <row r="309" spans="1:5" s="886" customFormat="1" ht="15" x14ac:dyDescent="0.25">
      <c r="A309" s="536" t="str">
        <f>IF(TRIM('2019'!A309)="","",'2019'!A309)</f>
        <v>Turf (ton )</v>
      </c>
      <c r="B309" s="536" t="str">
        <f>IF(TRIM('2019'!B309)="","",'2019'!B309)</f>
        <v>ton</v>
      </c>
      <c r="C309" s="536">
        <f>IF(TRIM('2019'!C309)="","",'2019'!C309)</f>
        <v>9.76</v>
      </c>
      <c r="D309" s="537">
        <f>IF(TRIM('2019'!D309)="","",'2019'!D309)</f>
        <v>106</v>
      </c>
      <c r="E309" s="1054"/>
    </row>
    <row r="310" spans="1:5" s="886" customFormat="1" ht="15" x14ac:dyDescent="0.25">
      <c r="A310" s="536" t="str">
        <f>IF(TRIM('2019'!A310)="","",'2019'!A310)</f>
        <v>Vershout droog (ton )</v>
      </c>
      <c r="B310" s="536" t="str">
        <f>IF(TRIM('2019'!B310)="","",'2019'!B310)</f>
        <v>ton</v>
      </c>
      <c r="C310" s="536">
        <f>IF(TRIM('2019'!C310)="","",'2019'!C310)</f>
        <v>14.6</v>
      </c>
      <c r="D310" s="537">
        <f>IF(TRIM('2019'!D310)="","",'2019'!D310)</f>
        <v>0</v>
      </c>
      <c r="E310" s="1069"/>
    </row>
    <row r="311" spans="1:5" s="886" customFormat="1" ht="15" x14ac:dyDescent="0.25">
      <c r="A311" s="536" t="str">
        <f>IF(TRIM('2019'!A311)="","",'2019'!A311)</f>
        <v>Vloeibare petroleumgas(ton)</v>
      </c>
      <c r="B311" s="536" t="str">
        <f>IF(TRIM('2019'!B311)="","",'2019'!B311)</f>
        <v>ton</v>
      </c>
      <c r="C311" s="536">
        <f>IF(TRIM('2019'!C311)="","",'2019'!C311)</f>
        <v>47.3</v>
      </c>
      <c r="D311" s="537">
        <f>IF(TRIM('2019'!D311)="","",'2019'!D311)</f>
        <v>63.1</v>
      </c>
      <c r="E311" s="1054"/>
    </row>
    <row r="312" spans="1:5" s="886" customFormat="1" ht="15" x14ac:dyDescent="0.25">
      <c r="A312" s="536" t="str">
        <f>IF(TRIM('2019'!A312)="","",'2019'!A312)</f>
        <v>White spirit en industriële spiritus (ton )</v>
      </c>
      <c r="B312" s="536" t="str">
        <f>IF(TRIM('2019'!B312)="","",'2019'!B312)</f>
        <v>ton</v>
      </c>
      <c r="C312" s="536">
        <f>IF(TRIM('2019'!C312)="","",'2019'!C312)</f>
        <v>40.200000000000003</v>
      </c>
      <c r="D312" s="537">
        <f>IF(TRIM('2019'!D312)="","",'2019'!D312)</f>
        <v>73.3</v>
      </c>
      <c r="E312" s="1054"/>
    </row>
    <row r="313" spans="1:5" s="886" customFormat="1" ht="15" x14ac:dyDescent="0.25">
      <c r="A313" s="1977" t="str">
        <f>IF(TRIM('2019'!A313)="","",'2019'!A313)</f>
        <v>Zuiver houtafval (ton )</v>
      </c>
      <c r="B313" s="1977" t="str">
        <f>IF(TRIM('2019'!B313)="","",'2019'!B313)</f>
        <v>ton</v>
      </c>
      <c r="C313" s="1977">
        <f>IF(TRIM('2019'!C313)="","",'2019'!C313)</f>
        <v>15.6</v>
      </c>
      <c r="D313" s="2038">
        <f>IF(TRIM('2019'!D313)="","",'2019'!D313)</f>
        <v>0</v>
      </c>
      <c r="E313" s="1054"/>
    </row>
    <row r="314" spans="1:5" s="886" customFormat="1" ht="15" x14ac:dyDescent="0.25">
      <c r="A314" s="2200" t="str">
        <f>IF(TRIM('2019'!A314)="","",'2019'!A314)</f>
        <v/>
      </c>
      <c r="B314" s="2200" t="str">
        <f>IF(TRIM('2019'!B314)="","",'2019'!B314)</f>
        <v/>
      </c>
      <c r="C314" s="2200" t="str">
        <f>IF(TRIM('2019'!C314)="","",'2019'!C314)</f>
        <v/>
      </c>
      <c r="D314" s="2201" t="str">
        <f>IF(TRIM('2019'!D314)="","",'2019'!D314)</f>
        <v/>
      </c>
      <c r="E314" s="1054"/>
    </row>
    <row r="315" spans="1:5" s="886" customFormat="1" ht="15" x14ac:dyDescent="0.25">
      <c r="A315" s="2200" t="str">
        <f>IF(TRIM('2019'!A315)="","",'2019'!A315)</f>
        <v/>
      </c>
      <c r="B315" s="2200" t="str">
        <f>IF(TRIM('2019'!B315)="","",'2019'!B315)</f>
        <v/>
      </c>
      <c r="C315" s="2200" t="str">
        <f>IF(TRIM('2019'!C315)="","",'2019'!C315)</f>
        <v/>
      </c>
      <c r="D315" s="2201" t="str">
        <f>IF(TRIM('2019'!D315)="","",'2019'!D315)</f>
        <v/>
      </c>
      <c r="E315" s="1054"/>
    </row>
    <row r="316" spans="1:5" s="886" customFormat="1" ht="15" x14ac:dyDescent="0.25">
      <c r="A316" s="2200" t="str">
        <f>IF(TRIM('2019'!A316)="","",'2019'!A316)</f>
        <v/>
      </c>
      <c r="B316" s="2200" t="str">
        <f>IF(TRIM('2019'!B316)="","",'2019'!B316)</f>
        <v/>
      </c>
      <c r="C316" s="2200" t="str">
        <f>IF(TRIM('2019'!C316)="","",'2019'!C316)</f>
        <v/>
      </c>
      <c r="D316" s="2201" t="str">
        <f>IF(TRIM('2019'!D316)="","",'2019'!D316)</f>
        <v/>
      </c>
      <c r="E316" s="1054"/>
    </row>
    <row r="317" spans="1:5" s="886" customFormat="1" ht="15" x14ac:dyDescent="0.25">
      <c r="A317" s="2200" t="str">
        <f>IF(TRIM('2019'!A317)="","",'2019'!A317)</f>
        <v/>
      </c>
      <c r="B317" s="2200" t="str">
        <f>IF(TRIM('2019'!B317)="","",'2019'!B317)</f>
        <v/>
      </c>
      <c r="C317" s="2200" t="str">
        <f>IF(TRIM('2019'!C317)="","",'2019'!C317)</f>
        <v/>
      </c>
      <c r="D317" s="2201" t="str">
        <f>IF(TRIM('2019'!D317)="","",'2019'!D317)</f>
        <v/>
      </c>
      <c r="E317" s="1054"/>
    </row>
    <row r="318" spans="1:5" s="886" customFormat="1" ht="15" x14ac:dyDescent="0.25">
      <c r="A318" s="2200" t="str">
        <f>IF(TRIM('2019'!A318)="","",'2019'!A318)</f>
        <v/>
      </c>
      <c r="B318" s="2200" t="str">
        <f>IF(TRIM('2019'!B318)="","",'2019'!B318)</f>
        <v/>
      </c>
      <c r="C318" s="2200" t="str">
        <f>IF(TRIM('2019'!C318)="","",'2019'!C318)</f>
        <v/>
      </c>
      <c r="D318" s="2201" t="str">
        <f>IF(TRIM('2019'!D318)="","",'2019'!D318)</f>
        <v/>
      </c>
      <c r="E318" s="1054"/>
    </row>
    <row r="319" spans="1:5" s="886" customFormat="1" ht="15" x14ac:dyDescent="0.25">
      <c r="A319" s="2200" t="str">
        <f>IF(TRIM('2019'!A319)="","",'2019'!A319)</f>
        <v/>
      </c>
      <c r="B319" s="2200" t="str">
        <f>IF(TRIM('2019'!B319)="","",'2019'!B319)</f>
        <v/>
      </c>
      <c r="C319" s="2200" t="str">
        <f>IF(TRIM('2019'!C319)="","",'2019'!C319)</f>
        <v/>
      </c>
      <c r="D319" s="2201" t="str">
        <f>IF(TRIM('2019'!D319)="","",'2019'!D319)</f>
        <v/>
      </c>
      <c r="E319" s="1054"/>
    </row>
    <row r="320" spans="1:5" s="886" customFormat="1" ht="15" x14ac:dyDescent="0.25">
      <c r="A320" s="2200" t="str">
        <f>IF(TRIM('2019'!A320)="","",'2019'!A320)</f>
        <v/>
      </c>
      <c r="B320" s="2200" t="str">
        <f>IF(TRIM('2019'!B320)="","",'2019'!B320)</f>
        <v/>
      </c>
      <c r="C320" s="2200" t="str">
        <f>IF(TRIM('2019'!C320)="","",'2019'!C320)</f>
        <v/>
      </c>
      <c r="D320" s="2201" t="str">
        <f>IF(TRIM('2019'!D320)="","",'2019'!D320)</f>
        <v/>
      </c>
      <c r="E320" s="1054"/>
    </row>
    <row r="321" spans="1:4" s="886" customFormat="1" ht="15" x14ac:dyDescent="0.25">
      <c r="A321" s="2200" t="str">
        <f>IF(TRIM('2019'!A321)="","",'2019'!A321)</f>
        <v/>
      </c>
      <c r="B321" s="2200" t="str">
        <f>IF(TRIM('2019'!B321)="","",'2019'!B321)</f>
        <v/>
      </c>
      <c r="C321" s="2200" t="str">
        <f>IF(TRIM('2019'!C321)="","",'2019'!C321)</f>
        <v/>
      </c>
      <c r="D321" s="2201" t="str">
        <f>IF(TRIM('2019'!D321)="","",'2019'!D321)</f>
        <v/>
      </c>
    </row>
    <row r="322" spans="1:4" s="886" customFormat="1" ht="15" x14ac:dyDescent="0.25">
      <c r="A322" s="2200" t="str">
        <f>IF(TRIM('2019'!A322)="","",'2019'!A322)</f>
        <v/>
      </c>
      <c r="B322" s="2200" t="str">
        <f>IF(TRIM('2019'!B322)="","",'2019'!B322)</f>
        <v/>
      </c>
      <c r="C322" s="2200" t="str">
        <f>IF(TRIM('2019'!C322)="","",'2019'!C322)</f>
        <v/>
      </c>
      <c r="D322" s="2201" t="str">
        <f>IF(TRIM('2019'!D322)="","",'2019'!D322)</f>
        <v/>
      </c>
    </row>
    <row r="323" spans="1:4" s="886" customFormat="1" ht="15" x14ac:dyDescent="0.25">
      <c r="A323" s="2200" t="str">
        <f>IF(TRIM('2019'!A323)="","",'2019'!A323)</f>
        <v/>
      </c>
      <c r="B323" s="2200" t="str">
        <f>IF(TRIM('2019'!B323)="","",'2019'!B323)</f>
        <v/>
      </c>
      <c r="C323" s="2200" t="str">
        <f>IF(TRIM('2019'!C323)="","",'2019'!C323)</f>
        <v/>
      </c>
      <c r="D323" s="2201" t="str">
        <f>IF(TRIM('2019'!D323)="","",'2019'!D323)</f>
        <v/>
      </c>
    </row>
    <row r="324" spans="1:4" s="886" customFormat="1" ht="15" x14ac:dyDescent="0.25">
      <c r="A324" s="2200" t="str">
        <f>IF(TRIM('2019'!A324)="","",'2019'!A324)</f>
        <v/>
      </c>
      <c r="B324" s="2200" t="str">
        <f>IF(TRIM('2019'!B324)="","",'2019'!B324)</f>
        <v/>
      </c>
      <c r="C324" s="2200" t="str">
        <f>IF(TRIM('2019'!C324)="","",'2019'!C324)</f>
        <v/>
      </c>
      <c r="D324" s="2201" t="str">
        <f>IF(TRIM('2019'!D324)="","",'2019'!D324)</f>
        <v/>
      </c>
    </row>
    <row r="325" spans="1:4" s="886" customFormat="1" ht="15" x14ac:dyDescent="0.25">
      <c r="A325" s="2200" t="str">
        <f>IF(TRIM('2019'!A325)="","",'2019'!A325)</f>
        <v/>
      </c>
      <c r="B325" s="2200" t="str">
        <f>IF(TRIM('2019'!B325)="","",'2019'!B325)</f>
        <v/>
      </c>
      <c r="C325" s="2200" t="str">
        <f>IF(TRIM('2019'!C325)="","",'2019'!C325)</f>
        <v/>
      </c>
      <c r="D325" s="2201" t="str">
        <f>IF(TRIM('2019'!D325)="","",'2019'!D325)</f>
        <v/>
      </c>
    </row>
    <row r="326" spans="1:4" s="886" customFormat="1" ht="15" x14ac:dyDescent="0.25">
      <c r="A326" s="2200" t="str">
        <f>IF(TRIM('2019'!A326)="","",'2019'!A326)</f>
        <v/>
      </c>
      <c r="B326" s="2200" t="str">
        <f>IF(TRIM('2019'!B326)="","",'2019'!B326)</f>
        <v/>
      </c>
      <c r="C326" s="2200" t="str">
        <f>IF(TRIM('2019'!C326)="","",'2019'!C326)</f>
        <v/>
      </c>
      <c r="D326" s="2201" t="str">
        <f>IF(TRIM('2019'!D326)="","",'2019'!D326)</f>
        <v/>
      </c>
    </row>
    <row r="327" spans="1:4" s="886" customFormat="1" ht="15" x14ac:dyDescent="0.25">
      <c r="A327" s="2200" t="str">
        <f>IF(TRIM('2019'!A327)="","",'2019'!A327)</f>
        <v/>
      </c>
      <c r="B327" s="2200" t="str">
        <f>IF(TRIM('2019'!B327)="","",'2019'!B327)</f>
        <v/>
      </c>
      <c r="C327" s="2200" t="str">
        <f>IF(TRIM('2019'!C327)="","",'2019'!C327)</f>
        <v/>
      </c>
      <c r="D327" s="2201" t="str">
        <f>IF(TRIM('2019'!D327)="","",'2019'!D327)</f>
        <v/>
      </c>
    </row>
    <row r="328" spans="1:4" s="886" customFormat="1" ht="15" x14ac:dyDescent="0.25">
      <c r="A328" s="2200" t="str">
        <f>IF(TRIM('2019'!A328)="","",'2019'!A328)</f>
        <v/>
      </c>
      <c r="B328" s="2200" t="str">
        <f>IF(TRIM('2019'!B328)="","",'2019'!B328)</f>
        <v/>
      </c>
      <c r="C328" s="2200" t="str">
        <f>IF(TRIM('2019'!C328)="","",'2019'!C328)</f>
        <v/>
      </c>
      <c r="D328" s="2201" t="str">
        <f>IF(TRIM('2019'!D328)="","",'2019'!D328)</f>
        <v/>
      </c>
    </row>
    <row r="329" spans="1:4" s="886" customFormat="1" ht="15" x14ac:dyDescent="0.25">
      <c r="A329" s="2200" t="str">
        <f>IF(TRIM('2019'!A329)="","",'2019'!A329)</f>
        <v/>
      </c>
      <c r="B329" s="2200" t="str">
        <f>IF(TRIM('2019'!B329)="","",'2019'!B329)</f>
        <v/>
      </c>
      <c r="C329" s="2200" t="str">
        <f>IF(TRIM('2019'!C329)="","",'2019'!C329)</f>
        <v/>
      </c>
      <c r="D329" s="2201" t="str">
        <f>IF(TRIM('2019'!D329)="","",'2019'!D329)</f>
        <v/>
      </c>
    </row>
    <row r="330" spans="1:4" s="886" customFormat="1" ht="15" x14ac:dyDescent="0.25">
      <c r="A330" s="2200" t="str">
        <f>IF(TRIM('2019'!A330)="","",'2019'!A330)</f>
        <v/>
      </c>
      <c r="B330" s="2200" t="str">
        <f>IF(TRIM('2019'!B330)="","",'2019'!B330)</f>
        <v/>
      </c>
      <c r="C330" s="2200" t="str">
        <f>IF(TRIM('2019'!C330)="","",'2019'!C330)</f>
        <v/>
      </c>
      <c r="D330" s="2201" t="str">
        <f>IF(TRIM('2019'!D330)="","",'2019'!D330)</f>
        <v/>
      </c>
    </row>
    <row r="331" spans="1:4" s="886" customFormat="1" ht="15" x14ac:dyDescent="0.25">
      <c r="A331" s="2200" t="str">
        <f>IF(TRIM('2019'!A331)="","",'2019'!A331)</f>
        <v/>
      </c>
      <c r="B331" s="2200" t="str">
        <f>IF(TRIM('2019'!B331)="","",'2019'!B331)</f>
        <v/>
      </c>
      <c r="C331" s="2200" t="str">
        <f>IF(TRIM('2019'!C331)="","",'2019'!C331)</f>
        <v/>
      </c>
      <c r="D331" s="2201" t="str">
        <f>IF(TRIM('2019'!D331)="","",'2019'!D331)</f>
        <v/>
      </c>
    </row>
    <row r="332" spans="1:4" s="886" customFormat="1" ht="15" x14ac:dyDescent="0.25">
      <c r="A332" s="2200" t="str">
        <f>IF(TRIM('2019'!A332)="","",'2019'!A332)</f>
        <v/>
      </c>
      <c r="B332" s="2200" t="str">
        <f>IF(TRIM('2019'!B332)="","",'2019'!B332)</f>
        <v/>
      </c>
      <c r="C332" s="2200" t="str">
        <f>IF(TRIM('2019'!C332)="","",'2019'!C332)</f>
        <v/>
      </c>
      <c r="D332" s="2201" t="str">
        <f>IF(TRIM('2019'!D332)="","",'2019'!D332)</f>
        <v/>
      </c>
    </row>
    <row r="333" spans="1:4" s="886" customFormat="1" ht="15" x14ac:dyDescent="0.25">
      <c r="A333" s="2200" t="str">
        <f>IF(TRIM('2019'!A333)="","",'2019'!A333)</f>
        <v/>
      </c>
      <c r="B333" s="2200" t="str">
        <f>IF(TRIM('2019'!B333)="","",'2019'!B333)</f>
        <v/>
      </c>
      <c r="C333" s="2200" t="str">
        <f>IF(TRIM('2019'!C333)="","",'2019'!C333)</f>
        <v/>
      </c>
      <c r="D333" s="2201" t="str">
        <f>IF(TRIM('2019'!D333)="","",'2019'!D333)</f>
        <v/>
      </c>
    </row>
    <row r="334" spans="1:4" s="886" customFormat="1" ht="15" x14ac:dyDescent="0.25">
      <c r="A334" s="2200" t="str">
        <f>IF(TRIM('2019'!A334)="","",'2019'!A334)</f>
        <v/>
      </c>
      <c r="B334" s="2200" t="str">
        <f>IF(TRIM('2019'!B334)="","",'2019'!B334)</f>
        <v/>
      </c>
      <c r="C334" s="2200" t="str">
        <f>IF(TRIM('2019'!C334)="","",'2019'!C334)</f>
        <v/>
      </c>
      <c r="D334" s="2201" t="str">
        <f>IF(TRIM('2019'!D334)="","",'2019'!D334)</f>
        <v/>
      </c>
    </row>
    <row r="335" spans="1:4" s="886" customFormat="1" ht="15" x14ac:dyDescent="0.25">
      <c r="A335" s="2200" t="str">
        <f>IF(TRIM('2019'!A335)="","",'2019'!A335)</f>
        <v/>
      </c>
      <c r="B335" s="2200" t="str">
        <f>IF(TRIM('2019'!B335)="","",'2019'!B335)</f>
        <v/>
      </c>
      <c r="C335" s="2200" t="str">
        <f>IF(TRIM('2019'!C335)="","",'2019'!C335)</f>
        <v/>
      </c>
      <c r="D335" s="2201" t="str">
        <f>IF(TRIM('2019'!D335)="","",'2019'!D335)</f>
        <v/>
      </c>
    </row>
    <row r="336" spans="1:4" s="886" customFormat="1" ht="15" x14ac:dyDescent="0.25">
      <c r="A336" s="2200" t="str">
        <f>IF(TRIM('2019'!A336)="","",'2019'!A336)</f>
        <v/>
      </c>
      <c r="B336" s="2200" t="str">
        <f>IF(TRIM('2019'!B336)="","",'2019'!B336)</f>
        <v/>
      </c>
      <c r="C336" s="2200" t="str">
        <f>IF(TRIM('2019'!C336)="","",'2019'!C336)</f>
        <v/>
      </c>
      <c r="D336" s="2201" t="str">
        <f>IF(TRIM('2019'!D336)="","",'2019'!D336)</f>
        <v/>
      </c>
    </row>
    <row r="337" spans="1:4" s="886" customFormat="1" ht="15" x14ac:dyDescent="0.25">
      <c r="A337" s="2200" t="str">
        <f>IF(TRIM('2019'!A337)="","",'2019'!A337)</f>
        <v/>
      </c>
      <c r="B337" s="2200" t="str">
        <f>IF(TRIM('2019'!B337)="","",'2019'!B337)</f>
        <v/>
      </c>
      <c r="C337" s="2200" t="str">
        <f>IF(TRIM('2019'!C337)="","",'2019'!C337)</f>
        <v/>
      </c>
      <c r="D337" s="2201" t="str">
        <f>IF(TRIM('2019'!D337)="","",'2019'!D337)</f>
        <v/>
      </c>
    </row>
    <row r="338" spans="1:4" s="886" customFormat="1" ht="15" x14ac:dyDescent="0.25">
      <c r="A338" s="2200" t="str">
        <f>IF(TRIM('2019'!A338)="","",'2019'!A338)</f>
        <v/>
      </c>
      <c r="B338" s="2200" t="str">
        <f>IF(TRIM('2019'!B338)="","",'2019'!B338)</f>
        <v/>
      </c>
      <c r="C338" s="2200" t="str">
        <f>IF(TRIM('2019'!C338)="","",'2019'!C338)</f>
        <v/>
      </c>
      <c r="D338" s="2201" t="str">
        <f>IF(TRIM('2019'!D338)="","",'2019'!D338)</f>
        <v/>
      </c>
    </row>
    <row r="339" spans="1:4" s="886" customFormat="1" ht="15" x14ac:dyDescent="0.25">
      <c r="A339" s="2200" t="str">
        <f>IF(TRIM('2019'!A339)="","",'2019'!A339)</f>
        <v/>
      </c>
      <c r="B339" s="2200" t="str">
        <f>IF(TRIM('2019'!B339)="","",'2019'!B339)</f>
        <v/>
      </c>
      <c r="C339" s="2200" t="str">
        <f>IF(TRIM('2019'!C339)="","",'2019'!C339)</f>
        <v/>
      </c>
      <c r="D339" s="2201" t="str">
        <f>IF(TRIM('2019'!D339)="","",'2019'!D339)</f>
        <v/>
      </c>
    </row>
    <row r="340" spans="1:4" s="886" customFormat="1" ht="15" x14ac:dyDescent="0.25">
      <c r="A340" s="2200" t="str">
        <f>IF(TRIM('2019'!A340)="","",'2019'!A340)</f>
        <v/>
      </c>
      <c r="B340" s="2200" t="str">
        <f>IF(TRIM('2019'!B340)="","",'2019'!B340)</f>
        <v/>
      </c>
      <c r="C340" s="2200" t="str">
        <f>IF(TRIM('2019'!C340)="","",'2019'!C340)</f>
        <v/>
      </c>
      <c r="D340" s="2201" t="str">
        <f>IF(TRIM('2019'!D340)="","",'2019'!D340)</f>
        <v/>
      </c>
    </row>
    <row r="341" spans="1:4" s="886" customFormat="1" ht="15" x14ac:dyDescent="0.25">
      <c r="A341" s="2200" t="str">
        <f>IF(TRIM('2019'!A341)="","",'2019'!A341)</f>
        <v/>
      </c>
      <c r="B341" s="2200" t="str">
        <f>IF(TRIM('2019'!B341)="","",'2019'!B341)</f>
        <v/>
      </c>
      <c r="C341" s="2200" t="str">
        <f>IF(TRIM('2019'!C341)="","",'2019'!C341)</f>
        <v/>
      </c>
      <c r="D341" s="2201" t="str">
        <f>IF(TRIM('2019'!D341)="","",'2019'!D341)</f>
        <v/>
      </c>
    </row>
    <row r="342" spans="1:4" s="886" customFormat="1" ht="15" x14ac:dyDescent="0.25">
      <c r="A342" s="2200" t="str">
        <f>IF(TRIM('2019'!A342)="","",'2019'!A342)</f>
        <v/>
      </c>
      <c r="B342" s="2200" t="str">
        <f>IF(TRIM('2019'!B342)="","",'2019'!B342)</f>
        <v/>
      </c>
      <c r="C342" s="2200" t="str">
        <f>IF(TRIM('2019'!C342)="","",'2019'!C342)</f>
        <v/>
      </c>
      <c r="D342" s="2201" t="str">
        <f>IF(TRIM('2019'!D342)="","",'2019'!D342)</f>
        <v/>
      </c>
    </row>
    <row r="343" spans="1:4" s="886" customFormat="1" ht="15" x14ac:dyDescent="0.25">
      <c r="A343" s="2200" t="str">
        <f>IF(TRIM('2019'!A343)="","",'2019'!A343)</f>
        <v/>
      </c>
      <c r="B343" s="2200" t="str">
        <f>IF(TRIM('2019'!B343)="","",'2019'!B343)</f>
        <v/>
      </c>
      <c r="C343" s="2200" t="str">
        <f>IF(TRIM('2019'!C343)="","",'2019'!C343)</f>
        <v/>
      </c>
      <c r="D343" s="2201" t="str">
        <f>IF(TRIM('2019'!D343)="","",'2019'!D343)</f>
        <v/>
      </c>
    </row>
    <row r="344" spans="1:4" s="886" customFormat="1" ht="15" x14ac:dyDescent="0.25">
      <c r="A344" s="2200" t="str">
        <f>IF(TRIM('2019'!A344)="","",'2019'!A344)</f>
        <v/>
      </c>
      <c r="B344" s="2200" t="str">
        <f>IF(TRIM('2019'!B344)="","",'2019'!B344)</f>
        <v/>
      </c>
      <c r="C344" s="2200" t="str">
        <f>IF(TRIM('2019'!C344)="","",'2019'!C344)</f>
        <v/>
      </c>
      <c r="D344" s="2201" t="str">
        <f>IF(TRIM('2019'!D344)="","",'2019'!D344)</f>
        <v/>
      </c>
    </row>
    <row r="345" spans="1:4" s="886" customFormat="1" ht="15" x14ac:dyDescent="0.25">
      <c r="A345" s="2200" t="str">
        <f>IF(TRIM('2019'!A345)="","",'2019'!A345)</f>
        <v/>
      </c>
      <c r="B345" s="2200" t="str">
        <f>IF(TRIM('2019'!B345)="","",'2019'!B345)</f>
        <v/>
      </c>
      <c r="C345" s="2200" t="str">
        <f>IF(TRIM('2019'!C345)="","",'2019'!C345)</f>
        <v/>
      </c>
      <c r="D345" s="2201" t="str">
        <f>IF(TRIM('2019'!D345)="","",'2019'!D345)</f>
        <v/>
      </c>
    </row>
    <row r="346" spans="1:4" s="886" customFormat="1" ht="15" x14ac:dyDescent="0.25">
      <c r="A346" s="2200" t="str">
        <f>IF(TRIM('2019'!A346)="","",'2019'!A346)</f>
        <v/>
      </c>
      <c r="B346" s="2200" t="str">
        <f>IF(TRIM('2019'!B346)="","",'2019'!B346)</f>
        <v/>
      </c>
      <c r="C346" s="2200" t="str">
        <f>IF(TRIM('2019'!C346)="","",'2019'!C346)</f>
        <v/>
      </c>
      <c r="D346" s="2201" t="str">
        <f>IF(TRIM('2019'!D346)="","",'2019'!D346)</f>
        <v/>
      </c>
    </row>
    <row r="347" spans="1:4" s="886" customFormat="1" ht="15" x14ac:dyDescent="0.25">
      <c r="A347" s="2200" t="str">
        <f>IF(TRIM('2019'!A347)="","",'2019'!A347)</f>
        <v/>
      </c>
      <c r="B347" s="2200" t="str">
        <f>IF(TRIM('2019'!B347)="","",'2019'!B347)</f>
        <v/>
      </c>
      <c r="C347" s="2200" t="str">
        <f>IF(TRIM('2019'!C347)="","",'2019'!C347)</f>
        <v/>
      </c>
      <c r="D347" s="2201" t="str">
        <f>IF(TRIM('2019'!D347)="","",'2019'!D347)</f>
        <v/>
      </c>
    </row>
    <row r="348" spans="1:4" s="886" customFormat="1" ht="15" hidden="1" customHeight="1" x14ac:dyDescent="0.25">
      <c r="A348" s="2200" t="str">
        <f>IF(TRIM('2019'!A348)="","",'2019'!A348)</f>
        <v/>
      </c>
      <c r="B348" s="2200" t="str">
        <f>IF(TRIM('2019'!B348)="","",'2019'!B348)</f>
        <v/>
      </c>
      <c r="C348" s="2200" t="str">
        <f>IF(TRIM('2019'!C348)="","",'2019'!C348)</f>
        <v/>
      </c>
      <c r="D348" s="2201" t="str">
        <f>IF(TRIM('2019'!D348)="","",'2019'!D348)</f>
        <v/>
      </c>
    </row>
    <row r="349" spans="1:4" s="886" customFormat="1" ht="15" hidden="1" customHeight="1" x14ac:dyDescent="0.25">
      <c r="A349" s="2200" t="str">
        <f>IF(TRIM('2019'!A349)="","",'2019'!A349)</f>
        <v/>
      </c>
      <c r="B349" s="2200" t="str">
        <f>IF(TRIM('2019'!B349)="","",'2019'!B349)</f>
        <v/>
      </c>
      <c r="C349" s="2200" t="str">
        <f>IF(TRIM('2019'!C349)="","",'2019'!C349)</f>
        <v/>
      </c>
      <c r="D349" s="2201" t="str">
        <f>IF(TRIM('2019'!D349)="","",'2019'!D349)</f>
        <v/>
      </c>
    </row>
    <row r="350" spans="1:4" s="886" customFormat="1" ht="15" hidden="1" customHeight="1" x14ac:dyDescent="0.25">
      <c r="A350" s="2200" t="str">
        <f>IF(TRIM('2019'!A350)="","",'2019'!A350)</f>
        <v/>
      </c>
      <c r="B350" s="2200" t="str">
        <f>IF(TRIM('2019'!B350)="","",'2019'!B350)</f>
        <v/>
      </c>
      <c r="C350" s="2200" t="str">
        <f>IF(TRIM('2019'!C350)="","",'2019'!C350)</f>
        <v/>
      </c>
      <c r="D350" s="2201" t="str">
        <f>IF(TRIM('2019'!D350)="","",'2019'!D350)</f>
        <v/>
      </c>
    </row>
    <row r="351" spans="1:4" s="886" customFormat="1" ht="15" hidden="1" customHeight="1" x14ac:dyDescent="0.25">
      <c r="A351" s="2200" t="str">
        <f>IF(TRIM('2019'!A351)="","",'2019'!A351)</f>
        <v/>
      </c>
      <c r="B351" s="2200" t="str">
        <f>IF(TRIM('2019'!B351)="","",'2019'!B351)</f>
        <v/>
      </c>
      <c r="C351" s="2200" t="str">
        <f>IF(TRIM('2019'!C351)="","",'2019'!C351)</f>
        <v/>
      </c>
      <c r="D351" s="2201" t="str">
        <f>IF(TRIM('2019'!D351)="","",'2019'!D351)</f>
        <v/>
      </c>
    </row>
    <row r="352" spans="1:4" s="886" customFormat="1" ht="15" hidden="1" customHeight="1" x14ac:dyDescent="0.25">
      <c r="A352" s="2200" t="str">
        <f>IF(TRIM('2019'!A352)="","",'2019'!A352)</f>
        <v/>
      </c>
      <c r="B352" s="2200" t="str">
        <f>IF(TRIM('2019'!B352)="","",'2019'!B352)</f>
        <v/>
      </c>
      <c r="C352" s="2200" t="str">
        <f>IF(TRIM('2019'!C352)="","",'2019'!C352)</f>
        <v/>
      </c>
      <c r="D352" s="2201" t="str">
        <f>IF(TRIM('2019'!D352)="","",'2019'!D352)</f>
        <v/>
      </c>
    </row>
    <row r="353" spans="1:4" s="886" customFormat="1" ht="15" hidden="1" customHeight="1" x14ac:dyDescent="0.25">
      <c r="A353" s="2200" t="str">
        <f>IF(TRIM('2019'!A353)="","",'2019'!A353)</f>
        <v/>
      </c>
      <c r="B353" s="2200" t="str">
        <f>IF(TRIM('2019'!B353)="","",'2019'!B353)</f>
        <v/>
      </c>
      <c r="C353" s="2200" t="str">
        <f>IF(TRIM('2019'!C353)="","",'2019'!C353)</f>
        <v/>
      </c>
      <c r="D353" s="2201" t="str">
        <f>IF(TRIM('2019'!D353)="","",'2019'!D353)</f>
        <v/>
      </c>
    </row>
    <row r="354" spans="1:4" s="886" customFormat="1" ht="15" hidden="1" customHeight="1" x14ac:dyDescent="0.25">
      <c r="A354" s="2200" t="str">
        <f>IF(TRIM('2019'!A354)="","",'2019'!A354)</f>
        <v/>
      </c>
      <c r="B354" s="2200" t="str">
        <f>IF(TRIM('2019'!B354)="","",'2019'!B354)</f>
        <v/>
      </c>
      <c r="C354" s="2200" t="str">
        <f>IF(TRIM('2019'!C354)="","",'2019'!C354)</f>
        <v/>
      </c>
      <c r="D354" s="2201" t="str">
        <f>IF(TRIM('2019'!D354)="","",'2019'!D354)</f>
        <v/>
      </c>
    </row>
    <row r="355" spans="1:4" s="886" customFormat="1" ht="15" hidden="1" customHeight="1" x14ac:dyDescent="0.25">
      <c r="A355" s="2200" t="str">
        <f>IF(TRIM('2019'!A355)="","",'2019'!A355)</f>
        <v/>
      </c>
      <c r="B355" s="2200" t="str">
        <f>IF(TRIM('2019'!B355)="","",'2019'!B355)</f>
        <v/>
      </c>
      <c r="C355" s="2200" t="str">
        <f>IF(TRIM('2019'!C355)="","",'2019'!C355)</f>
        <v/>
      </c>
      <c r="D355" s="2201" t="str">
        <f>IF(TRIM('2019'!D355)="","",'2019'!D355)</f>
        <v/>
      </c>
    </row>
    <row r="356" spans="1:4" s="886" customFormat="1" ht="15" hidden="1" customHeight="1" x14ac:dyDescent="0.25">
      <c r="A356" s="2200" t="str">
        <f>IF(TRIM('2019'!A356)="","",'2019'!A356)</f>
        <v/>
      </c>
      <c r="B356" s="2200" t="str">
        <f>IF(TRIM('2019'!B356)="","",'2019'!B356)</f>
        <v/>
      </c>
      <c r="C356" s="2200" t="str">
        <f>IF(TRIM('2019'!C356)="","",'2019'!C356)</f>
        <v/>
      </c>
      <c r="D356" s="2201" t="str">
        <f>IF(TRIM('2019'!D356)="","",'2019'!D356)</f>
        <v/>
      </c>
    </row>
    <row r="357" spans="1:4" s="886" customFormat="1" ht="15" hidden="1" customHeight="1" x14ac:dyDescent="0.25">
      <c r="A357" s="2200" t="str">
        <f>IF(TRIM('2019'!A357)="","",'2019'!A357)</f>
        <v/>
      </c>
      <c r="B357" s="2200" t="str">
        <f>IF(TRIM('2019'!B357)="","",'2019'!B357)</f>
        <v/>
      </c>
      <c r="C357" s="2200" t="str">
        <f>IF(TRIM('2019'!C357)="","",'2019'!C357)</f>
        <v/>
      </c>
      <c r="D357" s="2201" t="str">
        <f>IF(TRIM('2019'!D357)="","",'2019'!D357)</f>
        <v/>
      </c>
    </row>
    <row r="358" spans="1:4" s="886" customFormat="1" ht="15" hidden="1" customHeight="1" x14ac:dyDescent="0.25">
      <c r="A358" s="2200" t="str">
        <f>IF(TRIM('2019'!A358)="","",'2019'!A358)</f>
        <v/>
      </c>
      <c r="B358" s="2200" t="str">
        <f>IF(TRIM('2019'!B358)="","",'2019'!B358)</f>
        <v/>
      </c>
      <c r="C358" s="2200" t="str">
        <f>IF(TRIM('2019'!C358)="","",'2019'!C358)</f>
        <v/>
      </c>
      <c r="D358" s="2201" t="str">
        <f>IF(TRIM('2019'!D358)="","",'2019'!D358)</f>
        <v/>
      </c>
    </row>
    <row r="359" spans="1:4" s="886" customFormat="1" ht="15" hidden="1" customHeight="1" x14ac:dyDescent="0.25">
      <c r="A359" s="2200" t="str">
        <f>IF(TRIM('2019'!A359)="","",'2019'!A359)</f>
        <v/>
      </c>
      <c r="B359" s="2200" t="str">
        <f>IF(TRIM('2019'!B359)="","",'2019'!B359)</f>
        <v/>
      </c>
      <c r="C359" s="2200" t="str">
        <f>IF(TRIM('2019'!C359)="","",'2019'!C359)</f>
        <v/>
      </c>
      <c r="D359" s="2201" t="str">
        <f>IF(TRIM('2019'!D359)="","",'2019'!D359)</f>
        <v/>
      </c>
    </row>
    <row r="360" spans="1:4" s="886" customFormat="1" ht="15" hidden="1" customHeight="1" x14ac:dyDescent="0.25">
      <c r="A360" s="2200" t="str">
        <f>IF(TRIM('2019'!A360)="","",'2019'!A360)</f>
        <v/>
      </c>
      <c r="B360" s="2200" t="str">
        <f>IF(TRIM('2019'!B360)="","",'2019'!B360)</f>
        <v/>
      </c>
      <c r="C360" s="2200" t="str">
        <f>IF(TRIM('2019'!C360)="","",'2019'!C360)</f>
        <v/>
      </c>
      <c r="D360" s="2201" t="str">
        <f>IF(TRIM('2019'!D360)="","",'2019'!D360)</f>
        <v/>
      </c>
    </row>
    <row r="361" spans="1:4" s="886" customFormat="1" ht="15" hidden="1" customHeight="1" x14ac:dyDescent="0.25">
      <c r="A361" s="2200" t="str">
        <f>IF(TRIM('2019'!A361)="","",'2019'!A361)</f>
        <v/>
      </c>
      <c r="B361" s="2200" t="str">
        <f>IF(TRIM('2019'!B361)="","",'2019'!B361)</f>
        <v/>
      </c>
      <c r="C361" s="2200" t="str">
        <f>IF(TRIM('2019'!C361)="","",'2019'!C361)</f>
        <v/>
      </c>
      <c r="D361" s="2201" t="str">
        <f>IF(TRIM('2019'!D361)="","",'2019'!D361)</f>
        <v/>
      </c>
    </row>
    <row r="362" spans="1:4" s="886" customFormat="1" ht="15" hidden="1" customHeight="1" x14ac:dyDescent="0.25">
      <c r="A362" s="2200" t="str">
        <f>IF(TRIM('2019'!A362)="","",'2019'!A362)</f>
        <v/>
      </c>
      <c r="B362" s="2200" t="str">
        <f>IF(TRIM('2019'!B362)="","",'2019'!B362)</f>
        <v/>
      </c>
      <c r="C362" s="2200" t="str">
        <f>IF(TRIM('2019'!C362)="","",'2019'!C362)</f>
        <v/>
      </c>
      <c r="D362" s="2201" t="str">
        <f>IF(TRIM('2019'!D362)="","",'2019'!D362)</f>
        <v/>
      </c>
    </row>
    <row r="363" spans="1:4" s="886" customFormat="1" ht="15" hidden="1" customHeight="1" x14ac:dyDescent="0.25">
      <c r="A363" s="2200" t="str">
        <f>IF(TRIM('2019'!A363)="","",'2019'!A363)</f>
        <v/>
      </c>
      <c r="B363" s="2200" t="str">
        <f>IF(TRIM('2019'!B363)="","",'2019'!B363)</f>
        <v/>
      </c>
      <c r="C363" s="2200" t="str">
        <f>IF(TRIM('2019'!C363)="","",'2019'!C363)</f>
        <v/>
      </c>
      <c r="D363" s="2201" t="str">
        <f>IF(TRIM('2019'!D363)="","",'2019'!D363)</f>
        <v/>
      </c>
    </row>
    <row r="364" spans="1:4" s="886" customFormat="1" ht="15" hidden="1" customHeight="1" x14ac:dyDescent="0.25">
      <c r="A364" s="2200" t="str">
        <f>IF(TRIM('2019'!A364)="","",'2019'!A364)</f>
        <v/>
      </c>
      <c r="B364" s="2200" t="str">
        <f>IF(TRIM('2019'!B364)="","",'2019'!B364)</f>
        <v/>
      </c>
      <c r="C364" s="2200" t="str">
        <f>IF(TRIM('2019'!C364)="","",'2019'!C364)</f>
        <v/>
      </c>
      <c r="D364" s="2201" t="str">
        <f>IF(TRIM('2019'!D364)="","",'2019'!D364)</f>
        <v/>
      </c>
    </row>
    <row r="365" spans="1:4" s="886" customFormat="1" ht="15" hidden="1" customHeight="1" x14ac:dyDescent="0.25">
      <c r="A365" s="2200" t="str">
        <f>IF(TRIM('2019'!A365)="","",'2019'!A365)</f>
        <v/>
      </c>
      <c r="B365" s="2200" t="str">
        <f>IF(TRIM('2019'!B365)="","",'2019'!B365)</f>
        <v/>
      </c>
      <c r="C365" s="2200" t="str">
        <f>IF(TRIM('2019'!C365)="","",'2019'!C365)</f>
        <v/>
      </c>
      <c r="D365" s="2201" t="str">
        <f>IF(TRIM('2019'!D365)="","",'2019'!D365)</f>
        <v/>
      </c>
    </row>
    <row r="366" spans="1:4" s="886" customFormat="1" ht="15" hidden="1" customHeight="1" x14ac:dyDescent="0.25">
      <c r="A366" s="2200" t="str">
        <f>IF(TRIM('2019'!A366)="","",'2019'!A366)</f>
        <v/>
      </c>
      <c r="B366" s="2200" t="str">
        <f>IF(TRIM('2019'!B366)="","",'2019'!B366)</f>
        <v/>
      </c>
      <c r="C366" s="2200" t="str">
        <f>IF(TRIM('2019'!C366)="","",'2019'!C366)</f>
        <v/>
      </c>
      <c r="D366" s="2201" t="str">
        <f>IF(TRIM('2019'!D366)="","",'2019'!D366)</f>
        <v/>
      </c>
    </row>
    <row r="367" spans="1:4" s="886" customFormat="1" ht="15" hidden="1" customHeight="1" x14ac:dyDescent="0.25">
      <c r="A367" s="2200" t="str">
        <f>IF(TRIM('2019'!A367)="","",'2019'!A367)</f>
        <v/>
      </c>
      <c r="B367" s="2200" t="str">
        <f>IF(TRIM('2019'!B367)="","",'2019'!B367)</f>
        <v/>
      </c>
      <c r="C367" s="2200" t="str">
        <f>IF(TRIM('2019'!C367)="","",'2019'!C367)</f>
        <v/>
      </c>
      <c r="D367" s="2201" t="str">
        <f>IF(TRIM('2019'!D367)="","",'2019'!D367)</f>
        <v/>
      </c>
    </row>
    <row r="368" spans="1:4" s="886" customFormat="1" ht="15" hidden="1" customHeight="1" x14ac:dyDescent="0.25">
      <c r="A368" s="2200" t="str">
        <f>IF(TRIM('2019'!A368)="","",'2019'!A368)</f>
        <v/>
      </c>
      <c r="B368" s="2200" t="str">
        <f>IF(TRIM('2019'!B368)="","",'2019'!B368)</f>
        <v/>
      </c>
      <c r="C368" s="2200" t="str">
        <f>IF(TRIM('2019'!C368)="","",'2019'!C368)</f>
        <v/>
      </c>
      <c r="D368" s="2201" t="str">
        <f>IF(TRIM('2019'!D368)="","",'2019'!D368)</f>
        <v/>
      </c>
    </row>
    <row r="369" spans="1:4" s="886" customFormat="1" ht="15" hidden="1" customHeight="1" x14ac:dyDescent="0.25">
      <c r="A369" s="2200" t="str">
        <f>IF(TRIM('2019'!A369)="","",'2019'!A369)</f>
        <v/>
      </c>
      <c r="B369" s="2200" t="str">
        <f>IF(TRIM('2019'!B369)="","",'2019'!B369)</f>
        <v/>
      </c>
      <c r="C369" s="2200" t="str">
        <f>IF(TRIM('2019'!C369)="","",'2019'!C369)</f>
        <v/>
      </c>
      <c r="D369" s="2201" t="str">
        <f>IF(TRIM('2019'!D369)="","",'2019'!D369)</f>
        <v/>
      </c>
    </row>
    <row r="370" spans="1:4" s="886" customFormat="1" ht="15" hidden="1" customHeight="1" x14ac:dyDescent="0.25">
      <c r="A370" s="2200" t="str">
        <f>IF(TRIM('2019'!A370)="","",'2019'!A370)</f>
        <v/>
      </c>
      <c r="B370" s="2200" t="str">
        <f>IF(TRIM('2019'!B370)="","",'2019'!B370)</f>
        <v/>
      </c>
      <c r="C370" s="2200" t="str">
        <f>IF(TRIM('2019'!C370)="","",'2019'!C370)</f>
        <v/>
      </c>
      <c r="D370" s="2201" t="str">
        <f>IF(TRIM('2019'!D370)="","",'2019'!D370)</f>
        <v/>
      </c>
    </row>
    <row r="371" spans="1:4" s="886" customFormat="1" ht="15" hidden="1" customHeight="1" x14ac:dyDescent="0.25">
      <c r="A371" s="2200" t="str">
        <f>IF(TRIM('2019'!A371)="","",'2019'!A371)</f>
        <v/>
      </c>
      <c r="B371" s="2200" t="str">
        <f>IF(TRIM('2019'!B371)="","",'2019'!B371)</f>
        <v/>
      </c>
      <c r="C371" s="2200" t="str">
        <f>IF(TRIM('2019'!C371)="","",'2019'!C371)</f>
        <v/>
      </c>
      <c r="D371" s="2201" t="str">
        <f>IF(TRIM('2019'!D371)="","",'2019'!D371)</f>
        <v/>
      </c>
    </row>
    <row r="372" spans="1:4" s="886" customFormat="1" ht="15" hidden="1" customHeight="1" x14ac:dyDescent="0.25">
      <c r="A372" s="2200" t="str">
        <f>IF(TRIM('2019'!A372)="","",'2019'!A372)</f>
        <v/>
      </c>
      <c r="B372" s="2200" t="str">
        <f>IF(TRIM('2019'!B372)="","",'2019'!B372)</f>
        <v/>
      </c>
      <c r="C372" s="2200" t="str">
        <f>IF(TRIM('2019'!C372)="","",'2019'!C372)</f>
        <v/>
      </c>
      <c r="D372" s="2201" t="str">
        <f>IF(TRIM('2019'!D372)="","",'2019'!D372)</f>
        <v/>
      </c>
    </row>
    <row r="373" spans="1:4" s="886" customFormat="1" ht="15" hidden="1" customHeight="1" x14ac:dyDescent="0.25">
      <c r="A373" s="2200" t="str">
        <f>IF(TRIM('2019'!A373)="","",'2019'!A373)</f>
        <v/>
      </c>
      <c r="B373" s="2200" t="str">
        <f>IF(TRIM('2019'!B373)="","",'2019'!B373)</f>
        <v/>
      </c>
      <c r="C373" s="2200" t="str">
        <f>IF(TRIM('2019'!C373)="","",'2019'!C373)</f>
        <v/>
      </c>
      <c r="D373" s="2201" t="str">
        <f>IF(TRIM('2019'!D373)="","",'2019'!D373)</f>
        <v/>
      </c>
    </row>
    <row r="374" spans="1:4" s="886" customFormat="1" ht="15" hidden="1" customHeight="1" x14ac:dyDescent="0.25">
      <c r="A374" s="2200" t="str">
        <f>IF(TRIM('2019'!A374)="","",'2019'!A374)</f>
        <v/>
      </c>
      <c r="B374" s="2200" t="str">
        <f>IF(TRIM('2019'!B374)="","",'2019'!B374)</f>
        <v/>
      </c>
      <c r="C374" s="2200" t="str">
        <f>IF(TRIM('2019'!C374)="","",'2019'!C374)</f>
        <v/>
      </c>
      <c r="D374" s="2201" t="str">
        <f>IF(TRIM('2019'!D374)="","",'2019'!D374)</f>
        <v/>
      </c>
    </row>
    <row r="375" spans="1:4" s="886" customFormat="1" ht="15" hidden="1" customHeight="1" x14ac:dyDescent="0.25">
      <c r="A375" s="2200" t="str">
        <f>IF(TRIM('2019'!A375)="","",'2019'!A375)</f>
        <v/>
      </c>
      <c r="B375" s="2200" t="str">
        <f>IF(TRIM('2019'!B375)="","",'2019'!B375)</f>
        <v/>
      </c>
      <c r="C375" s="2200" t="str">
        <f>IF(TRIM('2019'!C375)="","",'2019'!C375)</f>
        <v/>
      </c>
      <c r="D375" s="2201" t="str">
        <f>IF(TRIM('2019'!D375)="","",'2019'!D375)</f>
        <v/>
      </c>
    </row>
    <row r="376" spans="1:4" s="886" customFormat="1" ht="15" hidden="1" customHeight="1" x14ac:dyDescent="0.25">
      <c r="A376" s="2200" t="str">
        <f>IF(TRIM('2019'!A376)="","",'2019'!A376)</f>
        <v/>
      </c>
      <c r="B376" s="2200" t="str">
        <f>IF(TRIM('2019'!B376)="","",'2019'!B376)</f>
        <v/>
      </c>
      <c r="C376" s="2200" t="str">
        <f>IF(TRIM('2019'!C376)="","",'2019'!C376)</f>
        <v/>
      </c>
      <c r="D376" s="2201" t="str">
        <f>IF(TRIM('2019'!D376)="","",'2019'!D376)</f>
        <v/>
      </c>
    </row>
    <row r="377" spans="1:4" s="886" customFormat="1" ht="15" hidden="1" customHeight="1" x14ac:dyDescent="0.25">
      <c r="A377" s="2200" t="str">
        <f>IF(TRIM('2019'!A377)="","",'2019'!A377)</f>
        <v/>
      </c>
      <c r="B377" s="2200" t="str">
        <f>IF(TRIM('2019'!B377)="","",'2019'!B377)</f>
        <v/>
      </c>
      <c r="C377" s="2200" t="str">
        <f>IF(TRIM('2019'!C377)="","",'2019'!C377)</f>
        <v/>
      </c>
      <c r="D377" s="2201" t="str">
        <f>IF(TRIM('2019'!D377)="","",'2019'!D377)</f>
        <v/>
      </c>
    </row>
    <row r="378" spans="1:4" s="886" customFormat="1" ht="15" hidden="1" customHeight="1" x14ac:dyDescent="0.25">
      <c r="A378" s="2200" t="str">
        <f>IF(TRIM('2019'!A378)="","",'2019'!A378)</f>
        <v/>
      </c>
      <c r="B378" s="2200" t="str">
        <f>IF(TRIM('2019'!B378)="","",'2019'!B378)</f>
        <v/>
      </c>
      <c r="C378" s="2200" t="str">
        <f>IF(TRIM('2019'!C378)="","",'2019'!C378)</f>
        <v/>
      </c>
      <c r="D378" s="2201" t="str">
        <f>IF(TRIM('2019'!D378)="","",'2019'!D378)</f>
        <v/>
      </c>
    </row>
    <row r="379" spans="1:4" s="886" customFormat="1" ht="15" hidden="1" customHeight="1" x14ac:dyDescent="0.25">
      <c r="A379" s="2200" t="str">
        <f>IF(TRIM('2019'!A379)="","",'2019'!A379)</f>
        <v/>
      </c>
      <c r="B379" s="2200" t="str">
        <f>IF(TRIM('2019'!B379)="","",'2019'!B379)</f>
        <v/>
      </c>
      <c r="C379" s="2200" t="str">
        <f>IF(TRIM('2019'!C379)="","",'2019'!C379)</f>
        <v/>
      </c>
      <c r="D379" s="2201" t="str">
        <f>IF(TRIM('2019'!D379)="","",'2019'!D379)</f>
        <v/>
      </c>
    </row>
    <row r="380" spans="1:4" s="886" customFormat="1" ht="15" hidden="1" customHeight="1" x14ac:dyDescent="0.25">
      <c r="A380" s="2200" t="str">
        <f>IF(TRIM('2019'!A380)="","",'2019'!A380)</f>
        <v/>
      </c>
      <c r="B380" s="2200" t="str">
        <f>IF(TRIM('2019'!B380)="","",'2019'!B380)</f>
        <v/>
      </c>
      <c r="C380" s="2200" t="str">
        <f>IF(TRIM('2019'!C380)="","",'2019'!C380)</f>
        <v/>
      </c>
      <c r="D380" s="2201" t="str">
        <f>IF(TRIM('2019'!D380)="","",'2019'!D380)</f>
        <v/>
      </c>
    </row>
    <row r="381" spans="1:4" s="886" customFormat="1" ht="15" hidden="1" customHeight="1" x14ac:dyDescent="0.25">
      <c r="A381" s="2200" t="str">
        <f>IF(TRIM('2019'!A381)="","",'2019'!A381)</f>
        <v/>
      </c>
      <c r="B381" s="2200" t="str">
        <f>IF(TRIM('2019'!B381)="","",'2019'!B381)</f>
        <v/>
      </c>
      <c r="C381" s="2200" t="str">
        <f>IF(TRIM('2019'!C381)="","",'2019'!C381)</f>
        <v/>
      </c>
      <c r="D381" s="2201" t="str">
        <f>IF(TRIM('2019'!D381)="","",'2019'!D381)</f>
        <v/>
      </c>
    </row>
    <row r="382" spans="1:4" s="886" customFormat="1" ht="15" hidden="1" customHeight="1" x14ac:dyDescent="0.25">
      <c r="A382" s="2200" t="str">
        <f>IF(TRIM('2019'!A382)="","",'2019'!A382)</f>
        <v/>
      </c>
      <c r="B382" s="2200" t="str">
        <f>IF(TRIM('2019'!B382)="","",'2019'!B382)</f>
        <v/>
      </c>
      <c r="C382" s="2200" t="str">
        <f>IF(TRIM('2019'!C382)="","",'2019'!C382)</f>
        <v/>
      </c>
      <c r="D382" s="2201" t="str">
        <f>IF(TRIM('2019'!D382)="","",'2019'!D382)</f>
        <v/>
      </c>
    </row>
    <row r="383" spans="1:4" s="886" customFormat="1" ht="15" hidden="1" customHeight="1" x14ac:dyDescent="0.25">
      <c r="A383" s="2200" t="str">
        <f>IF(TRIM('2019'!A383)="","",'2019'!A383)</f>
        <v/>
      </c>
      <c r="B383" s="2200" t="str">
        <f>IF(TRIM('2019'!B383)="","",'2019'!B383)</f>
        <v/>
      </c>
      <c r="C383" s="2200" t="str">
        <f>IF(TRIM('2019'!C383)="","",'2019'!C383)</f>
        <v/>
      </c>
      <c r="D383" s="2201" t="str">
        <f>IF(TRIM('2019'!D383)="","",'2019'!D383)</f>
        <v/>
      </c>
    </row>
    <row r="384" spans="1:4" s="886" customFormat="1" ht="15" hidden="1" customHeight="1" x14ac:dyDescent="0.25">
      <c r="A384" s="2200" t="str">
        <f>IF(TRIM('2019'!A384)="","",'2019'!A384)</f>
        <v/>
      </c>
      <c r="B384" s="2200" t="str">
        <f>IF(TRIM('2019'!B384)="","",'2019'!B384)</f>
        <v/>
      </c>
      <c r="C384" s="2200" t="str">
        <f>IF(TRIM('2019'!C384)="","",'2019'!C384)</f>
        <v/>
      </c>
      <c r="D384" s="2201" t="str">
        <f>IF(TRIM('2019'!D384)="","",'2019'!D384)</f>
        <v/>
      </c>
    </row>
    <row r="385" spans="1:4" s="886" customFormat="1" ht="15" hidden="1" customHeight="1" x14ac:dyDescent="0.25">
      <c r="A385" s="2200" t="str">
        <f>IF(TRIM('2019'!A385)="","",'2019'!A385)</f>
        <v/>
      </c>
      <c r="B385" s="2200" t="str">
        <f>IF(TRIM('2019'!B385)="","",'2019'!B385)</f>
        <v/>
      </c>
      <c r="C385" s="2200" t="str">
        <f>IF(TRIM('2019'!C385)="","",'2019'!C385)</f>
        <v/>
      </c>
      <c r="D385" s="2201" t="str">
        <f>IF(TRIM('2019'!D385)="","",'2019'!D385)</f>
        <v/>
      </c>
    </row>
    <row r="386" spans="1:4" s="886" customFormat="1" ht="15" hidden="1" customHeight="1" x14ac:dyDescent="0.25">
      <c r="A386" s="2200" t="str">
        <f>IF(TRIM('2019'!A386)="","",'2019'!A386)</f>
        <v/>
      </c>
      <c r="B386" s="2200" t="str">
        <f>IF(TRIM('2019'!B386)="","",'2019'!B386)</f>
        <v/>
      </c>
      <c r="C386" s="2200" t="str">
        <f>IF(TRIM('2019'!C386)="","",'2019'!C386)</f>
        <v/>
      </c>
      <c r="D386" s="2201" t="str">
        <f>IF(TRIM('2019'!D386)="","",'2019'!D386)</f>
        <v/>
      </c>
    </row>
    <row r="387" spans="1:4" s="886" customFormat="1" ht="15" hidden="1" customHeight="1" x14ac:dyDescent="0.25">
      <c r="A387" s="2200" t="str">
        <f>IF(TRIM('2019'!A387)="","",'2019'!A387)</f>
        <v/>
      </c>
      <c r="B387" s="2200" t="str">
        <f>IF(TRIM('2019'!B387)="","",'2019'!B387)</f>
        <v/>
      </c>
      <c r="C387" s="2200" t="str">
        <f>IF(TRIM('2019'!C387)="","",'2019'!C387)</f>
        <v/>
      </c>
      <c r="D387" s="2201" t="str">
        <f>IF(TRIM('2019'!D387)="","",'2019'!D387)</f>
        <v/>
      </c>
    </row>
    <row r="388" spans="1:4" s="886" customFormat="1" ht="15" hidden="1" customHeight="1" x14ac:dyDescent="0.25">
      <c r="A388" s="2200" t="str">
        <f>IF(TRIM('2019'!A388)="","",'2019'!A388)</f>
        <v/>
      </c>
      <c r="B388" s="2200" t="str">
        <f>IF(TRIM('2019'!B388)="","",'2019'!B388)</f>
        <v/>
      </c>
      <c r="C388" s="2200" t="str">
        <f>IF(TRIM('2019'!C388)="","",'2019'!C388)</f>
        <v/>
      </c>
      <c r="D388" s="2201" t="str">
        <f>IF(TRIM('2019'!D388)="","",'2019'!D388)</f>
        <v/>
      </c>
    </row>
    <row r="389" spans="1:4" s="886" customFormat="1" ht="15" hidden="1" customHeight="1" x14ac:dyDescent="0.25">
      <c r="A389" s="2200" t="str">
        <f>IF(TRIM('2019'!A389)="","",'2019'!A389)</f>
        <v/>
      </c>
      <c r="B389" s="2200" t="str">
        <f>IF(TRIM('2019'!B389)="","",'2019'!B389)</f>
        <v/>
      </c>
      <c r="C389" s="2200" t="str">
        <f>IF(TRIM('2019'!C389)="","",'2019'!C389)</f>
        <v/>
      </c>
      <c r="D389" s="2201" t="str">
        <f>IF(TRIM('2019'!D389)="","",'2019'!D389)</f>
        <v/>
      </c>
    </row>
    <row r="390" spans="1:4" s="886" customFormat="1" ht="15" hidden="1" customHeight="1" x14ac:dyDescent="0.25">
      <c r="A390" s="2200" t="str">
        <f>IF(TRIM('2019'!A390)="","",'2019'!A390)</f>
        <v/>
      </c>
      <c r="B390" s="2200" t="str">
        <f>IF(TRIM('2019'!B390)="","",'2019'!B390)</f>
        <v/>
      </c>
      <c r="C390" s="2200" t="str">
        <f>IF(TRIM('2019'!C390)="","",'2019'!C390)</f>
        <v/>
      </c>
      <c r="D390" s="2201" t="str">
        <f>IF(TRIM('2019'!D390)="","",'2019'!D390)</f>
        <v/>
      </c>
    </row>
    <row r="391" spans="1:4" s="886" customFormat="1" ht="15" hidden="1" customHeight="1" x14ac:dyDescent="0.25">
      <c r="A391" s="2200" t="str">
        <f>IF(TRIM('2019'!A391)="","",'2019'!A391)</f>
        <v/>
      </c>
      <c r="B391" s="2200" t="str">
        <f>IF(TRIM('2019'!B391)="","",'2019'!B391)</f>
        <v/>
      </c>
      <c r="C391" s="2200" t="str">
        <f>IF(TRIM('2019'!C391)="","",'2019'!C391)</f>
        <v/>
      </c>
      <c r="D391" s="2201" t="str">
        <f>IF(TRIM('2019'!D391)="","",'2019'!D391)</f>
        <v/>
      </c>
    </row>
    <row r="392" spans="1:4" s="886" customFormat="1" ht="15" hidden="1" customHeight="1" x14ac:dyDescent="0.25">
      <c r="A392" s="2200" t="str">
        <f>IF(TRIM('2019'!A392)="","",'2019'!A392)</f>
        <v/>
      </c>
      <c r="B392" s="2200" t="str">
        <f>IF(TRIM('2019'!B392)="","",'2019'!B392)</f>
        <v/>
      </c>
      <c r="C392" s="2200" t="str">
        <f>IF(TRIM('2019'!C392)="","",'2019'!C392)</f>
        <v/>
      </c>
      <c r="D392" s="2201" t="str">
        <f>IF(TRIM('2019'!D392)="","",'2019'!D392)</f>
        <v/>
      </c>
    </row>
    <row r="393" spans="1:4" s="886" customFormat="1" ht="15" hidden="1" customHeight="1" x14ac:dyDescent="0.25">
      <c r="A393" s="2200" t="str">
        <f>IF(TRIM('2019'!A393)="","",'2019'!A393)</f>
        <v/>
      </c>
      <c r="B393" s="2200" t="str">
        <f>IF(TRIM('2019'!B393)="","",'2019'!B393)</f>
        <v/>
      </c>
      <c r="C393" s="2200" t="str">
        <f>IF(TRIM('2019'!C393)="","",'2019'!C393)</f>
        <v/>
      </c>
      <c r="D393" s="2201" t="str">
        <f>IF(TRIM('2019'!D393)="","",'2019'!D393)</f>
        <v/>
      </c>
    </row>
    <row r="394" spans="1:4" s="886" customFormat="1" ht="15" hidden="1" customHeight="1" x14ac:dyDescent="0.25">
      <c r="A394" s="2200" t="str">
        <f>IF(TRIM('2019'!A394)="","",'2019'!A394)</f>
        <v/>
      </c>
      <c r="B394" s="2200" t="str">
        <f>IF(TRIM('2019'!B394)="","",'2019'!B394)</f>
        <v/>
      </c>
      <c r="C394" s="2200" t="str">
        <f>IF(TRIM('2019'!C394)="","",'2019'!C394)</f>
        <v/>
      </c>
      <c r="D394" s="2201" t="str">
        <f>IF(TRIM('2019'!D394)="","",'2019'!D394)</f>
        <v/>
      </c>
    </row>
    <row r="395" spans="1:4" s="886" customFormat="1" ht="15" hidden="1" customHeight="1" x14ac:dyDescent="0.25">
      <c r="A395" s="2200" t="str">
        <f>IF(TRIM('2019'!A395)="","",'2019'!A395)</f>
        <v/>
      </c>
      <c r="B395" s="2200" t="str">
        <f>IF(TRIM('2019'!B395)="","",'2019'!B395)</f>
        <v/>
      </c>
      <c r="C395" s="2200" t="str">
        <f>IF(TRIM('2019'!C395)="","",'2019'!C395)</f>
        <v/>
      </c>
      <c r="D395" s="2201" t="str">
        <f>IF(TRIM('2019'!D395)="","",'2019'!D395)</f>
        <v/>
      </c>
    </row>
    <row r="396" spans="1:4" s="886" customFormat="1" ht="15" hidden="1" customHeight="1" x14ac:dyDescent="0.25">
      <c r="A396" s="2200" t="str">
        <f>IF(TRIM('2019'!A396)="","",'2019'!A396)</f>
        <v/>
      </c>
      <c r="B396" s="2200" t="str">
        <f>IF(TRIM('2019'!B396)="","",'2019'!B396)</f>
        <v/>
      </c>
      <c r="C396" s="2200" t="str">
        <f>IF(TRIM('2019'!C396)="","",'2019'!C396)</f>
        <v/>
      </c>
      <c r="D396" s="2201" t="str">
        <f>IF(TRIM('2019'!D396)="","",'2019'!D396)</f>
        <v/>
      </c>
    </row>
    <row r="397" spans="1:4" s="886" customFormat="1" ht="15" hidden="1" customHeight="1" x14ac:dyDescent="0.25">
      <c r="A397" s="2200" t="str">
        <f>IF(TRIM('2019'!A397)="","",'2019'!A397)</f>
        <v/>
      </c>
      <c r="B397" s="2200" t="str">
        <f>IF(TRIM('2019'!B397)="","",'2019'!B397)</f>
        <v/>
      </c>
      <c r="C397" s="2200" t="str">
        <f>IF(TRIM('2019'!C397)="","",'2019'!C397)</f>
        <v/>
      </c>
      <c r="D397" s="2201" t="str">
        <f>IF(TRIM('2019'!D397)="","",'2019'!D397)</f>
        <v/>
      </c>
    </row>
    <row r="398" spans="1:4" s="886" customFormat="1" ht="15" hidden="1" customHeight="1" x14ac:dyDescent="0.25">
      <c r="A398" s="2200" t="str">
        <f>IF(TRIM('2019'!A398)="","",'2019'!A398)</f>
        <v/>
      </c>
      <c r="B398" s="2200" t="str">
        <f>IF(TRIM('2019'!B398)="","",'2019'!B398)</f>
        <v/>
      </c>
      <c r="C398" s="2200" t="str">
        <f>IF(TRIM('2019'!C398)="","",'2019'!C398)</f>
        <v/>
      </c>
      <c r="D398" s="2201" t="str">
        <f>IF(TRIM('2019'!D398)="","",'2019'!D398)</f>
        <v/>
      </c>
    </row>
    <row r="399" spans="1:4" s="886" customFormat="1" ht="15" hidden="1" customHeight="1" x14ac:dyDescent="0.25">
      <c r="A399" s="2200" t="str">
        <f>IF(TRIM('2019'!A399)="","",'2019'!A399)</f>
        <v/>
      </c>
      <c r="B399" s="2200" t="str">
        <f>IF(TRIM('2019'!B399)="","",'2019'!B399)</f>
        <v/>
      </c>
      <c r="C399" s="2200" t="str">
        <f>IF(TRIM('2019'!C399)="","",'2019'!C399)</f>
        <v/>
      </c>
      <c r="D399" s="2201" t="str">
        <f>IF(TRIM('2019'!D399)="","",'2019'!D399)</f>
        <v/>
      </c>
    </row>
    <row r="400" spans="1:4" s="886" customFormat="1" ht="15" hidden="1" customHeight="1" x14ac:dyDescent="0.25">
      <c r="A400" s="2200" t="str">
        <f>IF(TRIM('2019'!A400)="","",'2019'!A400)</f>
        <v/>
      </c>
      <c r="B400" s="2200" t="str">
        <f>IF(TRIM('2019'!B400)="","",'2019'!B400)</f>
        <v/>
      </c>
      <c r="C400" s="2200" t="str">
        <f>IF(TRIM('2019'!C400)="","",'2019'!C400)</f>
        <v/>
      </c>
      <c r="D400" s="2201" t="str">
        <f>IF(TRIM('2019'!D400)="","",'2019'!D400)</f>
        <v/>
      </c>
    </row>
    <row r="401" spans="1:4" s="886" customFormat="1" ht="15" hidden="1" customHeight="1" x14ac:dyDescent="0.25">
      <c r="A401" s="2200" t="str">
        <f>IF(TRIM('2019'!A401)="","",'2019'!A401)</f>
        <v/>
      </c>
      <c r="B401" s="2200" t="str">
        <f>IF(TRIM('2019'!B401)="","",'2019'!B401)</f>
        <v/>
      </c>
      <c r="C401" s="2200" t="str">
        <f>IF(TRIM('2019'!C401)="","",'2019'!C401)</f>
        <v/>
      </c>
      <c r="D401" s="2201" t="str">
        <f>IF(TRIM('2019'!D401)="","",'2019'!D401)</f>
        <v/>
      </c>
    </row>
    <row r="402" spans="1:4" s="886" customFormat="1" ht="15" hidden="1" customHeight="1" x14ac:dyDescent="0.25">
      <c r="A402" s="2200" t="str">
        <f>IF(TRIM('2019'!A402)="","",'2019'!A402)</f>
        <v/>
      </c>
      <c r="B402" s="2200" t="str">
        <f>IF(TRIM('2019'!B402)="","",'2019'!B402)</f>
        <v/>
      </c>
      <c r="C402" s="2200" t="str">
        <f>IF(TRIM('2019'!C402)="","",'2019'!C402)</f>
        <v/>
      </c>
      <c r="D402" s="2201" t="str">
        <f>IF(TRIM('2019'!D402)="","",'2019'!D402)</f>
        <v/>
      </c>
    </row>
    <row r="403" spans="1:4" s="886" customFormat="1" ht="15" hidden="1" customHeight="1" x14ac:dyDescent="0.25">
      <c r="A403" s="2200" t="str">
        <f>IF(TRIM('2019'!A403)="","",'2019'!A403)</f>
        <v/>
      </c>
      <c r="B403" s="2200" t="str">
        <f>IF(TRIM('2019'!B403)="","",'2019'!B403)</f>
        <v/>
      </c>
      <c r="C403" s="2200" t="str">
        <f>IF(TRIM('2019'!C403)="","",'2019'!C403)</f>
        <v/>
      </c>
      <c r="D403" s="2201" t="str">
        <f>IF(TRIM('2019'!D403)="","",'2019'!D403)</f>
        <v/>
      </c>
    </row>
    <row r="404" spans="1:4" s="886" customFormat="1" ht="15" hidden="1" customHeight="1" x14ac:dyDescent="0.25">
      <c r="A404" s="2200" t="str">
        <f>IF(TRIM('2019'!A404)="","",'2019'!A404)</f>
        <v/>
      </c>
      <c r="B404" s="2200" t="str">
        <f>IF(TRIM('2019'!B404)="","",'2019'!B404)</f>
        <v/>
      </c>
      <c r="C404" s="2200" t="str">
        <f>IF(TRIM('2019'!C404)="","",'2019'!C404)</f>
        <v/>
      </c>
      <c r="D404" s="2201" t="str">
        <f>IF(TRIM('2019'!D404)="","",'2019'!D404)</f>
        <v/>
      </c>
    </row>
    <row r="405" spans="1:4" s="886" customFormat="1" ht="15" hidden="1" customHeight="1" x14ac:dyDescent="0.25">
      <c r="A405" s="2200" t="str">
        <f>IF(TRIM('2019'!A405)="","",'2019'!A405)</f>
        <v/>
      </c>
      <c r="B405" s="2200" t="str">
        <f>IF(TRIM('2019'!B405)="","",'2019'!B405)</f>
        <v/>
      </c>
      <c r="C405" s="2200" t="str">
        <f>IF(TRIM('2019'!C405)="","",'2019'!C405)</f>
        <v/>
      </c>
      <c r="D405" s="2201" t="str">
        <f>IF(TRIM('2019'!D405)="","",'2019'!D405)</f>
        <v/>
      </c>
    </row>
    <row r="406" spans="1:4" s="886" customFormat="1" ht="15" hidden="1" customHeight="1" x14ac:dyDescent="0.25">
      <c r="A406" s="2200" t="str">
        <f>IF(TRIM('2019'!A406)="","",'2019'!A406)</f>
        <v/>
      </c>
      <c r="B406" s="2200" t="str">
        <f>IF(TRIM('2019'!B406)="","",'2019'!B406)</f>
        <v/>
      </c>
      <c r="C406" s="2200" t="str">
        <f>IF(TRIM('2019'!C406)="","",'2019'!C406)</f>
        <v/>
      </c>
      <c r="D406" s="2201" t="str">
        <f>IF(TRIM('2019'!D406)="","",'2019'!D406)</f>
        <v/>
      </c>
    </row>
    <row r="407" spans="1:4" s="886" customFormat="1" ht="15" hidden="1" customHeight="1" x14ac:dyDescent="0.25">
      <c r="A407" s="2200" t="str">
        <f>IF(TRIM('2019'!A407)="","",'2019'!A407)</f>
        <v/>
      </c>
      <c r="B407" s="2200" t="str">
        <f>IF(TRIM('2019'!B407)="","",'2019'!B407)</f>
        <v/>
      </c>
      <c r="C407" s="2200" t="str">
        <f>IF(TRIM('2019'!C407)="","",'2019'!C407)</f>
        <v/>
      </c>
      <c r="D407" s="2201" t="str">
        <f>IF(TRIM('2019'!D407)="","",'2019'!D407)</f>
        <v/>
      </c>
    </row>
    <row r="408" spans="1:4" s="886" customFormat="1" ht="15" hidden="1" customHeight="1" x14ac:dyDescent="0.25">
      <c r="A408" s="2200" t="str">
        <f>IF(TRIM('2019'!A408)="","",'2019'!A408)</f>
        <v/>
      </c>
      <c r="B408" s="2200" t="str">
        <f>IF(TRIM('2019'!B408)="","",'2019'!B408)</f>
        <v/>
      </c>
      <c r="C408" s="2200" t="str">
        <f>IF(TRIM('2019'!C408)="","",'2019'!C408)</f>
        <v/>
      </c>
      <c r="D408" s="2201" t="str">
        <f>IF(TRIM('2019'!D408)="","",'2019'!D408)</f>
        <v/>
      </c>
    </row>
    <row r="409" spans="1:4" s="886" customFormat="1" ht="15" hidden="1" customHeight="1" x14ac:dyDescent="0.25">
      <c r="A409" s="2200" t="str">
        <f>IF(TRIM('2019'!A409)="","",'2019'!A409)</f>
        <v/>
      </c>
      <c r="B409" s="2200" t="str">
        <f>IF(TRIM('2019'!B409)="","",'2019'!B409)</f>
        <v/>
      </c>
      <c r="C409" s="2200" t="str">
        <f>IF(TRIM('2019'!C409)="","",'2019'!C409)</f>
        <v/>
      </c>
      <c r="D409" s="2201" t="str">
        <f>IF(TRIM('2019'!D409)="","",'2019'!D409)</f>
        <v/>
      </c>
    </row>
    <row r="410" spans="1:4" s="886" customFormat="1" ht="15" hidden="1" customHeight="1" x14ac:dyDescent="0.25">
      <c r="A410" s="2200" t="str">
        <f>IF(TRIM('2019'!A410)="","",'2019'!A410)</f>
        <v/>
      </c>
      <c r="B410" s="2200" t="str">
        <f>IF(TRIM('2019'!B410)="","",'2019'!B410)</f>
        <v/>
      </c>
      <c r="C410" s="2200" t="str">
        <f>IF(TRIM('2019'!C410)="","",'2019'!C410)</f>
        <v/>
      </c>
      <c r="D410" s="2201" t="str">
        <f>IF(TRIM('2019'!D410)="","",'2019'!D410)</f>
        <v/>
      </c>
    </row>
    <row r="411" spans="1:4" s="886" customFormat="1" ht="15" hidden="1" customHeight="1" x14ac:dyDescent="0.25">
      <c r="A411" s="2200" t="str">
        <f>IF(TRIM('2019'!A411)="","",'2019'!A411)</f>
        <v/>
      </c>
      <c r="B411" s="2200" t="str">
        <f>IF(TRIM('2019'!B411)="","",'2019'!B411)</f>
        <v/>
      </c>
      <c r="C411" s="2200" t="str">
        <f>IF(TRIM('2019'!C411)="","",'2019'!C411)</f>
        <v/>
      </c>
      <c r="D411" s="2201" t="str">
        <f>IF(TRIM('2019'!D411)="","",'2019'!D411)</f>
        <v/>
      </c>
    </row>
    <row r="412" spans="1:4" s="886" customFormat="1" ht="15" hidden="1" customHeight="1" x14ac:dyDescent="0.25">
      <c r="A412" s="2200" t="str">
        <f>IF(TRIM('2019'!A412)="","",'2019'!A412)</f>
        <v/>
      </c>
      <c r="B412" s="2200" t="str">
        <f>IF(TRIM('2019'!B412)="","",'2019'!B412)</f>
        <v/>
      </c>
      <c r="C412" s="2200" t="str">
        <f>IF(TRIM('2019'!C412)="","",'2019'!C412)</f>
        <v/>
      </c>
      <c r="D412" s="2201" t="str">
        <f>IF(TRIM('2019'!D412)="","",'2019'!D412)</f>
        <v/>
      </c>
    </row>
    <row r="413" spans="1:4" s="886" customFormat="1" ht="15" hidden="1" customHeight="1" x14ac:dyDescent="0.25">
      <c r="A413" s="2200" t="str">
        <f>IF(TRIM('2019'!A413)="","",'2019'!A413)</f>
        <v/>
      </c>
      <c r="B413" s="2200" t="str">
        <f>IF(TRIM('2019'!B413)="","",'2019'!B413)</f>
        <v/>
      </c>
      <c r="C413" s="2200" t="str">
        <f>IF(TRIM('2019'!C413)="","",'2019'!C413)</f>
        <v/>
      </c>
      <c r="D413" s="2201" t="str">
        <f>IF(TRIM('2019'!D413)="","",'2019'!D413)</f>
        <v/>
      </c>
    </row>
    <row r="414" spans="1:4" s="886" customFormat="1" ht="15" hidden="1" customHeight="1" x14ac:dyDescent="0.25">
      <c r="A414" s="2200" t="str">
        <f>IF(TRIM('2019'!A414)="","",'2019'!A414)</f>
        <v/>
      </c>
      <c r="B414" s="2200" t="str">
        <f>IF(TRIM('2019'!B414)="","",'2019'!B414)</f>
        <v/>
      </c>
      <c r="C414" s="2200" t="str">
        <f>IF(TRIM('2019'!C414)="","",'2019'!C414)</f>
        <v/>
      </c>
      <c r="D414" s="2201" t="str">
        <f>IF(TRIM('2019'!D414)="","",'2019'!D414)</f>
        <v/>
      </c>
    </row>
    <row r="415" spans="1:4" s="886" customFormat="1" ht="15" hidden="1" customHeight="1" x14ac:dyDescent="0.25">
      <c r="A415" s="2200" t="str">
        <f>IF(TRIM('2019'!A415)="","",'2019'!A415)</f>
        <v/>
      </c>
      <c r="B415" s="2200" t="str">
        <f>IF(TRIM('2019'!B415)="","",'2019'!B415)</f>
        <v/>
      </c>
      <c r="C415" s="2200" t="str">
        <f>IF(TRIM('2019'!C415)="","",'2019'!C415)</f>
        <v/>
      </c>
      <c r="D415" s="2201" t="str">
        <f>IF(TRIM('2019'!D415)="","",'2019'!D415)</f>
        <v/>
      </c>
    </row>
    <row r="416" spans="1:4" s="886" customFormat="1" ht="15" hidden="1" customHeight="1" x14ac:dyDescent="0.25">
      <c r="A416" s="2200" t="str">
        <f>IF(TRIM('2019'!A416)="","",'2019'!A416)</f>
        <v/>
      </c>
      <c r="B416" s="2200" t="str">
        <f>IF(TRIM('2019'!B416)="","",'2019'!B416)</f>
        <v/>
      </c>
      <c r="C416" s="2200" t="str">
        <f>IF(TRIM('2019'!C416)="","",'2019'!C416)</f>
        <v/>
      </c>
      <c r="D416" s="2201" t="str">
        <f>IF(TRIM('2019'!D416)="","",'2019'!D416)</f>
        <v/>
      </c>
    </row>
    <row r="417" spans="1:4" s="886" customFormat="1" ht="15" hidden="1" customHeight="1" x14ac:dyDescent="0.25">
      <c r="A417" s="2200" t="str">
        <f>IF(TRIM('2019'!A417)="","",'2019'!A417)</f>
        <v/>
      </c>
      <c r="B417" s="2200" t="str">
        <f>IF(TRIM('2019'!B417)="","",'2019'!B417)</f>
        <v/>
      </c>
      <c r="C417" s="2200" t="str">
        <f>IF(TRIM('2019'!C417)="","",'2019'!C417)</f>
        <v/>
      </c>
      <c r="D417" s="2201" t="str">
        <f>IF(TRIM('2019'!D417)="","",'2019'!D417)</f>
        <v/>
      </c>
    </row>
    <row r="418" spans="1:4" s="886" customFormat="1" ht="15" hidden="1" customHeight="1" x14ac:dyDescent="0.25">
      <c r="A418" s="2200" t="str">
        <f>IF(TRIM('2019'!A418)="","",'2019'!A418)</f>
        <v/>
      </c>
      <c r="B418" s="2200" t="str">
        <f>IF(TRIM('2019'!B418)="","",'2019'!B418)</f>
        <v/>
      </c>
      <c r="C418" s="2200" t="str">
        <f>IF(TRIM('2019'!C418)="","",'2019'!C418)</f>
        <v/>
      </c>
      <c r="D418" s="2201" t="str">
        <f>IF(TRIM('2019'!D418)="","",'2019'!D418)</f>
        <v/>
      </c>
    </row>
    <row r="419" spans="1:4" s="886" customFormat="1" ht="15" hidden="1" customHeight="1" x14ac:dyDescent="0.25">
      <c r="A419" s="2200" t="str">
        <f>IF(TRIM('2019'!A419)="","",'2019'!A419)</f>
        <v/>
      </c>
      <c r="B419" s="2200" t="str">
        <f>IF(TRIM('2019'!B419)="","",'2019'!B419)</f>
        <v/>
      </c>
      <c r="C419" s="2200" t="str">
        <f>IF(TRIM('2019'!C419)="","",'2019'!C419)</f>
        <v/>
      </c>
      <c r="D419" s="2201" t="str">
        <f>IF(TRIM('2019'!D419)="","",'2019'!D419)</f>
        <v/>
      </c>
    </row>
    <row r="420" spans="1:4" s="886" customFormat="1" ht="15" hidden="1" customHeight="1" x14ac:dyDescent="0.25">
      <c r="A420" s="2200" t="str">
        <f>IF(TRIM('2019'!A420)="","",'2019'!A420)</f>
        <v/>
      </c>
      <c r="B420" s="2200" t="str">
        <f>IF(TRIM('2019'!B420)="","",'2019'!B420)</f>
        <v/>
      </c>
      <c r="C420" s="2200" t="str">
        <f>IF(TRIM('2019'!C420)="","",'2019'!C420)</f>
        <v/>
      </c>
      <c r="D420" s="2201" t="str">
        <f>IF(TRIM('2019'!D420)="","",'2019'!D420)</f>
        <v/>
      </c>
    </row>
    <row r="421" spans="1:4" s="886" customFormat="1" ht="15" hidden="1" customHeight="1" x14ac:dyDescent="0.25">
      <c r="A421" s="2200" t="str">
        <f>IF(TRIM('2019'!A421)="","",'2019'!A421)</f>
        <v/>
      </c>
      <c r="B421" s="2200" t="str">
        <f>IF(TRIM('2019'!B421)="","",'2019'!B421)</f>
        <v/>
      </c>
      <c r="C421" s="2200" t="str">
        <f>IF(TRIM('2019'!C421)="","",'2019'!C421)</f>
        <v/>
      </c>
      <c r="D421" s="2201" t="str">
        <f>IF(TRIM('2019'!D421)="","",'2019'!D421)</f>
        <v/>
      </c>
    </row>
    <row r="422" spans="1:4" s="886" customFormat="1" ht="15" hidden="1" customHeight="1" x14ac:dyDescent="0.25">
      <c r="A422" s="2200" t="str">
        <f>IF(TRIM('2019'!A422)="","",'2019'!A422)</f>
        <v/>
      </c>
      <c r="B422" s="2200" t="str">
        <f>IF(TRIM('2019'!B422)="","",'2019'!B422)</f>
        <v/>
      </c>
      <c r="C422" s="2200" t="str">
        <f>IF(TRIM('2019'!C422)="","",'2019'!C422)</f>
        <v/>
      </c>
      <c r="D422" s="2201" t="str">
        <f>IF(TRIM('2019'!D422)="","",'2019'!D422)</f>
        <v/>
      </c>
    </row>
    <row r="423" spans="1:4" s="886" customFormat="1" ht="15" hidden="1" customHeight="1" x14ac:dyDescent="0.25">
      <c r="A423" s="2200" t="str">
        <f>IF(TRIM('2019'!A423)="","",'2019'!A423)</f>
        <v/>
      </c>
      <c r="B423" s="2200" t="str">
        <f>IF(TRIM('2019'!B423)="","",'2019'!B423)</f>
        <v/>
      </c>
      <c r="C423" s="2200" t="str">
        <f>IF(TRIM('2019'!C423)="","",'2019'!C423)</f>
        <v/>
      </c>
      <c r="D423" s="2201" t="str">
        <f>IF(TRIM('2019'!D423)="","",'2019'!D423)</f>
        <v/>
      </c>
    </row>
    <row r="424" spans="1:4" s="886" customFormat="1" ht="15" hidden="1" customHeight="1" x14ac:dyDescent="0.25">
      <c r="A424" s="2200" t="str">
        <f>IF(TRIM('2019'!A424)="","",'2019'!A424)</f>
        <v/>
      </c>
      <c r="B424" s="2200" t="str">
        <f>IF(TRIM('2019'!B424)="","",'2019'!B424)</f>
        <v/>
      </c>
      <c r="C424" s="2200" t="str">
        <f>IF(TRIM('2019'!C424)="","",'2019'!C424)</f>
        <v/>
      </c>
      <c r="D424" s="2201" t="str">
        <f>IF(TRIM('2019'!D424)="","",'2019'!D424)</f>
        <v/>
      </c>
    </row>
    <row r="425" spans="1:4" s="886" customFormat="1" ht="15" hidden="1" customHeight="1" x14ac:dyDescent="0.25">
      <c r="A425" s="2200" t="str">
        <f>IF(TRIM('2019'!A425)="","",'2019'!A425)</f>
        <v/>
      </c>
      <c r="B425" s="2200" t="str">
        <f>IF(TRIM('2019'!B425)="","",'2019'!B425)</f>
        <v/>
      </c>
      <c r="C425" s="2200" t="str">
        <f>IF(TRIM('2019'!C425)="","",'2019'!C425)</f>
        <v/>
      </c>
      <c r="D425" s="2201" t="str">
        <f>IF(TRIM('2019'!D425)="","",'2019'!D425)</f>
        <v/>
      </c>
    </row>
    <row r="426" spans="1:4" s="886" customFormat="1" ht="15" hidden="1" customHeight="1" x14ac:dyDescent="0.25">
      <c r="A426" s="2200" t="str">
        <f>IF(TRIM('2019'!A426)="","",'2019'!A426)</f>
        <v/>
      </c>
      <c r="B426" s="2200" t="str">
        <f>IF(TRIM('2019'!B426)="","",'2019'!B426)</f>
        <v/>
      </c>
      <c r="C426" s="2200" t="str">
        <f>IF(TRIM('2019'!C426)="","",'2019'!C426)</f>
        <v/>
      </c>
      <c r="D426" s="2201" t="str">
        <f>IF(TRIM('2019'!D426)="","",'2019'!D426)</f>
        <v/>
      </c>
    </row>
    <row r="427" spans="1:4" s="886" customFormat="1" ht="15" hidden="1" customHeight="1" x14ac:dyDescent="0.25">
      <c r="A427" s="2200" t="str">
        <f>IF(TRIM('2019'!A427)="","",'2019'!A427)</f>
        <v/>
      </c>
      <c r="B427" s="2200" t="str">
        <f>IF(TRIM('2019'!B427)="","",'2019'!B427)</f>
        <v/>
      </c>
      <c r="C427" s="2200" t="str">
        <f>IF(TRIM('2019'!C427)="","",'2019'!C427)</f>
        <v/>
      </c>
      <c r="D427" s="2201" t="str">
        <f>IF(TRIM('2019'!D427)="","",'2019'!D427)</f>
        <v/>
      </c>
    </row>
    <row r="428" spans="1:4" s="886" customFormat="1" ht="15" hidden="1" customHeight="1" x14ac:dyDescent="0.25">
      <c r="A428" s="2200" t="str">
        <f>IF(TRIM('2019'!A428)="","",'2019'!A428)</f>
        <v/>
      </c>
      <c r="B428" s="2200" t="str">
        <f>IF(TRIM('2019'!B428)="","",'2019'!B428)</f>
        <v/>
      </c>
      <c r="C428" s="2200" t="str">
        <f>IF(TRIM('2019'!C428)="","",'2019'!C428)</f>
        <v/>
      </c>
      <c r="D428" s="2201" t="str">
        <f>IF(TRIM('2019'!D428)="","",'2019'!D428)</f>
        <v/>
      </c>
    </row>
    <row r="429" spans="1:4" s="886" customFormat="1" ht="15" hidden="1" customHeight="1" x14ac:dyDescent="0.25">
      <c r="A429" s="2200" t="str">
        <f>IF(TRIM('2019'!A429)="","",'2019'!A429)</f>
        <v/>
      </c>
      <c r="B429" s="2200" t="str">
        <f>IF(TRIM('2019'!B429)="","",'2019'!B429)</f>
        <v/>
      </c>
      <c r="C429" s="2200" t="str">
        <f>IF(TRIM('2019'!C429)="","",'2019'!C429)</f>
        <v/>
      </c>
      <c r="D429" s="2201" t="str">
        <f>IF(TRIM('2019'!D429)="","",'2019'!D429)</f>
        <v/>
      </c>
    </row>
    <row r="430" spans="1:4" s="886" customFormat="1" ht="15" hidden="1" customHeight="1" x14ac:dyDescent="0.25">
      <c r="A430" s="2200" t="str">
        <f>IF(TRIM('2019'!A430)="","",'2019'!A430)</f>
        <v/>
      </c>
      <c r="B430" s="2200" t="str">
        <f>IF(TRIM('2019'!B430)="","",'2019'!B430)</f>
        <v/>
      </c>
      <c r="C430" s="2200" t="str">
        <f>IF(TRIM('2019'!C430)="","",'2019'!C430)</f>
        <v/>
      </c>
      <c r="D430" s="2201" t="str">
        <f>IF(TRIM('2019'!D430)="","",'2019'!D430)</f>
        <v/>
      </c>
    </row>
    <row r="431" spans="1:4" s="886" customFormat="1" ht="15" hidden="1" customHeight="1" x14ac:dyDescent="0.25">
      <c r="A431" s="2200" t="str">
        <f>IF(TRIM('2019'!A431)="","",'2019'!A431)</f>
        <v/>
      </c>
      <c r="B431" s="2200" t="str">
        <f>IF(TRIM('2019'!B431)="","",'2019'!B431)</f>
        <v/>
      </c>
      <c r="C431" s="2200" t="str">
        <f>IF(TRIM('2019'!C431)="","",'2019'!C431)</f>
        <v/>
      </c>
      <c r="D431" s="2201" t="str">
        <f>IF(TRIM('2019'!D431)="","",'2019'!D431)</f>
        <v/>
      </c>
    </row>
    <row r="432" spans="1:4" s="886" customFormat="1" ht="15" hidden="1" customHeight="1" x14ac:dyDescent="0.25">
      <c r="A432" s="2200" t="str">
        <f>IF(TRIM('2019'!A432)="","",'2019'!A432)</f>
        <v/>
      </c>
      <c r="B432" s="2200" t="str">
        <f>IF(TRIM('2019'!B432)="","",'2019'!B432)</f>
        <v/>
      </c>
      <c r="C432" s="2200" t="str">
        <f>IF(TRIM('2019'!C432)="","",'2019'!C432)</f>
        <v/>
      </c>
      <c r="D432" s="2201" t="str">
        <f>IF(TRIM('2019'!D432)="","",'2019'!D432)</f>
        <v/>
      </c>
    </row>
    <row r="433" spans="1:4" s="886" customFormat="1" ht="15" hidden="1" customHeight="1" x14ac:dyDescent="0.25">
      <c r="A433" s="2200" t="str">
        <f>IF(TRIM('2019'!A433)="","",'2019'!A433)</f>
        <v/>
      </c>
      <c r="B433" s="2200" t="str">
        <f>IF(TRIM('2019'!B433)="","",'2019'!B433)</f>
        <v/>
      </c>
      <c r="C433" s="2200" t="str">
        <f>IF(TRIM('2019'!C433)="","",'2019'!C433)</f>
        <v/>
      </c>
      <c r="D433" s="2201" t="str">
        <f>IF(TRIM('2019'!D433)="","",'2019'!D433)</f>
        <v/>
      </c>
    </row>
    <row r="434" spans="1:4" s="886" customFormat="1" ht="15" hidden="1" customHeight="1" x14ac:dyDescent="0.25">
      <c r="A434" s="2200" t="str">
        <f>IF(TRIM('2019'!A434)="","",'2019'!A434)</f>
        <v/>
      </c>
      <c r="B434" s="2200" t="str">
        <f>IF(TRIM('2019'!B434)="","",'2019'!B434)</f>
        <v/>
      </c>
      <c r="C434" s="2200" t="str">
        <f>IF(TRIM('2019'!C434)="","",'2019'!C434)</f>
        <v/>
      </c>
      <c r="D434" s="2201" t="str">
        <f>IF(TRIM('2019'!D434)="","",'2019'!D434)</f>
        <v/>
      </c>
    </row>
    <row r="435" spans="1:4" s="886" customFormat="1" ht="15" hidden="1" customHeight="1" x14ac:dyDescent="0.25">
      <c r="A435" s="2200" t="str">
        <f>IF(TRIM('2019'!A435)="","",'2019'!A435)</f>
        <v/>
      </c>
      <c r="B435" s="2200" t="str">
        <f>IF(TRIM('2019'!B435)="","",'2019'!B435)</f>
        <v/>
      </c>
      <c r="C435" s="2200" t="str">
        <f>IF(TRIM('2019'!C435)="","",'2019'!C435)</f>
        <v/>
      </c>
      <c r="D435" s="2201" t="str">
        <f>IF(TRIM('2019'!D435)="","",'2019'!D435)</f>
        <v/>
      </c>
    </row>
    <row r="436" spans="1:4" s="886" customFormat="1" ht="15" hidden="1" customHeight="1" x14ac:dyDescent="0.25">
      <c r="A436" s="2200" t="str">
        <f>IF(TRIM('2019'!A436)="","",'2019'!A436)</f>
        <v/>
      </c>
      <c r="B436" s="2200" t="str">
        <f>IF(TRIM('2019'!B436)="","",'2019'!B436)</f>
        <v/>
      </c>
      <c r="C436" s="2200" t="str">
        <f>IF(TRIM('2019'!C436)="","",'2019'!C436)</f>
        <v/>
      </c>
      <c r="D436" s="2201" t="str">
        <f>IF(TRIM('2019'!D436)="","",'2019'!D436)</f>
        <v/>
      </c>
    </row>
    <row r="437" spans="1:4" s="886" customFormat="1" ht="15" hidden="1" customHeight="1" x14ac:dyDescent="0.25">
      <c r="A437" s="2200" t="str">
        <f>IF(TRIM('2019'!A437)="","",'2019'!A437)</f>
        <v/>
      </c>
      <c r="B437" s="2200" t="str">
        <f>IF(TRIM('2019'!B437)="","",'2019'!B437)</f>
        <v/>
      </c>
      <c r="C437" s="2200" t="str">
        <f>IF(TRIM('2019'!C437)="","",'2019'!C437)</f>
        <v/>
      </c>
      <c r="D437" s="2201" t="str">
        <f>IF(TRIM('2019'!D437)="","",'2019'!D437)</f>
        <v/>
      </c>
    </row>
    <row r="438" spans="1:4" s="886" customFormat="1" ht="15" hidden="1" customHeight="1" x14ac:dyDescent="0.25">
      <c r="A438" s="2200" t="str">
        <f>IF(TRIM('2019'!A438)="","",'2019'!A438)</f>
        <v/>
      </c>
      <c r="B438" s="2200" t="str">
        <f>IF(TRIM('2019'!B438)="","",'2019'!B438)</f>
        <v/>
      </c>
      <c r="C438" s="2200" t="str">
        <f>IF(TRIM('2019'!C438)="","",'2019'!C438)</f>
        <v/>
      </c>
      <c r="D438" s="2201" t="str">
        <f>IF(TRIM('2019'!D438)="","",'2019'!D438)</f>
        <v/>
      </c>
    </row>
    <row r="439" spans="1:4" s="886" customFormat="1" ht="15" hidden="1" customHeight="1" x14ac:dyDescent="0.25">
      <c r="A439" s="2200" t="str">
        <f>IF(TRIM('2019'!A439)="","",'2019'!A439)</f>
        <v/>
      </c>
      <c r="B439" s="2200" t="str">
        <f>IF(TRIM('2019'!B439)="","",'2019'!B439)</f>
        <v/>
      </c>
      <c r="C439" s="2200" t="str">
        <f>IF(TRIM('2019'!C439)="","",'2019'!C439)</f>
        <v/>
      </c>
      <c r="D439" s="2201" t="str">
        <f>IF(TRIM('2019'!D439)="","",'2019'!D439)</f>
        <v/>
      </c>
    </row>
    <row r="440" spans="1:4" s="886" customFormat="1" ht="15" hidden="1" customHeight="1" x14ac:dyDescent="0.25">
      <c r="A440" s="2200" t="str">
        <f>IF(TRIM('2019'!A440)="","",'2019'!A440)</f>
        <v/>
      </c>
      <c r="B440" s="2200" t="str">
        <f>IF(TRIM('2019'!B440)="","",'2019'!B440)</f>
        <v/>
      </c>
      <c r="C440" s="2200" t="str">
        <f>IF(TRIM('2019'!C440)="","",'2019'!C440)</f>
        <v/>
      </c>
      <c r="D440" s="2201" t="str">
        <f>IF(TRIM('2019'!D440)="","",'2019'!D440)</f>
        <v/>
      </c>
    </row>
    <row r="441" spans="1:4" s="886" customFormat="1" ht="15" hidden="1" customHeight="1" x14ac:dyDescent="0.25">
      <c r="A441" s="2200" t="str">
        <f>IF(TRIM('2019'!A441)="","",'2019'!A441)</f>
        <v/>
      </c>
      <c r="B441" s="2200" t="str">
        <f>IF(TRIM('2019'!B441)="","",'2019'!B441)</f>
        <v/>
      </c>
      <c r="C441" s="2200" t="str">
        <f>IF(TRIM('2019'!C441)="","",'2019'!C441)</f>
        <v/>
      </c>
      <c r="D441" s="2201" t="str">
        <f>IF(TRIM('2019'!D441)="","",'2019'!D441)</f>
        <v/>
      </c>
    </row>
    <row r="442" spans="1:4" s="886" customFormat="1" ht="15" hidden="1" customHeight="1" x14ac:dyDescent="0.25">
      <c r="A442" s="2200" t="str">
        <f>IF(TRIM('2019'!A442)="","",'2019'!A442)</f>
        <v/>
      </c>
      <c r="B442" s="2200" t="str">
        <f>IF(TRIM('2019'!B442)="","",'2019'!B442)</f>
        <v/>
      </c>
      <c r="C442" s="2200" t="str">
        <f>IF(TRIM('2019'!C442)="","",'2019'!C442)</f>
        <v/>
      </c>
      <c r="D442" s="2201" t="str">
        <f>IF(TRIM('2019'!D442)="","",'2019'!D442)</f>
        <v/>
      </c>
    </row>
    <row r="443" spans="1:4" s="886" customFormat="1" ht="15" hidden="1" customHeight="1" x14ac:dyDescent="0.25">
      <c r="A443" s="2200" t="str">
        <f>IF(TRIM('2019'!A443)="","",'2019'!A443)</f>
        <v/>
      </c>
      <c r="B443" s="2200" t="str">
        <f>IF(TRIM('2019'!B443)="","",'2019'!B443)</f>
        <v/>
      </c>
      <c r="C443" s="2200" t="str">
        <f>IF(TRIM('2019'!C443)="","",'2019'!C443)</f>
        <v/>
      </c>
      <c r="D443" s="2201" t="str">
        <f>IF(TRIM('2019'!D443)="","",'2019'!D443)</f>
        <v/>
      </c>
    </row>
    <row r="444" spans="1:4" s="886" customFormat="1" ht="15" hidden="1" customHeight="1" x14ac:dyDescent="0.25">
      <c r="A444" s="2200" t="str">
        <f>IF(TRIM('2019'!A444)="","",'2019'!A444)</f>
        <v/>
      </c>
      <c r="B444" s="2200" t="str">
        <f>IF(TRIM('2019'!B444)="","",'2019'!B444)</f>
        <v/>
      </c>
      <c r="C444" s="2200" t="str">
        <f>IF(TRIM('2019'!C444)="","",'2019'!C444)</f>
        <v/>
      </c>
      <c r="D444" s="2201" t="str">
        <f>IF(TRIM('2019'!D444)="","",'2019'!D444)</f>
        <v/>
      </c>
    </row>
    <row r="445" spans="1:4" s="886" customFormat="1" ht="15" hidden="1" customHeight="1" x14ac:dyDescent="0.25">
      <c r="A445" s="2200" t="str">
        <f>IF(TRIM('2019'!A445)="","",'2019'!A445)</f>
        <v/>
      </c>
      <c r="B445" s="2200" t="str">
        <f>IF(TRIM('2019'!B445)="","",'2019'!B445)</f>
        <v/>
      </c>
      <c r="C445" s="2200" t="str">
        <f>IF(TRIM('2019'!C445)="","",'2019'!C445)</f>
        <v/>
      </c>
      <c r="D445" s="2201" t="str">
        <f>IF(TRIM('2019'!D445)="","",'2019'!D445)</f>
        <v/>
      </c>
    </row>
    <row r="446" spans="1:4" s="886" customFormat="1" ht="15" hidden="1" customHeight="1" x14ac:dyDescent="0.25">
      <c r="A446" s="2200" t="str">
        <f>IF(TRIM('2019'!A446)="","",'2019'!A446)</f>
        <v/>
      </c>
      <c r="B446" s="2200" t="str">
        <f>IF(TRIM('2019'!B446)="","",'2019'!B446)</f>
        <v/>
      </c>
      <c r="C446" s="2200" t="str">
        <f>IF(TRIM('2019'!C446)="","",'2019'!C446)</f>
        <v/>
      </c>
      <c r="D446" s="2201" t="str">
        <f>IF(TRIM('2019'!D446)="","",'2019'!D446)</f>
        <v/>
      </c>
    </row>
    <row r="447" spans="1:4" s="886" customFormat="1" ht="15" hidden="1" customHeight="1" x14ac:dyDescent="0.25">
      <c r="A447" s="2200" t="str">
        <f>IF(TRIM('2019'!A447)="","",'2019'!A447)</f>
        <v/>
      </c>
      <c r="B447" s="2200" t="str">
        <f>IF(TRIM('2019'!B447)="","",'2019'!B447)</f>
        <v/>
      </c>
      <c r="C447" s="2200" t="str">
        <f>IF(TRIM('2019'!C447)="","",'2019'!C447)</f>
        <v/>
      </c>
      <c r="D447" s="2201" t="str">
        <f>IF(TRIM('2019'!D447)="","",'2019'!D447)</f>
        <v/>
      </c>
    </row>
    <row r="448" spans="1:4" s="886" customFormat="1" ht="15" hidden="1" customHeight="1" x14ac:dyDescent="0.25">
      <c r="A448" s="2200" t="str">
        <f>IF(TRIM('2019'!A448)="","",'2019'!A448)</f>
        <v/>
      </c>
      <c r="B448" s="2200" t="str">
        <f>IF(TRIM('2019'!B448)="","",'2019'!B448)</f>
        <v/>
      </c>
      <c r="C448" s="2200" t="str">
        <f>IF(TRIM('2019'!C448)="","",'2019'!C448)</f>
        <v/>
      </c>
      <c r="D448" s="2201" t="str">
        <f>IF(TRIM('2019'!D448)="","",'2019'!D448)</f>
        <v/>
      </c>
    </row>
    <row r="449" spans="1:4" s="886" customFormat="1" ht="15" hidden="1" customHeight="1" x14ac:dyDescent="0.25">
      <c r="A449" s="2200" t="str">
        <f>IF(TRIM('2019'!A449)="","",'2019'!A449)</f>
        <v/>
      </c>
      <c r="B449" s="2200" t="str">
        <f>IF(TRIM('2019'!B449)="","",'2019'!B449)</f>
        <v/>
      </c>
      <c r="C449" s="2200" t="str">
        <f>IF(TRIM('2019'!C449)="","",'2019'!C449)</f>
        <v/>
      </c>
      <c r="D449" s="2201" t="str">
        <f>IF(TRIM('2019'!D449)="","",'2019'!D449)</f>
        <v/>
      </c>
    </row>
    <row r="450" spans="1:4" s="886" customFormat="1" ht="15" hidden="1" customHeight="1" x14ac:dyDescent="0.25">
      <c r="A450" s="2200" t="str">
        <f>IF(TRIM('2019'!A450)="","",'2019'!A450)</f>
        <v/>
      </c>
      <c r="B450" s="2200" t="str">
        <f>IF(TRIM('2019'!B450)="","",'2019'!B450)</f>
        <v/>
      </c>
      <c r="C450" s="2200" t="str">
        <f>IF(TRIM('2019'!C450)="","",'2019'!C450)</f>
        <v/>
      </c>
      <c r="D450" s="2201" t="str">
        <f>IF(TRIM('2019'!D450)="","",'2019'!D450)</f>
        <v/>
      </c>
    </row>
    <row r="451" spans="1:4" s="886" customFormat="1" ht="15" hidden="1" customHeight="1" x14ac:dyDescent="0.25">
      <c r="A451" s="2200" t="str">
        <f>IF(TRIM('2019'!A451)="","",'2019'!A451)</f>
        <v/>
      </c>
      <c r="B451" s="2200" t="str">
        <f>IF(TRIM('2019'!B451)="","",'2019'!B451)</f>
        <v/>
      </c>
      <c r="C451" s="2200" t="str">
        <f>IF(TRIM('2019'!C451)="","",'2019'!C451)</f>
        <v/>
      </c>
      <c r="D451" s="2201" t="str">
        <f>IF(TRIM('2019'!D451)="","",'2019'!D451)</f>
        <v/>
      </c>
    </row>
    <row r="452" spans="1:4" s="886" customFormat="1" ht="15" hidden="1" customHeight="1" x14ac:dyDescent="0.25">
      <c r="A452" s="2200" t="str">
        <f>IF(TRIM('2019'!A452)="","",'2019'!A452)</f>
        <v/>
      </c>
      <c r="B452" s="2200" t="str">
        <f>IF(TRIM('2019'!B452)="","",'2019'!B452)</f>
        <v/>
      </c>
      <c r="C452" s="2200" t="str">
        <f>IF(TRIM('2019'!C452)="","",'2019'!C452)</f>
        <v/>
      </c>
      <c r="D452" s="2201" t="str">
        <f>IF(TRIM('2019'!D452)="","",'2019'!D452)</f>
        <v/>
      </c>
    </row>
    <row r="453" spans="1:4" s="886" customFormat="1" ht="15" hidden="1" customHeight="1" x14ac:dyDescent="0.25">
      <c r="A453" s="2200" t="str">
        <f>IF(TRIM('2019'!A453)="","",'2019'!A453)</f>
        <v/>
      </c>
      <c r="B453" s="2200" t="str">
        <f>IF(TRIM('2019'!B453)="","",'2019'!B453)</f>
        <v/>
      </c>
      <c r="C453" s="2200" t="str">
        <f>IF(TRIM('2019'!C453)="","",'2019'!C453)</f>
        <v/>
      </c>
      <c r="D453" s="2201" t="str">
        <f>IF(TRIM('2019'!D453)="","",'2019'!D453)</f>
        <v/>
      </c>
    </row>
    <row r="454" spans="1:4" s="886" customFormat="1" ht="15" hidden="1" customHeight="1" x14ac:dyDescent="0.25">
      <c r="A454" s="2200" t="str">
        <f>IF(TRIM('2019'!A454)="","",'2019'!A454)</f>
        <v/>
      </c>
      <c r="B454" s="2200" t="str">
        <f>IF(TRIM('2019'!B454)="","",'2019'!B454)</f>
        <v/>
      </c>
      <c r="C454" s="2200" t="str">
        <f>IF(TRIM('2019'!C454)="","",'2019'!C454)</f>
        <v/>
      </c>
      <c r="D454" s="2201" t="str">
        <f>IF(TRIM('2019'!D454)="","",'2019'!D454)</f>
        <v/>
      </c>
    </row>
    <row r="455" spans="1:4" s="886" customFormat="1" ht="15" hidden="1" customHeight="1" x14ac:dyDescent="0.25">
      <c r="A455" s="2200" t="str">
        <f>IF(TRIM('2019'!A455)="","",'2019'!A455)</f>
        <v/>
      </c>
      <c r="B455" s="2200" t="str">
        <f>IF(TRIM('2019'!B455)="","",'2019'!B455)</f>
        <v/>
      </c>
      <c r="C455" s="2200" t="str">
        <f>IF(TRIM('2019'!C455)="","",'2019'!C455)</f>
        <v/>
      </c>
      <c r="D455" s="2201" t="str">
        <f>IF(TRIM('2019'!D455)="","",'2019'!D455)</f>
        <v/>
      </c>
    </row>
    <row r="456" spans="1:4" s="886" customFormat="1" ht="15" hidden="1" customHeight="1" x14ac:dyDescent="0.25">
      <c r="A456" s="2200" t="str">
        <f>IF(TRIM('2019'!A456)="","",'2019'!A456)</f>
        <v/>
      </c>
      <c r="B456" s="2200" t="str">
        <f>IF(TRIM('2019'!B456)="","",'2019'!B456)</f>
        <v/>
      </c>
      <c r="C456" s="2200" t="str">
        <f>IF(TRIM('2019'!C456)="","",'2019'!C456)</f>
        <v/>
      </c>
      <c r="D456" s="2201" t="str">
        <f>IF(TRIM('2019'!D456)="","",'2019'!D456)</f>
        <v/>
      </c>
    </row>
    <row r="457" spans="1:4" s="886" customFormat="1" ht="15" hidden="1" customHeight="1" x14ac:dyDescent="0.25">
      <c r="A457" s="2200" t="str">
        <f>IF(TRIM('2019'!A457)="","",'2019'!A457)</f>
        <v/>
      </c>
      <c r="B457" s="2200" t="str">
        <f>IF(TRIM('2019'!B457)="","",'2019'!B457)</f>
        <v/>
      </c>
      <c r="C457" s="2200" t="str">
        <f>IF(TRIM('2019'!C457)="","",'2019'!C457)</f>
        <v/>
      </c>
      <c r="D457" s="2201" t="str">
        <f>IF(TRIM('2019'!D457)="","",'2019'!D457)</f>
        <v/>
      </c>
    </row>
    <row r="458" spans="1:4" s="886" customFormat="1" ht="15" hidden="1" customHeight="1" x14ac:dyDescent="0.25">
      <c r="A458" s="2200" t="str">
        <f>IF(TRIM('2019'!A458)="","",'2019'!A458)</f>
        <v/>
      </c>
      <c r="B458" s="2200" t="str">
        <f>IF(TRIM('2019'!B458)="","",'2019'!B458)</f>
        <v/>
      </c>
      <c r="C458" s="2200" t="str">
        <f>IF(TRIM('2019'!C458)="","",'2019'!C458)</f>
        <v/>
      </c>
      <c r="D458" s="2201" t="str">
        <f>IF(TRIM('2019'!D458)="","",'2019'!D458)</f>
        <v/>
      </c>
    </row>
    <row r="459" spans="1:4" s="886" customFormat="1" ht="15" hidden="1" customHeight="1" x14ac:dyDescent="0.25">
      <c r="A459" s="2200" t="str">
        <f>IF(TRIM('2019'!A459)="","",'2019'!A459)</f>
        <v/>
      </c>
      <c r="B459" s="2200" t="str">
        <f>IF(TRIM('2019'!B459)="","",'2019'!B459)</f>
        <v/>
      </c>
      <c r="C459" s="2200" t="str">
        <f>IF(TRIM('2019'!C459)="","",'2019'!C459)</f>
        <v/>
      </c>
      <c r="D459" s="2201" t="str">
        <f>IF(TRIM('2019'!D459)="","",'2019'!D459)</f>
        <v/>
      </c>
    </row>
    <row r="460" spans="1:4" s="886" customFormat="1" ht="15" hidden="1" customHeight="1" x14ac:dyDescent="0.25">
      <c r="A460" s="2200" t="str">
        <f>IF(TRIM('2019'!A460)="","",'2019'!A460)</f>
        <v/>
      </c>
      <c r="B460" s="2200" t="str">
        <f>IF(TRIM('2019'!B460)="","",'2019'!B460)</f>
        <v/>
      </c>
      <c r="C460" s="2200" t="str">
        <f>IF(TRIM('2019'!C460)="","",'2019'!C460)</f>
        <v/>
      </c>
      <c r="D460" s="2201" t="str">
        <f>IF(TRIM('2019'!D460)="","",'2019'!D460)</f>
        <v/>
      </c>
    </row>
    <row r="461" spans="1:4" s="886" customFormat="1" ht="15" hidden="1" customHeight="1" x14ac:dyDescent="0.25">
      <c r="A461" s="2200" t="str">
        <f>IF(TRIM('2019'!A461)="","",'2019'!A461)</f>
        <v/>
      </c>
      <c r="B461" s="2200" t="str">
        <f>IF(TRIM('2019'!B461)="","",'2019'!B461)</f>
        <v/>
      </c>
      <c r="C461" s="2200" t="str">
        <f>IF(TRIM('2019'!C461)="","",'2019'!C461)</f>
        <v/>
      </c>
      <c r="D461" s="2201" t="str">
        <f>IF(TRIM('2019'!D461)="","",'2019'!D461)</f>
        <v/>
      </c>
    </row>
    <row r="462" spans="1:4" s="886" customFormat="1" ht="15" hidden="1" customHeight="1" x14ac:dyDescent="0.25">
      <c r="A462" s="2200" t="str">
        <f>IF(TRIM('2019'!A462)="","",'2019'!A462)</f>
        <v/>
      </c>
      <c r="B462" s="2200" t="str">
        <f>IF(TRIM('2019'!B462)="","",'2019'!B462)</f>
        <v/>
      </c>
      <c r="C462" s="2200" t="str">
        <f>IF(TRIM('2019'!C462)="","",'2019'!C462)</f>
        <v/>
      </c>
      <c r="D462" s="2201" t="str">
        <f>IF(TRIM('2019'!D462)="","",'2019'!D462)</f>
        <v/>
      </c>
    </row>
    <row r="463" spans="1:4" s="886" customFormat="1" ht="15" hidden="1" customHeight="1" x14ac:dyDescent="0.25">
      <c r="A463" s="2200" t="str">
        <f>IF(TRIM('2019'!A463)="","",'2019'!A463)</f>
        <v/>
      </c>
      <c r="B463" s="2200" t="str">
        <f>IF(TRIM('2019'!B463)="","",'2019'!B463)</f>
        <v/>
      </c>
      <c r="C463" s="2200" t="str">
        <f>IF(TRIM('2019'!C463)="","",'2019'!C463)</f>
        <v/>
      </c>
      <c r="D463" s="2201" t="str">
        <f>IF(TRIM('2019'!D463)="","",'2019'!D463)</f>
        <v/>
      </c>
    </row>
    <row r="464" spans="1:4" s="886" customFormat="1" ht="15" hidden="1" customHeight="1" x14ac:dyDescent="0.25">
      <c r="A464" s="2200" t="str">
        <f>IF(TRIM('2019'!A464)="","",'2019'!A464)</f>
        <v/>
      </c>
      <c r="B464" s="2200" t="str">
        <f>IF(TRIM('2019'!B464)="","",'2019'!B464)</f>
        <v/>
      </c>
      <c r="C464" s="2200" t="str">
        <f>IF(TRIM('2019'!C464)="","",'2019'!C464)</f>
        <v/>
      </c>
      <c r="D464" s="2201" t="str">
        <f>IF(TRIM('2019'!D464)="","",'2019'!D464)</f>
        <v/>
      </c>
    </row>
    <row r="465" spans="1:4" s="886" customFormat="1" ht="15" hidden="1" customHeight="1" x14ac:dyDescent="0.25">
      <c r="A465" s="2200" t="str">
        <f>IF(TRIM('2019'!A465)="","",'2019'!A465)</f>
        <v/>
      </c>
      <c r="B465" s="2200" t="str">
        <f>IF(TRIM('2019'!B465)="","",'2019'!B465)</f>
        <v/>
      </c>
      <c r="C465" s="2200" t="str">
        <f>IF(TRIM('2019'!C465)="","",'2019'!C465)</f>
        <v/>
      </c>
      <c r="D465" s="2201" t="str">
        <f>IF(TRIM('2019'!D465)="","",'2019'!D465)</f>
        <v/>
      </c>
    </row>
    <row r="466" spans="1:4" s="886" customFormat="1" ht="15" hidden="1" customHeight="1" x14ac:dyDescent="0.25">
      <c r="A466" s="2200" t="str">
        <f>IF(TRIM('2019'!A466)="","",'2019'!A466)</f>
        <v/>
      </c>
      <c r="B466" s="2200" t="str">
        <f>IF(TRIM('2019'!B466)="","",'2019'!B466)</f>
        <v/>
      </c>
      <c r="C466" s="2200" t="str">
        <f>IF(TRIM('2019'!C466)="","",'2019'!C466)</f>
        <v/>
      </c>
      <c r="D466" s="2201" t="str">
        <f>IF(TRIM('2019'!D466)="","",'2019'!D466)</f>
        <v/>
      </c>
    </row>
    <row r="467" spans="1:4" s="886" customFormat="1" ht="15" hidden="1" customHeight="1" x14ac:dyDescent="0.25">
      <c r="A467" s="2200" t="str">
        <f>IF(TRIM('2019'!A467)="","",'2019'!A467)</f>
        <v/>
      </c>
      <c r="B467" s="2200" t="str">
        <f>IF(TRIM('2019'!B467)="","",'2019'!B467)</f>
        <v/>
      </c>
      <c r="C467" s="2200" t="str">
        <f>IF(TRIM('2019'!C467)="","",'2019'!C467)</f>
        <v/>
      </c>
      <c r="D467" s="2201" t="str">
        <f>IF(TRIM('2019'!D467)="","",'2019'!D467)</f>
        <v/>
      </c>
    </row>
    <row r="468" spans="1:4" s="886" customFormat="1" ht="15" hidden="1" customHeight="1" x14ac:dyDescent="0.25">
      <c r="A468" s="2200" t="str">
        <f>IF(TRIM('2019'!A468)="","",'2019'!A468)</f>
        <v/>
      </c>
      <c r="B468" s="2200" t="str">
        <f>IF(TRIM('2019'!B468)="","",'2019'!B468)</f>
        <v/>
      </c>
      <c r="C468" s="2200" t="str">
        <f>IF(TRIM('2019'!C468)="","",'2019'!C468)</f>
        <v/>
      </c>
      <c r="D468" s="2201" t="str">
        <f>IF(TRIM('2019'!D468)="","",'2019'!D468)</f>
        <v/>
      </c>
    </row>
    <row r="469" spans="1:4" s="886" customFormat="1" ht="15" hidden="1" customHeight="1" x14ac:dyDescent="0.25">
      <c r="A469" s="2200" t="str">
        <f>IF(TRIM('2019'!A469)="","",'2019'!A469)</f>
        <v/>
      </c>
      <c r="B469" s="2200" t="str">
        <f>IF(TRIM('2019'!B469)="","",'2019'!B469)</f>
        <v/>
      </c>
      <c r="C469" s="2200" t="str">
        <f>IF(TRIM('2019'!C469)="","",'2019'!C469)</f>
        <v/>
      </c>
      <c r="D469" s="2201" t="str">
        <f>IF(TRIM('2019'!D469)="","",'2019'!D469)</f>
        <v/>
      </c>
    </row>
    <row r="470" spans="1:4" s="886" customFormat="1" ht="15" hidden="1" customHeight="1" x14ac:dyDescent="0.25">
      <c r="A470" s="2200" t="str">
        <f>IF(TRIM('2019'!A470)="","",'2019'!A470)</f>
        <v/>
      </c>
      <c r="B470" s="2200" t="str">
        <f>IF(TRIM('2019'!B470)="","",'2019'!B470)</f>
        <v/>
      </c>
      <c r="C470" s="2200" t="str">
        <f>IF(TRIM('2019'!C470)="","",'2019'!C470)</f>
        <v/>
      </c>
      <c r="D470" s="2201" t="str">
        <f>IF(TRIM('2019'!D470)="","",'2019'!D470)</f>
        <v/>
      </c>
    </row>
    <row r="471" spans="1:4" s="886" customFormat="1" ht="15" hidden="1" customHeight="1" x14ac:dyDescent="0.25">
      <c r="A471" s="2200" t="str">
        <f>IF(TRIM('2019'!A471)="","",'2019'!A471)</f>
        <v/>
      </c>
      <c r="B471" s="2200" t="str">
        <f>IF(TRIM('2019'!B471)="","",'2019'!B471)</f>
        <v/>
      </c>
      <c r="C471" s="2200" t="str">
        <f>IF(TRIM('2019'!C471)="","",'2019'!C471)</f>
        <v/>
      </c>
      <c r="D471" s="2201" t="str">
        <f>IF(TRIM('2019'!D471)="","",'2019'!D471)</f>
        <v/>
      </c>
    </row>
    <row r="472" spans="1:4" s="886" customFormat="1" ht="15" hidden="1" customHeight="1" x14ac:dyDescent="0.25">
      <c r="A472" s="2200" t="str">
        <f>IF(TRIM('2019'!A472)="","",'2019'!A472)</f>
        <v/>
      </c>
      <c r="B472" s="2200" t="str">
        <f>IF(TRIM('2019'!B472)="","",'2019'!B472)</f>
        <v/>
      </c>
      <c r="C472" s="2200" t="str">
        <f>IF(TRIM('2019'!C472)="","",'2019'!C472)</f>
        <v/>
      </c>
      <c r="D472" s="2201" t="str">
        <f>IF(TRIM('2019'!D472)="","",'2019'!D472)</f>
        <v/>
      </c>
    </row>
    <row r="473" spans="1:4" s="886" customFormat="1" ht="15" hidden="1" customHeight="1" x14ac:dyDescent="0.25">
      <c r="A473" s="2200" t="str">
        <f>IF(TRIM('2019'!A473)="","",'2019'!A473)</f>
        <v/>
      </c>
      <c r="B473" s="2200" t="str">
        <f>IF(TRIM('2019'!B473)="","",'2019'!B473)</f>
        <v/>
      </c>
      <c r="C473" s="2200" t="str">
        <f>IF(TRIM('2019'!C473)="","",'2019'!C473)</f>
        <v/>
      </c>
      <c r="D473" s="2201" t="str">
        <f>IF(TRIM('2019'!D473)="","",'2019'!D473)</f>
        <v/>
      </c>
    </row>
    <row r="474" spans="1:4" s="886" customFormat="1" ht="15" hidden="1" customHeight="1" x14ac:dyDescent="0.25">
      <c r="A474" s="2200" t="str">
        <f>IF(TRIM('2019'!A474)="","",'2019'!A474)</f>
        <v/>
      </c>
      <c r="B474" s="2200" t="str">
        <f>IF(TRIM('2019'!B474)="","",'2019'!B474)</f>
        <v/>
      </c>
      <c r="C474" s="2200" t="str">
        <f>IF(TRIM('2019'!C474)="","",'2019'!C474)</f>
        <v/>
      </c>
      <c r="D474" s="2201" t="str">
        <f>IF(TRIM('2019'!D474)="","",'2019'!D474)</f>
        <v/>
      </c>
    </row>
    <row r="475" spans="1:4" s="886" customFormat="1" ht="15" hidden="1" customHeight="1" x14ac:dyDescent="0.25">
      <c r="A475" s="2200" t="str">
        <f>IF(TRIM('2019'!A475)="","",'2019'!A475)</f>
        <v/>
      </c>
      <c r="B475" s="2200" t="str">
        <f>IF(TRIM('2019'!B475)="","",'2019'!B475)</f>
        <v/>
      </c>
      <c r="C475" s="2200" t="str">
        <f>IF(TRIM('2019'!C475)="","",'2019'!C475)</f>
        <v/>
      </c>
      <c r="D475" s="2201" t="str">
        <f>IF(TRIM('2019'!D475)="","",'2019'!D475)</f>
        <v/>
      </c>
    </row>
    <row r="476" spans="1:4" s="886" customFormat="1" ht="15" hidden="1" customHeight="1" x14ac:dyDescent="0.25">
      <c r="A476" s="2200" t="str">
        <f>IF(TRIM('2019'!A476)="","",'2019'!A476)</f>
        <v/>
      </c>
      <c r="B476" s="2200" t="str">
        <f>IF(TRIM('2019'!B476)="","",'2019'!B476)</f>
        <v/>
      </c>
      <c r="C476" s="2200" t="str">
        <f>IF(TRIM('2019'!C476)="","",'2019'!C476)</f>
        <v/>
      </c>
      <c r="D476" s="2201" t="str">
        <f>IF(TRIM('2019'!D476)="","",'2019'!D476)</f>
        <v/>
      </c>
    </row>
    <row r="477" spans="1:4" s="886" customFormat="1" ht="15" hidden="1" customHeight="1" x14ac:dyDescent="0.25">
      <c r="A477" s="2200" t="str">
        <f>IF(TRIM('2019'!A477)="","",'2019'!A477)</f>
        <v/>
      </c>
      <c r="B477" s="2200" t="str">
        <f>IF(TRIM('2019'!B477)="","",'2019'!B477)</f>
        <v/>
      </c>
      <c r="C477" s="2200" t="str">
        <f>IF(TRIM('2019'!C477)="","",'2019'!C477)</f>
        <v/>
      </c>
      <c r="D477" s="2201" t="str">
        <f>IF(TRIM('2019'!D477)="","",'2019'!D477)</f>
        <v/>
      </c>
    </row>
    <row r="478" spans="1:4" s="886" customFormat="1" ht="15" hidden="1" customHeight="1" x14ac:dyDescent="0.25">
      <c r="A478" s="2200" t="str">
        <f>IF(TRIM('2019'!A478)="","",'2019'!A478)</f>
        <v/>
      </c>
      <c r="B478" s="2200" t="str">
        <f>IF(TRIM('2019'!B478)="","",'2019'!B478)</f>
        <v/>
      </c>
      <c r="C478" s="2200" t="str">
        <f>IF(TRIM('2019'!C478)="","",'2019'!C478)</f>
        <v/>
      </c>
      <c r="D478" s="2201" t="str">
        <f>IF(TRIM('2019'!D478)="","",'2019'!D478)</f>
        <v/>
      </c>
    </row>
    <row r="479" spans="1:4" s="886" customFormat="1" ht="15" hidden="1" customHeight="1" x14ac:dyDescent="0.25">
      <c r="A479" s="2200" t="str">
        <f>IF(TRIM('2019'!A479)="","",'2019'!A479)</f>
        <v/>
      </c>
      <c r="B479" s="2200" t="str">
        <f>IF(TRIM('2019'!B479)="","",'2019'!B479)</f>
        <v/>
      </c>
      <c r="C479" s="2200" t="str">
        <f>IF(TRIM('2019'!C479)="","",'2019'!C479)</f>
        <v/>
      </c>
      <c r="D479" s="2201" t="str">
        <f>IF(TRIM('2019'!D479)="","",'2019'!D479)</f>
        <v/>
      </c>
    </row>
    <row r="480" spans="1:4" s="886" customFormat="1" ht="15" hidden="1" customHeight="1" x14ac:dyDescent="0.25">
      <c r="A480" s="2200" t="str">
        <f>IF(TRIM('2019'!A480)="","",'2019'!A480)</f>
        <v/>
      </c>
      <c r="B480" s="2200" t="str">
        <f>IF(TRIM('2019'!B480)="","",'2019'!B480)</f>
        <v/>
      </c>
      <c r="C480" s="2200" t="str">
        <f>IF(TRIM('2019'!C480)="","",'2019'!C480)</f>
        <v/>
      </c>
      <c r="D480" s="2201" t="str">
        <f>IF(TRIM('2019'!D480)="","",'2019'!D480)</f>
        <v/>
      </c>
    </row>
    <row r="481" spans="1:5" s="886" customFormat="1" ht="15" hidden="1" customHeight="1" x14ac:dyDescent="0.25">
      <c r="A481" s="2200" t="str">
        <f>IF(TRIM('2019'!A481)="","",'2019'!A481)</f>
        <v/>
      </c>
      <c r="B481" s="2200" t="str">
        <f>IF(TRIM('2019'!B481)="","",'2019'!B481)</f>
        <v/>
      </c>
      <c r="C481" s="2200" t="str">
        <f>IF(TRIM('2019'!C481)="","",'2019'!C481)</f>
        <v/>
      </c>
      <c r="D481" s="2201" t="str">
        <f>IF(TRIM('2019'!D481)="","",'2019'!D481)</f>
        <v/>
      </c>
    </row>
    <row r="482" spans="1:5" s="886" customFormat="1" ht="15" hidden="1" customHeight="1" x14ac:dyDescent="0.25">
      <c r="A482" s="2200" t="str">
        <f>IF(TRIM('2019'!A482)="","",'2019'!A482)</f>
        <v/>
      </c>
      <c r="B482" s="2200" t="str">
        <f>IF(TRIM('2019'!B482)="","",'2019'!B482)</f>
        <v/>
      </c>
      <c r="C482" s="2200" t="str">
        <f>IF(TRIM('2019'!C482)="","",'2019'!C482)</f>
        <v/>
      </c>
      <c r="D482" s="2201" t="str">
        <f>IF(TRIM('2019'!D482)="","",'2019'!D482)</f>
        <v/>
      </c>
    </row>
    <row r="483" spans="1:5" s="886" customFormat="1" ht="15" hidden="1" customHeight="1" x14ac:dyDescent="0.25">
      <c r="A483" s="2200" t="str">
        <f>IF(TRIM('2019'!A483)="","",'2019'!A483)</f>
        <v/>
      </c>
      <c r="B483" s="2200" t="str">
        <f>IF(TRIM('2019'!B483)="","",'2019'!B483)</f>
        <v/>
      </c>
      <c r="C483" s="2200" t="str">
        <f>IF(TRIM('2019'!C483)="","",'2019'!C483)</f>
        <v/>
      </c>
      <c r="D483" s="2201" t="str">
        <f>IF(TRIM('2019'!D483)="","",'2019'!D483)</f>
        <v/>
      </c>
    </row>
    <row r="484" spans="1:5" s="886" customFormat="1" ht="15" x14ac:dyDescent="0.25">
      <c r="A484" s="2202" t="str">
        <f>IF(TRIM('2019'!A484)="","",'2019'!A484)</f>
        <v/>
      </c>
      <c r="B484" s="2202" t="str">
        <f>IF(TRIM('2019'!B484)="","",'2019'!B484)</f>
        <v/>
      </c>
      <c r="C484" s="2202" t="str">
        <f>IF(TRIM('2019'!C484)="","",'2019'!C484)</f>
        <v/>
      </c>
      <c r="D484" s="2203" t="str">
        <f>IF(TRIM('2019'!D484)="","",'2019'!D484)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IF(TRIM('2019'!A493)="","",'2019'!A493)</f>
        <v>stoom 30 bara</v>
      </c>
      <c r="B493" s="536" t="str">
        <f>IF(TRIM('2019'!B493)="","",'2019'!B493)</f>
        <v>GJ</v>
      </c>
      <c r="C493" s="538">
        <f>IF(TRIM('2019'!C493)="","",'2019'!C493)</f>
        <v>1.1111111111111112</v>
      </c>
      <c r="E493" s="1005"/>
    </row>
    <row r="494" spans="1:5" s="886" customFormat="1" ht="15" x14ac:dyDescent="0.25">
      <c r="A494" s="536" t="str">
        <f>IF(TRIM('2019'!A494)="","",'2019'!A494)</f>
        <v>warm water</v>
      </c>
      <c r="B494" s="536" t="str">
        <f>IF(TRIM('2019'!B494)="","",'2019'!B494)</f>
        <v>GJ</v>
      </c>
      <c r="C494" s="538">
        <f>IF(TRIM('2019'!C494)="","",'2019'!C494)</f>
        <v>1.1764705882352942</v>
      </c>
    </row>
    <row r="495" spans="1:5" s="886" customFormat="1" ht="15" x14ac:dyDescent="0.25">
      <c r="A495" s="536" t="str">
        <f>IF(TRIM('2019'!A495)="","",'2019'!A495)</f>
        <v>elektriciteit</v>
      </c>
      <c r="B495" s="536" t="str">
        <f>IF(TRIM('2019'!B495)="","",'2019'!B495)</f>
        <v>MWh</v>
      </c>
      <c r="C495" s="538">
        <f>IF(TRIM('2019'!C495)="","",'2019'!C495)</f>
        <v>9</v>
      </c>
    </row>
    <row r="496" spans="1:5" s="886" customFormat="1" ht="15" x14ac:dyDescent="0.25">
      <c r="A496" s="536" t="str">
        <f>IF(TRIM('2019'!A496)="","",'2019'!A496)</f>
        <v>perslucht-1 op 8 bara</v>
      </c>
      <c r="B496" s="1981" t="str">
        <f>IF(TRIM('2019'!B496)="","",'2019'!B496)</f>
        <v>1000 Nm³</v>
      </c>
      <c r="C496" s="538">
        <f>IF(TRIM('2019'!C496)="","",'2019'!C496)</f>
        <v>0.9</v>
      </c>
    </row>
    <row r="497" spans="1:87" ht="15" x14ac:dyDescent="0.25">
      <c r="A497" s="536" t="str">
        <f>IF(TRIM('2019'!A497)="","",'2019'!A497)</f>
        <v>koelenergie-1 op 6 °C</v>
      </c>
      <c r="B497" s="536" t="str">
        <f>IF(TRIM('2019'!B497)="","",'2019'!B497)</f>
        <v>GJ</v>
      </c>
      <c r="C497" s="538">
        <f>IF(TRIM('2019'!C497)="","",'2019'!C497)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tr">
        <f>IF(TRIM('2019'!A498)="","",'2019'!A498)</f>
        <v>thermische olie</v>
      </c>
      <c r="B498" s="536" t="str">
        <f>IF(TRIM('2019'!B498)="","",'2019'!B498)</f>
        <v>GJ</v>
      </c>
      <c r="C498" s="538">
        <f>IF(TRIM('2019'!C498)="","",'2019'!C498)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IF(TRIM('2019'!A499)="","",'2019'!A499)</f>
        <v>warme lucht</v>
      </c>
      <c r="B499" s="537" t="str">
        <f>IF(TRIM('2019'!B499)="","",'2019'!B499)</f>
        <v>GJ</v>
      </c>
      <c r="C499" s="1416">
        <f>IF(TRIM('2019'!C499)="","",'2019'!C499)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1981" t="str">
        <f>IF(TRIM('2019'!A500)="","",'2019'!A500)</f>
        <v>perslucht-2 op 8 bara</v>
      </c>
      <c r="B500" s="536" t="str">
        <f>IF(TRIM('2019'!B500)="","",'2019'!B500)</f>
        <v>1000 Nm³</v>
      </c>
      <c r="C500" s="2352">
        <f>IF(TRIM('2019'!C500)="","",'2019'!C500)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1981" t="str">
        <f>IF(TRIM('2019'!A501)="","",'2019'!A501)</f>
        <v>koelenergie-2 op k2 °C</v>
      </c>
      <c r="B501" s="536" t="str">
        <f>IF(TRIM('2019'!B501)="","",'2019'!B501)</f>
        <v>GJ</v>
      </c>
      <c r="C501" s="2352">
        <f>IF(TRIM('2019'!C501)="","",'2019'!C501)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1981" t="str">
        <f>IF(TRIM('2019'!A502)="","",'2019'!A502)</f>
        <v>stoom 10 bara</v>
      </c>
      <c r="B502" s="536" t="str">
        <f>IF(TRIM('2019'!B502)="","",'2019'!B502)</f>
        <v>GJ</v>
      </c>
      <c r="C502" s="2352">
        <f>IF(TRIM('2019'!C502)="","",'2019'!C502)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1981" t="str">
        <f>IF(TRIM('2019'!A503)="","",'2019'!A503)</f>
        <v>stoom 1,7 bara</v>
      </c>
      <c r="B503" s="536" t="str">
        <f>IF(TRIM('2019'!B503)="","",'2019'!B503)</f>
        <v>GJ</v>
      </c>
      <c r="C503" s="2352">
        <f>IF(TRIM('2019'!C503)="","",'2019'!C503)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1981" t="str">
        <f>IF(TRIM('2019'!A504)="","",'2019'!A504)</f>
        <v>stoom u bara</v>
      </c>
      <c r="B504" s="536" t="str">
        <f>IF(TRIM('2019'!B504)="","",'2019'!B504)</f>
        <v>GJ</v>
      </c>
      <c r="C504" s="2352">
        <f>IF(TRIM('2019'!C504)="","",'2019'!C504)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IF(TRIM('2019'!A505)="","",'2019'!A505)</f>
        <v>stoom v bara</v>
      </c>
      <c r="B505" s="536" t="str">
        <f>IF(TRIM('2019'!B505)="","",'2019'!B505)</f>
        <v>GJ</v>
      </c>
      <c r="C505" s="538">
        <f>IF(TRIM('2019'!C505)="","",'2019'!C505)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IF(TRIM('2019'!A506)="","",'2019'!A506)</f>
        <v>stoom w bara</v>
      </c>
      <c r="B506" s="536" t="str">
        <f>IF(TRIM('2019'!B506)="","",'2019'!B506)</f>
        <v>GJ</v>
      </c>
      <c r="C506" s="538">
        <f>IF(TRIM('2019'!C506)="","",'2019'!C506)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IF(TRIM('2019'!A507)="","",'2019'!A507)</f>
        <v/>
      </c>
      <c r="B507" s="2200" t="str">
        <f>IF(TRIM('2019'!B507)="","",'2019'!B507)</f>
        <v/>
      </c>
      <c r="C507" s="2204" t="str">
        <f>IF(TRIM('2019'!C507)="","",'2019'!C507)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IF(TRIM('2019'!A508)="","",'2019'!A508)</f>
        <v/>
      </c>
      <c r="B508" s="2202" t="str">
        <f>IF(TRIM('2019'!B508)="","",'2019'!B508)</f>
        <v/>
      </c>
      <c r="C508" s="2205" t="str">
        <f>IF(TRIM('2019'!C508)="","",'2019'!C508)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0.5778032136028467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1.0638367349734599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0.91723947698682218</v>
      </c>
      <c r="H525" s="2075">
        <f ca="1">IF((H520&lt;&gt;0),(H523/H520),0)</f>
        <v>1.2862883029631031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-367483.99003062234</v>
      </c>
      <c r="H526" s="2078">
        <f ca="1">IF(H525=0,0,((H72+H83+H84+H85+H86+H87)/H525))</f>
        <v>-277080.18426272151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2">IF(K525=0,0,((K72+K83+K84+K85+K86+K87)/K525))</f>
        <v>0</v>
      </c>
      <c r="L526" s="2078">
        <f>IF((L72+L83+L84+L85+L86+L87)&gt;0,0,((L72+L83+L84+L85+L86+L87)/L525))</f>
        <v>0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-20666.822507505101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3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4">IF((AF72+AF83+AF84+AF85+AF86+AF87)&lt;0,((AF72+AF83+AF84+AF85+AF86+AF87)/AF525),0)</f>
        <v>0</v>
      </c>
      <c r="AG526" s="2078">
        <f t="shared" si="114"/>
        <v>0</v>
      </c>
      <c r="AH526" s="2078">
        <f t="shared" si="114"/>
        <v>0</v>
      </c>
      <c r="AI526" s="2078">
        <f t="shared" si="114"/>
        <v>0</v>
      </c>
      <c r="AJ526" s="2078">
        <f t="shared" si="114"/>
        <v>0</v>
      </c>
      <c r="AK526" s="2078">
        <f t="shared" si="114"/>
        <v>0</v>
      </c>
      <c r="AL526" s="2078">
        <f t="shared" si="114"/>
        <v>0</v>
      </c>
      <c r="AM526" s="2078">
        <f t="shared" si="114"/>
        <v>0</v>
      </c>
      <c r="AN526" s="2286">
        <f t="shared" ref="AN526" si="115">IF(AN72&lt;0,(AN72/AN525),0)</f>
        <v>0</v>
      </c>
      <c r="AO526" s="2078">
        <f t="shared" si="114"/>
        <v>0</v>
      </c>
      <c r="AP526" s="2078">
        <f t="shared" si="114"/>
        <v>0</v>
      </c>
      <c r="AQ526" s="2078">
        <f t="shared" si="114"/>
        <v>0</v>
      </c>
      <c r="AR526" s="2078">
        <f t="shared" si="114"/>
        <v>0</v>
      </c>
      <c r="AS526" s="2078">
        <f t="shared" si="114"/>
        <v>0</v>
      </c>
      <c r="AT526" s="2078">
        <f t="shared" si="114"/>
        <v>0</v>
      </c>
      <c r="AU526" s="2078">
        <f t="shared" si="114"/>
        <v>0</v>
      </c>
      <c r="AV526" s="2078">
        <f t="shared" si="114"/>
        <v>-39340.833333333336</v>
      </c>
      <c r="AW526" s="2078">
        <f t="shared" si="114"/>
        <v>0</v>
      </c>
      <c r="AX526" s="2078">
        <f t="shared" si="114"/>
        <v>0</v>
      </c>
      <c r="AY526" s="2078">
        <f t="shared" si="114"/>
        <v>0</v>
      </c>
      <c r="AZ526" s="2078">
        <f t="shared" si="114"/>
        <v>0</v>
      </c>
      <c r="BA526" s="2078">
        <f t="shared" si="114"/>
        <v>0</v>
      </c>
      <c r="BB526" s="2078">
        <f t="shared" si="114"/>
        <v>0</v>
      </c>
      <c r="BC526" s="2078">
        <f t="shared" si="114"/>
        <v>0</v>
      </c>
      <c r="BD526" s="2078">
        <f t="shared" si="114"/>
        <v>0</v>
      </c>
      <c r="BE526" s="2078">
        <f t="shared" si="114"/>
        <v>0</v>
      </c>
      <c r="BF526" s="2078">
        <f t="shared" si="114"/>
        <v>0</v>
      </c>
      <c r="BG526" s="2078">
        <f t="shared" si="114"/>
        <v>0</v>
      </c>
      <c r="BH526" s="2078">
        <f t="shared" si="114"/>
        <v>0</v>
      </c>
      <c r="BI526" s="2078">
        <f t="shared" si="114"/>
        <v>0</v>
      </c>
      <c r="BJ526" s="2078">
        <f t="shared" si="114"/>
        <v>0</v>
      </c>
      <c r="BK526" s="2078">
        <f t="shared" si="114"/>
        <v>0</v>
      </c>
      <c r="BL526" s="2078">
        <f t="shared" si="114"/>
        <v>0</v>
      </c>
      <c r="BM526" s="2078">
        <f t="shared" si="114"/>
        <v>0</v>
      </c>
      <c r="BN526" s="2078">
        <f t="shared" si="114"/>
        <v>0</v>
      </c>
      <c r="BO526" s="2078">
        <f t="shared" si="114"/>
        <v>0</v>
      </c>
      <c r="BP526" s="2078">
        <f t="shared" si="114"/>
        <v>0</v>
      </c>
      <c r="BQ526" s="2078">
        <f t="shared" si="114"/>
        <v>0</v>
      </c>
      <c r="BR526" s="2078">
        <f t="shared" si="114"/>
        <v>0</v>
      </c>
      <c r="BS526" s="2078">
        <f t="shared" si="114"/>
        <v>0</v>
      </c>
      <c r="BT526" s="2078">
        <f t="shared" si="114"/>
        <v>0</v>
      </c>
      <c r="BU526" s="2078">
        <f t="shared" si="114"/>
        <v>0</v>
      </c>
      <c r="BV526" s="2078">
        <f t="shared" si="114"/>
        <v>0</v>
      </c>
      <c r="BW526" s="2078">
        <f t="shared" si="114"/>
        <v>0</v>
      </c>
      <c r="BX526" s="2078">
        <f t="shared" si="114"/>
        <v>0</v>
      </c>
      <c r="BY526" s="2078">
        <f t="shared" si="114"/>
        <v>0</v>
      </c>
      <c r="BZ526" s="2078">
        <f t="shared" si="114"/>
        <v>0</v>
      </c>
      <c r="CA526" s="2078">
        <f t="shared" si="114"/>
        <v>0</v>
      </c>
      <c r="CB526" s="2078">
        <f t="shared" si="114"/>
        <v>0</v>
      </c>
      <c r="CC526" s="2078">
        <f t="shared" si="114"/>
        <v>0</v>
      </c>
      <c r="CD526" s="2078">
        <f t="shared" si="114"/>
        <v>0</v>
      </c>
      <c r="CE526" s="2078">
        <f t="shared" si="114"/>
        <v>0</v>
      </c>
      <c r="CF526" s="2078">
        <f t="shared" si="114"/>
        <v>0</v>
      </c>
      <c r="CG526" s="2078">
        <f t="shared" si="114"/>
        <v>0</v>
      </c>
      <c r="CH526" s="2078">
        <f t="shared" si="114"/>
        <v>0</v>
      </c>
      <c r="CI526" s="2078">
        <f t="shared" si="114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2.7977231602649839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116">IF(AND(AA73&lt;0,(AA72+SUM(AA83:AA87)=0)),(AA73),0)</f>
        <v>0</v>
      </c>
      <c r="AB527" s="1080">
        <f t="shared" si="116"/>
        <v>0</v>
      </c>
      <c r="AC527" s="1080">
        <f t="shared" si="116"/>
        <v>0</v>
      </c>
      <c r="AD527" s="1080">
        <f t="shared" si="116"/>
        <v>0</v>
      </c>
      <c r="AE527" s="1080">
        <f t="shared" si="116"/>
        <v>0</v>
      </c>
      <c r="AF527" s="1080">
        <f t="shared" si="116"/>
        <v>0</v>
      </c>
      <c r="AG527" s="1080">
        <f t="shared" si="116"/>
        <v>0</v>
      </c>
      <c r="AH527" s="1080">
        <f t="shared" si="116"/>
        <v>0</v>
      </c>
      <c r="AI527" s="1080">
        <f t="shared" si="116"/>
        <v>0</v>
      </c>
      <c r="AJ527" s="1080">
        <f t="shared" si="116"/>
        <v>0</v>
      </c>
      <c r="AK527" s="1080">
        <f t="shared" si="116"/>
        <v>0</v>
      </c>
      <c r="AL527" s="1080">
        <f t="shared" si="116"/>
        <v>0</v>
      </c>
      <c r="AM527" s="1080">
        <f t="shared" si="116"/>
        <v>0</v>
      </c>
      <c r="AN527" s="2287">
        <f t="shared" ref="AN527" si="117">IF(AND(AN73&lt;0,AN72=0),(AN73),0)</f>
        <v>0</v>
      </c>
      <c r="AO527" s="1080">
        <f t="shared" ref="AO527:AQ527" si="118">IF(AND(AO73&lt;0,(AO72+SUM(AO83:AO87)=0)),(AO73),0)</f>
        <v>0</v>
      </c>
      <c r="AP527" s="1080">
        <f t="shared" si="118"/>
        <v>0</v>
      </c>
      <c r="AQ527" s="1080">
        <f t="shared" si="118"/>
        <v>0</v>
      </c>
      <c r="AR527" s="1080">
        <f>IF(AND(AR73&lt;0,(AR72+SUM(AR83:AR87)=0)),(AR73),0)</f>
        <v>0</v>
      </c>
      <c r="AS527" s="1080">
        <f t="shared" ref="AS527:CI527" si="119">IF(AND(AS73&lt;0,(AS72+SUM(AS83:AS87)=0)),(AS73),0)</f>
        <v>0</v>
      </c>
      <c r="AT527" s="1080">
        <f t="shared" si="119"/>
        <v>0</v>
      </c>
      <c r="AU527" s="1080">
        <f t="shared" si="119"/>
        <v>0</v>
      </c>
      <c r="AV527" s="1080">
        <f t="shared" si="119"/>
        <v>0</v>
      </c>
      <c r="AW527" s="1080">
        <f t="shared" si="119"/>
        <v>0</v>
      </c>
      <c r="AX527" s="1080">
        <f t="shared" si="119"/>
        <v>-1000</v>
      </c>
      <c r="AY527" s="1080">
        <f t="shared" si="119"/>
        <v>0</v>
      </c>
      <c r="AZ527" s="1080">
        <f t="shared" si="119"/>
        <v>0</v>
      </c>
      <c r="BA527" s="1080">
        <f t="shared" si="119"/>
        <v>0</v>
      </c>
      <c r="BB527" s="1080">
        <f t="shared" si="119"/>
        <v>0</v>
      </c>
      <c r="BC527" s="1080">
        <f t="shared" si="119"/>
        <v>0</v>
      </c>
      <c r="BD527" s="1080">
        <f t="shared" si="119"/>
        <v>0</v>
      </c>
      <c r="BE527" s="1080">
        <f t="shared" si="119"/>
        <v>0</v>
      </c>
      <c r="BF527" s="1080">
        <f t="shared" si="119"/>
        <v>0</v>
      </c>
      <c r="BG527" s="1080">
        <f t="shared" si="119"/>
        <v>0</v>
      </c>
      <c r="BH527" s="1080">
        <f t="shared" si="119"/>
        <v>0</v>
      </c>
      <c r="BI527" s="1080">
        <f t="shared" si="119"/>
        <v>0</v>
      </c>
      <c r="BJ527" s="1080">
        <f t="shared" si="119"/>
        <v>0</v>
      </c>
      <c r="BK527" s="1080">
        <f t="shared" si="119"/>
        <v>0</v>
      </c>
      <c r="BL527" s="1080">
        <f t="shared" si="119"/>
        <v>0</v>
      </c>
      <c r="BM527" s="1080">
        <f t="shared" si="119"/>
        <v>0</v>
      </c>
      <c r="BN527" s="1080">
        <f t="shared" si="119"/>
        <v>0</v>
      </c>
      <c r="BO527" s="1080">
        <f t="shared" si="119"/>
        <v>0</v>
      </c>
      <c r="BP527" s="1080">
        <f t="shared" si="119"/>
        <v>0</v>
      </c>
      <c r="BQ527" s="1080">
        <f t="shared" si="119"/>
        <v>0</v>
      </c>
      <c r="BR527" s="1080">
        <f t="shared" si="119"/>
        <v>0</v>
      </c>
      <c r="BS527" s="1080">
        <f t="shared" si="119"/>
        <v>0</v>
      </c>
      <c r="BT527" s="1080">
        <f t="shared" si="119"/>
        <v>0</v>
      </c>
      <c r="BU527" s="1080">
        <f t="shared" si="119"/>
        <v>0</v>
      </c>
      <c r="BV527" s="1080">
        <f t="shared" si="119"/>
        <v>0</v>
      </c>
      <c r="BW527" s="1080">
        <f t="shared" si="119"/>
        <v>0</v>
      </c>
      <c r="BX527" s="1080">
        <f t="shared" si="119"/>
        <v>0</v>
      </c>
      <c r="BY527" s="1080">
        <f t="shared" si="119"/>
        <v>0</v>
      </c>
      <c r="BZ527" s="1080">
        <f t="shared" si="119"/>
        <v>0</v>
      </c>
      <c r="CA527" s="1080">
        <f t="shared" si="119"/>
        <v>0</v>
      </c>
      <c r="CB527" s="1080">
        <f t="shared" si="119"/>
        <v>0</v>
      </c>
      <c r="CC527" s="1080">
        <f t="shared" si="119"/>
        <v>0</v>
      </c>
      <c r="CD527" s="1080">
        <f t="shared" si="119"/>
        <v>0</v>
      </c>
      <c r="CE527" s="1080">
        <f t="shared" si="119"/>
        <v>0</v>
      </c>
      <c r="CF527" s="1080">
        <f t="shared" si="119"/>
        <v>0</v>
      </c>
      <c r="CG527" s="1080">
        <f t="shared" si="119"/>
        <v>0</v>
      </c>
      <c r="CH527" s="1080">
        <f t="shared" si="119"/>
        <v>0</v>
      </c>
      <c r="CI527" s="1080">
        <f t="shared" si="119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20">IF(I73&gt;0,0,((I73)/I527))</f>
        <v>0</v>
      </c>
      <c r="J528" s="2078">
        <f t="shared" si="120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1">IF(N527=0,0,((N73)/N527))</f>
        <v>-48.730637178037021</v>
      </c>
      <c r="O528" s="2078">
        <f t="shared" si="121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122">IF(AND(AA73&lt;0,(AA72+SUM(AA83:AA87)=0)),(AA73/0.85),0)</f>
        <v>0</v>
      </c>
      <c r="AB528" s="1080">
        <f t="shared" si="122"/>
        <v>0</v>
      </c>
      <c r="AC528" s="1080">
        <f t="shared" si="122"/>
        <v>0</v>
      </c>
      <c r="AD528" s="1080">
        <f t="shared" si="122"/>
        <v>0</v>
      </c>
      <c r="AE528" s="1080">
        <f t="shared" si="122"/>
        <v>0</v>
      </c>
      <c r="AF528" s="1080">
        <f t="shared" si="122"/>
        <v>0</v>
      </c>
      <c r="AG528" s="1080">
        <f t="shared" si="122"/>
        <v>0</v>
      </c>
      <c r="AH528" s="1080">
        <f t="shared" si="122"/>
        <v>0</v>
      </c>
      <c r="AI528" s="1080">
        <f t="shared" si="122"/>
        <v>0</v>
      </c>
      <c r="AJ528" s="1080">
        <f t="shared" si="122"/>
        <v>0</v>
      </c>
      <c r="AK528" s="1080">
        <f t="shared" si="122"/>
        <v>0</v>
      </c>
      <c r="AL528" s="1080">
        <f t="shared" si="122"/>
        <v>0</v>
      </c>
      <c r="AM528" s="1080">
        <f t="shared" si="122"/>
        <v>0</v>
      </c>
      <c r="AN528" s="2287">
        <f t="shared" ref="AN528" si="123">IF(AND(AN73&lt;0,AN72=0),(AN73/0.85),0)</f>
        <v>0</v>
      </c>
      <c r="AO528" s="1080">
        <f t="shared" ref="AO528:AQ528" si="124">IF(AND(AO73&lt;0,(AO72+SUM(AO83:AO87)=0)),(AO73/0.85),0)</f>
        <v>0</v>
      </c>
      <c r="AP528" s="1080">
        <f t="shared" si="124"/>
        <v>0</v>
      </c>
      <c r="AQ528" s="1080">
        <f t="shared" si="124"/>
        <v>0</v>
      </c>
      <c r="AR528" s="1080">
        <f>IF(AND(AR73&lt;0,(AR72+SUM(AR83:AR87)=0)),(AR73/0.85),0)</f>
        <v>0</v>
      </c>
      <c r="AS528" s="1080">
        <f t="shared" ref="AS528:CI528" si="125">IF(AND(AS73&lt;0,(AS72+SUM(AS83:AS87)=0)),(AS73/0.85),0)</f>
        <v>0</v>
      </c>
      <c r="AT528" s="1080">
        <f t="shared" si="125"/>
        <v>0</v>
      </c>
      <c r="AU528" s="1080">
        <f t="shared" si="125"/>
        <v>0</v>
      </c>
      <c r="AV528" s="1080">
        <f t="shared" si="125"/>
        <v>0</v>
      </c>
      <c r="AW528" s="1080">
        <f t="shared" si="125"/>
        <v>0</v>
      </c>
      <c r="AX528" s="1080">
        <f t="shared" si="125"/>
        <v>-1176.4705882352941</v>
      </c>
      <c r="AY528" s="1080">
        <f t="shared" si="125"/>
        <v>0</v>
      </c>
      <c r="AZ528" s="1080">
        <f t="shared" si="125"/>
        <v>0</v>
      </c>
      <c r="BA528" s="1080">
        <f t="shared" si="125"/>
        <v>0</v>
      </c>
      <c r="BB528" s="1080">
        <f t="shared" si="125"/>
        <v>0</v>
      </c>
      <c r="BC528" s="1080">
        <f t="shared" si="125"/>
        <v>0</v>
      </c>
      <c r="BD528" s="1080">
        <f t="shared" si="125"/>
        <v>0</v>
      </c>
      <c r="BE528" s="1080">
        <f t="shared" si="125"/>
        <v>0</v>
      </c>
      <c r="BF528" s="1080">
        <f t="shared" si="125"/>
        <v>0</v>
      </c>
      <c r="BG528" s="1080">
        <f t="shared" si="125"/>
        <v>0</v>
      </c>
      <c r="BH528" s="1080">
        <f t="shared" si="125"/>
        <v>0</v>
      </c>
      <c r="BI528" s="1080">
        <f t="shared" si="125"/>
        <v>0</v>
      </c>
      <c r="BJ528" s="1080">
        <f t="shared" si="125"/>
        <v>0</v>
      </c>
      <c r="BK528" s="1080">
        <f t="shared" si="125"/>
        <v>0</v>
      </c>
      <c r="BL528" s="1080">
        <f t="shared" si="125"/>
        <v>0</v>
      </c>
      <c r="BM528" s="1080">
        <f t="shared" si="125"/>
        <v>0</v>
      </c>
      <c r="BN528" s="1080">
        <f t="shared" si="125"/>
        <v>0</v>
      </c>
      <c r="BO528" s="1080">
        <f t="shared" si="125"/>
        <v>0</v>
      </c>
      <c r="BP528" s="1080">
        <f t="shared" si="125"/>
        <v>0</v>
      </c>
      <c r="BQ528" s="1080">
        <f t="shared" si="125"/>
        <v>0</v>
      </c>
      <c r="BR528" s="1080">
        <f t="shared" si="125"/>
        <v>0</v>
      </c>
      <c r="BS528" s="1080">
        <f t="shared" si="125"/>
        <v>0</v>
      </c>
      <c r="BT528" s="1080">
        <f t="shared" si="125"/>
        <v>0</v>
      </c>
      <c r="BU528" s="1080">
        <f t="shared" si="125"/>
        <v>0</v>
      </c>
      <c r="BV528" s="1080">
        <f t="shared" si="125"/>
        <v>0</v>
      </c>
      <c r="BW528" s="1080">
        <f t="shared" si="125"/>
        <v>0</v>
      </c>
      <c r="BX528" s="1080">
        <f t="shared" si="125"/>
        <v>0</v>
      </c>
      <c r="BY528" s="1080">
        <f t="shared" si="125"/>
        <v>0</v>
      </c>
      <c r="BZ528" s="1080">
        <f t="shared" si="125"/>
        <v>0</v>
      </c>
      <c r="CA528" s="1080">
        <f t="shared" si="125"/>
        <v>0</v>
      </c>
      <c r="CB528" s="1080">
        <f t="shared" si="125"/>
        <v>0</v>
      </c>
      <c r="CC528" s="1080">
        <f t="shared" si="125"/>
        <v>0</v>
      </c>
      <c r="CD528" s="1080">
        <f t="shared" si="125"/>
        <v>0</v>
      </c>
      <c r="CE528" s="1080">
        <f t="shared" si="125"/>
        <v>0</v>
      </c>
      <c r="CF528" s="1080">
        <f t="shared" si="125"/>
        <v>0</v>
      </c>
      <c r="CG528" s="1080">
        <f t="shared" si="125"/>
        <v>0</v>
      </c>
      <c r="CH528" s="1080">
        <f t="shared" si="125"/>
        <v>0</v>
      </c>
      <c r="CI528" s="1080">
        <f t="shared" si="125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26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27">IF(N529=0,0,((N78)/N529))</f>
        <v>-94.097115692329751</v>
      </c>
      <c r="O530" s="2078">
        <f t="shared" si="127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28">IF(AB78&lt;0,(AB78/1),0)</f>
        <v>0</v>
      </c>
      <c r="AC530" s="2087">
        <f t="shared" si="128"/>
        <v>0</v>
      </c>
      <c r="AD530" s="2087">
        <f t="shared" si="128"/>
        <v>0</v>
      </c>
      <c r="AE530" s="2087">
        <f t="shared" si="128"/>
        <v>0</v>
      </c>
      <c r="AF530" s="2087">
        <f t="shared" si="128"/>
        <v>0</v>
      </c>
      <c r="AG530" s="2087">
        <f t="shared" si="128"/>
        <v>0</v>
      </c>
      <c r="AH530" s="2087">
        <f t="shared" si="128"/>
        <v>0</v>
      </c>
      <c r="AI530" s="2087">
        <f t="shared" si="128"/>
        <v>0</v>
      </c>
      <c r="AJ530" s="2087">
        <f t="shared" si="128"/>
        <v>0</v>
      </c>
      <c r="AK530" s="2087">
        <f t="shared" si="128"/>
        <v>0</v>
      </c>
      <c r="AL530" s="2087">
        <f t="shared" si="128"/>
        <v>0</v>
      </c>
      <c r="AM530" s="2087">
        <f t="shared" si="128"/>
        <v>0</v>
      </c>
      <c r="AN530" s="2286">
        <f t="shared" si="128"/>
        <v>0</v>
      </c>
      <c r="AO530" s="2087">
        <f t="shared" si="128"/>
        <v>0</v>
      </c>
      <c r="AP530" s="2087">
        <f t="shared" si="128"/>
        <v>0</v>
      </c>
      <c r="AQ530" s="2087">
        <f t="shared" si="128"/>
        <v>0</v>
      </c>
      <c r="AR530" s="2087">
        <f t="shared" si="128"/>
        <v>0</v>
      </c>
      <c r="AS530" s="2087">
        <f t="shared" si="128"/>
        <v>0</v>
      </c>
      <c r="AT530" s="2087">
        <f t="shared" si="128"/>
        <v>0</v>
      </c>
      <c r="AU530" s="2087">
        <f t="shared" si="128"/>
        <v>0</v>
      </c>
      <c r="AV530" s="2087">
        <f t="shared" si="128"/>
        <v>0</v>
      </c>
      <c r="AW530" s="2087">
        <f t="shared" si="128"/>
        <v>0</v>
      </c>
      <c r="AX530" s="2087">
        <f t="shared" si="128"/>
        <v>0</v>
      </c>
      <c r="AY530" s="2087">
        <f t="shared" si="128"/>
        <v>0</v>
      </c>
      <c r="AZ530" s="2087">
        <f t="shared" si="128"/>
        <v>0</v>
      </c>
      <c r="BA530" s="2087">
        <f t="shared" si="128"/>
        <v>0</v>
      </c>
      <c r="BB530" s="2087">
        <f t="shared" si="128"/>
        <v>0</v>
      </c>
      <c r="BC530" s="2087">
        <f t="shared" si="128"/>
        <v>0</v>
      </c>
      <c r="BD530" s="2087">
        <f t="shared" si="128"/>
        <v>0</v>
      </c>
      <c r="BE530" s="2087">
        <f t="shared" si="128"/>
        <v>0</v>
      </c>
      <c r="BF530" s="2087">
        <f t="shared" si="128"/>
        <v>0</v>
      </c>
      <c r="BG530" s="2087">
        <f t="shared" si="128"/>
        <v>0</v>
      </c>
      <c r="BH530" s="2087">
        <f t="shared" si="128"/>
        <v>0</v>
      </c>
      <c r="BI530" s="2087">
        <f t="shared" si="128"/>
        <v>0</v>
      </c>
      <c r="BJ530" s="2087">
        <f t="shared" si="128"/>
        <v>0</v>
      </c>
      <c r="BK530" s="2087">
        <f t="shared" si="128"/>
        <v>0</v>
      </c>
      <c r="BL530" s="2087">
        <f t="shared" si="128"/>
        <v>0</v>
      </c>
      <c r="BM530" s="2087">
        <f t="shared" si="128"/>
        <v>0</v>
      </c>
      <c r="BN530" s="2087">
        <f t="shared" si="128"/>
        <v>0</v>
      </c>
      <c r="BO530" s="2087">
        <f t="shared" si="128"/>
        <v>0</v>
      </c>
      <c r="BP530" s="2087">
        <f t="shared" si="128"/>
        <v>0</v>
      </c>
      <c r="BQ530" s="2087">
        <f t="shared" si="128"/>
        <v>0</v>
      </c>
      <c r="BR530" s="2087">
        <f t="shared" si="128"/>
        <v>0</v>
      </c>
      <c r="BS530" s="2087">
        <f t="shared" si="128"/>
        <v>0</v>
      </c>
      <c r="BT530" s="2087">
        <f t="shared" si="128"/>
        <v>0</v>
      </c>
      <c r="BU530" s="2087">
        <f t="shared" si="128"/>
        <v>0</v>
      </c>
      <c r="BV530" s="2087">
        <f t="shared" si="128"/>
        <v>0</v>
      </c>
      <c r="BW530" s="2087">
        <f t="shared" si="128"/>
        <v>0</v>
      </c>
      <c r="BX530" s="2087">
        <f t="shared" si="128"/>
        <v>0</v>
      </c>
      <c r="BY530" s="2087">
        <f t="shared" si="128"/>
        <v>0</v>
      </c>
      <c r="BZ530" s="2087">
        <f t="shared" si="128"/>
        <v>0</v>
      </c>
      <c r="CA530" s="2087">
        <f t="shared" si="128"/>
        <v>0</v>
      </c>
      <c r="CB530" s="2087">
        <f t="shared" si="128"/>
        <v>0</v>
      </c>
      <c r="CC530" s="2087">
        <f t="shared" si="128"/>
        <v>0</v>
      </c>
      <c r="CD530" s="2087">
        <f t="shared" si="128"/>
        <v>0</v>
      </c>
      <c r="CE530" s="2087">
        <f t="shared" si="128"/>
        <v>0</v>
      </c>
      <c r="CF530" s="2087">
        <f t="shared" si="128"/>
        <v>0</v>
      </c>
      <c r="CG530" s="2087">
        <f t="shared" si="128"/>
        <v>0</v>
      </c>
      <c r="CH530" s="2087">
        <f t="shared" si="128"/>
        <v>0</v>
      </c>
      <c r="CI530" s="2087">
        <f t="shared" si="128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0.50707029749539267</v>
      </c>
      <c r="D531" s="1089">
        <v>0.4</v>
      </c>
      <c r="E531" s="1089">
        <f>E179</f>
        <v>0.28417457305502847</v>
      </c>
      <c r="F531" s="1084">
        <f ca="1">IF(F$8&lt;&gt;0,(-F$74*3.6/SUM(F$140:F$151)),0)</f>
        <v>0</v>
      </c>
      <c r="G531" s="1089">
        <v>0.4</v>
      </c>
      <c r="H531" s="2075">
        <f ca="1">H523</f>
        <v>0.5778032136028467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93575</v>
      </c>
      <c r="E532" s="2076">
        <f>-IF(E531=0,0,E74/E531)</f>
        <v>9149.3055555555547</v>
      </c>
      <c r="F532" s="2076">
        <f ca="1">-IF(F531=0,0,F74/F531)</f>
        <v>0</v>
      </c>
      <c r="G532" s="2076">
        <f t="shared" ref="G532:H532" si="129">-IF(G531=0,0,G74/G531)</f>
        <v>0</v>
      </c>
      <c r="H532" s="2076">
        <f t="shared" ca="1" si="129"/>
        <v>100788.83214924403</v>
      </c>
      <c r="I532" s="2076">
        <f>IF(D530=0,0,((D68+D69)/D530))</f>
        <v>10000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30">IF(AB74&lt;0,(-AB74/AB531),0)</f>
        <v>0</v>
      </c>
      <c r="AC532" s="2087">
        <f t="shared" si="130"/>
        <v>0</v>
      </c>
      <c r="AD532" s="2087">
        <f t="shared" si="130"/>
        <v>0</v>
      </c>
      <c r="AE532" s="2087">
        <f t="shared" si="130"/>
        <v>0</v>
      </c>
      <c r="AF532" s="2087">
        <f t="shared" si="130"/>
        <v>0</v>
      </c>
      <c r="AG532" s="2087">
        <f t="shared" si="130"/>
        <v>0</v>
      </c>
      <c r="AH532" s="2087">
        <f t="shared" si="130"/>
        <v>0</v>
      </c>
      <c r="AI532" s="2087">
        <f t="shared" si="130"/>
        <v>0</v>
      </c>
      <c r="AJ532" s="2087">
        <f t="shared" si="130"/>
        <v>0</v>
      </c>
      <c r="AK532" s="2087">
        <f t="shared" si="130"/>
        <v>0</v>
      </c>
      <c r="AL532" s="2087">
        <f t="shared" si="130"/>
        <v>0</v>
      </c>
      <c r="AM532" s="2087">
        <f t="shared" si="130"/>
        <v>0</v>
      </c>
      <c r="AN532" s="2286">
        <f t="shared" si="130"/>
        <v>0</v>
      </c>
      <c r="AO532" s="2087">
        <f t="shared" si="130"/>
        <v>0</v>
      </c>
      <c r="AP532" s="2087">
        <f t="shared" si="130"/>
        <v>0</v>
      </c>
      <c r="AQ532" s="2087">
        <f t="shared" si="130"/>
        <v>0</v>
      </c>
      <c r="AR532" s="2087">
        <f t="shared" si="130"/>
        <v>0</v>
      </c>
      <c r="AS532" s="2087">
        <f t="shared" si="130"/>
        <v>0</v>
      </c>
      <c r="AT532" s="2087">
        <f t="shared" si="130"/>
        <v>0</v>
      </c>
      <c r="AU532" s="2087">
        <f t="shared" si="130"/>
        <v>0</v>
      </c>
      <c r="AV532" s="2087">
        <f t="shared" si="130"/>
        <v>0</v>
      </c>
      <c r="AW532" s="2087">
        <f t="shared" si="130"/>
        <v>0</v>
      </c>
      <c r="AX532" s="2087">
        <f t="shared" si="130"/>
        <v>0</v>
      </c>
      <c r="AY532" s="2087">
        <f t="shared" si="130"/>
        <v>0</v>
      </c>
      <c r="AZ532" s="2087">
        <f t="shared" si="130"/>
        <v>0</v>
      </c>
      <c r="BA532" s="2087">
        <f t="shared" si="130"/>
        <v>0</v>
      </c>
      <c r="BB532" s="2087">
        <f t="shared" si="130"/>
        <v>0</v>
      </c>
      <c r="BC532" s="2087">
        <f t="shared" si="130"/>
        <v>0</v>
      </c>
      <c r="BD532" s="2087">
        <f t="shared" si="130"/>
        <v>0</v>
      </c>
      <c r="BE532" s="2087">
        <f t="shared" si="130"/>
        <v>0</v>
      </c>
      <c r="BF532" s="2087">
        <f t="shared" si="130"/>
        <v>0</v>
      </c>
      <c r="BG532" s="2087">
        <f t="shared" si="130"/>
        <v>0</v>
      </c>
      <c r="BH532" s="2087">
        <f t="shared" si="130"/>
        <v>0</v>
      </c>
      <c r="BI532" s="2087">
        <f t="shared" si="130"/>
        <v>0</v>
      </c>
      <c r="BJ532" s="2087">
        <f t="shared" si="130"/>
        <v>0</v>
      </c>
      <c r="BK532" s="2087">
        <f t="shared" si="130"/>
        <v>0</v>
      </c>
      <c r="BL532" s="2087">
        <f t="shared" si="130"/>
        <v>0</v>
      </c>
      <c r="BM532" s="2087">
        <f t="shared" si="130"/>
        <v>0</v>
      </c>
      <c r="BN532" s="2087">
        <f t="shared" si="130"/>
        <v>0</v>
      </c>
      <c r="BO532" s="2087">
        <f t="shared" si="130"/>
        <v>0</v>
      </c>
      <c r="BP532" s="2087">
        <f t="shared" si="130"/>
        <v>0</v>
      </c>
      <c r="BQ532" s="2087">
        <f t="shared" si="130"/>
        <v>0</v>
      </c>
      <c r="BR532" s="2087">
        <f t="shared" si="130"/>
        <v>0</v>
      </c>
      <c r="BS532" s="2087">
        <f t="shared" si="130"/>
        <v>0</v>
      </c>
      <c r="BT532" s="2087">
        <f t="shared" si="130"/>
        <v>0</v>
      </c>
      <c r="BU532" s="2087">
        <f t="shared" si="130"/>
        <v>0</v>
      </c>
      <c r="BV532" s="2087">
        <f t="shared" si="130"/>
        <v>0</v>
      </c>
      <c r="BW532" s="2087">
        <f t="shared" si="130"/>
        <v>0</v>
      </c>
      <c r="BX532" s="2087">
        <f t="shared" si="130"/>
        <v>0</v>
      </c>
      <c r="BY532" s="2087">
        <f t="shared" si="130"/>
        <v>0</v>
      </c>
      <c r="BZ532" s="2087">
        <f t="shared" si="130"/>
        <v>0</v>
      </c>
      <c r="CA532" s="2087">
        <f t="shared" si="130"/>
        <v>0</v>
      </c>
      <c r="CB532" s="2087">
        <f t="shared" si="130"/>
        <v>0</v>
      </c>
      <c r="CC532" s="2087">
        <f t="shared" si="130"/>
        <v>0</v>
      </c>
      <c r="CD532" s="2087">
        <f t="shared" si="130"/>
        <v>0</v>
      </c>
      <c r="CE532" s="2087">
        <f t="shared" si="130"/>
        <v>0</v>
      </c>
      <c r="CF532" s="2087">
        <f t="shared" si="130"/>
        <v>0</v>
      </c>
      <c r="CG532" s="2087">
        <f t="shared" si="130"/>
        <v>0</v>
      </c>
      <c r="CH532" s="2087">
        <f t="shared" si="130"/>
        <v>0</v>
      </c>
      <c r="CI532" s="2087">
        <f t="shared" si="130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4.521963824289406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784.94482052286787</v>
      </c>
      <c r="I536" s="1096">
        <f>IF(J74&gt;0, 3.6*J74,0)</f>
        <v>1548</v>
      </c>
      <c r="J536" s="1097">
        <f ca="1">IF(SUM(I534:I537)=0,0,(SUM(H534:H537)/SUM(I534:I537)))</f>
        <v>0.50707029749539267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7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155.16351103359017</v>
      </c>
      <c r="I541" s="1096">
        <f>IF(I74&gt;0,I74*3.6,0)</f>
        <v>306</v>
      </c>
      <c r="J541" s="2318">
        <f>IF(J540=0,0.1,((J540^(0.4/1.4/0.9))-1)/((J539^(0.4/1.4/0.9))-1)*0.1)</f>
        <v>9.1410767207861454E-2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0.50707029749539267</v>
      </c>
      <c r="K542" s="2267">
        <f ca="1">IF(J542*I179=0,0,J541/J542/I179*3.6)</f>
        <v>0.60346662289518227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0.49488842848649439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D11">
    <cfRule type="cellIs" dxfId="83" priority="2" operator="equal">
      <formula>"INPUT FOUTIEF"</formula>
    </cfRule>
  </conditionalFormatting>
  <conditionalFormatting sqref="F60:F61">
    <cfRule type="cellIs" dxfId="82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20'!A314" display="Brandstof-tabel"/>
    <hyperlink ref="F1" location="'2020'!A499" display="Energie-drager tabel"/>
    <hyperlink ref="G1" location="'2020'!A6" display="Terug"/>
    <hyperlink ref="H1:J1" location="Maatregelen!A1" display="Grafieken"/>
    <hyperlink ref="K1" location="'2020'!BY6" display="Notablok"/>
    <hyperlink ref="I1" location="EPIS!C99" display="EPIS"/>
    <hyperlink ref="H1" location="Grafieken!A1" display="Grafieken"/>
    <hyperlink ref="B3" location="'2019'!B3" display="Naar 2019"/>
    <hyperlink ref="C3" location="'2014'!C3" display="Naar 2014"/>
    <hyperlink ref="D1" location="Help!A1" display="Help"/>
    <hyperlink ref="B243" location="'2020'!A91" display="Terug              naar  GJ"/>
    <hyperlink ref="C243" location="'2020'!A183" display="Terug naar CO2"/>
    <hyperlink ref="A243" location="'2020'!A6" display="Terug naar gebruiken"/>
    <hyperlink ref="B488" location="'2020'!A91" display="Terug              naar  GJ"/>
    <hyperlink ref="C488" location="'2020'!A183" display="Terug naar CO2"/>
    <hyperlink ref="A488" location="'2020'!A6" display="Terug naar gebruiken"/>
    <hyperlink ref="B1:B2" location="'2012'!D1" display="Navigatie"/>
    <hyperlink ref="B1:C2" location="'2020'!D1" display=" Navigatie"/>
    <hyperlink ref="J1" location="Maatregelen!EF5" display="Maatregel"/>
    <hyperlink ref="L1" location="'2020'!G17" display="'2020'!G17"/>
    <hyperlink ref="M1" location="'2020'!U17" display="'2020'!U17"/>
    <hyperlink ref="N1" location="'2020'!Y17" display="'2020'!Y17"/>
  </hyperlinks>
  <pageMargins left="0.70866141732283472" right="0.70866141732283472" top="0.74803149606299213" bottom="0.74803149606299213" header="0.31496062992125984" footer="0.31496062992125984"/>
  <pageSetup paperSize="9" scale="23" fitToWidth="2" fitToHeight="5" orientation="landscape" r:id="rId1"/>
  <rowBreaks count="1" manualBreakCount="1">
    <brk id="89" max="37" man="1"/>
  </rowBreaks>
  <colBreaks count="2" manualBreakCount="2">
    <brk id="3" min="2" max="179" man="1"/>
    <brk id="25" min="2" max="1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H770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F1" sqref="F1"/>
    </sheetView>
  </sheetViews>
  <sheetFormatPr defaultRowHeight="15" x14ac:dyDescent="0.25"/>
  <cols>
    <col min="1" max="1" width="29" style="837" customWidth="1"/>
    <col min="2" max="2" width="14.5703125" style="837" customWidth="1"/>
    <col min="3" max="3" width="16.140625" style="837" customWidth="1"/>
    <col min="4" max="4" width="14.140625" style="837" customWidth="1"/>
    <col min="5" max="5" width="14.42578125" style="837" customWidth="1"/>
    <col min="6" max="6" width="11.85546875" style="837" customWidth="1"/>
    <col min="7" max="7" width="10.7109375" style="837" customWidth="1"/>
    <col min="8" max="8" width="12.28515625" style="837" customWidth="1"/>
    <col min="9" max="9" width="10.7109375" style="837" customWidth="1"/>
    <col min="10" max="10" width="14.42578125" style="837" customWidth="1"/>
    <col min="11" max="24" width="13.140625" style="837" customWidth="1"/>
    <col min="25" max="25" width="0.5703125" style="1111" customWidth="1"/>
    <col min="26" max="26" width="14.140625" style="1111" customWidth="1"/>
    <col min="27" max="27" width="12.5703125" style="1111" customWidth="1"/>
    <col min="28" max="38" width="10.7109375" style="1111" customWidth="1"/>
    <col min="39" max="39" width="0.5703125" style="837" customWidth="1"/>
    <col min="40" max="41" width="12.42578125" style="837" customWidth="1"/>
    <col min="42" max="52" width="10.7109375" style="837" customWidth="1"/>
    <col min="53" max="86" width="9.140625" style="837" customWidth="1"/>
    <col min="87" max="16384" width="9.140625" style="837"/>
  </cols>
  <sheetData>
    <row r="1" spans="1:86" ht="30" customHeight="1" thickBot="1" x14ac:dyDescent="0.3">
      <c r="A1" s="1953" t="str">
        <f ca="1">'Vorige jaren'!B6&amp;" / "&amp;'Vorige jaren'!A7&amp;" = "&amp;'Vorige jaren'!B7</f>
        <v>TESTBEDRIJF CHEMIE / EBO nummer = 160</v>
      </c>
      <c r="B1" s="1658"/>
      <c r="C1" s="1658"/>
      <c r="D1" s="1658"/>
      <c r="E1" s="1658"/>
      <c r="F1" s="1108"/>
      <c r="G1" s="1108"/>
      <c r="H1" s="1108"/>
      <c r="I1" s="1108"/>
      <c r="Y1" s="838"/>
      <c r="Z1" s="838"/>
      <c r="AA1" s="838"/>
      <c r="AB1" s="838"/>
      <c r="AC1" s="838"/>
      <c r="AD1" s="838"/>
      <c r="AE1" s="838"/>
      <c r="AF1" s="838"/>
      <c r="AG1" s="838"/>
      <c r="AH1" s="838"/>
      <c r="AI1" s="838"/>
      <c r="AJ1" s="838"/>
      <c r="AK1" s="838"/>
      <c r="AL1" s="838"/>
      <c r="AM1" s="838"/>
    </row>
    <row r="2" spans="1:86" ht="30" customHeight="1" thickBot="1" x14ac:dyDescent="0.3">
      <c r="A2" s="1109"/>
      <c r="B2" s="1659"/>
      <c r="C2" s="1659"/>
      <c r="D2" s="1659"/>
      <c r="E2" s="1659"/>
      <c r="F2" s="1659"/>
      <c r="G2" s="1659" t="s">
        <v>625</v>
      </c>
      <c r="H2" s="1659"/>
      <c r="I2" s="1659"/>
      <c r="J2" s="1659"/>
      <c r="K2" s="1660"/>
      <c r="L2" s="1660"/>
      <c r="M2" s="1660"/>
      <c r="N2" s="1660"/>
      <c r="O2" s="1660"/>
      <c r="P2" s="1660"/>
      <c r="Q2" s="1660"/>
      <c r="R2" s="1660"/>
      <c r="S2" s="1660"/>
      <c r="T2" s="1660"/>
      <c r="U2" s="1660"/>
      <c r="V2" s="1660"/>
      <c r="W2" s="1660"/>
      <c r="X2" s="1660"/>
      <c r="Y2" s="1661"/>
      <c r="Z2" s="1662"/>
      <c r="AA2" s="1663"/>
      <c r="AB2" s="1663"/>
      <c r="AC2" s="1663"/>
      <c r="AD2" s="1663"/>
      <c r="AE2" s="1663"/>
      <c r="AF2" s="1663"/>
      <c r="AG2" s="1663"/>
      <c r="AH2" s="1663"/>
      <c r="AI2" s="1663"/>
      <c r="AJ2" s="1663"/>
      <c r="AK2" s="1663"/>
      <c r="AL2" s="1663"/>
      <c r="AM2" s="1663"/>
      <c r="AN2" s="1663"/>
      <c r="AO2" s="1663"/>
      <c r="AP2" s="1663"/>
      <c r="AQ2" s="1663"/>
      <c r="AR2" s="1663"/>
      <c r="AS2" s="1663"/>
      <c r="AT2" s="1663"/>
      <c r="AU2" s="1663"/>
      <c r="AV2" s="1663"/>
      <c r="AW2" s="1663"/>
      <c r="AX2" s="1663"/>
      <c r="AY2" s="1663"/>
      <c r="AZ2" s="1663"/>
      <c r="BA2" s="1663"/>
      <c r="BB2" s="1663"/>
      <c r="BC2" s="1663"/>
      <c r="BD2" s="1663"/>
      <c r="BE2" s="1663"/>
      <c r="BF2" s="1663"/>
      <c r="BG2" s="1663"/>
      <c r="BH2" s="1663"/>
      <c r="BI2" s="1663"/>
      <c r="BJ2" s="1663"/>
      <c r="BK2" s="1663"/>
      <c r="BL2" s="1663"/>
      <c r="BM2" s="1663"/>
      <c r="BN2" s="1663"/>
      <c r="BO2" s="1663"/>
      <c r="BP2" s="1663"/>
      <c r="BQ2" s="1663"/>
      <c r="BR2" s="1663"/>
      <c r="BS2" s="1663"/>
      <c r="BT2" s="1663"/>
      <c r="BU2" s="1663"/>
      <c r="BV2" s="1663"/>
      <c r="BW2" s="1663"/>
      <c r="BX2" s="1663"/>
      <c r="BY2" s="1663"/>
      <c r="BZ2" s="1663"/>
      <c r="CA2" s="1663"/>
      <c r="CB2" s="1663"/>
      <c r="CC2" s="1663"/>
      <c r="CD2" s="1663"/>
      <c r="CE2" s="1663"/>
      <c r="CF2" s="1663"/>
      <c r="CG2" s="1663"/>
      <c r="CH2" s="1664"/>
    </row>
    <row r="3" spans="1:86" ht="15.75" thickBot="1" x14ac:dyDescent="0.3">
      <c r="A3" s="838"/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  <c r="M3" s="1665"/>
      <c r="N3" s="1665"/>
      <c r="O3" s="1665"/>
      <c r="P3" s="1665"/>
      <c r="Q3" s="1665"/>
      <c r="R3" s="1665"/>
      <c r="S3" s="1665"/>
      <c r="T3" s="1665"/>
      <c r="U3" s="1665"/>
      <c r="V3" s="1665"/>
      <c r="W3" s="1665"/>
      <c r="X3" s="1665"/>
      <c r="Y3" s="1666"/>
      <c r="Z3" s="1667"/>
      <c r="AA3" s="1667"/>
      <c r="AB3" s="1667"/>
      <c r="AC3" s="1667"/>
      <c r="AD3" s="1667"/>
      <c r="AE3" s="1667"/>
      <c r="AF3" s="1667"/>
      <c r="AG3" s="1667"/>
      <c r="AH3" s="1667"/>
      <c r="AI3" s="1667"/>
      <c r="AJ3" s="1667"/>
      <c r="AK3" s="1667"/>
      <c r="AL3" s="1667"/>
      <c r="AM3" s="1665"/>
      <c r="AN3" s="1665"/>
      <c r="AO3" s="1665"/>
      <c r="AP3" s="1665"/>
      <c r="AQ3" s="1665"/>
      <c r="AR3" s="1665"/>
      <c r="AS3" s="1665"/>
      <c r="AT3" s="1665"/>
      <c r="AU3" s="1665"/>
      <c r="AV3" s="1665"/>
      <c r="AW3" s="1665"/>
      <c r="AX3" s="1665"/>
      <c r="AY3" s="1665"/>
      <c r="AZ3" s="1665"/>
      <c r="BA3" s="1665"/>
      <c r="BB3" s="1665"/>
      <c r="BC3" s="1665"/>
      <c r="BD3" s="1665"/>
      <c r="BE3" s="1665"/>
      <c r="BF3" s="1665"/>
      <c r="BG3" s="1665"/>
      <c r="BH3" s="1665"/>
      <c r="BI3" s="1665"/>
      <c r="BJ3" s="1665"/>
      <c r="BK3" s="1665"/>
      <c r="BL3" s="1665"/>
      <c r="BM3" s="1665"/>
      <c r="BN3" s="1665"/>
      <c r="BO3" s="1665"/>
      <c r="BP3" s="1665"/>
      <c r="BQ3" s="1665"/>
      <c r="BR3" s="1665"/>
      <c r="BS3" s="1665"/>
      <c r="BT3" s="1665"/>
      <c r="BU3" s="1665"/>
      <c r="BV3" s="1665"/>
      <c r="BW3" s="1665"/>
      <c r="BX3" s="1665"/>
      <c r="BY3" s="1665"/>
      <c r="BZ3" s="1665"/>
      <c r="CA3" s="1665"/>
      <c r="CB3" s="1665"/>
      <c r="CC3" s="1665"/>
      <c r="CD3" s="1665"/>
      <c r="CE3" s="1665"/>
      <c r="CF3" s="1665"/>
      <c r="CG3" s="1665"/>
      <c r="CH3" s="1665"/>
    </row>
    <row r="4" spans="1:86" ht="30" customHeight="1" thickBot="1" x14ac:dyDescent="0.3">
      <c r="A4" s="1110"/>
      <c r="B4" s="1668"/>
      <c r="C4" s="1669" t="str">
        <f>'2014'!D2</f>
        <v>Energieoverdracht</v>
      </c>
      <c r="D4" s="1670"/>
      <c r="E4" s="1670"/>
      <c r="F4" s="1670"/>
      <c r="G4" s="1670"/>
      <c r="H4" s="1670"/>
      <c r="I4" s="1670"/>
      <c r="J4" s="1670"/>
      <c r="K4" s="1670"/>
      <c r="L4" s="1670"/>
      <c r="M4" s="1671"/>
      <c r="N4" s="1671"/>
      <c r="O4" s="1671"/>
      <c r="P4" s="1671"/>
      <c r="Q4" s="1671"/>
      <c r="R4" s="1671"/>
      <c r="S4" s="1671"/>
      <c r="T4" s="1671"/>
      <c r="U4" s="1671"/>
      <c r="V4" s="1671"/>
      <c r="W4" s="1671"/>
      <c r="X4" s="1672"/>
      <c r="Y4" s="1673"/>
      <c r="Z4" s="1674" t="str">
        <f>'2014'!AA2</f>
        <v>Verbruikers nutsvoorzieningen</v>
      </c>
      <c r="AA4" s="1675"/>
      <c r="AB4" s="1675"/>
      <c r="AC4" s="1675"/>
      <c r="AD4" s="1675"/>
      <c r="AE4" s="1675"/>
      <c r="AF4" s="1675"/>
      <c r="AG4" s="1675"/>
      <c r="AH4" s="1675"/>
      <c r="AI4" s="1675"/>
      <c r="AJ4" s="1675"/>
      <c r="AK4" s="1675"/>
      <c r="AL4" s="1676"/>
      <c r="AM4" s="1677"/>
      <c r="AN4" s="1669" t="str">
        <f>'2014'!AO2</f>
        <v>Verbruikers processen</v>
      </c>
      <c r="AO4" s="1670"/>
      <c r="AP4" s="1670"/>
      <c r="AQ4" s="1670"/>
      <c r="AR4" s="1670"/>
      <c r="AS4" s="1670"/>
      <c r="AT4" s="1670"/>
      <c r="AU4" s="1670"/>
      <c r="AV4" s="1670"/>
      <c r="AW4" s="1670"/>
      <c r="AX4" s="1670"/>
      <c r="AY4" s="1670"/>
      <c r="AZ4" s="1670"/>
      <c r="BA4" s="1678"/>
      <c r="BB4" s="1679"/>
      <c r="BC4" s="1680"/>
      <c r="BD4" s="1680"/>
      <c r="BE4" s="1680"/>
      <c r="BF4" s="1680"/>
      <c r="BG4" s="1680"/>
      <c r="BH4" s="1680"/>
      <c r="BI4" s="1680"/>
      <c r="BJ4" s="1680"/>
      <c r="BK4" s="1680"/>
      <c r="BL4" s="1680"/>
      <c r="BM4" s="1680"/>
      <c r="BN4" s="1680"/>
      <c r="BO4" s="1680"/>
      <c r="BP4" s="1665"/>
      <c r="BQ4" s="1665"/>
      <c r="BR4" s="1665"/>
      <c r="BS4" s="1665"/>
      <c r="BT4" s="1665"/>
      <c r="BU4" s="1665"/>
      <c r="BV4" s="1665"/>
      <c r="BW4" s="1665"/>
      <c r="BX4" s="1665"/>
      <c r="BY4" s="1665"/>
      <c r="BZ4" s="1665"/>
      <c r="CA4" s="1665"/>
      <c r="CB4" s="1665"/>
      <c r="CC4" s="1665"/>
      <c r="CD4" s="1665"/>
      <c r="CE4" s="1665"/>
      <c r="CF4" s="1665"/>
      <c r="CG4" s="1665"/>
      <c r="CH4" s="1665"/>
    </row>
    <row r="5" spans="1:86" ht="86.1" customHeight="1" thickBot="1" x14ac:dyDescent="0.3">
      <c r="A5" s="1655" t="s">
        <v>784</v>
      </c>
      <c r="B5" s="1681"/>
      <c r="C5" s="1916" t="str">
        <f>'2020'!D3</f>
        <v>Elektriciteit inkoop of eigen bio-opwekking (WM of FV)</v>
      </c>
      <c r="D5" s="1917" t="str">
        <f>'2020'!E3</f>
        <v xml:space="preserve"> Elektriciteit via stoom
turbine</v>
      </c>
      <c r="E5" s="1917" t="str">
        <f>'2020'!F3</f>
        <v>Biostoom generator</v>
      </c>
      <c r="F5" s="1917" t="str">
        <f>'2020'!G3</f>
        <v>Stoom
ketels</v>
      </c>
      <c r="G5" s="1917" t="str">
        <f>'2020'!H3</f>
        <v>WKK-1</v>
      </c>
      <c r="H5" s="1917" t="str">
        <f>'2020'!I3</f>
        <v>Perslucht-1</v>
      </c>
      <c r="I5" s="1917" t="str">
        <f>'2020'!J3</f>
        <v>Koel-systeem-1</v>
      </c>
      <c r="J5" s="1917" t="str">
        <f>'2020'!K3</f>
        <v>Thermische olie</v>
      </c>
      <c r="K5" s="1917" t="str">
        <f>'2020'!L3</f>
        <v>Warmte invoer</v>
      </c>
      <c r="L5" s="1917" t="str">
        <f>'2020'!M3</f>
        <v>Warmte Uitvoer</v>
      </c>
      <c r="M5" s="1917" t="str">
        <f>'2020'!N3</f>
        <v>WKK-2</v>
      </c>
      <c r="N5" s="1917" t="str">
        <f>'2020'!O3</f>
        <v>Warm water ketel</v>
      </c>
      <c r="O5" s="1917" t="str">
        <f>'2020'!P3</f>
        <v>Flashstoom</v>
      </c>
      <c r="P5" s="1917" t="str">
        <f>'2020'!Q3</f>
        <v>Stoomtransfer via regelklep deel 1</v>
      </c>
      <c r="Q5" s="1917" t="str">
        <f>'2020'!R3</f>
        <v>Stoomtransfer via regelklep deel 2</v>
      </c>
      <c r="R5" s="1917" t="str">
        <f>'2020'!S3</f>
        <v>Perslucht-2</v>
      </c>
      <c r="S5" s="1917" t="str">
        <f>'2020'!T3</f>
        <v>Perslucht transfer</v>
      </c>
      <c r="T5" s="1917" t="str">
        <f>'2020'!U3</f>
        <v>Koel-systeem-2</v>
      </c>
      <c r="U5" s="1919" t="str">
        <f>'2020'!V3</f>
        <v>vrije kolom Transfer-6</v>
      </c>
      <c r="V5" s="1919" t="str">
        <f>'2020'!W3</f>
        <v>vrije kolom Transfer-7</v>
      </c>
      <c r="W5" s="1919" t="str">
        <f>'2020'!X3</f>
        <v>vrije kolom Transfer-8</v>
      </c>
      <c r="X5" s="1919" t="str">
        <f>'2020'!Y3</f>
        <v>vrije kolom Transfer-9</v>
      </c>
      <c r="Y5" s="1682"/>
      <c r="Z5" s="1916" t="str">
        <f>'2020'!AA3</f>
        <v>Ontgasser</v>
      </c>
      <c r="AA5" s="2363" t="str">
        <f>'2020'!AB3</f>
        <v>Naver-branders</v>
      </c>
      <c r="AB5" s="1917" t="str">
        <f>'2020'!AC3</f>
        <v>Fakkels</v>
      </c>
      <c r="AC5" s="1917" t="str">
        <f>'2020'!AD3</f>
        <v>Condensaat-recuperatie</v>
      </c>
      <c r="AD5" s="1919" t="str">
        <f>'2020'!AE3</f>
        <v>Vrije kolom Utility-1</v>
      </c>
      <c r="AE5" s="1919" t="str">
        <f>'2020'!AF3</f>
        <v>Vrije kolom Utility-2</v>
      </c>
      <c r="AF5" s="1919" t="str">
        <f>'2020'!AG3</f>
        <v>Vrije kolom Utility-3</v>
      </c>
      <c r="AG5" s="1919" t="str">
        <f>'2020'!AH3</f>
        <v>Vrije kolom Utility-4</v>
      </c>
      <c r="AH5" s="1919" t="str">
        <f>'2020'!AI3</f>
        <v>Vrije kolom Utility-5</v>
      </c>
      <c r="AI5" s="1919" t="str">
        <f>'2020'!AJ3</f>
        <v>Vrije kolom Utility-6</v>
      </c>
      <c r="AJ5" s="1919" t="str">
        <f>'2020'!AK3</f>
        <v>Vrije kolom Utility-7</v>
      </c>
      <c r="AK5" s="1919" t="str">
        <f>'2020'!AL3</f>
        <v>Vrije kolom Utility-8</v>
      </c>
      <c r="AL5" s="1919" t="str">
        <f>'2020'!AM3</f>
        <v>Vrije kolom Utility-9</v>
      </c>
      <c r="AM5" s="1683"/>
      <c r="AN5" s="1916" t="str">
        <f>'2020'!AO3</f>
        <v>Rest-processen</v>
      </c>
      <c r="AO5" s="1917" t="str">
        <f>'2020'!AP3</f>
        <v>Sluitpost</v>
      </c>
      <c r="AP5" s="1917" t="str">
        <f>'2020'!AQ3</f>
        <v>Gebouwen</v>
      </c>
      <c r="AQ5" s="1919" t="str">
        <f>'2020'!AR3</f>
        <v>Proces 1</v>
      </c>
      <c r="AR5" s="1919" t="str">
        <f>'2020'!AS3</f>
        <v>Proces 2</v>
      </c>
      <c r="AS5" s="1919" t="str">
        <f>'2020'!AT3</f>
        <v>Proces 3</v>
      </c>
      <c r="AT5" s="1919" t="str">
        <f>'2020'!AU3</f>
        <v>Proces 4</v>
      </c>
      <c r="AU5" s="1919" t="str">
        <f>'2020'!AV3</f>
        <v>Proces 5</v>
      </c>
      <c r="AV5" s="1919" t="str">
        <f>'2020'!AW3</f>
        <v>Proces 6</v>
      </c>
      <c r="AW5" s="1919" t="str">
        <f>'2020'!AX3</f>
        <v>Proces 7</v>
      </c>
      <c r="AX5" s="1919" t="str">
        <f>'2020'!AY3</f>
        <v>Proces 8</v>
      </c>
      <c r="AY5" s="1919" t="str">
        <f>'2020'!AZ3</f>
        <v>Proces 9</v>
      </c>
      <c r="AZ5" s="1919" t="str">
        <f>'2020'!BA3</f>
        <v>Proces 10</v>
      </c>
      <c r="BA5" s="1919" t="str">
        <f>'2020'!BB3</f>
        <v>Proces 11</v>
      </c>
      <c r="BB5" s="1919" t="str">
        <f>'2020'!BC3</f>
        <v>Proces 12</v>
      </c>
      <c r="BC5" s="1919" t="str">
        <f>'2020'!BD3</f>
        <v>Proces 13</v>
      </c>
      <c r="BD5" s="1919" t="str">
        <f>'2020'!BE3</f>
        <v>Proces 14</v>
      </c>
      <c r="BE5" s="1919" t="str">
        <f>'2020'!BF3</f>
        <v>Proces 15</v>
      </c>
      <c r="BF5" s="1919" t="str">
        <f>'2020'!BG3</f>
        <v>Proces 16</v>
      </c>
      <c r="BG5" s="1919" t="str">
        <f>'2020'!BH3</f>
        <v>Proces 17</v>
      </c>
      <c r="BH5" s="1919" t="str">
        <f>'2020'!BI3</f>
        <v>Proces 18</v>
      </c>
      <c r="BI5" s="1919" t="str">
        <f>'2020'!BJ3</f>
        <v>Proces 19</v>
      </c>
      <c r="BJ5" s="1919" t="str">
        <f>'2020'!BK3</f>
        <v>Proces 20</v>
      </c>
      <c r="BK5" s="1919" t="str">
        <f>'2020'!BL3</f>
        <v>Proces 21</v>
      </c>
      <c r="BL5" s="1919" t="str">
        <f>'2020'!BM3</f>
        <v>Proces 22</v>
      </c>
      <c r="BM5" s="1919" t="str">
        <f>'2020'!BN3</f>
        <v>Proces 23</v>
      </c>
      <c r="BN5" s="1919" t="str">
        <f>'2020'!BO3</f>
        <v>Proces 24</v>
      </c>
      <c r="BO5" s="1919" t="str">
        <f>'2020'!BP3</f>
        <v>Proces 25</v>
      </c>
      <c r="BP5" s="1919" t="str">
        <f>'2020'!BQ3</f>
        <v>Proces 26</v>
      </c>
      <c r="BQ5" s="1919" t="str">
        <f>'2020'!BR3</f>
        <v>Proces 27</v>
      </c>
      <c r="BR5" s="1919" t="str">
        <f>'2020'!BS3</f>
        <v>Proces 28</v>
      </c>
      <c r="BS5" s="1919" t="str">
        <f>'2020'!BT3</f>
        <v>Proces 29</v>
      </c>
      <c r="BT5" s="1919" t="str">
        <f>'2020'!BU3</f>
        <v>Proces 30</v>
      </c>
      <c r="BU5" s="1919" t="str">
        <f>'2020'!BV3</f>
        <v>Proces 31</v>
      </c>
      <c r="BV5" s="1919" t="str">
        <f>'2020'!BW3</f>
        <v>Proces 32</v>
      </c>
      <c r="BW5" s="1919" t="str">
        <f>'2020'!BX3</f>
        <v>Proces 33</v>
      </c>
      <c r="BX5" s="1919" t="str">
        <f>'2020'!BY3</f>
        <v>Proces 34</v>
      </c>
      <c r="BY5" s="1919" t="str">
        <f>'2020'!BZ3</f>
        <v>Proces 35</v>
      </c>
      <c r="BZ5" s="1919" t="str">
        <f>'2020'!CA3</f>
        <v>Proces 36</v>
      </c>
      <c r="CA5" s="1919" t="str">
        <f>'2020'!CB3</f>
        <v>Proces 37</v>
      </c>
      <c r="CB5" s="1919" t="str">
        <f>'2020'!CC3</f>
        <v>Proces 38</v>
      </c>
      <c r="CC5" s="1919" t="str">
        <f>'2020'!CD3</f>
        <v>Proces 39</v>
      </c>
      <c r="CD5" s="1919" t="str">
        <f>'2020'!CE3</f>
        <v>Proces 40</v>
      </c>
      <c r="CE5" s="1919" t="str">
        <f>'2020'!CF3</f>
        <v>Proces 41</v>
      </c>
      <c r="CF5" s="1919" t="str">
        <f>'2020'!CG3</f>
        <v>Proces 42</v>
      </c>
      <c r="CG5" s="1919" t="str">
        <f>'2020'!CH3</f>
        <v>Proces 43</v>
      </c>
      <c r="CH5" s="2365" t="str">
        <f>'2020'!CI3</f>
        <v>Proces 44</v>
      </c>
    </row>
    <row r="6" spans="1:86" ht="15" customHeight="1" thickBot="1" x14ac:dyDescent="0.3">
      <c r="A6" s="1113"/>
      <c r="B6" s="1665"/>
      <c r="C6" s="1665"/>
      <c r="D6" s="1665"/>
      <c r="E6" s="1665"/>
      <c r="F6" s="1665"/>
      <c r="G6" s="1665"/>
      <c r="H6" s="1665"/>
      <c r="I6" s="1665"/>
      <c r="J6" s="1665"/>
      <c r="K6" s="1665"/>
      <c r="L6" s="1665"/>
      <c r="M6" s="1665"/>
      <c r="N6" s="1665"/>
      <c r="O6" s="1665"/>
      <c r="P6" s="1665"/>
      <c r="Q6" s="1665"/>
      <c r="R6" s="1665"/>
      <c r="S6" s="1665"/>
      <c r="T6" s="1665"/>
      <c r="U6" s="1665"/>
      <c r="V6" s="1665"/>
      <c r="W6" s="1665"/>
      <c r="X6" s="1665"/>
      <c r="Y6" s="1684"/>
      <c r="Z6" s="1667"/>
      <c r="AA6" s="1667"/>
      <c r="AB6" s="1667"/>
      <c r="AC6" s="1667"/>
      <c r="AD6" s="1667"/>
      <c r="AE6" s="1667"/>
      <c r="AF6" s="1667"/>
      <c r="AG6" s="1667"/>
      <c r="AH6" s="1667"/>
      <c r="AI6" s="1667"/>
      <c r="AJ6" s="1667"/>
      <c r="AK6" s="1667"/>
      <c r="AL6" s="1667"/>
      <c r="AM6" s="1685"/>
      <c r="AN6" s="1665"/>
      <c r="AO6" s="1665"/>
      <c r="AP6" s="1665"/>
      <c r="AQ6" s="1665"/>
      <c r="AR6" s="1665"/>
      <c r="AS6" s="1665"/>
      <c r="AT6" s="1665"/>
      <c r="AU6" s="1665"/>
      <c r="AV6" s="1665"/>
      <c r="AW6" s="1665"/>
      <c r="AX6" s="1665"/>
      <c r="AY6" s="1665"/>
      <c r="AZ6" s="1665"/>
      <c r="BA6" s="1665"/>
      <c r="BB6" s="1665"/>
      <c r="BC6" s="1665"/>
      <c r="BD6" s="1665"/>
      <c r="BE6" s="1665"/>
      <c r="BF6" s="1665"/>
      <c r="BG6" s="1665"/>
      <c r="BH6" s="1665"/>
      <c r="BI6" s="1665"/>
      <c r="BJ6" s="1665"/>
      <c r="BK6" s="1665"/>
      <c r="BL6" s="1665"/>
      <c r="BM6" s="1665"/>
      <c r="BN6" s="1665"/>
      <c r="BO6" s="1665"/>
      <c r="BP6" s="1665"/>
      <c r="BQ6" s="1665"/>
      <c r="BR6" s="1665"/>
      <c r="BS6" s="1665"/>
      <c r="BT6" s="1665"/>
      <c r="BU6" s="1665"/>
      <c r="BV6" s="1665"/>
      <c r="BW6" s="1665"/>
      <c r="BX6" s="1665"/>
      <c r="BY6" s="1665"/>
      <c r="BZ6" s="1665"/>
      <c r="CA6" s="1665"/>
      <c r="CB6" s="1665"/>
      <c r="CC6" s="1665"/>
      <c r="CD6" s="1665"/>
      <c r="CE6" s="1665"/>
      <c r="CF6" s="1665"/>
      <c r="CG6" s="1665"/>
      <c r="CH6" s="1665"/>
    </row>
    <row r="7" spans="1:86" ht="24" customHeight="1" thickBot="1" x14ac:dyDescent="0.3">
      <c r="B7" s="1665"/>
      <c r="C7" s="1686" t="str">
        <f>'2014'!D9</f>
        <v>MWh input</v>
      </c>
      <c r="D7" s="1687" t="str">
        <f>'2014'!E9</f>
        <v>MWh elekt.</v>
      </c>
      <c r="E7" s="1687" t="str">
        <f>'2014'!F9</f>
        <v>GJsec uit</v>
      </c>
      <c r="F7" s="1687" t="str">
        <f>'2014'!G9</f>
        <v>GJsec stoom</v>
      </c>
      <c r="G7" s="1687" t="str">
        <f>'2014'!H9</f>
        <v>GJsec uit</v>
      </c>
      <c r="H7" s="1687" t="str">
        <f>'2014'!I9</f>
        <v>1000 Nm³</v>
      </c>
      <c r="I7" s="1687" t="str">
        <f>'2014'!J9</f>
        <v>GJ koeling</v>
      </c>
      <c r="J7" s="1687" t="str">
        <f>'2014'!K9</f>
        <v>GJ in olie</v>
      </c>
      <c r="K7" s="1687" t="str">
        <f>'2014'!L9</f>
        <v>GJ</v>
      </c>
      <c r="L7" s="1687" t="str">
        <f>'2014'!M9</f>
        <v>GJ</v>
      </c>
      <c r="M7" s="1687" t="str">
        <f>'2014'!N9</f>
        <v>GJsec uit</v>
      </c>
      <c r="N7" s="1687" t="str">
        <f>'2014'!O9</f>
        <v>GJsec uit</v>
      </c>
      <c r="O7" s="1687" t="str">
        <f>'2014'!P9</f>
        <v xml:space="preserve">GJ </v>
      </c>
      <c r="P7" s="1687" t="str">
        <f>'2014'!Q9</f>
        <v>GJ</v>
      </c>
      <c r="Q7" s="1687" t="str">
        <f>'2014'!R9</f>
        <v>GJ</v>
      </c>
      <c r="R7" s="1687" t="str">
        <f>'2014'!S9</f>
        <v>1000 Nm³</v>
      </c>
      <c r="S7" s="1687" t="str">
        <f>'2014'!T9</f>
        <v>1000 Nm³</v>
      </c>
      <c r="T7" s="1687" t="str">
        <f>'2014'!U9</f>
        <v>GJ koeling</v>
      </c>
      <c r="U7" s="1687">
        <f>'2014'!V9</f>
        <v>0</v>
      </c>
      <c r="V7" s="1687">
        <f>'2014'!W9</f>
        <v>0</v>
      </c>
      <c r="W7" s="1687">
        <f>'2014'!X9</f>
        <v>0</v>
      </c>
      <c r="X7" s="1687">
        <f>'2014'!Y9</f>
        <v>0</v>
      </c>
      <c r="Y7" s="1684"/>
      <c r="Z7" s="1686" t="str">
        <f>'2014'!AA9</f>
        <v>GJ uit ketel</v>
      </c>
      <c r="AA7" s="1687" t="str">
        <f>'2014'!AB9</f>
        <v>GJpr-input</v>
      </c>
      <c r="AB7" s="1687" t="str">
        <f>'2014'!AC9</f>
        <v>GJpr-input</v>
      </c>
      <c r="AC7" s="1687">
        <f>'2014'!AD9</f>
        <v>0</v>
      </c>
      <c r="AD7" s="1687">
        <f>'2014'!AE9</f>
        <v>0</v>
      </c>
      <c r="AE7" s="1687">
        <f>'2014'!AF9</f>
        <v>0</v>
      </c>
      <c r="AF7" s="1687">
        <f>'2014'!AG9</f>
        <v>0</v>
      </c>
      <c r="AG7" s="1687">
        <f>'2014'!AH9</f>
        <v>0</v>
      </c>
      <c r="AH7" s="1687">
        <f>'2014'!AI9</f>
        <v>0</v>
      </c>
      <c r="AI7" s="1687">
        <f>'2014'!AJ9</f>
        <v>0</v>
      </c>
      <c r="AJ7" s="1687">
        <f>'2014'!AK9</f>
        <v>0</v>
      </c>
      <c r="AK7" s="1687" t="str">
        <f>'2014'!AL9</f>
        <v xml:space="preserve"> </v>
      </c>
      <c r="AL7" s="1687">
        <f>'2014'!AM9</f>
        <v>0</v>
      </c>
      <c r="AM7" s="1684"/>
      <c r="AN7" s="1686">
        <f>'2014'!AO9</f>
        <v>0</v>
      </c>
      <c r="AO7" s="1687">
        <f>'2014'!AP9</f>
        <v>0</v>
      </c>
      <c r="AP7" s="1687" t="str">
        <f>'2014'!AQ9</f>
        <v>m² opp</v>
      </c>
      <c r="AQ7" s="1687" t="str">
        <f>'2014'!AR9</f>
        <v>ton</v>
      </c>
      <c r="AR7" s="1687" t="str">
        <f>'2014'!AS9</f>
        <v>ton</v>
      </c>
      <c r="AS7" s="1687" t="str">
        <f>'2014'!AT9</f>
        <v>ton</v>
      </c>
      <c r="AT7" s="1687" t="str">
        <f>'2014'!AU9</f>
        <v>ton</v>
      </c>
      <c r="AU7" s="1687" t="str">
        <f>'2014'!AV9</f>
        <v>ton</v>
      </c>
      <c r="AV7" s="1687" t="str">
        <f>'2014'!AW9</f>
        <v>ton</v>
      </c>
      <c r="AW7" s="1687" t="str">
        <f>'2014'!AX9</f>
        <v>ton</v>
      </c>
      <c r="AX7" s="1687">
        <f>'2014'!AY9</f>
        <v>0</v>
      </c>
      <c r="AY7" s="1687">
        <f>'2014'!AZ9</f>
        <v>0</v>
      </c>
      <c r="AZ7" s="1687">
        <f>'2014'!BA9</f>
        <v>0</v>
      </c>
      <c r="BA7" s="1687">
        <f>'2014'!BB9</f>
        <v>0</v>
      </c>
      <c r="BB7" s="1687">
        <f>'2014'!BC9</f>
        <v>0</v>
      </c>
      <c r="BC7" s="1687">
        <f>'2014'!BD9</f>
        <v>0</v>
      </c>
      <c r="BD7" s="1687">
        <f>'2014'!BE9</f>
        <v>0</v>
      </c>
      <c r="BE7" s="1687">
        <f>'2014'!BF9</f>
        <v>0</v>
      </c>
      <c r="BF7" s="1687">
        <f>'2014'!BG9</f>
        <v>0</v>
      </c>
      <c r="BG7" s="1687">
        <f>'2014'!BH9</f>
        <v>0</v>
      </c>
      <c r="BH7" s="1687">
        <f>'2014'!BI9</f>
        <v>0</v>
      </c>
      <c r="BI7" s="1687">
        <f>'2014'!BJ9</f>
        <v>0</v>
      </c>
      <c r="BJ7" s="1687">
        <f>'2014'!BK9</f>
        <v>0</v>
      </c>
      <c r="BK7" s="1687">
        <f>'2014'!BL9</f>
        <v>0</v>
      </c>
      <c r="BL7" s="1687">
        <f>'2014'!BM9</f>
        <v>0</v>
      </c>
      <c r="BM7" s="1687">
        <f>'2014'!BN9</f>
        <v>0</v>
      </c>
      <c r="BN7" s="1687">
        <f>'2014'!BO9</f>
        <v>0</v>
      </c>
      <c r="BO7" s="1687">
        <f>'2014'!BP9</f>
        <v>0</v>
      </c>
      <c r="BP7" s="1687">
        <f>'2014'!BQ9</f>
        <v>0</v>
      </c>
      <c r="BQ7" s="1687">
        <f>'2014'!BR9</f>
        <v>0</v>
      </c>
      <c r="BR7" s="1687">
        <f>'2014'!BS9</f>
        <v>0</v>
      </c>
      <c r="BS7" s="1687">
        <f>'2014'!BT9</f>
        <v>0</v>
      </c>
      <c r="BT7" s="1687">
        <f>'2014'!BU9</f>
        <v>0</v>
      </c>
      <c r="BU7" s="1687">
        <f>'2014'!BV9</f>
        <v>0</v>
      </c>
      <c r="BV7" s="1687">
        <f>'2014'!BW9</f>
        <v>0</v>
      </c>
      <c r="BW7" s="1687">
        <f>'2014'!BX9</f>
        <v>0</v>
      </c>
      <c r="BX7" s="1687">
        <f>'2014'!BY9</f>
        <v>0</v>
      </c>
      <c r="BY7" s="1687">
        <f>'2014'!BZ9</f>
        <v>0</v>
      </c>
      <c r="BZ7" s="1687">
        <f>'2014'!CA9</f>
        <v>0</v>
      </c>
      <c r="CA7" s="1687">
        <f>'2014'!CB9</f>
        <v>0</v>
      </c>
      <c r="CB7" s="1687">
        <f>'2014'!CC9</f>
        <v>0</v>
      </c>
      <c r="CC7" s="1687">
        <f>'2014'!CD9</f>
        <v>0</v>
      </c>
      <c r="CD7" s="1687">
        <f>'2014'!CE9</f>
        <v>0</v>
      </c>
      <c r="CE7" s="1687">
        <f>'2014'!CF9</f>
        <v>0</v>
      </c>
      <c r="CF7" s="1687">
        <f>'2014'!CG9</f>
        <v>0</v>
      </c>
      <c r="CG7" s="1687">
        <f>'2014'!CH9</f>
        <v>0</v>
      </c>
      <c r="CH7" s="1688">
        <f>'2014'!CI9</f>
        <v>0</v>
      </c>
    </row>
    <row r="8" spans="1:86" ht="15" customHeight="1" thickBot="1" x14ac:dyDescent="0.3">
      <c r="A8" s="1113"/>
      <c r="B8" s="1689"/>
      <c r="C8" s="1665"/>
      <c r="D8" s="1665"/>
      <c r="E8" s="1665"/>
      <c r="F8" s="1665"/>
      <c r="G8" s="1665"/>
      <c r="H8" s="1665"/>
      <c r="I8" s="1665"/>
      <c r="J8" s="1665"/>
      <c r="K8" s="1665"/>
      <c r="L8" s="1665"/>
      <c r="M8" s="1665"/>
      <c r="N8" s="1665"/>
      <c r="O8" s="1665"/>
      <c r="P8" s="1665"/>
      <c r="Q8" s="1665"/>
      <c r="R8" s="1665"/>
      <c r="S8" s="1665"/>
      <c r="T8" s="1665"/>
      <c r="U8" s="1665"/>
      <c r="V8" s="1665"/>
      <c r="W8" s="1665"/>
      <c r="X8" s="1665"/>
      <c r="Y8" s="1684"/>
      <c r="Z8" s="1667"/>
      <c r="AA8" s="1667"/>
      <c r="AB8" s="1667"/>
      <c r="AC8" s="1667"/>
      <c r="AD8" s="1667"/>
      <c r="AE8" s="1667"/>
      <c r="AF8" s="1667"/>
      <c r="AG8" s="1667"/>
      <c r="AH8" s="1667"/>
      <c r="AI8" s="1667"/>
      <c r="AJ8" s="1667"/>
      <c r="AK8" s="1667"/>
      <c r="AL8" s="1667"/>
      <c r="AM8" s="1690"/>
      <c r="AN8" s="1665"/>
      <c r="AO8" s="1665"/>
      <c r="AP8" s="1665"/>
      <c r="AQ8" s="1665"/>
      <c r="AR8" s="1665"/>
      <c r="AS8" s="1665"/>
      <c r="AT8" s="1665"/>
      <c r="AU8" s="1665"/>
      <c r="AV8" s="1665"/>
      <c r="AW8" s="1665"/>
      <c r="AX8" s="1665"/>
      <c r="AY8" s="1665"/>
      <c r="AZ8" s="1665"/>
      <c r="BA8" s="1665"/>
      <c r="BB8" s="1665"/>
      <c r="BC8" s="1665"/>
      <c r="BD8" s="1665"/>
      <c r="BE8" s="1665"/>
      <c r="BF8" s="1665"/>
      <c r="BG8" s="1665"/>
      <c r="BH8" s="1665"/>
      <c r="BI8" s="1665"/>
      <c r="BJ8" s="1665"/>
      <c r="BK8" s="1665"/>
      <c r="BL8" s="1665"/>
      <c r="BM8" s="1665"/>
      <c r="BN8" s="1665"/>
      <c r="BO8" s="1665"/>
      <c r="BP8" s="1665"/>
      <c r="BQ8" s="1665"/>
      <c r="BR8" s="1665"/>
      <c r="BS8" s="1665"/>
      <c r="BT8" s="1665"/>
      <c r="BU8" s="1665"/>
      <c r="BV8" s="1665"/>
      <c r="BW8" s="1665"/>
      <c r="BX8" s="1665"/>
      <c r="BY8" s="1665"/>
      <c r="BZ8" s="1665"/>
      <c r="CA8" s="1665"/>
      <c r="CB8" s="1665"/>
      <c r="CC8" s="1665"/>
      <c r="CD8" s="1665"/>
      <c r="CE8" s="1665"/>
      <c r="CF8" s="1665"/>
      <c r="CG8" s="1665"/>
      <c r="CH8" s="1665"/>
    </row>
    <row r="9" spans="1:86" ht="15" hidden="1" customHeight="1" x14ac:dyDescent="0.25">
      <c r="A9" s="1115"/>
      <c r="B9" s="1691"/>
      <c r="C9" s="1692"/>
      <c r="D9" s="1692"/>
      <c r="E9" s="1692"/>
      <c r="F9" s="1692"/>
      <c r="G9" s="1692"/>
      <c r="H9" s="1692"/>
      <c r="I9" s="1692"/>
      <c r="J9" s="1692"/>
      <c r="K9" s="1693"/>
      <c r="L9" s="1693"/>
      <c r="M9" s="1693"/>
      <c r="N9" s="1693"/>
      <c r="O9" s="1693"/>
      <c r="P9" s="1693"/>
      <c r="Q9" s="1693"/>
      <c r="R9" s="1693"/>
      <c r="S9" s="1693"/>
      <c r="T9" s="1693"/>
      <c r="U9" s="1693"/>
      <c r="V9" s="1693"/>
      <c r="W9" s="1693"/>
      <c r="X9" s="1693"/>
      <c r="Y9" s="1685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4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  <c r="BB9" s="1692"/>
      <c r="BC9" s="1692"/>
      <c r="BD9" s="1692"/>
      <c r="BE9" s="1692"/>
      <c r="BF9" s="1692"/>
      <c r="BG9" s="1692"/>
      <c r="BH9" s="1692"/>
      <c r="BI9" s="1692"/>
      <c r="BJ9" s="1692"/>
      <c r="BK9" s="1692"/>
      <c r="BL9" s="1692"/>
      <c r="BM9" s="1692"/>
      <c r="BN9" s="1692"/>
      <c r="BO9" s="1692"/>
      <c r="BP9" s="1692"/>
      <c r="BQ9" s="1692"/>
      <c r="BR9" s="1692"/>
      <c r="BS9" s="1692"/>
      <c r="BT9" s="1692"/>
      <c r="BU9" s="1692"/>
      <c r="BV9" s="1692"/>
      <c r="BW9" s="1692"/>
      <c r="BX9" s="1692"/>
      <c r="BY9" s="1692"/>
      <c r="BZ9" s="1692"/>
      <c r="CA9" s="1692"/>
      <c r="CB9" s="1692"/>
      <c r="CC9" s="1692"/>
      <c r="CD9" s="1692"/>
      <c r="CE9" s="1692"/>
      <c r="CF9" s="1692"/>
      <c r="CG9" s="1692"/>
      <c r="CH9" s="1695"/>
    </row>
    <row r="10" spans="1:86" ht="15" hidden="1" customHeight="1" x14ac:dyDescent="0.25">
      <c r="A10" s="1116"/>
      <c r="B10" s="1696"/>
      <c r="C10" s="1697"/>
      <c r="D10" s="1697"/>
      <c r="E10" s="1697"/>
      <c r="F10" s="1697"/>
      <c r="G10" s="1697"/>
      <c r="H10" s="1697"/>
      <c r="I10" s="1697"/>
      <c r="J10" s="1697"/>
      <c r="K10" s="1697"/>
      <c r="L10" s="1697"/>
      <c r="M10" s="1697"/>
      <c r="N10" s="1697"/>
      <c r="O10" s="1697"/>
      <c r="P10" s="1697"/>
      <c r="Q10" s="1697"/>
      <c r="R10" s="1697"/>
      <c r="S10" s="1697"/>
      <c r="T10" s="1697"/>
      <c r="U10" s="1697"/>
      <c r="V10" s="1697"/>
      <c r="W10" s="1697"/>
      <c r="X10" s="1697"/>
      <c r="Y10" s="1684"/>
      <c r="Z10" s="1697"/>
      <c r="AA10" s="1697"/>
      <c r="AB10" s="1697"/>
      <c r="AC10" s="1697"/>
      <c r="AD10" s="1697"/>
      <c r="AE10" s="1697"/>
      <c r="AF10" s="1697"/>
      <c r="AG10" s="1697"/>
      <c r="AH10" s="1697"/>
      <c r="AI10" s="1697"/>
      <c r="AJ10" s="1697"/>
      <c r="AK10" s="1697"/>
      <c r="AL10" s="1697"/>
      <c r="AM10" s="1698"/>
      <c r="AN10" s="1697"/>
      <c r="AO10" s="1697"/>
      <c r="AP10" s="1697"/>
      <c r="AQ10" s="1697"/>
      <c r="AR10" s="1697"/>
      <c r="AS10" s="1697"/>
      <c r="AT10" s="1697"/>
      <c r="AU10" s="1697"/>
      <c r="AV10" s="1697"/>
      <c r="AW10" s="1697"/>
      <c r="AX10" s="1697"/>
      <c r="AY10" s="1697"/>
      <c r="AZ10" s="1697"/>
      <c r="BA10" s="1697"/>
      <c r="BB10" s="1697"/>
      <c r="BC10" s="1697"/>
      <c r="BD10" s="1697"/>
      <c r="BE10" s="1697"/>
      <c r="BF10" s="1697"/>
      <c r="BG10" s="1697"/>
      <c r="BH10" s="1697"/>
      <c r="BI10" s="1697"/>
      <c r="BJ10" s="1697"/>
      <c r="BK10" s="1697"/>
      <c r="BL10" s="1697"/>
      <c r="BM10" s="1697"/>
      <c r="BN10" s="1697"/>
      <c r="BO10" s="1697"/>
      <c r="BP10" s="1697"/>
      <c r="BQ10" s="1697"/>
      <c r="BR10" s="1697"/>
      <c r="BS10" s="1697"/>
      <c r="BT10" s="1697"/>
      <c r="BU10" s="1697"/>
      <c r="BV10" s="1697"/>
      <c r="BW10" s="1697"/>
      <c r="BX10" s="1697"/>
      <c r="BY10" s="1697"/>
      <c r="BZ10" s="1697"/>
      <c r="CA10" s="1697"/>
      <c r="CB10" s="1697"/>
      <c r="CC10" s="1697"/>
      <c r="CD10" s="1697"/>
      <c r="CE10" s="1697"/>
      <c r="CF10" s="1697"/>
      <c r="CG10" s="1697"/>
      <c r="CH10" s="1699"/>
    </row>
    <row r="11" spans="1:86" s="1118" customFormat="1" ht="15.75" customHeight="1" x14ac:dyDescent="0.25">
      <c r="A11" s="1117">
        <v>2014</v>
      </c>
      <c r="B11" s="1696"/>
      <c r="C11" s="1700">
        <f>-'2014'!D$74</f>
        <v>50000</v>
      </c>
      <c r="D11" s="1701">
        <f>'2014'!E$8</f>
        <v>2600</v>
      </c>
      <c r="E11" s="1701">
        <f>'2014'!F$8</f>
        <v>12500</v>
      </c>
      <c r="F11" s="1701">
        <f>'2014'!G$8</f>
        <v>475515.1274615904</v>
      </c>
      <c r="G11" s="1701">
        <f>'2014'!H$8</f>
        <v>539560.41570177395</v>
      </c>
      <c r="H11" s="1701">
        <f>'2014'!I$8</f>
        <v>1000</v>
      </c>
      <c r="I11" s="1701">
        <f>'2014'!J$8</f>
        <v>7000</v>
      </c>
      <c r="J11" s="1701">
        <f>'2014'!K$8</f>
        <v>650</v>
      </c>
      <c r="K11" s="1701">
        <f>'2014'!L$8</f>
        <v>215638.25</v>
      </c>
      <c r="L11" s="1701">
        <f>'2014'!M$8</f>
        <v>0</v>
      </c>
      <c r="M11" s="1701">
        <f>'2014'!N$8</f>
        <v>342</v>
      </c>
      <c r="N11" s="1701">
        <f>'2014'!O$8</f>
        <v>0</v>
      </c>
      <c r="O11" s="1701">
        <f>'2014'!P$8</f>
        <v>25328.511794912301</v>
      </c>
      <c r="P11" s="1701">
        <f>'2014'!Q$8</f>
        <v>106382.9427540115</v>
      </c>
      <c r="Q11" s="1701">
        <f>'2014'!R$8</f>
        <v>0</v>
      </c>
      <c r="R11" s="1701">
        <f>'2014'!S$8</f>
        <v>0</v>
      </c>
      <c r="S11" s="1701">
        <f>'2014'!T$8</f>
        <v>0</v>
      </c>
      <c r="T11" s="1701">
        <f>'2014'!U$8</f>
        <v>0</v>
      </c>
      <c r="U11" s="1701">
        <f>'2014'!V$8</f>
        <v>0</v>
      </c>
      <c r="V11" s="1701">
        <f>'2014'!W$8</f>
        <v>0</v>
      </c>
      <c r="W11" s="1701">
        <f>'2014'!X$8</f>
        <v>0</v>
      </c>
      <c r="X11" s="1701">
        <f>'2014'!Y$8</f>
        <v>0</v>
      </c>
      <c r="Y11" s="1703"/>
      <c r="Z11" s="1700">
        <f>'2014'!AA$8</f>
        <v>908294.24613743555</v>
      </c>
      <c r="AA11" s="1701">
        <f ca="1">'2014'!AB$8</f>
        <v>0</v>
      </c>
      <c r="AB11" s="1701">
        <f ca="1">'2014'!AC$8</f>
        <v>145400.71795779947</v>
      </c>
      <c r="AC11" s="1701">
        <f>'2014'!AD$8</f>
        <v>1</v>
      </c>
      <c r="AD11" s="1701">
        <f>'2014'!AE$8</f>
        <v>0</v>
      </c>
      <c r="AE11" s="1701">
        <f>'2014'!AF$8</f>
        <v>0</v>
      </c>
      <c r="AF11" s="1701">
        <f>'2014'!AG$8</f>
        <v>0</v>
      </c>
      <c r="AG11" s="1701">
        <f>'2014'!AH$8</f>
        <v>0</v>
      </c>
      <c r="AH11" s="1701">
        <f>'2014'!AI$8</f>
        <v>0</v>
      </c>
      <c r="AI11" s="1701">
        <f>'2014'!AJ$8</f>
        <v>0</v>
      </c>
      <c r="AJ11" s="1701">
        <f>'2014'!AK$8</f>
        <v>0</v>
      </c>
      <c r="AK11" s="1701">
        <f>'2014'!AL$8</f>
        <v>0</v>
      </c>
      <c r="AL11" s="1701">
        <f>'2014'!AM$8</f>
        <v>0</v>
      </c>
      <c r="AM11" s="1704"/>
      <c r="AN11" s="1700">
        <f>'2014'!AO$8</f>
        <v>1</v>
      </c>
      <c r="AO11" s="1701">
        <f>'2014'!AP$8</f>
        <v>1</v>
      </c>
      <c r="AP11" s="1701">
        <f>'2014'!AQ$8</f>
        <v>20000</v>
      </c>
      <c r="AQ11" s="1701">
        <f>'2014'!AR$8</f>
        <v>70000</v>
      </c>
      <c r="AR11" s="1701">
        <f>'2014'!AS$8</f>
        <v>50000</v>
      </c>
      <c r="AS11" s="1701">
        <f>'2014'!AT$8</f>
        <v>50000</v>
      </c>
      <c r="AT11" s="1701">
        <f>'2014'!AU$8</f>
        <v>60000</v>
      </c>
      <c r="AU11" s="1701">
        <f>'2014'!AV$8</f>
        <v>8000</v>
      </c>
      <c r="AV11" s="1701">
        <f>'2014'!AW$8</f>
        <v>150000</v>
      </c>
      <c r="AW11" s="1701">
        <f>'2014'!AX$8</f>
        <v>9500</v>
      </c>
      <c r="AX11" s="1701">
        <f>'2014'!AY$8</f>
        <v>0</v>
      </c>
      <c r="AY11" s="1701">
        <f>'2014'!AZ$8</f>
        <v>0</v>
      </c>
      <c r="AZ11" s="1701">
        <f>'2014'!BA$8</f>
        <v>0</v>
      </c>
      <c r="BA11" s="1701">
        <f>'2014'!BB$8</f>
        <v>0</v>
      </c>
      <c r="BB11" s="1701">
        <f>'2014'!BC$8</f>
        <v>0</v>
      </c>
      <c r="BC11" s="1701">
        <f>'2014'!BD$8</f>
        <v>0</v>
      </c>
      <c r="BD11" s="1701">
        <f>'2014'!BE$8</f>
        <v>0</v>
      </c>
      <c r="BE11" s="1701">
        <f>'2014'!BF$8</f>
        <v>0</v>
      </c>
      <c r="BF11" s="1701">
        <f>'2014'!BG$8</f>
        <v>0</v>
      </c>
      <c r="BG11" s="1701">
        <f>'2014'!BH$8</f>
        <v>0</v>
      </c>
      <c r="BH11" s="1701">
        <f>'2014'!BI$8</f>
        <v>0</v>
      </c>
      <c r="BI11" s="1701">
        <f>'2014'!BJ$8</f>
        <v>0</v>
      </c>
      <c r="BJ11" s="1701">
        <f>'2014'!BK$8</f>
        <v>0</v>
      </c>
      <c r="BK11" s="1701">
        <f>'2014'!BL$8</f>
        <v>0</v>
      </c>
      <c r="BL11" s="1701">
        <f>'2014'!BM$8</f>
        <v>0</v>
      </c>
      <c r="BM11" s="1701">
        <f>'2014'!BN$8</f>
        <v>0</v>
      </c>
      <c r="BN11" s="1701">
        <f>'2014'!BO$8</f>
        <v>0</v>
      </c>
      <c r="BO11" s="1701">
        <f>'2014'!BP$8</f>
        <v>0</v>
      </c>
      <c r="BP11" s="1701">
        <f>'2014'!BQ$8</f>
        <v>0</v>
      </c>
      <c r="BQ11" s="1701">
        <f>'2014'!BR$8</f>
        <v>0</v>
      </c>
      <c r="BR11" s="1701">
        <f>'2014'!BS$8</f>
        <v>0</v>
      </c>
      <c r="BS11" s="1701">
        <f>'2014'!BT$8</f>
        <v>0</v>
      </c>
      <c r="BT11" s="1701">
        <f>'2014'!BU$8</f>
        <v>0</v>
      </c>
      <c r="BU11" s="1701">
        <f>'2014'!BV$8</f>
        <v>0</v>
      </c>
      <c r="BV11" s="1701">
        <f>'2014'!BW$8</f>
        <v>0</v>
      </c>
      <c r="BW11" s="1701">
        <f>'2014'!BX$8</f>
        <v>0</v>
      </c>
      <c r="BX11" s="1701">
        <f>'2014'!BY$8</f>
        <v>0</v>
      </c>
      <c r="BY11" s="1701">
        <f>'2014'!BZ$8</f>
        <v>0</v>
      </c>
      <c r="BZ11" s="1701">
        <f>'2014'!CA$8</f>
        <v>0</v>
      </c>
      <c r="CA11" s="1701">
        <f>'2014'!CB$8</f>
        <v>0</v>
      </c>
      <c r="CB11" s="1701">
        <f>'2014'!CC$8</f>
        <v>0</v>
      </c>
      <c r="CC11" s="1701">
        <f>'2014'!CD$8</f>
        <v>0</v>
      </c>
      <c r="CD11" s="1701">
        <f>'2014'!CE$8</f>
        <v>0</v>
      </c>
      <c r="CE11" s="1701">
        <f>'2014'!CF$8</f>
        <v>0</v>
      </c>
      <c r="CF11" s="1701">
        <f>'2014'!CG$8</f>
        <v>0</v>
      </c>
      <c r="CG11" s="1701">
        <f>'2014'!CH$8</f>
        <v>0</v>
      </c>
      <c r="CH11" s="1702">
        <f>'2014'!CI$8</f>
        <v>0</v>
      </c>
    </row>
    <row r="12" spans="1:86" s="1118" customFormat="1" ht="15.75" customHeight="1" x14ac:dyDescent="0.25">
      <c r="A12" s="1119">
        <v>2015</v>
      </c>
      <c r="B12" s="1696"/>
      <c r="C12" s="1705">
        <f>-'2015'!D$74</f>
        <v>50000</v>
      </c>
      <c r="D12" s="1706">
        <f>'2015'!E$8</f>
        <v>2600</v>
      </c>
      <c r="E12" s="1706">
        <f>'2015'!F$8</f>
        <v>12500</v>
      </c>
      <c r="F12" s="1706">
        <f>'2015'!G$8</f>
        <v>457304.90467978019</v>
      </c>
      <c r="G12" s="1706">
        <f>'2015'!H$8</f>
        <v>556008.31595234235</v>
      </c>
      <c r="H12" s="1706">
        <f>'2015'!I$8</f>
        <v>1000</v>
      </c>
      <c r="I12" s="1706">
        <f>'2015'!J$8</f>
        <v>7000</v>
      </c>
      <c r="J12" s="1706">
        <f>'2015'!K$8</f>
        <v>650</v>
      </c>
      <c r="K12" s="1706">
        <f>'2015'!L$8</f>
        <v>215638.25</v>
      </c>
      <c r="L12" s="1706">
        <f>'2015'!M$8</f>
        <v>0</v>
      </c>
      <c r="M12" s="1706">
        <f>'2015'!N$8</f>
        <v>342</v>
      </c>
      <c r="N12" s="1706">
        <f>'2015'!O$8</f>
        <v>0</v>
      </c>
      <c r="O12" s="1706">
        <f>'2015'!P$8</f>
        <v>25328.51179491232</v>
      </c>
      <c r="P12" s="1706">
        <f>'2015'!Q$8</f>
        <v>64465.652509676962</v>
      </c>
      <c r="Q12" s="1706">
        <f>'2015'!R$8</f>
        <v>0</v>
      </c>
      <c r="R12" s="1706">
        <f>'2015'!S$8</f>
        <v>0</v>
      </c>
      <c r="S12" s="1706">
        <f>'2015'!T$8</f>
        <v>0</v>
      </c>
      <c r="T12" s="1706">
        <f>'2015'!U$8</f>
        <v>0</v>
      </c>
      <c r="U12" s="1706">
        <f>'2015'!V$8</f>
        <v>0</v>
      </c>
      <c r="V12" s="1706">
        <f>'2015'!W$8</f>
        <v>0</v>
      </c>
      <c r="W12" s="1706">
        <f>'2015'!X$8</f>
        <v>0</v>
      </c>
      <c r="X12" s="1706">
        <f>'2015'!Y$8</f>
        <v>0</v>
      </c>
      <c r="Y12" s="1703"/>
      <c r="Z12" s="1705">
        <f>'2015'!AA$8</f>
        <v>864537.28694755794</v>
      </c>
      <c r="AA12" s="1706">
        <f ca="1">'2015'!AB$8</f>
        <v>0</v>
      </c>
      <c r="AB12" s="1706">
        <f ca="1">'2015'!AC$8</f>
        <v>145868.23509187781</v>
      </c>
      <c r="AC12" s="1706">
        <f>'2015'!AD$8</f>
        <v>1</v>
      </c>
      <c r="AD12" s="1706">
        <f>'2015'!AE$8</f>
        <v>0</v>
      </c>
      <c r="AE12" s="1706">
        <f>'2015'!AF$8</f>
        <v>0</v>
      </c>
      <c r="AF12" s="1706">
        <f>'2015'!AG$8</f>
        <v>0</v>
      </c>
      <c r="AG12" s="1706">
        <f>'2015'!AH$8</f>
        <v>0</v>
      </c>
      <c r="AH12" s="1706">
        <f>'2015'!AI$8</f>
        <v>0</v>
      </c>
      <c r="AI12" s="1706">
        <f>'2015'!AJ$8</f>
        <v>0</v>
      </c>
      <c r="AJ12" s="1706">
        <f>'2015'!AK$8</f>
        <v>0</v>
      </c>
      <c r="AK12" s="1706">
        <f>'2015'!AL$8</f>
        <v>0</v>
      </c>
      <c r="AL12" s="1706">
        <f>'2015'!AM$8</f>
        <v>0</v>
      </c>
      <c r="AM12" s="1704"/>
      <c r="AN12" s="1705">
        <f>'2015'!AO$8</f>
        <v>1</v>
      </c>
      <c r="AO12" s="1706">
        <f>'2015'!AP$8</f>
        <v>1</v>
      </c>
      <c r="AP12" s="1706">
        <f>'2015'!AQ$8</f>
        <v>20000</v>
      </c>
      <c r="AQ12" s="1706">
        <f>'2015'!AR$8</f>
        <v>70000</v>
      </c>
      <c r="AR12" s="1706">
        <f>'2015'!AS$8</f>
        <v>50000</v>
      </c>
      <c r="AS12" s="1706">
        <f>'2015'!AT$8</f>
        <v>50000</v>
      </c>
      <c r="AT12" s="1706">
        <f>'2015'!AU$8</f>
        <v>60000</v>
      </c>
      <c r="AU12" s="1706">
        <f>'2015'!AV$8</f>
        <v>8000</v>
      </c>
      <c r="AV12" s="1706">
        <f>'2015'!AW$8</f>
        <v>150000</v>
      </c>
      <c r="AW12" s="1706">
        <f>'2015'!AX$8</f>
        <v>9500</v>
      </c>
      <c r="AX12" s="1706">
        <f>'2015'!AY$8</f>
        <v>0</v>
      </c>
      <c r="AY12" s="1706">
        <f>'2015'!AZ$8</f>
        <v>0</v>
      </c>
      <c r="AZ12" s="1706">
        <f>'2015'!BA$8</f>
        <v>0</v>
      </c>
      <c r="BA12" s="1706">
        <f>'2015'!BB$8</f>
        <v>0</v>
      </c>
      <c r="BB12" s="1706">
        <f>'2015'!BC$8</f>
        <v>0</v>
      </c>
      <c r="BC12" s="1706">
        <f>'2015'!BD$8</f>
        <v>0</v>
      </c>
      <c r="BD12" s="1706">
        <f>'2015'!BE$8</f>
        <v>0</v>
      </c>
      <c r="BE12" s="1706">
        <f>'2015'!BF$8</f>
        <v>0</v>
      </c>
      <c r="BF12" s="1706">
        <f>'2015'!BG$8</f>
        <v>0</v>
      </c>
      <c r="BG12" s="1706">
        <f>'2015'!BH$8</f>
        <v>0</v>
      </c>
      <c r="BH12" s="1706">
        <f>'2015'!BI$8</f>
        <v>0</v>
      </c>
      <c r="BI12" s="1706">
        <f>'2015'!BJ$8</f>
        <v>0</v>
      </c>
      <c r="BJ12" s="1706">
        <f>'2015'!BK$8</f>
        <v>0</v>
      </c>
      <c r="BK12" s="1706">
        <f>'2015'!BL$8</f>
        <v>0</v>
      </c>
      <c r="BL12" s="1706">
        <f>'2015'!BM$8</f>
        <v>0</v>
      </c>
      <c r="BM12" s="1706">
        <f>'2015'!BN$8</f>
        <v>0</v>
      </c>
      <c r="BN12" s="1706">
        <f>'2015'!BO$8</f>
        <v>0</v>
      </c>
      <c r="BO12" s="1706">
        <f>'2015'!BP$8</f>
        <v>0</v>
      </c>
      <c r="BP12" s="1706">
        <f>'2015'!BQ$8</f>
        <v>0</v>
      </c>
      <c r="BQ12" s="1706">
        <f>'2015'!BR$8</f>
        <v>0</v>
      </c>
      <c r="BR12" s="1706">
        <f>'2015'!BS$8</f>
        <v>0</v>
      </c>
      <c r="BS12" s="1706">
        <f>'2015'!BT$8</f>
        <v>0</v>
      </c>
      <c r="BT12" s="1706">
        <f>'2015'!BU$8</f>
        <v>0</v>
      </c>
      <c r="BU12" s="1706">
        <f>'2015'!BV$8</f>
        <v>0</v>
      </c>
      <c r="BV12" s="1706">
        <f>'2015'!BW$8</f>
        <v>0</v>
      </c>
      <c r="BW12" s="1706">
        <f>'2015'!BX$8</f>
        <v>0</v>
      </c>
      <c r="BX12" s="1706">
        <f>'2015'!BY$8</f>
        <v>0</v>
      </c>
      <c r="BY12" s="1706">
        <f>'2015'!BZ$8</f>
        <v>0</v>
      </c>
      <c r="BZ12" s="1706">
        <f>'2015'!CA$8</f>
        <v>0</v>
      </c>
      <c r="CA12" s="1706">
        <f>'2015'!CB$8</f>
        <v>0</v>
      </c>
      <c r="CB12" s="1706">
        <f>'2015'!CC$8</f>
        <v>0</v>
      </c>
      <c r="CC12" s="1706">
        <f>'2015'!CD$8</f>
        <v>0</v>
      </c>
      <c r="CD12" s="1706">
        <f>'2015'!CE$8</f>
        <v>0</v>
      </c>
      <c r="CE12" s="1706">
        <f>'2015'!CF$8</f>
        <v>0</v>
      </c>
      <c r="CF12" s="1706">
        <f>'2015'!CG$8</f>
        <v>0</v>
      </c>
      <c r="CG12" s="1706">
        <f>'2015'!CH$8</f>
        <v>0</v>
      </c>
      <c r="CH12" s="1707">
        <f>'2015'!CI$8</f>
        <v>0</v>
      </c>
    </row>
    <row r="13" spans="1:86" s="1118" customFormat="1" ht="15.75" customHeight="1" x14ac:dyDescent="0.25">
      <c r="A13" s="1119">
        <v>2016</v>
      </c>
      <c r="B13" s="1696"/>
      <c r="C13" s="1705">
        <f>-'2016'!D$74</f>
        <v>50000</v>
      </c>
      <c r="D13" s="1706">
        <f>'2016'!E$8</f>
        <v>2600</v>
      </c>
      <c r="E13" s="1706">
        <f>'2016'!F$8</f>
        <v>12500</v>
      </c>
      <c r="F13" s="1706">
        <f>'2016'!G$8</f>
        <v>469496.61891512276</v>
      </c>
      <c r="G13" s="1706">
        <f>'2016'!H$8</f>
        <v>555656.25709747034</v>
      </c>
      <c r="H13" s="1706">
        <f>'2016'!I$8</f>
        <v>1000</v>
      </c>
      <c r="I13" s="1706">
        <f>'2016'!J$8</f>
        <v>7000</v>
      </c>
      <c r="J13" s="1706">
        <f>'2016'!K$8</f>
        <v>650</v>
      </c>
      <c r="K13" s="1706">
        <f>'2016'!L$8</f>
        <v>15000</v>
      </c>
      <c r="L13" s="1706">
        <f>'2016'!M$8</f>
        <v>0</v>
      </c>
      <c r="M13" s="1706">
        <f>'2016'!N$8</f>
        <v>342</v>
      </c>
      <c r="N13" s="1706">
        <f>'2016'!O$8</f>
        <v>0</v>
      </c>
      <c r="O13" s="1706">
        <f>'2016'!P$8</f>
        <v>25328.51179491232</v>
      </c>
      <c r="P13" s="1706">
        <f>'2016'!Q$8</f>
        <v>77165.145397166663</v>
      </c>
      <c r="Q13" s="1706">
        <f>'2016'!R$8</f>
        <v>0</v>
      </c>
      <c r="R13" s="1706">
        <f>'2016'!S$8</f>
        <v>0</v>
      </c>
      <c r="S13" s="1706">
        <f>'2016'!T$8</f>
        <v>0</v>
      </c>
      <c r="T13" s="1706">
        <f>'2016'!U$8</f>
        <v>0</v>
      </c>
      <c r="U13" s="1706">
        <f>'2016'!V$8</f>
        <v>0</v>
      </c>
      <c r="V13" s="1706">
        <f>'2016'!W$8</f>
        <v>0</v>
      </c>
      <c r="W13" s="1706">
        <f>'2016'!X$8</f>
        <v>0</v>
      </c>
      <c r="X13" s="1706">
        <f>'2016'!Y$8</f>
        <v>0</v>
      </c>
      <c r="Y13" s="1703"/>
      <c r="Z13" s="1705">
        <f>'2016'!AA$8</f>
        <v>877793.7649823064</v>
      </c>
      <c r="AA13" s="1706">
        <f ca="1">'2016'!AB$8</f>
        <v>0</v>
      </c>
      <c r="AB13" s="1706">
        <f ca="1">'2016'!AC$8</f>
        <v>143244.72062989185</v>
      </c>
      <c r="AC13" s="1706">
        <f>'2016'!AD$8</f>
        <v>1</v>
      </c>
      <c r="AD13" s="1706">
        <f>'2016'!AE$8</f>
        <v>0</v>
      </c>
      <c r="AE13" s="1706">
        <f>'2016'!AF$8</f>
        <v>0</v>
      </c>
      <c r="AF13" s="1706">
        <f>'2016'!AG$8</f>
        <v>0</v>
      </c>
      <c r="AG13" s="1706">
        <f>'2016'!AH$8</f>
        <v>0</v>
      </c>
      <c r="AH13" s="1706">
        <f>'2016'!AI$8</f>
        <v>0</v>
      </c>
      <c r="AI13" s="1706">
        <f>'2016'!AJ$8</f>
        <v>0</v>
      </c>
      <c r="AJ13" s="1706">
        <f>'2016'!AK$8</f>
        <v>0</v>
      </c>
      <c r="AK13" s="1706">
        <f>'2016'!AL$8</f>
        <v>0</v>
      </c>
      <c r="AL13" s="1706">
        <f>'2016'!AM$8</f>
        <v>0</v>
      </c>
      <c r="AM13" s="1704"/>
      <c r="AN13" s="1705">
        <f>'2016'!AO$8</f>
        <v>1</v>
      </c>
      <c r="AO13" s="1706">
        <f>'2016'!AP$8</f>
        <v>1</v>
      </c>
      <c r="AP13" s="1706">
        <f>'2016'!AQ$8</f>
        <v>20000</v>
      </c>
      <c r="AQ13" s="1706">
        <f>'2016'!AR$8</f>
        <v>71000</v>
      </c>
      <c r="AR13" s="1706">
        <f>'2016'!AS$8</f>
        <v>50000</v>
      </c>
      <c r="AS13" s="1706">
        <f>'2016'!AT$8</f>
        <v>50000</v>
      </c>
      <c r="AT13" s="1706">
        <f>'2016'!AU$8</f>
        <v>65000</v>
      </c>
      <c r="AU13" s="1706">
        <f>'2016'!AV$8</f>
        <v>11000</v>
      </c>
      <c r="AV13" s="1706">
        <f>'2016'!AW$8</f>
        <v>150000</v>
      </c>
      <c r="AW13" s="1706">
        <f>'2016'!AX$8</f>
        <v>10000</v>
      </c>
      <c r="AX13" s="1706">
        <f>'2016'!AY$8</f>
        <v>0</v>
      </c>
      <c r="AY13" s="1706">
        <f>'2016'!AZ$8</f>
        <v>0</v>
      </c>
      <c r="AZ13" s="1706">
        <f>'2016'!BA$8</f>
        <v>0</v>
      </c>
      <c r="BA13" s="1706">
        <f>'2016'!BB$8</f>
        <v>0</v>
      </c>
      <c r="BB13" s="1706">
        <f>'2016'!BC$8</f>
        <v>0</v>
      </c>
      <c r="BC13" s="1706">
        <f>'2016'!BD$8</f>
        <v>0</v>
      </c>
      <c r="BD13" s="1706">
        <f>'2016'!BE$8</f>
        <v>0</v>
      </c>
      <c r="BE13" s="1706">
        <f>'2016'!BF$8</f>
        <v>0</v>
      </c>
      <c r="BF13" s="1706">
        <f>'2016'!BG$8</f>
        <v>0</v>
      </c>
      <c r="BG13" s="1706">
        <f>'2016'!BH$8</f>
        <v>0</v>
      </c>
      <c r="BH13" s="1706">
        <f>'2016'!BI$8</f>
        <v>0</v>
      </c>
      <c r="BI13" s="1706">
        <f>'2016'!BJ$8</f>
        <v>0</v>
      </c>
      <c r="BJ13" s="1706">
        <f>'2016'!BK$8</f>
        <v>0</v>
      </c>
      <c r="BK13" s="1706">
        <f>'2016'!BL$8</f>
        <v>0</v>
      </c>
      <c r="BL13" s="1706">
        <f>'2016'!BM$8</f>
        <v>0</v>
      </c>
      <c r="BM13" s="1706">
        <f>'2016'!BN$8</f>
        <v>0</v>
      </c>
      <c r="BN13" s="1706">
        <f>'2016'!BO$8</f>
        <v>0</v>
      </c>
      <c r="BO13" s="1706">
        <f>'2016'!BP$8</f>
        <v>0</v>
      </c>
      <c r="BP13" s="1706">
        <f>'2016'!BQ$8</f>
        <v>0</v>
      </c>
      <c r="BQ13" s="1706">
        <f>'2016'!BR$8</f>
        <v>0</v>
      </c>
      <c r="BR13" s="1706">
        <f>'2016'!BS$8</f>
        <v>0</v>
      </c>
      <c r="BS13" s="1706">
        <f>'2016'!BT$8</f>
        <v>0</v>
      </c>
      <c r="BT13" s="1706">
        <f>'2016'!BU$8</f>
        <v>0</v>
      </c>
      <c r="BU13" s="1706">
        <f>'2016'!BV$8</f>
        <v>0</v>
      </c>
      <c r="BV13" s="1706">
        <f>'2016'!BW$8</f>
        <v>0</v>
      </c>
      <c r="BW13" s="1706">
        <f>'2016'!BX$8</f>
        <v>0</v>
      </c>
      <c r="BX13" s="1706">
        <f>'2016'!BY$8</f>
        <v>0</v>
      </c>
      <c r="BY13" s="1706">
        <f>'2016'!BZ$8</f>
        <v>0</v>
      </c>
      <c r="BZ13" s="1706">
        <f>'2016'!CA$8</f>
        <v>0</v>
      </c>
      <c r="CA13" s="1706">
        <f>'2016'!CB$8</f>
        <v>0</v>
      </c>
      <c r="CB13" s="1706">
        <f>'2016'!CC$8</f>
        <v>0</v>
      </c>
      <c r="CC13" s="1706">
        <f>'2016'!CD$8</f>
        <v>0</v>
      </c>
      <c r="CD13" s="1706">
        <f>'2016'!CE$8</f>
        <v>0</v>
      </c>
      <c r="CE13" s="1706">
        <f>'2016'!CF$8</f>
        <v>0</v>
      </c>
      <c r="CF13" s="1706">
        <f>'2016'!CG$8</f>
        <v>0</v>
      </c>
      <c r="CG13" s="1706">
        <f>'2016'!CH$8</f>
        <v>0</v>
      </c>
      <c r="CH13" s="1707">
        <f>'2016'!CI$8</f>
        <v>0</v>
      </c>
    </row>
    <row r="14" spans="1:86" s="1118" customFormat="1" ht="15.75" customHeight="1" x14ac:dyDescent="0.25">
      <c r="A14" s="1119">
        <v>2017</v>
      </c>
      <c r="B14" s="1696"/>
      <c r="C14" s="1705">
        <f>-'2017'!D$74</f>
        <v>49930</v>
      </c>
      <c r="D14" s="1706">
        <f>'2017'!E$8</f>
        <v>2600</v>
      </c>
      <c r="E14" s="1706">
        <f>'2017'!F$8</f>
        <v>12500</v>
      </c>
      <c r="F14" s="1706">
        <f>'2017'!G$8</f>
        <v>469496.61891512276</v>
      </c>
      <c r="G14" s="1706">
        <f>'2017'!H$8</f>
        <v>555656.25709747034</v>
      </c>
      <c r="H14" s="1706">
        <f>'2017'!I$8</f>
        <v>1000</v>
      </c>
      <c r="I14" s="1706">
        <f>'2017'!J$8</f>
        <v>7000</v>
      </c>
      <c r="J14" s="1706">
        <f>'2017'!K$8</f>
        <v>650</v>
      </c>
      <c r="K14" s="1706">
        <f>'2017'!L$8</f>
        <v>15000</v>
      </c>
      <c r="L14" s="1706">
        <f>'2017'!M$8</f>
        <v>0</v>
      </c>
      <c r="M14" s="1706">
        <f>'2017'!N$8</f>
        <v>342</v>
      </c>
      <c r="N14" s="1706">
        <f>'2017'!O$8</f>
        <v>0</v>
      </c>
      <c r="O14" s="1706">
        <f>'2017'!P$8</f>
        <v>25328.51179491232</v>
      </c>
      <c r="P14" s="1706">
        <f>'2017'!Q$8</f>
        <v>77165.145397166663</v>
      </c>
      <c r="Q14" s="1706">
        <f>'2017'!R$8</f>
        <v>0</v>
      </c>
      <c r="R14" s="1706">
        <f>'2017'!S$8</f>
        <v>0</v>
      </c>
      <c r="S14" s="1706">
        <f>'2017'!T$8</f>
        <v>0</v>
      </c>
      <c r="T14" s="1706">
        <f>'2017'!U$8</f>
        <v>0</v>
      </c>
      <c r="U14" s="1706">
        <f>'2017'!V$8</f>
        <v>0</v>
      </c>
      <c r="V14" s="1706">
        <f>'2017'!W$8</f>
        <v>0</v>
      </c>
      <c r="W14" s="1706">
        <f>'2017'!X$8</f>
        <v>0</v>
      </c>
      <c r="X14" s="1706">
        <f>'2017'!Y$8</f>
        <v>0</v>
      </c>
      <c r="Y14" s="1703"/>
      <c r="Z14" s="1705">
        <f>'2017'!AA$8</f>
        <v>877793.7649823064</v>
      </c>
      <c r="AA14" s="1706">
        <f ca="1">'2017'!AB$8</f>
        <v>0</v>
      </c>
      <c r="AB14" s="1706">
        <f ca="1">'2017'!AC$8</f>
        <v>143244.72062989185</v>
      </c>
      <c r="AC14" s="1706">
        <f>'2017'!AD$8</f>
        <v>1</v>
      </c>
      <c r="AD14" s="1706">
        <f>'2017'!AE$8</f>
        <v>0</v>
      </c>
      <c r="AE14" s="1706">
        <f>'2017'!AF$8</f>
        <v>0</v>
      </c>
      <c r="AF14" s="1706">
        <f>'2017'!AG$8</f>
        <v>0</v>
      </c>
      <c r="AG14" s="1706">
        <f>'2017'!AH$8</f>
        <v>0</v>
      </c>
      <c r="AH14" s="1706">
        <f>'2017'!AI$8</f>
        <v>0</v>
      </c>
      <c r="AI14" s="1706">
        <f>'2017'!AJ$8</f>
        <v>0</v>
      </c>
      <c r="AJ14" s="1706">
        <f>'2017'!AK$8</f>
        <v>0</v>
      </c>
      <c r="AK14" s="1706">
        <f>'2017'!AL$8</f>
        <v>0</v>
      </c>
      <c r="AL14" s="1706">
        <f>'2017'!AM$8</f>
        <v>0</v>
      </c>
      <c r="AM14" s="1704"/>
      <c r="AN14" s="1705">
        <f>'2017'!AO$8</f>
        <v>1</v>
      </c>
      <c r="AO14" s="1706">
        <f>'2017'!AP$8</f>
        <v>1</v>
      </c>
      <c r="AP14" s="1706">
        <f>'2017'!AQ$8</f>
        <v>20000</v>
      </c>
      <c r="AQ14" s="1706">
        <f>'2017'!AR$8</f>
        <v>70000</v>
      </c>
      <c r="AR14" s="1706">
        <f>'2017'!AS$8</f>
        <v>50000</v>
      </c>
      <c r="AS14" s="1706">
        <f>'2017'!AT$8</f>
        <v>50000</v>
      </c>
      <c r="AT14" s="1706">
        <f>'2017'!AU$8</f>
        <v>65000</v>
      </c>
      <c r="AU14" s="1706">
        <f>'2017'!AV$8</f>
        <v>12000</v>
      </c>
      <c r="AV14" s="1706">
        <f>'2017'!AW$8</f>
        <v>150000</v>
      </c>
      <c r="AW14" s="1706">
        <f>'2017'!AX$8</f>
        <v>9750</v>
      </c>
      <c r="AX14" s="1706">
        <f>'2017'!AY$8</f>
        <v>0</v>
      </c>
      <c r="AY14" s="1706">
        <f>'2017'!AZ$8</f>
        <v>0</v>
      </c>
      <c r="AZ14" s="1706">
        <f>'2017'!BA$8</f>
        <v>0</v>
      </c>
      <c r="BA14" s="1706">
        <f>'2017'!BB$8</f>
        <v>0</v>
      </c>
      <c r="BB14" s="1706">
        <f>'2017'!BC$8</f>
        <v>0</v>
      </c>
      <c r="BC14" s="1706">
        <f>'2017'!BD$8</f>
        <v>0</v>
      </c>
      <c r="BD14" s="1706">
        <f>'2017'!BE$8</f>
        <v>0</v>
      </c>
      <c r="BE14" s="1706">
        <f>'2017'!BF$8</f>
        <v>0</v>
      </c>
      <c r="BF14" s="1706">
        <f>'2017'!BG$8</f>
        <v>0</v>
      </c>
      <c r="BG14" s="1706">
        <f>'2017'!BH$8</f>
        <v>0</v>
      </c>
      <c r="BH14" s="1706">
        <f>'2017'!BI$8</f>
        <v>0</v>
      </c>
      <c r="BI14" s="1706">
        <f>'2017'!BJ$8</f>
        <v>0</v>
      </c>
      <c r="BJ14" s="1706">
        <f>'2017'!BK$8</f>
        <v>0</v>
      </c>
      <c r="BK14" s="1706">
        <f>'2017'!BL$8</f>
        <v>0</v>
      </c>
      <c r="BL14" s="1706">
        <f>'2017'!BM$8</f>
        <v>0</v>
      </c>
      <c r="BM14" s="1706">
        <f>'2017'!BN$8</f>
        <v>0</v>
      </c>
      <c r="BN14" s="1706">
        <f>'2017'!BO$8</f>
        <v>0</v>
      </c>
      <c r="BO14" s="1706">
        <f>'2017'!BP$8</f>
        <v>0</v>
      </c>
      <c r="BP14" s="1706">
        <f>'2017'!BQ$8</f>
        <v>0</v>
      </c>
      <c r="BQ14" s="1706">
        <f>'2017'!BR$8</f>
        <v>0</v>
      </c>
      <c r="BR14" s="1706">
        <f>'2017'!BS$8</f>
        <v>0</v>
      </c>
      <c r="BS14" s="1706">
        <f>'2017'!BT$8</f>
        <v>0</v>
      </c>
      <c r="BT14" s="1706">
        <f>'2017'!BU$8</f>
        <v>0</v>
      </c>
      <c r="BU14" s="1706">
        <f>'2017'!BV$8</f>
        <v>0</v>
      </c>
      <c r="BV14" s="1706">
        <f>'2017'!BW$8</f>
        <v>0</v>
      </c>
      <c r="BW14" s="1706">
        <f>'2017'!BX$8</f>
        <v>0</v>
      </c>
      <c r="BX14" s="1706">
        <f>'2017'!BY$8</f>
        <v>0</v>
      </c>
      <c r="BY14" s="1706">
        <f>'2017'!BZ$8</f>
        <v>0</v>
      </c>
      <c r="BZ14" s="1706">
        <f>'2017'!CA$8</f>
        <v>0</v>
      </c>
      <c r="CA14" s="1706">
        <f>'2017'!CB$8</f>
        <v>0</v>
      </c>
      <c r="CB14" s="1706">
        <f>'2017'!CC$8</f>
        <v>0</v>
      </c>
      <c r="CC14" s="1706">
        <f>'2017'!CD$8</f>
        <v>0</v>
      </c>
      <c r="CD14" s="1706">
        <f>'2017'!CE$8</f>
        <v>0</v>
      </c>
      <c r="CE14" s="1706">
        <f>'2017'!CF$8</f>
        <v>0</v>
      </c>
      <c r="CF14" s="1706">
        <f>'2017'!CG$8</f>
        <v>0</v>
      </c>
      <c r="CG14" s="1706">
        <f>'2017'!CH$8</f>
        <v>0</v>
      </c>
      <c r="CH14" s="1707">
        <f>'2017'!CI$8</f>
        <v>0</v>
      </c>
    </row>
    <row r="15" spans="1:86" s="1118" customFormat="1" ht="15.75" customHeight="1" x14ac:dyDescent="0.25">
      <c r="A15" s="1119">
        <v>2018</v>
      </c>
      <c r="B15" s="1696"/>
      <c r="C15" s="1705">
        <f>-'2018'!D$74</f>
        <v>47430</v>
      </c>
      <c r="D15" s="1706">
        <f>'2018'!E$8</f>
        <v>2600</v>
      </c>
      <c r="E15" s="1706">
        <f>'2018'!F$8</f>
        <v>12500</v>
      </c>
      <c r="F15" s="1706">
        <f>'2018'!G$8</f>
        <v>324266.62748202786</v>
      </c>
      <c r="G15" s="1706">
        <f>'2018'!H$8</f>
        <v>557171.50258500816</v>
      </c>
      <c r="H15" s="1706">
        <f>'2018'!I$8</f>
        <v>1000</v>
      </c>
      <c r="I15" s="1706">
        <f>'2018'!J$8</f>
        <v>7000</v>
      </c>
      <c r="J15" s="1706">
        <f>'2018'!K$8</f>
        <v>650</v>
      </c>
      <c r="K15" s="1706">
        <f>'2018'!L$8</f>
        <v>15000</v>
      </c>
      <c r="L15" s="1706">
        <f>'2018'!M$8</f>
        <v>0</v>
      </c>
      <c r="M15" s="1706">
        <f>'2018'!N$8</f>
        <v>342</v>
      </c>
      <c r="N15" s="1706">
        <f>'2018'!O$8</f>
        <v>0</v>
      </c>
      <c r="O15" s="1706">
        <f>'2018'!P$8</f>
        <v>20666.822507505145</v>
      </c>
      <c r="P15" s="1706">
        <f>'2018'!Q$8</f>
        <v>57038.215742958135</v>
      </c>
      <c r="Q15" s="1706">
        <f>'2018'!R$8</f>
        <v>0</v>
      </c>
      <c r="R15" s="1706">
        <f>'2018'!S$8</f>
        <v>0</v>
      </c>
      <c r="S15" s="1706">
        <f>'2018'!T$8</f>
        <v>0</v>
      </c>
      <c r="T15" s="1706">
        <f>'2018'!U$8</f>
        <v>0</v>
      </c>
      <c r="U15" s="1706">
        <f>'2018'!V$8</f>
        <v>0</v>
      </c>
      <c r="V15" s="1706">
        <f>'2018'!W$8</f>
        <v>0</v>
      </c>
      <c r="W15" s="1706">
        <f>'2018'!X$8</f>
        <v>0</v>
      </c>
      <c r="X15" s="1706">
        <f>'2018'!Y$8</f>
        <v>0</v>
      </c>
      <c r="Y15" s="1703"/>
      <c r="Z15" s="1705">
        <f>'2018'!AA$8</f>
        <v>723910.25309042016</v>
      </c>
      <c r="AA15" s="1706">
        <f ca="1">'2018'!AB$8</f>
        <v>0</v>
      </c>
      <c r="AB15" s="1706">
        <f ca="1">'2018'!AC$8</f>
        <v>141729.54881742137</v>
      </c>
      <c r="AC15" s="1706">
        <f>'2018'!AD$8</f>
        <v>1</v>
      </c>
      <c r="AD15" s="1706">
        <f>'2018'!AE$8</f>
        <v>0</v>
      </c>
      <c r="AE15" s="1706">
        <f>'2018'!AF$8</f>
        <v>0</v>
      </c>
      <c r="AF15" s="1706">
        <f>'2018'!AG$8</f>
        <v>0</v>
      </c>
      <c r="AG15" s="1706">
        <f>'2018'!AH$8</f>
        <v>0</v>
      </c>
      <c r="AH15" s="1706">
        <f>'2018'!AI$8</f>
        <v>0</v>
      </c>
      <c r="AI15" s="1706">
        <f>'2018'!AJ$8</f>
        <v>0</v>
      </c>
      <c r="AJ15" s="1706">
        <f>'2018'!AK$8</f>
        <v>0</v>
      </c>
      <c r="AK15" s="1706">
        <f>'2018'!AL$8</f>
        <v>0</v>
      </c>
      <c r="AL15" s="1706">
        <f>'2018'!AM$8</f>
        <v>0</v>
      </c>
      <c r="AM15" s="1704"/>
      <c r="AN15" s="1705">
        <f>'2018'!AO$8</f>
        <v>1</v>
      </c>
      <c r="AO15" s="1706">
        <f>'2018'!AP$8</f>
        <v>1</v>
      </c>
      <c r="AP15" s="1706">
        <f>'2018'!AQ$8</f>
        <v>20000</v>
      </c>
      <c r="AQ15" s="1706">
        <f>'2018'!AR$8</f>
        <v>70000</v>
      </c>
      <c r="AR15" s="1706">
        <f>'2018'!AS$8</f>
        <v>50000</v>
      </c>
      <c r="AS15" s="1706">
        <f>'2018'!AT$8</f>
        <v>50000</v>
      </c>
      <c r="AT15" s="1706">
        <f>'2018'!AU$8</f>
        <v>65000</v>
      </c>
      <c r="AU15" s="1706">
        <f>'2018'!AV$8</f>
        <v>12000</v>
      </c>
      <c r="AV15" s="1706">
        <f>'2018'!AW$8</f>
        <v>150000</v>
      </c>
      <c r="AW15" s="1706">
        <f>'2018'!AX$8</f>
        <v>9750</v>
      </c>
      <c r="AX15" s="1706">
        <f>'2018'!AY$8</f>
        <v>0</v>
      </c>
      <c r="AY15" s="1706">
        <f>'2018'!AZ$8</f>
        <v>0</v>
      </c>
      <c r="AZ15" s="1706">
        <f>'2018'!BA$8</f>
        <v>0</v>
      </c>
      <c r="BA15" s="1706">
        <f>'2018'!BB$8</f>
        <v>0</v>
      </c>
      <c r="BB15" s="1706">
        <f>'2018'!BC$8</f>
        <v>0</v>
      </c>
      <c r="BC15" s="1706">
        <f>'2018'!BD$8</f>
        <v>0</v>
      </c>
      <c r="BD15" s="1706">
        <f>'2018'!BE$8</f>
        <v>0</v>
      </c>
      <c r="BE15" s="1706">
        <f>'2018'!BF$8</f>
        <v>0</v>
      </c>
      <c r="BF15" s="1706">
        <f>'2018'!BG$8</f>
        <v>0</v>
      </c>
      <c r="BG15" s="1706">
        <f>'2018'!BH$8</f>
        <v>0</v>
      </c>
      <c r="BH15" s="1706">
        <f>'2018'!BI$8</f>
        <v>0</v>
      </c>
      <c r="BI15" s="1706">
        <f>'2018'!BJ$8</f>
        <v>0</v>
      </c>
      <c r="BJ15" s="1706">
        <f>'2018'!BK$8</f>
        <v>0</v>
      </c>
      <c r="BK15" s="1706">
        <f>'2018'!BL$8</f>
        <v>0</v>
      </c>
      <c r="BL15" s="1706">
        <f>'2018'!BM$8</f>
        <v>0</v>
      </c>
      <c r="BM15" s="1706">
        <f>'2018'!BN$8</f>
        <v>0</v>
      </c>
      <c r="BN15" s="1706">
        <f>'2018'!BO$8</f>
        <v>0</v>
      </c>
      <c r="BO15" s="1706">
        <f>'2018'!BP$8</f>
        <v>0</v>
      </c>
      <c r="BP15" s="1706">
        <f>'2018'!BQ$8</f>
        <v>0</v>
      </c>
      <c r="BQ15" s="1706">
        <f>'2018'!BR$8</f>
        <v>0</v>
      </c>
      <c r="BR15" s="1706">
        <f>'2018'!BS$8</f>
        <v>0</v>
      </c>
      <c r="BS15" s="1706">
        <f>'2018'!BT$8</f>
        <v>0</v>
      </c>
      <c r="BT15" s="1706">
        <f>'2018'!BU$8</f>
        <v>0</v>
      </c>
      <c r="BU15" s="1706">
        <f>'2018'!BV$8</f>
        <v>0</v>
      </c>
      <c r="BV15" s="1706">
        <f>'2018'!BW$8</f>
        <v>0</v>
      </c>
      <c r="BW15" s="1706">
        <f>'2018'!BX$8</f>
        <v>0</v>
      </c>
      <c r="BX15" s="1706">
        <f>'2018'!BY$8</f>
        <v>0</v>
      </c>
      <c r="BY15" s="1706">
        <f>'2018'!BZ$8</f>
        <v>0</v>
      </c>
      <c r="BZ15" s="1706">
        <f>'2018'!CA$8</f>
        <v>0</v>
      </c>
      <c r="CA15" s="1706">
        <f>'2018'!CB$8</f>
        <v>0</v>
      </c>
      <c r="CB15" s="1706">
        <f>'2018'!CC$8</f>
        <v>0</v>
      </c>
      <c r="CC15" s="1706">
        <f>'2018'!CD$8</f>
        <v>0</v>
      </c>
      <c r="CD15" s="1706">
        <f>'2018'!CE$8</f>
        <v>0</v>
      </c>
      <c r="CE15" s="1706">
        <f>'2018'!CF$8</f>
        <v>0</v>
      </c>
      <c r="CF15" s="1706">
        <f>'2018'!CG$8</f>
        <v>0</v>
      </c>
      <c r="CG15" s="1706">
        <f>'2018'!CH$8</f>
        <v>0</v>
      </c>
      <c r="CH15" s="1707">
        <f>'2018'!CI$8</f>
        <v>0</v>
      </c>
    </row>
    <row r="16" spans="1:86" s="1118" customFormat="1" ht="15.75" customHeight="1" x14ac:dyDescent="0.25">
      <c r="A16" s="1119">
        <v>2019</v>
      </c>
      <c r="B16" s="1696"/>
      <c r="C16" s="1705">
        <f>-'2019'!D$74</f>
        <v>47430</v>
      </c>
      <c r="D16" s="1706">
        <f>'2019'!E$8</f>
        <v>2600</v>
      </c>
      <c r="E16" s="1706">
        <f>'2019'!F$8</f>
        <v>12500</v>
      </c>
      <c r="F16" s="1706">
        <f>'2019'!G$8</f>
        <v>324266.62748202786</v>
      </c>
      <c r="G16" s="1706">
        <f>'2019'!H$8</f>
        <v>557171.50258500816</v>
      </c>
      <c r="H16" s="1706">
        <f>'2019'!I$8</f>
        <v>1000</v>
      </c>
      <c r="I16" s="1706">
        <f>'2019'!J$8</f>
        <v>7000</v>
      </c>
      <c r="J16" s="1706">
        <f>'2019'!K$8</f>
        <v>650</v>
      </c>
      <c r="K16" s="1706">
        <f>'2019'!L$8</f>
        <v>15000</v>
      </c>
      <c r="L16" s="1706">
        <f>'2019'!M$8</f>
        <v>0</v>
      </c>
      <c r="M16" s="1706">
        <f>'2019'!N$8</f>
        <v>342</v>
      </c>
      <c r="N16" s="1706">
        <f>'2019'!O$8</f>
        <v>0</v>
      </c>
      <c r="O16" s="1706">
        <f>'2019'!P$8</f>
        <v>20666.822507505145</v>
      </c>
      <c r="P16" s="1706">
        <f>'2019'!Q$8</f>
        <v>57038.215742958135</v>
      </c>
      <c r="Q16" s="1706">
        <f>'2019'!R$8</f>
        <v>0</v>
      </c>
      <c r="R16" s="1706">
        <f>'2019'!S$8</f>
        <v>0</v>
      </c>
      <c r="S16" s="1706">
        <f>'2019'!T$8</f>
        <v>0</v>
      </c>
      <c r="T16" s="1706">
        <f>'2019'!U$8</f>
        <v>0</v>
      </c>
      <c r="U16" s="1706">
        <f>'2019'!V$8</f>
        <v>0</v>
      </c>
      <c r="V16" s="1706">
        <f>'2019'!W$8</f>
        <v>0</v>
      </c>
      <c r="W16" s="1706">
        <f>'2019'!X$8</f>
        <v>0</v>
      </c>
      <c r="X16" s="1706">
        <f>'2019'!Y$8</f>
        <v>0</v>
      </c>
      <c r="Y16" s="1703"/>
      <c r="Z16" s="1705">
        <f>'2019'!AA$8</f>
        <v>723910.25309042016</v>
      </c>
      <c r="AA16" s="1706">
        <f ca="1">'2019'!AB$8</f>
        <v>0</v>
      </c>
      <c r="AB16" s="1706">
        <f ca="1">'2019'!AC$8</f>
        <v>120754.14881742134</v>
      </c>
      <c r="AC16" s="1706">
        <f>'2019'!AD$8</f>
        <v>1</v>
      </c>
      <c r="AD16" s="1706">
        <f>'2019'!AE$8</f>
        <v>0</v>
      </c>
      <c r="AE16" s="1706">
        <f>'2019'!AF$8</f>
        <v>0</v>
      </c>
      <c r="AF16" s="1706">
        <f>'2019'!AG$8</f>
        <v>0</v>
      </c>
      <c r="AG16" s="1706">
        <f>'2019'!AH$8</f>
        <v>0</v>
      </c>
      <c r="AH16" s="1706">
        <f>'2019'!AI$8</f>
        <v>0</v>
      </c>
      <c r="AI16" s="1706">
        <f>'2019'!AJ$8</f>
        <v>0</v>
      </c>
      <c r="AJ16" s="1706">
        <f>'2019'!AK$8</f>
        <v>0</v>
      </c>
      <c r="AK16" s="1706">
        <f>'2019'!AL$8</f>
        <v>0</v>
      </c>
      <c r="AL16" s="1706">
        <f>'2019'!AM$8</f>
        <v>0</v>
      </c>
      <c r="AM16" s="1704"/>
      <c r="AN16" s="1705">
        <f>'2019'!AO$8</f>
        <v>1</v>
      </c>
      <c r="AO16" s="1706">
        <f>'2019'!AP$8</f>
        <v>1</v>
      </c>
      <c r="AP16" s="1706">
        <f>'2019'!AQ$8</f>
        <v>20000</v>
      </c>
      <c r="AQ16" s="1706">
        <f>'2019'!AR$8</f>
        <v>70000</v>
      </c>
      <c r="AR16" s="1706">
        <f>'2019'!AS$8</f>
        <v>50000</v>
      </c>
      <c r="AS16" s="1706">
        <f>'2019'!AT$8</f>
        <v>50000</v>
      </c>
      <c r="AT16" s="1706">
        <f>'2019'!AU$8</f>
        <v>65000</v>
      </c>
      <c r="AU16" s="1706">
        <f>'2019'!AV$8</f>
        <v>12000</v>
      </c>
      <c r="AV16" s="1706">
        <f>'2019'!AW$8</f>
        <v>150000</v>
      </c>
      <c r="AW16" s="1706">
        <f>'2019'!AX$8</f>
        <v>9750</v>
      </c>
      <c r="AX16" s="1706">
        <f>'2019'!AY$8</f>
        <v>0</v>
      </c>
      <c r="AY16" s="1706">
        <f>'2019'!AZ$8</f>
        <v>0</v>
      </c>
      <c r="AZ16" s="1706">
        <f>'2019'!BA$8</f>
        <v>0</v>
      </c>
      <c r="BA16" s="1706">
        <f>'2019'!BB$8</f>
        <v>0</v>
      </c>
      <c r="BB16" s="1706">
        <f>'2019'!BC$8</f>
        <v>0</v>
      </c>
      <c r="BC16" s="1706">
        <f>'2019'!BD$8</f>
        <v>0</v>
      </c>
      <c r="BD16" s="1706">
        <f>'2019'!BE$8</f>
        <v>0</v>
      </c>
      <c r="BE16" s="1706">
        <f>'2019'!BF$8</f>
        <v>0</v>
      </c>
      <c r="BF16" s="1706">
        <f>'2019'!BG$8</f>
        <v>0</v>
      </c>
      <c r="BG16" s="1706">
        <f>'2019'!BH$8</f>
        <v>0</v>
      </c>
      <c r="BH16" s="1706">
        <f>'2019'!BI$8</f>
        <v>0</v>
      </c>
      <c r="BI16" s="1706">
        <f>'2019'!BJ$8</f>
        <v>0</v>
      </c>
      <c r="BJ16" s="1706">
        <f>'2019'!BK$8</f>
        <v>0</v>
      </c>
      <c r="BK16" s="1706">
        <f>'2019'!BL$8</f>
        <v>0</v>
      </c>
      <c r="BL16" s="1706">
        <f>'2019'!BM$8</f>
        <v>0</v>
      </c>
      <c r="BM16" s="1706">
        <f>'2019'!BN$8</f>
        <v>0</v>
      </c>
      <c r="BN16" s="1706">
        <f>'2019'!BO$8</f>
        <v>0</v>
      </c>
      <c r="BO16" s="1706">
        <f>'2019'!BP$8</f>
        <v>0</v>
      </c>
      <c r="BP16" s="1706">
        <f>'2019'!BQ$8</f>
        <v>0</v>
      </c>
      <c r="BQ16" s="1706">
        <f>'2019'!BR$8</f>
        <v>0</v>
      </c>
      <c r="BR16" s="1706">
        <f>'2019'!BS$8</f>
        <v>0</v>
      </c>
      <c r="BS16" s="1706">
        <f>'2019'!BT$8</f>
        <v>0</v>
      </c>
      <c r="BT16" s="1706">
        <f>'2019'!BU$8</f>
        <v>0</v>
      </c>
      <c r="BU16" s="1706">
        <f>'2019'!BV$8</f>
        <v>0</v>
      </c>
      <c r="BV16" s="1706">
        <f>'2019'!BW$8</f>
        <v>0</v>
      </c>
      <c r="BW16" s="1706">
        <f>'2019'!BX$8</f>
        <v>0</v>
      </c>
      <c r="BX16" s="1706">
        <f>'2019'!BY$8</f>
        <v>0</v>
      </c>
      <c r="BY16" s="1706">
        <f>'2019'!BZ$8</f>
        <v>0</v>
      </c>
      <c r="BZ16" s="1706">
        <f>'2019'!CA$8</f>
        <v>0</v>
      </c>
      <c r="CA16" s="1706">
        <f>'2019'!CB$8</f>
        <v>0</v>
      </c>
      <c r="CB16" s="1706">
        <f>'2019'!CC$8</f>
        <v>0</v>
      </c>
      <c r="CC16" s="1706">
        <f>'2019'!CD$8</f>
        <v>0</v>
      </c>
      <c r="CD16" s="1706">
        <f>'2019'!CE$8</f>
        <v>0</v>
      </c>
      <c r="CE16" s="1706">
        <f>'2019'!CF$8</f>
        <v>0</v>
      </c>
      <c r="CF16" s="1706">
        <f>'2019'!CG$8</f>
        <v>0</v>
      </c>
      <c r="CG16" s="1706">
        <f>'2019'!CH$8</f>
        <v>0</v>
      </c>
      <c r="CH16" s="1707">
        <f>'2019'!CI$8</f>
        <v>0</v>
      </c>
    </row>
    <row r="17" spans="1:86" s="1118" customFormat="1" ht="15.75" customHeight="1" thickBot="1" x14ac:dyDescent="0.3">
      <c r="A17" s="1120">
        <v>2020</v>
      </c>
      <c r="B17" s="1708"/>
      <c r="C17" s="1709">
        <f>-'2020'!D$74</f>
        <v>47430</v>
      </c>
      <c r="D17" s="1710">
        <f>'2020'!E$8</f>
        <v>2600</v>
      </c>
      <c r="E17" s="1710">
        <f>'2020'!F$8</f>
        <v>12500</v>
      </c>
      <c r="F17" s="1710">
        <f>'2020'!G$8</f>
        <v>324266.62748202786</v>
      </c>
      <c r="G17" s="1710">
        <f>'2020'!H$8</f>
        <v>557171.50258500816</v>
      </c>
      <c r="H17" s="1710">
        <f>'2020'!I$8</f>
        <v>1000</v>
      </c>
      <c r="I17" s="1710">
        <f>'2020'!J$8</f>
        <v>7000</v>
      </c>
      <c r="J17" s="1710">
        <f>'2020'!K$8</f>
        <v>650</v>
      </c>
      <c r="K17" s="1710">
        <f>'2020'!L$8</f>
        <v>15000</v>
      </c>
      <c r="L17" s="1710">
        <f>'2020'!M$8</f>
        <v>0</v>
      </c>
      <c r="M17" s="1710">
        <f>'2020'!N$8</f>
        <v>342</v>
      </c>
      <c r="N17" s="1710">
        <f>'2020'!O$8</f>
        <v>0</v>
      </c>
      <c r="O17" s="1710">
        <f>'2020'!P$8</f>
        <v>20666.822507505145</v>
      </c>
      <c r="P17" s="1710">
        <f>'2020'!Q$8</f>
        <v>57038.215742958135</v>
      </c>
      <c r="Q17" s="1710">
        <f>'2020'!R$8</f>
        <v>0</v>
      </c>
      <c r="R17" s="1710">
        <f>'2020'!S$8</f>
        <v>0</v>
      </c>
      <c r="S17" s="1710">
        <f>'2020'!T$8</f>
        <v>0</v>
      </c>
      <c r="T17" s="1710">
        <f>'2020'!U$8</f>
        <v>0</v>
      </c>
      <c r="U17" s="1710">
        <f>'2020'!V$8</f>
        <v>0</v>
      </c>
      <c r="V17" s="1710">
        <f>'2020'!W$8</f>
        <v>0</v>
      </c>
      <c r="W17" s="1710">
        <f>'2020'!X$8</f>
        <v>0</v>
      </c>
      <c r="X17" s="1710">
        <f>'2020'!Y$8</f>
        <v>0</v>
      </c>
      <c r="Y17" s="1712"/>
      <c r="Z17" s="1709">
        <f>'2020'!AA$8</f>
        <v>723910.25309042016</v>
      </c>
      <c r="AA17" s="1710">
        <f ca="1">'2020'!AB$8</f>
        <v>0</v>
      </c>
      <c r="AB17" s="1710">
        <f ca="1">'2020'!AC$8</f>
        <v>120641.08931412129</v>
      </c>
      <c r="AC17" s="1710">
        <f>'2020'!AD$8</f>
        <v>1</v>
      </c>
      <c r="AD17" s="1710">
        <f>'2020'!AE$8</f>
        <v>0</v>
      </c>
      <c r="AE17" s="1710">
        <f>'2020'!AF$8</f>
        <v>0</v>
      </c>
      <c r="AF17" s="1710">
        <f>'2020'!AG$8</f>
        <v>0</v>
      </c>
      <c r="AG17" s="1710">
        <f>'2020'!AH$8</f>
        <v>0</v>
      </c>
      <c r="AH17" s="1710">
        <f>'2020'!AI$8</f>
        <v>0</v>
      </c>
      <c r="AI17" s="1710">
        <f>'2020'!AJ$8</f>
        <v>0</v>
      </c>
      <c r="AJ17" s="1710">
        <f>'2020'!AK$8</f>
        <v>0</v>
      </c>
      <c r="AK17" s="1710">
        <f>'2020'!AL$8</f>
        <v>0</v>
      </c>
      <c r="AL17" s="1710">
        <f>'2020'!AM$8</f>
        <v>0</v>
      </c>
      <c r="AM17" s="1713"/>
      <c r="AN17" s="1709">
        <f>'2020'!AO$8</f>
        <v>1</v>
      </c>
      <c r="AO17" s="1710">
        <f>'2020'!AP$8</f>
        <v>1</v>
      </c>
      <c r="AP17" s="1710">
        <f>'2020'!AQ$8</f>
        <v>20000</v>
      </c>
      <c r="AQ17" s="1710">
        <f>'2020'!AR$8</f>
        <v>70000</v>
      </c>
      <c r="AR17" s="1710">
        <f>'2020'!AS$8</f>
        <v>50000</v>
      </c>
      <c r="AS17" s="1710">
        <f>'2020'!AT$8</f>
        <v>50000</v>
      </c>
      <c r="AT17" s="1710">
        <f>'2020'!AU$8</f>
        <v>65000</v>
      </c>
      <c r="AU17" s="1710">
        <f>'2020'!AV$8</f>
        <v>12000</v>
      </c>
      <c r="AV17" s="1710">
        <f>'2020'!AW$8</f>
        <v>150000</v>
      </c>
      <c r="AW17" s="1710">
        <f>'2020'!AX$8</f>
        <v>9750</v>
      </c>
      <c r="AX17" s="1710">
        <f>'2020'!AY$8</f>
        <v>0</v>
      </c>
      <c r="AY17" s="1710">
        <f>'2020'!AZ$8</f>
        <v>0</v>
      </c>
      <c r="AZ17" s="1710">
        <f>'2020'!BA$8</f>
        <v>0</v>
      </c>
      <c r="BA17" s="1710">
        <f>'2020'!BB$8</f>
        <v>0</v>
      </c>
      <c r="BB17" s="1710">
        <f>'2020'!BC$8</f>
        <v>0</v>
      </c>
      <c r="BC17" s="1710">
        <f>'2020'!BD$8</f>
        <v>0</v>
      </c>
      <c r="BD17" s="1710">
        <f>'2020'!BE$8</f>
        <v>0</v>
      </c>
      <c r="BE17" s="1710">
        <f>'2020'!BF$8</f>
        <v>0</v>
      </c>
      <c r="BF17" s="1710">
        <f>'2020'!BG$8</f>
        <v>0</v>
      </c>
      <c r="BG17" s="1710">
        <f>'2020'!BH$8</f>
        <v>0</v>
      </c>
      <c r="BH17" s="1710">
        <f>'2020'!BI$8</f>
        <v>0</v>
      </c>
      <c r="BI17" s="1710">
        <f>'2020'!BJ$8</f>
        <v>0</v>
      </c>
      <c r="BJ17" s="1710">
        <f>'2020'!BK$8</f>
        <v>0</v>
      </c>
      <c r="BK17" s="1710">
        <f>'2020'!BL$8</f>
        <v>0</v>
      </c>
      <c r="BL17" s="1710">
        <f>'2020'!BM$8</f>
        <v>0</v>
      </c>
      <c r="BM17" s="1710">
        <f>'2020'!BN$8</f>
        <v>0</v>
      </c>
      <c r="BN17" s="1710">
        <f>'2020'!BO$8</f>
        <v>0</v>
      </c>
      <c r="BO17" s="1710">
        <f>'2020'!BP$8</f>
        <v>0</v>
      </c>
      <c r="BP17" s="1710">
        <f>'2020'!BQ$8</f>
        <v>0</v>
      </c>
      <c r="BQ17" s="1710">
        <f>'2020'!BR$8</f>
        <v>0</v>
      </c>
      <c r="BR17" s="1710">
        <f>'2020'!BS$8</f>
        <v>0</v>
      </c>
      <c r="BS17" s="1710">
        <f>'2020'!BT$8</f>
        <v>0</v>
      </c>
      <c r="BT17" s="1710">
        <f>'2020'!BU$8</f>
        <v>0</v>
      </c>
      <c r="BU17" s="1710">
        <f>'2020'!BV$8</f>
        <v>0</v>
      </c>
      <c r="BV17" s="1710">
        <f>'2020'!BW$8</f>
        <v>0</v>
      </c>
      <c r="BW17" s="1710">
        <f>'2020'!BX$8</f>
        <v>0</v>
      </c>
      <c r="BX17" s="1710">
        <f>'2020'!BY$8</f>
        <v>0</v>
      </c>
      <c r="BY17" s="1710">
        <f>'2020'!BZ$8</f>
        <v>0</v>
      </c>
      <c r="BZ17" s="1710">
        <f>'2020'!CA$8</f>
        <v>0</v>
      </c>
      <c r="CA17" s="1710">
        <f>'2020'!CB$8</f>
        <v>0</v>
      </c>
      <c r="CB17" s="1710">
        <f>'2020'!CC$8</f>
        <v>0</v>
      </c>
      <c r="CC17" s="1710">
        <f>'2020'!CD$8</f>
        <v>0</v>
      </c>
      <c r="CD17" s="1710">
        <f>'2020'!CE$8</f>
        <v>0</v>
      </c>
      <c r="CE17" s="1710">
        <f>'2020'!CF$8</f>
        <v>0</v>
      </c>
      <c r="CF17" s="1710">
        <f>'2020'!CG$8</f>
        <v>0</v>
      </c>
      <c r="CG17" s="1710">
        <f>'2020'!CH$8</f>
        <v>0</v>
      </c>
      <c r="CH17" s="1711">
        <f>'2020'!CI$8</f>
        <v>0</v>
      </c>
    </row>
    <row r="18" spans="1:86" ht="15" customHeight="1" x14ac:dyDescent="0.25">
      <c r="A18" s="1121"/>
      <c r="B18" s="1665"/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68"/>
      <c r="Y18" s="1684"/>
      <c r="Z18" s="1667"/>
      <c r="AA18" s="1667"/>
      <c r="AB18" s="1667"/>
      <c r="AC18" s="1667"/>
      <c r="AD18" s="1667"/>
      <c r="AE18" s="1667"/>
      <c r="AF18" s="1667"/>
      <c r="AG18" s="1667"/>
      <c r="AH18" s="1667"/>
      <c r="AI18" s="1667"/>
      <c r="AJ18" s="1667"/>
      <c r="AK18" s="1667"/>
      <c r="AL18" s="1667"/>
      <c r="AM18" s="1684"/>
      <c r="AN18" s="1668"/>
      <c r="AO18" s="1668"/>
      <c r="AP18" s="1668"/>
      <c r="AQ18" s="1668"/>
      <c r="AR18" s="1668"/>
      <c r="AS18" s="1668"/>
      <c r="AT18" s="1668"/>
      <c r="AU18" s="1668"/>
      <c r="AV18" s="1668"/>
      <c r="AW18" s="1668"/>
      <c r="AX18" s="1668"/>
      <c r="AY18" s="1668"/>
      <c r="AZ18" s="1668"/>
      <c r="BA18" s="1665"/>
      <c r="BB18" s="1665"/>
      <c r="BC18" s="1665"/>
      <c r="BD18" s="1665"/>
      <c r="BE18" s="1665"/>
      <c r="BF18" s="1665"/>
      <c r="BG18" s="1665"/>
      <c r="BH18" s="1665"/>
      <c r="BI18" s="1665"/>
      <c r="BJ18" s="1665"/>
      <c r="BK18" s="1665"/>
      <c r="BL18" s="1665"/>
      <c r="BM18" s="1665"/>
      <c r="BN18" s="1665"/>
      <c r="BO18" s="1665"/>
      <c r="BP18" s="1665"/>
      <c r="BQ18" s="1665"/>
      <c r="BR18" s="1665"/>
      <c r="BS18" s="1665"/>
      <c r="BT18" s="1665"/>
      <c r="BU18" s="1665"/>
      <c r="BV18" s="1665"/>
      <c r="BW18" s="1665"/>
      <c r="BX18" s="1665"/>
      <c r="BY18" s="1665"/>
      <c r="BZ18" s="1665"/>
      <c r="CA18" s="1665"/>
      <c r="CB18" s="1665"/>
      <c r="CC18" s="1665"/>
      <c r="CD18" s="1665"/>
      <c r="CE18" s="1665"/>
      <c r="CF18" s="1665"/>
      <c r="CG18" s="1665"/>
      <c r="CH18" s="1665"/>
    </row>
    <row r="19" spans="1:86" ht="15" customHeight="1" thickBot="1" x14ac:dyDescent="0.3">
      <c r="A19" s="1121"/>
      <c r="B19" s="1665"/>
      <c r="C19" s="1665"/>
      <c r="D19" s="1665"/>
      <c r="E19" s="1665"/>
      <c r="F19" s="1665"/>
      <c r="G19" s="1665"/>
      <c r="H19" s="1665"/>
      <c r="I19" s="1665"/>
      <c r="J19" s="1665"/>
      <c r="K19" s="1665"/>
      <c r="L19" s="1665"/>
      <c r="M19" s="1665"/>
      <c r="N19" s="1665"/>
      <c r="O19" s="1665"/>
      <c r="P19" s="1665"/>
      <c r="Q19" s="1665"/>
      <c r="R19" s="1665"/>
      <c r="S19" s="1665"/>
      <c r="T19" s="1665"/>
      <c r="U19" s="1665"/>
      <c r="V19" s="1665"/>
      <c r="W19" s="1665"/>
      <c r="X19" s="1665"/>
      <c r="Y19" s="1684"/>
      <c r="Z19" s="1667"/>
      <c r="AA19" s="1667"/>
      <c r="AB19" s="1667"/>
      <c r="AC19" s="1667"/>
      <c r="AD19" s="1667"/>
      <c r="AE19" s="1667"/>
      <c r="AF19" s="1667"/>
      <c r="AG19" s="1667"/>
      <c r="AH19" s="1667"/>
      <c r="AI19" s="1667"/>
      <c r="AJ19" s="1667"/>
      <c r="AK19" s="1667"/>
      <c r="AL19" s="1667"/>
      <c r="AM19" s="1684"/>
      <c r="AN19" s="1665"/>
      <c r="AO19" s="1665"/>
      <c r="AP19" s="1665"/>
      <c r="AQ19" s="1665"/>
      <c r="AR19" s="1665"/>
      <c r="AS19" s="1665"/>
      <c r="AT19" s="1665"/>
      <c r="AU19" s="1665"/>
      <c r="AV19" s="1665"/>
      <c r="AW19" s="1665"/>
      <c r="AX19" s="1665"/>
      <c r="AY19" s="1665"/>
      <c r="AZ19" s="1665"/>
      <c r="BA19" s="1665"/>
      <c r="BB19" s="1665"/>
      <c r="BC19" s="1665"/>
      <c r="BD19" s="1665"/>
      <c r="BE19" s="1665"/>
      <c r="BF19" s="1665"/>
      <c r="BG19" s="1665"/>
      <c r="BH19" s="1665"/>
      <c r="BI19" s="1665"/>
      <c r="BJ19" s="1665"/>
      <c r="BK19" s="1665"/>
      <c r="BL19" s="1665"/>
      <c r="BM19" s="1665"/>
      <c r="BN19" s="1665"/>
      <c r="BO19" s="1665"/>
      <c r="BP19" s="1665"/>
      <c r="BQ19" s="1665"/>
      <c r="BR19" s="1665"/>
      <c r="BS19" s="1665"/>
      <c r="BT19" s="1665"/>
      <c r="BU19" s="1665"/>
      <c r="BV19" s="1665"/>
      <c r="BW19" s="1665"/>
      <c r="BX19" s="1665"/>
      <c r="BY19" s="1665"/>
      <c r="BZ19" s="1665"/>
      <c r="CA19" s="1665"/>
      <c r="CB19" s="1665"/>
      <c r="CC19" s="1665"/>
      <c r="CD19" s="1665"/>
      <c r="CE19" s="1665"/>
      <c r="CF19" s="1665"/>
      <c r="CG19" s="1665"/>
      <c r="CH19" s="1665"/>
    </row>
    <row r="20" spans="1:86" ht="30" customHeight="1" thickBot="1" x14ac:dyDescent="0.3">
      <c r="B20" s="1665"/>
      <c r="C20" s="1669" t="str">
        <f>C4</f>
        <v>Energieoverdracht</v>
      </c>
      <c r="D20" s="1670"/>
      <c r="E20" s="1670"/>
      <c r="F20" s="1670"/>
      <c r="G20" s="1670"/>
      <c r="H20" s="1670"/>
      <c r="I20" s="1670"/>
      <c r="J20" s="1670"/>
      <c r="K20" s="1670"/>
      <c r="L20" s="1670"/>
      <c r="M20" s="1671"/>
      <c r="N20" s="1671"/>
      <c r="O20" s="1671"/>
      <c r="P20" s="1671"/>
      <c r="Q20" s="1671"/>
      <c r="R20" s="1671"/>
      <c r="S20" s="1671"/>
      <c r="T20" s="1671"/>
      <c r="U20" s="1671"/>
      <c r="V20" s="1671"/>
      <c r="W20" s="1671"/>
      <c r="X20" s="1672"/>
      <c r="Y20" s="1684"/>
      <c r="Z20" s="1674" t="str">
        <f>Z4</f>
        <v>Verbruikers nutsvoorzieningen</v>
      </c>
      <c r="AA20" s="1675"/>
      <c r="AB20" s="1675"/>
      <c r="AC20" s="1675"/>
      <c r="AD20" s="1675"/>
      <c r="AE20" s="1675"/>
      <c r="AF20" s="1675"/>
      <c r="AG20" s="1675"/>
      <c r="AH20" s="1675"/>
      <c r="AI20" s="1675"/>
      <c r="AJ20" s="1675"/>
      <c r="AK20" s="1675"/>
      <c r="AL20" s="1676"/>
      <c r="AM20" s="1714"/>
      <c r="AN20" s="1669" t="str">
        <f>AN4</f>
        <v>Verbruikers processen</v>
      </c>
      <c r="AO20" s="1670"/>
      <c r="AP20" s="1670"/>
      <c r="AQ20" s="1670"/>
      <c r="AR20" s="1670"/>
      <c r="AS20" s="1670"/>
      <c r="AT20" s="1670"/>
      <c r="AU20" s="1670"/>
      <c r="AV20" s="1670"/>
      <c r="AW20" s="1670"/>
      <c r="AX20" s="1670"/>
      <c r="AY20" s="1670"/>
      <c r="AZ20" s="1670"/>
      <c r="BA20" s="1678"/>
      <c r="BB20" s="1665"/>
      <c r="BC20" s="1665"/>
      <c r="BD20" s="1665"/>
      <c r="BE20" s="1665"/>
      <c r="BF20" s="1665"/>
      <c r="BG20" s="1665"/>
      <c r="BH20" s="1665"/>
      <c r="BI20" s="1665"/>
      <c r="BJ20" s="1665"/>
      <c r="BK20" s="1665"/>
      <c r="BL20" s="1665"/>
      <c r="BM20" s="1665"/>
      <c r="BN20" s="1665"/>
      <c r="BO20" s="1665"/>
      <c r="BP20" s="1665"/>
      <c r="BQ20" s="1665"/>
      <c r="BR20" s="1665"/>
      <c r="BS20" s="1665"/>
      <c r="BT20" s="1665"/>
      <c r="BU20" s="1665"/>
      <c r="BV20" s="1665"/>
      <c r="BW20" s="1665"/>
      <c r="BX20" s="1665"/>
      <c r="BY20" s="1665"/>
      <c r="BZ20" s="1665"/>
      <c r="CA20" s="1665"/>
      <c r="CB20" s="1665"/>
      <c r="CC20" s="1665"/>
      <c r="CD20" s="1665"/>
      <c r="CE20" s="1665"/>
      <c r="CF20" s="1665"/>
      <c r="CG20" s="1665"/>
      <c r="CH20" s="1665"/>
    </row>
    <row r="21" spans="1:86" s="846" customFormat="1" ht="86.1" customHeight="1" thickBot="1" x14ac:dyDescent="0.3">
      <c r="A21" s="1123" t="s">
        <v>389</v>
      </c>
      <c r="B21" s="2360" t="s">
        <v>35</v>
      </c>
      <c r="C21" s="2358" t="str">
        <f>C5</f>
        <v>Elektriciteit inkoop of eigen bio-opwekking (WM of FV)</v>
      </c>
      <c r="D21" s="2359" t="str">
        <f t="shared" ref="D21:M21" si="0">D5</f>
        <v xml:space="preserve"> Elektriciteit via stoom
turbine</v>
      </c>
      <c r="E21" s="2359" t="str">
        <f t="shared" si="0"/>
        <v>Biostoom generator</v>
      </c>
      <c r="F21" s="2359" t="str">
        <f t="shared" si="0"/>
        <v>Stoom
ketels</v>
      </c>
      <c r="G21" s="2359" t="str">
        <f t="shared" si="0"/>
        <v>WKK-1</v>
      </c>
      <c r="H21" s="2359" t="str">
        <f t="shared" si="0"/>
        <v>Perslucht-1</v>
      </c>
      <c r="I21" s="2359" t="str">
        <f t="shared" si="0"/>
        <v>Koel-systeem-1</v>
      </c>
      <c r="J21" s="2357" t="str">
        <f t="shared" si="0"/>
        <v>Thermische olie</v>
      </c>
      <c r="K21" s="2357" t="str">
        <f t="shared" si="0"/>
        <v>Warmte invoer</v>
      </c>
      <c r="L21" s="2357" t="str">
        <f t="shared" si="0"/>
        <v>Warmte Uitvoer</v>
      </c>
      <c r="M21" s="2357" t="str">
        <f t="shared" si="0"/>
        <v>WKK-2</v>
      </c>
      <c r="N21" s="2357" t="str">
        <f t="shared" ref="N21:P21" si="1">N5</f>
        <v>Warm water ketel</v>
      </c>
      <c r="O21" s="2357" t="str">
        <f t="shared" si="1"/>
        <v>Flashstoom</v>
      </c>
      <c r="P21" s="2357" t="str">
        <f t="shared" si="1"/>
        <v>Stoomtransfer via regelklep deel 1</v>
      </c>
      <c r="Q21" s="2357" t="str">
        <f t="shared" ref="Q21:X21" si="2">Q5</f>
        <v>Stoomtransfer via regelklep deel 2</v>
      </c>
      <c r="R21" s="2357" t="str">
        <f t="shared" si="2"/>
        <v>Perslucht-2</v>
      </c>
      <c r="S21" s="2357" t="str">
        <f t="shared" si="2"/>
        <v>Perslucht transfer</v>
      </c>
      <c r="T21" s="2357" t="str">
        <f t="shared" si="2"/>
        <v>Koel-systeem-2</v>
      </c>
      <c r="U21" s="1920" t="str">
        <f t="shared" si="2"/>
        <v>vrije kolom Transfer-6</v>
      </c>
      <c r="V21" s="1920" t="str">
        <f t="shared" si="2"/>
        <v>vrije kolom Transfer-7</v>
      </c>
      <c r="W21" s="1920" t="str">
        <f t="shared" si="2"/>
        <v>vrije kolom Transfer-8</v>
      </c>
      <c r="X21" s="1920" t="str">
        <f t="shared" si="2"/>
        <v>vrije kolom Transfer-9</v>
      </c>
      <c r="Y21" s="1715"/>
      <c r="Z21" s="1918" t="str">
        <f t="shared" ref="Z21:AB21" si="3">Z5</f>
        <v>Ontgasser</v>
      </c>
      <c r="AA21" s="1917" t="str">
        <f t="shared" si="3"/>
        <v>Naver-branders</v>
      </c>
      <c r="AB21" s="1917" t="str">
        <f t="shared" si="3"/>
        <v>Fakkels</v>
      </c>
      <c r="AC21" s="1917" t="str">
        <f t="shared" ref="AC21:AL21" si="4">AC5</f>
        <v>Condensaat-recuperatie</v>
      </c>
      <c r="AD21" s="1919" t="str">
        <f t="shared" si="4"/>
        <v>Vrije kolom Utility-1</v>
      </c>
      <c r="AE21" s="1919" t="str">
        <f t="shared" si="4"/>
        <v>Vrije kolom Utility-2</v>
      </c>
      <c r="AF21" s="1919" t="str">
        <f t="shared" si="4"/>
        <v>Vrije kolom Utility-3</v>
      </c>
      <c r="AG21" s="1919" t="str">
        <f t="shared" si="4"/>
        <v>Vrije kolom Utility-4</v>
      </c>
      <c r="AH21" s="1919" t="str">
        <f t="shared" si="4"/>
        <v>Vrije kolom Utility-5</v>
      </c>
      <c r="AI21" s="1919" t="str">
        <f t="shared" si="4"/>
        <v>Vrije kolom Utility-6</v>
      </c>
      <c r="AJ21" s="1919" t="str">
        <f t="shared" si="4"/>
        <v>Vrije kolom Utility-7</v>
      </c>
      <c r="AK21" s="1919" t="str">
        <f t="shared" si="4"/>
        <v>Vrije kolom Utility-8</v>
      </c>
      <c r="AL21" s="1919" t="str">
        <f t="shared" si="4"/>
        <v>Vrije kolom Utility-9</v>
      </c>
      <c r="AM21" s="1716"/>
      <c r="AN21" s="1918" t="str">
        <f t="shared" ref="AN21:BA21" si="5">AN5</f>
        <v>Rest-processen</v>
      </c>
      <c r="AO21" s="1917" t="str">
        <f t="shared" ref="AO21" si="6">AO5</f>
        <v>Sluitpost</v>
      </c>
      <c r="AP21" s="1917" t="str">
        <f t="shared" si="5"/>
        <v>Gebouwen</v>
      </c>
      <c r="AQ21" s="1919" t="str">
        <f t="shared" si="5"/>
        <v>Proces 1</v>
      </c>
      <c r="AR21" s="1919" t="str">
        <f t="shared" si="5"/>
        <v>Proces 2</v>
      </c>
      <c r="AS21" s="1919" t="str">
        <f t="shared" si="5"/>
        <v>Proces 3</v>
      </c>
      <c r="AT21" s="1919" t="str">
        <f t="shared" si="5"/>
        <v>Proces 4</v>
      </c>
      <c r="AU21" s="1919" t="str">
        <f t="shared" si="5"/>
        <v>Proces 5</v>
      </c>
      <c r="AV21" s="1919" t="str">
        <f t="shared" si="5"/>
        <v>Proces 6</v>
      </c>
      <c r="AW21" s="1919" t="str">
        <f t="shared" si="5"/>
        <v>Proces 7</v>
      </c>
      <c r="AX21" s="1919" t="str">
        <f t="shared" si="5"/>
        <v>Proces 8</v>
      </c>
      <c r="AY21" s="1919" t="str">
        <f t="shared" si="5"/>
        <v>Proces 9</v>
      </c>
      <c r="AZ21" s="1919" t="str">
        <f t="shared" si="5"/>
        <v>Proces 10</v>
      </c>
      <c r="BA21" s="1919" t="str">
        <f t="shared" si="5"/>
        <v>Proces 11</v>
      </c>
      <c r="BB21" s="1919" t="str">
        <f t="shared" ref="BB21:CH21" si="7">BB5</f>
        <v>Proces 12</v>
      </c>
      <c r="BC21" s="1919" t="str">
        <f t="shared" si="7"/>
        <v>Proces 13</v>
      </c>
      <c r="BD21" s="1919" t="str">
        <f t="shared" si="7"/>
        <v>Proces 14</v>
      </c>
      <c r="BE21" s="1919" t="str">
        <f t="shared" si="7"/>
        <v>Proces 15</v>
      </c>
      <c r="BF21" s="1919" t="str">
        <f t="shared" si="7"/>
        <v>Proces 16</v>
      </c>
      <c r="BG21" s="1919" t="str">
        <f t="shared" si="7"/>
        <v>Proces 17</v>
      </c>
      <c r="BH21" s="1919" t="str">
        <f t="shared" si="7"/>
        <v>Proces 18</v>
      </c>
      <c r="BI21" s="1919" t="str">
        <f t="shared" si="7"/>
        <v>Proces 19</v>
      </c>
      <c r="BJ21" s="1919" t="str">
        <f t="shared" si="7"/>
        <v>Proces 20</v>
      </c>
      <c r="BK21" s="1919" t="str">
        <f t="shared" si="7"/>
        <v>Proces 21</v>
      </c>
      <c r="BL21" s="1919" t="str">
        <f t="shared" si="7"/>
        <v>Proces 22</v>
      </c>
      <c r="BM21" s="1919" t="str">
        <f t="shared" si="7"/>
        <v>Proces 23</v>
      </c>
      <c r="BN21" s="1919" t="str">
        <f t="shared" si="7"/>
        <v>Proces 24</v>
      </c>
      <c r="BO21" s="1919" t="str">
        <f t="shared" si="7"/>
        <v>Proces 25</v>
      </c>
      <c r="BP21" s="1919" t="str">
        <f t="shared" si="7"/>
        <v>Proces 26</v>
      </c>
      <c r="BQ21" s="1919" t="str">
        <f t="shared" si="7"/>
        <v>Proces 27</v>
      </c>
      <c r="BR21" s="1919" t="str">
        <f t="shared" si="7"/>
        <v>Proces 28</v>
      </c>
      <c r="BS21" s="1919" t="str">
        <f t="shared" si="7"/>
        <v>Proces 29</v>
      </c>
      <c r="BT21" s="1919" t="str">
        <f t="shared" si="7"/>
        <v>Proces 30</v>
      </c>
      <c r="BU21" s="1919" t="str">
        <f t="shared" si="7"/>
        <v>Proces 31</v>
      </c>
      <c r="BV21" s="1919" t="str">
        <f t="shared" si="7"/>
        <v>Proces 32</v>
      </c>
      <c r="BW21" s="1919" t="str">
        <f t="shared" si="7"/>
        <v>Proces 33</v>
      </c>
      <c r="BX21" s="1919" t="str">
        <f t="shared" si="7"/>
        <v>Proces 34</v>
      </c>
      <c r="BY21" s="1919" t="str">
        <f t="shared" si="7"/>
        <v>Proces 35</v>
      </c>
      <c r="BZ21" s="1919" t="str">
        <f t="shared" si="7"/>
        <v>Proces 36</v>
      </c>
      <c r="CA21" s="1919" t="str">
        <f t="shared" si="7"/>
        <v>Proces 37</v>
      </c>
      <c r="CB21" s="1919" t="str">
        <f t="shared" si="7"/>
        <v>Proces 38</v>
      </c>
      <c r="CC21" s="1919" t="str">
        <f t="shared" si="7"/>
        <v>Proces 39</v>
      </c>
      <c r="CD21" s="1919" t="str">
        <f t="shared" si="7"/>
        <v>Proces 40</v>
      </c>
      <c r="CE21" s="1919" t="str">
        <f t="shared" si="7"/>
        <v>Proces 41</v>
      </c>
      <c r="CF21" s="1919" t="str">
        <f t="shared" si="7"/>
        <v>Proces 42</v>
      </c>
      <c r="CG21" s="1919" t="str">
        <f t="shared" si="7"/>
        <v>Proces 43</v>
      </c>
      <c r="CH21" s="2365" t="str">
        <f t="shared" si="7"/>
        <v>Proces 44</v>
      </c>
    </row>
    <row r="22" spans="1:86" ht="15.75" thickBot="1" x14ac:dyDescent="0.3">
      <c r="A22" s="1113"/>
      <c r="B22" s="1665"/>
      <c r="C22" s="1665"/>
      <c r="D22" s="1665"/>
      <c r="E22" s="1665"/>
      <c r="F22" s="1665"/>
      <c r="G22" s="1665"/>
      <c r="H22" s="1665"/>
      <c r="I22" s="1665"/>
      <c r="J22" s="1665"/>
      <c r="K22" s="1665"/>
      <c r="L22" s="1665"/>
      <c r="M22" s="1665"/>
      <c r="N22" s="1665"/>
      <c r="O22" s="1665"/>
      <c r="P22" s="1665"/>
      <c r="Q22" s="1665"/>
      <c r="R22" s="1665"/>
      <c r="S22" s="1665"/>
      <c r="T22" s="1665"/>
      <c r="U22" s="1665"/>
      <c r="V22" s="1665"/>
      <c r="W22" s="1665"/>
      <c r="X22" s="1665"/>
      <c r="Y22" s="1684"/>
      <c r="Z22" s="1667"/>
      <c r="AA22" s="1667"/>
      <c r="AB22" s="1667"/>
      <c r="AC22" s="1667"/>
      <c r="AD22" s="1667"/>
      <c r="AE22" s="1667"/>
      <c r="AF22" s="1667"/>
      <c r="AG22" s="1667"/>
      <c r="AH22" s="1667"/>
      <c r="AI22" s="1667"/>
      <c r="AJ22" s="1667"/>
      <c r="AK22" s="1667"/>
      <c r="AL22" s="1667"/>
      <c r="AM22" s="1684"/>
      <c r="AN22" s="1665"/>
      <c r="AO22" s="1665"/>
      <c r="AP22" s="1665"/>
      <c r="AQ22" s="1665"/>
      <c r="AR22" s="1665"/>
      <c r="AS22" s="1665"/>
      <c r="AT22" s="1665"/>
      <c r="AU22" s="1665"/>
      <c r="AV22" s="1665"/>
      <c r="AW22" s="1665"/>
      <c r="AX22" s="1665"/>
      <c r="AY22" s="1665"/>
      <c r="AZ22" s="1665"/>
      <c r="BA22" s="1665"/>
      <c r="BB22" s="1665"/>
      <c r="BC22" s="1665"/>
      <c r="BD22" s="1665"/>
      <c r="BE22" s="1665"/>
      <c r="BF22" s="1665"/>
      <c r="BG22" s="1665"/>
      <c r="BH22" s="1665"/>
      <c r="BI22" s="1665"/>
      <c r="BJ22" s="1665"/>
      <c r="BK22" s="1665"/>
      <c r="BL22" s="1665"/>
      <c r="BM22" s="1665"/>
      <c r="BN22" s="1665"/>
      <c r="BO22" s="1665"/>
      <c r="BP22" s="1665"/>
      <c r="BQ22" s="1665"/>
      <c r="BR22" s="1665"/>
      <c r="BS22" s="1665"/>
      <c r="BT22" s="1665"/>
      <c r="BU22" s="1665"/>
      <c r="BV22" s="1665"/>
      <c r="BW22" s="1665"/>
      <c r="BX22" s="1665"/>
      <c r="BY22" s="1665"/>
      <c r="BZ22" s="1665"/>
      <c r="CA22" s="1665"/>
      <c r="CB22" s="1665"/>
      <c r="CC22" s="1665"/>
      <c r="CD22" s="1665"/>
      <c r="CE22" s="1665"/>
      <c r="CF22" s="1665"/>
      <c r="CG22" s="1665"/>
      <c r="CH22" s="1665"/>
    </row>
    <row r="23" spans="1:86" ht="15" hidden="1" customHeight="1" x14ac:dyDescent="0.25">
      <c r="A23" s="1119"/>
      <c r="B23" s="1717"/>
      <c r="C23" s="1717"/>
      <c r="D23" s="1717"/>
      <c r="E23" s="1717"/>
      <c r="F23" s="1717"/>
      <c r="G23" s="1717"/>
      <c r="H23" s="1717"/>
      <c r="I23" s="1717"/>
      <c r="J23" s="1718"/>
      <c r="K23" s="1719"/>
      <c r="L23" s="1719"/>
      <c r="M23" s="1719"/>
      <c r="N23" s="1719"/>
      <c r="O23" s="1719"/>
      <c r="P23" s="1719"/>
      <c r="Q23" s="1719"/>
      <c r="R23" s="1719"/>
      <c r="S23" s="1719"/>
      <c r="T23" s="1719"/>
      <c r="U23" s="1719"/>
      <c r="V23" s="1719"/>
      <c r="W23" s="1719"/>
      <c r="X23" s="1719"/>
      <c r="Y23" s="1684"/>
      <c r="Z23" s="1720"/>
      <c r="AA23" s="1717"/>
      <c r="AB23" s="1717"/>
      <c r="AC23" s="1717"/>
      <c r="AD23" s="1717"/>
      <c r="AE23" s="1717"/>
      <c r="AF23" s="1717"/>
      <c r="AG23" s="1717"/>
      <c r="AH23" s="1717"/>
      <c r="AI23" s="1717"/>
      <c r="AJ23" s="1717"/>
      <c r="AK23" s="1717"/>
      <c r="AL23" s="1717"/>
      <c r="AM23" s="1684"/>
      <c r="AN23" s="1720"/>
      <c r="AO23" s="1717"/>
      <c r="AP23" s="1717"/>
      <c r="AQ23" s="1717"/>
      <c r="AR23" s="1717"/>
      <c r="AS23" s="1717"/>
      <c r="AT23" s="1717"/>
      <c r="AU23" s="1717"/>
      <c r="AV23" s="1717"/>
      <c r="AW23" s="1717"/>
      <c r="AX23" s="1717"/>
      <c r="AY23" s="1717"/>
      <c r="AZ23" s="1717"/>
      <c r="BA23" s="1717"/>
      <c r="BB23" s="1717"/>
      <c r="BC23" s="1717"/>
      <c r="BD23" s="1717"/>
      <c r="BE23" s="1717"/>
      <c r="BF23" s="1717"/>
      <c r="BG23" s="1717"/>
      <c r="BH23" s="1717"/>
      <c r="BI23" s="1717"/>
      <c r="BJ23" s="1717"/>
      <c r="BK23" s="1717"/>
      <c r="BL23" s="1717"/>
      <c r="BM23" s="1717"/>
      <c r="BN23" s="1717"/>
      <c r="BO23" s="1717"/>
      <c r="BP23" s="1717"/>
      <c r="BQ23" s="1717"/>
      <c r="BR23" s="1717"/>
      <c r="BS23" s="1717"/>
      <c r="BT23" s="1717"/>
      <c r="BU23" s="1717"/>
      <c r="BV23" s="1717"/>
      <c r="BW23" s="1717"/>
      <c r="BX23" s="1717"/>
      <c r="BY23" s="1717"/>
      <c r="BZ23" s="1717"/>
      <c r="CA23" s="1717"/>
      <c r="CB23" s="1717"/>
      <c r="CC23" s="1717"/>
      <c r="CD23" s="1717"/>
      <c r="CE23" s="1717"/>
      <c r="CF23" s="1717"/>
      <c r="CG23" s="1717"/>
      <c r="CH23" s="1717"/>
    </row>
    <row r="24" spans="1:86" ht="15" hidden="1" customHeight="1" x14ac:dyDescent="0.25">
      <c r="A24" s="1125"/>
      <c r="B24" s="1721"/>
      <c r="C24" s="1721"/>
      <c r="D24" s="1721"/>
      <c r="E24" s="1721"/>
      <c r="F24" s="1721"/>
      <c r="G24" s="1721"/>
      <c r="H24" s="1721"/>
      <c r="I24" s="1721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22"/>
      <c r="X24" s="1722"/>
      <c r="Y24" s="1684"/>
      <c r="Z24" s="1723"/>
      <c r="AA24" s="1721"/>
      <c r="AB24" s="1721"/>
      <c r="AC24" s="1721"/>
      <c r="AD24" s="1721"/>
      <c r="AE24" s="1721"/>
      <c r="AF24" s="1721"/>
      <c r="AG24" s="1721"/>
      <c r="AH24" s="1721"/>
      <c r="AI24" s="1721"/>
      <c r="AJ24" s="1721"/>
      <c r="AK24" s="1721"/>
      <c r="AL24" s="1721"/>
      <c r="AM24" s="1684"/>
      <c r="AN24" s="1723"/>
      <c r="AO24" s="1721"/>
      <c r="AP24" s="1721"/>
      <c r="AQ24" s="1721"/>
      <c r="AR24" s="1721"/>
      <c r="AS24" s="1721"/>
      <c r="AT24" s="1721"/>
      <c r="AU24" s="1721"/>
      <c r="AV24" s="1721"/>
      <c r="AW24" s="1721"/>
      <c r="AX24" s="1721"/>
      <c r="AY24" s="1721"/>
      <c r="AZ24" s="1721"/>
      <c r="BA24" s="1721"/>
      <c r="BB24" s="1721"/>
      <c r="BC24" s="1721"/>
      <c r="BD24" s="1721"/>
      <c r="BE24" s="1721"/>
      <c r="BF24" s="1721"/>
      <c r="BG24" s="1721"/>
      <c r="BH24" s="1721"/>
      <c r="BI24" s="1721"/>
      <c r="BJ24" s="1721"/>
      <c r="BK24" s="1721"/>
      <c r="BL24" s="1721"/>
      <c r="BM24" s="1721"/>
      <c r="BN24" s="1721"/>
      <c r="BO24" s="1721"/>
      <c r="BP24" s="1721"/>
      <c r="BQ24" s="1721"/>
      <c r="BR24" s="1721"/>
      <c r="BS24" s="1721"/>
      <c r="BT24" s="1721"/>
      <c r="BU24" s="1721"/>
      <c r="BV24" s="1721"/>
      <c r="BW24" s="1721"/>
      <c r="BX24" s="1721"/>
      <c r="BY24" s="1721"/>
      <c r="BZ24" s="1721"/>
      <c r="CA24" s="1721"/>
      <c r="CB24" s="1721"/>
      <c r="CC24" s="1721"/>
      <c r="CD24" s="1721"/>
      <c r="CE24" s="1721"/>
      <c r="CF24" s="1721"/>
      <c r="CG24" s="1721"/>
      <c r="CH24" s="1721"/>
    </row>
    <row r="25" spans="1:86" s="1118" customFormat="1" ht="15.75" customHeight="1" x14ac:dyDescent="0.25">
      <c r="A25" s="1117">
        <f t="shared" ref="A25:A30" si="8">A11</f>
        <v>2014</v>
      </c>
      <c r="B25" s="1724">
        <f ca="1">'2014'!C$171</f>
        <v>3057696.5822827648</v>
      </c>
      <c r="C25" s="1724">
        <f ca="1">-'2014'!D$156</f>
        <v>378815.49113619962</v>
      </c>
      <c r="D25" s="1725">
        <f ca="1">'2014'!E$171</f>
        <v>39016.955294940388</v>
      </c>
      <c r="E25" s="1725">
        <f ca="1">'2014'!F$171</f>
        <v>16022</v>
      </c>
      <c r="F25" s="1725">
        <f ca="1">'2014'!G$171</f>
        <v>520128.00000000006</v>
      </c>
      <c r="G25" s="1725">
        <f ca="1">'2014'!H$171</f>
        <v>617652.00000000012</v>
      </c>
      <c r="H25" s="1725">
        <f ca="1">'2014'!I$171</f>
        <v>757.63098227239925</v>
      </c>
      <c r="I25" s="1725">
        <f ca="1">'2014'!J$171</f>
        <v>3788.1549113619963</v>
      </c>
      <c r="J25" s="1725">
        <f ca="1">'2014'!K$171</f>
        <v>1515.2619645447985</v>
      </c>
      <c r="K25" s="1725">
        <f ca="1">'2014'!L$171</f>
        <v>216347.69114656505</v>
      </c>
      <c r="L25" s="1725">
        <f ca="1">'2014'!M$171</f>
        <v>0</v>
      </c>
      <c r="M25" s="1725">
        <f ca="1">'2014'!N$171</f>
        <v>284.39999999999998</v>
      </c>
      <c r="N25" s="1725">
        <f ca="1">'2014'!O$171</f>
        <v>0</v>
      </c>
      <c r="O25" s="1725">
        <f ca="1">'2014'!P$171</f>
        <v>30881.190678699626</v>
      </c>
      <c r="P25" s="1725">
        <f ca="1">'2014'!Q$171</f>
        <v>105015.5223675512</v>
      </c>
      <c r="Q25" s="1725">
        <f ca="1">'2014'!R$171</f>
        <v>0</v>
      </c>
      <c r="R25" s="1725">
        <f ca="1">'2014'!S$171</f>
        <v>0</v>
      </c>
      <c r="S25" s="1725">
        <f ca="1">'2014'!T$171</f>
        <v>0</v>
      </c>
      <c r="T25" s="1725">
        <f ca="1">'2014'!U$171</f>
        <v>0</v>
      </c>
      <c r="U25" s="1725">
        <f ca="1">'2014'!V$171</f>
        <v>0</v>
      </c>
      <c r="V25" s="1725">
        <f ca="1">'2014'!W$171</f>
        <v>0</v>
      </c>
      <c r="W25" s="1725">
        <f ca="1">'2014'!X$171</f>
        <v>0</v>
      </c>
      <c r="X25" s="1725">
        <f ca="1">'2014'!Y$171</f>
        <v>0</v>
      </c>
      <c r="Y25" s="1727"/>
      <c r="Z25" s="1724">
        <f ca="1">'2014'!AA$171</f>
        <v>142555.54257540809</v>
      </c>
      <c r="AA25" s="1725">
        <f ca="1">'2014'!AB$171</f>
        <v>0</v>
      </c>
      <c r="AB25" s="1725">
        <f ca="1">'2014'!AC$171</f>
        <v>145400.71795779947</v>
      </c>
      <c r="AC25" s="1725">
        <f ca="1">'2014'!AD$171</f>
        <v>52328.14672540332</v>
      </c>
      <c r="AD25" s="1725">
        <f ca="1">'2014'!AE$171</f>
        <v>0</v>
      </c>
      <c r="AE25" s="1725">
        <f ca="1">'2014'!AF$171</f>
        <v>0</v>
      </c>
      <c r="AF25" s="1725">
        <f ca="1">'2014'!AG$171</f>
        <v>0</v>
      </c>
      <c r="AG25" s="1725">
        <f ca="1">'2014'!AH$171</f>
        <v>0</v>
      </c>
      <c r="AH25" s="1725">
        <f ca="1">'2014'!AI$171</f>
        <v>0</v>
      </c>
      <c r="AI25" s="1725">
        <f ca="1">'2014'!AJ$171</f>
        <v>0</v>
      </c>
      <c r="AJ25" s="1725">
        <f ca="1">'2014'!AK$171</f>
        <v>0</v>
      </c>
      <c r="AK25" s="1725">
        <f ca="1">'2014'!AL$171</f>
        <v>0</v>
      </c>
      <c r="AL25" s="1725">
        <f ca="1">'2014'!AM$171</f>
        <v>0</v>
      </c>
      <c r="AM25" s="1727"/>
      <c r="AN25" s="1724">
        <f ca="1">'2014'!AO$171</f>
        <v>0</v>
      </c>
      <c r="AO25" s="1725">
        <f ca="1">'2014'!AP$171</f>
        <v>217.27093333948486</v>
      </c>
      <c r="AP25" s="1725">
        <f ca="1">'2014'!AQ$171</f>
        <v>424.27335007254356</v>
      </c>
      <c r="AQ25" s="1725">
        <f ca="1">'2014'!AR$171</f>
        <v>378148.26864529343</v>
      </c>
      <c r="AR25" s="1725">
        <f ca="1">'2014'!AS$171</f>
        <v>364015.63539565611</v>
      </c>
      <c r="AS25" s="1725">
        <f ca="1">'2014'!AT$171</f>
        <v>179981.43894117628</v>
      </c>
      <c r="AT25" s="1725">
        <f ca="1">'2014'!AU$171</f>
        <v>612205.24179733428</v>
      </c>
      <c r="AU25" s="1725">
        <f ca="1">'2014'!AV$171</f>
        <v>1140199.9391786999</v>
      </c>
      <c r="AV25" s="1725">
        <f ca="1">'2014'!AW$171</f>
        <v>177425.98675511323</v>
      </c>
      <c r="AW25" s="1725">
        <f ca="1">'2014'!AX$171</f>
        <v>1280.9558246944889</v>
      </c>
      <c r="AX25" s="1725">
        <f ca="1">'2014'!AY$171</f>
        <v>0</v>
      </c>
      <c r="AY25" s="1725">
        <f ca="1">'2014'!AZ$171</f>
        <v>0</v>
      </c>
      <c r="AZ25" s="1725">
        <f ca="1">'2014'!BA$171</f>
        <v>0</v>
      </c>
      <c r="BA25" s="1725">
        <f ca="1">'2014'!BB$171</f>
        <v>0</v>
      </c>
      <c r="BB25" s="1725">
        <f ca="1">'2014'!BC$171</f>
        <v>0</v>
      </c>
      <c r="BC25" s="1725">
        <f ca="1">'2014'!BD$171</f>
        <v>0</v>
      </c>
      <c r="BD25" s="1725">
        <f ca="1">'2014'!BE$171</f>
        <v>0</v>
      </c>
      <c r="BE25" s="1725">
        <f ca="1">'2014'!BF$171</f>
        <v>0</v>
      </c>
      <c r="BF25" s="1725">
        <f ca="1">'2014'!BG$171</f>
        <v>0</v>
      </c>
      <c r="BG25" s="1725">
        <f ca="1">'2014'!BH$171</f>
        <v>0</v>
      </c>
      <c r="BH25" s="1725">
        <f ca="1">'2014'!BI$171</f>
        <v>0</v>
      </c>
      <c r="BI25" s="1725">
        <f ca="1">'2014'!BJ$171</f>
        <v>0</v>
      </c>
      <c r="BJ25" s="1725">
        <f ca="1">'2014'!BK$171</f>
        <v>0</v>
      </c>
      <c r="BK25" s="1725">
        <f ca="1">'2014'!BL$171</f>
        <v>0</v>
      </c>
      <c r="BL25" s="1725">
        <f ca="1">'2014'!BM$171</f>
        <v>0</v>
      </c>
      <c r="BM25" s="1725">
        <f ca="1">'2014'!BN$171</f>
        <v>0</v>
      </c>
      <c r="BN25" s="1725">
        <f ca="1">'2014'!BO$171</f>
        <v>0</v>
      </c>
      <c r="BO25" s="1725">
        <f ca="1">'2014'!BP$171</f>
        <v>0</v>
      </c>
      <c r="BP25" s="1725">
        <f ca="1">'2014'!BQ$171</f>
        <v>0</v>
      </c>
      <c r="BQ25" s="1725">
        <f ca="1">'2014'!BR$171</f>
        <v>0</v>
      </c>
      <c r="BR25" s="1725">
        <f ca="1">'2014'!BS$171</f>
        <v>0</v>
      </c>
      <c r="BS25" s="1725">
        <f ca="1">'2014'!BT$171</f>
        <v>0</v>
      </c>
      <c r="BT25" s="1725">
        <f ca="1">'2014'!BU$171</f>
        <v>0</v>
      </c>
      <c r="BU25" s="1725">
        <f ca="1">'2014'!BV$171</f>
        <v>0</v>
      </c>
      <c r="BV25" s="1725">
        <f ca="1">'2014'!BW$171</f>
        <v>0</v>
      </c>
      <c r="BW25" s="1725">
        <f ca="1">'2014'!BX$171</f>
        <v>0</v>
      </c>
      <c r="BX25" s="1725">
        <f ca="1">'2014'!BY$171</f>
        <v>0</v>
      </c>
      <c r="BY25" s="1725">
        <f ca="1">'2014'!BZ$171</f>
        <v>0</v>
      </c>
      <c r="BZ25" s="1725">
        <f ca="1">'2014'!CA$171</f>
        <v>0</v>
      </c>
      <c r="CA25" s="1725">
        <f ca="1">'2014'!CB$171</f>
        <v>0</v>
      </c>
      <c r="CB25" s="1725">
        <f ca="1">'2014'!CC$171</f>
        <v>0</v>
      </c>
      <c r="CC25" s="1725">
        <f ca="1">'2014'!CD$171</f>
        <v>0</v>
      </c>
      <c r="CD25" s="1725">
        <f ca="1">'2014'!CE$171</f>
        <v>0</v>
      </c>
      <c r="CE25" s="1725">
        <f ca="1">'2014'!CF$171</f>
        <v>0</v>
      </c>
      <c r="CF25" s="1725">
        <f ca="1">'2014'!CG$171</f>
        <v>0</v>
      </c>
      <c r="CG25" s="1725">
        <f ca="1">'2014'!CH$171</f>
        <v>0</v>
      </c>
      <c r="CH25" s="1726">
        <f ca="1">'2014'!CI$171</f>
        <v>0</v>
      </c>
    </row>
    <row r="26" spans="1:86" s="1118" customFormat="1" ht="15.75" customHeight="1" x14ac:dyDescent="0.25">
      <c r="A26" s="1119">
        <f t="shared" si="8"/>
        <v>2015</v>
      </c>
      <c r="B26" s="1728">
        <f ca="1">'2015'!C$171</f>
        <v>3063022.1821499104</v>
      </c>
      <c r="C26" s="1728">
        <f ca="1">-'2015'!D$156</f>
        <v>382972.29816814931</v>
      </c>
      <c r="D26" s="1729">
        <f ca="1">'2015'!E$171</f>
        <v>39247.203200367745</v>
      </c>
      <c r="E26" s="1729">
        <f ca="1">'2015'!F$171</f>
        <v>16022</v>
      </c>
      <c r="F26" s="1729">
        <f ca="1">'2015'!G$171</f>
        <v>503874.00000000006</v>
      </c>
      <c r="G26" s="1729">
        <f ca="1">'2015'!H$171</f>
        <v>633906.00000000012</v>
      </c>
      <c r="H26" s="1729">
        <f ca="1">'2015'!I$171</f>
        <v>765.94459633629867</v>
      </c>
      <c r="I26" s="1729">
        <f ca="1">'2015'!J$171</f>
        <v>3829.7229816814934</v>
      </c>
      <c r="J26" s="1729">
        <f ca="1">'2015'!K$171</f>
        <v>1531.8891926725973</v>
      </c>
      <c r="K26" s="1729">
        <f ca="1">'2015'!L$171</f>
        <v>217516.48398176092</v>
      </c>
      <c r="L26" s="1729">
        <f ca="1">'2015'!M$171</f>
        <v>0</v>
      </c>
      <c r="M26" s="1729">
        <f ca="1">'2015'!N$171</f>
        <v>284.39999999999998</v>
      </c>
      <c r="N26" s="1729">
        <f ca="1">'2015'!O$171</f>
        <v>0</v>
      </c>
      <c r="O26" s="1729">
        <f ca="1">'2015'!P$171</f>
        <v>30881.190678699651</v>
      </c>
      <c r="P26" s="1729">
        <f ca="1">'2015'!Q$171</f>
        <v>64012.563276194451</v>
      </c>
      <c r="Q26" s="1729">
        <f ca="1">'2015'!R$171</f>
        <v>0</v>
      </c>
      <c r="R26" s="1729">
        <f ca="1">'2015'!S$171</f>
        <v>0</v>
      </c>
      <c r="S26" s="1729">
        <f ca="1">'2015'!T$171</f>
        <v>0</v>
      </c>
      <c r="T26" s="1729">
        <f ca="1">'2015'!U$171</f>
        <v>0</v>
      </c>
      <c r="U26" s="1729">
        <f ca="1">'2015'!V$171</f>
        <v>0</v>
      </c>
      <c r="V26" s="1729">
        <f ca="1">'2015'!W$171</f>
        <v>0</v>
      </c>
      <c r="W26" s="1729">
        <f ca="1">'2015'!X$171</f>
        <v>0</v>
      </c>
      <c r="X26" s="1729">
        <f ca="1">'2015'!Y$171</f>
        <v>0</v>
      </c>
      <c r="Y26" s="1703"/>
      <c r="Z26" s="1728">
        <f ca="1">'2015'!AA$171</f>
        <v>101326.19535499458</v>
      </c>
      <c r="AA26" s="1729">
        <f ca="1">'2015'!AB$171</f>
        <v>0</v>
      </c>
      <c r="AB26" s="1729">
        <f ca="1">'2015'!AC$171</f>
        <v>145868.23509187781</v>
      </c>
      <c r="AC26" s="1729">
        <f ca="1">'2015'!AD$171</f>
        <v>0</v>
      </c>
      <c r="AD26" s="1729">
        <f ca="1">'2015'!AE$171</f>
        <v>0</v>
      </c>
      <c r="AE26" s="1729">
        <f ca="1">'2015'!AF$171</f>
        <v>0</v>
      </c>
      <c r="AF26" s="1729">
        <f ca="1">'2015'!AG$171</f>
        <v>0</v>
      </c>
      <c r="AG26" s="1729">
        <f ca="1">'2015'!AH$171</f>
        <v>0</v>
      </c>
      <c r="AH26" s="1729">
        <f ca="1">'2015'!AI$171</f>
        <v>0</v>
      </c>
      <c r="AI26" s="1729">
        <f ca="1">'2015'!AJ$171</f>
        <v>0</v>
      </c>
      <c r="AJ26" s="1729">
        <f ca="1">'2015'!AK$171</f>
        <v>0</v>
      </c>
      <c r="AK26" s="1729">
        <f ca="1">'2015'!AL$171</f>
        <v>0</v>
      </c>
      <c r="AL26" s="1729">
        <f ca="1">'2015'!AM$171</f>
        <v>0</v>
      </c>
      <c r="AM26" s="1703"/>
      <c r="AN26" s="1728">
        <f ca="1">'2015'!AO$171</f>
        <v>0</v>
      </c>
      <c r="AO26" s="1729">
        <f ca="1">'2015'!AP$171</f>
        <v>217.27093333948486</v>
      </c>
      <c r="AP26" s="1729">
        <f ca="1">'2015'!AQ$171</f>
        <v>428.92897394832727</v>
      </c>
      <c r="AQ26" s="1729">
        <f ca="1">'2015'!AR$171</f>
        <v>401443.83840649761</v>
      </c>
      <c r="AR26" s="1729">
        <f ca="1">'2015'!AS$171</f>
        <v>378819.89367184381</v>
      </c>
      <c r="AS26" s="1729">
        <f ca="1">'2015'!AT$171</f>
        <v>201637.56400897951</v>
      </c>
      <c r="AT26" s="1729">
        <f ca="1">'2015'!AU$171</f>
        <v>617741.25603066396</v>
      </c>
      <c r="AU26" s="1729">
        <f ca="1">'2015'!AV$171</f>
        <v>1140035.2496898673</v>
      </c>
      <c r="AV26" s="1729">
        <f ca="1">'2015'!AW$171</f>
        <v>179105.33679602091</v>
      </c>
      <c r="AW26" s="1729">
        <f ca="1">'2015'!AX$171</f>
        <v>1308.3907511053571</v>
      </c>
      <c r="AX26" s="1729">
        <f ca="1">'2015'!AY$171</f>
        <v>0</v>
      </c>
      <c r="AY26" s="1729">
        <f ca="1">'2015'!AZ$171</f>
        <v>0</v>
      </c>
      <c r="AZ26" s="1729">
        <f ca="1">'2015'!BA$171</f>
        <v>0</v>
      </c>
      <c r="BA26" s="1729">
        <f ca="1">'2015'!BB$171</f>
        <v>0</v>
      </c>
      <c r="BB26" s="1729">
        <f ca="1">'2015'!BC$171</f>
        <v>0</v>
      </c>
      <c r="BC26" s="1729">
        <f ca="1">'2015'!BD$171</f>
        <v>0</v>
      </c>
      <c r="BD26" s="1729">
        <f ca="1">'2015'!BE$171</f>
        <v>0</v>
      </c>
      <c r="BE26" s="1729">
        <f ca="1">'2015'!BF$171</f>
        <v>0</v>
      </c>
      <c r="BF26" s="1729">
        <f ca="1">'2015'!BG$171</f>
        <v>0</v>
      </c>
      <c r="BG26" s="1729">
        <f ca="1">'2015'!BH$171</f>
        <v>0</v>
      </c>
      <c r="BH26" s="1729">
        <f ca="1">'2015'!BI$171</f>
        <v>0</v>
      </c>
      <c r="BI26" s="1729">
        <f ca="1">'2015'!BJ$171</f>
        <v>0</v>
      </c>
      <c r="BJ26" s="1729">
        <f ca="1">'2015'!BK$171</f>
        <v>0</v>
      </c>
      <c r="BK26" s="1729">
        <f ca="1">'2015'!BL$171</f>
        <v>0</v>
      </c>
      <c r="BL26" s="1729">
        <f ca="1">'2015'!BM$171</f>
        <v>0</v>
      </c>
      <c r="BM26" s="1729">
        <f ca="1">'2015'!BN$171</f>
        <v>0</v>
      </c>
      <c r="BN26" s="1729">
        <f ca="1">'2015'!BO$171</f>
        <v>0</v>
      </c>
      <c r="BO26" s="1729">
        <f ca="1">'2015'!BP$171</f>
        <v>0</v>
      </c>
      <c r="BP26" s="1729">
        <f ca="1">'2015'!BQ$171</f>
        <v>0</v>
      </c>
      <c r="BQ26" s="1729">
        <f ca="1">'2015'!BR$171</f>
        <v>0</v>
      </c>
      <c r="BR26" s="1729">
        <f ca="1">'2015'!BS$171</f>
        <v>0</v>
      </c>
      <c r="BS26" s="1729">
        <f ca="1">'2015'!BT$171</f>
        <v>0</v>
      </c>
      <c r="BT26" s="1729">
        <f ca="1">'2015'!BU$171</f>
        <v>0</v>
      </c>
      <c r="BU26" s="1729">
        <f ca="1">'2015'!BV$171</f>
        <v>0</v>
      </c>
      <c r="BV26" s="1729">
        <f ca="1">'2015'!BW$171</f>
        <v>0</v>
      </c>
      <c r="BW26" s="1729">
        <f ca="1">'2015'!BX$171</f>
        <v>0</v>
      </c>
      <c r="BX26" s="1729">
        <f ca="1">'2015'!BY$171</f>
        <v>0</v>
      </c>
      <c r="BY26" s="1729">
        <f ca="1">'2015'!BZ$171</f>
        <v>0</v>
      </c>
      <c r="BZ26" s="1729">
        <f ca="1">'2015'!CA$171</f>
        <v>0</v>
      </c>
      <c r="CA26" s="1729">
        <f ca="1">'2015'!CB$171</f>
        <v>0</v>
      </c>
      <c r="CB26" s="1729">
        <f ca="1">'2015'!CC$171</f>
        <v>0</v>
      </c>
      <c r="CC26" s="1729">
        <f ca="1">'2015'!CD$171</f>
        <v>0</v>
      </c>
      <c r="CD26" s="1729">
        <f ca="1">'2015'!CE$171</f>
        <v>0</v>
      </c>
      <c r="CE26" s="1729">
        <f ca="1">'2015'!CF$171</f>
        <v>0</v>
      </c>
      <c r="CF26" s="1729">
        <f ca="1">'2015'!CG$171</f>
        <v>0</v>
      </c>
      <c r="CG26" s="1729">
        <f ca="1">'2015'!CH$171</f>
        <v>0</v>
      </c>
      <c r="CH26" s="1730">
        <f ca="1">'2015'!CI$171</f>
        <v>0</v>
      </c>
    </row>
    <row r="27" spans="1:86" s="1118" customFormat="1" ht="15.75" customHeight="1" x14ac:dyDescent="0.25">
      <c r="A27" s="1119">
        <f t="shared" si="8"/>
        <v>2016</v>
      </c>
      <c r="B27" s="1728">
        <f ca="1">'2016'!C$171</f>
        <v>2870295.6944202157</v>
      </c>
      <c r="C27" s="1728">
        <f ca="1">-'2016'!D$156</f>
        <v>382972.29816814931</v>
      </c>
      <c r="D27" s="1729">
        <f ca="1">'2016'!E$171</f>
        <v>37955.146362875355</v>
      </c>
      <c r="E27" s="1729">
        <f ca="1">'2016'!F$171</f>
        <v>16022</v>
      </c>
      <c r="F27" s="1729">
        <f ca="1">'2016'!G$171</f>
        <v>510375.60000000003</v>
      </c>
      <c r="G27" s="1729">
        <f ca="1">'2016'!H$171</f>
        <v>633906.00000000012</v>
      </c>
      <c r="H27" s="1729">
        <f ca="1">'2016'!I$171</f>
        <v>765.94459633629867</v>
      </c>
      <c r="I27" s="1729">
        <f ca="1">'2016'!J$171</f>
        <v>3829.7229816814934</v>
      </c>
      <c r="J27" s="1729">
        <f ca="1">'2016'!K$171</f>
        <v>1531.8891926725973</v>
      </c>
      <c r="K27" s="1729">
        <f ca="1">'2016'!L$171</f>
        <v>18288.396252066428</v>
      </c>
      <c r="L27" s="1729">
        <f ca="1">'2016'!M$171</f>
        <v>0</v>
      </c>
      <c r="M27" s="1729">
        <f ca="1">'2016'!N$171</f>
        <v>284.39999999999998</v>
      </c>
      <c r="N27" s="1729">
        <f ca="1">'2016'!O$171</f>
        <v>0</v>
      </c>
      <c r="O27" s="1729">
        <f ca="1">'2016'!P$171</f>
        <v>30881.190678699651</v>
      </c>
      <c r="P27" s="1729">
        <f ca="1">'2016'!Q$171</f>
        <v>74100.300763112493</v>
      </c>
      <c r="Q27" s="1729">
        <f ca="1">'2016'!R$171</f>
        <v>0</v>
      </c>
      <c r="R27" s="1729">
        <f ca="1">'2016'!S$171</f>
        <v>0</v>
      </c>
      <c r="S27" s="1729">
        <f ca="1">'2016'!T$171</f>
        <v>0</v>
      </c>
      <c r="T27" s="1729">
        <f ca="1">'2016'!U$171</f>
        <v>0</v>
      </c>
      <c r="U27" s="1729">
        <f ca="1">'2016'!V$171</f>
        <v>0</v>
      </c>
      <c r="V27" s="1729">
        <f ca="1">'2016'!W$171</f>
        <v>0</v>
      </c>
      <c r="W27" s="1729">
        <f ca="1">'2016'!X$171</f>
        <v>0</v>
      </c>
      <c r="X27" s="1729">
        <f ca="1">'2016'!Y$171</f>
        <v>0</v>
      </c>
      <c r="Y27" s="1703"/>
      <c r="Z27" s="1728">
        <f ca="1">'2016'!AA$171</f>
        <v>101350.79744951596</v>
      </c>
      <c r="AA27" s="1729">
        <f ca="1">'2016'!AB$171</f>
        <v>0</v>
      </c>
      <c r="AB27" s="1729">
        <f ca="1">'2016'!AC$171</f>
        <v>143244.72062989185</v>
      </c>
      <c r="AC27" s="1729">
        <f ca="1">'2016'!AD$171</f>
        <v>0</v>
      </c>
      <c r="AD27" s="1729">
        <f ca="1">'2016'!AE$171</f>
        <v>0</v>
      </c>
      <c r="AE27" s="1729">
        <f ca="1">'2016'!AF$171</f>
        <v>0</v>
      </c>
      <c r="AF27" s="1729">
        <f ca="1">'2016'!AG$171</f>
        <v>0</v>
      </c>
      <c r="AG27" s="1729">
        <f ca="1">'2016'!AH$171</f>
        <v>0</v>
      </c>
      <c r="AH27" s="1729">
        <f ca="1">'2016'!AI$171</f>
        <v>0</v>
      </c>
      <c r="AI27" s="1729">
        <f ca="1">'2016'!AJ$171</f>
        <v>0</v>
      </c>
      <c r="AJ27" s="1729">
        <f ca="1">'2016'!AK$171</f>
        <v>0</v>
      </c>
      <c r="AK27" s="1729">
        <f ca="1">'2016'!AL$171</f>
        <v>0</v>
      </c>
      <c r="AL27" s="1729">
        <f ca="1">'2016'!AM$171</f>
        <v>0</v>
      </c>
      <c r="AM27" s="1703"/>
      <c r="AN27" s="1728">
        <f ca="1">'2016'!AO$171</f>
        <v>0</v>
      </c>
      <c r="AO27" s="1729">
        <f ca="1">'2016'!AP$171</f>
        <v>217.27093333948486</v>
      </c>
      <c r="AP27" s="1729">
        <f ca="1">'2016'!AQ$171</f>
        <v>428.92897394832727</v>
      </c>
      <c r="AQ27" s="1729">
        <f ca="1">'2016'!AR$171</f>
        <v>348393.66608895536</v>
      </c>
      <c r="AR27" s="1729">
        <f ca="1">'2016'!AS$171</f>
        <v>325769.72135430167</v>
      </c>
      <c r="AS27" s="1729">
        <f ca="1">'2016'!AT$171</f>
        <v>148587.39169143731</v>
      </c>
      <c r="AT27" s="1729">
        <f ca="1">'2016'!AU$171</f>
        <v>564691.08371312171</v>
      </c>
      <c r="AU27" s="1729">
        <f ca="1">'2016'!AV$171</f>
        <v>1141192.6825407434</v>
      </c>
      <c r="AV27" s="1729">
        <f ca="1">'2016'!AW$171</f>
        <v>179105.33679602091</v>
      </c>
      <c r="AW27" s="1729">
        <f ca="1">'2016'!AX$171</f>
        <v>1308.3907511053571</v>
      </c>
      <c r="AX27" s="1729">
        <f ca="1">'2016'!AY$171</f>
        <v>0</v>
      </c>
      <c r="AY27" s="1729">
        <f ca="1">'2016'!AZ$171</f>
        <v>0</v>
      </c>
      <c r="AZ27" s="1729">
        <f ca="1">'2016'!BA$171</f>
        <v>0</v>
      </c>
      <c r="BA27" s="1729">
        <f ca="1">'2016'!BB$171</f>
        <v>0</v>
      </c>
      <c r="BB27" s="1729">
        <f ca="1">'2016'!BC$171</f>
        <v>0</v>
      </c>
      <c r="BC27" s="1729">
        <f ca="1">'2016'!BD$171</f>
        <v>0</v>
      </c>
      <c r="BD27" s="1729">
        <f ca="1">'2016'!BE$171</f>
        <v>0</v>
      </c>
      <c r="BE27" s="1729">
        <f ca="1">'2016'!BF$171</f>
        <v>0</v>
      </c>
      <c r="BF27" s="1729">
        <f ca="1">'2016'!BG$171</f>
        <v>0</v>
      </c>
      <c r="BG27" s="1729">
        <f ca="1">'2016'!BH$171</f>
        <v>0</v>
      </c>
      <c r="BH27" s="1729">
        <f ca="1">'2016'!BI$171</f>
        <v>0</v>
      </c>
      <c r="BI27" s="1729">
        <f ca="1">'2016'!BJ$171</f>
        <v>0</v>
      </c>
      <c r="BJ27" s="1729">
        <f ca="1">'2016'!BK$171</f>
        <v>0</v>
      </c>
      <c r="BK27" s="1729">
        <f ca="1">'2016'!BL$171</f>
        <v>0</v>
      </c>
      <c r="BL27" s="1729">
        <f ca="1">'2016'!BM$171</f>
        <v>0</v>
      </c>
      <c r="BM27" s="1729">
        <f ca="1">'2016'!BN$171</f>
        <v>0</v>
      </c>
      <c r="BN27" s="1729">
        <f ca="1">'2016'!BO$171</f>
        <v>0</v>
      </c>
      <c r="BO27" s="1729">
        <f ca="1">'2016'!BP$171</f>
        <v>0</v>
      </c>
      <c r="BP27" s="1729">
        <f ca="1">'2016'!BQ$171</f>
        <v>0</v>
      </c>
      <c r="BQ27" s="1729">
        <f ca="1">'2016'!BR$171</f>
        <v>0</v>
      </c>
      <c r="BR27" s="1729">
        <f ca="1">'2016'!BS$171</f>
        <v>0</v>
      </c>
      <c r="BS27" s="1729">
        <f ca="1">'2016'!BT$171</f>
        <v>0</v>
      </c>
      <c r="BT27" s="1729">
        <f ca="1">'2016'!BU$171</f>
        <v>0</v>
      </c>
      <c r="BU27" s="1729">
        <f ca="1">'2016'!BV$171</f>
        <v>0</v>
      </c>
      <c r="BV27" s="1729">
        <f ca="1">'2016'!BW$171</f>
        <v>0</v>
      </c>
      <c r="BW27" s="1729">
        <f ca="1">'2016'!BX$171</f>
        <v>0</v>
      </c>
      <c r="BX27" s="1729">
        <f ca="1">'2016'!BY$171</f>
        <v>0</v>
      </c>
      <c r="BY27" s="1729">
        <f ca="1">'2016'!BZ$171</f>
        <v>0</v>
      </c>
      <c r="BZ27" s="1729">
        <f ca="1">'2016'!CA$171</f>
        <v>0</v>
      </c>
      <c r="CA27" s="1729">
        <f ca="1">'2016'!CB$171</f>
        <v>0</v>
      </c>
      <c r="CB27" s="1729">
        <f ca="1">'2016'!CC$171</f>
        <v>0</v>
      </c>
      <c r="CC27" s="1729">
        <f ca="1">'2016'!CD$171</f>
        <v>0</v>
      </c>
      <c r="CD27" s="1729">
        <f ca="1">'2016'!CE$171</f>
        <v>0</v>
      </c>
      <c r="CE27" s="1729">
        <f ca="1">'2016'!CF$171</f>
        <v>0</v>
      </c>
      <c r="CF27" s="1729">
        <f ca="1">'2016'!CG$171</f>
        <v>0</v>
      </c>
      <c r="CG27" s="1729">
        <f ca="1">'2016'!CH$171</f>
        <v>0</v>
      </c>
      <c r="CH27" s="1730">
        <f ca="1">'2016'!CI$171</f>
        <v>0</v>
      </c>
    </row>
    <row r="28" spans="1:86" s="1118" customFormat="1" ht="15.75" customHeight="1" x14ac:dyDescent="0.25">
      <c r="A28" s="1119">
        <f t="shared" si="8"/>
        <v>2017</v>
      </c>
      <c r="B28" s="1728">
        <f ca="1">'2017'!C$171</f>
        <v>2851464.3665064732</v>
      </c>
      <c r="C28" s="1728">
        <f ca="1">-'2017'!D$156</f>
        <v>364140.97025440622</v>
      </c>
      <c r="D28" s="1729">
        <f ca="1">'2017'!E$171</f>
        <v>37955.146362875355</v>
      </c>
      <c r="E28" s="1729">
        <f ca="1">'2017'!F$171</f>
        <v>16022</v>
      </c>
      <c r="F28" s="1729">
        <f ca="1">'2017'!G$171</f>
        <v>510375.60000000003</v>
      </c>
      <c r="G28" s="1729">
        <f ca="1">'2017'!H$171</f>
        <v>633906.00000000012</v>
      </c>
      <c r="H28" s="1729">
        <f ca="1">'2017'!I$171</f>
        <v>656.37266819340186</v>
      </c>
      <c r="I28" s="1729">
        <f ca="1">'2017'!J$171</f>
        <v>3281.8633409670097</v>
      </c>
      <c r="J28" s="1729">
        <f ca="1">'2017'!K$171</f>
        <v>1385.6756328527374</v>
      </c>
      <c r="K28" s="1729">
        <f ca="1">'2017'!L$171</f>
        <v>18288.396252066428</v>
      </c>
      <c r="L28" s="1729">
        <f ca="1">'2017'!M$171</f>
        <v>0</v>
      </c>
      <c r="M28" s="1729">
        <f ca="1">'2017'!N$171</f>
        <v>284.39999999999998</v>
      </c>
      <c r="N28" s="1729">
        <f ca="1">'2017'!O$171</f>
        <v>0</v>
      </c>
      <c r="O28" s="1729">
        <f ca="1">'2017'!P$171</f>
        <v>30881.190678699651</v>
      </c>
      <c r="P28" s="1729">
        <f ca="1">'2017'!Q$171</f>
        <v>74100.300763112493</v>
      </c>
      <c r="Q28" s="1729">
        <f ca="1">'2017'!R$171</f>
        <v>0</v>
      </c>
      <c r="R28" s="1729">
        <f ca="1">'2017'!S$171</f>
        <v>0</v>
      </c>
      <c r="S28" s="1729">
        <f ca="1">'2017'!T$171</f>
        <v>0</v>
      </c>
      <c r="T28" s="1729">
        <f ca="1">'2017'!U$171</f>
        <v>0</v>
      </c>
      <c r="U28" s="1729">
        <f ca="1">'2017'!V$171</f>
        <v>0</v>
      </c>
      <c r="V28" s="1729">
        <f ca="1">'2017'!W$171</f>
        <v>0</v>
      </c>
      <c r="W28" s="1729">
        <f ca="1">'2017'!X$171</f>
        <v>0</v>
      </c>
      <c r="X28" s="1729">
        <f ca="1">'2017'!Y$171</f>
        <v>0</v>
      </c>
      <c r="Y28" s="1703"/>
      <c r="Z28" s="1728">
        <f ca="1">'2017'!AA$171</f>
        <v>101350.79744951596</v>
      </c>
      <c r="AA28" s="1729">
        <f ca="1">'2017'!AB$171</f>
        <v>0</v>
      </c>
      <c r="AB28" s="1729">
        <f ca="1">'2017'!AC$171</f>
        <v>143244.72062989185</v>
      </c>
      <c r="AC28" s="1729">
        <f ca="1">'2017'!AD$171</f>
        <v>0</v>
      </c>
      <c r="AD28" s="1729">
        <f ca="1">'2017'!AE$171</f>
        <v>0</v>
      </c>
      <c r="AE28" s="1729">
        <f ca="1">'2017'!AF$171</f>
        <v>0</v>
      </c>
      <c r="AF28" s="1729">
        <f ca="1">'2017'!AG$171</f>
        <v>0</v>
      </c>
      <c r="AG28" s="1729">
        <f ca="1">'2017'!AH$171</f>
        <v>0</v>
      </c>
      <c r="AH28" s="1729">
        <f ca="1">'2017'!AI$171</f>
        <v>0</v>
      </c>
      <c r="AI28" s="1729">
        <f ca="1">'2017'!AJ$171</f>
        <v>0</v>
      </c>
      <c r="AJ28" s="1729">
        <f ca="1">'2017'!AK$171</f>
        <v>0</v>
      </c>
      <c r="AK28" s="1729">
        <f ca="1">'2017'!AL$171</f>
        <v>0</v>
      </c>
      <c r="AL28" s="1729">
        <f ca="1">'2017'!AM$171</f>
        <v>0</v>
      </c>
      <c r="AM28" s="1703"/>
      <c r="AN28" s="1728">
        <f ca="1">'2017'!AO$171</f>
        <v>0</v>
      </c>
      <c r="AO28" s="1729">
        <f ca="1">'2017'!AP$171</f>
        <v>217.27093333948486</v>
      </c>
      <c r="AP28" s="1729">
        <f ca="1">'2017'!AQ$171</f>
        <v>408.40966020922787</v>
      </c>
      <c r="AQ28" s="1729">
        <f ca="1">'2017'!AR$171</f>
        <v>341131.47117402533</v>
      </c>
      <c r="AR28" s="1729">
        <f ca="1">'2017'!AS$171</f>
        <v>318441.39501890901</v>
      </c>
      <c r="AS28" s="1729">
        <f ca="1">'2017'!AT$171</f>
        <v>148587.39169143731</v>
      </c>
      <c r="AT28" s="1729">
        <f ca="1">'2017'!AU$171</f>
        <v>546315.48191056866</v>
      </c>
      <c r="AU28" s="1729">
        <f ca="1">'2017'!AV$171</f>
        <v>1140644.8229000289</v>
      </c>
      <c r="AV28" s="1729">
        <f ca="1">'2017'!AW$171</f>
        <v>171630.7969008084</v>
      </c>
      <c r="AW28" s="1729">
        <f ca="1">'2017'!AX$171</f>
        <v>1187.4733665713784</v>
      </c>
      <c r="AX28" s="1729">
        <f ca="1">'2017'!AY$171</f>
        <v>0</v>
      </c>
      <c r="AY28" s="1729">
        <f ca="1">'2017'!AZ$171</f>
        <v>0</v>
      </c>
      <c r="AZ28" s="1729">
        <f ca="1">'2017'!BA$171</f>
        <v>0</v>
      </c>
      <c r="BA28" s="1729">
        <f ca="1">'2017'!BB$171</f>
        <v>0</v>
      </c>
      <c r="BB28" s="1729">
        <f ca="1">'2017'!BC$171</f>
        <v>0</v>
      </c>
      <c r="BC28" s="1729">
        <f ca="1">'2017'!BD$171</f>
        <v>0</v>
      </c>
      <c r="BD28" s="1729">
        <f ca="1">'2017'!BE$171</f>
        <v>0</v>
      </c>
      <c r="BE28" s="1729">
        <f ca="1">'2017'!BF$171</f>
        <v>0</v>
      </c>
      <c r="BF28" s="1729">
        <f ca="1">'2017'!BG$171</f>
        <v>0</v>
      </c>
      <c r="BG28" s="1729">
        <f ca="1">'2017'!BH$171</f>
        <v>0</v>
      </c>
      <c r="BH28" s="1729">
        <f ca="1">'2017'!BI$171</f>
        <v>0</v>
      </c>
      <c r="BI28" s="1729">
        <f ca="1">'2017'!BJ$171</f>
        <v>0</v>
      </c>
      <c r="BJ28" s="1729">
        <f ca="1">'2017'!BK$171</f>
        <v>0</v>
      </c>
      <c r="BK28" s="1729">
        <f ca="1">'2017'!BL$171</f>
        <v>0</v>
      </c>
      <c r="BL28" s="1729">
        <f ca="1">'2017'!BM$171</f>
        <v>0</v>
      </c>
      <c r="BM28" s="1729">
        <f ca="1">'2017'!BN$171</f>
        <v>0</v>
      </c>
      <c r="BN28" s="1729">
        <f ca="1">'2017'!BO$171</f>
        <v>0</v>
      </c>
      <c r="BO28" s="1729">
        <f ca="1">'2017'!BP$171</f>
        <v>0</v>
      </c>
      <c r="BP28" s="1729">
        <f ca="1">'2017'!BQ$171</f>
        <v>0</v>
      </c>
      <c r="BQ28" s="1729">
        <f ca="1">'2017'!BR$171</f>
        <v>0</v>
      </c>
      <c r="BR28" s="1729">
        <f ca="1">'2017'!BS$171</f>
        <v>0</v>
      </c>
      <c r="BS28" s="1729">
        <f ca="1">'2017'!BT$171</f>
        <v>0</v>
      </c>
      <c r="BT28" s="1729">
        <f ca="1">'2017'!BU$171</f>
        <v>0</v>
      </c>
      <c r="BU28" s="1729">
        <f ca="1">'2017'!BV$171</f>
        <v>0</v>
      </c>
      <c r="BV28" s="1729">
        <f ca="1">'2017'!BW$171</f>
        <v>0</v>
      </c>
      <c r="BW28" s="1729">
        <f ca="1">'2017'!BX$171</f>
        <v>0</v>
      </c>
      <c r="BX28" s="1729">
        <f ca="1">'2017'!BY$171</f>
        <v>0</v>
      </c>
      <c r="BY28" s="1729">
        <f ca="1">'2017'!BZ$171</f>
        <v>0</v>
      </c>
      <c r="BZ28" s="1729">
        <f ca="1">'2017'!CA$171</f>
        <v>0</v>
      </c>
      <c r="CA28" s="1729">
        <f ca="1">'2017'!CB$171</f>
        <v>0</v>
      </c>
      <c r="CB28" s="1729">
        <f ca="1">'2017'!CC$171</f>
        <v>0</v>
      </c>
      <c r="CC28" s="1729">
        <f ca="1">'2017'!CD$171</f>
        <v>0</v>
      </c>
      <c r="CD28" s="1729">
        <f ca="1">'2017'!CE$171</f>
        <v>0</v>
      </c>
      <c r="CE28" s="1729">
        <f ca="1">'2017'!CF$171</f>
        <v>0</v>
      </c>
      <c r="CF28" s="1729">
        <f ca="1">'2017'!CG$171</f>
        <v>0</v>
      </c>
      <c r="CG28" s="1729">
        <f ca="1">'2017'!CH$171</f>
        <v>0</v>
      </c>
      <c r="CH28" s="1730">
        <f ca="1">'2017'!CI$171</f>
        <v>0</v>
      </c>
    </row>
    <row r="29" spans="1:86" s="1118" customFormat="1" ht="15.75" customHeight="1" x14ac:dyDescent="0.25">
      <c r="A29" s="1119">
        <f t="shared" si="8"/>
        <v>2018</v>
      </c>
      <c r="B29" s="1728">
        <f ca="1">'2018'!C$171</f>
        <v>2661050.358964365</v>
      </c>
      <c r="C29" s="1728">
        <f ca="1">-'2018'!D$156</f>
        <v>342768.56271229842</v>
      </c>
      <c r="D29" s="1729">
        <f ca="1">'2018'!E$171</f>
        <v>31007.44843859307</v>
      </c>
      <c r="E29" s="1729">
        <f ca="1">'2018'!F$171</f>
        <v>16022</v>
      </c>
      <c r="F29" s="1729">
        <f ca="1">'2018'!G$171</f>
        <v>354337.2</v>
      </c>
      <c r="G29" s="1729">
        <f ca="1">'2018'!H$171</f>
        <v>640407.60000000009</v>
      </c>
      <c r="H29" s="1729">
        <f ca="1">'2018'!I$171</f>
        <v>614.28057833745231</v>
      </c>
      <c r="I29" s="1729">
        <f ca="1">'2018'!J$171</f>
        <v>3107.5370433541707</v>
      </c>
      <c r="J29" s="1729">
        <f ca="1">'2018'!K$171</f>
        <v>1336.9636116756315</v>
      </c>
      <c r="K29" s="1729">
        <f ca="1">'2018'!L$171</f>
        <v>18288.396252066428</v>
      </c>
      <c r="L29" s="1729">
        <f ca="1">'2018'!M$171</f>
        <v>0</v>
      </c>
      <c r="M29" s="1729">
        <f ca="1">'2018'!N$171</f>
        <v>284.39999999999998</v>
      </c>
      <c r="N29" s="1729">
        <f ca="1">'2018'!O$171</f>
        <v>0</v>
      </c>
      <c r="O29" s="1729">
        <f ca="1">'2018'!P$171</f>
        <v>25197.53595255861</v>
      </c>
      <c r="P29" s="1729">
        <f ca="1">'2018'!Q$171</f>
        <v>53695.925121187691</v>
      </c>
      <c r="Q29" s="1729">
        <f ca="1">'2018'!R$171</f>
        <v>0</v>
      </c>
      <c r="R29" s="1729">
        <f ca="1">'2018'!S$171</f>
        <v>0</v>
      </c>
      <c r="S29" s="1729">
        <f ca="1">'2018'!T$171</f>
        <v>0</v>
      </c>
      <c r="T29" s="1729">
        <f ca="1">'2018'!U$171</f>
        <v>0</v>
      </c>
      <c r="U29" s="1729">
        <f ca="1">'2018'!V$171</f>
        <v>0</v>
      </c>
      <c r="V29" s="1729">
        <f ca="1">'2018'!W$171</f>
        <v>0</v>
      </c>
      <c r="W29" s="1729">
        <f ca="1">'2018'!X$171</f>
        <v>0</v>
      </c>
      <c r="X29" s="1729">
        <f ca="1">'2018'!Y$171</f>
        <v>0</v>
      </c>
      <c r="Y29" s="1703"/>
      <c r="Z29" s="1728">
        <f ca="1">'2018'!AA$171</f>
        <v>83245.419642042514</v>
      </c>
      <c r="AA29" s="1729">
        <f ca="1">'2018'!AB$171</f>
        <v>0</v>
      </c>
      <c r="AB29" s="1729">
        <f ca="1">'2018'!AC$171</f>
        <v>141729.54881742137</v>
      </c>
      <c r="AC29" s="1729">
        <f ca="1">'2018'!AD$171</f>
        <v>0</v>
      </c>
      <c r="AD29" s="1729">
        <f ca="1">'2018'!AE$171</f>
        <v>0</v>
      </c>
      <c r="AE29" s="1729">
        <f ca="1">'2018'!AF$171</f>
        <v>0</v>
      </c>
      <c r="AF29" s="1729">
        <f ca="1">'2018'!AG$171</f>
        <v>0</v>
      </c>
      <c r="AG29" s="1729">
        <f ca="1">'2018'!AH$171</f>
        <v>0</v>
      </c>
      <c r="AH29" s="1729">
        <f ca="1">'2018'!AI$171</f>
        <v>0</v>
      </c>
      <c r="AI29" s="1729">
        <f ca="1">'2018'!AJ$171</f>
        <v>0</v>
      </c>
      <c r="AJ29" s="1729">
        <f ca="1">'2018'!AK$171</f>
        <v>0</v>
      </c>
      <c r="AK29" s="1729">
        <f ca="1">'2018'!AL$171</f>
        <v>0</v>
      </c>
      <c r="AL29" s="1729">
        <f ca="1">'2018'!AM$171</f>
        <v>0</v>
      </c>
      <c r="AM29" s="1703"/>
      <c r="AN29" s="1728">
        <f ca="1">'2018'!AO$171</f>
        <v>0</v>
      </c>
      <c r="AO29" s="1729">
        <f ca="1">'2018'!AP$171</f>
        <v>221.13067398796909</v>
      </c>
      <c r="AP29" s="1729">
        <f ca="1">'2018'!AQ$171</f>
        <v>404.70249866938036</v>
      </c>
      <c r="AQ29" s="1729">
        <f ca="1">'2018'!AR$171</f>
        <v>236877.3616344562</v>
      </c>
      <c r="AR29" s="1729">
        <f ca="1">'2018'!AS$171</f>
        <v>306941.02250266587</v>
      </c>
      <c r="AS29" s="1729">
        <f ca="1">'2018'!AT$171</f>
        <v>100579.60576949423</v>
      </c>
      <c r="AT29" s="1729">
        <f ca="1">'2018'!AU$171</f>
        <v>539419.36005807319</v>
      </c>
      <c r="AU29" s="1729">
        <f ca="1">'2018'!AV$171</f>
        <v>1141138.9547549766</v>
      </c>
      <c r="AV29" s="1729">
        <f ca="1">'2018'!AW$171</f>
        <v>170258.09861540006</v>
      </c>
      <c r="AW29" s="1729">
        <f ca="1">'2018'!AX$171</f>
        <v>551.34701487411053</v>
      </c>
      <c r="AX29" s="1729">
        <f ca="1">'2018'!AY$171</f>
        <v>0</v>
      </c>
      <c r="AY29" s="1729">
        <f ca="1">'2018'!AZ$171</f>
        <v>0</v>
      </c>
      <c r="AZ29" s="1729">
        <f ca="1">'2018'!BA$171</f>
        <v>0</v>
      </c>
      <c r="BA29" s="1729">
        <f ca="1">'2018'!BB$171</f>
        <v>0</v>
      </c>
      <c r="BB29" s="1729">
        <f ca="1">'2018'!BC$171</f>
        <v>0</v>
      </c>
      <c r="BC29" s="1729">
        <f ca="1">'2018'!BD$171</f>
        <v>0</v>
      </c>
      <c r="BD29" s="1729">
        <f ca="1">'2018'!BE$171</f>
        <v>0</v>
      </c>
      <c r="BE29" s="1729">
        <f ca="1">'2018'!BF$171</f>
        <v>0</v>
      </c>
      <c r="BF29" s="1729">
        <f ca="1">'2018'!BG$171</f>
        <v>0</v>
      </c>
      <c r="BG29" s="1729">
        <f ca="1">'2018'!BH$171</f>
        <v>0</v>
      </c>
      <c r="BH29" s="1729">
        <f ca="1">'2018'!BI$171</f>
        <v>0</v>
      </c>
      <c r="BI29" s="1729">
        <f ca="1">'2018'!BJ$171</f>
        <v>0</v>
      </c>
      <c r="BJ29" s="1729">
        <f ca="1">'2018'!BK$171</f>
        <v>0</v>
      </c>
      <c r="BK29" s="1729">
        <f ca="1">'2018'!BL$171</f>
        <v>0</v>
      </c>
      <c r="BL29" s="1729">
        <f ca="1">'2018'!BM$171</f>
        <v>0</v>
      </c>
      <c r="BM29" s="1729">
        <f ca="1">'2018'!BN$171</f>
        <v>0</v>
      </c>
      <c r="BN29" s="1729">
        <f ca="1">'2018'!BO$171</f>
        <v>0</v>
      </c>
      <c r="BO29" s="1729">
        <f ca="1">'2018'!BP$171</f>
        <v>0</v>
      </c>
      <c r="BP29" s="1729">
        <f ca="1">'2018'!BQ$171</f>
        <v>0</v>
      </c>
      <c r="BQ29" s="1729">
        <f ca="1">'2018'!BR$171</f>
        <v>0</v>
      </c>
      <c r="BR29" s="1729">
        <f ca="1">'2018'!BS$171</f>
        <v>0</v>
      </c>
      <c r="BS29" s="1729">
        <f ca="1">'2018'!BT$171</f>
        <v>0</v>
      </c>
      <c r="BT29" s="1729">
        <f ca="1">'2018'!BU$171</f>
        <v>0</v>
      </c>
      <c r="BU29" s="1729">
        <f ca="1">'2018'!BV$171</f>
        <v>0</v>
      </c>
      <c r="BV29" s="1729">
        <f ca="1">'2018'!BW$171</f>
        <v>0</v>
      </c>
      <c r="BW29" s="1729">
        <f ca="1">'2018'!BX$171</f>
        <v>0</v>
      </c>
      <c r="BX29" s="1729">
        <f ca="1">'2018'!BY$171</f>
        <v>0</v>
      </c>
      <c r="BY29" s="1729">
        <f ca="1">'2018'!BZ$171</f>
        <v>0</v>
      </c>
      <c r="BZ29" s="1729">
        <f ca="1">'2018'!CA$171</f>
        <v>0</v>
      </c>
      <c r="CA29" s="1729">
        <f ca="1">'2018'!CB$171</f>
        <v>0</v>
      </c>
      <c r="CB29" s="1729">
        <f ca="1">'2018'!CC$171</f>
        <v>0</v>
      </c>
      <c r="CC29" s="1729">
        <f ca="1">'2018'!CD$171</f>
        <v>0</v>
      </c>
      <c r="CD29" s="1729">
        <f ca="1">'2018'!CE$171</f>
        <v>0</v>
      </c>
      <c r="CE29" s="1729">
        <f ca="1">'2018'!CF$171</f>
        <v>0</v>
      </c>
      <c r="CF29" s="1729">
        <f ca="1">'2018'!CG$171</f>
        <v>0</v>
      </c>
      <c r="CG29" s="1729">
        <f ca="1">'2018'!CH$171</f>
        <v>0</v>
      </c>
      <c r="CH29" s="1730">
        <f ca="1">'2018'!CI$171</f>
        <v>0</v>
      </c>
    </row>
    <row r="30" spans="1:86" s="1118" customFormat="1" ht="15.75" customHeight="1" x14ac:dyDescent="0.25">
      <c r="A30" s="1119">
        <f t="shared" si="8"/>
        <v>2019</v>
      </c>
      <c r="B30" s="1728">
        <f ca="1">'2019'!C$171</f>
        <v>2601374.9589643651</v>
      </c>
      <c r="C30" s="1728">
        <f ca="1">-'2019'!D$156</f>
        <v>342768.56271229842</v>
      </c>
      <c r="D30" s="1729">
        <f ca="1">'2019'!E$171</f>
        <v>31007.44843859307</v>
      </c>
      <c r="E30" s="1729">
        <f ca="1">'2019'!F$171</f>
        <v>16022</v>
      </c>
      <c r="F30" s="1729">
        <f ca="1">'2019'!G$171</f>
        <v>354337.2</v>
      </c>
      <c r="G30" s="1729">
        <f ca="1">'2019'!H$171</f>
        <v>640407.60000000009</v>
      </c>
      <c r="H30" s="1729">
        <f ca="1">'2019'!I$171</f>
        <v>614.28057833745231</v>
      </c>
      <c r="I30" s="1729">
        <f ca="1">'2019'!J$171</f>
        <v>3107.5370433541707</v>
      </c>
      <c r="J30" s="1729">
        <f ca="1">'2019'!K$171</f>
        <v>1336.9636116756315</v>
      </c>
      <c r="K30" s="1729">
        <f ca="1">'2019'!L$171</f>
        <v>18288.396252066428</v>
      </c>
      <c r="L30" s="1729">
        <f ca="1">'2019'!M$171</f>
        <v>0</v>
      </c>
      <c r="M30" s="1729">
        <f ca="1">'2019'!N$171</f>
        <v>284.39999999999998</v>
      </c>
      <c r="N30" s="1729">
        <f ca="1">'2019'!O$171</f>
        <v>0</v>
      </c>
      <c r="O30" s="1729">
        <f ca="1">'2019'!P$171</f>
        <v>25197.53595255861</v>
      </c>
      <c r="P30" s="1729">
        <f ca="1">'2019'!Q$171</f>
        <v>53695.925121187691</v>
      </c>
      <c r="Q30" s="1729">
        <f ca="1">'2019'!R$171</f>
        <v>0</v>
      </c>
      <c r="R30" s="1729">
        <f ca="1">'2019'!S$171</f>
        <v>0</v>
      </c>
      <c r="S30" s="1729">
        <f ca="1">'2019'!T$171</f>
        <v>0</v>
      </c>
      <c r="T30" s="1729">
        <f ca="1">'2019'!U$171</f>
        <v>0</v>
      </c>
      <c r="U30" s="1729">
        <f ca="1">'2019'!V$171</f>
        <v>0</v>
      </c>
      <c r="V30" s="1729">
        <f ca="1">'2019'!W$171</f>
        <v>0</v>
      </c>
      <c r="W30" s="1729">
        <f ca="1">'2019'!X$171</f>
        <v>0</v>
      </c>
      <c r="X30" s="1729">
        <f ca="1">'2019'!Y$171</f>
        <v>0</v>
      </c>
      <c r="Y30" s="1703"/>
      <c r="Z30" s="1728">
        <f ca="1">'2019'!AA$171</f>
        <v>83245.419642042514</v>
      </c>
      <c r="AA30" s="1729">
        <f ca="1">'2019'!AB$171</f>
        <v>0</v>
      </c>
      <c r="AB30" s="1729">
        <f ca="1">'2019'!AC$171</f>
        <v>120754.14881742134</v>
      </c>
      <c r="AC30" s="1729">
        <f ca="1">'2019'!AD$171</f>
        <v>0</v>
      </c>
      <c r="AD30" s="1729">
        <f ca="1">'2019'!AE$171</f>
        <v>0</v>
      </c>
      <c r="AE30" s="1729">
        <f ca="1">'2019'!AF$171</f>
        <v>0</v>
      </c>
      <c r="AF30" s="1729">
        <f ca="1">'2019'!AG$171</f>
        <v>0</v>
      </c>
      <c r="AG30" s="1729">
        <f ca="1">'2019'!AH$171</f>
        <v>0</v>
      </c>
      <c r="AH30" s="1729">
        <f ca="1">'2019'!AI$171</f>
        <v>0</v>
      </c>
      <c r="AI30" s="1729">
        <f ca="1">'2019'!AJ$171</f>
        <v>0</v>
      </c>
      <c r="AJ30" s="1729">
        <f ca="1">'2019'!AK$171</f>
        <v>0</v>
      </c>
      <c r="AK30" s="1729">
        <f ca="1">'2019'!AL$171</f>
        <v>0</v>
      </c>
      <c r="AL30" s="1729">
        <f ca="1">'2019'!AM$171</f>
        <v>0</v>
      </c>
      <c r="AM30" s="1703"/>
      <c r="AN30" s="1728">
        <f ca="1">'2019'!AO$171</f>
        <v>0</v>
      </c>
      <c r="AO30" s="1729">
        <f ca="1">'2019'!AP$171</f>
        <v>221.13067398796909</v>
      </c>
      <c r="AP30" s="1729">
        <f ca="1">'2019'!AQ$171</f>
        <v>404.70249866938036</v>
      </c>
      <c r="AQ30" s="1729">
        <f ca="1">'2019'!AR$171</f>
        <v>236877.3616344562</v>
      </c>
      <c r="AR30" s="1729">
        <f ca="1">'2019'!AS$171</f>
        <v>306941.02250266587</v>
      </c>
      <c r="AS30" s="1729">
        <f ca="1">'2019'!AT$171</f>
        <v>100579.60576949423</v>
      </c>
      <c r="AT30" s="1729">
        <f ca="1">'2019'!AU$171</f>
        <v>539419.36005807319</v>
      </c>
      <c r="AU30" s="1729">
        <f ca="1">'2019'!AV$171</f>
        <v>1102438.9547549766</v>
      </c>
      <c r="AV30" s="1729">
        <f ca="1">'2019'!AW$171</f>
        <v>170258.09861540006</v>
      </c>
      <c r="AW30" s="1729">
        <f ca="1">'2019'!AX$171</f>
        <v>551.34701487411053</v>
      </c>
      <c r="AX30" s="1729">
        <f ca="1">'2019'!AY$171</f>
        <v>0</v>
      </c>
      <c r="AY30" s="1729">
        <f ca="1">'2019'!AZ$171</f>
        <v>0</v>
      </c>
      <c r="AZ30" s="1729">
        <f ca="1">'2019'!BA$171</f>
        <v>0</v>
      </c>
      <c r="BA30" s="1729">
        <f ca="1">'2019'!BB$171</f>
        <v>0</v>
      </c>
      <c r="BB30" s="1729">
        <f ca="1">'2019'!BC$171</f>
        <v>0</v>
      </c>
      <c r="BC30" s="1729">
        <f ca="1">'2019'!BD$171</f>
        <v>0</v>
      </c>
      <c r="BD30" s="1729">
        <f ca="1">'2019'!BE$171</f>
        <v>0</v>
      </c>
      <c r="BE30" s="1729">
        <f ca="1">'2019'!BF$171</f>
        <v>0</v>
      </c>
      <c r="BF30" s="1729">
        <f ca="1">'2019'!BG$171</f>
        <v>0</v>
      </c>
      <c r="BG30" s="1729">
        <f ca="1">'2019'!BH$171</f>
        <v>0</v>
      </c>
      <c r="BH30" s="1729">
        <f ca="1">'2019'!BI$171</f>
        <v>0</v>
      </c>
      <c r="BI30" s="1729">
        <f ca="1">'2019'!BJ$171</f>
        <v>0</v>
      </c>
      <c r="BJ30" s="1729">
        <f ca="1">'2019'!BK$171</f>
        <v>0</v>
      </c>
      <c r="BK30" s="1729">
        <f ca="1">'2019'!BL$171</f>
        <v>0</v>
      </c>
      <c r="BL30" s="1729">
        <f ca="1">'2019'!BM$171</f>
        <v>0</v>
      </c>
      <c r="BM30" s="1729">
        <f ca="1">'2019'!BN$171</f>
        <v>0</v>
      </c>
      <c r="BN30" s="1729">
        <f ca="1">'2019'!BO$171</f>
        <v>0</v>
      </c>
      <c r="BO30" s="1729">
        <f ca="1">'2019'!BP$171</f>
        <v>0</v>
      </c>
      <c r="BP30" s="1729">
        <f ca="1">'2019'!BQ$171</f>
        <v>0</v>
      </c>
      <c r="BQ30" s="1729">
        <f ca="1">'2019'!BR$171</f>
        <v>0</v>
      </c>
      <c r="BR30" s="1729">
        <f ca="1">'2019'!BS$171</f>
        <v>0</v>
      </c>
      <c r="BS30" s="1729">
        <f ca="1">'2019'!BT$171</f>
        <v>0</v>
      </c>
      <c r="BT30" s="1729">
        <f ca="1">'2019'!BU$171</f>
        <v>0</v>
      </c>
      <c r="BU30" s="1729">
        <f ca="1">'2019'!BV$171</f>
        <v>0</v>
      </c>
      <c r="BV30" s="1729">
        <f ca="1">'2019'!BW$171</f>
        <v>0</v>
      </c>
      <c r="BW30" s="1729">
        <f ca="1">'2019'!BX$171</f>
        <v>0</v>
      </c>
      <c r="BX30" s="1729">
        <f ca="1">'2019'!BY$171</f>
        <v>0</v>
      </c>
      <c r="BY30" s="1729">
        <f ca="1">'2019'!BZ$171</f>
        <v>0</v>
      </c>
      <c r="BZ30" s="1729">
        <f ca="1">'2019'!CA$171</f>
        <v>0</v>
      </c>
      <c r="CA30" s="1729">
        <f ca="1">'2019'!CB$171</f>
        <v>0</v>
      </c>
      <c r="CB30" s="1729">
        <f ca="1">'2019'!CC$171</f>
        <v>0</v>
      </c>
      <c r="CC30" s="1729">
        <f ca="1">'2019'!CD$171</f>
        <v>0</v>
      </c>
      <c r="CD30" s="1729">
        <f ca="1">'2019'!CE$171</f>
        <v>0</v>
      </c>
      <c r="CE30" s="1729">
        <f ca="1">'2019'!CF$171</f>
        <v>0</v>
      </c>
      <c r="CF30" s="1729">
        <f ca="1">'2019'!CG$171</f>
        <v>0</v>
      </c>
      <c r="CG30" s="1729">
        <f ca="1">'2019'!CH$171</f>
        <v>0</v>
      </c>
      <c r="CH30" s="1730">
        <f ca="1">'2019'!CI$171</f>
        <v>0</v>
      </c>
    </row>
    <row r="31" spans="1:86" s="1118" customFormat="1" ht="15.75" customHeight="1" thickBot="1" x14ac:dyDescent="0.3">
      <c r="A31" s="1120">
        <f t="shared" ref="A31" si="9">1+A30</f>
        <v>2020</v>
      </c>
      <c r="B31" s="1731">
        <f ca="1">'2020'!C$171</f>
        <v>2574690.4518275782</v>
      </c>
      <c r="C31" s="1731">
        <f ca="1">-'2020'!D$156</f>
        <v>336734.37557551172</v>
      </c>
      <c r="D31" s="1732">
        <f ca="1">'2020'!E$171</f>
        <v>30961.047797265346</v>
      </c>
      <c r="E31" s="1732">
        <f ca="1">'2020'!F$171</f>
        <v>16022</v>
      </c>
      <c r="F31" s="1732">
        <f ca="1">'2020'!G$171</f>
        <v>353524.50000000006</v>
      </c>
      <c r="G31" s="1732">
        <f ca="1">'2020'!H$171</f>
        <v>639919.9800000001</v>
      </c>
      <c r="H31" s="1732">
        <f ca="1">'2020'!I$171</f>
        <v>603.46662289518224</v>
      </c>
      <c r="I31" s="1732">
        <f ca="1">'2020'!J$171</f>
        <v>3052.8311511168044</v>
      </c>
      <c r="J31" s="1732">
        <f ca="1">'2020'!K$171</f>
        <v>1313.4273557130437</v>
      </c>
      <c r="K31" s="1732">
        <f ca="1">'2020'!L$171</f>
        <v>18288.396252066428</v>
      </c>
      <c r="L31" s="1732">
        <f ca="1">'2020'!M$171</f>
        <v>0</v>
      </c>
      <c r="M31" s="1732">
        <f ca="1">'2020'!N$171</f>
        <v>284.39999999999998</v>
      </c>
      <c r="N31" s="1732">
        <f ca="1">'2020'!O$171</f>
        <v>0</v>
      </c>
      <c r="O31" s="1732">
        <f ca="1">'2020'!P$171</f>
        <v>25197.53595255861</v>
      </c>
      <c r="P31" s="1732">
        <f ca="1">'2020'!Q$171</f>
        <v>53615.572641774866</v>
      </c>
      <c r="Q31" s="1732">
        <f ca="1">'2020'!R$171</f>
        <v>0</v>
      </c>
      <c r="R31" s="1732">
        <f ca="1">'2020'!S$171</f>
        <v>0</v>
      </c>
      <c r="S31" s="1732">
        <f ca="1">'2020'!T$171</f>
        <v>0</v>
      </c>
      <c r="T31" s="1732">
        <f ca="1">'2020'!U$171</f>
        <v>0</v>
      </c>
      <c r="U31" s="1732">
        <f ca="1">'2020'!V$171</f>
        <v>0</v>
      </c>
      <c r="V31" s="1732">
        <f ca="1">'2020'!W$171</f>
        <v>0</v>
      </c>
      <c r="W31" s="1732">
        <f ca="1">'2020'!X$171</f>
        <v>0</v>
      </c>
      <c r="X31" s="1732">
        <f ca="1">'2020'!Y$171</f>
        <v>0</v>
      </c>
      <c r="Y31" s="1712"/>
      <c r="Z31" s="1731">
        <f ca="1">'2020'!AA$171</f>
        <v>83213.52629446653</v>
      </c>
      <c r="AA31" s="1732">
        <f ca="1">'2020'!AB$171</f>
        <v>0</v>
      </c>
      <c r="AB31" s="1732">
        <f ca="1">'2020'!AC$171</f>
        <v>120641.08931412129</v>
      </c>
      <c r="AC31" s="1732">
        <f ca="1">'2020'!AD$171</f>
        <v>0</v>
      </c>
      <c r="AD31" s="1732">
        <f ca="1">'2020'!AE$171</f>
        <v>0</v>
      </c>
      <c r="AE31" s="1732">
        <f ca="1">'2020'!AF$171</f>
        <v>0</v>
      </c>
      <c r="AF31" s="1732">
        <f ca="1">'2020'!AG$171</f>
        <v>0</v>
      </c>
      <c r="AG31" s="1732">
        <f ca="1">'2020'!AH$171</f>
        <v>0</v>
      </c>
      <c r="AH31" s="1732">
        <f ca="1">'2020'!AI$171</f>
        <v>0</v>
      </c>
      <c r="AI31" s="1732">
        <f ca="1">'2020'!AJ$171</f>
        <v>0</v>
      </c>
      <c r="AJ31" s="1732">
        <f ca="1">'2020'!AK$171</f>
        <v>0</v>
      </c>
      <c r="AK31" s="1732">
        <f ca="1">'2020'!AL$171</f>
        <v>0</v>
      </c>
      <c r="AL31" s="1732">
        <f ca="1">'2020'!AM$171</f>
        <v>0</v>
      </c>
      <c r="AM31" s="1712"/>
      <c r="AN31" s="1731">
        <f ca="1">'2020'!AO$171</f>
        <v>0</v>
      </c>
      <c r="AO31" s="1732">
        <f ca="1">'2020'!AP$171</f>
        <v>221.13067398796909</v>
      </c>
      <c r="AP31" s="1732">
        <f ca="1">'2020'!AQ$171</f>
        <v>397.57801037800243</v>
      </c>
      <c r="AQ31" s="1732">
        <f ca="1">'2020'!AR$171</f>
        <v>234480.73513402569</v>
      </c>
      <c r="AR31" s="1732">
        <f ca="1">'2020'!AS$171</f>
        <v>304189.69873531582</v>
      </c>
      <c r="AS31" s="1732">
        <f ca="1">'2020'!AT$171</f>
        <v>100380.08899896473</v>
      </c>
      <c r="AT31" s="1732">
        <f ca="1">'2020'!AU$171</f>
        <v>532786.78045948723</v>
      </c>
      <c r="AU31" s="1732">
        <f ca="1">'2020'!AV$171</f>
        <v>1083084.1280553716</v>
      </c>
      <c r="AV31" s="1732">
        <f ca="1">'2020'!AW$171</f>
        <v>167690.1022553739</v>
      </c>
      <c r="AW31" s="1732">
        <f ca="1">'2020'!AX$171</f>
        <v>520.17737859933209</v>
      </c>
      <c r="AX31" s="1732">
        <f ca="1">'2020'!AY$171</f>
        <v>0</v>
      </c>
      <c r="AY31" s="1732">
        <f ca="1">'2020'!AZ$171</f>
        <v>0</v>
      </c>
      <c r="AZ31" s="1732">
        <f ca="1">'2020'!BA$171</f>
        <v>0</v>
      </c>
      <c r="BA31" s="1732">
        <f ca="1">'2020'!BB$171</f>
        <v>0</v>
      </c>
      <c r="BB31" s="1732">
        <f ca="1">'2020'!BC$171</f>
        <v>0</v>
      </c>
      <c r="BC31" s="1732">
        <f ca="1">'2020'!BD$171</f>
        <v>0</v>
      </c>
      <c r="BD31" s="1732">
        <f ca="1">'2020'!BE$171</f>
        <v>0</v>
      </c>
      <c r="BE31" s="1732">
        <f ca="1">'2020'!BF$171</f>
        <v>0</v>
      </c>
      <c r="BF31" s="1732">
        <f ca="1">'2020'!BG$171</f>
        <v>0</v>
      </c>
      <c r="BG31" s="1732">
        <f ca="1">'2020'!BH$171</f>
        <v>0</v>
      </c>
      <c r="BH31" s="1732">
        <f ca="1">'2020'!BI$171</f>
        <v>0</v>
      </c>
      <c r="BI31" s="1732">
        <f ca="1">'2020'!BJ$171</f>
        <v>0</v>
      </c>
      <c r="BJ31" s="1732">
        <f ca="1">'2020'!BK$171</f>
        <v>0</v>
      </c>
      <c r="BK31" s="1732">
        <f ca="1">'2020'!BL$171</f>
        <v>0</v>
      </c>
      <c r="BL31" s="1732">
        <f ca="1">'2020'!BM$171</f>
        <v>0</v>
      </c>
      <c r="BM31" s="1732">
        <f ca="1">'2020'!BN$171</f>
        <v>0</v>
      </c>
      <c r="BN31" s="1732">
        <f ca="1">'2020'!BO$171</f>
        <v>0</v>
      </c>
      <c r="BO31" s="1732">
        <f ca="1">'2020'!BP$171</f>
        <v>0</v>
      </c>
      <c r="BP31" s="1732">
        <f ca="1">'2020'!BQ$171</f>
        <v>0</v>
      </c>
      <c r="BQ31" s="1732">
        <f ca="1">'2020'!BR$171</f>
        <v>0</v>
      </c>
      <c r="BR31" s="1732">
        <f ca="1">'2020'!BS$171</f>
        <v>0</v>
      </c>
      <c r="BS31" s="1732">
        <f ca="1">'2020'!BT$171</f>
        <v>0</v>
      </c>
      <c r="BT31" s="1732">
        <f ca="1">'2020'!BU$171</f>
        <v>0</v>
      </c>
      <c r="BU31" s="1732">
        <f ca="1">'2020'!BV$171</f>
        <v>0</v>
      </c>
      <c r="BV31" s="1732">
        <f ca="1">'2020'!BW$171</f>
        <v>0</v>
      </c>
      <c r="BW31" s="1732">
        <f ca="1">'2020'!BX$171</f>
        <v>0</v>
      </c>
      <c r="BX31" s="1732">
        <f ca="1">'2020'!BY$171</f>
        <v>0</v>
      </c>
      <c r="BY31" s="1732">
        <f ca="1">'2020'!BZ$171</f>
        <v>0</v>
      </c>
      <c r="BZ31" s="1732">
        <f ca="1">'2020'!CA$171</f>
        <v>0</v>
      </c>
      <c r="CA31" s="1732">
        <f ca="1">'2020'!CB$171</f>
        <v>0</v>
      </c>
      <c r="CB31" s="1732">
        <f ca="1">'2020'!CC$171</f>
        <v>0</v>
      </c>
      <c r="CC31" s="1732">
        <f ca="1">'2020'!CD$171</f>
        <v>0</v>
      </c>
      <c r="CD31" s="1732">
        <f ca="1">'2020'!CE$171</f>
        <v>0</v>
      </c>
      <c r="CE31" s="1732">
        <f ca="1">'2020'!CF$171</f>
        <v>0</v>
      </c>
      <c r="CF31" s="1732">
        <f ca="1">'2020'!CG$171</f>
        <v>0</v>
      </c>
      <c r="CG31" s="1732">
        <f ca="1">'2020'!CH$171</f>
        <v>0</v>
      </c>
      <c r="CH31" s="1733">
        <f ca="1">'2020'!CI$171</f>
        <v>0</v>
      </c>
    </row>
    <row r="32" spans="1:86" x14ac:dyDescent="0.25">
      <c r="A32" s="1126"/>
      <c r="Y32" s="1114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1122"/>
    </row>
    <row r="33" spans="1:86" x14ac:dyDescent="0.25">
      <c r="A33" s="1126"/>
      <c r="Y33" s="1114"/>
      <c r="Z33" s="838"/>
      <c r="AA33" s="838"/>
      <c r="AB33" s="838"/>
      <c r="AC33" s="838"/>
      <c r="AD33" s="838"/>
      <c r="AE33" s="838"/>
      <c r="AF33" s="838"/>
      <c r="AG33" s="838"/>
      <c r="AH33" s="838"/>
      <c r="AI33" s="838"/>
      <c r="AJ33" s="838"/>
      <c r="AK33" s="838"/>
      <c r="AL33" s="838"/>
      <c r="AM33" s="1122"/>
    </row>
    <row r="34" spans="1:86" ht="15.75" thickBot="1" x14ac:dyDescent="0.3">
      <c r="A34" s="1126"/>
      <c r="Y34" s="1114"/>
      <c r="Z34" s="838"/>
      <c r="AA34" s="838"/>
      <c r="AB34" s="838"/>
      <c r="AC34" s="838"/>
      <c r="AD34" s="838"/>
      <c r="AE34" s="838"/>
      <c r="AF34" s="838"/>
      <c r="AG34" s="838"/>
      <c r="AH34" s="838"/>
      <c r="AI34" s="838"/>
      <c r="AJ34" s="838"/>
      <c r="AK34" s="838"/>
      <c r="AL34" s="838"/>
      <c r="AM34" s="1122"/>
    </row>
    <row r="35" spans="1:86" ht="30" customHeight="1" thickBot="1" x14ac:dyDescent="0.3">
      <c r="C35" s="1734" t="s">
        <v>428</v>
      </c>
      <c r="D35" s="1735"/>
      <c r="E35" s="1735"/>
      <c r="F35" s="1735"/>
      <c r="G35" s="1735"/>
      <c r="H35" s="1735"/>
      <c r="I35" s="1735"/>
      <c r="J35" s="1735"/>
      <c r="K35" s="1735"/>
      <c r="L35" s="1735"/>
      <c r="M35" s="1735"/>
      <c r="N35" s="1735"/>
      <c r="O35" s="1735"/>
      <c r="P35" s="1735"/>
      <c r="Q35" s="1735"/>
      <c r="R35" s="1735"/>
      <c r="S35" s="1735"/>
      <c r="T35" s="1735"/>
      <c r="U35" s="1735"/>
      <c r="V35" s="1735"/>
      <c r="W35" s="1735"/>
      <c r="X35" s="1736"/>
      <c r="Y35" s="1114"/>
      <c r="Z35" s="2540" t="s">
        <v>31</v>
      </c>
      <c r="AA35" s="2539"/>
      <c r="AB35" s="2539"/>
      <c r="AC35" s="1737"/>
      <c r="AD35" s="1737"/>
      <c r="AE35" s="1737"/>
      <c r="AF35" s="1737"/>
      <c r="AG35" s="1737"/>
      <c r="AH35" s="1737"/>
      <c r="AI35" s="1737"/>
      <c r="AJ35" s="1737"/>
      <c r="AK35" s="1737"/>
      <c r="AL35" s="1737"/>
      <c r="AM35" s="1737"/>
      <c r="AN35" s="2539" t="s">
        <v>32</v>
      </c>
      <c r="AO35" s="2539"/>
      <c r="AP35" s="2539"/>
      <c r="AQ35" s="1737"/>
      <c r="AR35" s="1737"/>
      <c r="AS35" s="1737"/>
      <c r="AT35" s="1737"/>
      <c r="AU35" s="1737"/>
      <c r="AV35" s="1737"/>
      <c r="AW35" s="1737"/>
      <c r="AX35" s="1737"/>
      <c r="AY35" s="1737"/>
      <c r="AZ35" s="1737"/>
      <c r="BA35" s="1738"/>
      <c r="BB35" s="1739"/>
      <c r="BC35" s="1739"/>
      <c r="BD35" s="1739"/>
      <c r="BE35" s="1739"/>
      <c r="BF35" s="1739"/>
      <c r="BG35" s="1739"/>
      <c r="BH35" s="1739"/>
      <c r="BI35" s="1739"/>
      <c r="BJ35" s="1739"/>
      <c r="BK35" s="1739"/>
      <c r="BL35" s="1739"/>
      <c r="BM35" s="1739"/>
      <c r="BN35" s="1739"/>
      <c r="BO35" s="1739"/>
      <c r="BP35" s="1739"/>
      <c r="BQ35" s="1739"/>
      <c r="BR35" s="1739"/>
      <c r="BS35" s="1739"/>
      <c r="BT35" s="1739"/>
      <c r="BU35" s="1739"/>
      <c r="BV35" s="1739"/>
      <c r="BW35" s="1739"/>
      <c r="BX35" s="1739"/>
      <c r="BY35" s="1739"/>
      <c r="BZ35" s="1739"/>
      <c r="CA35" s="1739"/>
      <c r="CB35" s="1739"/>
      <c r="CC35" s="1739"/>
      <c r="CD35" s="1739"/>
      <c r="CE35" s="1739"/>
      <c r="CF35" s="1739"/>
      <c r="CG35" s="1739"/>
      <c r="CH35" s="1740"/>
    </row>
    <row r="36" spans="1:86" ht="86.1" customHeight="1" thickBot="1" x14ac:dyDescent="0.3">
      <c r="A36" s="1656" t="s">
        <v>388</v>
      </c>
      <c r="B36" s="1657"/>
      <c r="C36" s="2361" t="str">
        <f>C5</f>
        <v>Elektriciteit inkoop of eigen bio-opwekking (WM of FV)</v>
      </c>
      <c r="D36" s="1923" t="str">
        <f t="shared" ref="D36:BA36" si="10">D5</f>
        <v xml:space="preserve"> Elektriciteit via stoom
turbine</v>
      </c>
      <c r="E36" s="1923" t="str">
        <f t="shared" si="10"/>
        <v>Biostoom generator</v>
      </c>
      <c r="F36" s="1923" t="str">
        <f t="shared" si="10"/>
        <v>Stoom
ketels</v>
      </c>
      <c r="G36" s="1923" t="str">
        <f t="shared" si="10"/>
        <v>WKK-1</v>
      </c>
      <c r="H36" s="1923" t="str">
        <f t="shared" si="10"/>
        <v>Perslucht-1</v>
      </c>
      <c r="I36" s="1923" t="str">
        <f>I5 &amp;" (COP) "</f>
        <v xml:space="preserve">Koel-systeem-1 (COP) </v>
      </c>
      <c r="J36" s="2362" t="str">
        <f t="shared" si="10"/>
        <v>Thermische olie</v>
      </c>
      <c r="K36" s="2362" t="str">
        <f t="shared" si="10"/>
        <v>Warmte invoer</v>
      </c>
      <c r="L36" s="2362" t="str">
        <f t="shared" si="10"/>
        <v>Warmte Uitvoer</v>
      </c>
      <c r="M36" s="2362" t="str">
        <f t="shared" si="10"/>
        <v>WKK-2</v>
      </c>
      <c r="N36" s="2362" t="str">
        <f t="shared" si="10"/>
        <v>Warm water ketel</v>
      </c>
      <c r="O36" s="2362" t="str">
        <f t="shared" si="10"/>
        <v>Flashstoom</v>
      </c>
      <c r="P36" s="2362" t="str">
        <f t="shared" si="10"/>
        <v>Stoomtransfer via regelklep deel 1</v>
      </c>
      <c r="Q36" s="2362" t="str">
        <f t="shared" ref="Q36:X36" si="11">Q5</f>
        <v>Stoomtransfer via regelklep deel 2</v>
      </c>
      <c r="R36" s="2362" t="str">
        <f t="shared" si="11"/>
        <v>Perslucht-2</v>
      </c>
      <c r="S36" s="2362" t="str">
        <f t="shared" si="11"/>
        <v>Perslucht transfer</v>
      </c>
      <c r="T36" s="2362" t="str">
        <f t="shared" si="11"/>
        <v>Koel-systeem-2</v>
      </c>
      <c r="U36" s="1921" t="str">
        <f t="shared" si="11"/>
        <v>vrije kolom Transfer-6</v>
      </c>
      <c r="V36" s="1921" t="str">
        <f t="shared" si="11"/>
        <v>vrije kolom Transfer-7</v>
      </c>
      <c r="W36" s="1921" t="str">
        <f t="shared" si="11"/>
        <v>vrije kolom Transfer-8</v>
      </c>
      <c r="X36" s="1921" t="str">
        <f t="shared" si="11"/>
        <v>vrije kolom Transfer-9</v>
      </c>
      <c r="Y36" s="1112"/>
      <c r="Z36" s="1918" t="str">
        <f t="shared" si="10"/>
        <v>Ontgasser</v>
      </c>
      <c r="AA36" s="1917" t="str">
        <f t="shared" si="10"/>
        <v>Naver-branders</v>
      </c>
      <c r="AB36" s="1917" t="str">
        <f t="shared" si="10"/>
        <v>Fakkels</v>
      </c>
      <c r="AC36" s="1917" t="str">
        <f t="shared" ref="AC36:AL36" si="12">AC5</f>
        <v>Condensaat-recuperatie</v>
      </c>
      <c r="AD36" s="1919" t="str">
        <f t="shared" si="12"/>
        <v>Vrije kolom Utility-1</v>
      </c>
      <c r="AE36" s="1919" t="str">
        <f t="shared" si="12"/>
        <v>Vrije kolom Utility-2</v>
      </c>
      <c r="AF36" s="1924" t="str">
        <f t="shared" si="12"/>
        <v>Vrije kolom Utility-3</v>
      </c>
      <c r="AG36" s="1924" t="str">
        <f t="shared" si="12"/>
        <v>Vrije kolom Utility-4</v>
      </c>
      <c r="AH36" s="1924" t="str">
        <f t="shared" si="12"/>
        <v>Vrije kolom Utility-5</v>
      </c>
      <c r="AI36" s="1924" t="str">
        <f t="shared" si="12"/>
        <v>Vrije kolom Utility-6</v>
      </c>
      <c r="AJ36" s="1924" t="str">
        <f t="shared" si="12"/>
        <v>Vrije kolom Utility-7</v>
      </c>
      <c r="AK36" s="1924" t="str">
        <f t="shared" si="12"/>
        <v>Vrije kolom Utility-8</v>
      </c>
      <c r="AL36" s="1924" t="str">
        <f t="shared" si="12"/>
        <v>Vrije kolom Utility-9</v>
      </c>
      <c r="AM36" s="1124"/>
      <c r="AN36" s="1922" t="str">
        <f t="shared" si="10"/>
        <v>Rest-processen</v>
      </c>
      <c r="AO36" s="1923" t="str">
        <f t="shared" ref="AO36" si="13">AO5</f>
        <v>Sluitpost</v>
      </c>
      <c r="AP36" s="1923" t="str">
        <f t="shared" si="10"/>
        <v>Gebouwen</v>
      </c>
      <c r="AQ36" s="1924" t="str">
        <f t="shared" si="10"/>
        <v>Proces 1</v>
      </c>
      <c r="AR36" s="1924" t="str">
        <f t="shared" si="10"/>
        <v>Proces 2</v>
      </c>
      <c r="AS36" s="1924" t="str">
        <f t="shared" si="10"/>
        <v>Proces 3</v>
      </c>
      <c r="AT36" s="1924" t="str">
        <f t="shared" si="10"/>
        <v>Proces 4</v>
      </c>
      <c r="AU36" s="1924" t="str">
        <f t="shared" si="10"/>
        <v>Proces 5</v>
      </c>
      <c r="AV36" s="1924" t="str">
        <f t="shared" si="10"/>
        <v>Proces 6</v>
      </c>
      <c r="AW36" s="1924" t="str">
        <f t="shared" si="10"/>
        <v>Proces 7</v>
      </c>
      <c r="AX36" s="1924" t="str">
        <f t="shared" si="10"/>
        <v>Proces 8</v>
      </c>
      <c r="AY36" s="1924" t="str">
        <f t="shared" si="10"/>
        <v>Proces 9</v>
      </c>
      <c r="AZ36" s="1924" t="str">
        <f t="shared" si="10"/>
        <v>Proces 10</v>
      </c>
      <c r="BA36" s="1924" t="str">
        <f t="shared" si="10"/>
        <v>Proces 11</v>
      </c>
      <c r="BB36" s="1924" t="str">
        <f t="shared" ref="BB36:CH36" si="14">BB5</f>
        <v>Proces 12</v>
      </c>
      <c r="BC36" s="1924" t="str">
        <f t="shared" si="14"/>
        <v>Proces 13</v>
      </c>
      <c r="BD36" s="1924" t="str">
        <f t="shared" si="14"/>
        <v>Proces 14</v>
      </c>
      <c r="BE36" s="1924" t="str">
        <f t="shared" si="14"/>
        <v>Proces 15</v>
      </c>
      <c r="BF36" s="1924" t="str">
        <f t="shared" si="14"/>
        <v>Proces 16</v>
      </c>
      <c r="BG36" s="1924" t="str">
        <f t="shared" si="14"/>
        <v>Proces 17</v>
      </c>
      <c r="BH36" s="1924" t="str">
        <f t="shared" si="14"/>
        <v>Proces 18</v>
      </c>
      <c r="BI36" s="1924" t="str">
        <f t="shared" si="14"/>
        <v>Proces 19</v>
      </c>
      <c r="BJ36" s="1924" t="str">
        <f t="shared" si="14"/>
        <v>Proces 20</v>
      </c>
      <c r="BK36" s="1924" t="str">
        <f t="shared" si="14"/>
        <v>Proces 21</v>
      </c>
      <c r="BL36" s="1924" t="str">
        <f t="shared" si="14"/>
        <v>Proces 22</v>
      </c>
      <c r="BM36" s="1924" t="str">
        <f t="shared" si="14"/>
        <v>Proces 23</v>
      </c>
      <c r="BN36" s="1924" t="str">
        <f t="shared" si="14"/>
        <v>Proces 24</v>
      </c>
      <c r="BO36" s="1924" t="str">
        <f t="shared" si="14"/>
        <v>Proces 25</v>
      </c>
      <c r="BP36" s="1924" t="str">
        <f t="shared" si="14"/>
        <v>Proces 26</v>
      </c>
      <c r="BQ36" s="1924" t="str">
        <f t="shared" si="14"/>
        <v>Proces 27</v>
      </c>
      <c r="BR36" s="1924" t="str">
        <f t="shared" si="14"/>
        <v>Proces 28</v>
      </c>
      <c r="BS36" s="1924" t="str">
        <f t="shared" si="14"/>
        <v>Proces 29</v>
      </c>
      <c r="BT36" s="1924" t="str">
        <f t="shared" si="14"/>
        <v>Proces 30</v>
      </c>
      <c r="BU36" s="1924" t="str">
        <f t="shared" si="14"/>
        <v>Proces 31</v>
      </c>
      <c r="BV36" s="1924" t="str">
        <f t="shared" si="14"/>
        <v>Proces 32</v>
      </c>
      <c r="BW36" s="1924" t="str">
        <f t="shared" si="14"/>
        <v>Proces 33</v>
      </c>
      <c r="BX36" s="1924" t="str">
        <f t="shared" si="14"/>
        <v>Proces 34</v>
      </c>
      <c r="BY36" s="1924" t="str">
        <f t="shared" si="14"/>
        <v>Proces 35</v>
      </c>
      <c r="BZ36" s="1924" t="str">
        <f t="shared" si="14"/>
        <v>Proces 36</v>
      </c>
      <c r="CA36" s="1924" t="str">
        <f t="shared" si="14"/>
        <v>Proces 37</v>
      </c>
      <c r="CB36" s="1924" t="str">
        <f t="shared" si="14"/>
        <v>Proces 38</v>
      </c>
      <c r="CC36" s="1924" t="str">
        <f t="shared" si="14"/>
        <v>Proces 39</v>
      </c>
      <c r="CD36" s="1924" t="str">
        <f t="shared" si="14"/>
        <v>Proces 40</v>
      </c>
      <c r="CE36" s="1924" t="str">
        <f t="shared" si="14"/>
        <v>Proces 41</v>
      </c>
      <c r="CF36" s="1924" t="str">
        <f t="shared" si="14"/>
        <v>Proces 42</v>
      </c>
      <c r="CG36" s="1924" t="str">
        <f t="shared" si="14"/>
        <v>Proces 43</v>
      </c>
      <c r="CH36" s="2364" t="str">
        <f t="shared" si="14"/>
        <v>Proces 44</v>
      </c>
    </row>
    <row r="37" spans="1:86" s="838" customFormat="1" ht="15.75" customHeight="1" thickBot="1" x14ac:dyDescent="0.3">
      <c r="A37" s="1126"/>
      <c r="B37" s="112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</row>
    <row r="38" spans="1:86" ht="15.75" hidden="1" customHeight="1" thickBot="1" x14ac:dyDescent="0.3">
      <c r="A38" s="55"/>
      <c r="B38" s="1128"/>
      <c r="C38" s="54"/>
      <c r="D38" s="54"/>
      <c r="E38" s="54"/>
      <c r="F38" s="54"/>
      <c r="G38" s="54"/>
      <c r="H38" s="54"/>
      <c r="I38" s="1129"/>
      <c r="J38" s="54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130"/>
      <c r="Z38" s="1131"/>
      <c r="AA38" s="1131"/>
      <c r="AB38" s="1131"/>
      <c r="AC38" s="1131"/>
      <c r="AD38" s="1131"/>
      <c r="AE38" s="1131"/>
      <c r="AF38" s="1131"/>
      <c r="AG38" s="1131"/>
      <c r="AH38" s="1131"/>
      <c r="AI38" s="1131"/>
      <c r="AJ38" s="1131"/>
      <c r="AK38" s="1131"/>
      <c r="AL38" s="1131"/>
      <c r="AM38" s="1130"/>
      <c r="AN38" s="1131"/>
      <c r="AO38" s="1131"/>
      <c r="AP38" s="1131"/>
      <c r="AQ38" s="1131"/>
      <c r="AR38" s="1131"/>
      <c r="AS38" s="1131"/>
      <c r="AT38" s="1131"/>
      <c r="AU38" s="1131"/>
      <c r="AV38" s="1131"/>
      <c r="AW38" s="1131"/>
      <c r="AX38" s="1131"/>
      <c r="AY38" s="1131"/>
      <c r="AZ38" s="1131"/>
      <c r="BA38" s="1131"/>
      <c r="BB38" s="1131"/>
      <c r="BC38" s="1131"/>
      <c r="BD38" s="1131"/>
      <c r="BE38" s="1131"/>
      <c r="BF38" s="1131"/>
      <c r="BG38" s="1131"/>
      <c r="BH38" s="1131"/>
      <c r="BI38" s="1131"/>
      <c r="BJ38" s="1131"/>
      <c r="BK38" s="1131"/>
      <c r="BL38" s="1131"/>
      <c r="BM38" s="1131"/>
      <c r="BN38" s="1131"/>
      <c r="BO38" s="1131"/>
      <c r="BP38" s="1131"/>
      <c r="BQ38" s="1131"/>
      <c r="BR38" s="1131"/>
      <c r="BS38" s="1131"/>
      <c r="BT38" s="1131"/>
      <c r="BU38" s="1131"/>
      <c r="BV38" s="1131"/>
      <c r="BW38" s="1131"/>
      <c r="BX38" s="1131"/>
      <c r="BY38" s="1131"/>
      <c r="BZ38" s="1131"/>
      <c r="CA38" s="1131"/>
      <c r="CB38" s="1131"/>
      <c r="CC38" s="1131"/>
      <c r="CD38" s="1131"/>
      <c r="CE38" s="1131"/>
      <c r="CF38" s="1131"/>
      <c r="CG38" s="1131"/>
      <c r="CH38" s="1131"/>
    </row>
    <row r="39" spans="1:86" ht="15.75" hidden="1" customHeight="1" thickBot="1" x14ac:dyDescent="0.3">
      <c r="A39" s="423"/>
      <c r="B39" s="1132"/>
      <c r="C39" s="424"/>
      <c r="D39" s="424"/>
      <c r="E39" s="424"/>
      <c r="F39" s="424"/>
      <c r="G39" s="424"/>
      <c r="H39" s="424"/>
      <c r="I39" s="1133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1130"/>
      <c r="Z39" s="1134"/>
      <c r="AA39" s="1134"/>
      <c r="AB39" s="1134"/>
      <c r="AC39" s="1134"/>
      <c r="AD39" s="1134"/>
      <c r="AE39" s="1134"/>
      <c r="AF39" s="1134"/>
      <c r="AG39" s="1134"/>
      <c r="AH39" s="1134"/>
      <c r="AI39" s="1134"/>
      <c r="AJ39" s="1134"/>
      <c r="AK39" s="1134"/>
      <c r="AL39" s="1134"/>
      <c r="AM39" s="1130"/>
      <c r="AN39" s="1134"/>
      <c r="AO39" s="1134"/>
      <c r="AP39" s="1134"/>
      <c r="AQ39" s="1134"/>
      <c r="AR39" s="1134"/>
      <c r="AS39" s="1134"/>
      <c r="AT39" s="1134"/>
      <c r="AU39" s="1134"/>
      <c r="AV39" s="1134"/>
      <c r="AW39" s="1134"/>
      <c r="AX39" s="1134"/>
      <c r="AY39" s="1134"/>
      <c r="AZ39" s="1134"/>
      <c r="BA39" s="1134"/>
      <c r="BB39" s="1134"/>
      <c r="BC39" s="1134"/>
      <c r="BD39" s="1134"/>
      <c r="BE39" s="1134"/>
      <c r="BF39" s="1134"/>
      <c r="BG39" s="1134"/>
      <c r="BH39" s="1134"/>
      <c r="BI39" s="1134"/>
      <c r="BJ39" s="1134"/>
      <c r="BK39" s="1134"/>
      <c r="BL39" s="1134"/>
      <c r="BM39" s="1134"/>
      <c r="BN39" s="1134"/>
      <c r="BO39" s="1134"/>
      <c r="BP39" s="1134"/>
      <c r="BQ39" s="1134"/>
      <c r="BR39" s="1134"/>
      <c r="BS39" s="1134"/>
      <c r="BT39" s="1134"/>
      <c r="BU39" s="1134"/>
      <c r="BV39" s="1134"/>
      <c r="BW39" s="1134"/>
      <c r="BX39" s="1134"/>
      <c r="BY39" s="1134"/>
      <c r="BZ39" s="1134"/>
      <c r="CA39" s="1134"/>
      <c r="CB39" s="1134"/>
      <c r="CC39" s="1134"/>
      <c r="CD39" s="1134"/>
      <c r="CE39" s="1134"/>
      <c r="CF39" s="1134"/>
      <c r="CG39" s="1134"/>
      <c r="CH39" s="1134"/>
    </row>
    <row r="40" spans="1:86" s="1118" customFormat="1" ht="15.75" customHeight="1" x14ac:dyDescent="0.25">
      <c r="A40" s="1135">
        <v>2014</v>
      </c>
      <c r="B40" s="1136"/>
      <c r="C40" s="1137">
        <f>'2014'!D$179</f>
        <v>0.4</v>
      </c>
      <c r="D40" s="1138">
        <f>'2014'!E$179</f>
        <v>0.23681214421252372</v>
      </c>
      <c r="E40" s="1138">
        <f ca="1">'2014'!F$179</f>
        <v>0.78017725627262513</v>
      </c>
      <c r="F40" s="1138">
        <f ca="1">'2014'!G$179</f>
        <v>0.9142271276716315</v>
      </c>
      <c r="G40" s="1138">
        <f ca="1">'2014'!H$179</f>
        <v>0.87356701783815782</v>
      </c>
      <c r="H40" s="1138">
        <f>'2014'!I$179</f>
        <v>1</v>
      </c>
      <c r="I40" s="1139">
        <f>IF(TRIM(MID('2014'!J$179,5,LEN('2014'!J$179)-4))="",0,VALUE(MID('2014'!J$179,5,LEN('2014'!J$179)-4)))</f>
        <v>3.9</v>
      </c>
      <c r="J40" s="1138">
        <f ca="1">'2014'!K$179</f>
        <v>0.90277777777777779</v>
      </c>
      <c r="K40" s="1138">
        <f>'2014'!L$179</f>
        <v>0.9</v>
      </c>
      <c r="L40" s="1138">
        <f>'2014'!M$179</f>
        <v>0.9</v>
      </c>
      <c r="M40" s="1138">
        <f ca="1">'2014'!N$179</f>
        <v>1.2025316455696204</v>
      </c>
      <c r="N40" s="1138">
        <f ca="1">'2014'!O$179</f>
        <v>0</v>
      </c>
      <c r="O40" s="1138">
        <f>'2014'!P$179</f>
        <v>1</v>
      </c>
      <c r="P40" s="1138">
        <f>'2014'!Q$179</f>
        <v>0.99999999999999534</v>
      </c>
      <c r="Q40" s="1138">
        <f>'2014'!R$179</f>
        <v>0</v>
      </c>
      <c r="R40" s="1138">
        <f>'2014'!S$179</f>
        <v>0</v>
      </c>
      <c r="S40" s="1138">
        <f>'2014'!T$179</f>
        <v>0</v>
      </c>
      <c r="T40" s="1139" t="e">
        <f>IF(TRIM(MID('2014'!U$179,5,LEN('2014'!U$179)-4))="",0,VALUE(MID('2014'!U$179,5,LEN('2014'!U$179)-4)))</f>
        <v>#VALUE!</v>
      </c>
      <c r="U40" s="1138">
        <f ca="1">'2014'!V$179</f>
        <v>0</v>
      </c>
      <c r="V40" s="1138">
        <f ca="1">'2014'!W$179</f>
        <v>0</v>
      </c>
      <c r="W40" s="1138">
        <f ca="1">'2014'!X$179</f>
        <v>0</v>
      </c>
      <c r="X40" s="1138">
        <f ca="1">'2014'!Y$179</f>
        <v>0</v>
      </c>
      <c r="Y40" s="1140"/>
      <c r="Z40" s="1141">
        <f>'2014'!AA$179</f>
        <v>0.9256615807908809</v>
      </c>
      <c r="AA40" s="1141">
        <f ca="1">'2014'!AB$177</f>
        <v>0</v>
      </c>
      <c r="AB40" s="1141">
        <f ca="1">'2014'!AC$177</f>
        <v>1</v>
      </c>
      <c r="AC40" s="1141">
        <f ca="1">'2014'!AD$177</f>
        <v>52328.14672540332</v>
      </c>
      <c r="AD40" s="1141">
        <f>'2014'!AE$177</f>
        <v>0</v>
      </c>
      <c r="AE40" s="1141">
        <f>'2014'!AF$177</f>
        <v>0</v>
      </c>
      <c r="AF40" s="1141">
        <f>'2014'!AG$177</f>
        <v>0</v>
      </c>
      <c r="AG40" s="1141">
        <f>'2014'!AH$177</f>
        <v>0</v>
      </c>
      <c r="AH40" s="1141">
        <f>'2014'!AI$177</f>
        <v>0</v>
      </c>
      <c r="AI40" s="1141">
        <f>'2014'!AJ$177</f>
        <v>0</v>
      </c>
      <c r="AJ40" s="1141">
        <f>'2014'!AK$177</f>
        <v>0</v>
      </c>
      <c r="AK40" s="1141">
        <f>'2014'!AL$177</f>
        <v>0</v>
      </c>
      <c r="AL40" s="1141">
        <f>'2014'!AM$177</f>
        <v>0</v>
      </c>
      <c r="AM40" s="1140"/>
      <c r="AN40" s="1411">
        <f ca="1">'2014'!AO$177</f>
        <v>0</v>
      </c>
      <c r="AO40" s="1141">
        <f ca="1">'2014'!AP$177</f>
        <v>217.27093333948486</v>
      </c>
      <c r="AP40" s="1141">
        <f ca="1">'2014'!AQ$177</f>
        <v>2.1213667503627177E-2</v>
      </c>
      <c r="AQ40" s="1141">
        <f ca="1">'2014'!AR$177</f>
        <v>5.4021181235041915</v>
      </c>
      <c r="AR40" s="1141">
        <f ca="1">'2014'!AS$177</f>
        <v>7.2803127079131222</v>
      </c>
      <c r="AS40" s="1141">
        <f ca="1">'2014'!AT$177</f>
        <v>3.5996287788235257</v>
      </c>
      <c r="AT40" s="1141">
        <f ca="1">'2014'!AU$177</f>
        <v>10.203420696622238</v>
      </c>
      <c r="AU40" s="1141">
        <f ca="1">'2014'!AV$177</f>
        <v>142.52499239733748</v>
      </c>
      <c r="AV40" s="1141">
        <f ca="1">'2014'!AW$177</f>
        <v>1.1828399117007549</v>
      </c>
      <c r="AW40" s="1141">
        <f ca="1">'2014'!AX$177</f>
        <v>0.13483745523099883</v>
      </c>
      <c r="AX40" s="1141">
        <f>'2014'!AY$177</f>
        <v>0</v>
      </c>
      <c r="AY40" s="1141">
        <f>'2014'!AZ$177</f>
        <v>0</v>
      </c>
      <c r="AZ40" s="1141">
        <f>'2014'!BA$177</f>
        <v>0</v>
      </c>
      <c r="BA40" s="1141">
        <f>'2014'!BB$177</f>
        <v>0</v>
      </c>
      <c r="BB40" s="1141">
        <f>'2014'!BC$177</f>
        <v>0</v>
      </c>
      <c r="BC40" s="1141">
        <f>'2014'!BD$177</f>
        <v>0</v>
      </c>
      <c r="BD40" s="1141">
        <f>'2014'!BE$177</f>
        <v>0</v>
      </c>
      <c r="BE40" s="1141">
        <f>'2014'!BF$177</f>
        <v>0</v>
      </c>
      <c r="BF40" s="1141">
        <f>'2014'!BG$177</f>
        <v>0</v>
      </c>
      <c r="BG40" s="1141">
        <f>'2014'!BH$177</f>
        <v>0</v>
      </c>
      <c r="BH40" s="1141">
        <f>'2014'!BI$177</f>
        <v>0</v>
      </c>
      <c r="BI40" s="1141">
        <f>'2014'!BJ$177</f>
        <v>0</v>
      </c>
      <c r="BJ40" s="1141">
        <f>'2014'!BK$177</f>
        <v>0</v>
      </c>
      <c r="BK40" s="1141">
        <f>'2014'!BL$177</f>
        <v>0</v>
      </c>
      <c r="BL40" s="1141">
        <f>'2014'!BM$177</f>
        <v>0</v>
      </c>
      <c r="BM40" s="1141">
        <f>'2014'!BN$177</f>
        <v>0</v>
      </c>
      <c r="BN40" s="1141">
        <f>'2014'!BO$177</f>
        <v>0</v>
      </c>
      <c r="BO40" s="1141">
        <f>'2014'!BP$177</f>
        <v>0</v>
      </c>
      <c r="BP40" s="1141">
        <f>'2014'!BQ$177</f>
        <v>0</v>
      </c>
      <c r="BQ40" s="1141">
        <f>'2014'!BR$177</f>
        <v>0</v>
      </c>
      <c r="BR40" s="1141">
        <f>'2014'!BS$177</f>
        <v>0</v>
      </c>
      <c r="BS40" s="1141">
        <f>'2014'!BT$177</f>
        <v>0</v>
      </c>
      <c r="BT40" s="1141">
        <f>'2014'!BU$177</f>
        <v>0</v>
      </c>
      <c r="BU40" s="1141">
        <f>'2014'!BV$177</f>
        <v>0</v>
      </c>
      <c r="BV40" s="1141">
        <f>'2014'!BW$177</f>
        <v>0</v>
      </c>
      <c r="BW40" s="1141">
        <f>'2014'!BX$177</f>
        <v>0</v>
      </c>
      <c r="BX40" s="1141">
        <f>'2014'!BY$177</f>
        <v>0</v>
      </c>
      <c r="BY40" s="1141">
        <f>'2014'!BZ$177</f>
        <v>0</v>
      </c>
      <c r="BZ40" s="1141">
        <f>'2014'!CA$177</f>
        <v>0</v>
      </c>
      <c r="CA40" s="1141">
        <f>'2014'!CB$177</f>
        <v>0</v>
      </c>
      <c r="CB40" s="1141">
        <f>'2014'!CC$177</f>
        <v>0</v>
      </c>
      <c r="CC40" s="1141">
        <f>'2014'!CD$177</f>
        <v>0</v>
      </c>
      <c r="CD40" s="1141">
        <f>'2014'!CE$177</f>
        <v>0</v>
      </c>
      <c r="CE40" s="1141">
        <f>'2014'!CF$177</f>
        <v>0</v>
      </c>
      <c r="CF40" s="1141">
        <f>'2014'!CG$177</f>
        <v>0</v>
      </c>
      <c r="CG40" s="1141">
        <f>'2014'!CH$177</f>
        <v>0</v>
      </c>
      <c r="CH40" s="1142">
        <f>'2014'!CI$177</f>
        <v>0</v>
      </c>
    </row>
    <row r="41" spans="1:86" s="1118" customFormat="1" ht="15.75" customHeight="1" x14ac:dyDescent="0.25">
      <c r="A41" s="1143">
        <v>2015</v>
      </c>
      <c r="B41" s="1144"/>
      <c r="C41" s="1145">
        <f>'2015'!D$179</f>
        <v>0.4</v>
      </c>
      <c r="D41" s="1146">
        <f>'2015'!E$179</f>
        <v>0.23681214421252372</v>
      </c>
      <c r="E41" s="1146">
        <f ca="1">'2015'!F$179</f>
        <v>0.78017725627262513</v>
      </c>
      <c r="F41" s="1146">
        <f ca="1">'2015'!G$179</f>
        <v>0.90757789582272574</v>
      </c>
      <c r="G41" s="1146">
        <f ca="1">'2015'!H$179</f>
        <v>0.87711477088455114</v>
      </c>
      <c r="H41" s="1146">
        <f>'2015'!I$179</f>
        <v>1</v>
      </c>
      <c r="I41" s="1147">
        <f>IF(TRIM(MID('2015'!J$179,5,LEN('2015'!J$179)-4))="",0,VALUE(MID('2015'!J$179,5,LEN('2014'!J$179)-4)))</f>
        <v>3.9</v>
      </c>
      <c r="J41" s="1146">
        <f ca="1">'2015'!K$179</f>
        <v>0.90277777777777779</v>
      </c>
      <c r="K41" s="1146">
        <f>'2015'!L$179</f>
        <v>0.9</v>
      </c>
      <c r="L41" s="1146">
        <f>'2015'!M$179</f>
        <v>0.9</v>
      </c>
      <c r="M41" s="1146">
        <f ca="1">'2015'!N$179</f>
        <v>1.2025316455696204</v>
      </c>
      <c r="N41" s="1146">
        <f ca="1">'2015'!O$179</f>
        <v>0</v>
      </c>
      <c r="O41" s="1146">
        <f>'2015'!P$179</f>
        <v>0.99999999999999933</v>
      </c>
      <c r="P41" s="1146">
        <f>'2015'!Q$179</f>
        <v>1.0000000000000007</v>
      </c>
      <c r="Q41" s="1146">
        <f>'2015'!R$179</f>
        <v>0</v>
      </c>
      <c r="R41" s="1146">
        <f>'2015'!S$179</f>
        <v>0</v>
      </c>
      <c r="S41" s="1146">
        <f>'2015'!T$179</f>
        <v>0</v>
      </c>
      <c r="T41" s="1147" t="e">
        <f>IF(TRIM(MID('2015'!U$179,5,LEN('2015'!U$179)-4))="",0,VALUE(MID('2015'!U$179,5,LEN('2014'!U$179)-4)))</f>
        <v>#VALUE!</v>
      </c>
      <c r="U41" s="1146">
        <f ca="1">'2015'!V$179</f>
        <v>0</v>
      </c>
      <c r="V41" s="1146">
        <f ca="1">'2015'!W$179</f>
        <v>0</v>
      </c>
      <c r="W41" s="1146">
        <f ca="1">'2015'!X$179</f>
        <v>0</v>
      </c>
      <c r="X41" s="1146">
        <f ca="1">'2015'!Y$179</f>
        <v>0</v>
      </c>
      <c r="Y41" s="1148"/>
      <c r="Z41" s="1149">
        <f>'2015'!AA$179</f>
        <v>0.97038431442156559</v>
      </c>
      <c r="AA41" s="1149">
        <f ca="1">'2015'!AB$177</f>
        <v>0</v>
      </c>
      <c r="AB41" s="1149">
        <f ca="1">'2015'!AC$177</f>
        <v>1</v>
      </c>
      <c r="AC41" s="1149">
        <f ca="1">'2015'!AD$177</f>
        <v>0</v>
      </c>
      <c r="AD41" s="1149">
        <f>'2015'!AE$177</f>
        <v>0</v>
      </c>
      <c r="AE41" s="1149">
        <f>'2015'!AF$177</f>
        <v>0</v>
      </c>
      <c r="AF41" s="1149">
        <f>'2015'!AG$177</f>
        <v>0</v>
      </c>
      <c r="AG41" s="1149">
        <f>'2015'!AH$177</f>
        <v>0</v>
      </c>
      <c r="AH41" s="1149">
        <f>'2015'!AI$177</f>
        <v>0</v>
      </c>
      <c r="AI41" s="1149">
        <f>'2015'!AJ$177</f>
        <v>0</v>
      </c>
      <c r="AJ41" s="1149">
        <f>'2015'!AK$177</f>
        <v>0</v>
      </c>
      <c r="AK41" s="1149">
        <f>'2015'!AL$177</f>
        <v>0</v>
      </c>
      <c r="AL41" s="1149">
        <f>'2015'!AM$177</f>
        <v>0</v>
      </c>
      <c r="AM41" s="1148"/>
      <c r="AN41" s="1412">
        <f ca="1">'2015'!AO$177</f>
        <v>0</v>
      </c>
      <c r="AO41" s="1149">
        <f ca="1">'2015'!AP$177</f>
        <v>217.27093333948486</v>
      </c>
      <c r="AP41" s="1149">
        <f ca="1">'2015'!AQ$177</f>
        <v>2.1446448697416364E-2</v>
      </c>
      <c r="AQ41" s="1149">
        <f ca="1">'2015'!AR$177</f>
        <v>5.7349119772356802</v>
      </c>
      <c r="AR41" s="1149">
        <f ca="1">'2015'!AS$177</f>
        <v>7.5763978734368758</v>
      </c>
      <c r="AS41" s="1149">
        <f ca="1">'2015'!AT$177</f>
        <v>4.0327512801795899</v>
      </c>
      <c r="AT41" s="1149">
        <f ca="1">'2015'!AU$177</f>
        <v>10.295687600511066</v>
      </c>
      <c r="AU41" s="1149">
        <f ca="1">'2015'!AV$177</f>
        <v>142.5044062112334</v>
      </c>
      <c r="AV41" s="1149">
        <f ca="1">'2015'!AW$177</f>
        <v>1.1940355786401395</v>
      </c>
      <c r="AW41" s="1149">
        <f ca="1">'2015'!AX$177</f>
        <v>0.13772534222161653</v>
      </c>
      <c r="AX41" s="1149">
        <f>'2015'!AY$177</f>
        <v>0</v>
      </c>
      <c r="AY41" s="1149">
        <f>'2015'!AZ$177</f>
        <v>0</v>
      </c>
      <c r="AZ41" s="1149">
        <f>'2015'!BA$177</f>
        <v>0</v>
      </c>
      <c r="BA41" s="1149">
        <f>'2015'!BB$177</f>
        <v>0</v>
      </c>
      <c r="BB41" s="1149">
        <f>'2015'!BC$177</f>
        <v>0</v>
      </c>
      <c r="BC41" s="1149">
        <f>'2015'!BD$177</f>
        <v>0</v>
      </c>
      <c r="BD41" s="1149">
        <f>'2015'!BE$177</f>
        <v>0</v>
      </c>
      <c r="BE41" s="1149">
        <f>'2015'!BF$177</f>
        <v>0</v>
      </c>
      <c r="BF41" s="1149">
        <f>'2015'!BG$177</f>
        <v>0</v>
      </c>
      <c r="BG41" s="1149">
        <f>'2015'!BH$177</f>
        <v>0</v>
      </c>
      <c r="BH41" s="1149">
        <f>'2015'!BI$177</f>
        <v>0</v>
      </c>
      <c r="BI41" s="1149">
        <f>'2015'!BJ$177</f>
        <v>0</v>
      </c>
      <c r="BJ41" s="1149">
        <f>'2015'!BK$177</f>
        <v>0</v>
      </c>
      <c r="BK41" s="1149">
        <f>'2015'!BL$177</f>
        <v>0</v>
      </c>
      <c r="BL41" s="1149">
        <f>'2015'!BM$177</f>
        <v>0</v>
      </c>
      <c r="BM41" s="1149">
        <f>'2015'!BN$177</f>
        <v>0</v>
      </c>
      <c r="BN41" s="1149">
        <f>'2015'!BO$177</f>
        <v>0</v>
      </c>
      <c r="BO41" s="1149">
        <f>'2015'!BP$177</f>
        <v>0</v>
      </c>
      <c r="BP41" s="1149">
        <f>'2015'!BQ$177</f>
        <v>0</v>
      </c>
      <c r="BQ41" s="1149">
        <f>'2015'!BR$177</f>
        <v>0</v>
      </c>
      <c r="BR41" s="1149">
        <f>'2015'!BS$177</f>
        <v>0</v>
      </c>
      <c r="BS41" s="1149">
        <f>'2015'!BT$177</f>
        <v>0</v>
      </c>
      <c r="BT41" s="1149">
        <f>'2015'!BU$177</f>
        <v>0</v>
      </c>
      <c r="BU41" s="1149">
        <f>'2015'!BV$177</f>
        <v>0</v>
      </c>
      <c r="BV41" s="1149">
        <f>'2015'!BW$177</f>
        <v>0</v>
      </c>
      <c r="BW41" s="1149">
        <f>'2015'!BX$177</f>
        <v>0</v>
      </c>
      <c r="BX41" s="1149">
        <f>'2015'!BY$177</f>
        <v>0</v>
      </c>
      <c r="BY41" s="1149">
        <f>'2015'!BZ$177</f>
        <v>0</v>
      </c>
      <c r="BZ41" s="1149">
        <f>'2015'!CA$177</f>
        <v>0</v>
      </c>
      <c r="CA41" s="1149">
        <f>'2015'!CB$177</f>
        <v>0</v>
      </c>
      <c r="CB41" s="1149">
        <f>'2015'!CC$177</f>
        <v>0</v>
      </c>
      <c r="CC41" s="1149">
        <f>'2015'!CD$177</f>
        <v>0</v>
      </c>
      <c r="CD41" s="1149">
        <f>'2015'!CE$177</f>
        <v>0</v>
      </c>
      <c r="CE41" s="1149">
        <f>'2015'!CF$177</f>
        <v>0</v>
      </c>
      <c r="CF41" s="1149">
        <f>'2015'!CG$177</f>
        <v>0</v>
      </c>
      <c r="CG41" s="1149">
        <f>'2015'!CH$177</f>
        <v>0</v>
      </c>
      <c r="CH41" s="1150">
        <f>'2015'!CI$177</f>
        <v>0</v>
      </c>
    </row>
    <row r="42" spans="1:86" s="1118" customFormat="1" ht="15.75" customHeight="1" x14ac:dyDescent="0.25">
      <c r="A42" s="1143">
        <v>2016</v>
      </c>
      <c r="B42" s="1144"/>
      <c r="C42" s="1145">
        <f>'2016'!D$179</f>
        <v>0.4</v>
      </c>
      <c r="D42" s="1146">
        <f>'2016'!E$179</f>
        <v>0.23681214421252372</v>
      </c>
      <c r="E42" s="1146">
        <f ca="1">'2016'!F$179</f>
        <v>0.78017725627262513</v>
      </c>
      <c r="F42" s="1146">
        <f ca="1">'2016'!G$179</f>
        <v>0.91990412338505745</v>
      </c>
      <c r="G42" s="1146">
        <f ca="1">'2016'!H$179</f>
        <v>0.87655939066276423</v>
      </c>
      <c r="H42" s="1146">
        <f>'2016'!I$179</f>
        <v>1</v>
      </c>
      <c r="I42" s="1147">
        <f>IF(TRIM(MID('2016'!J$179,5,LEN('2016'!J$179)-4))="",0,VALUE(MID('2016'!J$179,5,LEN('2016'!J$179)-4)))</f>
        <v>3.9</v>
      </c>
      <c r="J42" s="1146">
        <f ca="1">'2016'!K$179</f>
        <v>0.90277777777777779</v>
      </c>
      <c r="K42" s="1146">
        <f>'2016'!L$179</f>
        <v>0.9</v>
      </c>
      <c r="L42" s="1146">
        <f>'2016'!M$179</f>
        <v>0.9</v>
      </c>
      <c r="M42" s="1146">
        <f ca="1">'2016'!N$179</f>
        <v>1.2025316455696204</v>
      </c>
      <c r="N42" s="1146">
        <f ca="1">'2016'!O$179</f>
        <v>0</v>
      </c>
      <c r="O42" s="1146">
        <f>'2016'!P$179</f>
        <v>0.99999999999999933</v>
      </c>
      <c r="P42" s="1146">
        <f>'2016'!Q$179</f>
        <v>1.0000000000000007</v>
      </c>
      <c r="Q42" s="1146">
        <f>'2016'!R$179</f>
        <v>0</v>
      </c>
      <c r="R42" s="1146">
        <f>'2016'!S$179</f>
        <v>0</v>
      </c>
      <c r="S42" s="1146">
        <f>'2016'!T$179</f>
        <v>0</v>
      </c>
      <c r="T42" s="1147" t="e">
        <f>IF(TRIM(MID('2016'!U$179,5,LEN('2016'!U$179)-4))="",0,VALUE(MID('2016'!U$179,5,LEN('2016'!U$179)-4)))</f>
        <v>#VALUE!</v>
      </c>
      <c r="U42" s="1146">
        <f ca="1">'2016'!V$179</f>
        <v>0</v>
      </c>
      <c r="V42" s="1146">
        <f ca="1">'2016'!W$179</f>
        <v>0</v>
      </c>
      <c r="W42" s="1146">
        <f ca="1">'2016'!X$179</f>
        <v>0</v>
      </c>
      <c r="X42" s="1146">
        <f ca="1">'2016'!Y$179</f>
        <v>0</v>
      </c>
      <c r="Y42" s="1148"/>
      <c r="Z42" s="1149">
        <f>'2016'!AA$179</f>
        <v>0.96980944310489814</v>
      </c>
      <c r="AA42" s="1149">
        <f ca="1">'2016'!AB$177</f>
        <v>0</v>
      </c>
      <c r="AB42" s="1149">
        <f ca="1">'2016'!AC$177</f>
        <v>1</v>
      </c>
      <c r="AC42" s="1149">
        <f ca="1">'2016'!AD$177</f>
        <v>0</v>
      </c>
      <c r="AD42" s="1149">
        <f>'2016'!AE$177</f>
        <v>0</v>
      </c>
      <c r="AE42" s="1149">
        <f>'2016'!AF$177</f>
        <v>0</v>
      </c>
      <c r="AF42" s="1149">
        <f>'2016'!AG$177</f>
        <v>0</v>
      </c>
      <c r="AG42" s="1149">
        <f>'2016'!AH$177</f>
        <v>0</v>
      </c>
      <c r="AH42" s="1149">
        <f>'2016'!AI$177</f>
        <v>0</v>
      </c>
      <c r="AI42" s="1149">
        <f>'2016'!AJ$177</f>
        <v>0</v>
      </c>
      <c r="AJ42" s="1149">
        <f>'2016'!AK$177</f>
        <v>0</v>
      </c>
      <c r="AK42" s="1149">
        <f>'2016'!AL$177</f>
        <v>0</v>
      </c>
      <c r="AL42" s="1149">
        <f>'2016'!AM$177</f>
        <v>0</v>
      </c>
      <c r="AM42" s="1148"/>
      <c r="AN42" s="1412">
        <f ca="1">'2016'!AO$177</f>
        <v>0</v>
      </c>
      <c r="AO42" s="1149">
        <f ca="1">'2016'!AP$177</f>
        <v>217.27093333948486</v>
      </c>
      <c r="AP42" s="1149">
        <f ca="1">'2016'!AQ$177</f>
        <v>2.1446448697416364E-2</v>
      </c>
      <c r="AQ42" s="1149">
        <f ca="1">'2016'!AR$177</f>
        <v>4.9069530435064133</v>
      </c>
      <c r="AR42" s="1149">
        <f ca="1">'2016'!AS$177</f>
        <v>6.5153944270860338</v>
      </c>
      <c r="AS42" s="1149">
        <f ca="1">'2016'!AT$177</f>
        <v>2.9717478338287462</v>
      </c>
      <c r="AT42" s="1149">
        <f ca="1">'2016'!AU$177</f>
        <v>8.6875551340480257</v>
      </c>
      <c r="AU42" s="1149">
        <f ca="1">'2016'!AV$177</f>
        <v>103.74478932188576</v>
      </c>
      <c r="AV42" s="1149">
        <f ca="1">'2016'!AW$177</f>
        <v>1.1940355786401395</v>
      </c>
      <c r="AW42" s="1149">
        <f ca="1">'2016'!AX$177</f>
        <v>0.13083907511053572</v>
      </c>
      <c r="AX42" s="1149">
        <f>'2016'!AY$177</f>
        <v>0</v>
      </c>
      <c r="AY42" s="1149">
        <f>'2016'!AZ$177</f>
        <v>0</v>
      </c>
      <c r="AZ42" s="1149">
        <f>'2016'!BA$177</f>
        <v>0</v>
      </c>
      <c r="BA42" s="1149">
        <f>'2016'!BB$177</f>
        <v>0</v>
      </c>
      <c r="BB42" s="1149">
        <f>'2016'!BC$177</f>
        <v>0</v>
      </c>
      <c r="BC42" s="1149">
        <f>'2016'!BD$177</f>
        <v>0</v>
      </c>
      <c r="BD42" s="1149">
        <f>'2016'!BE$177</f>
        <v>0</v>
      </c>
      <c r="BE42" s="1149">
        <f>'2016'!BF$177</f>
        <v>0</v>
      </c>
      <c r="BF42" s="1149">
        <f>'2016'!BG$177</f>
        <v>0</v>
      </c>
      <c r="BG42" s="1149">
        <f>'2016'!BH$177</f>
        <v>0</v>
      </c>
      <c r="BH42" s="1149">
        <f>'2016'!BI$177</f>
        <v>0</v>
      </c>
      <c r="BI42" s="1149">
        <f>'2016'!BJ$177</f>
        <v>0</v>
      </c>
      <c r="BJ42" s="1149">
        <f>'2016'!BK$177</f>
        <v>0</v>
      </c>
      <c r="BK42" s="1149">
        <f>'2016'!BL$177</f>
        <v>0</v>
      </c>
      <c r="BL42" s="1149">
        <f>'2016'!BM$177</f>
        <v>0</v>
      </c>
      <c r="BM42" s="1149">
        <f>'2016'!BN$177</f>
        <v>0</v>
      </c>
      <c r="BN42" s="1149">
        <f>'2016'!BO$177</f>
        <v>0</v>
      </c>
      <c r="BO42" s="1149">
        <f>'2016'!BP$177</f>
        <v>0</v>
      </c>
      <c r="BP42" s="1149">
        <f>'2016'!BQ$177</f>
        <v>0</v>
      </c>
      <c r="BQ42" s="1149">
        <f>'2016'!BR$177</f>
        <v>0</v>
      </c>
      <c r="BR42" s="1149">
        <f>'2016'!BS$177</f>
        <v>0</v>
      </c>
      <c r="BS42" s="1149">
        <f>'2016'!BT$177</f>
        <v>0</v>
      </c>
      <c r="BT42" s="1149">
        <f>'2016'!BU$177</f>
        <v>0</v>
      </c>
      <c r="BU42" s="1149">
        <f>'2016'!BV$177</f>
        <v>0</v>
      </c>
      <c r="BV42" s="1149">
        <f>'2016'!BW$177</f>
        <v>0</v>
      </c>
      <c r="BW42" s="1149">
        <f>'2016'!BX$177</f>
        <v>0</v>
      </c>
      <c r="BX42" s="1149">
        <f>'2016'!BY$177</f>
        <v>0</v>
      </c>
      <c r="BY42" s="1149">
        <f>'2016'!BZ$177</f>
        <v>0</v>
      </c>
      <c r="BZ42" s="1149">
        <f>'2016'!CA$177</f>
        <v>0</v>
      </c>
      <c r="CA42" s="1149">
        <f>'2016'!CB$177</f>
        <v>0</v>
      </c>
      <c r="CB42" s="1149">
        <f>'2016'!CC$177</f>
        <v>0</v>
      </c>
      <c r="CC42" s="1149">
        <f>'2016'!CD$177</f>
        <v>0</v>
      </c>
      <c r="CD42" s="1149">
        <f>'2016'!CE$177</f>
        <v>0</v>
      </c>
      <c r="CE42" s="1149">
        <f>'2016'!CF$177</f>
        <v>0</v>
      </c>
      <c r="CF42" s="1149">
        <f>'2016'!CG$177</f>
        <v>0</v>
      </c>
      <c r="CG42" s="1149">
        <f>'2016'!CH$177</f>
        <v>0</v>
      </c>
      <c r="CH42" s="1150">
        <f>'2016'!CI$177</f>
        <v>0</v>
      </c>
    </row>
    <row r="43" spans="1:86" s="1118" customFormat="1" ht="15.75" customHeight="1" x14ac:dyDescent="0.25">
      <c r="A43" s="1143">
        <v>2017</v>
      </c>
      <c r="B43" s="1144"/>
      <c r="C43" s="1145">
        <f>'2017'!D$179</f>
        <v>0.49012617664730623</v>
      </c>
      <c r="D43" s="1146">
        <f>'2017'!E$179</f>
        <v>0.23681214421252372</v>
      </c>
      <c r="E43" s="1146">
        <f ca="1">'2017'!F$179</f>
        <v>0.78017725627262513</v>
      </c>
      <c r="F43" s="1146">
        <f ca="1">'2017'!G$179</f>
        <v>0.91990412338505745</v>
      </c>
      <c r="G43" s="1146">
        <f ca="1">'2017'!H$179</f>
        <v>0.87655939066276423</v>
      </c>
      <c r="H43" s="1146">
        <f>'2017'!I$179</f>
        <v>1.0156751911984605</v>
      </c>
      <c r="I43" s="1147">
        <f>IF(TRIM(MID('2017'!J$179,5,LEN('2017'!J$179)-4))="",0,VALUE(MID('2017'!J$179,5,LEN('2017'!J$179)-4)))</f>
        <v>4.3</v>
      </c>
      <c r="J43" s="1146">
        <f ca="1">'2017'!K$179</f>
        <v>0.95029239766081874</v>
      </c>
      <c r="K43" s="1146">
        <f>'2017'!L$179</f>
        <v>0.9</v>
      </c>
      <c r="L43" s="1146">
        <f>'2017'!M$179</f>
        <v>0.9</v>
      </c>
      <c r="M43" s="1146">
        <f ca="1">'2017'!N$179</f>
        <v>1.2025316455696204</v>
      </c>
      <c r="N43" s="1146">
        <f ca="1">'2017'!O$179</f>
        <v>0</v>
      </c>
      <c r="O43" s="1146">
        <f>'2017'!P$179</f>
        <v>0.99999999999999933</v>
      </c>
      <c r="P43" s="1146">
        <f>'2017'!Q$179</f>
        <v>1.0000000000000007</v>
      </c>
      <c r="Q43" s="1146">
        <f>'2017'!R$179</f>
        <v>0</v>
      </c>
      <c r="R43" s="1146">
        <f>'2017'!S$179</f>
        <v>0</v>
      </c>
      <c r="S43" s="1146">
        <f>'2017'!T$179</f>
        <v>0</v>
      </c>
      <c r="T43" s="1147" t="e">
        <f>IF(TRIM(MID('2017'!U$179,5,LEN('2017'!U$179)-4))="",0,VALUE(MID('2017'!U$179,5,LEN('2017'!U$179)-4)))</f>
        <v>#VALUE!</v>
      </c>
      <c r="U43" s="1146">
        <f ca="1">'2017'!V$179</f>
        <v>0</v>
      </c>
      <c r="V43" s="1146">
        <f ca="1">'2017'!W$179</f>
        <v>0</v>
      </c>
      <c r="W43" s="1146">
        <f ca="1">'2017'!X$179</f>
        <v>0</v>
      </c>
      <c r="X43" s="1146">
        <f ca="1">'2017'!Y$179</f>
        <v>0</v>
      </c>
      <c r="Y43" s="1148"/>
      <c r="Z43" s="1149">
        <f>'2017'!AA$179</f>
        <v>0.96980944310489814</v>
      </c>
      <c r="AA43" s="1149">
        <f ca="1">'2017'!AB$177</f>
        <v>0</v>
      </c>
      <c r="AB43" s="1149">
        <f ca="1">'2017'!AC$177</f>
        <v>1</v>
      </c>
      <c r="AC43" s="1149">
        <f ca="1">'2017'!AD$177</f>
        <v>0</v>
      </c>
      <c r="AD43" s="1149">
        <f>'2017'!AE$177</f>
        <v>0</v>
      </c>
      <c r="AE43" s="1149">
        <f>'2017'!AF$177</f>
        <v>0</v>
      </c>
      <c r="AF43" s="1149">
        <f>'2017'!AG$177</f>
        <v>0</v>
      </c>
      <c r="AG43" s="1149">
        <f>'2017'!AH$177</f>
        <v>0</v>
      </c>
      <c r="AH43" s="1149">
        <f>'2017'!AI$177</f>
        <v>0</v>
      </c>
      <c r="AI43" s="1149">
        <f>'2017'!AJ$177</f>
        <v>0</v>
      </c>
      <c r="AJ43" s="1149">
        <f>'2017'!AK$177</f>
        <v>0</v>
      </c>
      <c r="AK43" s="1149">
        <f>'2017'!AL$177</f>
        <v>0</v>
      </c>
      <c r="AL43" s="1149">
        <f>'2017'!AM$177</f>
        <v>0</v>
      </c>
      <c r="AM43" s="1148"/>
      <c r="AN43" s="1412">
        <f ca="1">'2017'!AO$177</f>
        <v>0</v>
      </c>
      <c r="AO43" s="1149">
        <f ca="1">'2017'!AP$177</f>
        <v>217.27093333948486</v>
      </c>
      <c r="AP43" s="1149">
        <f ca="1">'2017'!AQ$177</f>
        <v>2.0420483010461392E-2</v>
      </c>
      <c r="AQ43" s="1149">
        <f ca="1">'2017'!AR$177</f>
        <v>4.8733067310575047</v>
      </c>
      <c r="AR43" s="1149">
        <f ca="1">'2017'!AS$177</f>
        <v>6.3688279003781805</v>
      </c>
      <c r="AS43" s="1149">
        <f ca="1">'2017'!AT$177</f>
        <v>2.9717478338287462</v>
      </c>
      <c r="AT43" s="1149">
        <f ca="1">'2017'!AU$177</f>
        <v>8.4048535678549019</v>
      </c>
      <c r="AU43" s="1149">
        <f ca="1">'2017'!AV$177</f>
        <v>95.053735241669074</v>
      </c>
      <c r="AV43" s="1149">
        <f ca="1">'2017'!AW$177</f>
        <v>1.1442053126720559</v>
      </c>
      <c r="AW43" s="1149">
        <f ca="1">'2017'!AX$177</f>
        <v>0.12179214016116702</v>
      </c>
      <c r="AX43" s="1149">
        <f>'2017'!AY$177</f>
        <v>0</v>
      </c>
      <c r="AY43" s="1149">
        <f>'2017'!AZ$177</f>
        <v>0</v>
      </c>
      <c r="AZ43" s="1149">
        <f>'2017'!BA$177</f>
        <v>0</v>
      </c>
      <c r="BA43" s="1149">
        <f>'2017'!BB$177</f>
        <v>0</v>
      </c>
      <c r="BB43" s="1149">
        <f>'2017'!BC$177</f>
        <v>0</v>
      </c>
      <c r="BC43" s="1149">
        <f>'2017'!BD$177</f>
        <v>0</v>
      </c>
      <c r="BD43" s="1149">
        <f>'2017'!BE$177</f>
        <v>0</v>
      </c>
      <c r="BE43" s="1149">
        <f>'2017'!BF$177</f>
        <v>0</v>
      </c>
      <c r="BF43" s="1149">
        <f>'2017'!BG$177</f>
        <v>0</v>
      </c>
      <c r="BG43" s="1149">
        <f>'2017'!BH$177</f>
        <v>0</v>
      </c>
      <c r="BH43" s="1149">
        <f>'2017'!BI$177</f>
        <v>0</v>
      </c>
      <c r="BI43" s="1149">
        <f>'2017'!BJ$177</f>
        <v>0</v>
      </c>
      <c r="BJ43" s="1149">
        <f>'2017'!BK$177</f>
        <v>0</v>
      </c>
      <c r="BK43" s="1149">
        <f>'2017'!BL$177</f>
        <v>0</v>
      </c>
      <c r="BL43" s="1149">
        <f>'2017'!BM$177</f>
        <v>0</v>
      </c>
      <c r="BM43" s="1149">
        <f>'2017'!BN$177</f>
        <v>0</v>
      </c>
      <c r="BN43" s="1149">
        <f>'2017'!BO$177</f>
        <v>0</v>
      </c>
      <c r="BO43" s="1149">
        <f>'2017'!BP$177</f>
        <v>0</v>
      </c>
      <c r="BP43" s="1149">
        <f>'2017'!BQ$177</f>
        <v>0</v>
      </c>
      <c r="BQ43" s="1149">
        <f>'2017'!BR$177</f>
        <v>0</v>
      </c>
      <c r="BR43" s="1149">
        <f>'2017'!BS$177</f>
        <v>0</v>
      </c>
      <c r="BS43" s="1149">
        <f>'2017'!BT$177</f>
        <v>0</v>
      </c>
      <c r="BT43" s="1149">
        <f>'2017'!BU$177</f>
        <v>0</v>
      </c>
      <c r="BU43" s="1149">
        <f>'2017'!BV$177</f>
        <v>0</v>
      </c>
      <c r="BV43" s="1149">
        <f>'2017'!BW$177</f>
        <v>0</v>
      </c>
      <c r="BW43" s="1149">
        <f>'2017'!BX$177</f>
        <v>0</v>
      </c>
      <c r="BX43" s="1149">
        <f>'2017'!BY$177</f>
        <v>0</v>
      </c>
      <c r="BY43" s="1149">
        <f>'2017'!BZ$177</f>
        <v>0</v>
      </c>
      <c r="BZ43" s="1149">
        <f>'2017'!CA$177</f>
        <v>0</v>
      </c>
      <c r="CA43" s="1149">
        <f>'2017'!CB$177</f>
        <v>0</v>
      </c>
      <c r="CB43" s="1149">
        <f>'2017'!CC$177</f>
        <v>0</v>
      </c>
      <c r="CC43" s="1149">
        <f>'2017'!CD$177</f>
        <v>0</v>
      </c>
      <c r="CD43" s="1149">
        <f>'2017'!CE$177</f>
        <v>0</v>
      </c>
      <c r="CE43" s="1149">
        <f>'2017'!CF$177</f>
        <v>0</v>
      </c>
      <c r="CF43" s="1149">
        <f>'2017'!CG$177</f>
        <v>0</v>
      </c>
      <c r="CG43" s="1149">
        <f>'2017'!CH$177</f>
        <v>0</v>
      </c>
      <c r="CH43" s="1150">
        <f>'2017'!CI$177</f>
        <v>0</v>
      </c>
    </row>
    <row r="44" spans="1:86" s="1118" customFormat="1" ht="15.75" customHeight="1" x14ac:dyDescent="0.25">
      <c r="A44" s="1143">
        <v>2018</v>
      </c>
      <c r="B44" s="1144"/>
      <c r="C44" s="1145">
        <f>'2018'!D$179</f>
        <v>0.49487666034155597</v>
      </c>
      <c r="D44" s="1146">
        <f>'2018'!E$179</f>
        <v>0.28417457305502847</v>
      </c>
      <c r="E44" s="1146">
        <f ca="1">'2018'!F$179</f>
        <v>0.78017725627262513</v>
      </c>
      <c r="F44" s="1146">
        <f ca="1">'2018'!G$179</f>
        <v>0.91513571671850391</v>
      </c>
      <c r="G44" s="1146">
        <f ca="1">'2018'!H$179</f>
        <v>0.87002637474166156</v>
      </c>
      <c r="H44" s="1146">
        <f>'2018'!I$179</f>
        <v>1.0754207906807229</v>
      </c>
      <c r="I44" s="1147">
        <f>IF(TRIM(MID('2018'!J$179,5,LEN('2018'!J$179)-4))="",0,VALUE(MID('2018'!J$179,5,LEN('2018'!J$179)-4)))</f>
        <v>4.5</v>
      </c>
      <c r="J44" s="1146">
        <f ca="1">'2018'!K$179</f>
        <v>0.97597597597597596</v>
      </c>
      <c r="K44" s="1146">
        <f>'2018'!L$179</f>
        <v>0.9</v>
      </c>
      <c r="L44" s="1146">
        <f>'2018'!M$179</f>
        <v>0.9</v>
      </c>
      <c r="M44" s="1146">
        <f ca="1">'2018'!N$179</f>
        <v>1.2025316455696204</v>
      </c>
      <c r="N44" s="1146">
        <f ca="1">'2018'!O$179</f>
        <v>0</v>
      </c>
      <c r="O44" s="1146">
        <f>'2018'!P$179</f>
        <v>0.99999999999999789</v>
      </c>
      <c r="P44" s="1146">
        <f>'2018'!Q$179</f>
        <v>0.99999999999999933</v>
      </c>
      <c r="Q44" s="1146">
        <f>'2018'!R$179</f>
        <v>0</v>
      </c>
      <c r="R44" s="1146">
        <f>'2018'!S$179</f>
        <v>0</v>
      </c>
      <c r="S44" s="1146">
        <f>'2018'!T$179</f>
        <v>0</v>
      </c>
      <c r="T44" s="1147" t="e">
        <f>IF(TRIM(MID('2018'!U$179,5,LEN('2018'!U$179)-4))="",0,VALUE(MID('2018'!U$179,5,LEN('2018'!U$179)-4)))</f>
        <v>#VALUE!</v>
      </c>
      <c r="U44" s="1146">
        <f ca="1">'2018'!V$179</f>
        <v>0</v>
      </c>
      <c r="V44" s="1146">
        <f ca="1">'2018'!W$179</f>
        <v>0</v>
      </c>
      <c r="W44" s="1146">
        <f ca="1">'2018'!X$179</f>
        <v>0</v>
      </c>
      <c r="X44" s="1146">
        <f ca="1">'2018'!Y$179</f>
        <v>0</v>
      </c>
      <c r="Y44" s="1148"/>
      <c r="Z44" s="1149">
        <f>'2018'!AA$179</f>
        <v>0.96872610113270741</v>
      </c>
      <c r="AA44" s="1149">
        <f ca="1">'2018'!AB$177</f>
        <v>0</v>
      </c>
      <c r="AB44" s="1149">
        <f ca="1">'2018'!AC$177</f>
        <v>1</v>
      </c>
      <c r="AC44" s="1149">
        <f ca="1">'2018'!AD$177</f>
        <v>0</v>
      </c>
      <c r="AD44" s="1149">
        <f>'2018'!AE$177</f>
        <v>0</v>
      </c>
      <c r="AE44" s="1149">
        <f>'2018'!AF$177</f>
        <v>0</v>
      </c>
      <c r="AF44" s="1149">
        <f>'2018'!AG$177</f>
        <v>0</v>
      </c>
      <c r="AG44" s="1149">
        <f>'2018'!AH$177</f>
        <v>0</v>
      </c>
      <c r="AH44" s="1149">
        <f>'2018'!AI$177</f>
        <v>0</v>
      </c>
      <c r="AI44" s="1149">
        <f>'2018'!AJ$177</f>
        <v>0</v>
      </c>
      <c r="AJ44" s="1149">
        <f>'2018'!AK$177</f>
        <v>0</v>
      </c>
      <c r="AK44" s="1149">
        <f>'2018'!AL$177</f>
        <v>0</v>
      </c>
      <c r="AL44" s="1149">
        <f>'2018'!AM$177</f>
        <v>0</v>
      </c>
      <c r="AM44" s="1148"/>
      <c r="AN44" s="1412">
        <f ca="1">'2018'!AO$177</f>
        <v>0</v>
      </c>
      <c r="AO44" s="1149">
        <f ca="1">'2018'!AP$177</f>
        <v>221.13067398796909</v>
      </c>
      <c r="AP44" s="1149">
        <f ca="1">'2018'!AQ$177</f>
        <v>2.0235124933469018E-2</v>
      </c>
      <c r="AQ44" s="1149">
        <f ca="1">'2018'!AR$177</f>
        <v>3.3839623090636599</v>
      </c>
      <c r="AR44" s="1149">
        <f ca="1">'2018'!AS$177</f>
        <v>6.1388204500533172</v>
      </c>
      <c r="AS44" s="1149">
        <f ca="1">'2018'!AT$177</f>
        <v>2.0115921153898846</v>
      </c>
      <c r="AT44" s="1149">
        <f ca="1">'2018'!AU$177</f>
        <v>8.2987593855088182</v>
      </c>
      <c r="AU44" s="1149">
        <f ca="1">'2018'!AV$177</f>
        <v>95.094912896248047</v>
      </c>
      <c r="AV44" s="1149">
        <f ca="1">'2018'!AW$177</f>
        <v>1.1350539907693338</v>
      </c>
      <c r="AW44" s="1149">
        <f ca="1">'2018'!AX$177</f>
        <v>5.6548411781960052E-2</v>
      </c>
      <c r="AX44" s="1149">
        <f>'2018'!AY$177</f>
        <v>0</v>
      </c>
      <c r="AY44" s="1149">
        <f>'2018'!AZ$177</f>
        <v>0</v>
      </c>
      <c r="AZ44" s="1149">
        <f>'2018'!BA$177</f>
        <v>0</v>
      </c>
      <c r="BA44" s="1149">
        <f>'2018'!BB$177</f>
        <v>0</v>
      </c>
      <c r="BB44" s="1149">
        <f>'2018'!BC$177</f>
        <v>0</v>
      </c>
      <c r="BC44" s="1149">
        <f>'2018'!BD$177</f>
        <v>0</v>
      </c>
      <c r="BD44" s="1149">
        <f>'2018'!BE$177</f>
        <v>0</v>
      </c>
      <c r="BE44" s="1149">
        <f>'2018'!BF$177</f>
        <v>0</v>
      </c>
      <c r="BF44" s="1149">
        <f>'2018'!BG$177</f>
        <v>0</v>
      </c>
      <c r="BG44" s="1149">
        <f>'2018'!BH$177</f>
        <v>0</v>
      </c>
      <c r="BH44" s="1149">
        <f>'2018'!BI$177</f>
        <v>0</v>
      </c>
      <c r="BI44" s="1149">
        <f>'2018'!BJ$177</f>
        <v>0</v>
      </c>
      <c r="BJ44" s="1149">
        <f>'2018'!BK$177</f>
        <v>0</v>
      </c>
      <c r="BK44" s="1149">
        <f>'2018'!BL$177</f>
        <v>0</v>
      </c>
      <c r="BL44" s="1149">
        <f>'2018'!BM$177</f>
        <v>0</v>
      </c>
      <c r="BM44" s="1149">
        <f>'2018'!BN$177</f>
        <v>0</v>
      </c>
      <c r="BN44" s="1149">
        <f>'2018'!BO$177</f>
        <v>0</v>
      </c>
      <c r="BO44" s="1149">
        <f>'2018'!BP$177</f>
        <v>0</v>
      </c>
      <c r="BP44" s="1149">
        <f>'2018'!BQ$177</f>
        <v>0</v>
      </c>
      <c r="BQ44" s="1149">
        <f>'2018'!BR$177</f>
        <v>0</v>
      </c>
      <c r="BR44" s="1149">
        <f>'2018'!BS$177</f>
        <v>0</v>
      </c>
      <c r="BS44" s="1149">
        <f>'2018'!BT$177</f>
        <v>0</v>
      </c>
      <c r="BT44" s="1149">
        <f>'2018'!BU$177</f>
        <v>0</v>
      </c>
      <c r="BU44" s="1149">
        <f>'2018'!BV$177</f>
        <v>0</v>
      </c>
      <c r="BV44" s="1149">
        <f>'2018'!BW$177</f>
        <v>0</v>
      </c>
      <c r="BW44" s="1149">
        <f>'2018'!BX$177</f>
        <v>0</v>
      </c>
      <c r="BX44" s="1149">
        <f>'2018'!BY$177</f>
        <v>0</v>
      </c>
      <c r="BY44" s="1149">
        <f>'2018'!BZ$177</f>
        <v>0</v>
      </c>
      <c r="BZ44" s="1149">
        <f>'2018'!CA$177</f>
        <v>0</v>
      </c>
      <c r="CA44" s="1149">
        <f>'2018'!CB$177</f>
        <v>0</v>
      </c>
      <c r="CB44" s="1149">
        <f>'2018'!CC$177</f>
        <v>0</v>
      </c>
      <c r="CC44" s="1149">
        <f>'2018'!CD$177</f>
        <v>0</v>
      </c>
      <c r="CD44" s="1149">
        <f>'2018'!CE$177</f>
        <v>0</v>
      </c>
      <c r="CE44" s="1149">
        <f>'2018'!CF$177</f>
        <v>0</v>
      </c>
      <c r="CF44" s="1149">
        <f>'2018'!CG$177</f>
        <v>0</v>
      </c>
      <c r="CG44" s="1149">
        <f>'2018'!CH$177</f>
        <v>0</v>
      </c>
      <c r="CH44" s="1150">
        <f>'2018'!CI$177</f>
        <v>0</v>
      </c>
    </row>
    <row r="45" spans="1:86" s="1118" customFormat="1" ht="15.75" customHeight="1" x14ac:dyDescent="0.25">
      <c r="A45" s="1143">
        <v>2019</v>
      </c>
      <c r="B45" s="1144"/>
      <c r="C45" s="1145">
        <f>'2019'!D$179</f>
        <v>0.49487666034155597</v>
      </c>
      <c r="D45" s="1146">
        <f>'2019'!E$179</f>
        <v>0.28417457305502847</v>
      </c>
      <c r="E45" s="1146">
        <f ca="1">'2019'!F$179</f>
        <v>0.78017725627262513</v>
      </c>
      <c r="F45" s="1146">
        <f ca="1">'2019'!G$179</f>
        <v>0.91513571671850391</v>
      </c>
      <c r="G45" s="1146">
        <f ca="1">'2019'!H$179</f>
        <v>0.87002637474166156</v>
      </c>
      <c r="H45" s="1146">
        <f>'2019'!I$179</f>
        <v>1.0754207906807229</v>
      </c>
      <c r="I45" s="1147">
        <f>IF(TRIM(MID('2019'!J$179,5,LEN('2019'!J$179)-4))="",0,VALUE(MID('2019'!J$179,5,LEN('2019'!J$179)-4)))</f>
        <v>4.5</v>
      </c>
      <c r="J45" s="1146">
        <f ca="1">'2019'!K$179</f>
        <v>0.97597597597597596</v>
      </c>
      <c r="K45" s="1146">
        <f>'2019'!L$179</f>
        <v>0.9</v>
      </c>
      <c r="L45" s="1146">
        <f>'2019'!M$179</f>
        <v>0.9</v>
      </c>
      <c r="M45" s="1146">
        <f ca="1">'2019'!N$179</f>
        <v>1.2025316455696204</v>
      </c>
      <c r="N45" s="1146">
        <f ca="1">'2019'!O$179</f>
        <v>0</v>
      </c>
      <c r="O45" s="1146">
        <f>'2019'!P$179</f>
        <v>0.99999999999999789</v>
      </c>
      <c r="P45" s="1146">
        <f>'2019'!Q$179</f>
        <v>0.99999999999999933</v>
      </c>
      <c r="Q45" s="1146">
        <f>'2019'!R$179</f>
        <v>0</v>
      </c>
      <c r="R45" s="1146">
        <f>'2019'!S$179</f>
        <v>0</v>
      </c>
      <c r="S45" s="1146">
        <f>'2019'!T$179</f>
        <v>0</v>
      </c>
      <c r="T45" s="1147" t="e">
        <f>IF(TRIM(MID('2019'!U$179,5,LEN('2019'!U$179)-4))="",0,VALUE(MID('2019'!U$179,5,LEN('2019'!U$179)-4)))</f>
        <v>#VALUE!</v>
      </c>
      <c r="U45" s="1146">
        <f ca="1">'2019'!V$179</f>
        <v>0</v>
      </c>
      <c r="V45" s="1146">
        <f ca="1">'2019'!W$179</f>
        <v>0</v>
      </c>
      <c r="W45" s="1146">
        <f ca="1">'2019'!X$179</f>
        <v>0</v>
      </c>
      <c r="X45" s="1146">
        <f ca="1">'2019'!Y$179</f>
        <v>0</v>
      </c>
      <c r="Y45" s="1148"/>
      <c r="Z45" s="1149">
        <f>'2019'!AA$179</f>
        <v>0.96872610113270741</v>
      </c>
      <c r="AA45" s="1149">
        <f ca="1">'2019'!AB$177</f>
        <v>0</v>
      </c>
      <c r="AB45" s="1149">
        <f ca="1">'2019'!AC$177</f>
        <v>1</v>
      </c>
      <c r="AC45" s="1149">
        <f ca="1">'2019'!AD$177</f>
        <v>0</v>
      </c>
      <c r="AD45" s="1149">
        <f>'2019'!AE$177</f>
        <v>0</v>
      </c>
      <c r="AE45" s="1149">
        <f>'2019'!AF$177</f>
        <v>0</v>
      </c>
      <c r="AF45" s="1149">
        <f>'2019'!AG$177</f>
        <v>0</v>
      </c>
      <c r="AG45" s="1149">
        <f>'2019'!AH$177</f>
        <v>0</v>
      </c>
      <c r="AH45" s="1149">
        <f>'2019'!AI$177</f>
        <v>0</v>
      </c>
      <c r="AI45" s="1149">
        <f>'2019'!AJ$177</f>
        <v>0</v>
      </c>
      <c r="AJ45" s="1149">
        <f>'2019'!AK$177</f>
        <v>0</v>
      </c>
      <c r="AK45" s="1149">
        <f>'2019'!AL$177</f>
        <v>0</v>
      </c>
      <c r="AL45" s="1149">
        <f>'2019'!AM$177</f>
        <v>0</v>
      </c>
      <c r="AM45" s="1148"/>
      <c r="AN45" s="1412">
        <f ca="1">'2019'!AO$177</f>
        <v>0</v>
      </c>
      <c r="AO45" s="1149">
        <f ca="1">'2019'!AP$177</f>
        <v>221.13067398796909</v>
      </c>
      <c r="AP45" s="1149">
        <f ca="1">'2019'!AQ$177</f>
        <v>2.0235124933469018E-2</v>
      </c>
      <c r="AQ45" s="1149">
        <f ca="1">'2019'!AR$177</f>
        <v>3.3839623090636599</v>
      </c>
      <c r="AR45" s="1149">
        <f ca="1">'2019'!AS$177</f>
        <v>6.1388204500533172</v>
      </c>
      <c r="AS45" s="1149">
        <f ca="1">'2019'!AT$177</f>
        <v>2.0115921153898846</v>
      </c>
      <c r="AT45" s="1149">
        <f ca="1">'2019'!AU$177</f>
        <v>8.2987593855088182</v>
      </c>
      <c r="AU45" s="1149">
        <f ca="1">'2019'!AV$177</f>
        <v>91.869912896248053</v>
      </c>
      <c r="AV45" s="1149">
        <f ca="1">'2019'!AW$177</f>
        <v>1.1350539907693338</v>
      </c>
      <c r="AW45" s="1149">
        <f ca="1">'2019'!AX$177</f>
        <v>5.6548411781960052E-2</v>
      </c>
      <c r="AX45" s="1149">
        <f>'2019'!AY$177</f>
        <v>0</v>
      </c>
      <c r="AY45" s="1149">
        <f>'2019'!AZ$177</f>
        <v>0</v>
      </c>
      <c r="AZ45" s="1149">
        <f>'2019'!BA$177</f>
        <v>0</v>
      </c>
      <c r="BA45" s="1149">
        <f>'2019'!BB$177</f>
        <v>0</v>
      </c>
      <c r="BB45" s="1149">
        <f>'2019'!BC$177</f>
        <v>0</v>
      </c>
      <c r="BC45" s="1149">
        <f>'2019'!BD$177</f>
        <v>0</v>
      </c>
      <c r="BD45" s="1149">
        <f>'2019'!BE$177</f>
        <v>0</v>
      </c>
      <c r="BE45" s="1149">
        <f>'2019'!BF$177</f>
        <v>0</v>
      </c>
      <c r="BF45" s="1149">
        <f>'2019'!BG$177</f>
        <v>0</v>
      </c>
      <c r="BG45" s="1149">
        <f>'2019'!BH$177</f>
        <v>0</v>
      </c>
      <c r="BH45" s="1149">
        <f>'2019'!BI$177</f>
        <v>0</v>
      </c>
      <c r="BI45" s="1149">
        <f>'2019'!BJ$177</f>
        <v>0</v>
      </c>
      <c r="BJ45" s="1149">
        <f>'2019'!BK$177</f>
        <v>0</v>
      </c>
      <c r="BK45" s="1149">
        <f>'2019'!BL$177</f>
        <v>0</v>
      </c>
      <c r="BL45" s="1149">
        <f>'2019'!BM$177</f>
        <v>0</v>
      </c>
      <c r="BM45" s="1149">
        <f>'2019'!BN$177</f>
        <v>0</v>
      </c>
      <c r="BN45" s="1149">
        <f>'2019'!BO$177</f>
        <v>0</v>
      </c>
      <c r="BO45" s="1149">
        <f>'2019'!BP$177</f>
        <v>0</v>
      </c>
      <c r="BP45" s="1149">
        <f>'2019'!BQ$177</f>
        <v>0</v>
      </c>
      <c r="BQ45" s="1149">
        <f>'2019'!BR$177</f>
        <v>0</v>
      </c>
      <c r="BR45" s="1149">
        <f>'2019'!BS$177</f>
        <v>0</v>
      </c>
      <c r="BS45" s="1149">
        <f>'2019'!BT$177</f>
        <v>0</v>
      </c>
      <c r="BT45" s="1149">
        <f>'2019'!BU$177</f>
        <v>0</v>
      </c>
      <c r="BU45" s="1149">
        <f>'2019'!BV$177</f>
        <v>0</v>
      </c>
      <c r="BV45" s="1149">
        <f>'2019'!BW$177</f>
        <v>0</v>
      </c>
      <c r="BW45" s="1149">
        <f>'2019'!BX$177</f>
        <v>0</v>
      </c>
      <c r="BX45" s="1149">
        <f>'2019'!BY$177</f>
        <v>0</v>
      </c>
      <c r="BY45" s="1149">
        <f>'2019'!BZ$177</f>
        <v>0</v>
      </c>
      <c r="BZ45" s="1149">
        <f>'2019'!CA$177</f>
        <v>0</v>
      </c>
      <c r="CA45" s="1149">
        <f>'2019'!CB$177</f>
        <v>0</v>
      </c>
      <c r="CB45" s="1149">
        <f>'2019'!CC$177</f>
        <v>0</v>
      </c>
      <c r="CC45" s="1149">
        <f>'2019'!CD$177</f>
        <v>0</v>
      </c>
      <c r="CD45" s="1149">
        <f>'2019'!CE$177</f>
        <v>0</v>
      </c>
      <c r="CE45" s="1149">
        <f>'2019'!CF$177</f>
        <v>0</v>
      </c>
      <c r="CF45" s="1149">
        <f>'2019'!CG$177</f>
        <v>0</v>
      </c>
      <c r="CG45" s="1149">
        <f>'2019'!CH$177</f>
        <v>0</v>
      </c>
      <c r="CH45" s="1150">
        <f>'2019'!CI$177</f>
        <v>0</v>
      </c>
    </row>
    <row r="46" spans="1:86" s="1118" customFormat="1" ht="15.75" customHeight="1" thickBot="1" x14ac:dyDescent="0.3">
      <c r="A46" s="1151">
        <v>2020</v>
      </c>
      <c r="B46" s="1152"/>
      <c r="C46" s="1153">
        <f>'2020'!D$179</f>
        <v>0.52650221378874129</v>
      </c>
      <c r="D46" s="1154">
        <f>'2020'!E$179</f>
        <v>0.28417457305502847</v>
      </c>
      <c r="E46" s="1154">
        <f ca="1">'2020'!F$179</f>
        <v>0.78017725627262513</v>
      </c>
      <c r="F46" s="1154">
        <f ca="1">'2020'!G$179</f>
        <v>0.91723947698682218</v>
      </c>
      <c r="G46" s="1154">
        <f ca="1">'2020'!H$179</f>
        <v>0.87068933616513755</v>
      </c>
      <c r="H46" s="1154">
        <f>'2020'!I$179</f>
        <v>1.0754207906807229</v>
      </c>
      <c r="I46" s="1155">
        <f>IF(TRIM(MID('2020'!J$179,5,LEN('2020'!J$179)-4))="",0,VALUE(MID('2020'!J$179,5,LEN('2020'!J$179)-4)))</f>
        <v>4.5</v>
      </c>
      <c r="J46" s="1154">
        <f ca="1">'2020'!K$179</f>
        <v>0.97597597597597596</v>
      </c>
      <c r="K46" s="1154">
        <f>'2020'!L$179</f>
        <v>0.9</v>
      </c>
      <c r="L46" s="1154">
        <f>'2020'!M$179</f>
        <v>0.9</v>
      </c>
      <c r="M46" s="1154">
        <f ca="1">'2020'!N$179</f>
        <v>1.2025316455696204</v>
      </c>
      <c r="N46" s="1154">
        <f ca="1">'2020'!O$179</f>
        <v>0</v>
      </c>
      <c r="O46" s="1154">
        <f>'2020'!P$179</f>
        <v>0.99999999999999789</v>
      </c>
      <c r="P46" s="1154">
        <f>'2020'!Q$179</f>
        <v>0.99999999999999933</v>
      </c>
      <c r="Q46" s="1154">
        <f>'2020'!R$179</f>
        <v>0</v>
      </c>
      <c r="R46" s="1154">
        <f>'2020'!S$179</f>
        <v>0</v>
      </c>
      <c r="S46" s="1154">
        <f>'2020'!T$179</f>
        <v>0</v>
      </c>
      <c r="T46" s="1155" t="e">
        <f>IF(TRIM(MID('2020'!U$179,5,LEN('2020'!U$179)-4))="",0,VALUE(MID('2020'!U$179,5,LEN('2020'!U$179)-4)))</f>
        <v>#VALUE!</v>
      </c>
      <c r="U46" s="1154">
        <f ca="1">'2020'!V$179</f>
        <v>0</v>
      </c>
      <c r="V46" s="1154">
        <f ca="1">'2020'!W$179</f>
        <v>0</v>
      </c>
      <c r="W46" s="1154">
        <f ca="1">'2020'!X$179</f>
        <v>0</v>
      </c>
      <c r="X46" s="1154">
        <f ca="1">'2020'!Y$179</f>
        <v>0</v>
      </c>
      <c r="Y46" s="1156"/>
      <c r="Z46" s="1157">
        <f>'2020'!AA$179</f>
        <v>0.96872610113270741</v>
      </c>
      <c r="AA46" s="1157">
        <f ca="1">'2020'!AB$177</f>
        <v>0</v>
      </c>
      <c r="AB46" s="1157">
        <f ca="1">'2020'!AC$177</f>
        <v>1</v>
      </c>
      <c r="AC46" s="1157">
        <f ca="1">'2020'!AD$177</f>
        <v>0</v>
      </c>
      <c r="AD46" s="1157">
        <f>'2020'!AE$179</f>
        <v>0</v>
      </c>
      <c r="AE46" s="1157">
        <f>'2020'!AF$177</f>
        <v>0</v>
      </c>
      <c r="AF46" s="1157">
        <f>'2020'!AG$177</f>
        <v>0</v>
      </c>
      <c r="AG46" s="1157">
        <f>'2020'!AH$177</f>
        <v>0</v>
      </c>
      <c r="AH46" s="1157">
        <f>'2020'!AI$177</f>
        <v>0</v>
      </c>
      <c r="AI46" s="1157">
        <f>'2020'!AJ$177</f>
        <v>0</v>
      </c>
      <c r="AJ46" s="1157">
        <f>'2020'!AK$177</f>
        <v>0</v>
      </c>
      <c r="AK46" s="1157">
        <f>'2020'!AL$177</f>
        <v>0</v>
      </c>
      <c r="AL46" s="1157">
        <f>'2020'!AM$177</f>
        <v>0</v>
      </c>
      <c r="AM46" s="1156"/>
      <c r="AN46" s="1413">
        <f ca="1">'2020'!AO$177</f>
        <v>0</v>
      </c>
      <c r="AO46" s="1157">
        <f ca="1">'2020'!AP$177</f>
        <v>221.13067398796909</v>
      </c>
      <c r="AP46" s="1157">
        <f ca="1">'2020'!AQ$177</f>
        <v>1.9878900518900122E-2</v>
      </c>
      <c r="AQ46" s="1157">
        <f ca="1">'2020'!AR$177</f>
        <v>3.3497247876289382</v>
      </c>
      <c r="AR46" s="1157">
        <f ca="1">'2020'!AS$177</f>
        <v>6.0837939747063166</v>
      </c>
      <c r="AS46" s="1157">
        <f ca="1">'2020'!AT$177</f>
        <v>2.0076017799792947</v>
      </c>
      <c r="AT46" s="1157">
        <f ca="1">'2020'!AU$177</f>
        <v>8.1967196993767271</v>
      </c>
      <c r="AU46" s="1157">
        <f ca="1">'2020'!AV$177</f>
        <v>90.257010671280966</v>
      </c>
      <c r="AV46" s="1157">
        <f ca="1">'2020'!AW$177</f>
        <v>1.1179340150358261</v>
      </c>
      <c r="AW46" s="1157">
        <f ca="1">'2020'!AX$177</f>
        <v>5.3351526010187909E-2</v>
      </c>
      <c r="AX46" s="1157">
        <f>'2020'!AY$177</f>
        <v>0</v>
      </c>
      <c r="AY46" s="1157">
        <f>'2020'!AZ$177</f>
        <v>0</v>
      </c>
      <c r="AZ46" s="1157">
        <f>'2020'!BA$177</f>
        <v>0</v>
      </c>
      <c r="BA46" s="1157">
        <f>'2020'!BB$177</f>
        <v>0</v>
      </c>
      <c r="BB46" s="1157">
        <f>'2020'!BC$177</f>
        <v>0</v>
      </c>
      <c r="BC46" s="1157">
        <f>'2020'!BD$177</f>
        <v>0</v>
      </c>
      <c r="BD46" s="1157">
        <f>'2020'!BE$177</f>
        <v>0</v>
      </c>
      <c r="BE46" s="1157">
        <f>'2020'!BF$177</f>
        <v>0</v>
      </c>
      <c r="BF46" s="1157">
        <f>'2020'!BG$177</f>
        <v>0</v>
      </c>
      <c r="BG46" s="1157">
        <f>'2020'!BH$177</f>
        <v>0</v>
      </c>
      <c r="BH46" s="1157">
        <f>'2020'!BI$177</f>
        <v>0</v>
      </c>
      <c r="BI46" s="1157">
        <f>'2020'!BJ$177</f>
        <v>0</v>
      </c>
      <c r="BJ46" s="1157">
        <f>'2020'!BK$177</f>
        <v>0</v>
      </c>
      <c r="BK46" s="1157">
        <f>'2020'!BL$177</f>
        <v>0</v>
      </c>
      <c r="BL46" s="1157">
        <f>'2020'!BM$177</f>
        <v>0</v>
      </c>
      <c r="BM46" s="1157">
        <f>'2020'!BN$177</f>
        <v>0</v>
      </c>
      <c r="BN46" s="1157">
        <f>'2020'!BO$177</f>
        <v>0</v>
      </c>
      <c r="BO46" s="1157">
        <f>'2020'!BP$177</f>
        <v>0</v>
      </c>
      <c r="BP46" s="1157">
        <f>'2020'!BQ$177</f>
        <v>0</v>
      </c>
      <c r="BQ46" s="1157">
        <f>'2020'!BR$177</f>
        <v>0</v>
      </c>
      <c r="BR46" s="1157">
        <f>'2020'!BS$177</f>
        <v>0</v>
      </c>
      <c r="BS46" s="1157">
        <f>'2020'!BT$177</f>
        <v>0</v>
      </c>
      <c r="BT46" s="1157">
        <f>'2020'!BU$177</f>
        <v>0</v>
      </c>
      <c r="BU46" s="1157">
        <f>'2020'!BV$177</f>
        <v>0</v>
      </c>
      <c r="BV46" s="1157">
        <f>'2020'!BW$177</f>
        <v>0</v>
      </c>
      <c r="BW46" s="1157">
        <f>'2020'!BX$177</f>
        <v>0</v>
      </c>
      <c r="BX46" s="1157">
        <f>'2020'!BY$177</f>
        <v>0</v>
      </c>
      <c r="BY46" s="1157">
        <f>'2020'!BZ$177</f>
        <v>0</v>
      </c>
      <c r="BZ46" s="1157">
        <f>'2020'!CA$177</f>
        <v>0</v>
      </c>
      <c r="CA46" s="1157">
        <f>'2020'!CB$177</f>
        <v>0</v>
      </c>
      <c r="CB46" s="1157">
        <f>'2020'!CC$177</f>
        <v>0</v>
      </c>
      <c r="CC46" s="1157">
        <f>'2020'!CD$177</f>
        <v>0</v>
      </c>
      <c r="CD46" s="1157">
        <f>'2020'!CE$177</f>
        <v>0</v>
      </c>
      <c r="CE46" s="1157">
        <f>'2020'!CF$177</f>
        <v>0</v>
      </c>
      <c r="CF46" s="1157">
        <f>'2020'!CG$177</f>
        <v>0</v>
      </c>
      <c r="CG46" s="1157">
        <f>'2020'!CH$177</f>
        <v>0</v>
      </c>
      <c r="CH46" s="1158">
        <f>'2020'!CI$177</f>
        <v>0</v>
      </c>
    </row>
    <row r="47" spans="1:86" x14ac:dyDescent="0.25">
      <c r="A47" s="1126"/>
      <c r="Y47" s="838"/>
      <c r="Z47" s="838"/>
      <c r="AA47" s="838"/>
      <c r="AB47" s="838"/>
      <c r="AC47" s="838"/>
      <c r="AD47" s="838"/>
      <c r="AE47" s="838"/>
      <c r="AF47" s="838"/>
      <c r="AG47" s="838"/>
      <c r="AH47" s="838"/>
      <c r="AI47" s="838"/>
      <c r="AJ47" s="838"/>
      <c r="AK47" s="838"/>
      <c r="AL47" s="838"/>
    </row>
    <row r="48" spans="1:86" x14ac:dyDescent="0.25">
      <c r="A48" s="1126"/>
      <c r="Y48" s="838"/>
      <c r="Z48" s="838"/>
      <c r="AA48" s="838"/>
      <c r="AB48" s="838"/>
      <c r="AC48" s="838"/>
      <c r="AD48" s="838"/>
      <c r="AE48" s="838"/>
      <c r="AF48" s="838"/>
      <c r="AG48" s="838"/>
      <c r="AH48" s="838"/>
      <c r="AI48" s="838"/>
      <c r="AJ48" s="838"/>
      <c r="AK48" s="838"/>
      <c r="AL48" s="838"/>
    </row>
    <row r="49" spans="1:38" x14ac:dyDescent="0.25">
      <c r="A49" s="9"/>
      <c r="Y49" s="838"/>
      <c r="Z49" s="838"/>
      <c r="AA49" s="838"/>
      <c r="AB49" s="838"/>
      <c r="AC49" s="838"/>
      <c r="AD49" s="838"/>
      <c r="AE49" s="838"/>
      <c r="AF49" s="838"/>
      <c r="AG49" s="838"/>
      <c r="AH49" s="838"/>
      <c r="AI49" s="838"/>
      <c r="AJ49" s="838"/>
      <c r="AK49" s="838"/>
      <c r="AL49" s="838"/>
    </row>
    <row r="50" spans="1:38" x14ac:dyDescent="0.25">
      <c r="A50" s="1126"/>
      <c r="Y50" s="838"/>
      <c r="Z50" s="838"/>
      <c r="AA50" s="838"/>
      <c r="AB50" s="838"/>
      <c r="AC50" s="838"/>
      <c r="AD50" s="838"/>
      <c r="AE50" s="838"/>
      <c r="AF50" s="838"/>
      <c r="AG50" s="838"/>
      <c r="AH50" s="838"/>
      <c r="AI50" s="838"/>
      <c r="AJ50" s="838"/>
      <c r="AK50" s="838"/>
      <c r="AL50" s="838"/>
    </row>
    <row r="51" spans="1:38" x14ac:dyDescent="0.25">
      <c r="Y51" s="838"/>
      <c r="Z51" s="838"/>
      <c r="AA51" s="838"/>
      <c r="AB51" s="838"/>
      <c r="AC51" s="838"/>
      <c r="AD51" s="838"/>
      <c r="AE51" s="838"/>
      <c r="AF51" s="838"/>
      <c r="AG51" s="838"/>
      <c r="AH51" s="838"/>
      <c r="AI51" s="838"/>
      <c r="AJ51" s="838"/>
      <c r="AK51" s="838"/>
      <c r="AL51" s="838"/>
    </row>
    <row r="52" spans="1:38" x14ac:dyDescent="0.25">
      <c r="Y52" s="838"/>
      <c r="Z52" s="838"/>
      <c r="AA52" s="838"/>
      <c r="AB52" s="838"/>
      <c r="AC52" s="838"/>
      <c r="AD52" s="838"/>
      <c r="AE52" s="838"/>
      <c r="AF52" s="838"/>
      <c r="AG52" s="838"/>
      <c r="AH52" s="838"/>
      <c r="AI52" s="838"/>
      <c r="AJ52" s="838"/>
      <c r="AK52" s="838"/>
      <c r="AL52" s="838"/>
    </row>
    <row r="53" spans="1:38" x14ac:dyDescent="0.25">
      <c r="Y53" s="838"/>
      <c r="Z53" s="838"/>
      <c r="AA53" s="838"/>
      <c r="AB53" s="838"/>
      <c r="AC53" s="838"/>
      <c r="AD53" s="838"/>
      <c r="AE53" s="838"/>
      <c r="AF53" s="838"/>
      <c r="AG53" s="838"/>
      <c r="AH53" s="838"/>
      <c r="AI53" s="838"/>
      <c r="AJ53" s="838"/>
      <c r="AK53" s="838"/>
      <c r="AL53" s="838"/>
    </row>
    <row r="54" spans="1:38" x14ac:dyDescent="0.25">
      <c r="Y54" s="838"/>
      <c r="Z54" s="838"/>
      <c r="AA54" s="838"/>
      <c r="AB54" s="838"/>
      <c r="AC54" s="838"/>
      <c r="AD54" s="838"/>
      <c r="AE54" s="838"/>
      <c r="AF54" s="838"/>
      <c r="AG54" s="838"/>
      <c r="AH54" s="838"/>
      <c r="AI54" s="838"/>
      <c r="AJ54" s="838"/>
      <c r="AK54" s="838"/>
      <c r="AL54" s="838"/>
    </row>
    <row r="55" spans="1:38" x14ac:dyDescent="0.25">
      <c r="Y55" s="838"/>
      <c r="Z55" s="838"/>
      <c r="AA55" s="838"/>
      <c r="AB55" s="838"/>
      <c r="AC55" s="838"/>
      <c r="AD55" s="838"/>
      <c r="AE55" s="838"/>
      <c r="AF55" s="838"/>
      <c r="AG55" s="838"/>
      <c r="AH55" s="838"/>
      <c r="AI55" s="838"/>
      <c r="AJ55" s="838"/>
      <c r="AK55" s="838"/>
      <c r="AL55" s="838"/>
    </row>
    <row r="56" spans="1:38" x14ac:dyDescent="0.25">
      <c r="Y56" s="838"/>
      <c r="Z56" s="838"/>
      <c r="AA56" s="838"/>
      <c r="AB56" s="838"/>
      <c r="AC56" s="838"/>
      <c r="AD56" s="838"/>
      <c r="AE56" s="838"/>
      <c r="AF56" s="838"/>
      <c r="AG56" s="838"/>
      <c r="AH56" s="838"/>
      <c r="AI56" s="838"/>
      <c r="AJ56" s="838"/>
      <c r="AK56" s="838"/>
      <c r="AL56" s="838"/>
    </row>
    <row r="57" spans="1:38" x14ac:dyDescent="0.25">
      <c r="Y57" s="838"/>
      <c r="Z57" s="838"/>
      <c r="AA57" s="838"/>
      <c r="AB57" s="838"/>
      <c r="AC57" s="838"/>
      <c r="AD57" s="838"/>
      <c r="AE57" s="838"/>
      <c r="AF57" s="838"/>
      <c r="AG57" s="838"/>
      <c r="AH57" s="838"/>
      <c r="AI57" s="838"/>
      <c r="AJ57" s="838"/>
      <c r="AK57" s="838"/>
      <c r="AL57" s="838"/>
    </row>
    <row r="58" spans="1:38" x14ac:dyDescent="0.25">
      <c r="Y58" s="838"/>
      <c r="Z58" s="838"/>
      <c r="AA58" s="838"/>
      <c r="AB58" s="838"/>
      <c r="AC58" s="838"/>
      <c r="AD58" s="838"/>
      <c r="AE58" s="838"/>
      <c r="AF58" s="838"/>
      <c r="AG58" s="838"/>
      <c r="AH58" s="838"/>
      <c r="AI58" s="838"/>
      <c r="AJ58" s="838"/>
      <c r="AK58" s="838"/>
      <c r="AL58" s="838"/>
    </row>
    <row r="59" spans="1:38" x14ac:dyDescent="0.25">
      <c r="Y59" s="838"/>
      <c r="Z59" s="838"/>
      <c r="AA59" s="838"/>
      <c r="AB59" s="838"/>
      <c r="AC59" s="838"/>
      <c r="AD59" s="838"/>
      <c r="AE59" s="838"/>
      <c r="AF59" s="838"/>
      <c r="AG59" s="838"/>
      <c r="AH59" s="838"/>
      <c r="AI59" s="838"/>
      <c r="AJ59" s="838"/>
      <c r="AK59" s="838"/>
      <c r="AL59" s="838"/>
    </row>
    <row r="60" spans="1:38" x14ac:dyDescent="0.25">
      <c r="Y60" s="838"/>
      <c r="Z60" s="838"/>
      <c r="AA60" s="838"/>
      <c r="AB60" s="838"/>
      <c r="AC60" s="838"/>
      <c r="AD60" s="838"/>
      <c r="AE60" s="838"/>
      <c r="AF60" s="838"/>
      <c r="AG60" s="838"/>
      <c r="AH60" s="838"/>
      <c r="AI60" s="838"/>
      <c r="AJ60" s="838"/>
      <c r="AK60" s="838"/>
      <c r="AL60" s="838"/>
    </row>
    <row r="61" spans="1:38" x14ac:dyDescent="0.25">
      <c r="Y61" s="838"/>
      <c r="Z61" s="838"/>
      <c r="AA61" s="838"/>
      <c r="AB61" s="838"/>
      <c r="AC61" s="838"/>
      <c r="AD61" s="838"/>
      <c r="AE61" s="838"/>
      <c r="AF61" s="838"/>
      <c r="AG61" s="838"/>
      <c r="AH61" s="838"/>
      <c r="AI61" s="838"/>
      <c r="AJ61" s="838"/>
      <c r="AK61" s="838"/>
      <c r="AL61" s="838"/>
    </row>
    <row r="62" spans="1:38" x14ac:dyDescent="0.25">
      <c r="Y62" s="838"/>
      <c r="Z62" s="838"/>
      <c r="AA62" s="838"/>
      <c r="AB62" s="838"/>
      <c r="AC62" s="838"/>
      <c r="AD62" s="838"/>
      <c r="AE62" s="838"/>
      <c r="AF62" s="838"/>
      <c r="AG62" s="838"/>
      <c r="AH62" s="838"/>
      <c r="AI62" s="838"/>
      <c r="AJ62" s="838"/>
      <c r="AK62" s="838"/>
      <c r="AL62" s="838"/>
    </row>
    <row r="63" spans="1:38" x14ac:dyDescent="0.25">
      <c r="Y63" s="838"/>
      <c r="Z63" s="838"/>
      <c r="AA63" s="838"/>
      <c r="AB63" s="838"/>
      <c r="AC63" s="838"/>
      <c r="AD63" s="838"/>
      <c r="AE63" s="838"/>
      <c r="AF63" s="838"/>
      <c r="AG63" s="838"/>
      <c r="AH63" s="838"/>
      <c r="AI63" s="838"/>
      <c r="AJ63" s="838"/>
      <c r="AK63" s="838"/>
      <c r="AL63" s="838"/>
    </row>
    <row r="64" spans="1:38" x14ac:dyDescent="0.25">
      <c r="Y64" s="838"/>
      <c r="Z64" s="838"/>
      <c r="AA64" s="838"/>
      <c r="AB64" s="838"/>
      <c r="AC64" s="838"/>
      <c r="AD64" s="838"/>
      <c r="AE64" s="838"/>
      <c r="AF64" s="838"/>
      <c r="AG64" s="838"/>
      <c r="AH64" s="838"/>
      <c r="AI64" s="838"/>
      <c r="AJ64" s="838"/>
      <c r="AK64" s="838"/>
      <c r="AL64" s="838"/>
    </row>
    <row r="65" spans="25:38" x14ac:dyDescent="0.25">
      <c r="Y65" s="838"/>
      <c r="Z65" s="838"/>
      <c r="AA65" s="838"/>
      <c r="AB65" s="838"/>
      <c r="AC65" s="838"/>
      <c r="AD65" s="838"/>
      <c r="AE65" s="838"/>
      <c r="AF65" s="838"/>
      <c r="AG65" s="838"/>
      <c r="AH65" s="838"/>
      <c r="AI65" s="838"/>
      <c r="AJ65" s="838"/>
      <c r="AK65" s="838"/>
      <c r="AL65" s="838"/>
    </row>
    <row r="66" spans="25:38" x14ac:dyDescent="0.25">
      <c r="Y66" s="838"/>
      <c r="Z66" s="838"/>
      <c r="AA66" s="838"/>
      <c r="AB66" s="838"/>
      <c r="AC66" s="838"/>
      <c r="AD66" s="838"/>
      <c r="AE66" s="838"/>
      <c r="AF66" s="838"/>
      <c r="AG66" s="838"/>
      <c r="AH66" s="838"/>
      <c r="AI66" s="838"/>
      <c r="AJ66" s="838"/>
      <c r="AK66" s="838"/>
      <c r="AL66" s="838"/>
    </row>
    <row r="67" spans="25:38" x14ac:dyDescent="0.25">
      <c r="Y67" s="838"/>
      <c r="Z67" s="838"/>
      <c r="AA67" s="838"/>
      <c r="AB67" s="838"/>
      <c r="AC67" s="838"/>
      <c r="AD67" s="838"/>
      <c r="AE67" s="838"/>
      <c r="AF67" s="838"/>
      <c r="AG67" s="838"/>
      <c r="AH67" s="838"/>
      <c r="AI67" s="838"/>
      <c r="AJ67" s="838"/>
      <c r="AK67" s="838"/>
      <c r="AL67" s="838"/>
    </row>
    <row r="68" spans="25:38" x14ac:dyDescent="0.25">
      <c r="Y68" s="838"/>
      <c r="Z68" s="838"/>
      <c r="AA68" s="838"/>
      <c r="AB68" s="838"/>
      <c r="AC68" s="838"/>
      <c r="AD68" s="838"/>
      <c r="AE68" s="838"/>
      <c r="AF68" s="838"/>
      <c r="AG68" s="838"/>
      <c r="AH68" s="838"/>
      <c r="AI68" s="838"/>
      <c r="AJ68" s="838"/>
      <c r="AK68" s="838"/>
      <c r="AL68" s="838"/>
    </row>
    <row r="69" spans="25:38" x14ac:dyDescent="0.25">
      <c r="Y69" s="838"/>
      <c r="Z69" s="838"/>
      <c r="AA69" s="838"/>
      <c r="AB69" s="838"/>
      <c r="AC69" s="838"/>
      <c r="AD69" s="838"/>
      <c r="AE69" s="838"/>
      <c r="AF69" s="838"/>
      <c r="AG69" s="838"/>
      <c r="AH69" s="838"/>
      <c r="AI69" s="838"/>
      <c r="AJ69" s="838"/>
      <c r="AK69" s="838"/>
      <c r="AL69" s="838"/>
    </row>
    <row r="70" spans="25:38" x14ac:dyDescent="0.25">
      <c r="Y70" s="838"/>
      <c r="Z70" s="838"/>
      <c r="AA70" s="838"/>
      <c r="AB70" s="838"/>
      <c r="AC70" s="838"/>
      <c r="AD70" s="838"/>
      <c r="AE70" s="838"/>
      <c r="AF70" s="838"/>
      <c r="AG70" s="838"/>
      <c r="AH70" s="838"/>
      <c r="AI70" s="838"/>
      <c r="AJ70" s="838"/>
      <c r="AK70" s="838"/>
      <c r="AL70" s="838"/>
    </row>
    <row r="71" spans="25:38" x14ac:dyDescent="0.25">
      <c r="Y71" s="838"/>
      <c r="Z71" s="838"/>
      <c r="AA71" s="838"/>
      <c r="AB71" s="838"/>
      <c r="AC71" s="838"/>
      <c r="AD71" s="838"/>
      <c r="AE71" s="838"/>
      <c r="AF71" s="838"/>
      <c r="AG71" s="838"/>
      <c r="AH71" s="838"/>
      <c r="AI71" s="838"/>
      <c r="AJ71" s="838"/>
      <c r="AK71" s="838"/>
      <c r="AL71" s="838"/>
    </row>
    <row r="72" spans="25:38" x14ac:dyDescent="0.25">
      <c r="Y72" s="838"/>
      <c r="Z72" s="838"/>
      <c r="AA72" s="838"/>
      <c r="AB72" s="838"/>
      <c r="AC72" s="838"/>
      <c r="AD72" s="838"/>
      <c r="AE72" s="838"/>
      <c r="AF72" s="838"/>
      <c r="AG72" s="838"/>
      <c r="AH72" s="838"/>
      <c r="AI72" s="838"/>
      <c r="AJ72" s="838"/>
      <c r="AK72" s="838"/>
      <c r="AL72" s="838"/>
    </row>
    <row r="73" spans="25:38" x14ac:dyDescent="0.25">
      <c r="Y73" s="838"/>
      <c r="Z73" s="838"/>
      <c r="AA73" s="838"/>
      <c r="AB73" s="838"/>
      <c r="AC73" s="838"/>
      <c r="AD73" s="838"/>
      <c r="AE73" s="838"/>
      <c r="AF73" s="838"/>
      <c r="AG73" s="838"/>
      <c r="AH73" s="838"/>
      <c r="AI73" s="838"/>
      <c r="AJ73" s="838"/>
      <c r="AK73" s="838"/>
      <c r="AL73" s="838"/>
    </row>
    <row r="74" spans="25:38" x14ac:dyDescent="0.25">
      <c r="Y74" s="838"/>
      <c r="Z74" s="838"/>
      <c r="AA74" s="838"/>
      <c r="AB74" s="838"/>
      <c r="AC74" s="838"/>
      <c r="AD74" s="838"/>
      <c r="AE74" s="838"/>
      <c r="AF74" s="838"/>
      <c r="AG74" s="838"/>
      <c r="AH74" s="838"/>
      <c r="AI74" s="838"/>
      <c r="AJ74" s="838"/>
      <c r="AK74" s="838"/>
      <c r="AL74" s="838"/>
    </row>
    <row r="75" spans="25:38" x14ac:dyDescent="0.25">
      <c r="Y75" s="838"/>
      <c r="Z75" s="838"/>
      <c r="AA75" s="838"/>
      <c r="AB75" s="838"/>
      <c r="AC75" s="838"/>
      <c r="AD75" s="838"/>
      <c r="AE75" s="838"/>
      <c r="AF75" s="838"/>
      <c r="AG75" s="838"/>
      <c r="AH75" s="838"/>
      <c r="AI75" s="838"/>
      <c r="AJ75" s="838"/>
      <c r="AK75" s="838"/>
      <c r="AL75" s="838"/>
    </row>
    <row r="76" spans="25:38" x14ac:dyDescent="0.25">
      <c r="Y76" s="838"/>
      <c r="Z76" s="838"/>
      <c r="AA76" s="838"/>
      <c r="AB76" s="838"/>
      <c r="AC76" s="838"/>
      <c r="AD76" s="838"/>
      <c r="AE76" s="838"/>
      <c r="AF76" s="838"/>
      <c r="AG76" s="838"/>
      <c r="AH76" s="838"/>
      <c r="AI76" s="838"/>
      <c r="AJ76" s="838"/>
      <c r="AK76" s="838"/>
      <c r="AL76" s="838"/>
    </row>
    <row r="77" spans="25:38" x14ac:dyDescent="0.25">
      <c r="Y77" s="838"/>
      <c r="Z77" s="838"/>
      <c r="AA77" s="838"/>
      <c r="AB77" s="838"/>
      <c r="AC77" s="838"/>
      <c r="AD77" s="838"/>
      <c r="AE77" s="838"/>
      <c r="AF77" s="838"/>
      <c r="AG77" s="838"/>
      <c r="AH77" s="838"/>
      <c r="AI77" s="838"/>
      <c r="AJ77" s="838"/>
      <c r="AK77" s="838"/>
      <c r="AL77" s="838"/>
    </row>
    <row r="78" spans="25:38" x14ac:dyDescent="0.25">
      <c r="Y78" s="838"/>
      <c r="Z78" s="838"/>
      <c r="AA78" s="838"/>
      <c r="AB78" s="838"/>
      <c r="AC78" s="838"/>
      <c r="AD78" s="838"/>
      <c r="AE78" s="838"/>
      <c r="AF78" s="838"/>
      <c r="AG78" s="838"/>
      <c r="AH78" s="838"/>
      <c r="AI78" s="838"/>
      <c r="AJ78" s="838"/>
      <c r="AK78" s="838"/>
      <c r="AL78" s="838"/>
    </row>
    <row r="79" spans="25:38" x14ac:dyDescent="0.25">
      <c r="Y79" s="838"/>
      <c r="Z79" s="838"/>
      <c r="AA79" s="838"/>
      <c r="AB79" s="838"/>
      <c r="AC79" s="838"/>
      <c r="AD79" s="838"/>
      <c r="AE79" s="838"/>
      <c r="AF79" s="838"/>
      <c r="AG79" s="838"/>
      <c r="AH79" s="838"/>
      <c r="AI79" s="838"/>
      <c r="AJ79" s="838"/>
      <c r="AK79" s="838"/>
      <c r="AL79" s="838"/>
    </row>
    <row r="80" spans="25:38" x14ac:dyDescent="0.25">
      <c r="Y80" s="838"/>
      <c r="Z80" s="838"/>
      <c r="AA80" s="838"/>
      <c r="AB80" s="838"/>
      <c r="AC80" s="838"/>
      <c r="AD80" s="838"/>
      <c r="AE80" s="838"/>
      <c r="AF80" s="838"/>
      <c r="AG80" s="838"/>
      <c r="AH80" s="838"/>
      <c r="AI80" s="838"/>
      <c r="AJ80" s="838"/>
      <c r="AK80" s="838"/>
      <c r="AL80" s="838"/>
    </row>
    <row r="81" spans="25:38" x14ac:dyDescent="0.25">
      <c r="Y81" s="838"/>
      <c r="Z81" s="838"/>
      <c r="AA81" s="838"/>
      <c r="AB81" s="838"/>
      <c r="AC81" s="838"/>
      <c r="AD81" s="838"/>
      <c r="AE81" s="838"/>
      <c r="AF81" s="838"/>
      <c r="AG81" s="838"/>
      <c r="AH81" s="838"/>
      <c r="AI81" s="838"/>
      <c r="AJ81" s="838"/>
      <c r="AK81" s="838"/>
      <c r="AL81" s="838"/>
    </row>
    <row r="82" spans="25:38" x14ac:dyDescent="0.25"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838"/>
      <c r="AL82" s="838"/>
    </row>
    <row r="83" spans="25:38" x14ac:dyDescent="0.25">
      <c r="Y83" s="838"/>
      <c r="Z83" s="838"/>
      <c r="AA83" s="838"/>
      <c r="AB83" s="838"/>
      <c r="AC83" s="838"/>
      <c r="AD83" s="838"/>
      <c r="AE83" s="838"/>
      <c r="AF83" s="838"/>
      <c r="AG83" s="838"/>
      <c r="AH83" s="838"/>
      <c r="AI83" s="838"/>
      <c r="AJ83" s="838"/>
      <c r="AK83" s="838"/>
      <c r="AL83" s="838"/>
    </row>
    <row r="84" spans="25:38" x14ac:dyDescent="0.25">
      <c r="Y84" s="838"/>
      <c r="Z84" s="838"/>
      <c r="AA84" s="838"/>
      <c r="AB84" s="838"/>
      <c r="AC84" s="838"/>
      <c r="AD84" s="838"/>
      <c r="AE84" s="838"/>
      <c r="AF84" s="838"/>
      <c r="AG84" s="838"/>
      <c r="AH84" s="838"/>
      <c r="AI84" s="838"/>
      <c r="AJ84" s="838"/>
      <c r="AK84" s="838"/>
      <c r="AL84" s="838"/>
    </row>
    <row r="85" spans="25:38" x14ac:dyDescent="0.25">
      <c r="Y85" s="838"/>
      <c r="Z85" s="838"/>
      <c r="AA85" s="838"/>
      <c r="AB85" s="838"/>
      <c r="AC85" s="838"/>
      <c r="AD85" s="838"/>
      <c r="AE85" s="838"/>
      <c r="AF85" s="838"/>
      <c r="AG85" s="838"/>
      <c r="AH85" s="838"/>
      <c r="AI85" s="838"/>
      <c r="AJ85" s="838"/>
      <c r="AK85" s="838"/>
      <c r="AL85" s="838"/>
    </row>
    <row r="86" spans="25:38" x14ac:dyDescent="0.25">
      <c r="Y86" s="838"/>
      <c r="Z86" s="838"/>
      <c r="AA86" s="838"/>
      <c r="AB86" s="838"/>
      <c r="AC86" s="838"/>
      <c r="AD86" s="838"/>
      <c r="AE86" s="838"/>
      <c r="AF86" s="838"/>
      <c r="AG86" s="838"/>
      <c r="AH86" s="838"/>
      <c r="AI86" s="838"/>
      <c r="AJ86" s="838"/>
      <c r="AK86" s="838"/>
      <c r="AL86" s="838"/>
    </row>
    <row r="87" spans="25:38" x14ac:dyDescent="0.25">
      <c r="Y87" s="838"/>
      <c r="Z87" s="838"/>
      <c r="AA87" s="838"/>
      <c r="AB87" s="838"/>
      <c r="AC87" s="838"/>
      <c r="AD87" s="838"/>
      <c r="AE87" s="838"/>
      <c r="AF87" s="838"/>
      <c r="AG87" s="838"/>
      <c r="AH87" s="838"/>
      <c r="AI87" s="838"/>
      <c r="AJ87" s="838"/>
      <c r="AK87" s="838"/>
      <c r="AL87" s="838"/>
    </row>
    <row r="88" spans="25:38" x14ac:dyDescent="0.25">
      <c r="Y88" s="838"/>
      <c r="Z88" s="838"/>
      <c r="AA88" s="838"/>
      <c r="AB88" s="838"/>
      <c r="AC88" s="838"/>
      <c r="AD88" s="838"/>
      <c r="AE88" s="838"/>
      <c r="AF88" s="838"/>
      <c r="AG88" s="838"/>
      <c r="AH88" s="838"/>
      <c r="AI88" s="838"/>
      <c r="AJ88" s="838"/>
      <c r="AK88" s="838"/>
      <c r="AL88" s="838"/>
    </row>
    <row r="89" spans="25:38" x14ac:dyDescent="0.25">
      <c r="Y89" s="838"/>
      <c r="Z89" s="838"/>
      <c r="AA89" s="838"/>
      <c r="AB89" s="838"/>
      <c r="AC89" s="838"/>
      <c r="AD89" s="838"/>
      <c r="AE89" s="838"/>
      <c r="AF89" s="838"/>
      <c r="AG89" s="838"/>
      <c r="AH89" s="838"/>
      <c r="AI89" s="838"/>
      <c r="AJ89" s="838"/>
      <c r="AK89" s="838"/>
      <c r="AL89" s="838"/>
    </row>
    <row r="90" spans="25:38" x14ac:dyDescent="0.25">
      <c r="Y90" s="838"/>
      <c r="Z90" s="838"/>
      <c r="AA90" s="838"/>
      <c r="AB90" s="838"/>
      <c r="AC90" s="838"/>
      <c r="AD90" s="838"/>
      <c r="AE90" s="838"/>
      <c r="AF90" s="838"/>
      <c r="AG90" s="838"/>
      <c r="AH90" s="838"/>
      <c r="AI90" s="838"/>
      <c r="AJ90" s="838"/>
      <c r="AK90" s="838"/>
      <c r="AL90" s="838"/>
    </row>
    <row r="91" spans="25:38" x14ac:dyDescent="0.25">
      <c r="Y91" s="838"/>
      <c r="Z91" s="838"/>
      <c r="AA91" s="838"/>
      <c r="AB91" s="838"/>
      <c r="AC91" s="838"/>
      <c r="AD91" s="838"/>
      <c r="AE91" s="838"/>
      <c r="AF91" s="838"/>
      <c r="AG91" s="838"/>
      <c r="AH91" s="838"/>
      <c r="AI91" s="838"/>
      <c r="AJ91" s="838"/>
      <c r="AK91" s="838"/>
      <c r="AL91" s="838"/>
    </row>
    <row r="92" spans="25:38" x14ac:dyDescent="0.25">
      <c r="Y92" s="838"/>
      <c r="Z92" s="838"/>
      <c r="AA92" s="838"/>
      <c r="AB92" s="838"/>
      <c r="AC92" s="838"/>
      <c r="AD92" s="838"/>
      <c r="AE92" s="838"/>
      <c r="AF92" s="838"/>
      <c r="AG92" s="838"/>
      <c r="AH92" s="838"/>
      <c r="AI92" s="838"/>
      <c r="AJ92" s="838"/>
      <c r="AK92" s="838"/>
      <c r="AL92" s="838"/>
    </row>
    <row r="93" spans="25:38" x14ac:dyDescent="0.25">
      <c r="Y93" s="838"/>
      <c r="Z93" s="838"/>
      <c r="AA93" s="838"/>
      <c r="AB93" s="838"/>
      <c r="AC93" s="838"/>
      <c r="AD93" s="838"/>
      <c r="AE93" s="838"/>
      <c r="AF93" s="838"/>
      <c r="AG93" s="838"/>
      <c r="AH93" s="838"/>
      <c r="AI93" s="838"/>
      <c r="AJ93" s="838"/>
      <c r="AK93" s="838"/>
      <c r="AL93" s="838"/>
    </row>
    <row r="94" spans="25:38" x14ac:dyDescent="0.25">
      <c r="Y94" s="838"/>
      <c r="Z94" s="838"/>
      <c r="AA94" s="838"/>
      <c r="AB94" s="838"/>
      <c r="AC94" s="838"/>
      <c r="AD94" s="838"/>
      <c r="AE94" s="838"/>
      <c r="AF94" s="838"/>
      <c r="AG94" s="838"/>
      <c r="AH94" s="838"/>
      <c r="AI94" s="838"/>
      <c r="AJ94" s="838"/>
      <c r="AK94" s="838"/>
      <c r="AL94" s="838"/>
    </row>
    <row r="95" spans="25:38" x14ac:dyDescent="0.25">
      <c r="Y95" s="838"/>
      <c r="Z95" s="838"/>
      <c r="AA95" s="838"/>
      <c r="AB95" s="838"/>
      <c r="AC95" s="838"/>
      <c r="AD95" s="838"/>
      <c r="AE95" s="838"/>
      <c r="AF95" s="838"/>
      <c r="AG95" s="838"/>
      <c r="AH95" s="838"/>
      <c r="AI95" s="838"/>
      <c r="AJ95" s="838"/>
      <c r="AK95" s="838"/>
      <c r="AL95" s="838"/>
    </row>
    <row r="96" spans="25:38" x14ac:dyDescent="0.25">
      <c r="Y96" s="838"/>
      <c r="Z96" s="838"/>
      <c r="AA96" s="838"/>
      <c r="AB96" s="838"/>
      <c r="AC96" s="838"/>
      <c r="AD96" s="838"/>
      <c r="AE96" s="838"/>
      <c r="AF96" s="838"/>
      <c r="AG96" s="838"/>
      <c r="AH96" s="838"/>
      <c r="AI96" s="838"/>
      <c r="AJ96" s="838"/>
      <c r="AK96" s="838"/>
      <c r="AL96" s="838"/>
    </row>
    <row r="97" spans="25:38" x14ac:dyDescent="0.25">
      <c r="Y97" s="838"/>
      <c r="Z97" s="838"/>
      <c r="AA97" s="838"/>
      <c r="AB97" s="838"/>
      <c r="AC97" s="838"/>
      <c r="AD97" s="838"/>
      <c r="AE97" s="838"/>
      <c r="AF97" s="838"/>
      <c r="AG97" s="838"/>
      <c r="AH97" s="838"/>
      <c r="AI97" s="838"/>
      <c r="AJ97" s="838"/>
      <c r="AK97" s="838"/>
      <c r="AL97" s="838"/>
    </row>
    <row r="98" spans="25:38" x14ac:dyDescent="0.25">
      <c r="Y98" s="838"/>
      <c r="Z98" s="838"/>
      <c r="AA98" s="838"/>
      <c r="AB98" s="838"/>
      <c r="AC98" s="838"/>
      <c r="AD98" s="838"/>
      <c r="AE98" s="838"/>
      <c r="AF98" s="838"/>
      <c r="AG98" s="838"/>
      <c r="AH98" s="838"/>
      <c r="AI98" s="838"/>
      <c r="AJ98" s="838"/>
      <c r="AK98" s="838"/>
      <c r="AL98" s="838"/>
    </row>
    <row r="99" spans="25:38" x14ac:dyDescent="0.25">
      <c r="Y99" s="838"/>
      <c r="Z99" s="838"/>
      <c r="AA99" s="838"/>
      <c r="AB99" s="838"/>
      <c r="AC99" s="838"/>
      <c r="AD99" s="838"/>
      <c r="AE99" s="838"/>
      <c r="AF99" s="838"/>
      <c r="AG99" s="838"/>
      <c r="AH99" s="838"/>
      <c r="AI99" s="838"/>
      <c r="AJ99" s="838"/>
      <c r="AK99" s="838"/>
      <c r="AL99" s="838"/>
    </row>
    <row r="100" spans="25:38" x14ac:dyDescent="0.25">
      <c r="Y100" s="838"/>
      <c r="Z100" s="838"/>
      <c r="AA100" s="838"/>
      <c r="AB100" s="838"/>
      <c r="AC100" s="838"/>
      <c r="AD100" s="838"/>
      <c r="AE100" s="838"/>
      <c r="AF100" s="838"/>
      <c r="AG100" s="838"/>
      <c r="AH100" s="838"/>
      <c r="AI100" s="838"/>
      <c r="AJ100" s="838"/>
      <c r="AK100" s="838"/>
      <c r="AL100" s="838"/>
    </row>
    <row r="101" spans="25:38" x14ac:dyDescent="0.25">
      <c r="Y101" s="838"/>
      <c r="Z101" s="838"/>
      <c r="AA101" s="838"/>
      <c r="AB101" s="838"/>
      <c r="AC101" s="838"/>
      <c r="AD101" s="838"/>
      <c r="AE101" s="838"/>
      <c r="AF101" s="838"/>
      <c r="AG101" s="838"/>
      <c r="AH101" s="838"/>
      <c r="AI101" s="838"/>
      <c r="AJ101" s="838"/>
      <c r="AK101" s="838"/>
      <c r="AL101" s="838"/>
    </row>
    <row r="102" spans="25:38" x14ac:dyDescent="0.25">
      <c r="Y102" s="838"/>
      <c r="Z102" s="838"/>
      <c r="AA102" s="838"/>
      <c r="AB102" s="838"/>
      <c r="AC102" s="838"/>
      <c r="AD102" s="838"/>
      <c r="AE102" s="838"/>
      <c r="AF102" s="838"/>
      <c r="AG102" s="838"/>
      <c r="AH102" s="838"/>
      <c r="AI102" s="838"/>
      <c r="AJ102" s="838"/>
      <c r="AK102" s="838"/>
      <c r="AL102" s="838"/>
    </row>
    <row r="103" spans="25:38" x14ac:dyDescent="0.25">
      <c r="Y103" s="838"/>
      <c r="Z103" s="838"/>
      <c r="AA103" s="838"/>
      <c r="AB103" s="838"/>
      <c r="AC103" s="838"/>
      <c r="AD103" s="838"/>
      <c r="AE103" s="838"/>
      <c r="AF103" s="838"/>
      <c r="AG103" s="838"/>
      <c r="AH103" s="838"/>
      <c r="AI103" s="838"/>
      <c r="AJ103" s="838"/>
      <c r="AK103" s="838"/>
      <c r="AL103" s="838"/>
    </row>
    <row r="104" spans="25:38" x14ac:dyDescent="0.25">
      <c r="Y104" s="838"/>
      <c r="Z104" s="838"/>
      <c r="AA104" s="838"/>
      <c r="AB104" s="838"/>
      <c r="AC104" s="838"/>
      <c r="AD104" s="838"/>
      <c r="AE104" s="838"/>
      <c r="AF104" s="838"/>
      <c r="AG104" s="838"/>
      <c r="AH104" s="838"/>
      <c r="AI104" s="838"/>
      <c r="AJ104" s="838"/>
      <c r="AK104" s="838"/>
      <c r="AL104" s="838"/>
    </row>
    <row r="105" spans="25:38" x14ac:dyDescent="0.25">
      <c r="Y105" s="838"/>
      <c r="Z105" s="838"/>
      <c r="AA105" s="838"/>
      <c r="AB105" s="838"/>
      <c r="AC105" s="838"/>
      <c r="AD105" s="838"/>
      <c r="AE105" s="838"/>
      <c r="AF105" s="838"/>
      <c r="AG105" s="838"/>
      <c r="AH105" s="838"/>
      <c r="AI105" s="838"/>
      <c r="AJ105" s="838"/>
      <c r="AK105" s="838"/>
      <c r="AL105" s="838"/>
    </row>
    <row r="106" spans="25:38" x14ac:dyDescent="0.25">
      <c r="Y106" s="838"/>
      <c r="Z106" s="838"/>
      <c r="AA106" s="838"/>
      <c r="AB106" s="838"/>
      <c r="AC106" s="838"/>
      <c r="AD106" s="838"/>
      <c r="AE106" s="838"/>
      <c r="AF106" s="838"/>
      <c r="AG106" s="838"/>
      <c r="AH106" s="838"/>
      <c r="AI106" s="838"/>
      <c r="AJ106" s="838"/>
      <c r="AK106" s="838"/>
      <c r="AL106" s="838"/>
    </row>
    <row r="107" spans="25:38" x14ac:dyDescent="0.25">
      <c r="Y107" s="838"/>
      <c r="Z107" s="838"/>
      <c r="AA107" s="838"/>
      <c r="AB107" s="838"/>
      <c r="AC107" s="838"/>
      <c r="AD107" s="838"/>
      <c r="AE107" s="838"/>
      <c r="AF107" s="838"/>
      <c r="AG107" s="838"/>
      <c r="AH107" s="838"/>
      <c r="AI107" s="838"/>
      <c r="AJ107" s="838"/>
      <c r="AK107" s="838"/>
      <c r="AL107" s="838"/>
    </row>
    <row r="108" spans="25:38" x14ac:dyDescent="0.25">
      <c r="Y108" s="838"/>
      <c r="Z108" s="838"/>
      <c r="AA108" s="838"/>
      <c r="AB108" s="838"/>
      <c r="AC108" s="838"/>
      <c r="AD108" s="838"/>
      <c r="AE108" s="838"/>
      <c r="AF108" s="838"/>
      <c r="AG108" s="838"/>
      <c r="AH108" s="838"/>
      <c r="AI108" s="838"/>
      <c r="AJ108" s="838"/>
      <c r="AK108" s="838"/>
      <c r="AL108" s="838"/>
    </row>
    <row r="109" spans="25:38" x14ac:dyDescent="0.25">
      <c r="Y109" s="838"/>
      <c r="Z109" s="838"/>
      <c r="AA109" s="838"/>
      <c r="AB109" s="838"/>
      <c r="AC109" s="838"/>
      <c r="AD109" s="838"/>
      <c r="AE109" s="838"/>
      <c r="AF109" s="838"/>
      <c r="AG109" s="838"/>
      <c r="AH109" s="838"/>
      <c r="AI109" s="838"/>
      <c r="AJ109" s="838"/>
      <c r="AK109" s="838"/>
      <c r="AL109" s="838"/>
    </row>
    <row r="110" spans="25:38" x14ac:dyDescent="0.25">
      <c r="Y110" s="838"/>
      <c r="Z110" s="838"/>
      <c r="AA110" s="838"/>
      <c r="AB110" s="838"/>
      <c r="AC110" s="838"/>
      <c r="AD110" s="838"/>
      <c r="AE110" s="838"/>
      <c r="AF110" s="838"/>
      <c r="AG110" s="838"/>
      <c r="AH110" s="838"/>
      <c r="AI110" s="838"/>
      <c r="AJ110" s="838"/>
      <c r="AK110" s="838"/>
      <c r="AL110" s="838"/>
    </row>
    <row r="111" spans="25:38" x14ac:dyDescent="0.25">
      <c r="Y111" s="838"/>
      <c r="Z111" s="838"/>
      <c r="AA111" s="838"/>
      <c r="AB111" s="838"/>
      <c r="AC111" s="838"/>
      <c r="AD111" s="838"/>
      <c r="AE111" s="838"/>
      <c r="AF111" s="838"/>
      <c r="AG111" s="838"/>
      <c r="AH111" s="838"/>
      <c r="AI111" s="838"/>
      <c r="AJ111" s="838"/>
      <c r="AK111" s="838"/>
      <c r="AL111" s="838"/>
    </row>
    <row r="112" spans="25:38" x14ac:dyDescent="0.25">
      <c r="Y112" s="838"/>
      <c r="Z112" s="838"/>
      <c r="AA112" s="838"/>
      <c r="AB112" s="838"/>
      <c r="AC112" s="838"/>
      <c r="AD112" s="838"/>
      <c r="AE112" s="838"/>
      <c r="AF112" s="838"/>
      <c r="AG112" s="838"/>
      <c r="AH112" s="838"/>
      <c r="AI112" s="838"/>
      <c r="AJ112" s="838"/>
      <c r="AK112" s="838"/>
      <c r="AL112" s="838"/>
    </row>
    <row r="113" spans="25:38" x14ac:dyDescent="0.25">
      <c r="Y113" s="838"/>
      <c r="Z113" s="838"/>
      <c r="AA113" s="838"/>
      <c r="AB113" s="838"/>
      <c r="AC113" s="838"/>
      <c r="AD113" s="838"/>
      <c r="AE113" s="838"/>
      <c r="AF113" s="838"/>
      <c r="AG113" s="838"/>
      <c r="AH113" s="838"/>
      <c r="AI113" s="838"/>
      <c r="AJ113" s="838"/>
      <c r="AK113" s="838"/>
      <c r="AL113" s="838"/>
    </row>
    <row r="114" spans="25:38" x14ac:dyDescent="0.25">
      <c r="Y114" s="838"/>
      <c r="Z114" s="838"/>
      <c r="AA114" s="838"/>
      <c r="AB114" s="838"/>
      <c r="AC114" s="838"/>
      <c r="AD114" s="838"/>
      <c r="AE114" s="838"/>
      <c r="AF114" s="838"/>
      <c r="AG114" s="838"/>
      <c r="AH114" s="838"/>
      <c r="AI114" s="838"/>
      <c r="AJ114" s="838"/>
      <c r="AK114" s="838"/>
      <c r="AL114" s="838"/>
    </row>
    <row r="115" spans="25:38" x14ac:dyDescent="0.25">
      <c r="Y115" s="838"/>
      <c r="Z115" s="838"/>
      <c r="AA115" s="838"/>
      <c r="AB115" s="838"/>
      <c r="AC115" s="838"/>
      <c r="AD115" s="838"/>
      <c r="AE115" s="838"/>
      <c r="AF115" s="838"/>
      <c r="AG115" s="838"/>
      <c r="AH115" s="838"/>
      <c r="AI115" s="838"/>
      <c r="AJ115" s="838"/>
      <c r="AK115" s="838"/>
      <c r="AL115" s="838"/>
    </row>
    <row r="116" spans="25:38" x14ac:dyDescent="0.25">
      <c r="Y116" s="838"/>
      <c r="Z116" s="838"/>
      <c r="AA116" s="838"/>
      <c r="AB116" s="838"/>
      <c r="AC116" s="838"/>
      <c r="AD116" s="838"/>
      <c r="AE116" s="838"/>
      <c r="AF116" s="838"/>
      <c r="AG116" s="838"/>
      <c r="AH116" s="838"/>
      <c r="AI116" s="838"/>
      <c r="AJ116" s="838"/>
      <c r="AK116" s="838"/>
      <c r="AL116" s="838"/>
    </row>
    <row r="117" spans="25:38" x14ac:dyDescent="0.25">
      <c r="Y117" s="838"/>
      <c r="Z117" s="838"/>
      <c r="AA117" s="838"/>
      <c r="AB117" s="838"/>
      <c r="AC117" s="838"/>
      <c r="AD117" s="838"/>
      <c r="AE117" s="838"/>
      <c r="AF117" s="838"/>
      <c r="AG117" s="838"/>
      <c r="AH117" s="838"/>
      <c r="AI117" s="838"/>
      <c r="AJ117" s="838"/>
      <c r="AK117" s="838"/>
      <c r="AL117" s="838"/>
    </row>
    <row r="118" spans="25:38" x14ac:dyDescent="0.25">
      <c r="Y118" s="838"/>
      <c r="Z118" s="838"/>
      <c r="AA118" s="838"/>
      <c r="AB118" s="838"/>
      <c r="AC118" s="838"/>
      <c r="AD118" s="838"/>
      <c r="AE118" s="838"/>
      <c r="AF118" s="838"/>
      <c r="AG118" s="838"/>
      <c r="AH118" s="838"/>
      <c r="AI118" s="838"/>
      <c r="AJ118" s="838"/>
      <c r="AK118" s="838"/>
      <c r="AL118" s="838"/>
    </row>
    <row r="119" spans="25:38" x14ac:dyDescent="0.25">
      <c r="Y119" s="838"/>
      <c r="Z119" s="838"/>
      <c r="AA119" s="838"/>
      <c r="AB119" s="838"/>
      <c r="AC119" s="838"/>
      <c r="AD119" s="838"/>
      <c r="AE119" s="838"/>
      <c r="AF119" s="838"/>
      <c r="AG119" s="838"/>
      <c r="AH119" s="838"/>
      <c r="AI119" s="838"/>
      <c r="AJ119" s="838"/>
      <c r="AK119" s="838"/>
      <c r="AL119" s="838"/>
    </row>
    <row r="120" spans="25:38" x14ac:dyDescent="0.25">
      <c r="Y120" s="838"/>
      <c r="Z120" s="838"/>
      <c r="AA120" s="838"/>
      <c r="AB120" s="838"/>
      <c r="AC120" s="838"/>
      <c r="AD120" s="838"/>
      <c r="AE120" s="838"/>
      <c r="AF120" s="838"/>
      <c r="AG120" s="838"/>
      <c r="AH120" s="838"/>
      <c r="AI120" s="838"/>
      <c r="AJ120" s="838"/>
      <c r="AK120" s="838"/>
      <c r="AL120" s="838"/>
    </row>
    <row r="121" spans="25:38" x14ac:dyDescent="0.25">
      <c r="Y121" s="838"/>
      <c r="Z121" s="838"/>
      <c r="AA121" s="838"/>
      <c r="AB121" s="838"/>
      <c r="AC121" s="838"/>
      <c r="AD121" s="838"/>
      <c r="AE121" s="838"/>
      <c r="AF121" s="838"/>
      <c r="AG121" s="838"/>
      <c r="AH121" s="838"/>
      <c r="AI121" s="838"/>
      <c r="AJ121" s="838"/>
      <c r="AK121" s="838"/>
      <c r="AL121" s="838"/>
    </row>
    <row r="122" spans="25:38" x14ac:dyDescent="0.25">
      <c r="Y122" s="838"/>
      <c r="Z122" s="838"/>
      <c r="AA122" s="838"/>
      <c r="AB122" s="838"/>
      <c r="AC122" s="838"/>
      <c r="AD122" s="838"/>
      <c r="AE122" s="838"/>
      <c r="AF122" s="838"/>
      <c r="AG122" s="838"/>
      <c r="AH122" s="838"/>
      <c r="AI122" s="838"/>
      <c r="AJ122" s="838"/>
      <c r="AK122" s="838"/>
      <c r="AL122" s="838"/>
    </row>
    <row r="123" spans="25:38" x14ac:dyDescent="0.25">
      <c r="Y123" s="838"/>
      <c r="Z123" s="838"/>
      <c r="AA123" s="838"/>
      <c r="AB123" s="838"/>
      <c r="AC123" s="838"/>
      <c r="AD123" s="838"/>
      <c r="AE123" s="838"/>
      <c r="AF123" s="838"/>
      <c r="AG123" s="838"/>
      <c r="AH123" s="838"/>
      <c r="AI123" s="838"/>
      <c r="AJ123" s="838"/>
      <c r="AK123" s="838"/>
      <c r="AL123" s="838"/>
    </row>
    <row r="124" spans="25:38" x14ac:dyDescent="0.25">
      <c r="Y124" s="838"/>
      <c r="Z124" s="838"/>
      <c r="AA124" s="838"/>
      <c r="AB124" s="838"/>
      <c r="AC124" s="838"/>
      <c r="AD124" s="838"/>
      <c r="AE124" s="838"/>
      <c r="AF124" s="838"/>
      <c r="AG124" s="838"/>
      <c r="AH124" s="838"/>
      <c r="AI124" s="838"/>
      <c r="AJ124" s="838"/>
      <c r="AK124" s="838"/>
      <c r="AL124" s="838"/>
    </row>
    <row r="125" spans="25:38" x14ac:dyDescent="0.25">
      <c r="Y125" s="838"/>
      <c r="Z125" s="838"/>
      <c r="AA125" s="838"/>
      <c r="AB125" s="838"/>
      <c r="AC125" s="838"/>
      <c r="AD125" s="838"/>
      <c r="AE125" s="838"/>
      <c r="AF125" s="838"/>
      <c r="AG125" s="838"/>
      <c r="AH125" s="838"/>
      <c r="AI125" s="838"/>
      <c r="AJ125" s="838"/>
      <c r="AK125" s="838"/>
      <c r="AL125" s="838"/>
    </row>
    <row r="126" spans="25:38" x14ac:dyDescent="0.25">
      <c r="Y126" s="838"/>
      <c r="Z126" s="838"/>
      <c r="AA126" s="838"/>
      <c r="AB126" s="838"/>
      <c r="AC126" s="838"/>
      <c r="AD126" s="838"/>
      <c r="AE126" s="838"/>
      <c r="AF126" s="838"/>
      <c r="AG126" s="838"/>
      <c r="AH126" s="838"/>
      <c r="AI126" s="838"/>
      <c r="AJ126" s="838"/>
      <c r="AK126" s="838"/>
      <c r="AL126" s="838"/>
    </row>
    <row r="127" spans="25:38" x14ac:dyDescent="0.25">
      <c r="Y127" s="838"/>
      <c r="Z127" s="838"/>
      <c r="AA127" s="838"/>
      <c r="AB127" s="838"/>
      <c r="AC127" s="838"/>
      <c r="AD127" s="838"/>
      <c r="AE127" s="838"/>
      <c r="AF127" s="838"/>
      <c r="AG127" s="838"/>
      <c r="AH127" s="838"/>
      <c r="AI127" s="838"/>
      <c r="AJ127" s="838"/>
      <c r="AK127" s="838"/>
      <c r="AL127" s="838"/>
    </row>
    <row r="128" spans="25:38" x14ac:dyDescent="0.25">
      <c r="Y128" s="838"/>
      <c r="Z128" s="838"/>
      <c r="AA128" s="838"/>
      <c r="AB128" s="838"/>
      <c r="AC128" s="838"/>
      <c r="AD128" s="838"/>
      <c r="AE128" s="838"/>
      <c r="AF128" s="838"/>
      <c r="AG128" s="838"/>
      <c r="AH128" s="838"/>
      <c r="AI128" s="838"/>
      <c r="AJ128" s="838"/>
      <c r="AK128" s="838"/>
      <c r="AL128" s="838"/>
    </row>
    <row r="129" spans="25:38" x14ac:dyDescent="0.25">
      <c r="Y129" s="838"/>
      <c r="Z129" s="838"/>
      <c r="AA129" s="838"/>
      <c r="AB129" s="838"/>
      <c r="AC129" s="838"/>
      <c r="AD129" s="838"/>
      <c r="AE129" s="838"/>
      <c r="AF129" s="838"/>
      <c r="AG129" s="838"/>
      <c r="AH129" s="838"/>
      <c r="AI129" s="838"/>
      <c r="AJ129" s="838"/>
      <c r="AK129" s="838"/>
      <c r="AL129" s="838"/>
    </row>
    <row r="130" spans="25:38" x14ac:dyDescent="0.25">
      <c r="Y130" s="838"/>
      <c r="Z130" s="838"/>
      <c r="AA130" s="838"/>
      <c r="AB130" s="838"/>
      <c r="AC130" s="838"/>
      <c r="AD130" s="838"/>
      <c r="AE130" s="838"/>
      <c r="AF130" s="838"/>
      <c r="AG130" s="838"/>
      <c r="AH130" s="838"/>
      <c r="AI130" s="838"/>
      <c r="AJ130" s="838"/>
      <c r="AK130" s="838"/>
      <c r="AL130" s="838"/>
    </row>
    <row r="131" spans="25:38" x14ac:dyDescent="0.25">
      <c r="Y131" s="838"/>
      <c r="Z131" s="838"/>
      <c r="AA131" s="838"/>
      <c r="AB131" s="838"/>
      <c r="AC131" s="838"/>
      <c r="AD131" s="838"/>
      <c r="AE131" s="838"/>
      <c r="AF131" s="838"/>
      <c r="AG131" s="838"/>
      <c r="AH131" s="838"/>
      <c r="AI131" s="838"/>
      <c r="AJ131" s="838"/>
      <c r="AK131" s="838"/>
      <c r="AL131" s="838"/>
    </row>
    <row r="132" spans="25:38" x14ac:dyDescent="0.25">
      <c r="Y132" s="838"/>
      <c r="Z132" s="838"/>
      <c r="AA132" s="838"/>
      <c r="AB132" s="838"/>
      <c r="AC132" s="838"/>
      <c r="AD132" s="838"/>
      <c r="AE132" s="838"/>
      <c r="AF132" s="838"/>
      <c r="AG132" s="838"/>
      <c r="AH132" s="838"/>
      <c r="AI132" s="838"/>
      <c r="AJ132" s="838"/>
      <c r="AK132" s="838"/>
      <c r="AL132" s="838"/>
    </row>
    <row r="133" spans="25:38" x14ac:dyDescent="0.25">
      <c r="Y133" s="838"/>
      <c r="Z133" s="838"/>
      <c r="AA133" s="838"/>
      <c r="AB133" s="838"/>
      <c r="AC133" s="838"/>
      <c r="AD133" s="838"/>
      <c r="AE133" s="838"/>
      <c r="AF133" s="838"/>
      <c r="AG133" s="838"/>
      <c r="AH133" s="838"/>
      <c r="AI133" s="838"/>
      <c r="AJ133" s="838"/>
      <c r="AK133" s="838"/>
      <c r="AL133" s="838"/>
    </row>
    <row r="134" spans="25:38" x14ac:dyDescent="0.25">
      <c r="Y134" s="838"/>
      <c r="Z134" s="838"/>
      <c r="AA134" s="838"/>
      <c r="AB134" s="838"/>
      <c r="AC134" s="838"/>
      <c r="AD134" s="838"/>
      <c r="AE134" s="838"/>
      <c r="AF134" s="838"/>
      <c r="AG134" s="838"/>
      <c r="AH134" s="838"/>
      <c r="AI134" s="838"/>
      <c r="AJ134" s="838"/>
      <c r="AK134" s="838"/>
      <c r="AL134" s="838"/>
    </row>
    <row r="135" spans="25:38" x14ac:dyDescent="0.25">
      <c r="Y135" s="838"/>
      <c r="Z135" s="838"/>
      <c r="AA135" s="838"/>
      <c r="AB135" s="838"/>
      <c r="AC135" s="838"/>
      <c r="AD135" s="838"/>
      <c r="AE135" s="838"/>
      <c r="AF135" s="838"/>
      <c r="AG135" s="838"/>
      <c r="AH135" s="838"/>
      <c r="AI135" s="838"/>
      <c r="AJ135" s="838"/>
      <c r="AK135" s="838"/>
      <c r="AL135" s="838"/>
    </row>
    <row r="136" spans="25:38" x14ac:dyDescent="0.25">
      <c r="Y136" s="838"/>
      <c r="Z136" s="838"/>
      <c r="AA136" s="838"/>
      <c r="AB136" s="838"/>
      <c r="AC136" s="838"/>
      <c r="AD136" s="838"/>
      <c r="AE136" s="838"/>
      <c r="AF136" s="838"/>
      <c r="AG136" s="838"/>
      <c r="AH136" s="838"/>
      <c r="AI136" s="838"/>
      <c r="AJ136" s="838"/>
      <c r="AK136" s="838"/>
      <c r="AL136" s="838"/>
    </row>
    <row r="137" spans="25:38" x14ac:dyDescent="0.25">
      <c r="Y137" s="838"/>
      <c r="Z137" s="838"/>
      <c r="AA137" s="838"/>
      <c r="AB137" s="838"/>
      <c r="AC137" s="838"/>
      <c r="AD137" s="838"/>
      <c r="AE137" s="838"/>
      <c r="AF137" s="838"/>
      <c r="AG137" s="838"/>
      <c r="AH137" s="838"/>
      <c r="AI137" s="838"/>
      <c r="AJ137" s="838"/>
      <c r="AK137" s="838"/>
      <c r="AL137" s="838"/>
    </row>
    <row r="138" spans="25:38" x14ac:dyDescent="0.25">
      <c r="Y138" s="838"/>
      <c r="Z138" s="838"/>
      <c r="AA138" s="838"/>
      <c r="AB138" s="838"/>
      <c r="AC138" s="838"/>
      <c r="AD138" s="838"/>
      <c r="AE138" s="838"/>
      <c r="AF138" s="838"/>
      <c r="AG138" s="838"/>
      <c r="AH138" s="838"/>
      <c r="AI138" s="838"/>
      <c r="AJ138" s="838"/>
      <c r="AK138" s="838"/>
      <c r="AL138" s="838"/>
    </row>
    <row r="139" spans="25:38" x14ac:dyDescent="0.25">
      <c r="Y139" s="838"/>
      <c r="Z139" s="838"/>
      <c r="AA139" s="838"/>
      <c r="AB139" s="838"/>
      <c r="AC139" s="838"/>
      <c r="AD139" s="838"/>
      <c r="AE139" s="838"/>
      <c r="AF139" s="838"/>
      <c r="AG139" s="838"/>
      <c r="AH139" s="838"/>
      <c r="AI139" s="838"/>
      <c r="AJ139" s="838"/>
      <c r="AK139" s="838"/>
      <c r="AL139" s="838"/>
    </row>
    <row r="140" spans="25:38" x14ac:dyDescent="0.25">
      <c r="Y140" s="838"/>
      <c r="Z140" s="838"/>
      <c r="AA140" s="838"/>
      <c r="AB140" s="838"/>
      <c r="AC140" s="838"/>
      <c r="AD140" s="838"/>
      <c r="AE140" s="838"/>
      <c r="AF140" s="838"/>
      <c r="AG140" s="838"/>
      <c r="AH140" s="838"/>
      <c r="AI140" s="838"/>
      <c r="AJ140" s="838"/>
      <c r="AK140" s="838"/>
      <c r="AL140" s="838"/>
    </row>
    <row r="141" spans="25:38" x14ac:dyDescent="0.25">
      <c r="Y141" s="838"/>
      <c r="Z141" s="838"/>
      <c r="AA141" s="838"/>
      <c r="AB141" s="838"/>
      <c r="AC141" s="838"/>
      <c r="AD141" s="838"/>
      <c r="AE141" s="838"/>
      <c r="AF141" s="838"/>
      <c r="AG141" s="838"/>
      <c r="AH141" s="838"/>
      <c r="AI141" s="838"/>
      <c r="AJ141" s="838"/>
      <c r="AK141" s="838"/>
      <c r="AL141" s="838"/>
    </row>
    <row r="142" spans="25:38" x14ac:dyDescent="0.25">
      <c r="Y142" s="838"/>
      <c r="Z142" s="838"/>
      <c r="AA142" s="838"/>
      <c r="AB142" s="838"/>
      <c r="AC142" s="838"/>
      <c r="AD142" s="838"/>
      <c r="AE142" s="838"/>
      <c r="AF142" s="838"/>
      <c r="AG142" s="838"/>
      <c r="AH142" s="838"/>
      <c r="AI142" s="838"/>
      <c r="AJ142" s="838"/>
      <c r="AK142" s="838"/>
      <c r="AL142" s="838"/>
    </row>
    <row r="143" spans="25:38" x14ac:dyDescent="0.25">
      <c r="Y143" s="838"/>
      <c r="Z143" s="838"/>
      <c r="AA143" s="838"/>
      <c r="AB143" s="838"/>
      <c r="AC143" s="838"/>
      <c r="AD143" s="838"/>
      <c r="AE143" s="838"/>
      <c r="AF143" s="838"/>
      <c r="AG143" s="838"/>
      <c r="AH143" s="838"/>
      <c r="AI143" s="838"/>
      <c r="AJ143" s="838"/>
      <c r="AK143" s="838"/>
      <c r="AL143" s="838"/>
    </row>
    <row r="144" spans="25:38" x14ac:dyDescent="0.25">
      <c r="Y144" s="838"/>
      <c r="Z144" s="838"/>
      <c r="AA144" s="838"/>
      <c r="AB144" s="838"/>
      <c r="AC144" s="838"/>
      <c r="AD144" s="838"/>
      <c r="AE144" s="838"/>
      <c r="AF144" s="838"/>
      <c r="AG144" s="838"/>
      <c r="AH144" s="838"/>
      <c r="AI144" s="838"/>
      <c r="AJ144" s="838"/>
      <c r="AK144" s="838"/>
      <c r="AL144" s="838"/>
    </row>
    <row r="145" spans="25:38" x14ac:dyDescent="0.25">
      <c r="Y145" s="838"/>
      <c r="Z145" s="838"/>
      <c r="AA145" s="838"/>
      <c r="AB145" s="838"/>
      <c r="AC145" s="838"/>
      <c r="AD145" s="838"/>
      <c r="AE145" s="838"/>
      <c r="AF145" s="838"/>
      <c r="AG145" s="838"/>
      <c r="AH145" s="838"/>
      <c r="AI145" s="838"/>
      <c r="AJ145" s="838"/>
      <c r="AK145" s="838"/>
      <c r="AL145" s="838"/>
    </row>
    <row r="146" spans="25:38" x14ac:dyDescent="0.25">
      <c r="Y146" s="838"/>
      <c r="Z146" s="838"/>
      <c r="AA146" s="838"/>
      <c r="AB146" s="838"/>
      <c r="AC146" s="838"/>
      <c r="AD146" s="838"/>
      <c r="AE146" s="838"/>
      <c r="AF146" s="838"/>
      <c r="AG146" s="838"/>
      <c r="AH146" s="838"/>
      <c r="AI146" s="838"/>
      <c r="AJ146" s="838"/>
      <c r="AK146" s="838"/>
      <c r="AL146" s="838"/>
    </row>
    <row r="147" spans="25:38" x14ac:dyDescent="0.25">
      <c r="Y147" s="838"/>
      <c r="Z147" s="838"/>
      <c r="AA147" s="838"/>
      <c r="AB147" s="838"/>
      <c r="AC147" s="838"/>
      <c r="AD147" s="838"/>
      <c r="AE147" s="838"/>
      <c r="AF147" s="838"/>
      <c r="AG147" s="838"/>
      <c r="AH147" s="838"/>
      <c r="AI147" s="838"/>
      <c r="AJ147" s="838"/>
      <c r="AK147" s="838"/>
      <c r="AL147" s="838"/>
    </row>
    <row r="148" spans="25:38" x14ac:dyDescent="0.25">
      <c r="Y148" s="838"/>
      <c r="Z148" s="838"/>
      <c r="AA148" s="838"/>
      <c r="AB148" s="838"/>
      <c r="AC148" s="838"/>
      <c r="AD148" s="838"/>
      <c r="AE148" s="838"/>
      <c r="AF148" s="838"/>
      <c r="AG148" s="838"/>
      <c r="AH148" s="838"/>
      <c r="AI148" s="838"/>
      <c r="AJ148" s="838"/>
      <c r="AK148" s="838"/>
      <c r="AL148" s="838"/>
    </row>
    <row r="149" spans="25:38" x14ac:dyDescent="0.25">
      <c r="Y149" s="838"/>
      <c r="Z149" s="838"/>
      <c r="AA149" s="838"/>
      <c r="AB149" s="838"/>
      <c r="AC149" s="838"/>
      <c r="AD149" s="838"/>
      <c r="AE149" s="838"/>
      <c r="AF149" s="838"/>
      <c r="AG149" s="838"/>
      <c r="AH149" s="838"/>
      <c r="AI149" s="838"/>
      <c r="AJ149" s="838"/>
      <c r="AK149" s="838"/>
      <c r="AL149" s="838"/>
    </row>
    <row r="150" spans="25:38" x14ac:dyDescent="0.25">
      <c r="Y150" s="838"/>
      <c r="Z150" s="838"/>
      <c r="AA150" s="838"/>
      <c r="AB150" s="838"/>
      <c r="AC150" s="838"/>
      <c r="AD150" s="838"/>
      <c r="AE150" s="838"/>
      <c r="AF150" s="838"/>
      <c r="AG150" s="838"/>
      <c r="AH150" s="838"/>
      <c r="AI150" s="838"/>
      <c r="AJ150" s="838"/>
      <c r="AK150" s="838"/>
      <c r="AL150" s="838"/>
    </row>
    <row r="151" spans="25:38" x14ac:dyDescent="0.25">
      <c r="Y151" s="838"/>
      <c r="Z151" s="838"/>
      <c r="AA151" s="838"/>
      <c r="AB151" s="838"/>
      <c r="AC151" s="838"/>
      <c r="AD151" s="838"/>
      <c r="AE151" s="838"/>
      <c r="AF151" s="838"/>
      <c r="AG151" s="838"/>
      <c r="AH151" s="838"/>
      <c r="AI151" s="838"/>
      <c r="AJ151" s="838"/>
      <c r="AK151" s="838"/>
      <c r="AL151" s="838"/>
    </row>
    <row r="152" spans="25:38" x14ac:dyDescent="0.25">
      <c r="Y152" s="838"/>
      <c r="Z152" s="838"/>
      <c r="AA152" s="838"/>
      <c r="AB152" s="838"/>
      <c r="AC152" s="838"/>
      <c r="AD152" s="838"/>
      <c r="AE152" s="838"/>
      <c r="AF152" s="838"/>
      <c r="AG152" s="838"/>
      <c r="AH152" s="838"/>
      <c r="AI152" s="838"/>
      <c r="AJ152" s="838"/>
      <c r="AK152" s="838"/>
      <c r="AL152" s="838"/>
    </row>
    <row r="153" spans="25:38" x14ac:dyDescent="0.25">
      <c r="Y153" s="838"/>
      <c r="Z153" s="838"/>
      <c r="AA153" s="838"/>
      <c r="AB153" s="838"/>
      <c r="AC153" s="838"/>
      <c r="AD153" s="838"/>
      <c r="AE153" s="838"/>
      <c r="AF153" s="838"/>
      <c r="AG153" s="838"/>
      <c r="AH153" s="838"/>
      <c r="AI153" s="838"/>
      <c r="AJ153" s="838"/>
      <c r="AK153" s="838"/>
      <c r="AL153" s="838"/>
    </row>
    <row r="154" spans="25:38" x14ac:dyDescent="0.25">
      <c r="Y154" s="838"/>
      <c r="Z154" s="838"/>
      <c r="AA154" s="838"/>
      <c r="AB154" s="838"/>
      <c r="AC154" s="838"/>
      <c r="AD154" s="838"/>
      <c r="AE154" s="838"/>
      <c r="AF154" s="838"/>
      <c r="AG154" s="838"/>
      <c r="AH154" s="838"/>
      <c r="AI154" s="838"/>
      <c r="AJ154" s="838"/>
      <c r="AK154" s="838"/>
      <c r="AL154" s="838"/>
    </row>
    <row r="155" spans="25:38" x14ac:dyDescent="0.25">
      <c r="Y155" s="838"/>
      <c r="Z155" s="838"/>
      <c r="AA155" s="838"/>
      <c r="AB155" s="838"/>
      <c r="AC155" s="838"/>
      <c r="AD155" s="838"/>
      <c r="AE155" s="838"/>
      <c r="AF155" s="838"/>
      <c r="AG155" s="838"/>
      <c r="AH155" s="838"/>
      <c r="AI155" s="838"/>
      <c r="AJ155" s="838"/>
      <c r="AK155" s="838"/>
      <c r="AL155" s="838"/>
    </row>
    <row r="156" spans="25:38" x14ac:dyDescent="0.25">
      <c r="Y156" s="838"/>
      <c r="Z156" s="838"/>
      <c r="AA156" s="838"/>
      <c r="AB156" s="838"/>
      <c r="AC156" s="838"/>
      <c r="AD156" s="838"/>
      <c r="AE156" s="838"/>
      <c r="AF156" s="838"/>
      <c r="AG156" s="838"/>
      <c r="AH156" s="838"/>
      <c r="AI156" s="838"/>
      <c r="AJ156" s="838"/>
      <c r="AK156" s="838"/>
      <c r="AL156" s="838"/>
    </row>
    <row r="157" spans="25:38" x14ac:dyDescent="0.25">
      <c r="Y157" s="838"/>
      <c r="Z157" s="838"/>
      <c r="AA157" s="838"/>
      <c r="AB157" s="838"/>
      <c r="AC157" s="838"/>
      <c r="AD157" s="838"/>
      <c r="AE157" s="838"/>
      <c r="AF157" s="838"/>
      <c r="AG157" s="838"/>
      <c r="AH157" s="838"/>
      <c r="AI157" s="838"/>
      <c r="AJ157" s="838"/>
      <c r="AK157" s="838"/>
      <c r="AL157" s="838"/>
    </row>
    <row r="158" spans="25:38" x14ac:dyDescent="0.25">
      <c r="Y158" s="838"/>
      <c r="Z158" s="838"/>
      <c r="AA158" s="838"/>
      <c r="AB158" s="838"/>
      <c r="AC158" s="838"/>
      <c r="AD158" s="838"/>
      <c r="AE158" s="838"/>
      <c r="AF158" s="838"/>
      <c r="AG158" s="838"/>
      <c r="AH158" s="838"/>
      <c r="AI158" s="838"/>
      <c r="AJ158" s="838"/>
      <c r="AK158" s="838"/>
      <c r="AL158" s="838"/>
    </row>
    <row r="159" spans="25:38" x14ac:dyDescent="0.25">
      <c r="Y159" s="838"/>
      <c r="Z159" s="838"/>
      <c r="AA159" s="838"/>
      <c r="AB159" s="838"/>
      <c r="AC159" s="838"/>
      <c r="AD159" s="838"/>
      <c r="AE159" s="838"/>
      <c r="AF159" s="838"/>
      <c r="AG159" s="838"/>
      <c r="AH159" s="838"/>
      <c r="AI159" s="838"/>
      <c r="AJ159" s="838"/>
      <c r="AK159" s="838"/>
      <c r="AL159" s="838"/>
    </row>
    <row r="160" spans="25:38" x14ac:dyDescent="0.25">
      <c r="Y160" s="838"/>
      <c r="Z160" s="838"/>
      <c r="AA160" s="838"/>
      <c r="AB160" s="838"/>
      <c r="AC160" s="838"/>
      <c r="AD160" s="838"/>
      <c r="AE160" s="838"/>
      <c r="AF160" s="838"/>
      <c r="AG160" s="838"/>
      <c r="AH160" s="838"/>
      <c r="AI160" s="838"/>
      <c r="AJ160" s="838"/>
      <c r="AK160" s="838"/>
      <c r="AL160" s="838"/>
    </row>
    <row r="161" spans="25:38" x14ac:dyDescent="0.25">
      <c r="Y161" s="838"/>
      <c r="Z161" s="838"/>
      <c r="AA161" s="838"/>
      <c r="AB161" s="838"/>
      <c r="AC161" s="838"/>
      <c r="AD161" s="838"/>
      <c r="AE161" s="838"/>
      <c r="AF161" s="838"/>
      <c r="AG161" s="838"/>
      <c r="AH161" s="838"/>
      <c r="AI161" s="838"/>
      <c r="AJ161" s="838"/>
      <c r="AK161" s="838"/>
      <c r="AL161" s="838"/>
    </row>
    <row r="162" spans="25:38" x14ac:dyDescent="0.25">
      <c r="Y162" s="838"/>
      <c r="Z162" s="838"/>
      <c r="AA162" s="838"/>
      <c r="AB162" s="838"/>
      <c r="AC162" s="838"/>
      <c r="AD162" s="838"/>
      <c r="AE162" s="838"/>
      <c r="AF162" s="838"/>
      <c r="AG162" s="838"/>
      <c r="AH162" s="838"/>
      <c r="AI162" s="838"/>
      <c r="AJ162" s="838"/>
      <c r="AK162" s="838"/>
      <c r="AL162" s="838"/>
    </row>
    <row r="163" spans="25:38" x14ac:dyDescent="0.25">
      <c r="Y163" s="838"/>
      <c r="Z163" s="838"/>
      <c r="AA163" s="838"/>
      <c r="AB163" s="838"/>
      <c r="AC163" s="838"/>
      <c r="AD163" s="838"/>
      <c r="AE163" s="838"/>
      <c r="AF163" s="838"/>
      <c r="AG163" s="838"/>
      <c r="AH163" s="838"/>
      <c r="AI163" s="838"/>
      <c r="AJ163" s="838"/>
      <c r="AK163" s="838"/>
      <c r="AL163" s="838"/>
    </row>
    <row r="164" spans="25:38" x14ac:dyDescent="0.25"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</row>
    <row r="165" spans="25:38" x14ac:dyDescent="0.25">
      <c r="Y165" s="838"/>
      <c r="Z165" s="838"/>
      <c r="AA165" s="838"/>
      <c r="AB165" s="838"/>
      <c r="AC165" s="838"/>
      <c r="AD165" s="838"/>
      <c r="AE165" s="838"/>
      <c r="AF165" s="838"/>
      <c r="AG165" s="838"/>
      <c r="AH165" s="838"/>
      <c r="AI165" s="838"/>
      <c r="AJ165" s="838"/>
      <c r="AK165" s="838"/>
      <c r="AL165" s="838"/>
    </row>
    <row r="166" spans="25:38" x14ac:dyDescent="0.25">
      <c r="Y166" s="838"/>
      <c r="Z166" s="838"/>
      <c r="AA166" s="838"/>
      <c r="AB166" s="838"/>
      <c r="AC166" s="838"/>
      <c r="AD166" s="838"/>
      <c r="AE166" s="838"/>
      <c r="AF166" s="838"/>
      <c r="AG166" s="838"/>
      <c r="AH166" s="838"/>
      <c r="AI166" s="838"/>
      <c r="AJ166" s="838"/>
      <c r="AK166" s="838"/>
      <c r="AL166" s="838"/>
    </row>
    <row r="167" spans="25:38" x14ac:dyDescent="0.25">
      <c r="Y167" s="838"/>
      <c r="Z167" s="838"/>
      <c r="AA167" s="838"/>
      <c r="AB167" s="838"/>
      <c r="AC167" s="838"/>
      <c r="AD167" s="838"/>
      <c r="AE167" s="838"/>
      <c r="AF167" s="838"/>
      <c r="AG167" s="838"/>
      <c r="AH167" s="838"/>
      <c r="AI167" s="838"/>
      <c r="AJ167" s="838"/>
      <c r="AK167" s="838"/>
      <c r="AL167" s="838"/>
    </row>
    <row r="168" spans="25:38" x14ac:dyDescent="0.25">
      <c r="Y168" s="838"/>
      <c r="Z168" s="838"/>
      <c r="AA168" s="838"/>
      <c r="AB168" s="838"/>
      <c r="AC168" s="838"/>
      <c r="AD168" s="838"/>
      <c r="AE168" s="838"/>
      <c r="AF168" s="838"/>
      <c r="AG168" s="838"/>
      <c r="AH168" s="838"/>
      <c r="AI168" s="838"/>
      <c r="AJ168" s="838"/>
      <c r="AK168" s="838"/>
      <c r="AL168" s="838"/>
    </row>
    <row r="169" spans="25:38" x14ac:dyDescent="0.25">
      <c r="Y169" s="838"/>
      <c r="Z169" s="838"/>
      <c r="AA169" s="838"/>
      <c r="AB169" s="838"/>
      <c r="AC169" s="838"/>
      <c r="AD169" s="838"/>
      <c r="AE169" s="838"/>
      <c r="AF169" s="838"/>
      <c r="AG169" s="838"/>
      <c r="AH169" s="838"/>
      <c r="AI169" s="838"/>
      <c r="AJ169" s="838"/>
      <c r="AK169" s="838"/>
      <c r="AL169" s="838"/>
    </row>
    <row r="170" spans="25:38" x14ac:dyDescent="0.25">
      <c r="Y170" s="838"/>
      <c r="Z170" s="838"/>
      <c r="AA170" s="838"/>
      <c r="AB170" s="838"/>
      <c r="AC170" s="838"/>
      <c r="AD170" s="838"/>
      <c r="AE170" s="838"/>
      <c r="AF170" s="838"/>
      <c r="AG170" s="838"/>
      <c r="AH170" s="838"/>
      <c r="AI170" s="838"/>
      <c r="AJ170" s="838"/>
      <c r="AK170" s="838"/>
      <c r="AL170" s="838"/>
    </row>
    <row r="171" spans="25:38" x14ac:dyDescent="0.25">
      <c r="Y171" s="838"/>
      <c r="Z171" s="838"/>
      <c r="AA171" s="838"/>
      <c r="AB171" s="838"/>
      <c r="AC171" s="838"/>
      <c r="AD171" s="838"/>
      <c r="AE171" s="838"/>
      <c r="AF171" s="838"/>
      <c r="AG171" s="838"/>
      <c r="AH171" s="838"/>
      <c r="AI171" s="838"/>
      <c r="AJ171" s="838"/>
      <c r="AK171" s="838"/>
      <c r="AL171" s="838"/>
    </row>
    <row r="172" spans="25:38" x14ac:dyDescent="0.25">
      <c r="Y172" s="838"/>
      <c r="Z172" s="838"/>
      <c r="AA172" s="838"/>
      <c r="AB172" s="838"/>
      <c r="AC172" s="838"/>
      <c r="AD172" s="838"/>
      <c r="AE172" s="838"/>
      <c r="AF172" s="838"/>
      <c r="AG172" s="838"/>
      <c r="AH172" s="838"/>
      <c r="AI172" s="838"/>
      <c r="AJ172" s="838"/>
      <c r="AK172" s="838"/>
      <c r="AL172" s="838"/>
    </row>
    <row r="173" spans="25:38" x14ac:dyDescent="0.25">
      <c r="Y173" s="838"/>
      <c r="Z173" s="838"/>
      <c r="AA173" s="838"/>
      <c r="AB173" s="838"/>
      <c r="AC173" s="838"/>
      <c r="AD173" s="838"/>
      <c r="AE173" s="838"/>
      <c r="AF173" s="838"/>
      <c r="AG173" s="838"/>
      <c r="AH173" s="838"/>
      <c r="AI173" s="838"/>
      <c r="AJ173" s="838"/>
      <c r="AK173" s="838"/>
      <c r="AL173" s="838"/>
    </row>
    <row r="174" spans="25:38" x14ac:dyDescent="0.25">
      <c r="Y174" s="838"/>
      <c r="Z174" s="838"/>
      <c r="AA174" s="838"/>
      <c r="AB174" s="838"/>
      <c r="AC174" s="838"/>
      <c r="AD174" s="838"/>
      <c r="AE174" s="838"/>
      <c r="AF174" s="838"/>
      <c r="AG174" s="838"/>
      <c r="AH174" s="838"/>
      <c r="AI174" s="838"/>
      <c r="AJ174" s="838"/>
      <c r="AK174" s="838"/>
      <c r="AL174" s="838"/>
    </row>
    <row r="175" spans="25:38" x14ac:dyDescent="0.25">
      <c r="Y175" s="838"/>
      <c r="Z175" s="838"/>
      <c r="AA175" s="838"/>
      <c r="AB175" s="838"/>
      <c r="AC175" s="838"/>
      <c r="AD175" s="838"/>
      <c r="AE175" s="838"/>
      <c r="AF175" s="838"/>
      <c r="AG175" s="838"/>
      <c r="AH175" s="838"/>
      <c r="AI175" s="838"/>
      <c r="AJ175" s="838"/>
      <c r="AK175" s="838"/>
      <c r="AL175" s="838"/>
    </row>
    <row r="176" spans="25:38" x14ac:dyDescent="0.25">
      <c r="Y176" s="838"/>
      <c r="Z176" s="838"/>
      <c r="AA176" s="838"/>
      <c r="AB176" s="838"/>
      <c r="AC176" s="838"/>
      <c r="AD176" s="838"/>
      <c r="AE176" s="838"/>
      <c r="AF176" s="838"/>
      <c r="AG176" s="838"/>
      <c r="AH176" s="838"/>
      <c r="AI176" s="838"/>
      <c r="AJ176" s="838"/>
      <c r="AK176" s="838"/>
      <c r="AL176" s="838"/>
    </row>
    <row r="177" spans="25:38" x14ac:dyDescent="0.25">
      <c r="Y177" s="838"/>
      <c r="Z177" s="838"/>
      <c r="AA177" s="838"/>
      <c r="AB177" s="838"/>
      <c r="AC177" s="838"/>
      <c r="AD177" s="838"/>
      <c r="AE177" s="838"/>
      <c r="AF177" s="838"/>
      <c r="AG177" s="838"/>
      <c r="AH177" s="838"/>
      <c r="AI177" s="838"/>
      <c r="AJ177" s="838"/>
      <c r="AK177" s="838"/>
      <c r="AL177" s="838"/>
    </row>
    <row r="178" spans="25:38" x14ac:dyDescent="0.25">
      <c r="Y178" s="838"/>
      <c r="Z178" s="838"/>
      <c r="AA178" s="838"/>
      <c r="AB178" s="838"/>
      <c r="AC178" s="838"/>
      <c r="AD178" s="838"/>
      <c r="AE178" s="838"/>
      <c r="AF178" s="838"/>
      <c r="AG178" s="838"/>
      <c r="AH178" s="838"/>
      <c r="AI178" s="838"/>
      <c r="AJ178" s="838"/>
      <c r="AK178" s="838"/>
      <c r="AL178" s="838"/>
    </row>
    <row r="179" spans="25:38" x14ac:dyDescent="0.25">
      <c r="Y179" s="838"/>
      <c r="Z179" s="838"/>
      <c r="AA179" s="838"/>
      <c r="AB179" s="838"/>
      <c r="AC179" s="838"/>
      <c r="AD179" s="838"/>
      <c r="AE179" s="838"/>
      <c r="AF179" s="838"/>
      <c r="AG179" s="838"/>
      <c r="AH179" s="838"/>
      <c r="AI179" s="838"/>
      <c r="AJ179" s="838"/>
      <c r="AK179" s="838"/>
      <c r="AL179" s="838"/>
    </row>
    <row r="180" spans="25:38" x14ac:dyDescent="0.25">
      <c r="Y180" s="838"/>
      <c r="Z180" s="838"/>
      <c r="AA180" s="838"/>
      <c r="AB180" s="838"/>
      <c r="AC180" s="838"/>
      <c r="AD180" s="838"/>
      <c r="AE180" s="838"/>
      <c r="AF180" s="838"/>
      <c r="AG180" s="838"/>
      <c r="AH180" s="838"/>
      <c r="AI180" s="838"/>
      <c r="AJ180" s="838"/>
      <c r="AK180" s="838"/>
      <c r="AL180" s="838"/>
    </row>
    <row r="181" spans="25:38" x14ac:dyDescent="0.25">
      <c r="Y181" s="838"/>
      <c r="Z181" s="838"/>
      <c r="AA181" s="838"/>
      <c r="AB181" s="838"/>
      <c r="AC181" s="838"/>
      <c r="AD181" s="838"/>
      <c r="AE181" s="838"/>
      <c r="AF181" s="838"/>
      <c r="AG181" s="838"/>
      <c r="AH181" s="838"/>
      <c r="AI181" s="838"/>
      <c r="AJ181" s="838"/>
      <c r="AK181" s="838"/>
      <c r="AL181" s="838"/>
    </row>
    <row r="182" spans="25:38" x14ac:dyDescent="0.25">
      <c r="Y182" s="838"/>
      <c r="Z182" s="838"/>
      <c r="AA182" s="838"/>
      <c r="AB182" s="838"/>
      <c r="AC182" s="838"/>
      <c r="AD182" s="838"/>
      <c r="AE182" s="838"/>
      <c r="AF182" s="838"/>
      <c r="AG182" s="838"/>
      <c r="AH182" s="838"/>
      <c r="AI182" s="838"/>
      <c r="AJ182" s="838"/>
      <c r="AK182" s="838"/>
      <c r="AL182" s="838"/>
    </row>
    <row r="183" spans="25:38" x14ac:dyDescent="0.25">
      <c r="Y183" s="838"/>
      <c r="Z183" s="838"/>
      <c r="AA183" s="838"/>
      <c r="AB183" s="838"/>
      <c r="AC183" s="838"/>
      <c r="AD183" s="838"/>
      <c r="AE183" s="838"/>
      <c r="AF183" s="838"/>
      <c r="AG183" s="838"/>
      <c r="AH183" s="838"/>
      <c r="AI183" s="838"/>
      <c r="AJ183" s="838"/>
      <c r="AK183" s="838"/>
      <c r="AL183" s="838"/>
    </row>
    <row r="184" spans="25:38" x14ac:dyDescent="0.25">
      <c r="Y184" s="838"/>
      <c r="Z184" s="838"/>
      <c r="AA184" s="838"/>
      <c r="AB184" s="838"/>
      <c r="AC184" s="838"/>
      <c r="AD184" s="838"/>
      <c r="AE184" s="838"/>
      <c r="AF184" s="838"/>
      <c r="AG184" s="838"/>
      <c r="AH184" s="838"/>
      <c r="AI184" s="838"/>
      <c r="AJ184" s="838"/>
      <c r="AK184" s="838"/>
      <c r="AL184" s="838"/>
    </row>
    <row r="185" spans="25:38" x14ac:dyDescent="0.25">
      <c r="Y185" s="838"/>
      <c r="Z185" s="838"/>
      <c r="AA185" s="838"/>
      <c r="AB185" s="838"/>
      <c r="AC185" s="838"/>
      <c r="AD185" s="838"/>
      <c r="AE185" s="838"/>
      <c r="AF185" s="838"/>
      <c r="AG185" s="838"/>
      <c r="AH185" s="838"/>
      <c r="AI185" s="838"/>
      <c r="AJ185" s="838"/>
      <c r="AK185" s="838"/>
      <c r="AL185" s="838"/>
    </row>
    <row r="186" spans="25:38" x14ac:dyDescent="0.25">
      <c r="Y186" s="838"/>
      <c r="Z186" s="838"/>
      <c r="AA186" s="838"/>
      <c r="AB186" s="838"/>
      <c r="AC186" s="838"/>
      <c r="AD186" s="838"/>
      <c r="AE186" s="838"/>
      <c r="AF186" s="838"/>
      <c r="AG186" s="838"/>
      <c r="AH186" s="838"/>
      <c r="AI186" s="838"/>
      <c r="AJ186" s="838"/>
      <c r="AK186" s="838"/>
      <c r="AL186" s="838"/>
    </row>
    <row r="187" spans="25:38" x14ac:dyDescent="0.25">
      <c r="Y187" s="838"/>
      <c r="Z187" s="838"/>
      <c r="AA187" s="838"/>
      <c r="AB187" s="838"/>
      <c r="AC187" s="838"/>
      <c r="AD187" s="838"/>
      <c r="AE187" s="838"/>
      <c r="AF187" s="838"/>
      <c r="AG187" s="838"/>
      <c r="AH187" s="838"/>
      <c r="AI187" s="838"/>
      <c r="AJ187" s="838"/>
      <c r="AK187" s="838"/>
      <c r="AL187" s="838"/>
    </row>
    <row r="188" spans="25:38" x14ac:dyDescent="0.25">
      <c r="Y188" s="838"/>
      <c r="Z188" s="838"/>
      <c r="AA188" s="838"/>
      <c r="AB188" s="838"/>
      <c r="AC188" s="838"/>
      <c r="AD188" s="838"/>
      <c r="AE188" s="838"/>
      <c r="AF188" s="838"/>
      <c r="AG188" s="838"/>
      <c r="AH188" s="838"/>
      <c r="AI188" s="838"/>
      <c r="AJ188" s="838"/>
      <c r="AK188" s="838"/>
      <c r="AL188" s="838"/>
    </row>
    <row r="189" spans="25:38" x14ac:dyDescent="0.25">
      <c r="Y189" s="838"/>
      <c r="Z189" s="838"/>
      <c r="AA189" s="838"/>
      <c r="AB189" s="838"/>
      <c r="AC189" s="838"/>
      <c r="AD189" s="838"/>
      <c r="AE189" s="838"/>
      <c r="AF189" s="838"/>
      <c r="AG189" s="838"/>
      <c r="AH189" s="838"/>
      <c r="AI189" s="838"/>
      <c r="AJ189" s="838"/>
      <c r="AK189" s="838"/>
      <c r="AL189" s="838"/>
    </row>
    <row r="190" spans="25:38" x14ac:dyDescent="0.25">
      <c r="Y190" s="838"/>
      <c r="Z190" s="838"/>
      <c r="AA190" s="838"/>
      <c r="AB190" s="838"/>
      <c r="AC190" s="838"/>
      <c r="AD190" s="838"/>
      <c r="AE190" s="838"/>
      <c r="AF190" s="838"/>
      <c r="AG190" s="838"/>
      <c r="AH190" s="838"/>
      <c r="AI190" s="838"/>
      <c r="AJ190" s="838"/>
      <c r="AK190" s="838"/>
      <c r="AL190" s="838"/>
    </row>
    <row r="191" spans="25:38" x14ac:dyDescent="0.25">
      <c r="Y191" s="838"/>
      <c r="Z191" s="838"/>
      <c r="AA191" s="838"/>
      <c r="AB191" s="838"/>
      <c r="AC191" s="838"/>
      <c r="AD191" s="838"/>
      <c r="AE191" s="838"/>
      <c r="AF191" s="838"/>
      <c r="AG191" s="838"/>
      <c r="AH191" s="838"/>
      <c r="AI191" s="838"/>
      <c r="AJ191" s="838"/>
      <c r="AK191" s="838"/>
      <c r="AL191" s="838"/>
    </row>
    <row r="192" spans="25:38" x14ac:dyDescent="0.25">
      <c r="Y192" s="838"/>
      <c r="Z192" s="838"/>
      <c r="AA192" s="838"/>
      <c r="AB192" s="838"/>
      <c r="AC192" s="838"/>
      <c r="AD192" s="838"/>
      <c r="AE192" s="838"/>
      <c r="AF192" s="838"/>
      <c r="AG192" s="838"/>
      <c r="AH192" s="838"/>
      <c r="AI192" s="838"/>
      <c r="AJ192" s="838"/>
      <c r="AK192" s="838"/>
      <c r="AL192" s="838"/>
    </row>
    <row r="193" spans="25:38" x14ac:dyDescent="0.25">
      <c r="Y193" s="838"/>
      <c r="Z193" s="838"/>
      <c r="AA193" s="838"/>
      <c r="AB193" s="838"/>
      <c r="AC193" s="838"/>
      <c r="AD193" s="838"/>
      <c r="AE193" s="838"/>
      <c r="AF193" s="838"/>
      <c r="AG193" s="838"/>
      <c r="AH193" s="838"/>
      <c r="AI193" s="838"/>
      <c r="AJ193" s="838"/>
      <c r="AK193" s="838"/>
      <c r="AL193" s="838"/>
    </row>
    <row r="194" spans="25:38" x14ac:dyDescent="0.25">
      <c r="Y194" s="838"/>
      <c r="Z194" s="838"/>
      <c r="AA194" s="838"/>
      <c r="AB194" s="838"/>
      <c r="AC194" s="838"/>
      <c r="AD194" s="838"/>
      <c r="AE194" s="838"/>
      <c r="AF194" s="838"/>
      <c r="AG194" s="838"/>
      <c r="AH194" s="838"/>
      <c r="AI194" s="838"/>
      <c r="AJ194" s="838"/>
      <c r="AK194" s="838"/>
      <c r="AL194" s="838"/>
    </row>
    <row r="195" spans="25:38" x14ac:dyDescent="0.25">
      <c r="Y195" s="838"/>
      <c r="Z195" s="838"/>
      <c r="AA195" s="838"/>
      <c r="AB195" s="838"/>
      <c r="AC195" s="838"/>
      <c r="AD195" s="838"/>
      <c r="AE195" s="838"/>
      <c r="AF195" s="838"/>
      <c r="AG195" s="838"/>
      <c r="AH195" s="838"/>
      <c r="AI195" s="838"/>
      <c r="AJ195" s="838"/>
      <c r="AK195" s="838"/>
      <c r="AL195" s="838"/>
    </row>
    <row r="196" spans="25:38" x14ac:dyDescent="0.25">
      <c r="Y196" s="838"/>
      <c r="Z196" s="838"/>
      <c r="AA196" s="838"/>
      <c r="AB196" s="838"/>
      <c r="AC196" s="838"/>
      <c r="AD196" s="838"/>
      <c r="AE196" s="838"/>
      <c r="AF196" s="838"/>
      <c r="AG196" s="838"/>
      <c r="AH196" s="838"/>
      <c r="AI196" s="838"/>
      <c r="AJ196" s="838"/>
      <c r="AK196" s="838"/>
      <c r="AL196" s="838"/>
    </row>
    <row r="197" spans="25:38" x14ac:dyDescent="0.25">
      <c r="Y197" s="838"/>
      <c r="Z197" s="838"/>
      <c r="AA197" s="838"/>
      <c r="AB197" s="838"/>
      <c r="AC197" s="838"/>
      <c r="AD197" s="838"/>
      <c r="AE197" s="838"/>
      <c r="AF197" s="838"/>
      <c r="AG197" s="838"/>
      <c r="AH197" s="838"/>
      <c r="AI197" s="838"/>
      <c r="AJ197" s="838"/>
      <c r="AK197" s="838"/>
      <c r="AL197" s="838"/>
    </row>
    <row r="198" spans="25:38" x14ac:dyDescent="0.25">
      <c r="Y198" s="838"/>
      <c r="Z198" s="838"/>
      <c r="AA198" s="838"/>
      <c r="AB198" s="838"/>
      <c r="AC198" s="838"/>
      <c r="AD198" s="838"/>
      <c r="AE198" s="838"/>
      <c r="AF198" s="838"/>
      <c r="AG198" s="838"/>
      <c r="AH198" s="838"/>
      <c r="AI198" s="838"/>
      <c r="AJ198" s="838"/>
      <c r="AK198" s="838"/>
      <c r="AL198" s="838"/>
    </row>
    <row r="199" spans="25:38" x14ac:dyDescent="0.25">
      <c r="Y199" s="838"/>
      <c r="Z199" s="838"/>
      <c r="AA199" s="838"/>
      <c r="AB199" s="838"/>
      <c r="AC199" s="838"/>
      <c r="AD199" s="838"/>
      <c r="AE199" s="838"/>
      <c r="AF199" s="838"/>
      <c r="AG199" s="838"/>
      <c r="AH199" s="838"/>
      <c r="AI199" s="838"/>
      <c r="AJ199" s="838"/>
      <c r="AK199" s="838"/>
      <c r="AL199" s="838"/>
    </row>
    <row r="200" spans="25:38" x14ac:dyDescent="0.25">
      <c r="Y200" s="838"/>
      <c r="Z200" s="838"/>
      <c r="AA200" s="838"/>
      <c r="AB200" s="838"/>
      <c r="AC200" s="838"/>
      <c r="AD200" s="838"/>
      <c r="AE200" s="838"/>
      <c r="AF200" s="838"/>
      <c r="AG200" s="838"/>
      <c r="AH200" s="838"/>
      <c r="AI200" s="838"/>
      <c r="AJ200" s="838"/>
      <c r="AK200" s="838"/>
      <c r="AL200" s="838"/>
    </row>
    <row r="201" spans="25:38" x14ac:dyDescent="0.25">
      <c r="Y201" s="838"/>
      <c r="Z201" s="838"/>
      <c r="AA201" s="838"/>
      <c r="AB201" s="838"/>
      <c r="AC201" s="838"/>
      <c r="AD201" s="838"/>
      <c r="AE201" s="838"/>
      <c r="AF201" s="838"/>
      <c r="AG201" s="838"/>
      <c r="AH201" s="838"/>
      <c r="AI201" s="838"/>
      <c r="AJ201" s="838"/>
      <c r="AK201" s="838"/>
      <c r="AL201" s="838"/>
    </row>
    <row r="202" spans="25:38" x14ac:dyDescent="0.25">
      <c r="Y202" s="838"/>
      <c r="Z202" s="838"/>
      <c r="AA202" s="838"/>
      <c r="AB202" s="838"/>
      <c r="AC202" s="838"/>
      <c r="AD202" s="838"/>
      <c r="AE202" s="838"/>
      <c r="AF202" s="838"/>
      <c r="AG202" s="838"/>
      <c r="AH202" s="838"/>
      <c r="AI202" s="838"/>
      <c r="AJ202" s="838"/>
      <c r="AK202" s="838"/>
      <c r="AL202" s="838"/>
    </row>
    <row r="203" spans="25:38" x14ac:dyDescent="0.25">
      <c r="Y203" s="838"/>
      <c r="Z203" s="838"/>
      <c r="AA203" s="838"/>
      <c r="AB203" s="838"/>
      <c r="AC203" s="838"/>
      <c r="AD203" s="838"/>
      <c r="AE203" s="838"/>
      <c r="AF203" s="838"/>
      <c r="AG203" s="838"/>
      <c r="AH203" s="838"/>
      <c r="AI203" s="838"/>
      <c r="AJ203" s="838"/>
      <c r="AK203" s="838"/>
      <c r="AL203" s="838"/>
    </row>
    <row r="204" spans="25:38" x14ac:dyDescent="0.25">
      <c r="Y204" s="838"/>
      <c r="Z204" s="838"/>
      <c r="AA204" s="838"/>
      <c r="AB204" s="838"/>
      <c r="AC204" s="838"/>
      <c r="AD204" s="838"/>
      <c r="AE204" s="838"/>
      <c r="AF204" s="838"/>
      <c r="AG204" s="838"/>
      <c r="AH204" s="838"/>
      <c r="AI204" s="838"/>
      <c r="AJ204" s="838"/>
      <c r="AK204" s="838"/>
      <c r="AL204" s="838"/>
    </row>
    <row r="205" spans="25:38" x14ac:dyDescent="0.25">
      <c r="Y205" s="838"/>
      <c r="Z205" s="838"/>
      <c r="AA205" s="838"/>
      <c r="AB205" s="838"/>
      <c r="AC205" s="838"/>
      <c r="AD205" s="838"/>
      <c r="AE205" s="838"/>
      <c r="AF205" s="838"/>
      <c r="AG205" s="838"/>
      <c r="AH205" s="838"/>
      <c r="AI205" s="838"/>
      <c r="AJ205" s="838"/>
      <c r="AK205" s="838"/>
      <c r="AL205" s="838"/>
    </row>
    <row r="206" spans="25:38" x14ac:dyDescent="0.25">
      <c r="Y206" s="838"/>
      <c r="Z206" s="838"/>
      <c r="AA206" s="838"/>
      <c r="AB206" s="838"/>
      <c r="AC206" s="838"/>
      <c r="AD206" s="838"/>
      <c r="AE206" s="838"/>
      <c r="AF206" s="838"/>
      <c r="AG206" s="838"/>
      <c r="AH206" s="838"/>
      <c r="AI206" s="838"/>
      <c r="AJ206" s="838"/>
      <c r="AK206" s="838"/>
      <c r="AL206" s="838"/>
    </row>
    <row r="207" spans="25:38" x14ac:dyDescent="0.25">
      <c r="Y207" s="838"/>
      <c r="Z207" s="838"/>
      <c r="AA207" s="838"/>
      <c r="AB207" s="838"/>
      <c r="AC207" s="838"/>
      <c r="AD207" s="838"/>
      <c r="AE207" s="838"/>
      <c r="AF207" s="838"/>
      <c r="AG207" s="838"/>
      <c r="AH207" s="838"/>
      <c r="AI207" s="838"/>
      <c r="AJ207" s="838"/>
      <c r="AK207" s="838"/>
      <c r="AL207" s="838"/>
    </row>
    <row r="208" spans="25:38" x14ac:dyDescent="0.25">
      <c r="Y208" s="838"/>
      <c r="Z208" s="838"/>
      <c r="AA208" s="838"/>
      <c r="AB208" s="838"/>
      <c r="AC208" s="838"/>
      <c r="AD208" s="838"/>
      <c r="AE208" s="838"/>
      <c r="AF208" s="838"/>
      <c r="AG208" s="838"/>
      <c r="AH208" s="838"/>
      <c r="AI208" s="838"/>
      <c r="AJ208" s="838"/>
      <c r="AK208" s="838"/>
      <c r="AL208" s="838"/>
    </row>
    <row r="209" spans="25:38" x14ac:dyDescent="0.25">
      <c r="Y209" s="838"/>
      <c r="Z209" s="838"/>
      <c r="AA209" s="838"/>
      <c r="AB209" s="838"/>
      <c r="AC209" s="838"/>
      <c r="AD209" s="838"/>
      <c r="AE209" s="838"/>
      <c r="AF209" s="838"/>
      <c r="AG209" s="838"/>
      <c r="AH209" s="838"/>
      <c r="AI209" s="838"/>
      <c r="AJ209" s="838"/>
      <c r="AK209" s="838"/>
      <c r="AL209" s="838"/>
    </row>
    <row r="210" spans="25:38" x14ac:dyDescent="0.25">
      <c r="Y210" s="838"/>
      <c r="Z210" s="838"/>
      <c r="AA210" s="838"/>
      <c r="AB210" s="838"/>
      <c r="AC210" s="838"/>
      <c r="AD210" s="838"/>
      <c r="AE210" s="838"/>
      <c r="AF210" s="838"/>
      <c r="AG210" s="838"/>
      <c r="AH210" s="838"/>
      <c r="AI210" s="838"/>
      <c r="AJ210" s="838"/>
      <c r="AK210" s="838"/>
      <c r="AL210" s="838"/>
    </row>
    <row r="211" spans="25:38" x14ac:dyDescent="0.25">
      <c r="Y211" s="838"/>
      <c r="Z211" s="838"/>
      <c r="AA211" s="838"/>
      <c r="AB211" s="838"/>
      <c r="AC211" s="838"/>
      <c r="AD211" s="838"/>
      <c r="AE211" s="838"/>
      <c r="AF211" s="838"/>
      <c r="AG211" s="838"/>
      <c r="AH211" s="838"/>
      <c r="AI211" s="838"/>
      <c r="AJ211" s="838"/>
      <c r="AK211" s="838"/>
      <c r="AL211" s="838"/>
    </row>
    <row r="212" spans="25:38" x14ac:dyDescent="0.25">
      <c r="Y212" s="838"/>
      <c r="Z212" s="838"/>
      <c r="AA212" s="838"/>
      <c r="AB212" s="838"/>
      <c r="AC212" s="838"/>
      <c r="AD212" s="838"/>
      <c r="AE212" s="838"/>
      <c r="AF212" s="838"/>
      <c r="AG212" s="838"/>
      <c r="AH212" s="838"/>
      <c r="AI212" s="838"/>
      <c r="AJ212" s="838"/>
      <c r="AK212" s="838"/>
      <c r="AL212" s="838"/>
    </row>
    <row r="213" spans="25:38" x14ac:dyDescent="0.25">
      <c r="Y213" s="838"/>
      <c r="Z213" s="838"/>
      <c r="AA213" s="838"/>
      <c r="AB213" s="838"/>
      <c r="AC213" s="838"/>
      <c r="AD213" s="838"/>
      <c r="AE213" s="838"/>
      <c r="AF213" s="838"/>
      <c r="AG213" s="838"/>
      <c r="AH213" s="838"/>
      <c r="AI213" s="838"/>
      <c r="AJ213" s="838"/>
      <c r="AK213" s="838"/>
      <c r="AL213" s="838"/>
    </row>
    <row r="214" spans="25:38" x14ac:dyDescent="0.25">
      <c r="Y214" s="838"/>
      <c r="Z214" s="838"/>
      <c r="AA214" s="838"/>
      <c r="AB214" s="838"/>
      <c r="AC214" s="838"/>
      <c r="AD214" s="838"/>
      <c r="AE214" s="838"/>
      <c r="AF214" s="838"/>
      <c r="AG214" s="838"/>
      <c r="AH214" s="838"/>
      <c r="AI214" s="838"/>
      <c r="AJ214" s="838"/>
      <c r="AK214" s="838"/>
      <c r="AL214" s="838"/>
    </row>
    <row r="215" spans="25:38" x14ac:dyDescent="0.25">
      <c r="Y215" s="838"/>
      <c r="Z215" s="838"/>
      <c r="AA215" s="838"/>
      <c r="AB215" s="838"/>
      <c r="AC215" s="838"/>
      <c r="AD215" s="838"/>
      <c r="AE215" s="838"/>
      <c r="AF215" s="838"/>
      <c r="AG215" s="838"/>
      <c r="AH215" s="838"/>
      <c r="AI215" s="838"/>
      <c r="AJ215" s="838"/>
      <c r="AK215" s="838"/>
      <c r="AL215" s="838"/>
    </row>
    <row r="216" spans="25:38" x14ac:dyDescent="0.25">
      <c r="Y216" s="838"/>
      <c r="Z216" s="838"/>
      <c r="AA216" s="838"/>
      <c r="AB216" s="838"/>
      <c r="AC216" s="838"/>
      <c r="AD216" s="838"/>
      <c r="AE216" s="838"/>
      <c r="AF216" s="838"/>
      <c r="AG216" s="838"/>
      <c r="AH216" s="838"/>
      <c r="AI216" s="838"/>
      <c r="AJ216" s="838"/>
      <c r="AK216" s="838"/>
      <c r="AL216" s="838"/>
    </row>
    <row r="217" spans="25:38" x14ac:dyDescent="0.25">
      <c r="Y217" s="838"/>
      <c r="Z217" s="838"/>
      <c r="AA217" s="838"/>
      <c r="AB217" s="838"/>
      <c r="AC217" s="838"/>
      <c r="AD217" s="838"/>
      <c r="AE217" s="838"/>
      <c r="AF217" s="838"/>
      <c r="AG217" s="838"/>
      <c r="AH217" s="838"/>
      <c r="AI217" s="838"/>
      <c r="AJ217" s="838"/>
      <c r="AK217" s="838"/>
      <c r="AL217" s="838"/>
    </row>
    <row r="218" spans="25:38" x14ac:dyDescent="0.25">
      <c r="Y218" s="838"/>
      <c r="Z218" s="838"/>
      <c r="AA218" s="838"/>
      <c r="AB218" s="838"/>
      <c r="AC218" s="838"/>
      <c r="AD218" s="838"/>
      <c r="AE218" s="838"/>
      <c r="AF218" s="838"/>
      <c r="AG218" s="838"/>
      <c r="AH218" s="838"/>
      <c r="AI218" s="838"/>
      <c r="AJ218" s="838"/>
      <c r="AK218" s="838"/>
      <c r="AL218" s="838"/>
    </row>
    <row r="219" spans="25:38" x14ac:dyDescent="0.25">
      <c r="Y219" s="838"/>
      <c r="Z219" s="838"/>
      <c r="AA219" s="838"/>
      <c r="AB219" s="838"/>
      <c r="AC219" s="838"/>
      <c r="AD219" s="838"/>
      <c r="AE219" s="838"/>
      <c r="AF219" s="838"/>
      <c r="AG219" s="838"/>
      <c r="AH219" s="838"/>
      <c r="AI219" s="838"/>
      <c r="AJ219" s="838"/>
      <c r="AK219" s="838"/>
      <c r="AL219" s="838"/>
    </row>
    <row r="220" spans="25:38" x14ac:dyDescent="0.25">
      <c r="Y220" s="838"/>
      <c r="Z220" s="838"/>
      <c r="AA220" s="838"/>
      <c r="AB220" s="838"/>
      <c r="AC220" s="838"/>
      <c r="AD220" s="838"/>
      <c r="AE220" s="838"/>
      <c r="AF220" s="838"/>
      <c r="AG220" s="838"/>
      <c r="AH220" s="838"/>
      <c r="AI220" s="838"/>
      <c r="AJ220" s="838"/>
      <c r="AK220" s="838"/>
      <c r="AL220" s="838"/>
    </row>
    <row r="221" spans="25:38" x14ac:dyDescent="0.25">
      <c r="Y221" s="838"/>
      <c r="Z221" s="838"/>
      <c r="AA221" s="838"/>
      <c r="AB221" s="838"/>
      <c r="AC221" s="838"/>
      <c r="AD221" s="838"/>
      <c r="AE221" s="838"/>
      <c r="AF221" s="838"/>
      <c r="AG221" s="838"/>
      <c r="AH221" s="838"/>
      <c r="AI221" s="838"/>
      <c r="AJ221" s="838"/>
      <c r="AK221" s="838"/>
      <c r="AL221" s="838"/>
    </row>
    <row r="222" spans="25:38" x14ac:dyDescent="0.25">
      <c r="Y222" s="838"/>
      <c r="Z222" s="838"/>
      <c r="AA222" s="838"/>
      <c r="AB222" s="838"/>
      <c r="AC222" s="838"/>
      <c r="AD222" s="838"/>
      <c r="AE222" s="838"/>
      <c r="AF222" s="838"/>
      <c r="AG222" s="838"/>
      <c r="AH222" s="838"/>
      <c r="AI222" s="838"/>
      <c r="AJ222" s="838"/>
      <c r="AK222" s="838"/>
      <c r="AL222" s="838"/>
    </row>
    <row r="223" spans="25:38" x14ac:dyDescent="0.25">
      <c r="Y223" s="838"/>
      <c r="Z223" s="838"/>
      <c r="AA223" s="838"/>
      <c r="AB223" s="838"/>
      <c r="AC223" s="838"/>
      <c r="AD223" s="838"/>
      <c r="AE223" s="838"/>
      <c r="AF223" s="838"/>
      <c r="AG223" s="838"/>
      <c r="AH223" s="838"/>
      <c r="AI223" s="838"/>
      <c r="AJ223" s="838"/>
      <c r="AK223" s="838"/>
      <c r="AL223" s="838"/>
    </row>
    <row r="224" spans="25:38" x14ac:dyDescent="0.25">
      <c r="Y224" s="838"/>
      <c r="Z224" s="838"/>
      <c r="AA224" s="838"/>
      <c r="AB224" s="838"/>
      <c r="AC224" s="838"/>
      <c r="AD224" s="838"/>
      <c r="AE224" s="838"/>
      <c r="AF224" s="838"/>
      <c r="AG224" s="838"/>
      <c r="AH224" s="838"/>
      <c r="AI224" s="838"/>
      <c r="AJ224" s="838"/>
      <c r="AK224" s="838"/>
      <c r="AL224" s="838"/>
    </row>
    <row r="225" spans="25:38" x14ac:dyDescent="0.25">
      <c r="Y225" s="838"/>
      <c r="Z225" s="838"/>
      <c r="AA225" s="838"/>
      <c r="AB225" s="838"/>
      <c r="AC225" s="838"/>
      <c r="AD225" s="838"/>
      <c r="AE225" s="838"/>
      <c r="AF225" s="838"/>
      <c r="AG225" s="838"/>
      <c r="AH225" s="838"/>
      <c r="AI225" s="838"/>
      <c r="AJ225" s="838"/>
      <c r="AK225" s="838"/>
      <c r="AL225" s="838"/>
    </row>
    <row r="226" spans="25:38" x14ac:dyDescent="0.25">
      <c r="Y226" s="838"/>
      <c r="Z226" s="838"/>
      <c r="AA226" s="838"/>
      <c r="AB226" s="838"/>
      <c r="AC226" s="838"/>
      <c r="AD226" s="838"/>
      <c r="AE226" s="838"/>
      <c r="AF226" s="838"/>
      <c r="AG226" s="838"/>
      <c r="AH226" s="838"/>
      <c r="AI226" s="838"/>
      <c r="AJ226" s="838"/>
      <c r="AK226" s="838"/>
      <c r="AL226" s="838"/>
    </row>
    <row r="227" spans="25:38" x14ac:dyDescent="0.25">
      <c r="Y227" s="838"/>
      <c r="Z227" s="838"/>
      <c r="AA227" s="838"/>
      <c r="AB227" s="838"/>
      <c r="AC227" s="838"/>
      <c r="AD227" s="838"/>
      <c r="AE227" s="838"/>
      <c r="AF227" s="838"/>
      <c r="AG227" s="838"/>
      <c r="AH227" s="838"/>
      <c r="AI227" s="838"/>
      <c r="AJ227" s="838"/>
      <c r="AK227" s="838"/>
      <c r="AL227" s="838"/>
    </row>
    <row r="228" spans="25:38" x14ac:dyDescent="0.25">
      <c r="Y228" s="838"/>
      <c r="Z228" s="838"/>
      <c r="AA228" s="838"/>
      <c r="AB228" s="838"/>
      <c r="AC228" s="838"/>
      <c r="AD228" s="838"/>
      <c r="AE228" s="838"/>
      <c r="AF228" s="838"/>
      <c r="AG228" s="838"/>
      <c r="AH228" s="838"/>
      <c r="AI228" s="838"/>
      <c r="AJ228" s="838"/>
      <c r="AK228" s="838"/>
      <c r="AL228" s="838"/>
    </row>
    <row r="229" spans="25:38" x14ac:dyDescent="0.25">
      <c r="Y229" s="838"/>
      <c r="Z229" s="838"/>
      <c r="AA229" s="838"/>
      <c r="AB229" s="838"/>
      <c r="AC229" s="838"/>
      <c r="AD229" s="838"/>
      <c r="AE229" s="838"/>
      <c r="AF229" s="838"/>
      <c r="AG229" s="838"/>
      <c r="AH229" s="838"/>
      <c r="AI229" s="838"/>
      <c r="AJ229" s="838"/>
      <c r="AK229" s="838"/>
      <c r="AL229" s="838"/>
    </row>
    <row r="230" spans="25:38" x14ac:dyDescent="0.25">
      <c r="Y230" s="838"/>
      <c r="Z230" s="838"/>
      <c r="AA230" s="838"/>
      <c r="AB230" s="838"/>
      <c r="AC230" s="838"/>
      <c r="AD230" s="838"/>
      <c r="AE230" s="838"/>
      <c r="AF230" s="838"/>
      <c r="AG230" s="838"/>
      <c r="AH230" s="838"/>
      <c r="AI230" s="838"/>
      <c r="AJ230" s="838"/>
      <c r="AK230" s="838"/>
      <c r="AL230" s="838"/>
    </row>
    <row r="231" spans="25:38" x14ac:dyDescent="0.25">
      <c r="Y231" s="838"/>
      <c r="Z231" s="838"/>
      <c r="AA231" s="838"/>
      <c r="AB231" s="838"/>
      <c r="AC231" s="838"/>
      <c r="AD231" s="838"/>
      <c r="AE231" s="838"/>
      <c r="AF231" s="838"/>
      <c r="AG231" s="838"/>
      <c r="AH231" s="838"/>
      <c r="AI231" s="838"/>
      <c r="AJ231" s="838"/>
      <c r="AK231" s="838"/>
      <c r="AL231" s="838"/>
    </row>
    <row r="232" spans="25:38" x14ac:dyDescent="0.25">
      <c r="Y232" s="838"/>
      <c r="Z232" s="838"/>
      <c r="AA232" s="838"/>
      <c r="AB232" s="838"/>
      <c r="AC232" s="838"/>
      <c r="AD232" s="838"/>
      <c r="AE232" s="838"/>
      <c r="AF232" s="838"/>
      <c r="AG232" s="838"/>
      <c r="AH232" s="838"/>
      <c r="AI232" s="838"/>
      <c r="AJ232" s="838"/>
      <c r="AK232" s="838"/>
      <c r="AL232" s="838"/>
    </row>
    <row r="233" spans="25:38" x14ac:dyDescent="0.25">
      <c r="Y233" s="838"/>
      <c r="Z233" s="838"/>
      <c r="AA233" s="838"/>
      <c r="AB233" s="838"/>
      <c r="AC233" s="838"/>
      <c r="AD233" s="838"/>
      <c r="AE233" s="838"/>
      <c r="AF233" s="838"/>
      <c r="AG233" s="838"/>
      <c r="AH233" s="838"/>
      <c r="AI233" s="838"/>
      <c r="AJ233" s="838"/>
      <c r="AK233" s="838"/>
      <c r="AL233" s="838"/>
    </row>
    <row r="234" spans="25:38" x14ac:dyDescent="0.25">
      <c r="Y234" s="838"/>
      <c r="Z234" s="838"/>
      <c r="AA234" s="838"/>
      <c r="AB234" s="838"/>
      <c r="AC234" s="838"/>
      <c r="AD234" s="838"/>
      <c r="AE234" s="838"/>
      <c r="AF234" s="838"/>
      <c r="AG234" s="838"/>
      <c r="AH234" s="838"/>
      <c r="AI234" s="838"/>
      <c r="AJ234" s="838"/>
      <c r="AK234" s="838"/>
      <c r="AL234" s="838"/>
    </row>
    <row r="235" spans="25:38" x14ac:dyDescent="0.25">
      <c r="Y235" s="838"/>
      <c r="Z235" s="838"/>
      <c r="AA235" s="838"/>
      <c r="AB235" s="838"/>
      <c r="AC235" s="838"/>
      <c r="AD235" s="838"/>
      <c r="AE235" s="838"/>
      <c r="AF235" s="838"/>
      <c r="AG235" s="838"/>
      <c r="AH235" s="838"/>
      <c r="AI235" s="838"/>
      <c r="AJ235" s="838"/>
      <c r="AK235" s="838"/>
      <c r="AL235" s="838"/>
    </row>
    <row r="236" spans="25:38" x14ac:dyDescent="0.25">
      <c r="Y236" s="838"/>
      <c r="Z236" s="838"/>
      <c r="AA236" s="838"/>
      <c r="AB236" s="838"/>
      <c r="AC236" s="838"/>
      <c r="AD236" s="838"/>
      <c r="AE236" s="838"/>
      <c r="AF236" s="838"/>
      <c r="AG236" s="838"/>
      <c r="AH236" s="838"/>
      <c r="AI236" s="838"/>
      <c r="AJ236" s="838"/>
      <c r="AK236" s="838"/>
      <c r="AL236" s="838"/>
    </row>
    <row r="237" spans="25:38" x14ac:dyDescent="0.25">
      <c r="Y237" s="838"/>
      <c r="Z237" s="838"/>
      <c r="AA237" s="838"/>
      <c r="AB237" s="838"/>
      <c r="AC237" s="838"/>
      <c r="AD237" s="838"/>
      <c r="AE237" s="838"/>
      <c r="AF237" s="838"/>
      <c r="AG237" s="838"/>
      <c r="AH237" s="838"/>
      <c r="AI237" s="838"/>
      <c r="AJ237" s="838"/>
      <c r="AK237" s="838"/>
      <c r="AL237" s="838"/>
    </row>
    <row r="238" spans="25:38" x14ac:dyDescent="0.25">
      <c r="Y238" s="838"/>
      <c r="Z238" s="838"/>
      <c r="AA238" s="838"/>
      <c r="AB238" s="838"/>
      <c r="AC238" s="838"/>
      <c r="AD238" s="838"/>
      <c r="AE238" s="838"/>
      <c r="AF238" s="838"/>
      <c r="AG238" s="838"/>
      <c r="AH238" s="838"/>
      <c r="AI238" s="838"/>
      <c r="AJ238" s="838"/>
      <c r="AK238" s="838"/>
      <c r="AL238" s="838"/>
    </row>
    <row r="239" spans="25:38" x14ac:dyDescent="0.25"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</row>
    <row r="240" spans="25:38" x14ac:dyDescent="0.25">
      <c r="Y240" s="838"/>
      <c r="Z240" s="838"/>
      <c r="AA240" s="838"/>
      <c r="AB240" s="838"/>
      <c r="AC240" s="838"/>
      <c r="AD240" s="838"/>
      <c r="AE240" s="838"/>
      <c r="AF240" s="838"/>
      <c r="AG240" s="838"/>
      <c r="AH240" s="838"/>
      <c r="AI240" s="838"/>
      <c r="AJ240" s="838"/>
      <c r="AK240" s="838"/>
      <c r="AL240" s="838"/>
    </row>
    <row r="241" spans="25:38" x14ac:dyDescent="0.25">
      <c r="Y241" s="838"/>
      <c r="Z241" s="838"/>
      <c r="AA241" s="838"/>
      <c r="AB241" s="838"/>
      <c r="AC241" s="838"/>
      <c r="AD241" s="838"/>
      <c r="AE241" s="838"/>
      <c r="AF241" s="838"/>
      <c r="AG241" s="838"/>
      <c r="AH241" s="838"/>
      <c r="AI241" s="838"/>
      <c r="AJ241" s="838"/>
      <c r="AK241" s="838"/>
      <c r="AL241" s="838"/>
    </row>
    <row r="242" spans="25:38" x14ac:dyDescent="0.25">
      <c r="Y242" s="838"/>
      <c r="Z242" s="838"/>
      <c r="AA242" s="838"/>
      <c r="AB242" s="838"/>
      <c r="AC242" s="838"/>
      <c r="AD242" s="838"/>
      <c r="AE242" s="838"/>
      <c r="AF242" s="838"/>
      <c r="AG242" s="838"/>
      <c r="AH242" s="838"/>
      <c r="AI242" s="838"/>
      <c r="AJ242" s="838"/>
      <c r="AK242" s="838"/>
      <c r="AL242" s="838"/>
    </row>
    <row r="243" spans="25:38" x14ac:dyDescent="0.25">
      <c r="Y243" s="838"/>
      <c r="Z243" s="838"/>
      <c r="AA243" s="838"/>
      <c r="AB243" s="838"/>
      <c r="AC243" s="838"/>
      <c r="AD243" s="838"/>
      <c r="AE243" s="838"/>
      <c r="AF243" s="838"/>
      <c r="AG243" s="838"/>
      <c r="AH243" s="838"/>
      <c r="AI243" s="838"/>
      <c r="AJ243" s="838"/>
      <c r="AK243" s="838"/>
      <c r="AL243" s="838"/>
    </row>
    <row r="244" spans="25:38" x14ac:dyDescent="0.25">
      <c r="Y244" s="838"/>
      <c r="Z244" s="838"/>
      <c r="AA244" s="838"/>
      <c r="AB244" s="838"/>
      <c r="AC244" s="838"/>
      <c r="AD244" s="838"/>
      <c r="AE244" s="838"/>
      <c r="AF244" s="838"/>
      <c r="AG244" s="838"/>
      <c r="AH244" s="838"/>
      <c r="AI244" s="838"/>
      <c r="AJ244" s="838"/>
      <c r="AK244" s="838"/>
      <c r="AL244" s="838"/>
    </row>
    <row r="245" spans="25:38" x14ac:dyDescent="0.25">
      <c r="Y245" s="838"/>
      <c r="Z245" s="838"/>
      <c r="AA245" s="838"/>
      <c r="AB245" s="838"/>
      <c r="AC245" s="838"/>
      <c r="AD245" s="838"/>
      <c r="AE245" s="838"/>
      <c r="AF245" s="838"/>
      <c r="AG245" s="838"/>
      <c r="AH245" s="838"/>
      <c r="AI245" s="838"/>
      <c r="AJ245" s="838"/>
      <c r="AK245" s="838"/>
      <c r="AL245" s="838"/>
    </row>
    <row r="246" spans="25:38" x14ac:dyDescent="0.25">
      <c r="Y246" s="838"/>
      <c r="Z246" s="838"/>
      <c r="AA246" s="838"/>
      <c r="AB246" s="838"/>
      <c r="AC246" s="838"/>
      <c r="AD246" s="838"/>
      <c r="AE246" s="838"/>
      <c r="AF246" s="838"/>
      <c r="AG246" s="838"/>
      <c r="AH246" s="838"/>
      <c r="AI246" s="838"/>
      <c r="AJ246" s="838"/>
      <c r="AK246" s="838"/>
      <c r="AL246" s="838"/>
    </row>
    <row r="247" spans="25:38" x14ac:dyDescent="0.25">
      <c r="Y247" s="838"/>
      <c r="Z247" s="838"/>
      <c r="AA247" s="838"/>
      <c r="AB247" s="838"/>
      <c r="AC247" s="838"/>
      <c r="AD247" s="838"/>
      <c r="AE247" s="838"/>
      <c r="AF247" s="838"/>
      <c r="AG247" s="838"/>
      <c r="AH247" s="838"/>
      <c r="AI247" s="838"/>
      <c r="AJ247" s="838"/>
      <c r="AK247" s="838"/>
      <c r="AL247" s="838"/>
    </row>
    <row r="248" spans="25:38" x14ac:dyDescent="0.25">
      <c r="Y248" s="838"/>
      <c r="Z248" s="838"/>
      <c r="AA248" s="838"/>
      <c r="AB248" s="838"/>
      <c r="AC248" s="838"/>
      <c r="AD248" s="838"/>
      <c r="AE248" s="838"/>
      <c r="AF248" s="838"/>
      <c r="AG248" s="838"/>
      <c r="AH248" s="838"/>
      <c r="AI248" s="838"/>
      <c r="AJ248" s="838"/>
      <c r="AK248" s="838"/>
      <c r="AL248" s="838"/>
    </row>
    <row r="249" spans="25:38" x14ac:dyDescent="0.25">
      <c r="Y249" s="838"/>
      <c r="Z249" s="838"/>
      <c r="AA249" s="838"/>
      <c r="AB249" s="838"/>
      <c r="AC249" s="838"/>
      <c r="AD249" s="838"/>
      <c r="AE249" s="838"/>
      <c r="AF249" s="838"/>
      <c r="AG249" s="838"/>
      <c r="AH249" s="838"/>
      <c r="AI249" s="838"/>
      <c r="AJ249" s="838"/>
      <c r="AK249" s="838"/>
      <c r="AL249" s="838"/>
    </row>
    <row r="250" spans="25:38" x14ac:dyDescent="0.25">
      <c r="Y250" s="838"/>
      <c r="Z250" s="838"/>
      <c r="AA250" s="838"/>
      <c r="AB250" s="838"/>
      <c r="AC250" s="838"/>
      <c r="AD250" s="838"/>
      <c r="AE250" s="838"/>
      <c r="AF250" s="838"/>
      <c r="AG250" s="838"/>
      <c r="AH250" s="838"/>
      <c r="AI250" s="838"/>
      <c r="AJ250" s="838"/>
      <c r="AK250" s="838"/>
      <c r="AL250" s="838"/>
    </row>
    <row r="251" spans="25:38" x14ac:dyDescent="0.25">
      <c r="Y251" s="838"/>
      <c r="Z251" s="838"/>
      <c r="AA251" s="838"/>
      <c r="AB251" s="838"/>
      <c r="AC251" s="838"/>
      <c r="AD251" s="838"/>
      <c r="AE251" s="838"/>
      <c r="AF251" s="838"/>
      <c r="AG251" s="838"/>
      <c r="AH251" s="838"/>
      <c r="AI251" s="838"/>
      <c r="AJ251" s="838"/>
      <c r="AK251" s="838"/>
      <c r="AL251" s="838"/>
    </row>
    <row r="252" spans="25:38" x14ac:dyDescent="0.25">
      <c r="Y252" s="838"/>
      <c r="Z252" s="838"/>
      <c r="AA252" s="838"/>
      <c r="AB252" s="838"/>
      <c r="AC252" s="838"/>
      <c r="AD252" s="838"/>
      <c r="AE252" s="838"/>
      <c r="AF252" s="838"/>
      <c r="AG252" s="838"/>
      <c r="AH252" s="838"/>
      <c r="AI252" s="838"/>
      <c r="AJ252" s="838"/>
      <c r="AK252" s="838"/>
      <c r="AL252" s="838"/>
    </row>
    <row r="253" spans="25:38" x14ac:dyDescent="0.25">
      <c r="Y253" s="838"/>
      <c r="Z253" s="838"/>
      <c r="AA253" s="838"/>
      <c r="AB253" s="838"/>
      <c r="AC253" s="838"/>
      <c r="AD253" s="838"/>
      <c r="AE253" s="838"/>
      <c r="AF253" s="838"/>
      <c r="AG253" s="838"/>
      <c r="AH253" s="838"/>
      <c r="AI253" s="838"/>
      <c r="AJ253" s="838"/>
      <c r="AK253" s="838"/>
      <c r="AL253" s="838"/>
    </row>
    <row r="254" spans="25:38" x14ac:dyDescent="0.25">
      <c r="Y254" s="838"/>
      <c r="Z254" s="838"/>
      <c r="AA254" s="838"/>
      <c r="AB254" s="838"/>
      <c r="AC254" s="838"/>
      <c r="AD254" s="838"/>
      <c r="AE254" s="838"/>
      <c r="AF254" s="838"/>
      <c r="AG254" s="838"/>
      <c r="AH254" s="838"/>
      <c r="AI254" s="838"/>
      <c r="AJ254" s="838"/>
      <c r="AK254" s="838"/>
      <c r="AL254" s="838"/>
    </row>
    <row r="255" spans="25:38" x14ac:dyDescent="0.25">
      <c r="Y255" s="838"/>
      <c r="Z255" s="838"/>
      <c r="AA255" s="838"/>
      <c r="AB255" s="838"/>
      <c r="AC255" s="838"/>
      <c r="AD255" s="838"/>
      <c r="AE255" s="838"/>
      <c r="AF255" s="838"/>
      <c r="AG255" s="838"/>
      <c r="AH255" s="838"/>
      <c r="AI255" s="838"/>
      <c r="AJ255" s="838"/>
      <c r="AK255" s="838"/>
      <c r="AL255" s="838"/>
    </row>
    <row r="256" spans="25:38" x14ac:dyDescent="0.25">
      <c r="Y256" s="838"/>
      <c r="Z256" s="838"/>
      <c r="AA256" s="838"/>
      <c r="AB256" s="838"/>
      <c r="AC256" s="838"/>
      <c r="AD256" s="838"/>
      <c r="AE256" s="838"/>
      <c r="AF256" s="838"/>
      <c r="AG256" s="838"/>
      <c r="AH256" s="838"/>
      <c r="AI256" s="838"/>
      <c r="AJ256" s="838"/>
      <c r="AK256" s="838"/>
      <c r="AL256" s="838"/>
    </row>
    <row r="257" spans="25:38" x14ac:dyDescent="0.25">
      <c r="Y257" s="838"/>
      <c r="Z257" s="838"/>
      <c r="AA257" s="838"/>
      <c r="AB257" s="838"/>
      <c r="AC257" s="838"/>
      <c r="AD257" s="838"/>
      <c r="AE257" s="838"/>
      <c r="AF257" s="838"/>
      <c r="AG257" s="838"/>
      <c r="AH257" s="838"/>
      <c r="AI257" s="838"/>
      <c r="AJ257" s="838"/>
      <c r="AK257" s="838"/>
      <c r="AL257" s="838"/>
    </row>
    <row r="258" spans="25:38" x14ac:dyDescent="0.25">
      <c r="Y258" s="838"/>
      <c r="Z258" s="838"/>
      <c r="AA258" s="838"/>
      <c r="AB258" s="838"/>
      <c r="AC258" s="838"/>
      <c r="AD258" s="838"/>
      <c r="AE258" s="838"/>
      <c r="AF258" s="838"/>
      <c r="AG258" s="838"/>
      <c r="AH258" s="838"/>
      <c r="AI258" s="838"/>
      <c r="AJ258" s="838"/>
      <c r="AK258" s="838"/>
      <c r="AL258" s="838"/>
    </row>
    <row r="259" spans="25:38" x14ac:dyDescent="0.25">
      <c r="Y259" s="838"/>
      <c r="Z259" s="838"/>
      <c r="AA259" s="838"/>
      <c r="AB259" s="838"/>
      <c r="AC259" s="838"/>
      <c r="AD259" s="838"/>
      <c r="AE259" s="838"/>
      <c r="AF259" s="838"/>
      <c r="AG259" s="838"/>
      <c r="AH259" s="838"/>
      <c r="AI259" s="838"/>
      <c r="AJ259" s="838"/>
      <c r="AK259" s="838"/>
      <c r="AL259" s="838"/>
    </row>
    <row r="260" spans="25:38" x14ac:dyDescent="0.25">
      <c r="Y260" s="838"/>
      <c r="Z260" s="838"/>
      <c r="AA260" s="838"/>
      <c r="AB260" s="838"/>
      <c r="AC260" s="838"/>
      <c r="AD260" s="838"/>
      <c r="AE260" s="838"/>
      <c r="AF260" s="838"/>
      <c r="AG260" s="838"/>
      <c r="AH260" s="838"/>
      <c r="AI260" s="838"/>
      <c r="AJ260" s="838"/>
      <c r="AK260" s="838"/>
      <c r="AL260" s="838"/>
    </row>
    <row r="261" spans="25:38" x14ac:dyDescent="0.25">
      <c r="Y261" s="838"/>
      <c r="Z261" s="838"/>
      <c r="AA261" s="838"/>
      <c r="AB261" s="838"/>
      <c r="AC261" s="838"/>
      <c r="AD261" s="838"/>
      <c r="AE261" s="838"/>
      <c r="AF261" s="838"/>
      <c r="AG261" s="838"/>
      <c r="AH261" s="838"/>
      <c r="AI261" s="838"/>
      <c r="AJ261" s="838"/>
      <c r="AK261" s="838"/>
      <c r="AL261" s="838"/>
    </row>
    <row r="262" spans="25:38" x14ac:dyDescent="0.25">
      <c r="Y262" s="838"/>
      <c r="Z262" s="838"/>
      <c r="AA262" s="838"/>
      <c r="AB262" s="838"/>
      <c r="AC262" s="838"/>
      <c r="AD262" s="838"/>
      <c r="AE262" s="838"/>
      <c r="AF262" s="838"/>
      <c r="AG262" s="838"/>
      <c r="AH262" s="838"/>
      <c r="AI262" s="838"/>
      <c r="AJ262" s="838"/>
      <c r="AK262" s="838"/>
      <c r="AL262" s="838"/>
    </row>
    <row r="263" spans="25:38" x14ac:dyDescent="0.25">
      <c r="Y263" s="838"/>
      <c r="Z263" s="838"/>
      <c r="AA263" s="838"/>
      <c r="AB263" s="838"/>
      <c r="AC263" s="838"/>
      <c r="AD263" s="838"/>
      <c r="AE263" s="838"/>
      <c r="AF263" s="838"/>
      <c r="AG263" s="838"/>
      <c r="AH263" s="838"/>
      <c r="AI263" s="838"/>
      <c r="AJ263" s="838"/>
      <c r="AK263" s="838"/>
      <c r="AL263" s="838"/>
    </row>
    <row r="264" spans="25:38" x14ac:dyDescent="0.25">
      <c r="Y264" s="838"/>
      <c r="Z264" s="838"/>
      <c r="AA264" s="838"/>
      <c r="AB264" s="838"/>
      <c r="AC264" s="838"/>
      <c r="AD264" s="838"/>
      <c r="AE264" s="838"/>
      <c r="AF264" s="838"/>
      <c r="AG264" s="838"/>
      <c r="AH264" s="838"/>
      <c r="AI264" s="838"/>
      <c r="AJ264" s="838"/>
      <c r="AK264" s="838"/>
      <c r="AL264" s="838"/>
    </row>
    <row r="265" spans="25:38" x14ac:dyDescent="0.25">
      <c r="Y265" s="838"/>
      <c r="Z265" s="838"/>
      <c r="AA265" s="838"/>
      <c r="AB265" s="838"/>
      <c r="AC265" s="838"/>
      <c r="AD265" s="838"/>
      <c r="AE265" s="838"/>
      <c r="AF265" s="838"/>
      <c r="AG265" s="838"/>
      <c r="AH265" s="838"/>
      <c r="AI265" s="838"/>
      <c r="AJ265" s="838"/>
      <c r="AK265" s="838"/>
      <c r="AL265" s="838"/>
    </row>
    <row r="266" spans="25:38" x14ac:dyDescent="0.25">
      <c r="Y266" s="838"/>
      <c r="Z266" s="838"/>
      <c r="AA266" s="838"/>
      <c r="AB266" s="838"/>
      <c r="AC266" s="838"/>
      <c r="AD266" s="838"/>
      <c r="AE266" s="838"/>
      <c r="AF266" s="838"/>
      <c r="AG266" s="838"/>
      <c r="AH266" s="838"/>
      <c r="AI266" s="838"/>
      <c r="AJ266" s="838"/>
      <c r="AK266" s="838"/>
      <c r="AL266" s="838"/>
    </row>
    <row r="267" spans="25:38" x14ac:dyDescent="0.25">
      <c r="Y267" s="838"/>
      <c r="Z267" s="838"/>
      <c r="AA267" s="838"/>
      <c r="AB267" s="838"/>
      <c r="AC267" s="838"/>
      <c r="AD267" s="838"/>
      <c r="AE267" s="838"/>
      <c r="AF267" s="838"/>
      <c r="AG267" s="838"/>
      <c r="AH267" s="838"/>
      <c r="AI267" s="838"/>
      <c r="AJ267" s="838"/>
      <c r="AK267" s="838"/>
      <c r="AL267" s="838"/>
    </row>
    <row r="268" spans="25:38" x14ac:dyDescent="0.25">
      <c r="Y268" s="838"/>
      <c r="Z268" s="838"/>
      <c r="AA268" s="838"/>
      <c r="AB268" s="838"/>
      <c r="AC268" s="838"/>
      <c r="AD268" s="838"/>
      <c r="AE268" s="838"/>
      <c r="AF268" s="838"/>
      <c r="AG268" s="838"/>
      <c r="AH268" s="838"/>
      <c r="AI268" s="838"/>
      <c r="AJ268" s="838"/>
      <c r="AK268" s="838"/>
      <c r="AL268" s="838"/>
    </row>
    <row r="269" spans="25:38" x14ac:dyDescent="0.25">
      <c r="Y269" s="838"/>
      <c r="Z269" s="838"/>
      <c r="AA269" s="838"/>
      <c r="AB269" s="838"/>
      <c r="AC269" s="838"/>
      <c r="AD269" s="838"/>
      <c r="AE269" s="838"/>
      <c r="AF269" s="838"/>
      <c r="AG269" s="838"/>
      <c r="AH269" s="838"/>
      <c r="AI269" s="838"/>
      <c r="AJ269" s="838"/>
      <c r="AK269" s="838"/>
      <c r="AL269" s="838"/>
    </row>
    <row r="270" spans="25:38" x14ac:dyDescent="0.25">
      <c r="Y270" s="838"/>
      <c r="Z270" s="838"/>
      <c r="AA270" s="838"/>
      <c r="AB270" s="838"/>
      <c r="AC270" s="838"/>
      <c r="AD270" s="838"/>
      <c r="AE270" s="838"/>
      <c r="AF270" s="838"/>
      <c r="AG270" s="838"/>
      <c r="AH270" s="838"/>
      <c r="AI270" s="838"/>
      <c r="AJ270" s="838"/>
      <c r="AK270" s="838"/>
      <c r="AL270" s="838"/>
    </row>
    <row r="271" spans="25:38" x14ac:dyDescent="0.25">
      <c r="Y271" s="838"/>
      <c r="Z271" s="838"/>
      <c r="AA271" s="838"/>
      <c r="AB271" s="838"/>
      <c r="AC271" s="838"/>
      <c r="AD271" s="838"/>
      <c r="AE271" s="838"/>
      <c r="AF271" s="838"/>
      <c r="AG271" s="838"/>
      <c r="AH271" s="838"/>
      <c r="AI271" s="838"/>
      <c r="AJ271" s="838"/>
      <c r="AK271" s="838"/>
      <c r="AL271" s="838"/>
    </row>
    <row r="272" spans="25:38" x14ac:dyDescent="0.25">
      <c r="Y272" s="838"/>
      <c r="Z272" s="838"/>
      <c r="AA272" s="838"/>
      <c r="AB272" s="838"/>
      <c r="AC272" s="838"/>
      <c r="AD272" s="838"/>
      <c r="AE272" s="838"/>
      <c r="AF272" s="838"/>
      <c r="AG272" s="838"/>
      <c r="AH272" s="838"/>
      <c r="AI272" s="838"/>
      <c r="AJ272" s="838"/>
      <c r="AK272" s="838"/>
      <c r="AL272" s="838"/>
    </row>
    <row r="273" spans="25:38" x14ac:dyDescent="0.25">
      <c r="Y273" s="838"/>
      <c r="Z273" s="838"/>
      <c r="AA273" s="838"/>
      <c r="AB273" s="838"/>
      <c r="AC273" s="838"/>
      <c r="AD273" s="838"/>
      <c r="AE273" s="838"/>
      <c r="AF273" s="838"/>
      <c r="AG273" s="838"/>
      <c r="AH273" s="838"/>
      <c r="AI273" s="838"/>
      <c r="AJ273" s="838"/>
      <c r="AK273" s="838"/>
      <c r="AL273" s="838"/>
    </row>
    <row r="274" spans="25:38" x14ac:dyDescent="0.25">
      <c r="Y274" s="838"/>
      <c r="Z274" s="838"/>
      <c r="AA274" s="838"/>
      <c r="AB274" s="838"/>
      <c r="AC274" s="838"/>
      <c r="AD274" s="838"/>
      <c r="AE274" s="838"/>
      <c r="AF274" s="838"/>
      <c r="AG274" s="838"/>
      <c r="AH274" s="838"/>
      <c r="AI274" s="838"/>
      <c r="AJ274" s="838"/>
      <c r="AK274" s="838"/>
      <c r="AL274" s="838"/>
    </row>
    <row r="275" spans="25:38" x14ac:dyDescent="0.25">
      <c r="Y275" s="838"/>
      <c r="Z275" s="838"/>
      <c r="AA275" s="838"/>
      <c r="AB275" s="838"/>
      <c r="AC275" s="838"/>
      <c r="AD275" s="838"/>
      <c r="AE275" s="838"/>
      <c r="AF275" s="838"/>
      <c r="AG275" s="838"/>
      <c r="AH275" s="838"/>
      <c r="AI275" s="838"/>
      <c r="AJ275" s="838"/>
      <c r="AK275" s="838"/>
      <c r="AL275" s="838"/>
    </row>
    <row r="276" spans="25:38" x14ac:dyDescent="0.25">
      <c r="Y276" s="838"/>
      <c r="Z276" s="838"/>
      <c r="AA276" s="838"/>
      <c r="AB276" s="838"/>
      <c r="AC276" s="838"/>
      <c r="AD276" s="838"/>
      <c r="AE276" s="838"/>
      <c r="AF276" s="838"/>
      <c r="AG276" s="838"/>
      <c r="AH276" s="838"/>
      <c r="AI276" s="838"/>
      <c r="AJ276" s="838"/>
      <c r="AK276" s="838"/>
      <c r="AL276" s="838"/>
    </row>
    <row r="277" spans="25:38" x14ac:dyDescent="0.25">
      <c r="Y277" s="838"/>
      <c r="Z277" s="838"/>
      <c r="AA277" s="838"/>
      <c r="AB277" s="838"/>
      <c r="AC277" s="838"/>
      <c r="AD277" s="838"/>
      <c r="AE277" s="838"/>
      <c r="AF277" s="838"/>
      <c r="AG277" s="838"/>
      <c r="AH277" s="838"/>
      <c r="AI277" s="838"/>
      <c r="AJ277" s="838"/>
      <c r="AK277" s="838"/>
      <c r="AL277" s="838"/>
    </row>
    <row r="278" spans="25:38" x14ac:dyDescent="0.25">
      <c r="Y278" s="838"/>
      <c r="Z278" s="838"/>
      <c r="AA278" s="838"/>
      <c r="AB278" s="838"/>
      <c r="AC278" s="838"/>
      <c r="AD278" s="838"/>
      <c r="AE278" s="838"/>
      <c r="AF278" s="838"/>
      <c r="AG278" s="838"/>
      <c r="AH278" s="838"/>
      <c r="AI278" s="838"/>
      <c r="AJ278" s="838"/>
      <c r="AK278" s="838"/>
      <c r="AL278" s="838"/>
    </row>
    <row r="279" spans="25:38" x14ac:dyDescent="0.25">
      <c r="Y279" s="838"/>
      <c r="Z279" s="838"/>
      <c r="AA279" s="838"/>
      <c r="AB279" s="838"/>
      <c r="AC279" s="838"/>
      <c r="AD279" s="838"/>
      <c r="AE279" s="838"/>
      <c r="AF279" s="838"/>
      <c r="AG279" s="838"/>
      <c r="AH279" s="838"/>
      <c r="AI279" s="838"/>
      <c r="AJ279" s="838"/>
      <c r="AK279" s="838"/>
      <c r="AL279" s="838"/>
    </row>
    <row r="280" spans="25:38" x14ac:dyDescent="0.25">
      <c r="Y280" s="838"/>
      <c r="Z280" s="838"/>
      <c r="AA280" s="838"/>
      <c r="AB280" s="838"/>
      <c r="AC280" s="838"/>
      <c r="AD280" s="838"/>
      <c r="AE280" s="838"/>
      <c r="AF280" s="838"/>
      <c r="AG280" s="838"/>
      <c r="AH280" s="838"/>
      <c r="AI280" s="838"/>
      <c r="AJ280" s="838"/>
      <c r="AK280" s="838"/>
      <c r="AL280" s="838"/>
    </row>
    <row r="281" spans="25:38" x14ac:dyDescent="0.25">
      <c r="Y281" s="838"/>
      <c r="Z281" s="838"/>
      <c r="AA281" s="838"/>
      <c r="AB281" s="838"/>
      <c r="AC281" s="838"/>
      <c r="AD281" s="838"/>
      <c r="AE281" s="838"/>
      <c r="AF281" s="838"/>
      <c r="AG281" s="838"/>
      <c r="AH281" s="838"/>
      <c r="AI281" s="838"/>
      <c r="AJ281" s="838"/>
      <c r="AK281" s="838"/>
      <c r="AL281" s="838"/>
    </row>
    <row r="282" spans="25:38" x14ac:dyDescent="0.25">
      <c r="Y282" s="838"/>
      <c r="Z282" s="838"/>
      <c r="AA282" s="838"/>
      <c r="AB282" s="838"/>
      <c r="AC282" s="838"/>
      <c r="AD282" s="838"/>
      <c r="AE282" s="838"/>
      <c r="AF282" s="838"/>
      <c r="AG282" s="838"/>
      <c r="AH282" s="838"/>
      <c r="AI282" s="838"/>
      <c r="AJ282" s="838"/>
      <c r="AK282" s="838"/>
      <c r="AL282" s="838"/>
    </row>
    <row r="283" spans="25:38" x14ac:dyDescent="0.25">
      <c r="Y283" s="838"/>
      <c r="Z283" s="838"/>
      <c r="AA283" s="838"/>
      <c r="AB283" s="838"/>
      <c r="AC283" s="838"/>
      <c r="AD283" s="838"/>
      <c r="AE283" s="838"/>
      <c r="AF283" s="838"/>
      <c r="AG283" s="838"/>
      <c r="AH283" s="838"/>
      <c r="AI283" s="838"/>
      <c r="AJ283" s="838"/>
      <c r="AK283" s="838"/>
      <c r="AL283" s="838"/>
    </row>
    <row r="284" spans="25:38" x14ac:dyDescent="0.25">
      <c r="Y284" s="838"/>
      <c r="Z284" s="838"/>
      <c r="AA284" s="838"/>
      <c r="AB284" s="838"/>
      <c r="AC284" s="838"/>
      <c r="AD284" s="838"/>
      <c r="AE284" s="838"/>
      <c r="AF284" s="838"/>
      <c r="AG284" s="838"/>
      <c r="AH284" s="838"/>
      <c r="AI284" s="838"/>
      <c r="AJ284" s="838"/>
      <c r="AK284" s="838"/>
      <c r="AL284" s="838"/>
    </row>
    <row r="285" spans="25:38" x14ac:dyDescent="0.25">
      <c r="Y285" s="838"/>
      <c r="Z285" s="838"/>
      <c r="AA285" s="838"/>
      <c r="AB285" s="838"/>
      <c r="AC285" s="838"/>
      <c r="AD285" s="838"/>
      <c r="AE285" s="838"/>
      <c r="AF285" s="838"/>
      <c r="AG285" s="838"/>
      <c r="AH285" s="838"/>
      <c r="AI285" s="838"/>
      <c r="AJ285" s="838"/>
      <c r="AK285" s="838"/>
      <c r="AL285" s="838"/>
    </row>
    <row r="286" spans="25:38" x14ac:dyDescent="0.25">
      <c r="Y286" s="838"/>
      <c r="Z286" s="838"/>
      <c r="AA286" s="838"/>
      <c r="AB286" s="838"/>
      <c r="AC286" s="838"/>
      <c r="AD286" s="838"/>
      <c r="AE286" s="838"/>
      <c r="AF286" s="838"/>
      <c r="AG286" s="838"/>
      <c r="AH286" s="838"/>
      <c r="AI286" s="838"/>
      <c r="AJ286" s="838"/>
      <c r="AK286" s="838"/>
      <c r="AL286" s="838"/>
    </row>
    <row r="287" spans="25:38" x14ac:dyDescent="0.25">
      <c r="Y287" s="838"/>
      <c r="Z287" s="838"/>
      <c r="AA287" s="838"/>
      <c r="AB287" s="838"/>
      <c r="AC287" s="838"/>
      <c r="AD287" s="838"/>
      <c r="AE287" s="838"/>
      <c r="AF287" s="838"/>
      <c r="AG287" s="838"/>
      <c r="AH287" s="838"/>
      <c r="AI287" s="838"/>
      <c r="AJ287" s="838"/>
      <c r="AK287" s="838"/>
      <c r="AL287" s="838"/>
    </row>
    <row r="288" spans="25:38" x14ac:dyDescent="0.25">
      <c r="Y288" s="838"/>
      <c r="Z288" s="838"/>
      <c r="AA288" s="838"/>
      <c r="AB288" s="838"/>
      <c r="AC288" s="838"/>
      <c r="AD288" s="838"/>
      <c r="AE288" s="838"/>
      <c r="AF288" s="838"/>
      <c r="AG288" s="838"/>
      <c r="AH288" s="838"/>
      <c r="AI288" s="838"/>
      <c r="AJ288" s="838"/>
      <c r="AK288" s="838"/>
      <c r="AL288" s="838"/>
    </row>
    <row r="289" spans="25:38" x14ac:dyDescent="0.25">
      <c r="Y289" s="838"/>
      <c r="Z289" s="838"/>
      <c r="AA289" s="838"/>
      <c r="AB289" s="838"/>
      <c r="AC289" s="838"/>
      <c r="AD289" s="838"/>
      <c r="AE289" s="838"/>
      <c r="AF289" s="838"/>
      <c r="AG289" s="838"/>
      <c r="AH289" s="838"/>
      <c r="AI289" s="838"/>
      <c r="AJ289" s="838"/>
      <c r="AK289" s="838"/>
      <c r="AL289" s="838"/>
    </row>
    <row r="290" spans="25:38" x14ac:dyDescent="0.25">
      <c r="Y290" s="838"/>
      <c r="Z290" s="838"/>
      <c r="AA290" s="838"/>
      <c r="AB290" s="838"/>
      <c r="AC290" s="838"/>
      <c r="AD290" s="838"/>
      <c r="AE290" s="838"/>
      <c r="AF290" s="838"/>
      <c r="AG290" s="838"/>
      <c r="AH290" s="838"/>
      <c r="AI290" s="838"/>
      <c r="AJ290" s="838"/>
      <c r="AK290" s="838"/>
      <c r="AL290" s="838"/>
    </row>
    <row r="291" spans="25:38" x14ac:dyDescent="0.25">
      <c r="Y291" s="838"/>
      <c r="Z291" s="838"/>
      <c r="AA291" s="838"/>
      <c r="AB291" s="838"/>
      <c r="AC291" s="838"/>
      <c r="AD291" s="838"/>
      <c r="AE291" s="838"/>
      <c r="AF291" s="838"/>
      <c r="AG291" s="838"/>
      <c r="AH291" s="838"/>
      <c r="AI291" s="838"/>
      <c r="AJ291" s="838"/>
      <c r="AK291" s="838"/>
      <c r="AL291" s="838"/>
    </row>
    <row r="292" spans="25:38" x14ac:dyDescent="0.25">
      <c r="Y292" s="838"/>
      <c r="Z292" s="838"/>
      <c r="AA292" s="838"/>
      <c r="AB292" s="838"/>
      <c r="AC292" s="838"/>
      <c r="AD292" s="838"/>
      <c r="AE292" s="838"/>
      <c r="AF292" s="838"/>
      <c r="AG292" s="838"/>
      <c r="AH292" s="838"/>
      <c r="AI292" s="838"/>
      <c r="AJ292" s="838"/>
      <c r="AK292" s="838"/>
      <c r="AL292" s="838"/>
    </row>
    <row r="293" spans="25:38" x14ac:dyDescent="0.25">
      <c r="Y293" s="838"/>
      <c r="Z293" s="838"/>
      <c r="AA293" s="838"/>
      <c r="AB293" s="838"/>
      <c r="AC293" s="838"/>
      <c r="AD293" s="838"/>
      <c r="AE293" s="838"/>
      <c r="AF293" s="838"/>
      <c r="AG293" s="838"/>
      <c r="AH293" s="838"/>
      <c r="AI293" s="838"/>
      <c r="AJ293" s="838"/>
      <c r="AK293" s="838"/>
      <c r="AL293" s="838"/>
    </row>
    <row r="294" spans="25:38" x14ac:dyDescent="0.25">
      <c r="Y294" s="838"/>
      <c r="Z294" s="838"/>
      <c r="AA294" s="838"/>
      <c r="AB294" s="838"/>
      <c r="AC294" s="838"/>
      <c r="AD294" s="838"/>
      <c r="AE294" s="838"/>
      <c r="AF294" s="838"/>
      <c r="AG294" s="838"/>
      <c r="AH294" s="838"/>
      <c r="AI294" s="838"/>
      <c r="AJ294" s="838"/>
      <c r="AK294" s="838"/>
      <c r="AL294" s="838"/>
    </row>
    <row r="295" spans="25:38" x14ac:dyDescent="0.25">
      <c r="Y295" s="838"/>
      <c r="Z295" s="838"/>
      <c r="AA295" s="838"/>
      <c r="AB295" s="838"/>
      <c r="AC295" s="838"/>
      <c r="AD295" s="838"/>
      <c r="AE295" s="838"/>
      <c r="AF295" s="838"/>
      <c r="AG295" s="838"/>
      <c r="AH295" s="838"/>
      <c r="AI295" s="838"/>
      <c r="AJ295" s="838"/>
      <c r="AK295" s="838"/>
      <c r="AL295" s="838"/>
    </row>
    <row r="296" spans="25:38" x14ac:dyDescent="0.25">
      <c r="Y296" s="838"/>
      <c r="Z296" s="838"/>
      <c r="AA296" s="838"/>
      <c r="AB296" s="838"/>
      <c r="AC296" s="838"/>
      <c r="AD296" s="838"/>
      <c r="AE296" s="838"/>
      <c r="AF296" s="838"/>
      <c r="AG296" s="838"/>
      <c r="AH296" s="838"/>
      <c r="AI296" s="838"/>
      <c r="AJ296" s="838"/>
      <c r="AK296" s="838"/>
      <c r="AL296" s="838"/>
    </row>
    <row r="297" spans="25:38" x14ac:dyDescent="0.25">
      <c r="Y297" s="838"/>
      <c r="Z297" s="838"/>
      <c r="AA297" s="838"/>
      <c r="AB297" s="838"/>
      <c r="AC297" s="838"/>
      <c r="AD297" s="838"/>
      <c r="AE297" s="838"/>
      <c r="AF297" s="838"/>
      <c r="AG297" s="838"/>
      <c r="AH297" s="838"/>
      <c r="AI297" s="838"/>
      <c r="AJ297" s="838"/>
      <c r="AK297" s="838"/>
      <c r="AL297" s="838"/>
    </row>
    <row r="298" spans="25:38" x14ac:dyDescent="0.25">
      <c r="Y298" s="838"/>
      <c r="Z298" s="838"/>
      <c r="AA298" s="838"/>
      <c r="AB298" s="838"/>
      <c r="AC298" s="838"/>
      <c r="AD298" s="838"/>
      <c r="AE298" s="838"/>
      <c r="AF298" s="838"/>
      <c r="AG298" s="838"/>
      <c r="AH298" s="838"/>
      <c r="AI298" s="838"/>
      <c r="AJ298" s="838"/>
      <c r="AK298" s="838"/>
      <c r="AL298" s="838"/>
    </row>
    <row r="299" spans="25:38" x14ac:dyDescent="0.25">
      <c r="Y299" s="838"/>
      <c r="Z299" s="838"/>
      <c r="AA299" s="838"/>
      <c r="AB299" s="838"/>
      <c r="AC299" s="838"/>
      <c r="AD299" s="838"/>
      <c r="AE299" s="838"/>
      <c r="AF299" s="838"/>
      <c r="AG299" s="838"/>
      <c r="AH299" s="838"/>
      <c r="AI299" s="838"/>
      <c r="AJ299" s="838"/>
      <c r="AK299" s="838"/>
      <c r="AL299" s="838"/>
    </row>
    <row r="300" spans="25:38" x14ac:dyDescent="0.25">
      <c r="Y300" s="838"/>
      <c r="Z300" s="838"/>
      <c r="AA300" s="838"/>
      <c r="AB300" s="838"/>
      <c r="AC300" s="838"/>
      <c r="AD300" s="838"/>
      <c r="AE300" s="838"/>
      <c r="AF300" s="838"/>
      <c r="AG300" s="838"/>
      <c r="AH300" s="838"/>
      <c r="AI300" s="838"/>
      <c r="AJ300" s="838"/>
      <c r="AK300" s="838"/>
      <c r="AL300" s="838"/>
    </row>
    <row r="301" spans="25:38" x14ac:dyDescent="0.25">
      <c r="Y301" s="838"/>
      <c r="Z301" s="838"/>
      <c r="AA301" s="838"/>
      <c r="AB301" s="838"/>
      <c r="AC301" s="838"/>
      <c r="AD301" s="838"/>
      <c r="AE301" s="838"/>
      <c r="AF301" s="838"/>
      <c r="AG301" s="838"/>
      <c r="AH301" s="838"/>
      <c r="AI301" s="838"/>
      <c r="AJ301" s="838"/>
      <c r="AK301" s="838"/>
      <c r="AL301" s="838"/>
    </row>
    <row r="302" spans="25:38" x14ac:dyDescent="0.25">
      <c r="Y302" s="838"/>
      <c r="Z302" s="838"/>
      <c r="AA302" s="838"/>
      <c r="AB302" s="838"/>
      <c r="AC302" s="838"/>
      <c r="AD302" s="838"/>
      <c r="AE302" s="838"/>
      <c r="AF302" s="838"/>
      <c r="AG302" s="838"/>
      <c r="AH302" s="838"/>
      <c r="AI302" s="838"/>
      <c r="AJ302" s="838"/>
      <c r="AK302" s="838"/>
      <c r="AL302" s="838"/>
    </row>
    <row r="303" spans="25:38" x14ac:dyDescent="0.25">
      <c r="Y303" s="838"/>
      <c r="Z303" s="838"/>
      <c r="AA303" s="838"/>
      <c r="AB303" s="838"/>
      <c r="AC303" s="838"/>
      <c r="AD303" s="838"/>
      <c r="AE303" s="838"/>
      <c r="AF303" s="838"/>
      <c r="AG303" s="838"/>
      <c r="AH303" s="838"/>
      <c r="AI303" s="838"/>
      <c r="AJ303" s="838"/>
      <c r="AK303" s="838"/>
      <c r="AL303" s="838"/>
    </row>
    <row r="304" spans="25:38" x14ac:dyDescent="0.25">
      <c r="Y304" s="838"/>
      <c r="Z304" s="838"/>
      <c r="AA304" s="838"/>
      <c r="AB304" s="838"/>
      <c r="AC304" s="838"/>
      <c r="AD304" s="838"/>
      <c r="AE304" s="838"/>
      <c r="AF304" s="838"/>
      <c r="AG304" s="838"/>
      <c r="AH304" s="838"/>
      <c r="AI304" s="838"/>
      <c r="AJ304" s="838"/>
      <c r="AK304" s="838"/>
      <c r="AL304" s="838"/>
    </row>
    <row r="305" spans="25:38" x14ac:dyDescent="0.25">
      <c r="Y305" s="838"/>
      <c r="Z305" s="838"/>
      <c r="AA305" s="838"/>
      <c r="AB305" s="838"/>
      <c r="AC305" s="838"/>
      <c r="AD305" s="838"/>
      <c r="AE305" s="838"/>
      <c r="AF305" s="838"/>
      <c r="AG305" s="838"/>
      <c r="AH305" s="838"/>
      <c r="AI305" s="838"/>
      <c r="AJ305" s="838"/>
      <c r="AK305" s="838"/>
      <c r="AL305" s="838"/>
    </row>
    <row r="306" spans="25:38" x14ac:dyDescent="0.25">
      <c r="Y306" s="838"/>
      <c r="Z306" s="838"/>
      <c r="AA306" s="838"/>
      <c r="AB306" s="838"/>
      <c r="AC306" s="838"/>
      <c r="AD306" s="838"/>
      <c r="AE306" s="838"/>
      <c r="AF306" s="838"/>
      <c r="AG306" s="838"/>
      <c r="AH306" s="838"/>
      <c r="AI306" s="838"/>
      <c r="AJ306" s="838"/>
      <c r="AK306" s="838"/>
      <c r="AL306" s="838"/>
    </row>
    <row r="307" spans="25:38" x14ac:dyDescent="0.25">
      <c r="Y307" s="838"/>
      <c r="Z307" s="838"/>
      <c r="AA307" s="838"/>
      <c r="AB307" s="838"/>
      <c r="AC307" s="838"/>
      <c r="AD307" s="838"/>
      <c r="AE307" s="838"/>
      <c r="AF307" s="838"/>
      <c r="AG307" s="838"/>
      <c r="AH307" s="838"/>
      <c r="AI307" s="838"/>
      <c r="AJ307" s="838"/>
      <c r="AK307" s="838"/>
      <c r="AL307" s="838"/>
    </row>
    <row r="308" spans="25:38" x14ac:dyDescent="0.25">
      <c r="Y308" s="838"/>
      <c r="Z308" s="838"/>
      <c r="AA308" s="838"/>
      <c r="AB308" s="838"/>
      <c r="AC308" s="838"/>
      <c r="AD308" s="838"/>
      <c r="AE308" s="838"/>
      <c r="AF308" s="838"/>
      <c r="AG308" s="838"/>
      <c r="AH308" s="838"/>
      <c r="AI308" s="838"/>
      <c r="AJ308" s="838"/>
      <c r="AK308" s="838"/>
      <c r="AL308" s="838"/>
    </row>
    <row r="309" spans="25:38" x14ac:dyDescent="0.25">
      <c r="Y309" s="838"/>
      <c r="Z309" s="838"/>
      <c r="AA309" s="838"/>
      <c r="AB309" s="838"/>
      <c r="AC309" s="838"/>
      <c r="AD309" s="838"/>
      <c r="AE309" s="838"/>
      <c r="AF309" s="838"/>
      <c r="AG309" s="838"/>
      <c r="AH309" s="838"/>
      <c r="AI309" s="838"/>
      <c r="AJ309" s="838"/>
      <c r="AK309" s="838"/>
      <c r="AL309" s="838"/>
    </row>
    <row r="310" spans="25:38" x14ac:dyDescent="0.25">
      <c r="Y310" s="838"/>
      <c r="Z310" s="838"/>
      <c r="AA310" s="838"/>
      <c r="AB310" s="838"/>
      <c r="AC310" s="838"/>
      <c r="AD310" s="838"/>
      <c r="AE310" s="838"/>
      <c r="AF310" s="838"/>
      <c r="AG310" s="838"/>
      <c r="AH310" s="838"/>
      <c r="AI310" s="838"/>
      <c r="AJ310" s="838"/>
      <c r="AK310" s="838"/>
      <c r="AL310" s="838"/>
    </row>
    <row r="311" spans="25:38" x14ac:dyDescent="0.25">
      <c r="Y311" s="838"/>
      <c r="Z311" s="838"/>
      <c r="AA311" s="838"/>
      <c r="AB311" s="838"/>
      <c r="AC311" s="838"/>
      <c r="AD311" s="838"/>
      <c r="AE311" s="838"/>
      <c r="AF311" s="838"/>
      <c r="AG311" s="838"/>
      <c r="AH311" s="838"/>
      <c r="AI311" s="838"/>
      <c r="AJ311" s="838"/>
      <c r="AK311" s="838"/>
      <c r="AL311" s="838"/>
    </row>
    <row r="312" spans="25:38" x14ac:dyDescent="0.25">
      <c r="Y312" s="838"/>
      <c r="Z312" s="838"/>
      <c r="AA312" s="838"/>
      <c r="AB312" s="838"/>
      <c r="AC312" s="838"/>
      <c r="AD312" s="838"/>
      <c r="AE312" s="838"/>
      <c r="AF312" s="838"/>
      <c r="AG312" s="838"/>
      <c r="AH312" s="838"/>
      <c r="AI312" s="838"/>
      <c r="AJ312" s="838"/>
      <c r="AK312" s="838"/>
      <c r="AL312" s="838"/>
    </row>
    <row r="313" spans="25:38" x14ac:dyDescent="0.25">
      <c r="Y313" s="838"/>
      <c r="Z313" s="838"/>
      <c r="AA313" s="838"/>
      <c r="AB313" s="838"/>
      <c r="AC313" s="838"/>
      <c r="AD313" s="838"/>
      <c r="AE313" s="838"/>
      <c r="AF313" s="838"/>
      <c r="AG313" s="838"/>
      <c r="AH313" s="838"/>
      <c r="AI313" s="838"/>
      <c r="AJ313" s="838"/>
      <c r="AK313" s="838"/>
      <c r="AL313" s="838"/>
    </row>
    <row r="314" spans="25:38" x14ac:dyDescent="0.25">
      <c r="Y314" s="838"/>
      <c r="Z314" s="838"/>
      <c r="AA314" s="838"/>
      <c r="AB314" s="838"/>
      <c r="AC314" s="838"/>
      <c r="AD314" s="838"/>
      <c r="AE314" s="838"/>
      <c r="AF314" s="838"/>
      <c r="AG314" s="838"/>
      <c r="AH314" s="838"/>
      <c r="AI314" s="838"/>
      <c r="AJ314" s="838"/>
      <c r="AK314" s="838"/>
      <c r="AL314" s="838"/>
    </row>
    <row r="315" spans="25:38" x14ac:dyDescent="0.25">
      <c r="Y315" s="838"/>
      <c r="Z315" s="838"/>
      <c r="AA315" s="838"/>
      <c r="AB315" s="838"/>
      <c r="AC315" s="838"/>
      <c r="AD315" s="838"/>
      <c r="AE315" s="838"/>
      <c r="AF315" s="838"/>
      <c r="AG315" s="838"/>
      <c r="AH315" s="838"/>
      <c r="AI315" s="838"/>
      <c r="AJ315" s="838"/>
      <c r="AK315" s="838"/>
      <c r="AL315" s="838"/>
    </row>
    <row r="316" spans="25:38" x14ac:dyDescent="0.25">
      <c r="Y316" s="838"/>
      <c r="Z316" s="838"/>
      <c r="AA316" s="838"/>
      <c r="AB316" s="838"/>
      <c r="AC316" s="838"/>
      <c r="AD316" s="838"/>
      <c r="AE316" s="838"/>
      <c r="AF316" s="838"/>
      <c r="AG316" s="838"/>
      <c r="AH316" s="838"/>
      <c r="AI316" s="838"/>
      <c r="AJ316" s="838"/>
      <c r="AK316" s="838"/>
      <c r="AL316" s="838"/>
    </row>
    <row r="317" spans="25:38" x14ac:dyDescent="0.25">
      <c r="Y317" s="838"/>
      <c r="Z317" s="838"/>
      <c r="AA317" s="838"/>
      <c r="AB317" s="838"/>
      <c r="AC317" s="838"/>
      <c r="AD317" s="838"/>
      <c r="AE317" s="838"/>
      <c r="AF317" s="838"/>
      <c r="AG317" s="838"/>
      <c r="AH317" s="838"/>
      <c r="AI317" s="838"/>
      <c r="AJ317" s="838"/>
      <c r="AK317" s="838"/>
      <c r="AL317" s="838"/>
    </row>
    <row r="318" spans="25:38" x14ac:dyDescent="0.25">
      <c r="Y318" s="838"/>
      <c r="Z318" s="838"/>
      <c r="AA318" s="838"/>
      <c r="AB318" s="838"/>
      <c r="AC318" s="838"/>
      <c r="AD318" s="838"/>
      <c r="AE318" s="838"/>
      <c r="AF318" s="838"/>
      <c r="AG318" s="838"/>
      <c r="AH318" s="838"/>
      <c r="AI318" s="838"/>
      <c r="AJ318" s="838"/>
      <c r="AK318" s="838"/>
      <c r="AL318" s="838"/>
    </row>
    <row r="319" spans="25:38" x14ac:dyDescent="0.25">
      <c r="Y319" s="838"/>
      <c r="Z319" s="838"/>
      <c r="AA319" s="838"/>
      <c r="AB319" s="838"/>
      <c r="AC319" s="838"/>
      <c r="AD319" s="838"/>
      <c r="AE319" s="838"/>
      <c r="AF319" s="838"/>
      <c r="AG319" s="838"/>
      <c r="AH319" s="838"/>
      <c r="AI319" s="838"/>
      <c r="AJ319" s="838"/>
      <c r="AK319" s="838"/>
      <c r="AL319" s="838"/>
    </row>
    <row r="320" spans="25:38" x14ac:dyDescent="0.25">
      <c r="Y320" s="838"/>
      <c r="Z320" s="838"/>
      <c r="AA320" s="838"/>
      <c r="AB320" s="838"/>
      <c r="AC320" s="838"/>
      <c r="AD320" s="838"/>
      <c r="AE320" s="838"/>
      <c r="AF320" s="838"/>
      <c r="AG320" s="838"/>
      <c r="AH320" s="838"/>
      <c r="AI320" s="838"/>
      <c r="AJ320" s="838"/>
      <c r="AK320" s="838"/>
      <c r="AL320" s="838"/>
    </row>
    <row r="321" spans="25:38" x14ac:dyDescent="0.25">
      <c r="Y321" s="838"/>
      <c r="Z321" s="838"/>
      <c r="AA321" s="838"/>
      <c r="AB321" s="838"/>
      <c r="AC321" s="838"/>
      <c r="AD321" s="838"/>
      <c r="AE321" s="838"/>
      <c r="AF321" s="838"/>
      <c r="AG321" s="838"/>
      <c r="AH321" s="838"/>
      <c r="AI321" s="838"/>
      <c r="AJ321" s="838"/>
      <c r="AK321" s="838"/>
      <c r="AL321" s="838"/>
    </row>
    <row r="322" spans="25:38" x14ac:dyDescent="0.25">
      <c r="Y322" s="838"/>
      <c r="Z322" s="838"/>
      <c r="AA322" s="838"/>
      <c r="AB322" s="838"/>
      <c r="AC322" s="838"/>
      <c r="AD322" s="838"/>
      <c r="AE322" s="838"/>
      <c r="AF322" s="838"/>
      <c r="AG322" s="838"/>
      <c r="AH322" s="838"/>
      <c r="AI322" s="838"/>
      <c r="AJ322" s="838"/>
      <c r="AK322" s="838"/>
      <c r="AL322" s="838"/>
    </row>
    <row r="323" spans="25:38" x14ac:dyDescent="0.25">
      <c r="Y323" s="838"/>
      <c r="Z323" s="838"/>
      <c r="AA323" s="838"/>
      <c r="AB323" s="838"/>
      <c r="AC323" s="838"/>
      <c r="AD323" s="838"/>
      <c r="AE323" s="838"/>
      <c r="AF323" s="838"/>
      <c r="AG323" s="838"/>
      <c r="AH323" s="838"/>
      <c r="AI323" s="838"/>
      <c r="AJ323" s="838"/>
      <c r="AK323" s="838"/>
      <c r="AL323" s="838"/>
    </row>
    <row r="324" spans="25:38" x14ac:dyDescent="0.25">
      <c r="Y324" s="838"/>
      <c r="Z324" s="838"/>
      <c r="AA324" s="838"/>
      <c r="AB324" s="838"/>
      <c r="AC324" s="838"/>
      <c r="AD324" s="838"/>
      <c r="AE324" s="838"/>
      <c r="AF324" s="838"/>
      <c r="AG324" s="838"/>
      <c r="AH324" s="838"/>
      <c r="AI324" s="838"/>
      <c r="AJ324" s="838"/>
      <c r="AK324" s="838"/>
      <c r="AL324" s="838"/>
    </row>
    <row r="325" spans="25:38" x14ac:dyDescent="0.25">
      <c r="Y325" s="838"/>
      <c r="Z325" s="838"/>
      <c r="AA325" s="838"/>
      <c r="AB325" s="838"/>
      <c r="AC325" s="838"/>
      <c r="AD325" s="838"/>
      <c r="AE325" s="838"/>
      <c r="AF325" s="838"/>
      <c r="AG325" s="838"/>
      <c r="AH325" s="838"/>
      <c r="AI325" s="838"/>
      <c r="AJ325" s="838"/>
      <c r="AK325" s="838"/>
      <c r="AL325" s="838"/>
    </row>
    <row r="326" spans="25:38" x14ac:dyDescent="0.25">
      <c r="Y326" s="838"/>
      <c r="Z326" s="838"/>
      <c r="AA326" s="838"/>
      <c r="AB326" s="838"/>
      <c r="AC326" s="838"/>
      <c r="AD326" s="838"/>
      <c r="AE326" s="838"/>
      <c r="AF326" s="838"/>
      <c r="AG326" s="838"/>
      <c r="AH326" s="838"/>
      <c r="AI326" s="838"/>
      <c r="AJ326" s="838"/>
      <c r="AK326" s="838"/>
      <c r="AL326" s="838"/>
    </row>
    <row r="327" spans="25:38" x14ac:dyDescent="0.25">
      <c r="Y327" s="838"/>
      <c r="Z327" s="838"/>
      <c r="AA327" s="838"/>
      <c r="AB327" s="838"/>
      <c r="AC327" s="838"/>
      <c r="AD327" s="838"/>
      <c r="AE327" s="838"/>
      <c r="AF327" s="838"/>
      <c r="AG327" s="838"/>
      <c r="AH327" s="838"/>
      <c r="AI327" s="838"/>
      <c r="AJ327" s="838"/>
      <c r="AK327" s="838"/>
      <c r="AL327" s="838"/>
    </row>
    <row r="328" spans="25:38" x14ac:dyDescent="0.25">
      <c r="Y328" s="838"/>
      <c r="Z328" s="838"/>
      <c r="AA328" s="838"/>
      <c r="AB328" s="838"/>
      <c r="AC328" s="838"/>
      <c r="AD328" s="838"/>
      <c r="AE328" s="838"/>
      <c r="AF328" s="838"/>
      <c r="AG328" s="838"/>
      <c r="AH328" s="838"/>
      <c r="AI328" s="838"/>
      <c r="AJ328" s="838"/>
      <c r="AK328" s="838"/>
      <c r="AL328" s="838"/>
    </row>
    <row r="329" spans="25:38" x14ac:dyDescent="0.25">
      <c r="Y329" s="838"/>
      <c r="Z329" s="838"/>
      <c r="AA329" s="838"/>
      <c r="AB329" s="838"/>
      <c r="AC329" s="838"/>
      <c r="AD329" s="838"/>
      <c r="AE329" s="838"/>
      <c r="AF329" s="838"/>
      <c r="AG329" s="838"/>
      <c r="AH329" s="838"/>
      <c r="AI329" s="838"/>
      <c r="AJ329" s="838"/>
      <c r="AK329" s="838"/>
      <c r="AL329" s="838"/>
    </row>
    <row r="330" spans="25:38" x14ac:dyDescent="0.25">
      <c r="Y330" s="838"/>
      <c r="Z330" s="838"/>
      <c r="AA330" s="838"/>
      <c r="AB330" s="838"/>
      <c r="AC330" s="838"/>
      <c r="AD330" s="838"/>
      <c r="AE330" s="838"/>
      <c r="AF330" s="838"/>
      <c r="AG330" s="838"/>
      <c r="AH330" s="838"/>
      <c r="AI330" s="838"/>
      <c r="AJ330" s="838"/>
      <c r="AK330" s="838"/>
      <c r="AL330" s="838"/>
    </row>
    <row r="331" spans="25:38" x14ac:dyDescent="0.25">
      <c r="Y331" s="838"/>
      <c r="Z331" s="838"/>
      <c r="AA331" s="838"/>
      <c r="AB331" s="838"/>
      <c r="AC331" s="838"/>
      <c r="AD331" s="838"/>
      <c r="AE331" s="838"/>
      <c r="AF331" s="838"/>
      <c r="AG331" s="838"/>
      <c r="AH331" s="838"/>
      <c r="AI331" s="838"/>
      <c r="AJ331" s="838"/>
      <c r="AK331" s="838"/>
      <c r="AL331" s="838"/>
    </row>
    <row r="332" spans="25:38" x14ac:dyDescent="0.25">
      <c r="Y332" s="838"/>
      <c r="Z332" s="838"/>
      <c r="AA332" s="838"/>
      <c r="AB332" s="838"/>
      <c r="AC332" s="838"/>
      <c r="AD332" s="838"/>
      <c r="AE332" s="838"/>
      <c r="AF332" s="838"/>
      <c r="AG332" s="838"/>
      <c r="AH332" s="838"/>
      <c r="AI332" s="838"/>
      <c r="AJ332" s="838"/>
      <c r="AK332" s="838"/>
      <c r="AL332" s="838"/>
    </row>
    <row r="333" spans="25:38" x14ac:dyDescent="0.25">
      <c r="Y333" s="838"/>
      <c r="Z333" s="838"/>
      <c r="AA333" s="838"/>
      <c r="AB333" s="838"/>
      <c r="AC333" s="838"/>
      <c r="AD333" s="838"/>
      <c r="AE333" s="838"/>
      <c r="AF333" s="838"/>
      <c r="AG333" s="838"/>
      <c r="AH333" s="838"/>
      <c r="AI333" s="838"/>
      <c r="AJ333" s="838"/>
      <c r="AK333" s="838"/>
      <c r="AL333" s="838"/>
    </row>
    <row r="334" spans="25:38" x14ac:dyDescent="0.25">
      <c r="Y334" s="838"/>
      <c r="Z334" s="838"/>
      <c r="AA334" s="838"/>
      <c r="AB334" s="838"/>
      <c r="AC334" s="838"/>
      <c r="AD334" s="838"/>
      <c r="AE334" s="838"/>
      <c r="AF334" s="838"/>
      <c r="AG334" s="838"/>
      <c r="AH334" s="838"/>
      <c r="AI334" s="838"/>
      <c r="AJ334" s="838"/>
      <c r="AK334" s="838"/>
      <c r="AL334" s="838"/>
    </row>
    <row r="335" spans="25:38" x14ac:dyDescent="0.25">
      <c r="Y335" s="838"/>
      <c r="Z335" s="838"/>
      <c r="AA335" s="838"/>
      <c r="AB335" s="838"/>
      <c r="AC335" s="838"/>
      <c r="AD335" s="838"/>
      <c r="AE335" s="838"/>
      <c r="AF335" s="838"/>
      <c r="AG335" s="838"/>
      <c r="AH335" s="838"/>
      <c r="AI335" s="838"/>
      <c r="AJ335" s="838"/>
      <c r="AK335" s="838"/>
      <c r="AL335" s="838"/>
    </row>
    <row r="336" spans="25:38" x14ac:dyDescent="0.25">
      <c r="Y336" s="838"/>
      <c r="Z336" s="838"/>
      <c r="AA336" s="838"/>
      <c r="AB336" s="838"/>
      <c r="AC336" s="838"/>
      <c r="AD336" s="838"/>
      <c r="AE336" s="838"/>
      <c r="AF336" s="838"/>
      <c r="AG336" s="838"/>
      <c r="AH336" s="838"/>
      <c r="AI336" s="838"/>
      <c r="AJ336" s="838"/>
      <c r="AK336" s="838"/>
      <c r="AL336" s="838"/>
    </row>
    <row r="337" spans="25:38" x14ac:dyDescent="0.25">
      <c r="Y337" s="838"/>
      <c r="Z337" s="838"/>
      <c r="AA337" s="838"/>
      <c r="AB337" s="838"/>
      <c r="AC337" s="838"/>
      <c r="AD337" s="838"/>
      <c r="AE337" s="838"/>
      <c r="AF337" s="838"/>
      <c r="AG337" s="838"/>
      <c r="AH337" s="838"/>
      <c r="AI337" s="838"/>
      <c r="AJ337" s="838"/>
      <c r="AK337" s="838"/>
      <c r="AL337" s="838"/>
    </row>
    <row r="338" spans="25:38" x14ac:dyDescent="0.25">
      <c r="Y338" s="838"/>
      <c r="Z338" s="838"/>
      <c r="AA338" s="838"/>
      <c r="AB338" s="838"/>
      <c r="AC338" s="838"/>
      <c r="AD338" s="838"/>
      <c r="AE338" s="838"/>
      <c r="AF338" s="838"/>
      <c r="AG338" s="838"/>
      <c r="AH338" s="838"/>
      <c r="AI338" s="838"/>
      <c r="AJ338" s="838"/>
      <c r="AK338" s="838"/>
      <c r="AL338" s="838"/>
    </row>
    <row r="339" spans="25:38" x14ac:dyDescent="0.25">
      <c r="Y339" s="838"/>
      <c r="Z339" s="838"/>
      <c r="AA339" s="838"/>
      <c r="AB339" s="838"/>
      <c r="AC339" s="838"/>
      <c r="AD339" s="838"/>
      <c r="AE339" s="838"/>
      <c r="AF339" s="838"/>
      <c r="AG339" s="838"/>
      <c r="AH339" s="838"/>
      <c r="AI339" s="838"/>
      <c r="AJ339" s="838"/>
      <c r="AK339" s="838"/>
      <c r="AL339" s="838"/>
    </row>
    <row r="340" spans="25:38" x14ac:dyDescent="0.25">
      <c r="Y340" s="838"/>
      <c r="Z340" s="838"/>
      <c r="AA340" s="838"/>
      <c r="AB340" s="838"/>
      <c r="AC340" s="838"/>
      <c r="AD340" s="838"/>
      <c r="AE340" s="838"/>
      <c r="AF340" s="838"/>
      <c r="AG340" s="838"/>
      <c r="AH340" s="838"/>
      <c r="AI340" s="838"/>
      <c r="AJ340" s="838"/>
      <c r="AK340" s="838"/>
      <c r="AL340" s="838"/>
    </row>
    <row r="341" spans="25:38" x14ac:dyDescent="0.25">
      <c r="Y341" s="838"/>
      <c r="Z341" s="838"/>
      <c r="AA341" s="838"/>
      <c r="AB341" s="838"/>
      <c r="AC341" s="838"/>
      <c r="AD341" s="838"/>
      <c r="AE341" s="838"/>
      <c r="AF341" s="838"/>
      <c r="AG341" s="838"/>
      <c r="AH341" s="838"/>
      <c r="AI341" s="838"/>
      <c r="AJ341" s="838"/>
      <c r="AK341" s="838"/>
      <c r="AL341" s="838"/>
    </row>
    <row r="342" spans="25:38" x14ac:dyDescent="0.25">
      <c r="Y342" s="838"/>
      <c r="Z342" s="838"/>
      <c r="AA342" s="838"/>
      <c r="AB342" s="838"/>
      <c r="AC342" s="838"/>
      <c r="AD342" s="838"/>
      <c r="AE342" s="838"/>
      <c r="AF342" s="838"/>
      <c r="AG342" s="838"/>
      <c r="AH342" s="838"/>
      <c r="AI342" s="838"/>
      <c r="AJ342" s="838"/>
      <c r="AK342" s="838"/>
      <c r="AL342" s="838"/>
    </row>
    <row r="343" spans="25:38" x14ac:dyDescent="0.25">
      <c r="Y343" s="838"/>
      <c r="Z343" s="838"/>
      <c r="AA343" s="838"/>
      <c r="AB343" s="838"/>
      <c r="AC343" s="838"/>
      <c r="AD343" s="838"/>
      <c r="AE343" s="838"/>
      <c r="AF343" s="838"/>
      <c r="AG343" s="838"/>
      <c r="AH343" s="838"/>
      <c r="AI343" s="838"/>
      <c r="AJ343" s="838"/>
      <c r="AK343" s="838"/>
      <c r="AL343" s="838"/>
    </row>
    <row r="344" spans="25:38" x14ac:dyDescent="0.25">
      <c r="Y344" s="838"/>
      <c r="Z344" s="838"/>
      <c r="AA344" s="838"/>
      <c r="AB344" s="838"/>
      <c r="AC344" s="838"/>
      <c r="AD344" s="838"/>
      <c r="AE344" s="838"/>
      <c r="AF344" s="838"/>
      <c r="AG344" s="838"/>
      <c r="AH344" s="838"/>
      <c r="AI344" s="838"/>
      <c r="AJ344" s="838"/>
      <c r="AK344" s="838"/>
      <c r="AL344" s="838"/>
    </row>
    <row r="345" spans="25:38" x14ac:dyDescent="0.25">
      <c r="Y345" s="838"/>
      <c r="Z345" s="838"/>
      <c r="AA345" s="838"/>
      <c r="AB345" s="838"/>
      <c r="AC345" s="838"/>
      <c r="AD345" s="838"/>
      <c r="AE345" s="838"/>
      <c r="AF345" s="838"/>
      <c r="AG345" s="838"/>
      <c r="AH345" s="838"/>
      <c r="AI345" s="838"/>
      <c r="AJ345" s="838"/>
      <c r="AK345" s="838"/>
      <c r="AL345" s="838"/>
    </row>
    <row r="346" spans="25:38" x14ac:dyDescent="0.25">
      <c r="Y346" s="838"/>
      <c r="Z346" s="838"/>
      <c r="AA346" s="838"/>
      <c r="AB346" s="838"/>
      <c r="AC346" s="838"/>
      <c r="AD346" s="838"/>
      <c r="AE346" s="838"/>
      <c r="AF346" s="838"/>
      <c r="AG346" s="838"/>
      <c r="AH346" s="838"/>
      <c r="AI346" s="838"/>
      <c r="AJ346" s="838"/>
      <c r="AK346" s="838"/>
      <c r="AL346" s="838"/>
    </row>
    <row r="347" spans="25:38" x14ac:dyDescent="0.25">
      <c r="Y347" s="838"/>
      <c r="Z347" s="838"/>
      <c r="AA347" s="838"/>
      <c r="AB347" s="838"/>
      <c r="AC347" s="838"/>
      <c r="AD347" s="838"/>
      <c r="AE347" s="838"/>
      <c r="AF347" s="838"/>
      <c r="AG347" s="838"/>
      <c r="AH347" s="838"/>
      <c r="AI347" s="838"/>
      <c r="AJ347" s="838"/>
      <c r="AK347" s="838"/>
      <c r="AL347" s="838"/>
    </row>
    <row r="348" spans="25:38" x14ac:dyDescent="0.25">
      <c r="Y348" s="838"/>
      <c r="Z348" s="838"/>
      <c r="AA348" s="838"/>
      <c r="AB348" s="838"/>
      <c r="AC348" s="838"/>
      <c r="AD348" s="838"/>
      <c r="AE348" s="838"/>
      <c r="AF348" s="838"/>
      <c r="AG348" s="838"/>
      <c r="AH348" s="838"/>
      <c r="AI348" s="838"/>
      <c r="AJ348" s="838"/>
      <c r="AK348" s="838"/>
      <c r="AL348" s="838"/>
    </row>
    <row r="349" spans="25:38" x14ac:dyDescent="0.25">
      <c r="Y349" s="838"/>
      <c r="Z349" s="838"/>
      <c r="AA349" s="838"/>
      <c r="AB349" s="838"/>
      <c r="AC349" s="838"/>
      <c r="AD349" s="838"/>
      <c r="AE349" s="838"/>
      <c r="AF349" s="838"/>
      <c r="AG349" s="838"/>
      <c r="AH349" s="838"/>
      <c r="AI349" s="838"/>
      <c r="AJ349" s="838"/>
      <c r="AK349" s="838"/>
      <c r="AL349" s="838"/>
    </row>
    <row r="350" spans="25:38" x14ac:dyDescent="0.25">
      <c r="Y350" s="838"/>
      <c r="Z350" s="838"/>
      <c r="AA350" s="838"/>
      <c r="AB350" s="838"/>
      <c r="AC350" s="838"/>
      <c r="AD350" s="838"/>
      <c r="AE350" s="838"/>
      <c r="AF350" s="838"/>
      <c r="AG350" s="838"/>
      <c r="AH350" s="838"/>
      <c r="AI350" s="838"/>
      <c r="AJ350" s="838"/>
      <c r="AK350" s="838"/>
      <c r="AL350" s="838"/>
    </row>
    <row r="351" spans="25:38" x14ac:dyDescent="0.25">
      <c r="Y351" s="838"/>
      <c r="Z351" s="838"/>
      <c r="AA351" s="838"/>
      <c r="AB351" s="838"/>
      <c r="AC351" s="838"/>
      <c r="AD351" s="838"/>
      <c r="AE351" s="838"/>
      <c r="AF351" s="838"/>
      <c r="AG351" s="838"/>
      <c r="AH351" s="838"/>
      <c r="AI351" s="838"/>
      <c r="AJ351" s="838"/>
      <c r="AK351" s="838"/>
      <c r="AL351" s="838"/>
    </row>
    <row r="352" spans="25:38" x14ac:dyDescent="0.25">
      <c r="Y352" s="838"/>
      <c r="Z352" s="838"/>
      <c r="AA352" s="838"/>
      <c r="AB352" s="838"/>
      <c r="AC352" s="838"/>
      <c r="AD352" s="838"/>
      <c r="AE352" s="838"/>
      <c r="AF352" s="838"/>
      <c r="AG352" s="838"/>
      <c r="AH352" s="838"/>
      <c r="AI352" s="838"/>
      <c r="AJ352" s="838"/>
      <c r="AK352" s="838"/>
      <c r="AL352" s="838"/>
    </row>
    <row r="353" spans="25:38" x14ac:dyDescent="0.25">
      <c r="Y353" s="838"/>
      <c r="Z353" s="838"/>
      <c r="AA353" s="838"/>
      <c r="AB353" s="838"/>
      <c r="AC353" s="838"/>
      <c r="AD353" s="838"/>
      <c r="AE353" s="838"/>
      <c r="AF353" s="838"/>
      <c r="AG353" s="838"/>
      <c r="AH353" s="838"/>
      <c r="AI353" s="838"/>
      <c r="AJ353" s="838"/>
      <c r="AK353" s="838"/>
      <c r="AL353" s="838"/>
    </row>
    <row r="354" spans="25:38" x14ac:dyDescent="0.25">
      <c r="Y354" s="838"/>
      <c r="Z354" s="838"/>
      <c r="AA354" s="838"/>
      <c r="AB354" s="838"/>
      <c r="AC354" s="838"/>
      <c r="AD354" s="838"/>
      <c r="AE354" s="838"/>
      <c r="AF354" s="838"/>
      <c r="AG354" s="838"/>
      <c r="AH354" s="838"/>
      <c r="AI354" s="838"/>
      <c r="AJ354" s="838"/>
      <c r="AK354" s="838"/>
      <c r="AL354" s="838"/>
    </row>
    <row r="355" spans="25:38" x14ac:dyDescent="0.25">
      <c r="Y355" s="838"/>
      <c r="Z355" s="838"/>
      <c r="AA355" s="838"/>
      <c r="AB355" s="838"/>
      <c r="AC355" s="838"/>
      <c r="AD355" s="838"/>
      <c r="AE355" s="838"/>
      <c r="AF355" s="838"/>
      <c r="AG355" s="838"/>
      <c r="AH355" s="838"/>
      <c r="AI355" s="838"/>
      <c r="AJ355" s="838"/>
      <c r="AK355" s="838"/>
      <c r="AL355" s="838"/>
    </row>
    <row r="356" spans="25:38" x14ac:dyDescent="0.25">
      <c r="Y356" s="838"/>
      <c r="Z356" s="838"/>
      <c r="AA356" s="838"/>
      <c r="AB356" s="838"/>
      <c r="AC356" s="838"/>
      <c r="AD356" s="838"/>
      <c r="AE356" s="838"/>
      <c r="AF356" s="838"/>
      <c r="AG356" s="838"/>
      <c r="AH356" s="838"/>
      <c r="AI356" s="838"/>
      <c r="AJ356" s="838"/>
      <c r="AK356" s="838"/>
      <c r="AL356" s="838"/>
    </row>
    <row r="357" spans="25:38" x14ac:dyDescent="0.25">
      <c r="Y357" s="838"/>
      <c r="Z357" s="838"/>
      <c r="AA357" s="838"/>
      <c r="AB357" s="838"/>
      <c r="AC357" s="838"/>
      <c r="AD357" s="838"/>
      <c r="AE357" s="838"/>
      <c r="AF357" s="838"/>
      <c r="AG357" s="838"/>
      <c r="AH357" s="838"/>
      <c r="AI357" s="838"/>
      <c r="AJ357" s="838"/>
      <c r="AK357" s="838"/>
      <c r="AL357" s="838"/>
    </row>
    <row r="358" spans="25:38" x14ac:dyDescent="0.25">
      <c r="Y358" s="838"/>
      <c r="Z358" s="838"/>
      <c r="AA358" s="838"/>
      <c r="AB358" s="838"/>
      <c r="AC358" s="838"/>
      <c r="AD358" s="838"/>
      <c r="AE358" s="838"/>
      <c r="AF358" s="838"/>
      <c r="AG358" s="838"/>
      <c r="AH358" s="838"/>
      <c r="AI358" s="838"/>
      <c r="AJ358" s="838"/>
      <c r="AK358" s="838"/>
      <c r="AL358" s="838"/>
    </row>
    <row r="359" spans="25:38" x14ac:dyDescent="0.25">
      <c r="Y359" s="838"/>
      <c r="Z359" s="838"/>
      <c r="AA359" s="838"/>
      <c r="AB359" s="838"/>
      <c r="AC359" s="838"/>
      <c r="AD359" s="838"/>
      <c r="AE359" s="838"/>
      <c r="AF359" s="838"/>
      <c r="AG359" s="838"/>
      <c r="AH359" s="838"/>
      <c r="AI359" s="838"/>
      <c r="AJ359" s="838"/>
      <c r="AK359" s="838"/>
      <c r="AL359" s="838"/>
    </row>
    <row r="360" spans="25:38" x14ac:dyDescent="0.25">
      <c r="Y360" s="838"/>
      <c r="Z360" s="838"/>
      <c r="AA360" s="838"/>
      <c r="AB360" s="838"/>
      <c r="AC360" s="838"/>
      <c r="AD360" s="838"/>
      <c r="AE360" s="838"/>
      <c r="AF360" s="838"/>
      <c r="AG360" s="838"/>
      <c r="AH360" s="838"/>
      <c r="AI360" s="838"/>
      <c r="AJ360" s="838"/>
      <c r="AK360" s="838"/>
      <c r="AL360" s="838"/>
    </row>
    <row r="361" spans="25:38" x14ac:dyDescent="0.25">
      <c r="Y361" s="838"/>
      <c r="Z361" s="838"/>
      <c r="AA361" s="838"/>
      <c r="AB361" s="838"/>
      <c r="AC361" s="838"/>
      <c r="AD361" s="838"/>
      <c r="AE361" s="838"/>
      <c r="AF361" s="838"/>
      <c r="AG361" s="838"/>
      <c r="AH361" s="838"/>
      <c r="AI361" s="838"/>
      <c r="AJ361" s="838"/>
      <c r="AK361" s="838"/>
      <c r="AL361" s="838"/>
    </row>
    <row r="362" spans="25:38" x14ac:dyDescent="0.25">
      <c r="Y362" s="838"/>
      <c r="Z362" s="838"/>
      <c r="AA362" s="838"/>
      <c r="AB362" s="838"/>
      <c r="AC362" s="838"/>
      <c r="AD362" s="838"/>
      <c r="AE362" s="838"/>
      <c r="AF362" s="838"/>
      <c r="AG362" s="838"/>
      <c r="AH362" s="838"/>
      <c r="AI362" s="838"/>
      <c r="AJ362" s="838"/>
      <c r="AK362" s="838"/>
      <c r="AL362" s="838"/>
    </row>
    <row r="363" spans="25:38" x14ac:dyDescent="0.25">
      <c r="Y363" s="838"/>
      <c r="Z363" s="838"/>
      <c r="AA363" s="838"/>
      <c r="AB363" s="838"/>
      <c r="AC363" s="838"/>
      <c r="AD363" s="838"/>
      <c r="AE363" s="838"/>
      <c r="AF363" s="838"/>
      <c r="AG363" s="838"/>
      <c r="AH363" s="838"/>
      <c r="AI363" s="838"/>
      <c r="AJ363" s="838"/>
      <c r="AK363" s="838"/>
      <c r="AL363" s="838"/>
    </row>
    <row r="364" spans="25:38" x14ac:dyDescent="0.25">
      <c r="Y364" s="838"/>
      <c r="Z364" s="838"/>
      <c r="AA364" s="838"/>
      <c r="AB364" s="838"/>
      <c r="AC364" s="838"/>
      <c r="AD364" s="838"/>
      <c r="AE364" s="838"/>
      <c r="AF364" s="838"/>
      <c r="AG364" s="838"/>
      <c r="AH364" s="838"/>
      <c r="AI364" s="838"/>
      <c r="AJ364" s="838"/>
      <c r="AK364" s="838"/>
      <c r="AL364" s="838"/>
    </row>
    <row r="365" spans="25:38" x14ac:dyDescent="0.25">
      <c r="Y365" s="838"/>
      <c r="Z365" s="838"/>
      <c r="AA365" s="838"/>
      <c r="AB365" s="838"/>
      <c r="AC365" s="838"/>
      <c r="AD365" s="838"/>
      <c r="AE365" s="838"/>
      <c r="AF365" s="838"/>
      <c r="AG365" s="838"/>
      <c r="AH365" s="838"/>
      <c r="AI365" s="838"/>
      <c r="AJ365" s="838"/>
      <c r="AK365" s="838"/>
      <c r="AL365" s="838"/>
    </row>
    <row r="366" spans="25:38" x14ac:dyDescent="0.25">
      <c r="Y366" s="838"/>
      <c r="Z366" s="838"/>
      <c r="AA366" s="838"/>
      <c r="AB366" s="838"/>
      <c r="AC366" s="838"/>
      <c r="AD366" s="838"/>
      <c r="AE366" s="838"/>
      <c r="AF366" s="838"/>
      <c r="AG366" s="838"/>
      <c r="AH366" s="838"/>
      <c r="AI366" s="838"/>
      <c r="AJ366" s="838"/>
      <c r="AK366" s="838"/>
      <c r="AL366" s="838"/>
    </row>
    <row r="367" spans="25:38" x14ac:dyDescent="0.25">
      <c r="Y367" s="838"/>
      <c r="Z367" s="838"/>
      <c r="AA367" s="838"/>
      <c r="AB367" s="838"/>
      <c r="AC367" s="838"/>
      <c r="AD367" s="838"/>
      <c r="AE367" s="838"/>
      <c r="AF367" s="838"/>
      <c r="AG367" s="838"/>
      <c r="AH367" s="838"/>
      <c r="AI367" s="838"/>
      <c r="AJ367" s="838"/>
      <c r="AK367" s="838"/>
      <c r="AL367" s="838"/>
    </row>
    <row r="368" spans="25:38" x14ac:dyDescent="0.25">
      <c r="Y368" s="838"/>
      <c r="Z368" s="838"/>
      <c r="AA368" s="838"/>
      <c r="AB368" s="838"/>
      <c r="AC368" s="838"/>
      <c r="AD368" s="838"/>
      <c r="AE368" s="838"/>
      <c r="AF368" s="838"/>
      <c r="AG368" s="838"/>
      <c r="AH368" s="838"/>
      <c r="AI368" s="838"/>
      <c r="AJ368" s="838"/>
      <c r="AK368" s="838"/>
      <c r="AL368" s="838"/>
    </row>
    <row r="369" spans="25:38" x14ac:dyDescent="0.25">
      <c r="Y369" s="838"/>
      <c r="Z369" s="838"/>
      <c r="AA369" s="838"/>
      <c r="AB369" s="838"/>
      <c r="AC369" s="838"/>
      <c r="AD369" s="838"/>
      <c r="AE369" s="838"/>
      <c r="AF369" s="838"/>
      <c r="AG369" s="838"/>
      <c r="AH369" s="838"/>
      <c r="AI369" s="838"/>
      <c r="AJ369" s="838"/>
      <c r="AK369" s="838"/>
      <c r="AL369" s="838"/>
    </row>
    <row r="370" spans="25:38" x14ac:dyDescent="0.25">
      <c r="Y370" s="838"/>
      <c r="Z370" s="838"/>
      <c r="AA370" s="838"/>
      <c r="AB370" s="838"/>
      <c r="AC370" s="838"/>
      <c r="AD370" s="838"/>
      <c r="AE370" s="838"/>
      <c r="AF370" s="838"/>
      <c r="AG370" s="838"/>
      <c r="AH370" s="838"/>
      <c r="AI370" s="838"/>
      <c r="AJ370" s="838"/>
      <c r="AK370" s="838"/>
      <c r="AL370" s="838"/>
    </row>
    <row r="371" spans="25:38" x14ac:dyDescent="0.25">
      <c r="Y371" s="838"/>
      <c r="Z371" s="838"/>
      <c r="AA371" s="838"/>
      <c r="AB371" s="838"/>
      <c r="AC371" s="838"/>
      <c r="AD371" s="838"/>
      <c r="AE371" s="838"/>
      <c r="AF371" s="838"/>
      <c r="AG371" s="838"/>
      <c r="AH371" s="838"/>
      <c r="AI371" s="838"/>
      <c r="AJ371" s="838"/>
      <c r="AK371" s="838"/>
      <c r="AL371" s="838"/>
    </row>
    <row r="372" spans="25:38" x14ac:dyDescent="0.25">
      <c r="Y372" s="838"/>
      <c r="Z372" s="838"/>
      <c r="AA372" s="838"/>
      <c r="AB372" s="838"/>
      <c r="AC372" s="838"/>
      <c r="AD372" s="838"/>
      <c r="AE372" s="838"/>
      <c r="AF372" s="838"/>
      <c r="AG372" s="838"/>
      <c r="AH372" s="838"/>
      <c r="AI372" s="838"/>
      <c r="AJ372" s="838"/>
      <c r="AK372" s="838"/>
      <c r="AL372" s="838"/>
    </row>
    <row r="373" spans="25:38" x14ac:dyDescent="0.25">
      <c r="Y373" s="838"/>
      <c r="Z373" s="838"/>
      <c r="AA373" s="838"/>
      <c r="AB373" s="838"/>
      <c r="AC373" s="838"/>
      <c r="AD373" s="838"/>
      <c r="AE373" s="838"/>
      <c r="AF373" s="838"/>
      <c r="AG373" s="838"/>
      <c r="AH373" s="838"/>
      <c r="AI373" s="838"/>
      <c r="AJ373" s="838"/>
      <c r="AK373" s="838"/>
      <c r="AL373" s="838"/>
    </row>
    <row r="374" spans="25:38" x14ac:dyDescent="0.25">
      <c r="Y374" s="838"/>
      <c r="Z374" s="838"/>
      <c r="AA374" s="838"/>
      <c r="AB374" s="838"/>
      <c r="AC374" s="838"/>
      <c r="AD374" s="838"/>
      <c r="AE374" s="838"/>
      <c r="AF374" s="838"/>
      <c r="AG374" s="838"/>
      <c r="AH374" s="838"/>
      <c r="AI374" s="838"/>
      <c r="AJ374" s="838"/>
      <c r="AK374" s="838"/>
      <c r="AL374" s="838"/>
    </row>
    <row r="375" spans="25:38" x14ac:dyDescent="0.25">
      <c r="Y375" s="838"/>
      <c r="Z375" s="838"/>
      <c r="AA375" s="838"/>
      <c r="AB375" s="838"/>
      <c r="AC375" s="838"/>
      <c r="AD375" s="838"/>
      <c r="AE375" s="838"/>
      <c r="AF375" s="838"/>
      <c r="AG375" s="838"/>
      <c r="AH375" s="838"/>
      <c r="AI375" s="838"/>
      <c r="AJ375" s="838"/>
      <c r="AK375" s="838"/>
      <c r="AL375" s="838"/>
    </row>
    <row r="376" spans="25:38" x14ac:dyDescent="0.25">
      <c r="Y376" s="838"/>
      <c r="Z376" s="838"/>
      <c r="AA376" s="838"/>
      <c r="AB376" s="838"/>
      <c r="AC376" s="838"/>
      <c r="AD376" s="838"/>
      <c r="AE376" s="838"/>
      <c r="AF376" s="838"/>
      <c r="AG376" s="838"/>
      <c r="AH376" s="838"/>
      <c r="AI376" s="838"/>
      <c r="AJ376" s="838"/>
      <c r="AK376" s="838"/>
      <c r="AL376" s="838"/>
    </row>
    <row r="377" spans="25:38" x14ac:dyDescent="0.25">
      <c r="Y377" s="838"/>
      <c r="Z377" s="838"/>
      <c r="AA377" s="838"/>
      <c r="AB377" s="838"/>
      <c r="AC377" s="838"/>
      <c r="AD377" s="838"/>
      <c r="AE377" s="838"/>
      <c r="AF377" s="838"/>
      <c r="AG377" s="838"/>
      <c r="AH377" s="838"/>
      <c r="AI377" s="838"/>
      <c r="AJ377" s="838"/>
      <c r="AK377" s="838"/>
      <c r="AL377" s="838"/>
    </row>
    <row r="378" spans="25:38" x14ac:dyDescent="0.25">
      <c r="Y378" s="838"/>
      <c r="Z378" s="838"/>
      <c r="AA378" s="838"/>
      <c r="AB378" s="838"/>
      <c r="AC378" s="838"/>
      <c r="AD378" s="838"/>
      <c r="AE378" s="838"/>
      <c r="AF378" s="838"/>
      <c r="AG378" s="838"/>
      <c r="AH378" s="838"/>
      <c r="AI378" s="838"/>
      <c r="AJ378" s="838"/>
      <c r="AK378" s="838"/>
      <c r="AL378" s="838"/>
    </row>
    <row r="379" spans="25:38" x14ac:dyDescent="0.25">
      <c r="Y379" s="838"/>
      <c r="Z379" s="838"/>
      <c r="AA379" s="838"/>
      <c r="AB379" s="838"/>
      <c r="AC379" s="838"/>
      <c r="AD379" s="838"/>
      <c r="AE379" s="838"/>
      <c r="AF379" s="838"/>
      <c r="AG379" s="838"/>
      <c r="AH379" s="838"/>
      <c r="AI379" s="838"/>
      <c r="AJ379" s="838"/>
      <c r="AK379" s="838"/>
      <c r="AL379" s="838"/>
    </row>
    <row r="380" spans="25:38" x14ac:dyDescent="0.25">
      <c r="Y380" s="838"/>
      <c r="Z380" s="838"/>
      <c r="AA380" s="838"/>
      <c r="AB380" s="838"/>
      <c r="AC380" s="838"/>
      <c r="AD380" s="838"/>
      <c r="AE380" s="838"/>
      <c r="AF380" s="838"/>
      <c r="AG380" s="838"/>
      <c r="AH380" s="838"/>
      <c r="AI380" s="838"/>
      <c r="AJ380" s="838"/>
      <c r="AK380" s="838"/>
      <c r="AL380" s="838"/>
    </row>
    <row r="381" spans="25:38" x14ac:dyDescent="0.25">
      <c r="Y381" s="838"/>
      <c r="Z381" s="838"/>
      <c r="AA381" s="838"/>
      <c r="AB381" s="838"/>
      <c r="AC381" s="838"/>
      <c r="AD381" s="838"/>
      <c r="AE381" s="838"/>
      <c r="AF381" s="838"/>
      <c r="AG381" s="838"/>
      <c r="AH381" s="838"/>
      <c r="AI381" s="838"/>
      <c r="AJ381" s="838"/>
      <c r="AK381" s="838"/>
      <c r="AL381" s="838"/>
    </row>
    <row r="382" spans="25:38" x14ac:dyDescent="0.25">
      <c r="Y382" s="838"/>
      <c r="Z382" s="838"/>
      <c r="AA382" s="838"/>
      <c r="AB382" s="838"/>
      <c r="AC382" s="838"/>
      <c r="AD382" s="838"/>
      <c r="AE382" s="838"/>
      <c r="AF382" s="838"/>
      <c r="AG382" s="838"/>
      <c r="AH382" s="838"/>
      <c r="AI382" s="838"/>
      <c r="AJ382" s="838"/>
      <c r="AK382" s="838"/>
      <c r="AL382" s="838"/>
    </row>
    <row r="383" spans="25:38" x14ac:dyDescent="0.25">
      <c r="Y383" s="838"/>
      <c r="Z383" s="838"/>
      <c r="AA383" s="838"/>
      <c r="AB383" s="838"/>
      <c r="AC383" s="838"/>
      <c r="AD383" s="838"/>
      <c r="AE383" s="838"/>
      <c r="AF383" s="838"/>
      <c r="AG383" s="838"/>
      <c r="AH383" s="838"/>
      <c r="AI383" s="838"/>
      <c r="AJ383" s="838"/>
      <c r="AK383" s="838"/>
      <c r="AL383" s="838"/>
    </row>
    <row r="384" spans="25:38" x14ac:dyDescent="0.25">
      <c r="Y384" s="838"/>
      <c r="Z384" s="838"/>
      <c r="AA384" s="838"/>
      <c r="AB384" s="838"/>
      <c r="AC384" s="838"/>
      <c r="AD384" s="838"/>
      <c r="AE384" s="838"/>
      <c r="AF384" s="838"/>
      <c r="AG384" s="838"/>
      <c r="AH384" s="838"/>
      <c r="AI384" s="838"/>
      <c r="AJ384" s="838"/>
      <c r="AK384" s="838"/>
      <c r="AL384" s="838"/>
    </row>
    <row r="385" spans="25:38" x14ac:dyDescent="0.25">
      <c r="Y385" s="838"/>
      <c r="Z385" s="838"/>
      <c r="AA385" s="838"/>
      <c r="AB385" s="838"/>
      <c r="AC385" s="838"/>
      <c r="AD385" s="838"/>
      <c r="AE385" s="838"/>
      <c r="AF385" s="838"/>
      <c r="AG385" s="838"/>
      <c r="AH385" s="838"/>
      <c r="AI385" s="838"/>
      <c r="AJ385" s="838"/>
      <c r="AK385" s="838"/>
      <c r="AL385" s="838"/>
    </row>
    <row r="386" spans="25:38" x14ac:dyDescent="0.25">
      <c r="Y386" s="838"/>
      <c r="Z386" s="838"/>
      <c r="AA386" s="838"/>
      <c r="AB386" s="838"/>
      <c r="AC386" s="838"/>
      <c r="AD386" s="838"/>
      <c r="AE386" s="838"/>
      <c r="AF386" s="838"/>
      <c r="AG386" s="838"/>
      <c r="AH386" s="838"/>
      <c r="AI386" s="838"/>
      <c r="AJ386" s="838"/>
      <c r="AK386" s="838"/>
      <c r="AL386" s="838"/>
    </row>
    <row r="387" spans="25:38" x14ac:dyDescent="0.25">
      <c r="Y387" s="838"/>
      <c r="Z387" s="838"/>
      <c r="AA387" s="838"/>
      <c r="AB387" s="838"/>
      <c r="AC387" s="838"/>
      <c r="AD387" s="838"/>
      <c r="AE387" s="838"/>
      <c r="AF387" s="838"/>
      <c r="AG387" s="838"/>
      <c r="AH387" s="838"/>
      <c r="AI387" s="838"/>
      <c r="AJ387" s="838"/>
      <c r="AK387" s="838"/>
      <c r="AL387" s="838"/>
    </row>
    <row r="388" spans="25:38" x14ac:dyDescent="0.25">
      <c r="Y388" s="838"/>
      <c r="Z388" s="838"/>
      <c r="AA388" s="838"/>
      <c r="AB388" s="838"/>
      <c r="AC388" s="838"/>
      <c r="AD388" s="838"/>
      <c r="AE388" s="838"/>
      <c r="AF388" s="838"/>
      <c r="AG388" s="838"/>
      <c r="AH388" s="838"/>
      <c r="AI388" s="838"/>
      <c r="AJ388" s="838"/>
      <c r="AK388" s="838"/>
      <c r="AL388" s="838"/>
    </row>
    <row r="389" spans="25:38" x14ac:dyDescent="0.25">
      <c r="Y389" s="838"/>
      <c r="Z389" s="838"/>
      <c r="AA389" s="838"/>
      <c r="AB389" s="838"/>
      <c r="AC389" s="838"/>
      <c r="AD389" s="838"/>
      <c r="AE389" s="838"/>
      <c r="AF389" s="838"/>
      <c r="AG389" s="838"/>
      <c r="AH389" s="838"/>
      <c r="AI389" s="838"/>
      <c r="AJ389" s="838"/>
      <c r="AK389" s="838"/>
      <c r="AL389" s="838"/>
    </row>
    <row r="390" spans="25:38" x14ac:dyDescent="0.25">
      <c r="Y390" s="838"/>
      <c r="Z390" s="838"/>
      <c r="AA390" s="838"/>
      <c r="AB390" s="838"/>
      <c r="AC390" s="838"/>
      <c r="AD390" s="838"/>
      <c r="AE390" s="838"/>
      <c r="AF390" s="838"/>
      <c r="AG390" s="838"/>
      <c r="AH390" s="838"/>
      <c r="AI390" s="838"/>
      <c r="AJ390" s="838"/>
      <c r="AK390" s="838"/>
      <c r="AL390" s="838"/>
    </row>
    <row r="391" spans="25:38" x14ac:dyDescent="0.25">
      <c r="Y391" s="838"/>
      <c r="Z391" s="838"/>
      <c r="AA391" s="838"/>
      <c r="AB391" s="838"/>
      <c r="AC391" s="838"/>
      <c r="AD391" s="838"/>
      <c r="AE391" s="838"/>
      <c r="AF391" s="838"/>
      <c r="AG391" s="838"/>
      <c r="AH391" s="838"/>
      <c r="AI391" s="838"/>
      <c r="AJ391" s="838"/>
      <c r="AK391" s="838"/>
      <c r="AL391" s="838"/>
    </row>
    <row r="392" spans="25:38" x14ac:dyDescent="0.25">
      <c r="Y392" s="838"/>
      <c r="Z392" s="838"/>
      <c r="AA392" s="838"/>
      <c r="AB392" s="838"/>
      <c r="AC392" s="838"/>
      <c r="AD392" s="838"/>
      <c r="AE392" s="838"/>
      <c r="AF392" s="838"/>
      <c r="AG392" s="838"/>
      <c r="AH392" s="838"/>
      <c r="AI392" s="838"/>
      <c r="AJ392" s="838"/>
      <c r="AK392" s="838"/>
      <c r="AL392" s="838"/>
    </row>
    <row r="393" spans="25:38" x14ac:dyDescent="0.25">
      <c r="Y393" s="838"/>
      <c r="Z393" s="838"/>
      <c r="AA393" s="838"/>
      <c r="AB393" s="838"/>
      <c r="AC393" s="838"/>
      <c r="AD393" s="838"/>
      <c r="AE393" s="838"/>
      <c r="AF393" s="838"/>
      <c r="AG393" s="838"/>
      <c r="AH393" s="838"/>
      <c r="AI393" s="838"/>
      <c r="AJ393" s="838"/>
      <c r="AK393" s="838"/>
      <c r="AL393" s="838"/>
    </row>
    <row r="394" spans="25:38" x14ac:dyDescent="0.25">
      <c r="Y394" s="838"/>
      <c r="Z394" s="838"/>
      <c r="AA394" s="838"/>
      <c r="AB394" s="838"/>
      <c r="AC394" s="838"/>
      <c r="AD394" s="838"/>
      <c r="AE394" s="838"/>
      <c r="AF394" s="838"/>
      <c r="AG394" s="838"/>
      <c r="AH394" s="838"/>
      <c r="AI394" s="838"/>
      <c r="AJ394" s="838"/>
      <c r="AK394" s="838"/>
      <c r="AL394" s="838"/>
    </row>
    <row r="395" spans="25:38" x14ac:dyDescent="0.25">
      <c r="Y395" s="838"/>
      <c r="Z395" s="838"/>
      <c r="AA395" s="838"/>
      <c r="AB395" s="838"/>
      <c r="AC395" s="838"/>
      <c r="AD395" s="838"/>
      <c r="AE395" s="838"/>
      <c r="AF395" s="838"/>
      <c r="AG395" s="838"/>
      <c r="AH395" s="838"/>
      <c r="AI395" s="838"/>
      <c r="AJ395" s="838"/>
      <c r="AK395" s="838"/>
      <c r="AL395" s="838"/>
    </row>
    <row r="396" spans="25:38" x14ac:dyDescent="0.25">
      <c r="Y396" s="838"/>
      <c r="Z396" s="838"/>
      <c r="AA396" s="838"/>
      <c r="AB396" s="838"/>
      <c r="AC396" s="838"/>
      <c r="AD396" s="838"/>
      <c r="AE396" s="838"/>
      <c r="AF396" s="838"/>
      <c r="AG396" s="838"/>
      <c r="AH396" s="838"/>
      <c r="AI396" s="838"/>
      <c r="AJ396" s="838"/>
      <c r="AK396" s="838"/>
      <c r="AL396" s="838"/>
    </row>
    <row r="397" spans="25:38" x14ac:dyDescent="0.25">
      <c r="Y397" s="838"/>
      <c r="Z397" s="838"/>
      <c r="AA397" s="838"/>
      <c r="AB397" s="838"/>
      <c r="AC397" s="838"/>
      <c r="AD397" s="838"/>
      <c r="AE397" s="838"/>
      <c r="AF397" s="838"/>
      <c r="AG397" s="838"/>
      <c r="AH397" s="838"/>
      <c r="AI397" s="838"/>
      <c r="AJ397" s="838"/>
      <c r="AK397" s="838"/>
      <c r="AL397" s="838"/>
    </row>
    <row r="398" spans="25:38" x14ac:dyDescent="0.25">
      <c r="Y398" s="838"/>
      <c r="Z398" s="838"/>
      <c r="AA398" s="838"/>
      <c r="AB398" s="838"/>
      <c r="AC398" s="838"/>
      <c r="AD398" s="838"/>
      <c r="AE398" s="838"/>
      <c r="AF398" s="838"/>
      <c r="AG398" s="838"/>
      <c r="AH398" s="838"/>
      <c r="AI398" s="838"/>
      <c r="AJ398" s="838"/>
      <c r="AK398" s="838"/>
      <c r="AL398" s="838"/>
    </row>
    <row r="399" spans="25:38" x14ac:dyDescent="0.25">
      <c r="Y399" s="838"/>
      <c r="Z399" s="838"/>
      <c r="AA399" s="838"/>
      <c r="AB399" s="838"/>
      <c r="AC399" s="838"/>
      <c r="AD399" s="838"/>
      <c r="AE399" s="838"/>
      <c r="AF399" s="838"/>
      <c r="AG399" s="838"/>
      <c r="AH399" s="838"/>
      <c r="AI399" s="838"/>
      <c r="AJ399" s="838"/>
      <c r="AK399" s="838"/>
      <c r="AL399" s="838"/>
    </row>
    <row r="400" spans="25:38" x14ac:dyDescent="0.25">
      <c r="Y400" s="838"/>
      <c r="Z400" s="838"/>
      <c r="AA400" s="838"/>
      <c r="AB400" s="838"/>
      <c r="AC400" s="838"/>
      <c r="AD400" s="838"/>
      <c r="AE400" s="838"/>
      <c r="AF400" s="838"/>
      <c r="AG400" s="838"/>
      <c r="AH400" s="838"/>
      <c r="AI400" s="838"/>
      <c r="AJ400" s="838"/>
      <c r="AK400" s="838"/>
      <c r="AL400" s="838"/>
    </row>
    <row r="401" spans="25:38" x14ac:dyDescent="0.25">
      <c r="Y401" s="838"/>
      <c r="Z401" s="838"/>
      <c r="AA401" s="838"/>
      <c r="AB401" s="838"/>
      <c r="AC401" s="838"/>
      <c r="AD401" s="838"/>
      <c r="AE401" s="838"/>
      <c r="AF401" s="838"/>
      <c r="AG401" s="838"/>
      <c r="AH401" s="838"/>
      <c r="AI401" s="838"/>
      <c r="AJ401" s="838"/>
      <c r="AK401" s="838"/>
      <c r="AL401" s="838"/>
    </row>
    <row r="402" spans="25:38" x14ac:dyDescent="0.25">
      <c r="Y402" s="838"/>
      <c r="Z402" s="838"/>
      <c r="AA402" s="838"/>
      <c r="AB402" s="838"/>
      <c r="AC402" s="838"/>
      <c r="AD402" s="838"/>
      <c r="AE402" s="838"/>
      <c r="AF402" s="838"/>
      <c r="AG402" s="838"/>
      <c r="AH402" s="838"/>
      <c r="AI402" s="838"/>
      <c r="AJ402" s="838"/>
      <c r="AK402" s="838"/>
      <c r="AL402" s="838"/>
    </row>
    <row r="403" spans="25:38" x14ac:dyDescent="0.25">
      <c r="Y403" s="838"/>
      <c r="Z403" s="838"/>
      <c r="AA403" s="838"/>
      <c r="AB403" s="838"/>
      <c r="AC403" s="838"/>
      <c r="AD403" s="838"/>
      <c r="AE403" s="838"/>
      <c r="AF403" s="838"/>
      <c r="AG403" s="838"/>
      <c r="AH403" s="838"/>
      <c r="AI403" s="838"/>
      <c r="AJ403" s="838"/>
      <c r="AK403" s="838"/>
      <c r="AL403" s="838"/>
    </row>
    <row r="404" spans="25:38" x14ac:dyDescent="0.25">
      <c r="Y404" s="838"/>
      <c r="Z404" s="838"/>
      <c r="AA404" s="838"/>
      <c r="AB404" s="838"/>
      <c r="AC404" s="838"/>
      <c r="AD404" s="838"/>
      <c r="AE404" s="838"/>
      <c r="AF404" s="838"/>
      <c r="AG404" s="838"/>
      <c r="AH404" s="838"/>
      <c r="AI404" s="838"/>
      <c r="AJ404" s="838"/>
      <c r="AK404" s="838"/>
      <c r="AL404" s="838"/>
    </row>
    <row r="405" spans="25:38" x14ac:dyDescent="0.25">
      <c r="Y405" s="838"/>
      <c r="Z405" s="838"/>
      <c r="AA405" s="838"/>
      <c r="AB405" s="838"/>
      <c r="AC405" s="838"/>
      <c r="AD405" s="838"/>
      <c r="AE405" s="838"/>
      <c r="AF405" s="838"/>
      <c r="AG405" s="838"/>
      <c r="AH405" s="838"/>
      <c r="AI405" s="838"/>
      <c r="AJ405" s="838"/>
      <c r="AK405" s="838"/>
      <c r="AL405" s="838"/>
    </row>
    <row r="406" spans="25:38" x14ac:dyDescent="0.25">
      <c r="Y406" s="838"/>
      <c r="Z406" s="838"/>
      <c r="AA406" s="838"/>
      <c r="AB406" s="838"/>
      <c r="AC406" s="838"/>
      <c r="AD406" s="838"/>
      <c r="AE406" s="838"/>
      <c r="AF406" s="838"/>
      <c r="AG406" s="838"/>
      <c r="AH406" s="838"/>
      <c r="AI406" s="838"/>
      <c r="AJ406" s="838"/>
      <c r="AK406" s="838"/>
      <c r="AL406" s="838"/>
    </row>
    <row r="407" spans="25:38" x14ac:dyDescent="0.25">
      <c r="Y407" s="838"/>
      <c r="Z407" s="838"/>
      <c r="AA407" s="838"/>
      <c r="AB407" s="838"/>
      <c r="AC407" s="838"/>
      <c r="AD407" s="838"/>
      <c r="AE407" s="838"/>
      <c r="AF407" s="838"/>
      <c r="AG407" s="838"/>
      <c r="AH407" s="838"/>
      <c r="AI407" s="838"/>
      <c r="AJ407" s="838"/>
      <c r="AK407" s="838"/>
      <c r="AL407" s="838"/>
    </row>
    <row r="408" spans="25:38" x14ac:dyDescent="0.25">
      <c r="Y408" s="838"/>
      <c r="Z408" s="838"/>
      <c r="AA408" s="838"/>
      <c r="AB408" s="838"/>
      <c r="AC408" s="838"/>
      <c r="AD408" s="838"/>
      <c r="AE408" s="838"/>
      <c r="AF408" s="838"/>
      <c r="AG408" s="838"/>
      <c r="AH408" s="838"/>
      <c r="AI408" s="838"/>
      <c r="AJ408" s="838"/>
      <c r="AK408" s="838"/>
      <c r="AL408" s="838"/>
    </row>
    <row r="409" spans="25:38" x14ac:dyDescent="0.25">
      <c r="Y409" s="838"/>
      <c r="Z409" s="838"/>
      <c r="AA409" s="838"/>
      <c r="AB409" s="838"/>
      <c r="AC409" s="838"/>
      <c r="AD409" s="838"/>
      <c r="AE409" s="838"/>
      <c r="AF409" s="838"/>
      <c r="AG409" s="838"/>
      <c r="AH409" s="838"/>
      <c r="AI409" s="838"/>
      <c r="AJ409" s="838"/>
      <c r="AK409" s="838"/>
      <c r="AL409" s="838"/>
    </row>
    <row r="410" spans="25:38" x14ac:dyDescent="0.25">
      <c r="Y410" s="838"/>
      <c r="Z410" s="838"/>
      <c r="AA410" s="838"/>
      <c r="AB410" s="838"/>
      <c r="AC410" s="838"/>
      <c r="AD410" s="838"/>
      <c r="AE410" s="838"/>
      <c r="AF410" s="838"/>
      <c r="AG410" s="838"/>
      <c r="AH410" s="838"/>
      <c r="AI410" s="838"/>
      <c r="AJ410" s="838"/>
      <c r="AK410" s="838"/>
      <c r="AL410" s="838"/>
    </row>
    <row r="411" spans="25:38" x14ac:dyDescent="0.25">
      <c r="Y411" s="838"/>
      <c r="Z411" s="838"/>
      <c r="AA411" s="838"/>
      <c r="AB411" s="838"/>
      <c r="AC411" s="838"/>
      <c r="AD411" s="838"/>
      <c r="AE411" s="838"/>
      <c r="AF411" s="838"/>
      <c r="AG411" s="838"/>
      <c r="AH411" s="838"/>
      <c r="AI411" s="838"/>
      <c r="AJ411" s="838"/>
      <c r="AK411" s="838"/>
      <c r="AL411" s="838"/>
    </row>
    <row r="412" spans="25:38" x14ac:dyDescent="0.25">
      <c r="Y412" s="838"/>
      <c r="Z412" s="838"/>
      <c r="AA412" s="838"/>
      <c r="AB412" s="838"/>
      <c r="AC412" s="838"/>
      <c r="AD412" s="838"/>
      <c r="AE412" s="838"/>
      <c r="AF412" s="838"/>
      <c r="AG412" s="838"/>
      <c r="AH412" s="838"/>
      <c r="AI412" s="838"/>
      <c r="AJ412" s="838"/>
      <c r="AK412" s="838"/>
      <c r="AL412" s="838"/>
    </row>
    <row r="413" spans="25:38" x14ac:dyDescent="0.25">
      <c r="Y413" s="838"/>
      <c r="Z413" s="838"/>
      <c r="AA413" s="838"/>
      <c r="AB413" s="838"/>
      <c r="AC413" s="838"/>
      <c r="AD413" s="838"/>
      <c r="AE413" s="838"/>
      <c r="AF413" s="838"/>
      <c r="AG413" s="838"/>
      <c r="AH413" s="838"/>
      <c r="AI413" s="838"/>
      <c r="AJ413" s="838"/>
      <c r="AK413" s="838"/>
      <c r="AL413" s="838"/>
    </row>
    <row r="414" spans="25:38" x14ac:dyDescent="0.25">
      <c r="Y414" s="838"/>
      <c r="Z414" s="838"/>
      <c r="AA414" s="838"/>
      <c r="AB414" s="838"/>
      <c r="AC414" s="838"/>
      <c r="AD414" s="838"/>
      <c r="AE414" s="838"/>
      <c r="AF414" s="838"/>
      <c r="AG414" s="838"/>
      <c r="AH414" s="838"/>
      <c r="AI414" s="838"/>
      <c r="AJ414" s="838"/>
      <c r="AK414" s="838"/>
      <c r="AL414" s="838"/>
    </row>
    <row r="415" spans="25:38" x14ac:dyDescent="0.25">
      <c r="Y415" s="838"/>
      <c r="Z415" s="838"/>
      <c r="AA415" s="838"/>
      <c r="AB415" s="838"/>
      <c r="AC415" s="838"/>
      <c r="AD415" s="838"/>
      <c r="AE415" s="838"/>
      <c r="AF415" s="838"/>
      <c r="AG415" s="838"/>
      <c r="AH415" s="838"/>
      <c r="AI415" s="838"/>
      <c r="AJ415" s="838"/>
      <c r="AK415" s="838"/>
      <c r="AL415" s="838"/>
    </row>
    <row r="416" spans="25:38" x14ac:dyDescent="0.25">
      <c r="Y416" s="838"/>
      <c r="Z416" s="838"/>
      <c r="AA416" s="838"/>
      <c r="AB416" s="838"/>
      <c r="AC416" s="838"/>
      <c r="AD416" s="838"/>
      <c r="AE416" s="838"/>
      <c r="AF416" s="838"/>
      <c r="AG416" s="838"/>
      <c r="AH416" s="838"/>
      <c r="AI416" s="838"/>
      <c r="AJ416" s="838"/>
      <c r="AK416" s="838"/>
      <c r="AL416" s="838"/>
    </row>
    <row r="417" spans="25:38" x14ac:dyDescent="0.25">
      <c r="Y417" s="838"/>
      <c r="Z417" s="838"/>
      <c r="AA417" s="838"/>
      <c r="AB417" s="838"/>
      <c r="AC417" s="838"/>
      <c r="AD417" s="838"/>
      <c r="AE417" s="838"/>
      <c r="AF417" s="838"/>
      <c r="AG417" s="838"/>
      <c r="AH417" s="838"/>
      <c r="AI417" s="838"/>
      <c r="AJ417" s="838"/>
      <c r="AK417" s="838"/>
      <c r="AL417" s="838"/>
    </row>
    <row r="418" spans="25:38" x14ac:dyDescent="0.25">
      <c r="Y418" s="838"/>
      <c r="Z418" s="838"/>
      <c r="AA418" s="838"/>
      <c r="AB418" s="838"/>
      <c r="AC418" s="838"/>
      <c r="AD418" s="838"/>
      <c r="AE418" s="838"/>
      <c r="AF418" s="838"/>
      <c r="AG418" s="838"/>
      <c r="AH418" s="838"/>
      <c r="AI418" s="838"/>
      <c r="AJ418" s="838"/>
      <c r="AK418" s="838"/>
      <c r="AL418" s="838"/>
    </row>
    <row r="419" spans="25:38" x14ac:dyDescent="0.25">
      <c r="Y419" s="838"/>
      <c r="Z419" s="838"/>
      <c r="AA419" s="838"/>
      <c r="AB419" s="838"/>
      <c r="AC419" s="838"/>
      <c r="AD419" s="838"/>
      <c r="AE419" s="838"/>
      <c r="AF419" s="838"/>
      <c r="AG419" s="838"/>
      <c r="AH419" s="838"/>
      <c r="AI419" s="838"/>
      <c r="AJ419" s="838"/>
      <c r="AK419" s="838"/>
      <c r="AL419" s="838"/>
    </row>
    <row r="420" spans="25:38" x14ac:dyDescent="0.25">
      <c r="Y420" s="838"/>
      <c r="Z420" s="838"/>
      <c r="AA420" s="838"/>
      <c r="AB420" s="838"/>
      <c r="AC420" s="838"/>
      <c r="AD420" s="838"/>
      <c r="AE420" s="838"/>
      <c r="AF420" s="838"/>
      <c r="AG420" s="838"/>
      <c r="AH420" s="838"/>
      <c r="AI420" s="838"/>
      <c r="AJ420" s="838"/>
      <c r="AK420" s="838"/>
      <c r="AL420" s="838"/>
    </row>
    <row r="421" spans="25:38" x14ac:dyDescent="0.25">
      <c r="Y421" s="838"/>
      <c r="Z421" s="838"/>
      <c r="AA421" s="838"/>
      <c r="AB421" s="838"/>
      <c r="AC421" s="838"/>
      <c r="AD421" s="838"/>
      <c r="AE421" s="838"/>
      <c r="AF421" s="838"/>
      <c r="AG421" s="838"/>
      <c r="AH421" s="838"/>
      <c r="AI421" s="838"/>
      <c r="AJ421" s="838"/>
      <c r="AK421" s="838"/>
      <c r="AL421" s="838"/>
    </row>
    <row r="422" spans="25:38" x14ac:dyDescent="0.25">
      <c r="Y422" s="838"/>
      <c r="Z422" s="838"/>
      <c r="AA422" s="838"/>
      <c r="AB422" s="838"/>
      <c r="AC422" s="838"/>
      <c r="AD422" s="838"/>
      <c r="AE422" s="838"/>
      <c r="AF422" s="838"/>
      <c r="AG422" s="838"/>
      <c r="AH422" s="838"/>
      <c r="AI422" s="838"/>
      <c r="AJ422" s="838"/>
      <c r="AK422" s="838"/>
      <c r="AL422" s="838"/>
    </row>
    <row r="423" spans="25:38" x14ac:dyDescent="0.25">
      <c r="Y423" s="838"/>
      <c r="Z423" s="838"/>
      <c r="AA423" s="838"/>
      <c r="AB423" s="838"/>
      <c r="AC423" s="838"/>
      <c r="AD423" s="838"/>
      <c r="AE423" s="838"/>
      <c r="AF423" s="838"/>
      <c r="AG423" s="838"/>
      <c r="AH423" s="838"/>
      <c r="AI423" s="838"/>
      <c r="AJ423" s="838"/>
      <c r="AK423" s="838"/>
      <c r="AL423" s="838"/>
    </row>
    <row r="424" spans="25:38" x14ac:dyDescent="0.25">
      <c r="Y424" s="838"/>
      <c r="Z424" s="838"/>
      <c r="AA424" s="838"/>
      <c r="AB424" s="838"/>
      <c r="AC424" s="838"/>
      <c r="AD424" s="838"/>
      <c r="AE424" s="838"/>
      <c r="AF424" s="838"/>
      <c r="AG424" s="838"/>
      <c r="AH424" s="838"/>
      <c r="AI424" s="838"/>
      <c r="AJ424" s="838"/>
      <c r="AK424" s="838"/>
      <c r="AL424" s="838"/>
    </row>
    <row r="425" spans="25:38" x14ac:dyDescent="0.25">
      <c r="Y425" s="838"/>
      <c r="Z425" s="838"/>
      <c r="AA425" s="838"/>
      <c r="AB425" s="838"/>
      <c r="AC425" s="838"/>
      <c r="AD425" s="838"/>
      <c r="AE425" s="838"/>
      <c r="AF425" s="838"/>
      <c r="AG425" s="838"/>
      <c r="AH425" s="838"/>
      <c r="AI425" s="838"/>
      <c r="AJ425" s="838"/>
      <c r="AK425" s="838"/>
      <c r="AL425" s="838"/>
    </row>
    <row r="426" spans="25:38" x14ac:dyDescent="0.25">
      <c r="Y426" s="838"/>
      <c r="Z426" s="838"/>
      <c r="AA426" s="838"/>
      <c r="AB426" s="838"/>
      <c r="AC426" s="838"/>
      <c r="AD426" s="838"/>
      <c r="AE426" s="838"/>
      <c r="AF426" s="838"/>
      <c r="AG426" s="838"/>
      <c r="AH426" s="838"/>
      <c r="AI426" s="838"/>
      <c r="AJ426" s="838"/>
      <c r="AK426" s="838"/>
      <c r="AL426" s="838"/>
    </row>
    <row r="427" spans="25:38" x14ac:dyDescent="0.25">
      <c r="Y427" s="838"/>
      <c r="Z427" s="838"/>
      <c r="AA427" s="838"/>
      <c r="AB427" s="838"/>
      <c r="AC427" s="838"/>
      <c r="AD427" s="838"/>
      <c r="AE427" s="838"/>
      <c r="AF427" s="838"/>
      <c r="AG427" s="838"/>
      <c r="AH427" s="838"/>
      <c r="AI427" s="838"/>
      <c r="AJ427" s="838"/>
      <c r="AK427" s="838"/>
      <c r="AL427" s="838"/>
    </row>
    <row r="428" spans="25:38" x14ac:dyDescent="0.25">
      <c r="Y428" s="838"/>
      <c r="Z428" s="838"/>
      <c r="AA428" s="838"/>
      <c r="AB428" s="838"/>
      <c r="AC428" s="838"/>
      <c r="AD428" s="838"/>
      <c r="AE428" s="838"/>
      <c r="AF428" s="838"/>
      <c r="AG428" s="838"/>
      <c r="AH428" s="838"/>
      <c r="AI428" s="838"/>
      <c r="AJ428" s="838"/>
      <c r="AK428" s="838"/>
      <c r="AL428" s="838"/>
    </row>
    <row r="429" spans="25:38" x14ac:dyDescent="0.25">
      <c r="Y429" s="838"/>
      <c r="Z429" s="838"/>
      <c r="AA429" s="838"/>
      <c r="AB429" s="838"/>
      <c r="AC429" s="838"/>
      <c r="AD429" s="838"/>
      <c r="AE429" s="838"/>
      <c r="AF429" s="838"/>
      <c r="AG429" s="838"/>
      <c r="AH429" s="838"/>
      <c r="AI429" s="838"/>
      <c r="AJ429" s="838"/>
      <c r="AK429" s="838"/>
      <c r="AL429" s="838"/>
    </row>
    <row r="430" spans="25:38" x14ac:dyDescent="0.25">
      <c r="Y430" s="838"/>
      <c r="Z430" s="838"/>
      <c r="AA430" s="838"/>
      <c r="AB430" s="838"/>
      <c r="AC430" s="838"/>
      <c r="AD430" s="838"/>
      <c r="AE430" s="838"/>
      <c r="AF430" s="838"/>
      <c r="AG430" s="838"/>
      <c r="AH430" s="838"/>
      <c r="AI430" s="838"/>
      <c r="AJ430" s="838"/>
      <c r="AK430" s="838"/>
      <c r="AL430" s="838"/>
    </row>
    <row r="431" spans="25:38" x14ac:dyDescent="0.25">
      <c r="Y431" s="838"/>
      <c r="Z431" s="838"/>
      <c r="AA431" s="838"/>
      <c r="AB431" s="838"/>
      <c r="AC431" s="838"/>
      <c r="AD431" s="838"/>
      <c r="AE431" s="838"/>
      <c r="AF431" s="838"/>
      <c r="AG431" s="838"/>
      <c r="AH431" s="838"/>
      <c r="AI431" s="838"/>
      <c r="AJ431" s="838"/>
      <c r="AK431" s="838"/>
      <c r="AL431" s="838"/>
    </row>
    <row r="432" spans="25:38" x14ac:dyDescent="0.25">
      <c r="Y432" s="838"/>
      <c r="Z432" s="838"/>
      <c r="AA432" s="838"/>
      <c r="AB432" s="838"/>
      <c r="AC432" s="838"/>
      <c r="AD432" s="838"/>
      <c r="AE432" s="838"/>
      <c r="AF432" s="838"/>
      <c r="AG432" s="838"/>
      <c r="AH432" s="838"/>
      <c r="AI432" s="838"/>
      <c r="AJ432" s="838"/>
      <c r="AK432" s="838"/>
      <c r="AL432" s="838"/>
    </row>
    <row r="433" spans="25:38" x14ac:dyDescent="0.25">
      <c r="Y433" s="838"/>
      <c r="Z433" s="838"/>
      <c r="AA433" s="838"/>
      <c r="AB433" s="838"/>
      <c r="AC433" s="838"/>
      <c r="AD433" s="838"/>
      <c r="AE433" s="838"/>
      <c r="AF433" s="838"/>
      <c r="AG433" s="838"/>
      <c r="AH433" s="838"/>
      <c r="AI433" s="838"/>
      <c r="AJ433" s="838"/>
      <c r="AK433" s="838"/>
      <c r="AL433" s="838"/>
    </row>
    <row r="434" spans="25:38" x14ac:dyDescent="0.25">
      <c r="Y434" s="838"/>
      <c r="Z434" s="838"/>
      <c r="AA434" s="838"/>
      <c r="AB434" s="838"/>
      <c r="AC434" s="838"/>
      <c r="AD434" s="838"/>
      <c r="AE434" s="838"/>
      <c r="AF434" s="838"/>
      <c r="AG434" s="838"/>
      <c r="AH434" s="838"/>
      <c r="AI434" s="838"/>
      <c r="AJ434" s="838"/>
      <c r="AK434" s="838"/>
      <c r="AL434" s="838"/>
    </row>
    <row r="435" spans="25:38" x14ac:dyDescent="0.25">
      <c r="Y435" s="838"/>
      <c r="Z435" s="838"/>
      <c r="AA435" s="838"/>
      <c r="AB435" s="838"/>
      <c r="AC435" s="838"/>
      <c r="AD435" s="838"/>
      <c r="AE435" s="838"/>
      <c r="AF435" s="838"/>
      <c r="AG435" s="838"/>
      <c r="AH435" s="838"/>
      <c r="AI435" s="838"/>
      <c r="AJ435" s="838"/>
      <c r="AK435" s="838"/>
      <c r="AL435" s="838"/>
    </row>
    <row r="436" spans="25:38" x14ac:dyDescent="0.25">
      <c r="Y436" s="838"/>
      <c r="Z436" s="838"/>
      <c r="AA436" s="838"/>
      <c r="AB436" s="838"/>
      <c r="AC436" s="838"/>
      <c r="AD436" s="838"/>
      <c r="AE436" s="838"/>
      <c r="AF436" s="838"/>
      <c r="AG436" s="838"/>
      <c r="AH436" s="838"/>
      <c r="AI436" s="838"/>
      <c r="AJ436" s="838"/>
      <c r="AK436" s="838"/>
      <c r="AL436" s="838"/>
    </row>
    <row r="437" spans="25:38" x14ac:dyDescent="0.25">
      <c r="Y437" s="838"/>
      <c r="Z437" s="838"/>
      <c r="AA437" s="838"/>
      <c r="AB437" s="838"/>
      <c r="AC437" s="838"/>
      <c r="AD437" s="838"/>
      <c r="AE437" s="838"/>
      <c r="AF437" s="838"/>
      <c r="AG437" s="838"/>
      <c r="AH437" s="838"/>
      <c r="AI437" s="838"/>
      <c r="AJ437" s="838"/>
      <c r="AK437" s="838"/>
      <c r="AL437" s="838"/>
    </row>
    <row r="438" spans="25:38" x14ac:dyDescent="0.25">
      <c r="Y438" s="838"/>
      <c r="Z438" s="838"/>
      <c r="AA438" s="838"/>
      <c r="AB438" s="838"/>
      <c r="AC438" s="838"/>
      <c r="AD438" s="838"/>
      <c r="AE438" s="838"/>
      <c r="AF438" s="838"/>
      <c r="AG438" s="838"/>
      <c r="AH438" s="838"/>
      <c r="AI438" s="838"/>
      <c r="AJ438" s="838"/>
      <c r="AK438" s="838"/>
      <c r="AL438" s="838"/>
    </row>
    <row r="439" spans="25:38" x14ac:dyDescent="0.25">
      <c r="Y439" s="838"/>
      <c r="Z439" s="838"/>
      <c r="AA439" s="838"/>
      <c r="AB439" s="838"/>
      <c r="AC439" s="838"/>
      <c r="AD439" s="838"/>
      <c r="AE439" s="838"/>
      <c r="AF439" s="838"/>
      <c r="AG439" s="838"/>
      <c r="AH439" s="838"/>
      <c r="AI439" s="838"/>
      <c r="AJ439" s="838"/>
      <c r="AK439" s="838"/>
      <c r="AL439" s="838"/>
    </row>
    <row r="440" spans="25:38" x14ac:dyDescent="0.25">
      <c r="Y440" s="838"/>
      <c r="Z440" s="838"/>
      <c r="AA440" s="838"/>
      <c r="AB440" s="838"/>
      <c r="AC440" s="838"/>
      <c r="AD440" s="838"/>
      <c r="AE440" s="838"/>
      <c r="AF440" s="838"/>
      <c r="AG440" s="838"/>
      <c r="AH440" s="838"/>
      <c r="AI440" s="838"/>
      <c r="AJ440" s="838"/>
      <c r="AK440" s="838"/>
      <c r="AL440" s="838"/>
    </row>
    <row r="441" spans="25:38" x14ac:dyDescent="0.25">
      <c r="Y441" s="838"/>
      <c r="Z441" s="838"/>
      <c r="AA441" s="838"/>
      <c r="AB441" s="838"/>
      <c r="AC441" s="838"/>
      <c r="AD441" s="838"/>
      <c r="AE441" s="838"/>
      <c r="AF441" s="838"/>
      <c r="AG441" s="838"/>
      <c r="AH441" s="838"/>
      <c r="AI441" s="838"/>
      <c r="AJ441" s="838"/>
      <c r="AK441" s="838"/>
      <c r="AL441" s="838"/>
    </row>
    <row r="442" spans="25:38" x14ac:dyDescent="0.25">
      <c r="Y442" s="838"/>
      <c r="Z442" s="838"/>
      <c r="AA442" s="838"/>
      <c r="AB442" s="838"/>
      <c r="AC442" s="838"/>
      <c r="AD442" s="838"/>
      <c r="AE442" s="838"/>
      <c r="AF442" s="838"/>
      <c r="AG442" s="838"/>
      <c r="AH442" s="838"/>
      <c r="AI442" s="838"/>
      <c r="AJ442" s="838"/>
      <c r="AK442" s="838"/>
      <c r="AL442" s="838"/>
    </row>
    <row r="443" spans="25:38" x14ac:dyDescent="0.25">
      <c r="Y443" s="838"/>
      <c r="Z443" s="838"/>
      <c r="AA443" s="838"/>
      <c r="AB443" s="838"/>
      <c r="AC443" s="838"/>
      <c r="AD443" s="838"/>
      <c r="AE443" s="838"/>
      <c r="AF443" s="838"/>
      <c r="AG443" s="838"/>
      <c r="AH443" s="838"/>
      <c r="AI443" s="838"/>
      <c r="AJ443" s="838"/>
      <c r="AK443" s="838"/>
      <c r="AL443" s="838"/>
    </row>
    <row r="444" spans="25:38" x14ac:dyDescent="0.25">
      <c r="Y444" s="838"/>
      <c r="Z444" s="838"/>
      <c r="AA444" s="838"/>
      <c r="AB444" s="838"/>
      <c r="AC444" s="838"/>
      <c r="AD444" s="838"/>
      <c r="AE444" s="838"/>
      <c r="AF444" s="838"/>
      <c r="AG444" s="838"/>
      <c r="AH444" s="838"/>
      <c r="AI444" s="838"/>
      <c r="AJ444" s="838"/>
      <c r="AK444" s="838"/>
      <c r="AL444" s="838"/>
    </row>
    <row r="445" spans="25:38" x14ac:dyDescent="0.25">
      <c r="Y445" s="838"/>
      <c r="Z445" s="838"/>
      <c r="AA445" s="838"/>
      <c r="AB445" s="838"/>
      <c r="AC445" s="838"/>
      <c r="AD445" s="838"/>
      <c r="AE445" s="838"/>
      <c r="AF445" s="838"/>
      <c r="AG445" s="838"/>
      <c r="AH445" s="838"/>
      <c r="AI445" s="838"/>
      <c r="AJ445" s="838"/>
      <c r="AK445" s="838"/>
      <c r="AL445" s="838"/>
    </row>
    <row r="446" spans="25:38" x14ac:dyDescent="0.25">
      <c r="Y446" s="838"/>
      <c r="Z446" s="838"/>
      <c r="AA446" s="838"/>
      <c r="AB446" s="838"/>
      <c r="AC446" s="838"/>
      <c r="AD446" s="838"/>
      <c r="AE446" s="838"/>
      <c r="AF446" s="838"/>
      <c r="AG446" s="838"/>
      <c r="AH446" s="838"/>
      <c r="AI446" s="838"/>
      <c r="AJ446" s="838"/>
      <c r="AK446" s="838"/>
      <c r="AL446" s="838"/>
    </row>
    <row r="447" spans="25:38" x14ac:dyDescent="0.25">
      <c r="Y447" s="838"/>
      <c r="Z447" s="838"/>
      <c r="AA447" s="838"/>
      <c r="AB447" s="838"/>
      <c r="AC447" s="838"/>
      <c r="AD447" s="838"/>
      <c r="AE447" s="838"/>
      <c r="AF447" s="838"/>
      <c r="AG447" s="838"/>
      <c r="AH447" s="838"/>
      <c r="AI447" s="838"/>
      <c r="AJ447" s="838"/>
      <c r="AK447" s="838"/>
      <c r="AL447" s="838"/>
    </row>
    <row r="448" spans="25:38" x14ac:dyDescent="0.25">
      <c r="Y448" s="838"/>
      <c r="Z448" s="838"/>
      <c r="AA448" s="838"/>
      <c r="AB448" s="838"/>
      <c r="AC448" s="838"/>
      <c r="AD448" s="838"/>
      <c r="AE448" s="838"/>
      <c r="AF448" s="838"/>
      <c r="AG448" s="838"/>
      <c r="AH448" s="838"/>
      <c r="AI448" s="838"/>
      <c r="AJ448" s="838"/>
      <c r="AK448" s="838"/>
      <c r="AL448" s="838"/>
    </row>
    <row r="449" spans="25:38" x14ac:dyDescent="0.25">
      <c r="Y449" s="838"/>
      <c r="Z449" s="838"/>
      <c r="AA449" s="838"/>
      <c r="AB449" s="838"/>
      <c r="AC449" s="838"/>
      <c r="AD449" s="838"/>
      <c r="AE449" s="838"/>
      <c r="AF449" s="838"/>
      <c r="AG449" s="838"/>
      <c r="AH449" s="838"/>
      <c r="AI449" s="838"/>
      <c r="AJ449" s="838"/>
      <c r="AK449" s="838"/>
      <c r="AL449" s="838"/>
    </row>
    <row r="450" spans="25:38" x14ac:dyDescent="0.25">
      <c r="Y450" s="838"/>
      <c r="Z450" s="838"/>
      <c r="AA450" s="838"/>
      <c r="AB450" s="838"/>
      <c r="AC450" s="838"/>
      <c r="AD450" s="838"/>
      <c r="AE450" s="838"/>
      <c r="AF450" s="838"/>
      <c r="AG450" s="838"/>
      <c r="AH450" s="838"/>
      <c r="AI450" s="838"/>
      <c r="AJ450" s="838"/>
      <c r="AK450" s="838"/>
      <c r="AL450" s="838"/>
    </row>
    <row r="451" spans="25:38" x14ac:dyDescent="0.25">
      <c r="Y451" s="838"/>
      <c r="Z451" s="838"/>
      <c r="AA451" s="838"/>
      <c r="AB451" s="838"/>
      <c r="AC451" s="838"/>
      <c r="AD451" s="838"/>
      <c r="AE451" s="838"/>
      <c r="AF451" s="838"/>
      <c r="AG451" s="838"/>
      <c r="AH451" s="838"/>
      <c r="AI451" s="838"/>
      <c r="AJ451" s="838"/>
      <c r="AK451" s="838"/>
      <c r="AL451" s="838"/>
    </row>
    <row r="452" spans="25:38" x14ac:dyDescent="0.25">
      <c r="Y452" s="838"/>
      <c r="Z452" s="838"/>
      <c r="AA452" s="838"/>
      <c r="AB452" s="838"/>
      <c r="AC452" s="838"/>
      <c r="AD452" s="838"/>
      <c r="AE452" s="838"/>
      <c r="AF452" s="838"/>
      <c r="AG452" s="838"/>
      <c r="AH452" s="838"/>
      <c r="AI452" s="838"/>
      <c r="AJ452" s="838"/>
      <c r="AK452" s="838"/>
      <c r="AL452" s="838"/>
    </row>
    <row r="453" spans="25:38" x14ac:dyDescent="0.25">
      <c r="Y453" s="838"/>
      <c r="Z453" s="838"/>
      <c r="AA453" s="838"/>
      <c r="AB453" s="838"/>
      <c r="AC453" s="838"/>
      <c r="AD453" s="838"/>
      <c r="AE453" s="838"/>
      <c r="AF453" s="838"/>
      <c r="AG453" s="838"/>
      <c r="AH453" s="838"/>
      <c r="AI453" s="838"/>
      <c r="AJ453" s="838"/>
      <c r="AK453" s="838"/>
      <c r="AL453" s="838"/>
    </row>
    <row r="454" spans="25:38" x14ac:dyDescent="0.25">
      <c r="Y454" s="838"/>
      <c r="Z454" s="838"/>
      <c r="AA454" s="838"/>
      <c r="AB454" s="838"/>
      <c r="AC454" s="838"/>
      <c r="AD454" s="838"/>
      <c r="AE454" s="838"/>
      <c r="AF454" s="838"/>
      <c r="AG454" s="838"/>
      <c r="AH454" s="838"/>
      <c r="AI454" s="838"/>
      <c r="AJ454" s="838"/>
      <c r="AK454" s="838"/>
      <c r="AL454" s="838"/>
    </row>
    <row r="455" spans="25:38" x14ac:dyDescent="0.25">
      <c r="Y455" s="838"/>
      <c r="Z455" s="838"/>
      <c r="AA455" s="838"/>
      <c r="AB455" s="838"/>
      <c r="AC455" s="838"/>
      <c r="AD455" s="838"/>
      <c r="AE455" s="838"/>
      <c r="AF455" s="838"/>
      <c r="AG455" s="838"/>
      <c r="AH455" s="838"/>
      <c r="AI455" s="838"/>
      <c r="AJ455" s="838"/>
      <c r="AK455" s="838"/>
      <c r="AL455" s="838"/>
    </row>
    <row r="456" spans="25:38" x14ac:dyDescent="0.25">
      <c r="Y456" s="838"/>
      <c r="Z456" s="838"/>
      <c r="AA456" s="838"/>
      <c r="AB456" s="838"/>
      <c r="AC456" s="838"/>
      <c r="AD456" s="838"/>
      <c r="AE456" s="838"/>
      <c r="AF456" s="838"/>
      <c r="AG456" s="838"/>
      <c r="AH456" s="838"/>
      <c r="AI456" s="838"/>
      <c r="AJ456" s="838"/>
      <c r="AK456" s="838"/>
      <c r="AL456" s="838"/>
    </row>
    <row r="457" spans="25:38" x14ac:dyDescent="0.25">
      <c r="Y457" s="838"/>
      <c r="Z457" s="838"/>
      <c r="AA457" s="838"/>
      <c r="AB457" s="838"/>
      <c r="AC457" s="838"/>
      <c r="AD457" s="838"/>
      <c r="AE457" s="838"/>
      <c r="AF457" s="838"/>
      <c r="AG457" s="838"/>
      <c r="AH457" s="838"/>
      <c r="AI457" s="838"/>
      <c r="AJ457" s="838"/>
      <c r="AK457" s="838"/>
      <c r="AL457" s="838"/>
    </row>
    <row r="458" spans="25:38" x14ac:dyDescent="0.25">
      <c r="Y458" s="838"/>
      <c r="Z458" s="838"/>
      <c r="AA458" s="838"/>
      <c r="AB458" s="838"/>
      <c r="AC458" s="838"/>
      <c r="AD458" s="838"/>
      <c r="AE458" s="838"/>
      <c r="AF458" s="838"/>
      <c r="AG458" s="838"/>
      <c r="AH458" s="838"/>
      <c r="AI458" s="838"/>
      <c r="AJ458" s="838"/>
      <c r="AK458" s="838"/>
      <c r="AL458" s="838"/>
    </row>
    <row r="459" spans="25:38" x14ac:dyDescent="0.25">
      <c r="Y459" s="838"/>
      <c r="Z459" s="838"/>
      <c r="AA459" s="838"/>
      <c r="AB459" s="838"/>
      <c r="AC459" s="838"/>
      <c r="AD459" s="838"/>
      <c r="AE459" s="838"/>
      <c r="AF459" s="838"/>
      <c r="AG459" s="838"/>
      <c r="AH459" s="838"/>
      <c r="AI459" s="838"/>
      <c r="AJ459" s="838"/>
      <c r="AK459" s="838"/>
      <c r="AL459" s="838"/>
    </row>
    <row r="460" spans="25:38" x14ac:dyDescent="0.25">
      <c r="Y460" s="838"/>
      <c r="Z460" s="838"/>
      <c r="AA460" s="838"/>
      <c r="AB460" s="838"/>
      <c r="AC460" s="838"/>
      <c r="AD460" s="838"/>
      <c r="AE460" s="838"/>
      <c r="AF460" s="838"/>
      <c r="AG460" s="838"/>
      <c r="AH460" s="838"/>
      <c r="AI460" s="838"/>
      <c r="AJ460" s="838"/>
      <c r="AK460" s="838"/>
      <c r="AL460" s="838"/>
    </row>
    <row r="461" spans="25:38" x14ac:dyDescent="0.25">
      <c r="Y461" s="838"/>
      <c r="Z461" s="838"/>
      <c r="AA461" s="838"/>
      <c r="AB461" s="838"/>
      <c r="AC461" s="838"/>
      <c r="AD461" s="838"/>
      <c r="AE461" s="838"/>
      <c r="AF461" s="838"/>
      <c r="AG461" s="838"/>
      <c r="AH461" s="838"/>
      <c r="AI461" s="838"/>
      <c r="AJ461" s="838"/>
      <c r="AK461" s="838"/>
      <c r="AL461" s="838"/>
    </row>
    <row r="462" spans="25:38" x14ac:dyDescent="0.25">
      <c r="Y462" s="838"/>
      <c r="Z462" s="838"/>
      <c r="AA462" s="838"/>
      <c r="AB462" s="838"/>
      <c r="AC462" s="838"/>
      <c r="AD462" s="838"/>
      <c r="AE462" s="838"/>
      <c r="AF462" s="838"/>
      <c r="AG462" s="838"/>
      <c r="AH462" s="838"/>
      <c r="AI462" s="838"/>
      <c r="AJ462" s="838"/>
      <c r="AK462" s="838"/>
      <c r="AL462" s="838"/>
    </row>
    <row r="463" spans="25:38" x14ac:dyDescent="0.25">
      <c r="Y463" s="838"/>
      <c r="Z463" s="838"/>
      <c r="AA463" s="838"/>
      <c r="AB463" s="838"/>
      <c r="AC463" s="838"/>
      <c r="AD463" s="838"/>
      <c r="AE463" s="838"/>
      <c r="AF463" s="838"/>
      <c r="AG463" s="838"/>
      <c r="AH463" s="838"/>
      <c r="AI463" s="838"/>
      <c r="AJ463" s="838"/>
      <c r="AK463" s="838"/>
      <c r="AL463" s="838"/>
    </row>
    <row r="464" spans="25:38" x14ac:dyDescent="0.25">
      <c r="Y464" s="838"/>
      <c r="Z464" s="838"/>
      <c r="AA464" s="838"/>
      <c r="AB464" s="838"/>
      <c r="AC464" s="838"/>
      <c r="AD464" s="838"/>
      <c r="AE464" s="838"/>
      <c r="AF464" s="838"/>
      <c r="AG464" s="838"/>
      <c r="AH464" s="838"/>
      <c r="AI464" s="838"/>
      <c r="AJ464" s="838"/>
      <c r="AK464" s="838"/>
      <c r="AL464" s="838"/>
    </row>
    <row r="465" spans="25:38" x14ac:dyDescent="0.25">
      <c r="Y465" s="838"/>
      <c r="Z465" s="838"/>
      <c r="AA465" s="838"/>
      <c r="AB465" s="838"/>
      <c r="AC465" s="838"/>
      <c r="AD465" s="838"/>
      <c r="AE465" s="838"/>
      <c r="AF465" s="838"/>
      <c r="AG465" s="838"/>
      <c r="AH465" s="838"/>
      <c r="AI465" s="838"/>
      <c r="AJ465" s="838"/>
      <c r="AK465" s="838"/>
      <c r="AL465" s="838"/>
    </row>
    <row r="466" spans="25:38" x14ac:dyDescent="0.25">
      <c r="Y466" s="838"/>
      <c r="Z466" s="838"/>
      <c r="AA466" s="838"/>
      <c r="AB466" s="838"/>
      <c r="AC466" s="838"/>
      <c r="AD466" s="838"/>
      <c r="AE466" s="838"/>
      <c r="AF466" s="838"/>
      <c r="AG466" s="838"/>
      <c r="AH466" s="838"/>
      <c r="AI466" s="838"/>
      <c r="AJ466" s="838"/>
      <c r="AK466" s="838"/>
      <c r="AL466" s="838"/>
    </row>
    <row r="467" spans="25:38" x14ac:dyDescent="0.25">
      <c r="Y467" s="838"/>
      <c r="Z467" s="838"/>
      <c r="AA467" s="838"/>
      <c r="AB467" s="838"/>
      <c r="AC467" s="838"/>
      <c r="AD467" s="838"/>
      <c r="AE467" s="838"/>
      <c r="AF467" s="838"/>
      <c r="AG467" s="838"/>
      <c r="AH467" s="838"/>
      <c r="AI467" s="838"/>
      <c r="AJ467" s="838"/>
      <c r="AK467" s="838"/>
      <c r="AL467" s="838"/>
    </row>
    <row r="468" spans="25:38" x14ac:dyDescent="0.25">
      <c r="Y468" s="838"/>
      <c r="Z468" s="838"/>
      <c r="AA468" s="838"/>
      <c r="AB468" s="838"/>
      <c r="AC468" s="838"/>
      <c r="AD468" s="838"/>
      <c r="AE468" s="838"/>
      <c r="AF468" s="838"/>
      <c r="AG468" s="838"/>
      <c r="AH468" s="838"/>
      <c r="AI468" s="838"/>
      <c r="AJ468" s="838"/>
      <c r="AK468" s="838"/>
      <c r="AL468" s="838"/>
    </row>
    <row r="469" spans="25:38" x14ac:dyDescent="0.25">
      <c r="Y469" s="838"/>
      <c r="Z469" s="838"/>
      <c r="AA469" s="838"/>
      <c r="AB469" s="838"/>
      <c r="AC469" s="838"/>
      <c r="AD469" s="838"/>
      <c r="AE469" s="838"/>
      <c r="AF469" s="838"/>
      <c r="AG469" s="838"/>
      <c r="AH469" s="838"/>
      <c r="AI469" s="838"/>
      <c r="AJ469" s="838"/>
      <c r="AK469" s="838"/>
      <c r="AL469" s="838"/>
    </row>
    <row r="470" spans="25:38" x14ac:dyDescent="0.25">
      <c r="Y470" s="838"/>
      <c r="Z470" s="838"/>
      <c r="AA470" s="838"/>
      <c r="AB470" s="838"/>
      <c r="AC470" s="838"/>
      <c r="AD470" s="838"/>
      <c r="AE470" s="838"/>
      <c r="AF470" s="838"/>
      <c r="AG470" s="838"/>
      <c r="AH470" s="838"/>
      <c r="AI470" s="838"/>
      <c r="AJ470" s="838"/>
      <c r="AK470" s="838"/>
      <c r="AL470" s="838"/>
    </row>
    <row r="471" spans="25:38" x14ac:dyDescent="0.25">
      <c r="Y471" s="838"/>
      <c r="Z471" s="838"/>
      <c r="AA471" s="838"/>
      <c r="AB471" s="838"/>
      <c r="AC471" s="838"/>
      <c r="AD471" s="838"/>
      <c r="AE471" s="838"/>
      <c r="AF471" s="838"/>
      <c r="AG471" s="838"/>
      <c r="AH471" s="838"/>
      <c r="AI471" s="838"/>
      <c r="AJ471" s="838"/>
      <c r="AK471" s="838"/>
      <c r="AL471" s="838"/>
    </row>
    <row r="472" spans="25:38" x14ac:dyDescent="0.25">
      <c r="Y472" s="838"/>
      <c r="Z472" s="838"/>
      <c r="AA472" s="838"/>
      <c r="AB472" s="838"/>
      <c r="AC472" s="838"/>
      <c r="AD472" s="838"/>
      <c r="AE472" s="838"/>
      <c r="AF472" s="838"/>
      <c r="AG472" s="838"/>
      <c r="AH472" s="838"/>
      <c r="AI472" s="838"/>
      <c r="AJ472" s="838"/>
      <c r="AK472" s="838"/>
      <c r="AL472" s="838"/>
    </row>
    <row r="473" spans="25:38" x14ac:dyDescent="0.25">
      <c r="Y473" s="838"/>
      <c r="Z473" s="838"/>
      <c r="AA473" s="838"/>
      <c r="AB473" s="838"/>
      <c r="AC473" s="838"/>
      <c r="AD473" s="838"/>
      <c r="AE473" s="838"/>
      <c r="AF473" s="838"/>
      <c r="AG473" s="838"/>
      <c r="AH473" s="838"/>
      <c r="AI473" s="838"/>
      <c r="AJ473" s="838"/>
      <c r="AK473" s="838"/>
      <c r="AL473" s="838"/>
    </row>
    <row r="474" spans="25:38" x14ac:dyDescent="0.25">
      <c r="Y474" s="838"/>
      <c r="Z474" s="838"/>
      <c r="AA474" s="838"/>
      <c r="AB474" s="838"/>
      <c r="AC474" s="838"/>
      <c r="AD474" s="838"/>
      <c r="AE474" s="838"/>
      <c r="AF474" s="838"/>
      <c r="AG474" s="838"/>
      <c r="AH474" s="838"/>
      <c r="AI474" s="838"/>
      <c r="AJ474" s="838"/>
      <c r="AK474" s="838"/>
      <c r="AL474" s="838"/>
    </row>
    <row r="475" spans="25:38" x14ac:dyDescent="0.25">
      <c r="Y475" s="838"/>
      <c r="Z475" s="838"/>
      <c r="AA475" s="838"/>
      <c r="AB475" s="838"/>
      <c r="AC475" s="838"/>
      <c r="AD475" s="838"/>
      <c r="AE475" s="838"/>
      <c r="AF475" s="838"/>
      <c r="AG475" s="838"/>
      <c r="AH475" s="838"/>
      <c r="AI475" s="838"/>
      <c r="AJ475" s="838"/>
      <c r="AK475" s="838"/>
      <c r="AL475" s="838"/>
    </row>
    <row r="476" spans="25:38" x14ac:dyDescent="0.25">
      <c r="Y476" s="838"/>
      <c r="Z476" s="838"/>
      <c r="AA476" s="838"/>
      <c r="AB476" s="838"/>
      <c r="AC476" s="838"/>
      <c r="AD476" s="838"/>
      <c r="AE476" s="838"/>
      <c r="AF476" s="838"/>
      <c r="AG476" s="838"/>
      <c r="AH476" s="838"/>
      <c r="AI476" s="838"/>
      <c r="AJ476" s="838"/>
      <c r="AK476" s="838"/>
      <c r="AL476" s="838"/>
    </row>
    <row r="477" spans="25:38" x14ac:dyDescent="0.25">
      <c r="Y477" s="838"/>
      <c r="Z477" s="838"/>
      <c r="AA477" s="838"/>
      <c r="AB477" s="838"/>
      <c r="AC477" s="838"/>
      <c r="AD477" s="838"/>
      <c r="AE477" s="838"/>
      <c r="AF477" s="838"/>
      <c r="AG477" s="838"/>
      <c r="AH477" s="838"/>
      <c r="AI477" s="838"/>
      <c r="AJ477" s="838"/>
      <c r="AK477" s="838"/>
      <c r="AL477" s="838"/>
    </row>
    <row r="478" spans="25:38" x14ac:dyDescent="0.25">
      <c r="Y478" s="838"/>
      <c r="Z478" s="838"/>
      <c r="AA478" s="838"/>
      <c r="AB478" s="838"/>
      <c r="AC478" s="838"/>
      <c r="AD478" s="838"/>
      <c r="AE478" s="838"/>
      <c r="AF478" s="838"/>
      <c r="AG478" s="838"/>
      <c r="AH478" s="838"/>
      <c r="AI478" s="838"/>
      <c r="AJ478" s="838"/>
      <c r="AK478" s="838"/>
      <c r="AL478" s="838"/>
    </row>
    <row r="479" spans="25:38" x14ac:dyDescent="0.25">
      <c r="Y479" s="838"/>
      <c r="Z479" s="838"/>
      <c r="AA479" s="838"/>
      <c r="AB479" s="838"/>
      <c r="AC479" s="838"/>
      <c r="AD479" s="838"/>
      <c r="AE479" s="838"/>
      <c r="AF479" s="838"/>
      <c r="AG479" s="838"/>
      <c r="AH479" s="838"/>
      <c r="AI479" s="838"/>
      <c r="AJ479" s="838"/>
      <c r="AK479" s="838"/>
      <c r="AL479" s="838"/>
    </row>
    <row r="480" spans="25:38" x14ac:dyDescent="0.25">
      <c r="Y480" s="838"/>
      <c r="Z480" s="838"/>
      <c r="AA480" s="838"/>
      <c r="AB480" s="838"/>
      <c r="AC480" s="838"/>
      <c r="AD480" s="838"/>
      <c r="AE480" s="838"/>
      <c r="AF480" s="838"/>
      <c r="AG480" s="838"/>
      <c r="AH480" s="838"/>
      <c r="AI480" s="838"/>
      <c r="AJ480" s="838"/>
      <c r="AK480" s="838"/>
      <c r="AL480" s="838"/>
    </row>
    <row r="481" spans="25:38" x14ac:dyDescent="0.25">
      <c r="Y481" s="838"/>
      <c r="Z481" s="838"/>
      <c r="AA481" s="838"/>
      <c r="AB481" s="838"/>
      <c r="AC481" s="838"/>
      <c r="AD481" s="838"/>
      <c r="AE481" s="838"/>
      <c r="AF481" s="838"/>
      <c r="AG481" s="838"/>
      <c r="AH481" s="838"/>
      <c r="AI481" s="838"/>
      <c r="AJ481" s="838"/>
      <c r="AK481" s="838"/>
      <c r="AL481" s="838"/>
    </row>
    <row r="482" spans="25:38" x14ac:dyDescent="0.25">
      <c r="Y482" s="838"/>
      <c r="Z482" s="838"/>
      <c r="AA482" s="838"/>
      <c r="AB482" s="838"/>
      <c r="AC482" s="838"/>
      <c r="AD482" s="838"/>
      <c r="AE482" s="838"/>
      <c r="AF482" s="838"/>
      <c r="AG482" s="838"/>
      <c r="AH482" s="838"/>
      <c r="AI482" s="838"/>
      <c r="AJ482" s="838"/>
      <c r="AK482" s="838"/>
      <c r="AL482" s="838"/>
    </row>
    <row r="483" spans="25:38" x14ac:dyDescent="0.25">
      <c r="Y483" s="838"/>
      <c r="Z483" s="838"/>
      <c r="AA483" s="838"/>
      <c r="AB483" s="838"/>
      <c r="AC483" s="838"/>
      <c r="AD483" s="838"/>
      <c r="AE483" s="838"/>
      <c r="AF483" s="838"/>
      <c r="AG483" s="838"/>
      <c r="AH483" s="838"/>
      <c r="AI483" s="838"/>
      <c r="AJ483" s="838"/>
      <c r="AK483" s="838"/>
      <c r="AL483" s="838"/>
    </row>
    <row r="484" spans="25:38" x14ac:dyDescent="0.25">
      <c r="Y484" s="838"/>
      <c r="Z484" s="838"/>
      <c r="AA484" s="838"/>
      <c r="AB484" s="838"/>
      <c r="AC484" s="838"/>
      <c r="AD484" s="838"/>
      <c r="AE484" s="838"/>
      <c r="AF484" s="838"/>
      <c r="AG484" s="838"/>
      <c r="AH484" s="838"/>
      <c r="AI484" s="838"/>
      <c r="AJ484" s="838"/>
      <c r="AK484" s="838"/>
      <c r="AL484" s="838"/>
    </row>
    <row r="485" spans="25:38" x14ac:dyDescent="0.25">
      <c r="Y485" s="838"/>
      <c r="Z485" s="838"/>
      <c r="AA485" s="838"/>
      <c r="AB485" s="838"/>
      <c r="AC485" s="838"/>
      <c r="AD485" s="838"/>
      <c r="AE485" s="838"/>
      <c r="AF485" s="838"/>
      <c r="AG485" s="838"/>
      <c r="AH485" s="838"/>
      <c r="AI485" s="838"/>
      <c r="AJ485" s="838"/>
      <c r="AK485" s="838"/>
      <c r="AL485" s="838"/>
    </row>
    <row r="486" spans="25:38" x14ac:dyDescent="0.25">
      <c r="Y486" s="838"/>
      <c r="Z486" s="838"/>
      <c r="AA486" s="838"/>
      <c r="AB486" s="838"/>
      <c r="AC486" s="838"/>
      <c r="AD486" s="838"/>
      <c r="AE486" s="838"/>
      <c r="AF486" s="838"/>
      <c r="AG486" s="838"/>
      <c r="AH486" s="838"/>
      <c r="AI486" s="838"/>
      <c r="AJ486" s="838"/>
      <c r="AK486" s="838"/>
      <c r="AL486" s="838"/>
    </row>
    <row r="487" spans="25:38" x14ac:dyDescent="0.25">
      <c r="Y487" s="838"/>
      <c r="Z487" s="838"/>
      <c r="AA487" s="838"/>
      <c r="AB487" s="838"/>
      <c r="AC487" s="838"/>
      <c r="AD487" s="838"/>
      <c r="AE487" s="838"/>
      <c r="AF487" s="838"/>
      <c r="AG487" s="838"/>
      <c r="AH487" s="838"/>
      <c r="AI487" s="838"/>
      <c r="AJ487" s="838"/>
      <c r="AK487" s="838"/>
      <c r="AL487" s="838"/>
    </row>
    <row r="488" spans="25:38" x14ac:dyDescent="0.25">
      <c r="Y488" s="838"/>
      <c r="Z488" s="838"/>
      <c r="AA488" s="838"/>
      <c r="AB488" s="838"/>
      <c r="AC488" s="838"/>
      <c r="AD488" s="838"/>
      <c r="AE488" s="838"/>
      <c r="AF488" s="838"/>
      <c r="AG488" s="838"/>
      <c r="AH488" s="838"/>
      <c r="AI488" s="838"/>
      <c r="AJ488" s="838"/>
      <c r="AK488" s="838"/>
      <c r="AL488" s="838"/>
    </row>
    <row r="489" spans="25:38" x14ac:dyDescent="0.25">
      <c r="Y489" s="838"/>
      <c r="Z489" s="838"/>
      <c r="AA489" s="838"/>
      <c r="AB489" s="838"/>
      <c r="AC489" s="838"/>
      <c r="AD489" s="838"/>
      <c r="AE489" s="838"/>
      <c r="AF489" s="838"/>
      <c r="AG489" s="838"/>
      <c r="AH489" s="838"/>
      <c r="AI489" s="838"/>
      <c r="AJ489" s="838"/>
      <c r="AK489" s="838"/>
      <c r="AL489" s="838"/>
    </row>
    <row r="490" spans="25:38" x14ac:dyDescent="0.25">
      <c r="Y490" s="838"/>
      <c r="Z490" s="838"/>
      <c r="AA490" s="838"/>
      <c r="AB490" s="838"/>
      <c r="AC490" s="838"/>
      <c r="AD490" s="838"/>
      <c r="AE490" s="838"/>
      <c r="AF490" s="838"/>
      <c r="AG490" s="838"/>
      <c r="AH490" s="838"/>
      <c r="AI490" s="838"/>
      <c r="AJ490" s="838"/>
      <c r="AK490" s="838"/>
      <c r="AL490" s="838"/>
    </row>
    <row r="491" spans="25:38" x14ac:dyDescent="0.25">
      <c r="Y491" s="838"/>
      <c r="Z491" s="838"/>
      <c r="AA491" s="838"/>
      <c r="AB491" s="838"/>
      <c r="AC491" s="838"/>
      <c r="AD491" s="838"/>
      <c r="AE491" s="838"/>
      <c r="AF491" s="838"/>
      <c r="AG491" s="838"/>
      <c r="AH491" s="838"/>
      <c r="AI491" s="838"/>
      <c r="AJ491" s="838"/>
      <c r="AK491" s="838"/>
      <c r="AL491" s="838"/>
    </row>
    <row r="492" spans="25:38" x14ac:dyDescent="0.25">
      <c r="Y492" s="838"/>
      <c r="Z492" s="838"/>
      <c r="AA492" s="838"/>
      <c r="AB492" s="838"/>
      <c r="AC492" s="838"/>
      <c r="AD492" s="838"/>
      <c r="AE492" s="838"/>
      <c r="AF492" s="838"/>
      <c r="AG492" s="838"/>
      <c r="AH492" s="838"/>
      <c r="AI492" s="838"/>
      <c r="AJ492" s="838"/>
      <c r="AK492" s="838"/>
      <c r="AL492" s="838"/>
    </row>
    <row r="493" spans="25:38" x14ac:dyDescent="0.25">
      <c r="Y493" s="838"/>
      <c r="Z493" s="838"/>
      <c r="AA493" s="838"/>
      <c r="AB493" s="838"/>
      <c r="AC493" s="838"/>
      <c r="AD493" s="838"/>
      <c r="AE493" s="838"/>
      <c r="AF493" s="838"/>
      <c r="AG493" s="838"/>
      <c r="AH493" s="838"/>
      <c r="AI493" s="838"/>
      <c r="AJ493" s="838"/>
      <c r="AK493" s="838"/>
      <c r="AL493" s="838"/>
    </row>
    <row r="494" spans="25:38" x14ac:dyDescent="0.25">
      <c r="Y494" s="838"/>
      <c r="Z494" s="838"/>
      <c r="AA494" s="838"/>
      <c r="AB494" s="838"/>
      <c r="AC494" s="838"/>
      <c r="AD494" s="838"/>
      <c r="AE494" s="838"/>
      <c r="AF494" s="838"/>
      <c r="AG494" s="838"/>
      <c r="AH494" s="838"/>
      <c r="AI494" s="838"/>
      <c r="AJ494" s="838"/>
      <c r="AK494" s="838"/>
      <c r="AL494" s="838"/>
    </row>
    <row r="495" spans="25:38" x14ac:dyDescent="0.25">
      <c r="Y495" s="838"/>
      <c r="Z495" s="838"/>
      <c r="AA495" s="838"/>
      <c r="AB495" s="838"/>
      <c r="AC495" s="838"/>
      <c r="AD495" s="838"/>
      <c r="AE495" s="838"/>
      <c r="AF495" s="838"/>
      <c r="AG495" s="838"/>
      <c r="AH495" s="838"/>
      <c r="AI495" s="838"/>
      <c r="AJ495" s="838"/>
      <c r="AK495" s="838"/>
      <c r="AL495" s="838"/>
    </row>
    <row r="496" spans="25:38" x14ac:dyDescent="0.25">
      <c r="Y496" s="838"/>
      <c r="Z496" s="838"/>
      <c r="AA496" s="838"/>
      <c r="AB496" s="838"/>
      <c r="AC496" s="838"/>
      <c r="AD496" s="838"/>
      <c r="AE496" s="838"/>
      <c r="AF496" s="838"/>
      <c r="AG496" s="838"/>
      <c r="AH496" s="838"/>
      <c r="AI496" s="838"/>
      <c r="AJ496" s="838"/>
      <c r="AK496" s="838"/>
      <c r="AL496" s="838"/>
    </row>
    <row r="497" spans="25:38" x14ac:dyDescent="0.25">
      <c r="Y497" s="838"/>
      <c r="Z497" s="838"/>
      <c r="AA497" s="838"/>
      <c r="AB497" s="838"/>
      <c r="AC497" s="838"/>
      <c r="AD497" s="838"/>
      <c r="AE497" s="838"/>
      <c r="AF497" s="838"/>
      <c r="AG497" s="838"/>
      <c r="AH497" s="838"/>
      <c r="AI497" s="838"/>
      <c r="AJ497" s="838"/>
      <c r="AK497" s="838"/>
      <c r="AL497" s="838"/>
    </row>
    <row r="498" spans="25:38" x14ac:dyDescent="0.25">
      <c r="Y498" s="838"/>
      <c r="Z498" s="838"/>
      <c r="AA498" s="838"/>
      <c r="AB498" s="838"/>
      <c r="AC498" s="838"/>
      <c r="AD498" s="838"/>
      <c r="AE498" s="838"/>
      <c r="AF498" s="838"/>
      <c r="AG498" s="838"/>
      <c r="AH498" s="838"/>
      <c r="AI498" s="838"/>
      <c r="AJ498" s="838"/>
      <c r="AK498" s="838"/>
      <c r="AL498" s="838"/>
    </row>
    <row r="499" spans="25:38" x14ac:dyDescent="0.25">
      <c r="Y499" s="838"/>
      <c r="Z499" s="838"/>
      <c r="AA499" s="838"/>
      <c r="AB499" s="838"/>
      <c r="AC499" s="838"/>
      <c r="AD499" s="838"/>
      <c r="AE499" s="838"/>
      <c r="AF499" s="838"/>
      <c r="AG499" s="838"/>
      <c r="AH499" s="838"/>
      <c r="AI499" s="838"/>
      <c r="AJ499" s="838"/>
      <c r="AK499" s="838"/>
      <c r="AL499" s="838"/>
    </row>
    <row r="500" spans="25:38" x14ac:dyDescent="0.25">
      <c r="Y500" s="838"/>
      <c r="Z500" s="838"/>
      <c r="AA500" s="838"/>
      <c r="AB500" s="838"/>
      <c r="AC500" s="838"/>
      <c r="AD500" s="838"/>
      <c r="AE500" s="838"/>
      <c r="AF500" s="838"/>
      <c r="AG500" s="838"/>
      <c r="AH500" s="838"/>
      <c r="AI500" s="838"/>
      <c r="AJ500" s="838"/>
      <c r="AK500" s="838"/>
      <c r="AL500" s="838"/>
    </row>
    <row r="501" spans="25:38" x14ac:dyDescent="0.25">
      <c r="Y501" s="838"/>
      <c r="Z501" s="838"/>
      <c r="AA501" s="838"/>
      <c r="AB501" s="838"/>
      <c r="AC501" s="838"/>
      <c r="AD501" s="838"/>
      <c r="AE501" s="838"/>
      <c r="AF501" s="838"/>
      <c r="AG501" s="838"/>
      <c r="AH501" s="838"/>
      <c r="AI501" s="838"/>
      <c r="AJ501" s="838"/>
      <c r="AK501" s="838"/>
      <c r="AL501" s="838"/>
    </row>
    <row r="502" spans="25:38" x14ac:dyDescent="0.25">
      <c r="Y502" s="838"/>
      <c r="Z502" s="838"/>
      <c r="AA502" s="838"/>
      <c r="AB502" s="838"/>
      <c r="AC502" s="838"/>
      <c r="AD502" s="838"/>
      <c r="AE502" s="838"/>
      <c r="AF502" s="838"/>
      <c r="AG502" s="838"/>
      <c r="AH502" s="838"/>
      <c r="AI502" s="838"/>
      <c r="AJ502" s="838"/>
      <c r="AK502" s="838"/>
      <c r="AL502" s="838"/>
    </row>
    <row r="503" spans="25:38" x14ac:dyDescent="0.25">
      <c r="Y503" s="838"/>
      <c r="Z503" s="838"/>
      <c r="AA503" s="838"/>
      <c r="AB503" s="838"/>
      <c r="AC503" s="838"/>
      <c r="AD503" s="838"/>
      <c r="AE503" s="838"/>
      <c r="AF503" s="838"/>
      <c r="AG503" s="838"/>
      <c r="AH503" s="838"/>
      <c r="AI503" s="838"/>
      <c r="AJ503" s="838"/>
      <c r="AK503" s="838"/>
      <c r="AL503" s="838"/>
    </row>
    <row r="504" spans="25:38" x14ac:dyDescent="0.25">
      <c r="Y504" s="838"/>
      <c r="Z504" s="838"/>
      <c r="AA504" s="838"/>
      <c r="AB504" s="838"/>
      <c r="AC504" s="838"/>
      <c r="AD504" s="838"/>
      <c r="AE504" s="838"/>
      <c r="AF504" s="838"/>
      <c r="AG504" s="838"/>
      <c r="AH504" s="838"/>
      <c r="AI504" s="838"/>
      <c r="AJ504" s="838"/>
      <c r="AK504" s="838"/>
      <c r="AL504" s="838"/>
    </row>
    <row r="505" spans="25:38" x14ac:dyDescent="0.25">
      <c r="Y505" s="838"/>
      <c r="Z505" s="838"/>
      <c r="AA505" s="838"/>
      <c r="AB505" s="838"/>
      <c r="AC505" s="838"/>
      <c r="AD505" s="838"/>
      <c r="AE505" s="838"/>
      <c r="AF505" s="838"/>
      <c r="AG505" s="838"/>
      <c r="AH505" s="838"/>
      <c r="AI505" s="838"/>
      <c r="AJ505" s="838"/>
      <c r="AK505" s="838"/>
      <c r="AL505" s="838"/>
    </row>
    <row r="506" spans="25:38" x14ac:dyDescent="0.25">
      <c r="Y506" s="838"/>
      <c r="Z506" s="838"/>
      <c r="AA506" s="838"/>
      <c r="AB506" s="838"/>
      <c r="AC506" s="838"/>
      <c r="AD506" s="838"/>
      <c r="AE506" s="838"/>
      <c r="AF506" s="838"/>
      <c r="AG506" s="838"/>
      <c r="AH506" s="838"/>
      <c r="AI506" s="838"/>
      <c r="AJ506" s="838"/>
      <c r="AK506" s="838"/>
      <c r="AL506" s="838"/>
    </row>
    <row r="507" spans="25:38" x14ac:dyDescent="0.25">
      <c r="Y507" s="838"/>
      <c r="Z507" s="838"/>
      <c r="AA507" s="838"/>
      <c r="AB507" s="838"/>
      <c r="AC507" s="838"/>
      <c r="AD507" s="838"/>
      <c r="AE507" s="838"/>
      <c r="AF507" s="838"/>
      <c r="AG507" s="838"/>
      <c r="AH507" s="838"/>
      <c r="AI507" s="838"/>
      <c r="AJ507" s="838"/>
      <c r="AK507" s="838"/>
      <c r="AL507" s="838"/>
    </row>
    <row r="508" spans="25:38" x14ac:dyDescent="0.25">
      <c r="Y508" s="838"/>
      <c r="Z508" s="838"/>
      <c r="AA508" s="838"/>
      <c r="AB508" s="838"/>
      <c r="AC508" s="838"/>
      <c r="AD508" s="838"/>
      <c r="AE508" s="838"/>
      <c r="AF508" s="838"/>
      <c r="AG508" s="838"/>
      <c r="AH508" s="838"/>
      <c r="AI508" s="838"/>
      <c r="AJ508" s="838"/>
      <c r="AK508" s="838"/>
      <c r="AL508" s="838"/>
    </row>
    <row r="509" spans="25:38" x14ac:dyDescent="0.25">
      <c r="Y509" s="838"/>
      <c r="Z509" s="838"/>
      <c r="AA509" s="838"/>
      <c r="AB509" s="838"/>
      <c r="AC509" s="838"/>
      <c r="AD509" s="838"/>
      <c r="AE509" s="838"/>
      <c r="AF509" s="838"/>
      <c r="AG509" s="838"/>
      <c r="AH509" s="838"/>
      <c r="AI509" s="838"/>
      <c r="AJ509" s="838"/>
      <c r="AK509" s="838"/>
      <c r="AL509" s="838"/>
    </row>
    <row r="510" spans="25:38" x14ac:dyDescent="0.25">
      <c r="Y510" s="838"/>
      <c r="Z510" s="838"/>
      <c r="AA510" s="838"/>
      <c r="AB510" s="838"/>
      <c r="AC510" s="838"/>
      <c r="AD510" s="838"/>
      <c r="AE510" s="838"/>
      <c r="AF510" s="838"/>
      <c r="AG510" s="838"/>
      <c r="AH510" s="838"/>
      <c r="AI510" s="838"/>
      <c r="AJ510" s="838"/>
      <c r="AK510" s="838"/>
      <c r="AL510" s="838"/>
    </row>
    <row r="511" spans="25:38" x14ac:dyDescent="0.25">
      <c r="Y511" s="838"/>
      <c r="Z511" s="838"/>
      <c r="AA511" s="838"/>
      <c r="AB511" s="838"/>
      <c r="AC511" s="838"/>
      <c r="AD511" s="838"/>
      <c r="AE511" s="838"/>
      <c r="AF511" s="838"/>
      <c r="AG511" s="838"/>
      <c r="AH511" s="838"/>
      <c r="AI511" s="838"/>
      <c r="AJ511" s="838"/>
      <c r="AK511" s="838"/>
      <c r="AL511" s="838"/>
    </row>
    <row r="512" spans="25:38" x14ac:dyDescent="0.25">
      <c r="Y512" s="838"/>
      <c r="Z512" s="838"/>
      <c r="AA512" s="838"/>
      <c r="AB512" s="838"/>
      <c r="AC512" s="838"/>
      <c r="AD512" s="838"/>
      <c r="AE512" s="838"/>
      <c r="AF512" s="838"/>
      <c r="AG512" s="838"/>
      <c r="AH512" s="838"/>
      <c r="AI512" s="838"/>
      <c r="AJ512" s="838"/>
      <c r="AK512" s="838"/>
      <c r="AL512" s="838"/>
    </row>
    <row r="513" spans="25:38" x14ac:dyDescent="0.25">
      <c r="Y513" s="838"/>
      <c r="Z513" s="838"/>
      <c r="AA513" s="838"/>
      <c r="AB513" s="838"/>
      <c r="AC513" s="838"/>
      <c r="AD513" s="838"/>
      <c r="AE513" s="838"/>
      <c r="AF513" s="838"/>
      <c r="AG513" s="838"/>
      <c r="AH513" s="838"/>
      <c r="AI513" s="838"/>
      <c r="AJ513" s="838"/>
      <c r="AK513" s="838"/>
      <c r="AL513" s="838"/>
    </row>
    <row r="514" spans="25:38" x14ac:dyDescent="0.25">
      <c r="Y514" s="838"/>
      <c r="Z514" s="838"/>
      <c r="AA514" s="838"/>
      <c r="AB514" s="838"/>
      <c r="AC514" s="838"/>
      <c r="AD514" s="838"/>
      <c r="AE514" s="838"/>
      <c r="AF514" s="838"/>
      <c r="AG514" s="838"/>
      <c r="AH514" s="838"/>
      <c r="AI514" s="838"/>
      <c r="AJ514" s="838"/>
      <c r="AK514" s="838"/>
      <c r="AL514" s="838"/>
    </row>
    <row r="515" spans="25:38" x14ac:dyDescent="0.25">
      <c r="Y515" s="838"/>
      <c r="Z515" s="838"/>
      <c r="AA515" s="838"/>
      <c r="AB515" s="838"/>
      <c r="AC515" s="838"/>
      <c r="AD515" s="838"/>
      <c r="AE515" s="838"/>
      <c r="AF515" s="838"/>
      <c r="AG515" s="838"/>
      <c r="AH515" s="838"/>
      <c r="AI515" s="838"/>
      <c r="AJ515" s="838"/>
      <c r="AK515" s="838"/>
      <c r="AL515" s="838"/>
    </row>
    <row r="516" spans="25:38" x14ac:dyDescent="0.25">
      <c r="Y516" s="838"/>
      <c r="Z516" s="838"/>
      <c r="AA516" s="838"/>
      <c r="AB516" s="838"/>
      <c r="AC516" s="838"/>
      <c r="AD516" s="838"/>
      <c r="AE516" s="838"/>
      <c r="AF516" s="838"/>
      <c r="AG516" s="838"/>
      <c r="AH516" s="838"/>
      <c r="AI516" s="838"/>
      <c r="AJ516" s="838"/>
      <c r="AK516" s="838"/>
      <c r="AL516" s="838"/>
    </row>
    <row r="517" spans="25:38" x14ac:dyDescent="0.25">
      <c r="Y517" s="838"/>
      <c r="Z517" s="838"/>
      <c r="AA517" s="838"/>
      <c r="AB517" s="838"/>
      <c r="AC517" s="838"/>
      <c r="AD517" s="838"/>
      <c r="AE517" s="838"/>
      <c r="AF517" s="838"/>
      <c r="AG517" s="838"/>
      <c r="AH517" s="838"/>
      <c r="AI517" s="838"/>
      <c r="AJ517" s="838"/>
      <c r="AK517" s="838"/>
      <c r="AL517" s="838"/>
    </row>
    <row r="518" spans="25:38" x14ac:dyDescent="0.25">
      <c r="Y518" s="838"/>
      <c r="Z518" s="838"/>
      <c r="AA518" s="838"/>
      <c r="AB518" s="838"/>
      <c r="AC518" s="838"/>
      <c r="AD518" s="838"/>
      <c r="AE518" s="838"/>
      <c r="AF518" s="838"/>
      <c r="AG518" s="838"/>
      <c r="AH518" s="838"/>
      <c r="AI518" s="838"/>
      <c r="AJ518" s="838"/>
      <c r="AK518" s="838"/>
      <c r="AL518" s="838"/>
    </row>
    <row r="519" spans="25:38" x14ac:dyDescent="0.25">
      <c r="Y519" s="838"/>
      <c r="Z519" s="838"/>
      <c r="AA519" s="838"/>
      <c r="AB519" s="838"/>
      <c r="AC519" s="838"/>
      <c r="AD519" s="838"/>
      <c r="AE519" s="838"/>
      <c r="AF519" s="838"/>
      <c r="AG519" s="838"/>
      <c r="AH519" s="838"/>
      <c r="AI519" s="838"/>
      <c r="AJ519" s="838"/>
      <c r="AK519" s="838"/>
      <c r="AL519" s="838"/>
    </row>
    <row r="520" spans="25:38" x14ac:dyDescent="0.25">
      <c r="Y520" s="838"/>
      <c r="Z520" s="838"/>
      <c r="AA520" s="838"/>
      <c r="AB520" s="838"/>
      <c r="AC520" s="838"/>
      <c r="AD520" s="838"/>
      <c r="AE520" s="838"/>
      <c r="AF520" s="838"/>
      <c r="AG520" s="838"/>
      <c r="AH520" s="838"/>
      <c r="AI520" s="838"/>
      <c r="AJ520" s="838"/>
      <c r="AK520" s="838"/>
      <c r="AL520" s="838"/>
    </row>
    <row r="521" spans="25:38" x14ac:dyDescent="0.25">
      <c r="Y521" s="838"/>
      <c r="Z521" s="838"/>
      <c r="AA521" s="838"/>
      <c r="AB521" s="838"/>
      <c r="AC521" s="838"/>
      <c r="AD521" s="838"/>
      <c r="AE521" s="838"/>
      <c r="AF521" s="838"/>
      <c r="AG521" s="838"/>
      <c r="AH521" s="838"/>
      <c r="AI521" s="838"/>
      <c r="AJ521" s="838"/>
      <c r="AK521" s="838"/>
      <c r="AL521" s="838"/>
    </row>
    <row r="522" spans="25:38" x14ac:dyDescent="0.25">
      <c r="Y522" s="838"/>
      <c r="Z522" s="838"/>
      <c r="AA522" s="838"/>
      <c r="AB522" s="838"/>
      <c r="AC522" s="838"/>
      <c r="AD522" s="838"/>
      <c r="AE522" s="838"/>
      <c r="AF522" s="838"/>
      <c r="AG522" s="838"/>
      <c r="AH522" s="838"/>
      <c r="AI522" s="838"/>
      <c r="AJ522" s="838"/>
      <c r="AK522" s="838"/>
      <c r="AL522" s="838"/>
    </row>
    <row r="523" spans="25:38" x14ac:dyDescent="0.25">
      <c r="Y523" s="838"/>
      <c r="Z523" s="838"/>
      <c r="AA523" s="838"/>
      <c r="AB523" s="838"/>
      <c r="AC523" s="838"/>
      <c r="AD523" s="838"/>
      <c r="AE523" s="838"/>
      <c r="AF523" s="838"/>
      <c r="AG523" s="838"/>
      <c r="AH523" s="838"/>
      <c r="AI523" s="838"/>
      <c r="AJ523" s="838"/>
      <c r="AK523" s="838"/>
      <c r="AL523" s="838"/>
    </row>
    <row r="524" spans="25:38" x14ac:dyDescent="0.25">
      <c r="Y524" s="838"/>
      <c r="Z524" s="838"/>
      <c r="AA524" s="838"/>
      <c r="AB524" s="838"/>
      <c r="AC524" s="838"/>
      <c r="AD524" s="838"/>
      <c r="AE524" s="838"/>
      <c r="AF524" s="838"/>
      <c r="AG524" s="838"/>
      <c r="AH524" s="838"/>
      <c r="AI524" s="838"/>
      <c r="AJ524" s="838"/>
      <c r="AK524" s="838"/>
      <c r="AL524" s="838"/>
    </row>
    <row r="525" spans="25:38" x14ac:dyDescent="0.25">
      <c r="Y525" s="838"/>
      <c r="Z525" s="838"/>
      <c r="AA525" s="838"/>
      <c r="AB525" s="838"/>
      <c r="AC525" s="838"/>
      <c r="AD525" s="838"/>
      <c r="AE525" s="838"/>
      <c r="AF525" s="838"/>
      <c r="AG525" s="838"/>
      <c r="AH525" s="838"/>
      <c r="AI525" s="838"/>
      <c r="AJ525" s="838"/>
      <c r="AK525" s="838"/>
      <c r="AL525" s="838"/>
    </row>
    <row r="526" spans="25:38" x14ac:dyDescent="0.25">
      <c r="Y526" s="838"/>
      <c r="Z526" s="838"/>
      <c r="AA526" s="838"/>
      <c r="AB526" s="838"/>
      <c r="AC526" s="838"/>
      <c r="AD526" s="838"/>
      <c r="AE526" s="838"/>
      <c r="AF526" s="838"/>
      <c r="AG526" s="838"/>
      <c r="AH526" s="838"/>
      <c r="AI526" s="838"/>
      <c r="AJ526" s="838"/>
      <c r="AK526" s="838"/>
      <c r="AL526" s="838"/>
    </row>
    <row r="527" spans="25:38" x14ac:dyDescent="0.25">
      <c r="Y527" s="838"/>
      <c r="Z527" s="838"/>
      <c r="AA527" s="838"/>
      <c r="AB527" s="838"/>
      <c r="AC527" s="838"/>
      <c r="AD527" s="838"/>
      <c r="AE527" s="838"/>
      <c r="AF527" s="838"/>
      <c r="AG527" s="838"/>
      <c r="AH527" s="838"/>
      <c r="AI527" s="838"/>
      <c r="AJ527" s="838"/>
      <c r="AK527" s="838"/>
      <c r="AL527" s="838"/>
    </row>
    <row r="528" spans="25:38" x14ac:dyDescent="0.25">
      <c r="Y528" s="838"/>
      <c r="Z528" s="838"/>
      <c r="AA528" s="838"/>
      <c r="AB528" s="838"/>
      <c r="AC528" s="838"/>
      <c r="AD528" s="838"/>
      <c r="AE528" s="838"/>
      <c r="AF528" s="838"/>
      <c r="AG528" s="838"/>
      <c r="AH528" s="838"/>
      <c r="AI528" s="838"/>
      <c r="AJ528" s="838"/>
      <c r="AK528" s="838"/>
      <c r="AL528" s="838"/>
    </row>
    <row r="529" spans="25:38" x14ac:dyDescent="0.25">
      <c r="Y529" s="838"/>
      <c r="Z529" s="838"/>
      <c r="AA529" s="838"/>
      <c r="AB529" s="838"/>
      <c r="AC529" s="838"/>
      <c r="AD529" s="838"/>
      <c r="AE529" s="838"/>
      <c r="AF529" s="838"/>
      <c r="AG529" s="838"/>
      <c r="AH529" s="838"/>
      <c r="AI529" s="838"/>
      <c r="AJ529" s="838"/>
      <c r="AK529" s="838"/>
      <c r="AL529" s="838"/>
    </row>
    <row r="530" spans="25:38" x14ac:dyDescent="0.25">
      <c r="Y530" s="838"/>
      <c r="Z530" s="838"/>
      <c r="AA530" s="838"/>
      <c r="AB530" s="838"/>
      <c r="AC530" s="838"/>
      <c r="AD530" s="838"/>
      <c r="AE530" s="838"/>
      <c r="AF530" s="838"/>
      <c r="AG530" s="838"/>
      <c r="AH530" s="838"/>
      <c r="AI530" s="838"/>
      <c r="AJ530" s="838"/>
      <c r="AK530" s="838"/>
      <c r="AL530" s="838"/>
    </row>
    <row r="531" spans="25:38" x14ac:dyDescent="0.25">
      <c r="Y531" s="838"/>
      <c r="Z531" s="838"/>
      <c r="AA531" s="838"/>
      <c r="AB531" s="838"/>
      <c r="AC531" s="838"/>
      <c r="AD531" s="838"/>
      <c r="AE531" s="838"/>
      <c r="AF531" s="838"/>
      <c r="AG531" s="838"/>
      <c r="AH531" s="838"/>
      <c r="AI531" s="838"/>
      <c r="AJ531" s="838"/>
      <c r="AK531" s="838"/>
      <c r="AL531" s="838"/>
    </row>
    <row r="532" spans="25:38" x14ac:dyDescent="0.25">
      <c r="Y532" s="838"/>
      <c r="Z532" s="838"/>
      <c r="AA532" s="838"/>
      <c r="AB532" s="838"/>
      <c r="AC532" s="838"/>
      <c r="AD532" s="838"/>
      <c r="AE532" s="838"/>
      <c r="AF532" s="838"/>
      <c r="AG532" s="838"/>
      <c r="AH532" s="838"/>
      <c r="AI532" s="838"/>
      <c r="AJ532" s="838"/>
      <c r="AK532" s="838"/>
      <c r="AL532" s="838"/>
    </row>
    <row r="533" spans="25:38" x14ac:dyDescent="0.25">
      <c r="Y533" s="838"/>
      <c r="Z533" s="838"/>
      <c r="AA533" s="838"/>
      <c r="AB533" s="838"/>
      <c r="AC533" s="838"/>
      <c r="AD533" s="838"/>
      <c r="AE533" s="838"/>
      <c r="AF533" s="838"/>
      <c r="AG533" s="838"/>
      <c r="AH533" s="838"/>
      <c r="AI533" s="838"/>
      <c r="AJ533" s="838"/>
      <c r="AK533" s="838"/>
      <c r="AL533" s="838"/>
    </row>
    <row r="534" spans="25:38" x14ac:dyDescent="0.25">
      <c r="Y534" s="838"/>
      <c r="Z534" s="838"/>
      <c r="AA534" s="838"/>
      <c r="AB534" s="838"/>
      <c r="AC534" s="838"/>
      <c r="AD534" s="838"/>
      <c r="AE534" s="838"/>
      <c r="AF534" s="838"/>
      <c r="AG534" s="838"/>
      <c r="AH534" s="838"/>
      <c r="AI534" s="838"/>
      <c r="AJ534" s="838"/>
      <c r="AK534" s="838"/>
      <c r="AL534" s="838"/>
    </row>
    <row r="535" spans="25:38" x14ac:dyDescent="0.25">
      <c r="Y535" s="838"/>
      <c r="Z535" s="838"/>
      <c r="AA535" s="838"/>
      <c r="AB535" s="838"/>
      <c r="AC535" s="838"/>
      <c r="AD535" s="838"/>
      <c r="AE535" s="838"/>
      <c r="AF535" s="838"/>
      <c r="AG535" s="838"/>
      <c r="AH535" s="838"/>
      <c r="AI535" s="838"/>
      <c r="AJ535" s="838"/>
      <c r="AK535" s="838"/>
      <c r="AL535" s="838"/>
    </row>
    <row r="536" spans="25:38" x14ac:dyDescent="0.25">
      <c r="Y536" s="838"/>
      <c r="Z536" s="838"/>
      <c r="AA536" s="838"/>
      <c r="AB536" s="838"/>
      <c r="AC536" s="838"/>
      <c r="AD536" s="838"/>
      <c r="AE536" s="838"/>
      <c r="AF536" s="838"/>
      <c r="AG536" s="838"/>
      <c r="AH536" s="838"/>
      <c r="AI536" s="838"/>
      <c r="AJ536" s="838"/>
      <c r="AK536" s="838"/>
      <c r="AL536" s="838"/>
    </row>
    <row r="537" spans="25:38" x14ac:dyDescent="0.25">
      <c r="Y537" s="838"/>
      <c r="Z537" s="838"/>
      <c r="AA537" s="838"/>
      <c r="AB537" s="838"/>
      <c r="AC537" s="838"/>
      <c r="AD537" s="838"/>
      <c r="AE537" s="838"/>
      <c r="AF537" s="838"/>
      <c r="AG537" s="838"/>
      <c r="AH537" s="838"/>
      <c r="AI537" s="838"/>
      <c r="AJ537" s="838"/>
      <c r="AK537" s="838"/>
      <c r="AL537" s="838"/>
    </row>
    <row r="538" spans="25:38" x14ac:dyDescent="0.25">
      <c r="Y538" s="838"/>
      <c r="Z538" s="838"/>
      <c r="AA538" s="838"/>
      <c r="AB538" s="838"/>
      <c r="AC538" s="838"/>
      <c r="AD538" s="838"/>
      <c r="AE538" s="838"/>
      <c r="AF538" s="838"/>
      <c r="AG538" s="838"/>
      <c r="AH538" s="838"/>
      <c r="AI538" s="838"/>
      <c r="AJ538" s="838"/>
      <c r="AK538" s="838"/>
      <c r="AL538" s="838"/>
    </row>
    <row r="539" spans="25:38" x14ac:dyDescent="0.25">
      <c r="Y539" s="838"/>
      <c r="Z539" s="838"/>
      <c r="AA539" s="838"/>
      <c r="AB539" s="838"/>
      <c r="AC539" s="838"/>
      <c r="AD539" s="838"/>
      <c r="AE539" s="838"/>
      <c r="AF539" s="838"/>
      <c r="AG539" s="838"/>
      <c r="AH539" s="838"/>
      <c r="AI539" s="838"/>
      <c r="AJ539" s="838"/>
      <c r="AK539" s="838"/>
      <c r="AL539" s="838"/>
    </row>
    <row r="540" spans="25:38" x14ac:dyDescent="0.25">
      <c r="Y540" s="838"/>
      <c r="Z540" s="838"/>
      <c r="AA540" s="838"/>
      <c r="AB540" s="838"/>
      <c r="AC540" s="838"/>
      <c r="AD540" s="838"/>
      <c r="AE540" s="838"/>
      <c r="AF540" s="838"/>
      <c r="AG540" s="838"/>
      <c r="AH540" s="838"/>
      <c r="AI540" s="838"/>
      <c r="AJ540" s="838"/>
      <c r="AK540" s="838"/>
      <c r="AL540" s="838"/>
    </row>
    <row r="541" spans="25:38" x14ac:dyDescent="0.25">
      <c r="Y541" s="838"/>
      <c r="Z541" s="838"/>
      <c r="AA541" s="838"/>
      <c r="AB541" s="838"/>
      <c r="AC541" s="838"/>
      <c r="AD541" s="838"/>
      <c r="AE541" s="838"/>
      <c r="AF541" s="838"/>
      <c r="AG541" s="838"/>
      <c r="AH541" s="838"/>
      <c r="AI541" s="838"/>
      <c r="AJ541" s="838"/>
      <c r="AK541" s="838"/>
      <c r="AL541" s="838"/>
    </row>
    <row r="542" spans="25:38" x14ac:dyDescent="0.25">
      <c r="Y542" s="838"/>
      <c r="Z542" s="838"/>
      <c r="AA542" s="838"/>
      <c r="AB542" s="838"/>
      <c r="AC542" s="838"/>
      <c r="AD542" s="838"/>
      <c r="AE542" s="838"/>
      <c r="AF542" s="838"/>
      <c r="AG542" s="838"/>
      <c r="AH542" s="838"/>
      <c r="AI542" s="838"/>
      <c r="AJ542" s="838"/>
      <c r="AK542" s="838"/>
      <c r="AL542" s="838"/>
    </row>
    <row r="543" spans="25:38" x14ac:dyDescent="0.25">
      <c r="Y543" s="838"/>
      <c r="Z543" s="838"/>
      <c r="AA543" s="838"/>
      <c r="AB543" s="838"/>
      <c r="AC543" s="838"/>
      <c r="AD543" s="838"/>
      <c r="AE543" s="838"/>
      <c r="AF543" s="838"/>
      <c r="AG543" s="838"/>
      <c r="AH543" s="838"/>
      <c r="AI543" s="838"/>
      <c r="AJ543" s="838"/>
      <c r="AK543" s="838"/>
      <c r="AL543" s="838"/>
    </row>
    <row r="544" spans="25:38" x14ac:dyDescent="0.25">
      <c r="Y544" s="838"/>
      <c r="Z544" s="838"/>
      <c r="AA544" s="838"/>
      <c r="AB544" s="838"/>
      <c r="AC544" s="838"/>
      <c r="AD544" s="838"/>
      <c r="AE544" s="838"/>
      <c r="AF544" s="838"/>
      <c r="AG544" s="838"/>
      <c r="AH544" s="838"/>
      <c r="AI544" s="838"/>
      <c r="AJ544" s="838"/>
      <c r="AK544" s="838"/>
      <c r="AL544" s="838"/>
    </row>
    <row r="545" spans="25:38" x14ac:dyDescent="0.25">
      <c r="Y545" s="838"/>
      <c r="Z545" s="838"/>
      <c r="AA545" s="838"/>
      <c r="AB545" s="838"/>
      <c r="AC545" s="838"/>
      <c r="AD545" s="838"/>
      <c r="AE545" s="838"/>
      <c r="AF545" s="838"/>
      <c r="AG545" s="838"/>
      <c r="AH545" s="838"/>
      <c r="AI545" s="838"/>
      <c r="AJ545" s="838"/>
      <c r="AK545" s="838"/>
      <c r="AL545" s="838"/>
    </row>
    <row r="546" spans="25:38" x14ac:dyDescent="0.25">
      <c r="Y546" s="838"/>
      <c r="Z546" s="838"/>
      <c r="AA546" s="838"/>
      <c r="AB546" s="838"/>
      <c r="AC546" s="838"/>
      <c r="AD546" s="838"/>
      <c r="AE546" s="838"/>
      <c r="AF546" s="838"/>
      <c r="AG546" s="838"/>
      <c r="AH546" s="838"/>
      <c r="AI546" s="838"/>
      <c r="AJ546" s="838"/>
      <c r="AK546" s="838"/>
      <c r="AL546" s="838"/>
    </row>
    <row r="547" spans="25:38" x14ac:dyDescent="0.25">
      <c r="Y547" s="838"/>
      <c r="Z547" s="838"/>
      <c r="AA547" s="838"/>
      <c r="AB547" s="838"/>
      <c r="AC547" s="838"/>
      <c r="AD547" s="838"/>
      <c r="AE547" s="838"/>
      <c r="AF547" s="838"/>
      <c r="AG547" s="838"/>
      <c r="AH547" s="838"/>
      <c r="AI547" s="838"/>
      <c r="AJ547" s="838"/>
      <c r="AK547" s="838"/>
      <c r="AL547" s="838"/>
    </row>
    <row r="548" spans="25:38" x14ac:dyDescent="0.25">
      <c r="Y548" s="838"/>
      <c r="Z548" s="838"/>
      <c r="AA548" s="838"/>
      <c r="AB548" s="838"/>
      <c r="AC548" s="838"/>
      <c r="AD548" s="838"/>
      <c r="AE548" s="838"/>
      <c r="AF548" s="838"/>
      <c r="AG548" s="838"/>
      <c r="AH548" s="838"/>
      <c r="AI548" s="838"/>
      <c r="AJ548" s="838"/>
      <c r="AK548" s="838"/>
      <c r="AL548" s="838"/>
    </row>
    <row r="549" spans="25:38" x14ac:dyDescent="0.25">
      <c r="Y549" s="838"/>
      <c r="Z549" s="838"/>
      <c r="AA549" s="838"/>
      <c r="AB549" s="838"/>
      <c r="AC549" s="838"/>
      <c r="AD549" s="838"/>
      <c r="AE549" s="838"/>
      <c r="AF549" s="838"/>
      <c r="AG549" s="838"/>
      <c r="AH549" s="838"/>
      <c r="AI549" s="838"/>
      <c r="AJ549" s="838"/>
      <c r="AK549" s="838"/>
      <c r="AL549" s="838"/>
    </row>
    <row r="550" spans="25:38" x14ac:dyDescent="0.25">
      <c r="Y550" s="838"/>
      <c r="Z550" s="838"/>
      <c r="AA550" s="838"/>
      <c r="AB550" s="838"/>
      <c r="AC550" s="838"/>
      <c r="AD550" s="838"/>
      <c r="AE550" s="838"/>
      <c r="AF550" s="838"/>
      <c r="AG550" s="838"/>
      <c r="AH550" s="838"/>
      <c r="AI550" s="838"/>
      <c r="AJ550" s="838"/>
      <c r="AK550" s="838"/>
      <c r="AL550" s="838"/>
    </row>
    <row r="551" spans="25:38" x14ac:dyDescent="0.25">
      <c r="Y551" s="838"/>
      <c r="Z551" s="838"/>
      <c r="AA551" s="838"/>
      <c r="AB551" s="838"/>
      <c r="AC551" s="838"/>
      <c r="AD551" s="838"/>
      <c r="AE551" s="838"/>
      <c r="AF551" s="838"/>
      <c r="AG551" s="838"/>
      <c r="AH551" s="838"/>
      <c r="AI551" s="838"/>
      <c r="AJ551" s="838"/>
      <c r="AK551" s="838"/>
      <c r="AL551" s="838"/>
    </row>
    <row r="552" spans="25:38" x14ac:dyDescent="0.25">
      <c r="Y552" s="838"/>
      <c r="Z552" s="838"/>
      <c r="AA552" s="838"/>
      <c r="AB552" s="838"/>
      <c r="AC552" s="838"/>
      <c r="AD552" s="838"/>
      <c r="AE552" s="838"/>
      <c r="AF552" s="838"/>
      <c r="AG552" s="838"/>
      <c r="AH552" s="838"/>
      <c r="AI552" s="838"/>
      <c r="AJ552" s="838"/>
      <c r="AK552" s="838"/>
      <c r="AL552" s="838"/>
    </row>
    <row r="553" spans="25:38" x14ac:dyDescent="0.25">
      <c r="Y553" s="838"/>
      <c r="Z553" s="838"/>
      <c r="AA553" s="838"/>
      <c r="AB553" s="838"/>
      <c r="AC553" s="838"/>
      <c r="AD553" s="838"/>
      <c r="AE553" s="838"/>
      <c r="AF553" s="838"/>
      <c r="AG553" s="838"/>
      <c r="AH553" s="838"/>
      <c r="AI553" s="838"/>
      <c r="AJ553" s="838"/>
      <c r="AK553" s="838"/>
      <c r="AL553" s="838"/>
    </row>
    <row r="554" spans="25:38" x14ac:dyDescent="0.25">
      <c r="Y554" s="838"/>
      <c r="Z554" s="838"/>
      <c r="AA554" s="838"/>
      <c r="AB554" s="838"/>
      <c r="AC554" s="838"/>
      <c r="AD554" s="838"/>
      <c r="AE554" s="838"/>
      <c r="AF554" s="838"/>
      <c r="AG554" s="838"/>
      <c r="AH554" s="838"/>
      <c r="AI554" s="838"/>
      <c r="AJ554" s="838"/>
      <c r="AK554" s="838"/>
      <c r="AL554" s="838"/>
    </row>
    <row r="555" spans="25:38" x14ac:dyDescent="0.25">
      <c r="Y555" s="838"/>
      <c r="Z555" s="838"/>
      <c r="AA555" s="838"/>
      <c r="AB555" s="838"/>
      <c r="AC555" s="838"/>
      <c r="AD555" s="838"/>
      <c r="AE555" s="838"/>
      <c r="AF555" s="838"/>
      <c r="AG555" s="838"/>
      <c r="AH555" s="838"/>
      <c r="AI555" s="838"/>
      <c r="AJ555" s="838"/>
      <c r="AK555" s="838"/>
      <c r="AL555" s="838"/>
    </row>
    <row r="556" spans="25:38" x14ac:dyDescent="0.25">
      <c r="Y556" s="838"/>
      <c r="Z556" s="838"/>
      <c r="AA556" s="838"/>
      <c r="AB556" s="838"/>
      <c r="AC556" s="838"/>
      <c r="AD556" s="838"/>
      <c r="AE556" s="838"/>
      <c r="AF556" s="838"/>
      <c r="AG556" s="838"/>
      <c r="AH556" s="838"/>
      <c r="AI556" s="838"/>
      <c r="AJ556" s="838"/>
      <c r="AK556" s="838"/>
      <c r="AL556" s="838"/>
    </row>
    <row r="557" spans="25:38" x14ac:dyDescent="0.25">
      <c r="Y557" s="838"/>
      <c r="Z557" s="838"/>
      <c r="AA557" s="838"/>
      <c r="AB557" s="838"/>
      <c r="AC557" s="838"/>
      <c r="AD557" s="838"/>
      <c r="AE557" s="838"/>
      <c r="AF557" s="838"/>
      <c r="AG557" s="838"/>
      <c r="AH557" s="838"/>
      <c r="AI557" s="838"/>
      <c r="AJ557" s="838"/>
      <c r="AK557" s="838"/>
      <c r="AL557" s="838"/>
    </row>
    <row r="558" spans="25:38" x14ac:dyDescent="0.25">
      <c r="Y558" s="838"/>
      <c r="Z558" s="838"/>
      <c r="AA558" s="838"/>
      <c r="AB558" s="838"/>
      <c r="AC558" s="838"/>
      <c r="AD558" s="838"/>
      <c r="AE558" s="838"/>
      <c r="AF558" s="838"/>
      <c r="AG558" s="838"/>
      <c r="AH558" s="838"/>
      <c r="AI558" s="838"/>
      <c r="AJ558" s="838"/>
      <c r="AK558" s="838"/>
      <c r="AL558" s="838"/>
    </row>
    <row r="559" spans="25:38" x14ac:dyDescent="0.25">
      <c r="Y559" s="838"/>
      <c r="Z559" s="838"/>
      <c r="AA559" s="838"/>
      <c r="AB559" s="838"/>
      <c r="AC559" s="838"/>
      <c r="AD559" s="838"/>
      <c r="AE559" s="838"/>
      <c r="AF559" s="838"/>
      <c r="AG559" s="838"/>
      <c r="AH559" s="838"/>
      <c r="AI559" s="838"/>
      <c r="AJ559" s="838"/>
      <c r="AK559" s="838"/>
      <c r="AL559" s="838"/>
    </row>
    <row r="560" spans="25:38" x14ac:dyDescent="0.25">
      <c r="Y560" s="838"/>
      <c r="Z560" s="838"/>
      <c r="AA560" s="838"/>
      <c r="AB560" s="838"/>
      <c r="AC560" s="838"/>
      <c r="AD560" s="838"/>
      <c r="AE560" s="838"/>
      <c r="AF560" s="838"/>
      <c r="AG560" s="838"/>
      <c r="AH560" s="838"/>
      <c r="AI560" s="838"/>
      <c r="AJ560" s="838"/>
      <c r="AK560" s="838"/>
      <c r="AL560" s="838"/>
    </row>
    <row r="561" spans="25:38" x14ac:dyDescent="0.25">
      <c r="Y561" s="838"/>
      <c r="Z561" s="838"/>
      <c r="AA561" s="838"/>
      <c r="AB561" s="838"/>
      <c r="AC561" s="838"/>
      <c r="AD561" s="838"/>
      <c r="AE561" s="838"/>
      <c r="AF561" s="838"/>
      <c r="AG561" s="838"/>
      <c r="AH561" s="838"/>
      <c r="AI561" s="838"/>
      <c r="AJ561" s="838"/>
      <c r="AK561" s="838"/>
      <c r="AL561" s="838"/>
    </row>
    <row r="562" spans="25:38" x14ac:dyDescent="0.25">
      <c r="Y562" s="838"/>
      <c r="Z562" s="838"/>
      <c r="AA562" s="838"/>
      <c r="AB562" s="838"/>
      <c r="AC562" s="838"/>
      <c r="AD562" s="838"/>
      <c r="AE562" s="838"/>
      <c r="AF562" s="838"/>
      <c r="AG562" s="838"/>
      <c r="AH562" s="838"/>
      <c r="AI562" s="838"/>
      <c r="AJ562" s="838"/>
      <c r="AK562" s="838"/>
      <c r="AL562" s="838"/>
    </row>
    <row r="563" spans="25:38" x14ac:dyDescent="0.25">
      <c r="Y563" s="838"/>
      <c r="Z563" s="838"/>
      <c r="AA563" s="838"/>
      <c r="AB563" s="838"/>
      <c r="AC563" s="838"/>
      <c r="AD563" s="838"/>
      <c r="AE563" s="838"/>
      <c r="AF563" s="838"/>
      <c r="AG563" s="838"/>
      <c r="AH563" s="838"/>
      <c r="AI563" s="838"/>
      <c r="AJ563" s="838"/>
      <c r="AK563" s="838"/>
      <c r="AL563" s="838"/>
    </row>
    <row r="564" spans="25:38" x14ac:dyDescent="0.25">
      <c r="Y564" s="838"/>
      <c r="Z564" s="838"/>
      <c r="AA564" s="838"/>
      <c r="AB564" s="838"/>
      <c r="AC564" s="838"/>
      <c r="AD564" s="838"/>
      <c r="AE564" s="838"/>
      <c r="AF564" s="838"/>
      <c r="AG564" s="838"/>
      <c r="AH564" s="838"/>
      <c r="AI564" s="838"/>
      <c r="AJ564" s="838"/>
      <c r="AK564" s="838"/>
      <c r="AL564" s="838"/>
    </row>
    <row r="565" spans="25:38" x14ac:dyDescent="0.25">
      <c r="Y565" s="838"/>
      <c r="Z565" s="838"/>
      <c r="AA565" s="838"/>
      <c r="AB565" s="838"/>
      <c r="AC565" s="838"/>
      <c r="AD565" s="838"/>
      <c r="AE565" s="838"/>
      <c r="AF565" s="838"/>
      <c r="AG565" s="838"/>
      <c r="AH565" s="838"/>
      <c r="AI565" s="838"/>
      <c r="AJ565" s="838"/>
      <c r="AK565" s="838"/>
      <c r="AL565" s="838"/>
    </row>
    <row r="566" spans="25:38" x14ac:dyDescent="0.25">
      <c r="Y566" s="838"/>
      <c r="Z566" s="838"/>
      <c r="AA566" s="838"/>
      <c r="AB566" s="838"/>
      <c r="AC566" s="838"/>
      <c r="AD566" s="838"/>
      <c r="AE566" s="838"/>
      <c r="AF566" s="838"/>
      <c r="AG566" s="838"/>
      <c r="AH566" s="838"/>
      <c r="AI566" s="838"/>
      <c r="AJ566" s="838"/>
      <c r="AK566" s="838"/>
      <c r="AL566" s="838"/>
    </row>
    <row r="567" spans="25:38" x14ac:dyDescent="0.25">
      <c r="Y567" s="838"/>
      <c r="Z567" s="838"/>
      <c r="AA567" s="838"/>
      <c r="AB567" s="838"/>
      <c r="AC567" s="838"/>
      <c r="AD567" s="838"/>
      <c r="AE567" s="838"/>
      <c r="AF567" s="838"/>
      <c r="AG567" s="838"/>
      <c r="AH567" s="838"/>
      <c r="AI567" s="838"/>
      <c r="AJ567" s="838"/>
      <c r="AK567" s="838"/>
      <c r="AL567" s="838"/>
    </row>
    <row r="568" spans="25:38" x14ac:dyDescent="0.25">
      <c r="Y568" s="838"/>
      <c r="Z568" s="838"/>
      <c r="AA568" s="838"/>
      <c r="AB568" s="838"/>
      <c r="AC568" s="838"/>
      <c r="AD568" s="838"/>
      <c r="AE568" s="838"/>
      <c r="AF568" s="838"/>
      <c r="AG568" s="838"/>
      <c r="AH568" s="838"/>
      <c r="AI568" s="838"/>
      <c r="AJ568" s="838"/>
      <c r="AK568" s="838"/>
      <c r="AL568" s="838"/>
    </row>
    <row r="569" spans="25:38" x14ac:dyDescent="0.25">
      <c r="Y569" s="838"/>
      <c r="Z569" s="838"/>
      <c r="AA569" s="838"/>
      <c r="AB569" s="838"/>
      <c r="AC569" s="838"/>
      <c r="AD569" s="838"/>
      <c r="AE569" s="838"/>
      <c r="AF569" s="838"/>
      <c r="AG569" s="838"/>
      <c r="AH569" s="838"/>
      <c r="AI569" s="838"/>
      <c r="AJ569" s="838"/>
      <c r="AK569" s="838"/>
      <c r="AL569" s="838"/>
    </row>
    <row r="570" spans="25:38" x14ac:dyDescent="0.25">
      <c r="Y570" s="838"/>
      <c r="Z570" s="838"/>
      <c r="AA570" s="838"/>
      <c r="AB570" s="838"/>
      <c r="AC570" s="838"/>
      <c r="AD570" s="838"/>
      <c r="AE570" s="838"/>
      <c r="AF570" s="838"/>
      <c r="AG570" s="838"/>
      <c r="AH570" s="838"/>
      <c r="AI570" s="838"/>
      <c r="AJ570" s="838"/>
      <c r="AK570" s="838"/>
      <c r="AL570" s="838"/>
    </row>
    <row r="571" spans="25:38" x14ac:dyDescent="0.25">
      <c r="Y571" s="838"/>
      <c r="Z571" s="838"/>
      <c r="AA571" s="838"/>
      <c r="AB571" s="838"/>
      <c r="AC571" s="838"/>
      <c r="AD571" s="838"/>
      <c r="AE571" s="838"/>
      <c r="AF571" s="838"/>
      <c r="AG571" s="838"/>
      <c r="AH571" s="838"/>
      <c r="AI571" s="838"/>
      <c r="AJ571" s="838"/>
      <c r="AK571" s="838"/>
      <c r="AL571" s="838"/>
    </row>
    <row r="572" spans="25:38" x14ac:dyDescent="0.25">
      <c r="Y572" s="838"/>
      <c r="Z572" s="838"/>
      <c r="AA572" s="838"/>
      <c r="AB572" s="838"/>
      <c r="AC572" s="838"/>
      <c r="AD572" s="838"/>
      <c r="AE572" s="838"/>
      <c r="AF572" s="838"/>
      <c r="AG572" s="838"/>
      <c r="AH572" s="838"/>
      <c r="AI572" s="838"/>
      <c r="AJ572" s="838"/>
      <c r="AK572" s="838"/>
      <c r="AL572" s="838"/>
    </row>
    <row r="573" spans="25:38" x14ac:dyDescent="0.25">
      <c r="Y573" s="838"/>
      <c r="Z573" s="838"/>
      <c r="AA573" s="838"/>
      <c r="AB573" s="838"/>
      <c r="AC573" s="838"/>
      <c r="AD573" s="838"/>
      <c r="AE573" s="838"/>
      <c r="AF573" s="838"/>
      <c r="AG573" s="838"/>
      <c r="AH573" s="838"/>
      <c r="AI573" s="838"/>
      <c r="AJ573" s="838"/>
      <c r="AK573" s="838"/>
      <c r="AL573" s="838"/>
    </row>
    <row r="574" spans="25:38" x14ac:dyDescent="0.25">
      <c r="Y574" s="838"/>
      <c r="Z574" s="838"/>
      <c r="AA574" s="838"/>
      <c r="AB574" s="838"/>
      <c r="AC574" s="838"/>
      <c r="AD574" s="838"/>
      <c r="AE574" s="838"/>
      <c r="AF574" s="838"/>
      <c r="AG574" s="838"/>
      <c r="AH574" s="838"/>
      <c r="AI574" s="838"/>
      <c r="AJ574" s="838"/>
      <c r="AK574" s="838"/>
      <c r="AL574" s="838"/>
    </row>
    <row r="575" spans="25:38" x14ac:dyDescent="0.25">
      <c r="Y575" s="838"/>
      <c r="Z575" s="838"/>
      <c r="AA575" s="838"/>
      <c r="AB575" s="838"/>
      <c r="AC575" s="838"/>
      <c r="AD575" s="838"/>
      <c r="AE575" s="838"/>
      <c r="AF575" s="838"/>
      <c r="AG575" s="838"/>
      <c r="AH575" s="838"/>
      <c r="AI575" s="838"/>
      <c r="AJ575" s="838"/>
      <c r="AK575" s="838"/>
      <c r="AL575" s="838"/>
    </row>
    <row r="576" spans="25:38" x14ac:dyDescent="0.25">
      <c r="Y576" s="838"/>
      <c r="Z576" s="838"/>
      <c r="AA576" s="838"/>
      <c r="AB576" s="838"/>
      <c r="AC576" s="838"/>
      <c r="AD576" s="838"/>
      <c r="AE576" s="838"/>
      <c r="AF576" s="838"/>
      <c r="AG576" s="838"/>
      <c r="AH576" s="838"/>
      <c r="AI576" s="838"/>
      <c r="AJ576" s="838"/>
      <c r="AK576" s="838"/>
      <c r="AL576" s="838"/>
    </row>
    <row r="577" spans="25:38" x14ac:dyDescent="0.25">
      <c r="Y577" s="838"/>
      <c r="Z577" s="838"/>
      <c r="AA577" s="838"/>
      <c r="AB577" s="838"/>
      <c r="AC577" s="838"/>
      <c r="AD577" s="838"/>
      <c r="AE577" s="838"/>
      <c r="AF577" s="838"/>
      <c r="AG577" s="838"/>
      <c r="AH577" s="838"/>
      <c r="AI577" s="838"/>
      <c r="AJ577" s="838"/>
      <c r="AK577" s="838"/>
      <c r="AL577" s="838"/>
    </row>
    <row r="578" spans="25:38" x14ac:dyDescent="0.25">
      <c r="Y578" s="838"/>
      <c r="Z578" s="838"/>
      <c r="AA578" s="838"/>
      <c r="AB578" s="838"/>
      <c r="AC578" s="838"/>
      <c r="AD578" s="838"/>
      <c r="AE578" s="838"/>
      <c r="AF578" s="838"/>
      <c r="AG578" s="838"/>
      <c r="AH578" s="838"/>
      <c r="AI578" s="838"/>
      <c r="AJ578" s="838"/>
      <c r="AK578" s="838"/>
      <c r="AL578" s="838"/>
    </row>
    <row r="579" spans="25:38" x14ac:dyDescent="0.25">
      <c r="Y579" s="838"/>
      <c r="Z579" s="838"/>
      <c r="AA579" s="838"/>
      <c r="AB579" s="838"/>
      <c r="AC579" s="838"/>
      <c r="AD579" s="838"/>
      <c r="AE579" s="838"/>
      <c r="AF579" s="838"/>
      <c r="AG579" s="838"/>
      <c r="AH579" s="838"/>
      <c r="AI579" s="838"/>
      <c r="AJ579" s="838"/>
      <c r="AK579" s="838"/>
      <c r="AL579" s="838"/>
    </row>
    <row r="580" spans="25:38" x14ac:dyDescent="0.25">
      <c r="Y580" s="838"/>
      <c r="Z580" s="838"/>
      <c r="AA580" s="838"/>
      <c r="AB580" s="838"/>
      <c r="AC580" s="838"/>
      <c r="AD580" s="838"/>
      <c r="AE580" s="838"/>
      <c r="AF580" s="838"/>
      <c r="AG580" s="838"/>
      <c r="AH580" s="838"/>
      <c r="AI580" s="838"/>
      <c r="AJ580" s="838"/>
      <c r="AK580" s="838"/>
      <c r="AL580" s="838"/>
    </row>
    <row r="581" spans="25:38" x14ac:dyDescent="0.25">
      <c r="Y581" s="838"/>
      <c r="Z581" s="838"/>
      <c r="AA581" s="838"/>
      <c r="AB581" s="838"/>
      <c r="AC581" s="838"/>
      <c r="AD581" s="838"/>
      <c r="AE581" s="838"/>
      <c r="AF581" s="838"/>
      <c r="AG581" s="838"/>
      <c r="AH581" s="838"/>
      <c r="AI581" s="838"/>
      <c r="AJ581" s="838"/>
      <c r="AK581" s="838"/>
      <c r="AL581" s="838"/>
    </row>
    <row r="582" spans="25:38" x14ac:dyDescent="0.25">
      <c r="Y582" s="838"/>
      <c r="Z582" s="838"/>
      <c r="AA582" s="838"/>
      <c r="AB582" s="838"/>
      <c r="AC582" s="838"/>
      <c r="AD582" s="838"/>
      <c r="AE582" s="838"/>
      <c r="AF582" s="838"/>
      <c r="AG582" s="838"/>
      <c r="AH582" s="838"/>
      <c r="AI582" s="838"/>
      <c r="AJ582" s="838"/>
      <c r="AK582" s="838"/>
      <c r="AL582" s="838"/>
    </row>
    <row r="583" spans="25:38" x14ac:dyDescent="0.25">
      <c r="Y583" s="838"/>
      <c r="Z583" s="838"/>
      <c r="AA583" s="838"/>
      <c r="AB583" s="838"/>
      <c r="AC583" s="838"/>
      <c r="AD583" s="838"/>
      <c r="AE583" s="838"/>
      <c r="AF583" s="838"/>
      <c r="AG583" s="838"/>
      <c r="AH583" s="838"/>
      <c r="AI583" s="838"/>
      <c r="AJ583" s="838"/>
      <c r="AK583" s="838"/>
      <c r="AL583" s="838"/>
    </row>
    <row r="584" spans="25:38" x14ac:dyDescent="0.25">
      <c r="Y584" s="838"/>
      <c r="Z584" s="838"/>
      <c r="AA584" s="838"/>
      <c r="AB584" s="838"/>
      <c r="AC584" s="838"/>
      <c r="AD584" s="838"/>
      <c r="AE584" s="838"/>
      <c r="AF584" s="838"/>
      <c r="AG584" s="838"/>
      <c r="AH584" s="838"/>
      <c r="AI584" s="838"/>
      <c r="AJ584" s="838"/>
      <c r="AK584" s="838"/>
      <c r="AL584" s="838"/>
    </row>
    <row r="585" spans="25:38" x14ac:dyDescent="0.25">
      <c r="Y585" s="838"/>
      <c r="Z585" s="838"/>
      <c r="AA585" s="838"/>
      <c r="AB585" s="838"/>
      <c r="AC585" s="838"/>
      <c r="AD585" s="838"/>
      <c r="AE585" s="838"/>
      <c r="AF585" s="838"/>
      <c r="AG585" s="838"/>
      <c r="AH585" s="838"/>
      <c r="AI585" s="838"/>
      <c r="AJ585" s="838"/>
      <c r="AK585" s="838"/>
      <c r="AL585" s="838"/>
    </row>
    <row r="586" spans="25:38" x14ac:dyDescent="0.25">
      <c r="Y586" s="838"/>
      <c r="Z586" s="838"/>
      <c r="AA586" s="838"/>
      <c r="AB586" s="838"/>
      <c r="AC586" s="838"/>
      <c r="AD586" s="838"/>
      <c r="AE586" s="838"/>
      <c r="AF586" s="838"/>
      <c r="AG586" s="838"/>
      <c r="AH586" s="838"/>
      <c r="AI586" s="838"/>
      <c r="AJ586" s="838"/>
      <c r="AK586" s="838"/>
      <c r="AL586" s="838"/>
    </row>
    <row r="587" spans="25:38" x14ac:dyDescent="0.25">
      <c r="Y587" s="838"/>
      <c r="Z587" s="838"/>
      <c r="AA587" s="838"/>
      <c r="AB587" s="838"/>
      <c r="AC587" s="838"/>
      <c r="AD587" s="838"/>
      <c r="AE587" s="838"/>
      <c r="AF587" s="838"/>
      <c r="AG587" s="838"/>
      <c r="AH587" s="838"/>
      <c r="AI587" s="838"/>
      <c r="AJ587" s="838"/>
      <c r="AK587" s="838"/>
      <c r="AL587" s="838"/>
    </row>
    <row r="588" spans="25:38" x14ac:dyDescent="0.25">
      <c r="Y588" s="838"/>
      <c r="Z588" s="838"/>
      <c r="AA588" s="838"/>
      <c r="AB588" s="838"/>
      <c r="AC588" s="838"/>
      <c r="AD588" s="838"/>
      <c r="AE588" s="838"/>
      <c r="AF588" s="838"/>
      <c r="AG588" s="838"/>
      <c r="AH588" s="838"/>
      <c r="AI588" s="838"/>
      <c r="AJ588" s="838"/>
      <c r="AK588" s="838"/>
      <c r="AL588" s="838"/>
    </row>
    <row r="589" spans="25:38" x14ac:dyDescent="0.25">
      <c r="Y589" s="838"/>
      <c r="Z589" s="838"/>
      <c r="AA589" s="838"/>
      <c r="AB589" s="838"/>
      <c r="AC589" s="838"/>
      <c r="AD589" s="838"/>
      <c r="AE589" s="838"/>
      <c r="AF589" s="838"/>
      <c r="AG589" s="838"/>
      <c r="AH589" s="838"/>
      <c r="AI589" s="838"/>
      <c r="AJ589" s="838"/>
      <c r="AK589" s="838"/>
      <c r="AL589" s="838"/>
    </row>
    <row r="590" spans="25:38" x14ac:dyDescent="0.25">
      <c r="Y590" s="838"/>
      <c r="Z590" s="838"/>
      <c r="AA590" s="838"/>
      <c r="AB590" s="838"/>
      <c r="AC590" s="838"/>
      <c r="AD590" s="838"/>
      <c r="AE590" s="838"/>
      <c r="AF590" s="838"/>
      <c r="AG590" s="838"/>
      <c r="AH590" s="838"/>
      <c r="AI590" s="838"/>
      <c r="AJ590" s="838"/>
      <c r="AK590" s="838"/>
      <c r="AL590" s="838"/>
    </row>
    <row r="591" spans="25:38" x14ac:dyDescent="0.25">
      <c r="Y591" s="838"/>
      <c r="Z591" s="838"/>
      <c r="AA591" s="838"/>
      <c r="AB591" s="838"/>
      <c r="AC591" s="838"/>
      <c r="AD591" s="838"/>
      <c r="AE591" s="838"/>
      <c r="AF591" s="838"/>
      <c r="AG591" s="838"/>
      <c r="AH591" s="838"/>
      <c r="AI591" s="838"/>
      <c r="AJ591" s="838"/>
      <c r="AK591" s="838"/>
      <c r="AL591" s="838"/>
    </row>
    <row r="592" spans="25:38" x14ac:dyDescent="0.25">
      <c r="Y592" s="838"/>
      <c r="Z592" s="838"/>
      <c r="AA592" s="838"/>
      <c r="AB592" s="838"/>
      <c r="AC592" s="838"/>
      <c r="AD592" s="838"/>
      <c r="AE592" s="838"/>
      <c r="AF592" s="838"/>
      <c r="AG592" s="838"/>
      <c r="AH592" s="838"/>
      <c r="AI592" s="838"/>
      <c r="AJ592" s="838"/>
      <c r="AK592" s="838"/>
      <c r="AL592" s="838"/>
    </row>
    <row r="593" spans="25:38" x14ac:dyDescent="0.25">
      <c r="Y593" s="838"/>
      <c r="Z593" s="838"/>
      <c r="AA593" s="838"/>
      <c r="AB593" s="838"/>
      <c r="AC593" s="838"/>
      <c r="AD593" s="838"/>
      <c r="AE593" s="838"/>
      <c r="AF593" s="838"/>
      <c r="AG593" s="838"/>
      <c r="AH593" s="838"/>
      <c r="AI593" s="838"/>
      <c r="AJ593" s="838"/>
      <c r="AK593" s="838"/>
      <c r="AL593" s="838"/>
    </row>
    <row r="594" spans="25:38" x14ac:dyDescent="0.25">
      <c r="Y594" s="838"/>
      <c r="Z594" s="838"/>
      <c r="AA594" s="838"/>
      <c r="AB594" s="838"/>
      <c r="AC594" s="838"/>
      <c r="AD594" s="838"/>
      <c r="AE594" s="838"/>
      <c r="AF594" s="838"/>
      <c r="AG594" s="838"/>
      <c r="AH594" s="838"/>
      <c r="AI594" s="838"/>
      <c r="AJ594" s="838"/>
      <c r="AK594" s="838"/>
      <c r="AL594" s="838"/>
    </row>
    <row r="595" spans="25:38" x14ac:dyDescent="0.25">
      <c r="Y595" s="838"/>
      <c r="Z595" s="838"/>
      <c r="AA595" s="838"/>
      <c r="AB595" s="838"/>
      <c r="AC595" s="838"/>
      <c r="AD595" s="838"/>
      <c r="AE595" s="838"/>
      <c r="AF595" s="838"/>
      <c r="AG595" s="838"/>
      <c r="AH595" s="838"/>
      <c r="AI595" s="838"/>
      <c r="AJ595" s="838"/>
      <c r="AK595" s="838"/>
      <c r="AL595" s="838"/>
    </row>
    <row r="596" spans="25:38" x14ac:dyDescent="0.25">
      <c r="Y596" s="838"/>
      <c r="Z596" s="838"/>
      <c r="AA596" s="838"/>
      <c r="AB596" s="838"/>
      <c r="AC596" s="838"/>
      <c r="AD596" s="838"/>
      <c r="AE596" s="838"/>
      <c r="AF596" s="838"/>
      <c r="AG596" s="838"/>
      <c r="AH596" s="838"/>
      <c r="AI596" s="838"/>
      <c r="AJ596" s="838"/>
      <c r="AK596" s="838"/>
      <c r="AL596" s="838"/>
    </row>
    <row r="597" spans="25:38" x14ac:dyDescent="0.25">
      <c r="Y597" s="838"/>
      <c r="Z597" s="838"/>
      <c r="AA597" s="838"/>
      <c r="AB597" s="838"/>
      <c r="AC597" s="838"/>
      <c r="AD597" s="838"/>
      <c r="AE597" s="838"/>
      <c r="AF597" s="838"/>
      <c r="AG597" s="838"/>
      <c r="AH597" s="838"/>
      <c r="AI597" s="838"/>
      <c r="AJ597" s="838"/>
      <c r="AK597" s="838"/>
      <c r="AL597" s="838"/>
    </row>
    <row r="598" spans="25:38" x14ac:dyDescent="0.25">
      <c r="Y598" s="838"/>
      <c r="Z598" s="838"/>
      <c r="AA598" s="838"/>
      <c r="AB598" s="838"/>
      <c r="AC598" s="838"/>
      <c r="AD598" s="838"/>
      <c r="AE598" s="838"/>
      <c r="AF598" s="838"/>
      <c r="AG598" s="838"/>
      <c r="AH598" s="838"/>
      <c r="AI598" s="838"/>
      <c r="AJ598" s="838"/>
      <c r="AK598" s="838"/>
      <c r="AL598" s="838"/>
    </row>
    <row r="599" spans="25:38" x14ac:dyDescent="0.25">
      <c r="Y599" s="838"/>
      <c r="Z599" s="838"/>
      <c r="AA599" s="838"/>
      <c r="AB599" s="838"/>
      <c r="AC599" s="838"/>
      <c r="AD599" s="838"/>
      <c r="AE599" s="838"/>
      <c r="AF599" s="838"/>
      <c r="AG599" s="838"/>
      <c r="AH599" s="838"/>
      <c r="AI599" s="838"/>
      <c r="AJ599" s="838"/>
      <c r="AK599" s="838"/>
      <c r="AL599" s="838"/>
    </row>
    <row r="600" spans="25:38" x14ac:dyDescent="0.25">
      <c r="Y600" s="838"/>
      <c r="Z600" s="838"/>
      <c r="AA600" s="838"/>
      <c r="AB600" s="838"/>
      <c r="AC600" s="838"/>
      <c r="AD600" s="838"/>
      <c r="AE600" s="838"/>
      <c r="AF600" s="838"/>
      <c r="AG600" s="838"/>
      <c r="AH600" s="838"/>
      <c r="AI600" s="838"/>
      <c r="AJ600" s="838"/>
      <c r="AK600" s="838"/>
      <c r="AL600" s="838"/>
    </row>
    <row r="601" spans="25:38" x14ac:dyDescent="0.25">
      <c r="Y601" s="838"/>
      <c r="Z601" s="838"/>
      <c r="AA601" s="838"/>
      <c r="AB601" s="838"/>
      <c r="AC601" s="838"/>
      <c r="AD601" s="838"/>
      <c r="AE601" s="838"/>
      <c r="AF601" s="838"/>
      <c r="AG601" s="838"/>
      <c r="AH601" s="838"/>
      <c r="AI601" s="838"/>
      <c r="AJ601" s="838"/>
      <c r="AK601" s="838"/>
      <c r="AL601" s="838"/>
    </row>
    <row r="602" spans="25:38" x14ac:dyDescent="0.25">
      <c r="Y602" s="838"/>
      <c r="Z602" s="838"/>
      <c r="AA602" s="838"/>
      <c r="AB602" s="838"/>
      <c r="AC602" s="838"/>
      <c r="AD602" s="838"/>
      <c r="AE602" s="838"/>
      <c r="AF602" s="838"/>
      <c r="AG602" s="838"/>
      <c r="AH602" s="838"/>
      <c r="AI602" s="838"/>
      <c r="AJ602" s="838"/>
      <c r="AK602" s="838"/>
      <c r="AL602" s="838"/>
    </row>
    <row r="603" spans="25:38" x14ac:dyDescent="0.25">
      <c r="Y603" s="838"/>
      <c r="Z603" s="838"/>
      <c r="AA603" s="838"/>
      <c r="AB603" s="838"/>
      <c r="AC603" s="838"/>
      <c r="AD603" s="838"/>
      <c r="AE603" s="838"/>
      <c r="AF603" s="838"/>
      <c r="AG603" s="838"/>
      <c r="AH603" s="838"/>
      <c r="AI603" s="838"/>
      <c r="AJ603" s="838"/>
      <c r="AK603" s="838"/>
      <c r="AL603" s="838"/>
    </row>
    <row r="604" spans="25:38" x14ac:dyDescent="0.25">
      <c r="Y604" s="838"/>
      <c r="Z604" s="838"/>
      <c r="AA604" s="838"/>
      <c r="AB604" s="838"/>
      <c r="AC604" s="838"/>
      <c r="AD604" s="838"/>
      <c r="AE604" s="838"/>
      <c r="AF604" s="838"/>
      <c r="AG604" s="838"/>
      <c r="AH604" s="838"/>
      <c r="AI604" s="838"/>
      <c r="AJ604" s="838"/>
      <c r="AK604" s="838"/>
      <c r="AL604" s="838"/>
    </row>
    <row r="605" spans="25:38" x14ac:dyDescent="0.25">
      <c r="Y605" s="838"/>
      <c r="Z605" s="838"/>
      <c r="AA605" s="838"/>
      <c r="AB605" s="838"/>
      <c r="AC605" s="838"/>
      <c r="AD605" s="838"/>
      <c r="AE605" s="838"/>
      <c r="AF605" s="838"/>
      <c r="AG605" s="838"/>
      <c r="AH605" s="838"/>
      <c r="AI605" s="838"/>
      <c r="AJ605" s="838"/>
      <c r="AK605" s="838"/>
      <c r="AL605" s="838"/>
    </row>
    <row r="606" spans="25:38" x14ac:dyDescent="0.25">
      <c r="Y606" s="838"/>
      <c r="Z606" s="838"/>
      <c r="AA606" s="838"/>
      <c r="AB606" s="838"/>
      <c r="AC606" s="838"/>
      <c r="AD606" s="838"/>
      <c r="AE606" s="838"/>
      <c r="AF606" s="838"/>
      <c r="AG606" s="838"/>
      <c r="AH606" s="838"/>
      <c r="AI606" s="838"/>
      <c r="AJ606" s="838"/>
      <c r="AK606" s="838"/>
      <c r="AL606" s="838"/>
    </row>
    <row r="607" spans="25:38" x14ac:dyDescent="0.25">
      <c r="Y607" s="838"/>
      <c r="Z607" s="838"/>
      <c r="AA607" s="838"/>
      <c r="AB607" s="838"/>
      <c r="AC607" s="838"/>
      <c r="AD607" s="838"/>
      <c r="AE607" s="838"/>
      <c r="AF607" s="838"/>
      <c r="AG607" s="838"/>
      <c r="AH607" s="838"/>
      <c r="AI607" s="838"/>
      <c r="AJ607" s="838"/>
      <c r="AK607" s="838"/>
      <c r="AL607" s="838"/>
    </row>
    <row r="608" spans="25:38" x14ac:dyDescent="0.25">
      <c r="Y608" s="838"/>
      <c r="Z608" s="838"/>
      <c r="AA608" s="838"/>
      <c r="AB608" s="838"/>
      <c r="AC608" s="838"/>
      <c r="AD608" s="838"/>
      <c r="AE608" s="838"/>
      <c r="AF608" s="838"/>
      <c r="AG608" s="838"/>
      <c r="AH608" s="838"/>
      <c r="AI608" s="838"/>
      <c r="AJ608" s="838"/>
      <c r="AK608" s="838"/>
      <c r="AL608" s="838"/>
    </row>
    <row r="609" spans="25:38" x14ac:dyDescent="0.25">
      <c r="Y609" s="838"/>
      <c r="Z609" s="838"/>
      <c r="AA609" s="838"/>
      <c r="AB609" s="838"/>
      <c r="AC609" s="838"/>
      <c r="AD609" s="838"/>
      <c r="AE609" s="838"/>
      <c r="AF609" s="838"/>
      <c r="AG609" s="838"/>
      <c r="AH609" s="838"/>
      <c r="AI609" s="838"/>
      <c r="AJ609" s="838"/>
      <c r="AK609" s="838"/>
      <c r="AL609" s="838"/>
    </row>
    <row r="610" spans="25:38" x14ac:dyDescent="0.25">
      <c r="Y610" s="838"/>
      <c r="Z610" s="838"/>
      <c r="AA610" s="838"/>
      <c r="AB610" s="838"/>
      <c r="AC610" s="838"/>
      <c r="AD610" s="838"/>
      <c r="AE610" s="838"/>
      <c r="AF610" s="838"/>
      <c r="AG610" s="838"/>
      <c r="AH610" s="838"/>
      <c r="AI610" s="838"/>
      <c r="AJ610" s="838"/>
      <c r="AK610" s="838"/>
      <c r="AL610" s="838"/>
    </row>
    <row r="611" spans="25:38" x14ac:dyDescent="0.25">
      <c r="Y611" s="838"/>
      <c r="Z611" s="838"/>
      <c r="AA611" s="838"/>
      <c r="AB611" s="838"/>
      <c r="AC611" s="838"/>
      <c r="AD611" s="838"/>
      <c r="AE611" s="838"/>
      <c r="AF611" s="838"/>
      <c r="AG611" s="838"/>
      <c r="AH611" s="838"/>
      <c r="AI611" s="838"/>
      <c r="AJ611" s="838"/>
      <c r="AK611" s="838"/>
      <c r="AL611" s="838"/>
    </row>
    <row r="612" spans="25:38" x14ac:dyDescent="0.25">
      <c r="Y612" s="838"/>
      <c r="Z612" s="838"/>
      <c r="AA612" s="838"/>
      <c r="AB612" s="838"/>
      <c r="AC612" s="838"/>
      <c r="AD612" s="838"/>
      <c r="AE612" s="838"/>
      <c r="AF612" s="838"/>
      <c r="AG612" s="838"/>
      <c r="AH612" s="838"/>
      <c r="AI612" s="838"/>
      <c r="AJ612" s="838"/>
      <c r="AK612" s="838"/>
      <c r="AL612" s="838"/>
    </row>
    <row r="613" spans="25:38" x14ac:dyDescent="0.25">
      <c r="Y613" s="838"/>
      <c r="Z613" s="838"/>
      <c r="AA613" s="838"/>
      <c r="AB613" s="838"/>
      <c r="AC613" s="838"/>
      <c r="AD613" s="838"/>
      <c r="AE613" s="838"/>
      <c r="AF613" s="838"/>
      <c r="AG613" s="838"/>
      <c r="AH613" s="838"/>
      <c r="AI613" s="838"/>
      <c r="AJ613" s="838"/>
      <c r="AK613" s="838"/>
      <c r="AL613" s="838"/>
    </row>
    <row r="614" spans="25:38" x14ac:dyDescent="0.25">
      <c r="Y614" s="838"/>
      <c r="Z614" s="838"/>
      <c r="AA614" s="838"/>
      <c r="AB614" s="838"/>
      <c r="AC614" s="838"/>
      <c r="AD614" s="838"/>
      <c r="AE614" s="838"/>
      <c r="AF614" s="838"/>
      <c r="AG614" s="838"/>
      <c r="AH614" s="838"/>
      <c r="AI614" s="838"/>
      <c r="AJ614" s="838"/>
      <c r="AK614" s="838"/>
      <c r="AL614" s="838"/>
    </row>
    <row r="615" spans="25:38" x14ac:dyDescent="0.25">
      <c r="Y615" s="838"/>
      <c r="Z615" s="838"/>
      <c r="AA615" s="838"/>
      <c r="AB615" s="838"/>
      <c r="AC615" s="838"/>
      <c r="AD615" s="838"/>
      <c r="AE615" s="838"/>
      <c r="AF615" s="838"/>
      <c r="AG615" s="838"/>
      <c r="AH615" s="838"/>
      <c r="AI615" s="838"/>
      <c r="AJ615" s="838"/>
      <c r="AK615" s="838"/>
      <c r="AL615" s="838"/>
    </row>
    <row r="616" spans="25:38" x14ac:dyDescent="0.25">
      <c r="Y616" s="838"/>
      <c r="Z616" s="838"/>
      <c r="AA616" s="838"/>
      <c r="AB616" s="838"/>
      <c r="AC616" s="838"/>
      <c r="AD616" s="838"/>
      <c r="AE616" s="838"/>
      <c r="AF616" s="838"/>
      <c r="AG616" s="838"/>
      <c r="AH616" s="838"/>
      <c r="AI616" s="838"/>
      <c r="AJ616" s="838"/>
      <c r="AK616" s="838"/>
      <c r="AL616" s="838"/>
    </row>
    <row r="617" spans="25:38" x14ac:dyDescent="0.25">
      <c r="Y617" s="838"/>
      <c r="Z617" s="838"/>
      <c r="AA617" s="838"/>
      <c r="AB617" s="838"/>
      <c r="AC617" s="838"/>
      <c r="AD617" s="838"/>
      <c r="AE617" s="838"/>
      <c r="AF617" s="838"/>
      <c r="AG617" s="838"/>
      <c r="AH617" s="838"/>
      <c r="AI617" s="838"/>
      <c r="AJ617" s="838"/>
      <c r="AK617" s="838"/>
      <c r="AL617" s="838"/>
    </row>
    <row r="618" spans="25:38" x14ac:dyDescent="0.25">
      <c r="Y618" s="838"/>
      <c r="Z618" s="838"/>
      <c r="AA618" s="838"/>
      <c r="AB618" s="838"/>
      <c r="AC618" s="838"/>
      <c r="AD618" s="838"/>
      <c r="AE618" s="838"/>
      <c r="AF618" s="838"/>
      <c r="AG618" s="838"/>
      <c r="AH618" s="838"/>
      <c r="AI618" s="838"/>
      <c r="AJ618" s="838"/>
      <c r="AK618" s="838"/>
      <c r="AL618" s="838"/>
    </row>
    <row r="619" spans="25:38" x14ac:dyDescent="0.25">
      <c r="Y619" s="838"/>
      <c r="Z619" s="838"/>
      <c r="AA619" s="838"/>
      <c r="AB619" s="838"/>
      <c r="AC619" s="838"/>
      <c r="AD619" s="838"/>
      <c r="AE619" s="838"/>
      <c r="AF619" s="838"/>
      <c r="AG619" s="838"/>
      <c r="AH619" s="838"/>
      <c r="AI619" s="838"/>
      <c r="AJ619" s="838"/>
      <c r="AK619" s="838"/>
      <c r="AL619" s="838"/>
    </row>
    <row r="620" spans="25:38" x14ac:dyDescent="0.25">
      <c r="Y620" s="838"/>
      <c r="Z620" s="838"/>
      <c r="AA620" s="838"/>
      <c r="AB620" s="838"/>
      <c r="AC620" s="838"/>
      <c r="AD620" s="838"/>
      <c r="AE620" s="838"/>
      <c r="AF620" s="838"/>
      <c r="AG620" s="838"/>
      <c r="AH620" s="838"/>
      <c r="AI620" s="838"/>
      <c r="AJ620" s="838"/>
      <c r="AK620" s="838"/>
      <c r="AL620" s="838"/>
    </row>
    <row r="621" spans="25:38" x14ac:dyDescent="0.25">
      <c r="Y621" s="838"/>
      <c r="Z621" s="838"/>
      <c r="AA621" s="838"/>
      <c r="AB621" s="838"/>
      <c r="AC621" s="838"/>
      <c r="AD621" s="838"/>
      <c r="AE621" s="838"/>
      <c r="AF621" s="838"/>
      <c r="AG621" s="838"/>
      <c r="AH621" s="838"/>
      <c r="AI621" s="838"/>
      <c r="AJ621" s="838"/>
      <c r="AK621" s="838"/>
      <c r="AL621" s="838"/>
    </row>
    <row r="622" spans="25:38" x14ac:dyDescent="0.25">
      <c r="Y622" s="838"/>
      <c r="Z622" s="838"/>
      <c r="AA622" s="838"/>
      <c r="AB622" s="838"/>
      <c r="AC622" s="838"/>
      <c r="AD622" s="838"/>
      <c r="AE622" s="838"/>
      <c r="AF622" s="838"/>
      <c r="AG622" s="838"/>
      <c r="AH622" s="838"/>
      <c r="AI622" s="838"/>
      <c r="AJ622" s="838"/>
      <c r="AK622" s="838"/>
      <c r="AL622" s="838"/>
    </row>
    <row r="623" spans="25:38" x14ac:dyDescent="0.25">
      <c r="Y623" s="838"/>
      <c r="Z623" s="838"/>
      <c r="AA623" s="838"/>
      <c r="AB623" s="838"/>
      <c r="AC623" s="838"/>
      <c r="AD623" s="838"/>
      <c r="AE623" s="838"/>
      <c r="AF623" s="838"/>
      <c r="AG623" s="838"/>
      <c r="AH623" s="838"/>
      <c r="AI623" s="838"/>
      <c r="AJ623" s="838"/>
      <c r="AK623" s="838"/>
      <c r="AL623" s="838"/>
    </row>
    <row r="624" spans="25:38" x14ac:dyDescent="0.25">
      <c r="Y624" s="838"/>
      <c r="Z624" s="838"/>
      <c r="AA624" s="838"/>
      <c r="AB624" s="838"/>
      <c r="AC624" s="838"/>
      <c r="AD624" s="838"/>
      <c r="AE624" s="838"/>
      <c r="AF624" s="838"/>
      <c r="AG624" s="838"/>
      <c r="AH624" s="838"/>
      <c r="AI624" s="838"/>
      <c r="AJ624" s="838"/>
      <c r="AK624" s="838"/>
      <c r="AL624" s="838"/>
    </row>
    <row r="625" spans="25:38" x14ac:dyDescent="0.25">
      <c r="Y625" s="838"/>
      <c r="Z625" s="838"/>
      <c r="AA625" s="838"/>
      <c r="AB625" s="838"/>
      <c r="AC625" s="838"/>
      <c r="AD625" s="838"/>
      <c r="AE625" s="838"/>
      <c r="AF625" s="838"/>
      <c r="AG625" s="838"/>
      <c r="AH625" s="838"/>
      <c r="AI625" s="838"/>
      <c r="AJ625" s="838"/>
      <c r="AK625" s="838"/>
      <c r="AL625" s="838"/>
    </row>
    <row r="626" spans="25:38" x14ac:dyDescent="0.25">
      <c r="Y626" s="838"/>
      <c r="Z626" s="838"/>
      <c r="AA626" s="838"/>
      <c r="AB626" s="838"/>
      <c r="AC626" s="838"/>
      <c r="AD626" s="838"/>
      <c r="AE626" s="838"/>
      <c r="AF626" s="838"/>
      <c r="AG626" s="838"/>
      <c r="AH626" s="838"/>
      <c r="AI626" s="838"/>
      <c r="AJ626" s="838"/>
      <c r="AK626" s="838"/>
      <c r="AL626" s="838"/>
    </row>
    <row r="627" spans="25:38" x14ac:dyDescent="0.25">
      <c r="Y627" s="838"/>
      <c r="Z627" s="838"/>
      <c r="AA627" s="838"/>
      <c r="AB627" s="838"/>
      <c r="AC627" s="838"/>
      <c r="AD627" s="838"/>
      <c r="AE627" s="838"/>
      <c r="AF627" s="838"/>
      <c r="AG627" s="838"/>
      <c r="AH627" s="838"/>
      <c r="AI627" s="838"/>
      <c r="AJ627" s="838"/>
      <c r="AK627" s="838"/>
      <c r="AL627" s="838"/>
    </row>
    <row r="628" spans="25:38" x14ac:dyDescent="0.25">
      <c r="Y628" s="838"/>
      <c r="Z628" s="838"/>
      <c r="AA628" s="838"/>
      <c r="AB628" s="838"/>
      <c r="AC628" s="838"/>
      <c r="AD628" s="838"/>
      <c r="AE628" s="838"/>
      <c r="AF628" s="838"/>
      <c r="AG628" s="838"/>
      <c r="AH628" s="838"/>
      <c r="AI628" s="838"/>
      <c r="AJ628" s="838"/>
      <c r="AK628" s="838"/>
      <c r="AL628" s="838"/>
    </row>
    <row r="629" spans="25:38" x14ac:dyDescent="0.25">
      <c r="Y629" s="838"/>
      <c r="Z629" s="838"/>
      <c r="AA629" s="838"/>
      <c r="AB629" s="838"/>
      <c r="AC629" s="838"/>
      <c r="AD629" s="838"/>
      <c r="AE629" s="838"/>
      <c r="AF629" s="838"/>
      <c r="AG629" s="838"/>
      <c r="AH629" s="838"/>
      <c r="AI629" s="838"/>
      <c r="AJ629" s="838"/>
      <c r="AK629" s="838"/>
      <c r="AL629" s="838"/>
    </row>
    <row r="630" spans="25:38" x14ac:dyDescent="0.25">
      <c r="Y630" s="838"/>
      <c r="Z630" s="838"/>
      <c r="AA630" s="838"/>
      <c r="AB630" s="838"/>
      <c r="AC630" s="838"/>
      <c r="AD630" s="838"/>
      <c r="AE630" s="838"/>
      <c r="AF630" s="838"/>
      <c r="AG630" s="838"/>
      <c r="AH630" s="838"/>
      <c r="AI630" s="838"/>
      <c r="AJ630" s="838"/>
      <c r="AK630" s="838"/>
      <c r="AL630" s="838"/>
    </row>
    <row r="631" spans="25:38" x14ac:dyDescent="0.25">
      <c r="Y631" s="838"/>
      <c r="Z631" s="838"/>
      <c r="AA631" s="838"/>
      <c r="AB631" s="838"/>
      <c r="AC631" s="838"/>
      <c r="AD631" s="838"/>
      <c r="AE631" s="838"/>
      <c r="AF631" s="838"/>
      <c r="AG631" s="838"/>
      <c r="AH631" s="838"/>
      <c r="AI631" s="838"/>
      <c r="AJ631" s="838"/>
      <c r="AK631" s="838"/>
      <c r="AL631" s="838"/>
    </row>
    <row r="632" spans="25:38" x14ac:dyDescent="0.25">
      <c r="Y632" s="838"/>
      <c r="Z632" s="838"/>
      <c r="AA632" s="838"/>
      <c r="AB632" s="838"/>
      <c r="AC632" s="838"/>
      <c r="AD632" s="838"/>
      <c r="AE632" s="838"/>
      <c r="AF632" s="838"/>
      <c r="AG632" s="838"/>
      <c r="AH632" s="838"/>
      <c r="AI632" s="838"/>
      <c r="AJ632" s="838"/>
      <c r="AK632" s="838"/>
      <c r="AL632" s="838"/>
    </row>
    <row r="633" spans="25:38" x14ac:dyDescent="0.25">
      <c r="Y633" s="838"/>
      <c r="Z633" s="838"/>
      <c r="AA633" s="838"/>
      <c r="AB633" s="838"/>
      <c r="AC633" s="838"/>
      <c r="AD633" s="838"/>
      <c r="AE633" s="838"/>
      <c r="AF633" s="838"/>
      <c r="AG633" s="838"/>
      <c r="AH633" s="838"/>
      <c r="AI633" s="838"/>
      <c r="AJ633" s="838"/>
      <c r="AK633" s="838"/>
      <c r="AL633" s="838"/>
    </row>
    <row r="634" spans="25:38" x14ac:dyDescent="0.25">
      <c r="Y634" s="838"/>
      <c r="Z634" s="838"/>
      <c r="AA634" s="838"/>
      <c r="AB634" s="838"/>
      <c r="AC634" s="838"/>
      <c r="AD634" s="838"/>
      <c r="AE634" s="838"/>
      <c r="AF634" s="838"/>
      <c r="AG634" s="838"/>
      <c r="AH634" s="838"/>
      <c r="AI634" s="838"/>
      <c r="AJ634" s="838"/>
      <c r="AK634" s="838"/>
      <c r="AL634" s="838"/>
    </row>
    <row r="635" spans="25:38" x14ac:dyDescent="0.25">
      <c r="Y635" s="838"/>
      <c r="Z635" s="838"/>
      <c r="AA635" s="838"/>
      <c r="AB635" s="838"/>
      <c r="AC635" s="838"/>
      <c r="AD635" s="838"/>
      <c r="AE635" s="838"/>
      <c r="AF635" s="838"/>
      <c r="AG635" s="838"/>
      <c r="AH635" s="838"/>
      <c r="AI635" s="838"/>
      <c r="AJ635" s="838"/>
      <c r="AK635" s="838"/>
      <c r="AL635" s="838"/>
    </row>
    <row r="636" spans="25:38" x14ac:dyDescent="0.25">
      <c r="Y636" s="838"/>
      <c r="Z636" s="838"/>
      <c r="AA636" s="838"/>
      <c r="AB636" s="838"/>
      <c r="AC636" s="838"/>
      <c r="AD636" s="838"/>
      <c r="AE636" s="838"/>
      <c r="AF636" s="838"/>
      <c r="AG636" s="838"/>
      <c r="AH636" s="838"/>
      <c r="AI636" s="838"/>
      <c r="AJ636" s="838"/>
      <c r="AK636" s="838"/>
      <c r="AL636" s="838"/>
    </row>
    <row r="637" spans="25:38" x14ac:dyDescent="0.25">
      <c r="Y637" s="838"/>
      <c r="Z637" s="838"/>
      <c r="AA637" s="838"/>
      <c r="AB637" s="838"/>
      <c r="AC637" s="838"/>
      <c r="AD637" s="838"/>
      <c r="AE637" s="838"/>
      <c r="AF637" s="838"/>
      <c r="AG637" s="838"/>
      <c r="AH637" s="838"/>
      <c r="AI637" s="838"/>
      <c r="AJ637" s="838"/>
      <c r="AK637" s="838"/>
      <c r="AL637" s="838"/>
    </row>
    <row r="638" spans="25:38" x14ac:dyDescent="0.25">
      <c r="Y638" s="838"/>
      <c r="Z638" s="838"/>
      <c r="AA638" s="838"/>
      <c r="AB638" s="838"/>
      <c r="AC638" s="838"/>
      <c r="AD638" s="838"/>
      <c r="AE638" s="838"/>
      <c r="AF638" s="838"/>
      <c r="AG638" s="838"/>
      <c r="AH638" s="838"/>
      <c r="AI638" s="838"/>
      <c r="AJ638" s="838"/>
      <c r="AK638" s="838"/>
      <c r="AL638" s="838"/>
    </row>
    <row r="639" spans="25:38" x14ac:dyDescent="0.25">
      <c r="Y639" s="838"/>
      <c r="Z639" s="838"/>
      <c r="AA639" s="838"/>
      <c r="AB639" s="838"/>
      <c r="AC639" s="838"/>
      <c r="AD639" s="838"/>
      <c r="AE639" s="838"/>
      <c r="AF639" s="838"/>
      <c r="AG639" s="838"/>
      <c r="AH639" s="838"/>
      <c r="AI639" s="838"/>
      <c r="AJ639" s="838"/>
      <c r="AK639" s="838"/>
      <c r="AL639" s="838"/>
    </row>
    <row r="640" spans="25:38" x14ac:dyDescent="0.25">
      <c r="Y640" s="838"/>
      <c r="Z640" s="838"/>
      <c r="AA640" s="838"/>
      <c r="AB640" s="838"/>
      <c r="AC640" s="838"/>
      <c r="AD640" s="838"/>
      <c r="AE640" s="838"/>
      <c r="AF640" s="838"/>
      <c r="AG640" s="838"/>
      <c r="AH640" s="838"/>
      <c r="AI640" s="838"/>
      <c r="AJ640" s="838"/>
      <c r="AK640" s="838"/>
      <c r="AL640" s="838"/>
    </row>
    <row r="641" spans="25:38" x14ac:dyDescent="0.25">
      <c r="Y641" s="838"/>
      <c r="Z641" s="838"/>
      <c r="AA641" s="838"/>
      <c r="AB641" s="838"/>
      <c r="AC641" s="838"/>
      <c r="AD641" s="838"/>
      <c r="AE641" s="838"/>
      <c r="AF641" s="838"/>
      <c r="AG641" s="838"/>
      <c r="AH641" s="838"/>
      <c r="AI641" s="838"/>
      <c r="AJ641" s="838"/>
      <c r="AK641" s="838"/>
      <c r="AL641" s="838"/>
    </row>
    <row r="642" spans="25:38" x14ac:dyDescent="0.25">
      <c r="Y642" s="838"/>
      <c r="Z642" s="838"/>
      <c r="AA642" s="838"/>
      <c r="AB642" s="838"/>
      <c r="AC642" s="838"/>
      <c r="AD642" s="838"/>
      <c r="AE642" s="838"/>
      <c r="AF642" s="838"/>
      <c r="AG642" s="838"/>
      <c r="AH642" s="838"/>
      <c r="AI642" s="838"/>
      <c r="AJ642" s="838"/>
      <c r="AK642" s="838"/>
      <c r="AL642" s="838"/>
    </row>
    <row r="643" spans="25:38" x14ac:dyDescent="0.25">
      <c r="Y643" s="838"/>
      <c r="Z643" s="838"/>
      <c r="AA643" s="838"/>
      <c r="AB643" s="838"/>
      <c r="AC643" s="838"/>
      <c r="AD643" s="838"/>
      <c r="AE643" s="838"/>
      <c r="AF643" s="838"/>
      <c r="AG643" s="838"/>
      <c r="AH643" s="838"/>
      <c r="AI643" s="838"/>
      <c r="AJ643" s="838"/>
      <c r="AK643" s="838"/>
      <c r="AL643" s="838"/>
    </row>
    <row r="644" spans="25:38" x14ac:dyDescent="0.25">
      <c r="Y644" s="838"/>
      <c r="Z644" s="838"/>
      <c r="AA644" s="838"/>
      <c r="AB644" s="838"/>
      <c r="AC644" s="838"/>
      <c r="AD644" s="838"/>
      <c r="AE644" s="838"/>
      <c r="AF644" s="838"/>
      <c r="AG644" s="838"/>
      <c r="AH644" s="838"/>
      <c r="AI644" s="838"/>
      <c r="AJ644" s="838"/>
      <c r="AK644" s="838"/>
      <c r="AL644" s="838"/>
    </row>
    <row r="645" spans="25:38" x14ac:dyDescent="0.25">
      <c r="Y645" s="838"/>
      <c r="Z645" s="838"/>
      <c r="AA645" s="838"/>
      <c r="AB645" s="838"/>
      <c r="AC645" s="838"/>
      <c r="AD645" s="838"/>
      <c r="AE645" s="838"/>
      <c r="AF645" s="838"/>
      <c r="AG645" s="838"/>
      <c r="AH645" s="838"/>
      <c r="AI645" s="838"/>
      <c r="AJ645" s="838"/>
      <c r="AK645" s="838"/>
      <c r="AL645" s="838"/>
    </row>
    <row r="646" spans="25:38" x14ac:dyDescent="0.25">
      <c r="Y646" s="838"/>
      <c r="Z646" s="838"/>
      <c r="AA646" s="838"/>
      <c r="AB646" s="838"/>
      <c r="AC646" s="838"/>
      <c r="AD646" s="838"/>
      <c r="AE646" s="838"/>
      <c r="AF646" s="838"/>
      <c r="AG646" s="838"/>
      <c r="AH646" s="838"/>
      <c r="AI646" s="838"/>
      <c r="AJ646" s="838"/>
      <c r="AK646" s="838"/>
      <c r="AL646" s="838"/>
    </row>
    <row r="647" spans="25:38" x14ac:dyDescent="0.25">
      <c r="Y647" s="838"/>
      <c r="Z647" s="838"/>
      <c r="AA647" s="838"/>
      <c r="AB647" s="838"/>
      <c r="AC647" s="838"/>
      <c r="AD647" s="838"/>
      <c r="AE647" s="838"/>
      <c r="AF647" s="838"/>
      <c r="AG647" s="838"/>
      <c r="AH647" s="838"/>
      <c r="AI647" s="838"/>
      <c r="AJ647" s="838"/>
      <c r="AK647" s="838"/>
      <c r="AL647" s="838"/>
    </row>
    <row r="648" spans="25:38" x14ac:dyDescent="0.25">
      <c r="Y648" s="838"/>
      <c r="Z648" s="838"/>
      <c r="AA648" s="838"/>
      <c r="AB648" s="838"/>
      <c r="AC648" s="838"/>
      <c r="AD648" s="838"/>
      <c r="AE648" s="838"/>
      <c r="AF648" s="838"/>
      <c r="AG648" s="838"/>
      <c r="AH648" s="838"/>
      <c r="AI648" s="838"/>
      <c r="AJ648" s="838"/>
      <c r="AK648" s="838"/>
      <c r="AL648" s="838"/>
    </row>
    <row r="649" spans="25:38" x14ac:dyDescent="0.25">
      <c r="Y649" s="838"/>
      <c r="Z649" s="838"/>
      <c r="AA649" s="838"/>
      <c r="AB649" s="838"/>
      <c r="AC649" s="838"/>
      <c r="AD649" s="838"/>
      <c r="AE649" s="838"/>
      <c r="AF649" s="838"/>
      <c r="AG649" s="838"/>
      <c r="AH649" s="838"/>
      <c r="AI649" s="838"/>
      <c r="AJ649" s="838"/>
      <c r="AK649" s="838"/>
      <c r="AL649" s="838"/>
    </row>
    <row r="650" spans="25:38" x14ac:dyDescent="0.25">
      <c r="Y650" s="838"/>
      <c r="Z650" s="838"/>
      <c r="AA650" s="838"/>
      <c r="AB650" s="838"/>
      <c r="AC650" s="838"/>
      <c r="AD650" s="838"/>
      <c r="AE650" s="838"/>
      <c r="AF650" s="838"/>
      <c r="AG650" s="838"/>
      <c r="AH650" s="838"/>
      <c r="AI650" s="838"/>
      <c r="AJ650" s="838"/>
      <c r="AK650" s="838"/>
      <c r="AL650" s="838"/>
    </row>
    <row r="651" spans="25:38" x14ac:dyDescent="0.25">
      <c r="Y651" s="838"/>
      <c r="Z651" s="838"/>
      <c r="AA651" s="838"/>
      <c r="AB651" s="838"/>
      <c r="AC651" s="838"/>
      <c r="AD651" s="838"/>
      <c r="AE651" s="838"/>
      <c r="AF651" s="838"/>
      <c r="AG651" s="838"/>
      <c r="AH651" s="838"/>
      <c r="AI651" s="838"/>
      <c r="AJ651" s="838"/>
      <c r="AK651" s="838"/>
      <c r="AL651" s="838"/>
    </row>
    <row r="652" spans="25:38" x14ac:dyDescent="0.25">
      <c r="Y652" s="838"/>
      <c r="Z652" s="838"/>
      <c r="AA652" s="838"/>
      <c r="AB652" s="838"/>
      <c r="AC652" s="838"/>
      <c r="AD652" s="838"/>
      <c r="AE652" s="838"/>
      <c r="AF652" s="838"/>
      <c r="AG652" s="838"/>
      <c r="AH652" s="838"/>
      <c r="AI652" s="838"/>
      <c r="AJ652" s="838"/>
      <c r="AK652" s="838"/>
      <c r="AL652" s="838"/>
    </row>
    <row r="653" spans="25:38" x14ac:dyDescent="0.25">
      <c r="Y653" s="838"/>
      <c r="Z653" s="838"/>
      <c r="AA653" s="838"/>
      <c r="AB653" s="838"/>
      <c r="AC653" s="838"/>
      <c r="AD653" s="838"/>
      <c r="AE653" s="838"/>
      <c r="AF653" s="838"/>
      <c r="AG653" s="838"/>
      <c r="AH653" s="838"/>
      <c r="AI653" s="838"/>
      <c r="AJ653" s="838"/>
      <c r="AK653" s="838"/>
      <c r="AL653" s="838"/>
    </row>
    <row r="654" spans="25:38" x14ac:dyDescent="0.25">
      <c r="Y654" s="838"/>
      <c r="Z654" s="838"/>
      <c r="AA654" s="838"/>
      <c r="AB654" s="838"/>
      <c r="AC654" s="838"/>
      <c r="AD654" s="838"/>
      <c r="AE654" s="838"/>
      <c r="AF654" s="838"/>
      <c r="AG654" s="838"/>
      <c r="AH654" s="838"/>
      <c r="AI654" s="838"/>
      <c r="AJ654" s="838"/>
      <c r="AK654" s="838"/>
      <c r="AL654" s="838"/>
    </row>
    <row r="655" spans="25:38" x14ac:dyDescent="0.25">
      <c r="Y655" s="838"/>
      <c r="Z655" s="838"/>
      <c r="AA655" s="838"/>
      <c r="AB655" s="838"/>
      <c r="AC655" s="838"/>
      <c r="AD655" s="838"/>
      <c r="AE655" s="838"/>
      <c r="AF655" s="838"/>
      <c r="AG655" s="838"/>
      <c r="AH655" s="838"/>
      <c r="AI655" s="838"/>
      <c r="AJ655" s="838"/>
      <c r="AK655" s="838"/>
      <c r="AL655" s="838"/>
    </row>
    <row r="656" spans="25:38" x14ac:dyDescent="0.25">
      <c r="Y656" s="838"/>
      <c r="Z656" s="838"/>
      <c r="AA656" s="838"/>
      <c r="AB656" s="838"/>
      <c r="AC656" s="838"/>
      <c r="AD656" s="838"/>
      <c r="AE656" s="838"/>
      <c r="AF656" s="838"/>
      <c r="AG656" s="838"/>
      <c r="AH656" s="838"/>
      <c r="AI656" s="838"/>
      <c r="AJ656" s="838"/>
      <c r="AK656" s="838"/>
      <c r="AL656" s="838"/>
    </row>
    <row r="657" spans="25:38" x14ac:dyDescent="0.25">
      <c r="Y657" s="838"/>
      <c r="Z657" s="838"/>
      <c r="AA657" s="838"/>
      <c r="AB657" s="838"/>
      <c r="AC657" s="838"/>
      <c r="AD657" s="838"/>
      <c r="AE657" s="838"/>
      <c r="AF657" s="838"/>
      <c r="AG657" s="838"/>
      <c r="AH657" s="838"/>
      <c r="AI657" s="838"/>
      <c r="AJ657" s="838"/>
      <c r="AK657" s="838"/>
      <c r="AL657" s="838"/>
    </row>
    <row r="658" spans="25:38" x14ac:dyDescent="0.25">
      <c r="Y658" s="838"/>
      <c r="Z658" s="838"/>
      <c r="AA658" s="838"/>
      <c r="AB658" s="838"/>
      <c r="AC658" s="838"/>
      <c r="AD658" s="838"/>
      <c r="AE658" s="838"/>
      <c r="AF658" s="838"/>
      <c r="AG658" s="838"/>
      <c r="AH658" s="838"/>
      <c r="AI658" s="838"/>
      <c r="AJ658" s="838"/>
      <c r="AK658" s="838"/>
      <c r="AL658" s="838"/>
    </row>
    <row r="659" spans="25:38" x14ac:dyDescent="0.25">
      <c r="Y659" s="838"/>
      <c r="Z659" s="838"/>
      <c r="AA659" s="838"/>
      <c r="AB659" s="838"/>
      <c r="AC659" s="838"/>
      <c r="AD659" s="838"/>
      <c r="AE659" s="838"/>
      <c r="AF659" s="838"/>
      <c r="AG659" s="838"/>
      <c r="AH659" s="838"/>
      <c r="AI659" s="838"/>
      <c r="AJ659" s="838"/>
      <c r="AK659" s="838"/>
      <c r="AL659" s="838"/>
    </row>
    <row r="660" spans="25:38" x14ac:dyDescent="0.25">
      <c r="Y660" s="838"/>
      <c r="Z660" s="838"/>
      <c r="AA660" s="838"/>
      <c r="AB660" s="838"/>
      <c r="AC660" s="838"/>
      <c r="AD660" s="838"/>
      <c r="AE660" s="838"/>
      <c r="AF660" s="838"/>
      <c r="AG660" s="838"/>
      <c r="AH660" s="838"/>
      <c r="AI660" s="838"/>
      <c r="AJ660" s="838"/>
      <c r="AK660" s="838"/>
      <c r="AL660" s="838"/>
    </row>
    <row r="661" spans="25:38" x14ac:dyDescent="0.25">
      <c r="Y661" s="838"/>
      <c r="Z661" s="838"/>
      <c r="AA661" s="838"/>
      <c r="AB661" s="838"/>
      <c r="AC661" s="838"/>
      <c r="AD661" s="838"/>
      <c r="AE661" s="838"/>
      <c r="AF661" s="838"/>
      <c r="AG661" s="838"/>
      <c r="AH661" s="838"/>
      <c r="AI661" s="838"/>
      <c r="AJ661" s="838"/>
      <c r="AK661" s="838"/>
      <c r="AL661" s="838"/>
    </row>
    <row r="662" spans="25:38" x14ac:dyDescent="0.25">
      <c r="Y662" s="838"/>
      <c r="Z662" s="838"/>
      <c r="AA662" s="838"/>
      <c r="AB662" s="838"/>
      <c r="AC662" s="838"/>
      <c r="AD662" s="838"/>
      <c r="AE662" s="838"/>
      <c r="AF662" s="838"/>
      <c r="AG662" s="838"/>
      <c r="AH662" s="838"/>
      <c r="AI662" s="838"/>
      <c r="AJ662" s="838"/>
      <c r="AK662" s="838"/>
      <c r="AL662" s="838"/>
    </row>
    <row r="663" spans="25:38" x14ac:dyDescent="0.25">
      <c r="Y663" s="838"/>
      <c r="Z663" s="838"/>
      <c r="AA663" s="838"/>
      <c r="AB663" s="838"/>
      <c r="AC663" s="838"/>
      <c r="AD663" s="838"/>
      <c r="AE663" s="838"/>
      <c r="AF663" s="838"/>
      <c r="AG663" s="838"/>
      <c r="AH663" s="838"/>
      <c r="AI663" s="838"/>
      <c r="AJ663" s="838"/>
      <c r="AK663" s="838"/>
      <c r="AL663" s="838"/>
    </row>
    <row r="664" spans="25:38" x14ac:dyDescent="0.25">
      <c r="Y664" s="838"/>
      <c r="Z664" s="838"/>
      <c r="AA664" s="838"/>
      <c r="AB664" s="838"/>
      <c r="AC664" s="838"/>
      <c r="AD664" s="838"/>
      <c r="AE664" s="838"/>
      <c r="AF664" s="838"/>
      <c r="AG664" s="838"/>
      <c r="AH664" s="838"/>
      <c r="AI664" s="838"/>
      <c r="AJ664" s="838"/>
      <c r="AK664" s="838"/>
      <c r="AL664" s="838"/>
    </row>
    <row r="665" spans="25:38" x14ac:dyDescent="0.25">
      <c r="Y665" s="838"/>
      <c r="Z665" s="838"/>
      <c r="AA665" s="838"/>
      <c r="AB665" s="838"/>
      <c r="AC665" s="838"/>
      <c r="AD665" s="838"/>
      <c r="AE665" s="838"/>
      <c r="AF665" s="838"/>
      <c r="AG665" s="838"/>
      <c r="AH665" s="838"/>
      <c r="AI665" s="838"/>
      <c r="AJ665" s="838"/>
      <c r="AK665" s="838"/>
      <c r="AL665" s="838"/>
    </row>
    <row r="666" spans="25:38" x14ac:dyDescent="0.25">
      <c r="Y666" s="838"/>
      <c r="Z666" s="838"/>
      <c r="AA666" s="838"/>
      <c r="AB666" s="838"/>
      <c r="AC666" s="838"/>
      <c r="AD666" s="838"/>
      <c r="AE666" s="838"/>
      <c r="AF666" s="838"/>
      <c r="AG666" s="838"/>
      <c r="AH666" s="838"/>
      <c r="AI666" s="838"/>
      <c r="AJ666" s="838"/>
      <c r="AK666" s="838"/>
      <c r="AL666" s="838"/>
    </row>
    <row r="667" spans="25:38" x14ac:dyDescent="0.25">
      <c r="Y667" s="838"/>
      <c r="Z667" s="838"/>
      <c r="AA667" s="838"/>
      <c r="AB667" s="838"/>
      <c r="AC667" s="838"/>
      <c r="AD667" s="838"/>
      <c r="AE667" s="838"/>
      <c r="AF667" s="838"/>
      <c r="AG667" s="838"/>
      <c r="AH667" s="838"/>
      <c r="AI667" s="838"/>
      <c r="AJ667" s="838"/>
      <c r="AK667" s="838"/>
      <c r="AL667" s="838"/>
    </row>
    <row r="668" spans="25:38" x14ac:dyDescent="0.25">
      <c r="Y668" s="838"/>
      <c r="Z668" s="838"/>
      <c r="AA668" s="838"/>
      <c r="AB668" s="838"/>
      <c r="AC668" s="838"/>
      <c r="AD668" s="838"/>
      <c r="AE668" s="838"/>
      <c r="AF668" s="838"/>
      <c r="AG668" s="838"/>
      <c r="AH668" s="838"/>
      <c r="AI668" s="838"/>
      <c r="AJ668" s="838"/>
      <c r="AK668" s="838"/>
      <c r="AL668" s="838"/>
    </row>
    <row r="669" spans="25:38" x14ac:dyDescent="0.25">
      <c r="Y669" s="838"/>
      <c r="Z669" s="838"/>
      <c r="AA669" s="838"/>
      <c r="AB669" s="838"/>
      <c r="AC669" s="838"/>
      <c r="AD669" s="838"/>
      <c r="AE669" s="838"/>
      <c r="AF669" s="838"/>
      <c r="AG669" s="838"/>
      <c r="AH669" s="838"/>
      <c r="AI669" s="838"/>
      <c r="AJ669" s="838"/>
      <c r="AK669" s="838"/>
      <c r="AL669" s="838"/>
    </row>
    <row r="670" spans="25:38" x14ac:dyDescent="0.25">
      <c r="Y670" s="838"/>
      <c r="Z670" s="838"/>
      <c r="AA670" s="838"/>
      <c r="AB670" s="838"/>
      <c r="AC670" s="838"/>
      <c r="AD670" s="838"/>
      <c r="AE670" s="838"/>
      <c r="AF670" s="838"/>
      <c r="AG670" s="838"/>
      <c r="AH670" s="838"/>
      <c r="AI670" s="838"/>
      <c r="AJ670" s="838"/>
      <c r="AK670" s="838"/>
      <c r="AL670" s="838"/>
    </row>
    <row r="671" spans="25:38" x14ac:dyDescent="0.25">
      <c r="Y671" s="838"/>
      <c r="Z671" s="838"/>
      <c r="AA671" s="838"/>
      <c r="AB671" s="838"/>
      <c r="AC671" s="838"/>
      <c r="AD671" s="838"/>
      <c r="AE671" s="838"/>
      <c r="AF671" s="838"/>
      <c r="AG671" s="838"/>
      <c r="AH671" s="838"/>
      <c r="AI671" s="838"/>
      <c r="AJ671" s="838"/>
      <c r="AK671" s="838"/>
      <c r="AL671" s="838"/>
    </row>
    <row r="672" spans="25:38" x14ac:dyDescent="0.25">
      <c r="Y672" s="838"/>
      <c r="Z672" s="838"/>
      <c r="AA672" s="838"/>
      <c r="AB672" s="838"/>
      <c r="AC672" s="838"/>
      <c r="AD672" s="838"/>
      <c r="AE672" s="838"/>
      <c r="AF672" s="838"/>
      <c r="AG672" s="838"/>
      <c r="AH672" s="838"/>
      <c r="AI672" s="838"/>
      <c r="AJ672" s="838"/>
      <c r="AK672" s="838"/>
      <c r="AL672" s="838"/>
    </row>
    <row r="673" spans="25:38" x14ac:dyDescent="0.25">
      <c r="Y673" s="838"/>
      <c r="Z673" s="838"/>
      <c r="AA673" s="838"/>
      <c r="AB673" s="838"/>
      <c r="AC673" s="838"/>
      <c r="AD673" s="838"/>
      <c r="AE673" s="838"/>
      <c r="AF673" s="838"/>
      <c r="AG673" s="838"/>
      <c r="AH673" s="838"/>
      <c r="AI673" s="838"/>
      <c r="AJ673" s="838"/>
      <c r="AK673" s="838"/>
      <c r="AL673" s="838"/>
    </row>
    <row r="674" spans="25:38" x14ac:dyDescent="0.25">
      <c r="Y674" s="838"/>
      <c r="Z674" s="838"/>
      <c r="AA674" s="838"/>
      <c r="AB674" s="838"/>
      <c r="AC674" s="838"/>
      <c r="AD674" s="838"/>
      <c r="AE674" s="838"/>
      <c r="AF674" s="838"/>
      <c r="AG674" s="838"/>
      <c r="AH674" s="838"/>
      <c r="AI674" s="838"/>
      <c r="AJ674" s="838"/>
      <c r="AK674" s="838"/>
      <c r="AL674" s="838"/>
    </row>
    <row r="675" spans="25:38" x14ac:dyDescent="0.25">
      <c r="Y675" s="838"/>
      <c r="Z675" s="838"/>
      <c r="AA675" s="838"/>
      <c r="AB675" s="838"/>
      <c r="AC675" s="838"/>
      <c r="AD675" s="838"/>
      <c r="AE675" s="838"/>
      <c r="AF675" s="838"/>
      <c r="AG675" s="838"/>
      <c r="AH675" s="838"/>
      <c r="AI675" s="838"/>
      <c r="AJ675" s="838"/>
      <c r="AK675" s="838"/>
      <c r="AL675" s="838"/>
    </row>
    <row r="676" spans="25:38" x14ac:dyDescent="0.25">
      <c r="Y676" s="838"/>
      <c r="Z676" s="838"/>
      <c r="AA676" s="838"/>
      <c r="AB676" s="838"/>
      <c r="AC676" s="838"/>
      <c r="AD676" s="838"/>
      <c r="AE676" s="838"/>
      <c r="AF676" s="838"/>
      <c r="AG676" s="838"/>
      <c r="AH676" s="838"/>
      <c r="AI676" s="838"/>
      <c r="AJ676" s="838"/>
      <c r="AK676" s="838"/>
      <c r="AL676" s="838"/>
    </row>
    <row r="677" spans="25:38" x14ac:dyDescent="0.25">
      <c r="Y677" s="838"/>
      <c r="Z677" s="838"/>
      <c r="AA677" s="838"/>
      <c r="AB677" s="838"/>
      <c r="AC677" s="838"/>
      <c r="AD677" s="838"/>
      <c r="AE677" s="838"/>
      <c r="AF677" s="838"/>
      <c r="AG677" s="838"/>
      <c r="AH677" s="838"/>
      <c r="AI677" s="838"/>
      <c r="AJ677" s="838"/>
      <c r="AK677" s="838"/>
      <c r="AL677" s="838"/>
    </row>
    <row r="678" spans="25:38" x14ac:dyDescent="0.25">
      <c r="Y678" s="838"/>
      <c r="Z678" s="838"/>
      <c r="AA678" s="838"/>
      <c r="AB678" s="838"/>
      <c r="AC678" s="838"/>
      <c r="AD678" s="838"/>
      <c r="AE678" s="838"/>
      <c r="AF678" s="838"/>
      <c r="AG678" s="838"/>
      <c r="AH678" s="838"/>
      <c r="AI678" s="838"/>
      <c r="AJ678" s="838"/>
      <c r="AK678" s="838"/>
      <c r="AL678" s="838"/>
    </row>
    <row r="679" spans="25:38" x14ac:dyDescent="0.25">
      <c r="Y679" s="838"/>
      <c r="Z679" s="838"/>
      <c r="AA679" s="838"/>
      <c r="AB679" s="838"/>
      <c r="AC679" s="838"/>
      <c r="AD679" s="838"/>
      <c r="AE679" s="838"/>
      <c r="AF679" s="838"/>
      <c r="AG679" s="838"/>
      <c r="AH679" s="838"/>
      <c r="AI679" s="838"/>
      <c r="AJ679" s="838"/>
      <c r="AK679" s="838"/>
      <c r="AL679" s="838"/>
    </row>
    <row r="680" spans="25:38" x14ac:dyDescent="0.25">
      <c r="Y680" s="838"/>
      <c r="Z680" s="838"/>
      <c r="AA680" s="838"/>
      <c r="AB680" s="838"/>
      <c r="AC680" s="838"/>
      <c r="AD680" s="838"/>
      <c r="AE680" s="838"/>
      <c r="AF680" s="838"/>
      <c r="AG680" s="838"/>
      <c r="AH680" s="838"/>
      <c r="AI680" s="838"/>
      <c r="AJ680" s="838"/>
      <c r="AK680" s="838"/>
      <c r="AL680" s="838"/>
    </row>
    <row r="681" spans="25:38" x14ac:dyDescent="0.25">
      <c r="Y681" s="838"/>
      <c r="Z681" s="838"/>
      <c r="AA681" s="838"/>
      <c r="AB681" s="838"/>
      <c r="AC681" s="838"/>
      <c r="AD681" s="838"/>
      <c r="AE681" s="838"/>
      <c r="AF681" s="838"/>
      <c r="AG681" s="838"/>
      <c r="AH681" s="838"/>
      <c r="AI681" s="838"/>
      <c r="AJ681" s="838"/>
      <c r="AK681" s="838"/>
      <c r="AL681" s="838"/>
    </row>
    <row r="682" spans="25:38" x14ac:dyDescent="0.25">
      <c r="Y682" s="838"/>
      <c r="Z682" s="838"/>
      <c r="AA682" s="838"/>
      <c r="AB682" s="838"/>
      <c r="AC682" s="838"/>
      <c r="AD682" s="838"/>
      <c r="AE682" s="838"/>
      <c r="AF682" s="838"/>
      <c r="AG682" s="838"/>
      <c r="AH682" s="838"/>
      <c r="AI682" s="838"/>
      <c r="AJ682" s="838"/>
      <c r="AK682" s="838"/>
      <c r="AL682" s="838"/>
    </row>
    <row r="683" spans="25:38" x14ac:dyDescent="0.25">
      <c r="Y683" s="838"/>
      <c r="Z683" s="838"/>
      <c r="AA683" s="838"/>
      <c r="AB683" s="838"/>
      <c r="AC683" s="838"/>
      <c r="AD683" s="838"/>
      <c r="AE683" s="838"/>
      <c r="AF683" s="838"/>
      <c r="AG683" s="838"/>
      <c r="AH683" s="838"/>
      <c r="AI683" s="838"/>
      <c r="AJ683" s="838"/>
      <c r="AK683" s="838"/>
      <c r="AL683" s="838"/>
    </row>
    <row r="684" spans="25:38" x14ac:dyDescent="0.25">
      <c r="Y684" s="838"/>
      <c r="Z684" s="838"/>
      <c r="AA684" s="838"/>
      <c r="AB684" s="838"/>
      <c r="AC684" s="838"/>
      <c r="AD684" s="838"/>
      <c r="AE684" s="838"/>
      <c r="AF684" s="838"/>
      <c r="AG684" s="838"/>
      <c r="AH684" s="838"/>
      <c r="AI684" s="838"/>
      <c r="AJ684" s="838"/>
      <c r="AK684" s="838"/>
      <c r="AL684" s="838"/>
    </row>
    <row r="685" spans="25:38" x14ac:dyDescent="0.25">
      <c r="Y685" s="838"/>
      <c r="Z685" s="838"/>
      <c r="AA685" s="838"/>
      <c r="AB685" s="838"/>
      <c r="AC685" s="838"/>
      <c r="AD685" s="838"/>
      <c r="AE685" s="838"/>
      <c r="AF685" s="838"/>
      <c r="AG685" s="838"/>
      <c r="AH685" s="838"/>
      <c r="AI685" s="838"/>
      <c r="AJ685" s="838"/>
      <c r="AK685" s="838"/>
      <c r="AL685" s="838"/>
    </row>
    <row r="686" spans="25:38" x14ac:dyDescent="0.25">
      <c r="Y686" s="838"/>
      <c r="Z686" s="838"/>
      <c r="AA686" s="838"/>
      <c r="AB686" s="838"/>
      <c r="AC686" s="838"/>
      <c r="AD686" s="838"/>
      <c r="AE686" s="838"/>
      <c r="AF686" s="838"/>
      <c r="AG686" s="838"/>
      <c r="AH686" s="838"/>
      <c r="AI686" s="838"/>
      <c r="AJ686" s="838"/>
      <c r="AK686" s="838"/>
      <c r="AL686" s="838"/>
    </row>
    <row r="687" spans="25:38" x14ac:dyDescent="0.25">
      <c r="Y687" s="838"/>
      <c r="Z687" s="838"/>
      <c r="AA687" s="838"/>
      <c r="AB687" s="838"/>
      <c r="AC687" s="838"/>
      <c r="AD687" s="838"/>
      <c r="AE687" s="838"/>
      <c r="AF687" s="838"/>
      <c r="AG687" s="838"/>
      <c r="AH687" s="838"/>
      <c r="AI687" s="838"/>
      <c r="AJ687" s="838"/>
      <c r="AK687" s="838"/>
      <c r="AL687" s="838"/>
    </row>
    <row r="688" spans="25:38" x14ac:dyDescent="0.25">
      <c r="Y688" s="838"/>
      <c r="Z688" s="838"/>
      <c r="AA688" s="838"/>
      <c r="AB688" s="838"/>
      <c r="AC688" s="838"/>
      <c r="AD688" s="838"/>
      <c r="AE688" s="838"/>
      <c r="AF688" s="838"/>
      <c r="AG688" s="838"/>
      <c r="AH688" s="838"/>
      <c r="AI688" s="838"/>
      <c r="AJ688" s="838"/>
      <c r="AK688" s="838"/>
      <c r="AL688" s="838"/>
    </row>
    <row r="689" spans="25:38" x14ac:dyDescent="0.25">
      <c r="Y689" s="838"/>
      <c r="Z689" s="838"/>
      <c r="AA689" s="838"/>
      <c r="AB689" s="838"/>
      <c r="AC689" s="838"/>
      <c r="AD689" s="838"/>
      <c r="AE689" s="838"/>
      <c r="AF689" s="838"/>
      <c r="AG689" s="838"/>
      <c r="AH689" s="838"/>
      <c r="AI689" s="838"/>
      <c r="AJ689" s="838"/>
      <c r="AK689" s="838"/>
      <c r="AL689" s="838"/>
    </row>
    <row r="690" spans="25:38" x14ac:dyDescent="0.25">
      <c r="Y690" s="838"/>
      <c r="Z690" s="838"/>
      <c r="AA690" s="838"/>
      <c r="AB690" s="838"/>
      <c r="AC690" s="838"/>
      <c r="AD690" s="838"/>
      <c r="AE690" s="838"/>
      <c r="AF690" s="838"/>
      <c r="AG690" s="838"/>
      <c r="AH690" s="838"/>
      <c r="AI690" s="838"/>
      <c r="AJ690" s="838"/>
      <c r="AK690" s="838"/>
      <c r="AL690" s="838"/>
    </row>
    <row r="691" spans="25:38" x14ac:dyDescent="0.25">
      <c r="Y691" s="838"/>
      <c r="Z691" s="838"/>
      <c r="AA691" s="838"/>
      <c r="AB691" s="838"/>
      <c r="AC691" s="838"/>
      <c r="AD691" s="838"/>
      <c r="AE691" s="838"/>
      <c r="AF691" s="838"/>
      <c r="AG691" s="838"/>
      <c r="AH691" s="838"/>
      <c r="AI691" s="838"/>
      <c r="AJ691" s="838"/>
      <c r="AK691" s="838"/>
      <c r="AL691" s="838"/>
    </row>
    <row r="692" spans="25:38" x14ac:dyDescent="0.25">
      <c r="Y692" s="838"/>
      <c r="Z692" s="838"/>
      <c r="AA692" s="838"/>
      <c r="AB692" s="838"/>
      <c r="AC692" s="838"/>
      <c r="AD692" s="838"/>
      <c r="AE692" s="838"/>
      <c r="AF692" s="838"/>
      <c r="AG692" s="838"/>
      <c r="AH692" s="838"/>
      <c r="AI692" s="838"/>
      <c r="AJ692" s="838"/>
      <c r="AK692" s="838"/>
      <c r="AL692" s="838"/>
    </row>
    <row r="693" spans="25:38" x14ac:dyDescent="0.25">
      <c r="Y693" s="838"/>
      <c r="Z693" s="838"/>
      <c r="AA693" s="838"/>
      <c r="AB693" s="838"/>
      <c r="AC693" s="838"/>
      <c r="AD693" s="838"/>
      <c r="AE693" s="838"/>
      <c r="AF693" s="838"/>
      <c r="AG693" s="838"/>
      <c r="AH693" s="838"/>
      <c r="AI693" s="838"/>
      <c r="AJ693" s="838"/>
      <c r="AK693" s="838"/>
      <c r="AL693" s="838"/>
    </row>
    <row r="694" spans="25:38" x14ac:dyDescent="0.25">
      <c r="Y694" s="838"/>
      <c r="Z694" s="838"/>
      <c r="AA694" s="838"/>
      <c r="AB694" s="838"/>
      <c r="AC694" s="838"/>
      <c r="AD694" s="838"/>
      <c r="AE694" s="838"/>
      <c r="AF694" s="838"/>
      <c r="AG694" s="838"/>
      <c r="AH694" s="838"/>
      <c r="AI694" s="838"/>
      <c r="AJ694" s="838"/>
      <c r="AK694" s="838"/>
      <c r="AL694" s="838"/>
    </row>
    <row r="695" spans="25:38" x14ac:dyDescent="0.25">
      <c r="Y695" s="838"/>
      <c r="Z695" s="838"/>
      <c r="AA695" s="838"/>
      <c r="AB695" s="838"/>
      <c r="AC695" s="838"/>
      <c r="AD695" s="838"/>
      <c r="AE695" s="838"/>
      <c r="AF695" s="838"/>
      <c r="AG695" s="838"/>
      <c r="AH695" s="838"/>
      <c r="AI695" s="838"/>
      <c r="AJ695" s="838"/>
      <c r="AK695" s="838"/>
      <c r="AL695" s="838"/>
    </row>
    <row r="696" spans="25:38" x14ac:dyDescent="0.25">
      <c r="Y696" s="838"/>
      <c r="Z696" s="838"/>
      <c r="AA696" s="838"/>
      <c r="AB696" s="838"/>
      <c r="AC696" s="838"/>
      <c r="AD696" s="838"/>
      <c r="AE696" s="838"/>
      <c r="AF696" s="838"/>
      <c r="AG696" s="838"/>
      <c r="AH696" s="838"/>
      <c r="AI696" s="838"/>
      <c r="AJ696" s="838"/>
      <c r="AK696" s="838"/>
      <c r="AL696" s="838"/>
    </row>
    <row r="697" spans="25:38" x14ac:dyDescent="0.25">
      <c r="Y697" s="838"/>
      <c r="Z697" s="838"/>
      <c r="AA697" s="838"/>
      <c r="AB697" s="838"/>
      <c r="AC697" s="838"/>
      <c r="AD697" s="838"/>
      <c r="AE697" s="838"/>
      <c r="AF697" s="838"/>
      <c r="AG697" s="838"/>
      <c r="AH697" s="838"/>
      <c r="AI697" s="838"/>
      <c r="AJ697" s="838"/>
      <c r="AK697" s="838"/>
      <c r="AL697" s="838"/>
    </row>
    <row r="698" spans="25:38" x14ac:dyDescent="0.25">
      <c r="Y698" s="838"/>
      <c r="Z698" s="838"/>
      <c r="AA698" s="838"/>
      <c r="AB698" s="838"/>
      <c r="AC698" s="838"/>
      <c r="AD698" s="838"/>
      <c r="AE698" s="838"/>
      <c r="AF698" s="838"/>
      <c r="AG698" s="838"/>
      <c r="AH698" s="838"/>
      <c r="AI698" s="838"/>
      <c r="AJ698" s="838"/>
      <c r="AK698" s="838"/>
      <c r="AL698" s="838"/>
    </row>
    <row r="699" spans="25:38" x14ac:dyDescent="0.25">
      <c r="Y699" s="838"/>
      <c r="Z699" s="838"/>
      <c r="AA699" s="838"/>
      <c r="AB699" s="838"/>
      <c r="AC699" s="838"/>
      <c r="AD699" s="838"/>
      <c r="AE699" s="838"/>
      <c r="AF699" s="838"/>
      <c r="AG699" s="838"/>
      <c r="AH699" s="838"/>
      <c r="AI699" s="838"/>
      <c r="AJ699" s="838"/>
      <c r="AK699" s="838"/>
      <c r="AL699" s="838"/>
    </row>
    <row r="700" spans="25:38" x14ac:dyDescent="0.25">
      <c r="Y700" s="838"/>
      <c r="Z700" s="838"/>
      <c r="AA700" s="838"/>
      <c r="AB700" s="838"/>
      <c r="AC700" s="838"/>
      <c r="AD700" s="838"/>
      <c r="AE700" s="838"/>
      <c r="AF700" s="838"/>
      <c r="AG700" s="838"/>
      <c r="AH700" s="838"/>
      <c r="AI700" s="838"/>
      <c r="AJ700" s="838"/>
      <c r="AK700" s="838"/>
      <c r="AL700" s="838"/>
    </row>
    <row r="701" spans="25:38" x14ac:dyDescent="0.25">
      <c r="Y701" s="838"/>
      <c r="Z701" s="838"/>
      <c r="AA701" s="838"/>
      <c r="AB701" s="838"/>
      <c r="AC701" s="838"/>
      <c r="AD701" s="838"/>
      <c r="AE701" s="838"/>
      <c r="AF701" s="838"/>
      <c r="AG701" s="838"/>
      <c r="AH701" s="838"/>
      <c r="AI701" s="838"/>
      <c r="AJ701" s="838"/>
      <c r="AK701" s="838"/>
      <c r="AL701" s="838"/>
    </row>
    <row r="702" spans="25:38" x14ac:dyDescent="0.25">
      <c r="Y702" s="838"/>
      <c r="Z702" s="838"/>
      <c r="AA702" s="838"/>
      <c r="AB702" s="838"/>
      <c r="AC702" s="838"/>
      <c r="AD702" s="838"/>
      <c r="AE702" s="838"/>
      <c r="AF702" s="838"/>
      <c r="AG702" s="838"/>
      <c r="AH702" s="838"/>
      <c r="AI702" s="838"/>
      <c r="AJ702" s="838"/>
      <c r="AK702" s="838"/>
      <c r="AL702" s="838"/>
    </row>
    <row r="703" spans="25:38" x14ac:dyDescent="0.25">
      <c r="Y703" s="838"/>
      <c r="Z703" s="838"/>
      <c r="AA703" s="838"/>
      <c r="AB703" s="838"/>
      <c r="AC703" s="838"/>
      <c r="AD703" s="838"/>
      <c r="AE703" s="838"/>
      <c r="AF703" s="838"/>
      <c r="AG703" s="838"/>
      <c r="AH703" s="838"/>
      <c r="AI703" s="838"/>
      <c r="AJ703" s="838"/>
      <c r="AK703" s="838"/>
      <c r="AL703" s="838"/>
    </row>
    <row r="704" spans="25:38" x14ac:dyDescent="0.25">
      <c r="Y704" s="838"/>
      <c r="Z704" s="838"/>
      <c r="AA704" s="838"/>
      <c r="AB704" s="838"/>
      <c r="AC704" s="838"/>
      <c r="AD704" s="838"/>
      <c r="AE704" s="838"/>
      <c r="AF704" s="838"/>
      <c r="AG704" s="838"/>
      <c r="AH704" s="838"/>
      <c r="AI704" s="838"/>
      <c r="AJ704" s="838"/>
      <c r="AK704" s="838"/>
      <c r="AL704" s="838"/>
    </row>
    <row r="705" spans="25:38" x14ac:dyDescent="0.25">
      <c r="Y705" s="838"/>
      <c r="Z705" s="838"/>
      <c r="AA705" s="838"/>
      <c r="AB705" s="838"/>
      <c r="AC705" s="838"/>
      <c r="AD705" s="838"/>
      <c r="AE705" s="838"/>
      <c r="AF705" s="838"/>
      <c r="AG705" s="838"/>
      <c r="AH705" s="838"/>
      <c r="AI705" s="838"/>
      <c r="AJ705" s="838"/>
      <c r="AK705" s="838"/>
      <c r="AL705" s="838"/>
    </row>
    <row r="706" spans="25:38" x14ac:dyDescent="0.25">
      <c r="Y706" s="838"/>
      <c r="Z706" s="838"/>
      <c r="AA706" s="838"/>
      <c r="AB706" s="838"/>
      <c r="AC706" s="838"/>
      <c r="AD706" s="838"/>
      <c r="AE706" s="838"/>
      <c r="AF706" s="838"/>
      <c r="AG706" s="838"/>
      <c r="AH706" s="838"/>
      <c r="AI706" s="838"/>
      <c r="AJ706" s="838"/>
      <c r="AK706" s="838"/>
      <c r="AL706" s="838"/>
    </row>
    <row r="707" spans="25:38" x14ac:dyDescent="0.25">
      <c r="Y707" s="838"/>
      <c r="Z707" s="838"/>
      <c r="AA707" s="838"/>
      <c r="AB707" s="838"/>
      <c r="AC707" s="838"/>
      <c r="AD707" s="838"/>
      <c r="AE707" s="838"/>
      <c r="AF707" s="838"/>
      <c r="AG707" s="838"/>
      <c r="AH707" s="838"/>
      <c r="AI707" s="838"/>
      <c r="AJ707" s="838"/>
      <c r="AK707" s="838"/>
      <c r="AL707" s="838"/>
    </row>
    <row r="708" spans="25:38" x14ac:dyDescent="0.25">
      <c r="Y708" s="838"/>
      <c r="Z708" s="838"/>
      <c r="AA708" s="838"/>
      <c r="AB708" s="838"/>
      <c r="AC708" s="838"/>
      <c r="AD708" s="838"/>
      <c r="AE708" s="838"/>
      <c r="AF708" s="838"/>
      <c r="AG708" s="838"/>
      <c r="AH708" s="838"/>
      <c r="AI708" s="838"/>
      <c r="AJ708" s="838"/>
      <c r="AK708" s="838"/>
      <c r="AL708" s="838"/>
    </row>
    <row r="709" spans="25:38" x14ac:dyDescent="0.25">
      <c r="Y709" s="838"/>
      <c r="Z709" s="838"/>
      <c r="AA709" s="838"/>
      <c r="AB709" s="838"/>
      <c r="AC709" s="838"/>
      <c r="AD709" s="838"/>
      <c r="AE709" s="838"/>
      <c r="AF709" s="838"/>
      <c r="AG709" s="838"/>
      <c r="AH709" s="838"/>
      <c r="AI709" s="838"/>
      <c r="AJ709" s="838"/>
      <c r="AK709" s="838"/>
      <c r="AL709" s="838"/>
    </row>
    <row r="710" spans="25:38" x14ac:dyDescent="0.25">
      <c r="Y710" s="838"/>
      <c r="Z710" s="838"/>
      <c r="AA710" s="838"/>
      <c r="AB710" s="838"/>
      <c r="AC710" s="838"/>
      <c r="AD710" s="838"/>
      <c r="AE710" s="838"/>
      <c r="AF710" s="838"/>
      <c r="AG710" s="838"/>
      <c r="AH710" s="838"/>
      <c r="AI710" s="838"/>
      <c r="AJ710" s="838"/>
      <c r="AK710" s="838"/>
      <c r="AL710" s="838"/>
    </row>
    <row r="711" spans="25:38" x14ac:dyDescent="0.25">
      <c r="Y711" s="838"/>
      <c r="Z711" s="838"/>
      <c r="AA711" s="838"/>
      <c r="AB711" s="838"/>
      <c r="AC711" s="838"/>
      <c r="AD711" s="838"/>
      <c r="AE711" s="838"/>
      <c r="AF711" s="838"/>
      <c r="AG711" s="838"/>
      <c r="AH711" s="838"/>
      <c r="AI711" s="838"/>
      <c r="AJ711" s="838"/>
      <c r="AK711" s="838"/>
      <c r="AL711" s="838"/>
    </row>
    <row r="712" spans="25:38" x14ac:dyDescent="0.25">
      <c r="Y712" s="838"/>
      <c r="Z712" s="838"/>
      <c r="AA712" s="838"/>
      <c r="AB712" s="838"/>
      <c r="AC712" s="838"/>
      <c r="AD712" s="838"/>
      <c r="AE712" s="838"/>
      <c r="AF712" s="838"/>
      <c r="AG712" s="838"/>
      <c r="AH712" s="838"/>
      <c r="AI712" s="838"/>
      <c r="AJ712" s="838"/>
      <c r="AK712" s="838"/>
      <c r="AL712" s="838"/>
    </row>
    <row r="713" spans="25:38" x14ac:dyDescent="0.25">
      <c r="Y713" s="838"/>
      <c r="Z713" s="838"/>
      <c r="AA713" s="838"/>
      <c r="AB713" s="838"/>
      <c r="AC713" s="838"/>
      <c r="AD713" s="838"/>
      <c r="AE713" s="838"/>
      <c r="AF713" s="838"/>
      <c r="AG713" s="838"/>
      <c r="AH713" s="838"/>
      <c r="AI713" s="838"/>
      <c r="AJ713" s="838"/>
      <c r="AK713" s="838"/>
      <c r="AL713" s="838"/>
    </row>
    <row r="714" spans="25:38" x14ac:dyDescent="0.25">
      <c r="Y714" s="838"/>
      <c r="Z714" s="838"/>
      <c r="AA714" s="838"/>
      <c r="AB714" s="838"/>
      <c r="AC714" s="838"/>
      <c r="AD714" s="838"/>
      <c r="AE714" s="838"/>
      <c r="AF714" s="838"/>
      <c r="AG714" s="838"/>
      <c r="AH714" s="838"/>
      <c r="AI714" s="838"/>
      <c r="AJ714" s="838"/>
      <c r="AK714" s="838"/>
      <c r="AL714" s="838"/>
    </row>
    <row r="715" spans="25:38" x14ac:dyDescent="0.25">
      <c r="Y715" s="838"/>
      <c r="Z715" s="838"/>
      <c r="AA715" s="838"/>
      <c r="AB715" s="838"/>
      <c r="AC715" s="838"/>
      <c r="AD715" s="838"/>
      <c r="AE715" s="838"/>
      <c r="AF715" s="838"/>
      <c r="AG715" s="838"/>
      <c r="AH715" s="838"/>
      <c r="AI715" s="838"/>
      <c r="AJ715" s="838"/>
      <c r="AK715" s="838"/>
      <c r="AL715" s="838"/>
    </row>
    <row r="716" spans="25:38" x14ac:dyDescent="0.25">
      <c r="Y716" s="838"/>
      <c r="Z716" s="838"/>
      <c r="AA716" s="838"/>
      <c r="AB716" s="838"/>
      <c r="AC716" s="838"/>
      <c r="AD716" s="838"/>
      <c r="AE716" s="838"/>
      <c r="AF716" s="838"/>
      <c r="AG716" s="838"/>
      <c r="AH716" s="838"/>
      <c r="AI716" s="838"/>
      <c r="AJ716" s="838"/>
      <c r="AK716" s="838"/>
      <c r="AL716" s="838"/>
    </row>
    <row r="717" spans="25:38" x14ac:dyDescent="0.25">
      <c r="Y717" s="838"/>
      <c r="Z717" s="838"/>
      <c r="AA717" s="838"/>
      <c r="AB717" s="838"/>
      <c r="AC717" s="838"/>
      <c r="AD717" s="838"/>
      <c r="AE717" s="838"/>
      <c r="AF717" s="838"/>
      <c r="AG717" s="838"/>
      <c r="AH717" s="838"/>
      <c r="AI717" s="838"/>
      <c r="AJ717" s="838"/>
      <c r="AK717" s="838"/>
      <c r="AL717" s="838"/>
    </row>
    <row r="718" spans="25:38" x14ac:dyDescent="0.25">
      <c r="Y718" s="838"/>
      <c r="Z718" s="838"/>
      <c r="AA718" s="838"/>
      <c r="AB718" s="838"/>
      <c r="AC718" s="838"/>
      <c r="AD718" s="838"/>
      <c r="AE718" s="838"/>
      <c r="AF718" s="838"/>
      <c r="AG718" s="838"/>
      <c r="AH718" s="838"/>
      <c r="AI718" s="838"/>
      <c r="AJ718" s="838"/>
      <c r="AK718" s="838"/>
      <c r="AL718" s="838"/>
    </row>
    <row r="719" spans="25:38" x14ac:dyDescent="0.25">
      <c r="Y719" s="838"/>
      <c r="Z719" s="838"/>
      <c r="AA719" s="838"/>
      <c r="AB719" s="838"/>
      <c r="AC719" s="838"/>
      <c r="AD719" s="838"/>
      <c r="AE719" s="838"/>
      <c r="AF719" s="838"/>
      <c r="AG719" s="838"/>
      <c r="AH719" s="838"/>
      <c r="AI719" s="838"/>
      <c r="AJ719" s="838"/>
      <c r="AK719" s="838"/>
      <c r="AL719" s="838"/>
    </row>
    <row r="720" spans="25:38" x14ac:dyDescent="0.25">
      <c r="Y720" s="838"/>
      <c r="Z720" s="838"/>
      <c r="AA720" s="838"/>
      <c r="AB720" s="838"/>
      <c r="AC720" s="838"/>
      <c r="AD720" s="838"/>
      <c r="AE720" s="838"/>
      <c r="AF720" s="838"/>
      <c r="AG720" s="838"/>
      <c r="AH720" s="838"/>
      <c r="AI720" s="838"/>
      <c r="AJ720" s="838"/>
      <c r="AK720" s="838"/>
      <c r="AL720" s="838"/>
    </row>
    <row r="721" spans="25:38" x14ac:dyDescent="0.25">
      <c r="Y721" s="838"/>
      <c r="Z721" s="838"/>
      <c r="AA721" s="838"/>
      <c r="AB721" s="838"/>
      <c r="AC721" s="838"/>
      <c r="AD721" s="838"/>
      <c r="AE721" s="838"/>
      <c r="AF721" s="838"/>
      <c r="AG721" s="838"/>
      <c r="AH721" s="838"/>
      <c r="AI721" s="838"/>
      <c r="AJ721" s="838"/>
      <c r="AK721" s="838"/>
      <c r="AL721" s="838"/>
    </row>
    <row r="722" spans="25:38" x14ac:dyDescent="0.25">
      <c r="Y722" s="838"/>
      <c r="Z722" s="838"/>
      <c r="AA722" s="838"/>
      <c r="AB722" s="838"/>
      <c r="AC722" s="838"/>
      <c r="AD722" s="838"/>
      <c r="AE722" s="838"/>
      <c r="AF722" s="838"/>
      <c r="AG722" s="838"/>
      <c r="AH722" s="838"/>
      <c r="AI722" s="838"/>
      <c r="AJ722" s="838"/>
      <c r="AK722" s="838"/>
      <c r="AL722" s="838"/>
    </row>
    <row r="723" spans="25:38" x14ac:dyDescent="0.25">
      <c r="Y723" s="838"/>
      <c r="Z723" s="838"/>
      <c r="AA723" s="838"/>
      <c r="AB723" s="838"/>
      <c r="AC723" s="838"/>
      <c r="AD723" s="838"/>
      <c r="AE723" s="838"/>
      <c r="AF723" s="838"/>
      <c r="AG723" s="838"/>
      <c r="AH723" s="838"/>
      <c r="AI723" s="838"/>
      <c r="AJ723" s="838"/>
      <c r="AK723" s="838"/>
      <c r="AL723" s="838"/>
    </row>
    <row r="724" spans="25:38" x14ac:dyDescent="0.25">
      <c r="Y724" s="838"/>
      <c r="Z724" s="838"/>
      <c r="AA724" s="838"/>
      <c r="AB724" s="838"/>
      <c r="AC724" s="838"/>
      <c r="AD724" s="838"/>
      <c r="AE724" s="838"/>
      <c r="AF724" s="838"/>
      <c r="AG724" s="838"/>
      <c r="AH724" s="838"/>
      <c r="AI724" s="838"/>
      <c r="AJ724" s="838"/>
      <c r="AK724" s="838"/>
      <c r="AL724" s="838"/>
    </row>
    <row r="725" spans="25:38" x14ac:dyDescent="0.25">
      <c r="Y725" s="838"/>
      <c r="Z725" s="838"/>
      <c r="AA725" s="838"/>
      <c r="AB725" s="838"/>
      <c r="AC725" s="838"/>
      <c r="AD725" s="838"/>
      <c r="AE725" s="838"/>
      <c r="AF725" s="838"/>
      <c r="AG725" s="838"/>
      <c r="AH725" s="838"/>
      <c r="AI725" s="838"/>
      <c r="AJ725" s="838"/>
      <c r="AK725" s="838"/>
      <c r="AL725" s="838"/>
    </row>
    <row r="726" spans="25:38" x14ac:dyDescent="0.25">
      <c r="Y726" s="838"/>
      <c r="Z726" s="838"/>
      <c r="AA726" s="838"/>
      <c r="AB726" s="838"/>
      <c r="AC726" s="838"/>
      <c r="AD726" s="838"/>
      <c r="AE726" s="838"/>
      <c r="AF726" s="838"/>
      <c r="AG726" s="838"/>
      <c r="AH726" s="838"/>
      <c r="AI726" s="838"/>
      <c r="AJ726" s="838"/>
      <c r="AK726" s="838"/>
      <c r="AL726" s="838"/>
    </row>
    <row r="727" spans="25:38" x14ac:dyDescent="0.25">
      <c r="Y727" s="838"/>
      <c r="Z727" s="838"/>
      <c r="AA727" s="838"/>
      <c r="AB727" s="838"/>
      <c r="AC727" s="838"/>
      <c r="AD727" s="838"/>
      <c r="AE727" s="838"/>
      <c r="AF727" s="838"/>
      <c r="AG727" s="838"/>
      <c r="AH727" s="838"/>
      <c r="AI727" s="838"/>
      <c r="AJ727" s="838"/>
      <c r="AK727" s="838"/>
      <c r="AL727" s="838"/>
    </row>
    <row r="728" spans="25:38" x14ac:dyDescent="0.25">
      <c r="Y728" s="838"/>
      <c r="Z728" s="838"/>
      <c r="AA728" s="838"/>
      <c r="AB728" s="838"/>
      <c r="AC728" s="838"/>
      <c r="AD728" s="838"/>
      <c r="AE728" s="838"/>
      <c r="AF728" s="838"/>
      <c r="AG728" s="838"/>
      <c r="AH728" s="838"/>
      <c r="AI728" s="838"/>
      <c r="AJ728" s="838"/>
      <c r="AK728" s="838"/>
      <c r="AL728" s="838"/>
    </row>
    <row r="729" spans="25:38" x14ac:dyDescent="0.25">
      <c r="Y729" s="838"/>
      <c r="Z729" s="838"/>
      <c r="AA729" s="838"/>
      <c r="AB729" s="838"/>
      <c r="AC729" s="838"/>
      <c r="AD729" s="838"/>
      <c r="AE729" s="838"/>
      <c r="AF729" s="838"/>
      <c r="AG729" s="838"/>
      <c r="AH729" s="838"/>
      <c r="AI729" s="838"/>
      <c r="AJ729" s="838"/>
      <c r="AK729" s="838"/>
      <c r="AL729" s="838"/>
    </row>
    <row r="730" spans="25:38" x14ac:dyDescent="0.25">
      <c r="Y730" s="838"/>
      <c r="Z730" s="838"/>
      <c r="AA730" s="838"/>
      <c r="AB730" s="838"/>
      <c r="AC730" s="838"/>
      <c r="AD730" s="838"/>
      <c r="AE730" s="838"/>
      <c r="AF730" s="838"/>
      <c r="AG730" s="838"/>
      <c r="AH730" s="838"/>
      <c r="AI730" s="838"/>
      <c r="AJ730" s="838"/>
      <c r="AK730" s="838"/>
      <c r="AL730" s="838"/>
    </row>
    <row r="731" spans="25:38" x14ac:dyDescent="0.25">
      <c r="Y731" s="838"/>
      <c r="Z731" s="838"/>
      <c r="AA731" s="838"/>
      <c r="AB731" s="838"/>
      <c r="AC731" s="838"/>
      <c r="AD731" s="838"/>
      <c r="AE731" s="838"/>
      <c r="AF731" s="838"/>
      <c r="AG731" s="838"/>
      <c r="AH731" s="838"/>
      <c r="AI731" s="838"/>
      <c r="AJ731" s="838"/>
      <c r="AK731" s="838"/>
      <c r="AL731" s="838"/>
    </row>
    <row r="732" spans="25:38" x14ac:dyDescent="0.25">
      <c r="Y732" s="838"/>
      <c r="Z732" s="838"/>
      <c r="AA732" s="838"/>
      <c r="AB732" s="838"/>
      <c r="AC732" s="838"/>
      <c r="AD732" s="838"/>
      <c r="AE732" s="838"/>
      <c r="AF732" s="838"/>
      <c r="AG732" s="838"/>
      <c r="AH732" s="838"/>
      <c r="AI732" s="838"/>
      <c r="AJ732" s="838"/>
      <c r="AK732" s="838"/>
      <c r="AL732" s="838"/>
    </row>
    <row r="733" spans="25:38" x14ac:dyDescent="0.25">
      <c r="Y733" s="838"/>
      <c r="Z733" s="838"/>
      <c r="AA733" s="838"/>
      <c r="AB733" s="838"/>
      <c r="AC733" s="838"/>
      <c r="AD733" s="838"/>
      <c r="AE733" s="838"/>
      <c r="AF733" s="838"/>
      <c r="AG733" s="838"/>
      <c r="AH733" s="838"/>
      <c r="AI733" s="838"/>
      <c r="AJ733" s="838"/>
      <c r="AK733" s="838"/>
      <c r="AL733" s="838"/>
    </row>
    <row r="734" spans="25:38" x14ac:dyDescent="0.25">
      <c r="Y734" s="838"/>
      <c r="Z734" s="838"/>
      <c r="AA734" s="838"/>
      <c r="AB734" s="838"/>
      <c r="AC734" s="838"/>
      <c r="AD734" s="838"/>
      <c r="AE734" s="838"/>
      <c r="AF734" s="838"/>
      <c r="AG734" s="838"/>
      <c r="AH734" s="838"/>
      <c r="AI734" s="838"/>
      <c r="AJ734" s="838"/>
      <c r="AK734" s="838"/>
      <c r="AL734" s="838"/>
    </row>
    <row r="735" spans="25:38" x14ac:dyDescent="0.25">
      <c r="Y735" s="838"/>
      <c r="Z735" s="838"/>
      <c r="AA735" s="838"/>
      <c r="AB735" s="838"/>
      <c r="AC735" s="838"/>
      <c r="AD735" s="838"/>
      <c r="AE735" s="838"/>
      <c r="AF735" s="838"/>
      <c r="AG735" s="838"/>
      <c r="AH735" s="838"/>
      <c r="AI735" s="838"/>
      <c r="AJ735" s="838"/>
      <c r="AK735" s="838"/>
      <c r="AL735" s="838"/>
    </row>
    <row r="736" spans="25:38" x14ac:dyDescent="0.25">
      <c r="Y736" s="838"/>
      <c r="Z736" s="838"/>
      <c r="AA736" s="838"/>
      <c r="AB736" s="838"/>
      <c r="AC736" s="838"/>
      <c r="AD736" s="838"/>
      <c r="AE736" s="838"/>
      <c r="AF736" s="838"/>
      <c r="AG736" s="838"/>
      <c r="AH736" s="838"/>
      <c r="AI736" s="838"/>
      <c r="AJ736" s="838"/>
      <c r="AK736" s="838"/>
      <c r="AL736" s="838"/>
    </row>
    <row r="737" spans="25:38" x14ac:dyDescent="0.25">
      <c r="Y737" s="838"/>
      <c r="Z737" s="838"/>
      <c r="AA737" s="838"/>
      <c r="AB737" s="838"/>
      <c r="AC737" s="838"/>
      <c r="AD737" s="838"/>
      <c r="AE737" s="838"/>
      <c r="AF737" s="838"/>
      <c r="AG737" s="838"/>
      <c r="AH737" s="838"/>
      <c r="AI737" s="838"/>
      <c r="AJ737" s="838"/>
      <c r="AK737" s="838"/>
      <c r="AL737" s="838"/>
    </row>
    <row r="738" spans="25:38" x14ac:dyDescent="0.25">
      <c r="Y738" s="838"/>
      <c r="Z738" s="838"/>
      <c r="AA738" s="838"/>
      <c r="AB738" s="838"/>
      <c r="AC738" s="838"/>
      <c r="AD738" s="838"/>
      <c r="AE738" s="838"/>
      <c r="AF738" s="838"/>
      <c r="AG738" s="838"/>
      <c r="AH738" s="838"/>
      <c r="AI738" s="838"/>
      <c r="AJ738" s="838"/>
      <c r="AK738" s="838"/>
      <c r="AL738" s="838"/>
    </row>
    <row r="739" spans="25:38" x14ac:dyDescent="0.25">
      <c r="Y739" s="838"/>
      <c r="Z739" s="838"/>
      <c r="AA739" s="838"/>
      <c r="AB739" s="838"/>
      <c r="AC739" s="838"/>
      <c r="AD739" s="838"/>
      <c r="AE739" s="838"/>
      <c r="AF739" s="838"/>
      <c r="AG739" s="838"/>
      <c r="AH739" s="838"/>
      <c r="AI739" s="838"/>
      <c r="AJ739" s="838"/>
      <c r="AK739" s="838"/>
      <c r="AL739" s="838"/>
    </row>
    <row r="740" spans="25:38" x14ac:dyDescent="0.25">
      <c r="Y740" s="838"/>
      <c r="Z740" s="838"/>
      <c r="AA740" s="838"/>
      <c r="AB740" s="838"/>
      <c r="AC740" s="838"/>
      <c r="AD740" s="838"/>
      <c r="AE740" s="838"/>
      <c r="AF740" s="838"/>
      <c r="AG740" s="838"/>
      <c r="AH740" s="838"/>
      <c r="AI740" s="838"/>
      <c r="AJ740" s="838"/>
      <c r="AK740" s="838"/>
      <c r="AL740" s="838"/>
    </row>
    <row r="741" spans="25:38" x14ac:dyDescent="0.25">
      <c r="Y741" s="838"/>
      <c r="Z741" s="838"/>
      <c r="AA741" s="838"/>
      <c r="AB741" s="838"/>
      <c r="AC741" s="838"/>
      <c r="AD741" s="838"/>
      <c r="AE741" s="838"/>
      <c r="AF741" s="838"/>
      <c r="AG741" s="838"/>
      <c r="AH741" s="838"/>
      <c r="AI741" s="838"/>
      <c r="AJ741" s="838"/>
      <c r="AK741" s="838"/>
      <c r="AL741" s="838"/>
    </row>
    <row r="742" spans="25:38" x14ac:dyDescent="0.25">
      <c r="Y742" s="838"/>
      <c r="Z742" s="838"/>
      <c r="AA742" s="838"/>
      <c r="AB742" s="838"/>
      <c r="AC742" s="838"/>
      <c r="AD742" s="838"/>
      <c r="AE742" s="838"/>
      <c r="AF742" s="838"/>
      <c r="AG742" s="838"/>
      <c r="AH742" s="838"/>
      <c r="AI742" s="838"/>
      <c r="AJ742" s="838"/>
      <c r="AK742" s="838"/>
      <c r="AL742" s="838"/>
    </row>
    <row r="743" spans="25:38" x14ac:dyDescent="0.25">
      <c r="Y743" s="838"/>
      <c r="Z743" s="838"/>
      <c r="AA743" s="838"/>
      <c r="AB743" s="838"/>
      <c r="AC743" s="838"/>
      <c r="AD743" s="838"/>
      <c r="AE743" s="838"/>
      <c r="AF743" s="838"/>
      <c r="AG743" s="838"/>
      <c r="AH743" s="838"/>
      <c r="AI743" s="838"/>
      <c r="AJ743" s="838"/>
      <c r="AK743" s="838"/>
      <c r="AL743" s="838"/>
    </row>
    <row r="744" spans="25:38" x14ac:dyDescent="0.25">
      <c r="Y744" s="838"/>
      <c r="Z744" s="838"/>
      <c r="AA744" s="838"/>
      <c r="AB744" s="838"/>
      <c r="AC744" s="838"/>
      <c r="AD744" s="838"/>
      <c r="AE744" s="838"/>
      <c r="AF744" s="838"/>
      <c r="AG744" s="838"/>
      <c r="AH744" s="838"/>
      <c r="AI744" s="838"/>
      <c r="AJ744" s="838"/>
      <c r="AK744" s="838"/>
      <c r="AL744" s="838"/>
    </row>
    <row r="745" spans="25:38" x14ac:dyDescent="0.25">
      <c r="Y745" s="838"/>
      <c r="Z745" s="838"/>
      <c r="AA745" s="838"/>
      <c r="AB745" s="838"/>
      <c r="AC745" s="838"/>
      <c r="AD745" s="838"/>
      <c r="AE745" s="838"/>
      <c r="AF745" s="838"/>
      <c r="AG745" s="838"/>
      <c r="AH745" s="838"/>
      <c r="AI745" s="838"/>
      <c r="AJ745" s="838"/>
      <c r="AK745" s="838"/>
      <c r="AL745" s="838"/>
    </row>
    <row r="746" spans="25:38" x14ac:dyDescent="0.25">
      <c r="Y746" s="838"/>
      <c r="Z746" s="838"/>
      <c r="AA746" s="838"/>
      <c r="AB746" s="838"/>
      <c r="AC746" s="838"/>
      <c r="AD746" s="838"/>
      <c r="AE746" s="838"/>
      <c r="AF746" s="838"/>
      <c r="AG746" s="838"/>
      <c r="AH746" s="838"/>
      <c r="AI746" s="838"/>
      <c r="AJ746" s="838"/>
      <c r="AK746" s="838"/>
      <c r="AL746" s="838"/>
    </row>
    <row r="747" spans="25:38" x14ac:dyDescent="0.25">
      <c r="Y747" s="838"/>
      <c r="Z747" s="838"/>
      <c r="AA747" s="838"/>
      <c r="AB747" s="838"/>
      <c r="AC747" s="838"/>
      <c r="AD747" s="838"/>
      <c r="AE747" s="838"/>
      <c r="AF747" s="838"/>
      <c r="AG747" s="838"/>
      <c r="AH747" s="838"/>
      <c r="AI747" s="838"/>
      <c r="AJ747" s="838"/>
      <c r="AK747" s="838"/>
      <c r="AL747" s="838"/>
    </row>
    <row r="748" spans="25:38" x14ac:dyDescent="0.25">
      <c r="Y748" s="838"/>
      <c r="Z748" s="838"/>
      <c r="AA748" s="838"/>
      <c r="AB748" s="838"/>
      <c r="AC748" s="838"/>
      <c r="AD748" s="838"/>
      <c r="AE748" s="838"/>
      <c r="AF748" s="838"/>
      <c r="AG748" s="838"/>
      <c r="AH748" s="838"/>
      <c r="AI748" s="838"/>
      <c r="AJ748" s="838"/>
      <c r="AK748" s="838"/>
      <c r="AL748" s="838"/>
    </row>
    <row r="749" spans="25:38" x14ac:dyDescent="0.25">
      <c r="Y749" s="838"/>
      <c r="Z749" s="838"/>
      <c r="AA749" s="838"/>
      <c r="AB749" s="838"/>
      <c r="AC749" s="838"/>
      <c r="AD749" s="838"/>
      <c r="AE749" s="838"/>
      <c r="AF749" s="838"/>
      <c r="AG749" s="838"/>
      <c r="AH749" s="838"/>
      <c r="AI749" s="838"/>
      <c r="AJ749" s="838"/>
      <c r="AK749" s="838"/>
      <c r="AL749" s="838"/>
    </row>
    <row r="750" spans="25:38" x14ac:dyDescent="0.25">
      <c r="Y750" s="838"/>
      <c r="Z750" s="838"/>
      <c r="AA750" s="838"/>
      <c r="AB750" s="838"/>
      <c r="AC750" s="838"/>
      <c r="AD750" s="838"/>
      <c r="AE750" s="838"/>
      <c r="AF750" s="838"/>
      <c r="AG750" s="838"/>
      <c r="AH750" s="838"/>
      <c r="AI750" s="838"/>
      <c r="AJ750" s="838"/>
      <c r="AK750" s="838"/>
      <c r="AL750" s="838"/>
    </row>
    <row r="751" spans="25:38" x14ac:dyDescent="0.25">
      <c r="Y751" s="838"/>
      <c r="Z751" s="838"/>
      <c r="AA751" s="838"/>
      <c r="AB751" s="838"/>
      <c r="AC751" s="838"/>
      <c r="AD751" s="838"/>
      <c r="AE751" s="838"/>
      <c r="AF751" s="838"/>
      <c r="AG751" s="838"/>
      <c r="AH751" s="838"/>
      <c r="AI751" s="838"/>
      <c r="AJ751" s="838"/>
      <c r="AK751" s="838"/>
      <c r="AL751" s="838"/>
    </row>
    <row r="752" spans="25:38" x14ac:dyDescent="0.25">
      <c r="Y752" s="838"/>
      <c r="Z752" s="838"/>
      <c r="AA752" s="838"/>
      <c r="AB752" s="838"/>
      <c r="AC752" s="838"/>
      <c r="AD752" s="838"/>
      <c r="AE752" s="838"/>
      <c r="AF752" s="838"/>
      <c r="AG752" s="838"/>
      <c r="AH752" s="838"/>
      <c r="AI752" s="838"/>
      <c r="AJ752" s="838"/>
      <c r="AK752" s="838"/>
      <c r="AL752" s="838"/>
    </row>
    <row r="753" spans="25:38" x14ac:dyDescent="0.25">
      <c r="Y753" s="838"/>
      <c r="Z753" s="838"/>
      <c r="AA753" s="838"/>
      <c r="AB753" s="838"/>
      <c r="AC753" s="838"/>
      <c r="AD753" s="838"/>
      <c r="AE753" s="838"/>
      <c r="AF753" s="838"/>
      <c r="AG753" s="838"/>
      <c r="AH753" s="838"/>
      <c r="AI753" s="838"/>
      <c r="AJ753" s="838"/>
      <c r="AK753" s="838"/>
      <c r="AL753" s="838"/>
    </row>
    <row r="754" spans="25:38" x14ac:dyDescent="0.25">
      <c r="Y754" s="838"/>
      <c r="Z754" s="838"/>
      <c r="AA754" s="838"/>
      <c r="AB754" s="838"/>
      <c r="AC754" s="838"/>
      <c r="AD754" s="838"/>
      <c r="AE754" s="838"/>
      <c r="AF754" s="838"/>
      <c r="AG754" s="838"/>
      <c r="AH754" s="838"/>
      <c r="AI754" s="838"/>
      <c r="AJ754" s="838"/>
      <c r="AK754" s="838"/>
      <c r="AL754" s="838"/>
    </row>
    <row r="755" spans="25:38" x14ac:dyDescent="0.25">
      <c r="Y755" s="838"/>
      <c r="Z755" s="838"/>
      <c r="AA755" s="838"/>
      <c r="AB755" s="838"/>
      <c r="AC755" s="838"/>
      <c r="AD755" s="838"/>
      <c r="AE755" s="838"/>
      <c r="AF755" s="838"/>
      <c r="AG755" s="838"/>
      <c r="AH755" s="838"/>
      <c r="AI755" s="838"/>
      <c r="AJ755" s="838"/>
      <c r="AK755" s="838"/>
      <c r="AL755" s="838"/>
    </row>
    <row r="756" spans="25:38" x14ac:dyDescent="0.25">
      <c r="Y756" s="838"/>
      <c r="Z756" s="838"/>
      <c r="AA756" s="838"/>
      <c r="AB756" s="838"/>
      <c r="AC756" s="838"/>
      <c r="AD756" s="838"/>
      <c r="AE756" s="838"/>
      <c r="AF756" s="838"/>
      <c r="AG756" s="838"/>
      <c r="AH756" s="838"/>
      <c r="AI756" s="838"/>
      <c r="AJ756" s="838"/>
      <c r="AK756" s="838"/>
      <c r="AL756" s="838"/>
    </row>
    <row r="757" spans="25:38" x14ac:dyDescent="0.25">
      <c r="Y757" s="838"/>
      <c r="Z757" s="838"/>
      <c r="AA757" s="838"/>
      <c r="AB757" s="838"/>
      <c r="AC757" s="838"/>
      <c r="AD757" s="838"/>
      <c r="AE757" s="838"/>
      <c r="AF757" s="838"/>
      <c r="AG757" s="838"/>
      <c r="AH757" s="838"/>
      <c r="AI757" s="838"/>
      <c r="AJ757" s="838"/>
      <c r="AK757" s="838"/>
      <c r="AL757" s="838"/>
    </row>
    <row r="758" spans="25:38" x14ac:dyDescent="0.25">
      <c r="Y758" s="838"/>
      <c r="Z758" s="838"/>
      <c r="AA758" s="838"/>
      <c r="AB758" s="838"/>
      <c r="AC758" s="838"/>
      <c r="AD758" s="838"/>
      <c r="AE758" s="838"/>
      <c r="AF758" s="838"/>
      <c r="AG758" s="838"/>
      <c r="AH758" s="838"/>
      <c r="AI758" s="838"/>
      <c r="AJ758" s="838"/>
      <c r="AK758" s="838"/>
      <c r="AL758" s="838"/>
    </row>
    <row r="759" spans="25:38" x14ac:dyDescent="0.25">
      <c r="Y759" s="838"/>
      <c r="Z759" s="838"/>
      <c r="AA759" s="838"/>
      <c r="AB759" s="838"/>
      <c r="AC759" s="838"/>
      <c r="AD759" s="838"/>
      <c r="AE759" s="838"/>
      <c r="AF759" s="838"/>
      <c r="AG759" s="838"/>
      <c r="AH759" s="838"/>
      <c r="AI759" s="838"/>
      <c r="AJ759" s="838"/>
      <c r="AK759" s="838"/>
      <c r="AL759" s="838"/>
    </row>
    <row r="760" spans="25:38" x14ac:dyDescent="0.25">
      <c r="Y760" s="838"/>
      <c r="Z760" s="838"/>
      <c r="AA760" s="838"/>
      <c r="AB760" s="838"/>
      <c r="AC760" s="838"/>
      <c r="AD760" s="838"/>
      <c r="AE760" s="838"/>
      <c r="AF760" s="838"/>
      <c r="AG760" s="838"/>
      <c r="AH760" s="838"/>
      <c r="AI760" s="838"/>
      <c r="AJ760" s="838"/>
      <c r="AK760" s="838"/>
      <c r="AL760" s="838"/>
    </row>
    <row r="761" spans="25:38" x14ac:dyDescent="0.25">
      <c r="Y761" s="838"/>
      <c r="Z761" s="838"/>
      <c r="AA761" s="838"/>
      <c r="AB761" s="838"/>
      <c r="AC761" s="838"/>
      <c r="AD761" s="838"/>
      <c r="AE761" s="838"/>
      <c r="AF761" s="838"/>
      <c r="AG761" s="838"/>
      <c r="AH761" s="838"/>
      <c r="AI761" s="838"/>
      <c r="AJ761" s="838"/>
      <c r="AK761" s="838"/>
      <c r="AL761" s="838"/>
    </row>
    <row r="762" spans="25:38" x14ac:dyDescent="0.25">
      <c r="Y762" s="838"/>
      <c r="Z762" s="838"/>
      <c r="AA762" s="838"/>
      <c r="AB762" s="838"/>
      <c r="AC762" s="838"/>
      <c r="AD762" s="838"/>
      <c r="AE762" s="838"/>
      <c r="AF762" s="838"/>
      <c r="AG762" s="838"/>
      <c r="AH762" s="838"/>
      <c r="AI762" s="838"/>
      <c r="AJ762" s="838"/>
      <c r="AK762" s="838"/>
      <c r="AL762" s="838"/>
    </row>
    <row r="763" spans="25:38" x14ac:dyDescent="0.25">
      <c r="Y763" s="838"/>
      <c r="Z763" s="838"/>
      <c r="AA763" s="838"/>
      <c r="AB763" s="838"/>
      <c r="AC763" s="838"/>
      <c r="AD763" s="838"/>
      <c r="AE763" s="838"/>
      <c r="AF763" s="838"/>
      <c r="AG763" s="838"/>
      <c r="AH763" s="838"/>
      <c r="AI763" s="838"/>
      <c r="AJ763" s="838"/>
      <c r="AK763" s="838"/>
      <c r="AL763" s="838"/>
    </row>
    <row r="764" spans="25:38" x14ac:dyDescent="0.25">
      <c r="Y764" s="838"/>
      <c r="Z764" s="838"/>
      <c r="AA764" s="838"/>
      <c r="AB764" s="838"/>
      <c r="AC764" s="838"/>
      <c r="AD764" s="838"/>
      <c r="AE764" s="838"/>
      <c r="AF764" s="838"/>
      <c r="AG764" s="838"/>
      <c r="AH764" s="838"/>
      <c r="AI764" s="838"/>
      <c r="AJ764" s="838"/>
      <c r="AK764" s="838"/>
      <c r="AL764" s="838"/>
    </row>
    <row r="765" spans="25:38" x14ac:dyDescent="0.25">
      <c r="Y765" s="838"/>
      <c r="Z765" s="838"/>
      <c r="AA765" s="838"/>
      <c r="AB765" s="838"/>
      <c r="AC765" s="838"/>
      <c r="AD765" s="838"/>
      <c r="AE765" s="838"/>
      <c r="AF765" s="838"/>
      <c r="AG765" s="838"/>
      <c r="AH765" s="838"/>
      <c r="AI765" s="838"/>
      <c r="AJ765" s="838"/>
      <c r="AK765" s="838"/>
      <c r="AL765" s="838"/>
    </row>
    <row r="766" spans="25:38" x14ac:dyDescent="0.25">
      <c r="Y766" s="838"/>
      <c r="Z766" s="838"/>
      <c r="AA766" s="838"/>
      <c r="AB766" s="838"/>
      <c r="AC766" s="838"/>
      <c r="AD766" s="838"/>
      <c r="AE766" s="838"/>
      <c r="AF766" s="838"/>
      <c r="AG766" s="838"/>
      <c r="AH766" s="838"/>
      <c r="AI766" s="838"/>
      <c r="AJ766" s="838"/>
      <c r="AK766" s="838"/>
      <c r="AL766" s="838"/>
    </row>
    <row r="767" spans="25:38" x14ac:dyDescent="0.25">
      <c r="Y767" s="838"/>
      <c r="Z767" s="838"/>
      <c r="AA767" s="838"/>
      <c r="AB767" s="838"/>
      <c r="AC767" s="838"/>
      <c r="AD767" s="838"/>
      <c r="AE767" s="838"/>
      <c r="AF767" s="838"/>
      <c r="AG767" s="838"/>
      <c r="AH767" s="838"/>
      <c r="AI767" s="838"/>
      <c r="AJ767" s="838"/>
      <c r="AK767" s="838"/>
      <c r="AL767" s="838"/>
    </row>
    <row r="768" spans="25:38" x14ac:dyDescent="0.25">
      <c r="Y768" s="838"/>
      <c r="Z768" s="838"/>
      <c r="AA768" s="838"/>
      <c r="AB768" s="838"/>
      <c r="AC768" s="838"/>
      <c r="AD768" s="838"/>
      <c r="AE768" s="838"/>
      <c r="AF768" s="838"/>
      <c r="AG768" s="838"/>
      <c r="AH768" s="838"/>
      <c r="AI768" s="838"/>
      <c r="AJ768" s="838"/>
      <c r="AK768" s="838"/>
      <c r="AL768" s="838"/>
    </row>
    <row r="769" spans="25:38" x14ac:dyDescent="0.25">
      <c r="Y769" s="838"/>
      <c r="Z769" s="838"/>
      <c r="AA769" s="838"/>
      <c r="AB769" s="838"/>
      <c r="AC769" s="838"/>
      <c r="AD769" s="838"/>
      <c r="AE769" s="838"/>
      <c r="AF769" s="838"/>
      <c r="AG769" s="838"/>
      <c r="AH769" s="838"/>
      <c r="AI769" s="838"/>
      <c r="AJ769" s="838"/>
      <c r="AK769" s="838"/>
      <c r="AL769" s="838"/>
    </row>
    <row r="770" spans="25:38" x14ac:dyDescent="0.25">
      <c r="Y770" s="838"/>
      <c r="Z770" s="838"/>
      <c r="AA770" s="838"/>
      <c r="AB770" s="838"/>
      <c r="AC770" s="838"/>
      <c r="AD770" s="838"/>
      <c r="AE770" s="838"/>
      <c r="AF770" s="838"/>
      <c r="AG770" s="838"/>
      <c r="AH770" s="838"/>
      <c r="AI770" s="838"/>
      <c r="AJ770" s="838"/>
      <c r="AK770" s="838"/>
      <c r="AL770" s="838"/>
    </row>
    <row r="771" spans="25:38" x14ac:dyDescent="0.25">
      <c r="Y771" s="838"/>
      <c r="Z771" s="838"/>
      <c r="AA771" s="838"/>
      <c r="AB771" s="838"/>
      <c r="AC771" s="838"/>
      <c r="AD771" s="838"/>
      <c r="AE771" s="838"/>
      <c r="AF771" s="838"/>
      <c r="AG771" s="838"/>
      <c r="AH771" s="838"/>
      <c r="AI771" s="838"/>
      <c r="AJ771" s="838"/>
      <c r="AK771" s="838"/>
      <c r="AL771" s="838"/>
    </row>
    <row r="772" spans="25:38" x14ac:dyDescent="0.25">
      <c r="Y772" s="838"/>
      <c r="Z772" s="838"/>
      <c r="AA772" s="838"/>
      <c r="AB772" s="838"/>
      <c r="AC772" s="838"/>
      <c r="AD772" s="838"/>
      <c r="AE772" s="838"/>
      <c r="AF772" s="838"/>
      <c r="AG772" s="838"/>
      <c r="AH772" s="838"/>
      <c r="AI772" s="838"/>
      <c r="AJ772" s="838"/>
      <c r="AK772" s="838"/>
      <c r="AL772" s="838"/>
    </row>
    <row r="773" spans="25:38" x14ac:dyDescent="0.25">
      <c r="Y773" s="838"/>
      <c r="Z773" s="838"/>
      <c r="AA773" s="838"/>
      <c r="AB773" s="838"/>
      <c r="AC773" s="838"/>
      <c r="AD773" s="838"/>
      <c r="AE773" s="838"/>
      <c r="AF773" s="838"/>
      <c r="AG773" s="838"/>
      <c r="AH773" s="838"/>
      <c r="AI773" s="838"/>
      <c r="AJ773" s="838"/>
      <c r="AK773" s="838"/>
      <c r="AL773" s="838"/>
    </row>
    <row r="774" spans="25:38" x14ac:dyDescent="0.25">
      <c r="Y774" s="838"/>
      <c r="Z774" s="838"/>
      <c r="AA774" s="838"/>
      <c r="AB774" s="838"/>
      <c r="AC774" s="838"/>
      <c r="AD774" s="838"/>
      <c r="AE774" s="838"/>
      <c r="AF774" s="838"/>
      <c r="AG774" s="838"/>
      <c r="AH774" s="838"/>
      <c r="AI774" s="838"/>
      <c r="AJ774" s="838"/>
      <c r="AK774" s="838"/>
      <c r="AL774" s="838"/>
    </row>
    <row r="775" spans="25:38" x14ac:dyDescent="0.25">
      <c r="Y775" s="838"/>
      <c r="Z775" s="838"/>
      <c r="AA775" s="838"/>
      <c r="AB775" s="838"/>
      <c r="AC775" s="838"/>
      <c r="AD775" s="838"/>
      <c r="AE775" s="838"/>
      <c r="AF775" s="838"/>
      <c r="AG775" s="838"/>
      <c r="AH775" s="838"/>
      <c r="AI775" s="838"/>
      <c r="AJ775" s="838"/>
      <c r="AK775" s="838"/>
      <c r="AL775" s="838"/>
    </row>
    <row r="776" spans="25:38" x14ac:dyDescent="0.25">
      <c r="Y776" s="838"/>
      <c r="Z776" s="838"/>
      <c r="AA776" s="838"/>
      <c r="AB776" s="838"/>
      <c r="AC776" s="838"/>
      <c r="AD776" s="838"/>
      <c r="AE776" s="838"/>
      <c r="AF776" s="838"/>
      <c r="AG776" s="838"/>
      <c r="AH776" s="838"/>
      <c r="AI776" s="838"/>
      <c r="AJ776" s="838"/>
      <c r="AK776" s="838"/>
      <c r="AL776" s="838"/>
    </row>
    <row r="777" spans="25:38" x14ac:dyDescent="0.25">
      <c r="Y777" s="838"/>
      <c r="Z777" s="838"/>
      <c r="AA777" s="838"/>
      <c r="AB777" s="838"/>
      <c r="AC777" s="838"/>
      <c r="AD777" s="838"/>
      <c r="AE777" s="838"/>
      <c r="AF777" s="838"/>
      <c r="AG777" s="838"/>
      <c r="AH777" s="838"/>
      <c r="AI777" s="838"/>
      <c r="AJ777" s="838"/>
      <c r="AK777" s="838"/>
      <c r="AL777" s="838"/>
    </row>
    <row r="778" spans="25:38" x14ac:dyDescent="0.25">
      <c r="Y778" s="838"/>
      <c r="Z778" s="838"/>
      <c r="AA778" s="838"/>
      <c r="AB778" s="838"/>
      <c r="AC778" s="838"/>
      <c r="AD778" s="838"/>
      <c r="AE778" s="838"/>
      <c r="AF778" s="838"/>
      <c r="AG778" s="838"/>
      <c r="AH778" s="838"/>
      <c r="AI778" s="838"/>
      <c r="AJ778" s="838"/>
      <c r="AK778" s="838"/>
      <c r="AL778" s="838"/>
    </row>
    <row r="779" spans="25:38" x14ac:dyDescent="0.25">
      <c r="Y779" s="838"/>
      <c r="Z779" s="838"/>
      <c r="AA779" s="838"/>
      <c r="AB779" s="838"/>
      <c r="AC779" s="838"/>
      <c r="AD779" s="838"/>
      <c r="AE779" s="838"/>
      <c r="AF779" s="838"/>
      <c r="AG779" s="838"/>
      <c r="AH779" s="838"/>
      <c r="AI779" s="838"/>
      <c r="AJ779" s="838"/>
      <c r="AK779" s="838"/>
      <c r="AL779" s="838"/>
    </row>
    <row r="780" spans="25:38" x14ac:dyDescent="0.25">
      <c r="Y780" s="838"/>
      <c r="Z780" s="838"/>
      <c r="AA780" s="838"/>
      <c r="AB780" s="838"/>
      <c r="AC780" s="838"/>
      <c r="AD780" s="838"/>
      <c r="AE780" s="838"/>
      <c r="AF780" s="838"/>
      <c r="AG780" s="838"/>
      <c r="AH780" s="838"/>
      <c r="AI780" s="838"/>
      <c r="AJ780" s="838"/>
      <c r="AK780" s="838"/>
      <c r="AL780" s="838"/>
    </row>
    <row r="781" spans="25:38" x14ac:dyDescent="0.25">
      <c r="Y781" s="838"/>
      <c r="Z781" s="838"/>
      <c r="AA781" s="838"/>
      <c r="AB781" s="838"/>
      <c r="AC781" s="838"/>
      <c r="AD781" s="838"/>
      <c r="AE781" s="838"/>
      <c r="AF781" s="838"/>
      <c r="AG781" s="838"/>
      <c r="AH781" s="838"/>
      <c r="AI781" s="838"/>
      <c r="AJ781" s="838"/>
      <c r="AK781" s="838"/>
      <c r="AL781" s="838"/>
    </row>
    <row r="782" spans="25:38" x14ac:dyDescent="0.25">
      <c r="Y782" s="838"/>
      <c r="Z782" s="838"/>
      <c r="AA782" s="838"/>
      <c r="AB782" s="838"/>
      <c r="AC782" s="838"/>
      <c r="AD782" s="838"/>
      <c r="AE782" s="838"/>
      <c r="AF782" s="838"/>
      <c r="AG782" s="838"/>
      <c r="AH782" s="838"/>
      <c r="AI782" s="838"/>
      <c r="AJ782" s="838"/>
      <c r="AK782" s="838"/>
      <c r="AL782" s="838"/>
    </row>
    <row r="783" spans="25:38" x14ac:dyDescent="0.25">
      <c r="Y783" s="838"/>
      <c r="Z783" s="838"/>
      <c r="AA783" s="838"/>
      <c r="AB783" s="838"/>
      <c r="AC783" s="838"/>
      <c r="AD783" s="838"/>
      <c r="AE783" s="838"/>
      <c r="AF783" s="838"/>
      <c r="AG783" s="838"/>
      <c r="AH783" s="838"/>
      <c r="AI783" s="838"/>
      <c r="AJ783" s="838"/>
      <c r="AK783" s="838"/>
      <c r="AL783" s="838"/>
    </row>
    <row r="784" spans="25:38" x14ac:dyDescent="0.25">
      <c r="Y784" s="838"/>
      <c r="Z784" s="838"/>
      <c r="AA784" s="838"/>
      <c r="AB784" s="838"/>
      <c r="AC784" s="838"/>
      <c r="AD784" s="838"/>
      <c r="AE784" s="838"/>
      <c r="AF784" s="838"/>
      <c r="AG784" s="838"/>
      <c r="AH784" s="838"/>
      <c r="AI784" s="838"/>
      <c r="AJ784" s="838"/>
      <c r="AK784" s="838"/>
      <c r="AL784" s="838"/>
    </row>
    <row r="785" spans="25:38" x14ac:dyDescent="0.25">
      <c r="Y785" s="838"/>
      <c r="Z785" s="838"/>
      <c r="AA785" s="838"/>
      <c r="AB785" s="838"/>
      <c r="AC785" s="838"/>
      <c r="AD785" s="838"/>
      <c r="AE785" s="838"/>
      <c r="AF785" s="838"/>
      <c r="AG785" s="838"/>
      <c r="AH785" s="838"/>
      <c r="AI785" s="838"/>
      <c r="AJ785" s="838"/>
      <c r="AK785" s="838"/>
      <c r="AL785" s="838"/>
    </row>
    <row r="786" spans="25:38" x14ac:dyDescent="0.25">
      <c r="Y786" s="838"/>
      <c r="Z786" s="838"/>
      <c r="AA786" s="838"/>
      <c r="AB786" s="838"/>
      <c r="AC786" s="838"/>
      <c r="AD786" s="838"/>
      <c r="AE786" s="838"/>
      <c r="AF786" s="838"/>
      <c r="AG786" s="838"/>
      <c r="AH786" s="838"/>
      <c r="AI786" s="838"/>
      <c r="AJ786" s="838"/>
      <c r="AK786" s="838"/>
      <c r="AL786" s="838"/>
    </row>
    <row r="787" spans="25:38" x14ac:dyDescent="0.25">
      <c r="Y787" s="838"/>
      <c r="Z787" s="838"/>
      <c r="AA787" s="838"/>
      <c r="AB787" s="838"/>
      <c r="AC787" s="838"/>
      <c r="AD787" s="838"/>
      <c r="AE787" s="838"/>
      <c r="AF787" s="838"/>
      <c r="AG787" s="838"/>
      <c r="AH787" s="838"/>
      <c r="AI787" s="838"/>
      <c r="AJ787" s="838"/>
      <c r="AK787" s="838"/>
      <c r="AL787" s="838"/>
    </row>
    <row r="788" spans="25:38" x14ac:dyDescent="0.25">
      <c r="Y788" s="838"/>
      <c r="Z788" s="838"/>
      <c r="AA788" s="838"/>
      <c r="AB788" s="838"/>
      <c r="AC788" s="838"/>
      <c r="AD788" s="838"/>
      <c r="AE788" s="838"/>
      <c r="AF788" s="838"/>
      <c r="AG788" s="838"/>
      <c r="AH788" s="838"/>
      <c r="AI788" s="838"/>
      <c r="AJ788" s="838"/>
      <c r="AK788" s="838"/>
      <c r="AL788" s="838"/>
    </row>
    <row r="789" spans="25:38" x14ac:dyDescent="0.25">
      <c r="Y789" s="838"/>
      <c r="Z789" s="838"/>
      <c r="AA789" s="838"/>
      <c r="AB789" s="838"/>
      <c r="AC789" s="838"/>
      <c r="AD789" s="838"/>
      <c r="AE789" s="838"/>
      <c r="AF789" s="838"/>
      <c r="AG789" s="838"/>
      <c r="AH789" s="838"/>
      <c r="AI789" s="838"/>
      <c r="AJ789" s="838"/>
      <c r="AK789" s="838"/>
      <c r="AL789" s="838"/>
    </row>
    <row r="790" spans="25:38" x14ac:dyDescent="0.25">
      <c r="Y790" s="838"/>
      <c r="Z790" s="838"/>
      <c r="AA790" s="838"/>
      <c r="AB790" s="838"/>
      <c r="AC790" s="838"/>
      <c r="AD790" s="838"/>
      <c r="AE790" s="838"/>
      <c r="AF790" s="838"/>
      <c r="AG790" s="838"/>
      <c r="AH790" s="838"/>
      <c r="AI790" s="838"/>
      <c r="AJ790" s="838"/>
      <c r="AK790" s="838"/>
      <c r="AL790" s="838"/>
    </row>
    <row r="791" spans="25:38" x14ac:dyDescent="0.25">
      <c r="Y791" s="838"/>
      <c r="Z791" s="838"/>
      <c r="AA791" s="838"/>
      <c r="AB791" s="838"/>
      <c r="AC791" s="838"/>
      <c r="AD791" s="838"/>
      <c r="AE791" s="838"/>
      <c r="AF791" s="838"/>
      <c r="AG791" s="838"/>
      <c r="AH791" s="838"/>
      <c r="AI791" s="838"/>
      <c r="AJ791" s="838"/>
      <c r="AK791" s="838"/>
      <c r="AL791" s="838"/>
    </row>
    <row r="792" spans="25:38" x14ac:dyDescent="0.25">
      <c r="Y792" s="838"/>
      <c r="Z792" s="838"/>
      <c r="AA792" s="838"/>
      <c r="AB792" s="838"/>
      <c r="AC792" s="838"/>
      <c r="AD792" s="838"/>
      <c r="AE792" s="838"/>
      <c r="AF792" s="838"/>
      <c r="AG792" s="838"/>
      <c r="AH792" s="838"/>
      <c r="AI792" s="838"/>
      <c r="AJ792" s="838"/>
      <c r="AK792" s="838"/>
      <c r="AL792" s="838"/>
    </row>
    <row r="793" spans="25:38" x14ac:dyDescent="0.25">
      <c r="Y793" s="838"/>
      <c r="Z793" s="838"/>
      <c r="AA793" s="838"/>
      <c r="AB793" s="838"/>
      <c r="AC793" s="838"/>
      <c r="AD793" s="838"/>
      <c r="AE793" s="838"/>
      <c r="AF793" s="838"/>
      <c r="AG793" s="838"/>
      <c r="AH793" s="838"/>
      <c r="AI793" s="838"/>
      <c r="AJ793" s="838"/>
      <c r="AK793" s="838"/>
      <c r="AL793" s="838"/>
    </row>
    <row r="794" spans="25:38" x14ac:dyDescent="0.25">
      <c r="Y794" s="838"/>
      <c r="Z794" s="838"/>
      <c r="AA794" s="838"/>
      <c r="AB794" s="838"/>
      <c r="AC794" s="838"/>
      <c r="AD794" s="838"/>
      <c r="AE794" s="838"/>
      <c r="AF794" s="838"/>
      <c r="AG794" s="838"/>
      <c r="AH794" s="838"/>
      <c r="AI794" s="838"/>
      <c r="AJ794" s="838"/>
      <c r="AK794" s="838"/>
      <c r="AL794" s="838"/>
    </row>
    <row r="795" spans="25:38" x14ac:dyDescent="0.25">
      <c r="Y795" s="838"/>
      <c r="Z795" s="838"/>
      <c r="AA795" s="838"/>
      <c r="AB795" s="838"/>
      <c r="AC795" s="838"/>
      <c r="AD795" s="838"/>
      <c r="AE795" s="838"/>
      <c r="AF795" s="838"/>
      <c r="AG795" s="838"/>
      <c r="AH795" s="838"/>
      <c r="AI795" s="838"/>
      <c r="AJ795" s="838"/>
      <c r="AK795" s="838"/>
      <c r="AL795" s="838"/>
    </row>
    <row r="796" spans="25:38" x14ac:dyDescent="0.25">
      <c r="Y796" s="838"/>
      <c r="Z796" s="838"/>
      <c r="AA796" s="838"/>
      <c r="AB796" s="838"/>
      <c r="AC796" s="838"/>
      <c r="AD796" s="838"/>
      <c r="AE796" s="838"/>
      <c r="AF796" s="838"/>
      <c r="AG796" s="838"/>
      <c r="AH796" s="838"/>
      <c r="AI796" s="838"/>
      <c r="AJ796" s="838"/>
      <c r="AK796" s="838"/>
      <c r="AL796" s="838"/>
    </row>
    <row r="797" spans="25:38" x14ac:dyDescent="0.25">
      <c r="Y797" s="838"/>
      <c r="Z797" s="838"/>
      <c r="AA797" s="838"/>
      <c r="AB797" s="838"/>
      <c r="AC797" s="838"/>
      <c r="AD797" s="838"/>
      <c r="AE797" s="838"/>
      <c r="AF797" s="838"/>
      <c r="AG797" s="838"/>
      <c r="AH797" s="838"/>
      <c r="AI797" s="838"/>
      <c r="AJ797" s="838"/>
      <c r="AK797" s="838"/>
      <c r="AL797" s="838"/>
    </row>
    <row r="798" spans="25:38" x14ac:dyDescent="0.25">
      <c r="Y798" s="838"/>
      <c r="Z798" s="838"/>
      <c r="AA798" s="838"/>
      <c r="AB798" s="838"/>
      <c r="AC798" s="838"/>
      <c r="AD798" s="838"/>
      <c r="AE798" s="838"/>
      <c r="AF798" s="838"/>
      <c r="AG798" s="838"/>
      <c r="AH798" s="838"/>
      <c r="AI798" s="838"/>
      <c r="AJ798" s="838"/>
      <c r="AK798" s="838"/>
      <c r="AL798" s="838"/>
    </row>
    <row r="799" spans="25:38" x14ac:dyDescent="0.25">
      <c r="Y799" s="838"/>
      <c r="Z799" s="838"/>
      <c r="AA799" s="838"/>
      <c r="AB799" s="838"/>
      <c r="AC799" s="838"/>
      <c r="AD799" s="838"/>
      <c r="AE799" s="838"/>
      <c r="AF799" s="838"/>
      <c r="AG799" s="838"/>
      <c r="AH799" s="838"/>
      <c r="AI799" s="838"/>
      <c r="AJ799" s="838"/>
      <c r="AK799" s="838"/>
      <c r="AL799" s="838"/>
    </row>
    <row r="800" spans="25:38" x14ac:dyDescent="0.25">
      <c r="Y800" s="838"/>
      <c r="Z800" s="838"/>
      <c r="AA800" s="838"/>
      <c r="AB800" s="838"/>
      <c r="AC800" s="838"/>
      <c r="AD800" s="838"/>
      <c r="AE800" s="838"/>
      <c r="AF800" s="838"/>
      <c r="AG800" s="838"/>
      <c r="AH800" s="838"/>
      <c r="AI800" s="838"/>
      <c r="AJ800" s="838"/>
      <c r="AK800" s="838"/>
      <c r="AL800" s="838"/>
    </row>
    <row r="801" spans="25:38" x14ac:dyDescent="0.25">
      <c r="Y801" s="838"/>
      <c r="Z801" s="838"/>
      <c r="AA801" s="838"/>
      <c r="AB801" s="838"/>
      <c r="AC801" s="838"/>
      <c r="AD801" s="838"/>
      <c r="AE801" s="838"/>
      <c r="AF801" s="838"/>
      <c r="AG801" s="838"/>
      <c r="AH801" s="838"/>
      <c r="AI801" s="838"/>
      <c r="AJ801" s="838"/>
      <c r="AK801" s="838"/>
      <c r="AL801" s="838"/>
    </row>
    <row r="802" spans="25:38" x14ac:dyDescent="0.25">
      <c r="Y802" s="838"/>
      <c r="Z802" s="838"/>
      <c r="AA802" s="838"/>
      <c r="AB802" s="838"/>
      <c r="AC802" s="838"/>
      <c r="AD802" s="838"/>
      <c r="AE802" s="838"/>
      <c r="AF802" s="838"/>
      <c r="AG802" s="838"/>
      <c r="AH802" s="838"/>
      <c r="AI802" s="838"/>
      <c r="AJ802" s="838"/>
      <c r="AK802" s="838"/>
      <c r="AL802" s="838"/>
    </row>
    <row r="803" spans="25:38" x14ac:dyDescent="0.25">
      <c r="Y803" s="838"/>
      <c r="Z803" s="838"/>
      <c r="AA803" s="838"/>
      <c r="AB803" s="838"/>
      <c r="AC803" s="838"/>
      <c r="AD803" s="838"/>
      <c r="AE803" s="838"/>
      <c r="AF803" s="838"/>
      <c r="AG803" s="838"/>
      <c r="AH803" s="838"/>
      <c r="AI803" s="838"/>
      <c r="AJ803" s="838"/>
      <c r="AK803" s="838"/>
      <c r="AL803" s="838"/>
    </row>
    <row r="804" spans="25:38" x14ac:dyDescent="0.25">
      <c r="Y804" s="838"/>
      <c r="Z804" s="838"/>
      <c r="AA804" s="838"/>
      <c r="AB804" s="838"/>
      <c r="AC804" s="838"/>
      <c r="AD804" s="838"/>
      <c r="AE804" s="838"/>
      <c r="AF804" s="838"/>
      <c r="AG804" s="838"/>
      <c r="AH804" s="838"/>
      <c r="AI804" s="838"/>
      <c r="AJ804" s="838"/>
      <c r="AK804" s="838"/>
      <c r="AL804" s="838"/>
    </row>
    <row r="805" spans="25:38" x14ac:dyDescent="0.25">
      <c r="Y805" s="838"/>
      <c r="Z805" s="838"/>
      <c r="AA805" s="838"/>
      <c r="AB805" s="838"/>
      <c r="AC805" s="838"/>
      <c r="AD805" s="838"/>
      <c r="AE805" s="838"/>
      <c r="AF805" s="838"/>
      <c r="AG805" s="838"/>
      <c r="AH805" s="838"/>
      <c r="AI805" s="838"/>
      <c r="AJ805" s="838"/>
      <c r="AK805" s="838"/>
      <c r="AL805" s="838"/>
    </row>
    <row r="806" spans="25:38" x14ac:dyDescent="0.25">
      <c r="Y806" s="838"/>
      <c r="Z806" s="838"/>
      <c r="AA806" s="838"/>
      <c r="AB806" s="838"/>
      <c r="AC806" s="838"/>
      <c r="AD806" s="838"/>
      <c r="AE806" s="838"/>
      <c r="AF806" s="838"/>
      <c r="AG806" s="838"/>
      <c r="AH806" s="838"/>
      <c r="AI806" s="838"/>
      <c r="AJ806" s="838"/>
      <c r="AK806" s="838"/>
      <c r="AL806" s="838"/>
    </row>
    <row r="807" spans="25:38" x14ac:dyDescent="0.25">
      <c r="Y807" s="838"/>
      <c r="Z807" s="838"/>
      <c r="AA807" s="838"/>
      <c r="AB807" s="838"/>
      <c r="AC807" s="838"/>
      <c r="AD807" s="838"/>
      <c r="AE807" s="838"/>
      <c r="AF807" s="838"/>
      <c r="AG807" s="838"/>
      <c r="AH807" s="838"/>
      <c r="AI807" s="838"/>
      <c r="AJ807" s="838"/>
      <c r="AK807" s="838"/>
      <c r="AL807" s="838"/>
    </row>
    <row r="808" spans="25:38" x14ac:dyDescent="0.25">
      <c r="Y808" s="838"/>
      <c r="Z808" s="838"/>
      <c r="AA808" s="838"/>
      <c r="AB808" s="838"/>
      <c r="AC808" s="838"/>
      <c r="AD808" s="838"/>
      <c r="AE808" s="838"/>
      <c r="AF808" s="838"/>
      <c r="AG808" s="838"/>
      <c r="AH808" s="838"/>
      <c r="AI808" s="838"/>
      <c r="AJ808" s="838"/>
      <c r="AK808" s="838"/>
      <c r="AL808" s="838"/>
    </row>
    <row r="809" spans="25:38" x14ac:dyDescent="0.25">
      <c r="Y809" s="838"/>
      <c r="Z809" s="838"/>
      <c r="AA809" s="838"/>
      <c r="AB809" s="838"/>
      <c r="AC809" s="838"/>
      <c r="AD809" s="838"/>
      <c r="AE809" s="838"/>
      <c r="AF809" s="838"/>
      <c r="AG809" s="838"/>
      <c r="AH809" s="838"/>
      <c r="AI809" s="838"/>
      <c r="AJ809" s="838"/>
      <c r="AK809" s="838"/>
      <c r="AL809" s="838"/>
    </row>
    <row r="810" spans="25:38" x14ac:dyDescent="0.25">
      <c r="Y810" s="838"/>
      <c r="Z810" s="838"/>
      <c r="AA810" s="838"/>
      <c r="AB810" s="838"/>
      <c r="AC810" s="838"/>
      <c r="AD810" s="838"/>
      <c r="AE810" s="838"/>
      <c r="AF810" s="838"/>
      <c r="AG810" s="838"/>
      <c r="AH810" s="838"/>
      <c r="AI810" s="838"/>
      <c r="AJ810" s="838"/>
      <c r="AK810" s="838"/>
      <c r="AL810" s="838"/>
    </row>
    <row r="811" spans="25:38" x14ac:dyDescent="0.25">
      <c r="Y811" s="838"/>
      <c r="Z811" s="838"/>
      <c r="AA811" s="838"/>
      <c r="AB811" s="838"/>
      <c r="AC811" s="838"/>
      <c r="AD811" s="838"/>
      <c r="AE811" s="838"/>
      <c r="AF811" s="838"/>
      <c r="AG811" s="838"/>
      <c r="AH811" s="838"/>
      <c r="AI811" s="838"/>
      <c r="AJ811" s="838"/>
      <c r="AK811" s="838"/>
      <c r="AL811" s="838"/>
    </row>
    <row r="812" spans="25:38" x14ac:dyDescent="0.25">
      <c r="Y812" s="838"/>
      <c r="Z812" s="838"/>
      <c r="AA812" s="838"/>
      <c r="AB812" s="838"/>
      <c r="AC812" s="838"/>
      <c r="AD812" s="838"/>
      <c r="AE812" s="838"/>
      <c r="AF812" s="838"/>
      <c r="AG812" s="838"/>
      <c r="AH812" s="838"/>
      <c r="AI812" s="838"/>
      <c r="AJ812" s="838"/>
      <c r="AK812" s="838"/>
      <c r="AL812" s="838"/>
    </row>
    <row r="813" spans="25:38" x14ac:dyDescent="0.25">
      <c r="Y813" s="838"/>
      <c r="Z813" s="838"/>
      <c r="AA813" s="838"/>
      <c r="AB813" s="838"/>
      <c r="AC813" s="838"/>
      <c r="AD813" s="838"/>
      <c r="AE813" s="838"/>
      <c r="AF813" s="838"/>
      <c r="AG813" s="838"/>
      <c r="AH813" s="838"/>
      <c r="AI813" s="838"/>
      <c r="AJ813" s="838"/>
      <c r="AK813" s="838"/>
      <c r="AL813" s="838"/>
    </row>
    <row r="814" spans="25:38" x14ac:dyDescent="0.25">
      <c r="Y814" s="838"/>
      <c r="Z814" s="838"/>
      <c r="AA814" s="838"/>
      <c r="AB814" s="838"/>
      <c r="AC814" s="838"/>
      <c r="AD814" s="838"/>
      <c r="AE814" s="838"/>
      <c r="AF814" s="838"/>
      <c r="AG814" s="838"/>
      <c r="AH814" s="838"/>
      <c r="AI814" s="838"/>
      <c r="AJ814" s="838"/>
      <c r="AK814" s="838"/>
      <c r="AL814" s="838"/>
    </row>
    <row r="815" spans="25:38" x14ac:dyDescent="0.25">
      <c r="Y815" s="838"/>
      <c r="Z815" s="838"/>
      <c r="AA815" s="838"/>
      <c r="AB815" s="838"/>
      <c r="AC815" s="838"/>
      <c r="AD815" s="838"/>
      <c r="AE815" s="838"/>
      <c r="AF815" s="838"/>
      <c r="AG815" s="838"/>
      <c r="AH815" s="838"/>
      <c r="AI815" s="838"/>
      <c r="AJ815" s="838"/>
      <c r="AK815" s="838"/>
      <c r="AL815" s="838"/>
    </row>
    <row r="816" spans="25:38" x14ac:dyDescent="0.25">
      <c r="Y816" s="838"/>
      <c r="Z816" s="838"/>
      <c r="AA816" s="838"/>
      <c r="AB816" s="838"/>
      <c r="AC816" s="838"/>
      <c r="AD816" s="838"/>
      <c r="AE816" s="838"/>
      <c r="AF816" s="838"/>
      <c r="AG816" s="838"/>
      <c r="AH816" s="838"/>
      <c r="AI816" s="838"/>
      <c r="AJ816" s="838"/>
      <c r="AK816" s="838"/>
      <c r="AL816" s="838"/>
    </row>
    <row r="817" spans="25:38" x14ac:dyDescent="0.25">
      <c r="Y817" s="838"/>
      <c r="Z817" s="838"/>
      <c r="AA817" s="838"/>
      <c r="AB817" s="838"/>
      <c r="AC817" s="838"/>
      <c r="AD817" s="838"/>
      <c r="AE817" s="838"/>
      <c r="AF817" s="838"/>
      <c r="AG817" s="838"/>
      <c r="AH817" s="838"/>
      <c r="AI817" s="838"/>
      <c r="AJ817" s="838"/>
      <c r="AK817" s="838"/>
      <c r="AL817" s="838"/>
    </row>
    <row r="818" spans="25:38" x14ac:dyDescent="0.25">
      <c r="Y818" s="838"/>
      <c r="Z818" s="838"/>
      <c r="AA818" s="838"/>
      <c r="AB818" s="838"/>
      <c r="AC818" s="838"/>
      <c r="AD818" s="838"/>
      <c r="AE818" s="838"/>
      <c r="AF818" s="838"/>
      <c r="AG818" s="838"/>
      <c r="AH818" s="838"/>
      <c r="AI818" s="838"/>
      <c r="AJ818" s="838"/>
      <c r="AK818" s="838"/>
      <c r="AL818" s="838"/>
    </row>
    <row r="819" spans="25:38" x14ac:dyDescent="0.25">
      <c r="Y819" s="838"/>
      <c r="Z819" s="838"/>
      <c r="AA819" s="838"/>
      <c r="AB819" s="838"/>
      <c r="AC819" s="838"/>
      <c r="AD819" s="838"/>
      <c r="AE819" s="838"/>
      <c r="AF819" s="838"/>
      <c r="AG819" s="838"/>
      <c r="AH819" s="838"/>
      <c r="AI819" s="838"/>
      <c r="AJ819" s="838"/>
      <c r="AK819" s="838"/>
      <c r="AL819" s="838"/>
    </row>
    <row r="820" spans="25:38" x14ac:dyDescent="0.25">
      <c r="Y820" s="838"/>
      <c r="Z820" s="838"/>
      <c r="AA820" s="838"/>
      <c r="AB820" s="838"/>
      <c r="AC820" s="838"/>
      <c r="AD820" s="838"/>
      <c r="AE820" s="838"/>
      <c r="AF820" s="838"/>
      <c r="AG820" s="838"/>
      <c r="AH820" s="838"/>
      <c r="AI820" s="838"/>
      <c r="AJ820" s="838"/>
      <c r="AK820" s="838"/>
      <c r="AL820" s="838"/>
    </row>
    <row r="821" spans="25:38" x14ac:dyDescent="0.25">
      <c r="Y821" s="838"/>
      <c r="Z821" s="838"/>
      <c r="AA821" s="838"/>
      <c r="AB821" s="838"/>
      <c r="AC821" s="838"/>
      <c r="AD821" s="838"/>
      <c r="AE821" s="838"/>
      <c r="AF821" s="838"/>
      <c r="AG821" s="838"/>
      <c r="AH821" s="838"/>
      <c r="AI821" s="838"/>
      <c r="AJ821" s="838"/>
      <c r="AK821" s="838"/>
      <c r="AL821" s="838"/>
    </row>
    <row r="822" spans="25:38" x14ac:dyDescent="0.25">
      <c r="Y822" s="838"/>
      <c r="Z822" s="838"/>
      <c r="AA822" s="838"/>
      <c r="AB822" s="838"/>
      <c r="AC822" s="838"/>
      <c r="AD822" s="838"/>
      <c r="AE822" s="838"/>
      <c r="AF822" s="838"/>
      <c r="AG822" s="838"/>
      <c r="AH822" s="838"/>
      <c r="AI822" s="838"/>
      <c r="AJ822" s="838"/>
      <c r="AK822" s="838"/>
      <c r="AL822" s="838"/>
    </row>
    <row r="823" spans="25:38" x14ac:dyDescent="0.25">
      <c r="Y823" s="838"/>
      <c r="Z823" s="838"/>
      <c r="AA823" s="838"/>
      <c r="AB823" s="838"/>
      <c r="AC823" s="838"/>
      <c r="AD823" s="838"/>
      <c r="AE823" s="838"/>
      <c r="AF823" s="838"/>
      <c r="AG823" s="838"/>
      <c r="AH823" s="838"/>
      <c r="AI823" s="838"/>
      <c r="AJ823" s="838"/>
      <c r="AK823" s="838"/>
      <c r="AL823" s="838"/>
    </row>
    <row r="824" spans="25:38" x14ac:dyDescent="0.25">
      <c r="Y824" s="838"/>
      <c r="Z824" s="838"/>
      <c r="AA824" s="838"/>
      <c r="AB824" s="838"/>
      <c r="AC824" s="838"/>
      <c r="AD824" s="838"/>
      <c r="AE824" s="838"/>
      <c r="AF824" s="838"/>
      <c r="AG824" s="838"/>
      <c r="AH824" s="838"/>
      <c r="AI824" s="838"/>
      <c r="AJ824" s="838"/>
      <c r="AK824" s="838"/>
      <c r="AL824" s="838"/>
    </row>
    <row r="825" spans="25:38" x14ac:dyDescent="0.25">
      <c r="Y825" s="838"/>
      <c r="Z825" s="838"/>
      <c r="AA825" s="838"/>
      <c r="AB825" s="838"/>
      <c r="AC825" s="838"/>
      <c r="AD825" s="838"/>
      <c r="AE825" s="838"/>
      <c r="AF825" s="838"/>
      <c r="AG825" s="838"/>
      <c r="AH825" s="838"/>
      <c r="AI825" s="838"/>
      <c r="AJ825" s="838"/>
      <c r="AK825" s="838"/>
      <c r="AL825" s="838"/>
    </row>
    <row r="826" spans="25:38" x14ac:dyDescent="0.25">
      <c r="Y826" s="838"/>
      <c r="Z826" s="838"/>
      <c r="AA826" s="838"/>
      <c r="AB826" s="838"/>
      <c r="AC826" s="838"/>
      <c r="AD826" s="838"/>
      <c r="AE826" s="838"/>
      <c r="AF826" s="838"/>
      <c r="AG826" s="838"/>
      <c r="AH826" s="838"/>
      <c r="AI826" s="838"/>
      <c r="AJ826" s="838"/>
      <c r="AK826" s="838"/>
      <c r="AL826" s="838"/>
    </row>
    <row r="827" spans="25:38" x14ac:dyDescent="0.25">
      <c r="Y827" s="838"/>
      <c r="Z827" s="838"/>
      <c r="AA827" s="838"/>
      <c r="AB827" s="838"/>
      <c r="AC827" s="838"/>
      <c r="AD827" s="838"/>
      <c r="AE827" s="838"/>
      <c r="AF827" s="838"/>
      <c r="AG827" s="838"/>
      <c r="AH827" s="838"/>
      <c r="AI827" s="838"/>
      <c r="AJ827" s="838"/>
      <c r="AK827" s="838"/>
      <c r="AL827" s="838"/>
    </row>
    <row r="828" spans="25:38" x14ac:dyDescent="0.25">
      <c r="Y828" s="838"/>
      <c r="Z828" s="838"/>
      <c r="AA828" s="838"/>
      <c r="AB828" s="838"/>
      <c r="AC828" s="838"/>
      <c r="AD828" s="838"/>
      <c r="AE828" s="838"/>
      <c r="AF828" s="838"/>
      <c r="AG828" s="838"/>
      <c r="AH828" s="838"/>
      <c r="AI828" s="838"/>
      <c r="AJ828" s="838"/>
      <c r="AK828" s="838"/>
      <c r="AL828" s="838"/>
    </row>
    <row r="829" spans="25:38" x14ac:dyDescent="0.25">
      <c r="Y829" s="838"/>
      <c r="Z829" s="838"/>
      <c r="AA829" s="838"/>
      <c r="AB829" s="838"/>
      <c r="AC829" s="838"/>
      <c r="AD829" s="838"/>
      <c r="AE829" s="838"/>
      <c r="AF829" s="838"/>
      <c r="AG829" s="838"/>
      <c r="AH829" s="838"/>
      <c r="AI829" s="838"/>
      <c r="AJ829" s="838"/>
      <c r="AK829" s="838"/>
      <c r="AL829" s="838"/>
    </row>
    <row r="830" spans="25:38" x14ac:dyDescent="0.25">
      <c r="Y830" s="838"/>
      <c r="Z830" s="838"/>
      <c r="AA830" s="838"/>
      <c r="AB830" s="838"/>
      <c r="AC830" s="838"/>
      <c r="AD830" s="838"/>
      <c r="AE830" s="838"/>
      <c r="AF830" s="838"/>
      <c r="AG830" s="838"/>
      <c r="AH830" s="838"/>
      <c r="AI830" s="838"/>
      <c r="AJ830" s="838"/>
      <c r="AK830" s="838"/>
      <c r="AL830" s="838"/>
    </row>
    <row r="831" spans="25:38" x14ac:dyDescent="0.25">
      <c r="Y831" s="838"/>
      <c r="Z831" s="838"/>
      <c r="AA831" s="838"/>
      <c r="AB831" s="838"/>
      <c r="AC831" s="838"/>
      <c r="AD831" s="838"/>
      <c r="AE831" s="838"/>
      <c r="AF831" s="838"/>
      <c r="AG831" s="838"/>
      <c r="AH831" s="838"/>
      <c r="AI831" s="838"/>
      <c r="AJ831" s="838"/>
      <c r="AK831" s="838"/>
      <c r="AL831" s="838"/>
    </row>
    <row r="832" spans="25:38" x14ac:dyDescent="0.25">
      <c r="Y832" s="838"/>
      <c r="Z832" s="838"/>
      <c r="AA832" s="838"/>
      <c r="AB832" s="838"/>
      <c r="AC832" s="838"/>
      <c r="AD832" s="838"/>
      <c r="AE832" s="838"/>
      <c r="AF832" s="838"/>
      <c r="AG832" s="838"/>
      <c r="AH832" s="838"/>
      <c r="AI832" s="838"/>
      <c r="AJ832" s="838"/>
      <c r="AK832" s="838"/>
      <c r="AL832" s="838"/>
    </row>
    <row r="833" spans="25:38" x14ac:dyDescent="0.25">
      <c r="Y833" s="838"/>
      <c r="Z833" s="838"/>
      <c r="AA833" s="838"/>
      <c r="AB833" s="838"/>
      <c r="AC833" s="838"/>
      <c r="AD833" s="838"/>
      <c r="AE833" s="838"/>
      <c r="AF833" s="838"/>
      <c r="AG833" s="838"/>
      <c r="AH833" s="838"/>
      <c r="AI833" s="838"/>
      <c r="AJ833" s="838"/>
      <c r="AK833" s="838"/>
      <c r="AL833" s="838"/>
    </row>
    <row r="834" spans="25:38" x14ac:dyDescent="0.25">
      <c r="Y834" s="838"/>
      <c r="Z834" s="838"/>
      <c r="AA834" s="838"/>
      <c r="AB834" s="838"/>
      <c r="AC834" s="838"/>
      <c r="AD834" s="838"/>
      <c r="AE834" s="838"/>
      <c r="AF834" s="838"/>
      <c r="AG834" s="838"/>
      <c r="AH834" s="838"/>
      <c r="AI834" s="838"/>
      <c r="AJ834" s="838"/>
      <c r="AK834" s="838"/>
      <c r="AL834" s="838"/>
    </row>
    <row r="835" spans="25:38" x14ac:dyDescent="0.25">
      <c r="Y835" s="838"/>
      <c r="Z835" s="838"/>
      <c r="AA835" s="838"/>
      <c r="AB835" s="838"/>
      <c r="AC835" s="838"/>
      <c r="AD835" s="838"/>
      <c r="AE835" s="838"/>
      <c r="AF835" s="838"/>
      <c r="AG835" s="838"/>
      <c r="AH835" s="838"/>
      <c r="AI835" s="838"/>
      <c r="AJ835" s="838"/>
      <c r="AK835" s="838"/>
      <c r="AL835" s="838"/>
    </row>
    <row r="836" spans="25:38" x14ac:dyDescent="0.25">
      <c r="Y836" s="838"/>
      <c r="Z836" s="838"/>
      <c r="AA836" s="838"/>
      <c r="AB836" s="838"/>
      <c r="AC836" s="838"/>
      <c r="AD836" s="838"/>
      <c r="AE836" s="838"/>
      <c r="AF836" s="838"/>
      <c r="AG836" s="838"/>
      <c r="AH836" s="838"/>
      <c r="AI836" s="838"/>
      <c r="AJ836" s="838"/>
      <c r="AK836" s="838"/>
      <c r="AL836" s="838"/>
    </row>
    <row r="837" spans="25:38" x14ac:dyDescent="0.25">
      <c r="Y837" s="838"/>
      <c r="Z837" s="838"/>
      <c r="AA837" s="838"/>
      <c r="AB837" s="838"/>
      <c r="AC837" s="838"/>
      <c r="AD837" s="838"/>
      <c r="AE837" s="838"/>
      <c r="AF837" s="838"/>
      <c r="AG837" s="838"/>
      <c r="AH837" s="838"/>
      <c r="AI837" s="838"/>
      <c r="AJ837" s="838"/>
      <c r="AK837" s="838"/>
      <c r="AL837" s="838"/>
    </row>
    <row r="838" spans="25:38" x14ac:dyDescent="0.25">
      <c r="Y838" s="838"/>
      <c r="Z838" s="838"/>
      <c r="AA838" s="838"/>
      <c r="AB838" s="838"/>
      <c r="AC838" s="838"/>
      <c r="AD838" s="838"/>
      <c r="AE838" s="838"/>
      <c r="AF838" s="838"/>
      <c r="AG838" s="838"/>
      <c r="AH838" s="838"/>
      <c r="AI838" s="838"/>
      <c r="AJ838" s="838"/>
      <c r="AK838" s="838"/>
      <c r="AL838" s="838"/>
    </row>
    <row r="839" spans="25:38" x14ac:dyDescent="0.25">
      <c r="Y839" s="838"/>
      <c r="Z839" s="838"/>
      <c r="AA839" s="838"/>
      <c r="AB839" s="838"/>
      <c r="AC839" s="838"/>
      <c r="AD839" s="838"/>
      <c r="AE839" s="838"/>
      <c r="AF839" s="838"/>
      <c r="AG839" s="838"/>
      <c r="AH839" s="838"/>
      <c r="AI839" s="838"/>
      <c r="AJ839" s="838"/>
      <c r="AK839" s="838"/>
      <c r="AL839" s="838"/>
    </row>
    <row r="840" spans="25:38" x14ac:dyDescent="0.25">
      <c r="Y840" s="838"/>
      <c r="Z840" s="838"/>
      <c r="AA840" s="838"/>
      <c r="AB840" s="838"/>
      <c r="AC840" s="838"/>
      <c r="AD840" s="838"/>
      <c r="AE840" s="838"/>
      <c r="AF840" s="838"/>
      <c r="AG840" s="838"/>
      <c r="AH840" s="838"/>
      <c r="AI840" s="838"/>
      <c r="AJ840" s="838"/>
      <c r="AK840" s="838"/>
      <c r="AL840" s="838"/>
    </row>
    <row r="841" spans="25:38" x14ac:dyDescent="0.25">
      <c r="Y841" s="838"/>
      <c r="Z841" s="838"/>
      <c r="AA841" s="838"/>
      <c r="AB841" s="838"/>
      <c r="AC841" s="838"/>
      <c r="AD841" s="838"/>
      <c r="AE841" s="838"/>
      <c r="AF841" s="838"/>
      <c r="AG841" s="838"/>
      <c r="AH841" s="838"/>
      <c r="AI841" s="838"/>
      <c r="AJ841" s="838"/>
      <c r="AK841" s="838"/>
      <c r="AL841" s="838"/>
    </row>
    <row r="842" spans="25:38" x14ac:dyDescent="0.25">
      <c r="Y842" s="838"/>
      <c r="Z842" s="838"/>
      <c r="AA842" s="838"/>
      <c r="AB842" s="838"/>
      <c r="AC842" s="838"/>
      <c r="AD842" s="838"/>
      <c r="AE842" s="838"/>
      <c r="AF842" s="838"/>
      <c r="AG842" s="838"/>
      <c r="AH842" s="838"/>
      <c r="AI842" s="838"/>
      <c r="AJ842" s="838"/>
      <c r="AK842" s="838"/>
      <c r="AL842" s="838"/>
    </row>
    <row r="843" spans="25:38" x14ac:dyDescent="0.25">
      <c r="Y843" s="838"/>
      <c r="Z843" s="838"/>
      <c r="AA843" s="838"/>
      <c r="AB843" s="838"/>
      <c r="AC843" s="838"/>
      <c r="AD843" s="838"/>
      <c r="AE843" s="838"/>
      <c r="AF843" s="838"/>
      <c r="AG843" s="838"/>
      <c r="AH843" s="838"/>
      <c r="AI843" s="838"/>
      <c r="AJ843" s="838"/>
      <c r="AK843" s="838"/>
      <c r="AL843" s="838"/>
    </row>
    <row r="844" spans="25:38" x14ac:dyDescent="0.25">
      <c r="Y844" s="838"/>
      <c r="Z844" s="838"/>
      <c r="AA844" s="838"/>
      <c r="AB844" s="838"/>
      <c r="AC844" s="838"/>
      <c r="AD844" s="838"/>
      <c r="AE844" s="838"/>
      <c r="AF844" s="838"/>
      <c r="AG844" s="838"/>
      <c r="AH844" s="838"/>
      <c r="AI844" s="838"/>
      <c r="AJ844" s="838"/>
      <c r="AK844" s="838"/>
      <c r="AL844" s="838"/>
    </row>
    <row r="845" spans="25:38" x14ac:dyDescent="0.25">
      <c r="Y845" s="838"/>
      <c r="Z845" s="838"/>
      <c r="AA845" s="838"/>
      <c r="AB845" s="838"/>
      <c r="AC845" s="838"/>
      <c r="AD845" s="838"/>
      <c r="AE845" s="838"/>
      <c r="AF845" s="838"/>
      <c r="AG845" s="838"/>
      <c r="AH845" s="838"/>
      <c r="AI845" s="838"/>
      <c r="AJ845" s="838"/>
      <c r="AK845" s="838"/>
      <c r="AL845" s="838"/>
    </row>
    <row r="846" spans="25:38" x14ac:dyDescent="0.25">
      <c r="Y846" s="838"/>
      <c r="Z846" s="838"/>
      <c r="AA846" s="838"/>
      <c r="AB846" s="838"/>
      <c r="AC846" s="838"/>
      <c r="AD846" s="838"/>
      <c r="AE846" s="838"/>
      <c r="AF846" s="838"/>
      <c r="AG846" s="838"/>
      <c r="AH846" s="838"/>
      <c r="AI846" s="838"/>
      <c r="AJ846" s="838"/>
      <c r="AK846" s="838"/>
      <c r="AL846" s="838"/>
    </row>
    <row r="847" spans="25:38" x14ac:dyDescent="0.25">
      <c r="Y847" s="838"/>
      <c r="Z847" s="838"/>
      <c r="AA847" s="838"/>
      <c r="AB847" s="838"/>
      <c r="AC847" s="838"/>
      <c r="AD847" s="838"/>
      <c r="AE847" s="838"/>
      <c r="AF847" s="838"/>
      <c r="AG847" s="838"/>
      <c r="AH847" s="838"/>
      <c r="AI847" s="838"/>
      <c r="AJ847" s="838"/>
      <c r="AK847" s="838"/>
      <c r="AL847" s="838"/>
    </row>
    <row r="848" spans="25:38" x14ac:dyDescent="0.25">
      <c r="Y848" s="838"/>
      <c r="Z848" s="838"/>
      <c r="AA848" s="838"/>
      <c r="AB848" s="838"/>
      <c r="AC848" s="838"/>
      <c r="AD848" s="838"/>
      <c r="AE848" s="838"/>
      <c r="AF848" s="838"/>
      <c r="AG848" s="838"/>
      <c r="AH848" s="838"/>
      <c r="AI848" s="838"/>
      <c r="AJ848" s="838"/>
      <c r="AK848" s="838"/>
      <c r="AL848" s="838"/>
    </row>
    <row r="849" spans="25:38" x14ac:dyDescent="0.25">
      <c r="Y849" s="838"/>
      <c r="Z849" s="838"/>
      <c r="AA849" s="838"/>
      <c r="AB849" s="838"/>
      <c r="AC849" s="838"/>
      <c r="AD849" s="838"/>
      <c r="AE849" s="838"/>
      <c r="AF849" s="838"/>
      <c r="AG849" s="838"/>
      <c r="AH849" s="838"/>
      <c r="AI849" s="838"/>
      <c r="AJ849" s="838"/>
      <c r="AK849" s="838"/>
      <c r="AL849" s="838"/>
    </row>
    <row r="850" spans="25:38" x14ac:dyDescent="0.25">
      <c r="Y850" s="838"/>
      <c r="Z850" s="838"/>
      <c r="AA850" s="838"/>
      <c r="AB850" s="838"/>
      <c r="AC850" s="838"/>
      <c r="AD850" s="838"/>
      <c r="AE850" s="838"/>
      <c r="AF850" s="838"/>
      <c r="AG850" s="838"/>
      <c r="AH850" s="838"/>
      <c r="AI850" s="838"/>
      <c r="AJ850" s="838"/>
      <c r="AK850" s="838"/>
      <c r="AL850" s="838"/>
    </row>
    <row r="851" spans="25:38" x14ac:dyDescent="0.25">
      <c r="Y851" s="838"/>
      <c r="Z851" s="838"/>
      <c r="AA851" s="838"/>
      <c r="AB851" s="838"/>
      <c r="AC851" s="838"/>
      <c r="AD851" s="838"/>
      <c r="AE851" s="838"/>
      <c r="AF851" s="838"/>
      <c r="AG851" s="838"/>
      <c r="AH851" s="838"/>
      <c r="AI851" s="838"/>
      <c r="AJ851" s="838"/>
      <c r="AK851" s="838"/>
      <c r="AL851" s="838"/>
    </row>
    <row r="852" spans="25:38" x14ac:dyDescent="0.25">
      <c r="Y852" s="838"/>
      <c r="Z852" s="838"/>
      <c r="AA852" s="838"/>
      <c r="AB852" s="838"/>
      <c r="AC852" s="838"/>
      <c r="AD852" s="838"/>
      <c r="AE852" s="838"/>
      <c r="AF852" s="838"/>
      <c r="AG852" s="838"/>
      <c r="AH852" s="838"/>
      <c r="AI852" s="838"/>
      <c r="AJ852" s="838"/>
      <c r="AK852" s="838"/>
      <c r="AL852" s="838"/>
    </row>
    <row r="853" spans="25:38" x14ac:dyDescent="0.25">
      <c r="Y853" s="838"/>
      <c r="Z853" s="838"/>
      <c r="AA853" s="838"/>
      <c r="AB853" s="838"/>
      <c r="AC853" s="838"/>
      <c r="AD853" s="838"/>
      <c r="AE853" s="838"/>
      <c r="AF853" s="838"/>
      <c r="AG853" s="838"/>
      <c r="AH853" s="838"/>
      <c r="AI853" s="838"/>
      <c r="AJ853" s="838"/>
      <c r="AK853" s="838"/>
      <c r="AL853" s="838"/>
    </row>
    <row r="854" spans="25:38" x14ac:dyDescent="0.25">
      <c r="Y854" s="838"/>
      <c r="Z854" s="838"/>
      <c r="AA854" s="838"/>
      <c r="AB854" s="838"/>
      <c r="AC854" s="838"/>
      <c r="AD854" s="838"/>
      <c r="AE854" s="838"/>
      <c r="AF854" s="838"/>
      <c r="AG854" s="838"/>
      <c r="AH854" s="838"/>
      <c r="AI854" s="838"/>
      <c r="AJ854" s="838"/>
      <c r="AK854" s="838"/>
      <c r="AL854" s="838"/>
    </row>
    <row r="855" spans="25:38" x14ac:dyDescent="0.25">
      <c r="Y855" s="838"/>
      <c r="Z855" s="838"/>
      <c r="AA855" s="838"/>
      <c r="AB855" s="838"/>
      <c r="AC855" s="838"/>
      <c r="AD855" s="838"/>
      <c r="AE855" s="838"/>
      <c r="AF855" s="838"/>
      <c r="AG855" s="838"/>
      <c r="AH855" s="838"/>
      <c r="AI855" s="838"/>
      <c r="AJ855" s="838"/>
      <c r="AK855" s="838"/>
      <c r="AL855" s="838"/>
    </row>
    <row r="856" spans="25:38" x14ac:dyDescent="0.25">
      <c r="Y856" s="838"/>
      <c r="Z856" s="838"/>
      <c r="AA856" s="838"/>
      <c r="AB856" s="838"/>
      <c r="AC856" s="838"/>
      <c r="AD856" s="838"/>
      <c r="AE856" s="838"/>
      <c r="AF856" s="838"/>
      <c r="AG856" s="838"/>
      <c r="AH856" s="838"/>
      <c r="AI856" s="838"/>
      <c r="AJ856" s="838"/>
      <c r="AK856" s="838"/>
      <c r="AL856" s="838"/>
    </row>
    <row r="857" spans="25:38" x14ac:dyDescent="0.25">
      <c r="Y857" s="838"/>
      <c r="Z857" s="838"/>
      <c r="AA857" s="838"/>
      <c r="AB857" s="838"/>
      <c r="AC857" s="838"/>
      <c r="AD857" s="838"/>
      <c r="AE857" s="838"/>
      <c r="AF857" s="838"/>
      <c r="AG857" s="838"/>
      <c r="AH857" s="838"/>
      <c r="AI857" s="838"/>
      <c r="AJ857" s="838"/>
      <c r="AK857" s="838"/>
      <c r="AL857" s="838"/>
    </row>
    <row r="858" spans="25:38" x14ac:dyDescent="0.25">
      <c r="Y858" s="838"/>
      <c r="Z858" s="838"/>
      <c r="AA858" s="838"/>
      <c r="AB858" s="838"/>
      <c r="AC858" s="838"/>
      <c r="AD858" s="838"/>
      <c r="AE858" s="838"/>
      <c r="AF858" s="838"/>
      <c r="AG858" s="838"/>
      <c r="AH858" s="838"/>
      <c r="AI858" s="838"/>
      <c r="AJ858" s="838"/>
      <c r="AK858" s="838"/>
      <c r="AL858" s="838"/>
    </row>
    <row r="859" spans="25:38" x14ac:dyDescent="0.25">
      <c r="Y859" s="838"/>
      <c r="Z859" s="838"/>
      <c r="AA859" s="838"/>
      <c r="AB859" s="838"/>
      <c r="AC859" s="838"/>
      <c r="AD859" s="838"/>
      <c r="AE859" s="838"/>
      <c r="AF859" s="838"/>
      <c r="AG859" s="838"/>
      <c r="AH859" s="838"/>
      <c r="AI859" s="838"/>
      <c r="AJ859" s="838"/>
      <c r="AK859" s="838"/>
      <c r="AL859" s="838"/>
    </row>
    <row r="860" spans="25:38" x14ac:dyDescent="0.25">
      <c r="Y860" s="838"/>
      <c r="Z860" s="838"/>
      <c r="AA860" s="838"/>
      <c r="AB860" s="838"/>
      <c r="AC860" s="838"/>
      <c r="AD860" s="838"/>
      <c r="AE860" s="838"/>
      <c r="AF860" s="838"/>
      <c r="AG860" s="838"/>
      <c r="AH860" s="838"/>
      <c r="AI860" s="838"/>
      <c r="AJ860" s="838"/>
      <c r="AK860" s="838"/>
      <c r="AL860" s="838"/>
    </row>
    <row r="861" spans="25:38" x14ac:dyDescent="0.25">
      <c r="Y861" s="838"/>
      <c r="Z861" s="838"/>
      <c r="AA861" s="838"/>
      <c r="AB861" s="838"/>
      <c r="AC861" s="838"/>
      <c r="AD861" s="838"/>
      <c r="AE861" s="838"/>
      <c r="AF861" s="838"/>
      <c r="AG861" s="838"/>
      <c r="AH861" s="838"/>
      <c r="AI861" s="838"/>
      <c r="AJ861" s="838"/>
      <c r="AK861" s="838"/>
      <c r="AL861" s="838"/>
    </row>
    <row r="862" spans="25:38" x14ac:dyDescent="0.25">
      <c r="Y862" s="838"/>
      <c r="Z862" s="838"/>
      <c r="AA862" s="838"/>
      <c r="AB862" s="838"/>
      <c r="AC862" s="838"/>
      <c r="AD862" s="838"/>
      <c r="AE862" s="838"/>
      <c r="AF862" s="838"/>
      <c r="AG862" s="838"/>
      <c r="AH862" s="838"/>
      <c r="AI862" s="838"/>
      <c r="AJ862" s="838"/>
      <c r="AK862" s="838"/>
      <c r="AL862" s="838"/>
    </row>
    <row r="863" spans="25:38" x14ac:dyDescent="0.25">
      <c r="Y863" s="838"/>
      <c r="Z863" s="838"/>
      <c r="AA863" s="838"/>
      <c r="AB863" s="838"/>
      <c r="AC863" s="838"/>
      <c r="AD863" s="838"/>
      <c r="AE863" s="838"/>
      <c r="AF863" s="838"/>
      <c r="AG863" s="838"/>
      <c r="AH863" s="838"/>
      <c r="AI863" s="838"/>
      <c r="AJ863" s="838"/>
      <c r="AK863" s="838"/>
      <c r="AL863" s="838"/>
    </row>
    <row r="864" spans="25:38" x14ac:dyDescent="0.25">
      <c r="Y864" s="838"/>
      <c r="Z864" s="838"/>
      <c r="AA864" s="838"/>
      <c r="AB864" s="838"/>
      <c r="AC864" s="838"/>
      <c r="AD864" s="838"/>
      <c r="AE864" s="838"/>
      <c r="AF864" s="838"/>
      <c r="AG864" s="838"/>
      <c r="AH864" s="838"/>
      <c r="AI864" s="838"/>
      <c r="AJ864" s="838"/>
      <c r="AK864" s="838"/>
      <c r="AL864" s="838"/>
    </row>
    <row r="865" spans="25:38" x14ac:dyDescent="0.25">
      <c r="Y865" s="838"/>
      <c r="Z865" s="838"/>
      <c r="AA865" s="838"/>
      <c r="AB865" s="838"/>
      <c r="AC865" s="838"/>
      <c r="AD865" s="838"/>
      <c r="AE865" s="838"/>
      <c r="AF865" s="838"/>
      <c r="AG865" s="838"/>
      <c r="AH865" s="838"/>
      <c r="AI865" s="838"/>
      <c r="AJ865" s="838"/>
      <c r="AK865" s="838"/>
      <c r="AL865" s="838"/>
    </row>
    <row r="866" spans="25:38" x14ac:dyDescent="0.25">
      <c r="Y866" s="838"/>
      <c r="Z866" s="838"/>
      <c r="AA866" s="838"/>
      <c r="AB866" s="838"/>
      <c r="AC866" s="838"/>
      <c r="AD866" s="838"/>
      <c r="AE866" s="838"/>
      <c r="AF866" s="838"/>
      <c r="AG866" s="838"/>
      <c r="AH866" s="838"/>
      <c r="AI866" s="838"/>
      <c r="AJ866" s="838"/>
      <c r="AK866" s="838"/>
      <c r="AL866" s="838"/>
    </row>
    <row r="867" spans="25:38" x14ac:dyDescent="0.25">
      <c r="Y867" s="838"/>
      <c r="Z867" s="838"/>
      <c r="AA867" s="838"/>
      <c r="AB867" s="838"/>
      <c r="AC867" s="838"/>
      <c r="AD867" s="838"/>
      <c r="AE867" s="838"/>
      <c r="AF867" s="838"/>
      <c r="AG867" s="838"/>
      <c r="AH867" s="838"/>
      <c r="AI867" s="838"/>
      <c r="AJ867" s="838"/>
      <c r="AK867" s="838"/>
      <c r="AL867" s="838"/>
    </row>
    <row r="868" spans="25:38" x14ac:dyDescent="0.25">
      <c r="Y868" s="838"/>
      <c r="Z868" s="838"/>
      <c r="AA868" s="838"/>
      <c r="AB868" s="838"/>
      <c r="AC868" s="838"/>
      <c r="AD868" s="838"/>
      <c r="AE868" s="838"/>
      <c r="AF868" s="838"/>
      <c r="AG868" s="838"/>
      <c r="AH868" s="838"/>
      <c r="AI868" s="838"/>
      <c r="AJ868" s="838"/>
      <c r="AK868" s="838"/>
      <c r="AL868" s="838"/>
    </row>
    <row r="869" spans="25:38" x14ac:dyDescent="0.25">
      <c r="Y869" s="838"/>
      <c r="Z869" s="838"/>
      <c r="AA869" s="838"/>
      <c r="AB869" s="838"/>
      <c r="AC869" s="838"/>
      <c r="AD869" s="838"/>
      <c r="AE869" s="838"/>
      <c r="AF869" s="838"/>
      <c r="AG869" s="838"/>
      <c r="AH869" s="838"/>
      <c r="AI869" s="838"/>
      <c r="AJ869" s="838"/>
      <c r="AK869" s="838"/>
      <c r="AL869" s="838"/>
    </row>
    <row r="870" spans="25:38" x14ac:dyDescent="0.25">
      <c r="Y870" s="838"/>
      <c r="Z870" s="838"/>
      <c r="AA870" s="838"/>
      <c r="AB870" s="838"/>
      <c r="AC870" s="838"/>
      <c r="AD870" s="838"/>
      <c r="AE870" s="838"/>
      <c r="AF870" s="838"/>
      <c r="AG870" s="838"/>
      <c r="AH870" s="838"/>
      <c r="AI870" s="838"/>
      <c r="AJ870" s="838"/>
      <c r="AK870" s="838"/>
      <c r="AL870" s="838"/>
    </row>
    <row r="871" spans="25:38" x14ac:dyDescent="0.25">
      <c r="Y871" s="838"/>
      <c r="Z871" s="838"/>
      <c r="AA871" s="838"/>
      <c r="AB871" s="838"/>
      <c r="AC871" s="838"/>
      <c r="AD871" s="838"/>
      <c r="AE871" s="838"/>
      <c r="AF871" s="838"/>
      <c r="AG871" s="838"/>
      <c r="AH871" s="838"/>
      <c r="AI871" s="838"/>
      <c r="AJ871" s="838"/>
      <c r="AK871" s="838"/>
      <c r="AL871" s="838"/>
    </row>
    <row r="872" spans="25:38" x14ac:dyDescent="0.25">
      <c r="Y872" s="838"/>
      <c r="Z872" s="838"/>
      <c r="AA872" s="838"/>
      <c r="AB872" s="838"/>
      <c r="AC872" s="838"/>
      <c r="AD872" s="838"/>
      <c r="AE872" s="838"/>
      <c r="AF872" s="838"/>
      <c r="AG872" s="838"/>
      <c r="AH872" s="838"/>
      <c r="AI872" s="838"/>
      <c r="AJ872" s="838"/>
      <c r="AK872" s="838"/>
      <c r="AL872" s="838"/>
    </row>
    <row r="873" spans="25:38" x14ac:dyDescent="0.25">
      <c r="Y873" s="838"/>
      <c r="Z873" s="838"/>
      <c r="AA873" s="838"/>
      <c r="AB873" s="838"/>
      <c r="AC873" s="838"/>
      <c r="AD873" s="838"/>
      <c r="AE873" s="838"/>
      <c r="AF873" s="838"/>
      <c r="AG873" s="838"/>
      <c r="AH873" s="838"/>
      <c r="AI873" s="838"/>
      <c r="AJ873" s="838"/>
      <c r="AK873" s="838"/>
      <c r="AL873" s="838"/>
    </row>
    <row r="874" spans="25:38" x14ac:dyDescent="0.25">
      <c r="Y874" s="838"/>
      <c r="Z874" s="838"/>
      <c r="AA874" s="838"/>
      <c r="AB874" s="838"/>
      <c r="AC874" s="838"/>
      <c r="AD874" s="838"/>
      <c r="AE874" s="838"/>
      <c r="AF874" s="838"/>
      <c r="AG874" s="838"/>
      <c r="AH874" s="838"/>
      <c r="AI874" s="838"/>
      <c r="AJ874" s="838"/>
      <c r="AK874" s="838"/>
      <c r="AL874" s="838"/>
    </row>
    <row r="875" spans="25:38" x14ac:dyDescent="0.25">
      <c r="Y875" s="838"/>
      <c r="Z875" s="838"/>
      <c r="AA875" s="838"/>
      <c r="AB875" s="838"/>
      <c r="AC875" s="838"/>
      <c r="AD875" s="838"/>
      <c r="AE875" s="838"/>
      <c r="AF875" s="838"/>
      <c r="AG875" s="838"/>
      <c r="AH875" s="838"/>
      <c r="AI875" s="838"/>
      <c r="AJ875" s="838"/>
      <c r="AK875" s="838"/>
      <c r="AL875" s="838"/>
    </row>
    <row r="876" spans="25:38" x14ac:dyDescent="0.25">
      <c r="Y876" s="838"/>
      <c r="Z876" s="838"/>
      <c r="AA876" s="838"/>
      <c r="AB876" s="838"/>
      <c r="AC876" s="838"/>
      <c r="AD876" s="838"/>
      <c r="AE876" s="838"/>
      <c r="AF876" s="838"/>
      <c r="AG876" s="838"/>
      <c r="AH876" s="838"/>
      <c r="AI876" s="838"/>
      <c r="AJ876" s="838"/>
      <c r="AK876" s="838"/>
      <c r="AL876" s="838"/>
    </row>
    <row r="877" spans="25:38" x14ac:dyDescent="0.25">
      <c r="Y877" s="838"/>
      <c r="Z877" s="838"/>
      <c r="AA877" s="838"/>
      <c r="AB877" s="838"/>
      <c r="AC877" s="838"/>
      <c r="AD877" s="838"/>
      <c r="AE877" s="838"/>
      <c r="AF877" s="838"/>
      <c r="AG877" s="838"/>
      <c r="AH877" s="838"/>
      <c r="AI877" s="838"/>
      <c r="AJ877" s="838"/>
      <c r="AK877" s="838"/>
      <c r="AL877" s="838"/>
    </row>
    <row r="878" spans="25:38" x14ac:dyDescent="0.25">
      <c r="Y878" s="838"/>
      <c r="Z878" s="838"/>
      <c r="AA878" s="838"/>
      <c r="AB878" s="838"/>
      <c r="AC878" s="838"/>
      <c r="AD878" s="838"/>
      <c r="AE878" s="838"/>
      <c r="AF878" s="838"/>
      <c r="AG878" s="838"/>
      <c r="AH878" s="838"/>
      <c r="AI878" s="838"/>
      <c r="AJ878" s="838"/>
      <c r="AK878" s="838"/>
      <c r="AL878" s="838"/>
    </row>
    <row r="879" spans="25:38" x14ac:dyDescent="0.25">
      <c r="Y879" s="838"/>
      <c r="Z879" s="838"/>
      <c r="AA879" s="838"/>
      <c r="AB879" s="838"/>
      <c r="AC879" s="838"/>
      <c r="AD879" s="838"/>
      <c r="AE879" s="838"/>
      <c r="AF879" s="838"/>
      <c r="AG879" s="838"/>
      <c r="AH879" s="838"/>
      <c r="AI879" s="838"/>
      <c r="AJ879" s="838"/>
      <c r="AK879" s="838"/>
      <c r="AL879" s="838"/>
    </row>
    <row r="880" spans="25:38" x14ac:dyDescent="0.25">
      <c r="Y880" s="838"/>
      <c r="Z880" s="838"/>
      <c r="AA880" s="838"/>
      <c r="AB880" s="838"/>
      <c r="AC880" s="838"/>
      <c r="AD880" s="838"/>
      <c r="AE880" s="838"/>
      <c r="AF880" s="838"/>
      <c r="AG880" s="838"/>
      <c r="AH880" s="838"/>
      <c r="AI880" s="838"/>
      <c r="AJ880" s="838"/>
      <c r="AK880" s="838"/>
      <c r="AL880" s="838"/>
    </row>
    <row r="881" spans="25:38" x14ac:dyDescent="0.25">
      <c r="Y881" s="838"/>
      <c r="Z881" s="838"/>
      <c r="AA881" s="838"/>
      <c r="AB881" s="838"/>
      <c r="AC881" s="838"/>
      <c r="AD881" s="838"/>
      <c r="AE881" s="838"/>
      <c r="AF881" s="838"/>
      <c r="AG881" s="838"/>
      <c r="AH881" s="838"/>
      <c r="AI881" s="838"/>
      <c r="AJ881" s="838"/>
      <c r="AK881" s="838"/>
      <c r="AL881" s="838"/>
    </row>
    <row r="882" spans="25:38" x14ac:dyDescent="0.25">
      <c r="Y882" s="838"/>
      <c r="Z882" s="838"/>
      <c r="AA882" s="838"/>
      <c r="AB882" s="838"/>
      <c r="AC882" s="838"/>
      <c r="AD882" s="838"/>
      <c r="AE882" s="838"/>
      <c r="AF882" s="838"/>
      <c r="AG882" s="838"/>
      <c r="AH882" s="838"/>
      <c r="AI882" s="838"/>
      <c r="AJ882" s="838"/>
      <c r="AK882" s="838"/>
      <c r="AL882" s="838"/>
    </row>
    <row r="883" spans="25:38" x14ac:dyDescent="0.25">
      <c r="Y883" s="838"/>
      <c r="Z883" s="838"/>
      <c r="AA883" s="838"/>
      <c r="AB883" s="838"/>
      <c r="AC883" s="838"/>
      <c r="AD883" s="838"/>
      <c r="AE883" s="838"/>
      <c r="AF883" s="838"/>
      <c r="AG883" s="838"/>
      <c r="AH883" s="838"/>
      <c r="AI883" s="838"/>
      <c r="AJ883" s="838"/>
      <c r="AK883" s="838"/>
      <c r="AL883" s="838"/>
    </row>
    <row r="884" spans="25:38" x14ac:dyDescent="0.25">
      <c r="Y884" s="838"/>
      <c r="Z884" s="838"/>
      <c r="AA884" s="838"/>
      <c r="AB884" s="838"/>
      <c r="AC884" s="838"/>
      <c r="AD884" s="838"/>
      <c r="AE884" s="838"/>
      <c r="AF884" s="838"/>
      <c r="AG884" s="838"/>
      <c r="AH884" s="838"/>
      <c r="AI884" s="838"/>
      <c r="AJ884" s="838"/>
      <c r="AK884" s="838"/>
      <c r="AL884" s="838"/>
    </row>
    <row r="885" spans="25:38" x14ac:dyDescent="0.25">
      <c r="Y885" s="838"/>
      <c r="Z885" s="838"/>
      <c r="AA885" s="838"/>
      <c r="AB885" s="838"/>
      <c r="AC885" s="838"/>
      <c r="AD885" s="838"/>
      <c r="AE885" s="838"/>
      <c r="AF885" s="838"/>
      <c r="AG885" s="838"/>
      <c r="AH885" s="838"/>
      <c r="AI885" s="838"/>
      <c r="AJ885" s="838"/>
      <c r="AK885" s="838"/>
      <c r="AL885" s="838"/>
    </row>
    <row r="886" spans="25:38" x14ac:dyDescent="0.25">
      <c r="Y886" s="838"/>
      <c r="Z886" s="838"/>
      <c r="AA886" s="838"/>
      <c r="AB886" s="838"/>
      <c r="AC886" s="838"/>
      <c r="AD886" s="838"/>
      <c r="AE886" s="838"/>
      <c r="AF886" s="838"/>
      <c r="AG886" s="838"/>
      <c r="AH886" s="838"/>
      <c r="AI886" s="838"/>
      <c r="AJ886" s="838"/>
      <c r="AK886" s="838"/>
      <c r="AL886" s="838"/>
    </row>
    <row r="887" spans="25:38" x14ac:dyDescent="0.25">
      <c r="Y887" s="838"/>
      <c r="Z887" s="838"/>
      <c r="AA887" s="838"/>
      <c r="AB887" s="838"/>
      <c r="AC887" s="838"/>
      <c r="AD887" s="838"/>
      <c r="AE887" s="838"/>
      <c r="AF887" s="838"/>
      <c r="AG887" s="838"/>
      <c r="AH887" s="838"/>
      <c r="AI887" s="838"/>
      <c r="AJ887" s="838"/>
      <c r="AK887" s="838"/>
      <c r="AL887" s="838"/>
    </row>
    <row r="888" spans="25:38" x14ac:dyDescent="0.25">
      <c r="Y888" s="838"/>
      <c r="Z888" s="838"/>
      <c r="AA888" s="838"/>
      <c r="AB888" s="838"/>
      <c r="AC888" s="838"/>
      <c r="AD888" s="838"/>
      <c r="AE888" s="838"/>
      <c r="AF888" s="838"/>
      <c r="AG888" s="838"/>
      <c r="AH888" s="838"/>
      <c r="AI888" s="838"/>
      <c r="AJ888" s="838"/>
      <c r="AK888" s="838"/>
      <c r="AL888" s="838"/>
    </row>
    <row r="889" spans="25:38" x14ac:dyDescent="0.25">
      <c r="Y889" s="838"/>
      <c r="Z889" s="838"/>
      <c r="AA889" s="838"/>
      <c r="AB889" s="838"/>
      <c r="AC889" s="838"/>
      <c r="AD889" s="838"/>
      <c r="AE889" s="838"/>
      <c r="AF889" s="838"/>
      <c r="AG889" s="838"/>
      <c r="AH889" s="838"/>
      <c r="AI889" s="838"/>
      <c r="AJ889" s="838"/>
      <c r="AK889" s="838"/>
      <c r="AL889" s="838"/>
    </row>
    <row r="890" spans="25:38" x14ac:dyDescent="0.25">
      <c r="Y890" s="838"/>
      <c r="Z890" s="838"/>
      <c r="AA890" s="838"/>
      <c r="AB890" s="838"/>
      <c r="AC890" s="838"/>
      <c r="AD890" s="838"/>
      <c r="AE890" s="838"/>
      <c r="AF890" s="838"/>
      <c r="AG890" s="838"/>
      <c r="AH890" s="838"/>
      <c r="AI890" s="838"/>
      <c r="AJ890" s="838"/>
      <c r="AK890" s="838"/>
      <c r="AL890" s="838"/>
    </row>
    <row r="891" spans="25:38" x14ac:dyDescent="0.25">
      <c r="Y891" s="838"/>
      <c r="Z891" s="838"/>
      <c r="AA891" s="838"/>
      <c r="AB891" s="838"/>
      <c r="AC891" s="838"/>
      <c r="AD891" s="838"/>
      <c r="AE891" s="838"/>
      <c r="AF891" s="838"/>
      <c r="AG891" s="838"/>
      <c r="AH891" s="838"/>
      <c r="AI891" s="838"/>
      <c r="AJ891" s="838"/>
      <c r="AK891" s="838"/>
      <c r="AL891" s="838"/>
    </row>
    <row r="892" spans="25:38" x14ac:dyDescent="0.25">
      <c r="Y892" s="838"/>
      <c r="Z892" s="838"/>
      <c r="AA892" s="838"/>
      <c r="AB892" s="838"/>
      <c r="AC892" s="838"/>
      <c r="AD892" s="838"/>
      <c r="AE892" s="838"/>
      <c r="AF892" s="838"/>
      <c r="AG892" s="838"/>
      <c r="AH892" s="838"/>
      <c r="AI892" s="838"/>
      <c r="AJ892" s="838"/>
      <c r="AK892" s="838"/>
      <c r="AL892" s="838"/>
    </row>
    <row r="893" spans="25:38" x14ac:dyDescent="0.25">
      <c r="Y893" s="838"/>
      <c r="Z893" s="838"/>
      <c r="AA893" s="838"/>
      <c r="AB893" s="838"/>
      <c r="AC893" s="838"/>
      <c r="AD893" s="838"/>
      <c r="AE893" s="838"/>
      <c r="AF893" s="838"/>
      <c r="AG893" s="838"/>
      <c r="AH893" s="838"/>
      <c r="AI893" s="838"/>
      <c r="AJ893" s="838"/>
      <c r="AK893" s="838"/>
      <c r="AL893" s="838"/>
    </row>
    <row r="894" spans="25:38" x14ac:dyDescent="0.25">
      <c r="Y894" s="838"/>
      <c r="Z894" s="838"/>
      <c r="AA894" s="838"/>
      <c r="AB894" s="838"/>
      <c r="AC894" s="838"/>
      <c r="AD894" s="838"/>
      <c r="AE894" s="838"/>
      <c r="AF894" s="838"/>
      <c r="AG894" s="838"/>
      <c r="AH894" s="838"/>
      <c r="AI894" s="838"/>
      <c r="AJ894" s="838"/>
      <c r="AK894" s="838"/>
      <c r="AL894" s="838"/>
    </row>
    <row r="895" spans="25:38" x14ac:dyDescent="0.25">
      <c r="Y895" s="838"/>
      <c r="Z895" s="838"/>
      <c r="AA895" s="838"/>
      <c r="AB895" s="838"/>
      <c r="AC895" s="838"/>
      <c r="AD895" s="838"/>
      <c r="AE895" s="838"/>
      <c r="AF895" s="838"/>
      <c r="AG895" s="838"/>
      <c r="AH895" s="838"/>
      <c r="AI895" s="838"/>
      <c r="AJ895" s="838"/>
      <c r="AK895" s="838"/>
      <c r="AL895" s="838"/>
    </row>
    <row r="896" spans="25:38" x14ac:dyDescent="0.25">
      <c r="Y896" s="838"/>
      <c r="Z896" s="838"/>
      <c r="AA896" s="838"/>
      <c r="AB896" s="838"/>
      <c r="AC896" s="838"/>
      <c r="AD896" s="838"/>
      <c r="AE896" s="838"/>
      <c r="AF896" s="838"/>
      <c r="AG896" s="838"/>
      <c r="AH896" s="838"/>
      <c r="AI896" s="838"/>
      <c r="AJ896" s="838"/>
      <c r="AK896" s="838"/>
      <c r="AL896" s="838"/>
    </row>
    <row r="897" spans="25:38" x14ac:dyDescent="0.25">
      <c r="Y897" s="838"/>
      <c r="Z897" s="838"/>
      <c r="AA897" s="838"/>
      <c r="AB897" s="838"/>
      <c r="AC897" s="838"/>
      <c r="AD897" s="838"/>
      <c r="AE897" s="838"/>
      <c r="AF897" s="838"/>
      <c r="AG897" s="838"/>
      <c r="AH897" s="838"/>
      <c r="AI897" s="838"/>
      <c r="AJ897" s="838"/>
      <c r="AK897" s="838"/>
      <c r="AL897" s="838"/>
    </row>
    <row r="898" spans="25:38" x14ac:dyDescent="0.25">
      <c r="Y898" s="838"/>
      <c r="Z898" s="838"/>
      <c r="AA898" s="838"/>
      <c r="AB898" s="838"/>
      <c r="AC898" s="838"/>
      <c r="AD898" s="838"/>
      <c r="AE898" s="838"/>
      <c r="AF898" s="838"/>
      <c r="AG898" s="838"/>
      <c r="AH898" s="838"/>
      <c r="AI898" s="838"/>
      <c r="AJ898" s="838"/>
      <c r="AK898" s="838"/>
      <c r="AL898" s="838"/>
    </row>
    <row r="899" spans="25:38" x14ac:dyDescent="0.25">
      <c r="Y899" s="838"/>
      <c r="Z899" s="838"/>
      <c r="AA899" s="838"/>
      <c r="AB899" s="838"/>
      <c r="AC899" s="838"/>
      <c r="AD899" s="838"/>
      <c r="AE899" s="838"/>
      <c r="AF899" s="838"/>
      <c r="AG899" s="838"/>
      <c r="AH899" s="838"/>
      <c r="AI899" s="838"/>
      <c r="AJ899" s="838"/>
      <c r="AK899" s="838"/>
      <c r="AL899" s="838"/>
    </row>
    <row r="900" spans="25:38" x14ac:dyDescent="0.25">
      <c r="Y900" s="838"/>
      <c r="Z900" s="838"/>
      <c r="AA900" s="838"/>
      <c r="AB900" s="838"/>
      <c r="AC900" s="838"/>
      <c r="AD900" s="838"/>
      <c r="AE900" s="838"/>
      <c r="AF900" s="838"/>
      <c r="AG900" s="838"/>
      <c r="AH900" s="838"/>
      <c r="AI900" s="838"/>
      <c r="AJ900" s="838"/>
      <c r="AK900" s="838"/>
      <c r="AL900" s="838"/>
    </row>
    <row r="901" spans="25:38" x14ac:dyDescent="0.25">
      <c r="Y901" s="838"/>
      <c r="Z901" s="838"/>
      <c r="AA901" s="838"/>
      <c r="AB901" s="838"/>
      <c r="AC901" s="838"/>
      <c r="AD901" s="838"/>
      <c r="AE901" s="838"/>
      <c r="AF901" s="838"/>
      <c r="AG901" s="838"/>
      <c r="AH901" s="838"/>
      <c r="AI901" s="838"/>
      <c r="AJ901" s="838"/>
      <c r="AK901" s="838"/>
      <c r="AL901" s="838"/>
    </row>
    <row r="902" spans="25:38" x14ac:dyDescent="0.25">
      <c r="Y902" s="838"/>
      <c r="Z902" s="838"/>
      <c r="AA902" s="838"/>
      <c r="AB902" s="838"/>
      <c r="AC902" s="838"/>
      <c r="AD902" s="838"/>
      <c r="AE902" s="838"/>
      <c r="AF902" s="838"/>
      <c r="AG902" s="838"/>
      <c r="AH902" s="838"/>
      <c r="AI902" s="838"/>
      <c r="AJ902" s="838"/>
      <c r="AK902" s="838"/>
      <c r="AL902" s="838"/>
    </row>
    <row r="903" spans="25:38" x14ac:dyDescent="0.25">
      <c r="Y903" s="838"/>
      <c r="Z903" s="838"/>
      <c r="AA903" s="838"/>
      <c r="AB903" s="838"/>
      <c r="AC903" s="838"/>
      <c r="AD903" s="838"/>
      <c r="AE903" s="838"/>
      <c r="AF903" s="838"/>
      <c r="AG903" s="838"/>
      <c r="AH903" s="838"/>
      <c r="AI903" s="838"/>
      <c r="AJ903" s="838"/>
      <c r="AK903" s="838"/>
      <c r="AL903" s="838"/>
    </row>
    <row r="904" spans="25:38" x14ac:dyDescent="0.25">
      <c r="Y904" s="838"/>
      <c r="Z904" s="838"/>
      <c r="AA904" s="838"/>
      <c r="AB904" s="838"/>
      <c r="AC904" s="838"/>
      <c r="AD904" s="838"/>
      <c r="AE904" s="838"/>
      <c r="AF904" s="838"/>
      <c r="AG904" s="838"/>
      <c r="AH904" s="838"/>
      <c r="AI904" s="838"/>
      <c r="AJ904" s="838"/>
      <c r="AK904" s="838"/>
      <c r="AL904" s="838"/>
    </row>
    <row r="905" spans="25:38" x14ac:dyDescent="0.25">
      <c r="Y905" s="838"/>
      <c r="Z905" s="838"/>
      <c r="AA905" s="838"/>
      <c r="AB905" s="838"/>
      <c r="AC905" s="838"/>
      <c r="AD905" s="838"/>
      <c r="AE905" s="838"/>
      <c r="AF905" s="838"/>
      <c r="AG905" s="838"/>
      <c r="AH905" s="838"/>
      <c r="AI905" s="838"/>
      <c r="AJ905" s="838"/>
      <c r="AK905" s="838"/>
      <c r="AL905" s="838"/>
    </row>
    <row r="906" spans="25:38" x14ac:dyDescent="0.25">
      <c r="Y906" s="838"/>
      <c r="Z906" s="838"/>
      <c r="AA906" s="838"/>
      <c r="AB906" s="838"/>
      <c r="AC906" s="838"/>
      <c r="AD906" s="838"/>
      <c r="AE906" s="838"/>
      <c r="AF906" s="838"/>
      <c r="AG906" s="838"/>
      <c r="AH906" s="838"/>
      <c r="AI906" s="838"/>
      <c r="AJ906" s="838"/>
      <c r="AK906" s="838"/>
      <c r="AL906" s="838"/>
    </row>
    <row r="907" spans="25:38" x14ac:dyDescent="0.25">
      <c r="Y907" s="838"/>
      <c r="Z907" s="838"/>
      <c r="AA907" s="838"/>
      <c r="AB907" s="838"/>
      <c r="AC907" s="838"/>
      <c r="AD907" s="838"/>
      <c r="AE907" s="838"/>
      <c r="AF907" s="838"/>
      <c r="AG907" s="838"/>
      <c r="AH907" s="838"/>
      <c r="AI907" s="838"/>
      <c r="AJ907" s="838"/>
      <c r="AK907" s="838"/>
      <c r="AL907" s="838"/>
    </row>
    <row r="908" spans="25:38" x14ac:dyDescent="0.25">
      <c r="Y908" s="838"/>
      <c r="Z908" s="838"/>
      <c r="AA908" s="838"/>
      <c r="AB908" s="838"/>
      <c r="AC908" s="838"/>
      <c r="AD908" s="838"/>
      <c r="AE908" s="838"/>
      <c r="AF908" s="838"/>
      <c r="AG908" s="838"/>
      <c r="AH908" s="838"/>
      <c r="AI908" s="838"/>
      <c r="AJ908" s="838"/>
      <c r="AK908" s="838"/>
      <c r="AL908" s="838"/>
    </row>
    <row r="909" spans="25:38" x14ac:dyDescent="0.25">
      <c r="Y909" s="838"/>
      <c r="Z909" s="838"/>
      <c r="AA909" s="838"/>
      <c r="AB909" s="838"/>
      <c r="AC909" s="838"/>
      <c r="AD909" s="838"/>
      <c r="AE909" s="838"/>
      <c r="AF909" s="838"/>
      <c r="AG909" s="838"/>
      <c r="AH909" s="838"/>
      <c r="AI909" s="838"/>
      <c r="AJ909" s="838"/>
      <c r="AK909" s="838"/>
      <c r="AL909" s="838"/>
    </row>
    <row r="910" spans="25:38" x14ac:dyDescent="0.25">
      <c r="Y910" s="838"/>
      <c r="Z910" s="838"/>
      <c r="AA910" s="838"/>
      <c r="AB910" s="838"/>
      <c r="AC910" s="838"/>
      <c r="AD910" s="838"/>
      <c r="AE910" s="838"/>
      <c r="AF910" s="838"/>
      <c r="AG910" s="838"/>
      <c r="AH910" s="838"/>
      <c r="AI910" s="838"/>
      <c r="AJ910" s="838"/>
      <c r="AK910" s="838"/>
      <c r="AL910" s="838"/>
    </row>
    <row r="911" spans="25:38" x14ac:dyDescent="0.25">
      <c r="Y911" s="838"/>
      <c r="Z911" s="838"/>
      <c r="AA911" s="838"/>
      <c r="AB911" s="838"/>
      <c r="AC911" s="838"/>
      <c r="AD911" s="838"/>
      <c r="AE911" s="838"/>
      <c r="AF911" s="838"/>
      <c r="AG911" s="838"/>
      <c r="AH911" s="838"/>
      <c r="AI911" s="838"/>
      <c r="AJ911" s="838"/>
      <c r="AK911" s="838"/>
      <c r="AL911" s="838"/>
    </row>
    <row r="912" spans="25:38" x14ac:dyDescent="0.25">
      <c r="Y912" s="838"/>
      <c r="Z912" s="838"/>
      <c r="AA912" s="838"/>
      <c r="AB912" s="838"/>
      <c r="AC912" s="838"/>
      <c r="AD912" s="838"/>
      <c r="AE912" s="838"/>
      <c r="AF912" s="838"/>
      <c r="AG912" s="838"/>
      <c r="AH912" s="838"/>
      <c r="AI912" s="838"/>
      <c r="AJ912" s="838"/>
      <c r="AK912" s="838"/>
      <c r="AL912" s="838"/>
    </row>
    <row r="913" spans="25:38" x14ac:dyDescent="0.25">
      <c r="Y913" s="838"/>
      <c r="Z913" s="838"/>
      <c r="AA913" s="838"/>
      <c r="AB913" s="838"/>
      <c r="AC913" s="838"/>
      <c r="AD913" s="838"/>
      <c r="AE913" s="838"/>
      <c r="AF913" s="838"/>
      <c r="AG913" s="838"/>
      <c r="AH913" s="838"/>
      <c r="AI913" s="838"/>
      <c r="AJ913" s="838"/>
      <c r="AK913" s="838"/>
      <c r="AL913" s="838"/>
    </row>
    <row r="914" spans="25:38" x14ac:dyDescent="0.25">
      <c r="Y914" s="838"/>
      <c r="Z914" s="838"/>
      <c r="AA914" s="838"/>
      <c r="AB914" s="838"/>
      <c r="AC914" s="838"/>
      <c r="AD914" s="838"/>
      <c r="AE914" s="838"/>
      <c r="AF914" s="838"/>
      <c r="AG914" s="838"/>
      <c r="AH914" s="838"/>
      <c r="AI914" s="838"/>
      <c r="AJ914" s="838"/>
      <c r="AK914" s="838"/>
      <c r="AL914" s="838"/>
    </row>
    <row r="915" spans="25:38" x14ac:dyDescent="0.25">
      <c r="Y915" s="838"/>
      <c r="Z915" s="838"/>
      <c r="AA915" s="838"/>
      <c r="AB915" s="838"/>
      <c r="AC915" s="838"/>
      <c r="AD915" s="838"/>
      <c r="AE915" s="838"/>
      <c r="AF915" s="838"/>
      <c r="AG915" s="838"/>
      <c r="AH915" s="838"/>
      <c r="AI915" s="838"/>
      <c r="AJ915" s="838"/>
      <c r="AK915" s="838"/>
      <c r="AL915" s="838"/>
    </row>
    <row r="916" spans="25:38" x14ac:dyDescent="0.25">
      <c r="Y916" s="838"/>
      <c r="Z916" s="838"/>
      <c r="AA916" s="838"/>
      <c r="AB916" s="838"/>
      <c r="AC916" s="838"/>
      <c r="AD916" s="838"/>
      <c r="AE916" s="838"/>
      <c r="AF916" s="838"/>
      <c r="AG916" s="838"/>
      <c r="AH916" s="838"/>
      <c r="AI916" s="838"/>
      <c r="AJ916" s="838"/>
      <c r="AK916" s="838"/>
      <c r="AL916" s="838"/>
    </row>
    <row r="917" spans="25:38" x14ac:dyDescent="0.25">
      <c r="Y917" s="838"/>
      <c r="Z917" s="838"/>
      <c r="AA917" s="838"/>
      <c r="AB917" s="838"/>
      <c r="AC917" s="838"/>
      <c r="AD917" s="838"/>
      <c r="AE917" s="838"/>
      <c r="AF917" s="838"/>
      <c r="AG917" s="838"/>
      <c r="AH917" s="838"/>
      <c r="AI917" s="838"/>
      <c r="AJ917" s="838"/>
      <c r="AK917" s="838"/>
      <c r="AL917" s="838"/>
    </row>
    <row r="918" spans="25:38" x14ac:dyDescent="0.25">
      <c r="Y918" s="838"/>
      <c r="Z918" s="838"/>
      <c r="AA918" s="838"/>
      <c r="AB918" s="838"/>
      <c r="AC918" s="838"/>
      <c r="AD918" s="838"/>
      <c r="AE918" s="838"/>
      <c r="AF918" s="838"/>
      <c r="AG918" s="838"/>
      <c r="AH918" s="838"/>
      <c r="AI918" s="838"/>
      <c r="AJ918" s="838"/>
      <c r="AK918" s="838"/>
      <c r="AL918" s="838"/>
    </row>
    <row r="919" spans="25:38" x14ac:dyDescent="0.25">
      <c r="Y919" s="838"/>
      <c r="Z919" s="838"/>
      <c r="AA919" s="838"/>
      <c r="AB919" s="838"/>
      <c r="AC919" s="838"/>
      <c r="AD919" s="838"/>
      <c r="AE919" s="838"/>
      <c r="AF919" s="838"/>
      <c r="AG919" s="838"/>
      <c r="AH919" s="838"/>
      <c r="AI919" s="838"/>
      <c r="AJ919" s="838"/>
      <c r="AK919" s="838"/>
      <c r="AL919" s="838"/>
    </row>
    <row r="920" spans="25:38" x14ac:dyDescent="0.25">
      <c r="Y920" s="838"/>
      <c r="Z920" s="838"/>
      <c r="AA920" s="838"/>
      <c r="AB920" s="838"/>
      <c r="AC920" s="838"/>
      <c r="AD920" s="838"/>
      <c r="AE920" s="838"/>
      <c r="AF920" s="838"/>
      <c r="AG920" s="838"/>
      <c r="AH920" s="838"/>
      <c r="AI920" s="838"/>
      <c r="AJ920" s="838"/>
      <c r="AK920" s="838"/>
      <c r="AL920" s="838"/>
    </row>
    <row r="921" spans="25:38" x14ac:dyDescent="0.25">
      <c r="Y921" s="838"/>
      <c r="Z921" s="838"/>
      <c r="AA921" s="838"/>
      <c r="AB921" s="838"/>
      <c r="AC921" s="838"/>
      <c r="AD921" s="838"/>
      <c r="AE921" s="838"/>
      <c r="AF921" s="838"/>
      <c r="AG921" s="838"/>
      <c r="AH921" s="838"/>
      <c r="AI921" s="838"/>
      <c r="AJ921" s="838"/>
      <c r="AK921" s="838"/>
      <c r="AL921" s="838"/>
    </row>
    <row r="922" spans="25:38" x14ac:dyDescent="0.25">
      <c r="Y922" s="838"/>
      <c r="Z922" s="838"/>
      <c r="AA922" s="838"/>
      <c r="AB922" s="838"/>
      <c r="AC922" s="838"/>
      <c r="AD922" s="838"/>
      <c r="AE922" s="838"/>
      <c r="AF922" s="838"/>
      <c r="AG922" s="838"/>
      <c r="AH922" s="838"/>
      <c r="AI922" s="838"/>
      <c r="AJ922" s="838"/>
      <c r="AK922" s="838"/>
      <c r="AL922" s="838"/>
    </row>
    <row r="923" spans="25:38" x14ac:dyDescent="0.25">
      <c r="Y923" s="838"/>
      <c r="Z923" s="838"/>
      <c r="AA923" s="838"/>
      <c r="AB923" s="838"/>
      <c r="AC923" s="838"/>
      <c r="AD923" s="838"/>
      <c r="AE923" s="838"/>
      <c r="AF923" s="838"/>
      <c r="AG923" s="838"/>
      <c r="AH923" s="838"/>
      <c r="AI923" s="838"/>
      <c r="AJ923" s="838"/>
      <c r="AK923" s="838"/>
      <c r="AL923" s="838"/>
    </row>
    <row r="924" spans="25:38" x14ac:dyDescent="0.25">
      <c r="Y924" s="838"/>
      <c r="Z924" s="838"/>
      <c r="AA924" s="838"/>
      <c r="AB924" s="838"/>
      <c r="AC924" s="838"/>
      <c r="AD924" s="838"/>
      <c r="AE924" s="838"/>
      <c r="AF924" s="838"/>
      <c r="AG924" s="838"/>
      <c r="AH924" s="838"/>
      <c r="AI924" s="838"/>
      <c r="AJ924" s="838"/>
      <c r="AK924" s="838"/>
      <c r="AL924" s="838"/>
    </row>
    <row r="925" spans="25:38" x14ac:dyDescent="0.25">
      <c r="Y925" s="838"/>
      <c r="Z925" s="838"/>
      <c r="AA925" s="838"/>
      <c r="AB925" s="838"/>
      <c r="AC925" s="838"/>
      <c r="AD925" s="838"/>
      <c r="AE925" s="838"/>
      <c r="AF925" s="838"/>
      <c r="AG925" s="838"/>
      <c r="AH925" s="838"/>
      <c r="AI925" s="838"/>
      <c r="AJ925" s="838"/>
      <c r="AK925" s="838"/>
      <c r="AL925" s="838"/>
    </row>
    <row r="926" spans="25:38" x14ac:dyDescent="0.25">
      <c r="Y926" s="838"/>
      <c r="Z926" s="838"/>
      <c r="AA926" s="838"/>
      <c r="AB926" s="838"/>
      <c r="AC926" s="838"/>
      <c r="AD926" s="838"/>
      <c r="AE926" s="838"/>
      <c r="AF926" s="838"/>
      <c r="AG926" s="838"/>
      <c r="AH926" s="838"/>
      <c r="AI926" s="838"/>
      <c r="AJ926" s="838"/>
      <c r="AK926" s="838"/>
      <c r="AL926" s="838"/>
    </row>
    <row r="927" spans="25:38" x14ac:dyDescent="0.25">
      <c r="Y927" s="838"/>
      <c r="Z927" s="838"/>
      <c r="AA927" s="838"/>
      <c r="AB927" s="838"/>
      <c r="AC927" s="838"/>
      <c r="AD927" s="838"/>
      <c r="AE927" s="838"/>
      <c r="AF927" s="838"/>
      <c r="AG927" s="838"/>
      <c r="AH927" s="838"/>
      <c r="AI927" s="838"/>
      <c r="AJ927" s="838"/>
      <c r="AK927" s="838"/>
      <c r="AL927" s="838"/>
    </row>
    <row r="928" spans="25:38" x14ac:dyDescent="0.25">
      <c r="Y928" s="838"/>
      <c r="Z928" s="838"/>
      <c r="AA928" s="838"/>
      <c r="AB928" s="838"/>
      <c r="AC928" s="838"/>
      <c r="AD928" s="838"/>
      <c r="AE928" s="838"/>
      <c r="AF928" s="838"/>
      <c r="AG928" s="838"/>
      <c r="AH928" s="838"/>
      <c r="AI928" s="838"/>
      <c r="AJ928" s="838"/>
      <c r="AK928" s="838"/>
      <c r="AL928" s="838"/>
    </row>
    <row r="929" spans="25:38" x14ac:dyDescent="0.25">
      <c r="Y929" s="838"/>
      <c r="Z929" s="838"/>
      <c r="AA929" s="838"/>
      <c r="AB929" s="838"/>
      <c r="AC929" s="838"/>
      <c r="AD929" s="838"/>
      <c r="AE929" s="838"/>
      <c r="AF929" s="838"/>
      <c r="AG929" s="838"/>
      <c r="AH929" s="838"/>
      <c r="AI929" s="838"/>
      <c r="AJ929" s="838"/>
      <c r="AK929" s="838"/>
      <c r="AL929" s="838"/>
    </row>
    <row r="930" spans="25:38" x14ac:dyDescent="0.25">
      <c r="Y930" s="838"/>
      <c r="Z930" s="838"/>
      <c r="AA930" s="838"/>
      <c r="AB930" s="838"/>
      <c r="AC930" s="838"/>
      <c r="AD930" s="838"/>
      <c r="AE930" s="838"/>
      <c r="AF930" s="838"/>
      <c r="AG930" s="838"/>
      <c r="AH930" s="838"/>
      <c r="AI930" s="838"/>
      <c r="AJ930" s="838"/>
      <c r="AK930" s="838"/>
      <c r="AL930" s="838"/>
    </row>
    <row r="931" spans="25:38" x14ac:dyDescent="0.25">
      <c r="Y931" s="838"/>
      <c r="Z931" s="838"/>
      <c r="AA931" s="838"/>
      <c r="AB931" s="838"/>
      <c r="AC931" s="838"/>
      <c r="AD931" s="838"/>
      <c r="AE931" s="838"/>
      <c r="AF931" s="838"/>
      <c r="AG931" s="838"/>
      <c r="AH931" s="838"/>
      <c r="AI931" s="838"/>
      <c r="AJ931" s="838"/>
      <c r="AK931" s="838"/>
      <c r="AL931" s="838"/>
    </row>
    <row r="932" spans="25:38" x14ac:dyDescent="0.25">
      <c r="Y932" s="838"/>
      <c r="Z932" s="838"/>
      <c r="AA932" s="838"/>
      <c r="AB932" s="838"/>
      <c r="AC932" s="838"/>
      <c r="AD932" s="838"/>
      <c r="AE932" s="838"/>
      <c r="AF932" s="838"/>
      <c r="AG932" s="838"/>
      <c r="AH932" s="838"/>
      <c r="AI932" s="838"/>
      <c r="AJ932" s="838"/>
      <c r="AK932" s="838"/>
      <c r="AL932" s="838"/>
    </row>
    <row r="933" spans="25:38" x14ac:dyDescent="0.25">
      <c r="Y933" s="838"/>
      <c r="Z933" s="838"/>
      <c r="AA933" s="838"/>
      <c r="AB933" s="838"/>
      <c r="AC933" s="838"/>
      <c r="AD933" s="838"/>
      <c r="AE933" s="838"/>
      <c r="AF933" s="838"/>
      <c r="AG933" s="838"/>
      <c r="AH933" s="838"/>
      <c r="AI933" s="838"/>
      <c r="AJ933" s="838"/>
      <c r="AK933" s="838"/>
      <c r="AL933" s="838"/>
    </row>
    <row r="934" spans="25:38" x14ac:dyDescent="0.25">
      <c r="Y934" s="838"/>
      <c r="Z934" s="838"/>
      <c r="AA934" s="838"/>
      <c r="AB934" s="838"/>
      <c r="AC934" s="838"/>
      <c r="AD934" s="838"/>
      <c r="AE934" s="838"/>
      <c r="AF934" s="838"/>
      <c r="AG934" s="838"/>
      <c r="AH934" s="838"/>
      <c r="AI934" s="838"/>
      <c r="AJ934" s="838"/>
      <c r="AK934" s="838"/>
      <c r="AL934" s="838"/>
    </row>
    <row r="935" spans="25:38" x14ac:dyDescent="0.25">
      <c r="Y935" s="838"/>
      <c r="Z935" s="838"/>
      <c r="AA935" s="838"/>
      <c r="AB935" s="838"/>
      <c r="AC935" s="838"/>
      <c r="AD935" s="838"/>
      <c r="AE935" s="838"/>
      <c r="AF935" s="838"/>
      <c r="AG935" s="838"/>
      <c r="AH935" s="838"/>
      <c r="AI935" s="838"/>
      <c r="AJ935" s="838"/>
      <c r="AK935" s="838"/>
      <c r="AL935" s="838"/>
    </row>
    <row r="936" spans="25:38" x14ac:dyDescent="0.25">
      <c r="Y936" s="838"/>
      <c r="Z936" s="838"/>
      <c r="AA936" s="838"/>
      <c r="AB936" s="838"/>
      <c r="AC936" s="838"/>
      <c r="AD936" s="838"/>
      <c r="AE936" s="838"/>
      <c r="AF936" s="838"/>
      <c r="AG936" s="838"/>
      <c r="AH936" s="838"/>
      <c r="AI936" s="838"/>
      <c r="AJ936" s="838"/>
      <c r="AK936" s="838"/>
      <c r="AL936" s="838"/>
    </row>
    <row r="937" spans="25:38" x14ac:dyDescent="0.25">
      <c r="Y937" s="838"/>
      <c r="Z937" s="838"/>
      <c r="AA937" s="838"/>
      <c r="AB937" s="838"/>
      <c r="AC937" s="838"/>
      <c r="AD937" s="838"/>
      <c r="AE937" s="838"/>
      <c r="AF937" s="838"/>
      <c r="AG937" s="838"/>
      <c r="AH937" s="838"/>
      <c r="AI937" s="838"/>
      <c r="AJ937" s="838"/>
      <c r="AK937" s="838"/>
      <c r="AL937" s="838"/>
    </row>
    <row r="938" spans="25:38" x14ac:dyDescent="0.25">
      <c r="Y938" s="838"/>
      <c r="Z938" s="838"/>
      <c r="AA938" s="838"/>
      <c r="AB938" s="838"/>
      <c r="AC938" s="838"/>
      <c r="AD938" s="838"/>
      <c r="AE938" s="838"/>
      <c r="AF938" s="838"/>
      <c r="AG938" s="838"/>
      <c r="AH938" s="838"/>
      <c r="AI938" s="838"/>
      <c r="AJ938" s="838"/>
      <c r="AK938" s="838"/>
      <c r="AL938" s="838"/>
    </row>
    <row r="939" spans="25:38" x14ac:dyDescent="0.25">
      <c r="Y939" s="838"/>
      <c r="Z939" s="838"/>
      <c r="AA939" s="838"/>
      <c r="AB939" s="838"/>
      <c r="AC939" s="838"/>
      <c r="AD939" s="838"/>
      <c r="AE939" s="838"/>
      <c r="AF939" s="838"/>
      <c r="AG939" s="838"/>
      <c r="AH939" s="838"/>
      <c r="AI939" s="838"/>
      <c r="AJ939" s="838"/>
      <c r="AK939" s="838"/>
      <c r="AL939" s="838"/>
    </row>
    <row r="940" spans="25:38" x14ac:dyDescent="0.25">
      <c r="Y940" s="838"/>
      <c r="Z940" s="838"/>
      <c r="AA940" s="838"/>
      <c r="AB940" s="838"/>
      <c r="AC940" s="838"/>
      <c r="AD940" s="838"/>
      <c r="AE940" s="838"/>
      <c r="AF940" s="838"/>
      <c r="AG940" s="838"/>
      <c r="AH940" s="838"/>
      <c r="AI940" s="838"/>
      <c r="AJ940" s="838"/>
      <c r="AK940" s="838"/>
      <c r="AL940" s="838"/>
    </row>
    <row r="941" spans="25:38" x14ac:dyDescent="0.25">
      <c r="Y941" s="838"/>
      <c r="Z941" s="838"/>
      <c r="AA941" s="838"/>
      <c r="AB941" s="838"/>
      <c r="AC941" s="838"/>
      <c r="AD941" s="838"/>
      <c r="AE941" s="838"/>
      <c r="AF941" s="838"/>
      <c r="AG941" s="838"/>
      <c r="AH941" s="838"/>
      <c r="AI941" s="838"/>
      <c r="AJ941" s="838"/>
      <c r="AK941" s="838"/>
      <c r="AL941" s="838"/>
    </row>
    <row r="942" spans="25:38" x14ac:dyDescent="0.25">
      <c r="Y942" s="838"/>
      <c r="Z942" s="838"/>
      <c r="AA942" s="838"/>
      <c r="AB942" s="838"/>
      <c r="AC942" s="838"/>
      <c r="AD942" s="838"/>
      <c r="AE942" s="838"/>
      <c r="AF942" s="838"/>
      <c r="AG942" s="838"/>
      <c r="AH942" s="838"/>
      <c r="AI942" s="838"/>
      <c r="AJ942" s="838"/>
      <c r="AK942" s="838"/>
      <c r="AL942" s="838"/>
    </row>
    <row r="943" spans="25:38" x14ac:dyDescent="0.25">
      <c r="Y943" s="838"/>
      <c r="Z943" s="838"/>
      <c r="AA943" s="838"/>
      <c r="AB943" s="838"/>
      <c r="AC943" s="838"/>
      <c r="AD943" s="838"/>
      <c r="AE943" s="838"/>
      <c r="AF943" s="838"/>
      <c r="AG943" s="838"/>
      <c r="AH943" s="838"/>
      <c r="AI943" s="838"/>
      <c r="AJ943" s="838"/>
      <c r="AK943" s="838"/>
      <c r="AL943" s="838"/>
    </row>
    <row r="944" spans="25:38" x14ac:dyDescent="0.25">
      <c r="Y944" s="838"/>
      <c r="Z944" s="838"/>
      <c r="AA944" s="838"/>
      <c r="AB944" s="838"/>
      <c r="AC944" s="838"/>
      <c r="AD944" s="838"/>
      <c r="AE944" s="838"/>
      <c r="AF944" s="838"/>
      <c r="AG944" s="838"/>
      <c r="AH944" s="838"/>
      <c r="AI944" s="838"/>
      <c r="AJ944" s="838"/>
      <c r="AK944" s="838"/>
      <c r="AL944" s="838"/>
    </row>
    <row r="945" spans="25:38" x14ac:dyDescent="0.25">
      <c r="Y945" s="838"/>
      <c r="Z945" s="838"/>
      <c r="AA945" s="838"/>
      <c r="AB945" s="838"/>
      <c r="AC945" s="838"/>
      <c r="AD945" s="838"/>
      <c r="AE945" s="838"/>
      <c r="AF945" s="838"/>
      <c r="AG945" s="838"/>
      <c r="AH945" s="838"/>
      <c r="AI945" s="838"/>
      <c r="AJ945" s="838"/>
      <c r="AK945" s="838"/>
      <c r="AL945" s="838"/>
    </row>
    <row r="946" spans="25:38" x14ac:dyDescent="0.25">
      <c r="Y946" s="838"/>
      <c r="Z946" s="838"/>
      <c r="AA946" s="838"/>
      <c r="AB946" s="838"/>
      <c r="AC946" s="838"/>
      <c r="AD946" s="838"/>
      <c r="AE946" s="838"/>
      <c r="AF946" s="838"/>
      <c r="AG946" s="838"/>
      <c r="AH946" s="838"/>
      <c r="AI946" s="838"/>
      <c r="AJ946" s="838"/>
      <c r="AK946" s="838"/>
      <c r="AL946" s="838"/>
    </row>
    <row r="947" spans="25:38" x14ac:dyDescent="0.25">
      <c r="Y947" s="838"/>
      <c r="Z947" s="838"/>
      <c r="AA947" s="838"/>
      <c r="AB947" s="838"/>
      <c r="AC947" s="838"/>
      <c r="AD947" s="838"/>
      <c r="AE947" s="838"/>
      <c r="AF947" s="838"/>
      <c r="AG947" s="838"/>
      <c r="AH947" s="838"/>
      <c r="AI947" s="838"/>
      <c r="AJ947" s="838"/>
      <c r="AK947" s="838"/>
      <c r="AL947" s="838"/>
    </row>
    <row r="948" spans="25:38" x14ac:dyDescent="0.25">
      <c r="Y948" s="838"/>
      <c r="Z948" s="838"/>
      <c r="AA948" s="838"/>
      <c r="AB948" s="838"/>
      <c r="AC948" s="838"/>
      <c r="AD948" s="838"/>
      <c r="AE948" s="838"/>
      <c r="AF948" s="838"/>
      <c r="AG948" s="838"/>
      <c r="AH948" s="838"/>
      <c r="AI948" s="838"/>
      <c r="AJ948" s="838"/>
      <c r="AK948" s="838"/>
      <c r="AL948" s="838"/>
    </row>
    <row r="949" spans="25:38" x14ac:dyDescent="0.25">
      <c r="Y949" s="838"/>
      <c r="Z949" s="838"/>
      <c r="AA949" s="838"/>
      <c r="AB949" s="838"/>
      <c r="AC949" s="838"/>
      <c r="AD949" s="838"/>
      <c r="AE949" s="838"/>
      <c r="AF949" s="838"/>
      <c r="AG949" s="838"/>
      <c r="AH949" s="838"/>
      <c r="AI949" s="838"/>
      <c r="AJ949" s="838"/>
      <c r="AK949" s="838"/>
      <c r="AL949" s="838"/>
    </row>
    <row r="950" spans="25:38" x14ac:dyDescent="0.25">
      <c r="Y950" s="838"/>
      <c r="Z950" s="838"/>
      <c r="AA950" s="838"/>
      <c r="AB950" s="838"/>
      <c r="AC950" s="838"/>
      <c r="AD950" s="838"/>
      <c r="AE950" s="838"/>
      <c r="AF950" s="838"/>
      <c r="AG950" s="838"/>
      <c r="AH950" s="838"/>
      <c r="AI950" s="838"/>
      <c r="AJ950" s="838"/>
      <c r="AK950" s="838"/>
      <c r="AL950" s="838"/>
    </row>
    <row r="951" spans="25:38" x14ac:dyDescent="0.25">
      <c r="Y951" s="838"/>
      <c r="Z951" s="838"/>
      <c r="AA951" s="838"/>
      <c r="AB951" s="838"/>
      <c r="AC951" s="838"/>
      <c r="AD951" s="838"/>
      <c r="AE951" s="838"/>
      <c r="AF951" s="838"/>
      <c r="AG951" s="838"/>
      <c r="AH951" s="838"/>
      <c r="AI951" s="838"/>
      <c r="AJ951" s="838"/>
      <c r="AK951" s="838"/>
      <c r="AL951" s="838"/>
    </row>
    <row r="952" spans="25:38" x14ac:dyDescent="0.25">
      <c r="Y952" s="838"/>
      <c r="Z952" s="838"/>
      <c r="AA952" s="838"/>
      <c r="AB952" s="838"/>
      <c r="AC952" s="838"/>
      <c r="AD952" s="838"/>
      <c r="AE952" s="838"/>
      <c r="AF952" s="838"/>
      <c r="AG952" s="838"/>
      <c r="AH952" s="838"/>
      <c r="AI952" s="838"/>
      <c r="AJ952" s="838"/>
      <c r="AK952" s="838"/>
      <c r="AL952" s="838"/>
    </row>
    <row r="953" spans="25:38" x14ac:dyDescent="0.25">
      <c r="Y953" s="838"/>
      <c r="Z953" s="838"/>
      <c r="AA953" s="838"/>
      <c r="AB953" s="838"/>
      <c r="AC953" s="838"/>
      <c r="AD953" s="838"/>
      <c r="AE953" s="838"/>
      <c r="AF953" s="838"/>
      <c r="AG953" s="838"/>
      <c r="AH953" s="838"/>
      <c r="AI953" s="838"/>
      <c r="AJ953" s="838"/>
      <c r="AK953" s="838"/>
      <c r="AL953" s="838"/>
    </row>
    <row r="954" spans="25:38" x14ac:dyDescent="0.25">
      <c r="Y954" s="838"/>
      <c r="Z954" s="838"/>
      <c r="AA954" s="838"/>
      <c r="AB954" s="838"/>
      <c r="AC954" s="838"/>
      <c r="AD954" s="838"/>
      <c r="AE954" s="838"/>
      <c r="AF954" s="838"/>
      <c r="AG954" s="838"/>
      <c r="AH954" s="838"/>
      <c r="AI954" s="838"/>
      <c r="AJ954" s="838"/>
      <c r="AK954" s="838"/>
      <c r="AL954" s="838"/>
    </row>
    <row r="955" spans="25:38" x14ac:dyDescent="0.25">
      <c r="Y955" s="838"/>
      <c r="Z955" s="838"/>
      <c r="AA955" s="838"/>
      <c r="AB955" s="838"/>
      <c r="AC955" s="838"/>
      <c r="AD955" s="838"/>
      <c r="AE955" s="838"/>
      <c r="AF955" s="838"/>
      <c r="AG955" s="838"/>
      <c r="AH955" s="838"/>
      <c r="AI955" s="838"/>
      <c r="AJ955" s="838"/>
      <c r="AK955" s="838"/>
      <c r="AL955" s="838"/>
    </row>
    <row r="956" spans="25:38" x14ac:dyDescent="0.25">
      <c r="Y956" s="838"/>
      <c r="Z956" s="838"/>
      <c r="AA956" s="838"/>
      <c r="AB956" s="838"/>
      <c r="AC956" s="838"/>
      <c r="AD956" s="838"/>
      <c r="AE956" s="838"/>
      <c r="AF956" s="838"/>
      <c r="AG956" s="838"/>
      <c r="AH956" s="838"/>
      <c r="AI956" s="838"/>
      <c r="AJ956" s="838"/>
      <c r="AK956" s="838"/>
      <c r="AL956" s="838"/>
    </row>
    <row r="957" spans="25:38" x14ac:dyDescent="0.25">
      <c r="Y957" s="838"/>
      <c r="Z957" s="838"/>
      <c r="AA957" s="838"/>
      <c r="AB957" s="838"/>
      <c r="AC957" s="838"/>
      <c r="AD957" s="838"/>
      <c r="AE957" s="838"/>
      <c r="AF957" s="838"/>
      <c r="AG957" s="838"/>
      <c r="AH957" s="838"/>
      <c r="AI957" s="838"/>
      <c r="AJ957" s="838"/>
      <c r="AK957" s="838"/>
      <c r="AL957" s="838"/>
    </row>
    <row r="958" spans="25:38" x14ac:dyDescent="0.25">
      <c r="Y958" s="838"/>
      <c r="Z958" s="838"/>
      <c r="AA958" s="838"/>
      <c r="AB958" s="838"/>
      <c r="AC958" s="838"/>
      <c r="AD958" s="838"/>
      <c r="AE958" s="838"/>
      <c r="AF958" s="838"/>
      <c r="AG958" s="838"/>
      <c r="AH958" s="838"/>
      <c r="AI958" s="838"/>
      <c r="AJ958" s="838"/>
      <c r="AK958" s="838"/>
      <c r="AL958" s="838"/>
    </row>
    <row r="959" spans="25:38" x14ac:dyDescent="0.25">
      <c r="Y959" s="838"/>
      <c r="Z959" s="838"/>
      <c r="AA959" s="838"/>
      <c r="AB959" s="838"/>
      <c r="AC959" s="838"/>
      <c r="AD959" s="838"/>
      <c r="AE959" s="838"/>
      <c r="AF959" s="838"/>
      <c r="AG959" s="838"/>
      <c r="AH959" s="838"/>
      <c r="AI959" s="838"/>
      <c r="AJ959" s="838"/>
      <c r="AK959" s="838"/>
      <c r="AL959" s="838"/>
    </row>
    <row r="960" spans="25:38" x14ac:dyDescent="0.25">
      <c r="Y960" s="838"/>
      <c r="Z960" s="838"/>
      <c r="AA960" s="838"/>
      <c r="AB960" s="838"/>
      <c r="AC960" s="838"/>
      <c r="AD960" s="838"/>
      <c r="AE960" s="838"/>
      <c r="AF960" s="838"/>
      <c r="AG960" s="838"/>
      <c r="AH960" s="838"/>
      <c r="AI960" s="838"/>
      <c r="AJ960" s="838"/>
      <c r="AK960" s="838"/>
      <c r="AL960" s="838"/>
    </row>
    <row r="961" spans="25:38" x14ac:dyDescent="0.25">
      <c r="Y961" s="838"/>
      <c r="Z961" s="838"/>
      <c r="AA961" s="838"/>
      <c r="AB961" s="838"/>
      <c r="AC961" s="838"/>
      <c r="AD961" s="838"/>
      <c r="AE961" s="838"/>
      <c r="AF961" s="838"/>
      <c r="AG961" s="838"/>
      <c r="AH961" s="838"/>
      <c r="AI961" s="838"/>
      <c r="AJ961" s="838"/>
      <c r="AK961" s="838"/>
      <c r="AL961" s="838"/>
    </row>
    <row r="962" spans="25:38" x14ac:dyDescent="0.25">
      <c r="Y962" s="838"/>
      <c r="Z962" s="838"/>
      <c r="AA962" s="838"/>
      <c r="AB962" s="838"/>
      <c r="AC962" s="838"/>
      <c r="AD962" s="838"/>
      <c r="AE962" s="838"/>
      <c r="AF962" s="838"/>
      <c r="AG962" s="838"/>
      <c r="AH962" s="838"/>
      <c r="AI962" s="838"/>
      <c r="AJ962" s="838"/>
      <c r="AK962" s="838"/>
      <c r="AL962" s="838"/>
    </row>
    <row r="963" spans="25:38" x14ac:dyDescent="0.25">
      <c r="Y963" s="838"/>
      <c r="Z963" s="838"/>
      <c r="AA963" s="838"/>
      <c r="AB963" s="838"/>
      <c r="AC963" s="838"/>
      <c r="AD963" s="838"/>
      <c r="AE963" s="838"/>
      <c r="AF963" s="838"/>
      <c r="AG963" s="838"/>
      <c r="AH963" s="838"/>
      <c r="AI963" s="838"/>
      <c r="AJ963" s="838"/>
      <c r="AK963" s="838"/>
      <c r="AL963" s="838"/>
    </row>
    <row r="964" spans="25:38" x14ac:dyDescent="0.25">
      <c r="Y964" s="838"/>
      <c r="Z964" s="838"/>
      <c r="AA964" s="838"/>
      <c r="AB964" s="838"/>
      <c r="AC964" s="838"/>
      <c r="AD964" s="838"/>
      <c r="AE964" s="838"/>
      <c r="AF964" s="838"/>
      <c r="AG964" s="838"/>
      <c r="AH964" s="838"/>
      <c r="AI964" s="838"/>
      <c r="AJ964" s="838"/>
      <c r="AK964" s="838"/>
      <c r="AL964" s="838"/>
    </row>
    <row r="965" spans="25:38" x14ac:dyDescent="0.25">
      <c r="Y965" s="838"/>
      <c r="Z965" s="838"/>
      <c r="AA965" s="838"/>
      <c r="AB965" s="838"/>
      <c r="AC965" s="838"/>
      <c r="AD965" s="838"/>
      <c r="AE965" s="838"/>
      <c r="AF965" s="838"/>
      <c r="AG965" s="838"/>
      <c r="AH965" s="838"/>
      <c r="AI965" s="838"/>
      <c r="AJ965" s="838"/>
      <c r="AK965" s="838"/>
      <c r="AL965" s="838"/>
    </row>
    <row r="966" spans="25:38" x14ac:dyDescent="0.25">
      <c r="Y966" s="838"/>
      <c r="Z966" s="838"/>
      <c r="AA966" s="838"/>
      <c r="AB966" s="838"/>
      <c r="AC966" s="838"/>
      <c r="AD966" s="838"/>
      <c r="AE966" s="838"/>
      <c r="AF966" s="838"/>
      <c r="AG966" s="838"/>
      <c r="AH966" s="838"/>
      <c r="AI966" s="838"/>
      <c r="AJ966" s="838"/>
      <c r="AK966" s="838"/>
      <c r="AL966" s="838"/>
    </row>
    <row r="967" spans="25:38" x14ac:dyDescent="0.25">
      <c r="Y967" s="838"/>
      <c r="Z967" s="838"/>
      <c r="AA967" s="838"/>
      <c r="AB967" s="838"/>
      <c r="AC967" s="838"/>
      <c r="AD967" s="838"/>
      <c r="AE967" s="838"/>
      <c r="AF967" s="838"/>
      <c r="AG967" s="838"/>
      <c r="AH967" s="838"/>
      <c r="AI967" s="838"/>
      <c r="AJ967" s="838"/>
      <c r="AK967" s="838"/>
      <c r="AL967" s="838"/>
    </row>
    <row r="968" spans="25:38" x14ac:dyDescent="0.25">
      <c r="Y968" s="838"/>
      <c r="Z968" s="838"/>
      <c r="AA968" s="838"/>
      <c r="AB968" s="838"/>
      <c r="AC968" s="838"/>
      <c r="AD968" s="838"/>
      <c r="AE968" s="838"/>
      <c r="AF968" s="838"/>
      <c r="AG968" s="838"/>
      <c r="AH968" s="838"/>
      <c r="AI968" s="838"/>
      <c r="AJ968" s="838"/>
      <c r="AK968" s="838"/>
      <c r="AL968" s="838"/>
    </row>
    <row r="969" spans="25:38" x14ac:dyDescent="0.25">
      <c r="Y969" s="838"/>
      <c r="Z969" s="838"/>
      <c r="AA969" s="838"/>
      <c r="AB969" s="838"/>
      <c r="AC969" s="838"/>
      <c r="AD969" s="838"/>
      <c r="AE969" s="838"/>
      <c r="AF969" s="838"/>
      <c r="AG969" s="838"/>
      <c r="AH969" s="838"/>
      <c r="AI969" s="838"/>
      <c r="AJ969" s="838"/>
      <c r="AK969" s="838"/>
      <c r="AL969" s="838"/>
    </row>
    <row r="970" spans="25:38" x14ac:dyDescent="0.25">
      <c r="Y970" s="838"/>
      <c r="Z970" s="838"/>
      <c r="AA970" s="838"/>
      <c r="AB970" s="838"/>
      <c r="AC970" s="838"/>
      <c r="AD970" s="838"/>
      <c r="AE970" s="838"/>
      <c r="AF970" s="838"/>
      <c r="AG970" s="838"/>
      <c r="AH970" s="838"/>
      <c r="AI970" s="838"/>
      <c r="AJ970" s="838"/>
      <c r="AK970" s="838"/>
      <c r="AL970" s="838"/>
    </row>
    <row r="971" spans="25:38" x14ac:dyDescent="0.25">
      <c r="Y971" s="838"/>
      <c r="Z971" s="838"/>
      <c r="AA971" s="838"/>
      <c r="AB971" s="838"/>
      <c r="AC971" s="838"/>
      <c r="AD971" s="838"/>
      <c r="AE971" s="838"/>
      <c r="AF971" s="838"/>
      <c r="AG971" s="838"/>
      <c r="AH971" s="838"/>
      <c r="AI971" s="838"/>
      <c r="AJ971" s="838"/>
      <c r="AK971" s="838"/>
      <c r="AL971" s="838"/>
    </row>
    <row r="972" spans="25:38" x14ac:dyDescent="0.25">
      <c r="Y972" s="838"/>
      <c r="Z972" s="838"/>
      <c r="AA972" s="838"/>
      <c r="AB972" s="838"/>
      <c r="AC972" s="838"/>
      <c r="AD972" s="838"/>
      <c r="AE972" s="838"/>
      <c r="AF972" s="838"/>
      <c r="AG972" s="838"/>
      <c r="AH972" s="838"/>
      <c r="AI972" s="838"/>
      <c r="AJ972" s="838"/>
      <c r="AK972" s="838"/>
      <c r="AL972" s="838"/>
    </row>
    <row r="973" spans="25:38" x14ac:dyDescent="0.25">
      <c r="Y973" s="838"/>
      <c r="Z973" s="838"/>
      <c r="AA973" s="838"/>
      <c r="AB973" s="838"/>
      <c r="AC973" s="838"/>
      <c r="AD973" s="838"/>
      <c r="AE973" s="838"/>
      <c r="AF973" s="838"/>
      <c r="AG973" s="838"/>
      <c r="AH973" s="838"/>
      <c r="AI973" s="838"/>
      <c r="AJ973" s="838"/>
      <c r="AK973" s="838"/>
      <c r="AL973" s="838"/>
    </row>
    <row r="974" spans="25:38" x14ac:dyDescent="0.25">
      <c r="Y974" s="838"/>
      <c r="Z974" s="838"/>
      <c r="AA974" s="838"/>
      <c r="AB974" s="838"/>
      <c r="AC974" s="838"/>
      <c r="AD974" s="838"/>
      <c r="AE974" s="838"/>
      <c r="AF974" s="838"/>
      <c r="AG974" s="838"/>
      <c r="AH974" s="838"/>
      <c r="AI974" s="838"/>
      <c r="AJ974" s="838"/>
      <c r="AK974" s="838"/>
      <c r="AL974" s="838"/>
    </row>
    <row r="975" spans="25:38" x14ac:dyDescent="0.25">
      <c r="Y975" s="838"/>
      <c r="Z975" s="838"/>
      <c r="AA975" s="838"/>
      <c r="AB975" s="838"/>
      <c r="AC975" s="838"/>
      <c r="AD975" s="838"/>
      <c r="AE975" s="838"/>
      <c r="AF975" s="838"/>
      <c r="AG975" s="838"/>
      <c r="AH975" s="838"/>
      <c r="AI975" s="838"/>
      <c r="AJ975" s="838"/>
      <c r="AK975" s="838"/>
      <c r="AL975" s="838"/>
    </row>
    <row r="976" spans="25:38" x14ac:dyDescent="0.25">
      <c r="Y976" s="838"/>
      <c r="Z976" s="838"/>
      <c r="AA976" s="838"/>
      <c r="AB976" s="838"/>
      <c r="AC976" s="838"/>
      <c r="AD976" s="838"/>
      <c r="AE976" s="838"/>
      <c r="AF976" s="838"/>
      <c r="AG976" s="838"/>
      <c r="AH976" s="838"/>
      <c r="AI976" s="838"/>
      <c r="AJ976" s="838"/>
      <c r="AK976" s="838"/>
      <c r="AL976" s="838"/>
    </row>
    <row r="977" spans="25:38" x14ac:dyDescent="0.25">
      <c r="Y977" s="838"/>
      <c r="Z977" s="838"/>
      <c r="AA977" s="838"/>
      <c r="AB977" s="838"/>
      <c r="AC977" s="838"/>
      <c r="AD977" s="838"/>
      <c r="AE977" s="838"/>
      <c r="AF977" s="838"/>
      <c r="AG977" s="838"/>
      <c r="AH977" s="838"/>
      <c r="AI977" s="838"/>
      <c r="AJ977" s="838"/>
      <c r="AK977" s="838"/>
      <c r="AL977" s="838"/>
    </row>
    <row r="978" spans="25:38" x14ac:dyDescent="0.25">
      <c r="Y978" s="838"/>
      <c r="Z978" s="838"/>
      <c r="AA978" s="838"/>
      <c r="AB978" s="838"/>
      <c r="AC978" s="838"/>
      <c r="AD978" s="838"/>
      <c r="AE978" s="838"/>
      <c r="AF978" s="838"/>
      <c r="AG978" s="838"/>
      <c r="AH978" s="838"/>
      <c r="AI978" s="838"/>
      <c r="AJ978" s="838"/>
      <c r="AK978" s="838"/>
      <c r="AL978" s="838"/>
    </row>
    <row r="979" spans="25:38" x14ac:dyDescent="0.25">
      <c r="Y979" s="838"/>
      <c r="Z979" s="838"/>
      <c r="AA979" s="838"/>
      <c r="AB979" s="838"/>
      <c r="AC979" s="838"/>
      <c r="AD979" s="838"/>
      <c r="AE979" s="838"/>
      <c r="AF979" s="838"/>
      <c r="AG979" s="838"/>
      <c r="AH979" s="838"/>
      <c r="AI979" s="838"/>
      <c r="AJ979" s="838"/>
      <c r="AK979" s="838"/>
      <c r="AL979" s="838"/>
    </row>
    <row r="980" spans="25:38" x14ac:dyDescent="0.25">
      <c r="Y980" s="838"/>
      <c r="Z980" s="838"/>
      <c r="AA980" s="838"/>
      <c r="AB980" s="838"/>
      <c r="AC980" s="838"/>
      <c r="AD980" s="838"/>
      <c r="AE980" s="838"/>
      <c r="AF980" s="838"/>
      <c r="AG980" s="838"/>
      <c r="AH980" s="838"/>
      <c r="AI980" s="838"/>
      <c r="AJ980" s="838"/>
      <c r="AK980" s="838"/>
      <c r="AL980" s="838"/>
    </row>
    <row r="981" spans="25:38" x14ac:dyDescent="0.25">
      <c r="Y981" s="838"/>
      <c r="Z981" s="838"/>
      <c r="AA981" s="838"/>
      <c r="AB981" s="838"/>
      <c r="AC981" s="838"/>
      <c r="AD981" s="838"/>
      <c r="AE981" s="838"/>
      <c r="AF981" s="838"/>
      <c r="AG981" s="838"/>
      <c r="AH981" s="838"/>
      <c r="AI981" s="838"/>
      <c r="AJ981" s="838"/>
      <c r="AK981" s="838"/>
      <c r="AL981" s="838"/>
    </row>
    <row r="982" spans="25:38" x14ac:dyDescent="0.25">
      <c r="Y982" s="838"/>
      <c r="Z982" s="838"/>
      <c r="AA982" s="838"/>
      <c r="AB982" s="838"/>
      <c r="AC982" s="838"/>
      <c r="AD982" s="838"/>
      <c r="AE982" s="838"/>
      <c r="AF982" s="838"/>
      <c r="AG982" s="838"/>
      <c r="AH982" s="838"/>
      <c r="AI982" s="838"/>
      <c r="AJ982" s="838"/>
      <c r="AK982" s="838"/>
      <c r="AL982" s="838"/>
    </row>
    <row r="983" spans="25:38" x14ac:dyDescent="0.25">
      <c r="Y983" s="838"/>
      <c r="Z983" s="838"/>
      <c r="AA983" s="838"/>
      <c r="AB983" s="838"/>
      <c r="AC983" s="838"/>
      <c r="AD983" s="838"/>
      <c r="AE983" s="838"/>
      <c r="AF983" s="838"/>
      <c r="AG983" s="838"/>
      <c r="AH983" s="838"/>
      <c r="AI983" s="838"/>
      <c r="AJ983" s="838"/>
      <c r="AK983" s="838"/>
      <c r="AL983" s="838"/>
    </row>
    <row r="984" spans="25:38" x14ac:dyDescent="0.25">
      <c r="Y984" s="838"/>
      <c r="Z984" s="838"/>
      <c r="AA984" s="838"/>
      <c r="AB984" s="838"/>
      <c r="AC984" s="838"/>
      <c r="AD984" s="838"/>
      <c r="AE984" s="838"/>
      <c r="AF984" s="838"/>
      <c r="AG984" s="838"/>
      <c r="AH984" s="838"/>
      <c r="AI984" s="838"/>
      <c r="AJ984" s="838"/>
      <c r="AK984" s="838"/>
      <c r="AL984" s="838"/>
    </row>
    <row r="985" spans="25:38" x14ac:dyDescent="0.25">
      <c r="Y985" s="838"/>
      <c r="Z985" s="838"/>
      <c r="AA985" s="838"/>
      <c r="AB985" s="838"/>
      <c r="AC985" s="838"/>
      <c r="AD985" s="838"/>
      <c r="AE985" s="838"/>
      <c r="AF985" s="838"/>
      <c r="AG985" s="838"/>
      <c r="AH985" s="838"/>
      <c r="AI985" s="838"/>
      <c r="AJ985" s="838"/>
      <c r="AK985" s="838"/>
      <c r="AL985" s="838"/>
    </row>
    <row r="986" spans="25:38" x14ac:dyDescent="0.25">
      <c r="Y986" s="838"/>
      <c r="Z986" s="838"/>
      <c r="AA986" s="838"/>
      <c r="AB986" s="838"/>
      <c r="AC986" s="838"/>
      <c r="AD986" s="838"/>
      <c r="AE986" s="838"/>
      <c r="AF986" s="838"/>
      <c r="AG986" s="838"/>
      <c r="AH986" s="838"/>
      <c r="AI986" s="838"/>
      <c r="AJ986" s="838"/>
      <c r="AK986" s="838"/>
      <c r="AL986" s="838"/>
    </row>
    <row r="987" spans="25:38" x14ac:dyDescent="0.25">
      <c r="Y987" s="838"/>
      <c r="Z987" s="838"/>
      <c r="AA987" s="838"/>
      <c r="AB987" s="838"/>
      <c r="AC987" s="838"/>
      <c r="AD987" s="838"/>
      <c r="AE987" s="838"/>
      <c r="AF987" s="838"/>
      <c r="AG987" s="838"/>
      <c r="AH987" s="838"/>
      <c r="AI987" s="838"/>
      <c r="AJ987" s="838"/>
      <c r="AK987" s="838"/>
      <c r="AL987" s="838"/>
    </row>
    <row r="988" spans="25:38" x14ac:dyDescent="0.25">
      <c r="Y988" s="838"/>
      <c r="Z988" s="838"/>
      <c r="AA988" s="838"/>
      <c r="AB988" s="838"/>
      <c r="AC988" s="838"/>
      <c r="AD988" s="838"/>
      <c r="AE988" s="838"/>
      <c r="AF988" s="838"/>
      <c r="AG988" s="838"/>
      <c r="AH988" s="838"/>
      <c r="AI988" s="838"/>
      <c r="AJ988" s="838"/>
      <c r="AK988" s="838"/>
      <c r="AL988" s="838"/>
    </row>
    <row r="989" spans="25:38" x14ac:dyDescent="0.25">
      <c r="Y989" s="838"/>
      <c r="Z989" s="838"/>
      <c r="AA989" s="838"/>
      <c r="AB989" s="838"/>
      <c r="AC989" s="838"/>
      <c r="AD989" s="838"/>
      <c r="AE989" s="838"/>
      <c r="AF989" s="838"/>
      <c r="AG989" s="838"/>
      <c r="AH989" s="838"/>
      <c r="AI989" s="838"/>
      <c r="AJ989" s="838"/>
      <c r="AK989" s="838"/>
      <c r="AL989" s="838"/>
    </row>
    <row r="990" spans="25:38" x14ac:dyDescent="0.25">
      <c r="Y990" s="838"/>
      <c r="Z990" s="838"/>
      <c r="AA990" s="838"/>
      <c r="AB990" s="838"/>
      <c r="AC990" s="838"/>
      <c r="AD990" s="838"/>
      <c r="AE990" s="838"/>
      <c r="AF990" s="838"/>
      <c r="AG990" s="838"/>
      <c r="AH990" s="838"/>
      <c r="AI990" s="838"/>
      <c r="AJ990" s="838"/>
      <c r="AK990" s="838"/>
      <c r="AL990" s="838"/>
    </row>
    <row r="991" spans="25:38" x14ac:dyDescent="0.25">
      <c r="Y991" s="838"/>
      <c r="Z991" s="838"/>
      <c r="AA991" s="838"/>
      <c r="AB991" s="838"/>
      <c r="AC991" s="838"/>
      <c r="AD991" s="838"/>
      <c r="AE991" s="838"/>
      <c r="AF991" s="838"/>
      <c r="AG991" s="838"/>
      <c r="AH991" s="838"/>
      <c r="AI991" s="838"/>
      <c r="AJ991" s="838"/>
      <c r="AK991" s="838"/>
      <c r="AL991" s="838"/>
    </row>
    <row r="992" spans="25:38" x14ac:dyDescent="0.25">
      <c r="Y992" s="838"/>
      <c r="Z992" s="838"/>
      <c r="AA992" s="838"/>
      <c r="AB992" s="838"/>
      <c r="AC992" s="838"/>
      <c r="AD992" s="838"/>
      <c r="AE992" s="838"/>
      <c r="AF992" s="838"/>
      <c r="AG992" s="838"/>
      <c r="AH992" s="838"/>
      <c r="AI992" s="838"/>
      <c r="AJ992" s="838"/>
      <c r="AK992" s="838"/>
      <c r="AL992" s="838"/>
    </row>
    <row r="993" spans="25:38" x14ac:dyDescent="0.25">
      <c r="Y993" s="838"/>
      <c r="Z993" s="838"/>
      <c r="AA993" s="838"/>
      <c r="AB993" s="838"/>
      <c r="AC993" s="838"/>
      <c r="AD993" s="838"/>
      <c r="AE993" s="838"/>
      <c r="AF993" s="838"/>
      <c r="AG993" s="838"/>
      <c r="AH993" s="838"/>
      <c r="AI993" s="838"/>
      <c r="AJ993" s="838"/>
      <c r="AK993" s="838"/>
      <c r="AL993" s="838"/>
    </row>
    <row r="994" spans="25:38" x14ac:dyDescent="0.25">
      <c r="Y994" s="838"/>
      <c r="Z994" s="838"/>
      <c r="AA994" s="838"/>
      <c r="AB994" s="838"/>
      <c r="AC994" s="838"/>
      <c r="AD994" s="838"/>
      <c r="AE994" s="838"/>
      <c r="AF994" s="838"/>
      <c r="AG994" s="838"/>
      <c r="AH994" s="838"/>
      <c r="AI994" s="838"/>
      <c r="AJ994" s="838"/>
      <c r="AK994" s="838"/>
      <c r="AL994" s="838"/>
    </row>
    <row r="995" spans="25:38" x14ac:dyDescent="0.25">
      <c r="Y995" s="838"/>
      <c r="Z995" s="838"/>
      <c r="AA995" s="838"/>
      <c r="AB995" s="838"/>
      <c r="AC995" s="838"/>
      <c r="AD995" s="838"/>
      <c r="AE995" s="838"/>
      <c r="AF995" s="838"/>
      <c r="AG995" s="838"/>
      <c r="AH995" s="838"/>
      <c r="AI995" s="838"/>
      <c r="AJ995" s="838"/>
      <c r="AK995" s="838"/>
      <c r="AL995" s="838"/>
    </row>
    <row r="996" spans="25:38" x14ac:dyDescent="0.25">
      <c r="Y996" s="838"/>
      <c r="Z996" s="838"/>
      <c r="AA996" s="838"/>
      <c r="AB996" s="838"/>
      <c r="AC996" s="838"/>
      <c r="AD996" s="838"/>
      <c r="AE996" s="838"/>
      <c r="AF996" s="838"/>
      <c r="AG996" s="838"/>
      <c r="AH996" s="838"/>
      <c r="AI996" s="838"/>
      <c r="AJ996" s="838"/>
      <c r="AK996" s="838"/>
      <c r="AL996" s="838"/>
    </row>
    <row r="997" spans="25:38" x14ac:dyDescent="0.25">
      <c r="Y997" s="838"/>
      <c r="Z997" s="838"/>
      <c r="AA997" s="838"/>
      <c r="AB997" s="838"/>
      <c r="AC997" s="838"/>
      <c r="AD997" s="838"/>
      <c r="AE997" s="838"/>
      <c r="AF997" s="838"/>
      <c r="AG997" s="838"/>
      <c r="AH997" s="838"/>
      <c r="AI997" s="838"/>
      <c r="AJ997" s="838"/>
      <c r="AK997" s="838"/>
      <c r="AL997" s="838"/>
    </row>
    <row r="998" spans="25:38" x14ac:dyDescent="0.25">
      <c r="Y998" s="838"/>
      <c r="Z998" s="838"/>
      <c r="AA998" s="838"/>
      <c r="AB998" s="838"/>
      <c r="AC998" s="838"/>
      <c r="AD998" s="838"/>
      <c r="AE998" s="838"/>
      <c r="AF998" s="838"/>
      <c r="AG998" s="838"/>
      <c r="AH998" s="838"/>
      <c r="AI998" s="838"/>
      <c r="AJ998" s="838"/>
      <c r="AK998" s="838"/>
      <c r="AL998" s="838"/>
    </row>
    <row r="999" spans="25:38" x14ac:dyDescent="0.25">
      <c r="Y999" s="838"/>
      <c r="Z999" s="838"/>
      <c r="AA999" s="838"/>
      <c r="AB999" s="838"/>
      <c r="AC999" s="838"/>
      <c r="AD999" s="838"/>
      <c r="AE999" s="838"/>
      <c r="AF999" s="838"/>
      <c r="AG999" s="838"/>
      <c r="AH999" s="838"/>
      <c r="AI999" s="838"/>
      <c r="AJ999" s="838"/>
      <c r="AK999" s="838"/>
      <c r="AL999" s="838"/>
    </row>
    <row r="1000" spans="25:38" x14ac:dyDescent="0.25">
      <c r="Y1000" s="838"/>
      <c r="Z1000" s="838"/>
      <c r="AA1000" s="838"/>
      <c r="AB1000" s="838"/>
      <c r="AC1000" s="838"/>
      <c r="AD1000" s="838"/>
      <c r="AE1000" s="838"/>
      <c r="AF1000" s="838"/>
      <c r="AG1000" s="838"/>
      <c r="AH1000" s="838"/>
      <c r="AI1000" s="838"/>
      <c r="AJ1000" s="838"/>
      <c r="AK1000" s="838"/>
      <c r="AL1000" s="838"/>
    </row>
    <row r="1001" spans="25:38" x14ac:dyDescent="0.25">
      <c r="Y1001" s="838"/>
      <c r="Z1001" s="838"/>
      <c r="AA1001" s="838"/>
      <c r="AB1001" s="838"/>
      <c r="AC1001" s="838"/>
      <c r="AD1001" s="838"/>
      <c r="AE1001" s="838"/>
      <c r="AF1001" s="838"/>
      <c r="AG1001" s="838"/>
      <c r="AH1001" s="838"/>
      <c r="AI1001" s="838"/>
      <c r="AJ1001" s="838"/>
      <c r="AK1001" s="838"/>
      <c r="AL1001" s="838"/>
    </row>
    <row r="1002" spans="25:38" x14ac:dyDescent="0.25">
      <c r="Y1002" s="838"/>
      <c r="Z1002" s="838"/>
      <c r="AA1002" s="838"/>
      <c r="AB1002" s="838"/>
      <c r="AC1002" s="838"/>
      <c r="AD1002" s="838"/>
      <c r="AE1002" s="838"/>
      <c r="AF1002" s="838"/>
      <c r="AG1002" s="838"/>
      <c r="AH1002" s="838"/>
      <c r="AI1002" s="838"/>
      <c r="AJ1002" s="838"/>
      <c r="AK1002" s="838"/>
      <c r="AL1002" s="838"/>
    </row>
    <row r="1003" spans="25:38" x14ac:dyDescent="0.25">
      <c r="Y1003" s="838"/>
      <c r="Z1003" s="838"/>
      <c r="AA1003" s="838"/>
      <c r="AB1003" s="838"/>
      <c r="AC1003" s="838"/>
      <c r="AD1003" s="838"/>
      <c r="AE1003" s="838"/>
      <c r="AF1003" s="838"/>
      <c r="AG1003" s="838"/>
      <c r="AH1003" s="838"/>
      <c r="AI1003" s="838"/>
      <c r="AJ1003" s="838"/>
      <c r="AK1003" s="838"/>
      <c r="AL1003" s="838"/>
    </row>
    <row r="1004" spans="25:38" x14ac:dyDescent="0.25">
      <c r="Y1004" s="838"/>
      <c r="Z1004" s="838"/>
      <c r="AA1004" s="838"/>
      <c r="AB1004" s="838"/>
      <c r="AC1004" s="838"/>
      <c r="AD1004" s="838"/>
      <c r="AE1004" s="838"/>
      <c r="AF1004" s="838"/>
      <c r="AG1004" s="838"/>
      <c r="AH1004" s="838"/>
      <c r="AI1004" s="838"/>
      <c r="AJ1004" s="838"/>
      <c r="AK1004" s="838"/>
      <c r="AL1004" s="838"/>
    </row>
    <row r="1005" spans="25:38" x14ac:dyDescent="0.25">
      <c r="Y1005" s="838"/>
      <c r="Z1005" s="838"/>
      <c r="AA1005" s="838"/>
      <c r="AB1005" s="838"/>
      <c r="AC1005" s="838"/>
      <c r="AD1005" s="838"/>
      <c r="AE1005" s="838"/>
      <c r="AF1005" s="838"/>
      <c r="AG1005" s="838"/>
      <c r="AH1005" s="838"/>
      <c r="AI1005" s="838"/>
      <c r="AJ1005" s="838"/>
      <c r="AK1005" s="838"/>
      <c r="AL1005" s="838"/>
    </row>
    <row r="1006" spans="25:38" x14ac:dyDescent="0.25">
      <c r="Y1006" s="838"/>
      <c r="Z1006" s="838"/>
      <c r="AA1006" s="838"/>
      <c r="AB1006" s="838"/>
      <c r="AC1006" s="838"/>
      <c r="AD1006" s="838"/>
      <c r="AE1006" s="838"/>
      <c r="AF1006" s="838"/>
      <c r="AG1006" s="838"/>
      <c r="AH1006" s="838"/>
      <c r="AI1006" s="838"/>
      <c r="AJ1006" s="838"/>
      <c r="AK1006" s="838"/>
      <c r="AL1006" s="838"/>
    </row>
    <row r="1007" spans="25:38" x14ac:dyDescent="0.25">
      <c r="Y1007" s="838"/>
      <c r="Z1007" s="838"/>
      <c r="AA1007" s="838"/>
      <c r="AB1007" s="838"/>
      <c r="AC1007" s="838"/>
      <c r="AD1007" s="838"/>
      <c r="AE1007" s="838"/>
      <c r="AF1007" s="838"/>
      <c r="AG1007" s="838"/>
      <c r="AH1007" s="838"/>
      <c r="AI1007" s="838"/>
      <c r="AJ1007" s="838"/>
      <c r="AK1007" s="838"/>
      <c r="AL1007" s="838"/>
    </row>
    <row r="1008" spans="25:38" x14ac:dyDescent="0.25">
      <c r="Y1008" s="838"/>
      <c r="Z1008" s="838"/>
      <c r="AA1008" s="838"/>
      <c r="AB1008" s="838"/>
      <c r="AC1008" s="838"/>
      <c r="AD1008" s="838"/>
      <c r="AE1008" s="838"/>
      <c r="AF1008" s="838"/>
      <c r="AG1008" s="838"/>
      <c r="AH1008" s="838"/>
      <c r="AI1008" s="838"/>
      <c r="AJ1008" s="838"/>
      <c r="AK1008" s="838"/>
      <c r="AL1008" s="838"/>
    </row>
    <row r="1009" spans="25:38" x14ac:dyDescent="0.25">
      <c r="Y1009" s="838"/>
      <c r="Z1009" s="838"/>
      <c r="AA1009" s="838"/>
      <c r="AB1009" s="838"/>
      <c r="AC1009" s="838"/>
      <c r="AD1009" s="838"/>
      <c r="AE1009" s="838"/>
      <c r="AF1009" s="838"/>
      <c r="AG1009" s="838"/>
      <c r="AH1009" s="838"/>
      <c r="AI1009" s="838"/>
      <c r="AJ1009" s="838"/>
      <c r="AK1009" s="838"/>
      <c r="AL1009" s="838"/>
    </row>
    <row r="1010" spans="25:38" x14ac:dyDescent="0.25">
      <c r="Y1010" s="838"/>
      <c r="Z1010" s="838"/>
      <c r="AA1010" s="838"/>
      <c r="AB1010" s="838"/>
      <c r="AC1010" s="838"/>
      <c r="AD1010" s="838"/>
      <c r="AE1010" s="838"/>
      <c r="AF1010" s="838"/>
      <c r="AG1010" s="838"/>
      <c r="AH1010" s="838"/>
      <c r="AI1010" s="838"/>
      <c r="AJ1010" s="838"/>
      <c r="AK1010" s="838"/>
      <c r="AL1010" s="838"/>
    </row>
    <row r="1011" spans="25:38" x14ac:dyDescent="0.25">
      <c r="Y1011" s="838"/>
      <c r="Z1011" s="838"/>
      <c r="AA1011" s="838"/>
      <c r="AB1011" s="838"/>
      <c r="AC1011" s="838"/>
      <c r="AD1011" s="838"/>
      <c r="AE1011" s="838"/>
      <c r="AF1011" s="838"/>
      <c r="AG1011" s="838"/>
      <c r="AH1011" s="838"/>
      <c r="AI1011" s="838"/>
      <c r="AJ1011" s="838"/>
      <c r="AK1011" s="838"/>
      <c r="AL1011" s="838"/>
    </row>
    <row r="1012" spans="25:38" x14ac:dyDescent="0.25">
      <c r="Y1012" s="838"/>
      <c r="Z1012" s="838"/>
      <c r="AA1012" s="838"/>
      <c r="AB1012" s="838"/>
      <c r="AC1012" s="838"/>
      <c r="AD1012" s="838"/>
      <c r="AE1012" s="838"/>
      <c r="AF1012" s="838"/>
      <c r="AG1012" s="838"/>
      <c r="AH1012" s="838"/>
      <c r="AI1012" s="838"/>
      <c r="AJ1012" s="838"/>
      <c r="AK1012" s="838"/>
      <c r="AL1012" s="838"/>
    </row>
    <row r="1013" spans="25:38" x14ac:dyDescent="0.25">
      <c r="Y1013" s="838"/>
      <c r="Z1013" s="838"/>
      <c r="AA1013" s="838"/>
      <c r="AB1013" s="838"/>
      <c r="AC1013" s="838"/>
      <c r="AD1013" s="838"/>
      <c r="AE1013" s="838"/>
      <c r="AF1013" s="838"/>
      <c r="AG1013" s="838"/>
      <c r="AH1013" s="838"/>
      <c r="AI1013" s="838"/>
      <c r="AJ1013" s="838"/>
      <c r="AK1013" s="838"/>
      <c r="AL1013" s="838"/>
    </row>
    <row r="1014" spans="25:38" x14ac:dyDescent="0.25">
      <c r="Y1014" s="838"/>
      <c r="Z1014" s="838"/>
      <c r="AA1014" s="838"/>
      <c r="AB1014" s="838"/>
      <c r="AC1014" s="838"/>
      <c r="AD1014" s="838"/>
      <c r="AE1014" s="838"/>
      <c r="AF1014" s="838"/>
      <c r="AG1014" s="838"/>
      <c r="AH1014" s="838"/>
      <c r="AI1014" s="838"/>
      <c r="AJ1014" s="838"/>
      <c r="AK1014" s="838"/>
      <c r="AL1014" s="838"/>
    </row>
    <row r="1015" spans="25:38" x14ac:dyDescent="0.25">
      <c r="Y1015" s="838"/>
      <c r="Z1015" s="838"/>
      <c r="AA1015" s="838"/>
      <c r="AB1015" s="838"/>
      <c r="AC1015" s="838"/>
      <c r="AD1015" s="838"/>
      <c r="AE1015" s="838"/>
      <c r="AF1015" s="838"/>
      <c r="AG1015" s="838"/>
      <c r="AH1015" s="838"/>
      <c r="AI1015" s="838"/>
      <c r="AJ1015" s="838"/>
      <c r="AK1015" s="838"/>
      <c r="AL1015" s="838"/>
    </row>
    <row r="1016" spans="25:38" x14ac:dyDescent="0.25">
      <c r="Y1016" s="838"/>
      <c r="Z1016" s="838"/>
      <c r="AA1016" s="838"/>
      <c r="AB1016" s="838"/>
      <c r="AC1016" s="838"/>
      <c r="AD1016" s="838"/>
      <c r="AE1016" s="838"/>
      <c r="AF1016" s="838"/>
      <c r="AG1016" s="838"/>
      <c r="AH1016" s="838"/>
      <c r="AI1016" s="838"/>
      <c r="AJ1016" s="838"/>
      <c r="AK1016" s="838"/>
      <c r="AL1016" s="838"/>
    </row>
    <row r="1017" spans="25:38" x14ac:dyDescent="0.25">
      <c r="Y1017" s="838"/>
      <c r="Z1017" s="838"/>
      <c r="AA1017" s="838"/>
      <c r="AB1017" s="838"/>
      <c r="AC1017" s="838"/>
      <c r="AD1017" s="838"/>
      <c r="AE1017" s="838"/>
      <c r="AF1017" s="838"/>
      <c r="AG1017" s="838"/>
      <c r="AH1017" s="838"/>
      <c r="AI1017" s="838"/>
      <c r="AJ1017" s="838"/>
      <c r="AK1017" s="838"/>
      <c r="AL1017" s="838"/>
    </row>
    <row r="1018" spans="25:38" x14ac:dyDescent="0.25">
      <c r="Y1018" s="838"/>
      <c r="Z1018" s="838"/>
      <c r="AA1018" s="838"/>
      <c r="AB1018" s="838"/>
      <c r="AC1018" s="838"/>
      <c r="AD1018" s="838"/>
      <c r="AE1018" s="838"/>
      <c r="AF1018" s="838"/>
      <c r="AG1018" s="838"/>
      <c r="AH1018" s="838"/>
      <c r="AI1018" s="838"/>
      <c r="AJ1018" s="838"/>
      <c r="AK1018" s="838"/>
      <c r="AL1018" s="838"/>
    </row>
    <row r="1019" spans="25:38" x14ac:dyDescent="0.25">
      <c r="Y1019" s="838"/>
      <c r="Z1019" s="838"/>
      <c r="AA1019" s="838"/>
      <c r="AB1019" s="838"/>
      <c r="AC1019" s="838"/>
      <c r="AD1019" s="838"/>
      <c r="AE1019" s="838"/>
      <c r="AF1019" s="838"/>
      <c r="AG1019" s="838"/>
      <c r="AH1019" s="838"/>
      <c r="AI1019" s="838"/>
      <c r="AJ1019" s="838"/>
      <c r="AK1019" s="838"/>
      <c r="AL1019" s="838"/>
    </row>
    <row r="1020" spans="25:38" x14ac:dyDescent="0.25">
      <c r="Y1020" s="838"/>
      <c r="Z1020" s="838"/>
      <c r="AA1020" s="838"/>
      <c r="AB1020" s="838"/>
      <c r="AC1020" s="838"/>
      <c r="AD1020" s="838"/>
      <c r="AE1020" s="838"/>
      <c r="AF1020" s="838"/>
      <c r="AG1020" s="838"/>
      <c r="AH1020" s="838"/>
      <c r="AI1020" s="838"/>
      <c r="AJ1020" s="838"/>
      <c r="AK1020" s="838"/>
      <c r="AL1020" s="838"/>
    </row>
    <row r="1021" spans="25:38" x14ac:dyDescent="0.25">
      <c r="Y1021" s="838"/>
      <c r="Z1021" s="838"/>
      <c r="AA1021" s="838"/>
      <c r="AB1021" s="838"/>
      <c r="AC1021" s="838"/>
      <c r="AD1021" s="838"/>
      <c r="AE1021" s="838"/>
      <c r="AF1021" s="838"/>
      <c r="AG1021" s="838"/>
      <c r="AH1021" s="838"/>
      <c r="AI1021" s="838"/>
      <c r="AJ1021" s="838"/>
      <c r="AK1021" s="838"/>
      <c r="AL1021" s="838"/>
    </row>
    <row r="1022" spans="25:38" x14ac:dyDescent="0.25">
      <c r="Y1022" s="838"/>
      <c r="Z1022" s="838"/>
      <c r="AA1022" s="838"/>
      <c r="AB1022" s="838"/>
      <c r="AC1022" s="838"/>
      <c r="AD1022" s="838"/>
      <c r="AE1022" s="838"/>
      <c r="AF1022" s="838"/>
      <c r="AG1022" s="838"/>
      <c r="AH1022" s="838"/>
      <c r="AI1022" s="838"/>
      <c r="AJ1022" s="838"/>
      <c r="AK1022" s="838"/>
      <c r="AL1022" s="838"/>
    </row>
    <row r="1023" spans="25:38" x14ac:dyDescent="0.25">
      <c r="Y1023" s="838"/>
      <c r="Z1023" s="838"/>
      <c r="AA1023" s="838"/>
      <c r="AB1023" s="838"/>
      <c r="AC1023" s="838"/>
      <c r="AD1023" s="838"/>
      <c r="AE1023" s="838"/>
      <c r="AF1023" s="838"/>
      <c r="AG1023" s="838"/>
      <c r="AH1023" s="838"/>
      <c r="AI1023" s="838"/>
      <c r="AJ1023" s="838"/>
      <c r="AK1023" s="838"/>
      <c r="AL1023" s="838"/>
    </row>
    <row r="1024" spans="25:38" x14ac:dyDescent="0.25">
      <c r="Y1024" s="838"/>
      <c r="Z1024" s="838"/>
      <c r="AA1024" s="838"/>
      <c r="AB1024" s="838"/>
      <c r="AC1024" s="838"/>
      <c r="AD1024" s="838"/>
      <c r="AE1024" s="838"/>
      <c r="AF1024" s="838"/>
      <c r="AG1024" s="838"/>
      <c r="AH1024" s="838"/>
      <c r="AI1024" s="838"/>
      <c r="AJ1024" s="838"/>
      <c r="AK1024" s="838"/>
      <c r="AL1024" s="838"/>
    </row>
    <row r="1025" spans="25:38" x14ac:dyDescent="0.25">
      <c r="Y1025" s="838"/>
      <c r="Z1025" s="838"/>
      <c r="AA1025" s="838"/>
      <c r="AB1025" s="838"/>
      <c r="AC1025" s="838"/>
      <c r="AD1025" s="838"/>
      <c r="AE1025" s="838"/>
      <c r="AF1025" s="838"/>
      <c r="AG1025" s="838"/>
      <c r="AH1025" s="838"/>
      <c r="AI1025" s="838"/>
      <c r="AJ1025" s="838"/>
      <c r="AK1025" s="838"/>
      <c r="AL1025" s="838"/>
    </row>
    <row r="1026" spans="25:38" x14ac:dyDescent="0.25">
      <c r="Y1026" s="838"/>
      <c r="Z1026" s="838"/>
      <c r="AA1026" s="838"/>
      <c r="AB1026" s="838"/>
      <c r="AC1026" s="838"/>
      <c r="AD1026" s="838"/>
      <c r="AE1026" s="838"/>
      <c r="AF1026" s="838"/>
      <c r="AG1026" s="838"/>
      <c r="AH1026" s="838"/>
      <c r="AI1026" s="838"/>
      <c r="AJ1026" s="838"/>
      <c r="AK1026" s="838"/>
      <c r="AL1026" s="838"/>
    </row>
    <row r="1027" spans="25:38" x14ac:dyDescent="0.25">
      <c r="Y1027" s="838"/>
      <c r="Z1027" s="838"/>
      <c r="AA1027" s="838"/>
      <c r="AB1027" s="838"/>
      <c r="AC1027" s="838"/>
      <c r="AD1027" s="838"/>
      <c r="AE1027" s="838"/>
      <c r="AF1027" s="838"/>
      <c r="AG1027" s="838"/>
      <c r="AH1027" s="838"/>
      <c r="AI1027" s="838"/>
      <c r="AJ1027" s="838"/>
      <c r="AK1027" s="838"/>
      <c r="AL1027" s="838"/>
    </row>
    <row r="1028" spans="25:38" x14ac:dyDescent="0.25">
      <c r="Y1028" s="838"/>
      <c r="Z1028" s="838"/>
      <c r="AA1028" s="838"/>
      <c r="AB1028" s="838"/>
      <c r="AC1028" s="838"/>
      <c r="AD1028" s="838"/>
      <c r="AE1028" s="838"/>
      <c r="AF1028" s="838"/>
      <c r="AG1028" s="838"/>
      <c r="AH1028" s="838"/>
      <c r="AI1028" s="838"/>
      <c r="AJ1028" s="838"/>
      <c r="AK1028" s="838"/>
      <c r="AL1028" s="838"/>
    </row>
    <row r="1029" spans="25:38" x14ac:dyDescent="0.25">
      <c r="Y1029" s="838"/>
      <c r="Z1029" s="838"/>
      <c r="AA1029" s="838"/>
      <c r="AB1029" s="838"/>
      <c r="AC1029" s="838"/>
      <c r="AD1029" s="838"/>
      <c r="AE1029" s="838"/>
      <c r="AF1029" s="838"/>
      <c r="AG1029" s="838"/>
      <c r="AH1029" s="838"/>
      <c r="AI1029" s="838"/>
      <c r="AJ1029" s="838"/>
      <c r="AK1029" s="838"/>
      <c r="AL1029" s="838"/>
    </row>
    <row r="1030" spans="25:38" x14ac:dyDescent="0.25">
      <c r="Y1030" s="838"/>
      <c r="Z1030" s="838"/>
      <c r="AA1030" s="838"/>
      <c r="AB1030" s="838"/>
      <c r="AC1030" s="838"/>
      <c r="AD1030" s="838"/>
      <c r="AE1030" s="838"/>
      <c r="AF1030" s="838"/>
      <c r="AG1030" s="838"/>
      <c r="AH1030" s="838"/>
      <c r="AI1030" s="838"/>
      <c r="AJ1030" s="838"/>
      <c r="AK1030" s="838"/>
      <c r="AL1030" s="838"/>
    </row>
    <row r="1031" spans="25:38" x14ac:dyDescent="0.25">
      <c r="Y1031" s="838"/>
      <c r="Z1031" s="838"/>
      <c r="AA1031" s="838"/>
      <c r="AB1031" s="838"/>
      <c r="AC1031" s="838"/>
      <c r="AD1031" s="838"/>
      <c r="AE1031" s="838"/>
      <c r="AF1031" s="838"/>
      <c r="AG1031" s="838"/>
      <c r="AH1031" s="838"/>
      <c r="AI1031" s="838"/>
      <c r="AJ1031" s="838"/>
      <c r="AK1031" s="838"/>
      <c r="AL1031" s="838"/>
    </row>
    <row r="1032" spans="25:38" x14ac:dyDescent="0.25">
      <c r="Y1032" s="838"/>
      <c r="Z1032" s="838"/>
      <c r="AA1032" s="838"/>
      <c r="AB1032" s="838"/>
      <c r="AC1032" s="838"/>
      <c r="AD1032" s="838"/>
      <c r="AE1032" s="838"/>
      <c r="AF1032" s="838"/>
      <c r="AG1032" s="838"/>
      <c r="AH1032" s="838"/>
      <c r="AI1032" s="838"/>
      <c r="AJ1032" s="838"/>
      <c r="AK1032" s="838"/>
      <c r="AL1032" s="838"/>
    </row>
    <row r="1033" spans="25:38" x14ac:dyDescent="0.25">
      <c r="Y1033" s="838"/>
      <c r="Z1033" s="838"/>
      <c r="AA1033" s="838"/>
      <c r="AB1033" s="838"/>
      <c r="AC1033" s="838"/>
      <c r="AD1033" s="838"/>
      <c r="AE1033" s="838"/>
      <c r="AF1033" s="838"/>
      <c r="AG1033" s="838"/>
      <c r="AH1033" s="838"/>
      <c r="AI1033" s="838"/>
      <c r="AJ1033" s="838"/>
      <c r="AK1033" s="838"/>
      <c r="AL1033" s="838"/>
    </row>
    <row r="1034" spans="25:38" x14ac:dyDescent="0.25">
      <c r="Y1034" s="838"/>
      <c r="Z1034" s="838"/>
      <c r="AA1034" s="838"/>
      <c r="AB1034" s="838"/>
      <c r="AC1034" s="838"/>
      <c r="AD1034" s="838"/>
      <c r="AE1034" s="838"/>
      <c r="AF1034" s="838"/>
      <c r="AG1034" s="838"/>
      <c r="AH1034" s="838"/>
      <c r="AI1034" s="838"/>
      <c r="AJ1034" s="838"/>
      <c r="AK1034" s="838"/>
      <c r="AL1034" s="838"/>
    </row>
    <row r="1035" spans="25:38" x14ac:dyDescent="0.25">
      <c r="Y1035" s="838"/>
      <c r="Z1035" s="838"/>
      <c r="AA1035" s="838"/>
      <c r="AB1035" s="838"/>
      <c r="AC1035" s="838"/>
      <c r="AD1035" s="838"/>
      <c r="AE1035" s="838"/>
      <c r="AF1035" s="838"/>
      <c r="AG1035" s="838"/>
      <c r="AH1035" s="838"/>
      <c r="AI1035" s="838"/>
      <c r="AJ1035" s="838"/>
      <c r="AK1035" s="838"/>
      <c r="AL1035" s="838"/>
    </row>
    <row r="1036" spans="25:38" x14ac:dyDescent="0.25">
      <c r="Y1036" s="838"/>
      <c r="Z1036" s="838"/>
      <c r="AA1036" s="838"/>
      <c r="AB1036" s="838"/>
      <c r="AC1036" s="838"/>
      <c r="AD1036" s="838"/>
      <c r="AE1036" s="838"/>
      <c r="AF1036" s="838"/>
      <c r="AG1036" s="838"/>
      <c r="AH1036" s="838"/>
      <c r="AI1036" s="838"/>
      <c r="AJ1036" s="838"/>
      <c r="AK1036" s="838"/>
      <c r="AL1036" s="838"/>
    </row>
    <row r="1037" spans="25:38" x14ac:dyDescent="0.25">
      <c r="Y1037" s="838"/>
      <c r="Z1037" s="838"/>
      <c r="AA1037" s="838"/>
      <c r="AB1037" s="838"/>
      <c r="AC1037" s="838"/>
      <c r="AD1037" s="838"/>
      <c r="AE1037" s="838"/>
      <c r="AF1037" s="838"/>
      <c r="AG1037" s="838"/>
      <c r="AH1037" s="838"/>
      <c r="AI1037" s="838"/>
      <c r="AJ1037" s="838"/>
      <c r="AK1037" s="838"/>
      <c r="AL1037" s="838"/>
    </row>
    <row r="1038" spans="25:38" x14ac:dyDescent="0.25">
      <c r="Y1038" s="838"/>
      <c r="Z1038" s="838"/>
      <c r="AA1038" s="838"/>
      <c r="AB1038" s="838"/>
      <c r="AC1038" s="838"/>
      <c r="AD1038" s="838"/>
      <c r="AE1038" s="838"/>
      <c r="AF1038" s="838"/>
      <c r="AG1038" s="838"/>
      <c r="AH1038" s="838"/>
      <c r="AI1038" s="838"/>
      <c r="AJ1038" s="838"/>
      <c r="AK1038" s="838"/>
      <c r="AL1038" s="838"/>
    </row>
    <row r="1039" spans="25:38" x14ac:dyDescent="0.25">
      <c r="Y1039" s="838"/>
      <c r="Z1039" s="838"/>
      <c r="AA1039" s="838"/>
      <c r="AB1039" s="838"/>
      <c r="AC1039" s="838"/>
      <c r="AD1039" s="838"/>
      <c r="AE1039" s="838"/>
      <c r="AF1039" s="838"/>
      <c r="AG1039" s="838"/>
      <c r="AH1039" s="838"/>
      <c r="AI1039" s="838"/>
      <c r="AJ1039" s="838"/>
      <c r="AK1039" s="838"/>
      <c r="AL1039" s="838"/>
    </row>
    <row r="1040" spans="25:38" x14ac:dyDescent="0.25">
      <c r="Y1040" s="838"/>
      <c r="Z1040" s="838"/>
      <c r="AA1040" s="838"/>
      <c r="AB1040" s="838"/>
      <c r="AC1040" s="838"/>
      <c r="AD1040" s="838"/>
      <c r="AE1040" s="838"/>
      <c r="AF1040" s="838"/>
      <c r="AG1040" s="838"/>
      <c r="AH1040" s="838"/>
      <c r="AI1040" s="838"/>
      <c r="AJ1040" s="838"/>
      <c r="AK1040" s="838"/>
      <c r="AL1040" s="838"/>
    </row>
    <row r="1041" spans="25:38" x14ac:dyDescent="0.25">
      <c r="Y1041" s="838"/>
      <c r="Z1041" s="838"/>
      <c r="AA1041" s="838"/>
      <c r="AB1041" s="838"/>
      <c r="AC1041" s="838"/>
      <c r="AD1041" s="838"/>
      <c r="AE1041" s="838"/>
      <c r="AF1041" s="838"/>
      <c r="AG1041" s="838"/>
      <c r="AH1041" s="838"/>
      <c r="AI1041" s="838"/>
      <c r="AJ1041" s="838"/>
      <c r="AK1041" s="838"/>
      <c r="AL1041" s="838"/>
    </row>
    <row r="1042" spans="25:38" x14ac:dyDescent="0.25">
      <c r="Y1042" s="838"/>
      <c r="Z1042" s="838"/>
      <c r="AA1042" s="838"/>
      <c r="AB1042" s="838"/>
      <c r="AC1042" s="838"/>
      <c r="AD1042" s="838"/>
      <c r="AE1042" s="838"/>
      <c r="AF1042" s="838"/>
      <c r="AG1042" s="838"/>
      <c r="AH1042" s="838"/>
      <c r="AI1042" s="838"/>
      <c r="AJ1042" s="838"/>
      <c r="AK1042" s="838"/>
      <c r="AL1042" s="838"/>
    </row>
    <row r="1043" spans="25:38" x14ac:dyDescent="0.25">
      <c r="Y1043" s="838"/>
      <c r="Z1043" s="838"/>
      <c r="AA1043" s="838"/>
      <c r="AB1043" s="838"/>
      <c r="AC1043" s="838"/>
      <c r="AD1043" s="838"/>
      <c r="AE1043" s="838"/>
      <c r="AF1043" s="838"/>
      <c r="AG1043" s="838"/>
      <c r="AH1043" s="838"/>
      <c r="AI1043" s="838"/>
      <c r="AJ1043" s="838"/>
      <c r="AK1043" s="838"/>
      <c r="AL1043" s="838"/>
    </row>
    <row r="1044" spans="25:38" x14ac:dyDescent="0.25">
      <c r="Y1044" s="838"/>
      <c r="Z1044" s="838"/>
      <c r="AA1044" s="838"/>
      <c r="AB1044" s="838"/>
      <c r="AC1044" s="838"/>
      <c r="AD1044" s="838"/>
      <c r="AE1044" s="838"/>
      <c r="AF1044" s="838"/>
      <c r="AG1044" s="838"/>
      <c r="AH1044" s="838"/>
      <c r="AI1044" s="838"/>
      <c r="AJ1044" s="838"/>
      <c r="AK1044" s="838"/>
      <c r="AL1044" s="838"/>
    </row>
    <row r="1045" spans="25:38" x14ac:dyDescent="0.25">
      <c r="Y1045" s="838"/>
      <c r="Z1045" s="838"/>
      <c r="AA1045" s="838"/>
      <c r="AB1045" s="838"/>
      <c r="AC1045" s="838"/>
      <c r="AD1045" s="838"/>
      <c r="AE1045" s="838"/>
      <c r="AF1045" s="838"/>
      <c r="AG1045" s="838"/>
      <c r="AH1045" s="838"/>
      <c r="AI1045" s="838"/>
      <c r="AJ1045" s="838"/>
      <c r="AK1045" s="838"/>
      <c r="AL1045" s="838"/>
    </row>
    <row r="1046" spans="25:38" x14ac:dyDescent="0.25">
      <c r="Y1046" s="838"/>
      <c r="Z1046" s="838"/>
      <c r="AA1046" s="838"/>
      <c r="AB1046" s="838"/>
      <c r="AC1046" s="838"/>
      <c r="AD1046" s="838"/>
      <c r="AE1046" s="838"/>
      <c r="AF1046" s="838"/>
      <c r="AG1046" s="838"/>
      <c r="AH1046" s="838"/>
      <c r="AI1046" s="838"/>
      <c r="AJ1046" s="838"/>
      <c r="AK1046" s="838"/>
      <c r="AL1046" s="838"/>
    </row>
    <row r="1047" spans="25:38" x14ac:dyDescent="0.25">
      <c r="Y1047" s="838"/>
      <c r="Z1047" s="838"/>
      <c r="AA1047" s="838"/>
      <c r="AB1047" s="838"/>
      <c r="AC1047" s="838"/>
      <c r="AD1047" s="838"/>
      <c r="AE1047" s="838"/>
      <c r="AF1047" s="838"/>
      <c r="AG1047" s="838"/>
      <c r="AH1047" s="838"/>
      <c r="AI1047" s="838"/>
      <c r="AJ1047" s="838"/>
      <c r="AK1047" s="838"/>
      <c r="AL1047" s="838"/>
    </row>
    <row r="1048" spans="25:38" x14ac:dyDescent="0.25">
      <c r="Y1048" s="838"/>
      <c r="Z1048" s="838"/>
      <c r="AA1048" s="838"/>
      <c r="AB1048" s="838"/>
      <c r="AC1048" s="838"/>
      <c r="AD1048" s="838"/>
      <c r="AE1048" s="838"/>
      <c r="AF1048" s="838"/>
      <c r="AG1048" s="838"/>
      <c r="AH1048" s="838"/>
      <c r="AI1048" s="838"/>
      <c r="AJ1048" s="838"/>
      <c r="AK1048" s="838"/>
      <c r="AL1048" s="838"/>
    </row>
    <row r="1049" spans="25:38" x14ac:dyDescent="0.25">
      <c r="Y1049" s="838"/>
      <c r="Z1049" s="838"/>
      <c r="AA1049" s="838"/>
      <c r="AB1049" s="838"/>
      <c r="AC1049" s="838"/>
      <c r="AD1049" s="838"/>
      <c r="AE1049" s="838"/>
      <c r="AF1049" s="838"/>
      <c r="AG1049" s="838"/>
      <c r="AH1049" s="838"/>
      <c r="AI1049" s="838"/>
      <c r="AJ1049" s="838"/>
      <c r="AK1049" s="838"/>
      <c r="AL1049" s="838"/>
    </row>
    <row r="1050" spans="25:38" x14ac:dyDescent="0.25">
      <c r="Y1050" s="838"/>
      <c r="Z1050" s="838"/>
      <c r="AA1050" s="838"/>
      <c r="AB1050" s="838"/>
      <c r="AC1050" s="838"/>
      <c r="AD1050" s="838"/>
      <c r="AE1050" s="838"/>
      <c r="AF1050" s="838"/>
      <c r="AG1050" s="838"/>
      <c r="AH1050" s="838"/>
      <c r="AI1050" s="838"/>
      <c r="AJ1050" s="838"/>
      <c r="AK1050" s="838"/>
      <c r="AL1050" s="838"/>
    </row>
    <row r="1051" spans="25:38" x14ac:dyDescent="0.25">
      <c r="Y1051" s="838"/>
      <c r="Z1051" s="838"/>
      <c r="AA1051" s="838"/>
      <c r="AB1051" s="838"/>
      <c r="AC1051" s="838"/>
      <c r="AD1051" s="838"/>
      <c r="AE1051" s="838"/>
      <c r="AF1051" s="838"/>
      <c r="AG1051" s="838"/>
      <c r="AH1051" s="838"/>
      <c r="AI1051" s="838"/>
      <c r="AJ1051" s="838"/>
      <c r="AK1051" s="838"/>
      <c r="AL1051" s="838"/>
    </row>
    <row r="1052" spans="25:38" x14ac:dyDescent="0.25">
      <c r="Y1052" s="838"/>
      <c r="Z1052" s="838"/>
      <c r="AA1052" s="838"/>
      <c r="AB1052" s="838"/>
      <c r="AC1052" s="838"/>
      <c r="AD1052" s="838"/>
      <c r="AE1052" s="838"/>
      <c r="AF1052" s="838"/>
      <c r="AG1052" s="838"/>
      <c r="AH1052" s="838"/>
      <c r="AI1052" s="838"/>
      <c r="AJ1052" s="838"/>
      <c r="AK1052" s="838"/>
      <c r="AL1052" s="838"/>
    </row>
    <row r="1053" spans="25:38" x14ac:dyDescent="0.25">
      <c r="Y1053" s="838"/>
      <c r="Z1053" s="838"/>
      <c r="AA1053" s="838"/>
      <c r="AB1053" s="838"/>
      <c r="AC1053" s="838"/>
      <c r="AD1053" s="838"/>
      <c r="AE1053" s="838"/>
      <c r="AF1053" s="838"/>
      <c r="AG1053" s="838"/>
      <c r="AH1053" s="838"/>
      <c r="AI1053" s="838"/>
      <c r="AJ1053" s="838"/>
      <c r="AK1053" s="838"/>
      <c r="AL1053" s="838"/>
    </row>
    <row r="1054" spans="25:38" x14ac:dyDescent="0.25">
      <c r="Y1054" s="838"/>
      <c r="Z1054" s="838"/>
      <c r="AA1054" s="838"/>
      <c r="AB1054" s="838"/>
      <c r="AC1054" s="838"/>
      <c r="AD1054" s="838"/>
      <c r="AE1054" s="838"/>
      <c r="AF1054" s="838"/>
      <c r="AG1054" s="838"/>
      <c r="AH1054" s="838"/>
      <c r="AI1054" s="838"/>
      <c r="AJ1054" s="838"/>
      <c r="AK1054" s="838"/>
      <c r="AL1054" s="838"/>
    </row>
    <row r="1055" spans="25:38" x14ac:dyDescent="0.25">
      <c r="Y1055" s="838"/>
      <c r="Z1055" s="838"/>
      <c r="AA1055" s="838"/>
      <c r="AB1055" s="838"/>
      <c r="AC1055" s="838"/>
      <c r="AD1055" s="838"/>
      <c r="AE1055" s="838"/>
      <c r="AF1055" s="838"/>
      <c r="AG1055" s="838"/>
      <c r="AH1055" s="838"/>
      <c r="AI1055" s="838"/>
      <c r="AJ1055" s="838"/>
      <c r="AK1055" s="838"/>
      <c r="AL1055" s="838"/>
    </row>
    <row r="1056" spans="25:38" x14ac:dyDescent="0.25">
      <c r="Y1056" s="838"/>
      <c r="Z1056" s="838"/>
      <c r="AA1056" s="838"/>
      <c r="AB1056" s="838"/>
      <c r="AC1056" s="838"/>
      <c r="AD1056" s="838"/>
      <c r="AE1056" s="838"/>
      <c r="AF1056" s="838"/>
      <c r="AG1056" s="838"/>
      <c r="AH1056" s="838"/>
      <c r="AI1056" s="838"/>
      <c r="AJ1056" s="838"/>
      <c r="AK1056" s="838"/>
      <c r="AL1056" s="838"/>
    </row>
    <row r="1057" spans="25:38" x14ac:dyDescent="0.25">
      <c r="Y1057" s="838"/>
      <c r="Z1057" s="838"/>
      <c r="AA1057" s="838"/>
      <c r="AB1057" s="838"/>
      <c r="AC1057" s="838"/>
      <c r="AD1057" s="838"/>
      <c r="AE1057" s="838"/>
      <c r="AF1057" s="838"/>
      <c r="AG1057" s="838"/>
      <c r="AH1057" s="838"/>
      <c r="AI1057" s="838"/>
      <c r="AJ1057" s="838"/>
      <c r="AK1057" s="838"/>
      <c r="AL1057" s="838"/>
    </row>
    <row r="1058" spans="25:38" x14ac:dyDescent="0.25">
      <c r="Y1058" s="838"/>
      <c r="Z1058" s="838"/>
      <c r="AA1058" s="838"/>
      <c r="AB1058" s="838"/>
      <c r="AC1058" s="838"/>
      <c r="AD1058" s="838"/>
      <c r="AE1058" s="838"/>
      <c r="AF1058" s="838"/>
      <c r="AG1058" s="838"/>
      <c r="AH1058" s="838"/>
      <c r="AI1058" s="838"/>
      <c r="AJ1058" s="838"/>
      <c r="AK1058" s="838"/>
      <c r="AL1058" s="838"/>
    </row>
    <row r="1059" spans="25:38" x14ac:dyDescent="0.25">
      <c r="Y1059" s="838"/>
      <c r="Z1059" s="838"/>
      <c r="AA1059" s="838"/>
      <c r="AB1059" s="838"/>
      <c r="AC1059" s="838"/>
      <c r="AD1059" s="838"/>
      <c r="AE1059" s="838"/>
      <c r="AF1059" s="838"/>
      <c r="AG1059" s="838"/>
      <c r="AH1059" s="838"/>
      <c r="AI1059" s="838"/>
      <c r="AJ1059" s="838"/>
      <c r="AK1059" s="838"/>
      <c r="AL1059" s="838"/>
    </row>
    <row r="1060" spans="25:38" x14ac:dyDescent="0.25">
      <c r="Y1060" s="838"/>
      <c r="Z1060" s="838"/>
      <c r="AA1060" s="838"/>
      <c r="AB1060" s="838"/>
      <c r="AC1060" s="838"/>
      <c r="AD1060" s="838"/>
      <c r="AE1060" s="838"/>
      <c r="AF1060" s="838"/>
      <c r="AG1060" s="838"/>
      <c r="AH1060" s="838"/>
      <c r="AI1060" s="838"/>
      <c r="AJ1060" s="838"/>
      <c r="AK1060" s="838"/>
      <c r="AL1060" s="838"/>
    </row>
    <row r="1061" spans="25:38" x14ac:dyDescent="0.25">
      <c r="Y1061" s="838"/>
      <c r="Z1061" s="838"/>
      <c r="AA1061" s="838"/>
      <c r="AB1061" s="838"/>
      <c r="AC1061" s="838"/>
      <c r="AD1061" s="838"/>
      <c r="AE1061" s="838"/>
      <c r="AF1061" s="838"/>
      <c r="AG1061" s="838"/>
      <c r="AH1061" s="838"/>
      <c r="AI1061" s="838"/>
      <c r="AJ1061" s="838"/>
      <c r="AK1061" s="838"/>
      <c r="AL1061" s="838"/>
    </row>
    <row r="1062" spans="25:38" x14ac:dyDescent="0.25">
      <c r="Y1062" s="838"/>
      <c r="Z1062" s="838"/>
      <c r="AA1062" s="838"/>
      <c r="AB1062" s="838"/>
      <c r="AC1062" s="838"/>
      <c r="AD1062" s="838"/>
      <c r="AE1062" s="838"/>
      <c r="AF1062" s="838"/>
      <c r="AG1062" s="838"/>
      <c r="AH1062" s="838"/>
      <c r="AI1062" s="838"/>
      <c r="AJ1062" s="838"/>
      <c r="AK1062" s="838"/>
      <c r="AL1062" s="838"/>
    </row>
    <row r="1063" spans="25:38" x14ac:dyDescent="0.25">
      <c r="Y1063" s="838"/>
      <c r="Z1063" s="838"/>
      <c r="AA1063" s="838"/>
      <c r="AB1063" s="838"/>
      <c r="AC1063" s="838"/>
      <c r="AD1063" s="838"/>
      <c r="AE1063" s="838"/>
      <c r="AF1063" s="838"/>
      <c r="AG1063" s="838"/>
      <c r="AH1063" s="838"/>
      <c r="AI1063" s="838"/>
      <c r="AJ1063" s="838"/>
      <c r="AK1063" s="838"/>
      <c r="AL1063" s="838"/>
    </row>
    <row r="1064" spans="25:38" x14ac:dyDescent="0.25">
      <c r="Y1064" s="838"/>
      <c r="Z1064" s="838"/>
      <c r="AA1064" s="838"/>
      <c r="AB1064" s="838"/>
      <c r="AC1064" s="838"/>
      <c r="AD1064" s="838"/>
      <c r="AE1064" s="838"/>
      <c r="AF1064" s="838"/>
      <c r="AG1064" s="838"/>
      <c r="AH1064" s="838"/>
      <c r="AI1064" s="838"/>
      <c r="AJ1064" s="838"/>
      <c r="AK1064" s="838"/>
      <c r="AL1064" s="838"/>
    </row>
    <row r="1065" spans="25:38" x14ac:dyDescent="0.25">
      <c r="Y1065" s="838"/>
      <c r="Z1065" s="838"/>
      <c r="AA1065" s="838"/>
      <c r="AB1065" s="838"/>
      <c r="AC1065" s="838"/>
      <c r="AD1065" s="838"/>
      <c r="AE1065" s="838"/>
      <c r="AF1065" s="838"/>
      <c r="AG1065" s="838"/>
      <c r="AH1065" s="838"/>
      <c r="AI1065" s="838"/>
      <c r="AJ1065" s="838"/>
      <c r="AK1065" s="838"/>
      <c r="AL1065" s="838"/>
    </row>
    <row r="1066" spans="25:38" x14ac:dyDescent="0.25">
      <c r="Y1066" s="838"/>
      <c r="Z1066" s="838"/>
      <c r="AA1066" s="838"/>
      <c r="AB1066" s="838"/>
      <c r="AC1066" s="838"/>
      <c r="AD1066" s="838"/>
      <c r="AE1066" s="838"/>
      <c r="AF1066" s="838"/>
      <c r="AG1066" s="838"/>
      <c r="AH1066" s="838"/>
      <c r="AI1066" s="838"/>
      <c r="AJ1066" s="838"/>
      <c r="AK1066" s="838"/>
      <c r="AL1066" s="838"/>
    </row>
    <row r="1067" spans="25:38" x14ac:dyDescent="0.25">
      <c r="Y1067" s="838"/>
      <c r="Z1067" s="838"/>
      <c r="AA1067" s="838"/>
      <c r="AB1067" s="838"/>
      <c r="AC1067" s="838"/>
      <c r="AD1067" s="838"/>
      <c r="AE1067" s="838"/>
      <c r="AF1067" s="838"/>
      <c r="AG1067" s="838"/>
      <c r="AH1067" s="838"/>
      <c r="AI1067" s="838"/>
      <c r="AJ1067" s="838"/>
      <c r="AK1067" s="838"/>
      <c r="AL1067" s="838"/>
    </row>
    <row r="1068" spans="25:38" x14ac:dyDescent="0.25">
      <c r="Y1068" s="838"/>
      <c r="Z1068" s="838"/>
      <c r="AA1068" s="838"/>
      <c r="AB1068" s="838"/>
      <c r="AC1068" s="838"/>
      <c r="AD1068" s="838"/>
      <c r="AE1068" s="838"/>
      <c r="AF1068" s="838"/>
      <c r="AG1068" s="838"/>
      <c r="AH1068" s="838"/>
      <c r="AI1068" s="838"/>
      <c r="AJ1068" s="838"/>
      <c r="AK1068" s="838"/>
      <c r="AL1068" s="838"/>
    </row>
    <row r="1069" spans="25:38" x14ac:dyDescent="0.25">
      <c r="Y1069" s="838"/>
      <c r="Z1069" s="838"/>
      <c r="AA1069" s="838"/>
      <c r="AB1069" s="838"/>
      <c r="AC1069" s="838"/>
      <c r="AD1069" s="838"/>
      <c r="AE1069" s="838"/>
      <c r="AF1069" s="838"/>
      <c r="AG1069" s="838"/>
      <c r="AH1069" s="838"/>
      <c r="AI1069" s="838"/>
      <c r="AJ1069" s="838"/>
      <c r="AK1069" s="838"/>
      <c r="AL1069" s="838"/>
    </row>
    <row r="1070" spans="25:38" x14ac:dyDescent="0.25">
      <c r="Y1070" s="838"/>
      <c r="Z1070" s="838"/>
      <c r="AA1070" s="838"/>
      <c r="AB1070" s="838"/>
      <c r="AC1070" s="838"/>
      <c r="AD1070" s="838"/>
      <c r="AE1070" s="838"/>
      <c r="AF1070" s="838"/>
      <c r="AG1070" s="838"/>
      <c r="AH1070" s="838"/>
      <c r="AI1070" s="838"/>
      <c r="AJ1070" s="838"/>
      <c r="AK1070" s="838"/>
      <c r="AL1070" s="838"/>
    </row>
    <row r="1071" spans="25:38" x14ac:dyDescent="0.25">
      <c r="Y1071" s="838"/>
      <c r="Z1071" s="838"/>
      <c r="AA1071" s="838"/>
      <c r="AB1071" s="838"/>
      <c r="AC1071" s="838"/>
      <c r="AD1071" s="838"/>
      <c r="AE1071" s="838"/>
      <c r="AF1071" s="838"/>
      <c r="AG1071" s="838"/>
      <c r="AH1071" s="838"/>
      <c r="AI1071" s="838"/>
      <c r="AJ1071" s="838"/>
      <c r="AK1071" s="838"/>
      <c r="AL1071" s="838"/>
    </row>
    <row r="1072" spans="25:38" x14ac:dyDescent="0.25">
      <c r="Y1072" s="838"/>
      <c r="Z1072" s="838"/>
      <c r="AA1072" s="838"/>
      <c r="AB1072" s="838"/>
      <c r="AC1072" s="838"/>
      <c r="AD1072" s="838"/>
      <c r="AE1072" s="838"/>
      <c r="AF1072" s="838"/>
      <c r="AG1072" s="838"/>
      <c r="AH1072" s="838"/>
      <c r="AI1072" s="838"/>
      <c r="AJ1072" s="838"/>
      <c r="AK1072" s="838"/>
      <c r="AL1072" s="838"/>
    </row>
    <row r="1073" spans="25:38" x14ac:dyDescent="0.25">
      <c r="Y1073" s="838"/>
      <c r="Z1073" s="838"/>
      <c r="AA1073" s="838"/>
      <c r="AB1073" s="838"/>
      <c r="AC1073" s="838"/>
      <c r="AD1073" s="838"/>
      <c r="AE1073" s="838"/>
      <c r="AF1073" s="838"/>
      <c r="AG1073" s="838"/>
      <c r="AH1073" s="838"/>
      <c r="AI1073" s="838"/>
      <c r="AJ1073" s="838"/>
      <c r="AK1073" s="838"/>
      <c r="AL1073" s="838"/>
    </row>
    <row r="1074" spans="25:38" x14ac:dyDescent="0.25">
      <c r="Y1074" s="838"/>
      <c r="Z1074" s="838"/>
      <c r="AA1074" s="838"/>
      <c r="AB1074" s="838"/>
      <c r="AC1074" s="838"/>
      <c r="AD1074" s="838"/>
      <c r="AE1074" s="838"/>
      <c r="AF1074" s="838"/>
      <c r="AG1074" s="838"/>
      <c r="AH1074" s="838"/>
      <c r="AI1074" s="838"/>
      <c r="AJ1074" s="838"/>
      <c r="AK1074" s="838"/>
      <c r="AL1074" s="838"/>
    </row>
    <row r="1075" spans="25:38" x14ac:dyDescent="0.25">
      <c r="Y1075" s="838"/>
      <c r="Z1075" s="838"/>
      <c r="AA1075" s="838"/>
      <c r="AB1075" s="838"/>
      <c r="AC1075" s="838"/>
      <c r="AD1075" s="838"/>
      <c r="AE1075" s="838"/>
      <c r="AF1075" s="838"/>
      <c r="AG1075" s="838"/>
      <c r="AH1075" s="838"/>
      <c r="AI1075" s="838"/>
      <c r="AJ1075" s="838"/>
      <c r="AK1075" s="838"/>
      <c r="AL1075" s="838"/>
    </row>
    <row r="1076" spans="25:38" x14ac:dyDescent="0.25">
      <c r="Y1076" s="838"/>
      <c r="Z1076" s="838"/>
      <c r="AA1076" s="838"/>
      <c r="AB1076" s="838"/>
      <c r="AC1076" s="838"/>
      <c r="AD1076" s="838"/>
      <c r="AE1076" s="838"/>
      <c r="AF1076" s="838"/>
      <c r="AG1076" s="838"/>
      <c r="AH1076" s="838"/>
      <c r="AI1076" s="838"/>
      <c r="AJ1076" s="838"/>
      <c r="AK1076" s="838"/>
      <c r="AL1076" s="838"/>
    </row>
    <row r="1077" spans="25:38" x14ac:dyDescent="0.25">
      <c r="Y1077" s="838"/>
      <c r="Z1077" s="838"/>
      <c r="AA1077" s="838"/>
      <c r="AB1077" s="838"/>
      <c r="AC1077" s="838"/>
      <c r="AD1077" s="838"/>
      <c r="AE1077" s="838"/>
      <c r="AF1077" s="838"/>
      <c r="AG1077" s="838"/>
      <c r="AH1077" s="838"/>
      <c r="AI1077" s="838"/>
      <c r="AJ1077" s="838"/>
      <c r="AK1077" s="838"/>
      <c r="AL1077" s="838"/>
    </row>
    <row r="1078" spans="25:38" x14ac:dyDescent="0.25">
      <c r="Y1078" s="838"/>
      <c r="Z1078" s="838"/>
      <c r="AA1078" s="838"/>
      <c r="AB1078" s="838"/>
      <c r="AC1078" s="838"/>
      <c r="AD1078" s="838"/>
      <c r="AE1078" s="838"/>
      <c r="AF1078" s="838"/>
      <c r="AG1078" s="838"/>
      <c r="AH1078" s="838"/>
      <c r="AI1078" s="838"/>
      <c r="AJ1078" s="838"/>
      <c r="AK1078" s="838"/>
      <c r="AL1078" s="838"/>
    </row>
    <row r="1079" spans="25:38" x14ac:dyDescent="0.25">
      <c r="Y1079" s="838"/>
      <c r="Z1079" s="838"/>
      <c r="AA1079" s="838"/>
      <c r="AB1079" s="838"/>
      <c r="AC1079" s="838"/>
      <c r="AD1079" s="838"/>
      <c r="AE1079" s="838"/>
      <c r="AF1079" s="838"/>
      <c r="AG1079" s="838"/>
      <c r="AH1079" s="838"/>
      <c r="AI1079" s="838"/>
      <c r="AJ1079" s="838"/>
      <c r="AK1079" s="838"/>
      <c r="AL1079" s="838"/>
    </row>
    <row r="1080" spans="25:38" x14ac:dyDescent="0.25">
      <c r="Y1080" s="838"/>
      <c r="Z1080" s="838"/>
      <c r="AA1080" s="838"/>
      <c r="AB1080" s="838"/>
      <c r="AC1080" s="838"/>
      <c r="AD1080" s="838"/>
      <c r="AE1080" s="838"/>
      <c r="AF1080" s="838"/>
      <c r="AG1080" s="838"/>
      <c r="AH1080" s="838"/>
      <c r="AI1080" s="838"/>
      <c r="AJ1080" s="838"/>
      <c r="AK1080" s="838"/>
      <c r="AL1080" s="838"/>
    </row>
    <row r="1081" spans="25:38" x14ac:dyDescent="0.25">
      <c r="Y1081" s="838"/>
      <c r="Z1081" s="838"/>
      <c r="AA1081" s="838"/>
      <c r="AB1081" s="838"/>
      <c r="AC1081" s="838"/>
      <c r="AD1081" s="838"/>
      <c r="AE1081" s="838"/>
      <c r="AF1081" s="838"/>
      <c r="AG1081" s="838"/>
      <c r="AH1081" s="838"/>
      <c r="AI1081" s="838"/>
      <c r="AJ1081" s="838"/>
      <c r="AK1081" s="838"/>
      <c r="AL1081" s="838"/>
    </row>
    <row r="1082" spans="25:38" x14ac:dyDescent="0.25">
      <c r="Y1082" s="838"/>
      <c r="Z1082" s="838"/>
      <c r="AA1082" s="838"/>
      <c r="AB1082" s="838"/>
      <c r="AC1082" s="838"/>
      <c r="AD1082" s="838"/>
      <c r="AE1082" s="838"/>
      <c r="AF1082" s="838"/>
      <c r="AG1082" s="838"/>
      <c r="AH1082" s="838"/>
      <c r="AI1082" s="838"/>
      <c r="AJ1082" s="838"/>
      <c r="AK1082" s="838"/>
      <c r="AL1082" s="838"/>
    </row>
    <row r="1083" spans="25:38" x14ac:dyDescent="0.25">
      <c r="Y1083" s="838"/>
      <c r="Z1083" s="838"/>
      <c r="AA1083" s="838"/>
      <c r="AB1083" s="838"/>
      <c r="AC1083" s="838"/>
      <c r="AD1083" s="838"/>
      <c r="AE1083" s="838"/>
      <c r="AF1083" s="838"/>
      <c r="AG1083" s="838"/>
      <c r="AH1083" s="838"/>
      <c r="AI1083" s="838"/>
      <c r="AJ1083" s="838"/>
      <c r="AK1083" s="838"/>
      <c r="AL1083" s="838"/>
    </row>
    <row r="1084" spans="25:38" x14ac:dyDescent="0.25">
      <c r="Y1084" s="838"/>
      <c r="Z1084" s="838"/>
      <c r="AA1084" s="838"/>
      <c r="AB1084" s="838"/>
      <c r="AC1084" s="838"/>
      <c r="AD1084" s="838"/>
      <c r="AE1084" s="838"/>
      <c r="AF1084" s="838"/>
      <c r="AG1084" s="838"/>
      <c r="AH1084" s="838"/>
      <c r="AI1084" s="838"/>
      <c r="AJ1084" s="838"/>
      <c r="AK1084" s="838"/>
      <c r="AL1084" s="838"/>
    </row>
    <row r="1085" spans="25:38" x14ac:dyDescent="0.25">
      <c r="Y1085" s="838"/>
      <c r="Z1085" s="838"/>
      <c r="AA1085" s="838"/>
      <c r="AB1085" s="838"/>
      <c r="AC1085" s="838"/>
      <c r="AD1085" s="838"/>
      <c r="AE1085" s="838"/>
      <c r="AF1085" s="838"/>
      <c r="AG1085" s="838"/>
      <c r="AH1085" s="838"/>
      <c r="AI1085" s="838"/>
      <c r="AJ1085" s="838"/>
      <c r="AK1085" s="838"/>
      <c r="AL1085" s="838"/>
    </row>
    <row r="1086" spans="25:38" x14ac:dyDescent="0.25">
      <c r="Y1086" s="838"/>
      <c r="Z1086" s="838"/>
      <c r="AA1086" s="838"/>
      <c r="AB1086" s="838"/>
      <c r="AC1086" s="838"/>
      <c r="AD1086" s="838"/>
      <c r="AE1086" s="838"/>
      <c r="AF1086" s="838"/>
      <c r="AG1086" s="838"/>
      <c r="AH1086" s="838"/>
      <c r="AI1086" s="838"/>
      <c r="AJ1086" s="838"/>
      <c r="AK1086" s="838"/>
      <c r="AL1086" s="838"/>
    </row>
    <row r="1087" spans="25:38" x14ac:dyDescent="0.25">
      <c r="Y1087" s="838"/>
      <c r="Z1087" s="838"/>
      <c r="AA1087" s="838"/>
      <c r="AB1087" s="838"/>
      <c r="AC1087" s="838"/>
      <c r="AD1087" s="838"/>
      <c r="AE1087" s="838"/>
      <c r="AF1087" s="838"/>
      <c r="AG1087" s="838"/>
      <c r="AH1087" s="838"/>
      <c r="AI1087" s="838"/>
      <c r="AJ1087" s="838"/>
      <c r="AK1087" s="838"/>
      <c r="AL1087" s="838"/>
    </row>
    <row r="1088" spans="25:38" x14ac:dyDescent="0.25">
      <c r="Y1088" s="838"/>
      <c r="Z1088" s="838"/>
      <c r="AA1088" s="838"/>
      <c r="AB1088" s="838"/>
      <c r="AC1088" s="838"/>
      <c r="AD1088" s="838"/>
      <c r="AE1088" s="838"/>
      <c r="AF1088" s="838"/>
      <c r="AG1088" s="838"/>
      <c r="AH1088" s="838"/>
      <c r="AI1088" s="838"/>
      <c r="AJ1088" s="838"/>
      <c r="AK1088" s="838"/>
      <c r="AL1088" s="838"/>
    </row>
    <row r="1089" spans="25:38" x14ac:dyDescent="0.25">
      <c r="Y1089" s="838"/>
      <c r="Z1089" s="838"/>
      <c r="AA1089" s="838"/>
      <c r="AB1089" s="838"/>
      <c r="AC1089" s="838"/>
      <c r="AD1089" s="838"/>
      <c r="AE1089" s="838"/>
      <c r="AF1089" s="838"/>
      <c r="AG1089" s="838"/>
      <c r="AH1089" s="838"/>
      <c r="AI1089" s="838"/>
      <c r="AJ1089" s="838"/>
      <c r="AK1089" s="838"/>
      <c r="AL1089" s="838"/>
    </row>
    <row r="1090" spans="25:38" x14ac:dyDescent="0.25">
      <c r="Y1090" s="838"/>
      <c r="Z1090" s="838"/>
      <c r="AA1090" s="838"/>
      <c r="AB1090" s="838"/>
      <c r="AC1090" s="838"/>
      <c r="AD1090" s="838"/>
      <c r="AE1090" s="838"/>
      <c r="AF1090" s="838"/>
      <c r="AG1090" s="838"/>
      <c r="AH1090" s="838"/>
      <c r="AI1090" s="838"/>
      <c r="AJ1090" s="838"/>
      <c r="AK1090" s="838"/>
      <c r="AL1090" s="838"/>
    </row>
    <row r="1091" spans="25:38" x14ac:dyDescent="0.25">
      <c r="Y1091" s="838"/>
      <c r="Z1091" s="838"/>
      <c r="AA1091" s="838"/>
      <c r="AB1091" s="838"/>
      <c r="AC1091" s="838"/>
      <c r="AD1091" s="838"/>
      <c r="AE1091" s="838"/>
      <c r="AF1091" s="838"/>
      <c r="AG1091" s="838"/>
      <c r="AH1091" s="838"/>
      <c r="AI1091" s="838"/>
      <c r="AJ1091" s="838"/>
      <c r="AK1091" s="838"/>
      <c r="AL1091" s="838"/>
    </row>
    <row r="1092" spans="25:38" x14ac:dyDescent="0.25">
      <c r="Y1092" s="838"/>
      <c r="Z1092" s="838"/>
      <c r="AA1092" s="838"/>
      <c r="AB1092" s="838"/>
      <c r="AC1092" s="838"/>
      <c r="AD1092" s="838"/>
      <c r="AE1092" s="838"/>
      <c r="AF1092" s="838"/>
      <c r="AG1092" s="838"/>
      <c r="AH1092" s="838"/>
      <c r="AI1092" s="838"/>
      <c r="AJ1092" s="838"/>
      <c r="AK1092" s="838"/>
      <c r="AL1092" s="838"/>
    </row>
    <row r="1093" spans="25:38" x14ac:dyDescent="0.25">
      <c r="Y1093" s="838"/>
      <c r="Z1093" s="838"/>
      <c r="AA1093" s="838"/>
      <c r="AB1093" s="838"/>
      <c r="AC1093" s="838"/>
      <c r="AD1093" s="838"/>
      <c r="AE1093" s="838"/>
      <c r="AF1093" s="838"/>
      <c r="AG1093" s="838"/>
      <c r="AH1093" s="838"/>
      <c r="AI1093" s="838"/>
      <c r="AJ1093" s="838"/>
      <c r="AK1093" s="838"/>
      <c r="AL1093" s="838"/>
    </row>
    <row r="1094" spans="25:38" x14ac:dyDescent="0.25">
      <c r="Y1094" s="838"/>
      <c r="Z1094" s="838"/>
      <c r="AA1094" s="838"/>
      <c r="AB1094" s="838"/>
      <c r="AC1094" s="838"/>
      <c r="AD1094" s="838"/>
      <c r="AE1094" s="838"/>
      <c r="AF1094" s="838"/>
      <c r="AG1094" s="838"/>
      <c r="AH1094" s="838"/>
      <c r="AI1094" s="838"/>
      <c r="AJ1094" s="838"/>
      <c r="AK1094" s="838"/>
      <c r="AL1094" s="838"/>
    </row>
    <row r="1095" spans="25:38" x14ac:dyDescent="0.25">
      <c r="Y1095" s="838"/>
      <c r="Z1095" s="838"/>
      <c r="AA1095" s="838"/>
      <c r="AB1095" s="838"/>
      <c r="AC1095" s="838"/>
      <c r="AD1095" s="838"/>
      <c r="AE1095" s="838"/>
      <c r="AF1095" s="838"/>
      <c r="AG1095" s="838"/>
      <c r="AH1095" s="838"/>
      <c r="AI1095" s="838"/>
      <c r="AJ1095" s="838"/>
      <c r="AK1095" s="838"/>
      <c r="AL1095" s="838"/>
    </row>
    <row r="1096" spans="25:38" x14ac:dyDescent="0.25">
      <c r="Y1096" s="838"/>
      <c r="Z1096" s="838"/>
      <c r="AA1096" s="838"/>
      <c r="AB1096" s="838"/>
      <c r="AC1096" s="838"/>
      <c r="AD1096" s="838"/>
      <c r="AE1096" s="838"/>
      <c r="AF1096" s="838"/>
      <c r="AG1096" s="838"/>
      <c r="AH1096" s="838"/>
      <c r="AI1096" s="838"/>
      <c r="AJ1096" s="838"/>
      <c r="AK1096" s="838"/>
      <c r="AL1096" s="838"/>
    </row>
    <row r="1097" spans="25:38" x14ac:dyDescent="0.25">
      <c r="Y1097" s="838"/>
      <c r="Z1097" s="838"/>
      <c r="AA1097" s="838"/>
      <c r="AB1097" s="838"/>
      <c r="AC1097" s="838"/>
      <c r="AD1097" s="838"/>
      <c r="AE1097" s="838"/>
      <c r="AF1097" s="838"/>
      <c r="AG1097" s="838"/>
      <c r="AH1097" s="838"/>
      <c r="AI1097" s="838"/>
      <c r="AJ1097" s="838"/>
      <c r="AK1097" s="838"/>
      <c r="AL1097" s="838"/>
    </row>
    <row r="1098" spans="25:38" x14ac:dyDescent="0.25">
      <c r="Y1098" s="838"/>
      <c r="Z1098" s="838"/>
      <c r="AA1098" s="838"/>
      <c r="AB1098" s="838"/>
      <c r="AC1098" s="838"/>
      <c r="AD1098" s="838"/>
      <c r="AE1098" s="838"/>
      <c r="AF1098" s="838"/>
      <c r="AG1098" s="838"/>
      <c r="AH1098" s="838"/>
      <c r="AI1098" s="838"/>
      <c r="AJ1098" s="838"/>
      <c r="AK1098" s="838"/>
      <c r="AL1098" s="838"/>
    </row>
    <row r="1099" spans="25:38" x14ac:dyDescent="0.25">
      <c r="Y1099" s="838"/>
      <c r="Z1099" s="838"/>
      <c r="AA1099" s="838"/>
      <c r="AB1099" s="838"/>
      <c r="AC1099" s="838"/>
      <c r="AD1099" s="838"/>
      <c r="AE1099" s="838"/>
      <c r="AF1099" s="838"/>
      <c r="AG1099" s="838"/>
      <c r="AH1099" s="838"/>
      <c r="AI1099" s="838"/>
      <c r="AJ1099" s="838"/>
      <c r="AK1099" s="838"/>
      <c r="AL1099" s="838"/>
    </row>
    <row r="1100" spans="25:38" x14ac:dyDescent="0.25">
      <c r="Y1100" s="838"/>
      <c r="Z1100" s="838"/>
      <c r="AA1100" s="838"/>
      <c r="AB1100" s="838"/>
      <c r="AC1100" s="838"/>
      <c r="AD1100" s="838"/>
      <c r="AE1100" s="838"/>
      <c r="AF1100" s="838"/>
      <c r="AG1100" s="838"/>
      <c r="AH1100" s="838"/>
      <c r="AI1100" s="838"/>
      <c r="AJ1100" s="838"/>
      <c r="AK1100" s="838"/>
      <c r="AL1100" s="838"/>
    </row>
    <row r="1101" spans="25:38" x14ac:dyDescent="0.25">
      <c r="Y1101" s="838"/>
      <c r="Z1101" s="838"/>
      <c r="AA1101" s="838"/>
      <c r="AB1101" s="838"/>
      <c r="AC1101" s="838"/>
      <c r="AD1101" s="838"/>
      <c r="AE1101" s="838"/>
      <c r="AF1101" s="838"/>
      <c r="AG1101" s="838"/>
      <c r="AH1101" s="838"/>
      <c r="AI1101" s="838"/>
      <c r="AJ1101" s="838"/>
      <c r="AK1101" s="838"/>
      <c r="AL1101" s="838"/>
    </row>
    <row r="1102" spans="25:38" x14ac:dyDescent="0.25">
      <c r="Y1102" s="838"/>
      <c r="Z1102" s="838"/>
      <c r="AA1102" s="838"/>
      <c r="AB1102" s="838"/>
      <c r="AC1102" s="838"/>
      <c r="AD1102" s="838"/>
      <c r="AE1102" s="838"/>
      <c r="AF1102" s="838"/>
      <c r="AG1102" s="838"/>
      <c r="AH1102" s="838"/>
      <c r="AI1102" s="838"/>
      <c r="AJ1102" s="838"/>
      <c r="AK1102" s="838"/>
      <c r="AL1102" s="838"/>
    </row>
    <row r="1103" spans="25:38" x14ac:dyDescent="0.25">
      <c r="Y1103" s="838"/>
      <c r="Z1103" s="838"/>
      <c r="AA1103" s="838"/>
      <c r="AB1103" s="838"/>
      <c r="AC1103" s="838"/>
      <c r="AD1103" s="838"/>
      <c r="AE1103" s="838"/>
      <c r="AF1103" s="838"/>
      <c r="AG1103" s="838"/>
      <c r="AH1103" s="838"/>
      <c r="AI1103" s="838"/>
      <c r="AJ1103" s="838"/>
      <c r="AK1103" s="838"/>
      <c r="AL1103" s="838"/>
    </row>
    <row r="1104" spans="25:38" x14ac:dyDescent="0.25">
      <c r="Y1104" s="838"/>
      <c r="Z1104" s="838"/>
      <c r="AA1104" s="838"/>
      <c r="AB1104" s="838"/>
      <c r="AC1104" s="838"/>
      <c r="AD1104" s="838"/>
      <c r="AE1104" s="838"/>
      <c r="AF1104" s="838"/>
      <c r="AG1104" s="838"/>
      <c r="AH1104" s="838"/>
      <c r="AI1104" s="838"/>
      <c r="AJ1104" s="838"/>
      <c r="AK1104" s="838"/>
      <c r="AL1104" s="838"/>
    </row>
    <row r="1105" spans="25:38" x14ac:dyDescent="0.25">
      <c r="Y1105" s="838"/>
      <c r="Z1105" s="838"/>
      <c r="AA1105" s="838"/>
      <c r="AB1105" s="838"/>
      <c r="AC1105" s="838"/>
      <c r="AD1105" s="838"/>
      <c r="AE1105" s="838"/>
      <c r="AF1105" s="838"/>
      <c r="AG1105" s="838"/>
      <c r="AH1105" s="838"/>
      <c r="AI1105" s="838"/>
      <c r="AJ1105" s="838"/>
      <c r="AK1105" s="838"/>
      <c r="AL1105" s="838"/>
    </row>
    <row r="1106" spans="25:38" x14ac:dyDescent="0.25">
      <c r="Y1106" s="838"/>
      <c r="Z1106" s="838"/>
      <c r="AA1106" s="838"/>
      <c r="AB1106" s="838"/>
      <c r="AC1106" s="838"/>
      <c r="AD1106" s="838"/>
      <c r="AE1106" s="838"/>
      <c r="AF1106" s="838"/>
      <c r="AG1106" s="838"/>
      <c r="AH1106" s="838"/>
      <c r="AI1106" s="838"/>
      <c r="AJ1106" s="838"/>
      <c r="AK1106" s="838"/>
      <c r="AL1106" s="838"/>
    </row>
    <row r="1107" spans="25:38" x14ac:dyDescent="0.25">
      <c r="Y1107" s="838"/>
      <c r="Z1107" s="838"/>
      <c r="AA1107" s="838"/>
      <c r="AB1107" s="838"/>
      <c r="AC1107" s="838"/>
      <c r="AD1107" s="838"/>
      <c r="AE1107" s="838"/>
      <c r="AF1107" s="838"/>
      <c r="AG1107" s="838"/>
      <c r="AH1107" s="838"/>
      <c r="AI1107" s="838"/>
      <c r="AJ1107" s="838"/>
      <c r="AK1107" s="838"/>
      <c r="AL1107" s="838"/>
    </row>
    <row r="1108" spans="25:38" x14ac:dyDescent="0.25">
      <c r="Y1108" s="838"/>
      <c r="Z1108" s="838"/>
      <c r="AA1108" s="838"/>
      <c r="AB1108" s="838"/>
      <c r="AC1108" s="838"/>
      <c r="AD1108" s="838"/>
      <c r="AE1108" s="838"/>
      <c r="AF1108" s="838"/>
      <c r="AG1108" s="838"/>
      <c r="AH1108" s="838"/>
      <c r="AI1108" s="838"/>
      <c r="AJ1108" s="838"/>
      <c r="AK1108" s="838"/>
      <c r="AL1108" s="838"/>
    </row>
    <row r="1109" spans="25:38" x14ac:dyDescent="0.25">
      <c r="Y1109" s="838"/>
      <c r="Z1109" s="838"/>
      <c r="AA1109" s="838"/>
      <c r="AB1109" s="838"/>
      <c r="AC1109" s="838"/>
      <c r="AD1109" s="838"/>
      <c r="AE1109" s="838"/>
      <c r="AF1109" s="838"/>
      <c r="AG1109" s="838"/>
      <c r="AH1109" s="838"/>
      <c r="AI1109" s="838"/>
      <c r="AJ1109" s="838"/>
      <c r="AK1109" s="838"/>
      <c r="AL1109" s="838"/>
    </row>
    <row r="1110" spans="25:38" x14ac:dyDescent="0.25">
      <c r="Y1110" s="838"/>
      <c r="Z1110" s="838"/>
      <c r="AA1110" s="838"/>
      <c r="AB1110" s="838"/>
      <c r="AC1110" s="838"/>
      <c r="AD1110" s="838"/>
      <c r="AE1110" s="838"/>
      <c r="AF1110" s="838"/>
      <c r="AG1110" s="838"/>
      <c r="AH1110" s="838"/>
      <c r="AI1110" s="838"/>
      <c r="AJ1110" s="838"/>
      <c r="AK1110" s="838"/>
      <c r="AL1110" s="838"/>
    </row>
    <row r="1111" spans="25:38" x14ac:dyDescent="0.25">
      <c r="Y1111" s="838"/>
      <c r="Z1111" s="838"/>
      <c r="AA1111" s="838"/>
      <c r="AB1111" s="838"/>
      <c r="AC1111" s="838"/>
      <c r="AD1111" s="838"/>
      <c r="AE1111" s="838"/>
      <c r="AF1111" s="838"/>
      <c r="AG1111" s="838"/>
      <c r="AH1111" s="838"/>
      <c r="AI1111" s="838"/>
      <c r="AJ1111" s="838"/>
      <c r="AK1111" s="838"/>
      <c r="AL1111" s="838"/>
    </row>
    <row r="1112" spans="25:38" x14ac:dyDescent="0.25">
      <c r="Y1112" s="838"/>
      <c r="Z1112" s="838"/>
      <c r="AA1112" s="838"/>
      <c r="AB1112" s="838"/>
      <c r="AC1112" s="838"/>
      <c r="AD1112" s="838"/>
      <c r="AE1112" s="838"/>
      <c r="AF1112" s="838"/>
      <c r="AG1112" s="838"/>
      <c r="AH1112" s="838"/>
      <c r="AI1112" s="838"/>
      <c r="AJ1112" s="838"/>
      <c r="AK1112" s="838"/>
      <c r="AL1112" s="838"/>
    </row>
    <row r="1113" spans="25:38" x14ac:dyDescent="0.25">
      <c r="Y1113" s="838"/>
      <c r="Z1113" s="838"/>
      <c r="AA1113" s="838"/>
      <c r="AB1113" s="838"/>
      <c r="AC1113" s="838"/>
      <c r="AD1113" s="838"/>
      <c r="AE1113" s="838"/>
      <c r="AF1113" s="838"/>
      <c r="AG1113" s="838"/>
      <c r="AH1113" s="838"/>
      <c r="AI1113" s="838"/>
      <c r="AJ1113" s="838"/>
      <c r="AK1113" s="838"/>
      <c r="AL1113" s="838"/>
    </row>
    <row r="1114" spans="25:38" x14ac:dyDescent="0.25">
      <c r="Y1114" s="838"/>
      <c r="Z1114" s="838"/>
      <c r="AA1114" s="838"/>
      <c r="AB1114" s="838"/>
      <c r="AC1114" s="838"/>
      <c r="AD1114" s="838"/>
      <c r="AE1114" s="838"/>
      <c r="AF1114" s="838"/>
      <c r="AG1114" s="838"/>
      <c r="AH1114" s="838"/>
      <c r="AI1114" s="838"/>
      <c r="AJ1114" s="838"/>
      <c r="AK1114" s="838"/>
      <c r="AL1114" s="838"/>
    </row>
    <row r="1115" spans="25:38" x14ac:dyDescent="0.25">
      <c r="Y1115" s="838"/>
      <c r="Z1115" s="838"/>
      <c r="AA1115" s="838"/>
      <c r="AB1115" s="838"/>
      <c r="AC1115" s="838"/>
      <c r="AD1115" s="838"/>
      <c r="AE1115" s="838"/>
      <c r="AF1115" s="838"/>
      <c r="AG1115" s="838"/>
      <c r="AH1115" s="838"/>
      <c r="AI1115" s="838"/>
      <c r="AJ1115" s="838"/>
      <c r="AK1115" s="838"/>
      <c r="AL1115" s="838"/>
    </row>
    <row r="1116" spans="25:38" x14ac:dyDescent="0.25">
      <c r="Y1116" s="838"/>
      <c r="Z1116" s="838"/>
      <c r="AA1116" s="838"/>
      <c r="AB1116" s="838"/>
      <c r="AC1116" s="838"/>
      <c r="AD1116" s="838"/>
      <c r="AE1116" s="838"/>
      <c r="AF1116" s="838"/>
      <c r="AG1116" s="838"/>
      <c r="AH1116" s="838"/>
      <c r="AI1116" s="838"/>
      <c r="AJ1116" s="838"/>
      <c r="AK1116" s="838"/>
      <c r="AL1116" s="838"/>
    </row>
    <row r="1117" spans="25:38" x14ac:dyDescent="0.25">
      <c r="Y1117" s="838"/>
      <c r="Z1117" s="838"/>
      <c r="AA1117" s="838"/>
      <c r="AB1117" s="838"/>
      <c r="AC1117" s="838"/>
      <c r="AD1117" s="838"/>
      <c r="AE1117" s="838"/>
      <c r="AF1117" s="838"/>
      <c r="AG1117" s="838"/>
      <c r="AH1117" s="838"/>
      <c r="AI1117" s="838"/>
      <c r="AJ1117" s="838"/>
      <c r="AK1117" s="838"/>
      <c r="AL1117" s="838"/>
    </row>
    <row r="1118" spans="25:38" x14ac:dyDescent="0.25">
      <c r="Y1118" s="838"/>
      <c r="Z1118" s="838"/>
      <c r="AA1118" s="838"/>
      <c r="AB1118" s="838"/>
      <c r="AC1118" s="838"/>
      <c r="AD1118" s="838"/>
      <c r="AE1118" s="838"/>
      <c r="AF1118" s="838"/>
      <c r="AG1118" s="838"/>
      <c r="AH1118" s="838"/>
      <c r="AI1118" s="838"/>
      <c r="AJ1118" s="838"/>
      <c r="AK1118" s="838"/>
      <c r="AL1118" s="838"/>
    </row>
    <row r="1119" spans="25:38" x14ac:dyDescent="0.25">
      <c r="Y1119" s="838"/>
      <c r="Z1119" s="838"/>
      <c r="AA1119" s="838"/>
      <c r="AB1119" s="838"/>
      <c r="AC1119" s="838"/>
      <c r="AD1119" s="838"/>
      <c r="AE1119" s="838"/>
      <c r="AF1119" s="838"/>
      <c r="AG1119" s="838"/>
      <c r="AH1119" s="838"/>
      <c r="AI1119" s="838"/>
      <c r="AJ1119" s="838"/>
      <c r="AK1119" s="838"/>
      <c r="AL1119" s="838"/>
    </row>
    <row r="1120" spans="25:38" x14ac:dyDescent="0.25">
      <c r="Y1120" s="838"/>
      <c r="Z1120" s="838"/>
      <c r="AA1120" s="838"/>
      <c r="AB1120" s="838"/>
      <c r="AC1120" s="838"/>
      <c r="AD1120" s="838"/>
      <c r="AE1120" s="838"/>
      <c r="AF1120" s="838"/>
      <c r="AG1120" s="838"/>
      <c r="AH1120" s="838"/>
      <c r="AI1120" s="838"/>
      <c r="AJ1120" s="838"/>
      <c r="AK1120" s="838"/>
      <c r="AL1120" s="838"/>
    </row>
    <row r="1121" spans="25:38" x14ac:dyDescent="0.25">
      <c r="Y1121" s="838"/>
      <c r="Z1121" s="838"/>
      <c r="AA1121" s="838"/>
      <c r="AB1121" s="838"/>
      <c r="AC1121" s="838"/>
      <c r="AD1121" s="838"/>
      <c r="AE1121" s="838"/>
      <c r="AF1121" s="838"/>
      <c r="AG1121" s="838"/>
      <c r="AH1121" s="838"/>
      <c r="AI1121" s="838"/>
      <c r="AJ1121" s="838"/>
      <c r="AK1121" s="838"/>
      <c r="AL1121" s="838"/>
    </row>
    <row r="1122" spans="25:38" x14ac:dyDescent="0.25">
      <c r="Y1122" s="838"/>
      <c r="Z1122" s="838"/>
      <c r="AA1122" s="838"/>
      <c r="AB1122" s="838"/>
      <c r="AC1122" s="838"/>
      <c r="AD1122" s="838"/>
      <c r="AE1122" s="838"/>
      <c r="AF1122" s="838"/>
      <c r="AG1122" s="838"/>
      <c r="AH1122" s="838"/>
      <c r="AI1122" s="838"/>
      <c r="AJ1122" s="838"/>
      <c r="AK1122" s="838"/>
      <c r="AL1122" s="838"/>
    </row>
    <row r="1123" spans="25:38" x14ac:dyDescent="0.25">
      <c r="Y1123" s="838"/>
      <c r="Z1123" s="838"/>
      <c r="AA1123" s="838"/>
      <c r="AB1123" s="838"/>
      <c r="AC1123" s="838"/>
      <c r="AD1123" s="838"/>
      <c r="AE1123" s="838"/>
      <c r="AF1123" s="838"/>
      <c r="AG1123" s="838"/>
      <c r="AH1123" s="838"/>
      <c r="AI1123" s="838"/>
      <c r="AJ1123" s="838"/>
      <c r="AK1123" s="838"/>
      <c r="AL1123" s="838"/>
    </row>
    <row r="1124" spans="25:38" x14ac:dyDescent="0.25">
      <c r="Y1124" s="838"/>
      <c r="Z1124" s="838"/>
      <c r="AA1124" s="838"/>
      <c r="AB1124" s="838"/>
      <c r="AC1124" s="838"/>
      <c r="AD1124" s="838"/>
      <c r="AE1124" s="838"/>
      <c r="AF1124" s="838"/>
      <c r="AG1124" s="838"/>
      <c r="AH1124" s="838"/>
      <c r="AI1124" s="838"/>
      <c r="AJ1124" s="838"/>
      <c r="AK1124" s="838"/>
      <c r="AL1124" s="838"/>
    </row>
    <row r="1125" spans="25:38" x14ac:dyDescent="0.25">
      <c r="Y1125" s="838"/>
      <c r="Z1125" s="838"/>
      <c r="AA1125" s="838"/>
      <c r="AB1125" s="838"/>
      <c r="AC1125" s="838"/>
      <c r="AD1125" s="838"/>
      <c r="AE1125" s="838"/>
      <c r="AF1125" s="838"/>
      <c r="AG1125" s="838"/>
      <c r="AH1125" s="838"/>
      <c r="AI1125" s="838"/>
      <c r="AJ1125" s="838"/>
      <c r="AK1125" s="838"/>
      <c r="AL1125" s="838"/>
    </row>
    <row r="1126" spans="25:38" x14ac:dyDescent="0.25">
      <c r="Y1126" s="838"/>
      <c r="Z1126" s="838"/>
      <c r="AA1126" s="838"/>
      <c r="AB1126" s="838"/>
      <c r="AC1126" s="838"/>
      <c r="AD1126" s="838"/>
      <c r="AE1126" s="838"/>
      <c r="AF1126" s="838"/>
      <c r="AG1126" s="838"/>
      <c r="AH1126" s="838"/>
      <c r="AI1126" s="838"/>
      <c r="AJ1126" s="838"/>
      <c r="AK1126" s="838"/>
      <c r="AL1126" s="838"/>
    </row>
    <row r="1127" spans="25:38" x14ac:dyDescent="0.25">
      <c r="Y1127" s="838"/>
      <c r="Z1127" s="838"/>
      <c r="AA1127" s="838"/>
      <c r="AB1127" s="838"/>
      <c r="AC1127" s="838"/>
      <c r="AD1127" s="838"/>
      <c r="AE1127" s="838"/>
      <c r="AF1127" s="838"/>
      <c r="AG1127" s="838"/>
      <c r="AH1127" s="838"/>
      <c r="AI1127" s="838"/>
      <c r="AJ1127" s="838"/>
      <c r="AK1127" s="838"/>
      <c r="AL1127" s="838"/>
    </row>
    <row r="1128" spans="25:38" x14ac:dyDescent="0.25">
      <c r="Y1128" s="838"/>
      <c r="Z1128" s="838"/>
      <c r="AA1128" s="838"/>
      <c r="AB1128" s="838"/>
      <c r="AC1128" s="838"/>
      <c r="AD1128" s="838"/>
      <c r="AE1128" s="838"/>
      <c r="AF1128" s="838"/>
      <c r="AG1128" s="838"/>
      <c r="AH1128" s="838"/>
      <c r="AI1128" s="838"/>
      <c r="AJ1128" s="838"/>
      <c r="AK1128" s="838"/>
      <c r="AL1128" s="838"/>
    </row>
    <row r="1129" spans="25:38" x14ac:dyDescent="0.25">
      <c r="Y1129" s="838"/>
      <c r="Z1129" s="838"/>
      <c r="AA1129" s="838"/>
      <c r="AB1129" s="838"/>
      <c r="AC1129" s="838"/>
      <c r="AD1129" s="838"/>
      <c r="AE1129" s="838"/>
      <c r="AF1129" s="838"/>
      <c r="AG1129" s="838"/>
      <c r="AH1129" s="838"/>
      <c r="AI1129" s="838"/>
      <c r="AJ1129" s="838"/>
      <c r="AK1129" s="838"/>
      <c r="AL1129" s="838"/>
    </row>
    <row r="1130" spans="25:38" x14ac:dyDescent="0.25">
      <c r="Y1130" s="838"/>
      <c r="Z1130" s="838"/>
      <c r="AA1130" s="838"/>
      <c r="AB1130" s="838"/>
      <c r="AC1130" s="838"/>
      <c r="AD1130" s="838"/>
      <c r="AE1130" s="838"/>
      <c r="AF1130" s="838"/>
      <c r="AG1130" s="838"/>
      <c r="AH1130" s="838"/>
      <c r="AI1130" s="838"/>
      <c r="AJ1130" s="838"/>
      <c r="AK1130" s="838"/>
      <c r="AL1130" s="838"/>
    </row>
    <row r="1131" spans="25:38" x14ac:dyDescent="0.25">
      <c r="Y1131" s="838"/>
      <c r="Z1131" s="838"/>
      <c r="AA1131" s="838"/>
      <c r="AB1131" s="838"/>
      <c r="AC1131" s="838"/>
      <c r="AD1131" s="838"/>
      <c r="AE1131" s="838"/>
      <c r="AF1131" s="838"/>
      <c r="AG1131" s="838"/>
      <c r="AH1131" s="838"/>
      <c r="AI1131" s="838"/>
      <c r="AJ1131" s="838"/>
      <c r="AK1131" s="838"/>
      <c r="AL1131" s="838"/>
    </row>
    <row r="1132" spans="25:38" x14ac:dyDescent="0.25">
      <c r="Y1132" s="838"/>
      <c r="Z1132" s="838"/>
      <c r="AA1132" s="838"/>
      <c r="AB1132" s="838"/>
      <c r="AC1132" s="838"/>
      <c r="AD1132" s="838"/>
      <c r="AE1132" s="838"/>
      <c r="AF1132" s="838"/>
      <c r="AG1132" s="838"/>
      <c r="AH1132" s="838"/>
      <c r="AI1132" s="838"/>
      <c r="AJ1132" s="838"/>
      <c r="AK1132" s="838"/>
      <c r="AL1132" s="838"/>
    </row>
    <row r="1133" spans="25:38" x14ac:dyDescent="0.25">
      <c r="Y1133" s="838"/>
      <c r="Z1133" s="838"/>
      <c r="AA1133" s="838"/>
      <c r="AB1133" s="838"/>
      <c r="AC1133" s="838"/>
      <c r="AD1133" s="838"/>
      <c r="AE1133" s="838"/>
      <c r="AF1133" s="838"/>
      <c r="AG1133" s="838"/>
      <c r="AH1133" s="838"/>
      <c r="AI1133" s="838"/>
      <c r="AJ1133" s="838"/>
      <c r="AK1133" s="838"/>
      <c r="AL1133" s="838"/>
    </row>
    <row r="1134" spans="25:38" x14ac:dyDescent="0.25">
      <c r="Y1134" s="838"/>
      <c r="Z1134" s="838"/>
      <c r="AA1134" s="838"/>
      <c r="AB1134" s="838"/>
      <c r="AC1134" s="838"/>
      <c r="AD1134" s="838"/>
      <c r="AE1134" s="838"/>
      <c r="AF1134" s="838"/>
      <c r="AG1134" s="838"/>
      <c r="AH1134" s="838"/>
      <c r="AI1134" s="838"/>
      <c r="AJ1134" s="838"/>
      <c r="AK1134" s="838"/>
      <c r="AL1134" s="838"/>
    </row>
    <row r="1135" spans="25:38" x14ac:dyDescent="0.25">
      <c r="Y1135" s="838"/>
      <c r="Z1135" s="838"/>
      <c r="AA1135" s="838"/>
      <c r="AB1135" s="838"/>
      <c r="AC1135" s="838"/>
      <c r="AD1135" s="838"/>
      <c r="AE1135" s="838"/>
      <c r="AF1135" s="838"/>
      <c r="AG1135" s="838"/>
      <c r="AH1135" s="838"/>
      <c r="AI1135" s="838"/>
      <c r="AJ1135" s="838"/>
      <c r="AK1135" s="838"/>
      <c r="AL1135" s="838"/>
    </row>
    <row r="1136" spans="25:38" x14ac:dyDescent="0.25">
      <c r="Y1136" s="838"/>
      <c r="Z1136" s="838"/>
      <c r="AA1136" s="838"/>
      <c r="AB1136" s="838"/>
      <c r="AC1136" s="838"/>
      <c r="AD1136" s="838"/>
      <c r="AE1136" s="838"/>
      <c r="AF1136" s="838"/>
      <c r="AG1136" s="838"/>
      <c r="AH1136" s="838"/>
      <c r="AI1136" s="838"/>
      <c r="AJ1136" s="838"/>
      <c r="AK1136" s="838"/>
      <c r="AL1136" s="838"/>
    </row>
    <row r="1137" spans="25:38" x14ac:dyDescent="0.25">
      <c r="Y1137" s="838"/>
      <c r="Z1137" s="838"/>
      <c r="AA1137" s="838"/>
      <c r="AB1137" s="838"/>
      <c r="AC1137" s="838"/>
      <c r="AD1137" s="838"/>
      <c r="AE1137" s="838"/>
      <c r="AF1137" s="838"/>
      <c r="AG1137" s="838"/>
      <c r="AH1137" s="838"/>
      <c r="AI1137" s="838"/>
      <c r="AJ1137" s="838"/>
      <c r="AK1137" s="838"/>
      <c r="AL1137" s="838"/>
    </row>
    <row r="1138" spans="25:38" x14ac:dyDescent="0.25">
      <c r="Y1138" s="838"/>
      <c r="Z1138" s="838"/>
      <c r="AA1138" s="838"/>
      <c r="AB1138" s="838"/>
      <c r="AC1138" s="838"/>
      <c r="AD1138" s="838"/>
      <c r="AE1138" s="838"/>
      <c r="AF1138" s="838"/>
      <c r="AG1138" s="838"/>
      <c r="AH1138" s="838"/>
      <c r="AI1138" s="838"/>
      <c r="AJ1138" s="838"/>
      <c r="AK1138" s="838"/>
      <c r="AL1138" s="838"/>
    </row>
    <row r="1139" spans="25:38" x14ac:dyDescent="0.25">
      <c r="Y1139" s="838"/>
      <c r="Z1139" s="838"/>
      <c r="AA1139" s="838"/>
      <c r="AB1139" s="838"/>
      <c r="AC1139" s="838"/>
      <c r="AD1139" s="838"/>
      <c r="AE1139" s="838"/>
      <c r="AF1139" s="838"/>
      <c r="AG1139" s="838"/>
      <c r="AH1139" s="838"/>
      <c r="AI1139" s="838"/>
      <c r="AJ1139" s="838"/>
      <c r="AK1139" s="838"/>
      <c r="AL1139" s="838"/>
    </row>
    <row r="1140" spans="25:38" x14ac:dyDescent="0.25">
      <c r="Y1140" s="838"/>
      <c r="Z1140" s="838"/>
      <c r="AA1140" s="838"/>
      <c r="AB1140" s="838"/>
      <c r="AC1140" s="838"/>
      <c r="AD1140" s="838"/>
      <c r="AE1140" s="838"/>
      <c r="AF1140" s="838"/>
      <c r="AG1140" s="838"/>
      <c r="AH1140" s="838"/>
      <c r="AI1140" s="838"/>
      <c r="AJ1140" s="838"/>
      <c r="AK1140" s="838"/>
      <c r="AL1140" s="838"/>
    </row>
    <row r="1141" spans="25:38" x14ac:dyDescent="0.25">
      <c r="Y1141" s="838"/>
      <c r="Z1141" s="838"/>
      <c r="AA1141" s="838"/>
      <c r="AB1141" s="838"/>
      <c r="AC1141" s="838"/>
      <c r="AD1141" s="838"/>
      <c r="AE1141" s="838"/>
      <c r="AF1141" s="838"/>
      <c r="AG1141" s="838"/>
      <c r="AH1141" s="838"/>
      <c r="AI1141" s="838"/>
      <c r="AJ1141" s="838"/>
      <c r="AK1141" s="838"/>
      <c r="AL1141" s="838"/>
    </row>
    <row r="1142" spans="25:38" x14ac:dyDescent="0.25">
      <c r="Y1142" s="838"/>
      <c r="Z1142" s="838"/>
      <c r="AA1142" s="838"/>
      <c r="AB1142" s="838"/>
      <c r="AC1142" s="838"/>
      <c r="AD1142" s="838"/>
      <c r="AE1142" s="838"/>
      <c r="AF1142" s="838"/>
      <c r="AG1142" s="838"/>
      <c r="AH1142" s="838"/>
      <c r="AI1142" s="838"/>
      <c r="AJ1142" s="838"/>
      <c r="AK1142" s="838"/>
      <c r="AL1142" s="838"/>
    </row>
    <row r="1143" spans="25:38" x14ac:dyDescent="0.25">
      <c r="Y1143" s="838"/>
      <c r="Z1143" s="838"/>
      <c r="AA1143" s="838"/>
      <c r="AB1143" s="838"/>
      <c r="AC1143" s="838"/>
      <c r="AD1143" s="838"/>
      <c r="AE1143" s="838"/>
      <c r="AF1143" s="838"/>
      <c r="AG1143" s="838"/>
      <c r="AH1143" s="838"/>
      <c r="AI1143" s="838"/>
      <c r="AJ1143" s="838"/>
      <c r="AK1143" s="838"/>
      <c r="AL1143" s="838"/>
    </row>
    <row r="1144" spans="25:38" x14ac:dyDescent="0.25">
      <c r="Y1144" s="838"/>
      <c r="Z1144" s="838"/>
      <c r="AA1144" s="838"/>
      <c r="AB1144" s="838"/>
      <c r="AC1144" s="838"/>
      <c r="AD1144" s="838"/>
      <c r="AE1144" s="838"/>
      <c r="AF1144" s="838"/>
      <c r="AG1144" s="838"/>
      <c r="AH1144" s="838"/>
      <c r="AI1144" s="838"/>
      <c r="AJ1144" s="838"/>
      <c r="AK1144" s="838"/>
      <c r="AL1144" s="838"/>
    </row>
    <row r="1145" spans="25:38" x14ac:dyDescent="0.25">
      <c r="Y1145" s="838"/>
      <c r="Z1145" s="838"/>
      <c r="AA1145" s="838"/>
      <c r="AB1145" s="838"/>
      <c r="AC1145" s="838"/>
      <c r="AD1145" s="838"/>
      <c r="AE1145" s="838"/>
      <c r="AF1145" s="838"/>
      <c r="AG1145" s="838"/>
      <c r="AH1145" s="838"/>
      <c r="AI1145" s="838"/>
      <c r="AJ1145" s="838"/>
      <c r="AK1145" s="838"/>
      <c r="AL1145" s="838"/>
    </row>
    <row r="1146" spans="25:38" x14ac:dyDescent="0.25">
      <c r="Y1146" s="838"/>
      <c r="Z1146" s="838"/>
      <c r="AA1146" s="838"/>
      <c r="AB1146" s="838"/>
      <c r="AC1146" s="838"/>
      <c r="AD1146" s="838"/>
      <c r="AE1146" s="838"/>
      <c r="AF1146" s="838"/>
      <c r="AG1146" s="838"/>
      <c r="AH1146" s="838"/>
      <c r="AI1146" s="838"/>
      <c r="AJ1146" s="838"/>
      <c r="AK1146" s="838"/>
      <c r="AL1146" s="838"/>
    </row>
    <row r="1147" spans="25:38" x14ac:dyDescent="0.25">
      <c r="Y1147" s="838"/>
      <c r="Z1147" s="838"/>
      <c r="AA1147" s="838"/>
      <c r="AB1147" s="838"/>
      <c r="AC1147" s="838"/>
      <c r="AD1147" s="838"/>
      <c r="AE1147" s="838"/>
      <c r="AF1147" s="838"/>
      <c r="AG1147" s="838"/>
      <c r="AH1147" s="838"/>
      <c r="AI1147" s="838"/>
      <c r="AJ1147" s="838"/>
      <c r="AK1147" s="838"/>
      <c r="AL1147" s="838"/>
    </row>
    <row r="1148" spans="25:38" x14ac:dyDescent="0.25">
      <c r="Y1148" s="838"/>
      <c r="Z1148" s="838"/>
      <c r="AA1148" s="838"/>
      <c r="AB1148" s="838"/>
      <c r="AC1148" s="838"/>
      <c r="AD1148" s="838"/>
      <c r="AE1148" s="838"/>
      <c r="AF1148" s="838"/>
      <c r="AG1148" s="838"/>
      <c r="AH1148" s="838"/>
      <c r="AI1148" s="838"/>
      <c r="AJ1148" s="838"/>
      <c r="AK1148" s="838"/>
      <c r="AL1148" s="838"/>
    </row>
    <row r="1149" spans="25:38" x14ac:dyDescent="0.25">
      <c r="Y1149" s="838"/>
      <c r="Z1149" s="838"/>
      <c r="AA1149" s="838"/>
      <c r="AB1149" s="838"/>
      <c r="AC1149" s="838"/>
      <c r="AD1149" s="838"/>
      <c r="AE1149" s="838"/>
      <c r="AF1149" s="838"/>
      <c r="AG1149" s="838"/>
      <c r="AH1149" s="838"/>
      <c r="AI1149" s="838"/>
      <c r="AJ1149" s="838"/>
      <c r="AK1149" s="838"/>
      <c r="AL1149" s="838"/>
    </row>
    <row r="1150" spans="25:38" x14ac:dyDescent="0.25">
      <c r="Y1150" s="838"/>
      <c r="Z1150" s="838"/>
      <c r="AA1150" s="838"/>
      <c r="AB1150" s="838"/>
      <c r="AC1150" s="838"/>
      <c r="AD1150" s="838"/>
      <c r="AE1150" s="838"/>
      <c r="AF1150" s="838"/>
      <c r="AG1150" s="838"/>
      <c r="AH1150" s="838"/>
      <c r="AI1150" s="838"/>
      <c r="AJ1150" s="838"/>
      <c r="AK1150" s="838"/>
      <c r="AL1150" s="838"/>
    </row>
    <row r="1151" spans="25:38" x14ac:dyDescent="0.25">
      <c r="Y1151" s="838"/>
      <c r="Z1151" s="838"/>
      <c r="AA1151" s="838"/>
      <c r="AB1151" s="838"/>
      <c r="AC1151" s="838"/>
      <c r="AD1151" s="838"/>
      <c r="AE1151" s="838"/>
      <c r="AF1151" s="838"/>
      <c r="AG1151" s="838"/>
      <c r="AH1151" s="838"/>
      <c r="AI1151" s="838"/>
      <c r="AJ1151" s="838"/>
      <c r="AK1151" s="838"/>
      <c r="AL1151" s="838"/>
    </row>
    <row r="1152" spans="25:38" x14ac:dyDescent="0.25">
      <c r="Y1152" s="838"/>
      <c r="Z1152" s="838"/>
      <c r="AA1152" s="838"/>
      <c r="AB1152" s="838"/>
      <c r="AC1152" s="838"/>
      <c r="AD1152" s="838"/>
      <c r="AE1152" s="838"/>
      <c r="AF1152" s="838"/>
      <c r="AG1152" s="838"/>
      <c r="AH1152" s="838"/>
      <c r="AI1152" s="838"/>
      <c r="AJ1152" s="838"/>
      <c r="AK1152" s="838"/>
      <c r="AL1152" s="838"/>
    </row>
    <row r="1153" spans="25:38" x14ac:dyDescent="0.25">
      <c r="Y1153" s="838"/>
      <c r="Z1153" s="838"/>
      <c r="AA1153" s="838"/>
      <c r="AB1153" s="838"/>
      <c r="AC1153" s="838"/>
      <c r="AD1153" s="838"/>
      <c r="AE1153" s="838"/>
      <c r="AF1153" s="838"/>
      <c r="AG1153" s="838"/>
      <c r="AH1153" s="838"/>
      <c r="AI1153" s="838"/>
      <c r="AJ1153" s="838"/>
      <c r="AK1153" s="838"/>
      <c r="AL1153" s="838"/>
    </row>
    <row r="1154" spans="25:38" x14ac:dyDescent="0.25">
      <c r="Y1154" s="838"/>
      <c r="Z1154" s="838"/>
      <c r="AA1154" s="838"/>
      <c r="AB1154" s="838"/>
      <c r="AC1154" s="838"/>
      <c r="AD1154" s="838"/>
      <c r="AE1154" s="838"/>
      <c r="AF1154" s="838"/>
      <c r="AG1154" s="838"/>
      <c r="AH1154" s="838"/>
      <c r="AI1154" s="838"/>
      <c r="AJ1154" s="838"/>
      <c r="AK1154" s="838"/>
      <c r="AL1154" s="838"/>
    </row>
    <row r="1155" spans="25:38" x14ac:dyDescent="0.25">
      <c r="Y1155" s="838"/>
      <c r="Z1155" s="838"/>
      <c r="AA1155" s="838"/>
      <c r="AB1155" s="838"/>
      <c r="AC1155" s="838"/>
      <c r="AD1155" s="838"/>
      <c r="AE1155" s="838"/>
      <c r="AF1155" s="838"/>
      <c r="AG1155" s="838"/>
      <c r="AH1155" s="838"/>
      <c r="AI1155" s="838"/>
      <c r="AJ1155" s="838"/>
      <c r="AK1155" s="838"/>
      <c r="AL1155" s="838"/>
    </row>
    <row r="1156" spans="25:38" x14ac:dyDescent="0.25">
      <c r="Y1156" s="838"/>
      <c r="Z1156" s="838"/>
      <c r="AA1156" s="838"/>
      <c r="AB1156" s="838"/>
      <c r="AC1156" s="838"/>
      <c r="AD1156" s="838"/>
      <c r="AE1156" s="838"/>
      <c r="AF1156" s="838"/>
      <c r="AG1156" s="838"/>
      <c r="AH1156" s="838"/>
      <c r="AI1156" s="838"/>
      <c r="AJ1156" s="838"/>
      <c r="AK1156" s="838"/>
      <c r="AL1156" s="838"/>
    </row>
    <row r="1157" spans="25:38" x14ac:dyDescent="0.25">
      <c r="Y1157" s="838"/>
      <c r="Z1157" s="838"/>
      <c r="AA1157" s="838"/>
      <c r="AB1157" s="838"/>
      <c r="AC1157" s="838"/>
      <c r="AD1157" s="838"/>
      <c r="AE1157" s="838"/>
      <c r="AF1157" s="838"/>
      <c r="AG1157" s="838"/>
      <c r="AH1157" s="838"/>
      <c r="AI1157" s="838"/>
      <c r="AJ1157" s="838"/>
      <c r="AK1157" s="838"/>
      <c r="AL1157" s="838"/>
    </row>
    <row r="1158" spans="25:38" x14ac:dyDescent="0.25">
      <c r="Y1158" s="838"/>
      <c r="Z1158" s="838"/>
      <c r="AA1158" s="838"/>
      <c r="AB1158" s="838"/>
      <c r="AC1158" s="838"/>
      <c r="AD1158" s="838"/>
      <c r="AE1158" s="838"/>
      <c r="AF1158" s="838"/>
      <c r="AG1158" s="838"/>
      <c r="AH1158" s="838"/>
      <c r="AI1158" s="838"/>
      <c r="AJ1158" s="838"/>
      <c r="AK1158" s="838"/>
      <c r="AL1158" s="838"/>
    </row>
    <row r="1159" spans="25:38" x14ac:dyDescent="0.25">
      <c r="Y1159" s="838"/>
      <c r="Z1159" s="838"/>
      <c r="AA1159" s="838"/>
      <c r="AB1159" s="838"/>
      <c r="AC1159" s="838"/>
      <c r="AD1159" s="838"/>
      <c r="AE1159" s="838"/>
      <c r="AF1159" s="838"/>
      <c r="AG1159" s="838"/>
      <c r="AH1159" s="838"/>
      <c r="AI1159" s="838"/>
      <c r="AJ1159" s="838"/>
      <c r="AK1159" s="838"/>
      <c r="AL1159" s="838"/>
    </row>
    <row r="1160" spans="25:38" x14ac:dyDescent="0.25">
      <c r="Y1160" s="838"/>
      <c r="Z1160" s="838"/>
      <c r="AA1160" s="838"/>
      <c r="AB1160" s="838"/>
      <c r="AC1160" s="838"/>
      <c r="AD1160" s="838"/>
      <c r="AE1160" s="838"/>
      <c r="AF1160" s="838"/>
      <c r="AG1160" s="838"/>
      <c r="AH1160" s="838"/>
      <c r="AI1160" s="838"/>
      <c r="AJ1160" s="838"/>
      <c r="AK1160" s="838"/>
      <c r="AL1160" s="838"/>
    </row>
    <row r="1161" spans="25:38" x14ac:dyDescent="0.25">
      <c r="Y1161" s="838"/>
      <c r="Z1161" s="838"/>
      <c r="AA1161" s="838"/>
      <c r="AB1161" s="838"/>
      <c r="AC1161" s="838"/>
      <c r="AD1161" s="838"/>
      <c r="AE1161" s="838"/>
      <c r="AF1161" s="838"/>
      <c r="AG1161" s="838"/>
      <c r="AH1161" s="838"/>
      <c r="AI1161" s="838"/>
      <c r="AJ1161" s="838"/>
      <c r="AK1161" s="838"/>
      <c r="AL1161" s="838"/>
    </row>
    <row r="1162" spans="25:38" x14ac:dyDescent="0.25">
      <c r="Y1162" s="838"/>
      <c r="Z1162" s="838"/>
      <c r="AA1162" s="838"/>
      <c r="AB1162" s="838"/>
      <c r="AC1162" s="838"/>
      <c r="AD1162" s="838"/>
      <c r="AE1162" s="838"/>
      <c r="AF1162" s="838"/>
      <c r="AG1162" s="838"/>
      <c r="AH1162" s="838"/>
      <c r="AI1162" s="838"/>
      <c r="AJ1162" s="838"/>
      <c r="AK1162" s="838"/>
      <c r="AL1162" s="838"/>
    </row>
    <row r="1163" spans="25:38" x14ac:dyDescent="0.25">
      <c r="Y1163" s="838"/>
      <c r="Z1163" s="838"/>
      <c r="AA1163" s="838"/>
      <c r="AB1163" s="838"/>
      <c r="AC1163" s="838"/>
      <c r="AD1163" s="838"/>
      <c r="AE1163" s="838"/>
      <c r="AF1163" s="838"/>
      <c r="AG1163" s="838"/>
      <c r="AH1163" s="838"/>
      <c r="AI1163" s="838"/>
      <c r="AJ1163" s="838"/>
      <c r="AK1163" s="838"/>
      <c r="AL1163" s="838"/>
    </row>
    <row r="1164" spans="25:38" x14ac:dyDescent="0.25">
      <c r="Y1164" s="838"/>
      <c r="Z1164" s="838"/>
      <c r="AA1164" s="838"/>
      <c r="AB1164" s="838"/>
      <c r="AC1164" s="838"/>
      <c r="AD1164" s="838"/>
      <c r="AE1164" s="838"/>
      <c r="AF1164" s="838"/>
      <c r="AG1164" s="838"/>
      <c r="AH1164" s="838"/>
      <c r="AI1164" s="838"/>
      <c r="AJ1164" s="838"/>
      <c r="AK1164" s="838"/>
      <c r="AL1164" s="838"/>
    </row>
    <row r="1165" spans="25:38" x14ac:dyDescent="0.25">
      <c r="Y1165" s="838"/>
      <c r="Z1165" s="838"/>
      <c r="AA1165" s="838"/>
      <c r="AB1165" s="838"/>
      <c r="AC1165" s="838"/>
      <c r="AD1165" s="838"/>
      <c r="AE1165" s="838"/>
      <c r="AF1165" s="838"/>
      <c r="AG1165" s="838"/>
      <c r="AH1165" s="838"/>
      <c r="AI1165" s="838"/>
      <c r="AJ1165" s="838"/>
      <c r="AK1165" s="838"/>
      <c r="AL1165" s="838"/>
    </row>
    <row r="1166" spans="25:38" x14ac:dyDescent="0.25">
      <c r="Y1166" s="838"/>
      <c r="Z1166" s="838"/>
      <c r="AA1166" s="838"/>
      <c r="AB1166" s="838"/>
      <c r="AC1166" s="838"/>
      <c r="AD1166" s="838"/>
      <c r="AE1166" s="838"/>
      <c r="AF1166" s="838"/>
      <c r="AG1166" s="838"/>
      <c r="AH1166" s="838"/>
      <c r="AI1166" s="838"/>
      <c r="AJ1166" s="838"/>
      <c r="AK1166" s="838"/>
      <c r="AL1166" s="838"/>
    </row>
    <row r="1167" spans="25:38" x14ac:dyDescent="0.25">
      <c r="Y1167" s="838"/>
      <c r="Z1167" s="838"/>
      <c r="AA1167" s="838"/>
      <c r="AB1167" s="838"/>
      <c r="AC1167" s="838"/>
      <c r="AD1167" s="838"/>
      <c r="AE1167" s="838"/>
      <c r="AF1167" s="838"/>
      <c r="AG1167" s="838"/>
      <c r="AH1167" s="838"/>
      <c r="AI1167" s="838"/>
      <c r="AJ1167" s="838"/>
      <c r="AK1167" s="838"/>
      <c r="AL1167" s="838"/>
    </row>
    <row r="1168" spans="25:38" x14ac:dyDescent="0.25">
      <c r="Y1168" s="838"/>
      <c r="Z1168" s="838"/>
      <c r="AA1168" s="838"/>
      <c r="AB1168" s="838"/>
      <c r="AC1168" s="838"/>
      <c r="AD1168" s="838"/>
      <c r="AE1168" s="838"/>
      <c r="AF1168" s="838"/>
      <c r="AG1168" s="838"/>
      <c r="AH1168" s="838"/>
      <c r="AI1168" s="838"/>
      <c r="AJ1168" s="838"/>
      <c r="AK1168" s="838"/>
      <c r="AL1168" s="838"/>
    </row>
    <row r="1169" spans="25:38" x14ac:dyDescent="0.25">
      <c r="Y1169" s="838"/>
      <c r="Z1169" s="838"/>
      <c r="AA1169" s="838"/>
      <c r="AB1169" s="838"/>
      <c r="AC1169" s="838"/>
      <c r="AD1169" s="838"/>
      <c r="AE1169" s="838"/>
      <c r="AF1169" s="838"/>
      <c r="AG1169" s="838"/>
      <c r="AH1169" s="838"/>
      <c r="AI1169" s="838"/>
      <c r="AJ1169" s="838"/>
      <c r="AK1169" s="838"/>
      <c r="AL1169" s="838"/>
    </row>
    <row r="1170" spans="25:38" x14ac:dyDescent="0.25">
      <c r="Y1170" s="838"/>
      <c r="Z1170" s="838"/>
      <c r="AA1170" s="838"/>
      <c r="AB1170" s="838"/>
      <c r="AC1170" s="838"/>
      <c r="AD1170" s="838"/>
      <c r="AE1170" s="838"/>
      <c r="AF1170" s="838"/>
      <c r="AG1170" s="838"/>
      <c r="AH1170" s="838"/>
      <c r="AI1170" s="838"/>
      <c r="AJ1170" s="838"/>
      <c r="AK1170" s="838"/>
      <c r="AL1170" s="838"/>
    </row>
    <row r="1171" spans="25:38" x14ac:dyDescent="0.25">
      <c r="Y1171" s="838"/>
      <c r="Z1171" s="838"/>
      <c r="AA1171" s="838"/>
      <c r="AB1171" s="838"/>
      <c r="AC1171" s="838"/>
      <c r="AD1171" s="838"/>
      <c r="AE1171" s="838"/>
      <c r="AF1171" s="838"/>
      <c r="AG1171" s="838"/>
      <c r="AH1171" s="838"/>
      <c r="AI1171" s="838"/>
      <c r="AJ1171" s="838"/>
      <c r="AK1171" s="838"/>
      <c r="AL1171" s="838"/>
    </row>
    <row r="1172" spans="25:38" x14ac:dyDescent="0.25">
      <c r="Y1172" s="838"/>
      <c r="Z1172" s="838"/>
      <c r="AA1172" s="838"/>
      <c r="AB1172" s="838"/>
      <c r="AC1172" s="838"/>
      <c r="AD1172" s="838"/>
      <c r="AE1172" s="838"/>
      <c r="AF1172" s="838"/>
      <c r="AG1172" s="838"/>
      <c r="AH1172" s="838"/>
      <c r="AI1172" s="838"/>
      <c r="AJ1172" s="838"/>
      <c r="AK1172" s="838"/>
      <c r="AL1172" s="838"/>
    </row>
    <row r="1173" spans="25:38" x14ac:dyDescent="0.25">
      <c r="Y1173" s="838"/>
      <c r="Z1173" s="838"/>
      <c r="AA1173" s="838"/>
      <c r="AB1173" s="838"/>
      <c r="AC1173" s="838"/>
      <c r="AD1173" s="838"/>
      <c r="AE1173" s="838"/>
      <c r="AF1173" s="838"/>
      <c r="AG1173" s="838"/>
      <c r="AH1173" s="838"/>
      <c r="AI1173" s="838"/>
      <c r="AJ1173" s="838"/>
      <c r="AK1173" s="838"/>
      <c r="AL1173" s="838"/>
    </row>
    <row r="1174" spans="25:38" x14ac:dyDescent="0.25">
      <c r="Y1174" s="838"/>
      <c r="Z1174" s="838"/>
      <c r="AA1174" s="838"/>
      <c r="AB1174" s="838"/>
      <c r="AC1174" s="838"/>
      <c r="AD1174" s="838"/>
      <c r="AE1174" s="838"/>
      <c r="AF1174" s="838"/>
      <c r="AG1174" s="838"/>
      <c r="AH1174" s="838"/>
      <c r="AI1174" s="838"/>
      <c r="AJ1174" s="838"/>
      <c r="AK1174" s="838"/>
      <c r="AL1174" s="838"/>
    </row>
    <row r="1175" spans="25:38" x14ac:dyDescent="0.25">
      <c r="Y1175" s="838"/>
      <c r="Z1175" s="838"/>
      <c r="AA1175" s="838"/>
      <c r="AB1175" s="838"/>
      <c r="AC1175" s="838"/>
      <c r="AD1175" s="838"/>
      <c r="AE1175" s="838"/>
      <c r="AF1175" s="838"/>
      <c r="AG1175" s="838"/>
      <c r="AH1175" s="838"/>
      <c r="AI1175" s="838"/>
      <c r="AJ1175" s="838"/>
      <c r="AK1175" s="838"/>
      <c r="AL1175" s="838"/>
    </row>
    <row r="1176" spans="25:38" x14ac:dyDescent="0.25">
      <c r="Y1176" s="838"/>
      <c r="Z1176" s="838"/>
      <c r="AA1176" s="838"/>
      <c r="AB1176" s="838"/>
      <c r="AC1176" s="838"/>
      <c r="AD1176" s="838"/>
      <c r="AE1176" s="838"/>
      <c r="AF1176" s="838"/>
      <c r="AG1176" s="838"/>
      <c r="AH1176" s="838"/>
      <c r="AI1176" s="838"/>
      <c r="AJ1176" s="838"/>
      <c r="AK1176" s="838"/>
      <c r="AL1176" s="838"/>
    </row>
    <row r="1177" spans="25:38" x14ac:dyDescent="0.25">
      <c r="Y1177" s="838"/>
      <c r="Z1177" s="838"/>
      <c r="AA1177" s="838"/>
      <c r="AB1177" s="838"/>
      <c r="AC1177" s="838"/>
      <c r="AD1177" s="838"/>
      <c r="AE1177" s="838"/>
      <c r="AF1177" s="838"/>
      <c r="AG1177" s="838"/>
      <c r="AH1177" s="838"/>
      <c r="AI1177" s="838"/>
      <c r="AJ1177" s="838"/>
      <c r="AK1177" s="838"/>
      <c r="AL1177" s="838"/>
    </row>
    <row r="1178" spans="25:38" x14ac:dyDescent="0.25">
      <c r="Y1178" s="838"/>
      <c r="Z1178" s="838"/>
      <c r="AA1178" s="838"/>
      <c r="AB1178" s="838"/>
      <c r="AC1178" s="838"/>
      <c r="AD1178" s="838"/>
      <c r="AE1178" s="838"/>
      <c r="AF1178" s="838"/>
      <c r="AG1178" s="838"/>
      <c r="AH1178" s="838"/>
      <c r="AI1178" s="838"/>
      <c r="AJ1178" s="838"/>
      <c r="AK1178" s="838"/>
      <c r="AL1178" s="838"/>
    </row>
    <row r="1179" spans="25:38" x14ac:dyDescent="0.25">
      <c r="Y1179" s="838"/>
      <c r="Z1179" s="838"/>
      <c r="AA1179" s="838"/>
      <c r="AB1179" s="838"/>
      <c r="AC1179" s="838"/>
      <c r="AD1179" s="838"/>
      <c r="AE1179" s="838"/>
      <c r="AF1179" s="838"/>
      <c r="AG1179" s="838"/>
      <c r="AH1179" s="838"/>
      <c r="AI1179" s="838"/>
      <c r="AJ1179" s="838"/>
      <c r="AK1179" s="838"/>
      <c r="AL1179" s="838"/>
    </row>
    <row r="1180" spans="25:38" x14ac:dyDescent="0.25">
      <c r="Y1180" s="838"/>
      <c r="Z1180" s="838"/>
      <c r="AA1180" s="838"/>
      <c r="AB1180" s="838"/>
      <c r="AC1180" s="838"/>
      <c r="AD1180" s="838"/>
      <c r="AE1180" s="838"/>
      <c r="AF1180" s="838"/>
      <c r="AG1180" s="838"/>
      <c r="AH1180" s="838"/>
      <c r="AI1180" s="838"/>
      <c r="AJ1180" s="838"/>
      <c r="AK1180" s="838"/>
      <c r="AL1180" s="838"/>
    </row>
    <row r="1181" spans="25:38" x14ac:dyDescent="0.25">
      <c r="Y1181" s="838"/>
      <c r="Z1181" s="838"/>
      <c r="AA1181" s="838"/>
      <c r="AB1181" s="838"/>
      <c r="AC1181" s="838"/>
      <c r="AD1181" s="838"/>
      <c r="AE1181" s="838"/>
      <c r="AF1181" s="838"/>
      <c r="AG1181" s="838"/>
      <c r="AH1181" s="838"/>
      <c r="AI1181" s="838"/>
      <c r="AJ1181" s="838"/>
      <c r="AK1181" s="838"/>
      <c r="AL1181" s="838"/>
    </row>
    <row r="1182" spans="25:38" x14ac:dyDescent="0.25">
      <c r="Y1182" s="838"/>
      <c r="Z1182" s="838"/>
      <c r="AA1182" s="838"/>
      <c r="AB1182" s="838"/>
      <c r="AC1182" s="838"/>
      <c r="AD1182" s="838"/>
      <c r="AE1182" s="838"/>
      <c r="AF1182" s="838"/>
      <c r="AG1182" s="838"/>
      <c r="AH1182" s="838"/>
      <c r="AI1182" s="838"/>
      <c r="AJ1182" s="838"/>
      <c r="AK1182" s="838"/>
      <c r="AL1182" s="838"/>
    </row>
    <row r="1183" spans="25:38" x14ac:dyDescent="0.25">
      <c r="Y1183" s="838"/>
      <c r="Z1183" s="838"/>
      <c r="AA1183" s="838"/>
      <c r="AB1183" s="838"/>
      <c r="AC1183" s="838"/>
      <c r="AD1183" s="838"/>
      <c r="AE1183" s="838"/>
      <c r="AF1183" s="838"/>
      <c r="AG1183" s="838"/>
      <c r="AH1183" s="838"/>
      <c r="AI1183" s="838"/>
      <c r="AJ1183" s="838"/>
      <c r="AK1183" s="838"/>
      <c r="AL1183" s="838"/>
    </row>
    <row r="1184" spans="25:38" x14ac:dyDescent="0.25">
      <c r="Y1184" s="838"/>
      <c r="Z1184" s="838"/>
      <c r="AA1184" s="838"/>
      <c r="AB1184" s="838"/>
      <c r="AC1184" s="838"/>
      <c r="AD1184" s="838"/>
      <c r="AE1184" s="838"/>
      <c r="AF1184" s="838"/>
      <c r="AG1184" s="838"/>
      <c r="AH1184" s="838"/>
      <c r="AI1184" s="838"/>
      <c r="AJ1184" s="838"/>
      <c r="AK1184" s="838"/>
      <c r="AL1184" s="838"/>
    </row>
    <row r="1185" spans="25:38" x14ac:dyDescent="0.25">
      <c r="Y1185" s="838"/>
      <c r="Z1185" s="838"/>
      <c r="AA1185" s="838"/>
      <c r="AB1185" s="838"/>
      <c r="AC1185" s="838"/>
      <c r="AD1185" s="838"/>
      <c r="AE1185" s="838"/>
      <c r="AF1185" s="838"/>
      <c r="AG1185" s="838"/>
      <c r="AH1185" s="838"/>
      <c r="AI1185" s="838"/>
      <c r="AJ1185" s="838"/>
      <c r="AK1185" s="838"/>
      <c r="AL1185" s="838"/>
    </row>
    <row r="1186" spans="25:38" x14ac:dyDescent="0.25">
      <c r="Y1186" s="838"/>
      <c r="Z1186" s="838"/>
      <c r="AA1186" s="838"/>
      <c r="AB1186" s="838"/>
      <c r="AC1186" s="838"/>
      <c r="AD1186" s="838"/>
      <c r="AE1186" s="838"/>
      <c r="AF1186" s="838"/>
      <c r="AG1186" s="838"/>
      <c r="AH1186" s="838"/>
      <c r="AI1186" s="838"/>
      <c r="AJ1186" s="838"/>
      <c r="AK1186" s="838"/>
      <c r="AL1186" s="838"/>
    </row>
    <row r="1187" spans="25:38" x14ac:dyDescent="0.25">
      <c r="Y1187" s="838"/>
      <c r="Z1187" s="838"/>
      <c r="AA1187" s="838"/>
      <c r="AB1187" s="838"/>
      <c r="AC1187" s="838"/>
      <c r="AD1187" s="838"/>
      <c r="AE1187" s="838"/>
      <c r="AF1187" s="838"/>
      <c r="AG1187" s="838"/>
      <c r="AH1187" s="838"/>
      <c r="AI1187" s="838"/>
      <c r="AJ1187" s="838"/>
      <c r="AK1187" s="838"/>
      <c r="AL1187" s="838"/>
    </row>
    <row r="1188" spans="25:38" x14ac:dyDescent="0.25">
      <c r="Y1188" s="838"/>
      <c r="Z1188" s="838"/>
      <c r="AA1188" s="838"/>
      <c r="AB1188" s="838"/>
      <c r="AC1188" s="838"/>
      <c r="AD1188" s="838"/>
      <c r="AE1188" s="838"/>
      <c r="AF1188" s="838"/>
      <c r="AG1188" s="838"/>
      <c r="AH1188" s="838"/>
      <c r="AI1188" s="838"/>
      <c r="AJ1188" s="838"/>
      <c r="AK1188" s="838"/>
      <c r="AL1188" s="838"/>
    </row>
    <row r="1189" spans="25:38" x14ac:dyDescent="0.25">
      <c r="Y1189" s="838"/>
      <c r="Z1189" s="838"/>
      <c r="AA1189" s="838"/>
      <c r="AB1189" s="838"/>
      <c r="AC1189" s="838"/>
      <c r="AD1189" s="838"/>
      <c r="AE1189" s="838"/>
      <c r="AF1189" s="838"/>
      <c r="AG1189" s="838"/>
      <c r="AH1189" s="838"/>
      <c r="AI1189" s="838"/>
      <c r="AJ1189" s="838"/>
      <c r="AK1189" s="838"/>
      <c r="AL1189" s="838"/>
    </row>
    <row r="1190" spans="25:38" x14ac:dyDescent="0.25">
      <c r="Y1190" s="838"/>
      <c r="Z1190" s="838"/>
      <c r="AA1190" s="838"/>
      <c r="AB1190" s="838"/>
      <c r="AC1190" s="838"/>
      <c r="AD1190" s="838"/>
      <c r="AE1190" s="838"/>
      <c r="AF1190" s="838"/>
      <c r="AG1190" s="838"/>
      <c r="AH1190" s="838"/>
      <c r="AI1190" s="838"/>
      <c r="AJ1190" s="838"/>
      <c r="AK1190" s="838"/>
      <c r="AL1190" s="838"/>
    </row>
    <row r="1191" spans="25:38" x14ac:dyDescent="0.25">
      <c r="Y1191" s="838"/>
      <c r="Z1191" s="838"/>
      <c r="AA1191" s="838"/>
      <c r="AB1191" s="838"/>
      <c r="AC1191" s="838"/>
      <c r="AD1191" s="838"/>
      <c r="AE1191" s="838"/>
      <c r="AF1191" s="838"/>
      <c r="AG1191" s="838"/>
      <c r="AH1191" s="838"/>
      <c r="AI1191" s="838"/>
      <c r="AJ1191" s="838"/>
      <c r="AK1191" s="838"/>
      <c r="AL1191" s="838"/>
    </row>
    <row r="1192" spans="25:38" x14ac:dyDescent="0.25">
      <c r="Y1192" s="838"/>
      <c r="Z1192" s="838"/>
      <c r="AA1192" s="838"/>
      <c r="AB1192" s="838"/>
      <c r="AC1192" s="838"/>
      <c r="AD1192" s="838"/>
      <c r="AE1192" s="838"/>
      <c r="AF1192" s="838"/>
      <c r="AG1192" s="838"/>
      <c r="AH1192" s="838"/>
      <c r="AI1192" s="838"/>
      <c r="AJ1192" s="838"/>
      <c r="AK1192" s="838"/>
      <c r="AL1192" s="838"/>
    </row>
    <row r="1193" spans="25:38" x14ac:dyDescent="0.25">
      <c r="Y1193" s="838"/>
      <c r="Z1193" s="838"/>
      <c r="AA1193" s="838"/>
      <c r="AB1193" s="838"/>
      <c r="AC1193" s="838"/>
      <c r="AD1193" s="838"/>
      <c r="AE1193" s="838"/>
      <c r="AF1193" s="838"/>
      <c r="AG1193" s="838"/>
      <c r="AH1193" s="838"/>
      <c r="AI1193" s="838"/>
      <c r="AJ1193" s="838"/>
      <c r="AK1193" s="838"/>
      <c r="AL1193" s="838"/>
    </row>
    <row r="1194" spans="25:38" x14ac:dyDescent="0.25">
      <c r="Y1194" s="838"/>
      <c r="Z1194" s="838"/>
      <c r="AA1194" s="838"/>
      <c r="AB1194" s="838"/>
      <c r="AC1194" s="838"/>
      <c r="AD1194" s="838"/>
      <c r="AE1194" s="838"/>
      <c r="AF1194" s="838"/>
      <c r="AG1194" s="838"/>
      <c r="AH1194" s="838"/>
      <c r="AI1194" s="838"/>
      <c r="AJ1194" s="838"/>
      <c r="AK1194" s="838"/>
      <c r="AL1194" s="838"/>
    </row>
    <row r="1195" spans="25:38" x14ac:dyDescent="0.25">
      <c r="Y1195" s="838"/>
      <c r="Z1195" s="838"/>
      <c r="AA1195" s="838"/>
      <c r="AB1195" s="838"/>
      <c r="AC1195" s="838"/>
      <c r="AD1195" s="838"/>
      <c r="AE1195" s="838"/>
      <c r="AF1195" s="838"/>
      <c r="AG1195" s="838"/>
      <c r="AH1195" s="838"/>
      <c r="AI1195" s="838"/>
      <c r="AJ1195" s="838"/>
      <c r="AK1195" s="838"/>
      <c r="AL1195" s="838"/>
    </row>
    <row r="1196" spans="25:38" x14ac:dyDescent="0.25">
      <c r="Y1196" s="838"/>
      <c r="Z1196" s="838"/>
      <c r="AA1196" s="838"/>
      <c r="AB1196" s="838"/>
      <c r="AC1196" s="838"/>
      <c r="AD1196" s="838"/>
      <c r="AE1196" s="838"/>
      <c r="AF1196" s="838"/>
      <c r="AG1196" s="838"/>
      <c r="AH1196" s="838"/>
      <c r="AI1196" s="838"/>
      <c r="AJ1196" s="838"/>
      <c r="AK1196" s="838"/>
      <c r="AL1196" s="838"/>
    </row>
    <row r="1197" spans="25:38" x14ac:dyDescent="0.25">
      <c r="Y1197" s="838"/>
      <c r="Z1197" s="838"/>
      <c r="AA1197" s="838"/>
      <c r="AB1197" s="838"/>
      <c r="AC1197" s="838"/>
      <c r="AD1197" s="838"/>
      <c r="AE1197" s="838"/>
      <c r="AF1197" s="838"/>
      <c r="AG1197" s="838"/>
      <c r="AH1197" s="838"/>
      <c r="AI1197" s="838"/>
      <c r="AJ1197" s="838"/>
      <c r="AK1197" s="838"/>
      <c r="AL1197" s="838"/>
    </row>
    <row r="1198" spans="25:38" x14ac:dyDescent="0.25">
      <c r="Y1198" s="838"/>
      <c r="Z1198" s="838"/>
      <c r="AA1198" s="838"/>
      <c r="AB1198" s="838"/>
      <c r="AC1198" s="838"/>
      <c r="AD1198" s="838"/>
      <c r="AE1198" s="838"/>
      <c r="AF1198" s="838"/>
      <c r="AG1198" s="838"/>
      <c r="AH1198" s="838"/>
      <c r="AI1198" s="838"/>
      <c r="AJ1198" s="838"/>
      <c r="AK1198" s="838"/>
      <c r="AL1198" s="838"/>
    </row>
    <row r="1199" spans="25:38" x14ac:dyDescent="0.25">
      <c r="Y1199" s="838"/>
      <c r="Z1199" s="838"/>
      <c r="AA1199" s="838"/>
      <c r="AB1199" s="838"/>
      <c r="AC1199" s="838"/>
      <c r="AD1199" s="838"/>
      <c r="AE1199" s="838"/>
      <c r="AF1199" s="838"/>
      <c r="AG1199" s="838"/>
      <c r="AH1199" s="838"/>
      <c r="AI1199" s="838"/>
      <c r="AJ1199" s="838"/>
      <c r="AK1199" s="838"/>
      <c r="AL1199" s="838"/>
    </row>
    <row r="1200" spans="25:38" x14ac:dyDescent="0.25">
      <c r="Y1200" s="838"/>
      <c r="Z1200" s="838"/>
      <c r="AA1200" s="838"/>
      <c r="AB1200" s="838"/>
      <c r="AC1200" s="838"/>
      <c r="AD1200" s="838"/>
      <c r="AE1200" s="838"/>
      <c r="AF1200" s="838"/>
      <c r="AG1200" s="838"/>
      <c r="AH1200" s="838"/>
      <c r="AI1200" s="838"/>
      <c r="AJ1200" s="838"/>
      <c r="AK1200" s="838"/>
      <c r="AL1200" s="838"/>
    </row>
    <row r="1201" spans="25:38" x14ac:dyDescent="0.25">
      <c r="Y1201" s="838"/>
      <c r="Z1201" s="838"/>
      <c r="AA1201" s="838"/>
      <c r="AB1201" s="838"/>
      <c r="AC1201" s="838"/>
      <c r="AD1201" s="838"/>
      <c r="AE1201" s="838"/>
      <c r="AF1201" s="838"/>
      <c r="AG1201" s="838"/>
      <c r="AH1201" s="838"/>
      <c r="AI1201" s="838"/>
      <c r="AJ1201" s="838"/>
      <c r="AK1201" s="838"/>
      <c r="AL1201" s="838"/>
    </row>
    <row r="1202" spans="25:38" x14ac:dyDescent="0.25">
      <c r="Y1202" s="838"/>
      <c r="Z1202" s="838"/>
      <c r="AA1202" s="838"/>
      <c r="AB1202" s="838"/>
      <c r="AC1202" s="838"/>
      <c r="AD1202" s="838"/>
      <c r="AE1202" s="838"/>
      <c r="AF1202" s="838"/>
      <c r="AG1202" s="838"/>
      <c r="AH1202" s="838"/>
      <c r="AI1202" s="838"/>
      <c r="AJ1202" s="838"/>
      <c r="AK1202" s="838"/>
      <c r="AL1202" s="838"/>
    </row>
    <row r="1203" spans="25:38" x14ac:dyDescent="0.25">
      <c r="Y1203" s="838"/>
      <c r="Z1203" s="838"/>
      <c r="AA1203" s="838"/>
      <c r="AB1203" s="838"/>
      <c r="AC1203" s="838"/>
      <c r="AD1203" s="838"/>
      <c r="AE1203" s="838"/>
      <c r="AF1203" s="838"/>
      <c r="AG1203" s="838"/>
      <c r="AH1203" s="838"/>
      <c r="AI1203" s="838"/>
      <c r="AJ1203" s="838"/>
      <c r="AK1203" s="838"/>
      <c r="AL1203" s="838"/>
    </row>
    <row r="1204" spans="25:38" x14ac:dyDescent="0.25">
      <c r="Y1204" s="838"/>
      <c r="Z1204" s="838"/>
      <c r="AA1204" s="838"/>
      <c r="AB1204" s="838"/>
      <c r="AC1204" s="838"/>
      <c r="AD1204" s="838"/>
      <c r="AE1204" s="838"/>
      <c r="AF1204" s="838"/>
      <c r="AG1204" s="838"/>
      <c r="AH1204" s="838"/>
      <c r="AI1204" s="838"/>
      <c r="AJ1204" s="838"/>
      <c r="AK1204" s="838"/>
      <c r="AL1204" s="838"/>
    </row>
    <row r="1205" spans="25:38" x14ac:dyDescent="0.25">
      <c r="Y1205" s="838"/>
      <c r="Z1205" s="838"/>
      <c r="AA1205" s="838"/>
      <c r="AB1205" s="838"/>
      <c r="AC1205" s="838"/>
      <c r="AD1205" s="838"/>
      <c r="AE1205" s="838"/>
      <c r="AF1205" s="838"/>
      <c r="AG1205" s="838"/>
      <c r="AH1205" s="838"/>
      <c r="AI1205" s="838"/>
      <c r="AJ1205" s="838"/>
      <c r="AK1205" s="838"/>
      <c r="AL1205" s="838"/>
    </row>
    <row r="1206" spans="25:38" x14ac:dyDescent="0.25">
      <c r="Y1206" s="838"/>
      <c r="Z1206" s="838"/>
      <c r="AA1206" s="838"/>
      <c r="AB1206" s="838"/>
      <c r="AC1206" s="838"/>
      <c r="AD1206" s="838"/>
      <c r="AE1206" s="838"/>
      <c r="AF1206" s="838"/>
      <c r="AG1206" s="838"/>
      <c r="AH1206" s="838"/>
      <c r="AI1206" s="838"/>
      <c r="AJ1206" s="838"/>
      <c r="AK1206" s="838"/>
      <c r="AL1206" s="838"/>
    </row>
    <row r="1207" spans="25:38" x14ac:dyDescent="0.25">
      <c r="Y1207" s="838"/>
      <c r="Z1207" s="838"/>
      <c r="AA1207" s="838"/>
      <c r="AB1207" s="838"/>
      <c r="AC1207" s="838"/>
      <c r="AD1207" s="838"/>
      <c r="AE1207" s="838"/>
      <c r="AF1207" s="838"/>
      <c r="AG1207" s="838"/>
      <c r="AH1207" s="838"/>
      <c r="AI1207" s="838"/>
      <c r="AJ1207" s="838"/>
      <c r="AK1207" s="838"/>
      <c r="AL1207" s="838"/>
    </row>
    <row r="1208" spans="25:38" x14ac:dyDescent="0.25">
      <c r="Y1208" s="838"/>
      <c r="Z1208" s="838"/>
      <c r="AA1208" s="838"/>
      <c r="AB1208" s="838"/>
      <c r="AC1208" s="838"/>
      <c r="AD1208" s="838"/>
      <c r="AE1208" s="838"/>
      <c r="AF1208" s="838"/>
      <c r="AG1208" s="838"/>
      <c r="AH1208" s="838"/>
      <c r="AI1208" s="838"/>
      <c r="AJ1208" s="838"/>
      <c r="AK1208" s="838"/>
      <c r="AL1208" s="838"/>
    </row>
    <row r="1209" spans="25:38" x14ac:dyDescent="0.25">
      <c r="Y1209" s="838"/>
      <c r="Z1209" s="838"/>
      <c r="AA1209" s="838"/>
      <c r="AB1209" s="838"/>
      <c r="AC1209" s="838"/>
      <c r="AD1209" s="838"/>
      <c r="AE1209" s="838"/>
      <c r="AF1209" s="838"/>
      <c r="AG1209" s="838"/>
      <c r="AH1209" s="838"/>
      <c r="AI1209" s="838"/>
      <c r="AJ1209" s="838"/>
      <c r="AK1209" s="838"/>
      <c r="AL1209" s="838"/>
    </row>
    <row r="1210" spans="25:38" x14ac:dyDescent="0.25">
      <c r="Y1210" s="838"/>
      <c r="Z1210" s="838"/>
      <c r="AA1210" s="838"/>
      <c r="AB1210" s="838"/>
      <c r="AC1210" s="838"/>
      <c r="AD1210" s="838"/>
      <c r="AE1210" s="838"/>
      <c r="AF1210" s="838"/>
      <c r="AG1210" s="838"/>
      <c r="AH1210" s="838"/>
      <c r="AI1210" s="838"/>
      <c r="AJ1210" s="838"/>
      <c r="AK1210" s="838"/>
      <c r="AL1210" s="838"/>
    </row>
    <row r="1211" spans="25:38" x14ac:dyDescent="0.25">
      <c r="Y1211" s="838"/>
      <c r="Z1211" s="838"/>
      <c r="AA1211" s="838"/>
      <c r="AB1211" s="838"/>
      <c r="AC1211" s="838"/>
      <c r="AD1211" s="838"/>
      <c r="AE1211" s="838"/>
      <c r="AF1211" s="838"/>
      <c r="AG1211" s="838"/>
      <c r="AH1211" s="838"/>
      <c r="AI1211" s="838"/>
      <c r="AJ1211" s="838"/>
      <c r="AK1211" s="838"/>
      <c r="AL1211" s="838"/>
    </row>
    <row r="1212" spans="25:38" x14ac:dyDescent="0.25">
      <c r="Y1212" s="838"/>
      <c r="Z1212" s="838"/>
      <c r="AA1212" s="838"/>
      <c r="AB1212" s="838"/>
      <c r="AC1212" s="838"/>
      <c r="AD1212" s="838"/>
      <c r="AE1212" s="838"/>
      <c r="AF1212" s="838"/>
      <c r="AG1212" s="838"/>
      <c r="AH1212" s="838"/>
      <c r="AI1212" s="838"/>
      <c r="AJ1212" s="838"/>
      <c r="AK1212" s="838"/>
      <c r="AL1212" s="838"/>
    </row>
    <row r="1213" spans="25:38" x14ac:dyDescent="0.25">
      <c r="Y1213" s="838"/>
      <c r="Z1213" s="838"/>
      <c r="AA1213" s="838"/>
      <c r="AB1213" s="838"/>
      <c r="AC1213" s="838"/>
      <c r="AD1213" s="838"/>
      <c r="AE1213" s="838"/>
      <c r="AF1213" s="838"/>
      <c r="AG1213" s="838"/>
      <c r="AH1213" s="838"/>
      <c r="AI1213" s="838"/>
      <c r="AJ1213" s="838"/>
      <c r="AK1213" s="838"/>
      <c r="AL1213" s="838"/>
    </row>
    <row r="1214" spans="25:38" x14ac:dyDescent="0.25">
      <c r="Y1214" s="838"/>
      <c r="Z1214" s="838"/>
      <c r="AA1214" s="838"/>
      <c r="AB1214" s="838"/>
      <c r="AC1214" s="838"/>
      <c r="AD1214" s="838"/>
      <c r="AE1214" s="838"/>
      <c r="AF1214" s="838"/>
      <c r="AG1214" s="838"/>
      <c r="AH1214" s="838"/>
      <c r="AI1214" s="838"/>
      <c r="AJ1214" s="838"/>
      <c r="AK1214" s="838"/>
      <c r="AL1214" s="838"/>
    </row>
    <row r="1215" spans="25:38" x14ac:dyDescent="0.25">
      <c r="Y1215" s="838"/>
      <c r="Z1215" s="838"/>
      <c r="AA1215" s="838"/>
      <c r="AB1215" s="838"/>
      <c r="AC1215" s="838"/>
      <c r="AD1215" s="838"/>
      <c r="AE1215" s="838"/>
      <c r="AF1215" s="838"/>
      <c r="AG1215" s="838"/>
      <c r="AH1215" s="838"/>
      <c r="AI1215" s="838"/>
      <c r="AJ1215" s="838"/>
      <c r="AK1215" s="838"/>
      <c r="AL1215" s="838"/>
    </row>
    <row r="1216" spans="25:38" x14ac:dyDescent="0.25">
      <c r="Y1216" s="838"/>
      <c r="Z1216" s="838"/>
      <c r="AA1216" s="838"/>
      <c r="AB1216" s="838"/>
      <c r="AC1216" s="838"/>
      <c r="AD1216" s="838"/>
      <c r="AE1216" s="838"/>
      <c r="AF1216" s="838"/>
      <c r="AG1216" s="838"/>
      <c r="AH1216" s="838"/>
      <c r="AI1216" s="838"/>
      <c r="AJ1216" s="838"/>
      <c r="AK1216" s="838"/>
      <c r="AL1216" s="838"/>
    </row>
    <row r="1217" spans="25:38" x14ac:dyDescent="0.25">
      <c r="Y1217" s="838"/>
      <c r="Z1217" s="838"/>
      <c r="AA1217" s="838"/>
      <c r="AB1217" s="838"/>
      <c r="AC1217" s="838"/>
      <c r="AD1217" s="838"/>
      <c r="AE1217" s="838"/>
      <c r="AF1217" s="838"/>
      <c r="AG1217" s="838"/>
      <c r="AH1217" s="838"/>
      <c r="AI1217" s="838"/>
      <c r="AJ1217" s="838"/>
      <c r="AK1217" s="838"/>
      <c r="AL1217" s="838"/>
    </row>
    <row r="1218" spans="25:38" x14ac:dyDescent="0.25">
      <c r="Y1218" s="838"/>
      <c r="Z1218" s="838"/>
      <c r="AA1218" s="838"/>
      <c r="AB1218" s="838"/>
      <c r="AC1218" s="838"/>
      <c r="AD1218" s="838"/>
      <c r="AE1218" s="838"/>
      <c r="AF1218" s="838"/>
      <c r="AG1218" s="838"/>
      <c r="AH1218" s="838"/>
      <c r="AI1218" s="838"/>
      <c r="AJ1218" s="838"/>
      <c r="AK1218" s="838"/>
      <c r="AL1218" s="838"/>
    </row>
    <row r="1219" spans="25:38" x14ac:dyDescent="0.25">
      <c r="Y1219" s="838"/>
      <c r="Z1219" s="838"/>
      <c r="AA1219" s="838"/>
      <c r="AB1219" s="838"/>
      <c r="AC1219" s="838"/>
      <c r="AD1219" s="838"/>
      <c r="AE1219" s="838"/>
      <c r="AF1219" s="838"/>
      <c r="AG1219" s="838"/>
      <c r="AH1219" s="838"/>
      <c r="AI1219" s="838"/>
      <c r="AJ1219" s="838"/>
      <c r="AK1219" s="838"/>
      <c r="AL1219" s="838"/>
    </row>
    <row r="1220" spans="25:38" x14ac:dyDescent="0.25">
      <c r="Y1220" s="838"/>
      <c r="Z1220" s="838"/>
      <c r="AA1220" s="838"/>
      <c r="AB1220" s="838"/>
      <c r="AC1220" s="838"/>
      <c r="AD1220" s="838"/>
      <c r="AE1220" s="838"/>
      <c r="AF1220" s="838"/>
      <c r="AG1220" s="838"/>
      <c r="AH1220" s="838"/>
      <c r="AI1220" s="838"/>
      <c r="AJ1220" s="838"/>
      <c r="AK1220" s="838"/>
      <c r="AL1220" s="838"/>
    </row>
    <row r="1221" spans="25:38" x14ac:dyDescent="0.25">
      <c r="Y1221" s="838"/>
      <c r="Z1221" s="838"/>
      <c r="AA1221" s="838"/>
      <c r="AB1221" s="838"/>
      <c r="AC1221" s="838"/>
      <c r="AD1221" s="838"/>
      <c r="AE1221" s="838"/>
      <c r="AF1221" s="838"/>
      <c r="AG1221" s="838"/>
      <c r="AH1221" s="838"/>
      <c r="AI1221" s="838"/>
      <c r="AJ1221" s="838"/>
      <c r="AK1221" s="838"/>
      <c r="AL1221" s="838"/>
    </row>
    <row r="1222" spans="25:38" x14ac:dyDescent="0.25">
      <c r="Y1222" s="838"/>
      <c r="Z1222" s="838"/>
      <c r="AA1222" s="838"/>
      <c r="AB1222" s="838"/>
      <c r="AC1222" s="838"/>
      <c r="AD1222" s="838"/>
      <c r="AE1222" s="838"/>
      <c r="AF1222" s="838"/>
      <c r="AG1222" s="838"/>
      <c r="AH1222" s="838"/>
      <c r="AI1222" s="838"/>
      <c r="AJ1222" s="838"/>
      <c r="AK1222" s="838"/>
      <c r="AL1222" s="838"/>
    </row>
    <row r="1223" spans="25:38" x14ac:dyDescent="0.25">
      <c r="Y1223" s="838"/>
      <c r="Z1223" s="838"/>
      <c r="AA1223" s="838"/>
      <c r="AB1223" s="838"/>
      <c r="AC1223" s="838"/>
      <c r="AD1223" s="838"/>
      <c r="AE1223" s="838"/>
      <c r="AF1223" s="838"/>
      <c r="AG1223" s="838"/>
      <c r="AH1223" s="838"/>
      <c r="AI1223" s="838"/>
      <c r="AJ1223" s="838"/>
      <c r="AK1223" s="838"/>
      <c r="AL1223" s="838"/>
    </row>
    <row r="1224" spans="25:38" x14ac:dyDescent="0.25">
      <c r="Y1224" s="838"/>
      <c r="Z1224" s="838"/>
      <c r="AA1224" s="838"/>
      <c r="AB1224" s="838"/>
      <c r="AC1224" s="838"/>
      <c r="AD1224" s="838"/>
      <c r="AE1224" s="838"/>
      <c r="AF1224" s="838"/>
      <c r="AG1224" s="838"/>
      <c r="AH1224" s="838"/>
      <c r="AI1224" s="838"/>
      <c r="AJ1224" s="838"/>
      <c r="AK1224" s="838"/>
      <c r="AL1224" s="838"/>
    </row>
    <row r="1225" spans="25:38" x14ac:dyDescent="0.25">
      <c r="Y1225" s="838"/>
      <c r="Z1225" s="838"/>
      <c r="AA1225" s="838"/>
      <c r="AB1225" s="838"/>
      <c r="AC1225" s="838"/>
      <c r="AD1225" s="838"/>
      <c r="AE1225" s="838"/>
      <c r="AF1225" s="838"/>
      <c r="AG1225" s="838"/>
      <c r="AH1225" s="838"/>
      <c r="AI1225" s="838"/>
      <c r="AJ1225" s="838"/>
      <c r="AK1225" s="838"/>
      <c r="AL1225" s="838"/>
    </row>
    <row r="1226" spans="25:38" x14ac:dyDescent="0.25">
      <c r="Y1226" s="838"/>
      <c r="Z1226" s="838"/>
      <c r="AA1226" s="838"/>
      <c r="AB1226" s="838"/>
      <c r="AC1226" s="838"/>
      <c r="AD1226" s="838"/>
      <c r="AE1226" s="838"/>
      <c r="AF1226" s="838"/>
      <c r="AG1226" s="838"/>
      <c r="AH1226" s="838"/>
      <c r="AI1226" s="838"/>
      <c r="AJ1226" s="838"/>
      <c r="AK1226" s="838"/>
      <c r="AL1226" s="838"/>
    </row>
    <row r="1227" spans="25:38" x14ac:dyDescent="0.25">
      <c r="Y1227" s="838"/>
      <c r="Z1227" s="838"/>
      <c r="AA1227" s="838"/>
      <c r="AB1227" s="838"/>
      <c r="AC1227" s="838"/>
      <c r="AD1227" s="838"/>
      <c r="AE1227" s="838"/>
      <c r="AF1227" s="838"/>
      <c r="AG1227" s="838"/>
      <c r="AH1227" s="838"/>
      <c r="AI1227" s="838"/>
      <c r="AJ1227" s="838"/>
      <c r="AK1227" s="838"/>
      <c r="AL1227" s="838"/>
    </row>
    <row r="1228" spans="25:38" x14ac:dyDescent="0.25">
      <c r="Y1228" s="838"/>
      <c r="Z1228" s="838"/>
      <c r="AA1228" s="838"/>
      <c r="AB1228" s="838"/>
      <c r="AC1228" s="838"/>
      <c r="AD1228" s="838"/>
      <c r="AE1228" s="838"/>
      <c r="AF1228" s="838"/>
      <c r="AG1228" s="838"/>
      <c r="AH1228" s="838"/>
      <c r="AI1228" s="838"/>
      <c r="AJ1228" s="838"/>
      <c r="AK1228" s="838"/>
      <c r="AL1228" s="838"/>
    </row>
    <row r="1229" spans="25:38" x14ac:dyDescent="0.25">
      <c r="Y1229" s="838"/>
      <c r="Z1229" s="838"/>
      <c r="AA1229" s="838"/>
      <c r="AB1229" s="838"/>
      <c r="AC1229" s="838"/>
      <c r="AD1229" s="838"/>
      <c r="AE1229" s="838"/>
      <c r="AF1229" s="838"/>
      <c r="AG1229" s="838"/>
      <c r="AH1229" s="838"/>
      <c r="AI1229" s="838"/>
      <c r="AJ1229" s="838"/>
      <c r="AK1229" s="838"/>
      <c r="AL1229" s="838"/>
    </row>
    <row r="1230" spans="25:38" x14ac:dyDescent="0.25">
      <c r="Y1230" s="838"/>
      <c r="Z1230" s="838"/>
      <c r="AA1230" s="838"/>
      <c r="AB1230" s="838"/>
      <c r="AC1230" s="838"/>
      <c r="AD1230" s="838"/>
      <c r="AE1230" s="838"/>
      <c r="AF1230" s="838"/>
      <c r="AG1230" s="838"/>
      <c r="AH1230" s="838"/>
      <c r="AI1230" s="838"/>
      <c r="AJ1230" s="838"/>
      <c r="AK1230" s="838"/>
      <c r="AL1230" s="838"/>
    </row>
    <row r="1231" spans="25:38" x14ac:dyDescent="0.25">
      <c r="Y1231" s="838"/>
      <c r="Z1231" s="838"/>
      <c r="AA1231" s="838"/>
      <c r="AB1231" s="838"/>
      <c r="AC1231" s="838"/>
      <c r="AD1231" s="838"/>
      <c r="AE1231" s="838"/>
      <c r="AF1231" s="838"/>
      <c r="AG1231" s="838"/>
      <c r="AH1231" s="838"/>
      <c r="AI1231" s="838"/>
      <c r="AJ1231" s="838"/>
      <c r="AK1231" s="838"/>
      <c r="AL1231" s="838"/>
    </row>
    <row r="1232" spans="25:38" x14ac:dyDescent="0.25">
      <c r="Y1232" s="838"/>
      <c r="Z1232" s="838"/>
      <c r="AA1232" s="838"/>
      <c r="AB1232" s="838"/>
      <c r="AC1232" s="838"/>
      <c r="AD1232" s="838"/>
      <c r="AE1232" s="838"/>
      <c r="AF1232" s="838"/>
      <c r="AG1232" s="838"/>
      <c r="AH1232" s="838"/>
      <c r="AI1232" s="838"/>
      <c r="AJ1232" s="838"/>
      <c r="AK1232" s="838"/>
      <c r="AL1232" s="838"/>
    </row>
    <row r="1233" spans="25:38" x14ac:dyDescent="0.25">
      <c r="Y1233" s="838"/>
      <c r="Z1233" s="838"/>
      <c r="AA1233" s="838"/>
      <c r="AB1233" s="838"/>
      <c r="AC1233" s="838"/>
      <c r="AD1233" s="838"/>
      <c r="AE1233" s="838"/>
      <c r="AF1233" s="838"/>
      <c r="AG1233" s="838"/>
      <c r="AH1233" s="838"/>
      <c r="AI1233" s="838"/>
      <c r="AJ1233" s="838"/>
      <c r="AK1233" s="838"/>
      <c r="AL1233" s="838"/>
    </row>
    <row r="1234" spans="25:38" x14ac:dyDescent="0.25">
      <c r="Y1234" s="838"/>
      <c r="Z1234" s="838"/>
      <c r="AA1234" s="838"/>
      <c r="AB1234" s="838"/>
      <c r="AC1234" s="838"/>
      <c r="AD1234" s="838"/>
      <c r="AE1234" s="838"/>
      <c r="AF1234" s="838"/>
      <c r="AG1234" s="838"/>
      <c r="AH1234" s="838"/>
      <c r="AI1234" s="838"/>
      <c r="AJ1234" s="838"/>
      <c r="AK1234" s="838"/>
      <c r="AL1234" s="838"/>
    </row>
    <row r="1235" spans="25:38" x14ac:dyDescent="0.25">
      <c r="Y1235" s="838"/>
      <c r="Z1235" s="838"/>
      <c r="AA1235" s="838"/>
      <c r="AB1235" s="838"/>
      <c r="AC1235" s="838"/>
      <c r="AD1235" s="838"/>
      <c r="AE1235" s="838"/>
      <c r="AF1235" s="838"/>
      <c r="AG1235" s="838"/>
      <c r="AH1235" s="838"/>
      <c r="AI1235" s="838"/>
      <c r="AJ1235" s="838"/>
      <c r="AK1235" s="838"/>
      <c r="AL1235" s="838"/>
    </row>
    <row r="1236" spans="25:38" x14ac:dyDescent="0.25">
      <c r="Y1236" s="838"/>
      <c r="Z1236" s="838"/>
      <c r="AA1236" s="838"/>
      <c r="AB1236" s="838"/>
      <c r="AC1236" s="838"/>
      <c r="AD1236" s="838"/>
      <c r="AE1236" s="838"/>
      <c r="AF1236" s="838"/>
      <c r="AG1236" s="838"/>
      <c r="AH1236" s="838"/>
      <c r="AI1236" s="838"/>
      <c r="AJ1236" s="838"/>
      <c r="AK1236" s="838"/>
      <c r="AL1236" s="838"/>
    </row>
    <row r="1237" spans="25:38" x14ac:dyDescent="0.25">
      <c r="Y1237" s="838"/>
      <c r="Z1237" s="838"/>
      <c r="AA1237" s="838"/>
      <c r="AB1237" s="838"/>
      <c r="AC1237" s="838"/>
      <c r="AD1237" s="838"/>
      <c r="AE1237" s="838"/>
      <c r="AF1237" s="838"/>
      <c r="AG1237" s="838"/>
      <c r="AH1237" s="838"/>
      <c r="AI1237" s="838"/>
      <c r="AJ1237" s="838"/>
      <c r="AK1237" s="838"/>
      <c r="AL1237" s="838"/>
    </row>
    <row r="1238" spans="25:38" x14ac:dyDescent="0.25">
      <c r="Y1238" s="838"/>
      <c r="Z1238" s="838"/>
      <c r="AA1238" s="838"/>
      <c r="AB1238" s="838"/>
      <c r="AC1238" s="838"/>
      <c r="AD1238" s="838"/>
      <c r="AE1238" s="838"/>
      <c r="AF1238" s="838"/>
      <c r="AG1238" s="838"/>
      <c r="AH1238" s="838"/>
      <c r="AI1238" s="838"/>
      <c r="AJ1238" s="838"/>
      <c r="AK1238" s="838"/>
      <c r="AL1238" s="838"/>
    </row>
    <row r="1239" spans="25:38" x14ac:dyDescent="0.25">
      <c r="Y1239" s="838"/>
      <c r="Z1239" s="838"/>
      <c r="AA1239" s="838"/>
      <c r="AB1239" s="838"/>
      <c r="AC1239" s="838"/>
      <c r="AD1239" s="838"/>
      <c r="AE1239" s="838"/>
      <c r="AF1239" s="838"/>
      <c r="AG1239" s="838"/>
      <c r="AH1239" s="838"/>
      <c r="AI1239" s="838"/>
      <c r="AJ1239" s="838"/>
      <c r="AK1239" s="838"/>
      <c r="AL1239" s="838"/>
    </row>
    <row r="1240" spans="25:38" x14ac:dyDescent="0.25">
      <c r="Y1240" s="838"/>
      <c r="Z1240" s="838"/>
      <c r="AA1240" s="838"/>
      <c r="AB1240" s="838"/>
      <c r="AC1240" s="838"/>
      <c r="AD1240" s="838"/>
      <c r="AE1240" s="838"/>
      <c r="AF1240" s="838"/>
      <c r="AG1240" s="838"/>
      <c r="AH1240" s="838"/>
      <c r="AI1240" s="838"/>
      <c r="AJ1240" s="838"/>
      <c r="AK1240" s="838"/>
      <c r="AL1240" s="838"/>
    </row>
    <row r="1241" spans="25:38" x14ac:dyDescent="0.25">
      <c r="Y1241" s="838"/>
      <c r="Z1241" s="838"/>
      <c r="AA1241" s="838"/>
      <c r="AB1241" s="838"/>
      <c r="AC1241" s="838"/>
      <c r="AD1241" s="838"/>
      <c r="AE1241" s="838"/>
      <c r="AF1241" s="838"/>
      <c r="AG1241" s="838"/>
      <c r="AH1241" s="838"/>
      <c r="AI1241" s="838"/>
      <c r="AJ1241" s="838"/>
      <c r="AK1241" s="838"/>
      <c r="AL1241" s="838"/>
    </row>
    <row r="1242" spans="25:38" x14ac:dyDescent="0.25">
      <c r="Y1242" s="838"/>
      <c r="Z1242" s="838"/>
      <c r="AA1242" s="838"/>
      <c r="AB1242" s="838"/>
      <c r="AC1242" s="838"/>
      <c r="AD1242" s="838"/>
      <c r="AE1242" s="838"/>
      <c r="AF1242" s="838"/>
      <c r="AG1242" s="838"/>
      <c r="AH1242" s="838"/>
      <c r="AI1242" s="838"/>
      <c r="AJ1242" s="838"/>
      <c r="AK1242" s="838"/>
      <c r="AL1242" s="838"/>
    </row>
    <row r="1243" spans="25:38" x14ac:dyDescent="0.25">
      <c r="Y1243" s="838"/>
      <c r="Z1243" s="838"/>
      <c r="AA1243" s="838"/>
      <c r="AB1243" s="838"/>
      <c r="AC1243" s="838"/>
      <c r="AD1243" s="838"/>
      <c r="AE1243" s="838"/>
      <c r="AF1243" s="838"/>
      <c r="AG1243" s="838"/>
      <c r="AH1243" s="838"/>
      <c r="AI1243" s="838"/>
      <c r="AJ1243" s="838"/>
      <c r="AK1243" s="838"/>
      <c r="AL1243" s="838"/>
    </row>
    <row r="1244" spans="25:38" x14ac:dyDescent="0.25">
      <c r="Y1244" s="838"/>
      <c r="Z1244" s="838"/>
      <c r="AA1244" s="838"/>
      <c r="AB1244" s="838"/>
      <c r="AC1244" s="838"/>
      <c r="AD1244" s="838"/>
      <c r="AE1244" s="838"/>
      <c r="AF1244" s="838"/>
      <c r="AG1244" s="838"/>
      <c r="AH1244" s="838"/>
      <c r="AI1244" s="838"/>
      <c r="AJ1244" s="838"/>
      <c r="AK1244" s="838"/>
      <c r="AL1244" s="838"/>
    </row>
    <row r="1245" spans="25:38" x14ac:dyDescent="0.25">
      <c r="Y1245" s="838"/>
      <c r="Z1245" s="838"/>
      <c r="AA1245" s="838"/>
      <c r="AB1245" s="838"/>
      <c r="AC1245" s="838"/>
      <c r="AD1245" s="838"/>
      <c r="AE1245" s="838"/>
      <c r="AF1245" s="838"/>
      <c r="AG1245" s="838"/>
      <c r="AH1245" s="838"/>
      <c r="AI1245" s="838"/>
      <c r="AJ1245" s="838"/>
      <c r="AK1245" s="838"/>
      <c r="AL1245" s="838"/>
    </row>
    <row r="1246" spans="25:38" x14ac:dyDescent="0.25">
      <c r="Y1246" s="838"/>
      <c r="Z1246" s="838"/>
      <c r="AA1246" s="838"/>
      <c r="AB1246" s="838"/>
      <c r="AC1246" s="838"/>
      <c r="AD1246" s="838"/>
      <c r="AE1246" s="838"/>
      <c r="AF1246" s="838"/>
      <c r="AG1246" s="838"/>
      <c r="AH1246" s="838"/>
      <c r="AI1246" s="838"/>
      <c r="AJ1246" s="838"/>
      <c r="AK1246" s="838"/>
      <c r="AL1246" s="838"/>
    </row>
    <row r="1247" spans="25:38" x14ac:dyDescent="0.25">
      <c r="Y1247" s="838"/>
      <c r="Z1247" s="838"/>
      <c r="AA1247" s="838"/>
      <c r="AB1247" s="838"/>
      <c r="AC1247" s="838"/>
      <c r="AD1247" s="838"/>
      <c r="AE1247" s="838"/>
      <c r="AF1247" s="838"/>
      <c r="AG1247" s="838"/>
      <c r="AH1247" s="838"/>
      <c r="AI1247" s="838"/>
      <c r="AJ1247" s="838"/>
      <c r="AK1247" s="838"/>
      <c r="AL1247" s="838"/>
    </row>
    <row r="1248" spans="25:38" x14ac:dyDescent="0.25">
      <c r="Y1248" s="838"/>
      <c r="Z1248" s="838"/>
      <c r="AA1248" s="838"/>
      <c r="AB1248" s="838"/>
      <c r="AC1248" s="838"/>
      <c r="AD1248" s="838"/>
      <c r="AE1248" s="838"/>
      <c r="AF1248" s="838"/>
      <c r="AG1248" s="838"/>
      <c r="AH1248" s="838"/>
      <c r="AI1248" s="838"/>
      <c r="AJ1248" s="838"/>
      <c r="AK1248" s="838"/>
      <c r="AL1248" s="838"/>
    </row>
    <row r="1249" spans="25:38" x14ac:dyDescent="0.25">
      <c r="Y1249" s="838"/>
      <c r="Z1249" s="838"/>
      <c r="AA1249" s="838"/>
      <c r="AB1249" s="838"/>
      <c r="AC1249" s="838"/>
      <c r="AD1249" s="838"/>
      <c r="AE1249" s="838"/>
      <c r="AF1249" s="838"/>
      <c r="AG1249" s="838"/>
      <c r="AH1249" s="838"/>
      <c r="AI1249" s="838"/>
      <c r="AJ1249" s="838"/>
      <c r="AK1249" s="838"/>
      <c r="AL1249" s="838"/>
    </row>
    <row r="1250" spans="25:38" x14ac:dyDescent="0.25">
      <c r="Y1250" s="838"/>
      <c r="Z1250" s="838"/>
      <c r="AA1250" s="838"/>
      <c r="AB1250" s="838"/>
      <c r="AC1250" s="838"/>
      <c r="AD1250" s="838"/>
      <c r="AE1250" s="838"/>
      <c r="AF1250" s="838"/>
      <c r="AG1250" s="838"/>
      <c r="AH1250" s="838"/>
      <c r="AI1250" s="838"/>
      <c r="AJ1250" s="838"/>
      <c r="AK1250" s="838"/>
      <c r="AL1250" s="838"/>
    </row>
    <row r="1251" spans="25:38" x14ac:dyDescent="0.25">
      <c r="Y1251" s="838"/>
      <c r="Z1251" s="838"/>
      <c r="AA1251" s="838"/>
      <c r="AB1251" s="838"/>
      <c r="AC1251" s="838"/>
      <c r="AD1251" s="838"/>
      <c r="AE1251" s="838"/>
      <c r="AF1251" s="838"/>
      <c r="AG1251" s="838"/>
      <c r="AH1251" s="838"/>
      <c r="AI1251" s="838"/>
      <c r="AJ1251" s="838"/>
      <c r="AK1251" s="838"/>
      <c r="AL1251" s="838"/>
    </row>
    <row r="1252" spans="25:38" x14ac:dyDescent="0.25">
      <c r="Y1252" s="838"/>
      <c r="Z1252" s="838"/>
      <c r="AA1252" s="838"/>
      <c r="AB1252" s="838"/>
      <c r="AC1252" s="838"/>
      <c r="AD1252" s="838"/>
      <c r="AE1252" s="838"/>
      <c r="AF1252" s="838"/>
      <c r="AG1252" s="838"/>
      <c r="AH1252" s="838"/>
      <c r="AI1252" s="838"/>
      <c r="AJ1252" s="838"/>
      <c r="AK1252" s="838"/>
      <c r="AL1252" s="838"/>
    </row>
    <row r="1253" spans="25:38" x14ac:dyDescent="0.25">
      <c r="Y1253" s="838"/>
      <c r="Z1253" s="838"/>
      <c r="AA1253" s="838"/>
      <c r="AB1253" s="838"/>
      <c r="AC1253" s="838"/>
      <c r="AD1253" s="838"/>
      <c r="AE1253" s="838"/>
      <c r="AF1253" s="838"/>
      <c r="AG1253" s="838"/>
      <c r="AH1253" s="838"/>
      <c r="AI1253" s="838"/>
      <c r="AJ1253" s="838"/>
      <c r="AK1253" s="838"/>
      <c r="AL1253" s="838"/>
    </row>
    <row r="1254" spans="25:38" x14ac:dyDescent="0.25">
      <c r="Y1254" s="838"/>
      <c r="Z1254" s="838"/>
      <c r="AA1254" s="838"/>
      <c r="AB1254" s="838"/>
      <c r="AC1254" s="838"/>
      <c r="AD1254" s="838"/>
      <c r="AE1254" s="838"/>
      <c r="AF1254" s="838"/>
      <c r="AG1254" s="838"/>
      <c r="AH1254" s="838"/>
      <c r="AI1254" s="838"/>
      <c r="AJ1254" s="838"/>
      <c r="AK1254" s="838"/>
      <c r="AL1254" s="838"/>
    </row>
    <row r="1255" spans="25:38" x14ac:dyDescent="0.25">
      <c r="Y1255" s="838"/>
      <c r="Z1255" s="838"/>
      <c r="AA1255" s="838"/>
      <c r="AB1255" s="838"/>
      <c r="AC1255" s="838"/>
      <c r="AD1255" s="838"/>
      <c r="AE1255" s="838"/>
      <c r="AF1255" s="838"/>
      <c r="AG1255" s="838"/>
      <c r="AH1255" s="838"/>
      <c r="AI1255" s="838"/>
      <c r="AJ1255" s="838"/>
      <c r="AK1255" s="838"/>
      <c r="AL1255" s="838"/>
    </row>
    <row r="1256" spans="25:38" x14ac:dyDescent="0.25">
      <c r="Y1256" s="838"/>
      <c r="Z1256" s="838"/>
      <c r="AA1256" s="838"/>
      <c r="AB1256" s="838"/>
      <c r="AC1256" s="838"/>
      <c r="AD1256" s="838"/>
      <c r="AE1256" s="838"/>
      <c r="AF1256" s="838"/>
      <c r="AG1256" s="838"/>
      <c r="AH1256" s="838"/>
      <c r="AI1256" s="838"/>
      <c r="AJ1256" s="838"/>
      <c r="AK1256" s="838"/>
      <c r="AL1256" s="838"/>
    </row>
    <row r="1257" spans="25:38" x14ac:dyDescent="0.25">
      <c r="Y1257" s="838"/>
      <c r="Z1257" s="838"/>
      <c r="AA1257" s="838"/>
      <c r="AB1257" s="838"/>
      <c r="AC1257" s="838"/>
      <c r="AD1257" s="838"/>
      <c r="AE1257" s="838"/>
      <c r="AF1257" s="838"/>
      <c r="AG1257" s="838"/>
      <c r="AH1257" s="838"/>
      <c r="AI1257" s="838"/>
      <c r="AJ1257" s="838"/>
      <c r="AK1257" s="838"/>
      <c r="AL1257" s="838"/>
    </row>
    <row r="1258" spans="25:38" x14ac:dyDescent="0.25">
      <c r="Y1258" s="838"/>
      <c r="Z1258" s="838"/>
      <c r="AA1258" s="838"/>
      <c r="AB1258" s="838"/>
      <c r="AC1258" s="838"/>
      <c r="AD1258" s="838"/>
      <c r="AE1258" s="838"/>
      <c r="AF1258" s="838"/>
      <c r="AG1258" s="838"/>
      <c r="AH1258" s="838"/>
      <c r="AI1258" s="838"/>
      <c r="AJ1258" s="838"/>
      <c r="AK1258" s="838"/>
      <c r="AL1258" s="838"/>
    </row>
    <row r="1259" spans="25:38" x14ac:dyDescent="0.25">
      <c r="Y1259" s="838"/>
      <c r="Z1259" s="838"/>
      <c r="AA1259" s="838"/>
      <c r="AB1259" s="838"/>
      <c r="AC1259" s="838"/>
      <c r="AD1259" s="838"/>
      <c r="AE1259" s="838"/>
      <c r="AF1259" s="838"/>
      <c r="AG1259" s="838"/>
      <c r="AH1259" s="838"/>
      <c r="AI1259" s="838"/>
      <c r="AJ1259" s="838"/>
      <c r="AK1259" s="838"/>
      <c r="AL1259" s="838"/>
    </row>
    <row r="1260" spans="25:38" x14ac:dyDescent="0.25">
      <c r="Y1260" s="838"/>
      <c r="Z1260" s="838"/>
      <c r="AA1260" s="838"/>
      <c r="AB1260" s="838"/>
      <c r="AC1260" s="838"/>
      <c r="AD1260" s="838"/>
      <c r="AE1260" s="838"/>
      <c r="AF1260" s="838"/>
      <c r="AG1260" s="838"/>
      <c r="AH1260" s="838"/>
      <c r="AI1260" s="838"/>
      <c r="AJ1260" s="838"/>
      <c r="AK1260" s="838"/>
      <c r="AL1260" s="838"/>
    </row>
    <row r="1261" spans="25:38" x14ac:dyDescent="0.25">
      <c r="Y1261" s="838"/>
      <c r="Z1261" s="838"/>
      <c r="AA1261" s="838"/>
      <c r="AB1261" s="838"/>
      <c r="AC1261" s="838"/>
      <c r="AD1261" s="838"/>
      <c r="AE1261" s="838"/>
      <c r="AF1261" s="838"/>
      <c r="AG1261" s="838"/>
      <c r="AH1261" s="838"/>
      <c r="AI1261" s="838"/>
      <c r="AJ1261" s="838"/>
      <c r="AK1261" s="838"/>
      <c r="AL1261" s="838"/>
    </row>
    <row r="1262" spans="25:38" x14ac:dyDescent="0.25">
      <c r="Y1262" s="838"/>
      <c r="Z1262" s="838"/>
      <c r="AA1262" s="838"/>
      <c r="AB1262" s="838"/>
      <c r="AC1262" s="838"/>
      <c r="AD1262" s="838"/>
      <c r="AE1262" s="838"/>
      <c r="AF1262" s="838"/>
      <c r="AG1262" s="838"/>
      <c r="AH1262" s="838"/>
      <c r="AI1262" s="838"/>
      <c r="AJ1262" s="838"/>
      <c r="AK1262" s="838"/>
      <c r="AL1262" s="838"/>
    </row>
    <row r="1263" spans="25:38" x14ac:dyDescent="0.25">
      <c r="Y1263" s="838"/>
      <c r="Z1263" s="838"/>
      <c r="AA1263" s="838"/>
      <c r="AB1263" s="838"/>
      <c r="AC1263" s="838"/>
      <c r="AD1263" s="838"/>
      <c r="AE1263" s="838"/>
      <c r="AF1263" s="838"/>
      <c r="AG1263" s="838"/>
      <c r="AH1263" s="838"/>
      <c r="AI1263" s="838"/>
      <c r="AJ1263" s="838"/>
      <c r="AK1263" s="838"/>
      <c r="AL1263" s="838"/>
    </row>
    <row r="1264" spans="25:38" x14ac:dyDescent="0.25">
      <c r="Y1264" s="838"/>
      <c r="Z1264" s="838"/>
      <c r="AA1264" s="838"/>
      <c r="AB1264" s="838"/>
      <c r="AC1264" s="838"/>
      <c r="AD1264" s="838"/>
      <c r="AE1264" s="838"/>
      <c r="AF1264" s="838"/>
      <c r="AG1264" s="838"/>
      <c r="AH1264" s="838"/>
      <c r="AI1264" s="838"/>
      <c r="AJ1264" s="838"/>
      <c r="AK1264" s="838"/>
      <c r="AL1264" s="838"/>
    </row>
    <row r="1265" spans="25:38" x14ac:dyDescent="0.25">
      <c r="Y1265" s="838"/>
      <c r="Z1265" s="838"/>
      <c r="AA1265" s="838"/>
      <c r="AB1265" s="838"/>
      <c r="AC1265" s="838"/>
      <c r="AD1265" s="838"/>
      <c r="AE1265" s="838"/>
      <c r="AF1265" s="838"/>
      <c r="AG1265" s="838"/>
      <c r="AH1265" s="838"/>
      <c r="AI1265" s="838"/>
      <c r="AJ1265" s="838"/>
      <c r="AK1265" s="838"/>
      <c r="AL1265" s="838"/>
    </row>
    <row r="1266" spans="25:38" x14ac:dyDescent="0.25">
      <c r="Y1266" s="838"/>
      <c r="Z1266" s="838"/>
      <c r="AA1266" s="838"/>
      <c r="AB1266" s="838"/>
      <c r="AC1266" s="838"/>
      <c r="AD1266" s="838"/>
      <c r="AE1266" s="838"/>
      <c r="AF1266" s="838"/>
      <c r="AG1266" s="838"/>
      <c r="AH1266" s="838"/>
      <c r="AI1266" s="838"/>
      <c r="AJ1266" s="838"/>
      <c r="AK1266" s="838"/>
      <c r="AL1266" s="838"/>
    </row>
    <row r="1267" spans="25:38" x14ac:dyDescent="0.25">
      <c r="Y1267" s="838"/>
      <c r="Z1267" s="838"/>
      <c r="AA1267" s="838"/>
      <c r="AB1267" s="838"/>
      <c r="AC1267" s="838"/>
      <c r="AD1267" s="838"/>
      <c r="AE1267" s="838"/>
      <c r="AF1267" s="838"/>
      <c r="AG1267" s="838"/>
      <c r="AH1267" s="838"/>
      <c r="AI1267" s="838"/>
      <c r="AJ1267" s="838"/>
      <c r="AK1267" s="838"/>
      <c r="AL1267" s="838"/>
    </row>
    <row r="1268" spans="25:38" x14ac:dyDescent="0.25">
      <c r="Y1268" s="838"/>
      <c r="Z1268" s="838"/>
      <c r="AA1268" s="838"/>
      <c r="AB1268" s="838"/>
      <c r="AC1268" s="838"/>
      <c r="AD1268" s="838"/>
      <c r="AE1268" s="838"/>
      <c r="AF1268" s="838"/>
      <c r="AG1268" s="838"/>
      <c r="AH1268" s="838"/>
      <c r="AI1268" s="838"/>
      <c r="AJ1268" s="838"/>
      <c r="AK1268" s="838"/>
      <c r="AL1268" s="838"/>
    </row>
    <row r="1269" spans="25:38" x14ac:dyDescent="0.25">
      <c r="Y1269" s="838"/>
      <c r="Z1269" s="838"/>
      <c r="AA1269" s="838"/>
      <c r="AB1269" s="838"/>
      <c r="AC1269" s="838"/>
      <c r="AD1269" s="838"/>
      <c r="AE1269" s="838"/>
      <c r="AF1269" s="838"/>
      <c r="AG1269" s="838"/>
      <c r="AH1269" s="838"/>
      <c r="AI1269" s="838"/>
      <c r="AJ1269" s="838"/>
      <c r="AK1269" s="838"/>
      <c r="AL1269" s="838"/>
    </row>
    <row r="1270" spans="25:38" x14ac:dyDescent="0.25">
      <c r="Y1270" s="838"/>
      <c r="Z1270" s="838"/>
      <c r="AA1270" s="838"/>
      <c r="AB1270" s="838"/>
      <c r="AC1270" s="838"/>
      <c r="AD1270" s="838"/>
      <c r="AE1270" s="838"/>
      <c r="AF1270" s="838"/>
      <c r="AG1270" s="838"/>
      <c r="AH1270" s="838"/>
      <c r="AI1270" s="838"/>
      <c r="AJ1270" s="838"/>
      <c r="AK1270" s="838"/>
      <c r="AL1270" s="838"/>
    </row>
    <row r="1271" spans="25:38" x14ac:dyDescent="0.25">
      <c r="Y1271" s="838"/>
      <c r="Z1271" s="838"/>
      <c r="AA1271" s="838"/>
      <c r="AB1271" s="838"/>
      <c r="AC1271" s="838"/>
      <c r="AD1271" s="838"/>
      <c r="AE1271" s="838"/>
      <c r="AF1271" s="838"/>
      <c r="AG1271" s="838"/>
      <c r="AH1271" s="838"/>
      <c r="AI1271" s="838"/>
      <c r="AJ1271" s="838"/>
      <c r="AK1271" s="838"/>
      <c r="AL1271" s="838"/>
    </row>
    <row r="1272" spans="25:38" x14ac:dyDescent="0.25">
      <c r="Y1272" s="838"/>
      <c r="Z1272" s="838"/>
      <c r="AA1272" s="838"/>
      <c r="AB1272" s="838"/>
      <c r="AC1272" s="838"/>
      <c r="AD1272" s="838"/>
      <c r="AE1272" s="838"/>
      <c r="AF1272" s="838"/>
      <c r="AG1272" s="838"/>
      <c r="AH1272" s="838"/>
      <c r="AI1272" s="838"/>
      <c r="AJ1272" s="838"/>
      <c r="AK1272" s="838"/>
      <c r="AL1272" s="838"/>
    </row>
    <row r="1273" spans="25:38" x14ac:dyDescent="0.25">
      <c r="Y1273" s="838"/>
      <c r="Z1273" s="838"/>
      <c r="AA1273" s="838"/>
      <c r="AB1273" s="838"/>
      <c r="AC1273" s="838"/>
      <c r="AD1273" s="838"/>
      <c r="AE1273" s="838"/>
      <c r="AF1273" s="838"/>
      <c r="AG1273" s="838"/>
      <c r="AH1273" s="838"/>
      <c r="AI1273" s="838"/>
      <c r="AJ1273" s="838"/>
      <c r="AK1273" s="838"/>
      <c r="AL1273" s="838"/>
    </row>
    <row r="1274" spans="25:38" x14ac:dyDescent="0.25">
      <c r="Y1274" s="838"/>
      <c r="Z1274" s="838"/>
      <c r="AA1274" s="838"/>
      <c r="AB1274" s="838"/>
      <c r="AC1274" s="838"/>
      <c r="AD1274" s="838"/>
      <c r="AE1274" s="838"/>
      <c r="AF1274" s="838"/>
      <c r="AG1274" s="838"/>
      <c r="AH1274" s="838"/>
      <c r="AI1274" s="838"/>
      <c r="AJ1274" s="838"/>
      <c r="AK1274" s="838"/>
      <c r="AL1274" s="838"/>
    </row>
    <row r="1275" spans="25:38" x14ac:dyDescent="0.25">
      <c r="Y1275" s="838"/>
      <c r="Z1275" s="838"/>
      <c r="AA1275" s="838"/>
      <c r="AB1275" s="838"/>
      <c r="AC1275" s="838"/>
      <c r="AD1275" s="838"/>
      <c r="AE1275" s="838"/>
      <c r="AF1275" s="838"/>
      <c r="AG1275" s="838"/>
      <c r="AH1275" s="838"/>
      <c r="AI1275" s="838"/>
      <c r="AJ1275" s="838"/>
      <c r="AK1275" s="838"/>
      <c r="AL1275" s="838"/>
    </row>
    <row r="1276" spans="25:38" x14ac:dyDescent="0.25">
      <c r="Y1276" s="838"/>
      <c r="Z1276" s="838"/>
      <c r="AA1276" s="838"/>
      <c r="AB1276" s="838"/>
      <c r="AC1276" s="838"/>
      <c r="AD1276" s="838"/>
      <c r="AE1276" s="838"/>
      <c r="AF1276" s="838"/>
      <c r="AG1276" s="838"/>
      <c r="AH1276" s="838"/>
      <c r="AI1276" s="838"/>
      <c r="AJ1276" s="838"/>
      <c r="AK1276" s="838"/>
      <c r="AL1276" s="838"/>
    </row>
    <row r="1277" spans="25:38" x14ac:dyDescent="0.25">
      <c r="Y1277" s="838"/>
      <c r="Z1277" s="838"/>
      <c r="AA1277" s="838"/>
      <c r="AB1277" s="838"/>
      <c r="AC1277" s="838"/>
      <c r="AD1277" s="838"/>
      <c r="AE1277" s="838"/>
      <c r="AF1277" s="838"/>
      <c r="AG1277" s="838"/>
      <c r="AH1277" s="838"/>
      <c r="AI1277" s="838"/>
      <c r="AJ1277" s="838"/>
      <c r="AK1277" s="838"/>
      <c r="AL1277" s="838"/>
    </row>
    <row r="1278" spans="25:38" x14ac:dyDescent="0.25">
      <c r="Y1278" s="838"/>
      <c r="Z1278" s="838"/>
      <c r="AA1278" s="838"/>
      <c r="AB1278" s="838"/>
      <c r="AC1278" s="838"/>
      <c r="AD1278" s="838"/>
      <c r="AE1278" s="838"/>
      <c r="AF1278" s="838"/>
      <c r="AG1278" s="838"/>
      <c r="AH1278" s="838"/>
      <c r="AI1278" s="838"/>
      <c r="AJ1278" s="838"/>
      <c r="AK1278" s="838"/>
      <c r="AL1278" s="838"/>
    </row>
    <row r="1279" spans="25:38" x14ac:dyDescent="0.25">
      <c r="Y1279" s="838"/>
      <c r="Z1279" s="838"/>
      <c r="AA1279" s="838"/>
      <c r="AB1279" s="838"/>
      <c r="AC1279" s="838"/>
      <c r="AD1279" s="838"/>
      <c r="AE1279" s="838"/>
      <c r="AF1279" s="838"/>
      <c r="AG1279" s="838"/>
      <c r="AH1279" s="838"/>
      <c r="AI1279" s="838"/>
      <c r="AJ1279" s="838"/>
      <c r="AK1279" s="838"/>
      <c r="AL1279" s="838"/>
    </row>
    <row r="1280" spans="25:38" x14ac:dyDescent="0.25">
      <c r="Y1280" s="838"/>
      <c r="Z1280" s="838"/>
      <c r="AA1280" s="838"/>
      <c r="AB1280" s="838"/>
      <c r="AC1280" s="838"/>
      <c r="AD1280" s="838"/>
      <c r="AE1280" s="838"/>
      <c r="AF1280" s="838"/>
      <c r="AG1280" s="838"/>
      <c r="AH1280" s="838"/>
      <c r="AI1280" s="838"/>
      <c r="AJ1280" s="838"/>
      <c r="AK1280" s="838"/>
      <c r="AL1280" s="838"/>
    </row>
    <row r="1281" spans="25:38" x14ac:dyDescent="0.25">
      <c r="Y1281" s="838"/>
      <c r="Z1281" s="838"/>
      <c r="AA1281" s="838"/>
      <c r="AB1281" s="838"/>
      <c r="AC1281" s="838"/>
      <c r="AD1281" s="838"/>
      <c r="AE1281" s="838"/>
      <c r="AF1281" s="838"/>
      <c r="AG1281" s="838"/>
      <c r="AH1281" s="838"/>
      <c r="AI1281" s="838"/>
      <c r="AJ1281" s="838"/>
      <c r="AK1281" s="838"/>
      <c r="AL1281" s="838"/>
    </row>
    <row r="1282" spans="25:38" x14ac:dyDescent="0.25">
      <c r="Y1282" s="838"/>
      <c r="Z1282" s="838"/>
      <c r="AA1282" s="838"/>
      <c r="AB1282" s="838"/>
      <c r="AC1282" s="838"/>
      <c r="AD1282" s="838"/>
      <c r="AE1282" s="838"/>
      <c r="AF1282" s="838"/>
      <c r="AG1282" s="838"/>
      <c r="AH1282" s="838"/>
      <c r="AI1282" s="838"/>
      <c r="AJ1282" s="838"/>
      <c r="AK1282" s="838"/>
      <c r="AL1282" s="838"/>
    </row>
    <row r="1283" spans="25:38" x14ac:dyDescent="0.25">
      <c r="Y1283" s="838"/>
      <c r="Z1283" s="838"/>
      <c r="AA1283" s="838"/>
      <c r="AB1283" s="838"/>
      <c r="AC1283" s="838"/>
      <c r="AD1283" s="838"/>
      <c r="AE1283" s="838"/>
      <c r="AF1283" s="838"/>
      <c r="AG1283" s="838"/>
      <c r="AH1283" s="838"/>
      <c r="AI1283" s="838"/>
      <c r="AJ1283" s="838"/>
      <c r="AK1283" s="838"/>
      <c r="AL1283" s="838"/>
    </row>
    <row r="1284" spans="25:38" x14ac:dyDescent="0.25">
      <c r="Y1284" s="838"/>
      <c r="Z1284" s="838"/>
      <c r="AA1284" s="838"/>
      <c r="AB1284" s="838"/>
      <c r="AC1284" s="838"/>
      <c r="AD1284" s="838"/>
      <c r="AE1284" s="838"/>
      <c r="AF1284" s="838"/>
      <c r="AG1284" s="838"/>
      <c r="AH1284" s="838"/>
      <c r="AI1284" s="838"/>
      <c r="AJ1284" s="838"/>
      <c r="AK1284" s="838"/>
      <c r="AL1284" s="838"/>
    </row>
    <row r="1285" spans="25:38" x14ac:dyDescent="0.25">
      <c r="Y1285" s="838"/>
      <c r="Z1285" s="838"/>
      <c r="AA1285" s="838"/>
      <c r="AB1285" s="838"/>
      <c r="AC1285" s="838"/>
      <c r="AD1285" s="838"/>
      <c r="AE1285" s="838"/>
      <c r="AF1285" s="838"/>
      <c r="AG1285" s="838"/>
      <c r="AH1285" s="838"/>
      <c r="AI1285" s="838"/>
      <c r="AJ1285" s="838"/>
      <c r="AK1285" s="838"/>
      <c r="AL1285" s="838"/>
    </row>
    <row r="1286" spans="25:38" x14ac:dyDescent="0.25">
      <c r="Y1286" s="838"/>
      <c r="Z1286" s="838"/>
      <c r="AA1286" s="838"/>
      <c r="AB1286" s="838"/>
      <c r="AC1286" s="838"/>
      <c r="AD1286" s="838"/>
      <c r="AE1286" s="838"/>
      <c r="AF1286" s="838"/>
      <c r="AG1286" s="838"/>
      <c r="AH1286" s="838"/>
      <c r="AI1286" s="838"/>
      <c r="AJ1286" s="838"/>
      <c r="AK1286" s="838"/>
      <c r="AL1286" s="838"/>
    </row>
    <row r="1287" spans="25:38" x14ac:dyDescent="0.25">
      <c r="Y1287" s="838"/>
      <c r="Z1287" s="838"/>
      <c r="AA1287" s="838"/>
      <c r="AB1287" s="838"/>
      <c r="AC1287" s="838"/>
      <c r="AD1287" s="838"/>
      <c r="AE1287" s="838"/>
      <c r="AF1287" s="838"/>
      <c r="AG1287" s="838"/>
      <c r="AH1287" s="838"/>
      <c r="AI1287" s="838"/>
      <c r="AJ1287" s="838"/>
      <c r="AK1287" s="838"/>
      <c r="AL1287" s="838"/>
    </row>
    <row r="1288" spans="25:38" x14ac:dyDescent="0.25">
      <c r="Y1288" s="838"/>
      <c r="Z1288" s="838"/>
      <c r="AA1288" s="838"/>
      <c r="AB1288" s="838"/>
      <c r="AC1288" s="838"/>
      <c r="AD1288" s="838"/>
      <c r="AE1288" s="838"/>
      <c r="AF1288" s="838"/>
      <c r="AG1288" s="838"/>
      <c r="AH1288" s="838"/>
      <c r="AI1288" s="838"/>
      <c r="AJ1288" s="838"/>
      <c r="AK1288" s="838"/>
      <c r="AL1288" s="838"/>
    </row>
    <row r="1289" spans="25:38" x14ac:dyDescent="0.25">
      <c r="Y1289" s="838"/>
      <c r="Z1289" s="838"/>
      <c r="AA1289" s="838"/>
      <c r="AB1289" s="838"/>
      <c r="AC1289" s="838"/>
      <c r="AD1289" s="838"/>
      <c r="AE1289" s="838"/>
      <c r="AF1289" s="838"/>
      <c r="AG1289" s="838"/>
      <c r="AH1289" s="838"/>
      <c r="AI1289" s="838"/>
      <c r="AJ1289" s="838"/>
      <c r="AK1289" s="838"/>
      <c r="AL1289" s="838"/>
    </row>
    <row r="1290" spans="25:38" x14ac:dyDescent="0.25">
      <c r="Y1290" s="838"/>
      <c r="Z1290" s="838"/>
      <c r="AA1290" s="838"/>
      <c r="AB1290" s="838"/>
      <c r="AC1290" s="838"/>
      <c r="AD1290" s="838"/>
      <c r="AE1290" s="838"/>
      <c r="AF1290" s="838"/>
      <c r="AG1290" s="838"/>
      <c r="AH1290" s="838"/>
      <c r="AI1290" s="838"/>
      <c r="AJ1290" s="838"/>
      <c r="AK1290" s="838"/>
      <c r="AL1290" s="838"/>
    </row>
    <row r="1291" spans="25:38" x14ac:dyDescent="0.25">
      <c r="Y1291" s="838"/>
      <c r="Z1291" s="838"/>
      <c r="AA1291" s="838"/>
      <c r="AB1291" s="838"/>
      <c r="AC1291" s="838"/>
      <c r="AD1291" s="838"/>
      <c r="AE1291" s="838"/>
      <c r="AF1291" s="838"/>
      <c r="AG1291" s="838"/>
      <c r="AH1291" s="838"/>
      <c r="AI1291" s="838"/>
      <c r="AJ1291" s="838"/>
      <c r="AK1291" s="838"/>
      <c r="AL1291" s="838"/>
    </row>
    <row r="1292" spans="25:38" x14ac:dyDescent="0.25">
      <c r="Y1292" s="838"/>
      <c r="Z1292" s="838"/>
      <c r="AA1292" s="838"/>
      <c r="AB1292" s="838"/>
      <c r="AC1292" s="838"/>
      <c r="AD1292" s="838"/>
      <c r="AE1292" s="838"/>
      <c r="AF1292" s="838"/>
      <c r="AG1292" s="838"/>
      <c r="AH1292" s="838"/>
      <c r="AI1292" s="838"/>
      <c r="AJ1292" s="838"/>
      <c r="AK1292" s="838"/>
      <c r="AL1292" s="838"/>
    </row>
    <row r="1293" spans="25:38" x14ac:dyDescent="0.25">
      <c r="Y1293" s="838"/>
      <c r="Z1293" s="838"/>
      <c r="AA1293" s="838"/>
      <c r="AB1293" s="838"/>
      <c r="AC1293" s="838"/>
      <c r="AD1293" s="838"/>
      <c r="AE1293" s="838"/>
      <c r="AF1293" s="838"/>
      <c r="AG1293" s="838"/>
      <c r="AH1293" s="838"/>
      <c r="AI1293" s="838"/>
      <c r="AJ1293" s="838"/>
      <c r="AK1293" s="838"/>
      <c r="AL1293" s="838"/>
    </row>
    <row r="1294" spans="25:38" x14ac:dyDescent="0.25">
      <c r="Y1294" s="838"/>
      <c r="Z1294" s="838"/>
      <c r="AA1294" s="838"/>
      <c r="AB1294" s="838"/>
      <c r="AC1294" s="838"/>
      <c r="AD1294" s="838"/>
      <c r="AE1294" s="838"/>
      <c r="AF1294" s="838"/>
      <c r="AG1294" s="838"/>
      <c r="AH1294" s="838"/>
      <c r="AI1294" s="838"/>
      <c r="AJ1294" s="838"/>
      <c r="AK1294" s="838"/>
      <c r="AL1294" s="838"/>
    </row>
    <row r="1295" spans="25:38" x14ac:dyDescent="0.25">
      <c r="Y1295" s="838"/>
      <c r="Z1295" s="838"/>
      <c r="AA1295" s="838"/>
      <c r="AB1295" s="838"/>
      <c r="AC1295" s="838"/>
      <c r="AD1295" s="838"/>
      <c r="AE1295" s="838"/>
      <c r="AF1295" s="838"/>
      <c r="AG1295" s="838"/>
      <c r="AH1295" s="838"/>
      <c r="AI1295" s="838"/>
      <c r="AJ1295" s="838"/>
      <c r="AK1295" s="838"/>
      <c r="AL1295" s="838"/>
    </row>
    <row r="1296" spans="25:38" x14ac:dyDescent="0.25">
      <c r="Y1296" s="838"/>
      <c r="Z1296" s="838"/>
      <c r="AA1296" s="838"/>
      <c r="AB1296" s="838"/>
      <c r="AC1296" s="838"/>
      <c r="AD1296" s="838"/>
      <c r="AE1296" s="838"/>
      <c r="AF1296" s="838"/>
      <c r="AG1296" s="838"/>
      <c r="AH1296" s="838"/>
      <c r="AI1296" s="838"/>
      <c r="AJ1296" s="838"/>
      <c r="AK1296" s="838"/>
      <c r="AL1296" s="838"/>
    </row>
    <row r="1297" spans="25:38" x14ac:dyDescent="0.25">
      <c r="Y1297" s="838"/>
      <c r="Z1297" s="838"/>
      <c r="AA1297" s="838"/>
      <c r="AB1297" s="838"/>
      <c r="AC1297" s="838"/>
      <c r="AD1297" s="838"/>
      <c r="AE1297" s="838"/>
      <c r="AF1297" s="838"/>
      <c r="AG1297" s="838"/>
      <c r="AH1297" s="838"/>
      <c r="AI1297" s="838"/>
      <c r="AJ1297" s="838"/>
      <c r="AK1297" s="838"/>
      <c r="AL1297" s="838"/>
    </row>
    <row r="1298" spans="25:38" x14ac:dyDescent="0.25">
      <c r="Y1298" s="838"/>
      <c r="Z1298" s="838"/>
      <c r="AA1298" s="838"/>
      <c r="AB1298" s="838"/>
      <c r="AC1298" s="838"/>
      <c r="AD1298" s="838"/>
      <c r="AE1298" s="838"/>
      <c r="AF1298" s="838"/>
      <c r="AG1298" s="838"/>
      <c r="AH1298" s="838"/>
      <c r="AI1298" s="838"/>
      <c r="AJ1298" s="838"/>
      <c r="AK1298" s="838"/>
      <c r="AL1298" s="838"/>
    </row>
    <row r="1299" spans="25:38" x14ac:dyDescent="0.25">
      <c r="Y1299" s="838"/>
      <c r="Z1299" s="838"/>
      <c r="AA1299" s="838"/>
      <c r="AB1299" s="838"/>
      <c r="AC1299" s="838"/>
      <c r="AD1299" s="838"/>
      <c r="AE1299" s="838"/>
      <c r="AF1299" s="838"/>
      <c r="AG1299" s="838"/>
      <c r="AH1299" s="838"/>
      <c r="AI1299" s="838"/>
      <c r="AJ1299" s="838"/>
      <c r="AK1299" s="838"/>
      <c r="AL1299" s="838"/>
    </row>
    <row r="1300" spans="25:38" x14ac:dyDescent="0.25">
      <c r="Y1300" s="838"/>
      <c r="Z1300" s="838"/>
      <c r="AA1300" s="838"/>
      <c r="AB1300" s="838"/>
      <c r="AC1300" s="838"/>
      <c r="AD1300" s="838"/>
      <c r="AE1300" s="838"/>
      <c r="AF1300" s="838"/>
      <c r="AG1300" s="838"/>
      <c r="AH1300" s="838"/>
      <c r="AI1300" s="838"/>
      <c r="AJ1300" s="838"/>
      <c r="AK1300" s="838"/>
      <c r="AL1300" s="838"/>
    </row>
    <row r="1301" spans="25:38" x14ac:dyDescent="0.25">
      <c r="Y1301" s="838"/>
      <c r="Z1301" s="838"/>
      <c r="AA1301" s="838"/>
      <c r="AB1301" s="838"/>
      <c r="AC1301" s="838"/>
      <c r="AD1301" s="838"/>
      <c r="AE1301" s="838"/>
      <c r="AF1301" s="838"/>
      <c r="AG1301" s="838"/>
      <c r="AH1301" s="838"/>
      <c r="AI1301" s="838"/>
      <c r="AJ1301" s="838"/>
      <c r="AK1301" s="838"/>
      <c r="AL1301" s="838"/>
    </row>
    <row r="1302" spans="25:38" x14ac:dyDescent="0.25">
      <c r="Y1302" s="838"/>
      <c r="Z1302" s="838"/>
      <c r="AA1302" s="838"/>
      <c r="AB1302" s="838"/>
      <c r="AC1302" s="838"/>
      <c r="AD1302" s="838"/>
      <c r="AE1302" s="838"/>
      <c r="AF1302" s="838"/>
      <c r="AG1302" s="838"/>
      <c r="AH1302" s="838"/>
      <c r="AI1302" s="838"/>
      <c r="AJ1302" s="838"/>
      <c r="AK1302" s="838"/>
      <c r="AL1302" s="838"/>
    </row>
    <row r="1303" spans="25:38" x14ac:dyDescent="0.25">
      <c r="Y1303" s="838"/>
      <c r="Z1303" s="838"/>
      <c r="AA1303" s="838"/>
      <c r="AB1303" s="838"/>
      <c r="AC1303" s="838"/>
      <c r="AD1303" s="838"/>
      <c r="AE1303" s="838"/>
      <c r="AF1303" s="838"/>
      <c r="AG1303" s="838"/>
      <c r="AH1303" s="838"/>
      <c r="AI1303" s="838"/>
      <c r="AJ1303" s="838"/>
      <c r="AK1303" s="838"/>
      <c r="AL1303" s="838"/>
    </row>
    <row r="1304" spans="25:38" x14ac:dyDescent="0.25">
      <c r="Y1304" s="838"/>
      <c r="Z1304" s="838"/>
      <c r="AA1304" s="838"/>
      <c r="AB1304" s="838"/>
      <c r="AC1304" s="838"/>
      <c r="AD1304" s="838"/>
      <c r="AE1304" s="838"/>
      <c r="AF1304" s="838"/>
      <c r="AG1304" s="838"/>
      <c r="AH1304" s="838"/>
      <c r="AI1304" s="838"/>
      <c r="AJ1304" s="838"/>
      <c r="AK1304" s="838"/>
      <c r="AL1304" s="838"/>
    </row>
    <row r="1305" spans="25:38" x14ac:dyDescent="0.25">
      <c r="Y1305" s="838"/>
      <c r="Z1305" s="838"/>
      <c r="AA1305" s="838"/>
      <c r="AB1305" s="838"/>
      <c r="AC1305" s="838"/>
      <c r="AD1305" s="838"/>
      <c r="AE1305" s="838"/>
      <c r="AF1305" s="838"/>
      <c r="AG1305" s="838"/>
      <c r="AH1305" s="838"/>
      <c r="AI1305" s="838"/>
      <c r="AJ1305" s="838"/>
      <c r="AK1305" s="838"/>
      <c r="AL1305" s="838"/>
    </row>
    <row r="1306" spans="25:38" x14ac:dyDescent="0.25">
      <c r="Y1306" s="838"/>
      <c r="Z1306" s="838"/>
      <c r="AA1306" s="838"/>
      <c r="AB1306" s="838"/>
      <c r="AC1306" s="838"/>
      <c r="AD1306" s="838"/>
      <c r="AE1306" s="838"/>
      <c r="AF1306" s="838"/>
      <c r="AG1306" s="838"/>
      <c r="AH1306" s="838"/>
      <c r="AI1306" s="838"/>
      <c r="AJ1306" s="838"/>
      <c r="AK1306" s="838"/>
      <c r="AL1306" s="838"/>
    </row>
    <row r="1307" spans="25:38" x14ac:dyDescent="0.25">
      <c r="Y1307" s="838"/>
      <c r="Z1307" s="838"/>
      <c r="AA1307" s="838"/>
      <c r="AB1307" s="838"/>
      <c r="AC1307" s="838"/>
      <c r="AD1307" s="838"/>
      <c r="AE1307" s="838"/>
      <c r="AF1307" s="838"/>
      <c r="AG1307" s="838"/>
      <c r="AH1307" s="838"/>
      <c r="AI1307" s="838"/>
      <c r="AJ1307" s="838"/>
      <c r="AK1307" s="838"/>
      <c r="AL1307" s="838"/>
    </row>
    <row r="1308" spans="25:38" x14ac:dyDescent="0.25">
      <c r="Y1308" s="838"/>
      <c r="Z1308" s="838"/>
      <c r="AA1308" s="838"/>
      <c r="AB1308" s="838"/>
      <c r="AC1308" s="838"/>
      <c r="AD1308" s="838"/>
      <c r="AE1308" s="838"/>
      <c r="AF1308" s="838"/>
      <c r="AG1308" s="838"/>
      <c r="AH1308" s="838"/>
      <c r="AI1308" s="838"/>
      <c r="AJ1308" s="838"/>
      <c r="AK1308" s="838"/>
      <c r="AL1308" s="838"/>
    </row>
    <row r="1309" spans="25:38" x14ac:dyDescent="0.25">
      <c r="Y1309" s="838"/>
      <c r="Z1309" s="838"/>
      <c r="AA1309" s="838"/>
      <c r="AB1309" s="838"/>
      <c r="AC1309" s="838"/>
      <c r="AD1309" s="838"/>
      <c r="AE1309" s="838"/>
      <c r="AF1309" s="838"/>
      <c r="AG1309" s="838"/>
      <c r="AH1309" s="838"/>
      <c r="AI1309" s="838"/>
      <c r="AJ1309" s="838"/>
      <c r="AK1309" s="838"/>
      <c r="AL1309" s="838"/>
    </row>
    <row r="1310" spans="25:38" x14ac:dyDescent="0.25">
      <c r="Y1310" s="838"/>
      <c r="Z1310" s="838"/>
      <c r="AA1310" s="838"/>
      <c r="AB1310" s="838"/>
      <c r="AC1310" s="838"/>
      <c r="AD1310" s="838"/>
      <c r="AE1310" s="838"/>
      <c r="AF1310" s="838"/>
      <c r="AG1310" s="838"/>
      <c r="AH1310" s="838"/>
      <c r="AI1310" s="838"/>
      <c r="AJ1310" s="838"/>
      <c r="AK1310" s="838"/>
      <c r="AL1310" s="838"/>
    </row>
    <row r="1311" spans="25:38" x14ac:dyDescent="0.25">
      <c r="Y1311" s="838"/>
      <c r="Z1311" s="838"/>
      <c r="AA1311" s="838"/>
      <c r="AB1311" s="838"/>
      <c r="AC1311" s="838"/>
      <c r="AD1311" s="838"/>
      <c r="AE1311" s="838"/>
      <c r="AF1311" s="838"/>
      <c r="AG1311" s="838"/>
      <c r="AH1311" s="838"/>
      <c r="AI1311" s="838"/>
      <c r="AJ1311" s="838"/>
      <c r="AK1311" s="838"/>
      <c r="AL1311" s="838"/>
    </row>
    <row r="1312" spans="25:38" x14ac:dyDescent="0.25">
      <c r="Y1312" s="838"/>
      <c r="Z1312" s="838"/>
      <c r="AA1312" s="838"/>
      <c r="AB1312" s="838"/>
      <c r="AC1312" s="838"/>
      <c r="AD1312" s="838"/>
      <c r="AE1312" s="838"/>
      <c r="AF1312" s="838"/>
      <c r="AG1312" s="838"/>
      <c r="AH1312" s="838"/>
      <c r="AI1312" s="838"/>
      <c r="AJ1312" s="838"/>
      <c r="AK1312" s="838"/>
      <c r="AL1312" s="838"/>
    </row>
    <row r="1313" spans="25:38" x14ac:dyDescent="0.25">
      <c r="Y1313" s="838"/>
      <c r="Z1313" s="838"/>
      <c r="AA1313" s="838"/>
      <c r="AB1313" s="838"/>
      <c r="AC1313" s="838"/>
      <c r="AD1313" s="838"/>
      <c r="AE1313" s="838"/>
      <c r="AF1313" s="838"/>
      <c r="AG1313" s="838"/>
      <c r="AH1313" s="838"/>
      <c r="AI1313" s="838"/>
      <c r="AJ1313" s="838"/>
      <c r="AK1313" s="838"/>
      <c r="AL1313" s="838"/>
    </row>
    <row r="1314" spans="25:38" x14ac:dyDescent="0.25">
      <c r="Y1314" s="838"/>
      <c r="Z1314" s="838"/>
      <c r="AA1314" s="838"/>
      <c r="AB1314" s="838"/>
      <c r="AC1314" s="838"/>
      <c r="AD1314" s="838"/>
      <c r="AE1314" s="838"/>
      <c r="AF1314" s="838"/>
      <c r="AG1314" s="838"/>
      <c r="AH1314" s="838"/>
      <c r="AI1314" s="838"/>
      <c r="AJ1314" s="838"/>
      <c r="AK1314" s="838"/>
      <c r="AL1314" s="838"/>
    </row>
    <row r="1315" spans="25:38" x14ac:dyDescent="0.25">
      <c r="Y1315" s="838"/>
      <c r="Z1315" s="838"/>
      <c r="AA1315" s="838"/>
      <c r="AB1315" s="838"/>
      <c r="AC1315" s="838"/>
      <c r="AD1315" s="838"/>
      <c r="AE1315" s="838"/>
      <c r="AF1315" s="838"/>
      <c r="AG1315" s="838"/>
      <c r="AH1315" s="838"/>
      <c r="AI1315" s="838"/>
      <c r="AJ1315" s="838"/>
      <c r="AK1315" s="838"/>
      <c r="AL1315" s="838"/>
    </row>
    <row r="1316" spans="25:38" x14ac:dyDescent="0.25">
      <c r="Y1316" s="838"/>
      <c r="Z1316" s="838"/>
      <c r="AA1316" s="838"/>
      <c r="AB1316" s="838"/>
      <c r="AC1316" s="838"/>
      <c r="AD1316" s="838"/>
      <c r="AE1316" s="838"/>
      <c r="AF1316" s="838"/>
      <c r="AG1316" s="838"/>
      <c r="AH1316" s="838"/>
      <c r="AI1316" s="838"/>
      <c r="AJ1316" s="838"/>
      <c r="AK1316" s="838"/>
      <c r="AL1316" s="838"/>
    </row>
    <row r="1317" spans="25:38" x14ac:dyDescent="0.25">
      <c r="Y1317" s="838"/>
      <c r="Z1317" s="838"/>
      <c r="AA1317" s="838"/>
      <c r="AB1317" s="838"/>
      <c r="AC1317" s="838"/>
      <c r="AD1317" s="838"/>
      <c r="AE1317" s="838"/>
      <c r="AF1317" s="838"/>
      <c r="AG1317" s="838"/>
      <c r="AH1317" s="838"/>
      <c r="AI1317" s="838"/>
      <c r="AJ1317" s="838"/>
      <c r="AK1317" s="838"/>
      <c r="AL1317" s="838"/>
    </row>
    <row r="1318" spans="25:38" x14ac:dyDescent="0.25">
      <c r="Y1318" s="838"/>
      <c r="Z1318" s="838"/>
      <c r="AA1318" s="838"/>
      <c r="AB1318" s="838"/>
      <c r="AC1318" s="838"/>
      <c r="AD1318" s="838"/>
      <c r="AE1318" s="838"/>
      <c r="AF1318" s="838"/>
      <c r="AG1318" s="838"/>
      <c r="AH1318" s="838"/>
      <c r="AI1318" s="838"/>
      <c r="AJ1318" s="838"/>
      <c r="AK1318" s="838"/>
      <c r="AL1318" s="838"/>
    </row>
    <row r="1319" spans="25:38" x14ac:dyDescent="0.25">
      <c r="Y1319" s="838"/>
      <c r="Z1319" s="838"/>
      <c r="AA1319" s="838"/>
      <c r="AB1319" s="838"/>
      <c r="AC1319" s="838"/>
      <c r="AD1319" s="838"/>
      <c r="AE1319" s="838"/>
      <c r="AF1319" s="838"/>
      <c r="AG1319" s="838"/>
      <c r="AH1319" s="838"/>
      <c r="AI1319" s="838"/>
      <c r="AJ1319" s="838"/>
      <c r="AK1319" s="838"/>
      <c r="AL1319" s="838"/>
    </row>
    <row r="1320" spans="25:38" x14ac:dyDescent="0.25">
      <c r="Y1320" s="838"/>
      <c r="Z1320" s="838"/>
      <c r="AA1320" s="838"/>
      <c r="AB1320" s="838"/>
      <c r="AC1320" s="838"/>
      <c r="AD1320" s="838"/>
      <c r="AE1320" s="838"/>
      <c r="AF1320" s="838"/>
      <c r="AG1320" s="838"/>
      <c r="AH1320" s="838"/>
      <c r="AI1320" s="838"/>
      <c r="AJ1320" s="838"/>
      <c r="AK1320" s="838"/>
      <c r="AL1320" s="838"/>
    </row>
    <row r="1321" spans="25:38" x14ac:dyDescent="0.25">
      <c r="Y1321" s="838"/>
      <c r="Z1321" s="838"/>
      <c r="AA1321" s="838"/>
      <c r="AB1321" s="838"/>
      <c r="AC1321" s="838"/>
      <c r="AD1321" s="838"/>
      <c r="AE1321" s="838"/>
      <c r="AF1321" s="838"/>
      <c r="AG1321" s="838"/>
      <c r="AH1321" s="838"/>
      <c r="AI1321" s="838"/>
      <c r="AJ1321" s="838"/>
      <c r="AK1321" s="838"/>
      <c r="AL1321" s="838"/>
    </row>
    <row r="1322" spans="25:38" x14ac:dyDescent="0.25">
      <c r="Y1322" s="838"/>
      <c r="Z1322" s="838"/>
      <c r="AA1322" s="838"/>
      <c r="AB1322" s="838"/>
      <c r="AC1322" s="838"/>
      <c r="AD1322" s="838"/>
      <c r="AE1322" s="838"/>
      <c r="AF1322" s="838"/>
      <c r="AG1322" s="838"/>
      <c r="AH1322" s="838"/>
      <c r="AI1322" s="838"/>
      <c r="AJ1322" s="838"/>
      <c r="AK1322" s="838"/>
      <c r="AL1322" s="838"/>
    </row>
    <row r="1323" spans="25:38" x14ac:dyDescent="0.25">
      <c r="Y1323" s="838"/>
      <c r="Z1323" s="838"/>
      <c r="AA1323" s="838"/>
      <c r="AB1323" s="838"/>
      <c r="AC1323" s="838"/>
      <c r="AD1323" s="838"/>
      <c r="AE1323" s="838"/>
      <c r="AF1323" s="838"/>
      <c r="AG1323" s="838"/>
      <c r="AH1323" s="838"/>
      <c r="AI1323" s="838"/>
      <c r="AJ1323" s="838"/>
      <c r="AK1323" s="838"/>
      <c r="AL1323" s="838"/>
    </row>
    <row r="1324" spans="25:38" x14ac:dyDescent="0.25">
      <c r="Y1324" s="838"/>
      <c r="Z1324" s="838"/>
      <c r="AA1324" s="838"/>
      <c r="AB1324" s="838"/>
      <c r="AC1324" s="838"/>
      <c r="AD1324" s="838"/>
      <c r="AE1324" s="838"/>
      <c r="AF1324" s="838"/>
      <c r="AG1324" s="838"/>
      <c r="AH1324" s="838"/>
      <c r="AI1324" s="838"/>
      <c r="AJ1324" s="838"/>
      <c r="AK1324" s="838"/>
      <c r="AL1324" s="838"/>
    </row>
    <row r="1325" spans="25:38" x14ac:dyDescent="0.25">
      <c r="Y1325" s="838"/>
      <c r="Z1325" s="838"/>
      <c r="AA1325" s="838"/>
      <c r="AB1325" s="838"/>
      <c r="AC1325" s="838"/>
      <c r="AD1325" s="838"/>
      <c r="AE1325" s="838"/>
      <c r="AF1325" s="838"/>
      <c r="AG1325" s="838"/>
      <c r="AH1325" s="838"/>
      <c r="AI1325" s="838"/>
      <c r="AJ1325" s="838"/>
      <c r="AK1325" s="838"/>
      <c r="AL1325" s="838"/>
    </row>
    <row r="1326" spans="25:38" x14ac:dyDescent="0.25">
      <c r="Y1326" s="838"/>
      <c r="Z1326" s="838"/>
      <c r="AA1326" s="838"/>
      <c r="AB1326" s="838"/>
      <c r="AC1326" s="838"/>
      <c r="AD1326" s="838"/>
      <c r="AE1326" s="838"/>
      <c r="AF1326" s="838"/>
      <c r="AG1326" s="838"/>
      <c r="AH1326" s="838"/>
      <c r="AI1326" s="838"/>
      <c r="AJ1326" s="838"/>
      <c r="AK1326" s="838"/>
      <c r="AL1326" s="838"/>
    </row>
    <row r="1327" spans="25:38" x14ac:dyDescent="0.25">
      <c r="Y1327" s="838"/>
      <c r="Z1327" s="838"/>
      <c r="AA1327" s="838"/>
      <c r="AB1327" s="838"/>
      <c r="AC1327" s="838"/>
      <c r="AD1327" s="838"/>
      <c r="AE1327" s="838"/>
      <c r="AF1327" s="838"/>
      <c r="AG1327" s="838"/>
      <c r="AH1327" s="838"/>
      <c r="AI1327" s="838"/>
      <c r="AJ1327" s="838"/>
      <c r="AK1327" s="838"/>
      <c r="AL1327" s="838"/>
    </row>
    <row r="1328" spans="25:38" x14ac:dyDescent="0.25">
      <c r="Y1328" s="838"/>
      <c r="Z1328" s="838"/>
      <c r="AA1328" s="838"/>
      <c r="AB1328" s="838"/>
      <c r="AC1328" s="838"/>
      <c r="AD1328" s="838"/>
      <c r="AE1328" s="838"/>
      <c r="AF1328" s="838"/>
      <c r="AG1328" s="838"/>
      <c r="AH1328" s="838"/>
      <c r="AI1328" s="838"/>
      <c r="AJ1328" s="838"/>
      <c r="AK1328" s="838"/>
      <c r="AL1328" s="838"/>
    </row>
    <row r="1329" spans="25:38" x14ac:dyDescent="0.25">
      <c r="Y1329" s="838"/>
      <c r="Z1329" s="838"/>
      <c r="AA1329" s="838"/>
      <c r="AB1329" s="838"/>
      <c r="AC1329" s="838"/>
      <c r="AD1329" s="838"/>
      <c r="AE1329" s="838"/>
      <c r="AF1329" s="838"/>
      <c r="AG1329" s="838"/>
      <c r="AH1329" s="838"/>
      <c r="AI1329" s="838"/>
      <c r="AJ1329" s="838"/>
      <c r="AK1329" s="838"/>
      <c r="AL1329" s="838"/>
    </row>
    <row r="1330" spans="25:38" x14ac:dyDescent="0.25">
      <c r="Y1330" s="838"/>
      <c r="Z1330" s="838"/>
      <c r="AA1330" s="838"/>
      <c r="AB1330" s="838"/>
      <c r="AC1330" s="838"/>
      <c r="AD1330" s="838"/>
      <c r="AE1330" s="838"/>
      <c r="AF1330" s="838"/>
      <c r="AG1330" s="838"/>
      <c r="AH1330" s="838"/>
      <c r="AI1330" s="838"/>
      <c r="AJ1330" s="838"/>
      <c r="AK1330" s="838"/>
      <c r="AL1330" s="838"/>
    </row>
    <row r="1331" spans="25:38" x14ac:dyDescent="0.25">
      <c r="Y1331" s="838"/>
      <c r="Z1331" s="838"/>
      <c r="AA1331" s="838"/>
      <c r="AB1331" s="838"/>
      <c r="AC1331" s="838"/>
      <c r="AD1331" s="838"/>
      <c r="AE1331" s="838"/>
      <c r="AF1331" s="838"/>
      <c r="AG1331" s="838"/>
      <c r="AH1331" s="838"/>
      <c r="AI1331" s="838"/>
      <c r="AJ1331" s="838"/>
      <c r="AK1331" s="838"/>
      <c r="AL1331" s="838"/>
    </row>
    <row r="1332" spans="25:38" x14ac:dyDescent="0.25">
      <c r="Y1332" s="838"/>
      <c r="Z1332" s="838"/>
      <c r="AA1332" s="838"/>
      <c r="AB1332" s="838"/>
      <c r="AC1332" s="838"/>
      <c r="AD1332" s="838"/>
      <c r="AE1332" s="838"/>
      <c r="AF1332" s="838"/>
      <c r="AG1332" s="838"/>
      <c r="AH1332" s="838"/>
      <c r="AI1332" s="838"/>
      <c r="AJ1332" s="838"/>
      <c r="AK1332" s="838"/>
      <c r="AL1332" s="838"/>
    </row>
    <row r="1333" spans="25:38" x14ac:dyDescent="0.25">
      <c r="Y1333" s="838"/>
      <c r="Z1333" s="838"/>
      <c r="AA1333" s="838"/>
      <c r="AB1333" s="838"/>
      <c r="AC1333" s="838"/>
      <c r="AD1333" s="838"/>
      <c r="AE1333" s="838"/>
      <c r="AF1333" s="838"/>
      <c r="AG1333" s="838"/>
      <c r="AH1333" s="838"/>
      <c r="AI1333" s="838"/>
      <c r="AJ1333" s="838"/>
      <c r="AK1333" s="838"/>
      <c r="AL1333" s="838"/>
    </row>
    <row r="1334" spans="25:38" x14ac:dyDescent="0.25">
      <c r="Y1334" s="838"/>
      <c r="Z1334" s="838"/>
      <c r="AA1334" s="838"/>
      <c r="AB1334" s="838"/>
      <c r="AC1334" s="838"/>
      <c r="AD1334" s="838"/>
      <c r="AE1334" s="838"/>
      <c r="AF1334" s="838"/>
      <c r="AG1334" s="838"/>
      <c r="AH1334" s="838"/>
      <c r="AI1334" s="838"/>
      <c r="AJ1334" s="838"/>
      <c r="AK1334" s="838"/>
      <c r="AL1334" s="838"/>
    </row>
    <row r="1335" spans="25:38" x14ac:dyDescent="0.25">
      <c r="Y1335" s="838"/>
      <c r="Z1335" s="838"/>
      <c r="AA1335" s="838"/>
      <c r="AB1335" s="838"/>
      <c r="AC1335" s="838"/>
      <c r="AD1335" s="838"/>
      <c r="AE1335" s="838"/>
      <c r="AF1335" s="838"/>
      <c r="AG1335" s="838"/>
      <c r="AH1335" s="838"/>
      <c r="AI1335" s="838"/>
      <c r="AJ1335" s="838"/>
      <c r="AK1335" s="838"/>
      <c r="AL1335" s="838"/>
    </row>
    <row r="1336" spans="25:38" x14ac:dyDescent="0.25">
      <c r="Y1336" s="838"/>
      <c r="Z1336" s="838"/>
      <c r="AA1336" s="838"/>
      <c r="AB1336" s="838"/>
      <c r="AC1336" s="838"/>
      <c r="AD1336" s="838"/>
      <c r="AE1336" s="838"/>
      <c r="AF1336" s="838"/>
      <c r="AG1336" s="838"/>
      <c r="AH1336" s="838"/>
      <c r="AI1336" s="838"/>
      <c r="AJ1336" s="838"/>
      <c r="AK1336" s="838"/>
      <c r="AL1336" s="838"/>
    </row>
    <row r="1337" spans="25:38" x14ac:dyDescent="0.25">
      <c r="Y1337" s="838"/>
      <c r="Z1337" s="838"/>
      <c r="AA1337" s="838"/>
      <c r="AB1337" s="838"/>
      <c r="AC1337" s="838"/>
      <c r="AD1337" s="838"/>
      <c r="AE1337" s="838"/>
      <c r="AF1337" s="838"/>
      <c r="AG1337" s="838"/>
      <c r="AH1337" s="838"/>
      <c r="AI1337" s="838"/>
      <c r="AJ1337" s="838"/>
      <c r="AK1337" s="838"/>
      <c r="AL1337" s="838"/>
    </row>
    <row r="1338" spans="25:38" x14ac:dyDescent="0.25">
      <c r="Y1338" s="838"/>
      <c r="Z1338" s="838"/>
      <c r="AA1338" s="838"/>
      <c r="AB1338" s="838"/>
      <c r="AC1338" s="838"/>
      <c r="AD1338" s="838"/>
      <c r="AE1338" s="838"/>
      <c r="AF1338" s="838"/>
      <c r="AG1338" s="838"/>
      <c r="AH1338" s="838"/>
      <c r="AI1338" s="838"/>
      <c r="AJ1338" s="838"/>
      <c r="AK1338" s="838"/>
      <c r="AL1338" s="838"/>
    </row>
    <row r="1339" spans="25:38" x14ac:dyDescent="0.25">
      <c r="Y1339" s="838"/>
      <c r="Z1339" s="838"/>
      <c r="AA1339" s="838"/>
      <c r="AB1339" s="838"/>
      <c r="AC1339" s="838"/>
      <c r="AD1339" s="838"/>
      <c r="AE1339" s="838"/>
      <c r="AF1339" s="838"/>
      <c r="AG1339" s="838"/>
      <c r="AH1339" s="838"/>
      <c r="AI1339" s="838"/>
      <c r="AJ1339" s="838"/>
      <c r="AK1339" s="838"/>
      <c r="AL1339" s="838"/>
    </row>
    <row r="1340" spans="25:38" x14ac:dyDescent="0.25">
      <c r="Y1340" s="838"/>
      <c r="Z1340" s="838"/>
      <c r="AA1340" s="838"/>
      <c r="AB1340" s="838"/>
      <c r="AC1340" s="838"/>
      <c r="AD1340" s="838"/>
      <c r="AE1340" s="838"/>
      <c r="AF1340" s="838"/>
      <c r="AG1340" s="838"/>
      <c r="AH1340" s="838"/>
      <c r="AI1340" s="838"/>
      <c r="AJ1340" s="838"/>
      <c r="AK1340" s="838"/>
      <c r="AL1340" s="838"/>
    </row>
    <row r="1341" spans="25:38" x14ac:dyDescent="0.25">
      <c r="Y1341" s="838"/>
      <c r="Z1341" s="838"/>
      <c r="AA1341" s="838"/>
      <c r="AB1341" s="838"/>
      <c r="AC1341" s="838"/>
      <c r="AD1341" s="838"/>
      <c r="AE1341" s="838"/>
      <c r="AF1341" s="838"/>
      <c r="AG1341" s="838"/>
      <c r="AH1341" s="838"/>
      <c r="AI1341" s="838"/>
      <c r="AJ1341" s="838"/>
      <c r="AK1341" s="838"/>
      <c r="AL1341" s="838"/>
    </row>
    <row r="1342" spans="25:38" x14ac:dyDescent="0.25">
      <c r="Y1342" s="838"/>
      <c r="Z1342" s="838"/>
      <c r="AA1342" s="838"/>
      <c r="AB1342" s="838"/>
      <c r="AC1342" s="838"/>
      <c r="AD1342" s="838"/>
      <c r="AE1342" s="838"/>
      <c r="AF1342" s="838"/>
      <c r="AG1342" s="838"/>
      <c r="AH1342" s="838"/>
      <c r="AI1342" s="838"/>
      <c r="AJ1342" s="838"/>
      <c r="AK1342" s="838"/>
      <c r="AL1342" s="838"/>
    </row>
    <row r="1343" spans="25:38" x14ac:dyDescent="0.25">
      <c r="Y1343" s="838"/>
      <c r="Z1343" s="838"/>
      <c r="AA1343" s="838"/>
      <c r="AB1343" s="838"/>
      <c r="AC1343" s="838"/>
      <c r="AD1343" s="838"/>
      <c r="AE1343" s="838"/>
      <c r="AF1343" s="838"/>
      <c r="AG1343" s="838"/>
      <c r="AH1343" s="838"/>
      <c r="AI1343" s="838"/>
      <c r="AJ1343" s="838"/>
      <c r="AK1343" s="838"/>
      <c r="AL1343" s="838"/>
    </row>
    <row r="1344" spans="25:38" x14ac:dyDescent="0.25">
      <c r="Y1344" s="838"/>
      <c r="Z1344" s="838"/>
      <c r="AA1344" s="838"/>
      <c r="AB1344" s="838"/>
      <c r="AC1344" s="838"/>
      <c r="AD1344" s="838"/>
      <c r="AE1344" s="838"/>
      <c r="AF1344" s="838"/>
      <c r="AG1344" s="838"/>
      <c r="AH1344" s="838"/>
      <c r="AI1344" s="838"/>
      <c r="AJ1344" s="838"/>
      <c r="AK1344" s="838"/>
      <c r="AL1344" s="838"/>
    </row>
    <row r="1345" spans="25:38" x14ac:dyDescent="0.25">
      <c r="Y1345" s="838"/>
      <c r="Z1345" s="838"/>
      <c r="AA1345" s="838"/>
      <c r="AB1345" s="838"/>
      <c r="AC1345" s="838"/>
      <c r="AD1345" s="838"/>
      <c r="AE1345" s="838"/>
      <c r="AF1345" s="838"/>
      <c r="AG1345" s="838"/>
      <c r="AH1345" s="838"/>
      <c r="AI1345" s="838"/>
      <c r="AJ1345" s="838"/>
      <c r="AK1345" s="838"/>
      <c r="AL1345" s="838"/>
    </row>
    <row r="1346" spans="25:38" x14ac:dyDescent="0.25">
      <c r="Y1346" s="838"/>
      <c r="Z1346" s="838"/>
      <c r="AA1346" s="838"/>
      <c r="AB1346" s="838"/>
      <c r="AC1346" s="838"/>
      <c r="AD1346" s="838"/>
      <c r="AE1346" s="838"/>
      <c r="AF1346" s="838"/>
      <c r="AG1346" s="838"/>
      <c r="AH1346" s="838"/>
      <c r="AI1346" s="838"/>
      <c r="AJ1346" s="838"/>
      <c r="AK1346" s="838"/>
      <c r="AL1346" s="838"/>
    </row>
    <row r="1347" spans="25:38" x14ac:dyDescent="0.25">
      <c r="Y1347" s="838"/>
      <c r="Z1347" s="838"/>
      <c r="AA1347" s="838"/>
      <c r="AB1347" s="838"/>
      <c r="AC1347" s="838"/>
      <c r="AD1347" s="838"/>
      <c r="AE1347" s="838"/>
      <c r="AF1347" s="838"/>
      <c r="AG1347" s="838"/>
      <c r="AH1347" s="838"/>
      <c r="AI1347" s="838"/>
      <c r="AJ1347" s="838"/>
      <c r="AK1347" s="838"/>
      <c r="AL1347" s="838"/>
    </row>
    <row r="1348" spans="25:38" x14ac:dyDescent="0.25">
      <c r="Y1348" s="838"/>
      <c r="Z1348" s="838"/>
      <c r="AA1348" s="838"/>
      <c r="AB1348" s="838"/>
      <c r="AC1348" s="838"/>
      <c r="AD1348" s="838"/>
      <c r="AE1348" s="838"/>
      <c r="AF1348" s="838"/>
      <c r="AG1348" s="838"/>
      <c r="AH1348" s="838"/>
      <c r="AI1348" s="838"/>
      <c r="AJ1348" s="838"/>
      <c r="AK1348" s="838"/>
      <c r="AL1348" s="838"/>
    </row>
    <row r="1349" spans="25:38" x14ac:dyDescent="0.25">
      <c r="Y1349" s="838"/>
      <c r="Z1349" s="838"/>
      <c r="AA1349" s="838"/>
      <c r="AB1349" s="838"/>
      <c r="AC1349" s="838"/>
      <c r="AD1349" s="838"/>
      <c r="AE1349" s="838"/>
      <c r="AF1349" s="838"/>
      <c r="AG1349" s="838"/>
      <c r="AH1349" s="838"/>
      <c r="AI1349" s="838"/>
      <c r="AJ1349" s="838"/>
      <c r="AK1349" s="838"/>
      <c r="AL1349" s="838"/>
    </row>
    <row r="1350" spans="25:38" x14ac:dyDescent="0.25">
      <c r="Y1350" s="838"/>
      <c r="Z1350" s="838"/>
      <c r="AA1350" s="838"/>
      <c r="AB1350" s="838"/>
      <c r="AC1350" s="838"/>
      <c r="AD1350" s="838"/>
      <c r="AE1350" s="838"/>
      <c r="AF1350" s="838"/>
      <c r="AG1350" s="838"/>
      <c r="AH1350" s="838"/>
      <c r="AI1350" s="838"/>
      <c r="AJ1350" s="838"/>
      <c r="AK1350" s="838"/>
      <c r="AL1350" s="838"/>
    </row>
    <row r="1351" spans="25:38" x14ac:dyDescent="0.25">
      <c r="Y1351" s="838"/>
      <c r="Z1351" s="838"/>
      <c r="AA1351" s="838"/>
      <c r="AB1351" s="838"/>
      <c r="AC1351" s="838"/>
      <c r="AD1351" s="838"/>
      <c r="AE1351" s="838"/>
      <c r="AF1351" s="838"/>
      <c r="AG1351" s="838"/>
      <c r="AH1351" s="838"/>
      <c r="AI1351" s="838"/>
      <c r="AJ1351" s="838"/>
      <c r="AK1351" s="838"/>
      <c r="AL1351" s="838"/>
    </row>
    <row r="1352" spans="25:38" x14ac:dyDescent="0.25">
      <c r="Y1352" s="838"/>
      <c r="Z1352" s="838"/>
      <c r="AA1352" s="838"/>
      <c r="AB1352" s="838"/>
      <c r="AC1352" s="838"/>
      <c r="AD1352" s="838"/>
      <c r="AE1352" s="838"/>
      <c r="AF1352" s="838"/>
      <c r="AG1352" s="838"/>
      <c r="AH1352" s="838"/>
      <c r="AI1352" s="838"/>
      <c r="AJ1352" s="838"/>
      <c r="AK1352" s="838"/>
      <c r="AL1352" s="838"/>
    </row>
    <row r="1353" spans="25:38" x14ac:dyDescent="0.25">
      <c r="Y1353" s="838"/>
      <c r="Z1353" s="838"/>
      <c r="AA1353" s="838"/>
      <c r="AB1353" s="838"/>
      <c r="AC1353" s="838"/>
      <c r="AD1353" s="838"/>
      <c r="AE1353" s="838"/>
      <c r="AF1353" s="838"/>
      <c r="AG1353" s="838"/>
      <c r="AH1353" s="838"/>
      <c r="AI1353" s="838"/>
      <c r="AJ1353" s="838"/>
      <c r="AK1353" s="838"/>
      <c r="AL1353" s="838"/>
    </row>
    <row r="1354" spans="25:38" x14ac:dyDescent="0.25">
      <c r="Y1354" s="838"/>
      <c r="Z1354" s="838"/>
      <c r="AA1354" s="838"/>
      <c r="AB1354" s="838"/>
      <c r="AC1354" s="838"/>
      <c r="AD1354" s="838"/>
      <c r="AE1354" s="838"/>
      <c r="AF1354" s="838"/>
      <c r="AG1354" s="838"/>
      <c r="AH1354" s="838"/>
      <c r="AI1354" s="838"/>
      <c r="AJ1354" s="838"/>
      <c r="AK1354" s="838"/>
      <c r="AL1354" s="838"/>
    </row>
    <row r="1355" spans="25:38" x14ac:dyDescent="0.25">
      <c r="Y1355" s="838"/>
      <c r="Z1355" s="838"/>
      <c r="AA1355" s="838"/>
      <c r="AB1355" s="838"/>
      <c r="AC1355" s="838"/>
      <c r="AD1355" s="838"/>
      <c r="AE1355" s="838"/>
      <c r="AF1355" s="838"/>
      <c r="AG1355" s="838"/>
      <c r="AH1355" s="838"/>
      <c r="AI1355" s="838"/>
      <c r="AJ1355" s="838"/>
      <c r="AK1355" s="838"/>
      <c r="AL1355" s="838"/>
    </row>
    <row r="1356" spans="25:38" x14ac:dyDescent="0.25">
      <c r="Y1356" s="838"/>
      <c r="Z1356" s="838"/>
      <c r="AA1356" s="838"/>
      <c r="AB1356" s="838"/>
      <c r="AC1356" s="838"/>
      <c r="AD1356" s="838"/>
      <c r="AE1356" s="838"/>
      <c r="AF1356" s="838"/>
      <c r="AG1356" s="838"/>
      <c r="AH1356" s="838"/>
      <c r="AI1356" s="838"/>
      <c r="AJ1356" s="838"/>
      <c r="AK1356" s="838"/>
      <c r="AL1356" s="838"/>
    </row>
    <row r="1357" spans="25:38" x14ac:dyDescent="0.25">
      <c r="Y1357" s="838"/>
      <c r="Z1357" s="838"/>
      <c r="AA1357" s="838"/>
      <c r="AB1357" s="838"/>
      <c r="AC1357" s="838"/>
      <c r="AD1357" s="838"/>
      <c r="AE1357" s="838"/>
      <c r="AF1357" s="838"/>
      <c r="AG1357" s="838"/>
      <c r="AH1357" s="838"/>
      <c r="AI1357" s="838"/>
      <c r="AJ1357" s="838"/>
      <c r="AK1357" s="838"/>
      <c r="AL1357" s="838"/>
    </row>
    <row r="1358" spans="25:38" x14ac:dyDescent="0.25">
      <c r="Y1358" s="838"/>
      <c r="Z1358" s="838"/>
      <c r="AA1358" s="838"/>
      <c r="AB1358" s="838"/>
      <c r="AC1358" s="838"/>
      <c r="AD1358" s="838"/>
      <c r="AE1358" s="838"/>
      <c r="AF1358" s="838"/>
      <c r="AG1358" s="838"/>
      <c r="AH1358" s="838"/>
      <c r="AI1358" s="838"/>
      <c r="AJ1358" s="838"/>
      <c r="AK1358" s="838"/>
      <c r="AL1358" s="838"/>
    </row>
    <row r="1359" spans="25:38" x14ac:dyDescent="0.25">
      <c r="Y1359" s="838"/>
      <c r="Z1359" s="838"/>
      <c r="AA1359" s="838"/>
      <c r="AB1359" s="838"/>
      <c r="AC1359" s="838"/>
      <c r="AD1359" s="838"/>
      <c r="AE1359" s="838"/>
      <c r="AF1359" s="838"/>
      <c r="AG1359" s="838"/>
      <c r="AH1359" s="838"/>
      <c r="AI1359" s="838"/>
      <c r="AJ1359" s="838"/>
      <c r="AK1359" s="838"/>
      <c r="AL1359" s="838"/>
    </row>
    <row r="1360" spans="25:38" x14ac:dyDescent="0.25">
      <c r="Y1360" s="838"/>
      <c r="Z1360" s="838"/>
      <c r="AA1360" s="838"/>
      <c r="AB1360" s="838"/>
      <c r="AC1360" s="838"/>
      <c r="AD1360" s="838"/>
      <c r="AE1360" s="838"/>
      <c r="AF1360" s="838"/>
      <c r="AG1360" s="838"/>
      <c r="AH1360" s="838"/>
      <c r="AI1360" s="838"/>
      <c r="AJ1360" s="838"/>
      <c r="AK1360" s="838"/>
      <c r="AL1360" s="838"/>
    </row>
    <row r="1361" spans="25:38" x14ac:dyDescent="0.25">
      <c r="Y1361" s="838"/>
      <c r="Z1361" s="838"/>
      <c r="AA1361" s="838"/>
      <c r="AB1361" s="838"/>
      <c r="AC1361" s="838"/>
      <c r="AD1361" s="838"/>
      <c r="AE1361" s="838"/>
      <c r="AF1361" s="838"/>
      <c r="AG1361" s="838"/>
      <c r="AH1361" s="838"/>
      <c r="AI1361" s="838"/>
      <c r="AJ1361" s="838"/>
      <c r="AK1361" s="838"/>
      <c r="AL1361" s="838"/>
    </row>
    <row r="1362" spans="25:38" x14ac:dyDescent="0.25">
      <c r="Y1362" s="838"/>
      <c r="Z1362" s="838"/>
      <c r="AA1362" s="838"/>
      <c r="AB1362" s="838"/>
      <c r="AC1362" s="838"/>
      <c r="AD1362" s="838"/>
      <c r="AE1362" s="838"/>
      <c r="AF1362" s="838"/>
      <c r="AG1362" s="838"/>
      <c r="AH1362" s="838"/>
      <c r="AI1362" s="838"/>
      <c r="AJ1362" s="838"/>
      <c r="AK1362" s="838"/>
      <c r="AL1362" s="838"/>
    </row>
    <row r="1363" spans="25:38" x14ac:dyDescent="0.25">
      <c r="Y1363" s="838"/>
      <c r="Z1363" s="838"/>
      <c r="AA1363" s="838"/>
      <c r="AB1363" s="838"/>
      <c r="AC1363" s="838"/>
      <c r="AD1363" s="838"/>
      <c r="AE1363" s="838"/>
      <c r="AF1363" s="838"/>
      <c r="AG1363" s="838"/>
      <c r="AH1363" s="838"/>
      <c r="AI1363" s="838"/>
      <c r="AJ1363" s="838"/>
      <c r="AK1363" s="838"/>
      <c r="AL1363" s="838"/>
    </row>
    <row r="1364" spans="25:38" x14ac:dyDescent="0.25">
      <c r="Y1364" s="838"/>
      <c r="Z1364" s="838"/>
      <c r="AA1364" s="838"/>
      <c r="AB1364" s="838"/>
      <c r="AC1364" s="838"/>
      <c r="AD1364" s="838"/>
      <c r="AE1364" s="838"/>
      <c r="AF1364" s="838"/>
      <c r="AG1364" s="838"/>
      <c r="AH1364" s="838"/>
      <c r="AI1364" s="838"/>
      <c r="AJ1364" s="838"/>
      <c r="AK1364" s="838"/>
      <c r="AL1364" s="838"/>
    </row>
    <row r="1365" spans="25:38" x14ac:dyDescent="0.25">
      <c r="Y1365" s="838"/>
      <c r="Z1365" s="838"/>
      <c r="AA1365" s="838"/>
      <c r="AB1365" s="838"/>
      <c r="AC1365" s="838"/>
      <c r="AD1365" s="838"/>
      <c r="AE1365" s="838"/>
      <c r="AF1365" s="838"/>
      <c r="AG1365" s="838"/>
      <c r="AH1365" s="838"/>
      <c r="AI1365" s="838"/>
      <c r="AJ1365" s="838"/>
      <c r="AK1365" s="838"/>
      <c r="AL1365" s="838"/>
    </row>
    <row r="1366" spans="25:38" x14ac:dyDescent="0.25">
      <c r="Y1366" s="838"/>
      <c r="Z1366" s="838"/>
      <c r="AA1366" s="838"/>
      <c r="AB1366" s="838"/>
      <c r="AC1366" s="838"/>
      <c r="AD1366" s="838"/>
      <c r="AE1366" s="838"/>
      <c r="AF1366" s="838"/>
      <c r="AG1366" s="838"/>
      <c r="AH1366" s="838"/>
      <c r="AI1366" s="838"/>
      <c r="AJ1366" s="838"/>
      <c r="AK1366" s="838"/>
      <c r="AL1366" s="838"/>
    </row>
    <row r="1367" spans="25:38" x14ac:dyDescent="0.25">
      <c r="Y1367" s="838"/>
      <c r="Z1367" s="838"/>
      <c r="AA1367" s="838"/>
      <c r="AB1367" s="838"/>
      <c r="AC1367" s="838"/>
      <c r="AD1367" s="838"/>
      <c r="AE1367" s="838"/>
      <c r="AF1367" s="838"/>
      <c r="AG1367" s="838"/>
      <c r="AH1367" s="838"/>
      <c r="AI1367" s="838"/>
      <c r="AJ1367" s="838"/>
      <c r="AK1367" s="838"/>
      <c r="AL1367" s="838"/>
    </row>
    <row r="1368" spans="25:38" x14ac:dyDescent="0.25">
      <c r="Y1368" s="838"/>
      <c r="Z1368" s="838"/>
      <c r="AA1368" s="838"/>
      <c r="AB1368" s="838"/>
      <c r="AC1368" s="838"/>
      <c r="AD1368" s="838"/>
      <c r="AE1368" s="838"/>
      <c r="AF1368" s="838"/>
      <c r="AG1368" s="838"/>
      <c r="AH1368" s="838"/>
      <c r="AI1368" s="838"/>
      <c r="AJ1368" s="838"/>
      <c r="AK1368" s="838"/>
      <c r="AL1368" s="838"/>
    </row>
    <row r="1369" spans="25:38" x14ac:dyDescent="0.25">
      <c r="Y1369" s="838"/>
      <c r="Z1369" s="838"/>
      <c r="AA1369" s="838"/>
      <c r="AB1369" s="838"/>
      <c r="AC1369" s="838"/>
      <c r="AD1369" s="838"/>
      <c r="AE1369" s="838"/>
      <c r="AF1369" s="838"/>
      <c r="AG1369" s="838"/>
      <c r="AH1369" s="838"/>
      <c r="AI1369" s="838"/>
      <c r="AJ1369" s="838"/>
      <c r="AK1369" s="838"/>
      <c r="AL1369" s="838"/>
    </row>
    <row r="1370" spans="25:38" x14ac:dyDescent="0.25">
      <c r="Y1370" s="838"/>
      <c r="Z1370" s="838"/>
      <c r="AA1370" s="838"/>
      <c r="AB1370" s="838"/>
      <c r="AC1370" s="838"/>
      <c r="AD1370" s="838"/>
      <c r="AE1370" s="838"/>
      <c r="AF1370" s="838"/>
      <c r="AG1370" s="838"/>
      <c r="AH1370" s="838"/>
      <c r="AI1370" s="838"/>
      <c r="AJ1370" s="838"/>
      <c r="AK1370" s="838"/>
      <c r="AL1370" s="838"/>
    </row>
    <row r="1371" spans="25:38" x14ac:dyDescent="0.25">
      <c r="Y1371" s="838"/>
      <c r="Z1371" s="838"/>
      <c r="AA1371" s="838"/>
      <c r="AB1371" s="838"/>
      <c r="AC1371" s="838"/>
      <c r="AD1371" s="838"/>
      <c r="AE1371" s="838"/>
      <c r="AF1371" s="838"/>
      <c r="AG1371" s="838"/>
      <c r="AH1371" s="838"/>
      <c r="AI1371" s="838"/>
      <c r="AJ1371" s="838"/>
      <c r="AK1371" s="838"/>
      <c r="AL1371" s="838"/>
    </row>
    <row r="1372" spans="25:38" x14ac:dyDescent="0.25">
      <c r="Y1372" s="838"/>
      <c r="Z1372" s="838"/>
      <c r="AA1372" s="838"/>
      <c r="AB1372" s="838"/>
      <c r="AC1372" s="838"/>
      <c r="AD1372" s="838"/>
      <c r="AE1372" s="838"/>
      <c r="AF1372" s="838"/>
      <c r="AG1372" s="838"/>
      <c r="AH1372" s="838"/>
      <c r="AI1372" s="838"/>
      <c r="AJ1372" s="838"/>
      <c r="AK1372" s="838"/>
      <c r="AL1372" s="838"/>
    </row>
    <row r="1373" spans="25:38" x14ac:dyDescent="0.25">
      <c r="Y1373" s="838"/>
      <c r="Z1373" s="838"/>
      <c r="AA1373" s="838"/>
      <c r="AB1373" s="838"/>
      <c r="AC1373" s="838"/>
      <c r="AD1373" s="838"/>
      <c r="AE1373" s="838"/>
      <c r="AF1373" s="838"/>
      <c r="AG1373" s="838"/>
      <c r="AH1373" s="838"/>
      <c r="AI1373" s="838"/>
      <c r="AJ1373" s="838"/>
      <c r="AK1373" s="838"/>
      <c r="AL1373" s="838"/>
    </row>
    <row r="1374" spans="25:38" x14ac:dyDescent="0.25">
      <c r="Y1374" s="838"/>
      <c r="Z1374" s="838"/>
      <c r="AA1374" s="838"/>
      <c r="AB1374" s="838"/>
      <c r="AC1374" s="838"/>
      <c r="AD1374" s="838"/>
      <c r="AE1374" s="838"/>
      <c r="AF1374" s="838"/>
      <c r="AG1374" s="838"/>
      <c r="AH1374" s="838"/>
      <c r="AI1374" s="838"/>
      <c r="AJ1374" s="838"/>
      <c r="AK1374" s="838"/>
      <c r="AL1374" s="838"/>
    </row>
    <row r="1375" spans="25:38" x14ac:dyDescent="0.25">
      <c r="Y1375" s="838"/>
      <c r="Z1375" s="838"/>
      <c r="AA1375" s="838"/>
      <c r="AB1375" s="838"/>
      <c r="AC1375" s="838"/>
      <c r="AD1375" s="838"/>
      <c r="AE1375" s="838"/>
      <c r="AF1375" s="838"/>
      <c r="AG1375" s="838"/>
      <c r="AH1375" s="838"/>
      <c r="AI1375" s="838"/>
      <c r="AJ1375" s="838"/>
      <c r="AK1375" s="838"/>
      <c r="AL1375" s="838"/>
    </row>
    <row r="1376" spans="25:38" x14ac:dyDescent="0.25">
      <c r="Y1376" s="838"/>
      <c r="Z1376" s="838"/>
      <c r="AA1376" s="838"/>
      <c r="AB1376" s="838"/>
      <c r="AC1376" s="838"/>
      <c r="AD1376" s="838"/>
      <c r="AE1376" s="838"/>
      <c r="AF1376" s="838"/>
      <c r="AG1376" s="838"/>
      <c r="AH1376" s="838"/>
      <c r="AI1376" s="838"/>
      <c r="AJ1376" s="838"/>
      <c r="AK1376" s="838"/>
      <c r="AL1376" s="838"/>
    </row>
    <row r="1377" spans="25:38" x14ac:dyDescent="0.25">
      <c r="Y1377" s="838"/>
      <c r="Z1377" s="838"/>
      <c r="AA1377" s="838"/>
      <c r="AB1377" s="838"/>
      <c r="AC1377" s="838"/>
      <c r="AD1377" s="838"/>
      <c r="AE1377" s="838"/>
      <c r="AF1377" s="838"/>
      <c r="AG1377" s="838"/>
      <c r="AH1377" s="838"/>
      <c r="AI1377" s="838"/>
      <c r="AJ1377" s="838"/>
      <c r="AK1377" s="838"/>
      <c r="AL1377" s="838"/>
    </row>
    <row r="1378" spans="25:38" x14ac:dyDescent="0.25">
      <c r="Y1378" s="838"/>
      <c r="Z1378" s="838"/>
      <c r="AA1378" s="838"/>
      <c r="AB1378" s="838"/>
      <c r="AC1378" s="838"/>
      <c r="AD1378" s="838"/>
      <c r="AE1378" s="838"/>
      <c r="AF1378" s="838"/>
      <c r="AG1378" s="838"/>
      <c r="AH1378" s="838"/>
      <c r="AI1378" s="838"/>
      <c r="AJ1378" s="838"/>
      <c r="AK1378" s="838"/>
      <c r="AL1378" s="838"/>
    </row>
    <row r="1379" spans="25:38" x14ac:dyDescent="0.25">
      <c r="Y1379" s="838"/>
      <c r="Z1379" s="838"/>
      <c r="AA1379" s="838"/>
      <c r="AB1379" s="838"/>
      <c r="AC1379" s="838"/>
      <c r="AD1379" s="838"/>
      <c r="AE1379" s="838"/>
      <c r="AF1379" s="838"/>
      <c r="AG1379" s="838"/>
      <c r="AH1379" s="838"/>
      <c r="AI1379" s="838"/>
      <c r="AJ1379" s="838"/>
      <c r="AK1379" s="838"/>
      <c r="AL1379" s="838"/>
    </row>
    <row r="1380" spans="25:38" x14ac:dyDescent="0.25">
      <c r="Y1380" s="838"/>
      <c r="Z1380" s="838"/>
      <c r="AA1380" s="838"/>
      <c r="AB1380" s="838"/>
      <c r="AC1380" s="838"/>
      <c r="AD1380" s="838"/>
      <c r="AE1380" s="838"/>
      <c r="AF1380" s="838"/>
      <c r="AG1380" s="838"/>
      <c r="AH1380" s="838"/>
      <c r="AI1380" s="838"/>
      <c r="AJ1380" s="838"/>
      <c r="AK1380" s="838"/>
      <c r="AL1380" s="838"/>
    </row>
    <row r="1381" spans="25:38" x14ac:dyDescent="0.25">
      <c r="Y1381" s="838"/>
      <c r="Z1381" s="838"/>
      <c r="AA1381" s="838"/>
      <c r="AB1381" s="838"/>
      <c r="AC1381" s="838"/>
      <c r="AD1381" s="838"/>
      <c r="AE1381" s="838"/>
      <c r="AF1381" s="838"/>
      <c r="AG1381" s="838"/>
      <c r="AH1381" s="838"/>
      <c r="AI1381" s="838"/>
      <c r="AJ1381" s="838"/>
      <c r="AK1381" s="838"/>
      <c r="AL1381" s="838"/>
    </row>
    <row r="1382" spans="25:38" x14ac:dyDescent="0.25">
      <c r="Y1382" s="838"/>
      <c r="Z1382" s="838"/>
      <c r="AA1382" s="838"/>
      <c r="AB1382" s="838"/>
      <c r="AC1382" s="838"/>
      <c r="AD1382" s="838"/>
      <c r="AE1382" s="838"/>
      <c r="AF1382" s="838"/>
      <c r="AG1382" s="838"/>
      <c r="AH1382" s="838"/>
      <c r="AI1382" s="838"/>
      <c r="AJ1382" s="838"/>
      <c r="AK1382" s="838"/>
      <c r="AL1382" s="838"/>
    </row>
    <row r="1383" spans="25:38" x14ac:dyDescent="0.25">
      <c r="Y1383" s="838"/>
      <c r="Z1383" s="838"/>
      <c r="AA1383" s="838"/>
      <c r="AB1383" s="838"/>
      <c r="AC1383" s="838"/>
      <c r="AD1383" s="838"/>
      <c r="AE1383" s="838"/>
      <c r="AF1383" s="838"/>
      <c r="AG1383" s="838"/>
      <c r="AH1383" s="838"/>
      <c r="AI1383" s="838"/>
      <c r="AJ1383" s="838"/>
      <c r="AK1383" s="838"/>
      <c r="AL1383" s="838"/>
    </row>
    <row r="1384" spans="25:38" x14ac:dyDescent="0.25">
      <c r="Y1384" s="838"/>
      <c r="Z1384" s="838"/>
      <c r="AA1384" s="838"/>
      <c r="AB1384" s="838"/>
      <c r="AC1384" s="838"/>
      <c r="AD1384" s="838"/>
      <c r="AE1384" s="838"/>
      <c r="AF1384" s="838"/>
      <c r="AG1384" s="838"/>
      <c r="AH1384" s="838"/>
      <c r="AI1384" s="838"/>
      <c r="AJ1384" s="838"/>
      <c r="AK1384" s="838"/>
      <c r="AL1384" s="838"/>
    </row>
    <row r="1385" spans="25:38" x14ac:dyDescent="0.25">
      <c r="Y1385" s="838"/>
      <c r="Z1385" s="838"/>
      <c r="AA1385" s="838"/>
      <c r="AB1385" s="838"/>
      <c r="AC1385" s="838"/>
      <c r="AD1385" s="838"/>
      <c r="AE1385" s="838"/>
      <c r="AF1385" s="838"/>
      <c r="AG1385" s="838"/>
      <c r="AH1385" s="838"/>
      <c r="AI1385" s="838"/>
      <c r="AJ1385" s="838"/>
      <c r="AK1385" s="838"/>
      <c r="AL1385" s="838"/>
    </row>
    <row r="1386" spans="25:38" x14ac:dyDescent="0.25">
      <c r="Y1386" s="838"/>
      <c r="Z1386" s="838"/>
      <c r="AA1386" s="838"/>
      <c r="AB1386" s="838"/>
      <c r="AC1386" s="838"/>
      <c r="AD1386" s="838"/>
      <c r="AE1386" s="838"/>
      <c r="AF1386" s="838"/>
      <c r="AG1386" s="838"/>
      <c r="AH1386" s="838"/>
      <c r="AI1386" s="838"/>
      <c r="AJ1386" s="838"/>
      <c r="AK1386" s="838"/>
      <c r="AL1386" s="838"/>
    </row>
    <row r="1387" spans="25:38" x14ac:dyDescent="0.25">
      <c r="Y1387" s="838"/>
      <c r="Z1387" s="838"/>
      <c r="AA1387" s="838"/>
      <c r="AB1387" s="838"/>
      <c r="AC1387" s="838"/>
      <c r="AD1387" s="838"/>
      <c r="AE1387" s="838"/>
      <c r="AF1387" s="838"/>
      <c r="AG1387" s="838"/>
      <c r="AH1387" s="838"/>
      <c r="AI1387" s="838"/>
      <c r="AJ1387" s="838"/>
      <c r="AK1387" s="838"/>
      <c r="AL1387" s="838"/>
    </row>
    <row r="1388" spans="25:38" x14ac:dyDescent="0.25">
      <c r="Y1388" s="838"/>
      <c r="Z1388" s="838"/>
      <c r="AA1388" s="838"/>
      <c r="AB1388" s="838"/>
      <c r="AC1388" s="838"/>
      <c r="AD1388" s="838"/>
      <c r="AE1388" s="838"/>
      <c r="AF1388" s="838"/>
      <c r="AG1388" s="838"/>
      <c r="AH1388" s="838"/>
      <c r="AI1388" s="838"/>
      <c r="AJ1388" s="838"/>
      <c r="AK1388" s="838"/>
      <c r="AL1388" s="838"/>
    </row>
    <row r="1389" spans="25:38" x14ac:dyDescent="0.25">
      <c r="Y1389" s="838"/>
      <c r="Z1389" s="838"/>
      <c r="AA1389" s="838"/>
      <c r="AB1389" s="838"/>
      <c r="AC1389" s="838"/>
      <c r="AD1389" s="838"/>
      <c r="AE1389" s="838"/>
      <c r="AF1389" s="838"/>
      <c r="AG1389" s="838"/>
      <c r="AH1389" s="838"/>
      <c r="AI1389" s="838"/>
      <c r="AJ1389" s="838"/>
      <c r="AK1389" s="838"/>
      <c r="AL1389" s="838"/>
    </row>
    <row r="1390" spans="25:38" x14ac:dyDescent="0.25">
      <c r="Y1390" s="838"/>
      <c r="Z1390" s="838"/>
      <c r="AA1390" s="838"/>
      <c r="AB1390" s="838"/>
      <c r="AC1390" s="838"/>
      <c r="AD1390" s="838"/>
      <c r="AE1390" s="838"/>
      <c r="AF1390" s="838"/>
      <c r="AG1390" s="838"/>
      <c r="AH1390" s="838"/>
      <c r="AI1390" s="838"/>
      <c r="AJ1390" s="838"/>
      <c r="AK1390" s="838"/>
      <c r="AL1390" s="838"/>
    </row>
    <row r="1391" spans="25:38" x14ac:dyDescent="0.25">
      <c r="Y1391" s="838"/>
      <c r="Z1391" s="838"/>
      <c r="AA1391" s="838"/>
      <c r="AB1391" s="838"/>
      <c r="AC1391" s="838"/>
      <c r="AD1391" s="838"/>
      <c r="AE1391" s="838"/>
      <c r="AF1391" s="838"/>
      <c r="AG1391" s="838"/>
      <c r="AH1391" s="838"/>
      <c r="AI1391" s="838"/>
      <c r="AJ1391" s="838"/>
      <c r="AK1391" s="838"/>
      <c r="AL1391" s="838"/>
    </row>
    <row r="1392" spans="25:38" x14ac:dyDescent="0.25">
      <c r="Y1392" s="838"/>
      <c r="Z1392" s="838"/>
      <c r="AA1392" s="838"/>
      <c r="AB1392" s="838"/>
      <c r="AC1392" s="838"/>
      <c r="AD1392" s="838"/>
      <c r="AE1392" s="838"/>
      <c r="AF1392" s="838"/>
      <c r="AG1392" s="838"/>
      <c r="AH1392" s="838"/>
      <c r="AI1392" s="838"/>
      <c r="AJ1392" s="838"/>
      <c r="AK1392" s="838"/>
      <c r="AL1392" s="838"/>
    </row>
    <row r="1393" spans="25:38" x14ac:dyDescent="0.25">
      <c r="Y1393" s="838"/>
      <c r="Z1393" s="838"/>
      <c r="AA1393" s="838"/>
      <c r="AB1393" s="838"/>
      <c r="AC1393" s="838"/>
      <c r="AD1393" s="838"/>
      <c r="AE1393" s="838"/>
      <c r="AF1393" s="838"/>
      <c r="AG1393" s="838"/>
      <c r="AH1393" s="838"/>
      <c r="AI1393" s="838"/>
      <c r="AJ1393" s="838"/>
      <c r="AK1393" s="838"/>
      <c r="AL1393" s="838"/>
    </row>
    <row r="1394" spans="25:38" x14ac:dyDescent="0.25">
      <c r="Y1394" s="838"/>
      <c r="Z1394" s="838"/>
      <c r="AA1394" s="838"/>
      <c r="AB1394" s="838"/>
      <c r="AC1394" s="838"/>
      <c r="AD1394" s="838"/>
      <c r="AE1394" s="838"/>
      <c r="AF1394" s="838"/>
      <c r="AG1394" s="838"/>
      <c r="AH1394" s="838"/>
      <c r="AI1394" s="838"/>
      <c r="AJ1394" s="838"/>
      <c r="AK1394" s="838"/>
      <c r="AL1394" s="838"/>
    </row>
    <row r="1395" spans="25:38" x14ac:dyDescent="0.25">
      <c r="Y1395" s="838"/>
      <c r="Z1395" s="838"/>
      <c r="AA1395" s="838"/>
      <c r="AB1395" s="838"/>
      <c r="AC1395" s="838"/>
      <c r="AD1395" s="838"/>
      <c r="AE1395" s="838"/>
      <c r="AF1395" s="838"/>
      <c r="AG1395" s="838"/>
      <c r="AH1395" s="838"/>
      <c r="AI1395" s="838"/>
      <c r="AJ1395" s="838"/>
      <c r="AK1395" s="838"/>
      <c r="AL1395" s="838"/>
    </row>
    <row r="1396" spans="25:38" x14ac:dyDescent="0.25">
      <c r="Y1396" s="838"/>
      <c r="Z1396" s="838"/>
      <c r="AA1396" s="838"/>
      <c r="AB1396" s="838"/>
      <c r="AC1396" s="838"/>
      <c r="AD1396" s="838"/>
      <c r="AE1396" s="838"/>
      <c r="AF1396" s="838"/>
      <c r="AG1396" s="838"/>
      <c r="AH1396" s="838"/>
      <c r="AI1396" s="838"/>
      <c r="AJ1396" s="838"/>
      <c r="AK1396" s="838"/>
      <c r="AL1396" s="838"/>
    </row>
    <row r="1397" spans="25:38" x14ac:dyDescent="0.25">
      <c r="Y1397" s="838"/>
      <c r="Z1397" s="838"/>
      <c r="AA1397" s="838"/>
      <c r="AB1397" s="838"/>
      <c r="AC1397" s="838"/>
      <c r="AD1397" s="838"/>
      <c r="AE1397" s="838"/>
      <c r="AF1397" s="838"/>
      <c r="AG1397" s="838"/>
      <c r="AH1397" s="838"/>
      <c r="AI1397" s="838"/>
      <c r="AJ1397" s="838"/>
      <c r="AK1397" s="838"/>
      <c r="AL1397" s="838"/>
    </row>
    <row r="1398" spans="25:38" x14ac:dyDescent="0.25">
      <c r="Y1398" s="838"/>
      <c r="Z1398" s="838"/>
      <c r="AA1398" s="838"/>
      <c r="AB1398" s="838"/>
      <c r="AC1398" s="838"/>
      <c r="AD1398" s="838"/>
      <c r="AE1398" s="838"/>
      <c r="AF1398" s="838"/>
      <c r="AG1398" s="838"/>
      <c r="AH1398" s="838"/>
      <c r="AI1398" s="838"/>
      <c r="AJ1398" s="838"/>
      <c r="AK1398" s="838"/>
      <c r="AL1398" s="838"/>
    </row>
    <row r="1399" spans="25:38" x14ac:dyDescent="0.25">
      <c r="Y1399" s="838"/>
      <c r="Z1399" s="838"/>
      <c r="AA1399" s="838"/>
      <c r="AB1399" s="838"/>
      <c r="AC1399" s="838"/>
      <c r="AD1399" s="838"/>
      <c r="AE1399" s="838"/>
      <c r="AF1399" s="838"/>
      <c r="AG1399" s="838"/>
      <c r="AH1399" s="838"/>
      <c r="AI1399" s="838"/>
      <c r="AJ1399" s="838"/>
      <c r="AK1399" s="838"/>
      <c r="AL1399" s="838"/>
    </row>
    <row r="1400" spans="25:38" x14ac:dyDescent="0.25">
      <c r="Y1400" s="838"/>
      <c r="Z1400" s="838"/>
      <c r="AA1400" s="838"/>
      <c r="AB1400" s="838"/>
      <c r="AC1400" s="838"/>
      <c r="AD1400" s="838"/>
      <c r="AE1400" s="838"/>
      <c r="AF1400" s="838"/>
      <c r="AG1400" s="838"/>
      <c r="AH1400" s="838"/>
      <c r="AI1400" s="838"/>
      <c r="AJ1400" s="838"/>
      <c r="AK1400" s="838"/>
      <c r="AL1400" s="838"/>
    </row>
    <row r="1401" spans="25:38" x14ac:dyDescent="0.25">
      <c r="Y1401" s="838"/>
      <c r="Z1401" s="838"/>
      <c r="AA1401" s="838"/>
      <c r="AB1401" s="838"/>
      <c r="AC1401" s="838"/>
      <c r="AD1401" s="838"/>
      <c r="AE1401" s="838"/>
      <c r="AF1401" s="838"/>
      <c r="AG1401" s="838"/>
      <c r="AH1401" s="838"/>
      <c r="AI1401" s="838"/>
      <c r="AJ1401" s="838"/>
      <c r="AK1401" s="838"/>
      <c r="AL1401" s="838"/>
    </row>
    <row r="1402" spans="25:38" x14ac:dyDescent="0.25">
      <c r="Y1402" s="838"/>
      <c r="Z1402" s="838"/>
      <c r="AA1402" s="838"/>
      <c r="AB1402" s="838"/>
      <c r="AC1402" s="838"/>
      <c r="AD1402" s="838"/>
      <c r="AE1402" s="838"/>
      <c r="AF1402" s="838"/>
      <c r="AG1402" s="838"/>
      <c r="AH1402" s="838"/>
      <c r="AI1402" s="838"/>
      <c r="AJ1402" s="838"/>
      <c r="AK1402" s="838"/>
      <c r="AL1402" s="838"/>
    </row>
    <row r="1403" spans="25:38" x14ac:dyDescent="0.25">
      <c r="Y1403" s="838"/>
      <c r="Z1403" s="838"/>
      <c r="AA1403" s="838"/>
      <c r="AB1403" s="838"/>
      <c r="AC1403" s="838"/>
      <c r="AD1403" s="838"/>
      <c r="AE1403" s="838"/>
      <c r="AF1403" s="838"/>
      <c r="AG1403" s="838"/>
      <c r="AH1403" s="838"/>
      <c r="AI1403" s="838"/>
      <c r="AJ1403" s="838"/>
      <c r="AK1403" s="838"/>
      <c r="AL1403" s="838"/>
    </row>
    <row r="1404" spans="25:38" x14ac:dyDescent="0.25">
      <c r="Y1404" s="838"/>
      <c r="Z1404" s="838"/>
      <c r="AA1404" s="838"/>
      <c r="AB1404" s="838"/>
      <c r="AC1404" s="838"/>
      <c r="AD1404" s="838"/>
      <c r="AE1404" s="838"/>
      <c r="AF1404" s="838"/>
      <c r="AG1404" s="838"/>
      <c r="AH1404" s="838"/>
      <c r="AI1404" s="838"/>
      <c r="AJ1404" s="838"/>
      <c r="AK1404" s="838"/>
      <c r="AL1404" s="838"/>
    </row>
    <row r="1405" spans="25:38" x14ac:dyDescent="0.25">
      <c r="Y1405" s="838"/>
      <c r="Z1405" s="838"/>
      <c r="AA1405" s="838"/>
      <c r="AB1405" s="838"/>
      <c r="AC1405" s="838"/>
      <c r="AD1405" s="838"/>
      <c r="AE1405" s="838"/>
      <c r="AF1405" s="838"/>
      <c r="AG1405" s="838"/>
      <c r="AH1405" s="838"/>
      <c r="AI1405" s="838"/>
      <c r="AJ1405" s="838"/>
      <c r="AK1405" s="838"/>
      <c r="AL1405" s="838"/>
    </row>
    <row r="1406" spans="25:38" x14ac:dyDescent="0.25">
      <c r="Y1406" s="838"/>
      <c r="Z1406" s="838"/>
      <c r="AA1406" s="838"/>
      <c r="AB1406" s="838"/>
      <c r="AC1406" s="838"/>
      <c r="AD1406" s="838"/>
      <c r="AE1406" s="838"/>
      <c r="AF1406" s="838"/>
      <c r="AG1406" s="838"/>
      <c r="AH1406" s="838"/>
      <c r="AI1406" s="838"/>
      <c r="AJ1406" s="838"/>
      <c r="AK1406" s="838"/>
      <c r="AL1406" s="838"/>
    </row>
    <row r="1407" spans="25:38" x14ac:dyDescent="0.25">
      <c r="Y1407" s="838"/>
      <c r="Z1407" s="838"/>
      <c r="AA1407" s="838"/>
      <c r="AB1407" s="838"/>
      <c r="AC1407" s="838"/>
      <c r="AD1407" s="838"/>
      <c r="AE1407" s="838"/>
      <c r="AF1407" s="838"/>
      <c r="AG1407" s="838"/>
      <c r="AH1407" s="838"/>
      <c r="AI1407" s="838"/>
      <c r="AJ1407" s="838"/>
      <c r="AK1407" s="838"/>
      <c r="AL1407" s="838"/>
    </row>
    <row r="1408" spans="25:38" x14ac:dyDescent="0.25">
      <c r="Y1408" s="838"/>
      <c r="Z1408" s="838"/>
      <c r="AA1408" s="838"/>
      <c r="AB1408" s="838"/>
      <c r="AC1408" s="838"/>
      <c r="AD1408" s="838"/>
      <c r="AE1408" s="838"/>
      <c r="AF1408" s="838"/>
      <c r="AG1408" s="838"/>
      <c r="AH1408" s="838"/>
      <c r="AI1408" s="838"/>
      <c r="AJ1408" s="838"/>
      <c r="AK1408" s="838"/>
      <c r="AL1408" s="838"/>
    </row>
    <row r="1409" spans="25:38" x14ac:dyDescent="0.25">
      <c r="Y1409" s="838"/>
      <c r="Z1409" s="838"/>
      <c r="AA1409" s="838"/>
      <c r="AB1409" s="838"/>
      <c r="AC1409" s="838"/>
      <c r="AD1409" s="838"/>
      <c r="AE1409" s="838"/>
      <c r="AF1409" s="838"/>
      <c r="AG1409" s="838"/>
      <c r="AH1409" s="838"/>
      <c r="AI1409" s="838"/>
      <c r="AJ1409" s="838"/>
      <c r="AK1409" s="838"/>
      <c r="AL1409" s="838"/>
    </row>
    <row r="1410" spans="25:38" x14ac:dyDescent="0.25">
      <c r="Y1410" s="838"/>
      <c r="Z1410" s="838"/>
      <c r="AA1410" s="838"/>
      <c r="AB1410" s="838"/>
      <c r="AC1410" s="838"/>
      <c r="AD1410" s="838"/>
      <c r="AE1410" s="838"/>
      <c r="AF1410" s="838"/>
      <c r="AG1410" s="838"/>
      <c r="AH1410" s="838"/>
      <c r="AI1410" s="838"/>
      <c r="AJ1410" s="838"/>
      <c r="AK1410" s="838"/>
      <c r="AL1410" s="838"/>
    </row>
    <row r="1411" spans="25:38" x14ac:dyDescent="0.25">
      <c r="Y1411" s="838"/>
      <c r="Z1411" s="838"/>
      <c r="AA1411" s="838"/>
      <c r="AB1411" s="838"/>
      <c r="AC1411" s="838"/>
      <c r="AD1411" s="838"/>
      <c r="AE1411" s="838"/>
      <c r="AF1411" s="838"/>
      <c r="AG1411" s="838"/>
      <c r="AH1411" s="838"/>
      <c r="AI1411" s="838"/>
      <c r="AJ1411" s="838"/>
      <c r="AK1411" s="838"/>
      <c r="AL1411" s="838"/>
    </row>
    <row r="1412" spans="25:38" x14ac:dyDescent="0.25">
      <c r="Y1412" s="838"/>
      <c r="Z1412" s="838"/>
      <c r="AA1412" s="838"/>
      <c r="AB1412" s="838"/>
      <c r="AC1412" s="838"/>
      <c r="AD1412" s="838"/>
      <c r="AE1412" s="838"/>
      <c r="AF1412" s="838"/>
      <c r="AG1412" s="838"/>
      <c r="AH1412" s="838"/>
      <c r="AI1412" s="838"/>
      <c r="AJ1412" s="838"/>
      <c r="AK1412" s="838"/>
      <c r="AL1412" s="838"/>
    </row>
    <row r="1413" spans="25:38" x14ac:dyDescent="0.25">
      <c r="Y1413" s="838"/>
      <c r="Z1413" s="838"/>
      <c r="AA1413" s="838"/>
      <c r="AB1413" s="838"/>
      <c r="AC1413" s="838"/>
      <c r="AD1413" s="838"/>
      <c r="AE1413" s="838"/>
      <c r="AF1413" s="838"/>
      <c r="AG1413" s="838"/>
      <c r="AH1413" s="838"/>
      <c r="AI1413" s="838"/>
      <c r="AJ1413" s="838"/>
      <c r="AK1413" s="838"/>
      <c r="AL1413" s="838"/>
    </row>
    <row r="1414" spans="25:38" x14ac:dyDescent="0.25">
      <c r="Y1414" s="838"/>
      <c r="Z1414" s="838"/>
      <c r="AA1414" s="838"/>
      <c r="AB1414" s="838"/>
      <c r="AC1414" s="838"/>
      <c r="AD1414" s="838"/>
      <c r="AE1414" s="838"/>
      <c r="AF1414" s="838"/>
      <c r="AG1414" s="838"/>
      <c r="AH1414" s="838"/>
      <c r="AI1414" s="838"/>
      <c r="AJ1414" s="838"/>
      <c r="AK1414" s="838"/>
      <c r="AL1414" s="838"/>
    </row>
    <row r="1415" spans="25:38" x14ac:dyDescent="0.25">
      <c r="Y1415" s="838"/>
      <c r="Z1415" s="838"/>
      <c r="AA1415" s="838"/>
      <c r="AB1415" s="838"/>
      <c r="AC1415" s="838"/>
      <c r="AD1415" s="838"/>
      <c r="AE1415" s="838"/>
      <c r="AF1415" s="838"/>
      <c r="AG1415" s="838"/>
      <c r="AH1415" s="838"/>
      <c r="AI1415" s="838"/>
      <c r="AJ1415" s="838"/>
      <c r="AK1415" s="838"/>
      <c r="AL1415" s="838"/>
    </row>
    <row r="1416" spans="25:38" x14ac:dyDescent="0.25">
      <c r="Y1416" s="838"/>
      <c r="Z1416" s="838"/>
      <c r="AA1416" s="838"/>
      <c r="AB1416" s="838"/>
      <c r="AC1416" s="838"/>
      <c r="AD1416" s="838"/>
      <c r="AE1416" s="838"/>
      <c r="AF1416" s="838"/>
      <c r="AG1416" s="838"/>
      <c r="AH1416" s="838"/>
      <c r="AI1416" s="838"/>
      <c r="AJ1416" s="838"/>
      <c r="AK1416" s="838"/>
      <c r="AL1416" s="838"/>
    </row>
    <row r="1417" spans="25:38" x14ac:dyDescent="0.25">
      <c r="Y1417" s="838"/>
      <c r="Z1417" s="838"/>
      <c r="AA1417" s="838"/>
      <c r="AB1417" s="838"/>
      <c r="AC1417" s="838"/>
      <c r="AD1417" s="838"/>
      <c r="AE1417" s="838"/>
      <c r="AF1417" s="838"/>
      <c r="AG1417" s="838"/>
      <c r="AH1417" s="838"/>
      <c r="AI1417" s="838"/>
      <c r="AJ1417" s="838"/>
      <c r="AK1417" s="838"/>
      <c r="AL1417" s="838"/>
    </row>
    <row r="1418" spans="25:38" x14ac:dyDescent="0.25">
      <c r="Y1418" s="838"/>
      <c r="Z1418" s="838"/>
      <c r="AA1418" s="838"/>
      <c r="AB1418" s="838"/>
      <c r="AC1418" s="838"/>
      <c r="AD1418" s="838"/>
      <c r="AE1418" s="838"/>
      <c r="AF1418" s="838"/>
      <c r="AG1418" s="838"/>
      <c r="AH1418" s="838"/>
      <c r="AI1418" s="838"/>
      <c r="AJ1418" s="838"/>
      <c r="AK1418" s="838"/>
      <c r="AL1418" s="838"/>
    </row>
    <row r="1419" spans="25:38" x14ac:dyDescent="0.25">
      <c r="Y1419" s="838"/>
      <c r="Z1419" s="838"/>
      <c r="AA1419" s="838"/>
      <c r="AB1419" s="838"/>
      <c r="AC1419" s="838"/>
      <c r="AD1419" s="838"/>
      <c r="AE1419" s="838"/>
      <c r="AF1419" s="838"/>
      <c r="AG1419" s="838"/>
      <c r="AH1419" s="838"/>
      <c r="AI1419" s="838"/>
      <c r="AJ1419" s="838"/>
      <c r="AK1419" s="838"/>
      <c r="AL1419" s="838"/>
    </row>
    <row r="1420" spans="25:38" x14ac:dyDescent="0.25">
      <c r="Y1420" s="838"/>
      <c r="Z1420" s="838"/>
      <c r="AA1420" s="838"/>
      <c r="AB1420" s="838"/>
      <c r="AC1420" s="838"/>
      <c r="AD1420" s="838"/>
      <c r="AE1420" s="838"/>
      <c r="AF1420" s="838"/>
      <c r="AG1420" s="838"/>
      <c r="AH1420" s="838"/>
      <c r="AI1420" s="838"/>
      <c r="AJ1420" s="838"/>
      <c r="AK1420" s="838"/>
      <c r="AL1420" s="838"/>
    </row>
    <row r="1421" spans="25:38" x14ac:dyDescent="0.25">
      <c r="Y1421" s="838"/>
      <c r="Z1421" s="838"/>
      <c r="AA1421" s="838"/>
      <c r="AB1421" s="838"/>
      <c r="AC1421" s="838"/>
      <c r="AD1421" s="838"/>
      <c r="AE1421" s="838"/>
      <c r="AF1421" s="838"/>
      <c r="AG1421" s="838"/>
      <c r="AH1421" s="838"/>
      <c r="AI1421" s="838"/>
      <c r="AJ1421" s="838"/>
      <c r="AK1421" s="838"/>
      <c r="AL1421" s="838"/>
    </row>
    <row r="1422" spans="25:38" x14ac:dyDescent="0.25">
      <c r="Y1422" s="838"/>
      <c r="Z1422" s="838"/>
      <c r="AA1422" s="838"/>
      <c r="AB1422" s="838"/>
      <c r="AC1422" s="838"/>
      <c r="AD1422" s="838"/>
      <c r="AE1422" s="838"/>
      <c r="AF1422" s="838"/>
      <c r="AG1422" s="838"/>
      <c r="AH1422" s="838"/>
      <c r="AI1422" s="838"/>
      <c r="AJ1422" s="838"/>
      <c r="AK1422" s="838"/>
      <c r="AL1422" s="838"/>
    </row>
    <row r="1423" spans="25:38" x14ac:dyDescent="0.25">
      <c r="Y1423" s="838"/>
      <c r="Z1423" s="838"/>
      <c r="AA1423" s="838"/>
      <c r="AB1423" s="838"/>
      <c r="AC1423" s="838"/>
      <c r="AD1423" s="838"/>
      <c r="AE1423" s="838"/>
      <c r="AF1423" s="838"/>
      <c r="AG1423" s="838"/>
      <c r="AH1423" s="838"/>
      <c r="AI1423" s="838"/>
      <c r="AJ1423" s="838"/>
      <c r="AK1423" s="838"/>
      <c r="AL1423" s="838"/>
    </row>
    <row r="1424" spans="25:38" x14ac:dyDescent="0.25">
      <c r="Y1424" s="838"/>
      <c r="Z1424" s="838"/>
      <c r="AA1424" s="838"/>
      <c r="AB1424" s="838"/>
      <c r="AC1424" s="838"/>
      <c r="AD1424" s="838"/>
      <c r="AE1424" s="838"/>
      <c r="AF1424" s="838"/>
      <c r="AG1424" s="838"/>
      <c r="AH1424" s="838"/>
      <c r="AI1424" s="838"/>
      <c r="AJ1424" s="838"/>
      <c r="AK1424" s="838"/>
      <c r="AL1424" s="838"/>
    </row>
    <row r="1425" spans="25:38" x14ac:dyDescent="0.25">
      <c r="Y1425" s="838"/>
      <c r="Z1425" s="838"/>
      <c r="AA1425" s="838"/>
      <c r="AB1425" s="838"/>
      <c r="AC1425" s="838"/>
      <c r="AD1425" s="838"/>
      <c r="AE1425" s="838"/>
      <c r="AF1425" s="838"/>
      <c r="AG1425" s="838"/>
      <c r="AH1425" s="838"/>
      <c r="AI1425" s="838"/>
      <c r="AJ1425" s="838"/>
      <c r="AK1425" s="838"/>
      <c r="AL1425" s="838"/>
    </row>
    <row r="1426" spans="25:38" x14ac:dyDescent="0.25">
      <c r="Y1426" s="838"/>
      <c r="Z1426" s="838"/>
      <c r="AA1426" s="838"/>
      <c r="AB1426" s="838"/>
      <c r="AC1426" s="838"/>
      <c r="AD1426" s="838"/>
      <c r="AE1426" s="838"/>
      <c r="AF1426" s="838"/>
      <c r="AG1426" s="838"/>
      <c r="AH1426" s="838"/>
      <c r="AI1426" s="838"/>
      <c r="AJ1426" s="838"/>
      <c r="AK1426" s="838"/>
      <c r="AL1426" s="838"/>
    </row>
    <row r="1427" spans="25:38" x14ac:dyDescent="0.25">
      <c r="Y1427" s="838"/>
      <c r="Z1427" s="838"/>
      <c r="AA1427" s="838"/>
      <c r="AB1427" s="838"/>
      <c r="AC1427" s="838"/>
      <c r="AD1427" s="838"/>
      <c r="AE1427" s="838"/>
      <c r="AF1427" s="838"/>
      <c r="AG1427" s="838"/>
      <c r="AH1427" s="838"/>
      <c r="AI1427" s="838"/>
      <c r="AJ1427" s="838"/>
      <c r="AK1427" s="838"/>
      <c r="AL1427" s="838"/>
    </row>
    <row r="1428" spans="25:38" x14ac:dyDescent="0.25">
      <c r="Y1428" s="838"/>
      <c r="Z1428" s="838"/>
      <c r="AA1428" s="838"/>
      <c r="AB1428" s="838"/>
      <c r="AC1428" s="838"/>
      <c r="AD1428" s="838"/>
      <c r="AE1428" s="838"/>
      <c r="AF1428" s="838"/>
      <c r="AG1428" s="838"/>
      <c r="AH1428" s="838"/>
      <c r="AI1428" s="838"/>
      <c r="AJ1428" s="838"/>
      <c r="AK1428" s="838"/>
      <c r="AL1428" s="838"/>
    </row>
    <row r="1429" spans="25:38" x14ac:dyDescent="0.25">
      <c r="Y1429" s="838"/>
      <c r="Z1429" s="838"/>
      <c r="AA1429" s="838"/>
      <c r="AB1429" s="838"/>
      <c r="AC1429" s="838"/>
      <c r="AD1429" s="838"/>
      <c r="AE1429" s="838"/>
      <c r="AF1429" s="838"/>
      <c r="AG1429" s="838"/>
      <c r="AH1429" s="838"/>
      <c r="AI1429" s="838"/>
      <c r="AJ1429" s="838"/>
      <c r="AK1429" s="838"/>
      <c r="AL1429" s="838"/>
    </row>
    <row r="1430" spans="25:38" x14ac:dyDescent="0.25">
      <c r="Y1430" s="838"/>
      <c r="Z1430" s="838"/>
      <c r="AA1430" s="838"/>
      <c r="AB1430" s="838"/>
      <c r="AC1430" s="838"/>
      <c r="AD1430" s="838"/>
      <c r="AE1430" s="838"/>
      <c r="AF1430" s="838"/>
      <c r="AG1430" s="838"/>
      <c r="AH1430" s="838"/>
      <c r="AI1430" s="838"/>
      <c r="AJ1430" s="838"/>
      <c r="AK1430" s="838"/>
      <c r="AL1430" s="838"/>
    </row>
    <row r="1431" spans="25:38" x14ac:dyDescent="0.25">
      <c r="Y1431" s="838"/>
      <c r="Z1431" s="838"/>
      <c r="AA1431" s="838"/>
      <c r="AB1431" s="838"/>
      <c r="AC1431" s="838"/>
      <c r="AD1431" s="838"/>
      <c r="AE1431" s="838"/>
      <c r="AF1431" s="838"/>
      <c r="AG1431" s="838"/>
      <c r="AH1431" s="838"/>
      <c r="AI1431" s="838"/>
      <c r="AJ1431" s="838"/>
      <c r="AK1431" s="838"/>
      <c r="AL1431" s="838"/>
    </row>
    <row r="1432" spans="25:38" x14ac:dyDescent="0.25">
      <c r="Y1432" s="838"/>
      <c r="Z1432" s="838"/>
      <c r="AA1432" s="838"/>
      <c r="AB1432" s="838"/>
      <c r="AC1432" s="838"/>
      <c r="AD1432" s="838"/>
      <c r="AE1432" s="838"/>
      <c r="AF1432" s="838"/>
      <c r="AG1432" s="838"/>
      <c r="AH1432" s="838"/>
      <c r="AI1432" s="838"/>
      <c r="AJ1432" s="838"/>
      <c r="AK1432" s="838"/>
      <c r="AL1432" s="838"/>
    </row>
    <row r="1433" spans="25:38" x14ac:dyDescent="0.25">
      <c r="Y1433" s="838"/>
      <c r="Z1433" s="838"/>
      <c r="AA1433" s="838"/>
      <c r="AB1433" s="838"/>
      <c r="AC1433" s="838"/>
      <c r="AD1433" s="838"/>
      <c r="AE1433" s="838"/>
      <c r="AF1433" s="838"/>
      <c r="AG1433" s="838"/>
      <c r="AH1433" s="838"/>
      <c r="AI1433" s="838"/>
      <c r="AJ1433" s="838"/>
      <c r="AK1433" s="838"/>
      <c r="AL1433" s="838"/>
    </row>
    <row r="1434" spans="25:38" x14ac:dyDescent="0.25">
      <c r="Y1434" s="838"/>
      <c r="Z1434" s="838"/>
      <c r="AA1434" s="838"/>
      <c r="AB1434" s="838"/>
      <c r="AC1434" s="838"/>
      <c r="AD1434" s="838"/>
      <c r="AE1434" s="838"/>
      <c r="AF1434" s="838"/>
      <c r="AG1434" s="838"/>
      <c r="AH1434" s="838"/>
      <c r="AI1434" s="838"/>
      <c r="AJ1434" s="838"/>
      <c r="AK1434" s="838"/>
      <c r="AL1434" s="838"/>
    </row>
    <row r="1435" spans="25:38" x14ac:dyDescent="0.25">
      <c r="Y1435" s="838"/>
      <c r="Z1435" s="838"/>
      <c r="AA1435" s="838"/>
      <c r="AB1435" s="838"/>
      <c r="AC1435" s="838"/>
      <c r="AD1435" s="838"/>
      <c r="AE1435" s="838"/>
      <c r="AF1435" s="838"/>
      <c r="AG1435" s="838"/>
      <c r="AH1435" s="838"/>
      <c r="AI1435" s="838"/>
      <c r="AJ1435" s="838"/>
      <c r="AK1435" s="838"/>
      <c r="AL1435" s="838"/>
    </row>
    <row r="1436" spans="25:38" x14ac:dyDescent="0.25">
      <c r="Y1436" s="838"/>
      <c r="Z1436" s="838"/>
      <c r="AA1436" s="838"/>
      <c r="AB1436" s="838"/>
      <c r="AC1436" s="838"/>
      <c r="AD1436" s="838"/>
      <c r="AE1436" s="838"/>
      <c r="AF1436" s="838"/>
      <c r="AG1436" s="838"/>
      <c r="AH1436" s="838"/>
      <c r="AI1436" s="838"/>
      <c r="AJ1436" s="838"/>
      <c r="AK1436" s="838"/>
      <c r="AL1436" s="838"/>
    </row>
    <row r="1437" spans="25:38" x14ac:dyDescent="0.25">
      <c r="Y1437" s="838"/>
      <c r="Z1437" s="838"/>
      <c r="AA1437" s="838"/>
      <c r="AB1437" s="838"/>
      <c r="AC1437" s="838"/>
      <c r="AD1437" s="838"/>
      <c r="AE1437" s="838"/>
      <c r="AF1437" s="838"/>
      <c r="AG1437" s="838"/>
      <c r="AH1437" s="838"/>
      <c r="AI1437" s="838"/>
      <c r="AJ1437" s="838"/>
      <c r="AK1437" s="838"/>
      <c r="AL1437" s="838"/>
    </row>
    <row r="1438" spans="25:38" x14ac:dyDescent="0.25">
      <c r="Y1438" s="838"/>
      <c r="Z1438" s="838"/>
      <c r="AA1438" s="838"/>
      <c r="AB1438" s="838"/>
      <c r="AC1438" s="838"/>
      <c r="AD1438" s="838"/>
      <c r="AE1438" s="838"/>
      <c r="AF1438" s="838"/>
      <c r="AG1438" s="838"/>
      <c r="AH1438" s="838"/>
      <c r="AI1438" s="838"/>
      <c r="AJ1438" s="838"/>
      <c r="AK1438" s="838"/>
      <c r="AL1438" s="838"/>
    </row>
    <row r="1439" spans="25:38" x14ac:dyDescent="0.25">
      <c r="Y1439" s="838"/>
      <c r="Z1439" s="838"/>
      <c r="AA1439" s="838"/>
      <c r="AB1439" s="838"/>
      <c r="AC1439" s="838"/>
      <c r="AD1439" s="838"/>
      <c r="AE1439" s="838"/>
      <c r="AF1439" s="838"/>
      <c r="AG1439" s="838"/>
      <c r="AH1439" s="838"/>
      <c r="AI1439" s="838"/>
      <c r="AJ1439" s="838"/>
      <c r="AK1439" s="838"/>
      <c r="AL1439" s="838"/>
    </row>
    <row r="1440" spans="25:38" x14ac:dyDescent="0.25">
      <c r="Y1440" s="838"/>
      <c r="Z1440" s="838"/>
      <c r="AA1440" s="838"/>
      <c r="AB1440" s="838"/>
      <c r="AC1440" s="838"/>
      <c r="AD1440" s="838"/>
      <c r="AE1440" s="838"/>
      <c r="AF1440" s="838"/>
      <c r="AG1440" s="838"/>
      <c r="AH1440" s="838"/>
      <c r="AI1440" s="838"/>
      <c r="AJ1440" s="838"/>
      <c r="AK1440" s="838"/>
      <c r="AL1440" s="838"/>
    </row>
    <row r="1441" spans="25:38" x14ac:dyDescent="0.25">
      <c r="Y1441" s="838"/>
      <c r="Z1441" s="838"/>
      <c r="AA1441" s="838"/>
      <c r="AB1441" s="838"/>
      <c r="AC1441" s="838"/>
      <c r="AD1441" s="838"/>
      <c r="AE1441" s="838"/>
      <c r="AF1441" s="838"/>
      <c r="AG1441" s="838"/>
      <c r="AH1441" s="838"/>
      <c r="AI1441" s="838"/>
      <c r="AJ1441" s="838"/>
      <c r="AK1441" s="838"/>
      <c r="AL1441" s="838"/>
    </row>
    <row r="1442" spans="25:38" x14ac:dyDescent="0.25">
      <c r="Y1442" s="838"/>
      <c r="Z1442" s="838"/>
      <c r="AA1442" s="838"/>
      <c r="AB1442" s="838"/>
      <c r="AC1442" s="838"/>
      <c r="AD1442" s="838"/>
      <c r="AE1442" s="838"/>
      <c r="AF1442" s="838"/>
      <c r="AG1442" s="838"/>
      <c r="AH1442" s="838"/>
      <c r="AI1442" s="838"/>
      <c r="AJ1442" s="838"/>
      <c r="AK1442" s="838"/>
      <c r="AL1442" s="838"/>
    </row>
    <row r="1443" spans="25:38" x14ac:dyDescent="0.25">
      <c r="Y1443" s="838"/>
      <c r="Z1443" s="838"/>
      <c r="AA1443" s="838"/>
      <c r="AB1443" s="838"/>
      <c r="AC1443" s="838"/>
      <c r="AD1443" s="838"/>
      <c r="AE1443" s="838"/>
      <c r="AF1443" s="838"/>
      <c r="AG1443" s="838"/>
      <c r="AH1443" s="838"/>
      <c r="AI1443" s="838"/>
      <c r="AJ1443" s="838"/>
      <c r="AK1443" s="838"/>
      <c r="AL1443" s="838"/>
    </row>
    <row r="1444" spans="25:38" x14ac:dyDescent="0.25">
      <c r="Y1444" s="838"/>
      <c r="Z1444" s="838"/>
      <c r="AA1444" s="838"/>
      <c r="AB1444" s="838"/>
      <c r="AC1444" s="838"/>
      <c r="AD1444" s="838"/>
      <c r="AE1444" s="838"/>
      <c r="AF1444" s="838"/>
      <c r="AG1444" s="838"/>
      <c r="AH1444" s="838"/>
      <c r="AI1444" s="838"/>
      <c r="AJ1444" s="838"/>
      <c r="AK1444" s="838"/>
      <c r="AL1444" s="838"/>
    </row>
    <row r="1445" spans="25:38" x14ac:dyDescent="0.25">
      <c r="Y1445" s="838"/>
      <c r="Z1445" s="838"/>
      <c r="AA1445" s="838"/>
      <c r="AB1445" s="838"/>
      <c r="AC1445" s="838"/>
      <c r="AD1445" s="838"/>
      <c r="AE1445" s="838"/>
      <c r="AF1445" s="838"/>
      <c r="AG1445" s="838"/>
      <c r="AH1445" s="838"/>
      <c r="AI1445" s="838"/>
      <c r="AJ1445" s="838"/>
      <c r="AK1445" s="838"/>
      <c r="AL1445" s="838"/>
    </row>
    <row r="1446" spans="25:38" x14ac:dyDescent="0.25">
      <c r="Y1446" s="838"/>
      <c r="Z1446" s="838"/>
      <c r="AA1446" s="838"/>
      <c r="AB1446" s="838"/>
      <c r="AC1446" s="838"/>
      <c r="AD1446" s="838"/>
      <c r="AE1446" s="838"/>
      <c r="AF1446" s="838"/>
      <c r="AG1446" s="838"/>
      <c r="AH1446" s="838"/>
      <c r="AI1446" s="838"/>
      <c r="AJ1446" s="838"/>
      <c r="AK1446" s="838"/>
      <c r="AL1446" s="838"/>
    </row>
    <row r="1447" spans="25:38" x14ac:dyDescent="0.25">
      <c r="Y1447" s="838"/>
      <c r="Z1447" s="838"/>
      <c r="AA1447" s="838"/>
      <c r="AB1447" s="838"/>
      <c r="AC1447" s="838"/>
      <c r="AD1447" s="838"/>
      <c r="AE1447" s="838"/>
      <c r="AF1447" s="838"/>
      <c r="AG1447" s="838"/>
      <c r="AH1447" s="838"/>
      <c r="AI1447" s="838"/>
      <c r="AJ1447" s="838"/>
      <c r="AK1447" s="838"/>
      <c r="AL1447" s="838"/>
    </row>
    <row r="1448" spans="25:38" x14ac:dyDescent="0.25">
      <c r="Y1448" s="838"/>
      <c r="Z1448" s="838"/>
      <c r="AA1448" s="838"/>
      <c r="AB1448" s="838"/>
      <c r="AC1448" s="838"/>
      <c r="AD1448" s="838"/>
      <c r="AE1448" s="838"/>
      <c r="AF1448" s="838"/>
      <c r="AG1448" s="838"/>
      <c r="AH1448" s="838"/>
      <c r="AI1448" s="838"/>
      <c r="AJ1448" s="838"/>
      <c r="AK1448" s="838"/>
      <c r="AL1448" s="838"/>
    </row>
    <row r="1449" spans="25:38" x14ac:dyDescent="0.25">
      <c r="Y1449" s="838"/>
      <c r="Z1449" s="838"/>
      <c r="AA1449" s="838"/>
      <c r="AB1449" s="838"/>
      <c r="AC1449" s="838"/>
      <c r="AD1449" s="838"/>
      <c r="AE1449" s="838"/>
      <c r="AF1449" s="838"/>
      <c r="AG1449" s="838"/>
      <c r="AH1449" s="838"/>
      <c r="AI1449" s="838"/>
      <c r="AJ1449" s="838"/>
      <c r="AK1449" s="838"/>
      <c r="AL1449" s="838"/>
    </row>
    <row r="1450" spans="25:38" x14ac:dyDescent="0.25">
      <c r="Y1450" s="838"/>
      <c r="Z1450" s="838"/>
      <c r="AA1450" s="838"/>
      <c r="AB1450" s="838"/>
      <c r="AC1450" s="838"/>
      <c r="AD1450" s="838"/>
      <c r="AE1450" s="838"/>
      <c r="AF1450" s="838"/>
      <c r="AG1450" s="838"/>
      <c r="AH1450" s="838"/>
      <c r="AI1450" s="838"/>
      <c r="AJ1450" s="838"/>
      <c r="AK1450" s="838"/>
      <c r="AL1450" s="838"/>
    </row>
    <row r="1451" spans="25:38" x14ac:dyDescent="0.25">
      <c r="Y1451" s="838"/>
      <c r="Z1451" s="838"/>
      <c r="AA1451" s="838"/>
      <c r="AB1451" s="838"/>
      <c r="AC1451" s="838"/>
      <c r="AD1451" s="838"/>
      <c r="AE1451" s="838"/>
      <c r="AF1451" s="838"/>
      <c r="AG1451" s="838"/>
      <c r="AH1451" s="838"/>
      <c r="AI1451" s="838"/>
      <c r="AJ1451" s="838"/>
      <c r="AK1451" s="838"/>
      <c r="AL1451" s="838"/>
    </row>
    <row r="1452" spans="25:38" x14ac:dyDescent="0.25">
      <c r="Y1452" s="838"/>
      <c r="Z1452" s="838"/>
      <c r="AA1452" s="838"/>
      <c r="AB1452" s="838"/>
      <c r="AC1452" s="838"/>
      <c r="AD1452" s="838"/>
      <c r="AE1452" s="838"/>
      <c r="AF1452" s="838"/>
      <c r="AG1452" s="838"/>
      <c r="AH1452" s="838"/>
      <c r="AI1452" s="838"/>
      <c r="AJ1452" s="838"/>
      <c r="AK1452" s="838"/>
      <c r="AL1452" s="838"/>
    </row>
    <row r="1453" spans="25:38" x14ac:dyDescent="0.25">
      <c r="Y1453" s="838"/>
      <c r="Z1453" s="838"/>
      <c r="AA1453" s="838"/>
      <c r="AB1453" s="838"/>
      <c r="AC1453" s="838"/>
      <c r="AD1453" s="838"/>
      <c r="AE1453" s="838"/>
      <c r="AF1453" s="838"/>
      <c r="AG1453" s="838"/>
      <c r="AH1453" s="838"/>
      <c r="AI1453" s="838"/>
      <c r="AJ1453" s="838"/>
      <c r="AK1453" s="838"/>
      <c r="AL1453" s="838"/>
    </row>
    <row r="1454" spans="25:38" x14ac:dyDescent="0.25">
      <c r="Y1454" s="838"/>
      <c r="Z1454" s="838"/>
      <c r="AA1454" s="838"/>
      <c r="AB1454" s="838"/>
      <c r="AC1454" s="838"/>
      <c r="AD1454" s="838"/>
      <c r="AE1454" s="838"/>
      <c r="AF1454" s="838"/>
      <c r="AG1454" s="838"/>
      <c r="AH1454" s="838"/>
      <c r="AI1454" s="838"/>
      <c r="AJ1454" s="838"/>
      <c r="AK1454" s="838"/>
      <c r="AL1454" s="838"/>
    </row>
    <row r="1455" spans="25:38" x14ac:dyDescent="0.25">
      <c r="Y1455" s="838"/>
      <c r="Z1455" s="838"/>
      <c r="AA1455" s="838"/>
      <c r="AB1455" s="838"/>
      <c r="AC1455" s="838"/>
      <c r="AD1455" s="838"/>
      <c r="AE1455" s="838"/>
      <c r="AF1455" s="838"/>
      <c r="AG1455" s="838"/>
      <c r="AH1455" s="838"/>
      <c r="AI1455" s="838"/>
      <c r="AJ1455" s="838"/>
      <c r="AK1455" s="838"/>
      <c r="AL1455" s="838"/>
    </row>
    <row r="1456" spans="25:38" x14ac:dyDescent="0.25">
      <c r="Y1456" s="838"/>
      <c r="Z1456" s="838"/>
      <c r="AA1456" s="838"/>
      <c r="AB1456" s="838"/>
      <c r="AC1456" s="838"/>
      <c r="AD1456" s="838"/>
      <c r="AE1456" s="838"/>
      <c r="AF1456" s="838"/>
      <c r="AG1456" s="838"/>
      <c r="AH1456" s="838"/>
      <c r="AI1456" s="838"/>
      <c r="AJ1456" s="838"/>
      <c r="AK1456" s="838"/>
      <c r="AL1456" s="838"/>
    </row>
    <row r="1457" spans="25:38" x14ac:dyDescent="0.25">
      <c r="Y1457" s="838"/>
      <c r="Z1457" s="838"/>
      <c r="AA1457" s="838"/>
      <c r="AB1457" s="838"/>
      <c r="AC1457" s="838"/>
      <c r="AD1457" s="838"/>
      <c r="AE1457" s="838"/>
      <c r="AF1457" s="838"/>
      <c r="AG1457" s="838"/>
      <c r="AH1457" s="838"/>
      <c r="AI1457" s="838"/>
      <c r="AJ1457" s="838"/>
      <c r="AK1457" s="838"/>
      <c r="AL1457" s="838"/>
    </row>
    <row r="1458" spans="25:38" x14ac:dyDescent="0.25">
      <c r="Y1458" s="838"/>
      <c r="Z1458" s="838"/>
      <c r="AA1458" s="838"/>
      <c r="AB1458" s="838"/>
      <c r="AC1458" s="838"/>
      <c r="AD1458" s="838"/>
      <c r="AE1458" s="838"/>
      <c r="AF1458" s="838"/>
      <c r="AG1458" s="838"/>
      <c r="AH1458" s="838"/>
      <c r="AI1458" s="838"/>
      <c r="AJ1458" s="838"/>
      <c r="AK1458" s="838"/>
      <c r="AL1458" s="838"/>
    </row>
    <row r="1459" spans="25:38" x14ac:dyDescent="0.25">
      <c r="Y1459" s="838"/>
      <c r="Z1459" s="838"/>
      <c r="AA1459" s="838"/>
      <c r="AB1459" s="838"/>
      <c r="AC1459" s="838"/>
      <c r="AD1459" s="838"/>
      <c r="AE1459" s="838"/>
      <c r="AF1459" s="838"/>
      <c r="AG1459" s="838"/>
      <c r="AH1459" s="838"/>
      <c r="AI1459" s="838"/>
      <c r="AJ1459" s="838"/>
      <c r="AK1459" s="838"/>
      <c r="AL1459" s="838"/>
    </row>
    <row r="1460" spans="25:38" x14ac:dyDescent="0.25">
      <c r="Y1460" s="838"/>
      <c r="Z1460" s="838"/>
      <c r="AA1460" s="838"/>
      <c r="AB1460" s="838"/>
      <c r="AC1460" s="838"/>
      <c r="AD1460" s="838"/>
      <c r="AE1460" s="838"/>
      <c r="AF1460" s="838"/>
      <c r="AG1460" s="838"/>
      <c r="AH1460" s="838"/>
      <c r="AI1460" s="838"/>
      <c r="AJ1460" s="838"/>
      <c r="AK1460" s="838"/>
      <c r="AL1460" s="838"/>
    </row>
    <row r="1461" spans="25:38" x14ac:dyDescent="0.25">
      <c r="Y1461" s="838"/>
      <c r="Z1461" s="838"/>
      <c r="AA1461" s="838"/>
      <c r="AB1461" s="838"/>
      <c r="AC1461" s="838"/>
      <c r="AD1461" s="838"/>
      <c r="AE1461" s="838"/>
      <c r="AF1461" s="838"/>
      <c r="AG1461" s="838"/>
      <c r="AH1461" s="838"/>
      <c r="AI1461" s="838"/>
      <c r="AJ1461" s="838"/>
      <c r="AK1461" s="838"/>
      <c r="AL1461" s="838"/>
    </row>
    <row r="1462" spans="25:38" x14ac:dyDescent="0.25">
      <c r="Y1462" s="838"/>
      <c r="Z1462" s="838"/>
      <c r="AA1462" s="838"/>
      <c r="AB1462" s="838"/>
      <c r="AC1462" s="838"/>
      <c r="AD1462" s="838"/>
      <c r="AE1462" s="838"/>
      <c r="AF1462" s="838"/>
      <c r="AG1462" s="838"/>
      <c r="AH1462" s="838"/>
      <c r="AI1462" s="838"/>
      <c r="AJ1462" s="838"/>
      <c r="AK1462" s="838"/>
      <c r="AL1462" s="838"/>
    </row>
    <row r="1463" spans="25:38" x14ac:dyDescent="0.25">
      <c r="Y1463" s="838"/>
      <c r="Z1463" s="838"/>
      <c r="AA1463" s="838"/>
      <c r="AB1463" s="838"/>
      <c r="AC1463" s="838"/>
      <c r="AD1463" s="838"/>
      <c r="AE1463" s="838"/>
      <c r="AF1463" s="838"/>
      <c r="AG1463" s="838"/>
      <c r="AH1463" s="838"/>
      <c r="AI1463" s="838"/>
      <c r="AJ1463" s="838"/>
      <c r="AK1463" s="838"/>
      <c r="AL1463" s="838"/>
    </row>
    <row r="1464" spans="25:38" x14ac:dyDescent="0.25">
      <c r="Y1464" s="838"/>
      <c r="Z1464" s="838"/>
      <c r="AA1464" s="838"/>
      <c r="AB1464" s="838"/>
      <c r="AC1464" s="838"/>
      <c r="AD1464" s="838"/>
      <c r="AE1464" s="838"/>
      <c r="AF1464" s="838"/>
      <c r="AG1464" s="838"/>
      <c r="AH1464" s="838"/>
      <c r="AI1464" s="838"/>
      <c r="AJ1464" s="838"/>
      <c r="AK1464" s="838"/>
      <c r="AL1464" s="838"/>
    </row>
    <row r="1465" spans="25:38" x14ac:dyDescent="0.25">
      <c r="Y1465" s="838"/>
      <c r="Z1465" s="838"/>
      <c r="AA1465" s="838"/>
      <c r="AB1465" s="838"/>
      <c r="AC1465" s="838"/>
      <c r="AD1465" s="838"/>
      <c r="AE1465" s="838"/>
      <c r="AF1465" s="838"/>
      <c r="AG1465" s="838"/>
      <c r="AH1465" s="838"/>
      <c r="AI1465" s="838"/>
      <c r="AJ1465" s="838"/>
      <c r="AK1465" s="838"/>
      <c r="AL1465" s="838"/>
    </row>
    <row r="1466" spans="25:38" x14ac:dyDescent="0.25">
      <c r="Y1466" s="838"/>
      <c r="Z1466" s="838"/>
      <c r="AA1466" s="838"/>
      <c r="AB1466" s="838"/>
      <c r="AC1466" s="838"/>
      <c r="AD1466" s="838"/>
      <c r="AE1466" s="838"/>
      <c r="AF1466" s="838"/>
      <c r="AG1466" s="838"/>
      <c r="AH1466" s="838"/>
      <c r="AI1466" s="838"/>
      <c r="AJ1466" s="838"/>
      <c r="AK1466" s="838"/>
      <c r="AL1466" s="838"/>
    </row>
    <row r="1467" spans="25:38" x14ac:dyDescent="0.25">
      <c r="Y1467" s="838"/>
      <c r="Z1467" s="838"/>
      <c r="AA1467" s="838"/>
      <c r="AB1467" s="838"/>
      <c r="AC1467" s="838"/>
      <c r="AD1467" s="838"/>
      <c r="AE1467" s="838"/>
      <c r="AF1467" s="838"/>
      <c r="AG1467" s="838"/>
      <c r="AH1467" s="838"/>
      <c r="AI1467" s="838"/>
      <c r="AJ1467" s="838"/>
      <c r="AK1467" s="838"/>
      <c r="AL1467" s="838"/>
    </row>
    <row r="1468" spans="25:38" x14ac:dyDescent="0.25">
      <c r="Y1468" s="838"/>
      <c r="Z1468" s="838"/>
      <c r="AA1468" s="838"/>
      <c r="AB1468" s="838"/>
      <c r="AC1468" s="838"/>
      <c r="AD1468" s="838"/>
      <c r="AE1468" s="838"/>
      <c r="AF1468" s="838"/>
      <c r="AG1468" s="838"/>
      <c r="AH1468" s="838"/>
      <c r="AI1468" s="838"/>
      <c r="AJ1468" s="838"/>
      <c r="AK1468" s="838"/>
      <c r="AL1468" s="838"/>
    </row>
    <row r="1469" spans="25:38" x14ac:dyDescent="0.25">
      <c r="Y1469" s="838"/>
      <c r="Z1469" s="838"/>
      <c r="AA1469" s="838"/>
      <c r="AB1469" s="838"/>
      <c r="AC1469" s="838"/>
      <c r="AD1469" s="838"/>
      <c r="AE1469" s="838"/>
      <c r="AF1469" s="838"/>
      <c r="AG1469" s="838"/>
      <c r="AH1469" s="838"/>
      <c r="AI1469" s="838"/>
      <c r="AJ1469" s="838"/>
      <c r="AK1469" s="838"/>
      <c r="AL1469" s="838"/>
    </row>
    <row r="1470" spans="25:38" x14ac:dyDescent="0.25">
      <c r="Y1470" s="838"/>
      <c r="Z1470" s="838"/>
      <c r="AA1470" s="838"/>
      <c r="AB1470" s="838"/>
      <c r="AC1470" s="838"/>
      <c r="AD1470" s="838"/>
      <c r="AE1470" s="838"/>
      <c r="AF1470" s="838"/>
      <c r="AG1470" s="838"/>
      <c r="AH1470" s="838"/>
      <c r="AI1470" s="838"/>
      <c r="AJ1470" s="838"/>
      <c r="AK1470" s="838"/>
      <c r="AL1470" s="838"/>
    </row>
    <row r="1471" spans="25:38" x14ac:dyDescent="0.25">
      <c r="Y1471" s="838"/>
      <c r="Z1471" s="838"/>
      <c r="AA1471" s="838"/>
      <c r="AB1471" s="838"/>
      <c r="AC1471" s="838"/>
      <c r="AD1471" s="838"/>
      <c r="AE1471" s="838"/>
      <c r="AF1471" s="838"/>
      <c r="AG1471" s="838"/>
      <c r="AH1471" s="838"/>
      <c r="AI1471" s="838"/>
      <c r="AJ1471" s="838"/>
      <c r="AK1471" s="838"/>
      <c r="AL1471" s="838"/>
    </row>
    <row r="1472" spans="25:38" x14ac:dyDescent="0.25">
      <c r="Y1472" s="838"/>
      <c r="Z1472" s="838"/>
      <c r="AA1472" s="838"/>
      <c r="AB1472" s="838"/>
      <c r="AC1472" s="838"/>
      <c r="AD1472" s="838"/>
      <c r="AE1472" s="838"/>
      <c r="AF1472" s="838"/>
      <c r="AG1472" s="838"/>
      <c r="AH1472" s="838"/>
      <c r="AI1472" s="838"/>
      <c r="AJ1472" s="838"/>
      <c r="AK1472" s="838"/>
      <c r="AL1472" s="838"/>
    </row>
    <row r="1473" spans="25:38" x14ac:dyDescent="0.25">
      <c r="Y1473" s="838"/>
      <c r="Z1473" s="838"/>
      <c r="AA1473" s="838"/>
      <c r="AB1473" s="838"/>
      <c r="AC1473" s="838"/>
      <c r="AD1473" s="838"/>
      <c r="AE1473" s="838"/>
      <c r="AF1473" s="838"/>
      <c r="AG1473" s="838"/>
      <c r="AH1473" s="838"/>
      <c r="AI1473" s="838"/>
      <c r="AJ1473" s="838"/>
      <c r="AK1473" s="838"/>
      <c r="AL1473" s="838"/>
    </row>
    <row r="1474" spans="25:38" x14ac:dyDescent="0.25">
      <c r="Y1474" s="838"/>
      <c r="Z1474" s="838"/>
      <c r="AA1474" s="838"/>
      <c r="AB1474" s="838"/>
      <c r="AC1474" s="838"/>
      <c r="AD1474" s="838"/>
      <c r="AE1474" s="838"/>
      <c r="AF1474" s="838"/>
      <c r="AG1474" s="838"/>
      <c r="AH1474" s="838"/>
      <c r="AI1474" s="838"/>
      <c r="AJ1474" s="838"/>
      <c r="AK1474" s="838"/>
      <c r="AL1474" s="838"/>
    </row>
    <row r="1475" spans="25:38" x14ac:dyDescent="0.25">
      <c r="Y1475" s="838"/>
      <c r="Z1475" s="838"/>
      <c r="AA1475" s="838"/>
      <c r="AB1475" s="838"/>
      <c r="AC1475" s="838"/>
      <c r="AD1475" s="838"/>
      <c r="AE1475" s="838"/>
      <c r="AF1475" s="838"/>
      <c r="AG1475" s="838"/>
      <c r="AH1475" s="838"/>
      <c r="AI1475" s="838"/>
      <c r="AJ1475" s="838"/>
      <c r="AK1475" s="838"/>
      <c r="AL1475" s="838"/>
    </row>
    <row r="1476" spans="25:38" x14ac:dyDescent="0.25">
      <c r="Y1476" s="838"/>
      <c r="Z1476" s="838"/>
      <c r="AA1476" s="838"/>
      <c r="AB1476" s="838"/>
      <c r="AC1476" s="838"/>
      <c r="AD1476" s="838"/>
      <c r="AE1476" s="838"/>
      <c r="AF1476" s="838"/>
      <c r="AG1476" s="838"/>
      <c r="AH1476" s="838"/>
      <c r="AI1476" s="838"/>
      <c r="AJ1476" s="838"/>
      <c r="AK1476" s="838"/>
      <c r="AL1476" s="838"/>
    </row>
    <row r="1477" spans="25:38" x14ac:dyDescent="0.25">
      <c r="Y1477" s="838"/>
      <c r="Z1477" s="838"/>
      <c r="AA1477" s="838"/>
      <c r="AB1477" s="838"/>
      <c r="AC1477" s="838"/>
      <c r="AD1477" s="838"/>
      <c r="AE1477" s="838"/>
      <c r="AF1477" s="838"/>
      <c r="AG1477" s="838"/>
      <c r="AH1477" s="838"/>
      <c r="AI1477" s="838"/>
      <c r="AJ1477" s="838"/>
      <c r="AK1477" s="838"/>
      <c r="AL1477" s="838"/>
    </row>
    <row r="1478" spans="25:38" x14ac:dyDescent="0.25">
      <c r="Y1478" s="838"/>
      <c r="Z1478" s="838"/>
      <c r="AA1478" s="838"/>
      <c r="AB1478" s="838"/>
      <c r="AC1478" s="838"/>
      <c r="AD1478" s="838"/>
      <c r="AE1478" s="838"/>
      <c r="AF1478" s="838"/>
      <c r="AG1478" s="838"/>
      <c r="AH1478" s="838"/>
      <c r="AI1478" s="838"/>
      <c r="AJ1478" s="838"/>
      <c r="AK1478" s="838"/>
      <c r="AL1478" s="838"/>
    </row>
    <row r="1479" spans="25:38" x14ac:dyDescent="0.25">
      <c r="Y1479" s="838"/>
      <c r="Z1479" s="838"/>
      <c r="AA1479" s="838"/>
      <c r="AB1479" s="838"/>
      <c r="AC1479" s="838"/>
      <c r="AD1479" s="838"/>
      <c r="AE1479" s="838"/>
      <c r="AF1479" s="838"/>
      <c r="AG1479" s="838"/>
      <c r="AH1479" s="838"/>
      <c r="AI1479" s="838"/>
      <c r="AJ1479" s="838"/>
      <c r="AK1479" s="838"/>
      <c r="AL1479" s="838"/>
    </row>
    <row r="1480" spans="25:38" x14ac:dyDescent="0.25">
      <c r="Y1480" s="838"/>
      <c r="Z1480" s="838"/>
      <c r="AA1480" s="838"/>
      <c r="AB1480" s="838"/>
      <c r="AC1480" s="838"/>
      <c r="AD1480" s="838"/>
      <c r="AE1480" s="838"/>
      <c r="AF1480" s="838"/>
      <c r="AG1480" s="838"/>
      <c r="AH1480" s="838"/>
      <c r="AI1480" s="838"/>
      <c r="AJ1480" s="838"/>
      <c r="AK1480" s="838"/>
      <c r="AL1480" s="838"/>
    </row>
    <row r="1481" spans="25:38" x14ac:dyDescent="0.25">
      <c r="Y1481" s="838"/>
      <c r="Z1481" s="838"/>
      <c r="AA1481" s="838"/>
      <c r="AB1481" s="838"/>
      <c r="AC1481" s="838"/>
      <c r="AD1481" s="838"/>
      <c r="AE1481" s="838"/>
      <c r="AF1481" s="838"/>
      <c r="AG1481" s="838"/>
      <c r="AH1481" s="838"/>
      <c r="AI1481" s="838"/>
      <c r="AJ1481" s="838"/>
      <c r="AK1481" s="838"/>
      <c r="AL1481" s="838"/>
    </row>
    <row r="1482" spans="25:38" x14ac:dyDescent="0.25">
      <c r="Y1482" s="838"/>
      <c r="Z1482" s="838"/>
      <c r="AA1482" s="838"/>
      <c r="AB1482" s="838"/>
      <c r="AC1482" s="838"/>
      <c r="AD1482" s="838"/>
      <c r="AE1482" s="838"/>
      <c r="AF1482" s="838"/>
      <c r="AG1482" s="838"/>
      <c r="AH1482" s="838"/>
      <c r="AI1482" s="838"/>
      <c r="AJ1482" s="838"/>
      <c r="AK1482" s="838"/>
      <c r="AL1482" s="838"/>
    </row>
    <row r="1483" spans="25:38" x14ac:dyDescent="0.25">
      <c r="Y1483" s="838"/>
      <c r="Z1483" s="838"/>
      <c r="AA1483" s="838"/>
      <c r="AB1483" s="838"/>
      <c r="AC1483" s="838"/>
      <c r="AD1483" s="838"/>
      <c r="AE1483" s="838"/>
      <c r="AF1483" s="838"/>
      <c r="AG1483" s="838"/>
      <c r="AH1483" s="838"/>
      <c r="AI1483" s="838"/>
      <c r="AJ1483" s="838"/>
      <c r="AK1483" s="838"/>
      <c r="AL1483" s="838"/>
    </row>
    <row r="1484" spans="25:38" x14ac:dyDescent="0.25">
      <c r="Y1484" s="838"/>
      <c r="Z1484" s="838"/>
      <c r="AA1484" s="838"/>
      <c r="AB1484" s="838"/>
      <c r="AC1484" s="838"/>
      <c r="AD1484" s="838"/>
      <c r="AE1484" s="838"/>
      <c r="AF1484" s="838"/>
      <c r="AG1484" s="838"/>
      <c r="AH1484" s="838"/>
      <c r="AI1484" s="838"/>
      <c r="AJ1484" s="838"/>
      <c r="AK1484" s="838"/>
      <c r="AL1484" s="838"/>
    </row>
    <row r="1485" spans="25:38" x14ac:dyDescent="0.25">
      <c r="Y1485" s="838"/>
      <c r="Z1485" s="838"/>
      <c r="AA1485" s="838"/>
      <c r="AB1485" s="838"/>
      <c r="AC1485" s="838"/>
      <c r="AD1485" s="838"/>
      <c r="AE1485" s="838"/>
      <c r="AF1485" s="838"/>
      <c r="AG1485" s="838"/>
      <c r="AH1485" s="838"/>
      <c r="AI1485" s="838"/>
      <c r="AJ1485" s="838"/>
      <c r="AK1485" s="838"/>
      <c r="AL1485" s="838"/>
    </row>
    <row r="1486" spans="25:38" x14ac:dyDescent="0.25">
      <c r="Y1486" s="838"/>
      <c r="Z1486" s="838"/>
      <c r="AA1486" s="838"/>
      <c r="AB1486" s="838"/>
      <c r="AC1486" s="838"/>
      <c r="AD1486" s="838"/>
      <c r="AE1486" s="838"/>
      <c r="AF1486" s="838"/>
      <c r="AG1486" s="838"/>
      <c r="AH1486" s="838"/>
      <c r="AI1486" s="838"/>
      <c r="AJ1486" s="838"/>
      <c r="AK1486" s="838"/>
      <c r="AL1486" s="838"/>
    </row>
    <row r="1487" spans="25:38" x14ac:dyDescent="0.25">
      <c r="Y1487" s="838"/>
      <c r="Z1487" s="838"/>
      <c r="AA1487" s="838"/>
      <c r="AB1487" s="838"/>
      <c r="AC1487" s="838"/>
      <c r="AD1487" s="838"/>
      <c r="AE1487" s="838"/>
      <c r="AF1487" s="838"/>
      <c r="AG1487" s="838"/>
      <c r="AH1487" s="838"/>
      <c r="AI1487" s="838"/>
      <c r="AJ1487" s="838"/>
      <c r="AK1487" s="838"/>
      <c r="AL1487" s="838"/>
    </row>
    <row r="1488" spans="25:38" x14ac:dyDescent="0.25">
      <c r="Y1488" s="838"/>
      <c r="Z1488" s="838"/>
      <c r="AA1488" s="838"/>
      <c r="AB1488" s="838"/>
      <c r="AC1488" s="838"/>
      <c r="AD1488" s="838"/>
      <c r="AE1488" s="838"/>
      <c r="AF1488" s="838"/>
      <c r="AG1488" s="838"/>
      <c r="AH1488" s="838"/>
      <c r="AI1488" s="838"/>
      <c r="AJ1488" s="838"/>
      <c r="AK1488" s="838"/>
      <c r="AL1488" s="838"/>
    </row>
    <row r="1489" spans="25:38" x14ac:dyDescent="0.25">
      <c r="Y1489" s="838"/>
      <c r="Z1489" s="838"/>
      <c r="AA1489" s="838"/>
      <c r="AB1489" s="838"/>
      <c r="AC1489" s="838"/>
      <c r="AD1489" s="838"/>
      <c r="AE1489" s="838"/>
      <c r="AF1489" s="838"/>
      <c r="AG1489" s="838"/>
      <c r="AH1489" s="838"/>
      <c r="AI1489" s="838"/>
      <c r="AJ1489" s="838"/>
      <c r="AK1489" s="838"/>
      <c r="AL1489" s="838"/>
    </row>
    <row r="1490" spans="25:38" x14ac:dyDescent="0.25">
      <c r="Y1490" s="838"/>
      <c r="Z1490" s="838"/>
      <c r="AA1490" s="838"/>
      <c r="AB1490" s="838"/>
      <c r="AC1490" s="838"/>
      <c r="AD1490" s="838"/>
      <c r="AE1490" s="838"/>
      <c r="AF1490" s="838"/>
      <c r="AG1490" s="838"/>
      <c r="AH1490" s="838"/>
      <c r="AI1490" s="838"/>
      <c r="AJ1490" s="838"/>
      <c r="AK1490" s="838"/>
      <c r="AL1490" s="838"/>
    </row>
    <row r="1491" spans="25:38" x14ac:dyDescent="0.25">
      <c r="Y1491" s="838"/>
      <c r="Z1491" s="838"/>
      <c r="AA1491" s="838"/>
      <c r="AB1491" s="838"/>
      <c r="AC1491" s="838"/>
      <c r="AD1491" s="838"/>
      <c r="AE1491" s="838"/>
      <c r="AF1491" s="838"/>
      <c r="AG1491" s="838"/>
      <c r="AH1491" s="838"/>
      <c r="AI1491" s="838"/>
      <c r="AJ1491" s="838"/>
      <c r="AK1491" s="838"/>
      <c r="AL1491" s="838"/>
    </row>
    <row r="1492" spans="25:38" x14ac:dyDescent="0.25">
      <c r="Y1492" s="838"/>
      <c r="Z1492" s="838"/>
      <c r="AA1492" s="838"/>
      <c r="AB1492" s="838"/>
      <c r="AC1492" s="838"/>
      <c r="AD1492" s="838"/>
      <c r="AE1492" s="838"/>
      <c r="AF1492" s="838"/>
      <c r="AG1492" s="838"/>
      <c r="AH1492" s="838"/>
      <c r="AI1492" s="838"/>
      <c r="AJ1492" s="838"/>
      <c r="AK1492" s="838"/>
      <c r="AL1492" s="838"/>
    </row>
    <row r="1493" spans="25:38" x14ac:dyDescent="0.25">
      <c r="Y1493" s="838"/>
      <c r="Z1493" s="838"/>
      <c r="AA1493" s="838"/>
      <c r="AB1493" s="838"/>
      <c r="AC1493" s="838"/>
      <c r="AD1493" s="838"/>
      <c r="AE1493" s="838"/>
      <c r="AF1493" s="838"/>
      <c r="AG1493" s="838"/>
      <c r="AH1493" s="838"/>
      <c r="AI1493" s="838"/>
      <c r="AJ1493" s="838"/>
      <c r="AK1493" s="838"/>
      <c r="AL1493" s="838"/>
    </row>
    <row r="1494" spans="25:38" x14ac:dyDescent="0.25">
      <c r="Y1494" s="838"/>
      <c r="Z1494" s="838"/>
      <c r="AA1494" s="838"/>
      <c r="AB1494" s="838"/>
      <c r="AC1494" s="838"/>
      <c r="AD1494" s="838"/>
      <c r="AE1494" s="838"/>
      <c r="AF1494" s="838"/>
      <c r="AG1494" s="838"/>
      <c r="AH1494" s="838"/>
      <c r="AI1494" s="838"/>
      <c r="AJ1494" s="838"/>
      <c r="AK1494" s="838"/>
      <c r="AL1494" s="838"/>
    </row>
    <row r="1495" spans="25:38" x14ac:dyDescent="0.25">
      <c r="Y1495" s="838"/>
      <c r="Z1495" s="838"/>
      <c r="AA1495" s="838"/>
      <c r="AB1495" s="838"/>
      <c r="AC1495" s="838"/>
      <c r="AD1495" s="838"/>
      <c r="AE1495" s="838"/>
      <c r="AF1495" s="838"/>
      <c r="AG1495" s="838"/>
      <c r="AH1495" s="838"/>
      <c r="AI1495" s="838"/>
      <c r="AJ1495" s="838"/>
      <c r="AK1495" s="838"/>
      <c r="AL1495" s="838"/>
    </row>
    <row r="1496" spans="25:38" x14ac:dyDescent="0.25">
      <c r="Y1496" s="838"/>
      <c r="Z1496" s="838"/>
      <c r="AA1496" s="838"/>
      <c r="AB1496" s="838"/>
      <c r="AC1496" s="838"/>
      <c r="AD1496" s="838"/>
      <c r="AE1496" s="838"/>
      <c r="AF1496" s="838"/>
      <c r="AG1496" s="838"/>
      <c r="AH1496" s="838"/>
      <c r="AI1496" s="838"/>
      <c r="AJ1496" s="838"/>
      <c r="AK1496" s="838"/>
      <c r="AL1496" s="838"/>
    </row>
    <row r="1497" spans="25:38" x14ac:dyDescent="0.25">
      <c r="Y1497" s="838"/>
      <c r="Z1497" s="838"/>
      <c r="AA1497" s="838"/>
      <c r="AB1497" s="838"/>
      <c r="AC1497" s="838"/>
      <c r="AD1497" s="838"/>
      <c r="AE1497" s="838"/>
      <c r="AF1497" s="838"/>
      <c r="AG1497" s="838"/>
      <c r="AH1497" s="838"/>
      <c r="AI1497" s="838"/>
      <c r="AJ1497" s="838"/>
      <c r="AK1497" s="838"/>
      <c r="AL1497" s="838"/>
    </row>
    <row r="1498" spans="25:38" x14ac:dyDescent="0.25">
      <c r="Y1498" s="838"/>
      <c r="Z1498" s="838"/>
      <c r="AA1498" s="838"/>
      <c r="AB1498" s="838"/>
      <c r="AC1498" s="838"/>
      <c r="AD1498" s="838"/>
      <c r="AE1498" s="838"/>
      <c r="AF1498" s="838"/>
      <c r="AG1498" s="838"/>
      <c r="AH1498" s="838"/>
      <c r="AI1498" s="838"/>
      <c r="AJ1498" s="838"/>
      <c r="AK1498" s="838"/>
      <c r="AL1498" s="838"/>
    </row>
    <row r="1499" spans="25:38" x14ac:dyDescent="0.25">
      <c r="Y1499" s="838"/>
      <c r="Z1499" s="838"/>
      <c r="AA1499" s="838"/>
      <c r="AB1499" s="838"/>
      <c r="AC1499" s="838"/>
      <c r="AD1499" s="838"/>
      <c r="AE1499" s="838"/>
      <c r="AF1499" s="838"/>
      <c r="AG1499" s="838"/>
      <c r="AH1499" s="838"/>
      <c r="AI1499" s="838"/>
      <c r="AJ1499" s="838"/>
      <c r="AK1499" s="838"/>
      <c r="AL1499" s="838"/>
    </row>
    <row r="1500" spans="25:38" x14ac:dyDescent="0.25">
      <c r="Y1500" s="838"/>
      <c r="Z1500" s="838"/>
      <c r="AA1500" s="838"/>
      <c r="AB1500" s="838"/>
      <c r="AC1500" s="838"/>
      <c r="AD1500" s="838"/>
      <c r="AE1500" s="838"/>
      <c r="AF1500" s="838"/>
      <c r="AG1500" s="838"/>
      <c r="AH1500" s="838"/>
      <c r="AI1500" s="838"/>
      <c r="AJ1500" s="838"/>
      <c r="AK1500" s="838"/>
      <c r="AL1500" s="838"/>
    </row>
    <row r="1501" spans="25:38" x14ac:dyDescent="0.25">
      <c r="Y1501" s="838"/>
      <c r="Z1501" s="838"/>
      <c r="AA1501" s="838"/>
      <c r="AB1501" s="838"/>
      <c r="AC1501" s="838"/>
      <c r="AD1501" s="838"/>
      <c r="AE1501" s="838"/>
      <c r="AF1501" s="838"/>
      <c r="AG1501" s="838"/>
      <c r="AH1501" s="838"/>
      <c r="AI1501" s="838"/>
      <c r="AJ1501" s="838"/>
      <c r="AK1501" s="838"/>
      <c r="AL1501" s="838"/>
    </row>
    <row r="1502" spans="25:38" x14ac:dyDescent="0.25">
      <c r="Y1502" s="838"/>
      <c r="Z1502" s="838"/>
      <c r="AA1502" s="838"/>
      <c r="AB1502" s="838"/>
      <c r="AC1502" s="838"/>
      <c r="AD1502" s="838"/>
      <c r="AE1502" s="838"/>
      <c r="AF1502" s="838"/>
      <c r="AG1502" s="838"/>
      <c r="AH1502" s="838"/>
      <c r="AI1502" s="838"/>
      <c r="AJ1502" s="838"/>
      <c r="AK1502" s="838"/>
      <c r="AL1502" s="838"/>
    </row>
    <row r="1503" spans="25:38" x14ac:dyDescent="0.25">
      <c r="Y1503" s="838"/>
      <c r="Z1503" s="838"/>
      <c r="AA1503" s="838"/>
      <c r="AB1503" s="838"/>
      <c r="AC1503" s="838"/>
      <c r="AD1503" s="838"/>
      <c r="AE1503" s="838"/>
      <c r="AF1503" s="838"/>
      <c r="AG1503" s="838"/>
      <c r="AH1503" s="838"/>
      <c r="AI1503" s="838"/>
      <c r="AJ1503" s="838"/>
      <c r="AK1503" s="838"/>
      <c r="AL1503" s="838"/>
    </row>
    <row r="1504" spans="25:38" x14ac:dyDescent="0.25">
      <c r="Y1504" s="838"/>
      <c r="Z1504" s="838"/>
      <c r="AA1504" s="838"/>
      <c r="AB1504" s="838"/>
      <c r="AC1504" s="838"/>
      <c r="AD1504" s="838"/>
      <c r="AE1504" s="838"/>
      <c r="AF1504" s="838"/>
      <c r="AG1504" s="838"/>
      <c r="AH1504" s="838"/>
      <c r="AI1504" s="838"/>
      <c r="AJ1504" s="838"/>
      <c r="AK1504" s="838"/>
      <c r="AL1504" s="838"/>
    </row>
    <row r="1505" spans="25:38" x14ac:dyDescent="0.25">
      <c r="Y1505" s="838"/>
      <c r="Z1505" s="838"/>
      <c r="AA1505" s="838"/>
      <c r="AB1505" s="838"/>
      <c r="AC1505" s="838"/>
      <c r="AD1505" s="838"/>
      <c r="AE1505" s="838"/>
      <c r="AF1505" s="838"/>
      <c r="AG1505" s="838"/>
      <c r="AH1505" s="838"/>
      <c r="AI1505" s="838"/>
      <c r="AJ1505" s="838"/>
      <c r="AK1505" s="838"/>
      <c r="AL1505" s="838"/>
    </row>
    <row r="1506" spans="25:38" x14ac:dyDescent="0.25">
      <c r="Y1506" s="838"/>
      <c r="Z1506" s="838"/>
      <c r="AA1506" s="838"/>
      <c r="AB1506" s="838"/>
      <c r="AC1506" s="838"/>
      <c r="AD1506" s="838"/>
      <c r="AE1506" s="838"/>
      <c r="AF1506" s="838"/>
      <c r="AG1506" s="838"/>
      <c r="AH1506" s="838"/>
      <c r="AI1506" s="838"/>
      <c r="AJ1506" s="838"/>
      <c r="AK1506" s="838"/>
      <c r="AL1506" s="838"/>
    </row>
    <row r="1507" spans="25:38" x14ac:dyDescent="0.25">
      <c r="Y1507" s="838"/>
      <c r="Z1507" s="838"/>
      <c r="AA1507" s="838"/>
      <c r="AB1507" s="838"/>
      <c r="AC1507" s="838"/>
      <c r="AD1507" s="838"/>
      <c r="AE1507" s="838"/>
      <c r="AF1507" s="838"/>
      <c r="AG1507" s="838"/>
      <c r="AH1507" s="838"/>
      <c r="AI1507" s="838"/>
      <c r="AJ1507" s="838"/>
      <c r="AK1507" s="838"/>
      <c r="AL1507" s="838"/>
    </row>
    <row r="1508" spans="25:38" x14ac:dyDescent="0.25">
      <c r="Y1508" s="838"/>
      <c r="Z1508" s="838"/>
      <c r="AA1508" s="838"/>
      <c r="AB1508" s="838"/>
      <c r="AC1508" s="838"/>
      <c r="AD1508" s="838"/>
      <c r="AE1508" s="838"/>
      <c r="AF1508" s="838"/>
      <c r="AG1508" s="838"/>
      <c r="AH1508" s="838"/>
      <c r="AI1508" s="838"/>
      <c r="AJ1508" s="838"/>
      <c r="AK1508" s="838"/>
      <c r="AL1508" s="838"/>
    </row>
    <row r="1509" spans="25:38" x14ac:dyDescent="0.25">
      <c r="Y1509" s="838"/>
      <c r="Z1509" s="838"/>
      <c r="AA1509" s="838"/>
      <c r="AB1509" s="838"/>
      <c r="AC1509" s="838"/>
      <c r="AD1509" s="838"/>
      <c r="AE1509" s="838"/>
      <c r="AF1509" s="838"/>
      <c r="AG1509" s="838"/>
      <c r="AH1509" s="838"/>
      <c r="AI1509" s="838"/>
      <c r="AJ1509" s="838"/>
      <c r="AK1509" s="838"/>
      <c r="AL1509" s="838"/>
    </row>
    <row r="1510" spans="25:38" x14ac:dyDescent="0.25">
      <c r="Y1510" s="838"/>
      <c r="Z1510" s="838"/>
      <c r="AA1510" s="838"/>
      <c r="AB1510" s="838"/>
      <c r="AC1510" s="838"/>
      <c r="AD1510" s="838"/>
      <c r="AE1510" s="838"/>
      <c r="AF1510" s="838"/>
      <c r="AG1510" s="838"/>
      <c r="AH1510" s="838"/>
      <c r="AI1510" s="838"/>
      <c r="AJ1510" s="838"/>
      <c r="AK1510" s="838"/>
      <c r="AL1510" s="838"/>
    </row>
    <row r="1511" spans="25:38" x14ac:dyDescent="0.25">
      <c r="Y1511" s="838"/>
      <c r="Z1511" s="838"/>
      <c r="AA1511" s="838"/>
      <c r="AB1511" s="838"/>
      <c r="AC1511" s="838"/>
      <c r="AD1511" s="838"/>
      <c r="AE1511" s="838"/>
      <c r="AF1511" s="838"/>
      <c r="AG1511" s="838"/>
      <c r="AH1511" s="838"/>
      <c r="AI1511" s="838"/>
      <c r="AJ1511" s="838"/>
      <c r="AK1511" s="838"/>
      <c r="AL1511" s="838"/>
    </row>
    <row r="1512" spans="25:38" x14ac:dyDescent="0.25">
      <c r="Y1512" s="838"/>
      <c r="Z1512" s="838"/>
      <c r="AA1512" s="838"/>
      <c r="AB1512" s="838"/>
      <c r="AC1512" s="838"/>
      <c r="AD1512" s="838"/>
      <c r="AE1512" s="838"/>
      <c r="AF1512" s="838"/>
      <c r="AG1512" s="838"/>
      <c r="AH1512" s="838"/>
      <c r="AI1512" s="838"/>
      <c r="AJ1512" s="838"/>
      <c r="AK1512" s="838"/>
      <c r="AL1512" s="838"/>
    </row>
    <row r="1513" spans="25:38" x14ac:dyDescent="0.25">
      <c r="Y1513" s="838"/>
      <c r="Z1513" s="838"/>
      <c r="AA1513" s="838"/>
      <c r="AB1513" s="838"/>
      <c r="AC1513" s="838"/>
      <c r="AD1513" s="838"/>
      <c r="AE1513" s="838"/>
      <c r="AF1513" s="838"/>
      <c r="AG1513" s="838"/>
      <c r="AH1513" s="838"/>
      <c r="AI1513" s="838"/>
      <c r="AJ1513" s="838"/>
      <c r="AK1513" s="838"/>
      <c r="AL1513" s="838"/>
    </row>
    <row r="1514" spans="25:38" x14ac:dyDescent="0.25">
      <c r="Y1514" s="838"/>
      <c r="Z1514" s="838"/>
      <c r="AA1514" s="838"/>
      <c r="AB1514" s="838"/>
      <c r="AC1514" s="838"/>
      <c r="AD1514" s="838"/>
      <c r="AE1514" s="838"/>
      <c r="AF1514" s="838"/>
      <c r="AG1514" s="838"/>
      <c r="AH1514" s="838"/>
      <c r="AI1514" s="838"/>
      <c r="AJ1514" s="838"/>
      <c r="AK1514" s="838"/>
      <c r="AL1514" s="838"/>
    </row>
    <row r="1515" spans="25:38" x14ac:dyDescent="0.25">
      <c r="Y1515" s="838"/>
      <c r="Z1515" s="838"/>
      <c r="AA1515" s="838"/>
      <c r="AB1515" s="838"/>
      <c r="AC1515" s="838"/>
      <c r="AD1515" s="838"/>
      <c r="AE1515" s="838"/>
      <c r="AF1515" s="838"/>
      <c r="AG1515" s="838"/>
      <c r="AH1515" s="838"/>
      <c r="AI1515" s="838"/>
      <c r="AJ1515" s="838"/>
      <c r="AK1515" s="838"/>
      <c r="AL1515" s="838"/>
    </row>
    <row r="1516" spans="25:38" x14ac:dyDescent="0.25">
      <c r="Y1516" s="838"/>
      <c r="Z1516" s="838"/>
      <c r="AA1516" s="838"/>
      <c r="AB1516" s="838"/>
      <c r="AC1516" s="838"/>
      <c r="AD1516" s="838"/>
      <c r="AE1516" s="838"/>
      <c r="AF1516" s="838"/>
      <c r="AG1516" s="838"/>
      <c r="AH1516" s="838"/>
      <c r="AI1516" s="838"/>
      <c r="AJ1516" s="838"/>
      <c r="AK1516" s="838"/>
      <c r="AL1516" s="838"/>
    </row>
    <row r="1517" spans="25:38" x14ac:dyDescent="0.25">
      <c r="Y1517" s="838"/>
      <c r="Z1517" s="838"/>
      <c r="AA1517" s="838"/>
      <c r="AB1517" s="838"/>
      <c r="AC1517" s="838"/>
      <c r="AD1517" s="838"/>
      <c r="AE1517" s="838"/>
      <c r="AF1517" s="838"/>
      <c r="AG1517" s="838"/>
      <c r="AH1517" s="838"/>
      <c r="AI1517" s="838"/>
      <c r="AJ1517" s="838"/>
      <c r="AK1517" s="838"/>
      <c r="AL1517" s="838"/>
    </row>
    <row r="1518" spans="25:38" x14ac:dyDescent="0.25">
      <c r="Y1518" s="838"/>
      <c r="Z1518" s="838"/>
      <c r="AA1518" s="838"/>
      <c r="AB1518" s="838"/>
      <c r="AC1518" s="838"/>
      <c r="AD1518" s="838"/>
      <c r="AE1518" s="838"/>
      <c r="AF1518" s="838"/>
      <c r="AG1518" s="838"/>
      <c r="AH1518" s="838"/>
      <c r="AI1518" s="838"/>
      <c r="AJ1518" s="838"/>
      <c r="AK1518" s="838"/>
      <c r="AL1518" s="838"/>
    </row>
    <row r="1519" spans="25:38" x14ac:dyDescent="0.25">
      <c r="Y1519" s="838"/>
      <c r="Z1519" s="838"/>
      <c r="AA1519" s="838"/>
      <c r="AB1519" s="838"/>
      <c r="AC1519" s="838"/>
      <c r="AD1519" s="838"/>
      <c r="AE1519" s="838"/>
      <c r="AF1519" s="838"/>
      <c r="AG1519" s="838"/>
      <c r="AH1519" s="838"/>
      <c r="AI1519" s="838"/>
      <c r="AJ1519" s="838"/>
      <c r="AK1519" s="838"/>
      <c r="AL1519" s="838"/>
    </row>
    <row r="1520" spans="25:38" x14ac:dyDescent="0.25">
      <c r="Y1520" s="838"/>
      <c r="Z1520" s="838"/>
      <c r="AA1520" s="838"/>
      <c r="AB1520" s="838"/>
      <c r="AC1520" s="838"/>
      <c r="AD1520" s="838"/>
      <c r="AE1520" s="838"/>
      <c r="AF1520" s="838"/>
      <c r="AG1520" s="838"/>
      <c r="AH1520" s="838"/>
      <c r="AI1520" s="838"/>
      <c r="AJ1520" s="838"/>
      <c r="AK1520" s="838"/>
      <c r="AL1520" s="838"/>
    </row>
    <row r="1521" spans="25:38" x14ac:dyDescent="0.25">
      <c r="Y1521" s="838"/>
      <c r="Z1521" s="838"/>
      <c r="AA1521" s="838"/>
      <c r="AB1521" s="838"/>
      <c r="AC1521" s="838"/>
      <c r="AD1521" s="838"/>
      <c r="AE1521" s="838"/>
      <c r="AF1521" s="838"/>
      <c r="AG1521" s="838"/>
      <c r="AH1521" s="838"/>
      <c r="AI1521" s="838"/>
      <c r="AJ1521" s="838"/>
      <c r="AK1521" s="838"/>
      <c r="AL1521" s="838"/>
    </row>
    <row r="1522" spans="25:38" x14ac:dyDescent="0.25">
      <c r="Y1522" s="838"/>
      <c r="Z1522" s="838"/>
      <c r="AA1522" s="838"/>
      <c r="AB1522" s="838"/>
      <c r="AC1522" s="838"/>
      <c r="AD1522" s="838"/>
      <c r="AE1522" s="838"/>
      <c r="AF1522" s="838"/>
      <c r="AG1522" s="838"/>
      <c r="AH1522" s="838"/>
      <c r="AI1522" s="838"/>
      <c r="AJ1522" s="838"/>
      <c r="AK1522" s="838"/>
      <c r="AL1522" s="838"/>
    </row>
    <row r="1523" spans="25:38" x14ac:dyDescent="0.25">
      <c r="Y1523" s="838"/>
      <c r="Z1523" s="838"/>
      <c r="AA1523" s="838"/>
      <c r="AB1523" s="838"/>
      <c r="AC1523" s="838"/>
      <c r="AD1523" s="838"/>
      <c r="AE1523" s="838"/>
      <c r="AF1523" s="838"/>
      <c r="AG1523" s="838"/>
      <c r="AH1523" s="838"/>
      <c r="AI1523" s="838"/>
      <c r="AJ1523" s="838"/>
      <c r="AK1523" s="838"/>
      <c r="AL1523" s="838"/>
    </row>
    <row r="1524" spans="25:38" x14ac:dyDescent="0.25">
      <c r="Y1524" s="838"/>
      <c r="Z1524" s="838"/>
      <c r="AA1524" s="838"/>
      <c r="AB1524" s="838"/>
      <c r="AC1524" s="838"/>
      <c r="AD1524" s="838"/>
      <c r="AE1524" s="838"/>
      <c r="AF1524" s="838"/>
      <c r="AG1524" s="838"/>
      <c r="AH1524" s="838"/>
      <c r="AI1524" s="838"/>
      <c r="AJ1524" s="838"/>
      <c r="AK1524" s="838"/>
      <c r="AL1524" s="838"/>
    </row>
    <row r="1525" spans="25:38" x14ac:dyDescent="0.25">
      <c r="Y1525" s="838"/>
      <c r="Z1525" s="838"/>
      <c r="AA1525" s="838"/>
      <c r="AB1525" s="838"/>
      <c r="AC1525" s="838"/>
      <c r="AD1525" s="838"/>
      <c r="AE1525" s="838"/>
      <c r="AF1525" s="838"/>
      <c r="AG1525" s="838"/>
      <c r="AH1525" s="838"/>
      <c r="AI1525" s="838"/>
      <c r="AJ1525" s="838"/>
      <c r="AK1525" s="838"/>
      <c r="AL1525" s="838"/>
    </row>
    <row r="1526" spans="25:38" x14ac:dyDescent="0.25">
      <c r="Y1526" s="838"/>
      <c r="Z1526" s="838"/>
      <c r="AA1526" s="838"/>
      <c r="AB1526" s="838"/>
      <c r="AC1526" s="838"/>
      <c r="AD1526" s="838"/>
      <c r="AE1526" s="838"/>
      <c r="AF1526" s="838"/>
      <c r="AG1526" s="838"/>
      <c r="AH1526" s="838"/>
      <c r="AI1526" s="838"/>
      <c r="AJ1526" s="838"/>
      <c r="AK1526" s="838"/>
      <c r="AL1526" s="838"/>
    </row>
    <row r="1527" spans="25:38" x14ac:dyDescent="0.25">
      <c r="Y1527" s="838"/>
      <c r="Z1527" s="838"/>
      <c r="AA1527" s="838"/>
      <c r="AB1527" s="838"/>
      <c r="AC1527" s="838"/>
      <c r="AD1527" s="838"/>
      <c r="AE1527" s="838"/>
      <c r="AF1527" s="838"/>
      <c r="AG1527" s="838"/>
      <c r="AH1527" s="838"/>
      <c r="AI1527" s="838"/>
      <c r="AJ1527" s="838"/>
      <c r="AK1527" s="838"/>
      <c r="AL1527" s="838"/>
    </row>
    <row r="1528" spans="25:38" x14ac:dyDescent="0.25">
      <c r="Y1528" s="838"/>
      <c r="Z1528" s="838"/>
      <c r="AA1528" s="838"/>
      <c r="AB1528" s="838"/>
      <c r="AC1528" s="838"/>
      <c r="AD1528" s="838"/>
      <c r="AE1528" s="838"/>
      <c r="AF1528" s="838"/>
      <c r="AG1528" s="838"/>
      <c r="AH1528" s="838"/>
      <c r="AI1528" s="838"/>
      <c r="AJ1528" s="838"/>
      <c r="AK1528" s="838"/>
      <c r="AL1528" s="838"/>
    </row>
    <row r="1529" spans="25:38" x14ac:dyDescent="0.25">
      <c r="Y1529" s="838"/>
      <c r="Z1529" s="838"/>
      <c r="AA1529" s="838"/>
      <c r="AB1529" s="838"/>
      <c r="AC1529" s="838"/>
      <c r="AD1529" s="838"/>
      <c r="AE1529" s="838"/>
      <c r="AF1529" s="838"/>
      <c r="AG1529" s="838"/>
      <c r="AH1529" s="838"/>
      <c r="AI1529" s="838"/>
      <c r="AJ1529" s="838"/>
      <c r="AK1529" s="838"/>
      <c r="AL1529" s="838"/>
    </row>
    <row r="1530" spans="25:38" x14ac:dyDescent="0.25">
      <c r="Y1530" s="838"/>
      <c r="Z1530" s="838"/>
      <c r="AA1530" s="838"/>
      <c r="AB1530" s="838"/>
      <c r="AC1530" s="838"/>
      <c r="AD1530" s="838"/>
      <c r="AE1530" s="838"/>
      <c r="AF1530" s="838"/>
      <c r="AG1530" s="838"/>
      <c r="AH1530" s="838"/>
      <c r="AI1530" s="838"/>
      <c r="AJ1530" s="838"/>
      <c r="AK1530" s="838"/>
      <c r="AL1530" s="838"/>
    </row>
    <row r="1531" spans="25:38" x14ac:dyDescent="0.25">
      <c r="Y1531" s="838"/>
      <c r="Z1531" s="838"/>
      <c r="AA1531" s="838"/>
      <c r="AB1531" s="838"/>
      <c r="AC1531" s="838"/>
      <c r="AD1531" s="838"/>
      <c r="AE1531" s="838"/>
      <c r="AF1531" s="838"/>
      <c r="AG1531" s="838"/>
      <c r="AH1531" s="838"/>
      <c r="AI1531" s="838"/>
      <c r="AJ1531" s="838"/>
      <c r="AK1531" s="838"/>
      <c r="AL1531" s="838"/>
    </row>
    <row r="1532" spans="25:38" x14ac:dyDescent="0.25">
      <c r="Y1532" s="838"/>
      <c r="Z1532" s="838"/>
      <c r="AA1532" s="838"/>
      <c r="AB1532" s="838"/>
      <c r="AC1532" s="838"/>
      <c r="AD1532" s="838"/>
      <c r="AE1532" s="838"/>
      <c r="AF1532" s="838"/>
      <c r="AG1532" s="838"/>
      <c r="AH1532" s="838"/>
      <c r="AI1532" s="838"/>
      <c r="AJ1532" s="838"/>
      <c r="AK1532" s="838"/>
      <c r="AL1532" s="838"/>
    </row>
    <row r="1533" spans="25:38" x14ac:dyDescent="0.25">
      <c r="Y1533" s="838"/>
      <c r="Z1533" s="838"/>
      <c r="AA1533" s="838"/>
      <c r="AB1533" s="838"/>
      <c r="AC1533" s="838"/>
      <c r="AD1533" s="838"/>
      <c r="AE1533" s="838"/>
      <c r="AF1533" s="838"/>
      <c r="AG1533" s="838"/>
      <c r="AH1533" s="838"/>
      <c r="AI1533" s="838"/>
      <c r="AJ1533" s="838"/>
      <c r="AK1533" s="838"/>
      <c r="AL1533" s="838"/>
    </row>
    <row r="1534" spans="25:38" x14ac:dyDescent="0.25">
      <c r="Y1534" s="838"/>
      <c r="Z1534" s="838"/>
      <c r="AA1534" s="838"/>
      <c r="AB1534" s="838"/>
      <c r="AC1534" s="838"/>
      <c r="AD1534" s="838"/>
      <c r="AE1534" s="838"/>
      <c r="AF1534" s="838"/>
      <c r="AG1534" s="838"/>
      <c r="AH1534" s="838"/>
      <c r="AI1534" s="838"/>
      <c r="AJ1534" s="838"/>
      <c r="AK1534" s="838"/>
      <c r="AL1534" s="838"/>
    </row>
    <row r="1535" spans="25:38" x14ac:dyDescent="0.25">
      <c r="Y1535" s="838"/>
      <c r="Z1535" s="838"/>
      <c r="AA1535" s="838"/>
      <c r="AB1535" s="838"/>
      <c r="AC1535" s="838"/>
      <c r="AD1535" s="838"/>
      <c r="AE1535" s="838"/>
      <c r="AF1535" s="838"/>
      <c r="AG1535" s="838"/>
      <c r="AH1535" s="838"/>
      <c r="AI1535" s="838"/>
      <c r="AJ1535" s="838"/>
      <c r="AK1535" s="838"/>
      <c r="AL1535" s="838"/>
    </row>
    <row r="1536" spans="25:38" x14ac:dyDescent="0.25">
      <c r="Y1536" s="838"/>
      <c r="Z1536" s="838"/>
      <c r="AA1536" s="838"/>
      <c r="AB1536" s="838"/>
      <c r="AC1536" s="838"/>
      <c r="AD1536" s="838"/>
      <c r="AE1536" s="838"/>
      <c r="AF1536" s="838"/>
      <c r="AG1536" s="838"/>
      <c r="AH1536" s="838"/>
      <c r="AI1536" s="838"/>
      <c r="AJ1536" s="838"/>
      <c r="AK1536" s="838"/>
      <c r="AL1536" s="838"/>
    </row>
    <row r="1537" spans="25:38" x14ac:dyDescent="0.25">
      <c r="Y1537" s="838"/>
      <c r="Z1537" s="838"/>
      <c r="AA1537" s="838"/>
      <c r="AB1537" s="838"/>
      <c r="AC1537" s="838"/>
      <c r="AD1537" s="838"/>
      <c r="AE1537" s="838"/>
      <c r="AF1537" s="838"/>
      <c r="AG1537" s="838"/>
      <c r="AH1537" s="838"/>
      <c r="AI1537" s="838"/>
      <c r="AJ1537" s="838"/>
      <c r="AK1537" s="838"/>
      <c r="AL1537" s="838"/>
    </row>
    <row r="1538" spans="25:38" x14ac:dyDescent="0.25">
      <c r="Y1538" s="838"/>
      <c r="Z1538" s="838"/>
      <c r="AA1538" s="838"/>
      <c r="AB1538" s="838"/>
      <c r="AC1538" s="838"/>
      <c r="AD1538" s="838"/>
      <c r="AE1538" s="838"/>
      <c r="AF1538" s="838"/>
      <c r="AG1538" s="838"/>
      <c r="AH1538" s="838"/>
      <c r="AI1538" s="838"/>
      <c r="AJ1538" s="838"/>
      <c r="AK1538" s="838"/>
      <c r="AL1538" s="838"/>
    </row>
    <row r="1539" spans="25:38" x14ac:dyDescent="0.25">
      <c r="Y1539" s="838"/>
      <c r="Z1539" s="838"/>
      <c r="AA1539" s="838"/>
      <c r="AB1539" s="838"/>
      <c r="AC1539" s="838"/>
      <c r="AD1539" s="838"/>
      <c r="AE1539" s="838"/>
      <c r="AF1539" s="838"/>
      <c r="AG1539" s="838"/>
      <c r="AH1539" s="838"/>
      <c r="AI1539" s="838"/>
      <c r="AJ1539" s="838"/>
      <c r="AK1539" s="838"/>
      <c r="AL1539" s="838"/>
    </row>
    <row r="1540" spans="25:38" x14ac:dyDescent="0.25">
      <c r="Y1540" s="838"/>
      <c r="Z1540" s="838"/>
      <c r="AA1540" s="838"/>
      <c r="AB1540" s="838"/>
      <c r="AC1540" s="838"/>
      <c r="AD1540" s="838"/>
      <c r="AE1540" s="838"/>
      <c r="AF1540" s="838"/>
      <c r="AG1540" s="838"/>
      <c r="AH1540" s="838"/>
      <c r="AI1540" s="838"/>
      <c r="AJ1540" s="838"/>
      <c r="AK1540" s="838"/>
      <c r="AL1540" s="838"/>
    </row>
    <row r="1541" spans="25:38" x14ac:dyDescent="0.25">
      <c r="Y1541" s="838"/>
      <c r="Z1541" s="838"/>
      <c r="AA1541" s="838"/>
      <c r="AB1541" s="838"/>
      <c r="AC1541" s="838"/>
      <c r="AD1541" s="838"/>
      <c r="AE1541" s="838"/>
      <c r="AF1541" s="838"/>
      <c r="AG1541" s="838"/>
      <c r="AH1541" s="838"/>
      <c r="AI1541" s="838"/>
      <c r="AJ1541" s="838"/>
      <c r="AK1541" s="838"/>
      <c r="AL1541" s="838"/>
    </row>
    <row r="1542" spans="25:38" x14ac:dyDescent="0.25">
      <c r="Y1542" s="838"/>
      <c r="Z1542" s="838"/>
      <c r="AA1542" s="838"/>
      <c r="AB1542" s="838"/>
      <c r="AC1542" s="838"/>
      <c r="AD1542" s="838"/>
      <c r="AE1542" s="838"/>
      <c r="AF1542" s="838"/>
      <c r="AG1542" s="838"/>
      <c r="AH1542" s="838"/>
      <c r="AI1542" s="838"/>
      <c r="AJ1542" s="838"/>
      <c r="AK1542" s="838"/>
      <c r="AL1542" s="838"/>
    </row>
    <row r="1543" spans="25:38" x14ac:dyDescent="0.25">
      <c r="Y1543" s="838"/>
      <c r="Z1543" s="838"/>
      <c r="AA1543" s="838"/>
      <c r="AB1543" s="838"/>
      <c r="AC1543" s="838"/>
      <c r="AD1543" s="838"/>
      <c r="AE1543" s="838"/>
      <c r="AF1543" s="838"/>
      <c r="AG1543" s="838"/>
      <c r="AH1543" s="838"/>
      <c r="AI1543" s="838"/>
      <c r="AJ1543" s="838"/>
      <c r="AK1543" s="838"/>
      <c r="AL1543" s="838"/>
    </row>
    <row r="1544" spans="25:38" x14ac:dyDescent="0.25">
      <c r="Y1544" s="838"/>
      <c r="Z1544" s="838"/>
      <c r="AA1544" s="838"/>
      <c r="AB1544" s="838"/>
      <c r="AC1544" s="838"/>
      <c r="AD1544" s="838"/>
      <c r="AE1544" s="838"/>
      <c r="AF1544" s="838"/>
      <c r="AG1544" s="838"/>
      <c r="AH1544" s="838"/>
      <c r="AI1544" s="838"/>
      <c r="AJ1544" s="838"/>
      <c r="AK1544" s="838"/>
      <c r="AL1544" s="838"/>
    </row>
    <row r="1545" spans="25:38" x14ac:dyDescent="0.25">
      <c r="Y1545" s="838"/>
      <c r="Z1545" s="838"/>
      <c r="AA1545" s="838"/>
      <c r="AB1545" s="838"/>
      <c r="AC1545" s="838"/>
      <c r="AD1545" s="838"/>
      <c r="AE1545" s="838"/>
      <c r="AF1545" s="838"/>
      <c r="AG1545" s="838"/>
      <c r="AH1545" s="838"/>
      <c r="AI1545" s="838"/>
      <c r="AJ1545" s="838"/>
      <c r="AK1545" s="838"/>
      <c r="AL1545" s="838"/>
    </row>
    <row r="1546" spans="25:38" x14ac:dyDescent="0.25">
      <c r="Y1546" s="838"/>
      <c r="Z1546" s="838"/>
      <c r="AA1546" s="838"/>
      <c r="AB1546" s="838"/>
      <c r="AC1546" s="838"/>
      <c r="AD1546" s="838"/>
      <c r="AE1546" s="838"/>
      <c r="AF1546" s="838"/>
      <c r="AG1546" s="838"/>
      <c r="AH1546" s="838"/>
      <c r="AI1546" s="838"/>
      <c r="AJ1546" s="838"/>
      <c r="AK1546" s="838"/>
      <c r="AL1546" s="838"/>
    </row>
    <row r="1547" spans="25:38" x14ac:dyDescent="0.25">
      <c r="Y1547" s="838"/>
      <c r="Z1547" s="838"/>
      <c r="AA1547" s="838"/>
      <c r="AB1547" s="838"/>
      <c r="AC1547" s="838"/>
      <c r="AD1547" s="838"/>
      <c r="AE1547" s="838"/>
      <c r="AF1547" s="838"/>
      <c r="AG1547" s="838"/>
      <c r="AH1547" s="838"/>
      <c r="AI1547" s="838"/>
      <c r="AJ1547" s="838"/>
      <c r="AK1547" s="838"/>
      <c r="AL1547" s="838"/>
    </row>
    <row r="1548" spans="25:38" x14ac:dyDescent="0.25">
      <c r="Y1548" s="838"/>
      <c r="Z1548" s="838"/>
      <c r="AA1548" s="838"/>
      <c r="AB1548" s="838"/>
      <c r="AC1548" s="838"/>
      <c r="AD1548" s="838"/>
      <c r="AE1548" s="838"/>
      <c r="AF1548" s="838"/>
      <c r="AG1548" s="838"/>
      <c r="AH1548" s="838"/>
      <c r="AI1548" s="838"/>
      <c r="AJ1548" s="838"/>
      <c r="AK1548" s="838"/>
      <c r="AL1548" s="838"/>
    </row>
    <row r="1549" spans="25:38" x14ac:dyDescent="0.25">
      <c r="Y1549" s="838"/>
      <c r="Z1549" s="838"/>
      <c r="AA1549" s="838"/>
      <c r="AB1549" s="838"/>
      <c r="AC1549" s="838"/>
      <c r="AD1549" s="838"/>
      <c r="AE1549" s="838"/>
      <c r="AF1549" s="838"/>
      <c r="AG1549" s="838"/>
      <c r="AH1549" s="838"/>
      <c r="AI1549" s="838"/>
      <c r="AJ1549" s="838"/>
      <c r="AK1549" s="838"/>
      <c r="AL1549" s="838"/>
    </row>
    <row r="1550" spans="25:38" x14ac:dyDescent="0.25">
      <c r="Y1550" s="838"/>
      <c r="Z1550" s="838"/>
      <c r="AA1550" s="838"/>
      <c r="AB1550" s="838"/>
      <c r="AC1550" s="838"/>
      <c r="AD1550" s="838"/>
      <c r="AE1550" s="838"/>
      <c r="AF1550" s="838"/>
      <c r="AG1550" s="838"/>
      <c r="AH1550" s="838"/>
      <c r="AI1550" s="838"/>
      <c r="AJ1550" s="838"/>
      <c r="AK1550" s="838"/>
      <c r="AL1550" s="838"/>
    </row>
    <row r="1551" spans="25:38" x14ac:dyDescent="0.25">
      <c r="Y1551" s="838"/>
      <c r="Z1551" s="838"/>
      <c r="AA1551" s="838"/>
      <c r="AB1551" s="838"/>
      <c r="AC1551" s="838"/>
      <c r="AD1551" s="838"/>
      <c r="AE1551" s="838"/>
      <c r="AF1551" s="838"/>
      <c r="AG1551" s="838"/>
      <c r="AH1551" s="838"/>
      <c r="AI1551" s="838"/>
      <c r="AJ1551" s="838"/>
      <c r="AK1551" s="838"/>
      <c r="AL1551" s="838"/>
    </row>
    <row r="1552" spans="25:38" x14ac:dyDescent="0.25">
      <c r="Y1552" s="838"/>
      <c r="Z1552" s="838"/>
      <c r="AA1552" s="838"/>
      <c r="AB1552" s="838"/>
      <c r="AC1552" s="838"/>
      <c r="AD1552" s="838"/>
      <c r="AE1552" s="838"/>
      <c r="AF1552" s="838"/>
      <c r="AG1552" s="838"/>
      <c r="AH1552" s="838"/>
      <c r="AI1552" s="838"/>
      <c r="AJ1552" s="838"/>
      <c r="AK1552" s="838"/>
      <c r="AL1552" s="838"/>
    </row>
    <row r="1553" spans="25:38" x14ac:dyDescent="0.25">
      <c r="Y1553" s="838"/>
      <c r="Z1553" s="838"/>
      <c r="AA1553" s="838"/>
      <c r="AB1553" s="838"/>
      <c r="AC1553" s="838"/>
      <c r="AD1553" s="838"/>
      <c r="AE1553" s="838"/>
      <c r="AF1553" s="838"/>
      <c r="AG1553" s="838"/>
      <c r="AH1553" s="838"/>
      <c r="AI1553" s="838"/>
      <c r="AJ1553" s="838"/>
      <c r="AK1553" s="838"/>
      <c r="AL1553" s="838"/>
    </row>
    <row r="1554" spans="25:38" x14ac:dyDescent="0.25">
      <c r="Y1554" s="838"/>
      <c r="Z1554" s="838"/>
      <c r="AA1554" s="838"/>
      <c r="AB1554" s="838"/>
      <c r="AC1554" s="838"/>
      <c r="AD1554" s="838"/>
      <c r="AE1554" s="838"/>
      <c r="AF1554" s="838"/>
      <c r="AG1554" s="838"/>
      <c r="AH1554" s="838"/>
      <c r="AI1554" s="838"/>
      <c r="AJ1554" s="838"/>
      <c r="AK1554" s="838"/>
      <c r="AL1554" s="838"/>
    </row>
    <row r="1555" spans="25:38" x14ac:dyDescent="0.25">
      <c r="Y1555" s="838"/>
      <c r="Z1555" s="838"/>
      <c r="AA1555" s="838"/>
      <c r="AB1555" s="838"/>
      <c r="AC1555" s="838"/>
      <c r="AD1555" s="838"/>
      <c r="AE1555" s="838"/>
      <c r="AF1555" s="838"/>
      <c r="AG1555" s="838"/>
      <c r="AH1555" s="838"/>
      <c r="AI1555" s="838"/>
      <c r="AJ1555" s="838"/>
      <c r="AK1555" s="838"/>
      <c r="AL1555" s="838"/>
    </row>
    <row r="1556" spans="25:38" x14ac:dyDescent="0.25">
      <c r="Y1556" s="838"/>
      <c r="Z1556" s="838"/>
      <c r="AA1556" s="838"/>
      <c r="AB1556" s="838"/>
      <c r="AC1556" s="838"/>
      <c r="AD1556" s="838"/>
      <c r="AE1556" s="838"/>
      <c r="AF1556" s="838"/>
      <c r="AG1556" s="838"/>
      <c r="AH1556" s="838"/>
      <c r="AI1556" s="838"/>
      <c r="AJ1556" s="838"/>
      <c r="AK1556" s="838"/>
      <c r="AL1556" s="838"/>
    </row>
    <row r="1557" spans="25:38" x14ac:dyDescent="0.25">
      <c r="Y1557" s="838"/>
      <c r="Z1557" s="838"/>
      <c r="AA1557" s="838"/>
      <c r="AB1557" s="838"/>
      <c r="AC1557" s="838"/>
      <c r="AD1557" s="838"/>
      <c r="AE1557" s="838"/>
      <c r="AF1557" s="838"/>
      <c r="AG1557" s="838"/>
      <c r="AH1557" s="838"/>
      <c r="AI1557" s="838"/>
      <c r="AJ1557" s="838"/>
      <c r="AK1557" s="838"/>
      <c r="AL1557" s="838"/>
    </row>
    <row r="1558" spans="25:38" x14ac:dyDescent="0.25">
      <c r="Y1558" s="838"/>
      <c r="Z1558" s="838"/>
      <c r="AA1558" s="838"/>
      <c r="AB1558" s="838"/>
      <c r="AC1558" s="838"/>
      <c r="AD1558" s="838"/>
      <c r="AE1558" s="838"/>
      <c r="AF1558" s="838"/>
      <c r="AG1558" s="838"/>
      <c r="AH1558" s="838"/>
      <c r="AI1558" s="838"/>
      <c r="AJ1558" s="838"/>
      <c r="AK1558" s="838"/>
      <c r="AL1558" s="838"/>
    </row>
    <row r="1559" spans="25:38" x14ac:dyDescent="0.25">
      <c r="Y1559" s="838"/>
      <c r="Z1559" s="838"/>
      <c r="AA1559" s="838"/>
      <c r="AB1559" s="838"/>
      <c r="AC1559" s="838"/>
      <c r="AD1559" s="838"/>
      <c r="AE1559" s="838"/>
      <c r="AF1559" s="838"/>
      <c r="AG1559" s="838"/>
      <c r="AH1559" s="838"/>
      <c r="AI1559" s="838"/>
      <c r="AJ1559" s="838"/>
      <c r="AK1559" s="838"/>
      <c r="AL1559" s="838"/>
    </row>
    <row r="1560" spans="25:38" x14ac:dyDescent="0.25">
      <c r="Y1560" s="838"/>
      <c r="Z1560" s="838"/>
      <c r="AA1560" s="838"/>
      <c r="AB1560" s="838"/>
      <c r="AC1560" s="838"/>
      <c r="AD1560" s="838"/>
      <c r="AE1560" s="838"/>
      <c r="AF1560" s="838"/>
      <c r="AG1560" s="838"/>
      <c r="AH1560" s="838"/>
      <c r="AI1560" s="838"/>
      <c r="AJ1560" s="838"/>
      <c r="AK1560" s="838"/>
      <c r="AL1560" s="838"/>
    </row>
    <row r="1561" spans="25:38" x14ac:dyDescent="0.25">
      <c r="Y1561" s="838"/>
      <c r="Z1561" s="838"/>
      <c r="AA1561" s="838"/>
      <c r="AB1561" s="838"/>
      <c r="AC1561" s="838"/>
      <c r="AD1561" s="838"/>
      <c r="AE1561" s="838"/>
      <c r="AF1561" s="838"/>
      <c r="AG1561" s="838"/>
      <c r="AH1561" s="838"/>
      <c r="AI1561" s="838"/>
      <c r="AJ1561" s="838"/>
      <c r="AK1561" s="838"/>
      <c r="AL1561" s="838"/>
    </row>
    <row r="1562" spans="25:38" x14ac:dyDescent="0.25">
      <c r="Y1562" s="838"/>
      <c r="Z1562" s="838"/>
      <c r="AA1562" s="838"/>
      <c r="AB1562" s="838"/>
      <c r="AC1562" s="838"/>
      <c r="AD1562" s="838"/>
      <c r="AE1562" s="838"/>
      <c r="AF1562" s="838"/>
      <c r="AG1562" s="838"/>
      <c r="AH1562" s="838"/>
      <c r="AI1562" s="838"/>
      <c r="AJ1562" s="838"/>
      <c r="AK1562" s="838"/>
      <c r="AL1562" s="838"/>
    </row>
    <row r="1563" spans="25:38" x14ac:dyDescent="0.25">
      <c r="Y1563" s="838"/>
      <c r="Z1563" s="838"/>
      <c r="AA1563" s="838"/>
      <c r="AB1563" s="838"/>
      <c r="AC1563" s="838"/>
      <c r="AD1563" s="838"/>
      <c r="AE1563" s="838"/>
      <c r="AF1563" s="838"/>
      <c r="AG1563" s="838"/>
      <c r="AH1563" s="838"/>
      <c r="AI1563" s="838"/>
      <c r="AJ1563" s="838"/>
      <c r="AK1563" s="838"/>
      <c r="AL1563" s="838"/>
    </row>
    <row r="1564" spans="25:38" x14ac:dyDescent="0.25">
      <c r="Y1564" s="838"/>
      <c r="Z1564" s="838"/>
      <c r="AA1564" s="838"/>
      <c r="AB1564" s="838"/>
      <c r="AC1564" s="838"/>
      <c r="AD1564" s="838"/>
      <c r="AE1564" s="838"/>
      <c r="AF1564" s="838"/>
      <c r="AG1564" s="838"/>
      <c r="AH1564" s="838"/>
      <c r="AI1564" s="838"/>
      <c r="AJ1564" s="838"/>
      <c r="AK1564" s="838"/>
      <c r="AL1564" s="838"/>
    </row>
    <row r="1565" spans="25:38" x14ac:dyDescent="0.25">
      <c r="Y1565" s="838"/>
      <c r="Z1565" s="838"/>
      <c r="AA1565" s="838"/>
      <c r="AB1565" s="838"/>
      <c r="AC1565" s="838"/>
      <c r="AD1565" s="838"/>
      <c r="AE1565" s="838"/>
      <c r="AF1565" s="838"/>
      <c r="AG1565" s="838"/>
      <c r="AH1565" s="838"/>
      <c r="AI1565" s="838"/>
      <c r="AJ1565" s="838"/>
      <c r="AK1565" s="838"/>
      <c r="AL1565" s="838"/>
    </row>
    <row r="1566" spans="25:38" x14ac:dyDescent="0.25">
      <c r="Y1566" s="838"/>
      <c r="Z1566" s="838"/>
      <c r="AA1566" s="838"/>
      <c r="AB1566" s="838"/>
      <c r="AC1566" s="838"/>
      <c r="AD1566" s="838"/>
      <c r="AE1566" s="838"/>
      <c r="AF1566" s="838"/>
      <c r="AG1566" s="838"/>
      <c r="AH1566" s="838"/>
      <c r="AI1566" s="838"/>
      <c r="AJ1566" s="838"/>
      <c r="AK1566" s="838"/>
      <c r="AL1566" s="838"/>
    </row>
    <row r="1567" spans="25:38" x14ac:dyDescent="0.25">
      <c r="Y1567" s="838"/>
      <c r="Z1567" s="838"/>
      <c r="AA1567" s="838"/>
      <c r="AB1567" s="838"/>
      <c r="AC1567" s="838"/>
      <c r="AD1567" s="838"/>
      <c r="AE1567" s="838"/>
      <c r="AF1567" s="838"/>
      <c r="AG1567" s="838"/>
      <c r="AH1567" s="838"/>
      <c r="AI1567" s="838"/>
      <c r="AJ1567" s="838"/>
      <c r="AK1567" s="838"/>
      <c r="AL1567" s="838"/>
    </row>
    <row r="1568" spans="25:38" x14ac:dyDescent="0.25">
      <c r="Y1568" s="838"/>
      <c r="Z1568" s="838"/>
      <c r="AA1568" s="838"/>
      <c r="AB1568" s="838"/>
      <c r="AC1568" s="838"/>
      <c r="AD1568" s="838"/>
      <c r="AE1568" s="838"/>
      <c r="AF1568" s="838"/>
      <c r="AG1568" s="838"/>
      <c r="AH1568" s="838"/>
      <c r="AI1568" s="838"/>
      <c r="AJ1568" s="838"/>
      <c r="AK1568" s="838"/>
      <c r="AL1568" s="838"/>
    </row>
    <row r="1569" spans="25:38" x14ac:dyDescent="0.25">
      <c r="Y1569" s="838"/>
      <c r="Z1569" s="838"/>
      <c r="AA1569" s="838"/>
      <c r="AB1569" s="838"/>
      <c r="AC1569" s="838"/>
      <c r="AD1569" s="838"/>
      <c r="AE1569" s="838"/>
      <c r="AF1569" s="838"/>
      <c r="AG1569" s="838"/>
      <c r="AH1569" s="838"/>
      <c r="AI1569" s="838"/>
      <c r="AJ1569" s="838"/>
      <c r="AK1569" s="838"/>
      <c r="AL1569" s="838"/>
    </row>
    <row r="1570" spans="25:38" x14ac:dyDescent="0.25">
      <c r="Y1570" s="838"/>
      <c r="Z1570" s="838"/>
      <c r="AA1570" s="838"/>
      <c r="AB1570" s="838"/>
      <c r="AC1570" s="838"/>
      <c r="AD1570" s="838"/>
      <c r="AE1570" s="838"/>
      <c r="AF1570" s="838"/>
      <c r="AG1570" s="838"/>
      <c r="AH1570" s="838"/>
      <c r="AI1570" s="838"/>
      <c r="AJ1570" s="838"/>
      <c r="AK1570" s="838"/>
      <c r="AL1570" s="838"/>
    </row>
    <row r="1571" spans="25:38" x14ac:dyDescent="0.25">
      <c r="Y1571" s="838"/>
      <c r="Z1571" s="838"/>
      <c r="AA1571" s="838"/>
      <c r="AB1571" s="838"/>
      <c r="AC1571" s="838"/>
      <c r="AD1571" s="838"/>
      <c r="AE1571" s="838"/>
      <c r="AF1571" s="838"/>
      <c r="AG1571" s="838"/>
      <c r="AH1571" s="838"/>
      <c r="AI1571" s="838"/>
      <c r="AJ1571" s="838"/>
      <c r="AK1571" s="838"/>
      <c r="AL1571" s="838"/>
    </row>
    <row r="1572" spans="25:38" x14ac:dyDescent="0.25">
      <c r="Y1572" s="838"/>
      <c r="Z1572" s="838"/>
      <c r="AA1572" s="838"/>
      <c r="AB1572" s="838"/>
      <c r="AC1572" s="838"/>
      <c r="AD1572" s="838"/>
      <c r="AE1572" s="838"/>
      <c r="AF1572" s="838"/>
      <c r="AG1572" s="838"/>
      <c r="AH1572" s="838"/>
      <c r="AI1572" s="838"/>
      <c r="AJ1572" s="838"/>
      <c r="AK1572" s="838"/>
      <c r="AL1572" s="838"/>
    </row>
    <row r="1573" spans="25:38" x14ac:dyDescent="0.25">
      <c r="Y1573" s="838"/>
      <c r="Z1573" s="838"/>
      <c r="AA1573" s="838"/>
      <c r="AB1573" s="838"/>
      <c r="AC1573" s="838"/>
      <c r="AD1573" s="838"/>
      <c r="AE1573" s="838"/>
      <c r="AF1573" s="838"/>
      <c r="AG1573" s="838"/>
      <c r="AH1573" s="838"/>
      <c r="AI1573" s="838"/>
      <c r="AJ1573" s="838"/>
      <c r="AK1573" s="838"/>
      <c r="AL1573" s="838"/>
    </row>
    <row r="1574" spans="25:38" x14ac:dyDescent="0.25">
      <c r="Y1574" s="838"/>
      <c r="Z1574" s="838"/>
      <c r="AA1574" s="838"/>
      <c r="AB1574" s="838"/>
      <c r="AC1574" s="838"/>
      <c r="AD1574" s="838"/>
      <c r="AE1574" s="838"/>
      <c r="AF1574" s="838"/>
      <c r="AG1574" s="838"/>
      <c r="AH1574" s="838"/>
      <c r="AI1574" s="838"/>
      <c r="AJ1574" s="838"/>
      <c r="AK1574" s="838"/>
      <c r="AL1574" s="838"/>
    </row>
    <row r="1575" spans="25:38" x14ac:dyDescent="0.25">
      <c r="Y1575" s="838"/>
      <c r="Z1575" s="838"/>
      <c r="AA1575" s="838"/>
      <c r="AB1575" s="838"/>
      <c r="AC1575" s="838"/>
      <c r="AD1575" s="838"/>
      <c r="AE1575" s="838"/>
      <c r="AF1575" s="838"/>
      <c r="AG1575" s="838"/>
      <c r="AH1575" s="838"/>
      <c r="AI1575" s="838"/>
      <c r="AJ1575" s="838"/>
      <c r="AK1575" s="838"/>
      <c r="AL1575" s="838"/>
    </row>
    <row r="1576" spans="25:38" x14ac:dyDescent="0.25">
      <c r="Y1576" s="838"/>
      <c r="Z1576" s="838"/>
      <c r="AA1576" s="838"/>
      <c r="AB1576" s="838"/>
      <c r="AC1576" s="838"/>
      <c r="AD1576" s="838"/>
      <c r="AE1576" s="838"/>
      <c r="AF1576" s="838"/>
      <c r="AG1576" s="838"/>
      <c r="AH1576" s="838"/>
      <c r="AI1576" s="838"/>
      <c r="AJ1576" s="838"/>
      <c r="AK1576" s="838"/>
      <c r="AL1576" s="838"/>
    </row>
    <row r="1577" spans="25:38" x14ac:dyDescent="0.25">
      <c r="Y1577" s="838"/>
      <c r="Z1577" s="838"/>
      <c r="AA1577" s="838"/>
      <c r="AB1577" s="838"/>
      <c r="AC1577" s="838"/>
      <c r="AD1577" s="838"/>
      <c r="AE1577" s="838"/>
      <c r="AF1577" s="838"/>
      <c r="AG1577" s="838"/>
      <c r="AH1577" s="838"/>
      <c r="AI1577" s="838"/>
      <c r="AJ1577" s="838"/>
      <c r="AK1577" s="838"/>
      <c r="AL1577" s="838"/>
    </row>
    <row r="1578" spans="25:38" x14ac:dyDescent="0.25">
      <c r="Y1578" s="838"/>
      <c r="Z1578" s="838"/>
      <c r="AA1578" s="838"/>
      <c r="AB1578" s="838"/>
      <c r="AC1578" s="838"/>
      <c r="AD1578" s="838"/>
      <c r="AE1578" s="838"/>
      <c r="AF1578" s="838"/>
      <c r="AG1578" s="838"/>
      <c r="AH1578" s="838"/>
      <c r="AI1578" s="838"/>
      <c r="AJ1578" s="838"/>
      <c r="AK1578" s="838"/>
      <c r="AL1578" s="838"/>
    </row>
    <row r="1579" spans="25:38" x14ac:dyDescent="0.25">
      <c r="Y1579" s="838"/>
      <c r="Z1579" s="838"/>
      <c r="AA1579" s="838"/>
      <c r="AB1579" s="838"/>
      <c r="AC1579" s="838"/>
      <c r="AD1579" s="838"/>
      <c r="AE1579" s="838"/>
      <c r="AF1579" s="838"/>
      <c r="AG1579" s="838"/>
      <c r="AH1579" s="838"/>
      <c r="AI1579" s="838"/>
      <c r="AJ1579" s="838"/>
      <c r="AK1579" s="838"/>
      <c r="AL1579" s="838"/>
    </row>
    <row r="1580" spans="25:38" x14ac:dyDescent="0.25">
      <c r="Y1580" s="838"/>
      <c r="Z1580" s="838"/>
      <c r="AA1580" s="838"/>
      <c r="AB1580" s="838"/>
      <c r="AC1580" s="838"/>
      <c r="AD1580" s="838"/>
      <c r="AE1580" s="838"/>
      <c r="AF1580" s="838"/>
      <c r="AG1580" s="838"/>
      <c r="AH1580" s="838"/>
      <c r="AI1580" s="838"/>
      <c r="AJ1580" s="838"/>
      <c r="AK1580" s="838"/>
      <c r="AL1580" s="838"/>
    </row>
    <row r="1581" spans="25:38" x14ac:dyDescent="0.25">
      <c r="Y1581" s="838"/>
      <c r="Z1581" s="838"/>
      <c r="AA1581" s="838"/>
      <c r="AB1581" s="838"/>
      <c r="AC1581" s="838"/>
      <c r="AD1581" s="838"/>
      <c r="AE1581" s="838"/>
      <c r="AF1581" s="838"/>
      <c r="AG1581" s="838"/>
      <c r="AH1581" s="838"/>
      <c r="AI1581" s="838"/>
      <c r="AJ1581" s="838"/>
      <c r="AK1581" s="838"/>
      <c r="AL1581" s="838"/>
    </row>
    <row r="1582" spans="25:38" x14ac:dyDescent="0.25">
      <c r="Y1582" s="838"/>
      <c r="Z1582" s="838"/>
      <c r="AA1582" s="838"/>
      <c r="AB1582" s="838"/>
      <c r="AC1582" s="838"/>
      <c r="AD1582" s="838"/>
      <c r="AE1582" s="838"/>
      <c r="AF1582" s="838"/>
      <c r="AG1582" s="838"/>
      <c r="AH1582" s="838"/>
      <c r="AI1582" s="838"/>
      <c r="AJ1582" s="838"/>
      <c r="AK1582" s="838"/>
      <c r="AL1582" s="838"/>
    </row>
    <row r="1583" spans="25:38" x14ac:dyDescent="0.25">
      <c r="Y1583" s="838"/>
      <c r="Z1583" s="838"/>
      <c r="AA1583" s="838"/>
      <c r="AB1583" s="838"/>
      <c r="AC1583" s="838"/>
      <c r="AD1583" s="838"/>
      <c r="AE1583" s="838"/>
      <c r="AF1583" s="838"/>
      <c r="AG1583" s="838"/>
      <c r="AH1583" s="838"/>
      <c r="AI1583" s="838"/>
      <c r="AJ1583" s="838"/>
      <c r="AK1583" s="838"/>
      <c r="AL1583" s="838"/>
    </row>
    <row r="1584" spans="25:38" x14ac:dyDescent="0.25">
      <c r="Y1584" s="838"/>
      <c r="Z1584" s="838"/>
      <c r="AA1584" s="838"/>
      <c r="AB1584" s="838"/>
      <c r="AC1584" s="838"/>
      <c r="AD1584" s="838"/>
      <c r="AE1584" s="838"/>
      <c r="AF1584" s="838"/>
      <c r="AG1584" s="838"/>
      <c r="AH1584" s="838"/>
      <c r="AI1584" s="838"/>
      <c r="AJ1584" s="838"/>
      <c r="AK1584" s="838"/>
      <c r="AL1584" s="838"/>
    </row>
    <row r="1585" spans="25:38" x14ac:dyDescent="0.25">
      <c r="Y1585" s="838"/>
      <c r="Z1585" s="838"/>
      <c r="AA1585" s="838"/>
      <c r="AB1585" s="838"/>
      <c r="AC1585" s="838"/>
      <c r="AD1585" s="838"/>
      <c r="AE1585" s="838"/>
      <c r="AF1585" s="838"/>
      <c r="AG1585" s="838"/>
      <c r="AH1585" s="838"/>
      <c r="AI1585" s="838"/>
      <c r="AJ1585" s="838"/>
      <c r="AK1585" s="838"/>
      <c r="AL1585" s="838"/>
    </row>
    <row r="1586" spans="25:38" x14ac:dyDescent="0.25">
      <c r="Y1586" s="838"/>
      <c r="Z1586" s="838"/>
      <c r="AA1586" s="838"/>
      <c r="AB1586" s="838"/>
      <c r="AC1586" s="838"/>
      <c r="AD1586" s="838"/>
      <c r="AE1586" s="838"/>
      <c r="AF1586" s="838"/>
      <c r="AG1586" s="838"/>
      <c r="AH1586" s="838"/>
      <c r="AI1586" s="838"/>
      <c r="AJ1586" s="838"/>
      <c r="AK1586" s="838"/>
      <c r="AL1586" s="838"/>
    </row>
    <row r="1587" spans="25:38" x14ac:dyDescent="0.25">
      <c r="Y1587" s="838"/>
      <c r="Z1587" s="838"/>
      <c r="AA1587" s="838"/>
      <c r="AB1587" s="838"/>
      <c r="AC1587" s="838"/>
      <c r="AD1587" s="838"/>
      <c r="AE1587" s="838"/>
      <c r="AF1587" s="838"/>
      <c r="AG1587" s="838"/>
      <c r="AH1587" s="838"/>
      <c r="AI1587" s="838"/>
      <c r="AJ1587" s="838"/>
      <c r="AK1587" s="838"/>
      <c r="AL1587" s="838"/>
    </row>
    <row r="1588" spans="25:38" x14ac:dyDescent="0.25">
      <c r="Y1588" s="838"/>
      <c r="Z1588" s="838"/>
      <c r="AA1588" s="838"/>
      <c r="AB1588" s="838"/>
      <c r="AC1588" s="838"/>
      <c r="AD1588" s="838"/>
      <c r="AE1588" s="838"/>
      <c r="AF1588" s="838"/>
      <c r="AG1588" s="838"/>
      <c r="AH1588" s="838"/>
      <c r="AI1588" s="838"/>
      <c r="AJ1588" s="838"/>
      <c r="AK1588" s="838"/>
      <c r="AL1588" s="838"/>
    </row>
    <row r="1589" spans="25:38" x14ac:dyDescent="0.25">
      <c r="Y1589" s="838"/>
      <c r="Z1589" s="838"/>
      <c r="AA1589" s="838"/>
      <c r="AB1589" s="838"/>
      <c r="AC1589" s="838"/>
      <c r="AD1589" s="838"/>
      <c r="AE1589" s="838"/>
      <c r="AF1589" s="838"/>
      <c r="AG1589" s="838"/>
      <c r="AH1589" s="838"/>
      <c r="AI1589" s="838"/>
      <c r="AJ1589" s="838"/>
      <c r="AK1589" s="838"/>
      <c r="AL1589" s="838"/>
    </row>
    <row r="1590" spans="25:38" x14ac:dyDescent="0.25">
      <c r="Y1590" s="838"/>
      <c r="Z1590" s="838"/>
      <c r="AA1590" s="838"/>
      <c r="AB1590" s="838"/>
      <c r="AC1590" s="838"/>
      <c r="AD1590" s="838"/>
      <c r="AE1590" s="838"/>
      <c r="AF1590" s="838"/>
      <c r="AG1590" s="838"/>
      <c r="AH1590" s="838"/>
      <c r="AI1590" s="838"/>
      <c r="AJ1590" s="838"/>
      <c r="AK1590" s="838"/>
      <c r="AL1590" s="838"/>
    </row>
    <row r="1591" spans="25:38" x14ac:dyDescent="0.25">
      <c r="Y1591" s="838"/>
      <c r="Z1591" s="838"/>
      <c r="AA1591" s="838"/>
      <c r="AB1591" s="838"/>
      <c r="AC1591" s="838"/>
      <c r="AD1591" s="838"/>
      <c r="AE1591" s="838"/>
      <c r="AF1591" s="838"/>
      <c r="AG1591" s="838"/>
      <c r="AH1591" s="838"/>
      <c r="AI1591" s="838"/>
      <c r="AJ1591" s="838"/>
      <c r="AK1591" s="838"/>
      <c r="AL1591" s="838"/>
    </row>
    <row r="1592" spans="25:38" x14ac:dyDescent="0.25">
      <c r="Y1592" s="838"/>
      <c r="Z1592" s="838"/>
      <c r="AA1592" s="838"/>
      <c r="AB1592" s="838"/>
      <c r="AC1592" s="838"/>
      <c r="AD1592" s="838"/>
      <c r="AE1592" s="838"/>
      <c r="AF1592" s="838"/>
      <c r="AG1592" s="838"/>
      <c r="AH1592" s="838"/>
      <c r="AI1592" s="838"/>
      <c r="AJ1592" s="838"/>
      <c r="AK1592" s="838"/>
      <c r="AL1592" s="838"/>
    </row>
    <row r="1593" spans="25:38" x14ac:dyDescent="0.25">
      <c r="Y1593" s="838"/>
      <c r="Z1593" s="838"/>
      <c r="AA1593" s="838"/>
      <c r="AB1593" s="838"/>
      <c r="AC1593" s="838"/>
      <c r="AD1593" s="838"/>
      <c r="AE1593" s="838"/>
      <c r="AF1593" s="838"/>
      <c r="AG1593" s="838"/>
      <c r="AH1593" s="838"/>
      <c r="AI1593" s="838"/>
      <c r="AJ1593" s="838"/>
      <c r="AK1593" s="838"/>
      <c r="AL1593" s="838"/>
    </row>
    <row r="1594" spans="25:38" x14ac:dyDescent="0.25">
      <c r="Y1594" s="838"/>
      <c r="Z1594" s="838"/>
      <c r="AA1594" s="838"/>
      <c r="AB1594" s="838"/>
      <c r="AC1594" s="838"/>
      <c r="AD1594" s="838"/>
      <c r="AE1594" s="838"/>
      <c r="AF1594" s="838"/>
      <c r="AG1594" s="838"/>
      <c r="AH1594" s="838"/>
      <c r="AI1594" s="838"/>
      <c r="AJ1594" s="838"/>
      <c r="AK1594" s="838"/>
      <c r="AL1594" s="838"/>
    </row>
    <row r="1595" spans="25:38" x14ac:dyDescent="0.25">
      <c r="Y1595" s="838"/>
      <c r="Z1595" s="838"/>
      <c r="AA1595" s="838"/>
      <c r="AB1595" s="838"/>
      <c r="AC1595" s="838"/>
      <c r="AD1595" s="838"/>
      <c r="AE1595" s="838"/>
      <c r="AF1595" s="838"/>
      <c r="AG1595" s="838"/>
      <c r="AH1595" s="838"/>
      <c r="AI1595" s="838"/>
      <c r="AJ1595" s="838"/>
      <c r="AK1595" s="838"/>
      <c r="AL1595" s="838"/>
    </row>
    <row r="1596" spans="25:38" x14ac:dyDescent="0.25">
      <c r="Y1596" s="838"/>
      <c r="Z1596" s="838"/>
      <c r="AA1596" s="838"/>
      <c r="AB1596" s="838"/>
      <c r="AC1596" s="838"/>
      <c r="AD1596" s="838"/>
      <c r="AE1596" s="838"/>
      <c r="AF1596" s="838"/>
      <c r="AG1596" s="838"/>
      <c r="AH1596" s="838"/>
      <c r="AI1596" s="838"/>
      <c r="AJ1596" s="838"/>
      <c r="AK1596" s="838"/>
      <c r="AL1596" s="838"/>
    </row>
    <row r="1597" spans="25:38" x14ac:dyDescent="0.25">
      <c r="Y1597" s="838"/>
      <c r="Z1597" s="838"/>
      <c r="AA1597" s="838"/>
      <c r="AB1597" s="838"/>
      <c r="AC1597" s="838"/>
      <c r="AD1597" s="838"/>
      <c r="AE1597" s="838"/>
      <c r="AF1597" s="838"/>
      <c r="AG1597" s="838"/>
      <c r="AH1597" s="838"/>
      <c r="AI1597" s="838"/>
      <c r="AJ1597" s="838"/>
      <c r="AK1597" s="838"/>
      <c r="AL1597" s="838"/>
    </row>
    <row r="1598" spans="25:38" x14ac:dyDescent="0.25">
      <c r="Y1598" s="838"/>
      <c r="Z1598" s="838"/>
      <c r="AA1598" s="838"/>
      <c r="AB1598" s="838"/>
      <c r="AC1598" s="838"/>
      <c r="AD1598" s="838"/>
      <c r="AE1598" s="838"/>
      <c r="AF1598" s="838"/>
      <c r="AG1598" s="838"/>
      <c r="AH1598" s="838"/>
      <c r="AI1598" s="838"/>
      <c r="AJ1598" s="838"/>
      <c r="AK1598" s="838"/>
      <c r="AL1598" s="838"/>
    </row>
    <row r="1599" spans="25:38" x14ac:dyDescent="0.25">
      <c r="Y1599" s="838"/>
      <c r="Z1599" s="838"/>
      <c r="AA1599" s="838"/>
      <c r="AB1599" s="838"/>
      <c r="AC1599" s="838"/>
      <c r="AD1599" s="838"/>
      <c r="AE1599" s="838"/>
      <c r="AF1599" s="838"/>
      <c r="AG1599" s="838"/>
      <c r="AH1599" s="838"/>
      <c r="AI1599" s="838"/>
      <c r="AJ1599" s="838"/>
      <c r="AK1599" s="838"/>
      <c r="AL1599" s="838"/>
    </row>
    <row r="1600" spans="25:38" x14ac:dyDescent="0.25">
      <c r="Y1600" s="838"/>
      <c r="Z1600" s="838"/>
      <c r="AA1600" s="838"/>
      <c r="AB1600" s="838"/>
      <c r="AC1600" s="838"/>
      <c r="AD1600" s="838"/>
      <c r="AE1600" s="838"/>
      <c r="AF1600" s="838"/>
      <c r="AG1600" s="838"/>
      <c r="AH1600" s="838"/>
      <c r="AI1600" s="838"/>
      <c r="AJ1600" s="838"/>
      <c r="AK1600" s="838"/>
      <c r="AL1600" s="838"/>
    </row>
    <row r="1601" spans="25:38" x14ac:dyDescent="0.25">
      <c r="Y1601" s="838"/>
      <c r="Z1601" s="838"/>
      <c r="AA1601" s="838"/>
      <c r="AB1601" s="838"/>
      <c r="AC1601" s="838"/>
      <c r="AD1601" s="838"/>
      <c r="AE1601" s="838"/>
      <c r="AF1601" s="838"/>
      <c r="AG1601" s="838"/>
      <c r="AH1601" s="838"/>
      <c r="AI1601" s="838"/>
      <c r="AJ1601" s="838"/>
      <c r="AK1601" s="838"/>
      <c r="AL1601" s="838"/>
    </row>
    <row r="1602" spans="25:38" x14ac:dyDescent="0.25">
      <c r="Y1602" s="838"/>
      <c r="Z1602" s="838"/>
      <c r="AA1602" s="838"/>
      <c r="AB1602" s="838"/>
      <c r="AC1602" s="838"/>
      <c r="AD1602" s="838"/>
      <c r="AE1602" s="838"/>
      <c r="AF1602" s="838"/>
      <c r="AG1602" s="838"/>
      <c r="AH1602" s="838"/>
      <c r="AI1602" s="838"/>
      <c r="AJ1602" s="838"/>
      <c r="AK1602" s="838"/>
      <c r="AL1602" s="838"/>
    </row>
    <row r="1603" spans="25:38" x14ac:dyDescent="0.25">
      <c r="Y1603" s="838"/>
      <c r="Z1603" s="838"/>
      <c r="AA1603" s="838"/>
      <c r="AB1603" s="838"/>
      <c r="AC1603" s="838"/>
      <c r="AD1603" s="838"/>
      <c r="AE1603" s="838"/>
      <c r="AF1603" s="838"/>
      <c r="AG1603" s="838"/>
      <c r="AH1603" s="838"/>
      <c r="AI1603" s="838"/>
      <c r="AJ1603" s="838"/>
      <c r="AK1603" s="838"/>
      <c r="AL1603" s="838"/>
    </row>
    <row r="1604" spans="25:38" x14ac:dyDescent="0.25">
      <c r="Y1604" s="838"/>
      <c r="Z1604" s="838"/>
      <c r="AA1604" s="838"/>
      <c r="AB1604" s="838"/>
      <c r="AC1604" s="838"/>
      <c r="AD1604" s="838"/>
      <c r="AE1604" s="838"/>
      <c r="AF1604" s="838"/>
      <c r="AG1604" s="838"/>
      <c r="AH1604" s="838"/>
      <c r="AI1604" s="838"/>
      <c r="AJ1604" s="838"/>
      <c r="AK1604" s="838"/>
      <c r="AL1604" s="838"/>
    </row>
    <row r="1605" spans="25:38" x14ac:dyDescent="0.25">
      <c r="Y1605" s="838"/>
      <c r="Z1605" s="838"/>
      <c r="AA1605" s="838"/>
      <c r="AB1605" s="838"/>
      <c r="AC1605" s="838"/>
      <c r="AD1605" s="838"/>
      <c r="AE1605" s="838"/>
      <c r="AF1605" s="838"/>
      <c r="AG1605" s="838"/>
      <c r="AH1605" s="838"/>
      <c r="AI1605" s="838"/>
      <c r="AJ1605" s="838"/>
      <c r="AK1605" s="838"/>
      <c r="AL1605" s="838"/>
    </row>
    <row r="1606" spans="25:38" x14ac:dyDescent="0.25">
      <c r="Y1606" s="838"/>
      <c r="Z1606" s="838"/>
      <c r="AA1606" s="838"/>
      <c r="AB1606" s="838"/>
      <c r="AC1606" s="838"/>
      <c r="AD1606" s="838"/>
      <c r="AE1606" s="838"/>
      <c r="AF1606" s="838"/>
      <c r="AG1606" s="838"/>
      <c r="AH1606" s="838"/>
      <c r="AI1606" s="838"/>
      <c r="AJ1606" s="838"/>
      <c r="AK1606" s="838"/>
      <c r="AL1606" s="838"/>
    </row>
    <row r="1607" spans="25:38" x14ac:dyDescent="0.25">
      <c r="Y1607" s="838"/>
      <c r="Z1607" s="838"/>
      <c r="AA1607" s="838"/>
      <c r="AB1607" s="838"/>
      <c r="AC1607" s="838"/>
      <c r="AD1607" s="838"/>
      <c r="AE1607" s="838"/>
      <c r="AF1607" s="838"/>
      <c r="AG1607" s="838"/>
      <c r="AH1607" s="838"/>
      <c r="AI1607" s="838"/>
      <c r="AJ1607" s="838"/>
      <c r="AK1607" s="838"/>
      <c r="AL1607" s="838"/>
    </row>
    <row r="1608" spans="25:38" x14ac:dyDescent="0.25">
      <c r="Y1608" s="838"/>
      <c r="Z1608" s="838"/>
      <c r="AA1608" s="838"/>
      <c r="AB1608" s="838"/>
      <c r="AC1608" s="838"/>
      <c r="AD1608" s="838"/>
      <c r="AE1608" s="838"/>
      <c r="AF1608" s="838"/>
      <c r="AG1608" s="838"/>
      <c r="AH1608" s="838"/>
      <c r="AI1608" s="838"/>
      <c r="AJ1608" s="838"/>
      <c r="AK1608" s="838"/>
      <c r="AL1608" s="838"/>
    </row>
    <row r="1609" spans="25:38" x14ac:dyDescent="0.25">
      <c r="Y1609" s="838"/>
      <c r="Z1609" s="838"/>
      <c r="AA1609" s="838"/>
      <c r="AB1609" s="838"/>
      <c r="AC1609" s="838"/>
      <c r="AD1609" s="838"/>
      <c r="AE1609" s="838"/>
      <c r="AF1609" s="838"/>
      <c r="AG1609" s="838"/>
      <c r="AH1609" s="838"/>
      <c r="AI1609" s="838"/>
      <c r="AJ1609" s="838"/>
      <c r="AK1609" s="838"/>
      <c r="AL1609" s="838"/>
    </row>
    <row r="1610" spans="25:38" x14ac:dyDescent="0.25">
      <c r="Y1610" s="838"/>
      <c r="Z1610" s="838"/>
      <c r="AA1610" s="838"/>
      <c r="AB1610" s="838"/>
      <c r="AC1610" s="838"/>
      <c r="AD1610" s="838"/>
      <c r="AE1610" s="838"/>
      <c r="AF1610" s="838"/>
      <c r="AG1610" s="838"/>
      <c r="AH1610" s="838"/>
      <c r="AI1610" s="838"/>
      <c r="AJ1610" s="838"/>
      <c r="AK1610" s="838"/>
      <c r="AL1610" s="838"/>
    </row>
    <row r="1611" spans="25:38" x14ac:dyDescent="0.25">
      <c r="Y1611" s="838"/>
      <c r="Z1611" s="838"/>
      <c r="AA1611" s="838"/>
      <c r="AB1611" s="838"/>
      <c r="AC1611" s="838"/>
      <c r="AD1611" s="838"/>
      <c r="AE1611" s="838"/>
      <c r="AF1611" s="838"/>
      <c r="AG1611" s="838"/>
      <c r="AH1611" s="838"/>
      <c r="AI1611" s="838"/>
      <c r="AJ1611" s="838"/>
      <c r="AK1611" s="838"/>
      <c r="AL1611" s="838"/>
    </row>
    <row r="1612" spans="25:38" x14ac:dyDescent="0.25">
      <c r="Y1612" s="838"/>
      <c r="Z1612" s="838"/>
      <c r="AA1612" s="838"/>
      <c r="AB1612" s="838"/>
      <c r="AC1612" s="838"/>
      <c r="AD1612" s="838"/>
      <c r="AE1612" s="838"/>
      <c r="AF1612" s="838"/>
      <c r="AG1612" s="838"/>
      <c r="AH1612" s="838"/>
      <c r="AI1612" s="838"/>
      <c r="AJ1612" s="838"/>
      <c r="AK1612" s="838"/>
      <c r="AL1612" s="838"/>
    </row>
    <row r="1613" spans="25:38" x14ac:dyDescent="0.25">
      <c r="Y1613" s="838"/>
      <c r="Z1613" s="838"/>
      <c r="AA1613" s="838"/>
      <c r="AB1613" s="838"/>
      <c r="AC1613" s="838"/>
      <c r="AD1613" s="838"/>
      <c r="AE1613" s="838"/>
      <c r="AF1613" s="838"/>
      <c r="AG1613" s="838"/>
      <c r="AH1613" s="838"/>
      <c r="AI1613" s="838"/>
      <c r="AJ1613" s="838"/>
      <c r="AK1613" s="838"/>
      <c r="AL1613" s="838"/>
    </row>
    <row r="1614" spans="25:38" x14ac:dyDescent="0.25">
      <c r="Y1614" s="838"/>
      <c r="Z1614" s="838"/>
      <c r="AA1614" s="838"/>
      <c r="AB1614" s="838"/>
      <c r="AC1614" s="838"/>
      <c r="AD1614" s="838"/>
      <c r="AE1614" s="838"/>
      <c r="AF1614" s="838"/>
      <c r="AG1614" s="838"/>
      <c r="AH1614" s="838"/>
      <c r="AI1614" s="838"/>
      <c r="AJ1614" s="838"/>
      <c r="AK1614" s="838"/>
      <c r="AL1614" s="838"/>
    </row>
    <row r="1615" spans="25:38" x14ac:dyDescent="0.25">
      <c r="Y1615" s="838"/>
      <c r="Z1615" s="838"/>
      <c r="AA1615" s="838"/>
      <c r="AB1615" s="838"/>
      <c r="AC1615" s="838"/>
      <c r="AD1615" s="838"/>
      <c r="AE1615" s="838"/>
      <c r="AF1615" s="838"/>
      <c r="AG1615" s="838"/>
      <c r="AH1615" s="838"/>
      <c r="AI1615" s="838"/>
      <c r="AJ1615" s="838"/>
      <c r="AK1615" s="838"/>
      <c r="AL1615" s="838"/>
    </row>
    <row r="1616" spans="25:38" x14ac:dyDescent="0.25">
      <c r="Y1616" s="838"/>
      <c r="Z1616" s="838"/>
      <c r="AA1616" s="838"/>
      <c r="AB1616" s="838"/>
      <c r="AC1616" s="838"/>
      <c r="AD1616" s="838"/>
      <c r="AE1616" s="838"/>
      <c r="AF1616" s="838"/>
      <c r="AG1616" s="838"/>
      <c r="AH1616" s="838"/>
      <c r="AI1616" s="838"/>
      <c r="AJ1616" s="838"/>
      <c r="AK1616" s="838"/>
      <c r="AL1616" s="838"/>
    </row>
    <row r="1617" spans="25:38" x14ac:dyDescent="0.25">
      <c r="Y1617" s="838"/>
      <c r="Z1617" s="838"/>
      <c r="AA1617" s="838"/>
      <c r="AB1617" s="838"/>
      <c r="AC1617" s="838"/>
      <c r="AD1617" s="838"/>
      <c r="AE1617" s="838"/>
      <c r="AF1617" s="838"/>
      <c r="AG1617" s="838"/>
      <c r="AH1617" s="838"/>
      <c r="AI1617" s="838"/>
      <c r="AJ1617" s="838"/>
      <c r="AK1617" s="838"/>
      <c r="AL1617" s="838"/>
    </row>
    <row r="1618" spans="25:38" x14ac:dyDescent="0.25">
      <c r="Y1618" s="838"/>
      <c r="Z1618" s="838"/>
      <c r="AA1618" s="838"/>
      <c r="AB1618" s="838"/>
      <c r="AC1618" s="838"/>
      <c r="AD1618" s="838"/>
      <c r="AE1618" s="838"/>
      <c r="AF1618" s="838"/>
      <c r="AG1618" s="838"/>
      <c r="AH1618" s="838"/>
      <c r="AI1618" s="838"/>
      <c r="AJ1618" s="838"/>
      <c r="AK1618" s="838"/>
      <c r="AL1618" s="838"/>
    </row>
    <row r="1619" spans="25:38" x14ac:dyDescent="0.25">
      <c r="Y1619" s="838"/>
      <c r="Z1619" s="838"/>
      <c r="AA1619" s="838"/>
      <c r="AB1619" s="838"/>
      <c r="AC1619" s="838"/>
      <c r="AD1619" s="838"/>
      <c r="AE1619" s="838"/>
      <c r="AF1619" s="838"/>
      <c r="AG1619" s="838"/>
      <c r="AH1619" s="838"/>
      <c r="AI1619" s="838"/>
      <c r="AJ1619" s="838"/>
      <c r="AK1619" s="838"/>
      <c r="AL1619" s="838"/>
    </row>
    <row r="1620" spans="25:38" x14ac:dyDescent="0.25">
      <c r="Y1620" s="838"/>
      <c r="Z1620" s="838"/>
      <c r="AA1620" s="838"/>
      <c r="AB1620" s="838"/>
      <c r="AC1620" s="838"/>
      <c r="AD1620" s="838"/>
      <c r="AE1620" s="838"/>
      <c r="AF1620" s="838"/>
      <c r="AG1620" s="838"/>
      <c r="AH1620" s="838"/>
      <c r="AI1620" s="838"/>
      <c r="AJ1620" s="838"/>
      <c r="AK1620" s="838"/>
      <c r="AL1620" s="838"/>
    </row>
    <row r="1621" spans="25:38" x14ac:dyDescent="0.25">
      <c r="Y1621" s="838"/>
      <c r="Z1621" s="838"/>
      <c r="AA1621" s="838"/>
      <c r="AB1621" s="838"/>
      <c r="AC1621" s="838"/>
      <c r="AD1621" s="838"/>
      <c r="AE1621" s="838"/>
      <c r="AF1621" s="838"/>
      <c r="AG1621" s="838"/>
      <c r="AH1621" s="838"/>
      <c r="AI1621" s="838"/>
      <c r="AJ1621" s="838"/>
      <c r="AK1621" s="838"/>
      <c r="AL1621" s="838"/>
    </row>
    <row r="1622" spans="25:38" x14ac:dyDescent="0.25">
      <c r="Y1622" s="838"/>
      <c r="Z1622" s="838"/>
      <c r="AA1622" s="838"/>
      <c r="AB1622" s="838"/>
      <c r="AC1622" s="838"/>
      <c r="AD1622" s="838"/>
      <c r="AE1622" s="838"/>
      <c r="AF1622" s="838"/>
      <c r="AG1622" s="838"/>
      <c r="AH1622" s="838"/>
      <c r="AI1622" s="838"/>
      <c r="AJ1622" s="838"/>
      <c r="AK1622" s="838"/>
      <c r="AL1622" s="838"/>
    </row>
    <row r="1623" spans="25:38" x14ac:dyDescent="0.25">
      <c r="Y1623" s="838"/>
      <c r="Z1623" s="838"/>
      <c r="AA1623" s="838"/>
      <c r="AB1623" s="838"/>
      <c r="AC1623" s="838"/>
      <c r="AD1623" s="838"/>
      <c r="AE1623" s="838"/>
      <c r="AF1623" s="838"/>
      <c r="AG1623" s="838"/>
      <c r="AH1623" s="838"/>
      <c r="AI1623" s="838"/>
      <c r="AJ1623" s="838"/>
      <c r="AK1623" s="838"/>
      <c r="AL1623" s="838"/>
    </row>
    <row r="1624" spans="25:38" x14ac:dyDescent="0.25">
      <c r="Y1624" s="838"/>
      <c r="Z1624" s="838"/>
      <c r="AA1624" s="838"/>
      <c r="AB1624" s="838"/>
      <c r="AC1624" s="838"/>
      <c r="AD1624" s="838"/>
      <c r="AE1624" s="838"/>
      <c r="AF1624" s="838"/>
      <c r="AG1624" s="838"/>
      <c r="AH1624" s="838"/>
      <c r="AI1624" s="838"/>
      <c r="AJ1624" s="838"/>
      <c r="AK1624" s="838"/>
      <c r="AL1624" s="838"/>
    </row>
    <row r="1625" spans="25:38" x14ac:dyDescent="0.25">
      <c r="Y1625" s="838"/>
      <c r="Z1625" s="838"/>
      <c r="AA1625" s="838"/>
      <c r="AB1625" s="838"/>
      <c r="AC1625" s="838"/>
      <c r="AD1625" s="838"/>
      <c r="AE1625" s="838"/>
      <c r="AF1625" s="838"/>
      <c r="AG1625" s="838"/>
      <c r="AH1625" s="838"/>
      <c r="AI1625" s="838"/>
      <c r="AJ1625" s="838"/>
      <c r="AK1625" s="838"/>
      <c r="AL1625" s="838"/>
    </row>
    <row r="1626" spans="25:38" x14ac:dyDescent="0.25">
      <c r="Y1626" s="838"/>
      <c r="Z1626" s="838"/>
      <c r="AA1626" s="838"/>
      <c r="AB1626" s="838"/>
      <c r="AC1626" s="838"/>
      <c r="AD1626" s="838"/>
      <c r="AE1626" s="838"/>
      <c r="AF1626" s="838"/>
      <c r="AG1626" s="838"/>
      <c r="AH1626" s="838"/>
      <c r="AI1626" s="838"/>
      <c r="AJ1626" s="838"/>
      <c r="AK1626" s="838"/>
      <c r="AL1626" s="838"/>
    </row>
    <row r="1627" spans="25:38" x14ac:dyDescent="0.25">
      <c r="Y1627" s="838"/>
      <c r="Z1627" s="838"/>
      <c r="AA1627" s="838"/>
      <c r="AB1627" s="838"/>
      <c r="AC1627" s="838"/>
      <c r="AD1627" s="838"/>
      <c r="AE1627" s="838"/>
      <c r="AF1627" s="838"/>
      <c r="AG1627" s="838"/>
      <c r="AH1627" s="838"/>
      <c r="AI1627" s="838"/>
      <c r="AJ1627" s="838"/>
      <c r="AK1627" s="838"/>
      <c r="AL1627" s="838"/>
    </row>
    <row r="1628" spans="25:38" x14ac:dyDescent="0.25">
      <c r="Y1628" s="838"/>
      <c r="Z1628" s="838"/>
      <c r="AA1628" s="838"/>
      <c r="AB1628" s="838"/>
      <c r="AC1628" s="838"/>
      <c r="AD1628" s="838"/>
      <c r="AE1628" s="838"/>
      <c r="AF1628" s="838"/>
      <c r="AG1628" s="838"/>
      <c r="AH1628" s="838"/>
      <c r="AI1628" s="838"/>
      <c r="AJ1628" s="838"/>
      <c r="AK1628" s="838"/>
      <c r="AL1628" s="838"/>
    </row>
    <row r="1629" spans="25:38" x14ac:dyDescent="0.25">
      <c r="Y1629" s="838"/>
      <c r="Z1629" s="838"/>
      <c r="AA1629" s="838"/>
      <c r="AB1629" s="838"/>
      <c r="AC1629" s="838"/>
      <c r="AD1629" s="838"/>
      <c r="AE1629" s="838"/>
      <c r="AF1629" s="838"/>
      <c r="AG1629" s="838"/>
      <c r="AH1629" s="838"/>
      <c r="AI1629" s="838"/>
      <c r="AJ1629" s="838"/>
      <c r="AK1629" s="838"/>
      <c r="AL1629" s="838"/>
    </row>
    <row r="1630" spans="25:38" x14ac:dyDescent="0.25">
      <c r="Y1630" s="838"/>
      <c r="Z1630" s="838"/>
      <c r="AA1630" s="838"/>
      <c r="AB1630" s="838"/>
      <c r="AC1630" s="838"/>
      <c r="AD1630" s="838"/>
      <c r="AE1630" s="838"/>
      <c r="AF1630" s="838"/>
      <c r="AG1630" s="838"/>
      <c r="AH1630" s="838"/>
      <c r="AI1630" s="838"/>
      <c r="AJ1630" s="838"/>
      <c r="AK1630" s="838"/>
      <c r="AL1630" s="838"/>
    </row>
    <row r="1631" spans="25:38" x14ac:dyDescent="0.25">
      <c r="Y1631" s="838"/>
      <c r="Z1631" s="838"/>
      <c r="AA1631" s="838"/>
      <c r="AB1631" s="838"/>
      <c r="AC1631" s="838"/>
      <c r="AD1631" s="838"/>
      <c r="AE1631" s="838"/>
      <c r="AF1631" s="838"/>
      <c r="AG1631" s="838"/>
      <c r="AH1631" s="838"/>
      <c r="AI1631" s="838"/>
      <c r="AJ1631" s="838"/>
      <c r="AK1631" s="838"/>
      <c r="AL1631" s="838"/>
    </row>
    <row r="1632" spans="25:38" x14ac:dyDescent="0.25">
      <c r="Y1632" s="838"/>
      <c r="Z1632" s="838"/>
      <c r="AA1632" s="838"/>
      <c r="AB1632" s="838"/>
      <c r="AC1632" s="838"/>
      <c r="AD1632" s="838"/>
      <c r="AE1632" s="838"/>
      <c r="AF1632" s="838"/>
      <c r="AG1632" s="838"/>
      <c r="AH1632" s="838"/>
      <c r="AI1632" s="838"/>
      <c r="AJ1632" s="838"/>
      <c r="AK1632" s="838"/>
      <c r="AL1632" s="838"/>
    </row>
    <row r="1633" spans="25:38" x14ac:dyDescent="0.25">
      <c r="Y1633" s="838"/>
      <c r="Z1633" s="838"/>
      <c r="AA1633" s="838"/>
      <c r="AB1633" s="838"/>
      <c r="AC1633" s="838"/>
      <c r="AD1633" s="838"/>
      <c r="AE1633" s="838"/>
      <c r="AF1633" s="838"/>
      <c r="AG1633" s="838"/>
      <c r="AH1633" s="838"/>
      <c r="AI1633" s="838"/>
      <c r="AJ1633" s="838"/>
      <c r="AK1633" s="838"/>
      <c r="AL1633" s="838"/>
    </row>
    <row r="1634" spans="25:38" x14ac:dyDescent="0.25">
      <c r="Y1634" s="838"/>
      <c r="Z1634" s="838"/>
      <c r="AA1634" s="838"/>
      <c r="AB1634" s="838"/>
      <c r="AC1634" s="838"/>
      <c r="AD1634" s="838"/>
      <c r="AE1634" s="838"/>
      <c r="AF1634" s="838"/>
      <c r="AG1634" s="838"/>
      <c r="AH1634" s="838"/>
      <c r="AI1634" s="838"/>
      <c r="AJ1634" s="838"/>
      <c r="AK1634" s="838"/>
      <c r="AL1634" s="838"/>
    </row>
    <row r="1635" spans="25:38" x14ac:dyDescent="0.25">
      <c r="Y1635" s="838"/>
      <c r="Z1635" s="838"/>
      <c r="AA1635" s="838"/>
      <c r="AB1635" s="838"/>
      <c r="AC1635" s="838"/>
      <c r="AD1635" s="838"/>
      <c r="AE1635" s="838"/>
      <c r="AF1635" s="838"/>
      <c r="AG1635" s="838"/>
      <c r="AH1635" s="838"/>
      <c r="AI1635" s="838"/>
      <c r="AJ1635" s="838"/>
      <c r="AK1635" s="838"/>
      <c r="AL1635" s="838"/>
    </row>
    <row r="1636" spans="25:38" x14ac:dyDescent="0.25">
      <c r="Y1636" s="838"/>
      <c r="Z1636" s="838"/>
      <c r="AA1636" s="838"/>
      <c r="AB1636" s="838"/>
      <c r="AC1636" s="838"/>
      <c r="AD1636" s="838"/>
      <c r="AE1636" s="838"/>
      <c r="AF1636" s="838"/>
      <c r="AG1636" s="838"/>
      <c r="AH1636" s="838"/>
      <c r="AI1636" s="838"/>
      <c r="AJ1636" s="838"/>
      <c r="AK1636" s="838"/>
      <c r="AL1636" s="838"/>
    </row>
    <row r="1637" spans="25:38" x14ac:dyDescent="0.25">
      <c r="Y1637" s="838"/>
      <c r="Z1637" s="838"/>
      <c r="AA1637" s="838"/>
      <c r="AB1637" s="838"/>
      <c r="AC1637" s="838"/>
      <c r="AD1637" s="838"/>
      <c r="AE1637" s="838"/>
      <c r="AF1637" s="838"/>
      <c r="AG1637" s="838"/>
      <c r="AH1637" s="838"/>
      <c r="AI1637" s="838"/>
      <c r="AJ1637" s="838"/>
      <c r="AK1637" s="838"/>
      <c r="AL1637" s="838"/>
    </row>
    <row r="1638" spans="25:38" x14ac:dyDescent="0.25">
      <c r="Y1638" s="838"/>
      <c r="Z1638" s="838"/>
      <c r="AA1638" s="838"/>
      <c r="AB1638" s="838"/>
      <c r="AC1638" s="838"/>
      <c r="AD1638" s="838"/>
      <c r="AE1638" s="838"/>
      <c r="AF1638" s="838"/>
      <c r="AG1638" s="838"/>
      <c r="AH1638" s="838"/>
      <c r="AI1638" s="838"/>
      <c r="AJ1638" s="838"/>
      <c r="AK1638" s="838"/>
      <c r="AL1638" s="838"/>
    </row>
    <row r="1639" spans="25:38" x14ac:dyDescent="0.25">
      <c r="Y1639" s="838"/>
      <c r="Z1639" s="838"/>
      <c r="AA1639" s="838"/>
      <c r="AB1639" s="838"/>
      <c r="AC1639" s="838"/>
      <c r="AD1639" s="838"/>
      <c r="AE1639" s="838"/>
      <c r="AF1639" s="838"/>
      <c r="AG1639" s="838"/>
      <c r="AH1639" s="838"/>
      <c r="AI1639" s="838"/>
      <c r="AJ1639" s="838"/>
      <c r="AK1639" s="838"/>
      <c r="AL1639" s="838"/>
    </row>
    <row r="1640" spans="25:38" x14ac:dyDescent="0.25">
      <c r="Y1640" s="838"/>
      <c r="Z1640" s="838"/>
      <c r="AA1640" s="838"/>
      <c r="AB1640" s="838"/>
      <c r="AC1640" s="838"/>
      <c r="AD1640" s="838"/>
      <c r="AE1640" s="838"/>
      <c r="AF1640" s="838"/>
      <c r="AG1640" s="838"/>
      <c r="AH1640" s="838"/>
      <c r="AI1640" s="838"/>
      <c r="AJ1640" s="838"/>
      <c r="AK1640" s="838"/>
      <c r="AL1640" s="838"/>
    </row>
    <row r="1641" spans="25:38" x14ac:dyDescent="0.25">
      <c r="Y1641" s="838"/>
      <c r="Z1641" s="838"/>
      <c r="AA1641" s="838"/>
      <c r="AB1641" s="838"/>
      <c r="AC1641" s="838"/>
      <c r="AD1641" s="838"/>
      <c r="AE1641" s="838"/>
      <c r="AF1641" s="838"/>
      <c r="AG1641" s="838"/>
      <c r="AH1641" s="838"/>
      <c r="AI1641" s="838"/>
      <c r="AJ1641" s="838"/>
      <c r="AK1641" s="838"/>
      <c r="AL1641" s="838"/>
    </row>
    <row r="1642" spans="25:38" x14ac:dyDescent="0.25">
      <c r="Y1642" s="838"/>
      <c r="Z1642" s="838"/>
      <c r="AA1642" s="838"/>
      <c r="AB1642" s="838"/>
      <c r="AC1642" s="838"/>
      <c r="AD1642" s="838"/>
      <c r="AE1642" s="838"/>
      <c r="AF1642" s="838"/>
      <c r="AG1642" s="838"/>
      <c r="AH1642" s="838"/>
      <c r="AI1642" s="838"/>
      <c r="AJ1642" s="838"/>
      <c r="AK1642" s="838"/>
      <c r="AL1642" s="838"/>
    </row>
    <row r="1643" spans="25:38" x14ac:dyDescent="0.25">
      <c r="Y1643" s="838"/>
      <c r="Z1643" s="838"/>
      <c r="AA1643" s="838"/>
      <c r="AB1643" s="838"/>
      <c r="AC1643" s="838"/>
      <c r="AD1643" s="838"/>
      <c r="AE1643" s="838"/>
      <c r="AF1643" s="838"/>
      <c r="AG1643" s="838"/>
      <c r="AH1643" s="838"/>
      <c r="AI1643" s="838"/>
      <c r="AJ1643" s="838"/>
      <c r="AK1643" s="838"/>
      <c r="AL1643" s="838"/>
    </row>
    <row r="1644" spans="25:38" x14ac:dyDescent="0.25">
      <c r="Y1644" s="838"/>
      <c r="Z1644" s="838"/>
      <c r="AA1644" s="838"/>
      <c r="AB1644" s="838"/>
      <c r="AC1644" s="838"/>
      <c r="AD1644" s="838"/>
      <c r="AE1644" s="838"/>
      <c r="AF1644" s="838"/>
      <c r="AG1644" s="838"/>
      <c r="AH1644" s="838"/>
      <c r="AI1644" s="838"/>
      <c r="AJ1644" s="838"/>
      <c r="AK1644" s="838"/>
      <c r="AL1644" s="838"/>
    </row>
    <row r="1645" spans="25:38" x14ac:dyDescent="0.25">
      <c r="Y1645" s="838"/>
      <c r="Z1645" s="838"/>
      <c r="AA1645" s="838"/>
      <c r="AB1645" s="838"/>
      <c r="AC1645" s="838"/>
      <c r="AD1645" s="838"/>
      <c r="AE1645" s="838"/>
      <c r="AF1645" s="838"/>
      <c r="AG1645" s="838"/>
      <c r="AH1645" s="838"/>
      <c r="AI1645" s="838"/>
      <c r="AJ1645" s="838"/>
      <c r="AK1645" s="838"/>
      <c r="AL1645" s="838"/>
    </row>
    <row r="1646" spans="25:38" x14ac:dyDescent="0.25">
      <c r="Y1646" s="838"/>
      <c r="Z1646" s="838"/>
      <c r="AA1646" s="838"/>
      <c r="AB1646" s="838"/>
      <c r="AC1646" s="838"/>
      <c r="AD1646" s="838"/>
      <c r="AE1646" s="838"/>
      <c r="AF1646" s="838"/>
      <c r="AG1646" s="838"/>
      <c r="AH1646" s="838"/>
      <c r="AI1646" s="838"/>
      <c r="AJ1646" s="838"/>
      <c r="AK1646" s="838"/>
      <c r="AL1646" s="838"/>
    </row>
    <row r="1647" spans="25:38" x14ac:dyDescent="0.25">
      <c r="Y1647" s="838"/>
      <c r="Z1647" s="838"/>
      <c r="AA1647" s="838"/>
      <c r="AB1647" s="838"/>
      <c r="AC1647" s="838"/>
      <c r="AD1647" s="838"/>
      <c r="AE1647" s="838"/>
      <c r="AF1647" s="838"/>
      <c r="AG1647" s="838"/>
      <c r="AH1647" s="838"/>
      <c r="AI1647" s="838"/>
      <c r="AJ1647" s="838"/>
      <c r="AK1647" s="838"/>
      <c r="AL1647" s="838"/>
    </row>
    <row r="1648" spans="25:38" x14ac:dyDescent="0.25">
      <c r="Y1648" s="838"/>
      <c r="Z1648" s="838"/>
      <c r="AA1648" s="838"/>
      <c r="AB1648" s="838"/>
      <c r="AC1648" s="838"/>
      <c r="AD1648" s="838"/>
      <c r="AE1648" s="838"/>
      <c r="AF1648" s="838"/>
      <c r="AG1648" s="838"/>
      <c r="AH1648" s="838"/>
      <c r="AI1648" s="838"/>
      <c r="AJ1648" s="838"/>
      <c r="AK1648" s="838"/>
      <c r="AL1648" s="838"/>
    </row>
    <row r="1649" spans="25:38" x14ac:dyDescent="0.25">
      <c r="Y1649" s="838"/>
      <c r="Z1649" s="838"/>
      <c r="AA1649" s="838"/>
      <c r="AB1649" s="838"/>
      <c r="AC1649" s="838"/>
      <c r="AD1649" s="838"/>
      <c r="AE1649" s="838"/>
      <c r="AF1649" s="838"/>
      <c r="AG1649" s="838"/>
      <c r="AH1649" s="838"/>
      <c r="AI1649" s="838"/>
      <c r="AJ1649" s="838"/>
      <c r="AK1649" s="838"/>
      <c r="AL1649" s="838"/>
    </row>
    <row r="1650" spans="25:38" x14ac:dyDescent="0.25">
      <c r="Y1650" s="838"/>
      <c r="Z1650" s="838"/>
      <c r="AA1650" s="838"/>
      <c r="AB1650" s="838"/>
      <c r="AC1650" s="838"/>
      <c r="AD1650" s="838"/>
      <c r="AE1650" s="838"/>
      <c r="AF1650" s="838"/>
      <c r="AG1650" s="838"/>
      <c r="AH1650" s="838"/>
      <c r="AI1650" s="838"/>
      <c r="AJ1650" s="838"/>
      <c r="AK1650" s="838"/>
      <c r="AL1650" s="838"/>
    </row>
    <row r="1651" spans="25:38" x14ac:dyDescent="0.25">
      <c r="Y1651" s="838"/>
      <c r="Z1651" s="838"/>
      <c r="AA1651" s="838"/>
      <c r="AB1651" s="838"/>
      <c r="AC1651" s="838"/>
      <c r="AD1651" s="838"/>
      <c r="AE1651" s="838"/>
      <c r="AF1651" s="838"/>
      <c r="AG1651" s="838"/>
      <c r="AH1651" s="838"/>
      <c r="AI1651" s="838"/>
      <c r="AJ1651" s="838"/>
      <c r="AK1651" s="838"/>
      <c r="AL1651" s="838"/>
    </row>
    <row r="1652" spans="25:38" x14ac:dyDescent="0.25">
      <c r="Y1652" s="838"/>
      <c r="Z1652" s="838"/>
      <c r="AA1652" s="838"/>
      <c r="AB1652" s="838"/>
      <c r="AC1652" s="838"/>
      <c r="AD1652" s="838"/>
      <c r="AE1652" s="838"/>
      <c r="AF1652" s="838"/>
      <c r="AG1652" s="838"/>
      <c r="AH1652" s="838"/>
      <c r="AI1652" s="838"/>
      <c r="AJ1652" s="838"/>
      <c r="AK1652" s="838"/>
      <c r="AL1652" s="838"/>
    </row>
    <row r="1653" spans="25:38" x14ac:dyDescent="0.25">
      <c r="Y1653" s="838"/>
      <c r="Z1653" s="838"/>
      <c r="AA1653" s="838"/>
      <c r="AB1653" s="838"/>
      <c r="AC1653" s="838"/>
      <c r="AD1653" s="838"/>
      <c r="AE1653" s="838"/>
      <c r="AF1653" s="838"/>
      <c r="AG1653" s="838"/>
      <c r="AH1653" s="838"/>
      <c r="AI1653" s="838"/>
      <c r="AJ1653" s="838"/>
      <c r="AK1653" s="838"/>
      <c r="AL1653" s="838"/>
    </row>
    <row r="1654" spans="25:38" x14ac:dyDescent="0.25">
      <c r="Y1654" s="838"/>
      <c r="Z1654" s="838"/>
      <c r="AA1654" s="838"/>
      <c r="AB1654" s="838"/>
      <c r="AC1654" s="838"/>
      <c r="AD1654" s="838"/>
      <c r="AE1654" s="838"/>
      <c r="AF1654" s="838"/>
      <c r="AG1654" s="838"/>
      <c r="AH1654" s="838"/>
      <c r="AI1654" s="838"/>
      <c r="AJ1654" s="838"/>
      <c r="AK1654" s="838"/>
      <c r="AL1654" s="838"/>
    </row>
    <row r="1655" spans="25:38" x14ac:dyDescent="0.25">
      <c r="Y1655" s="838"/>
      <c r="Z1655" s="838"/>
      <c r="AA1655" s="838"/>
      <c r="AB1655" s="838"/>
      <c r="AC1655" s="838"/>
      <c r="AD1655" s="838"/>
      <c r="AE1655" s="838"/>
      <c r="AF1655" s="838"/>
      <c r="AG1655" s="838"/>
      <c r="AH1655" s="838"/>
      <c r="AI1655" s="838"/>
      <c r="AJ1655" s="838"/>
      <c r="AK1655" s="838"/>
      <c r="AL1655" s="838"/>
    </row>
    <row r="1656" spans="25:38" x14ac:dyDescent="0.25">
      <c r="Y1656" s="838"/>
      <c r="Z1656" s="838"/>
      <c r="AA1656" s="838"/>
      <c r="AB1656" s="838"/>
      <c r="AC1656" s="838"/>
      <c r="AD1656" s="838"/>
      <c r="AE1656" s="838"/>
      <c r="AF1656" s="838"/>
      <c r="AG1656" s="838"/>
      <c r="AH1656" s="838"/>
      <c r="AI1656" s="838"/>
      <c r="AJ1656" s="838"/>
      <c r="AK1656" s="838"/>
      <c r="AL1656" s="838"/>
    </row>
    <row r="1657" spans="25:38" x14ac:dyDescent="0.25">
      <c r="Y1657" s="838"/>
      <c r="Z1657" s="838"/>
      <c r="AA1657" s="838"/>
      <c r="AB1657" s="838"/>
      <c r="AC1657" s="838"/>
      <c r="AD1657" s="838"/>
      <c r="AE1657" s="838"/>
      <c r="AF1657" s="838"/>
      <c r="AG1657" s="838"/>
      <c r="AH1657" s="838"/>
      <c r="AI1657" s="838"/>
      <c r="AJ1657" s="838"/>
      <c r="AK1657" s="838"/>
      <c r="AL1657" s="838"/>
    </row>
    <row r="1658" spans="25:38" x14ac:dyDescent="0.25">
      <c r="Y1658" s="838"/>
      <c r="Z1658" s="838"/>
      <c r="AA1658" s="838"/>
      <c r="AB1658" s="838"/>
      <c r="AC1658" s="838"/>
      <c r="AD1658" s="838"/>
      <c r="AE1658" s="838"/>
      <c r="AF1658" s="838"/>
      <c r="AG1658" s="838"/>
      <c r="AH1658" s="838"/>
      <c r="AI1658" s="838"/>
      <c r="AJ1658" s="838"/>
      <c r="AK1658" s="838"/>
      <c r="AL1658" s="838"/>
    </row>
    <row r="1659" spans="25:38" x14ac:dyDescent="0.25">
      <c r="Y1659" s="838"/>
      <c r="Z1659" s="838"/>
      <c r="AA1659" s="838"/>
      <c r="AB1659" s="838"/>
      <c r="AC1659" s="838"/>
      <c r="AD1659" s="838"/>
      <c r="AE1659" s="838"/>
      <c r="AF1659" s="838"/>
      <c r="AG1659" s="838"/>
      <c r="AH1659" s="838"/>
      <c r="AI1659" s="838"/>
      <c r="AJ1659" s="838"/>
      <c r="AK1659" s="838"/>
      <c r="AL1659" s="838"/>
    </row>
    <row r="1660" spans="25:38" x14ac:dyDescent="0.25">
      <c r="Y1660" s="838"/>
      <c r="Z1660" s="838"/>
      <c r="AA1660" s="838"/>
      <c r="AB1660" s="838"/>
      <c r="AC1660" s="838"/>
      <c r="AD1660" s="838"/>
      <c r="AE1660" s="838"/>
      <c r="AF1660" s="838"/>
      <c r="AG1660" s="838"/>
      <c r="AH1660" s="838"/>
      <c r="AI1660" s="838"/>
      <c r="AJ1660" s="838"/>
      <c r="AK1660" s="838"/>
      <c r="AL1660" s="838"/>
    </row>
    <row r="1661" spans="25:38" x14ac:dyDescent="0.25">
      <c r="Y1661" s="838"/>
      <c r="Z1661" s="838"/>
      <c r="AA1661" s="838"/>
      <c r="AB1661" s="838"/>
      <c r="AC1661" s="838"/>
      <c r="AD1661" s="838"/>
      <c r="AE1661" s="838"/>
      <c r="AF1661" s="838"/>
      <c r="AG1661" s="838"/>
      <c r="AH1661" s="838"/>
      <c r="AI1661" s="838"/>
      <c r="AJ1661" s="838"/>
      <c r="AK1661" s="838"/>
      <c r="AL1661" s="838"/>
    </row>
    <row r="1662" spans="25:38" x14ac:dyDescent="0.25">
      <c r="Y1662" s="838"/>
      <c r="Z1662" s="838"/>
      <c r="AA1662" s="838"/>
      <c r="AB1662" s="838"/>
      <c r="AC1662" s="838"/>
      <c r="AD1662" s="838"/>
      <c r="AE1662" s="838"/>
      <c r="AF1662" s="838"/>
      <c r="AG1662" s="838"/>
      <c r="AH1662" s="838"/>
      <c r="AI1662" s="838"/>
      <c r="AJ1662" s="838"/>
      <c r="AK1662" s="838"/>
      <c r="AL1662" s="838"/>
    </row>
    <row r="1663" spans="25:38" x14ac:dyDescent="0.25">
      <c r="Y1663" s="838"/>
      <c r="Z1663" s="838"/>
      <c r="AA1663" s="838"/>
      <c r="AB1663" s="838"/>
      <c r="AC1663" s="838"/>
      <c r="AD1663" s="838"/>
      <c r="AE1663" s="838"/>
      <c r="AF1663" s="838"/>
      <c r="AG1663" s="838"/>
      <c r="AH1663" s="838"/>
      <c r="AI1663" s="838"/>
      <c r="AJ1663" s="838"/>
      <c r="AK1663" s="838"/>
      <c r="AL1663" s="838"/>
    </row>
    <row r="1664" spans="25:38" x14ac:dyDescent="0.25">
      <c r="Y1664" s="838"/>
      <c r="Z1664" s="838"/>
      <c r="AA1664" s="838"/>
      <c r="AB1664" s="838"/>
      <c r="AC1664" s="838"/>
      <c r="AD1664" s="838"/>
      <c r="AE1664" s="838"/>
      <c r="AF1664" s="838"/>
      <c r="AG1664" s="838"/>
      <c r="AH1664" s="838"/>
      <c r="AI1664" s="838"/>
      <c r="AJ1664" s="838"/>
      <c r="AK1664" s="838"/>
      <c r="AL1664" s="838"/>
    </row>
    <row r="1665" spans="25:38" x14ac:dyDescent="0.25">
      <c r="Y1665" s="838"/>
      <c r="Z1665" s="838"/>
      <c r="AA1665" s="838"/>
      <c r="AB1665" s="838"/>
      <c r="AC1665" s="838"/>
      <c r="AD1665" s="838"/>
      <c r="AE1665" s="838"/>
      <c r="AF1665" s="838"/>
      <c r="AG1665" s="838"/>
      <c r="AH1665" s="838"/>
      <c r="AI1665" s="838"/>
      <c r="AJ1665" s="838"/>
      <c r="AK1665" s="838"/>
      <c r="AL1665" s="838"/>
    </row>
    <row r="1666" spans="25:38" x14ac:dyDescent="0.25">
      <c r="Y1666" s="838"/>
      <c r="Z1666" s="838"/>
      <c r="AA1666" s="838"/>
      <c r="AB1666" s="838"/>
      <c r="AC1666" s="838"/>
      <c r="AD1666" s="838"/>
      <c r="AE1666" s="838"/>
      <c r="AF1666" s="838"/>
      <c r="AG1666" s="838"/>
      <c r="AH1666" s="838"/>
      <c r="AI1666" s="838"/>
      <c r="AJ1666" s="838"/>
      <c r="AK1666" s="838"/>
      <c r="AL1666" s="838"/>
    </row>
    <row r="1667" spans="25:38" x14ac:dyDescent="0.25">
      <c r="Y1667" s="838"/>
      <c r="Z1667" s="838"/>
      <c r="AA1667" s="838"/>
      <c r="AB1667" s="838"/>
      <c r="AC1667" s="838"/>
      <c r="AD1667" s="838"/>
      <c r="AE1667" s="838"/>
      <c r="AF1667" s="838"/>
      <c r="AG1667" s="838"/>
      <c r="AH1667" s="838"/>
      <c r="AI1667" s="838"/>
      <c r="AJ1667" s="838"/>
      <c r="AK1667" s="838"/>
      <c r="AL1667" s="838"/>
    </row>
    <row r="1668" spans="25:38" x14ac:dyDescent="0.25">
      <c r="Y1668" s="838"/>
      <c r="Z1668" s="838"/>
      <c r="AA1668" s="838"/>
      <c r="AB1668" s="838"/>
      <c r="AC1668" s="838"/>
      <c r="AD1668" s="838"/>
      <c r="AE1668" s="838"/>
      <c r="AF1668" s="838"/>
      <c r="AG1668" s="838"/>
      <c r="AH1668" s="838"/>
      <c r="AI1668" s="838"/>
      <c r="AJ1668" s="838"/>
      <c r="AK1668" s="838"/>
      <c r="AL1668" s="838"/>
    </row>
    <row r="1669" spans="25:38" x14ac:dyDescent="0.25">
      <c r="Y1669" s="838"/>
      <c r="Z1669" s="838"/>
      <c r="AA1669" s="838"/>
      <c r="AB1669" s="838"/>
      <c r="AC1669" s="838"/>
      <c r="AD1669" s="838"/>
      <c r="AE1669" s="838"/>
      <c r="AF1669" s="838"/>
      <c r="AG1669" s="838"/>
      <c r="AH1669" s="838"/>
      <c r="AI1669" s="838"/>
      <c r="AJ1669" s="838"/>
      <c r="AK1669" s="838"/>
      <c r="AL1669" s="838"/>
    </row>
    <row r="1670" spans="25:38" x14ac:dyDescent="0.25">
      <c r="Y1670" s="838"/>
      <c r="Z1670" s="838"/>
      <c r="AA1670" s="838"/>
      <c r="AB1670" s="838"/>
      <c r="AC1670" s="838"/>
      <c r="AD1670" s="838"/>
      <c r="AE1670" s="838"/>
      <c r="AF1670" s="838"/>
      <c r="AG1670" s="838"/>
      <c r="AH1670" s="838"/>
      <c r="AI1670" s="838"/>
      <c r="AJ1670" s="838"/>
      <c r="AK1670" s="838"/>
      <c r="AL1670" s="838"/>
    </row>
    <row r="1671" spans="25:38" x14ac:dyDescent="0.25">
      <c r="Y1671" s="838"/>
      <c r="Z1671" s="838"/>
      <c r="AA1671" s="838"/>
      <c r="AB1671" s="838"/>
      <c r="AC1671" s="838"/>
      <c r="AD1671" s="838"/>
      <c r="AE1671" s="838"/>
      <c r="AF1671" s="838"/>
      <c r="AG1671" s="838"/>
      <c r="AH1671" s="838"/>
      <c r="AI1671" s="838"/>
      <c r="AJ1671" s="838"/>
      <c r="AK1671" s="838"/>
      <c r="AL1671" s="838"/>
    </row>
    <row r="1672" spans="25:38" x14ac:dyDescent="0.25">
      <c r="Y1672" s="838"/>
      <c r="Z1672" s="838"/>
      <c r="AA1672" s="838"/>
      <c r="AB1672" s="838"/>
      <c r="AC1672" s="838"/>
      <c r="AD1672" s="838"/>
      <c r="AE1672" s="838"/>
      <c r="AF1672" s="838"/>
      <c r="AG1672" s="838"/>
      <c r="AH1672" s="838"/>
      <c r="AI1672" s="838"/>
      <c r="AJ1672" s="838"/>
      <c r="AK1672" s="838"/>
      <c r="AL1672" s="838"/>
    </row>
    <row r="1673" spans="25:38" x14ac:dyDescent="0.25">
      <c r="Y1673" s="838"/>
      <c r="Z1673" s="838"/>
      <c r="AA1673" s="838"/>
      <c r="AB1673" s="838"/>
      <c r="AC1673" s="838"/>
      <c r="AD1673" s="838"/>
      <c r="AE1673" s="838"/>
      <c r="AF1673" s="838"/>
      <c r="AG1673" s="838"/>
      <c r="AH1673" s="838"/>
      <c r="AI1673" s="838"/>
      <c r="AJ1673" s="838"/>
      <c r="AK1673" s="838"/>
      <c r="AL1673" s="838"/>
    </row>
    <row r="1674" spans="25:38" x14ac:dyDescent="0.25">
      <c r="Y1674" s="838"/>
      <c r="Z1674" s="838"/>
      <c r="AA1674" s="838"/>
      <c r="AB1674" s="838"/>
      <c r="AC1674" s="838"/>
      <c r="AD1674" s="838"/>
      <c r="AE1674" s="838"/>
      <c r="AF1674" s="838"/>
      <c r="AG1674" s="838"/>
      <c r="AH1674" s="838"/>
      <c r="AI1674" s="838"/>
      <c r="AJ1674" s="838"/>
      <c r="AK1674" s="838"/>
      <c r="AL1674" s="838"/>
    </row>
    <row r="1675" spans="25:38" x14ac:dyDescent="0.25">
      <c r="Y1675" s="838"/>
      <c r="Z1675" s="838"/>
      <c r="AA1675" s="838"/>
      <c r="AB1675" s="838"/>
      <c r="AC1675" s="838"/>
      <c r="AD1675" s="838"/>
      <c r="AE1675" s="838"/>
      <c r="AF1675" s="838"/>
      <c r="AG1675" s="838"/>
      <c r="AH1675" s="838"/>
      <c r="AI1675" s="838"/>
      <c r="AJ1675" s="838"/>
      <c r="AK1675" s="838"/>
      <c r="AL1675" s="838"/>
    </row>
    <row r="1676" spans="25:38" x14ac:dyDescent="0.25">
      <c r="Y1676" s="838"/>
      <c r="Z1676" s="838"/>
      <c r="AA1676" s="838"/>
      <c r="AB1676" s="838"/>
      <c r="AC1676" s="838"/>
      <c r="AD1676" s="838"/>
      <c r="AE1676" s="838"/>
      <c r="AF1676" s="838"/>
      <c r="AG1676" s="838"/>
      <c r="AH1676" s="838"/>
      <c r="AI1676" s="838"/>
      <c r="AJ1676" s="838"/>
      <c r="AK1676" s="838"/>
      <c r="AL1676" s="838"/>
    </row>
    <row r="1677" spans="25:38" x14ac:dyDescent="0.25">
      <c r="Y1677" s="838"/>
      <c r="Z1677" s="838"/>
      <c r="AA1677" s="838"/>
      <c r="AB1677" s="838"/>
      <c r="AC1677" s="838"/>
      <c r="AD1677" s="838"/>
      <c r="AE1677" s="838"/>
      <c r="AF1677" s="838"/>
      <c r="AG1677" s="838"/>
      <c r="AH1677" s="838"/>
      <c r="AI1677" s="838"/>
      <c r="AJ1677" s="838"/>
      <c r="AK1677" s="838"/>
      <c r="AL1677" s="838"/>
    </row>
    <row r="1678" spans="25:38" x14ac:dyDescent="0.25">
      <c r="Y1678" s="838"/>
      <c r="Z1678" s="838"/>
      <c r="AA1678" s="838"/>
      <c r="AB1678" s="838"/>
      <c r="AC1678" s="838"/>
      <c r="AD1678" s="838"/>
      <c r="AE1678" s="838"/>
      <c r="AF1678" s="838"/>
      <c r="AG1678" s="838"/>
      <c r="AH1678" s="838"/>
      <c r="AI1678" s="838"/>
      <c r="AJ1678" s="838"/>
      <c r="AK1678" s="838"/>
      <c r="AL1678" s="838"/>
    </row>
    <row r="1679" spans="25:38" x14ac:dyDescent="0.25">
      <c r="Y1679" s="838"/>
      <c r="Z1679" s="838"/>
      <c r="AA1679" s="838"/>
      <c r="AB1679" s="838"/>
      <c r="AC1679" s="838"/>
      <c r="AD1679" s="838"/>
      <c r="AE1679" s="838"/>
      <c r="AF1679" s="838"/>
      <c r="AG1679" s="838"/>
      <c r="AH1679" s="838"/>
      <c r="AI1679" s="838"/>
      <c r="AJ1679" s="838"/>
      <c r="AK1679" s="838"/>
      <c r="AL1679" s="838"/>
    </row>
    <row r="1680" spans="25:38" x14ac:dyDescent="0.25">
      <c r="Y1680" s="838"/>
      <c r="Z1680" s="838"/>
      <c r="AA1680" s="838"/>
      <c r="AB1680" s="838"/>
      <c r="AC1680" s="838"/>
      <c r="AD1680" s="838"/>
      <c r="AE1680" s="838"/>
      <c r="AF1680" s="838"/>
      <c r="AG1680" s="838"/>
      <c r="AH1680" s="838"/>
      <c r="AI1680" s="838"/>
      <c r="AJ1680" s="838"/>
      <c r="AK1680" s="838"/>
      <c r="AL1680" s="838"/>
    </row>
    <row r="1681" spans="25:38" x14ac:dyDescent="0.25">
      <c r="Y1681" s="838"/>
      <c r="Z1681" s="838"/>
      <c r="AA1681" s="838"/>
      <c r="AB1681" s="838"/>
      <c r="AC1681" s="838"/>
      <c r="AD1681" s="838"/>
      <c r="AE1681" s="838"/>
      <c r="AF1681" s="838"/>
      <c r="AG1681" s="838"/>
      <c r="AH1681" s="838"/>
      <c r="AI1681" s="838"/>
      <c r="AJ1681" s="838"/>
      <c r="AK1681" s="838"/>
      <c r="AL1681" s="838"/>
    </row>
    <row r="1682" spans="25:38" x14ac:dyDescent="0.25">
      <c r="Y1682" s="838"/>
      <c r="Z1682" s="838"/>
      <c r="AA1682" s="838"/>
      <c r="AB1682" s="838"/>
      <c r="AC1682" s="838"/>
      <c r="AD1682" s="838"/>
      <c r="AE1682" s="838"/>
      <c r="AF1682" s="838"/>
      <c r="AG1682" s="838"/>
      <c r="AH1682" s="838"/>
      <c r="AI1682" s="838"/>
      <c r="AJ1682" s="838"/>
      <c r="AK1682" s="838"/>
      <c r="AL1682" s="838"/>
    </row>
    <row r="1683" spans="25:38" x14ac:dyDescent="0.25">
      <c r="Y1683" s="838"/>
      <c r="Z1683" s="838"/>
      <c r="AA1683" s="838"/>
      <c r="AB1683" s="838"/>
      <c r="AC1683" s="838"/>
      <c r="AD1683" s="838"/>
      <c r="AE1683" s="838"/>
      <c r="AF1683" s="838"/>
      <c r="AG1683" s="838"/>
      <c r="AH1683" s="838"/>
      <c r="AI1683" s="838"/>
      <c r="AJ1683" s="838"/>
      <c r="AK1683" s="838"/>
      <c r="AL1683" s="838"/>
    </row>
    <row r="1684" spans="25:38" x14ac:dyDescent="0.25">
      <c r="Y1684" s="838"/>
      <c r="Z1684" s="838"/>
      <c r="AA1684" s="838"/>
      <c r="AB1684" s="838"/>
      <c r="AC1684" s="838"/>
      <c r="AD1684" s="838"/>
      <c r="AE1684" s="838"/>
      <c r="AF1684" s="838"/>
      <c r="AG1684" s="838"/>
      <c r="AH1684" s="838"/>
      <c r="AI1684" s="838"/>
      <c r="AJ1684" s="838"/>
      <c r="AK1684" s="838"/>
      <c r="AL1684" s="838"/>
    </row>
    <row r="1685" spans="25:38" x14ac:dyDescent="0.25">
      <c r="Y1685" s="838"/>
      <c r="Z1685" s="838"/>
      <c r="AA1685" s="838"/>
      <c r="AB1685" s="838"/>
      <c r="AC1685" s="838"/>
      <c r="AD1685" s="838"/>
      <c r="AE1685" s="838"/>
      <c r="AF1685" s="838"/>
      <c r="AG1685" s="838"/>
      <c r="AH1685" s="838"/>
      <c r="AI1685" s="838"/>
      <c r="AJ1685" s="838"/>
      <c r="AK1685" s="838"/>
      <c r="AL1685" s="838"/>
    </row>
    <row r="1686" spans="25:38" x14ac:dyDescent="0.25">
      <c r="Y1686" s="838"/>
      <c r="Z1686" s="838"/>
      <c r="AA1686" s="838"/>
      <c r="AB1686" s="838"/>
      <c r="AC1686" s="838"/>
      <c r="AD1686" s="838"/>
      <c r="AE1686" s="838"/>
      <c r="AF1686" s="838"/>
      <c r="AG1686" s="838"/>
      <c r="AH1686" s="838"/>
      <c r="AI1686" s="838"/>
      <c r="AJ1686" s="838"/>
      <c r="AK1686" s="838"/>
      <c r="AL1686" s="838"/>
    </row>
    <row r="1687" spans="25:38" x14ac:dyDescent="0.25">
      <c r="Y1687" s="838"/>
      <c r="Z1687" s="838"/>
      <c r="AA1687" s="838"/>
      <c r="AB1687" s="838"/>
      <c r="AC1687" s="838"/>
      <c r="AD1687" s="838"/>
      <c r="AE1687" s="838"/>
      <c r="AF1687" s="838"/>
      <c r="AG1687" s="838"/>
      <c r="AH1687" s="838"/>
      <c r="AI1687" s="838"/>
      <c r="AJ1687" s="838"/>
      <c r="AK1687" s="838"/>
      <c r="AL1687" s="838"/>
    </row>
    <row r="1688" spans="25:38" x14ac:dyDescent="0.25">
      <c r="Y1688" s="838"/>
      <c r="Z1688" s="838"/>
      <c r="AA1688" s="838"/>
      <c r="AB1688" s="838"/>
      <c r="AC1688" s="838"/>
      <c r="AD1688" s="838"/>
      <c r="AE1688" s="838"/>
      <c r="AF1688" s="838"/>
      <c r="AG1688" s="838"/>
      <c r="AH1688" s="838"/>
      <c r="AI1688" s="838"/>
      <c r="AJ1688" s="838"/>
      <c r="AK1688" s="838"/>
      <c r="AL1688" s="838"/>
    </row>
    <row r="1689" spans="25:38" x14ac:dyDescent="0.25">
      <c r="Y1689" s="838"/>
      <c r="Z1689" s="838"/>
      <c r="AA1689" s="838"/>
      <c r="AB1689" s="838"/>
      <c r="AC1689" s="838"/>
      <c r="AD1689" s="838"/>
      <c r="AE1689" s="838"/>
      <c r="AF1689" s="838"/>
      <c r="AG1689" s="838"/>
      <c r="AH1689" s="838"/>
      <c r="AI1689" s="838"/>
      <c r="AJ1689" s="838"/>
      <c r="AK1689" s="838"/>
      <c r="AL1689" s="838"/>
    </row>
    <row r="1690" spans="25:38" x14ac:dyDescent="0.25">
      <c r="Y1690" s="838"/>
      <c r="Z1690" s="838"/>
      <c r="AA1690" s="838"/>
      <c r="AB1690" s="838"/>
      <c r="AC1690" s="838"/>
      <c r="AD1690" s="838"/>
      <c r="AE1690" s="838"/>
      <c r="AF1690" s="838"/>
      <c r="AG1690" s="838"/>
      <c r="AH1690" s="838"/>
      <c r="AI1690" s="838"/>
      <c r="AJ1690" s="838"/>
      <c r="AK1690" s="838"/>
      <c r="AL1690" s="838"/>
    </row>
    <row r="1691" spans="25:38" x14ac:dyDescent="0.25">
      <c r="Y1691" s="838"/>
      <c r="Z1691" s="838"/>
      <c r="AA1691" s="838"/>
      <c r="AB1691" s="838"/>
      <c r="AC1691" s="838"/>
      <c r="AD1691" s="838"/>
      <c r="AE1691" s="838"/>
      <c r="AF1691" s="838"/>
      <c r="AG1691" s="838"/>
      <c r="AH1691" s="838"/>
      <c r="AI1691" s="838"/>
      <c r="AJ1691" s="838"/>
      <c r="AK1691" s="838"/>
      <c r="AL1691" s="838"/>
    </row>
    <row r="1692" spans="25:38" x14ac:dyDescent="0.25">
      <c r="Y1692" s="838"/>
      <c r="Z1692" s="838"/>
      <c r="AA1692" s="838"/>
      <c r="AB1692" s="838"/>
      <c r="AC1692" s="838"/>
      <c r="AD1692" s="838"/>
      <c r="AE1692" s="838"/>
      <c r="AF1692" s="838"/>
      <c r="AG1692" s="838"/>
      <c r="AH1692" s="838"/>
      <c r="AI1692" s="838"/>
      <c r="AJ1692" s="838"/>
      <c r="AK1692" s="838"/>
      <c r="AL1692" s="838"/>
    </row>
    <row r="1693" spans="25:38" x14ac:dyDescent="0.25">
      <c r="Y1693" s="838"/>
      <c r="Z1693" s="838"/>
      <c r="AA1693" s="838"/>
      <c r="AB1693" s="838"/>
      <c r="AC1693" s="838"/>
      <c r="AD1693" s="838"/>
      <c r="AE1693" s="838"/>
      <c r="AF1693" s="838"/>
      <c r="AG1693" s="838"/>
      <c r="AH1693" s="838"/>
      <c r="AI1693" s="838"/>
      <c r="AJ1693" s="838"/>
      <c r="AK1693" s="838"/>
      <c r="AL1693" s="838"/>
    </row>
    <row r="1694" spans="25:38" x14ac:dyDescent="0.25">
      <c r="Y1694" s="838"/>
      <c r="Z1694" s="838"/>
      <c r="AA1694" s="838"/>
      <c r="AB1694" s="838"/>
      <c r="AC1694" s="838"/>
      <c r="AD1694" s="838"/>
      <c r="AE1694" s="838"/>
      <c r="AF1694" s="838"/>
      <c r="AG1694" s="838"/>
      <c r="AH1694" s="838"/>
      <c r="AI1694" s="838"/>
      <c r="AJ1694" s="838"/>
      <c r="AK1694" s="838"/>
      <c r="AL1694" s="838"/>
    </row>
    <row r="1695" spans="25:38" x14ac:dyDescent="0.25">
      <c r="Y1695" s="838"/>
      <c r="Z1695" s="838"/>
      <c r="AA1695" s="838"/>
      <c r="AB1695" s="838"/>
      <c r="AC1695" s="838"/>
      <c r="AD1695" s="838"/>
      <c r="AE1695" s="838"/>
      <c r="AF1695" s="838"/>
      <c r="AG1695" s="838"/>
      <c r="AH1695" s="838"/>
      <c r="AI1695" s="838"/>
      <c r="AJ1695" s="838"/>
      <c r="AK1695" s="838"/>
      <c r="AL1695" s="838"/>
    </row>
    <row r="1696" spans="25:38" x14ac:dyDescent="0.25">
      <c r="Y1696" s="838"/>
      <c r="Z1696" s="838"/>
      <c r="AA1696" s="838"/>
      <c r="AB1696" s="838"/>
      <c r="AC1696" s="838"/>
      <c r="AD1696" s="838"/>
      <c r="AE1696" s="838"/>
      <c r="AF1696" s="838"/>
      <c r="AG1696" s="838"/>
      <c r="AH1696" s="838"/>
      <c r="AI1696" s="838"/>
      <c r="AJ1696" s="838"/>
      <c r="AK1696" s="838"/>
      <c r="AL1696" s="838"/>
    </row>
    <row r="1697" spans="25:38" x14ac:dyDescent="0.25">
      <c r="Y1697" s="838"/>
      <c r="Z1697" s="838"/>
      <c r="AA1697" s="838"/>
      <c r="AB1697" s="838"/>
      <c r="AC1697" s="838"/>
      <c r="AD1697" s="838"/>
      <c r="AE1697" s="838"/>
      <c r="AF1697" s="838"/>
      <c r="AG1697" s="838"/>
      <c r="AH1697" s="838"/>
      <c r="AI1697" s="838"/>
      <c r="AJ1697" s="838"/>
      <c r="AK1697" s="838"/>
      <c r="AL1697" s="838"/>
    </row>
    <row r="1698" spans="25:38" x14ac:dyDescent="0.25">
      <c r="Y1698" s="838"/>
      <c r="Z1698" s="838"/>
      <c r="AA1698" s="838"/>
      <c r="AB1698" s="838"/>
      <c r="AC1698" s="838"/>
      <c r="AD1698" s="838"/>
      <c r="AE1698" s="838"/>
      <c r="AF1698" s="838"/>
      <c r="AG1698" s="838"/>
      <c r="AH1698" s="838"/>
      <c r="AI1698" s="838"/>
      <c r="AJ1698" s="838"/>
      <c r="AK1698" s="838"/>
      <c r="AL1698" s="838"/>
    </row>
    <row r="1699" spans="25:38" x14ac:dyDescent="0.25">
      <c r="Y1699" s="838"/>
      <c r="Z1699" s="838"/>
      <c r="AA1699" s="838"/>
      <c r="AB1699" s="838"/>
      <c r="AC1699" s="838"/>
      <c r="AD1699" s="838"/>
      <c r="AE1699" s="838"/>
      <c r="AF1699" s="838"/>
      <c r="AG1699" s="838"/>
      <c r="AH1699" s="838"/>
      <c r="AI1699" s="838"/>
      <c r="AJ1699" s="838"/>
      <c r="AK1699" s="838"/>
      <c r="AL1699" s="838"/>
    </row>
    <row r="1700" spans="25:38" x14ac:dyDescent="0.25">
      <c r="Y1700" s="838"/>
      <c r="Z1700" s="838"/>
      <c r="AA1700" s="838"/>
      <c r="AB1700" s="838"/>
      <c r="AC1700" s="838"/>
      <c r="AD1700" s="838"/>
      <c r="AE1700" s="838"/>
      <c r="AF1700" s="838"/>
      <c r="AG1700" s="838"/>
      <c r="AH1700" s="838"/>
      <c r="AI1700" s="838"/>
      <c r="AJ1700" s="838"/>
      <c r="AK1700" s="838"/>
      <c r="AL1700" s="838"/>
    </row>
    <row r="1701" spans="25:38" x14ac:dyDescent="0.25">
      <c r="Y1701" s="838"/>
      <c r="Z1701" s="838"/>
      <c r="AA1701" s="838"/>
      <c r="AB1701" s="838"/>
      <c r="AC1701" s="838"/>
      <c r="AD1701" s="838"/>
      <c r="AE1701" s="838"/>
      <c r="AF1701" s="838"/>
      <c r="AG1701" s="838"/>
      <c r="AH1701" s="838"/>
      <c r="AI1701" s="838"/>
      <c r="AJ1701" s="838"/>
      <c r="AK1701" s="838"/>
      <c r="AL1701" s="838"/>
    </row>
    <row r="1702" spans="25:38" x14ac:dyDescent="0.25">
      <c r="Y1702" s="838"/>
      <c r="Z1702" s="838"/>
      <c r="AA1702" s="838"/>
      <c r="AB1702" s="838"/>
      <c r="AC1702" s="838"/>
      <c r="AD1702" s="838"/>
      <c r="AE1702" s="838"/>
      <c r="AF1702" s="838"/>
      <c r="AG1702" s="838"/>
      <c r="AH1702" s="838"/>
      <c r="AI1702" s="838"/>
      <c r="AJ1702" s="838"/>
      <c r="AK1702" s="838"/>
      <c r="AL1702" s="838"/>
    </row>
    <row r="1703" spans="25:38" x14ac:dyDescent="0.25">
      <c r="Y1703" s="838"/>
      <c r="Z1703" s="838"/>
      <c r="AA1703" s="838"/>
      <c r="AB1703" s="838"/>
      <c r="AC1703" s="838"/>
      <c r="AD1703" s="838"/>
      <c r="AE1703" s="838"/>
      <c r="AF1703" s="838"/>
      <c r="AG1703" s="838"/>
      <c r="AH1703" s="838"/>
      <c r="AI1703" s="838"/>
      <c r="AJ1703" s="838"/>
      <c r="AK1703" s="838"/>
      <c r="AL1703" s="838"/>
    </row>
    <row r="1704" spans="25:38" x14ac:dyDescent="0.25">
      <c r="Y1704" s="838"/>
      <c r="Z1704" s="838"/>
      <c r="AA1704" s="838"/>
      <c r="AB1704" s="838"/>
      <c r="AC1704" s="838"/>
      <c r="AD1704" s="838"/>
      <c r="AE1704" s="838"/>
      <c r="AF1704" s="838"/>
      <c r="AG1704" s="838"/>
      <c r="AH1704" s="838"/>
      <c r="AI1704" s="838"/>
      <c r="AJ1704" s="838"/>
      <c r="AK1704" s="838"/>
      <c r="AL1704" s="838"/>
    </row>
    <row r="1705" spans="25:38" x14ac:dyDescent="0.25">
      <c r="Y1705" s="838"/>
      <c r="Z1705" s="838"/>
      <c r="AA1705" s="838"/>
      <c r="AB1705" s="838"/>
      <c r="AC1705" s="838"/>
      <c r="AD1705" s="838"/>
      <c r="AE1705" s="838"/>
      <c r="AF1705" s="838"/>
      <c r="AG1705" s="838"/>
      <c r="AH1705" s="838"/>
      <c r="AI1705" s="838"/>
      <c r="AJ1705" s="838"/>
      <c r="AK1705" s="838"/>
      <c r="AL1705" s="838"/>
    </row>
    <row r="1706" spans="25:38" x14ac:dyDescent="0.25">
      <c r="Y1706" s="838"/>
      <c r="Z1706" s="838"/>
      <c r="AA1706" s="838"/>
      <c r="AB1706" s="838"/>
      <c r="AC1706" s="838"/>
      <c r="AD1706" s="838"/>
      <c r="AE1706" s="838"/>
      <c r="AF1706" s="838"/>
      <c r="AG1706" s="838"/>
      <c r="AH1706" s="838"/>
      <c r="AI1706" s="838"/>
      <c r="AJ1706" s="838"/>
      <c r="AK1706" s="838"/>
      <c r="AL1706" s="838"/>
    </row>
    <row r="1707" spans="25:38" x14ac:dyDescent="0.25">
      <c r="Y1707" s="838"/>
      <c r="Z1707" s="838"/>
      <c r="AA1707" s="838"/>
      <c r="AB1707" s="838"/>
      <c r="AC1707" s="838"/>
      <c r="AD1707" s="838"/>
      <c r="AE1707" s="838"/>
      <c r="AF1707" s="838"/>
      <c r="AG1707" s="838"/>
      <c r="AH1707" s="838"/>
      <c r="AI1707" s="838"/>
      <c r="AJ1707" s="838"/>
      <c r="AK1707" s="838"/>
      <c r="AL1707" s="838"/>
    </row>
    <row r="1708" spans="25:38" x14ac:dyDescent="0.25">
      <c r="Y1708" s="838"/>
      <c r="Z1708" s="838"/>
      <c r="AA1708" s="838"/>
      <c r="AB1708" s="838"/>
      <c r="AC1708" s="838"/>
      <c r="AD1708" s="838"/>
      <c r="AE1708" s="838"/>
      <c r="AF1708" s="838"/>
      <c r="AG1708" s="838"/>
      <c r="AH1708" s="838"/>
      <c r="AI1708" s="838"/>
      <c r="AJ1708" s="838"/>
      <c r="AK1708" s="838"/>
      <c r="AL1708" s="838"/>
    </row>
    <row r="1709" spans="25:38" x14ac:dyDescent="0.25">
      <c r="Y1709" s="838"/>
      <c r="Z1709" s="838"/>
      <c r="AA1709" s="838"/>
      <c r="AB1709" s="838"/>
      <c r="AC1709" s="838"/>
      <c r="AD1709" s="838"/>
      <c r="AE1709" s="838"/>
      <c r="AF1709" s="838"/>
      <c r="AG1709" s="838"/>
      <c r="AH1709" s="838"/>
      <c r="AI1709" s="838"/>
      <c r="AJ1709" s="838"/>
      <c r="AK1709" s="838"/>
      <c r="AL1709" s="838"/>
    </row>
    <row r="1710" spans="25:38" x14ac:dyDescent="0.25">
      <c r="Y1710" s="838"/>
      <c r="Z1710" s="838"/>
      <c r="AA1710" s="838"/>
      <c r="AB1710" s="838"/>
      <c r="AC1710" s="838"/>
      <c r="AD1710" s="838"/>
      <c r="AE1710" s="838"/>
      <c r="AF1710" s="838"/>
      <c r="AG1710" s="838"/>
      <c r="AH1710" s="838"/>
      <c r="AI1710" s="838"/>
      <c r="AJ1710" s="838"/>
      <c r="AK1710" s="838"/>
      <c r="AL1710" s="838"/>
    </row>
    <row r="1711" spans="25:38" x14ac:dyDescent="0.25">
      <c r="Y1711" s="838"/>
      <c r="Z1711" s="838"/>
      <c r="AA1711" s="838"/>
      <c r="AB1711" s="838"/>
      <c r="AC1711" s="838"/>
      <c r="AD1711" s="838"/>
      <c r="AE1711" s="838"/>
      <c r="AF1711" s="838"/>
      <c r="AG1711" s="838"/>
      <c r="AH1711" s="838"/>
      <c r="AI1711" s="838"/>
      <c r="AJ1711" s="838"/>
      <c r="AK1711" s="838"/>
      <c r="AL1711" s="838"/>
    </row>
    <row r="1712" spans="25:38" x14ac:dyDescent="0.25">
      <c r="Y1712" s="838"/>
      <c r="Z1712" s="838"/>
      <c r="AA1712" s="838"/>
      <c r="AB1712" s="838"/>
      <c r="AC1712" s="838"/>
      <c r="AD1712" s="838"/>
      <c r="AE1712" s="838"/>
      <c r="AF1712" s="838"/>
      <c r="AG1712" s="838"/>
      <c r="AH1712" s="838"/>
      <c r="AI1712" s="838"/>
      <c r="AJ1712" s="838"/>
      <c r="AK1712" s="838"/>
      <c r="AL1712" s="838"/>
    </row>
    <row r="1713" spans="25:38" x14ac:dyDescent="0.25">
      <c r="Y1713" s="838"/>
      <c r="Z1713" s="838"/>
      <c r="AA1713" s="838"/>
      <c r="AB1713" s="838"/>
      <c r="AC1713" s="838"/>
      <c r="AD1713" s="838"/>
      <c r="AE1713" s="838"/>
      <c r="AF1713" s="838"/>
      <c r="AG1713" s="838"/>
      <c r="AH1713" s="838"/>
      <c r="AI1713" s="838"/>
      <c r="AJ1713" s="838"/>
      <c r="AK1713" s="838"/>
      <c r="AL1713" s="838"/>
    </row>
    <row r="1714" spans="25:38" x14ac:dyDescent="0.25">
      <c r="Y1714" s="838"/>
      <c r="Z1714" s="838"/>
      <c r="AA1714" s="838"/>
      <c r="AB1714" s="838"/>
      <c r="AC1714" s="838"/>
      <c r="AD1714" s="838"/>
      <c r="AE1714" s="838"/>
      <c r="AF1714" s="838"/>
      <c r="AG1714" s="838"/>
      <c r="AH1714" s="838"/>
      <c r="AI1714" s="838"/>
      <c r="AJ1714" s="838"/>
      <c r="AK1714" s="838"/>
      <c r="AL1714" s="838"/>
    </row>
    <row r="1715" spans="25:38" x14ac:dyDescent="0.25">
      <c r="Y1715" s="838"/>
      <c r="Z1715" s="838"/>
      <c r="AA1715" s="838"/>
      <c r="AB1715" s="838"/>
      <c r="AC1715" s="838"/>
      <c r="AD1715" s="838"/>
      <c r="AE1715" s="838"/>
      <c r="AF1715" s="838"/>
      <c r="AG1715" s="838"/>
      <c r="AH1715" s="838"/>
      <c r="AI1715" s="838"/>
      <c r="AJ1715" s="838"/>
      <c r="AK1715" s="838"/>
      <c r="AL1715" s="838"/>
    </row>
    <row r="1716" spans="25:38" x14ac:dyDescent="0.25">
      <c r="Y1716" s="838"/>
      <c r="Z1716" s="838"/>
      <c r="AA1716" s="838"/>
      <c r="AB1716" s="838"/>
      <c r="AC1716" s="838"/>
      <c r="AD1716" s="838"/>
      <c r="AE1716" s="838"/>
      <c r="AF1716" s="838"/>
      <c r="AG1716" s="838"/>
      <c r="AH1716" s="838"/>
      <c r="AI1716" s="838"/>
      <c r="AJ1716" s="838"/>
      <c r="AK1716" s="838"/>
      <c r="AL1716" s="838"/>
    </row>
    <row r="1717" spans="25:38" x14ac:dyDescent="0.25">
      <c r="Y1717" s="838"/>
      <c r="Z1717" s="838"/>
      <c r="AA1717" s="838"/>
      <c r="AB1717" s="838"/>
      <c r="AC1717" s="838"/>
      <c r="AD1717" s="838"/>
      <c r="AE1717" s="838"/>
      <c r="AF1717" s="838"/>
      <c r="AG1717" s="838"/>
      <c r="AH1717" s="838"/>
      <c r="AI1717" s="838"/>
      <c r="AJ1717" s="838"/>
      <c r="AK1717" s="838"/>
      <c r="AL1717" s="838"/>
    </row>
    <row r="1718" spans="25:38" x14ac:dyDescent="0.25">
      <c r="Y1718" s="838"/>
      <c r="Z1718" s="838"/>
      <c r="AA1718" s="838"/>
      <c r="AB1718" s="838"/>
      <c r="AC1718" s="838"/>
      <c r="AD1718" s="838"/>
      <c r="AE1718" s="838"/>
      <c r="AF1718" s="838"/>
      <c r="AG1718" s="838"/>
      <c r="AH1718" s="838"/>
      <c r="AI1718" s="838"/>
      <c r="AJ1718" s="838"/>
      <c r="AK1718" s="838"/>
      <c r="AL1718" s="838"/>
    </row>
    <row r="1719" spans="25:38" x14ac:dyDescent="0.25">
      <c r="Y1719" s="838"/>
      <c r="Z1719" s="838"/>
      <c r="AA1719" s="838"/>
      <c r="AB1719" s="838"/>
      <c r="AC1719" s="838"/>
      <c r="AD1719" s="838"/>
      <c r="AE1719" s="838"/>
      <c r="AF1719" s="838"/>
      <c r="AG1719" s="838"/>
      <c r="AH1719" s="838"/>
      <c r="AI1719" s="838"/>
      <c r="AJ1719" s="838"/>
      <c r="AK1719" s="838"/>
      <c r="AL1719" s="838"/>
    </row>
    <row r="1720" spans="25:38" x14ac:dyDescent="0.25">
      <c r="Y1720" s="838"/>
      <c r="Z1720" s="838"/>
      <c r="AA1720" s="838"/>
      <c r="AB1720" s="838"/>
      <c r="AC1720" s="838"/>
      <c r="AD1720" s="838"/>
      <c r="AE1720" s="838"/>
      <c r="AF1720" s="838"/>
      <c r="AG1720" s="838"/>
      <c r="AH1720" s="838"/>
      <c r="AI1720" s="838"/>
      <c r="AJ1720" s="838"/>
      <c r="AK1720" s="838"/>
      <c r="AL1720" s="838"/>
    </row>
    <row r="1721" spans="25:38" x14ac:dyDescent="0.25">
      <c r="Y1721" s="838"/>
      <c r="Z1721" s="838"/>
      <c r="AA1721" s="838"/>
      <c r="AB1721" s="838"/>
      <c r="AC1721" s="838"/>
      <c r="AD1721" s="838"/>
      <c r="AE1721" s="838"/>
      <c r="AF1721" s="838"/>
      <c r="AG1721" s="838"/>
      <c r="AH1721" s="838"/>
      <c r="AI1721" s="838"/>
      <c r="AJ1721" s="838"/>
      <c r="AK1721" s="838"/>
      <c r="AL1721" s="838"/>
    </row>
    <row r="1722" spans="25:38" x14ac:dyDescent="0.25">
      <c r="Y1722" s="838"/>
      <c r="Z1722" s="838"/>
      <c r="AA1722" s="838"/>
      <c r="AB1722" s="838"/>
      <c r="AC1722" s="838"/>
      <c r="AD1722" s="838"/>
      <c r="AE1722" s="838"/>
      <c r="AF1722" s="838"/>
      <c r="AG1722" s="838"/>
      <c r="AH1722" s="838"/>
      <c r="AI1722" s="838"/>
      <c r="AJ1722" s="838"/>
      <c r="AK1722" s="838"/>
      <c r="AL1722" s="838"/>
    </row>
    <row r="1723" spans="25:38" x14ac:dyDescent="0.25">
      <c r="Y1723" s="838"/>
      <c r="Z1723" s="838"/>
      <c r="AA1723" s="838"/>
      <c r="AB1723" s="838"/>
      <c r="AC1723" s="838"/>
      <c r="AD1723" s="838"/>
      <c r="AE1723" s="838"/>
      <c r="AF1723" s="838"/>
      <c r="AG1723" s="838"/>
      <c r="AH1723" s="838"/>
      <c r="AI1723" s="838"/>
      <c r="AJ1723" s="838"/>
      <c r="AK1723" s="838"/>
      <c r="AL1723" s="838"/>
    </row>
    <row r="1724" spans="25:38" x14ac:dyDescent="0.25">
      <c r="Y1724" s="838"/>
      <c r="Z1724" s="838"/>
      <c r="AA1724" s="838"/>
      <c r="AB1724" s="838"/>
      <c r="AC1724" s="838"/>
      <c r="AD1724" s="838"/>
      <c r="AE1724" s="838"/>
      <c r="AF1724" s="838"/>
      <c r="AG1724" s="838"/>
      <c r="AH1724" s="838"/>
      <c r="AI1724" s="838"/>
      <c r="AJ1724" s="838"/>
      <c r="AK1724" s="838"/>
      <c r="AL1724" s="838"/>
    </row>
    <row r="1725" spans="25:38" x14ac:dyDescent="0.25">
      <c r="Y1725" s="838"/>
      <c r="Z1725" s="838"/>
      <c r="AA1725" s="838"/>
      <c r="AB1725" s="838"/>
      <c r="AC1725" s="838"/>
      <c r="AD1725" s="838"/>
      <c r="AE1725" s="838"/>
      <c r="AF1725" s="838"/>
      <c r="AG1725" s="838"/>
      <c r="AH1725" s="838"/>
      <c r="AI1725" s="838"/>
      <c r="AJ1725" s="838"/>
      <c r="AK1725" s="838"/>
      <c r="AL1725" s="838"/>
    </row>
    <row r="1726" spans="25:38" x14ac:dyDescent="0.25">
      <c r="Y1726" s="838"/>
      <c r="Z1726" s="838"/>
      <c r="AA1726" s="838"/>
      <c r="AB1726" s="838"/>
      <c r="AC1726" s="838"/>
      <c r="AD1726" s="838"/>
      <c r="AE1726" s="838"/>
      <c r="AF1726" s="838"/>
      <c r="AG1726" s="838"/>
      <c r="AH1726" s="838"/>
      <c r="AI1726" s="838"/>
      <c r="AJ1726" s="838"/>
      <c r="AK1726" s="838"/>
      <c r="AL1726" s="838"/>
    </row>
    <row r="1727" spans="25:38" x14ac:dyDescent="0.25">
      <c r="Y1727" s="838"/>
      <c r="Z1727" s="838"/>
      <c r="AA1727" s="838"/>
      <c r="AB1727" s="838"/>
      <c r="AC1727" s="838"/>
      <c r="AD1727" s="838"/>
      <c r="AE1727" s="838"/>
      <c r="AF1727" s="838"/>
      <c r="AG1727" s="838"/>
      <c r="AH1727" s="838"/>
      <c r="AI1727" s="838"/>
      <c r="AJ1727" s="838"/>
      <c r="AK1727" s="838"/>
      <c r="AL1727" s="838"/>
    </row>
    <row r="1728" spans="25:38" x14ac:dyDescent="0.25">
      <c r="Y1728" s="838"/>
      <c r="Z1728" s="838"/>
      <c r="AA1728" s="838"/>
      <c r="AB1728" s="838"/>
      <c r="AC1728" s="838"/>
      <c r="AD1728" s="838"/>
      <c r="AE1728" s="838"/>
      <c r="AF1728" s="838"/>
      <c r="AG1728" s="838"/>
      <c r="AH1728" s="838"/>
      <c r="AI1728" s="838"/>
      <c r="AJ1728" s="838"/>
      <c r="AK1728" s="838"/>
      <c r="AL1728" s="838"/>
    </row>
    <row r="1729" spans="25:38" x14ac:dyDescent="0.25">
      <c r="Y1729" s="838"/>
      <c r="Z1729" s="838"/>
      <c r="AA1729" s="838"/>
      <c r="AB1729" s="838"/>
      <c r="AC1729" s="838"/>
      <c r="AD1729" s="838"/>
      <c r="AE1729" s="838"/>
      <c r="AF1729" s="838"/>
      <c r="AG1729" s="838"/>
      <c r="AH1729" s="838"/>
      <c r="AI1729" s="838"/>
      <c r="AJ1729" s="838"/>
      <c r="AK1729" s="838"/>
      <c r="AL1729" s="838"/>
    </row>
    <row r="1730" spans="25:38" x14ac:dyDescent="0.25">
      <c r="Y1730" s="838"/>
      <c r="Z1730" s="838"/>
      <c r="AA1730" s="838"/>
      <c r="AB1730" s="838"/>
      <c r="AC1730" s="838"/>
      <c r="AD1730" s="838"/>
      <c r="AE1730" s="838"/>
      <c r="AF1730" s="838"/>
      <c r="AG1730" s="838"/>
      <c r="AH1730" s="838"/>
      <c r="AI1730" s="838"/>
      <c r="AJ1730" s="838"/>
      <c r="AK1730" s="838"/>
      <c r="AL1730" s="838"/>
    </row>
    <row r="1731" spans="25:38" x14ac:dyDescent="0.25">
      <c r="Y1731" s="838"/>
      <c r="Z1731" s="838"/>
      <c r="AA1731" s="838"/>
      <c r="AB1731" s="838"/>
      <c r="AC1731" s="838"/>
      <c r="AD1731" s="838"/>
      <c r="AE1731" s="838"/>
      <c r="AF1731" s="838"/>
      <c r="AG1731" s="838"/>
      <c r="AH1731" s="838"/>
      <c r="AI1731" s="838"/>
      <c r="AJ1731" s="838"/>
      <c r="AK1731" s="838"/>
      <c r="AL1731" s="838"/>
    </row>
    <row r="1732" spans="25:38" x14ac:dyDescent="0.25">
      <c r="Y1732" s="838"/>
      <c r="Z1732" s="838"/>
      <c r="AA1732" s="838"/>
      <c r="AB1732" s="838"/>
      <c r="AC1732" s="838"/>
      <c r="AD1732" s="838"/>
      <c r="AE1732" s="838"/>
      <c r="AF1732" s="838"/>
      <c r="AG1732" s="838"/>
      <c r="AH1732" s="838"/>
      <c r="AI1732" s="838"/>
      <c r="AJ1732" s="838"/>
      <c r="AK1732" s="838"/>
      <c r="AL1732" s="838"/>
    </row>
    <row r="1733" spans="25:38" x14ac:dyDescent="0.25">
      <c r="Y1733" s="838"/>
      <c r="Z1733" s="838"/>
      <c r="AA1733" s="838"/>
      <c r="AB1733" s="838"/>
      <c r="AC1733" s="838"/>
      <c r="AD1733" s="838"/>
      <c r="AE1733" s="838"/>
      <c r="AF1733" s="838"/>
      <c r="AG1733" s="838"/>
      <c r="AH1733" s="838"/>
      <c r="AI1733" s="838"/>
      <c r="AJ1733" s="838"/>
      <c r="AK1733" s="838"/>
      <c r="AL1733" s="838"/>
    </row>
    <row r="1734" spans="25:38" x14ac:dyDescent="0.25">
      <c r="Y1734" s="838"/>
      <c r="Z1734" s="838"/>
      <c r="AA1734" s="838"/>
      <c r="AB1734" s="838"/>
      <c r="AC1734" s="838"/>
      <c r="AD1734" s="838"/>
      <c r="AE1734" s="838"/>
      <c r="AF1734" s="838"/>
      <c r="AG1734" s="838"/>
      <c r="AH1734" s="838"/>
      <c r="AI1734" s="838"/>
      <c r="AJ1734" s="838"/>
      <c r="AK1734" s="838"/>
      <c r="AL1734" s="838"/>
    </row>
    <row r="1735" spans="25:38" x14ac:dyDescent="0.25">
      <c r="Y1735" s="838"/>
      <c r="Z1735" s="838"/>
      <c r="AA1735" s="838"/>
      <c r="AB1735" s="838"/>
      <c r="AC1735" s="838"/>
      <c r="AD1735" s="838"/>
      <c r="AE1735" s="838"/>
      <c r="AF1735" s="838"/>
      <c r="AG1735" s="838"/>
      <c r="AH1735" s="838"/>
      <c r="AI1735" s="838"/>
      <c r="AJ1735" s="838"/>
      <c r="AK1735" s="838"/>
      <c r="AL1735" s="838"/>
    </row>
    <row r="1736" spans="25:38" x14ac:dyDescent="0.25">
      <c r="Y1736" s="838"/>
      <c r="Z1736" s="838"/>
      <c r="AA1736" s="838"/>
      <c r="AB1736" s="838"/>
      <c r="AC1736" s="838"/>
      <c r="AD1736" s="838"/>
      <c r="AE1736" s="838"/>
      <c r="AF1736" s="838"/>
      <c r="AG1736" s="838"/>
      <c r="AH1736" s="838"/>
      <c r="AI1736" s="838"/>
      <c r="AJ1736" s="838"/>
      <c r="AK1736" s="838"/>
      <c r="AL1736" s="838"/>
    </row>
    <row r="1737" spans="25:38" x14ac:dyDescent="0.25">
      <c r="Y1737" s="838"/>
      <c r="Z1737" s="838"/>
      <c r="AA1737" s="838"/>
      <c r="AB1737" s="838"/>
      <c r="AC1737" s="838"/>
      <c r="AD1737" s="838"/>
      <c r="AE1737" s="838"/>
      <c r="AF1737" s="838"/>
      <c r="AG1737" s="838"/>
      <c r="AH1737" s="838"/>
      <c r="AI1737" s="838"/>
      <c r="AJ1737" s="838"/>
      <c r="AK1737" s="838"/>
      <c r="AL1737" s="838"/>
    </row>
    <row r="1738" spans="25:38" x14ac:dyDescent="0.25">
      <c r="Y1738" s="838"/>
      <c r="Z1738" s="838"/>
      <c r="AA1738" s="838"/>
      <c r="AB1738" s="838"/>
      <c r="AC1738" s="838"/>
      <c r="AD1738" s="838"/>
      <c r="AE1738" s="838"/>
      <c r="AF1738" s="838"/>
      <c r="AG1738" s="838"/>
      <c r="AH1738" s="838"/>
      <c r="AI1738" s="838"/>
      <c r="AJ1738" s="838"/>
      <c r="AK1738" s="838"/>
      <c r="AL1738" s="838"/>
    </row>
    <row r="1739" spans="25:38" x14ac:dyDescent="0.25">
      <c r="Y1739" s="838"/>
      <c r="Z1739" s="838"/>
      <c r="AA1739" s="838"/>
      <c r="AB1739" s="838"/>
      <c r="AC1739" s="838"/>
      <c r="AD1739" s="838"/>
      <c r="AE1739" s="838"/>
      <c r="AF1739" s="838"/>
      <c r="AG1739" s="838"/>
      <c r="AH1739" s="838"/>
      <c r="AI1739" s="838"/>
      <c r="AJ1739" s="838"/>
      <c r="AK1739" s="838"/>
      <c r="AL1739" s="838"/>
    </row>
    <row r="1740" spans="25:38" x14ac:dyDescent="0.25">
      <c r="Y1740" s="838"/>
      <c r="Z1740" s="838"/>
      <c r="AA1740" s="838"/>
      <c r="AB1740" s="838"/>
      <c r="AC1740" s="838"/>
      <c r="AD1740" s="838"/>
      <c r="AE1740" s="838"/>
      <c r="AF1740" s="838"/>
      <c r="AG1740" s="838"/>
      <c r="AH1740" s="838"/>
      <c r="AI1740" s="838"/>
      <c r="AJ1740" s="838"/>
      <c r="AK1740" s="838"/>
      <c r="AL1740" s="838"/>
    </row>
    <row r="1741" spans="25:38" x14ac:dyDescent="0.25">
      <c r="Y1741" s="838"/>
      <c r="Z1741" s="838"/>
      <c r="AA1741" s="838"/>
      <c r="AB1741" s="838"/>
      <c r="AC1741" s="838"/>
      <c r="AD1741" s="838"/>
      <c r="AE1741" s="838"/>
      <c r="AF1741" s="838"/>
      <c r="AG1741" s="838"/>
      <c r="AH1741" s="838"/>
      <c r="AI1741" s="838"/>
      <c r="AJ1741" s="838"/>
      <c r="AK1741" s="838"/>
      <c r="AL1741" s="838"/>
    </row>
    <row r="1742" spans="25:38" x14ac:dyDescent="0.25">
      <c r="Y1742" s="838"/>
      <c r="Z1742" s="838"/>
      <c r="AA1742" s="838"/>
      <c r="AB1742" s="838"/>
      <c r="AC1742" s="838"/>
      <c r="AD1742" s="838"/>
      <c r="AE1742" s="838"/>
      <c r="AF1742" s="838"/>
      <c r="AG1742" s="838"/>
      <c r="AH1742" s="838"/>
      <c r="AI1742" s="838"/>
      <c r="AJ1742" s="838"/>
      <c r="AK1742" s="838"/>
      <c r="AL1742" s="838"/>
    </row>
    <row r="1743" spans="25:38" x14ac:dyDescent="0.25">
      <c r="Y1743" s="838"/>
      <c r="Z1743" s="838"/>
      <c r="AA1743" s="838"/>
      <c r="AB1743" s="838"/>
      <c r="AC1743" s="838"/>
      <c r="AD1743" s="838"/>
      <c r="AE1743" s="838"/>
      <c r="AF1743" s="838"/>
      <c r="AG1743" s="838"/>
      <c r="AH1743" s="838"/>
      <c r="AI1743" s="838"/>
      <c r="AJ1743" s="838"/>
      <c r="AK1743" s="838"/>
      <c r="AL1743" s="838"/>
    </row>
    <row r="1744" spans="25:38" x14ac:dyDescent="0.25">
      <c r="Y1744" s="838"/>
      <c r="Z1744" s="838"/>
      <c r="AA1744" s="838"/>
      <c r="AB1744" s="838"/>
      <c r="AC1744" s="838"/>
      <c r="AD1744" s="838"/>
      <c r="AE1744" s="838"/>
      <c r="AF1744" s="838"/>
      <c r="AG1744" s="838"/>
      <c r="AH1744" s="838"/>
      <c r="AI1744" s="838"/>
      <c r="AJ1744" s="838"/>
      <c r="AK1744" s="838"/>
      <c r="AL1744" s="838"/>
    </row>
    <row r="1745" spans="25:38" x14ac:dyDescent="0.25">
      <c r="Y1745" s="838"/>
      <c r="Z1745" s="838"/>
      <c r="AA1745" s="838"/>
      <c r="AB1745" s="838"/>
      <c r="AC1745" s="838"/>
      <c r="AD1745" s="838"/>
      <c r="AE1745" s="838"/>
      <c r="AF1745" s="838"/>
      <c r="AG1745" s="838"/>
      <c r="AH1745" s="838"/>
      <c r="AI1745" s="838"/>
      <c r="AJ1745" s="838"/>
      <c r="AK1745" s="838"/>
      <c r="AL1745" s="838"/>
    </row>
    <row r="1746" spans="25:38" x14ac:dyDescent="0.25">
      <c r="Y1746" s="838"/>
      <c r="Z1746" s="838"/>
      <c r="AA1746" s="838"/>
      <c r="AB1746" s="838"/>
      <c r="AC1746" s="838"/>
      <c r="AD1746" s="838"/>
      <c r="AE1746" s="838"/>
      <c r="AF1746" s="838"/>
      <c r="AG1746" s="838"/>
      <c r="AH1746" s="838"/>
      <c r="AI1746" s="838"/>
      <c r="AJ1746" s="838"/>
      <c r="AK1746" s="838"/>
      <c r="AL1746" s="838"/>
    </row>
    <row r="1747" spans="25:38" x14ac:dyDescent="0.25">
      <c r="Y1747" s="838"/>
      <c r="Z1747" s="838"/>
      <c r="AA1747" s="838"/>
      <c r="AB1747" s="838"/>
      <c r="AC1747" s="838"/>
      <c r="AD1747" s="838"/>
      <c r="AE1747" s="838"/>
      <c r="AF1747" s="838"/>
      <c r="AG1747" s="838"/>
      <c r="AH1747" s="838"/>
      <c r="AI1747" s="838"/>
      <c r="AJ1747" s="838"/>
      <c r="AK1747" s="838"/>
      <c r="AL1747" s="838"/>
    </row>
    <row r="1748" spans="25:38" x14ac:dyDescent="0.25">
      <c r="Y1748" s="838"/>
      <c r="Z1748" s="838"/>
      <c r="AA1748" s="838"/>
      <c r="AB1748" s="838"/>
      <c r="AC1748" s="838"/>
      <c r="AD1748" s="838"/>
      <c r="AE1748" s="838"/>
      <c r="AF1748" s="838"/>
      <c r="AG1748" s="838"/>
      <c r="AH1748" s="838"/>
      <c r="AI1748" s="838"/>
      <c r="AJ1748" s="838"/>
      <c r="AK1748" s="838"/>
      <c r="AL1748" s="838"/>
    </row>
    <row r="1749" spans="25:38" x14ac:dyDescent="0.25">
      <c r="Y1749" s="838"/>
      <c r="Z1749" s="838"/>
      <c r="AA1749" s="838"/>
      <c r="AB1749" s="838"/>
      <c r="AC1749" s="838"/>
      <c r="AD1749" s="838"/>
      <c r="AE1749" s="838"/>
      <c r="AF1749" s="838"/>
      <c r="AG1749" s="838"/>
      <c r="AH1749" s="838"/>
      <c r="AI1749" s="838"/>
      <c r="AJ1749" s="838"/>
      <c r="AK1749" s="838"/>
      <c r="AL1749" s="838"/>
    </row>
    <row r="1750" spans="25:38" x14ac:dyDescent="0.25">
      <c r="Y1750" s="838"/>
      <c r="Z1750" s="838"/>
      <c r="AA1750" s="838"/>
      <c r="AB1750" s="838"/>
      <c r="AC1750" s="838"/>
      <c r="AD1750" s="838"/>
      <c r="AE1750" s="838"/>
      <c r="AF1750" s="838"/>
      <c r="AG1750" s="838"/>
      <c r="AH1750" s="838"/>
      <c r="AI1750" s="838"/>
      <c r="AJ1750" s="838"/>
      <c r="AK1750" s="838"/>
      <c r="AL1750" s="838"/>
    </row>
    <row r="1751" spans="25:38" x14ac:dyDescent="0.25">
      <c r="Y1751" s="838"/>
      <c r="Z1751" s="838"/>
      <c r="AA1751" s="838"/>
      <c r="AB1751" s="838"/>
      <c r="AC1751" s="838"/>
      <c r="AD1751" s="838"/>
      <c r="AE1751" s="838"/>
      <c r="AF1751" s="838"/>
      <c r="AG1751" s="838"/>
      <c r="AH1751" s="838"/>
      <c r="AI1751" s="838"/>
      <c r="AJ1751" s="838"/>
      <c r="AK1751" s="838"/>
      <c r="AL1751" s="838"/>
    </row>
    <row r="1752" spans="25:38" x14ac:dyDescent="0.25">
      <c r="Y1752" s="838"/>
      <c r="Z1752" s="838"/>
      <c r="AA1752" s="838"/>
      <c r="AB1752" s="838"/>
      <c r="AC1752" s="838"/>
      <c r="AD1752" s="838"/>
      <c r="AE1752" s="838"/>
      <c r="AF1752" s="838"/>
      <c r="AG1752" s="838"/>
      <c r="AH1752" s="838"/>
      <c r="AI1752" s="838"/>
      <c r="AJ1752" s="838"/>
      <c r="AK1752" s="838"/>
      <c r="AL1752" s="838"/>
    </row>
    <row r="1753" spans="25:38" x14ac:dyDescent="0.25">
      <c r="Y1753" s="838"/>
      <c r="Z1753" s="838"/>
      <c r="AA1753" s="838"/>
      <c r="AB1753" s="838"/>
      <c r="AC1753" s="838"/>
      <c r="AD1753" s="838"/>
      <c r="AE1753" s="838"/>
      <c r="AF1753" s="838"/>
      <c r="AG1753" s="838"/>
      <c r="AH1753" s="838"/>
      <c r="AI1753" s="838"/>
      <c r="AJ1753" s="838"/>
      <c r="AK1753" s="838"/>
      <c r="AL1753" s="838"/>
    </row>
    <row r="1754" spans="25:38" x14ac:dyDescent="0.25">
      <c r="Y1754" s="838"/>
      <c r="Z1754" s="838"/>
      <c r="AA1754" s="838"/>
      <c r="AB1754" s="838"/>
      <c r="AC1754" s="838"/>
      <c r="AD1754" s="838"/>
      <c r="AE1754" s="838"/>
      <c r="AF1754" s="838"/>
      <c r="AG1754" s="838"/>
      <c r="AH1754" s="838"/>
      <c r="AI1754" s="838"/>
      <c r="AJ1754" s="838"/>
      <c r="AK1754" s="838"/>
      <c r="AL1754" s="838"/>
    </row>
    <row r="1755" spans="25:38" x14ac:dyDescent="0.25">
      <c r="Y1755" s="838"/>
      <c r="Z1755" s="838"/>
      <c r="AA1755" s="838"/>
      <c r="AB1755" s="838"/>
      <c r="AC1755" s="838"/>
      <c r="AD1755" s="838"/>
      <c r="AE1755" s="838"/>
      <c r="AF1755" s="838"/>
      <c r="AG1755" s="838"/>
      <c r="AH1755" s="838"/>
      <c r="AI1755" s="838"/>
      <c r="AJ1755" s="838"/>
      <c r="AK1755" s="838"/>
      <c r="AL1755" s="838"/>
    </row>
    <row r="1756" spans="25:38" x14ac:dyDescent="0.25">
      <c r="Y1756" s="838"/>
      <c r="Z1756" s="838"/>
      <c r="AA1756" s="838"/>
      <c r="AB1756" s="838"/>
      <c r="AC1756" s="838"/>
      <c r="AD1756" s="838"/>
      <c r="AE1756" s="838"/>
      <c r="AF1756" s="838"/>
      <c r="AG1756" s="838"/>
      <c r="AH1756" s="838"/>
      <c r="AI1756" s="838"/>
      <c r="AJ1756" s="838"/>
      <c r="AK1756" s="838"/>
      <c r="AL1756" s="838"/>
    </row>
    <row r="1757" spans="25:38" x14ac:dyDescent="0.25">
      <c r="Y1757" s="838"/>
      <c r="Z1757" s="838"/>
      <c r="AA1757" s="838"/>
      <c r="AB1757" s="838"/>
      <c r="AC1757" s="838"/>
      <c r="AD1757" s="838"/>
      <c r="AE1757" s="838"/>
      <c r="AF1757" s="838"/>
      <c r="AG1757" s="838"/>
      <c r="AH1757" s="838"/>
      <c r="AI1757" s="838"/>
      <c r="AJ1757" s="838"/>
      <c r="AK1757" s="838"/>
      <c r="AL1757" s="838"/>
    </row>
    <row r="1758" spans="25:38" x14ac:dyDescent="0.25">
      <c r="Y1758" s="838"/>
      <c r="Z1758" s="838"/>
      <c r="AA1758" s="838"/>
      <c r="AB1758" s="838"/>
      <c r="AC1758" s="838"/>
      <c r="AD1758" s="838"/>
      <c r="AE1758" s="838"/>
      <c r="AF1758" s="838"/>
      <c r="AG1758" s="838"/>
      <c r="AH1758" s="838"/>
      <c r="AI1758" s="838"/>
      <c r="AJ1758" s="838"/>
      <c r="AK1758" s="838"/>
      <c r="AL1758" s="838"/>
    </row>
    <row r="1759" spans="25:38" x14ac:dyDescent="0.25">
      <c r="Y1759" s="838"/>
      <c r="Z1759" s="838"/>
      <c r="AA1759" s="838"/>
      <c r="AB1759" s="838"/>
      <c r="AC1759" s="838"/>
      <c r="AD1759" s="838"/>
      <c r="AE1759" s="838"/>
      <c r="AF1759" s="838"/>
      <c r="AG1759" s="838"/>
      <c r="AH1759" s="838"/>
      <c r="AI1759" s="838"/>
      <c r="AJ1759" s="838"/>
      <c r="AK1759" s="838"/>
      <c r="AL1759" s="838"/>
    </row>
    <row r="1760" spans="25:38" x14ac:dyDescent="0.25">
      <c r="Y1760" s="838"/>
      <c r="Z1760" s="838"/>
      <c r="AA1760" s="838"/>
      <c r="AB1760" s="838"/>
      <c r="AC1760" s="838"/>
      <c r="AD1760" s="838"/>
      <c r="AE1760" s="838"/>
      <c r="AF1760" s="838"/>
      <c r="AG1760" s="838"/>
      <c r="AH1760" s="838"/>
      <c r="AI1760" s="838"/>
      <c r="AJ1760" s="838"/>
      <c r="AK1760" s="838"/>
      <c r="AL1760" s="838"/>
    </row>
    <row r="1761" spans="25:38" x14ac:dyDescent="0.25">
      <c r="Y1761" s="838"/>
      <c r="Z1761" s="838"/>
      <c r="AA1761" s="838"/>
      <c r="AB1761" s="838"/>
      <c r="AC1761" s="838"/>
      <c r="AD1761" s="838"/>
      <c r="AE1761" s="838"/>
      <c r="AF1761" s="838"/>
      <c r="AG1761" s="838"/>
      <c r="AH1761" s="838"/>
      <c r="AI1761" s="838"/>
      <c r="AJ1761" s="838"/>
      <c r="AK1761" s="838"/>
      <c r="AL1761" s="838"/>
    </row>
    <row r="1762" spans="25:38" x14ac:dyDescent="0.25">
      <c r="Y1762" s="838"/>
      <c r="Z1762" s="838"/>
      <c r="AA1762" s="838"/>
      <c r="AB1762" s="838"/>
      <c r="AC1762" s="838"/>
      <c r="AD1762" s="838"/>
      <c r="AE1762" s="838"/>
      <c r="AF1762" s="838"/>
      <c r="AG1762" s="838"/>
      <c r="AH1762" s="838"/>
      <c r="AI1762" s="838"/>
      <c r="AJ1762" s="838"/>
      <c r="AK1762" s="838"/>
      <c r="AL1762" s="838"/>
    </row>
    <row r="1763" spans="25:38" x14ac:dyDescent="0.25">
      <c r="Y1763" s="838"/>
      <c r="Z1763" s="838"/>
      <c r="AA1763" s="838"/>
      <c r="AB1763" s="838"/>
      <c r="AC1763" s="838"/>
      <c r="AD1763" s="838"/>
      <c r="AE1763" s="838"/>
      <c r="AF1763" s="838"/>
      <c r="AG1763" s="838"/>
      <c r="AH1763" s="838"/>
      <c r="AI1763" s="838"/>
      <c r="AJ1763" s="838"/>
      <c r="AK1763" s="838"/>
      <c r="AL1763" s="838"/>
    </row>
    <row r="1764" spans="25:38" x14ac:dyDescent="0.25">
      <c r="Y1764" s="838"/>
      <c r="Z1764" s="838"/>
      <c r="AA1764" s="838"/>
      <c r="AB1764" s="838"/>
      <c r="AC1764" s="838"/>
      <c r="AD1764" s="838"/>
      <c r="AE1764" s="838"/>
      <c r="AF1764" s="838"/>
      <c r="AG1764" s="838"/>
      <c r="AH1764" s="838"/>
      <c r="AI1764" s="838"/>
      <c r="AJ1764" s="838"/>
      <c r="AK1764" s="838"/>
      <c r="AL1764" s="838"/>
    </row>
    <row r="1765" spans="25:38" x14ac:dyDescent="0.25">
      <c r="Y1765" s="838"/>
      <c r="Z1765" s="838"/>
      <c r="AA1765" s="838"/>
      <c r="AB1765" s="838"/>
      <c r="AC1765" s="838"/>
      <c r="AD1765" s="838"/>
      <c r="AE1765" s="838"/>
      <c r="AF1765" s="838"/>
      <c r="AG1765" s="838"/>
      <c r="AH1765" s="838"/>
      <c r="AI1765" s="838"/>
      <c r="AJ1765" s="838"/>
      <c r="AK1765" s="838"/>
      <c r="AL1765" s="838"/>
    </row>
    <row r="1766" spans="25:38" x14ac:dyDescent="0.25">
      <c r="Y1766" s="838"/>
      <c r="Z1766" s="838"/>
      <c r="AA1766" s="838"/>
      <c r="AB1766" s="838"/>
      <c r="AC1766" s="838"/>
      <c r="AD1766" s="838"/>
      <c r="AE1766" s="838"/>
      <c r="AF1766" s="838"/>
      <c r="AG1766" s="838"/>
      <c r="AH1766" s="838"/>
      <c r="AI1766" s="838"/>
      <c r="AJ1766" s="838"/>
      <c r="AK1766" s="838"/>
      <c r="AL1766" s="838"/>
    </row>
    <row r="1767" spans="25:38" x14ac:dyDescent="0.25">
      <c r="Y1767" s="838"/>
      <c r="Z1767" s="838"/>
      <c r="AA1767" s="838"/>
      <c r="AB1767" s="838"/>
      <c r="AC1767" s="838"/>
      <c r="AD1767" s="838"/>
      <c r="AE1767" s="838"/>
      <c r="AF1767" s="838"/>
      <c r="AG1767" s="838"/>
      <c r="AH1767" s="838"/>
      <c r="AI1767" s="838"/>
      <c r="AJ1767" s="838"/>
      <c r="AK1767" s="838"/>
      <c r="AL1767" s="838"/>
    </row>
    <row r="1768" spans="25:38" x14ac:dyDescent="0.25">
      <c r="Y1768" s="838"/>
      <c r="Z1768" s="838"/>
      <c r="AA1768" s="838"/>
      <c r="AB1768" s="838"/>
      <c r="AC1768" s="838"/>
      <c r="AD1768" s="838"/>
      <c r="AE1768" s="838"/>
      <c r="AF1768" s="838"/>
      <c r="AG1768" s="838"/>
      <c r="AH1768" s="838"/>
      <c r="AI1768" s="838"/>
      <c r="AJ1768" s="838"/>
      <c r="AK1768" s="838"/>
      <c r="AL1768" s="838"/>
    </row>
    <row r="1769" spans="25:38" x14ac:dyDescent="0.25">
      <c r="Y1769" s="838"/>
      <c r="Z1769" s="838"/>
      <c r="AA1769" s="838"/>
      <c r="AB1769" s="838"/>
      <c r="AC1769" s="838"/>
      <c r="AD1769" s="838"/>
      <c r="AE1769" s="838"/>
      <c r="AF1769" s="838"/>
      <c r="AG1769" s="838"/>
      <c r="AH1769" s="838"/>
      <c r="AI1769" s="838"/>
      <c r="AJ1769" s="838"/>
      <c r="AK1769" s="838"/>
      <c r="AL1769" s="838"/>
    </row>
    <row r="1770" spans="25:38" x14ac:dyDescent="0.25">
      <c r="Y1770" s="838"/>
      <c r="Z1770" s="838"/>
      <c r="AA1770" s="838"/>
      <c r="AB1770" s="838"/>
      <c r="AC1770" s="838"/>
      <c r="AD1770" s="838"/>
      <c r="AE1770" s="838"/>
      <c r="AF1770" s="838"/>
      <c r="AG1770" s="838"/>
      <c r="AH1770" s="838"/>
      <c r="AI1770" s="838"/>
      <c r="AJ1770" s="838"/>
      <c r="AK1770" s="838"/>
      <c r="AL1770" s="838"/>
    </row>
    <row r="1771" spans="25:38" x14ac:dyDescent="0.25">
      <c r="Y1771" s="838"/>
      <c r="Z1771" s="838"/>
      <c r="AA1771" s="838"/>
      <c r="AB1771" s="838"/>
      <c r="AC1771" s="838"/>
      <c r="AD1771" s="838"/>
      <c r="AE1771" s="838"/>
      <c r="AF1771" s="838"/>
      <c r="AG1771" s="838"/>
      <c r="AH1771" s="838"/>
      <c r="AI1771" s="838"/>
      <c r="AJ1771" s="838"/>
      <c r="AK1771" s="838"/>
      <c r="AL1771" s="838"/>
    </row>
    <row r="1772" spans="25:38" x14ac:dyDescent="0.25">
      <c r="Y1772" s="838"/>
      <c r="Z1772" s="838"/>
      <c r="AA1772" s="838"/>
      <c r="AB1772" s="838"/>
      <c r="AC1772" s="838"/>
      <c r="AD1772" s="838"/>
      <c r="AE1772" s="838"/>
      <c r="AF1772" s="838"/>
      <c r="AG1772" s="838"/>
      <c r="AH1772" s="838"/>
      <c r="AI1772" s="838"/>
      <c r="AJ1772" s="838"/>
      <c r="AK1772" s="838"/>
      <c r="AL1772" s="838"/>
    </row>
    <row r="1773" spans="25:38" x14ac:dyDescent="0.25">
      <c r="Y1773" s="838"/>
      <c r="Z1773" s="838"/>
      <c r="AA1773" s="838"/>
      <c r="AB1773" s="838"/>
      <c r="AC1773" s="838"/>
      <c r="AD1773" s="838"/>
      <c r="AE1773" s="838"/>
      <c r="AF1773" s="838"/>
      <c r="AG1773" s="838"/>
      <c r="AH1773" s="838"/>
      <c r="AI1773" s="838"/>
      <c r="AJ1773" s="838"/>
      <c r="AK1773" s="838"/>
      <c r="AL1773" s="838"/>
    </row>
    <row r="1774" spans="25:38" x14ac:dyDescent="0.25">
      <c r="Y1774" s="838"/>
      <c r="Z1774" s="838"/>
      <c r="AA1774" s="838"/>
      <c r="AB1774" s="838"/>
      <c r="AC1774" s="838"/>
      <c r="AD1774" s="838"/>
      <c r="AE1774" s="838"/>
      <c r="AF1774" s="838"/>
      <c r="AG1774" s="838"/>
      <c r="AH1774" s="838"/>
      <c r="AI1774" s="838"/>
      <c r="AJ1774" s="838"/>
      <c r="AK1774" s="838"/>
      <c r="AL1774" s="838"/>
    </row>
    <row r="1775" spans="25:38" x14ac:dyDescent="0.25">
      <c r="Y1775" s="838"/>
      <c r="Z1775" s="838"/>
      <c r="AA1775" s="838"/>
      <c r="AB1775" s="838"/>
      <c r="AC1775" s="838"/>
      <c r="AD1775" s="838"/>
      <c r="AE1775" s="838"/>
      <c r="AF1775" s="838"/>
      <c r="AG1775" s="838"/>
      <c r="AH1775" s="838"/>
      <c r="AI1775" s="838"/>
      <c r="AJ1775" s="838"/>
      <c r="AK1775" s="838"/>
      <c r="AL1775" s="838"/>
    </row>
    <row r="1776" spans="25:38" x14ac:dyDescent="0.25">
      <c r="Y1776" s="838"/>
      <c r="Z1776" s="838"/>
      <c r="AA1776" s="838"/>
      <c r="AB1776" s="838"/>
      <c r="AC1776" s="838"/>
      <c r="AD1776" s="838"/>
      <c r="AE1776" s="838"/>
      <c r="AF1776" s="838"/>
      <c r="AG1776" s="838"/>
      <c r="AH1776" s="838"/>
      <c r="AI1776" s="838"/>
      <c r="AJ1776" s="838"/>
      <c r="AK1776" s="838"/>
      <c r="AL1776" s="838"/>
    </row>
    <row r="1777" spans="25:38" x14ac:dyDescent="0.25">
      <c r="Y1777" s="838"/>
      <c r="Z1777" s="838"/>
      <c r="AA1777" s="838"/>
      <c r="AB1777" s="838"/>
      <c r="AC1777" s="838"/>
      <c r="AD1777" s="838"/>
      <c r="AE1777" s="838"/>
      <c r="AF1777" s="838"/>
      <c r="AG1777" s="838"/>
      <c r="AH1777" s="838"/>
      <c r="AI1777" s="838"/>
      <c r="AJ1777" s="838"/>
      <c r="AK1777" s="838"/>
      <c r="AL1777" s="838"/>
    </row>
    <row r="1778" spans="25:38" x14ac:dyDescent="0.25">
      <c r="Y1778" s="838"/>
      <c r="Z1778" s="838"/>
      <c r="AA1778" s="838"/>
      <c r="AB1778" s="838"/>
      <c r="AC1778" s="838"/>
      <c r="AD1778" s="838"/>
      <c r="AE1778" s="838"/>
      <c r="AF1778" s="838"/>
      <c r="AG1778" s="838"/>
      <c r="AH1778" s="838"/>
      <c r="AI1778" s="838"/>
      <c r="AJ1778" s="838"/>
      <c r="AK1778" s="838"/>
      <c r="AL1778" s="838"/>
    </row>
    <row r="1779" spans="25:38" x14ac:dyDescent="0.25">
      <c r="Y1779" s="838"/>
      <c r="Z1779" s="838"/>
      <c r="AA1779" s="838"/>
      <c r="AB1779" s="838"/>
      <c r="AC1779" s="838"/>
      <c r="AD1779" s="838"/>
      <c r="AE1779" s="838"/>
      <c r="AF1779" s="838"/>
      <c r="AG1779" s="838"/>
      <c r="AH1779" s="838"/>
      <c r="AI1779" s="838"/>
      <c r="AJ1779" s="838"/>
      <c r="AK1779" s="838"/>
      <c r="AL1779" s="838"/>
    </row>
    <row r="1780" spans="25:38" x14ac:dyDescent="0.25">
      <c r="Y1780" s="838"/>
      <c r="Z1780" s="838"/>
      <c r="AA1780" s="838"/>
      <c r="AB1780" s="838"/>
      <c r="AC1780" s="838"/>
      <c r="AD1780" s="838"/>
      <c r="AE1780" s="838"/>
      <c r="AF1780" s="838"/>
      <c r="AG1780" s="838"/>
      <c r="AH1780" s="838"/>
      <c r="AI1780" s="838"/>
      <c r="AJ1780" s="838"/>
      <c r="AK1780" s="838"/>
      <c r="AL1780" s="838"/>
    </row>
    <row r="1781" spans="25:38" x14ac:dyDescent="0.25">
      <c r="Y1781" s="838"/>
      <c r="Z1781" s="838"/>
      <c r="AA1781" s="838"/>
      <c r="AB1781" s="838"/>
      <c r="AC1781" s="838"/>
      <c r="AD1781" s="838"/>
      <c r="AE1781" s="838"/>
      <c r="AF1781" s="838"/>
      <c r="AG1781" s="838"/>
      <c r="AH1781" s="838"/>
      <c r="AI1781" s="838"/>
      <c r="AJ1781" s="838"/>
      <c r="AK1781" s="838"/>
      <c r="AL1781" s="838"/>
    </row>
    <row r="1782" spans="25:38" x14ac:dyDescent="0.25">
      <c r="Y1782" s="838"/>
      <c r="Z1782" s="838"/>
      <c r="AA1782" s="838"/>
      <c r="AB1782" s="838"/>
      <c r="AC1782" s="838"/>
      <c r="AD1782" s="838"/>
      <c r="AE1782" s="838"/>
      <c r="AF1782" s="838"/>
      <c r="AG1782" s="838"/>
      <c r="AH1782" s="838"/>
      <c r="AI1782" s="838"/>
      <c r="AJ1782" s="838"/>
      <c r="AK1782" s="838"/>
      <c r="AL1782" s="838"/>
    </row>
    <row r="1783" spans="25:38" x14ac:dyDescent="0.25">
      <c r="Y1783" s="838"/>
      <c r="Z1783" s="838"/>
      <c r="AA1783" s="838"/>
      <c r="AB1783" s="838"/>
      <c r="AC1783" s="838"/>
      <c r="AD1783" s="838"/>
      <c r="AE1783" s="838"/>
      <c r="AF1783" s="838"/>
      <c r="AG1783" s="838"/>
      <c r="AH1783" s="838"/>
      <c r="AI1783" s="838"/>
      <c r="AJ1783" s="838"/>
      <c r="AK1783" s="838"/>
      <c r="AL1783" s="838"/>
    </row>
    <row r="1784" spans="25:38" x14ac:dyDescent="0.25">
      <c r="Y1784" s="838"/>
      <c r="Z1784" s="838"/>
      <c r="AA1784" s="838"/>
      <c r="AB1784" s="838"/>
      <c r="AC1784" s="838"/>
      <c r="AD1784" s="838"/>
      <c r="AE1784" s="838"/>
      <c r="AF1784" s="838"/>
      <c r="AG1784" s="838"/>
      <c r="AH1784" s="838"/>
      <c r="AI1784" s="838"/>
      <c r="AJ1784" s="838"/>
      <c r="AK1784" s="838"/>
      <c r="AL1784" s="838"/>
    </row>
    <row r="1785" spans="25:38" x14ac:dyDescent="0.25">
      <c r="Y1785" s="838"/>
      <c r="Z1785" s="838"/>
      <c r="AA1785" s="838"/>
      <c r="AB1785" s="838"/>
      <c r="AC1785" s="838"/>
      <c r="AD1785" s="838"/>
      <c r="AE1785" s="838"/>
      <c r="AF1785" s="838"/>
      <c r="AG1785" s="838"/>
      <c r="AH1785" s="838"/>
      <c r="AI1785" s="838"/>
      <c r="AJ1785" s="838"/>
      <c r="AK1785" s="838"/>
      <c r="AL1785" s="838"/>
    </row>
    <row r="1786" spans="25:38" x14ac:dyDescent="0.25">
      <c r="Y1786" s="838"/>
      <c r="Z1786" s="838"/>
      <c r="AA1786" s="838"/>
      <c r="AB1786" s="838"/>
      <c r="AC1786" s="838"/>
      <c r="AD1786" s="838"/>
      <c r="AE1786" s="838"/>
      <c r="AF1786" s="838"/>
      <c r="AG1786" s="838"/>
      <c r="AH1786" s="838"/>
      <c r="AI1786" s="838"/>
      <c r="AJ1786" s="838"/>
      <c r="AK1786" s="838"/>
      <c r="AL1786" s="838"/>
    </row>
    <row r="1787" spans="25:38" x14ac:dyDescent="0.25">
      <c r="Y1787" s="838"/>
      <c r="Z1787" s="838"/>
      <c r="AA1787" s="838"/>
      <c r="AB1787" s="838"/>
      <c r="AC1787" s="838"/>
      <c r="AD1787" s="838"/>
      <c r="AE1787" s="838"/>
      <c r="AF1787" s="838"/>
      <c r="AG1787" s="838"/>
      <c r="AH1787" s="838"/>
      <c r="AI1787" s="838"/>
      <c r="AJ1787" s="838"/>
      <c r="AK1787" s="838"/>
      <c r="AL1787" s="838"/>
    </row>
    <row r="1788" spans="25:38" x14ac:dyDescent="0.25">
      <c r="Y1788" s="838"/>
      <c r="Z1788" s="838"/>
      <c r="AA1788" s="838"/>
      <c r="AB1788" s="838"/>
      <c r="AC1788" s="838"/>
      <c r="AD1788" s="838"/>
      <c r="AE1788" s="838"/>
      <c r="AF1788" s="838"/>
      <c r="AG1788" s="838"/>
      <c r="AH1788" s="838"/>
      <c r="AI1788" s="838"/>
      <c r="AJ1788" s="838"/>
      <c r="AK1788" s="838"/>
      <c r="AL1788" s="838"/>
    </row>
    <row r="1789" spans="25:38" x14ac:dyDescent="0.25">
      <c r="Y1789" s="838"/>
      <c r="Z1789" s="838"/>
      <c r="AA1789" s="838"/>
      <c r="AB1789" s="838"/>
      <c r="AC1789" s="838"/>
      <c r="AD1789" s="838"/>
      <c r="AE1789" s="838"/>
      <c r="AF1789" s="838"/>
      <c r="AG1789" s="838"/>
      <c r="AH1789" s="838"/>
      <c r="AI1789" s="838"/>
      <c r="AJ1789" s="838"/>
      <c r="AK1789" s="838"/>
      <c r="AL1789" s="838"/>
    </row>
    <row r="1790" spans="25:38" x14ac:dyDescent="0.25">
      <c r="Y1790" s="838"/>
      <c r="Z1790" s="838"/>
      <c r="AA1790" s="838"/>
      <c r="AB1790" s="838"/>
      <c r="AC1790" s="838"/>
      <c r="AD1790" s="838"/>
      <c r="AE1790" s="838"/>
      <c r="AF1790" s="838"/>
      <c r="AG1790" s="838"/>
      <c r="AH1790" s="838"/>
      <c r="AI1790" s="838"/>
      <c r="AJ1790" s="838"/>
      <c r="AK1790" s="838"/>
      <c r="AL1790" s="838"/>
    </row>
    <row r="1791" spans="25:38" x14ac:dyDescent="0.25">
      <c r="Y1791" s="838"/>
      <c r="Z1791" s="838"/>
      <c r="AA1791" s="838"/>
      <c r="AB1791" s="838"/>
      <c r="AC1791" s="838"/>
      <c r="AD1791" s="838"/>
      <c r="AE1791" s="838"/>
      <c r="AF1791" s="838"/>
      <c r="AG1791" s="838"/>
      <c r="AH1791" s="838"/>
      <c r="AI1791" s="838"/>
      <c r="AJ1791" s="838"/>
      <c r="AK1791" s="838"/>
      <c r="AL1791" s="838"/>
    </row>
    <row r="1792" spans="25:38" x14ac:dyDescent="0.25">
      <c r="Y1792" s="838"/>
      <c r="Z1792" s="838"/>
      <c r="AA1792" s="838"/>
      <c r="AB1792" s="838"/>
      <c r="AC1792" s="838"/>
      <c r="AD1792" s="838"/>
      <c r="AE1792" s="838"/>
      <c r="AF1792" s="838"/>
      <c r="AG1792" s="838"/>
      <c r="AH1792" s="838"/>
      <c r="AI1792" s="838"/>
      <c r="AJ1792" s="838"/>
      <c r="AK1792" s="838"/>
      <c r="AL1792" s="838"/>
    </row>
    <row r="1793" spans="25:38" x14ac:dyDescent="0.25">
      <c r="Y1793" s="838"/>
      <c r="Z1793" s="838"/>
      <c r="AA1793" s="838"/>
      <c r="AB1793" s="838"/>
      <c r="AC1793" s="838"/>
      <c r="AD1793" s="838"/>
      <c r="AE1793" s="838"/>
      <c r="AF1793" s="838"/>
      <c r="AG1793" s="838"/>
      <c r="AH1793" s="838"/>
      <c r="AI1793" s="838"/>
      <c r="AJ1793" s="838"/>
      <c r="AK1793" s="838"/>
      <c r="AL1793" s="838"/>
    </row>
    <row r="1794" spans="25:38" x14ac:dyDescent="0.25">
      <c r="Y1794" s="838"/>
      <c r="Z1794" s="838"/>
      <c r="AA1794" s="838"/>
      <c r="AB1794" s="838"/>
      <c r="AC1794" s="838"/>
      <c r="AD1794" s="838"/>
      <c r="AE1794" s="838"/>
      <c r="AF1794" s="838"/>
      <c r="AG1794" s="838"/>
      <c r="AH1794" s="838"/>
      <c r="AI1794" s="838"/>
      <c r="AJ1794" s="838"/>
      <c r="AK1794" s="838"/>
      <c r="AL1794" s="838"/>
    </row>
    <row r="1795" spans="25:38" x14ac:dyDescent="0.25">
      <c r="Y1795" s="838"/>
      <c r="Z1795" s="838"/>
      <c r="AA1795" s="838"/>
      <c r="AB1795" s="838"/>
      <c r="AC1795" s="838"/>
      <c r="AD1795" s="838"/>
      <c r="AE1795" s="838"/>
      <c r="AF1795" s="838"/>
      <c r="AG1795" s="838"/>
      <c r="AH1795" s="838"/>
      <c r="AI1795" s="838"/>
      <c r="AJ1795" s="838"/>
      <c r="AK1795" s="838"/>
      <c r="AL1795" s="838"/>
    </row>
    <row r="1796" spans="25:38" x14ac:dyDescent="0.25">
      <c r="Y1796" s="838"/>
      <c r="Z1796" s="838"/>
      <c r="AA1796" s="838"/>
      <c r="AB1796" s="838"/>
      <c r="AC1796" s="838"/>
      <c r="AD1796" s="838"/>
      <c r="AE1796" s="838"/>
      <c r="AF1796" s="838"/>
      <c r="AG1796" s="838"/>
      <c r="AH1796" s="838"/>
      <c r="AI1796" s="838"/>
      <c r="AJ1796" s="838"/>
      <c r="AK1796" s="838"/>
      <c r="AL1796" s="838"/>
    </row>
    <row r="1797" spans="25:38" x14ac:dyDescent="0.25">
      <c r="Y1797" s="838"/>
      <c r="Z1797" s="838"/>
      <c r="AA1797" s="838"/>
      <c r="AB1797" s="838"/>
      <c r="AC1797" s="838"/>
      <c r="AD1797" s="838"/>
      <c r="AE1797" s="838"/>
      <c r="AF1797" s="838"/>
      <c r="AG1797" s="838"/>
      <c r="AH1797" s="838"/>
      <c r="AI1797" s="838"/>
      <c r="AJ1797" s="838"/>
      <c r="AK1797" s="838"/>
      <c r="AL1797" s="838"/>
    </row>
    <row r="1798" spans="25:38" x14ac:dyDescent="0.25">
      <c r="Y1798" s="838"/>
      <c r="Z1798" s="838"/>
      <c r="AA1798" s="838"/>
      <c r="AB1798" s="838"/>
      <c r="AC1798" s="838"/>
      <c r="AD1798" s="838"/>
      <c r="AE1798" s="838"/>
      <c r="AF1798" s="838"/>
      <c r="AG1798" s="838"/>
      <c r="AH1798" s="838"/>
      <c r="AI1798" s="838"/>
      <c r="AJ1798" s="838"/>
      <c r="AK1798" s="838"/>
      <c r="AL1798" s="838"/>
    </row>
    <row r="1799" spans="25:38" x14ac:dyDescent="0.25">
      <c r="Y1799" s="838"/>
      <c r="Z1799" s="838"/>
      <c r="AA1799" s="838"/>
      <c r="AB1799" s="838"/>
      <c r="AC1799" s="838"/>
      <c r="AD1799" s="838"/>
      <c r="AE1799" s="838"/>
      <c r="AF1799" s="838"/>
      <c r="AG1799" s="838"/>
      <c r="AH1799" s="838"/>
      <c r="AI1799" s="838"/>
      <c r="AJ1799" s="838"/>
      <c r="AK1799" s="838"/>
      <c r="AL1799" s="838"/>
    </row>
    <row r="1800" spans="25:38" x14ac:dyDescent="0.25">
      <c r="Y1800" s="838"/>
      <c r="Z1800" s="838"/>
      <c r="AA1800" s="838"/>
      <c r="AB1800" s="838"/>
      <c r="AC1800" s="838"/>
      <c r="AD1800" s="838"/>
      <c r="AE1800" s="838"/>
      <c r="AF1800" s="838"/>
      <c r="AG1800" s="838"/>
      <c r="AH1800" s="838"/>
      <c r="AI1800" s="838"/>
      <c r="AJ1800" s="838"/>
      <c r="AK1800" s="838"/>
      <c r="AL1800" s="838"/>
    </row>
    <row r="1801" spans="25:38" x14ac:dyDescent="0.25">
      <c r="Y1801" s="838"/>
      <c r="Z1801" s="838"/>
      <c r="AA1801" s="838"/>
      <c r="AB1801" s="838"/>
      <c r="AC1801" s="838"/>
      <c r="AD1801" s="838"/>
      <c r="AE1801" s="838"/>
      <c r="AF1801" s="838"/>
      <c r="AG1801" s="838"/>
      <c r="AH1801" s="838"/>
      <c r="AI1801" s="838"/>
      <c r="AJ1801" s="838"/>
      <c r="AK1801" s="838"/>
      <c r="AL1801" s="838"/>
    </row>
    <row r="1802" spans="25:38" x14ac:dyDescent="0.25">
      <c r="Y1802" s="838"/>
      <c r="Z1802" s="838"/>
      <c r="AA1802" s="838"/>
      <c r="AB1802" s="838"/>
      <c r="AC1802" s="838"/>
      <c r="AD1802" s="838"/>
      <c r="AE1802" s="838"/>
      <c r="AF1802" s="838"/>
      <c r="AG1802" s="838"/>
      <c r="AH1802" s="838"/>
      <c r="AI1802" s="838"/>
      <c r="AJ1802" s="838"/>
      <c r="AK1802" s="838"/>
      <c r="AL1802" s="838"/>
    </row>
    <row r="1803" spans="25:38" x14ac:dyDescent="0.25">
      <c r="Y1803" s="838"/>
      <c r="Z1803" s="838"/>
      <c r="AA1803" s="838"/>
      <c r="AB1803" s="838"/>
      <c r="AC1803" s="838"/>
      <c r="AD1803" s="838"/>
      <c r="AE1803" s="838"/>
      <c r="AF1803" s="838"/>
      <c r="AG1803" s="838"/>
      <c r="AH1803" s="838"/>
      <c r="AI1803" s="838"/>
      <c r="AJ1803" s="838"/>
      <c r="AK1803" s="838"/>
      <c r="AL1803" s="838"/>
    </row>
    <row r="1804" spans="25:38" x14ac:dyDescent="0.25">
      <c r="Y1804" s="838"/>
      <c r="Z1804" s="838"/>
      <c r="AA1804" s="838"/>
      <c r="AB1804" s="838"/>
      <c r="AC1804" s="838"/>
      <c r="AD1804" s="838"/>
      <c r="AE1804" s="838"/>
      <c r="AF1804" s="838"/>
      <c r="AG1804" s="838"/>
      <c r="AH1804" s="838"/>
      <c r="AI1804" s="838"/>
      <c r="AJ1804" s="838"/>
      <c r="AK1804" s="838"/>
      <c r="AL1804" s="838"/>
    </row>
    <row r="1805" spans="25:38" x14ac:dyDescent="0.25">
      <c r="Y1805" s="838"/>
      <c r="Z1805" s="838"/>
      <c r="AA1805" s="838"/>
      <c r="AB1805" s="838"/>
      <c r="AC1805" s="838"/>
      <c r="AD1805" s="838"/>
      <c r="AE1805" s="838"/>
      <c r="AF1805" s="838"/>
      <c r="AG1805" s="838"/>
      <c r="AH1805" s="838"/>
      <c r="AI1805" s="838"/>
      <c r="AJ1805" s="838"/>
      <c r="AK1805" s="838"/>
      <c r="AL1805" s="838"/>
    </row>
    <row r="1806" spans="25:38" x14ac:dyDescent="0.25">
      <c r="Y1806" s="838"/>
      <c r="Z1806" s="838"/>
      <c r="AA1806" s="838"/>
      <c r="AB1806" s="838"/>
      <c r="AC1806" s="838"/>
      <c r="AD1806" s="838"/>
      <c r="AE1806" s="838"/>
      <c r="AF1806" s="838"/>
      <c r="AG1806" s="838"/>
      <c r="AH1806" s="838"/>
      <c r="AI1806" s="838"/>
      <c r="AJ1806" s="838"/>
      <c r="AK1806" s="838"/>
      <c r="AL1806" s="838"/>
    </row>
    <row r="1807" spans="25:38" x14ac:dyDescent="0.25">
      <c r="Y1807" s="838"/>
      <c r="Z1807" s="838"/>
      <c r="AA1807" s="838"/>
      <c r="AB1807" s="838"/>
      <c r="AC1807" s="838"/>
      <c r="AD1807" s="838"/>
      <c r="AE1807" s="838"/>
      <c r="AF1807" s="838"/>
      <c r="AG1807" s="838"/>
      <c r="AH1807" s="838"/>
      <c r="AI1807" s="838"/>
      <c r="AJ1807" s="838"/>
      <c r="AK1807" s="838"/>
      <c r="AL1807" s="838"/>
    </row>
    <row r="1808" spans="25:38" x14ac:dyDescent="0.25">
      <c r="Y1808" s="838"/>
      <c r="Z1808" s="838"/>
      <c r="AA1808" s="838"/>
      <c r="AB1808" s="838"/>
      <c r="AC1808" s="838"/>
      <c r="AD1808" s="838"/>
      <c r="AE1808" s="838"/>
      <c r="AF1808" s="838"/>
      <c r="AG1808" s="838"/>
      <c r="AH1808" s="838"/>
      <c r="AI1808" s="838"/>
      <c r="AJ1808" s="838"/>
      <c r="AK1808" s="838"/>
      <c r="AL1808" s="838"/>
    </row>
    <row r="1809" spans="25:38" x14ac:dyDescent="0.25">
      <c r="Y1809" s="838"/>
      <c r="Z1809" s="838"/>
      <c r="AA1809" s="838"/>
      <c r="AB1809" s="838"/>
      <c r="AC1809" s="838"/>
      <c r="AD1809" s="838"/>
      <c r="AE1809" s="838"/>
      <c r="AF1809" s="838"/>
      <c r="AG1809" s="838"/>
      <c r="AH1809" s="838"/>
      <c r="AI1809" s="838"/>
      <c r="AJ1809" s="838"/>
      <c r="AK1809" s="838"/>
      <c r="AL1809" s="838"/>
    </row>
    <row r="1810" spans="25:38" x14ac:dyDescent="0.25">
      <c r="Y1810" s="838"/>
      <c r="Z1810" s="838"/>
      <c r="AA1810" s="838"/>
      <c r="AB1810" s="838"/>
      <c r="AC1810" s="838"/>
      <c r="AD1810" s="838"/>
      <c r="AE1810" s="838"/>
      <c r="AF1810" s="838"/>
      <c r="AG1810" s="838"/>
      <c r="AH1810" s="838"/>
      <c r="AI1810" s="838"/>
      <c r="AJ1810" s="838"/>
      <c r="AK1810" s="838"/>
      <c r="AL1810" s="838"/>
    </row>
    <row r="1811" spans="25:38" x14ac:dyDescent="0.25">
      <c r="Y1811" s="838"/>
      <c r="Z1811" s="838"/>
      <c r="AA1811" s="838"/>
      <c r="AB1811" s="838"/>
      <c r="AC1811" s="838"/>
      <c r="AD1811" s="838"/>
      <c r="AE1811" s="838"/>
      <c r="AF1811" s="838"/>
      <c r="AG1811" s="838"/>
      <c r="AH1811" s="838"/>
      <c r="AI1811" s="838"/>
      <c r="AJ1811" s="838"/>
      <c r="AK1811" s="838"/>
      <c r="AL1811" s="838"/>
    </row>
    <row r="1812" spans="25:38" x14ac:dyDescent="0.25">
      <c r="Y1812" s="838"/>
      <c r="Z1812" s="838"/>
      <c r="AA1812" s="838"/>
      <c r="AB1812" s="838"/>
      <c r="AC1812" s="838"/>
      <c r="AD1812" s="838"/>
      <c r="AE1812" s="838"/>
      <c r="AF1812" s="838"/>
      <c r="AG1812" s="838"/>
      <c r="AH1812" s="838"/>
      <c r="AI1812" s="838"/>
      <c r="AJ1812" s="838"/>
      <c r="AK1812" s="838"/>
      <c r="AL1812" s="838"/>
    </row>
    <row r="1813" spans="25:38" x14ac:dyDescent="0.25">
      <c r="Y1813" s="838"/>
      <c r="Z1813" s="838"/>
      <c r="AA1813" s="838"/>
      <c r="AB1813" s="838"/>
      <c r="AC1813" s="838"/>
      <c r="AD1813" s="838"/>
      <c r="AE1813" s="838"/>
      <c r="AF1813" s="838"/>
      <c r="AG1813" s="838"/>
      <c r="AH1813" s="838"/>
      <c r="AI1813" s="838"/>
      <c r="AJ1813" s="838"/>
      <c r="AK1813" s="838"/>
      <c r="AL1813" s="838"/>
    </row>
    <row r="1814" spans="25:38" x14ac:dyDescent="0.25">
      <c r="Y1814" s="838"/>
      <c r="Z1814" s="838"/>
      <c r="AA1814" s="838"/>
      <c r="AB1814" s="838"/>
      <c r="AC1814" s="838"/>
      <c r="AD1814" s="838"/>
      <c r="AE1814" s="838"/>
      <c r="AF1814" s="838"/>
      <c r="AG1814" s="838"/>
      <c r="AH1814" s="838"/>
      <c r="AI1814" s="838"/>
      <c r="AJ1814" s="838"/>
      <c r="AK1814" s="838"/>
      <c r="AL1814" s="838"/>
    </row>
    <row r="1815" spans="25:38" x14ac:dyDescent="0.25">
      <c r="Y1815" s="838"/>
      <c r="Z1815" s="838"/>
      <c r="AA1815" s="838"/>
      <c r="AB1815" s="838"/>
      <c r="AC1815" s="838"/>
      <c r="AD1815" s="838"/>
      <c r="AE1815" s="838"/>
      <c r="AF1815" s="838"/>
      <c r="AG1815" s="838"/>
      <c r="AH1815" s="838"/>
      <c r="AI1815" s="838"/>
      <c r="AJ1815" s="838"/>
      <c r="AK1815" s="838"/>
      <c r="AL1815" s="838"/>
    </row>
    <row r="1816" spans="25:38" x14ac:dyDescent="0.25">
      <c r="Y1816" s="838"/>
      <c r="Z1816" s="838"/>
      <c r="AA1816" s="838"/>
      <c r="AB1816" s="838"/>
      <c r="AC1816" s="838"/>
      <c r="AD1816" s="838"/>
      <c r="AE1816" s="838"/>
      <c r="AF1816" s="838"/>
      <c r="AG1816" s="838"/>
      <c r="AH1816" s="838"/>
      <c r="AI1816" s="838"/>
      <c r="AJ1816" s="838"/>
      <c r="AK1816" s="838"/>
      <c r="AL1816" s="838"/>
    </row>
    <row r="1817" spans="25:38" x14ac:dyDescent="0.25">
      <c r="Y1817" s="838"/>
      <c r="Z1817" s="838"/>
      <c r="AA1817" s="838"/>
      <c r="AB1817" s="838"/>
      <c r="AC1817" s="838"/>
      <c r="AD1817" s="838"/>
      <c r="AE1817" s="838"/>
      <c r="AF1817" s="838"/>
      <c r="AG1817" s="838"/>
      <c r="AH1817" s="838"/>
      <c r="AI1817" s="838"/>
      <c r="AJ1817" s="838"/>
      <c r="AK1817" s="838"/>
      <c r="AL1817" s="838"/>
    </row>
    <row r="1818" spans="25:38" x14ac:dyDescent="0.25">
      <c r="Y1818" s="838"/>
      <c r="Z1818" s="838"/>
      <c r="AA1818" s="838"/>
      <c r="AB1818" s="838"/>
      <c r="AC1818" s="838"/>
      <c r="AD1818" s="838"/>
      <c r="AE1818" s="838"/>
      <c r="AF1818" s="838"/>
      <c r="AG1818" s="838"/>
      <c r="AH1818" s="838"/>
      <c r="AI1818" s="838"/>
      <c r="AJ1818" s="838"/>
      <c r="AK1818" s="838"/>
      <c r="AL1818" s="838"/>
    </row>
    <row r="1819" spans="25:38" x14ac:dyDescent="0.25">
      <c r="Y1819" s="838"/>
      <c r="Z1819" s="838"/>
      <c r="AA1819" s="838"/>
      <c r="AB1819" s="838"/>
      <c r="AC1819" s="838"/>
      <c r="AD1819" s="838"/>
      <c r="AE1819" s="838"/>
      <c r="AF1819" s="838"/>
      <c r="AG1819" s="838"/>
      <c r="AH1819" s="838"/>
      <c r="AI1819" s="838"/>
      <c r="AJ1819" s="838"/>
      <c r="AK1819" s="838"/>
      <c r="AL1819" s="838"/>
    </row>
    <row r="1820" spans="25:38" x14ac:dyDescent="0.25">
      <c r="Y1820" s="838"/>
      <c r="Z1820" s="838"/>
      <c r="AA1820" s="838"/>
      <c r="AB1820" s="838"/>
      <c r="AC1820" s="838"/>
      <c r="AD1820" s="838"/>
      <c r="AE1820" s="838"/>
      <c r="AF1820" s="838"/>
      <c r="AG1820" s="838"/>
      <c r="AH1820" s="838"/>
      <c r="AI1820" s="838"/>
      <c r="AJ1820" s="838"/>
      <c r="AK1820" s="838"/>
      <c r="AL1820" s="838"/>
    </row>
    <row r="1821" spans="25:38" x14ac:dyDescent="0.25">
      <c r="Y1821" s="838"/>
      <c r="Z1821" s="838"/>
      <c r="AA1821" s="838"/>
      <c r="AB1821" s="838"/>
      <c r="AC1821" s="838"/>
      <c r="AD1821" s="838"/>
      <c r="AE1821" s="838"/>
      <c r="AF1821" s="838"/>
      <c r="AG1821" s="838"/>
      <c r="AH1821" s="838"/>
      <c r="AI1821" s="838"/>
      <c r="AJ1821" s="838"/>
      <c r="AK1821" s="838"/>
      <c r="AL1821" s="838"/>
    </row>
    <row r="1822" spans="25:38" x14ac:dyDescent="0.25">
      <c r="Y1822" s="838"/>
      <c r="Z1822" s="838"/>
      <c r="AA1822" s="838"/>
      <c r="AB1822" s="838"/>
      <c r="AC1822" s="838"/>
      <c r="AD1822" s="838"/>
      <c r="AE1822" s="838"/>
      <c r="AF1822" s="838"/>
      <c r="AG1822" s="838"/>
      <c r="AH1822" s="838"/>
      <c r="AI1822" s="838"/>
      <c r="AJ1822" s="838"/>
      <c r="AK1822" s="838"/>
      <c r="AL1822" s="838"/>
    </row>
    <row r="1823" spans="25:38" x14ac:dyDescent="0.25">
      <c r="Y1823" s="838"/>
      <c r="Z1823" s="838"/>
      <c r="AA1823" s="838"/>
      <c r="AB1823" s="838"/>
      <c r="AC1823" s="838"/>
      <c r="AD1823" s="838"/>
      <c r="AE1823" s="838"/>
      <c r="AF1823" s="838"/>
      <c r="AG1823" s="838"/>
      <c r="AH1823" s="838"/>
      <c r="AI1823" s="838"/>
      <c r="AJ1823" s="838"/>
      <c r="AK1823" s="838"/>
      <c r="AL1823" s="838"/>
    </row>
    <row r="1824" spans="25:38" x14ac:dyDescent="0.25">
      <c r="Y1824" s="838"/>
      <c r="Z1824" s="838"/>
      <c r="AA1824" s="838"/>
      <c r="AB1824" s="838"/>
      <c r="AC1824" s="838"/>
      <c r="AD1824" s="838"/>
      <c r="AE1824" s="838"/>
      <c r="AF1824" s="838"/>
      <c r="AG1824" s="838"/>
      <c r="AH1824" s="838"/>
      <c r="AI1824" s="838"/>
      <c r="AJ1824" s="838"/>
      <c r="AK1824" s="838"/>
      <c r="AL1824" s="838"/>
    </row>
    <row r="1825" spans="25:38" x14ac:dyDescent="0.25">
      <c r="Y1825" s="838"/>
      <c r="Z1825" s="838"/>
      <c r="AA1825" s="838"/>
      <c r="AB1825" s="838"/>
      <c r="AC1825" s="838"/>
      <c r="AD1825" s="838"/>
      <c r="AE1825" s="838"/>
      <c r="AF1825" s="838"/>
      <c r="AG1825" s="838"/>
      <c r="AH1825" s="838"/>
      <c r="AI1825" s="838"/>
      <c r="AJ1825" s="838"/>
      <c r="AK1825" s="838"/>
      <c r="AL1825" s="838"/>
    </row>
    <row r="1826" spans="25:38" x14ac:dyDescent="0.25">
      <c r="Y1826" s="838"/>
      <c r="Z1826" s="838"/>
      <c r="AA1826" s="838"/>
      <c r="AB1826" s="838"/>
      <c r="AC1826" s="838"/>
      <c r="AD1826" s="838"/>
      <c r="AE1826" s="838"/>
      <c r="AF1826" s="838"/>
      <c r="AG1826" s="838"/>
      <c r="AH1826" s="838"/>
      <c r="AI1826" s="838"/>
      <c r="AJ1826" s="838"/>
      <c r="AK1826" s="838"/>
      <c r="AL1826" s="838"/>
    </row>
    <row r="1827" spans="25:38" x14ac:dyDescent="0.25">
      <c r="Y1827" s="838"/>
      <c r="Z1827" s="838"/>
      <c r="AA1827" s="838"/>
      <c r="AB1827" s="838"/>
      <c r="AC1827" s="838"/>
      <c r="AD1827" s="838"/>
      <c r="AE1827" s="838"/>
      <c r="AF1827" s="838"/>
      <c r="AG1827" s="838"/>
      <c r="AH1827" s="838"/>
      <c r="AI1827" s="838"/>
      <c r="AJ1827" s="838"/>
      <c r="AK1827" s="838"/>
      <c r="AL1827" s="838"/>
    </row>
    <row r="1828" spans="25:38" x14ac:dyDescent="0.25">
      <c r="Y1828" s="838"/>
      <c r="Z1828" s="838"/>
      <c r="AA1828" s="838"/>
      <c r="AB1828" s="838"/>
      <c r="AC1828" s="838"/>
      <c r="AD1828" s="838"/>
      <c r="AE1828" s="838"/>
      <c r="AF1828" s="838"/>
      <c r="AG1828" s="838"/>
      <c r="AH1828" s="838"/>
      <c r="AI1828" s="838"/>
      <c r="AJ1828" s="838"/>
      <c r="AK1828" s="838"/>
      <c r="AL1828" s="838"/>
    </row>
    <row r="1829" spans="25:38" x14ac:dyDescent="0.25">
      <c r="Y1829" s="838"/>
      <c r="Z1829" s="838"/>
      <c r="AA1829" s="838"/>
      <c r="AB1829" s="838"/>
      <c r="AC1829" s="838"/>
      <c r="AD1829" s="838"/>
      <c r="AE1829" s="838"/>
      <c r="AF1829" s="838"/>
      <c r="AG1829" s="838"/>
      <c r="AH1829" s="838"/>
      <c r="AI1829" s="838"/>
      <c r="AJ1829" s="838"/>
      <c r="AK1829" s="838"/>
      <c r="AL1829" s="838"/>
    </row>
    <row r="1830" spans="25:38" x14ac:dyDescent="0.25">
      <c r="Y1830" s="838"/>
      <c r="Z1830" s="838"/>
      <c r="AA1830" s="838"/>
      <c r="AB1830" s="838"/>
      <c r="AC1830" s="838"/>
      <c r="AD1830" s="838"/>
      <c r="AE1830" s="838"/>
      <c r="AF1830" s="838"/>
      <c r="AG1830" s="838"/>
      <c r="AH1830" s="838"/>
      <c r="AI1830" s="838"/>
      <c r="AJ1830" s="838"/>
      <c r="AK1830" s="838"/>
      <c r="AL1830" s="838"/>
    </row>
    <row r="1831" spans="25:38" x14ac:dyDescent="0.25">
      <c r="Y1831" s="838"/>
      <c r="Z1831" s="838"/>
      <c r="AA1831" s="838"/>
      <c r="AB1831" s="838"/>
      <c r="AC1831" s="838"/>
      <c r="AD1831" s="838"/>
      <c r="AE1831" s="838"/>
      <c r="AF1831" s="838"/>
      <c r="AG1831" s="838"/>
      <c r="AH1831" s="838"/>
      <c r="AI1831" s="838"/>
      <c r="AJ1831" s="838"/>
      <c r="AK1831" s="838"/>
      <c r="AL1831" s="838"/>
    </row>
    <row r="1832" spans="25:38" x14ac:dyDescent="0.25">
      <c r="Y1832" s="838"/>
      <c r="Z1832" s="838"/>
      <c r="AA1832" s="838"/>
      <c r="AB1832" s="838"/>
      <c r="AC1832" s="838"/>
      <c r="AD1832" s="838"/>
      <c r="AE1832" s="838"/>
      <c r="AF1832" s="838"/>
      <c r="AG1832" s="838"/>
      <c r="AH1832" s="838"/>
      <c r="AI1832" s="838"/>
      <c r="AJ1832" s="838"/>
      <c r="AK1832" s="838"/>
      <c r="AL1832" s="838"/>
    </row>
    <row r="1833" spans="25:38" x14ac:dyDescent="0.25">
      <c r="Y1833" s="838"/>
      <c r="Z1833" s="838"/>
      <c r="AA1833" s="838"/>
      <c r="AB1833" s="838"/>
      <c r="AC1833" s="838"/>
      <c r="AD1833" s="838"/>
      <c r="AE1833" s="838"/>
      <c r="AF1833" s="838"/>
      <c r="AG1833" s="838"/>
      <c r="AH1833" s="838"/>
      <c r="AI1833" s="838"/>
      <c r="AJ1833" s="838"/>
      <c r="AK1833" s="838"/>
      <c r="AL1833" s="838"/>
    </row>
    <row r="1834" spans="25:38" x14ac:dyDescent="0.25">
      <c r="Y1834" s="838"/>
      <c r="Z1834" s="838"/>
      <c r="AA1834" s="838"/>
      <c r="AB1834" s="838"/>
      <c r="AC1834" s="838"/>
      <c r="AD1834" s="838"/>
      <c r="AE1834" s="838"/>
      <c r="AF1834" s="838"/>
      <c r="AG1834" s="838"/>
      <c r="AH1834" s="838"/>
      <c r="AI1834" s="838"/>
      <c r="AJ1834" s="838"/>
      <c r="AK1834" s="838"/>
      <c r="AL1834" s="838"/>
    </row>
    <row r="1835" spans="25:38" x14ac:dyDescent="0.25">
      <c r="Y1835" s="838"/>
      <c r="Z1835" s="838"/>
      <c r="AA1835" s="838"/>
      <c r="AB1835" s="838"/>
      <c r="AC1835" s="838"/>
      <c r="AD1835" s="838"/>
      <c r="AE1835" s="838"/>
      <c r="AF1835" s="838"/>
      <c r="AG1835" s="838"/>
      <c r="AH1835" s="838"/>
      <c r="AI1835" s="838"/>
      <c r="AJ1835" s="838"/>
      <c r="AK1835" s="838"/>
      <c r="AL1835" s="838"/>
    </row>
    <row r="1836" spans="25:38" x14ac:dyDescent="0.25">
      <c r="Y1836" s="838"/>
      <c r="Z1836" s="838"/>
      <c r="AA1836" s="838"/>
      <c r="AB1836" s="838"/>
      <c r="AC1836" s="838"/>
      <c r="AD1836" s="838"/>
      <c r="AE1836" s="838"/>
      <c r="AF1836" s="838"/>
      <c r="AG1836" s="838"/>
      <c r="AH1836" s="838"/>
      <c r="AI1836" s="838"/>
      <c r="AJ1836" s="838"/>
      <c r="AK1836" s="838"/>
      <c r="AL1836" s="838"/>
    </row>
    <row r="1837" spans="25:38" x14ac:dyDescent="0.25">
      <c r="Y1837" s="838"/>
      <c r="Z1837" s="838"/>
      <c r="AA1837" s="838"/>
      <c r="AB1837" s="838"/>
      <c r="AC1837" s="838"/>
      <c r="AD1837" s="838"/>
      <c r="AE1837" s="838"/>
      <c r="AF1837" s="838"/>
      <c r="AG1837" s="838"/>
      <c r="AH1837" s="838"/>
      <c r="AI1837" s="838"/>
      <c r="AJ1837" s="838"/>
      <c r="AK1837" s="838"/>
      <c r="AL1837" s="838"/>
    </row>
    <row r="1838" spans="25:38" x14ac:dyDescent="0.25">
      <c r="Y1838" s="838"/>
      <c r="Z1838" s="838"/>
      <c r="AA1838" s="838"/>
      <c r="AB1838" s="838"/>
      <c r="AC1838" s="838"/>
      <c r="AD1838" s="838"/>
      <c r="AE1838" s="838"/>
      <c r="AF1838" s="838"/>
      <c r="AG1838" s="838"/>
      <c r="AH1838" s="838"/>
      <c r="AI1838" s="838"/>
      <c r="AJ1838" s="838"/>
      <c r="AK1838" s="838"/>
      <c r="AL1838" s="838"/>
    </row>
    <row r="1839" spans="25:38" x14ac:dyDescent="0.25">
      <c r="Y1839" s="838"/>
      <c r="Z1839" s="838"/>
      <c r="AA1839" s="838"/>
      <c r="AB1839" s="838"/>
      <c r="AC1839" s="838"/>
      <c r="AD1839" s="838"/>
      <c r="AE1839" s="838"/>
      <c r="AF1839" s="838"/>
      <c r="AG1839" s="838"/>
      <c r="AH1839" s="838"/>
      <c r="AI1839" s="838"/>
      <c r="AJ1839" s="838"/>
      <c r="AK1839" s="838"/>
      <c r="AL1839" s="838"/>
    </row>
    <row r="1840" spans="25:38" x14ac:dyDescent="0.25">
      <c r="Y1840" s="838"/>
      <c r="Z1840" s="838"/>
      <c r="AA1840" s="838"/>
      <c r="AB1840" s="838"/>
      <c r="AC1840" s="838"/>
      <c r="AD1840" s="838"/>
      <c r="AE1840" s="838"/>
      <c r="AF1840" s="838"/>
      <c r="AG1840" s="838"/>
      <c r="AH1840" s="838"/>
      <c r="AI1840" s="838"/>
      <c r="AJ1840" s="838"/>
      <c r="AK1840" s="838"/>
      <c r="AL1840" s="838"/>
    </row>
    <row r="1841" spans="25:38" x14ac:dyDescent="0.25">
      <c r="Y1841" s="838"/>
      <c r="Z1841" s="838"/>
      <c r="AA1841" s="838"/>
      <c r="AB1841" s="838"/>
      <c r="AC1841" s="838"/>
      <c r="AD1841" s="838"/>
      <c r="AE1841" s="838"/>
      <c r="AF1841" s="838"/>
      <c r="AG1841" s="838"/>
      <c r="AH1841" s="838"/>
      <c r="AI1841" s="838"/>
      <c r="AJ1841" s="838"/>
      <c r="AK1841" s="838"/>
      <c r="AL1841" s="838"/>
    </row>
    <row r="1842" spans="25:38" x14ac:dyDescent="0.25">
      <c r="Y1842" s="838"/>
      <c r="Z1842" s="838"/>
      <c r="AA1842" s="838"/>
      <c r="AB1842" s="838"/>
      <c r="AC1842" s="838"/>
      <c r="AD1842" s="838"/>
      <c r="AE1842" s="838"/>
      <c r="AF1842" s="838"/>
      <c r="AG1842" s="838"/>
      <c r="AH1842" s="838"/>
      <c r="AI1842" s="838"/>
      <c r="AJ1842" s="838"/>
      <c r="AK1842" s="838"/>
      <c r="AL1842" s="838"/>
    </row>
    <row r="1843" spans="25:38" x14ac:dyDescent="0.25">
      <c r="Y1843" s="838"/>
      <c r="Z1843" s="838"/>
      <c r="AA1843" s="838"/>
      <c r="AB1843" s="838"/>
      <c r="AC1843" s="838"/>
      <c r="AD1843" s="838"/>
      <c r="AE1843" s="838"/>
      <c r="AF1843" s="838"/>
      <c r="AG1843" s="838"/>
      <c r="AH1843" s="838"/>
      <c r="AI1843" s="838"/>
      <c r="AJ1843" s="838"/>
      <c r="AK1843" s="838"/>
      <c r="AL1843" s="838"/>
    </row>
    <row r="1844" spans="25:38" x14ac:dyDescent="0.25">
      <c r="Y1844" s="838"/>
      <c r="Z1844" s="838"/>
      <c r="AA1844" s="838"/>
      <c r="AB1844" s="838"/>
      <c r="AC1844" s="838"/>
      <c r="AD1844" s="838"/>
      <c r="AE1844" s="838"/>
      <c r="AF1844" s="838"/>
      <c r="AG1844" s="838"/>
      <c r="AH1844" s="838"/>
      <c r="AI1844" s="838"/>
      <c r="AJ1844" s="838"/>
      <c r="AK1844" s="838"/>
      <c r="AL1844" s="838"/>
    </row>
    <row r="1845" spans="25:38" x14ac:dyDescent="0.25">
      <c r="Y1845" s="838"/>
      <c r="Z1845" s="838"/>
      <c r="AA1845" s="838"/>
      <c r="AB1845" s="838"/>
      <c r="AC1845" s="838"/>
      <c r="AD1845" s="838"/>
      <c r="AE1845" s="838"/>
      <c r="AF1845" s="838"/>
      <c r="AG1845" s="838"/>
      <c r="AH1845" s="838"/>
      <c r="AI1845" s="838"/>
      <c r="AJ1845" s="838"/>
      <c r="AK1845" s="838"/>
      <c r="AL1845" s="838"/>
    </row>
    <row r="1846" spans="25:38" x14ac:dyDescent="0.25">
      <c r="Y1846" s="838"/>
      <c r="Z1846" s="838"/>
      <c r="AA1846" s="838"/>
      <c r="AB1846" s="838"/>
      <c r="AC1846" s="838"/>
      <c r="AD1846" s="838"/>
      <c r="AE1846" s="838"/>
      <c r="AF1846" s="838"/>
      <c r="AG1846" s="838"/>
      <c r="AH1846" s="838"/>
      <c r="AI1846" s="838"/>
      <c r="AJ1846" s="838"/>
      <c r="AK1846" s="838"/>
      <c r="AL1846" s="838"/>
    </row>
    <row r="1847" spans="25:38" x14ac:dyDescent="0.25">
      <c r="Y1847" s="838"/>
      <c r="Z1847" s="838"/>
      <c r="AA1847" s="838"/>
      <c r="AB1847" s="838"/>
      <c r="AC1847" s="838"/>
      <c r="AD1847" s="838"/>
      <c r="AE1847" s="838"/>
      <c r="AF1847" s="838"/>
      <c r="AG1847" s="838"/>
      <c r="AH1847" s="838"/>
      <c r="AI1847" s="838"/>
      <c r="AJ1847" s="838"/>
      <c r="AK1847" s="838"/>
      <c r="AL1847" s="838"/>
    </row>
    <row r="1848" spans="25:38" x14ac:dyDescent="0.25">
      <c r="Y1848" s="838"/>
      <c r="Z1848" s="838"/>
      <c r="AA1848" s="838"/>
      <c r="AB1848" s="838"/>
      <c r="AC1848" s="838"/>
      <c r="AD1848" s="838"/>
      <c r="AE1848" s="838"/>
      <c r="AF1848" s="838"/>
      <c r="AG1848" s="838"/>
      <c r="AH1848" s="838"/>
      <c r="AI1848" s="838"/>
      <c r="AJ1848" s="838"/>
      <c r="AK1848" s="838"/>
      <c r="AL1848" s="838"/>
    </row>
    <row r="1849" spans="25:38" x14ac:dyDescent="0.25">
      <c r="Y1849" s="838"/>
      <c r="Z1849" s="838"/>
      <c r="AA1849" s="838"/>
      <c r="AB1849" s="838"/>
      <c r="AC1849" s="838"/>
      <c r="AD1849" s="838"/>
      <c r="AE1849" s="838"/>
      <c r="AF1849" s="838"/>
      <c r="AG1849" s="838"/>
      <c r="AH1849" s="838"/>
      <c r="AI1849" s="838"/>
      <c r="AJ1849" s="838"/>
      <c r="AK1849" s="838"/>
      <c r="AL1849" s="838"/>
    </row>
    <row r="1850" spans="25:38" x14ac:dyDescent="0.25">
      <c r="Y1850" s="838"/>
      <c r="Z1850" s="838"/>
      <c r="AA1850" s="838"/>
      <c r="AB1850" s="838"/>
      <c r="AC1850" s="838"/>
      <c r="AD1850" s="838"/>
      <c r="AE1850" s="838"/>
      <c r="AF1850" s="838"/>
      <c r="AG1850" s="838"/>
      <c r="AH1850" s="838"/>
      <c r="AI1850" s="838"/>
      <c r="AJ1850" s="838"/>
      <c r="AK1850" s="838"/>
      <c r="AL1850" s="838"/>
    </row>
    <row r="1851" spans="25:38" x14ac:dyDescent="0.25">
      <c r="Y1851" s="838"/>
      <c r="Z1851" s="838"/>
      <c r="AA1851" s="838"/>
      <c r="AB1851" s="838"/>
      <c r="AC1851" s="838"/>
      <c r="AD1851" s="838"/>
      <c r="AE1851" s="838"/>
      <c r="AF1851" s="838"/>
      <c r="AG1851" s="838"/>
      <c r="AH1851" s="838"/>
      <c r="AI1851" s="838"/>
      <c r="AJ1851" s="838"/>
      <c r="AK1851" s="838"/>
      <c r="AL1851" s="838"/>
    </row>
    <row r="1852" spans="25:38" x14ac:dyDescent="0.25">
      <c r="Y1852" s="838"/>
      <c r="Z1852" s="838"/>
      <c r="AA1852" s="838"/>
      <c r="AB1852" s="838"/>
      <c r="AC1852" s="838"/>
      <c r="AD1852" s="838"/>
      <c r="AE1852" s="838"/>
      <c r="AF1852" s="838"/>
      <c r="AG1852" s="838"/>
      <c r="AH1852" s="838"/>
      <c r="AI1852" s="838"/>
      <c r="AJ1852" s="838"/>
      <c r="AK1852" s="838"/>
      <c r="AL1852" s="838"/>
    </row>
    <row r="1853" spans="25:38" x14ac:dyDescent="0.25">
      <c r="Y1853" s="838"/>
      <c r="Z1853" s="838"/>
      <c r="AA1853" s="838"/>
      <c r="AB1853" s="838"/>
      <c r="AC1853" s="838"/>
      <c r="AD1853" s="838"/>
      <c r="AE1853" s="838"/>
      <c r="AF1853" s="838"/>
      <c r="AG1853" s="838"/>
      <c r="AH1853" s="838"/>
      <c r="AI1853" s="838"/>
      <c r="AJ1853" s="838"/>
      <c r="AK1853" s="838"/>
      <c r="AL1853" s="838"/>
    </row>
    <row r="1854" spans="25:38" x14ac:dyDescent="0.25">
      <c r="Y1854" s="838"/>
      <c r="Z1854" s="838"/>
      <c r="AA1854" s="838"/>
      <c r="AB1854" s="838"/>
      <c r="AC1854" s="838"/>
      <c r="AD1854" s="838"/>
      <c r="AE1854" s="838"/>
      <c r="AF1854" s="838"/>
      <c r="AG1854" s="838"/>
      <c r="AH1854" s="838"/>
      <c r="AI1854" s="838"/>
      <c r="AJ1854" s="838"/>
      <c r="AK1854" s="838"/>
      <c r="AL1854" s="838"/>
    </row>
    <row r="1855" spans="25:38" x14ac:dyDescent="0.25">
      <c r="Y1855" s="838"/>
      <c r="Z1855" s="838"/>
      <c r="AA1855" s="838"/>
      <c r="AB1855" s="838"/>
      <c r="AC1855" s="838"/>
      <c r="AD1855" s="838"/>
      <c r="AE1855" s="838"/>
      <c r="AF1855" s="838"/>
      <c r="AG1855" s="838"/>
      <c r="AH1855" s="838"/>
      <c r="AI1855" s="838"/>
      <c r="AJ1855" s="838"/>
      <c r="AK1855" s="838"/>
      <c r="AL1855" s="838"/>
    </row>
    <row r="1856" spans="25:38" x14ac:dyDescent="0.25">
      <c r="Y1856" s="838"/>
      <c r="Z1856" s="838"/>
      <c r="AA1856" s="838"/>
      <c r="AB1856" s="838"/>
      <c r="AC1856" s="838"/>
      <c r="AD1856" s="838"/>
      <c r="AE1856" s="838"/>
      <c r="AF1856" s="838"/>
      <c r="AG1856" s="838"/>
      <c r="AH1856" s="838"/>
      <c r="AI1856" s="838"/>
      <c r="AJ1856" s="838"/>
      <c r="AK1856" s="838"/>
      <c r="AL1856" s="838"/>
    </row>
    <row r="1857" spans="25:38" x14ac:dyDescent="0.25">
      <c r="Y1857" s="838"/>
      <c r="Z1857" s="838"/>
      <c r="AA1857" s="838"/>
      <c r="AB1857" s="838"/>
      <c r="AC1857" s="838"/>
      <c r="AD1857" s="838"/>
      <c r="AE1857" s="838"/>
      <c r="AF1857" s="838"/>
      <c r="AG1857" s="838"/>
      <c r="AH1857" s="838"/>
      <c r="AI1857" s="838"/>
      <c r="AJ1857" s="838"/>
      <c r="AK1857" s="838"/>
      <c r="AL1857" s="838"/>
    </row>
    <row r="1858" spans="25:38" x14ac:dyDescent="0.25">
      <c r="Y1858" s="838"/>
      <c r="Z1858" s="838"/>
      <c r="AA1858" s="838"/>
      <c r="AB1858" s="838"/>
      <c r="AC1858" s="838"/>
      <c r="AD1858" s="838"/>
      <c r="AE1858" s="838"/>
      <c r="AF1858" s="838"/>
      <c r="AG1858" s="838"/>
      <c r="AH1858" s="838"/>
      <c r="AI1858" s="838"/>
      <c r="AJ1858" s="838"/>
      <c r="AK1858" s="838"/>
      <c r="AL1858" s="838"/>
    </row>
    <row r="1859" spans="25:38" x14ac:dyDescent="0.25">
      <c r="Y1859" s="838"/>
      <c r="Z1859" s="838"/>
      <c r="AA1859" s="838"/>
      <c r="AB1859" s="838"/>
      <c r="AC1859" s="838"/>
      <c r="AD1859" s="838"/>
      <c r="AE1859" s="838"/>
      <c r="AF1859" s="838"/>
      <c r="AG1859" s="838"/>
      <c r="AH1859" s="838"/>
      <c r="AI1859" s="838"/>
      <c r="AJ1859" s="838"/>
      <c r="AK1859" s="838"/>
      <c r="AL1859" s="838"/>
    </row>
    <row r="1860" spans="25:38" x14ac:dyDescent="0.25">
      <c r="Y1860" s="838"/>
      <c r="Z1860" s="838"/>
      <c r="AA1860" s="838"/>
      <c r="AB1860" s="838"/>
      <c r="AC1860" s="838"/>
      <c r="AD1860" s="838"/>
      <c r="AE1860" s="838"/>
      <c r="AF1860" s="838"/>
      <c r="AG1860" s="838"/>
      <c r="AH1860" s="838"/>
      <c r="AI1860" s="838"/>
      <c r="AJ1860" s="838"/>
      <c r="AK1860" s="838"/>
      <c r="AL1860" s="838"/>
    </row>
    <row r="1861" spans="25:38" x14ac:dyDescent="0.25">
      <c r="Y1861" s="838"/>
      <c r="Z1861" s="838"/>
      <c r="AA1861" s="838"/>
      <c r="AB1861" s="838"/>
      <c r="AC1861" s="838"/>
      <c r="AD1861" s="838"/>
      <c r="AE1861" s="838"/>
      <c r="AF1861" s="838"/>
      <c r="AG1861" s="838"/>
      <c r="AH1861" s="838"/>
      <c r="AI1861" s="838"/>
      <c r="AJ1861" s="838"/>
      <c r="AK1861" s="838"/>
      <c r="AL1861" s="838"/>
    </row>
    <row r="1862" spans="25:38" x14ac:dyDescent="0.25">
      <c r="Y1862" s="838"/>
      <c r="Z1862" s="838"/>
      <c r="AA1862" s="838"/>
      <c r="AB1862" s="838"/>
      <c r="AC1862" s="838"/>
      <c r="AD1862" s="838"/>
      <c r="AE1862" s="838"/>
      <c r="AF1862" s="838"/>
      <c r="AG1862" s="838"/>
      <c r="AH1862" s="838"/>
      <c r="AI1862" s="838"/>
      <c r="AJ1862" s="838"/>
      <c r="AK1862" s="838"/>
      <c r="AL1862" s="838"/>
    </row>
    <row r="1863" spans="25:38" x14ac:dyDescent="0.25">
      <c r="Y1863" s="838"/>
      <c r="Z1863" s="838"/>
      <c r="AA1863" s="838"/>
      <c r="AB1863" s="838"/>
      <c r="AC1863" s="838"/>
      <c r="AD1863" s="838"/>
      <c r="AE1863" s="838"/>
      <c r="AF1863" s="838"/>
      <c r="AG1863" s="838"/>
      <c r="AH1863" s="838"/>
      <c r="AI1863" s="838"/>
      <c r="AJ1863" s="838"/>
      <c r="AK1863" s="838"/>
      <c r="AL1863" s="838"/>
    </row>
    <row r="1864" spans="25:38" x14ac:dyDescent="0.25">
      <c r="Y1864" s="838"/>
      <c r="Z1864" s="838"/>
      <c r="AA1864" s="838"/>
      <c r="AB1864" s="838"/>
      <c r="AC1864" s="838"/>
      <c r="AD1864" s="838"/>
      <c r="AE1864" s="838"/>
      <c r="AF1864" s="838"/>
      <c r="AG1864" s="838"/>
      <c r="AH1864" s="838"/>
      <c r="AI1864" s="838"/>
      <c r="AJ1864" s="838"/>
      <c r="AK1864" s="838"/>
      <c r="AL1864" s="838"/>
    </row>
    <row r="1865" spans="25:38" x14ac:dyDescent="0.25">
      <c r="Y1865" s="838"/>
      <c r="Z1865" s="838"/>
      <c r="AA1865" s="838"/>
      <c r="AB1865" s="838"/>
      <c r="AC1865" s="838"/>
      <c r="AD1865" s="838"/>
      <c r="AE1865" s="838"/>
      <c r="AF1865" s="838"/>
      <c r="AG1865" s="838"/>
      <c r="AH1865" s="838"/>
      <c r="AI1865" s="838"/>
      <c r="AJ1865" s="838"/>
      <c r="AK1865" s="838"/>
      <c r="AL1865" s="838"/>
    </row>
    <row r="1866" spans="25:38" x14ac:dyDescent="0.25">
      <c r="Y1866" s="838"/>
      <c r="Z1866" s="838"/>
      <c r="AA1866" s="838"/>
      <c r="AB1866" s="838"/>
      <c r="AC1866" s="838"/>
      <c r="AD1866" s="838"/>
      <c r="AE1866" s="838"/>
      <c r="AF1866" s="838"/>
      <c r="AG1866" s="838"/>
      <c r="AH1866" s="838"/>
      <c r="AI1866" s="838"/>
      <c r="AJ1866" s="838"/>
      <c r="AK1866" s="838"/>
      <c r="AL1866" s="838"/>
    </row>
    <row r="1867" spans="25:38" x14ac:dyDescent="0.25">
      <c r="Y1867" s="838"/>
      <c r="Z1867" s="838"/>
      <c r="AA1867" s="838"/>
      <c r="AB1867" s="838"/>
      <c r="AC1867" s="838"/>
      <c r="AD1867" s="838"/>
      <c r="AE1867" s="838"/>
      <c r="AF1867" s="838"/>
      <c r="AG1867" s="838"/>
      <c r="AH1867" s="838"/>
      <c r="AI1867" s="838"/>
      <c r="AJ1867" s="838"/>
      <c r="AK1867" s="838"/>
      <c r="AL1867" s="838"/>
    </row>
    <row r="1868" spans="25:38" x14ac:dyDescent="0.25">
      <c r="Y1868" s="838"/>
      <c r="Z1868" s="838"/>
      <c r="AA1868" s="838"/>
      <c r="AB1868" s="838"/>
      <c r="AC1868" s="838"/>
      <c r="AD1868" s="838"/>
      <c r="AE1868" s="838"/>
      <c r="AF1868" s="838"/>
      <c r="AG1868" s="838"/>
      <c r="AH1868" s="838"/>
      <c r="AI1868" s="838"/>
      <c r="AJ1868" s="838"/>
      <c r="AK1868" s="838"/>
      <c r="AL1868" s="838"/>
    </row>
    <row r="1869" spans="25:38" x14ac:dyDescent="0.25">
      <c r="Y1869" s="838"/>
      <c r="Z1869" s="838"/>
      <c r="AA1869" s="838"/>
      <c r="AB1869" s="838"/>
      <c r="AC1869" s="838"/>
      <c r="AD1869" s="838"/>
      <c r="AE1869" s="838"/>
      <c r="AF1869" s="838"/>
      <c r="AG1869" s="838"/>
      <c r="AH1869" s="838"/>
      <c r="AI1869" s="838"/>
      <c r="AJ1869" s="838"/>
      <c r="AK1869" s="838"/>
      <c r="AL1869" s="838"/>
    </row>
    <row r="1870" spans="25:38" x14ac:dyDescent="0.25">
      <c r="Y1870" s="838"/>
      <c r="Z1870" s="838"/>
      <c r="AA1870" s="838"/>
      <c r="AB1870" s="838"/>
      <c r="AC1870" s="838"/>
      <c r="AD1870" s="838"/>
      <c r="AE1870" s="838"/>
      <c r="AF1870" s="838"/>
      <c r="AG1870" s="838"/>
      <c r="AH1870" s="838"/>
      <c r="AI1870" s="838"/>
      <c r="AJ1870" s="838"/>
      <c r="AK1870" s="838"/>
      <c r="AL1870" s="838"/>
    </row>
    <row r="1871" spans="25:38" x14ac:dyDescent="0.25">
      <c r="Y1871" s="838"/>
      <c r="Z1871" s="838"/>
      <c r="AA1871" s="838"/>
      <c r="AB1871" s="838"/>
      <c r="AC1871" s="838"/>
      <c r="AD1871" s="838"/>
      <c r="AE1871" s="838"/>
      <c r="AF1871" s="838"/>
      <c r="AG1871" s="838"/>
      <c r="AH1871" s="838"/>
      <c r="AI1871" s="838"/>
      <c r="AJ1871" s="838"/>
      <c r="AK1871" s="838"/>
      <c r="AL1871" s="838"/>
    </row>
    <row r="1872" spans="25:38" x14ac:dyDescent="0.25">
      <c r="Y1872" s="838"/>
      <c r="Z1872" s="838"/>
      <c r="AA1872" s="838"/>
      <c r="AB1872" s="838"/>
      <c r="AC1872" s="838"/>
      <c r="AD1872" s="838"/>
      <c r="AE1872" s="838"/>
      <c r="AF1872" s="838"/>
      <c r="AG1872" s="838"/>
      <c r="AH1872" s="838"/>
      <c r="AI1872" s="838"/>
      <c r="AJ1872" s="838"/>
      <c r="AK1872" s="838"/>
      <c r="AL1872" s="838"/>
    </row>
    <row r="1873" spans="25:38" x14ac:dyDescent="0.25">
      <c r="Y1873" s="838"/>
      <c r="Z1873" s="838"/>
      <c r="AA1873" s="838"/>
      <c r="AB1873" s="838"/>
      <c r="AC1873" s="838"/>
      <c r="AD1873" s="838"/>
      <c r="AE1873" s="838"/>
      <c r="AF1873" s="838"/>
      <c r="AG1873" s="838"/>
      <c r="AH1873" s="838"/>
      <c r="AI1873" s="838"/>
      <c r="AJ1873" s="838"/>
      <c r="AK1873" s="838"/>
      <c r="AL1873" s="838"/>
    </row>
    <row r="1874" spans="25:38" x14ac:dyDescent="0.25">
      <c r="Y1874" s="838"/>
      <c r="Z1874" s="838"/>
      <c r="AA1874" s="838"/>
      <c r="AB1874" s="838"/>
      <c r="AC1874" s="838"/>
      <c r="AD1874" s="838"/>
      <c r="AE1874" s="838"/>
      <c r="AF1874" s="838"/>
      <c r="AG1874" s="838"/>
      <c r="AH1874" s="838"/>
      <c r="AI1874" s="838"/>
      <c r="AJ1874" s="838"/>
      <c r="AK1874" s="838"/>
      <c r="AL1874" s="838"/>
    </row>
    <row r="1875" spans="25:38" x14ac:dyDescent="0.25">
      <c r="Y1875" s="838"/>
      <c r="Z1875" s="838"/>
      <c r="AA1875" s="838"/>
      <c r="AB1875" s="838"/>
      <c r="AC1875" s="838"/>
      <c r="AD1875" s="838"/>
      <c r="AE1875" s="838"/>
      <c r="AF1875" s="838"/>
      <c r="AG1875" s="838"/>
      <c r="AH1875" s="838"/>
      <c r="AI1875" s="838"/>
      <c r="AJ1875" s="838"/>
      <c r="AK1875" s="838"/>
      <c r="AL1875" s="838"/>
    </row>
    <row r="1876" spans="25:38" x14ac:dyDescent="0.25">
      <c r="Y1876" s="838"/>
      <c r="Z1876" s="838"/>
      <c r="AA1876" s="838"/>
      <c r="AB1876" s="838"/>
      <c r="AC1876" s="838"/>
      <c r="AD1876" s="838"/>
      <c r="AE1876" s="838"/>
      <c r="AF1876" s="838"/>
      <c r="AG1876" s="838"/>
      <c r="AH1876" s="838"/>
      <c r="AI1876" s="838"/>
      <c r="AJ1876" s="838"/>
      <c r="AK1876" s="838"/>
      <c r="AL1876" s="838"/>
    </row>
    <row r="1877" spans="25:38" x14ac:dyDescent="0.25">
      <c r="Y1877" s="838"/>
      <c r="Z1877" s="838"/>
      <c r="AA1877" s="838"/>
      <c r="AB1877" s="838"/>
      <c r="AC1877" s="838"/>
      <c r="AD1877" s="838"/>
      <c r="AE1877" s="838"/>
      <c r="AF1877" s="838"/>
      <c r="AG1877" s="838"/>
      <c r="AH1877" s="838"/>
      <c r="AI1877" s="838"/>
      <c r="AJ1877" s="838"/>
      <c r="AK1877" s="838"/>
      <c r="AL1877" s="838"/>
    </row>
    <row r="1878" spans="25:38" x14ac:dyDescent="0.25">
      <c r="Y1878" s="838"/>
      <c r="Z1878" s="838"/>
      <c r="AA1878" s="838"/>
      <c r="AB1878" s="838"/>
      <c r="AC1878" s="838"/>
      <c r="AD1878" s="838"/>
      <c r="AE1878" s="838"/>
      <c r="AF1878" s="838"/>
      <c r="AG1878" s="838"/>
      <c r="AH1878" s="838"/>
      <c r="AI1878" s="838"/>
      <c r="AJ1878" s="838"/>
      <c r="AK1878" s="838"/>
      <c r="AL1878" s="838"/>
    </row>
    <row r="1879" spans="25:38" x14ac:dyDescent="0.25">
      <c r="Y1879" s="838"/>
      <c r="Z1879" s="838"/>
      <c r="AA1879" s="838"/>
      <c r="AB1879" s="838"/>
      <c r="AC1879" s="838"/>
      <c r="AD1879" s="838"/>
      <c r="AE1879" s="838"/>
      <c r="AF1879" s="838"/>
      <c r="AG1879" s="838"/>
      <c r="AH1879" s="838"/>
      <c r="AI1879" s="838"/>
      <c r="AJ1879" s="838"/>
      <c r="AK1879" s="838"/>
      <c r="AL1879" s="838"/>
    </row>
    <row r="1880" spans="25:38" x14ac:dyDescent="0.25">
      <c r="Y1880" s="838"/>
      <c r="Z1880" s="838"/>
      <c r="AA1880" s="838"/>
      <c r="AB1880" s="838"/>
      <c r="AC1880" s="838"/>
      <c r="AD1880" s="838"/>
      <c r="AE1880" s="838"/>
      <c r="AF1880" s="838"/>
      <c r="AG1880" s="838"/>
      <c r="AH1880" s="838"/>
      <c r="AI1880" s="838"/>
      <c r="AJ1880" s="838"/>
      <c r="AK1880" s="838"/>
      <c r="AL1880" s="838"/>
    </row>
    <row r="1881" spans="25:38" x14ac:dyDescent="0.25">
      <c r="Y1881" s="838"/>
      <c r="Z1881" s="838"/>
      <c r="AA1881" s="838"/>
      <c r="AB1881" s="838"/>
      <c r="AC1881" s="838"/>
      <c r="AD1881" s="838"/>
      <c r="AE1881" s="838"/>
      <c r="AF1881" s="838"/>
      <c r="AG1881" s="838"/>
      <c r="AH1881" s="838"/>
      <c r="AI1881" s="838"/>
      <c r="AJ1881" s="838"/>
      <c r="AK1881" s="838"/>
      <c r="AL1881" s="838"/>
    </row>
    <row r="1882" spans="25:38" x14ac:dyDescent="0.25">
      <c r="Y1882" s="838"/>
      <c r="Z1882" s="838"/>
      <c r="AA1882" s="838"/>
      <c r="AB1882" s="838"/>
      <c r="AC1882" s="838"/>
      <c r="AD1882" s="838"/>
      <c r="AE1882" s="838"/>
      <c r="AF1882" s="838"/>
      <c r="AG1882" s="838"/>
      <c r="AH1882" s="838"/>
      <c r="AI1882" s="838"/>
      <c r="AJ1882" s="838"/>
      <c r="AK1882" s="838"/>
      <c r="AL1882" s="838"/>
    </row>
    <row r="1883" spans="25:38" x14ac:dyDescent="0.25">
      <c r="Y1883" s="838"/>
      <c r="Z1883" s="838"/>
      <c r="AA1883" s="838"/>
      <c r="AB1883" s="838"/>
      <c r="AC1883" s="838"/>
      <c r="AD1883" s="838"/>
      <c r="AE1883" s="838"/>
      <c r="AF1883" s="838"/>
      <c r="AG1883" s="838"/>
      <c r="AH1883" s="838"/>
      <c r="AI1883" s="838"/>
      <c r="AJ1883" s="838"/>
      <c r="AK1883" s="838"/>
      <c r="AL1883" s="838"/>
    </row>
    <row r="1884" spans="25:38" x14ac:dyDescent="0.25">
      <c r="Y1884" s="838"/>
      <c r="Z1884" s="838"/>
      <c r="AA1884" s="838"/>
      <c r="AB1884" s="838"/>
      <c r="AC1884" s="838"/>
      <c r="AD1884" s="838"/>
      <c r="AE1884" s="838"/>
      <c r="AF1884" s="838"/>
      <c r="AG1884" s="838"/>
      <c r="AH1884" s="838"/>
      <c r="AI1884" s="838"/>
      <c r="AJ1884" s="838"/>
      <c r="AK1884" s="838"/>
      <c r="AL1884" s="838"/>
    </row>
    <row r="1885" spans="25:38" x14ac:dyDescent="0.25">
      <c r="Y1885" s="838"/>
      <c r="Z1885" s="838"/>
      <c r="AA1885" s="838"/>
      <c r="AB1885" s="838"/>
      <c r="AC1885" s="838"/>
      <c r="AD1885" s="838"/>
      <c r="AE1885" s="838"/>
      <c r="AF1885" s="838"/>
      <c r="AG1885" s="838"/>
      <c r="AH1885" s="838"/>
      <c r="AI1885" s="838"/>
      <c r="AJ1885" s="838"/>
      <c r="AK1885" s="838"/>
      <c r="AL1885" s="838"/>
    </row>
    <row r="1886" spans="25:38" x14ac:dyDescent="0.25">
      <c r="Y1886" s="838"/>
      <c r="Z1886" s="838"/>
      <c r="AA1886" s="838"/>
      <c r="AB1886" s="838"/>
      <c r="AC1886" s="838"/>
      <c r="AD1886" s="838"/>
      <c r="AE1886" s="838"/>
      <c r="AF1886" s="838"/>
      <c r="AG1886" s="838"/>
      <c r="AH1886" s="838"/>
      <c r="AI1886" s="838"/>
      <c r="AJ1886" s="838"/>
      <c r="AK1886" s="838"/>
      <c r="AL1886" s="838"/>
    </row>
    <row r="1887" spans="25:38" x14ac:dyDescent="0.25">
      <c r="Y1887" s="838"/>
      <c r="Z1887" s="838"/>
      <c r="AA1887" s="838"/>
      <c r="AB1887" s="838"/>
      <c r="AC1887" s="838"/>
      <c r="AD1887" s="838"/>
      <c r="AE1887" s="838"/>
      <c r="AF1887" s="838"/>
      <c r="AG1887" s="838"/>
      <c r="AH1887" s="838"/>
      <c r="AI1887" s="838"/>
      <c r="AJ1887" s="838"/>
      <c r="AK1887" s="838"/>
      <c r="AL1887" s="838"/>
    </row>
    <row r="1888" spans="25:38" x14ac:dyDescent="0.25">
      <c r="Y1888" s="838"/>
      <c r="Z1888" s="838"/>
      <c r="AA1888" s="838"/>
      <c r="AB1888" s="838"/>
      <c r="AC1888" s="838"/>
      <c r="AD1888" s="838"/>
      <c r="AE1888" s="838"/>
      <c r="AF1888" s="838"/>
      <c r="AG1888" s="838"/>
      <c r="AH1888" s="838"/>
      <c r="AI1888" s="838"/>
      <c r="AJ1888" s="838"/>
      <c r="AK1888" s="838"/>
      <c r="AL1888" s="838"/>
    </row>
    <row r="1889" spans="25:38" x14ac:dyDescent="0.25">
      <c r="Y1889" s="838"/>
      <c r="Z1889" s="838"/>
      <c r="AA1889" s="838"/>
      <c r="AB1889" s="838"/>
      <c r="AC1889" s="838"/>
      <c r="AD1889" s="838"/>
      <c r="AE1889" s="838"/>
      <c r="AF1889" s="838"/>
      <c r="AG1889" s="838"/>
      <c r="AH1889" s="838"/>
      <c r="AI1889" s="838"/>
      <c r="AJ1889" s="838"/>
      <c r="AK1889" s="838"/>
      <c r="AL1889" s="838"/>
    </row>
    <row r="1890" spans="25:38" x14ac:dyDescent="0.25">
      <c r="Y1890" s="838"/>
      <c r="Z1890" s="838"/>
      <c r="AA1890" s="838"/>
      <c r="AB1890" s="838"/>
      <c r="AC1890" s="838"/>
      <c r="AD1890" s="838"/>
      <c r="AE1890" s="838"/>
      <c r="AF1890" s="838"/>
      <c r="AG1890" s="838"/>
      <c r="AH1890" s="838"/>
      <c r="AI1890" s="838"/>
      <c r="AJ1890" s="838"/>
      <c r="AK1890" s="838"/>
      <c r="AL1890" s="838"/>
    </row>
    <row r="1891" spans="25:38" x14ac:dyDescent="0.25">
      <c r="Y1891" s="838"/>
      <c r="Z1891" s="838"/>
      <c r="AA1891" s="838"/>
      <c r="AB1891" s="838"/>
      <c r="AC1891" s="838"/>
      <c r="AD1891" s="838"/>
      <c r="AE1891" s="838"/>
      <c r="AF1891" s="838"/>
      <c r="AG1891" s="838"/>
      <c r="AH1891" s="838"/>
      <c r="AI1891" s="838"/>
      <c r="AJ1891" s="838"/>
      <c r="AK1891" s="838"/>
      <c r="AL1891" s="838"/>
    </row>
    <row r="1892" spans="25:38" x14ac:dyDescent="0.25">
      <c r="Y1892" s="838"/>
      <c r="Z1892" s="838"/>
      <c r="AA1892" s="838"/>
      <c r="AB1892" s="838"/>
      <c r="AC1892" s="838"/>
      <c r="AD1892" s="838"/>
      <c r="AE1892" s="838"/>
      <c r="AF1892" s="838"/>
      <c r="AG1892" s="838"/>
      <c r="AH1892" s="838"/>
      <c r="AI1892" s="838"/>
      <c r="AJ1892" s="838"/>
      <c r="AK1892" s="838"/>
      <c r="AL1892" s="838"/>
    </row>
    <row r="1893" spans="25:38" x14ac:dyDescent="0.25">
      <c r="Y1893" s="838"/>
      <c r="Z1893" s="838"/>
      <c r="AA1893" s="838"/>
      <c r="AB1893" s="838"/>
      <c r="AC1893" s="838"/>
      <c r="AD1893" s="838"/>
      <c r="AE1893" s="838"/>
      <c r="AF1893" s="838"/>
      <c r="AG1893" s="838"/>
      <c r="AH1893" s="838"/>
      <c r="AI1893" s="838"/>
      <c r="AJ1893" s="838"/>
      <c r="AK1893" s="838"/>
      <c r="AL1893" s="838"/>
    </row>
    <row r="1894" spans="25:38" x14ac:dyDescent="0.25">
      <c r="Y1894" s="838"/>
      <c r="Z1894" s="838"/>
      <c r="AA1894" s="838"/>
      <c r="AB1894" s="838"/>
      <c r="AC1894" s="838"/>
      <c r="AD1894" s="838"/>
      <c r="AE1894" s="838"/>
      <c r="AF1894" s="838"/>
      <c r="AG1894" s="838"/>
      <c r="AH1894" s="838"/>
      <c r="AI1894" s="838"/>
      <c r="AJ1894" s="838"/>
      <c r="AK1894" s="838"/>
      <c r="AL1894" s="838"/>
    </row>
    <row r="1895" spans="25:38" x14ac:dyDescent="0.25">
      <c r="Y1895" s="838"/>
      <c r="Z1895" s="838"/>
      <c r="AA1895" s="838"/>
      <c r="AB1895" s="838"/>
      <c r="AC1895" s="838"/>
      <c r="AD1895" s="838"/>
      <c r="AE1895" s="838"/>
      <c r="AF1895" s="838"/>
      <c r="AG1895" s="838"/>
      <c r="AH1895" s="838"/>
      <c r="AI1895" s="838"/>
      <c r="AJ1895" s="838"/>
      <c r="AK1895" s="838"/>
      <c r="AL1895" s="838"/>
    </row>
    <row r="1896" spans="25:38" x14ac:dyDescent="0.25">
      <c r="Y1896" s="838"/>
      <c r="Z1896" s="838"/>
      <c r="AA1896" s="838"/>
      <c r="AB1896" s="838"/>
      <c r="AC1896" s="838"/>
      <c r="AD1896" s="838"/>
      <c r="AE1896" s="838"/>
      <c r="AF1896" s="838"/>
      <c r="AG1896" s="838"/>
      <c r="AH1896" s="838"/>
      <c r="AI1896" s="838"/>
      <c r="AJ1896" s="838"/>
      <c r="AK1896" s="838"/>
      <c r="AL1896" s="838"/>
    </row>
    <row r="1897" spans="25:38" x14ac:dyDescent="0.25">
      <c r="Y1897" s="838"/>
      <c r="Z1897" s="838"/>
      <c r="AA1897" s="838"/>
      <c r="AB1897" s="838"/>
      <c r="AC1897" s="838"/>
      <c r="AD1897" s="838"/>
      <c r="AE1897" s="838"/>
      <c r="AF1897" s="838"/>
      <c r="AG1897" s="838"/>
      <c r="AH1897" s="838"/>
      <c r="AI1897" s="838"/>
      <c r="AJ1897" s="838"/>
      <c r="AK1897" s="838"/>
      <c r="AL1897" s="838"/>
    </row>
    <row r="1898" spans="25:38" x14ac:dyDescent="0.25">
      <c r="Y1898" s="838"/>
      <c r="Z1898" s="838"/>
      <c r="AA1898" s="838"/>
      <c r="AB1898" s="838"/>
      <c r="AC1898" s="838"/>
      <c r="AD1898" s="838"/>
      <c r="AE1898" s="838"/>
      <c r="AF1898" s="838"/>
      <c r="AG1898" s="838"/>
      <c r="AH1898" s="838"/>
      <c r="AI1898" s="838"/>
      <c r="AJ1898" s="838"/>
      <c r="AK1898" s="838"/>
      <c r="AL1898" s="838"/>
    </row>
    <row r="1899" spans="25:38" x14ac:dyDescent="0.25">
      <c r="Y1899" s="838"/>
      <c r="Z1899" s="838"/>
      <c r="AA1899" s="838"/>
      <c r="AB1899" s="838"/>
      <c r="AC1899" s="838"/>
      <c r="AD1899" s="838"/>
      <c r="AE1899" s="838"/>
      <c r="AF1899" s="838"/>
      <c r="AG1899" s="838"/>
      <c r="AH1899" s="838"/>
      <c r="AI1899" s="838"/>
      <c r="AJ1899" s="838"/>
      <c r="AK1899" s="838"/>
      <c r="AL1899" s="838"/>
    </row>
    <row r="1900" spans="25:38" x14ac:dyDescent="0.25">
      <c r="Y1900" s="838"/>
      <c r="Z1900" s="838"/>
      <c r="AA1900" s="838"/>
      <c r="AB1900" s="838"/>
      <c r="AC1900" s="838"/>
      <c r="AD1900" s="838"/>
      <c r="AE1900" s="838"/>
      <c r="AF1900" s="838"/>
      <c r="AG1900" s="838"/>
      <c r="AH1900" s="838"/>
      <c r="AI1900" s="838"/>
      <c r="AJ1900" s="838"/>
      <c r="AK1900" s="838"/>
      <c r="AL1900" s="838"/>
    </row>
    <row r="1901" spans="25:38" x14ac:dyDescent="0.25">
      <c r="Y1901" s="838"/>
      <c r="Z1901" s="838"/>
      <c r="AA1901" s="838"/>
      <c r="AB1901" s="838"/>
      <c r="AC1901" s="838"/>
      <c r="AD1901" s="838"/>
      <c r="AE1901" s="838"/>
      <c r="AF1901" s="838"/>
      <c r="AG1901" s="838"/>
      <c r="AH1901" s="838"/>
      <c r="AI1901" s="838"/>
      <c r="AJ1901" s="838"/>
      <c r="AK1901" s="838"/>
      <c r="AL1901" s="838"/>
    </row>
    <row r="1902" spans="25:38" x14ac:dyDescent="0.25">
      <c r="Y1902" s="838"/>
      <c r="Z1902" s="838"/>
      <c r="AA1902" s="838"/>
      <c r="AB1902" s="838"/>
      <c r="AC1902" s="838"/>
      <c r="AD1902" s="838"/>
      <c r="AE1902" s="838"/>
      <c r="AF1902" s="838"/>
      <c r="AG1902" s="838"/>
      <c r="AH1902" s="838"/>
      <c r="AI1902" s="838"/>
      <c r="AJ1902" s="838"/>
      <c r="AK1902" s="838"/>
      <c r="AL1902" s="838"/>
    </row>
    <row r="1903" spans="25:38" x14ac:dyDescent="0.25">
      <c r="Y1903" s="838"/>
      <c r="Z1903" s="838"/>
      <c r="AA1903" s="838"/>
      <c r="AB1903" s="838"/>
      <c r="AC1903" s="838"/>
      <c r="AD1903" s="838"/>
      <c r="AE1903" s="838"/>
      <c r="AF1903" s="838"/>
      <c r="AG1903" s="838"/>
      <c r="AH1903" s="838"/>
      <c r="AI1903" s="838"/>
      <c r="AJ1903" s="838"/>
      <c r="AK1903" s="838"/>
      <c r="AL1903" s="838"/>
    </row>
    <row r="1904" spans="25:38" x14ac:dyDescent="0.25">
      <c r="Y1904" s="838"/>
      <c r="Z1904" s="838"/>
      <c r="AA1904" s="838"/>
      <c r="AB1904" s="838"/>
      <c r="AC1904" s="838"/>
      <c r="AD1904" s="838"/>
      <c r="AE1904" s="838"/>
      <c r="AF1904" s="838"/>
      <c r="AG1904" s="838"/>
      <c r="AH1904" s="838"/>
      <c r="AI1904" s="838"/>
      <c r="AJ1904" s="838"/>
      <c r="AK1904" s="838"/>
      <c r="AL1904" s="838"/>
    </row>
    <row r="1905" spans="25:38" x14ac:dyDescent="0.25">
      <c r="Y1905" s="838"/>
      <c r="Z1905" s="838"/>
      <c r="AA1905" s="838"/>
      <c r="AB1905" s="838"/>
      <c r="AC1905" s="838"/>
      <c r="AD1905" s="838"/>
      <c r="AE1905" s="838"/>
      <c r="AF1905" s="838"/>
      <c r="AG1905" s="838"/>
      <c r="AH1905" s="838"/>
      <c r="AI1905" s="838"/>
      <c r="AJ1905" s="838"/>
      <c r="AK1905" s="838"/>
      <c r="AL1905" s="838"/>
    </row>
    <row r="1906" spans="25:38" x14ac:dyDescent="0.25">
      <c r="Y1906" s="838"/>
      <c r="Z1906" s="838"/>
      <c r="AA1906" s="838"/>
      <c r="AB1906" s="838"/>
      <c r="AC1906" s="838"/>
      <c r="AD1906" s="838"/>
      <c r="AE1906" s="838"/>
      <c r="AF1906" s="838"/>
      <c r="AG1906" s="838"/>
      <c r="AH1906" s="838"/>
      <c r="AI1906" s="838"/>
      <c r="AJ1906" s="838"/>
      <c r="AK1906" s="838"/>
      <c r="AL1906" s="838"/>
    </row>
    <row r="1907" spans="25:38" x14ac:dyDescent="0.25">
      <c r="Y1907" s="838"/>
      <c r="Z1907" s="838"/>
      <c r="AA1907" s="838"/>
      <c r="AB1907" s="838"/>
      <c r="AC1907" s="838"/>
      <c r="AD1907" s="838"/>
      <c r="AE1907" s="838"/>
      <c r="AF1907" s="838"/>
      <c r="AG1907" s="838"/>
      <c r="AH1907" s="838"/>
      <c r="AI1907" s="838"/>
      <c r="AJ1907" s="838"/>
      <c r="AK1907" s="838"/>
      <c r="AL1907" s="838"/>
    </row>
    <row r="1908" spans="25:38" x14ac:dyDescent="0.25">
      <c r="Y1908" s="838"/>
      <c r="Z1908" s="838"/>
      <c r="AA1908" s="838"/>
      <c r="AB1908" s="838"/>
      <c r="AC1908" s="838"/>
      <c r="AD1908" s="838"/>
      <c r="AE1908" s="838"/>
      <c r="AF1908" s="838"/>
      <c r="AG1908" s="838"/>
      <c r="AH1908" s="838"/>
      <c r="AI1908" s="838"/>
      <c r="AJ1908" s="838"/>
      <c r="AK1908" s="838"/>
      <c r="AL1908" s="838"/>
    </row>
    <row r="1909" spans="25:38" x14ac:dyDescent="0.25">
      <c r="Y1909" s="838"/>
      <c r="Z1909" s="838"/>
      <c r="AA1909" s="838"/>
      <c r="AB1909" s="838"/>
      <c r="AC1909" s="838"/>
      <c r="AD1909" s="838"/>
      <c r="AE1909" s="838"/>
      <c r="AF1909" s="838"/>
      <c r="AG1909" s="838"/>
      <c r="AH1909" s="838"/>
      <c r="AI1909" s="838"/>
      <c r="AJ1909" s="838"/>
      <c r="AK1909" s="838"/>
      <c r="AL1909" s="838"/>
    </row>
    <row r="1910" spans="25:38" x14ac:dyDescent="0.25">
      <c r="Y1910" s="838"/>
      <c r="Z1910" s="838"/>
      <c r="AA1910" s="838"/>
      <c r="AB1910" s="838"/>
      <c r="AC1910" s="838"/>
      <c r="AD1910" s="838"/>
      <c r="AE1910" s="838"/>
      <c r="AF1910" s="838"/>
      <c r="AG1910" s="838"/>
      <c r="AH1910" s="838"/>
      <c r="AI1910" s="838"/>
      <c r="AJ1910" s="838"/>
      <c r="AK1910" s="838"/>
      <c r="AL1910" s="838"/>
    </row>
    <row r="1911" spans="25:38" x14ac:dyDescent="0.25">
      <c r="Y1911" s="838"/>
      <c r="Z1911" s="838"/>
      <c r="AA1911" s="838"/>
      <c r="AB1911" s="838"/>
      <c r="AC1911" s="838"/>
      <c r="AD1911" s="838"/>
      <c r="AE1911" s="838"/>
      <c r="AF1911" s="838"/>
      <c r="AG1911" s="838"/>
      <c r="AH1911" s="838"/>
      <c r="AI1911" s="838"/>
      <c r="AJ1911" s="838"/>
      <c r="AK1911" s="838"/>
      <c r="AL1911" s="838"/>
    </row>
    <row r="1912" spans="25:38" x14ac:dyDescent="0.25">
      <c r="Y1912" s="838"/>
      <c r="Z1912" s="838"/>
      <c r="AA1912" s="838"/>
      <c r="AB1912" s="838"/>
      <c r="AC1912" s="838"/>
      <c r="AD1912" s="838"/>
      <c r="AE1912" s="838"/>
      <c r="AF1912" s="838"/>
      <c r="AG1912" s="838"/>
      <c r="AH1912" s="838"/>
      <c r="AI1912" s="838"/>
      <c r="AJ1912" s="838"/>
      <c r="AK1912" s="838"/>
      <c r="AL1912" s="838"/>
    </row>
    <row r="1913" spans="25:38" x14ac:dyDescent="0.25">
      <c r="Y1913" s="838"/>
      <c r="Z1913" s="838"/>
      <c r="AA1913" s="838"/>
      <c r="AB1913" s="838"/>
      <c r="AC1913" s="838"/>
      <c r="AD1913" s="838"/>
      <c r="AE1913" s="838"/>
      <c r="AF1913" s="838"/>
      <c r="AG1913" s="838"/>
      <c r="AH1913" s="838"/>
      <c r="AI1913" s="838"/>
      <c r="AJ1913" s="838"/>
      <c r="AK1913" s="838"/>
      <c r="AL1913" s="838"/>
    </row>
    <row r="1914" spans="25:38" x14ac:dyDescent="0.25">
      <c r="Y1914" s="838"/>
      <c r="Z1914" s="838"/>
      <c r="AA1914" s="838"/>
      <c r="AB1914" s="838"/>
      <c r="AC1914" s="838"/>
      <c r="AD1914" s="838"/>
      <c r="AE1914" s="838"/>
      <c r="AF1914" s="838"/>
      <c r="AG1914" s="838"/>
      <c r="AH1914" s="838"/>
      <c r="AI1914" s="838"/>
      <c r="AJ1914" s="838"/>
      <c r="AK1914" s="838"/>
      <c r="AL1914" s="838"/>
    </row>
    <row r="1915" spans="25:38" x14ac:dyDescent="0.25">
      <c r="Y1915" s="838"/>
      <c r="Z1915" s="838"/>
      <c r="AA1915" s="838"/>
      <c r="AB1915" s="838"/>
      <c r="AC1915" s="838"/>
      <c r="AD1915" s="838"/>
      <c r="AE1915" s="838"/>
      <c r="AF1915" s="838"/>
      <c r="AG1915" s="838"/>
      <c r="AH1915" s="838"/>
      <c r="AI1915" s="838"/>
      <c r="AJ1915" s="838"/>
      <c r="AK1915" s="838"/>
      <c r="AL1915" s="838"/>
    </row>
    <row r="1916" spans="25:38" x14ac:dyDescent="0.25">
      <c r="Y1916" s="838"/>
      <c r="Z1916" s="838"/>
      <c r="AA1916" s="838"/>
      <c r="AB1916" s="838"/>
      <c r="AC1916" s="838"/>
      <c r="AD1916" s="838"/>
      <c r="AE1916" s="838"/>
      <c r="AF1916" s="838"/>
      <c r="AG1916" s="838"/>
      <c r="AH1916" s="838"/>
      <c r="AI1916" s="838"/>
      <c r="AJ1916" s="838"/>
      <c r="AK1916" s="838"/>
      <c r="AL1916" s="838"/>
    </row>
    <row r="1917" spans="25:38" x14ac:dyDescent="0.25">
      <c r="Y1917" s="838"/>
      <c r="Z1917" s="838"/>
      <c r="AA1917" s="838"/>
      <c r="AB1917" s="838"/>
      <c r="AC1917" s="838"/>
      <c r="AD1917" s="838"/>
      <c r="AE1917" s="838"/>
      <c r="AF1917" s="838"/>
      <c r="AG1917" s="838"/>
      <c r="AH1917" s="838"/>
      <c r="AI1917" s="838"/>
      <c r="AJ1917" s="838"/>
      <c r="AK1917" s="838"/>
      <c r="AL1917" s="838"/>
    </row>
    <row r="1918" spans="25:38" x14ac:dyDescent="0.25">
      <c r="Y1918" s="838"/>
      <c r="Z1918" s="838"/>
      <c r="AA1918" s="838"/>
      <c r="AB1918" s="838"/>
      <c r="AC1918" s="838"/>
      <c r="AD1918" s="838"/>
      <c r="AE1918" s="838"/>
      <c r="AF1918" s="838"/>
      <c r="AG1918" s="838"/>
      <c r="AH1918" s="838"/>
      <c r="AI1918" s="838"/>
      <c r="AJ1918" s="838"/>
      <c r="AK1918" s="838"/>
      <c r="AL1918" s="838"/>
    </row>
    <row r="1919" spans="25:38" x14ac:dyDescent="0.25">
      <c r="Y1919" s="838"/>
      <c r="Z1919" s="838"/>
      <c r="AA1919" s="838"/>
      <c r="AB1919" s="838"/>
      <c r="AC1919" s="838"/>
      <c r="AD1919" s="838"/>
      <c r="AE1919" s="838"/>
      <c r="AF1919" s="838"/>
      <c r="AG1919" s="838"/>
      <c r="AH1919" s="838"/>
      <c r="AI1919" s="838"/>
      <c r="AJ1919" s="838"/>
      <c r="AK1919" s="838"/>
      <c r="AL1919" s="838"/>
    </row>
    <row r="1920" spans="25:38" x14ac:dyDescent="0.25">
      <c r="Y1920" s="838"/>
      <c r="Z1920" s="838"/>
      <c r="AA1920" s="838"/>
      <c r="AB1920" s="838"/>
      <c r="AC1920" s="838"/>
      <c r="AD1920" s="838"/>
      <c r="AE1920" s="838"/>
      <c r="AF1920" s="838"/>
      <c r="AG1920" s="838"/>
      <c r="AH1920" s="838"/>
      <c r="AI1920" s="838"/>
      <c r="AJ1920" s="838"/>
      <c r="AK1920" s="838"/>
      <c r="AL1920" s="838"/>
    </row>
    <row r="1921" spans="25:38" x14ac:dyDescent="0.25">
      <c r="Y1921" s="838"/>
      <c r="Z1921" s="838"/>
      <c r="AA1921" s="838"/>
      <c r="AB1921" s="838"/>
      <c r="AC1921" s="838"/>
      <c r="AD1921" s="838"/>
      <c r="AE1921" s="838"/>
      <c r="AF1921" s="838"/>
      <c r="AG1921" s="838"/>
      <c r="AH1921" s="838"/>
      <c r="AI1921" s="838"/>
      <c r="AJ1921" s="838"/>
      <c r="AK1921" s="838"/>
      <c r="AL1921" s="838"/>
    </row>
    <row r="1922" spans="25:38" x14ac:dyDescent="0.25">
      <c r="Y1922" s="838"/>
      <c r="Z1922" s="838"/>
      <c r="AA1922" s="838"/>
      <c r="AB1922" s="838"/>
      <c r="AC1922" s="838"/>
      <c r="AD1922" s="838"/>
      <c r="AE1922" s="838"/>
      <c r="AF1922" s="838"/>
      <c r="AG1922" s="838"/>
      <c r="AH1922" s="838"/>
      <c r="AI1922" s="838"/>
      <c r="AJ1922" s="838"/>
      <c r="AK1922" s="838"/>
      <c r="AL1922" s="838"/>
    </row>
    <row r="1923" spans="25:38" x14ac:dyDescent="0.25">
      <c r="Y1923" s="838"/>
      <c r="Z1923" s="838"/>
      <c r="AA1923" s="838"/>
      <c r="AB1923" s="838"/>
      <c r="AC1923" s="838"/>
      <c r="AD1923" s="838"/>
      <c r="AE1923" s="838"/>
      <c r="AF1923" s="838"/>
      <c r="AG1923" s="838"/>
      <c r="AH1923" s="838"/>
      <c r="AI1923" s="838"/>
      <c r="AJ1923" s="838"/>
      <c r="AK1923" s="838"/>
      <c r="AL1923" s="838"/>
    </row>
    <row r="1924" spans="25:38" x14ac:dyDescent="0.25">
      <c r="Y1924" s="838"/>
      <c r="Z1924" s="838"/>
      <c r="AA1924" s="838"/>
      <c r="AB1924" s="838"/>
      <c r="AC1924" s="838"/>
      <c r="AD1924" s="838"/>
      <c r="AE1924" s="838"/>
      <c r="AF1924" s="838"/>
      <c r="AG1924" s="838"/>
      <c r="AH1924" s="838"/>
      <c r="AI1924" s="838"/>
      <c r="AJ1924" s="838"/>
      <c r="AK1924" s="838"/>
      <c r="AL1924" s="838"/>
    </row>
    <row r="1925" spans="25:38" x14ac:dyDescent="0.25">
      <c r="Y1925" s="838"/>
      <c r="Z1925" s="838"/>
      <c r="AA1925" s="838"/>
      <c r="AB1925" s="838"/>
      <c r="AC1925" s="838"/>
      <c r="AD1925" s="838"/>
      <c r="AE1925" s="838"/>
      <c r="AF1925" s="838"/>
      <c r="AG1925" s="838"/>
      <c r="AH1925" s="838"/>
      <c r="AI1925" s="838"/>
      <c r="AJ1925" s="838"/>
      <c r="AK1925" s="838"/>
      <c r="AL1925" s="838"/>
    </row>
    <row r="1926" spans="25:38" x14ac:dyDescent="0.25">
      <c r="Y1926" s="838"/>
      <c r="Z1926" s="838"/>
      <c r="AA1926" s="838"/>
      <c r="AB1926" s="838"/>
      <c r="AC1926" s="838"/>
      <c r="AD1926" s="838"/>
      <c r="AE1926" s="838"/>
      <c r="AF1926" s="838"/>
      <c r="AG1926" s="838"/>
      <c r="AH1926" s="838"/>
      <c r="AI1926" s="838"/>
      <c r="AJ1926" s="838"/>
      <c r="AK1926" s="838"/>
      <c r="AL1926" s="838"/>
    </row>
    <row r="1927" spans="25:38" x14ac:dyDescent="0.25">
      <c r="Y1927" s="838"/>
      <c r="Z1927" s="838"/>
      <c r="AA1927" s="838"/>
      <c r="AB1927" s="838"/>
      <c r="AC1927" s="838"/>
      <c r="AD1927" s="838"/>
      <c r="AE1927" s="838"/>
      <c r="AF1927" s="838"/>
      <c r="AG1927" s="838"/>
      <c r="AH1927" s="838"/>
      <c r="AI1927" s="838"/>
      <c r="AJ1927" s="838"/>
      <c r="AK1927" s="838"/>
      <c r="AL1927" s="838"/>
    </row>
    <row r="1928" spans="25:38" x14ac:dyDescent="0.25">
      <c r="Y1928" s="838"/>
      <c r="Z1928" s="838"/>
      <c r="AA1928" s="838"/>
      <c r="AB1928" s="838"/>
      <c r="AC1928" s="838"/>
      <c r="AD1928" s="838"/>
      <c r="AE1928" s="838"/>
      <c r="AF1928" s="838"/>
      <c r="AG1928" s="838"/>
      <c r="AH1928" s="838"/>
      <c r="AI1928" s="838"/>
      <c r="AJ1928" s="838"/>
      <c r="AK1928" s="838"/>
      <c r="AL1928" s="838"/>
    </row>
    <row r="1929" spans="25:38" x14ac:dyDescent="0.25">
      <c r="Y1929" s="838"/>
      <c r="Z1929" s="838"/>
      <c r="AA1929" s="838"/>
      <c r="AB1929" s="838"/>
      <c r="AC1929" s="838"/>
      <c r="AD1929" s="838"/>
      <c r="AE1929" s="838"/>
      <c r="AF1929" s="838"/>
      <c r="AG1929" s="838"/>
      <c r="AH1929" s="838"/>
      <c r="AI1929" s="838"/>
      <c r="AJ1929" s="838"/>
      <c r="AK1929" s="838"/>
      <c r="AL1929" s="838"/>
    </row>
    <row r="1930" spans="25:38" x14ac:dyDescent="0.25">
      <c r="Y1930" s="838"/>
      <c r="Z1930" s="838"/>
      <c r="AA1930" s="838"/>
      <c r="AB1930" s="838"/>
      <c r="AC1930" s="838"/>
      <c r="AD1930" s="838"/>
      <c r="AE1930" s="838"/>
      <c r="AF1930" s="838"/>
      <c r="AG1930" s="838"/>
      <c r="AH1930" s="838"/>
      <c r="AI1930" s="838"/>
      <c r="AJ1930" s="838"/>
      <c r="AK1930" s="838"/>
      <c r="AL1930" s="838"/>
    </row>
    <row r="1931" spans="25:38" x14ac:dyDescent="0.25">
      <c r="Y1931" s="838"/>
      <c r="Z1931" s="838"/>
      <c r="AA1931" s="838"/>
      <c r="AB1931" s="838"/>
      <c r="AC1931" s="838"/>
      <c r="AD1931" s="838"/>
      <c r="AE1931" s="838"/>
      <c r="AF1931" s="838"/>
      <c r="AG1931" s="838"/>
      <c r="AH1931" s="838"/>
      <c r="AI1931" s="838"/>
      <c r="AJ1931" s="838"/>
      <c r="AK1931" s="838"/>
      <c r="AL1931" s="838"/>
    </row>
    <row r="1932" spans="25:38" x14ac:dyDescent="0.25">
      <c r="Y1932" s="838"/>
      <c r="Z1932" s="838"/>
      <c r="AA1932" s="838"/>
      <c r="AB1932" s="838"/>
      <c r="AC1932" s="838"/>
      <c r="AD1932" s="838"/>
      <c r="AE1932" s="838"/>
      <c r="AF1932" s="838"/>
      <c r="AG1932" s="838"/>
      <c r="AH1932" s="838"/>
      <c r="AI1932" s="838"/>
      <c r="AJ1932" s="838"/>
      <c r="AK1932" s="838"/>
      <c r="AL1932" s="838"/>
    </row>
    <row r="1933" spans="25:38" x14ac:dyDescent="0.25">
      <c r="Y1933" s="838"/>
      <c r="Z1933" s="838"/>
      <c r="AA1933" s="838"/>
      <c r="AB1933" s="838"/>
      <c r="AC1933" s="838"/>
      <c r="AD1933" s="838"/>
      <c r="AE1933" s="838"/>
      <c r="AF1933" s="838"/>
      <c r="AG1933" s="838"/>
      <c r="AH1933" s="838"/>
      <c r="AI1933" s="838"/>
      <c r="AJ1933" s="838"/>
      <c r="AK1933" s="838"/>
      <c r="AL1933" s="838"/>
    </row>
    <row r="1934" spans="25:38" x14ac:dyDescent="0.25">
      <c r="Y1934" s="838"/>
      <c r="Z1934" s="838"/>
      <c r="AA1934" s="838"/>
      <c r="AB1934" s="838"/>
      <c r="AC1934" s="838"/>
      <c r="AD1934" s="838"/>
      <c r="AE1934" s="838"/>
      <c r="AF1934" s="838"/>
      <c r="AG1934" s="838"/>
      <c r="AH1934" s="838"/>
      <c r="AI1934" s="838"/>
      <c r="AJ1934" s="838"/>
      <c r="AK1934" s="838"/>
      <c r="AL1934" s="838"/>
    </row>
    <row r="1935" spans="25:38" x14ac:dyDescent="0.25">
      <c r="Y1935" s="838"/>
      <c r="Z1935" s="838"/>
      <c r="AA1935" s="838"/>
      <c r="AB1935" s="838"/>
      <c r="AC1935" s="838"/>
      <c r="AD1935" s="838"/>
      <c r="AE1935" s="838"/>
      <c r="AF1935" s="838"/>
      <c r="AG1935" s="838"/>
      <c r="AH1935" s="838"/>
      <c r="AI1935" s="838"/>
      <c r="AJ1935" s="838"/>
      <c r="AK1935" s="838"/>
      <c r="AL1935" s="838"/>
    </row>
    <row r="1936" spans="25:38" x14ac:dyDescent="0.25">
      <c r="Y1936" s="838"/>
      <c r="Z1936" s="838"/>
      <c r="AA1936" s="838"/>
      <c r="AB1936" s="838"/>
      <c r="AC1936" s="838"/>
      <c r="AD1936" s="838"/>
      <c r="AE1936" s="838"/>
      <c r="AF1936" s="838"/>
      <c r="AG1936" s="838"/>
      <c r="AH1936" s="838"/>
      <c r="AI1936" s="838"/>
      <c r="AJ1936" s="838"/>
      <c r="AK1936" s="838"/>
      <c r="AL1936" s="838"/>
    </row>
    <row r="1937" spans="25:38" x14ac:dyDescent="0.25">
      <c r="Y1937" s="838"/>
      <c r="Z1937" s="838"/>
      <c r="AA1937" s="838"/>
      <c r="AB1937" s="838"/>
      <c r="AC1937" s="838"/>
      <c r="AD1937" s="838"/>
      <c r="AE1937" s="838"/>
      <c r="AF1937" s="838"/>
      <c r="AG1937" s="838"/>
      <c r="AH1937" s="838"/>
      <c r="AI1937" s="838"/>
      <c r="AJ1937" s="838"/>
      <c r="AK1937" s="838"/>
      <c r="AL1937" s="838"/>
    </row>
    <row r="1938" spans="25:38" x14ac:dyDescent="0.25">
      <c r="Y1938" s="838"/>
      <c r="Z1938" s="838"/>
      <c r="AA1938" s="838"/>
      <c r="AB1938" s="838"/>
      <c r="AC1938" s="838"/>
      <c r="AD1938" s="838"/>
      <c r="AE1938" s="838"/>
      <c r="AF1938" s="838"/>
      <c r="AG1938" s="838"/>
      <c r="AH1938" s="838"/>
      <c r="AI1938" s="838"/>
      <c r="AJ1938" s="838"/>
      <c r="AK1938" s="838"/>
      <c r="AL1938" s="838"/>
    </row>
    <row r="1939" spans="25:38" x14ac:dyDescent="0.25">
      <c r="Y1939" s="838"/>
      <c r="Z1939" s="838"/>
      <c r="AA1939" s="838"/>
      <c r="AB1939" s="838"/>
      <c r="AC1939" s="838"/>
      <c r="AD1939" s="838"/>
      <c r="AE1939" s="838"/>
      <c r="AF1939" s="838"/>
      <c r="AG1939" s="838"/>
      <c r="AH1939" s="838"/>
      <c r="AI1939" s="838"/>
      <c r="AJ1939" s="838"/>
      <c r="AK1939" s="838"/>
      <c r="AL1939" s="838"/>
    </row>
    <row r="1940" spans="25:38" x14ac:dyDescent="0.25">
      <c r="Y1940" s="838"/>
      <c r="Z1940" s="838"/>
      <c r="AA1940" s="838"/>
      <c r="AB1940" s="838"/>
      <c r="AC1940" s="838"/>
      <c r="AD1940" s="838"/>
      <c r="AE1940" s="838"/>
      <c r="AF1940" s="838"/>
      <c r="AG1940" s="838"/>
      <c r="AH1940" s="838"/>
      <c r="AI1940" s="838"/>
      <c r="AJ1940" s="838"/>
      <c r="AK1940" s="838"/>
      <c r="AL1940" s="838"/>
    </row>
    <row r="1941" spans="25:38" x14ac:dyDescent="0.25">
      <c r="Y1941" s="838"/>
      <c r="Z1941" s="838"/>
      <c r="AA1941" s="838"/>
      <c r="AB1941" s="838"/>
      <c r="AC1941" s="838"/>
      <c r="AD1941" s="838"/>
      <c r="AE1941" s="838"/>
      <c r="AF1941" s="838"/>
      <c r="AG1941" s="838"/>
      <c r="AH1941" s="838"/>
      <c r="AI1941" s="838"/>
      <c r="AJ1941" s="838"/>
      <c r="AK1941" s="838"/>
      <c r="AL1941" s="838"/>
    </row>
    <row r="1942" spans="25:38" x14ac:dyDescent="0.25">
      <c r="Y1942" s="838"/>
      <c r="Z1942" s="838"/>
      <c r="AA1942" s="838"/>
      <c r="AB1942" s="838"/>
      <c r="AC1942" s="838"/>
      <c r="AD1942" s="838"/>
      <c r="AE1942" s="838"/>
      <c r="AF1942" s="838"/>
      <c r="AG1942" s="838"/>
      <c r="AH1942" s="838"/>
      <c r="AI1942" s="838"/>
      <c r="AJ1942" s="838"/>
      <c r="AK1942" s="838"/>
      <c r="AL1942" s="838"/>
    </row>
    <row r="1943" spans="25:38" x14ac:dyDescent="0.25">
      <c r="Y1943" s="838"/>
      <c r="Z1943" s="838"/>
      <c r="AA1943" s="838"/>
      <c r="AB1943" s="838"/>
      <c r="AC1943" s="838"/>
      <c r="AD1943" s="838"/>
      <c r="AE1943" s="838"/>
      <c r="AF1943" s="838"/>
      <c r="AG1943" s="838"/>
      <c r="AH1943" s="838"/>
      <c r="AI1943" s="838"/>
      <c r="AJ1943" s="838"/>
      <c r="AK1943" s="838"/>
      <c r="AL1943" s="838"/>
    </row>
    <row r="1944" spans="25:38" x14ac:dyDescent="0.25">
      <c r="Y1944" s="838"/>
      <c r="Z1944" s="838"/>
      <c r="AA1944" s="838"/>
      <c r="AB1944" s="838"/>
      <c r="AC1944" s="838"/>
      <c r="AD1944" s="838"/>
      <c r="AE1944" s="838"/>
      <c r="AF1944" s="838"/>
      <c r="AG1944" s="838"/>
      <c r="AH1944" s="838"/>
      <c r="AI1944" s="838"/>
      <c r="AJ1944" s="838"/>
      <c r="AK1944" s="838"/>
      <c r="AL1944" s="838"/>
    </row>
    <row r="1945" spans="25:38" x14ac:dyDescent="0.25">
      <c r="Y1945" s="838"/>
      <c r="Z1945" s="838"/>
      <c r="AA1945" s="838"/>
      <c r="AB1945" s="838"/>
      <c r="AC1945" s="838"/>
      <c r="AD1945" s="838"/>
      <c r="AE1945" s="838"/>
      <c r="AF1945" s="838"/>
      <c r="AG1945" s="838"/>
      <c r="AH1945" s="838"/>
      <c r="AI1945" s="838"/>
      <c r="AJ1945" s="838"/>
      <c r="AK1945" s="838"/>
      <c r="AL1945" s="838"/>
    </row>
    <row r="1946" spans="25:38" x14ac:dyDescent="0.25">
      <c r="Y1946" s="838"/>
      <c r="Z1946" s="838"/>
      <c r="AA1946" s="838"/>
      <c r="AB1946" s="838"/>
      <c r="AC1946" s="838"/>
      <c r="AD1946" s="838"/>
      <c r="AE1946" s="838"/>
      <c r="AF1946" s="838"/>
      <c r="AG1946" s="838"/>
      <c r="AH1946" s="838"/>
      <c r="AI1946" s="838"/>
      <c r="AJ1946" s="838"/>
      <c r="AK1946" s="838"/>
      <c r="AL1946" s="838"/>
    </row>
    <row r="1947" spans="25:38" x14ac:dyDescent="0.25">
      <c r="Y1947" s="838"/>
      <c r="Z1947" s="838"/>
      <c r="AA1947" s="838"/>
      <c r="AB1947" s="838"/>
      <c r="AC1947" s="838"/>
      <c r="AD1947" s="838"/>
      <c r="AE1947" s="838"/>
      <c r="AF1947" s="838"/>
      <c r="AG1947" s="838"/>
      <c r="AH1947" s="838"/>
      <c r="AI1947" s="838"/>
      <c r="AJ1947" s="838"/>
      <c r="AK1947" s="838"/>
      <c r="AL1947" s="838"/>
    </row>
    <row r="1948" spans="25:38" x14ac:dyDescent="0.25">
      <c r="Y1948" s="838"/>
      <c r="Z1948" s="838"/>
      <c r="AA1948" s="838"/>
      <c r="AB1948" s="838"/>
      <c r="AC1948" s="838"/>
      <c r="AD1948" s="838"/>
      <c r="AE1948" s="838"/>
      <c r="AF1948" s="838"/>
      <c r="AG1948" s="838"/>
      <c r="AH1948" s="838"/>
      <c r="AI1948" s="838"/>
      <c r="AJ1948" s="838"/>
      <c r="AK1948" s="838"/>
      <c r="AL1948" s="838"/>
    </row>
    <row r="1949" spans="25:38" x14ac:dyDescent="0.25">
      <c r="Y1949" s="838"/>
      <c r="Z1949" s="838"/>
      <c r="AA1949" s="838"/>
      <c r="AB1949" s="838"/>
      <c r="AC1949" s="838"/>
      <c r="AD1949" s="838"/>
      <c r="AE1949" s="838"/>
      <c r="AF1949" s="838"/>
      <c r="AG1949" s="838"/>
      <c r="AH1949" s="838"/>
      <c r="AI1949" s="838"/>
      <c r="AJ1949" s="838"/>
      <c r="AK1949" s="838"/>
      <c r="AL1949" s="838"/>
    </row>
    <row r="1950" spans="25:38" x14ac:dyDescent="0.25">
      <c r="Y1950" s="838"/>
      <c r="Z1950" s="838"/>
      <c r="AA1950" s="838"/>
      <c r="AB1950" s="838"/>
      <c r="AC1950" s="838"/>
      <c r="AD1950" s="838"/>
      <c r="AE1950" s="838"/>
      <c r="AF1950" s="838"/>
      <c r="AG1950" s="838"/>
      <c r="AH1950" s="838"/>
      <c r="AI1950" s="838"/>
      <c r="AJ1950" s="838"/>
      <c r="AK1950" s="838"/>
      <c r="AL1950" s="838"/>
    </row>
    <row r="1951" spans="25:38" x14ac:dyDescent="0.25">
      <c r="Y1951" s="838"/>
      <c r="Z1951" s="838"/>
      <c r="AA1951" s="838"/>
      <c r="AB1951" s="838"/>
      <c r="AC1951" s="838"/>
      <c r="AD1951" s="838"/>
      <c r="AE1951" s="838"/>
      <c r="AF1951" s="838"/>
      <c r="AG1951" s="838"/>
      <c r="AH1951" s="838"/>
      <c r="AI1951" s="838"/>
      <c r="AJ1951" s="838"/>
      <c r="AK1951" s="838"/>
      <c r="AL1951" s="838"/>
    </row>
    <row r="1952" spans="25:38" x14ac:dyDescent="0.25">
      <c r="Y1952" s="838"/>
      <c r="Z1952" s="838"/>
      <c r="AA1952" s="838"/>
      <c r="AB1952" s="838"/>
      <c r="AC1952" s="838"/>
      <c r="AD1952" s="838"/>
      <c r="AE1952" s="838"/>
      <c r="AF1952" s="838"/>
      <c r="AG1952" s="838"/>
      <c r="AH1952" s="838"/>
      <c r="AI1952" s="838"/>
      <c r="AJ1952" s="838"/>
      <c r="AK1952" s="838"/>
      <c r="AL1952" s="838"/>
    </row>
    <row r="1953" spans="25:38" x14ac:dyDescent="0.25">
      <c r="Y1953" s="838"/>
      <c r="Z1953" s="838"/>
      <c r="AA1953" s="838"/>
      <c r="AB1953" s="838"/>
      <c r="AC1953" s="838"/>
      <c r="AD1953" s="838"/>
      <c r="AE1953" s="838"/>
      <c r="AF1953" s="838"/>
      <c r="AG1953" s="838"/>
      <c r="AH1953" s="838"/>
      <c r="AI1953" s="838"/>
      <c r="AJ1953" s="838"/>
      <c r="AK1953" s="838"/>
      <c r="AL1953" s="838"/>
    </row>
    <row r="1954" spans="25:38" x14ac:dyDescent="0.25">
      <c r="Y1954" s="838"/>
      <c r="Z1954" s="838"/>
      <c r="AA1954" s="838"/>
      <c r="AB1954" s="838"/>
      <c r="AC1954" s="838"/>
      <c r="AD1954" s="838"/>
      <c r="AE1954" s="838"/>
      <c r="AF1954" s="838"/>
      <c r="AG1954" s="838"/>
      <c r="AH1954" s="838"/>
      <c r="AI1954" s="838"/>
      <c r="AJ1954" s="838"/>
      <c r="AK1954" s="838"/>
      <c r="AL1954" s="838"/>
    </row>
    <row r="1955" spans="25:38" x14ac:dyDescent="0.25">
      <c r="Y1955" s="838"/>
      <c r="Z1955" s="838"/>
      <c r="AA1955" s="838"/>
      <c r="AB1955" s="838"/>
      <c r="AC1955" s="838"/>
      <c r="AD1955" s="838"/>
      <c r="AE1955" s="838"/>
      <c r="AF1955" s="838"/>
      <c r="AG1955" s="838"/>
      <c r="AH1955" s="838"/>
      <c r="AI1955" s="838"/>
      <c r="AJ1955" s="838"/>
      <c r="AK1955" s="838"/>
      <c r="AL1955" s="838"/>
    </row>
    <row r="1956" spans="25:38" x14ac:dyDescent="0.25">
      <c r="Y1956" s="838"/>
      <c r="Z1956" s="838"/>
      <c r="AA1956" s="838"/>
      <c r="AB1956" s="838"/>
      <c r="AC1956" s="838"/>
      <c r="AD1956" s="838"/>
      <c r="AE1956" s="838"/>
      <c r="AF1956" s="838"/>
      <c r="AG1956" s="838"/>
      <c r="AH1956" s="838"/>
      <c r="AI1956" s="838"/>
      <c r="AJ1956" s="838"/>
      <c r="AK1956" s="838"/>
      <c r="AL1956" s="838"/>
    </row>
    <row r="1957" spans="25:38" x14ac:dyDescent="0.25">
      <c r="Y1957" s="838"/>
      <c r="Z1957" s="838"/>
      <c r="AA1957" s="838"/>
      <c r="AB1957" s="838"/>
      <c r="AC1957" s="838"/>
      <c r="AD1957" s="838"/>
      <c r="AE1957" s="838"/>
      <c r="AF1957" s="838"/>
      <c r="AG1957" s="838"/>
      <c r="AH1957" s="838"/>
      <c r="AI1957" s="838"/>
      <c r="AJ1957" s="838"/>
      <c r="AK1957" s="838"/>
      <c r="AL1957" s="838"/>
    </row>
    <row r="1958" spans="25:38" x14ac:dyDescent="0.25">
      <c r="Y1958" s="838"/>
      <c r="Z1958" s="838"/>
      <c r="AA1958" s="838"/>
      <c r="AB1958" s="838"/>
      <c r="AC1958" s="838"/>
      <c r="AD1958" s="838"/>
      <c r="AE1958" s="838"/>
      <c r="AF1958" s="838"/>
      <c r="AG1958" s="838"/>
      <c r="AH1958" s="838"/>
      <c r="AI1958" s="838"/>
      <c r="AJ1958" s="838"/>
      <c r="AK1958" s="838"/>
      <c r="AL1958" s="838"/>
    </row>
    <row r="1959" spans="25:38" x14ac:dyDescent="0.25">
      <c r="Y1959" s="838"/>
      <c r="Z1959" s="838"/>
      <c r="AA1959" s="838"/>
      <c r="AB1959" s="838"/>
      <c r="AC1959" s="838"/>
      <c r="AD1959" s="838"/>
      <c r="AE1959" s="838"/>
      <c r="AF1959" s="838"/>
      <c r="AG1959" s="838"/>
      <c r="AH1959" s="838"/>
      <c r="AI1959" s="838"/>
      <c r="AJ1959" s="838"/>
      <c r="AK1959" s="838"/>
      <c r="AL1959" s="838"/>
    </row>
    <row r="1960" spans="25:38" x14ac:dyDescent="0.25">
      <c r="Y1960" s="838"/>
      <c r="Z1960" s="838"/>
      <c r="AA1960" s="838"/>
      <c r="AB1960" s="838"/>
      <c r="AC1960" s="838"/>
      <c r="AD1960" s="838"/>
      <c r="AE1960" s="838"/>
      <c r="AF1960" s="838"/>
      <c r="AG1960" s="838"/>
      <c r="AH1960" s="838"/>
      <c r="AI1960" s="838"/>
      <c r="AJ1960" s="838"/>
      <c r="AK1960" s="838"/>
      <c r="AL1960" s="838"/>
    </row>
    <row r="1961" spans="25:38" x14ac:dyDescent="0.25">
      <c r="Y1961" s="838"/>
      <c r="Z1961" s="838"/>
      <c r="AA1961" s="838"/>
      <c r="AB1961" s="838"/>
      <c r="AC1961" s="838"/>
      <c r="AD1961" s="838"/>
      <c r="AE1961" s="838"/>
      <c r="AF1961" s="838"/>
      <c r="AG1961" s="838"/>
      <c r="AH1961" s="838"/>
      <c r="AI1961" s="838"/>
      <c r="AJ1961" s="838"/>
      <c r="AK1961" s="838"/>
      <c r="AL1961" s="838"/>
    </row>
    <row r="1962" spans="25:38" x14ac:dyDescent="0.25">
      <c r="Y1962" s="838"/>
      <c r="Z1962" s="838"/>
      <c r="AA1962" s="838"/>
      <c r="AB1962" s="838"/>
      <c r="AC1962" s="838"/>
      <c r="AD1962" s="838"/>
      <c r="AE1962" s="838"/>
      <c r="AF1962" s="838"/>
      <c r="AG1962" s="838"/>
      <c r="AH1962" s="838"/>
      <c r="AI1962" s="838"/>
      <c r="AJ1962" s="838"/>
      <c r="AK1962" s="838"/>
      <c r="AL1962" s="838"/>
    </row>
    <row r="1963" spans="25:38" x14ac:dyDescent="0.25">
      <c r="Y1963" s="838"/>
      <c r="Z1963" s="838"/>
      <c r="AA1963" s="838"/>
      <c r="AB1963" s="838"/>
      <c r="AC1963" s="838"/>
      <c r="AD1963" s="838"/>
      <c r="AE1963" s="838"/>
      <c r="AF1963" s="838"/>
      <c r="AG1963" s="838"/>
      <c r="AH1963" s="838"/>
      <c r="AI1963" s="838"/>
      <c r="AJ1963" s="838"/>
      <c r="AK1963" s="838"/>
      <c r="AL1963" s="838"/>
    </row>
    <row r="1964" spans="25:38" x14ac:dyDescent="0.25">
      <c r="Y1964" s="838"/>
      <c r="Z1964" s="838"/>
      <c r="AA1964" s="838"/>
      <c r="AB1964" s="838"/>
      <c r="AC1964" s="838"/>
      <c r="AD1964" s="838"/>
      <c r="AE1964" s="838"/>
      <c r="AF1964" s="838"/>
      <c r="AG1964" s="838"/>
      <c r="AH1964" s="838"/>
      <c r="AI1964" s="838"/>
      <c r="AJ1964" s="838"/>
      <c r="AK1964" s="838"/>
      <c r="AL1964" s="838"/>
    </row>
    <row r="1965" spans="25:38" x14ac:dyDescent="0.25">
      <c r="Y1965" s="838"/>
      <c r="Z1965" s="838"/>
      <c r="AA1965" s="838"/>
      <c r="AB1965" s="838"/>
      <c r="AC1965" s="838"/>
      <c r="AD1965" s="838"/>
      <c r="AE1965" s="838"/>
      <c r="AF1965" s="838"/>
      <c r="AG1965" s="838"/>
      <c r="AH1965" s="838"/>
      <c r="AI1965" s="838"/>
      <c r="AJ1965" s="838"/>
      <c r="AK1965" s="838"/>
      <c r="AL1965" s="838"/>
    </row>
    <row r="1966" spans="25:38" x14ac:dyDescent="0.25">
      <c r="Y1966" s="838"/>
      <c r="Z1966" s="838"/>
      <c r="AA1966" s="838"/>
      <c r="AB1966" s="838"/>
      <c r="AC1966" s="838"/>
      <c r="AD1966" s="838"/>
      <c r="AE1966" s="838"/>
      <c r="AF1966" s="838"/>
      <c r="AG1966" s="838"/>
      <c r="AH1966" s="838"/>
      <c r="AI1966" s="838"/>
      <c r="AJ1966" s="838"/>
      <c r="AK1966" s="838"/>
      <c r="AL1966" s="838"/>
    </row>
    <row r="1967" spans="25:38" x14ac:dyDescent="0.25">
      <c r="Y1967" s="838"/>
      <c r="Z1967" s="838"/>
      <c r="AA1967" s="838"/>
      <c r="AB1967" s="838"/>
      <c r="AC1967" s="838"/>
      <c r="AD1967" s="838"/>
      <c r="AE1967" s="838"/>
      <c r="AF1967" s="838"/>
      <c r="AG1967" s="838"/>
      <c r="AH1967" s="838"/>
      <c r="AI1967" s="838"/>
      <c r="AJ1967" s="838"/>
      <c r="AK1967" s="838"/>
      <c r="AL1967" s="838"/>
    </row>
    <row r="1968" spans="25:38" x14ac:dyDescent="0.25">
      <c r="Y1968" s="838"/>
      <c r="Z1968" s="838"/>
      <c r="AA1968" s="838"/>
      <c r="AB1968" s="838"/>
      <c r="AC1968" s="838"/>
      <c r="AD1968" s="838"/>
      <c r="AE1968" s="838"/>
      <c r="AF1968" s="838"/>
      <c r="AG1968" s="838"/>
      <c r="AH1968" s="838"/>
      <c r="AI1968" s="838"/>
      <c r="AJ1968" s="838"/>
      <c r="AK1968" s="838"/>
      <c r="AL1968" s="838"/>
    </row>
    <row r="1969" spans="25:38" x14ac:dyDescent="0.25">
      <c r="Y1969" s="838"/>
      <c r="Z1969" s="838"/>
      <c r="AA1969" s="838"/>
      <c r="AB1969" s="838"/>
      <c r="AC1969" s="838"/>
      <c r="AD1969" s="838"/>
      <c r="AE1969" s="838"/>
      <c r="AF1969" s="838"/>
      <c r="AG1969" s="838"/>
      <c r="AH1969" s="838"/>
      <c r="AI1969" s="838"/>
      <c r="AJ1969" s="838"/>
      <c r="AK1969" s="838"/>
      <c r="AL1969" s="838"/>
    </row>
    <row r="1970" spans="25:38" x14ac:dyDescent="0.25">
      <c r="Y1970" s="838"/>
      <c r="Z1970" s="838"/>
      <c r="AA1970" s="838"/>
      <c r="AB1970" s="838"/>
      <c r="AC1970" s="838"/>
      <c r="AD1970" s="838"/>
      <c r="AE1970" s="838"/>
      <c r="AF1970" s="838"/>
      <c r="AG1970" s="838"/>
      <c r="AH1970" s="838"/>
      <c r="AI1970" s="838"/>
      <c r="AJ1970" s="838"/>
      <c r="AK1970" s="838"/>
      <c r="AL1970" s="838"/>
    </row>
    <row r="1971" spans="25:38" x14ac:dyDescent="0.25">
      <c r="Y1971" s="838"/>
      <c r="Z1971" s="838"/>
      <c r="AA1971" s="838"/>
      <c r="AB1971" s="838"/>
      <c r="AC1971" s="838"/>
      <c r="AD1971" s="838"/>
      <c r="AE1971" s="838"/>
      <c r="AF1971" s="838"/>
      <c r="AG1971" s="838"/>
      <c r="AH1971" s="838"/>
      <c r="AI1971" s="838"/>
      <c r="AJ1971" s="838"/>
      <c r="AK1971" s="838"/>
      <c r="AL1971" s="838"/>
    </row>
    <row r="1972" spans="25:38" x14ac:dyDescent="0.25">
      <c r="Y1972" s="838"/>
      <c r="Z1972" s="838"/>
      <c r="AA1972" s="838"/>
      <c r="AB1972" s="838"/>
      <c r="AC1972" s="838"/>
      <c r="AD1972" s="838"/>
      <c r="AE1972" s="838"/>
      <c r="AF1972" s="838"/>
      <c r="AG1972" s="838"/>
      <c r="AH1972" s="838"/>
      <c r="AI1972" s="838"/>
      <c r="AJ1972" s="838"/>
      <c r="AK1972" s="838"/>
      <c r="AL1972" s="838"/>
    </row>
    <row r="1973" spans="25:38" x14ac:dyDescent="0.25">
      <c r="Y1973" s="838"/>
      <c r="Z1973" s="838"/>
      <c r="AA1973" s="838"/>
      <c r="AB1973" s="838"/>
      <c r="AC1973" s="838"/>
      <c r="AD1973" s="838"/>
      <c r="AE1973" s="838"/>
      <c r="AF1973" s="838"/>
      <c r="AG1973" s="838"/>
      <c r="AH1973" s="838"/>
      <c r="AI1973" s="838"/>
      <c r="AJ1973" s="838"/>
      <c r="AK1973" s="838"/>
      <c r="AL1973" s="838"/>
    </row>
    <row r="1974" spans="25:38" x14ac:dyDescent="0.25">
      <c r="Y1974" s="838"/>
      <c r="Z1974" s="838"/>
      <c r="AA1974" s="838"/>
      <c r="AB1974" s="838"/>
      <c r="AC1974" s="838"/>
      <c r="AD1974" s="838"/>
      <c r="AE1974" s="838"/>
      <c r="AF1974" s="838"/>
      <c r="AG1974" s="838"/>
      <c r="AH1974" s="838"/>
      <c r="AI1974" s="838"/>
      <c r="AJ1974" s="838"/>
      <c r="AK1974" s="838"/>
      <c r="AL1974" s="838"/>
    </row>
    <row r="1975" spans="25:38" x14ac:dyDescent="0.25">
      <c r="Y1975" s="838"/>
      <c r="Z1975" s="838"/>
      <c r="AA1975" s="838"/>
      <c r="AB1975" s="838"/>
      <c r="AC1975" s="838"/>
      <c r="AD1975" s="838"/>
      <c r="AE1975" s="838"/>
      <c r="AF1975" s="838"/>
      <c r="AG1975" s="838"/>
      <c r="AH1975" s="838"/>
      <c r="AI1975" s="838"/>
      <c r="AJ1975" s="838"/>
      <c r="AK1975" s="838"/>
      <c r="AL1975" s="838"/>
    </row>
    <row r="1976" spans="25:38" x14ac:dyDescent="0.25">
      <c r="Y1976" s="838"/>
      <c r="Z1976" s="838"/>
      <c r="AA1976" s="838"/>
      <c r="AB1976" s="838"/>
      <c r="AC1976" s="838"/>
      <c r="AD1976" s="838"/>
      <c r="AE1976" s="838"/>
      <c r="AF1976" s="838"/>
      <c r="AG1976" s="838"/>
      <c r="AH1976" s="838"/>
      <c r="AI1976" s="838"/>
      <c r="AJ1976" s="838"/>
      <c r="AK1976" s="838"/>
      <c r="AL1976" s="838"/>
    </row>
    <row r="1977" spans="25:38" x14ac:dyDescent="0.25">
      <c r="Y1977" s="838"/>
      <c r="Z1977" s="838"/>
      <c r="AA1977" s="838"/>
      <c r="AB1977" s="838"/>
      <c r="AC1977" s="838"/>
      <c r="AD1977" s="838"/>
      <c r="AE1977" s="838"/>
      <c r="AF1977" s="838"/>
      <c r="AG1977" s="838"/>
      <c r="AH1977" s="838"/>
      <c r="AI1977" s="838"/>
      <c r="AJ1977" s="838"/>
      <c r="AK1977" s="838"/>
      <c r="AL1977" s="838"/>
    </row>
    <row r="1978" spans="25:38" x14ac:dyDescent="0.25">
      <c r="Y1978" s="838"/>
      <c r="Z1978" s="838"/>
      <c r="AA1978" s="838"/>
      <c r="AB1978" s="838"/>
      <c r="AC1978" s="838"/>
      <c r="AD1978" s="838"/>
      <c r="AE1978" s="838"/>
      <c r="AF1978" s="838"/>
      <c r="AG1978" s="838"/>
      <c r="AH1978" s="838"/>
      <c r="AI1978" s="838"/>
      <c r="AJ1978" s="838"/>
      <c r="AK1978" s="838"/>
      <c r="AL1978" s="838"/>
    </row>
    <row r="1979" spans="25:38" x14ac:dyDescent="0.25">
      <c r="Y1979" s="838"/>
      <c r="Z1979" s="838"/>
      <c r="AA1979" s="838"/>
      <c r="AB1979" s="838"/>
      <c r="AC1979" s="838"/>
      <c r="AD1979" s="838"/>
      <c r="AE1979" s="838"/>
      <c r="AF1979" s="838"/>
      <c r="AG1979" s="838"/>
      <c r="AH1979" s="838"/>
      <c r="AI1979" s="838"/>
      <c r="AJ1979" s="838"/>
      <c r="AK1979" s="838"/>
      <c r="AL1979" s="838"/>
    </row>
    <row r="1980" spans="25:38" x14ac:dyDescent="0.25">
      <c r="Y1980" s="838"/>
      <c r="Z1980" s="838"/>
      <c r="AA1980" s="838"/>
      <c r="AB1980" s="838"/>
      <c r="AC1980" s="838"/>
      <c r="AD1980" s="838"/>
      <c r="AE1980" s="838"/>
      <c r="AF1980" s="838"/>
      <c r="AG1980" s="838"/>
      <c r="AH1980" s="838"/>
      <c r="AI1980" s="838"/>
      <c r="AJ1980" s="838"/>
      <c r="AK1980" s="838"/>
      <c r="AL1980" s="838"/>
    </row>
    <row r="1981" spans="25:38" x14ac:dyDescent="0.25">
      <c r="Y1981" s="838"/>
      <c r="Z1981" s="838"/>
      <c r="AA1981" s="838"/>
      <c r="AB1981" s="838"/>
      <c r="AC1981" s="838"/>
      <c r="AD1981" s="838"/>
      <c r="AE1981" s="838"/>
      <c r="AF1981" s="838"/>
      <c r="AG1981" s="838"/>
      <c r="AH1981" s="838"/>
      <c r="AI1981" s="838"/>
      <c r="AJ1981" s="838"/>
      <c r="AK1981" s="838"/>
      <c r="AL1981" s="838"/>
    </row>
    <row r="1982" spans="25:38" x14ac:dyDescent="0.25">
      <c r="Y1982" s="838"/>
      <c r="Z1982" s="838"/>
      <c r="AA1982" s="838"/>
      <c r="AB1982" s="838"/>
      <c r="AC1982" s="838"/>
      <c r="AD1982" s="838"/>
      <c r="AE1982" s="838"/>
      <c r="AF1982" s="838"/>
      <c r="AG1982" s="838"/>
      <c r="AH1982" s="838"/>
      <c r="AI1982" s="838"/>
      <c r="AJ1982" s="838"/>
      <c r="AK1982" s="838"/>
      <c r="AL1982" s="838"/>
    </row>
    <row r="1983" spans="25:38" x14ac:dyDescent="0.25">
      <c r="Y1983" s="838"/>
      <c r="Z1983" s="838"/>
      <c r="AA1983" s="838"/>
      <c r="AB1983" s="838"/>
      <c r="AC1983" s="838"/>
      <c r="AD1983" s="838"/>
      <c r="AE1983" s="838"/>
      <c r="AF1983" s="838"/>
      <c r="AG1983" s="838"/>
      <c r="AH1983" s="838"/>
      <c r="AI1983" s="838"/>
      <c r="AJ1983" s="838"/>
      <c r="AK1983" s="838"/>
      <c r="AL1983" s="838"/>
    </row>
    <row r="1984" spans="25:38" x14ac:dyDescent="0.25">
      <c r="Y1984" s="838"/>
      <c r="Z1984" s="838"/>
      <c r="AA1984" s="838"/>
      <c r="AB1984" s="838"/>
      <c r="AC1984" s="838"/>
      <c r="AD1984" s="838"/>
      <c r="AE1984" s="838"/>
      <c r="AF1984" s="838"/>
      <c r="AG1984" s="838"/>
      <c r="AH1984" s="838"/>
      <c r="AI1984" s="838"/>
      <c r="AJ1984" s="838"/>
      <c r="AK1984" s="838"/>
      <c r="AL1984" s="838"/>
    </row>
    <row r="1985" spans="25:38" x14ac:dyDescent="0.25">
      <c r="Y1985" s="838"/>
      <c r="Z1985" s="838"/>
      <c r="AA1985" s="838"/>
      <c r="AB1985" s="838"/>
      <c r="AC1985" s="838"/>
      <c r="AD1985" s="838"/>
      <c r="AE1985" s="838"/>
      <c r="AF1985" s="838"/>
      <c r="AG1985" s="838"/>
      <c r="AH1985" s="838"/>
      <c r="AI1985" s="838"/>
      <c r="AJ1985" s="838"/>
      <c r="AK1985" s="838"/>
      <c r="AL1985" s="838"/>
    </row>
    <row r="1986" spans="25:38" x14ac:dyDescent="0.25">
      <c r="Y1986" s="838"/>
      <c r="Z1986" s="838"/>
      <c r="AA1986" s="838"/>
      <c r="AB1986" s="838"/>
      <c r="AC1986" s="838"/>
      <c r="AD1986" s="838"/>
      <c r="AE1986" s="838"/>
      <c r="AF1986" s="838"/>
      <c r="AG1986" s="838"/>
      <c r="AH1986" s="838"/>
      <c r="AI1986" s="838"/>
      <c r="AJ1986" s="838"/>
      <c r="AK1986" s="838"/>
      <c r="AL1986" s="838"/>
    </row>
    <row r="1987" spans="25:38" x14ac:dyDescent="0.25">
      <c r="Y1987" s="838"/>
      <c r="Z1987" s="838"/>
      <c r="AA1987" s="838"/>
      <c r="AB1987" s="838"/>
      <c r="AC1987" s="838"/>
      <c r="AD1987" s="838"/>
      <c r="AE1987" s="838"/>
      <c r="AF1987" s="838"/>
      <c r="AG1987" s="838"/>
      <c r="AH1987" s="838"/>
      <c r="AI1987" s="838"/>
      <c r="AJ1987" s="838"/>
      <c r="AK1987" s="838"/>
      <c r="AL1987" s="838"/>
    </row>
    <row r="1988" spans="25:38" x14ac:dyDescent="0.25">
      <c r="Y1988" s="838"/>
      <c r="Z1988" s="838"/>
      <c r="AA1988" s="838"/>
      <c r="AB1988" s="838"/>
      <c r="AC1988" s="838"/>
      <c r="AD1988" s="838"/>
      <c r="AE1988" s="838"/>
      <c r="AF1988" s="838"/>
      <c r="AG1988" s="838"/>
      <c r="AH1988" s="838"/>
      <c r="AI1988" s="838"/>
      <c r="AJ1988" s="838"/>
      <c r="AK1988" s="838"/>
      <c r="AL1988" s="838"/>
    </row>
    <row r="1989" spans="25:38" x14ac:dyDescent="0.25">
      <c r="Y1989" s="838"/>
      <c r="Z1989" s="838"/>
      <c r="AA1989" s="838"/>
      <c r="AB1989" s="838"/>
      <c r="AC1989" s="838"/>
      <c r="AD1989" s="838"/>
      <c r="AE1989" s="838"/>
      <c r="AF1989" s="838"/>
      <c r="AG1989" s="838"/>
      <c r="AH1989" s="838"/>
      <c r="AI1989" s="838"/>
      <c r="AJ1989" s="838"/>
      <c r="AK1989" s="838"/>
      <c r="AL1989" s="838"/>
    </row>
    <row r="1990" spans="25:38" x14ac:dyDescent="0.25">
      <c r="Y1990" s="838"/>
      <c r="Z1990" s="838"/>
      <c r="AA1990" s="838"/>
      <c r="AB1990" s="838"/>
      <c r="AC1990" s="838"/>
      <c r="AD1990" s="838"/>
      <c r="AE1990" s="838"/>
      <c r="AF1990" s="838"/>
      <c r="AG1990" s="838"/>
      <c r="AH1990" s="838"/>
      <c r="AI1990" s="838"/>
      <c r="AJ1990" s="838"/>
      <c r="AK1990" s="838"/>
      <c r="AL1990" s="838"/>
    </row>
    <row r="1991" spans="25:38" x14ac:dyDescent="0.25">
      <c r="Y1991" s="838"/>
      <c r="Z1991" s="838"/>
      <c r="AA1991" s="838"/>
      <c r="AB1991" s="838"/>
      <c r="AC1991" s="838"/>
      <c r="AD1991" s="838"/>
      <c r="AE1991" s="838"/>
      <c r="AF1991" s="838"/>
      <c r="AG1991" s="838"/>
      <c r="AH1991" s="838"/>
      <c r="AI1991" s="838"/>
      <c r="AJ1991" s="838"/>
      <c r="AK1991" s="838"/>
      <c r="AL1991" s="838"/>
    </row>
    <row r="1992" spans="25:38" x14ac:dyDescent="0.25">
      <c r="Y1992" s="838"/>
      <c r="Z1992" s="838"/>
      <c r="AA1992" s="838"/>
      <c r="AB1992" s="838"/>
      <c r="AC1992" s="838"/>
      <c r="AD1992" s="838"/>
      <c r="AE1992" s="838"/>
      <c r="AF1992" s="838"/>
      <c r="AG1992" s="838"/>
      <c r="AH1992" s="838"/>
      <c r="AI1992" s="838"/>
      <c r="AJ1992" s="838"/>
      <c r="AK1992" s="838"/>
      <c r="AL1992" s="838"/>
    </row>
    <row r="1993" spans="25:38" x14ac:dyDescent="0.25">
      <c r="Y1993" s="838"/>
      <c r="Z1993" s="838"/>
      <c r="AA1993" s="838"/>
      <c r="AB1993" s="838"/>
      <c r="AC1993" s="838"/>
      <c r="AD1993" s="838"/>
      <c r="AE1993" s="838"/>
      <c r="AF1993" s="838"/>
      <c r="AG1993" s="838"/>
      <c r="AH1993" s="838"/>
      <c r="AI1993" s="838"/>
      <c r="AJ1993" s="838"/>
      <c r="AK1993" s="838"/>
      <c r="AL1993" s="838"/>
    </row>
    <row r="1994" spans="25:38" x14ac:dyDescent="0.25">
      <c r="Y1994" s="838"/>
      <c r="Z1994" s="838"/>
      <c r="AA1994" s="838"/>
      <c r="AB1994" s="838"/>
      <c r="AC1994" s="838"/>
      <c r="AD1994" s="838"/>
      <c r="AE1994" s="838"/>
      <c r="AF1994" s="838"/>
      <c r="AG1994" s="838"/>
      <c r="AH1994" s="838"/>
      <c r="AI1994" s="838"/>
      <c r="AJ1994" s="838"/>
      <c r="AK1994" s="838"/>
      <c r="AL1994" s="838"/>
    </row>
    <row r="1995" spans="25:38" x14ac:dyDescent="0.25">
      <c r="Y1995" s="838"/>
      <c r="Z1995" s="838"/>
      <c r="AA1995" s="838"/>
      <c r="AB1995" s="838"/>
      <c r="AC1995" s="838"/>
      <c r="AD1995" s="838"/>
      <c r="AE1995" s="838"/>
      <c r="AF1995" s="838"/>
      <c r="AG1995" s="838"/>
      <c r="AH1995" s="838"/>
      <c r="AI1995" s="838"/>
      <c r="AJ1995" s="838"/>
      <c r="AK1995" s="838"/>
      <c r="AL1995" s="838"/>
    </row>
    <row r="1996" spans="25:38" x14ac:dyDescent="0.25">
      <c r="Y1996" s="838"/>
      <c r="Z1996" s="838"/>
      <c r="AA1996" s="838"/>
      <c r="AB1996" s="838"/>
      <c r="AC1996" s="838"/>
      <c r="AD1996" s="838"/>
      <c r="AE1996" s="838"/>
      <c r="AF1996" s="838"/>
      <c r="AG1996" s="838"/>
      <c r="AH1996" s="838"/>
      <c r="AI1996" s="838"/>
      <c r="AJ1996" s="838"/>
      <c r="AK1996" s="838"/>
      <c r="AL1996" s="838"/>
    </row>
    <row r="1997" spans="25:38" x14ac:dyDescent="0.25">
      <c r="Y1997" s="838"/>
      <c r="Z1997" s="838"/>
      <c r="AA1997" s="838"/>
      <c r="AB1997" s="838"/>
      <c r="AC1997" s="838"/>
      <c r="AD1997" s="838"/>
      <c r="AE1997" s="838"/>
      <c r="AF1997" s="838"/>
      <c r="AG1997" s="838"/>
      <c r="AH1997" s="838"/>
      <c r="AI1997" s="838"/>
      <c r="AJ1997" s="838"/>
      <c r="AK1997" s="838"/>
      <c r="AL1997" s="838"/>
    </row>
    <row r="1998" spans="25:38" x14ac:dyDescent="0.25">
      <c r="Y1998" s="838"/>
      <c r="Z1998" s="838"/>
      <c r="AA1998" s="838"/>
      <c r="AB1998" s="838"/>
      <c r="AC1998" s="838"/>
      <c r="AD1998" s="838"/>
      <c r="AE1998" s="838"/>
      <c r="AF1998" s="838"/>
      <c r="AG1998" s="838"/>
      <c r="AH1998" s="838"/>
      <c r="AI1998" s="838"/>
      <c r="AJ1998" s="838"/>
      <c r="AK1998" s="838"/>
      <c r="AL1998" s="838"/>
    </row>
    <row r="1999" spans="25:38" x14ac:dyDescent="0.25">
      <c r="Y1999" s="838"/>
      <c r="Z1999" s="838"/>
      <c r="AA1999" s="838"/>
      <c r="AB1999" s="838"/>
      <c r="AC1999" s="838"/>
      <c r="AD1999" s="838"/>
      <c r="AE1999" s="838"/>
      <c r="AF1999" s="838"/>
      <c r="AG1999" s="838"/>
      <c r="AH1999" s="838"/>
      <c r="AI1999" s="838"/>
      <c r="AJ1999" s="838"/>
      <c r="AK1999" s="838"/>
      <c r="AL1999" s="838"/>
    </row>
    <row r="2000" spans="25:38" x14ac:dyDescent="0.25">
      <c r="Y2000" s="838"/>
      <c r="Z2000" s="838"/>
      <c r="AA2000" s="838"/>
      <c r="AB2000" s="838"/>
      <c r="AC2000" s="838"/>
      <c r="AD2000" s="838"/>
      <c r="AE2000" s="838"/>
      <c r="AF2000" s="838"/>
      <c r="AG2000" s="838"/>
      <c r="AH2000" s="838"/>
      <c r="AI2000" s="838"/>
      <c r="AJ2000" s="838"/>
      <c r="AK2000" s="838"/>
      <c r="AL2000" s="838"/>
    </row>
    <row r="2001" spans="25:38" x14ac:dyDescent="0.25">
      <c r="Y2001" s="838"/>
      <c r="Z2001" s="838"/>
      <c r="AA2001" s="838"/>
      <c r="AB2001" s="838"/>
      <c r="AC2001" s="838"/>
      <c r="AD2001" s="838"/>
      <c r="AE2001" s="838"/>
      <c r="AF2001" s="838"/>
      <c r="AG2001" s="838"/>
      <c r="AH2001" s="838"/>
      <c r="AI2001" s="838"/>
      <c r="AJ2001" s="838"/>
      <c r="AK2001" s="838"/>
      <c r="AL2001" s="838"/>
    </row>
    <row r="2002" spans="25:38" x14ac:dyDescent="0.25">
      <c r="Y2002" s="838"/>
      <c r="Z2002" s="838"/>
      <c r="AA2002" s="838"/>
      <c r="AB2002" s="838"/>
      <c r="AC2002" s="838"/>
      <c r="AD2002" s="838"/>
      <c r="AE2002" s="838"/>
      <c r="AF2002" s="838"/>
      <c r="AG2002" s="838"/>
      <c r="AH2002" s="838"/>
      <c r="AI2002" s="838"/>
      <c r="AJ2002" s="838"/>
      <c r="AK2002" s="838"/>
      <c r="AL2002" s="838"/>
    </row>
    <row r="2003" spans="25:38" x14ac:dyDescent="0.25">
      <c r="Y2003" s="838"/>
      <c r="Z2003" s="838"/>
      <c r="AA2003" s="838"/>
      <c r="AB2003" s="838"/>
      <c r="AC2003" s="838"/>
      <c r="AD2003" s="838"/>
      <c r="AE2003" s="838"/>
      <c r="AF2003" s="838"/>
      <c r="AG2003" s="838"/>
      <c r="AH2003" s="838"/>
      <c r="AI2003" s="838"/>
      <c r="AJ2003" s="838"/>
      <c r="AK2003" s="838"/>
      <c r="AL2003" s="838"/>
    </row>
    <row r="2004" spans="25:38" x14ac:dyDescent="0.25">
      <c r="Y2004" s="838"/>
      <c r="Z2004" s="838"/>
      <c r="AA2004" s="838"/>
      <c r="AB2004" s="838"/>
      <c r="AC2004" s="838"/>
      <c r="AD2004" s="838"/>
      <c r="AE2004" s="838"/>
      <c r="AF2004" s="838"/>
      <c r="AG2004" s="838"/>
      <c r="AH2004" s="838"/>
      <c r="AI2004" s="838"/>
      <c r="AJ2004" s="838"/>
      <c r="AK2004" s="838"/>
      <c r="AL2004" s="838"/>
    </row>
    <row r="2005" spans="25:38" x14ac:dyDescent="0.25">
      <c r="Y2005" s="838"/>
      <c r="Z2005" s="838"/>
      <c r="AA2005" s="838"/>
      <c r="AB2005" s="838"/>
      <c r="AC2005" s="838"/>
      <c r="AD2005" s="838"/>
      <c r="AE2005" s="838"/>
      <c r="AF2005" s="838"/>
      <c r="AG2005" s="838"/>
      <c r="AH2005" s="838"/>
      <c r="AI2005" s="838"/>
      <c r="AJ2005" s="838"/>
      <c r="AK2005" s="838"/>
      <c r="AL2005" s="838"/>
    </row>
    <row r="2006" spans="25:38" x14ac:dyDescent="0.25">
      <c r="Y2006" s="838"/>
      <c r="Z2006" s="838"/>
      <c r="AA2006" s="838"/>
      <c r="AB2006" s="838"/>
      <c r="AC2006" s="838"/>
      <c r="AD2006" s="838"/>
      <c r="AE2006" s="838"/>
      <c r="AF2006" s="838"/>
      <c r="AG2006" s="838"/>
      <c r="AH2006" s="838"/>
      <c r="AI2006" s="838"/>
      <c r="AJ2006" s="838"/>
      <c r="AK2006" s="838"/>
      <c r="AL2006" s="838"/>
    </row>
    <row r="2007" spans="25:38" x14ac:dyDescent="0.25">
      <c r="Y2007" s="838"/>
      <c r="Z2007" s="838"/>
      <c r="AA2007" s="838"/>
      <c r="AB2007" s="838"/>
      <c r="AC2007" s="838"/>
      <c r="AD2007" s="838"/>
      <c r="AE2007" s="838"/>
      <c r="AF2007" s="838"/>
      <c r="AG2007" s="838"/>
      <c r="AH2007" s="838"/>
      <c r="AI2007" s="838"/>
      <c r="AJ2007" s="838"/>
      <c r="AK2007" s="838"/>
      <c r="AL2007" s="838"/>
    </row>
    <row r="2008" spans="25:38" x14ac:dyDescent="0.25">
      <c r="Y2008" s="838"/>
      <c r="Z2008" s="838"/>
      <c r="AA2008" s="838"/>
      <c r="AB2008" s="838"/>
      <c r="AC2008" s="838"/>
      <c r="AD2008" s="838"/>
      <c r="AE2008" s="838"/>
      <c r="AF2008" s="838"/>
      <c r="AG2008" s="838"/>
      <c r="AH2008" s="838"/>
      <c r="AI2008" s="838"/>
      <c r="AJ2008" s="838"/>
      <c r="AK2008" s="838"/>
      <c r="AL2008" s="838"/>
    </row>
    <row r="2009" spans="25:38" x14ac:dyDescent="0.25">
      <c r="Y2009" s="838"/>
      <c r="Z2009" s="838"/>
      <c r="AA2009" s="838"/>
      <c r="AB2009" s="838"/>
      <c r="AC2009" s="838"/>
      <c r="AD2009" s="838"/>
      <c r="AE2009" s="838"/>
      <c r="AF2009" s="838"/>
      <c r="AG2009" s="838"/>
      <c r="AH2009" s="838"/>
      <c r="AI2009" s="838"/>
      <c r="AJ2009" s="838"/>
      <c r="AK2009" s="838"/>
      <c r="AL2009" s="838"/>
    </row>
    <row r="2010" spans="25:38" x14ac:dyDescent="0.25">
      <c r="Y2010" s="838"/>
      <c r="Z2010" s="838"/>
      <c r="AA2010" s="838"/>
      <c r="AB2010" s="838"/>
      <c r="AC2010" s="838"/>
      <c r="AD2010" s="838"/>
      <c r="AE2010" s="838"/>
      <c r="AF2010" s="838"/>
      <c r="AG2010" s="838"/>
      <c r="AH2010" s="838"/>
      <c r="AI2010" s="838"/>
      <c r="AJ2010" s="838"/>
      <c r="AK2010" s="838"/>
      <c r="AL2010" s="838"/>
    </row>
    <row r="2011" spans="25:38" x14ac:dyDescent="0.25">
      <c r="Y2011" s="838"/>
      <c r="Z2011" s="838"/>
      <c r="AA2011" s="838"/>
      <c r="AB2011" s="838"/>
      <c r="AC2011" s="838"/>
      <c r="AD2011" s="838"/>
      <c r="AE2011" s="838"/>
      <c r="AF2011" s="838"/>
      <c r="AG2011" s="838"/>
      <c r="AH2011" s="838"/>
      <c r="AI2011" s="838"/>
      <c r="AJ2011" s="838"/>
      <c r="AK2011" s="838"/>
      <c r="AL2011" s="838"/>
    </row>
    <row r="2012" spans="25:38" x14ac:dyDescent="0.25">
      <c r="Y2012" s="838"/>
      <c r="Z2012" s="838"/>
      <c r="AA2012" s="838"/>
      <c r="AB2012" s="838"/>
      <c r="AC2012" s="838"/>
      <c r="AD2012" s="838"/>
      <c r="AE2012" s="838"/>
      <c r="AF2012" s="838"/>
      <c r="AG2012" s="838"/>
      <c r="AH2012" s="838"/>
      <c r="AI2012" s="838"/>
      <c r="AJ2012" s="838"/>
      <c r="AK2012" s="838"/>
      <c r="AL2012" s="838"/>
    </row>
    <row r="2013" spans="25:38" x14ac:dyDescent="0.25">
      <c r="Y2013" s="838"/>
      <c r="Z2013" s="838"/>
      <c r="AA2013" s="838"/>
      <c r="AB2013" s="838"/>
      <c r="AC2013" s="838"/>
      <c r="AD2013" s="838"/>
      <c r="AE2013" s="838"/>
      <c r="AF2013" s="838"/>
      <c r="AG2013" s="838"/>
      <c r="AH2013" s="838"/>
      <c r="AI2013" s="838"/>
      <c r="AJ2013" s="838"/>
      <c r="AK2013" s="838"/>
      <c r="AL2013" s="838"/>
    </row>
    <row r="2014" spans="25:38" x14ac:dyDescent="0.25">
      <c r="Y2014" s="838"/>
      <c r="Z2014" s="838"/>
      <c r="AA2014" s="838"/>
      <c r="AB2014" s="838"/>
      <c r="AC2014" s="838"/>
      <c r="AD2014" s="838"/>
      <c r="AE2014" s="838"/>
      <c r="AF2014" s="838"/>
      <c r="AG2014" s="838"/>
      <c r="AH2014" s="838"/>
      <c r="AI2014" s="838"/>
      <c r="AJ2014" s="838"/>
      <c r="AK2014" s="838"/>
      <c r="AL2014" s="838"/>
    </row>
    <row r="2015" spans="25:38" x14ac:dyDescent="0.25">
      <c r="Y2015" s="838"/>
      <c r="Z2015" s="838"/>
      <c r="AA2015" s="838"/>
      <c r="AB2015" s="838"/>
      <c r="AC2015" s="838"/>
      <c r="AD2015" s="838"/>
      <c r="AE2015" s="838"/>
      <c r="AF2015" s="838"/>
      <c r="AG2015" s="838"/>
      <c r="AH2015" s="838"/>
      <c r="AI2015" s="838"/>
      <c r="AJ2015" s="838"/>
      <c r="AK2015" s="838"/>
      <c r="AL2015" s="838"/>
    </row>
    <row r="2016" spans="25:38" x14ac:dyDescent="0.25">
      <c r="Y2016" s="838"/>
      <c r="Z2016" s="838"/>
      <c r="AA2016" s="838"/>
      <c r="AB2016" s="838"/>
      <c r="AC2016" s="838"/>
      <c r="AD2016" s="838"/>
      <c r="AE2016" s="838"/>
      <c r="AF2016" s="838"/>
      <c r="AG2016" s="838"/>
      <c r="AH2016" s="838"/>
      <c r="AI2016" s="838"/>
      <c r="AJ2016" s="838"/>
      <c r="AK2016" s="838"/>
      <c r="AL2016" s="838"/>
    </row>
    <row r="2017" spans="25:38" x14ac:dyDescent="0.25">
      <c r="Y2017" s="838"/>
      <c r="Z2017" s="838"/>
      <c r="AA2017" s="838"/>
      <c r="AB2017" s="838"/>
      <c r="AC2017" s="838"/>
      <c r="AD2017" s="838"/>
      <c r="AE2017" s="838"/>
      <c r="AF2017" s="838"/>
      <c r="AG2017" s="838"/>
      <c r="AH2017" s="838"/>
      <c r="AI2017" s="838"/>
      <c r="AJ2017" s="838"/>
      <c r="AK2017" s="838"/>
      <c r="AL2017" s="838"/>
    </row>
    <row r="2018" spans="25:38" x14ac:dyDescent="0.25">
      <c r="Y2018" s="838"/>
      <c r="Z2018" s="838"/>
      <c r="AA2018" s="838"/>
      <c r="AB2018" s="838"/>
      <c r="AC2018" s="838"/>
      <c r="AD2018" s="838"/>
      <c r="AE2018" s="838"/>
      <c r="AF2018" s="838"/>
      <c r="AG2018" s="838"/>
      <c r="AH2018" s="838"/>
      <c r="AI2018" s="838"/>
      <c r="AJ2018" s="838"/>
      <c r="AK2018" s="838"/>
      <c r="AL2018" s="838"/>
    </row>
    <row r="2019" spans="25:38" x14ac:dyDescent="0.25">
      <c r="Y2019" s="838"/>
      <c r="Z2019" s="838"/>
      <c r="AA2019" s="838"/>
      <c r="AB2019" s="838"/>
      <c r="AC2019" s="838"/>
      <c r="AD2019" s="838"/>
      <c r="AE2019" s="838"/>
      <c r="AF2019" s="838"/>
      <c r="AG2019" s="838"/>
      <c r="AH2019" s="838"/>
      <c r="AI2019" s="838"/>
      <c r="AJ2019" s="838"/>
      <c r="AK2019" s="838"/>
      <c r="AL2019" s="838"/>
    </row>
    <row r="2020" spans="25:38" x14ac:dyDescent="0.25">
      <c r="Y2020" s="838"/>
      <c r="Z2020" s="838"/>
      <c r="AA2020" s="838"/>
      <c r="AB2020" s="838"/>
      <c r="AC2020" s="838"/>
      <c r="AD2020" s="838"/>
      <c r="AE2020" s="838"/>
      <c r="AF2020" s="838"/>
      <c r="AG2020" s="838"/>
      <c r="AH2020" s="838"/>
      <c r="AI2020" s="838"/>
      <c r="AJ2020" s="838"/>
      <c r="AK2020" s="838"/>
      <c r="AL2020" s="838"/>
    </row>
    <row r="2021" spans="25:38" x14ac:dyDescent="0.25">
      <c r="Y2021" s="838"/>
      <c r="Z2021" s="838"/>
      <c r="AA2021" s="838"/>
      <c r="AB2021" s="838"/>
      <c r="AC2021" s="838"/>
      <c r="AD2021" s="838"/>
      <c r="AE2021" s="838"/>
      <c r="AF2021" s="838"/>
      <c r="AG2021" s="838"/>
      <c r="AH2021" s="838"/>
      <c r="AI2021" s="838"/>
      <c r="AJ2021" s="838"/>
      <c r="AK2021" s="838"/>
      <c r="AL2021" s="838"/>
    </row>
    <row r="2022" spans="25:38" x14ac:dyDescent="0.25">
      <c r="Y2022" s="838"/>
      <c r="Z2022" s="838"/>
      <c r="AA2022" s="838"/>
      <c r="AB2022" s="838"/>
      <c r="AC2022" s="838"/>
      <c r="AD2022" s="838"/>
      <c r="AE2022" s="838"/>
      <c r="AF2022" s="838"/>
      <c r="AG2022" s="838"/>
      <c r="AH2022" s="838"/>
      <c r="AI2022" s="838"/>
      <c r="AJ2022" s="838"/>
      <c r="AK2022" s="838"/>
      <c r="AL2022" s="838"/>
    </row>
    <row r="2023" spans="25:38" x14ac:dyDescent="0.25">
      <c r="Y2023" s="838"/>
      <c r="Z2023" s="838"/>
      <c r="AA2023" s="838"/>
      <c r="AB2023" s="838"/>
      <c r="AC2023" s="838"/>
      <c r="AD2023" s="838"/>
      <c r="AE2023" s="838"/>
      <c r="AF2023" s="838"/>
      <c r="AG2023" s="838"/>
      <c r="AH2023" s="838"/>
      <c r="AI2023" s="838"/>
      <c r="AJ2023" s="838"/>
      <c r="AK2023" s="838"/>
      <c r="AL2023" s="838"/>
    </row>
    <row r="2024" spans="25:38" x14ac:dyDescent="0.25">
      <c r="Y2024" s="838"/>
      <c r="Z2024" s="838"/>
      <c r="AA2024" s="838"/>
      <c r="AB2024" s="838"/>
      <c r="AC2024" s="838"/>
      <c r="AD2024" s="838"/>
      <c r="AE2024" s="838"/>
      <c r="AF2024" s="838"/>
      <c r="AG2024" s="838"/>
      <c r="AH2024" s="838"/>
      <c r="AI2024" s="838"/>
      <c r="AJ2024" s="838"/>
      <c r="AK2024" s="838"/>
      <c r="AL2024" s="838"/>
    </row>
    <row r="2025" spans="25:38" x14ac:dyDescent="0.25">
      <c r="Y2025" s="838"/>
      <c r="Z2025" s="838"/>
      <c r="AA2025" s="838"/>
      <c r="AB2025" s="838"/>
      <c r="AC2025" s="838"/>
      <c r="AD2025" s="838"/>
      <c r="AE2025" s="838"/>
      <c r="AF2025" s="838"/>
      <c r="AG2025" s="838"/>
      <c r="AH2025" s="838"/>
      <c r="AI2025" s="838"/>
      <c r="AJ2025" s="838"/>
      <c r="AK2025" s="838"/>
      <c r="AL2025" s="838"/>
    </row>
    <row r="2026" spans="25:38" x14ac:dyDescent="0.25">
      <c r="Y2026" s="838"/>
      <c r="Z2026" s="838"/>
      <c r="AA2026" s="838"/>
      <c r="AB2026" s="838"/>
      <c r="AC2026" s="838"/>
      <c r="AD2026" s="838"/>
      <c r="AE2026" s="838"/>
      <c r="AF2026" s="838"/>
      <c r="AG2026" s="838"/>
      <c r="AH2026" s="838"/>
      <c r="AI2026" s="838"/>
      <c r="AJ2026" s="838"/>
      <c r="AK2026" s="838"/>
      <c r="AL2026" s="838"/>
    </row>
    <row r="2027" spans="25:38" x14ac:dyDescent="0.25">
      <c r="Y2027" s="838"/>
      <c r="Z2027" s="838"/>
      <c r="AA2027" s="838"/>
      <c r="AB2027" s="838"/>
      <c r="AC2027" s="838"/>
      <c r="AD2027" s="838"/>
      <c r="AE2027" s="838"/>
      <c r="AF2027" s="838"/>
      <c r="AG2027" s="838"/>
      <c r="AH2027" s="838"/>
      <c r="AI2027" s="838"/>
      <c r="AJ2027" s="838"/>
      <c r="AK2027" s="838"/>
      <c r="AL2027" s="838"/>
    </row>
    <row r="2028" spans="25:38" x14ac:dyDescent="0.25">
      <c r="Y2028" s="838"/>
      <c r="Z2028" s="838"/>
      <c r="AA2028" s="838"/>
      <c r="AB2028" s="838"/>
      <c r="AC2028" s="838"/>
      <c r="AD2028" s="838"/>
      <c r="AE2028" s="838"/>
      <c r="AF2028" s="838"/>
      <c r="AG2028" s="838"/>
      <c r="AH2028" s="838"/>
      <c r="AI2028" s="838"/>
      <c r="AJ2028" s="838"/>
      <c r="AK2028" s="838"/>
      <c r="AL2028" s="838"/>
    </row>
    <row r="2029" spans="25:38" x14ac:dyDescent="0.25">
      <c r="Y2029" s="838"/>
      <c r="Z2029" s="838"/>
      <c r="AA2029" s="838"/>
      <c r="AB2029" s="838"/>
      <c r="AC2029" s="838"/>
      <c r="AD2029" s="838"/>
      <c r="AE2029" s="838"/>
      <c r="AF2029" s="838"/>
      <c r="AG2029" s="838"/>
      <c r="AH2029" s="838"/>
      <c r="AI2029" s="838"/>
      <c r="AJ2029" s="838"/>
      <c r="AK2029" s="838"/>
      <c r="AL2029" s="838"/>
    </row>
    <row r="2030" spans="25:38" x14ac:dyDescent="0.25">
      <c r="Y2030" s="838"/>
      <c r="Z2030" s="838"/>
      <c r="AA2030" s="838"/>
      <c r="AB2030" s="838"/>
      <c r="AC2030" s="838"/>
      <c r="AD2030" s="838"/>
      <c r="AE2030" s="838"/>
      <c r="AF2030" s="838"/>
      <c r="AG2030" s="838"/>
      <c r="AH2030" s="838"/>
      <c r="AI2030" s="838"/>
      <c r="AJ2030" s="838"/>
      <c r="AK2030" s="838"/>
      <c r="AL2030" s="838"/>
    </row>
    <row r="2031" spans="25:38" x14ac:dyDescent="0.25">
      <c r="Y2031" s="838"/>
      <c r="Z2031" s="838"/>
      <c r="AA2031" s="838"/>
      <c r="AB2031" s="838"/>
      <c r="AC2031" s="838"/>
      <c r="AD2031" s="838"/>
      <c r="AE2031" s="838"/>
      <c r="AF2031" s="838"/>
      <c r="AG2031" s="838"/>
      <c r="AH2031" s="838"/>
      <c r="AI2031" s="838"/>
      <c r="AJ2031" s="838"/>
      <c r="AK2031" s="838"/>
      <c r="AL2031" s="838"/>
    </row>
    <row r="2032" spans="25:38" x14ac:dyDescent="0.25">
      <c r="Y2032" s="838"/>
      <c r="Z2032" s="838"/>
      <c r="AA2032" s="838"/>
      <c r="AB2032" s="838"/>
      <c r="AC2032" s="838"/>
      <c r="AD2032" s="838"/>
      <c r="AE2032" s="838"/>
      <c r="AF2032" s="838"/>
      <c r="AG2032" s="838"/>
      <c r="AH2032" s="838"/>
      <c r="AI2032" s="838"/>
      <c r="AJ2032" s="838"/>
      <c r="AK2032" s="838"/>
      <c r="AL2032" s="838"/>
    </row>
    <row r="2033" spans="25:38" x14ac:dyDescent="0.25">
      <c r="Y2033" s="838"/>
      <c r="Z2033" s="838"/>
      <c r="AA2033" s="838"/>
      <c r="AB2033" s="838"/>
      <c r="AC2033" s="838"/>
      <c r="AD2033" s="838"/>
      <c r="AE2033" s="838"/>
      <c r="AF2033" s="838"/>
      <c r="AG2033" s="838"/>
      <c r="AH2033" s="838"/>
      <c r="AI2033" s="838"/>
      <c r="AJ2033" s="838"/>
      <c r="AK2033" s="838"/>
      <c r="AL2033" s="838"/>
    </row>
    <row r="2034" spans="25:38" x14ac:dyDescent="0.25">
      <c r="Y2034" s="838"/>
      <c r="Z2034" s="838"/>
      <c r="AA2034" s="838"/>
      <c r="AB2034" s="838"/>
      <c r="AC2034" s="838"/>
      <c r="AD2034" s="838"/>
      <c r="AE2034" s="838"/>
      <c r="AF2034" s="838"/>
      <c r="AG2034" s="838"/>
      <c r="AH2034" s="838"/>
      <c r="AI2034" s="838"/>
      <c r="AJ2034" s="838"/>
      <c r="AK2034" s="838"/>
      <c r="AL2034" s="838"/>
    </row>
    <row r="2035" spans="25:38" x14ac:dyDescent="0.25">
      <c r="Y2035" s="838"/>
      <c r="Z2035" s="838"/>
      <c r="AA2035" s="838"/>
      <c r="AB2035" s="838"/>
      <c r="AC2035" s="838"/>
      <c r="AD2035" s="838"/>
      <c r="AE2035" s="838"/>
      <c r="AF2035" s="838"/>
      <c r="AG2035" s="838"/>
      <c r="AH2035" s="838"/>
      <c r="AI2035" s="838"/>
      <c r="AJ2035" s="838"/>
      <c r="AK2035" s="838"/>
      <c r="AL2035" s="838"/>
    </row>
    <row r="2036" spans="25:38" x14ac:dyDescent="0.25">
      <c r="Y2036" s="838"/>
      <c r="Z2036" s="838"/>
      <c r="AA2036" s="838"/>
      <c r="AB2036" s="838"/>
      <c r="AC2036" s="838"/>
      <c r="AD2036" s="838"/>
      <c r="AE2036" s="838"/>
      <c r="AF2036" s="838"/>
      <c r="AG2036" s="838"/>
      <c r="AH2036" s="838"/>
      <c r="AI2036" s="838"/>
      <c r="AJ2036" s="838"/>
      <c r="AK2036" s="838"/>
      <c r="AL2036" s="838"/>
    </row>
    <row r="2037" spans="25:38" x14ac:dyDescent="0.25">
      <c r="Y2037" s="838"/>
      <c r="Z2037" s="838"/>
      <c r="AA2037" s="838"/>
      <c r="AB2037" s="838"/>
      <c r="AC2037" s="838"/>
      <c r="AD2037" s="838"/>
      <c r="AE2037" s="838"/>
      <c r="AF2037" s="838"/>
      <c r="AG2037" s="838"/>
      <c r="AH2037" s="838"/>
      <c r="AI2037" s="838"/>
      <c r="AJ2037" s="838"/>
      <c r="AK2037" s="838"/>
      <c r="AL2037" s="838"/>
    </row>
    <row r="2038" spans="25:38" x14ac:dyDescent="0.25">
      <c r="Y2038" s="838"/>
      <c r="Z2038" s="838"/>
      <c r="AA2038" s="838"/>
      <c r="AB2038" s="838"/>
      <c r="AC2038" s="838"/>
      <c r="AD2038" s="838"/>
      <c r="AE2038" s="838"/>
      <c r="AF2038" s="838"/>
      <c r="AG2038" s="838"/>
      <c r="AH2038" s="838"/>
      <c r="AI2038" s="838"/>
      <c r="AJ2038" s="838"/>
      <c r="AK2038" s="838"/>
      <c r="AL2038" s="838"/>
    </row>
    <row r="2039" spans="25:38" x14ac:dyDescent="0.25">
      <c r="Y2039" s="838"/>
      <c r="Z2039" s="838"/>
      <c r="AA2039" s="838"/>
      <c r="AB2039" s="838"/>
      <c r="AC2039" s="838"/>
      <c r="AD2039" s="838"/>
      <c r="AE2039" s="838"/>
      <c r="AF2039" s="838"/>
      <c r="AG2039" s="838"/>
      <c r="AH2039" s="838"/>
      <c r="AI2039" s="838"/>
      <c r="AJ2039" s="838"/>
      <c r="AK2039" s="838"/>
      <c r="AL2039" s="838"/>
    </row>
    <row r="2040" spans="25:38" x14ac:dyDescent="0.25">
      <c r="Y2040" s="838"/>
      <c r="Z2040" s="838"/>
      <c r="AA2040" s="838"/>
      <c r="AB2040" s="838"/>
      <c r="AC2040" s="838"/>
      <c r="AD2040" s="838"/>
      <c r="AE2040" s="838"/>
      <c r="AF2040" s="838"/>
      <c r="AG2040" s="838"/>
      <c r="AH2040" s="838"/>
      <c r="AI2040" s="838"/>
      <c r="AJ2040" s="838"/>
      <c r="AK2040" s="838"/>
      <c r="AL2040" s="838"/>
    </row>
    <row r="2041" spans="25:38" x14ac:dyDescent="0.25">
      <c r="Y2041" s="838"/>
      <c r="Z2041" s="838"/>
      <c r="AA2041" s="838"/>
      <c r="AB2041" s="838"/>
      <c r="AC2041" s="838"/>
      <c r="AD2041" s="838"/>
      <c r="AE2041" s="838"/>
      <c r="AF2041" s="838"/>
      <c r="AG2041" s="838"/>
      <c r="AH2041" s="838"/>
      <c r="AI2041" s="838"/>
      <c r="AJ2041" s="838"/>
      <c r="AK2041" s="838"/>
      <c r="AL2041" s="838"/>
    </row>
    <row r="2042" spans="25:38" x14ac:dyDescent="0.25">
      <c r="Y2042" s="838"/>
      <c r="Z2042" s="838"/>
      <c r="AA2042" s="838"/>
      <c r="AB2042" s="838"/>
      <c r="AC2042" s="838"/>
      <c r="AD2042" s="838"/>
      <c r="AE2042" s="838"/>
      <c r="AF2042" s="838"/>
      <c r="AG2042" s="838"/>
      <c r="AH2042" s="838"/>
      <c r="AI2042" s="838"/>
      <c r="AJ2042" s="838"/>
      <c r="AK2042" s="838"/>
      <c r="AL2042" s="838"/>
    </row>
    <row r="2043" spans="25:38" x14ac:dyDescent="0.25">
      <c r="Y2043" s="838"/>
      <c r="Z2043" s="838"/>
      <c r="AA2043" s="838"/>
      <c r="AB2043" s="838"/>
      <c r="AC2043" s="838"/>
      <c r="AD2043" s="838"/>
      <c r="AE2043" s="838"/>
      <c r="AF2043" s="838"/>
      <c r="AG2043" s="838"/>
      <c r="AH2043" s="838"/>
      <c r="AI2043" s="838"/>
      <c r="AJ2043" s="838"/>
      <c r="AK2043" s="838"/>
      <c r="AL2043" s="838"/>
    </row>
    <row r="2044" spans="25:38" x14ac:dyDescent="0.25">
      <c r="Y2044" s="838"/>
      <c r="Z2044" s="838"/>
      <c r="AA2044" s="838"/>
      <c r="AB2044" s="838"/>
      <c r="AC2044" s="838"/>
      <c r="AD2044" s="838"/>
      <c r="AE2044" s="838"/>
      <c r="AF2044" s="838"/>
      <c r="AG2044" s="838"/>
      <c r="AH2044" s="838"/>
      <c r="AI2044" s="838"/>
      <c r="AJ2044" s="838"/>
      <c r="AK2044" s="838"/>
      <c r="AL2044" s="838"/>
    </row>
    <row r="2045" spans="25:38" x14ac:dyDescent="0.25">
      <c r="Y2045" s="838"/>
      <c r="Z2045" s="838"/>
      <c r="AA2045" s="838"/>
      <c r="AB2045" s="838"/>
      <c r="AC2045" s="838"/>
      <c r="AD2045" s="838"/>
      <c r="AE2045" s="838"/>
      <c r="AF2045" s="838"/>
      <c r="AG2045" s="838"/>
      <c r="AH2045" s="838"/>
      <c r="AI2045" s="838"/>
      <c r="AJ2045" s="838"/>
      <c r="AK2045" s="838"/>
      <c r="AL2045" s="838"/>
    </row>
    <row r="2046" spans="25:38" x14ac:dyDescent="0.25">
      <c r="Y2046" s="838"/>
      <c r="Z2046" s="838"/>
      <c r="AA2046" s="838"/>
      <c r="AB2046" s="838"/>
      <c r="AC2046" s="838"/>
      <c r="AD2046" s="838"/>
      <c r="AE2046" s="838"/>
      <c r="AF2046" s="838"/>
      <c r="AG2046" s="838"/>
      <c r="AH2046" s="838"/>
      <c r="AI2046" s="838"/>
      <c r="AJ2046" s="838"/>
      <c r="AK2046" s="838"/>
      <c r="AL2046" s="838"/>
    </row>
    <row r="2047" spans="25:38" x14ac:dyDescent="0.25">
      <c r="Y2047" s="838"/>
      <c r="Z2047" s="838"/>
      <c r="AA2047" s="838"/>
      <c r="AB2047" s="838"/>
      <c r="AC2047" s="838"/>
      <c r="AD2047" s="838"/>
      <c r="AE2047" s="838"/>
      <c r="AF2047" s="838"/>
      <c r="AG2047" s="838"/>
      <c r="AH2047" s="838"/>
      <c r="AI2047" s="838"/>
      <c r="AJ2047" s="838"/>
      <c r="AK2047" s="838"/>
      <c r="AL2047" s="838"/>
    </row>
    <row r="2048" spans="25:38" x14ac:dyDescent="0.25">
      <c r="Y2048" s="838"/>
      <c r="Z2048" s="838"/>
      <c r="AA2048" s="838"/>
      <c r="AB2048" s="838"/>
      <c r="AC2048" s="838"/>
      <c r="AD2048" s="838"/>
      <c r="AE2048" s="838"/>
      <c r="AF2048" s="838"/>
      <c r="AG2048" s="838"/>
      <c r="AH2048" s="838"/>
      <c r="AI2048" s="838"/>
      <c r="AJ2048" s="838"/>
      <c r="AK2048" s="838"/>
      <c r="AL2048" s="838"/>
    </row>
    <row r="2049" spans="25:38" x14ac:dyDescent="0.25">
      <c r="Y2049" s="838"/>
      <c r="Z2049" s="838"/>
      <c r="AA2049" s="838"/>
      <c r="AB2049" s="838"/>
      <c r="AC2049" s="838"/>
      <c r="AD2049" s="838"/>
      <c r="AE2049" s="838"/>
      <c r="AF2049" s="838"/>
      <c r="AG2049" s="838"/>
      <c r="AH2049" s="838"/>
      <c r="AI2049" s="838"/>
      <c r="AJ2049" s="838"/>
      <c r="AK2049" s="838"/>
      <c r="AL2049" s="838"/>
    </row>
    <row r="2050" spans="25:38" x14ac:dyDescent="0.25">
      <c r="Y2050" s="838"/>
      <c r="Z2050" s="838"/>
      <c r="AA2050" s="838"/>
      <c r="AB2050" s="838"/>
      <c r="AC2050" s="838"/>
      <c r="AD2050" s="838"/>
      <c r="AE2050" s="838"/>
      <c r="AF2050" s="838"/>
      <c r="AG2050" s="838"/>
      <c r="AH2050" s="838"/>
      <c r="AI2050" s="838"/>
      <c r="AJ2050" s="838"/>
      <c r="AK2050" s="838"/>
      <c r="AL2050" s="838"/>
    </row>
    <row r="2051" spans="25:38" x14ac:dyDescent="0.25">
      <c r="Y2051" s="838"/>
      <c r="Z2051" s="838"/>
      <c r="AA2051" s="838"/>
      <c r="AB2051" s="838"/>
      <c r="AC2051" s="838"/>
      <c r="AD2051" s="838"/>
      <c r="AE2051" s="838"/>
      <c r="AF2051" s="838"/>
      <c r="AG2051" s="838"/>
      <c r="AH2051" s="838"/>
      <c r="AI2051" s="838"/>
      <c r="AJ2051" s="838"/>
      <c r="AK2051" s="838"/>
      <c r="AL2051" s="838"/>
    </row>
    <row r="2052" spans="25:38" x14ac:dyDescent="0.25">
      <c r="Y2052" s="838"/>
      <c r="Z2052" s="838"/>
      <c r="AA2052" s="838"/>
      <c r="AB2052" s="838"/>
      <c r="AC2052" s="838"/>
      <c r="AD2052" s="838"/>
      <c r="AE2052" s="838"/>
      <c r="AF2052" s="838"/>
      <c r="AG2052" s="838"/>
      <c r="AH2052" s="838"/>
      <c r="AI2052" s="838"/>
      <c r="AJ2052" s="838"/>
      <c r="AK2052" s="838"/>
      <c r="AL2052" s="838"/>
    </row>
    <row r="2053" spans="25:38" x14ac:dyDescent="0.25">
      <c r="Y2053" s="838"/>
      <c r="Z2053" s="838"/>
      <c r="AA2053" s="838"/>
      <c r="AB2053" s="838"/>
      <c r="AC2053" s="838"/>
      <c r="AD2053" s="838"/>
      <c r="AE2053" s="838"/>
      <c r="AF2053" s="838"/>
      <c r="AG2053" s="838"/>
      <c r="AH2053" s="838"/>
      <c r="AI2053" s="838"/>
      <c r="AJ2053" s="838"/>
      <c r="AK2053" s="838"/>
      <c r="AL2053" s="838"/>
    </row>
    <row r="2054" spans="25:38" x14ac:dyDescent="0.25">
      <c r="Y2054" s="838"/>
      <c r="Z2054" s="838"/>
      <c r="AA2054" s="838"/>
      <c r="AB2054" s="838"/>
      <c r="AC2054" s="838"/>
      <c r="AD2054" s="838"/>
      <c r="AE2054" s="838"/>
      <c r="AF2054" s="838"/>
      <c r="AG2054" s="838"/>
      <c r="AH2054" s="838"/>
      <c r="AI2054" s="838"/>
      <c r="AJ2054" s="838"/>
      <c r="AK2054" s="838"/>
      <c r="AL2054" s="838"/>
    </row>
    <row r="2055" spans="25:38" x14ac:dyDescent="0.25">
      <c r="Y2055" s="838"/>
      <c r="Z2055" s="838"/>
      <c r="AA2055" s="838"/>
      <c r="AB2055" s="838"/>
      <c r="AC2055" s="838"/>
      <c r="AD2055" s="838"/>
      <c r="AE2055" s="838"/>
      <c r="AF2055" s="838"/>
      <c r="AG2055" s="838"/>
      <c r="AH2055" s="838"/>
      <c r="AI2055" s="838"/>
      <c r="AJ2055" s="838"/>
      <c r="AK2055" s="838"/>
      <c r="AL2055" s="838"/>
    </row>
    <row r="2056" spans="25:38" x14ac:dyDescent="0.25">
      <c r="Y2056" s="838"/>
      <c r="Z2056" s="838"/>
      <c r="AA2056" s="838"/>
      <c r="AB2056" s="838"/>
      <c r="AC2056" s="838"/>
      <c r="AD2056" s="838"/>
      <c r="AE2056" s="838"/>
      <c r="AF2056" s="838"/>
      <c r="AG2056" s="838"/>
      <c r="AH2056" s="838"/>
      <c r="AI2056" s="838"/>
      <c r="AJ2056" s="838"/>
      <c r="AK2056" s="838"/>
      <c r="AL2056" s="838"/>
    </row>
    <row r="2057" spans="25:38" x14ac:dyDescent="0.25">
      <c r="Y2057" s="838"/>
      <c r="Z2057" s="838"/>
      <c r="AA2057" s="838"/>
      <c r="AB2057" s="838"/>
      <c r="AC2057" s="838"/>
      <c r="AD2057" s="838"/>
      <c r="AE2057" s="838"/>
      <c r="AF2057" s="838"/>
      <c r="AG2057" s="838"/>
      <c r="AH2057" s="838"/>
      <c r="AI2057" s="838"/>
      <c r="AJ2057" s="838"/>
      <c r="AK2057" s="838"/>
      <c r="AL2057" s="838"/>
    </row>
    <row r="2058" spans="25:38" x14ac:dyDescent="0.25">
      <c r="Y2058" s="838"/>
      <c r="Z2058" s="838"/>
      <c r="AA2058" s="838"/>
      <c r="AB2058" s="838"/>
      <c r="AC2058" s="838"/>
      <c r="AD2058" s="838"/>
      <c r="AE2058" s="838"/>
      <c r="AF2058" s="838"/>
      <c r="AG2058" s="838"/>
      <c r="AH2058" s="838"/>
      <c r="AI2058" s="838"/>
      <c r="AJ2058" s="838"/>
      <c r="AK2058" s="838"/>
      <c r="AL2058" s="838"/>
    </row>
    <row r="2059" spans="25:38" x14ac:dyDescent="0.25">
      <c r="Y2059" s="838"/>
      <c r="Z2059" s="838"/>
      <c r="AA2059" s="838"/>
      <c r="AB2059" s="838"/>
      <c r="AC2059" s="838"/>
      <c r="AD2059" s="838"/>
      <c r="AE2059" s="838"/>
      <c r="AF2059" s="838"/>
      <c r="AG2059" s="838"/>
      <c r="AH2059" s="838"/>
      <c r="AI2059" s="838"/>
      <c r="AJ2059" s="838"/>
      <c r="AK2059" s="838"/>
      <c r="AL2059" s="838"/>
    </row>
    <row r="2060" spans="25:38" x14ac:dyDescent="0.25">
      <c r="Y2060" s="838"/>
      <c r="Z2060" s="838"/>
      <c r="AA2060" s="838"/>
      <c r="AB2060" s="838"/>
      <c r="AC2060" s="838"/>
      <c r="AD2060" s="838"/>
      <c r="AE2060" s="838"/>
      <c r="AF2060" s="838"/>
      <c r="AG2060" s="838"/>
      <c r="AH2060" s="838"/>
      <c r="AI2060" s="838"/>
      <c r="AJ2060" s="838"/>
      <c r="AK2060" s="838"/>
      <c r="AL2060" s="838"/>
    </row>
    <row r="2061" spans="25:38" x14ac:dyDescent="0.25">
      <c r="Y2061" s="838"/>
      <c r="Z2061" s="838"/>
      <c r="AA2061" s="838"/>
      <c r="AB2061" s="838"/>
      <c r="AC2061" s="838"/>
      <c r="AD2061" s="838"/>
      <c r="AE2061" s="838"/>
      <c r="AF2061" s="838"/>
      <c r="AG2061" s="838"/>
      <c r="AH2061" s="838"/>
      <c r="AI2061" s="838"/>
      <c r="AJ2061" s="838"/>
      <c r="AK2061" s="838"/>
      <c r="AL2061" s="838"/>
    </row>
    <row r="2062" spans="25:38" x14ac:dyDescent="0.25">
      <c r="Y2062" s="838"/>
      <c r="Z2062" s="838"/>
      <c r="AA2062" s="838"/>
      <c r="AB2062" s="838"/>
      <c r="AC2062" s="838"/>
      <c r="AD2062" s="838"/>
      <c r="AE2062" s="838"/>
      <c r="AF2062" s="838"/>
      <c r="AG2062" s="838"/>
      <c r="AH2062" s="838"/>
      <c r="AI2062" s="838"/>
      <c r="AJ2062" s="838"/>
      <c r="AK2062" s="838"/>
      <c r="AL2062" s="838"/>
    </row>
    <row r="2063" spans="25:38" x14ac:dyDescent="0.25">
      <c r="Y2063" s="838"/>
      <c r="Z2063" s="838"/>
      <c r="AA2063" s="838"/>
      <c r="AB2063" s="838"/>
      <c r="AC2063" s="838"/>
      <c r="AD2063" s="838"/>
      <c r="AE2063" s="838"/>
      <c r="AF2063" s="838"/>
      <c r="AG2063" s="838"/>
      <c r="AH2063" s="838"/>
      <c r="AI2063" s="838"/>
      <c r="AJ2063" s="838"/>
      <c r="AK2063" s="838"/>
      <c r="AL2063" s="838"/>
    </row>
    <row r="2064" spans="25:38" x14ac:dyDescent="0.25">
      <c r="Y2064" s="838"/>
      <c r="Z2064" s="838"/>
      <c r="AA2064" s="838"/>
      <c r="AB2064" s="838"/>
      <c r="AC2064" s="838"/>
      <c r="AD2064" s="838"/>
      <c r="AE2064" s="838"/>
      <c r="AF2064" s="838"/>
      <c r="AG2064" s="838"/>
      <c r="AH2064" s="838"/>
      <c r="AI2064" s="838"/>
      <c r="AJ2064" s="838"/>
      <c r="AK2064" s="838"/>
      <c r="AL2064" s="838"/>
    </row>
    <row r="2065" spans="25:38" x14ac:dyDescent="0.25">
      <c r="Y2065" s="838"/>
      <c r="Z2065" s="838"/>
      <c r="AA2065" s="838"/>
      <c r="AB2065" s="838"/>
      <c r="AC2065" s="838"/>
      <c r="AD2065" s="838"/>
      <c r="AE2065" s="838"/>
      <c r="AF2065" s="838"/>
      <c r="AG2065" s="838"/>
      <c r="AH2065" s="838"/>
      <c r="AI2065" s="838"/>
      <c r="AJ2065" s="838"/>
      <c r="AK2065" s="838"/>
      <c r="AL2065" s="838"/>
    </row>
    <row r="2066" spans="25:38" x14ac:dyDescent="0.25">
      <c r="Y2066" s="838"/>
      <c r="Z2066" s="838"/>
      <c r="AA2066" s="838"/>
      <c r="AB2066" s="838"/>
      <c r="AC2066" s="838"/>
      <c r="AD2066" s="838"/>
      <c r="AE2066" s="838"/>
      <c r="AF2066" s="838"/>
      <c r="AG2066" s="838"/>
      <c r="AH2066" s="838"/>
      <c r="AI2066" s="838"/>
      <c r="AJ2066" s="838"/>
      <c r="AK2066" s="838"/>
      <c r="AL2066" s="838"/>
    </row>
    <row r="2067" spans="25:38" x14ac:dyDescent="0.25">
      <c r="Y2067" s="838"/>
      <c r="Z2067" s="838"/>
      <c r="AA2067" s="838"/>
      <c r="AB2067" s="838"/>
      <c r="AC2067" s="838"/>
      <c r="AD2067" s="838"/>
      <c r="AE2067" s="838"/>
      <c r="AF2067" s="838"/>
      <c r="AG2067" s="838"/>
      <c r="AH2067" s="838"/>
      <c r="AI2067" s="838"/>
      <c r="AJ2067" s="838"/>
      <c r="AK2067" s="838"/>
      <c r="AL2067" s="838"/>
    </row>
    <row r="2068" spans="25:38" x14ac:dyDescent="0.25">
      <c r="Y2068" s="838"/>
      <c r="Z2068" s="838"/>
      <c r="AA2068" s="838"/>
      <c r="AB2068" s="838"/>
      <c r="AC2068" s="838"/>
      <c r="AD2068" s="838"/>
      <c r="AE2068" s="838"/>
      <c r="AF2068" s="838"/>
      <c r="AG2068" s="838"/>
      <c r="AH2068" s="838"/>
      <c r="AI2068" s="838"/>
      <c r="AJ2068" s="838"/>
      <c r="AK2068" s="838"/>
      <c r="AL2068" s="838"/>
    </row>
    <row r="2069" spans="25:38" x14ac:dyDescent="0.25">
      <c r="Y2069" s="838"/>
      <c r="Z2069" s="838"/>
      <c r="AA2069" s="838"/>
      <c r="AB2069" s="838"/>
      <c r="AC2069" s="838"/>
      <c r="AD2069" s="838"/>
      <c r="AE2069" s="838"/>
      <c r="AF2069" s="838"/>
      <c r="AG2069" s="838"/>
      <c r="AH2069" s="838"/>
      <c r="AI2069" s="838"/>
      <c r="AJ2069" s="838"/>
      <c r="AK2069" s="838"/>
      <c r="AL2069" s="838"/>
    </row>
    <row r="2070" spans="25:38" x14ac:dyDescent="0.25">
      <c r="Y2070" s="838"/>
      <c r="Z2070" s="838"/>
      <c r="AA2070" s="838"/>
      <c r="AB2070" s="838"/>
      <c r="AC2070" s="838"/>
      <c r="AD2070" s="838"/>
      <c r="AE2070" s="838"/>
      <c r="AF2070" s="838"/>
      <c r="AG2070" s="838"/>
      <c r="AH2070" s="838"/>
      <c r="AI2070" s="838"/>
      <c r="AJ2070" s="838"/>
      <c r="AK2070" s="838"/>
      <c r="AL2070" s="838"/>
    </row>
    <row r="2071" spans="25:38" x14ac:dyDescent="0.25">
      <c r="Y2071" s="838"/>
      <c r="Z2071" s="838"/>
      <c r="AA2071" s="838"/>
      <c r="AB2071" s="838"/>
      <c r="AC2071" s="838"/>
      <c r="AD2071" s="838"/>
      <c r="AE2071" s="838"/>
      <c r="AF2071" s="838"/>
      <c r="AG2071" s="838"/>
      <c r="AH2071" s="838"/>
      <c r="AI2071" s="838"/>
      <c r="AJ2071" s="838"/>
      <c r="AK2071" s="838"/>
      <c r="AL2071" s="838"/>
    </row>
    <row r="2072" spans="25:38" x14ac:dyDescent="0.25">
      <c r="Y2072" s="838"/>
      <c r="Z2072" s="838"/>
      <c r="AA2072" s="838"/>
      <c r="AB2072" s="838"/>
      <c r="AC2072" s="838"/>
      <c r="AD2072" s="838"/>
      <c r="AE2072" s="838"/>
      <c r="AF2072" s="838"/>
      <c r="AG2072" s="838"/>
      <c r="AH2072" s="838"/>
      <c r="AI2072" s="838"/>
      <c r="AJ2072" s="838"/>
      <c r="AK2072" s="838"/>
      <c r="AL2072" s="838"/>
    </row>
    <row r="2073" spans="25:38" x14ac:dyDescent="0.25">
      <c r="Y2073" s="838"/>
      <c r="Z2073" s="838"/>
      <c r="AA2073" s="838"/>
      <c r="AB2073" s="838"/>
      <c r="AC2073" s="838"/>
      <c r="AD2073" s="838"/>
      <c r="AE2073" s="838"/>
      <c r="AF2073" s="838"/>
      <c r="AG2073" s="838"/>
      <c r="AH2073" s="838"/>
      <c r="AI2073" s="838"/>
      <c r="AJ2073" s="838"/>
      <c r="AK2073" s="838"/>
      <c r="AL2073" s="838"/>
    </row>
    <row r="2074" spans="25:38" x14ac:dyDescent="0.25">
      <c r="Y2074" s="838"/>
      <c r="Z2074" s="838"/>
      <c r="AA2074" s="838"/>
      <c r="AB2074" s="838"/>
      <c r="AC2074" s="838"/>
      <c r="AD2074" s="838"/>
      <c r="AE2074" s="838"/>
      <c r="AF2074" s="838"/>
      <c r="AG2074" s="838"/>
      <c r="AH2074" s="838"/>
      <c r="AI2074" s="838"/>
      <c r="AJ2074" s="838"/>
      <c r="AK2074" s="838"/>
      <c r="AL2074" s="838"/>
    </row>
    <row r="2075" spans="25:38" x14ac:dyDescent="0.25">
      <c r="Y2075" s="838"/>
      <c r="Z2075" s="838"/>
      <c r="AA2075" s="838"/>
      <c r="AB2075" s="838"/>
      <c r="AC2075" s="838"/>
      <c r="AD2075" s="838"/>
      <c r="AE2075" s="838"/>
      <c r="AF2075" s="838"/>
      <c r="AG2075" s="838"/>
      <c r="AH2075" s="838"/>
      <c r="AI2075" s="838"/>
      <c r="AJ2075" s="838"/>
      <c r="AK2075" s="838"/>
      <c r="AL2075" s="838"/>
    </row>
    <row r="2076" spans="25:38" x14ac:dyDescent="0.25">
      <c r="Y2076" s="838"/>
      <c r="Z2076" s="838"/>
      <c r="AA2076" s="838"/>
      <c r="AB2076" s="838"/>
      <c r="AC2076" s="838"/>
      <c r="AD2076" s="838"/>
      <c r="AE2076" s="838"/>
      <c r="AF2076" s="838"/>
      <c r="AG2076" s="838"/>
      <c r="AH2076" s="838"/>
      <c r="AI2076" s="838"/>
      <c r="AJ2076" s="838"/>
      <c r="AK2076" s="838"/>
      <c r="AL2076" s="838"/>
    </row>
    <row r="2077" spans="25:38" x14ac:dyDescent="0.25">
      <c r="Y2077" s="838"/>
      <c r="Z2077" s="838"/>
      <c r="AA2077" s="838"/>
      <c r="AB2077" s="838"/>
      <c r="AC2077" s="838"/>
      <c r="AD2077" s="838"/>
      <c r="AE2077" s="838"/>
      <c r="AF2077" s="838"/>
      <c r="AG2077" s="838"/>
      <c r="AH2077" s="838"/>
      <c r="AI2077" s="838"/>
      <c r="AJ2077" s="838"/>
      <c r="AK2077" s="838"/>
      <c r="AL2077" s="838"/>
    </row>
    <row r="2078" spans="25:38" x14ac:dyDescent="0.25">
      <c r="Y2078" s="838"/>
      <c r="Z2078" s="838"/>
      <c r="AA2078" s="838"/>
      <c r="AB2078" s="838"/>
      <c r="AC2078" s="838"/>
      <c r="AD2078" s="838"/>
      <c r="AE2078" s="838"/>
      <c r="AF2078" s="838"/>
      <c r="AG2078" s="838"/>
      <c r="AH2078" s="838"/>
      <c r="AI2078" s="838"/>
      <c r="AJ2078" s="838"/>
      <c r="AK2078" s="838"/>
      <c r="AL2078" s="838"/>
    </row>
    <row r="2079" spans="25:38" x14ac:dyDescent="0.25">
      <c r="Y2079" s="838"/>
      <c r="Z2079" s="838"/>
      <c r="AA2079" s="838"/>
      <c r="AB2079" s="838"/>
      <c r="AC2079" s="838"/>
      <c r="AD2079" s="838"/>
      <c r="AE2079" s="838"/>
      <c r="AF2079" s="838"/>
      <c r="AG2079" s="838"/>
      <c r="AH2079" s="838"/>
      <c r="AI2079" s="838"/>
      <c r="AJ2079" s="838"/>
      <c r="AK2079" s="838"/>
      <c r="AL2079" s="838"/>
    </row>
    <row r="2080" spans="25:38" x14ac:dyDescent="0.25">
      <c r="Y2080" s="838"/>
      <c r="Z2080" s="838"/>
      <c r="AA2080" s="838"/>
      <c r="AB2080" s="838"/>
      <c r="AC2080" s="838"/>
      <c r="AD2080" s="838"/>
      <c r="AE2080" s="838"/>
      <c r="AF2080" s="838"/>
      <c r="AG2080" s="838"/>
      <c r="AH2080" s="838"/>
      <c r="AI2080" s="838"/>
      <c r="AJ2080" s="838"/>
      <c r="AK2080" s="838"/>
      <c r="AL2080" s="838"/>
    </row>
    <row r="2081" spans="25:38" x14ac:dyDescent="0.25">
      <c r="Y2081" s="838"/>
      <c r="Z2081" s="838"/>
      <c r="AA2081" s="838"/>
      <c r="AB2081" s="838"/>
      <c r="AC2081" s="838"/>
      <c r="AD2081" s="838"/>
      <c r="AE2081" s="838"/>
      <c r="AF2081" s="838"/>
      <c r="AG2081" s="838"/>
      <c r="AH2081" s="838"/>
      <c r="AI2081" s="838"/>
      <c r="AJ2081" s="838"/>
      <c r="AK2081" s="838"/>
      <c r="AL2081" s="838"/>
    </row>
    <row r="2082" spans="25:38" x14ac:dyDescent="0.25">
      <c r="Y2082" s="838"/>
      <c r="Z2082" s="838"/>
      <c r="AA2082" s="838"/>
      <c r="AB2082" s="838"/>
      <c r="AC2082" s="838"/>
      <c r="AD2082" s="838"/>
      <c r="AE2082" s="838"/>
      <c r="AF2082" s="838"/>
      <c r="AG2082" s="838"/>
      <c r="AH2082" s="838"/>
      <c r="AI2082" s="838"/>
      <c r="AJ2082" s="838"/>
      <c r="AK2082" s="838"/>
      <c r="AL2082" s="838"/>
    </row>
    <row r="2083" spans="25:38" x14ac:dyDescent="0.25">
      <c r="Y2083" s="838"/>
      <c r="Z2083" s="838"/>
      <c r="AA2083" s="838"/>
      <c r="AB2083" s="838"/>
      <c r="AC2083" s="838"/>
      <c r="AD2083" s="838"/>
      <c r="AE2083" s="838"/>
      <c r="AF2083" s="838"/>
      <c r="AG2083" s="838"/>
      <c r="AH2083" s="838"/>
      <c r="AI2083" s="838"/>
      <c r="AJ2083" s="838"/>
      <c r="AK2083" s="838"/>
      <c r="AL2083" s="838"/>
    </row>
    <row r="2084" spans="25:38" x14ac:dyDescent="0.25">
      <c r="Y2084" s="838"/>
      <c r="Z2084" s="838"/>
      <c r="AA2084" s="838"/>
      <c r="AB2084" s="838"/>
      <c r="AC2084" s="838"/>
      <c r="AD2084" s="838"/>
      <c r="AE2084" s="838"/>
      <c r="AF2084" s="838"/>
      <c r="AG2084" s="838"/>
      <c r="AH2084" s="838"/>
      <c r="AI2084" s="838"/>
      <c r="AJ2084" s="838"/>
      <c r="AK2084" s="838"/>
      <c r="AL2084" s="838"/>
    </row>
    <row r="2085" spans="25:38" x14ac:dyDescent="0.25">
      <c r="Y2085" s="838"/>
      <c r="Z2085" s="838"/>
      <c r="AA2085" s="838"/>
      <c r="AB2085" s="838"/>
      <c r="AC2085" s="838"/>
      <c r="AD2085" s="838"/>
      <c r="AE2085" s="838"/>
      <c r="AF2085" s="838"/>
      <c r="AG2085" s="838"/>
      <c r="AH2085" s="838"/>
      <c r="AI2085" s="838"/>
      <c r="AJ2085" s="838"/>
      <c r="AK2085" s="838"/>
      <c r="AL2085" s="838"/>
    </row>
    <row r="2086" spans="25:38" x14ac:dyDescent="0.25">
      <c r="Y2086" s="838"/>
      <c r="Z2086" s="838"/>
      <c r="AA2086" s="838"/>
      <c r="AB2086" s="838"/>
      <c r="AC2086" s="838"/>
      <c r="AD2086" s="838"/>
      <c r="AE2086" s="838"/>
      <c r="AF2086" s="838"/>
      <c r="AG2086" s="838"/>
      <c r="AH2086" s="838"/>
      <c r="AI2086" s="838"/>
      <c r="AJ2086" s="838"/>
      <c r="AK2086" s="838"/>
      <c r="AL2086" s="838"/>
    </row>
    <row r="2087" spans="25:38" x14ac:dyDescent="0.25">
      <c r="Y2087" s="838"/>
      <c r="Z2087" s="838"/>
      <c r="AA2087" s="838"/>
      <c r="AB2087" s="838"/>
      <c r="AC2087" s="838"/>
      <c r="AD2087" s="838"/>
      <c r="AE2087" s="838"/>
      <c r="AF2087" s="838"/>
      <c r="AG2087" s="838"/>
      <c r="AH2087" s="838"/>
      <c r="AI2087" s="838"/>
      <c r="AJ2087" s="838"/>
      <c r="AK2087" s="838"/>
      <c r="AL2087" s="838"/>
    </row>
    <row r="2088" spans="25:38" x14ac:dyDescent="0.25">
      <c r="Y2088" s="838"/>
      <c r="Z2088" s="838"/>
      <c r="AA2088" s="838"/>
      <c r="AB2088" s="838"/>
      <c r="AC2088" s="838"/>
      <c r="AD2088" s="838"/>
      <c r="AE2088" s="838"/>
      <c r="AF2088" s="838"/>
      <c r="AG2088" s="838"/>
      <c r="AH2088" s="838"/>
      <c r="AI2088" s="838"/>
      <c r="AJ2088" s="838"/>
      <c r="AK2088" s="838"/>
      <c r="AL2088" s="838"/>
    </row>
    <row r="2089" spans="25:38" x14ac:dyDescent="0.25">
      <c r="Y2089" s="838"/>
      <c r="Z2089" s="838"/>
      <c r="AA2089" s="838"/>
      <c r="AB2089" s="838"/>
      <c r="AC2089" s="838"/>
      <c r="AD2089" s="838"/>
      <c r="AE2089" s="838"/>
      <c r="AF2089" s="838"/>
      <c r="AG2089" s="838"/>
      <c r="AH2089" s="838"/>
      <c r="AI2089" s="838"/>
      <c r="AJ2089" s="838"/>
      <c r="AK2089" s="838"/>
      <c r="AL2089" s="838"/>
    </row>
    <row r="2090" spans="25:38" x14ac:dyDescent="0.25">
      <c r="Y2090" s="838"/>
      <c r="Z2090" s="838"/>
      <c r="AA2090" s="838"/>
      <c r="AB2090" s="838"/>
      <c r="AC2090" s="838"/>
      <c r="AD2090" s="838"/>
      <c r="AE2090" s="838"/>
      <c r="AF2090" s="838"/>
      <c r="AG2090" s="838"/>
      <c r="AH2090" s="838"/>
      <c r="AI2090" s="838"/>
      <c r="AJ2090" s="838"/>
      <c r="AK2090" s="838"/>
      <c r="AL2090" s="838"/>
    </row>
    <row r="2091" spans="25:38" x14ac:dyDescent="0.25">
      <c r="Y2091" s="838"/>
      <c r="Z2091" s="838"/>
      <c r="AA2091" s="838"/>
      <c r="AB2091" s="838"/>
      <c r="AC2091" s="838"/>
      <c r="AD2091" s="838"/>
      <c r="AE2091" s="838"/>
      <c r="AF2091" s="838"/>
      <c r="AG2091" s="838"/>
      <c r="AH2091" s="838"/>
      <c r="AI2091" s="838"/>
      <c r="AJ2091" s="838"/>
      <c r="AK2091" s="838"/>
      <c r="AL2091" s="838"/>
    </row>
    <row r="2092" spans="25:38" x14ac:dyDescent="0.25">
      <c r="Y2092" s="838"/>
      <c r="Z2092" s="838"/>
      <c r="AA2092" s="838"/>
      <c r="AB2092" s="838"/>
      <c r="AC2092" s="838"/>
      <c r="AD2092" s="838"/>
      <c r="AE2092" s="838"/>
      <c r="AF2092" s="838"/>
      <c r="AG2092" s="838"/>
      <c r="AH2092" s="838"/>
      <c r="AI2092" s="838"/>
      <c r="AJ2092" s="838"/>
      <c r="AK2092" s="838"/>
      <c r="AL2092" s="838"/>
    </row>
    <row r="2093" spans="25:38" x14ac:dyDescent="0.25">
      <c r="Y2093" s="838"/>
      <c r="Z2093" s="838"/>
      <c r="AA2093" s="838"/>
      <c r="AB2093" s="838"/>
      <c r="AC2093" s="838"/>
      <c r="AD2093" s="838"/>
      <c r="AE2093" s="838"/>
      <c r="AF2093" s="838"/>
      <c r="AG2093" s="838"/>
      <c r="AH2093" s="838"/>
      <c r="AI2093" s="838"/>
      <c r="AJ2093" s="838"/>
      <c r="AK2093" s="838"/>
      <c r="AL2093" s="838"/>
    </row>
    <row r="2094" spans="25:38" x14ac:dyDescent="0.25">
      <c r="Y2094" s="838"/>
      <c r="Z2094" s="838"/>
      <c r="AA2094" s="838"/>
      <c r="AB2094" s="838"/>
      <c r="AC2094" s="838"/>
      <c r="AD2094" s="838"/>
      <c r="AE2094" s="838"/>
      <c r="AF2094" s="838"/>
      <c r="AG2094" s="838"/>
      <c r="AH2094" s="838"/>
      <c r="AI2094" s="838"/>
      <c r="AJ2094" s="838"/>
      <c r="AK2094" s="838"/>
      <c r="AL2094" s="838"/>
    </row>
    <row r="2095" spans="25:38" x14ac:dyDescent="0.25">
      <c r="Y2095" s="838"/>
      <c r="Z2095" s="838"/>
      <c r="AA2095" s="838"/>
      <c r="AB2095" s="838"/>
      <c r="AC2095" s="838"/>
      <c r="AD2095" s="838"/>
      <c r="AE2095" s="838"/>
      <c r="AF2095" s="838"/>
      <c r="AG2095" s="838"/>
      <c r="AH2095" s="838"/>
      <c r="AI2095" s="838"/>
      <c r="AJ2095" s="838"/>
      <c r="AK2095" s="838"/>
      <c r="AL2095" s="838"/>
    </row>
    <row r="2096" spans="25:38" x14ac:dyDescent="0.25">
      <c r="Y2096" s="838"/>
      <c r="Z2096" s="838"/>
      <c r="AA2096" s="838"/>
      <c r="AB2096" s="838"/>
      <c r="AC2096" s="838"/>
      <c r="AD2096" s="838"/>
      <c r="AE2096" s="838"/>
      <c r="AF2096" s="838"/>
      <c r="AG2096" s="838"/>
      <c r="AH2096" s="838"/>
      <c r="AI2096" s="838"/>
      <c r="AJ2096" s="838"/>
      <c r="AK2096" s="838"/>
      <c r="AL2096" s="838"/>
    </row>
    <row r="2097" spans="25:38" x14ac:dyDescent="0.25">
      <c r="Y2097" s="838"/>
      <c r="Z2097" s="838"/>
      <c r="AA2097" s="838"/>
      <c r="AB2097" s="838"/>
      <c r="AC2097" s="838"/>
      <c r="AD2097" s="838"/>
      <c r="AE2097" s="838"/>
      <c r="AF2097" s="838"/>
      <c r="AG2097" s="838"/>
      <c r="AH2097" s="838"/>
      <c r="AI2097" s="838"/>
      <c r="AJ2097" s="838"/>
      <c r="AK2097" s="838"/>
      <c r="AL2097" s="838"/>
    </row>
    <row r="2098" spans="25:38" x14ac:dyDescent="0.25">
      <c r="Y2098" s="838"/>
      <c r="Z2098" s="838"/>
      <c r="AA2098" s="838"/>
      <c r="AB2098" s="838"/>
      <c r="AC2098" s="838"/>
      <c r="AD2098" s="838"/>
      <c r="AE2098" s="838"/>
      <c r="AF2098" s="838"/>
      <c r="AG2098" s="838"/>
      <c r="AH2098" s="838"/>
      <c r="AI2098" s="838"/>
      <c r="AJ2098" s="838"/>
      <c r="AK2098" s="838"/>
      <c r="AL2098" s="838"/>
    </row>
    <row r="2099" spans="25:38" x14ac:dyDescent="0.25">
      <c r="Y2099" s="838"/>
      <c r="Z2099" s="838"/>
      <c r="AA2099" s="838"/>
      <c r="AB2099" s="838"/>
      <c r="AC2099" s="838"/>
      <c r="AD2099" s="838"/>
      <c r="AE2099" s="838"/>
      <c r="AF2099" s="838"/>
      <c r="AG2099" s="838"/>
      <c r="AH2099" s="838"/>
      <c r="AI2099" s="838"/>
      <c r="AJ2099" s="838"/>
      <c r="AK2099" s="838"/>
      <c r="AL2099" s="838"/>
    </row>
    <row r="2100" spans="25:38" x14ac:dyDescent="0.25">
      <c r="Y2100" s="838"/>
      <c r="Z2100" s="838"/>
      <c r="AA2100" s="838"/>
      <c r="AB2100" s="838"/>
      <c r="AC2100" s="838"/>
      <c r="AD2100" s="838"/>
      <c r="AE2100" s="838"/>
      <c r="AF2100" s="838"/>
      <c r="AG2100" s="838"/>
      <c r="AH2100" s="838"/>
      <c r="AI2100" s="838"/>
      <c r="AJ2100" s="838"/>
      <c r="AK2100" s="838"/>
      <c r="AL2100" s="838"/>
    </row>
    <row r="2101" spans="25:38" x14ac:dyDescent="0.25">
      <c r="Y2101" s="838"/>
      <c r="Z2101" s="838"/>
      <c r="AA2101" s="838"/>
      <c r="AB2101" s="838"/>
      <c r="AC2101" s="838"/>
      <c r="AD2101" s="838"/>
      <c r="AE2101" s="838"/>
      <c r="AF2101" s="838"/>
      <c r="AG2101" s="838"/>
      <c r="AH2101" s="838"/>
      <c r="AI2101" s="838"/>
      <c r="AJ2101" s="838"/>
      <c r="AK2101" s="838"/>
      <c r="AL2101" s="838"/>
    </row>
    <row r="2102" spans="25:38" x14ac:dyDescent="0.25">
      <c r="Y2102" s="838"/>
      <c r="Z2102" s="838"/>
      <c r="AA2102" s="838"/>
      <c r="AB2102" s="838"/>
      <c r="AC2102" s="838"/>
      <c r="AD2102" s="838"/>
      <c r="AE2102" s="838"/>
      <c r="AF2102" s="838"/>
      <c r="AG2102" s="838"/>
      <c r="AH2102" s="838"/>
      <c r="AI2102" s="838"/>
      <c r="AJ2102" s="838"/>
      <c r="AK2102" s="838"/>
      <c r="AL2102" s="838"/>
    </row>
    <row r="2103" spans="25:38" x14ac:dyDescent="0.25">
      <c r="Y2103" s="838"/>
      <c r="Z2103" s="838"/>
      <c r="AA2103" s="838"/>
      <c r="AB2103" s="838"/>
      <c r="AC2103" s="838"/>
      <c r="AD2103" s="838"/>
      <c r="AE2103" s="838"/>
      <c r="AF2103" s="838"/>
      <c r="AG2103" s="838"/>
      <c r="AH2103" s="838"/>
      <c r="AI2103" s="838"/>
      <c r="AJ2103" s="838"/>
      <c r="AK2103" s="838"/>
      <c r="AL2103" s="838"/>
    </row>
    <row r="2104" spans="25:38" x14ac:dyDescent="0.25">
      <c r="Y2104" s="838"/>
      <c r="Z2104" s="838"/>
      <c r="AA2104" s="838"/>
      <c r="AB2104" s="838"/>
      <c r="AC2104" s="838"/>
      <c r="AD2104" s="838"/>
      <c r="AE2104" s="838"/>
      <c r="AF2104" s="838"/>
      <c r="AG2104" s="838"/>
      <c r="AH2104" s="838"/>
      <c r="AI2104" s="838"/>
      <c r="AJ2104" s="838"/>
      <c r="AK2104" s="838"/>
      <c r="AL2104" s="838"/>
    </row>
    <row r="2105" spans="25:38" x14ac:dyDescent="0.25">
      <c r="Y2105" s="838"/>
      <c r="Z2105" s="838"/>
      <c r="AA2105" s="838"/>
      <c r="AB2105" s="838"/>
      <c r="AC2105" s="838"/>
      <c r="AD2105" s="838"/>
      <c r="AE2105" s="838"/>
      <c r="AF2105" s="838"/>
      <c r="AG2105" s="838"/>
      <c r="AH2105" s="838"/>
      <c r="AI2105" s="838"/>
      <c r="AJ2105" s="838"/>
      <c r="AK2105" s="838"/>
      <c r="AL2105" s="838"/>
    </row>
    <row r="2106" spans="25:38" x14ac:dyDescent="0.25">
      <c r="Y2106" s="838"/>
      <c r="Z2106" s="838"/>
      <c r="AA2106" s="838"/>
      <c r="AB2106" s="838"/>
      <c r="AC2106" s="838"/>
      <c r="AD2106" s="838"/>
      <c r="AE2106" s="838"/>
      <c r="AF2106" s="838"/>
      <c r="AG2106" s="838"/>
      <c r="AH2106" s="838"/>
      <c r="AI2106" s="838"/>
      <c r="AJ2106" s="838"/>
      <c r="AK2106" s="838"/>
      <c r="AL2106" s="838"/>
    </row>
    <row r="2107" spans="25:38" x14ac:dyDescent="0.25">
      <c r="Y2107" s="838"/>
      <c r="Z2107" s="838"/>
      <c r="AA2107" s="838"/>
      <c r="AB2107" s="838"/>
      <c r="AC2107" s="838"/>
      <c r="AD2107" s="838"/>
      <c r="AE2107" s="838"/>
      <c r="AF2107" s="838"/>
      <c r="AG2107" s="838"/>
      <c r="AH2107" s="838"/>
      <c r="AI2107" s="838"/>
      <c r="AJ2107" s="838"/>
      <c r="AK2107" s="838"/>
      <c r="AL2107" s="838"/>
    </row>
    <row r="2108" spans="25:38" x14ac:dyDescent="0.25">
      <c r="Y2108" s="838"/>
      <c r="Z2108" s="838"/>
      <c r="AA2108" s="838"/>
      <c r="AB2108" s="838"/>
      <c r="AC2108" s="838"/>
      <c r="AD2108" s="838"/>
      <c r="AE2108" s="838"/>
      <c r="AF2108" s="838"/>
      <c r="AG2108" s="838"/>
      <c r="AH2108" s="838"/>
      <c r="AI2108" s="838"/>
      <c r="AJ2108" s="838"/>
      <c r="AK2108" s="838"/>
      <c r="AL2108" s="838"/>
    </row>
    <row r="2109" spans="25:38" x14ac:dyDescent="0.25">
      <c r="Y2109" s="838"/>
      <c r="Z2109" s="838"/>
      <c r="AA2109" s="838"/>
      <c r="AB2109" s="838"/>
      <c r="AC2109" s="838"/>
      <c r="AD2109" s="838"/>
      <c r="AE2109" s="838"/>
      <c r="AF2109" s="838"/>
      <c r="AG2109" s="838"/>
      <c r="AH2109" s="838"/>
      <c r="AI2109" s="838"/>
      <c r="AJ2109" s="838"/>
      <c r="AK2109" s="838"/>
      <c r="AL2109" s="838"/>
    </row>
    <row r="2110" spans="25:38" x14ac:dyDescent="0.25">
      <c r="Y2110" s="838"/>
      <c r="Z2110" s="838"/>
      <c r="AA2110" s="838"/>
      <c r="AB2110" s="838"/>
      <c r="AC2110" s="838"/>
      <c r="AD2110" s="838"/>
      <c r="AE2110" s="838"/>
      <c r="AF2110" s="838"/>
      <c r="AG2110" s="838"/>
      <c r="AH2110" s="838"/>
      <c r="AI2110" s="838"/>
      <c r="AJ2110" s="838"/>
      <c r="AK2110" s="838"/>
      <c r="AL2110" s="838"/>
    </row>
    <row r="2111" spans="25:38" x14ac:dyDescent="0.25">
      <c r="Y2111" s="838"/>
      <c r="Z2111" s="838"/>
      <c r="AA2111" s="838"/>
      <c r="AB2111" s="838"/>
      <c r="AC2111" s="838"/>
      <c r="AD2111" s="838"/>
      <c r="AE2111" s="838"/>
      <c r="AF2111" s="838"/>
      <c r="AG2111" s="838"/>
      <c r="AH2111" s="838"/>
      <c r="AI2111" s="838"/>
      <c r="AJ2111" s="838"/>
      <c r="AK2111" s="838"/>
      <c r="AL2111" s="838"/>
    </row>
    <row r="2112" spans="25:38" x14ac:dyDescent="0.25">
      <c r="Y2112" s="838"/>
      <c r="Z2112" s="838"/>
      <c r="AA2112" s="838"/>
      <c r="AB2112" s="838"/>
      <c r="AC2112" s="838"/>
      <c r="AD2112" s="838"/>
      <c r="AE2112" s="838"/>
      <c r="AF2112" s="838"/>
      <c r="AG2112" s="838"/>
      <c r="AH2112" s="838"/>
      <c r="AI2112" s="838"/>
      <c r="AJ2112" s="838"/>
      <c r="AK2112" s="838"/>
      <c r="AL2112" s="838"/>
    </row>
    <row r="2113" spans="25:38" x14ac:dyDescent="0.25">
      <c r="Y2113" s="838"/>
      <c r="Z2113" s="838"/>
      <c r="AA2113" s="838"/>
      <c r="AB2113" s="838"/>
      <c r="AC2113" s="838"/>
      <c r="AD2113" s="838"/>
      <c r="AE2113" s="838"/>
      <c r="AF2113" s="838"/>
      <c r="AG2113" s="838"/>
      <c r="AH2113" s="838"/>
      <c r="AI2113" s="838"/>
      <c r="AJ2113" s="838"/>
      <c r="AK2113" s="838"/>
      <c r="AL2113" s="838"/>
    </row>
    <row r="2114" spans="25:38" x14ac:dyDescent="0.25">
      <c r="Y2114" s="838"/>
      <c r="Z2114" s="838"/>
      <c r="AA2114" s="838"/>
      <c r="AB2114" s="838"/>
      <c r="AC2114" s="838"/>
      <c r="AD2114" s="838"/>
      <c r="AE2114" s="838"/>
      <c r="AF2114" s="838"/>
      <c r="AG2114" s="838"/>
      <c r="AH2114" s="838"/>
      <c r="AI2114" s="838"/>
      <c r="AJ2114" s="838"/>
      <c r="AK2114" s="838"/>
      <c r="AL2114" s="838"/>
    </row>
    <row r="2115" spans="25:38" x14ac:dyDescent="0.25">
      <c r="Y2115" s="838"/>
      <c r="Z2115" s="838"/>
      <c r="AA2115" s="838"/>
      <c r="AB2115" s="838"/>
      <c r="AC2115" s="838"/>
      <c r="AD2115" s="838"/>
      <c r="AE2115" s="838"/>
      <c r="AF2115" s="838"/>
      <c r="AG2115" s="838"/>
      <c r="AH2115" s="838"/>
      <c r="AI2115" s="838"/>
      <c r="AJ2115" s="838"/>
      <c r="AK2115" s="838"/>
      <c r="AL2115" s="838"/>
    </row>
    <row r="2116" spans="25:38" x14ac:dyDescent="0.25">
      <c r="Y2116" s="838"/>
      <c r="Z2116" s="838"/>
      <c r="AA2116" s="838"/>
      <c r="AB2116" s="838"/>
      <c r="AC2116" s="838"/>
      <c r="AD2116" s="838"/>
      <c r="AE2116" s="838"/>
      <c r="AF2116" s="838"/>
      <c r="AG2116" s="838"/>
      <c r="AH2116" s="838"/>
      <c r="AI2116" s="838"/>
      <c r="AJ2116" s="838"/>
      <c r="AK2116" s="838"/>
      <c r="AL2116" s="838"/>
    </row>
    <row r="2117" spans="25:38" x14ac:dyDescent="0.25">
      <c r="Y2117" s="838"/>
      <c r="Z2117" s="838"/>
      <c r="AA2117" s="838"/>
      <c r="AB2117" s="838"/>
      <c r="AC2117" s="838"/>
      <c r="AD2117" s="838"/>
      <c r="AE2117" s="838"/>
      <c r="AF2117" s="838"/>
      <c r="AG2117" s="838"/>
      <c r="AH2117" s="838"/>
      <c r="AI2117" s="838"/>
      <c r="AJ2117" s="838"/>
      <c r="AK2117" s="838"/>
      <c r="AL2117" s="838"/>
    </row>
    <row r="2118" spans="25:38" x14ac:dyDescent="0.25">
      <c r="Y2118" s="838"/>
      <c r="Z2118" s="838"/>
      <c r="AA2118" s="838"/>
      <c r="AB2118" s="838"/>
      <c r="AC2118" s="838"/>
      <c r="AD2118" s="838"/>
      <c r="AE2118" s="838"/>
      <c r="AF2118" s="838"/>
      <c r="AG2118" s="838"/>
      <c r="AH2118" s="838"/>
      <c r="AI2118" s="838"/>
      <c r="AJ2118" s="838"/>
      <c r="AK2118" s="838"/>
      <c r="AL2118" s="838"/>
    </row>
    <row r="2119" spans="25:38" x14ac:dyDescent="0.25">
      <c r="Y2119" s="838"/>
      <c r="Z2119" s="838"/>
      <c r="AA2119" s="838"/>
      <c r="AB2119" s="838"/>
      <c r="AC2119" s="838"/>
      <c r="AD2119" s="838"/>
      <c r="AE2119" s="838"/>
      <c r="AF2119" s="838"/>
      <c r="AG2119" s="838"/>
      <c r="AH2119" s="838"/>
      <c r="AI2119" s="838"/>
      <c r="AJ2119" s="838"/>
      <c r="AK2119" s="838"/>
      <c r="AL2119" s="838"/>
    </row>
    <row r="2120" spans="25:38" x14ac:dyDescent="0.25">
      <c r="Y2120" s="838"/>
      <c r="Z2120" s="838"/>
      <c r="AA2120" s="838"/>
      <c r="AB2120" s="838"/>
      <c r="AC2120" s="838"/>
      <c r="AD2120" s="838"/>
      <c r="AE2120" s="838"/>
      <c r="AF2120" s="838"/>
      <c r="AG2120" s="838"/>
      <c r="AH2120" s="838"/>
      <c r="AI2120" s="838"/>
      <c r="AJ2120" s="838"/>
      <c r="AK2120" s="838"/>
      <c r="AL2120" s="838"/>
    </row>
    <row r="2121" spans="25:38" x14ac:dyDescent="0.25">
      <c r="Y2121" s="838"/>
      <c r="Z2121" s="838"/>
      <c r="AA2121" s="838"/>
      <c r="AB2121" s="838"/>
      <c r="AC2121" s="838"/>
      <c r="AD2121" s="838"/>
      <c r="AE2121" s="838"/>
      <c r="AF2121" s="838"/>
      <c r="AG2121" s="838"/>
      <c r="AH2121" s="838"/>
      <c r="AI2121" s="838"/>
      <c r="AJ2121" s="838"/>
      <c r="AK2121" s="838"/>
      <c r="AL2121" s="838"/>
    </row>
    <row r="2122" spans="25:38" x14ac:dyDescent="0.25">
      <c r="Y2122" s="838"/>
      <c r="Z2122" s="838"/>
      <c r="AA2122" s="838"/>
      <c r="AB2122" s="838"/>
      <c r="AC2122" s="838"/>
      <c r="AD2122" s="838"/>
      <c r="AE2122" s="838"/>
      <c r="AF2122" s="838"/>
      <c r="AG2122" s="838"/>
      <c r="AH2122" s="838"/>
      <c r="AI2122" s="838"/>
      <c r="AJ2122" s="838"/>
      <c r="AK2122" s="838"/>
      <c r="AL2122" s="838"/>
    </row>
    <row r="2123" spans="25:38" x14ac:dyDescent="0.25">
      <c r="Y2123" s="838"/>
      <c r="Z2123" s="838"/>
      <c r="AA2123" s="838"/>
      <c r="AB2123" s="838"/>
      <c r="AC2123" s="838"/>
      <c r="AD2123" s="838"/>
      <c r="AE2123" s="838"/>
      <c r="AF2123" s="838"/>
      <c r="AG2123" s="838"/>
      <c r="AH2123" s="838"/>
      <c r="AI2123" s="838"/>
      <c r="AJ2123" s="838"/>
      <c r="AK2123" s="838"/>
      <c r="AL2123" s="838"/>
    </row>
    <row r="2124" spans="25:38" x14ac:dyDescent="0.25">
      <c r="Y2124" s="838"/>
      <c r="Z2124" s="838"/>
      <c r="AA2124" s="838"/>
      <c r="AB2124" s="838"/>
      <c r="AC2124" s="838"/>
      <c r="AD2124" s="838"/>
      <c r="AE2124" s="838"/>
      <c r="AF2124" s="838"/>
      <c r="AG2124" s="838"/>
      <c r="AH2124" s="838"/>
      <c r="AI2124" s="838"/>
      <c r="AJ2124" s="838"/>
      <c r="AK2124" s="838"/>
      <c r="AL2124" s="838"/>
    </row>
    <row r="2125" spans="25:38" x14ac:dyDescent="0.25">
      <c r="Y2125" s="838"/>
      <c r="Z2125" s="838"/>
      <c r="AA2125" s="838"/>
      <c r="AB2125" s="838"/>
      <c r="AC2125" s="838"/>
      <c r="AD2125" s="838"/>
      <c r="AE2125" s="838"/>
      <c r="AF2125" s="838"/>
      <c r="AG2125" s="838"/>
      <c r="AH2125" s="838"/>
      <c r="AI2125" s="838"/>
      <c r="AJ2125" s="838"/>
      <c r="AK2125" s="838"/>
      <c r="AL2125" s="838"/>
    </row>
    <row r="2126" spans="25:38" x14ac:dyDescent="0.25">
      <c r="Y2126" s="838"/>
      <c r="Z2126" s="838"/>
      <c r="AA2126" s="838"/>
      <c r="AB2126" s="838"/>
      <c r="AC2126" s="838"/>
      <c r="AD2126" s="838"/>
      <c r="AE2126" s="838"/>
      <c r="AF2126" s="838"/>
      <c r="AG2126" s="838"/>
      <c r="AH2126" s="838"/>
      <c r="AI2126" s="838"/>
      <c r="AJ2126" s="838"/>
      <c r="AK2126" s="838"/>
      <c r="AL2126" s="838"/>
    </row>
    <row r="2127" spans="25:38" x14ac:dyDescent="0.25">
      <c r="Y2127" s="838"/>
      <c r="Z2127" s="838"/>
      <c r="AA2127" s="838"/>
      <c r="AB2127" s="838"/>
      <c r="AC2127" s="838"/>
      <c r="AD2127" s="838"/>
      <c r="AE2127" s="838"/>
      <c r="AF2127" s="838"/>
      <c r="AG2127" s="838"/>
      <c r="AH2127" s="838"/>
      <c r="AI2127" s="838"/>
      <c r="AJ2127" s="838"/>
      <c r="AK2127" s="838"/>
      <c r="AL2127" s="838"/>
    </row>
    <row r="2128" spans="25:38" x14ac:dyDescent="0.25">
      <c r="Y2128" s="838"/>
      <c r="Z2128" s="838"/>
      <c r="AA2128" s="838"/>
      <c r="AB2128" s="838"/>
      <c r="AC2128" s="838"/>
      <c r="AD2128" s="838"/>
      <c r="AE2128" s="838"/>
      <c r="AF2128" s="838"/>
      <c r="AG2128" s="838"/>
      <c r="AH2128" s="838"/>
      <c r="AI2128" s="838"/>
      <c r="AJ2128" s="838"/>
      <c r="AK2128" s="838"/>
      <c r="AL2128" s="838"/>
    </row>
    <row r="2129" spans="25:38" x14ac:dyDescent="0.25">
      <c r="Y2129" s="838"/>
      <c r="Z2129" s="838"/>
      <c r="AA2129" s="838"/>
      <c r="AB2129" s="838"/>
      <c r="AC2129" s="838"/>
      <c r="AD2129" s="838"/>
      <c r="AE2129" s="838"/>
      <c r="AF2129" s="838"/>
      <c r="AG2129" s="838"/>
      <c r="AH2129" s="838"/>
      <c r="AI2129" s="838"/>
      <c r="AJ2129" s="838"/>
      <c r="AK2129" s="838"/>
      <c r="AL2129" s="838"/>
    </row>
    <row r="2130" spans="25:38" x14ac:dyDescent="0.25">
      <c r="Y2130" s="838"/>
      <c r="Z2130" s="838"/>
      <c r="AA2130" s="838"/>
      <c r="AB2130" s="838"/>
      <c r="AC2130" s="838"/>
      <c r="AD2130" s="838"/>
      <c r="AE2130" s="838"/>
      <c r="AF2130" s="838"/>
      <c r="AG2130" s="838"/>
      <c r="AH2130" s="838"/>
      <c r="AI2130" s="838"/>
      <c r="AJ2130" s="838"/>
      <c r="AK2130" s="838"/>
      <c r="AL2130" s="838"/>
    </row>
    <row r="2131" spans="25:38" x14ac:dyDescent="0.25">
      <c r="Y2131" s="838"/>
      <c r="Z2131" s="838"/>
      <c r="AA2131" s="838"/>
      <c r="AB2131" s="838"/>
      <c r="AC2131" s="838"/>
      <c r="AD2131" s="838"/>
      <c r="AE2131" s="838"/>
      <c r="AF2131" s="838"/>
      <c r="AG2131" s="838"/>
      <c r="AH2131" s="838"/>
      <c r="AI2131" s="838"/>
      <c r="AJ2131" s="838"/>
      <c r="AK2131" s="838"/>
      <c r="AL2131" s="838"/>
    </row>
    <row r="2132" spans="25:38" x14ac:dyDescent="0.25">
      <c r="Y2132" s="838"/>
      <c r="Z2132" s="838"/>
      <c r="AA2132" s="838"/>
      <c r="AB2132" s="838"/>
      <c r="AC2132" s="838"/>
      <c r="AD2132" s="838"/>
      <c r="AE2132" s="838"/>
      <c r="AF2132" s="838"/>
      <c r="AG2132" s="838"/>
      <c r="AH2132" s="838"/>
      <c r="AI2132" s="838"/>
      <c r="AJ2132" s="838"/>
      <c r="AK2132" s="838"/>
      <c r="AL2132" s="838"/>
    </row>
    <row r="2133" spans="25:38" x14ac:dyDescent="0.25">
      <c r="Y2133" s="838"/>
      <c r="Z2133" s="838"/>
      <c r="AA2133" s="838"/>
      <c r="AB2133" s="838"/>
      <c r="AC2133" s="838"/>
      <c r="AD2133" s="838"/>
      <c r="AE2133" s="838"/>
      <c r="AF2133" s="838"/>
      <c r="AG2133" s="838"/>
      <c r="AH2133" s="838"/>
      <c r="AI2133" s="838"/>
      <c r="AJ2133" s="838"/>
      <c r="AK2133" s="838"/>
      <c r="AL2133" s="838"/>
    </row>
    <row r="2134" spans="25:38" x14ac:dyDescent="0.25">
      <c r="Y2134" s="838"/>
      <c r="Z2134" s="838"/>
      <c r="AA2134" s="838"/>
      <c r="AB2134" s="838"/>
      <c r="AC2134" s="838"/>
      <c r="AD2134" s="838"/>
      <c r="AE2134" s="838"/>
      <c r="AF2134" s="838"/>
      <c r="AG2134" s="838"/>
      <c r="AH2134" s="838"/>
      <c r="AI2134" s="838"/>
      <c r="AJ2134" s="838"/>
      <c r="AK2134" s="838"/>
      <c r="AL2134" s="838"/>
    </row>
    <row r="2135" spans="25:38" x14ac:dyDescent="0.25">
      <c r="Y2135" s="838"/>
      <c r="Z2135" s="838"/>
      <c r="AA2135" s="838"/>
      <c r="AB2135" s="838"/>
      <c r="AC2135" s="838"/>
      <c r="AD2135" s="838"/>
      <c r="AE2135" s="838"/>
      <c r="AF2135" s="838"/>
      <c r="AG2135" s="838"/>
      <c r="AH2135" s="838"/>
      <c r="AI2135" s="838"/>
      <c r="AJ2135" s="838"/>
      <c r="AK2135" s="838"/>
      <c r="AL2135" s="838"/>
    </row>
    <row r="2136" spans="25:38" x14ac:dyDescent="0.25">
      <c r="Y2136" s="838"/>
      <c r="Z2136" s="838"/>
      <c r="AA2136" s="838"/>
      <c r="AB2136" s="838"/>
      <c r="AC2136" s="838"/>
      <c r="AD2136" s="838"/>
      <c r="AE2136" s="838"/>
      <c r="AF2136" s="838"/>
      <c r="AG2136" s="838"/>
      <c r="AH2136" s="838"/>
      <c r="AI2136" s="838"/>
      <c r="AJ2136" s="838"/>
      <c r="AK2136" s="838"/>
      <c r="AL2136" s="838"/>
    </row>
    <row r="2137" spans="25:38" x14ac:dyDescent="0.25">
      <c r="Y2137" s="838"/>
      <c r="Z2137" s="838"/>
      <c r="AA2137" s="838"/>
      <c r="AB2137" s="838"/>
      <c r="AC2137" s="838"/>
      <c r="AD2137" s="838"/>
      <c r="AE2137" s="838"/>
      <c r="AF2137" s="838"/>
      <c r="AG2137" s="838"/>
      <c r="AH2137" s="838"/>
      <c r="AI2137" s="838"/>
      <c r="AJ2137" s="838"/>
      <c r="AK2137" s="838"/>
      <c r="AL2137" s="838"/>
    </row>
    <row r="2138" spans="25:38" x14ac:dyDescent="0.25">
      <c r="Y2138" s="838"/>
      <c r="Z2138" s="838"/>
      <c r="AA2138" s="838"/>
      <c r="AB2138" s="838"/>
      <c r="AC2138" s="838"/>
      <c r="AD2138" s="838"/>
      <c r="AE2138" s="838"/>
      <c r="AF2138" s="838"/>
      <c r="AG2138" s="838"/>
      <c r="AH2138" s="838"/>
      <c r="AI2138" s="838"/>
      <c r="AJ2138" s="838"/>
      <c r="AK2138" s="838"/>
      <c r="AL2138" s="838"/>
    </row>
    <row r="2139" spans="25:38" x14ac:dyDescent="0.25">
      <c r="Y2139" s="838"/>
      <c r="Z2139" s="838"/>
      <c r="AA2139" s="838"/>
      <c r="AB2139" s="838"/>
      <c r="AC2139" s="838"/>
      <c r="AD2139" s="838"/>
      <c r="AE2139" s="838"/>
      <c r="AF2139" s="838"/>
      <c r="AG2139" s="838"/>
      <c r="AH2139" s="838"/>
      <c r="AI2139" s="838"/>
      <c r="AJ2139" s="838"/>
      <c r="AK2139" s="838"/>
      <c r="AL2139" s="838"/>
    </row>
    <row r="2140" spans="25:38" x14ac:dyDescent="0.25">
      <c r="Y2140" s="838"/>
      <c r="Z2140" s="838"/>
      <c r="AA2140" s="838"/>
      <c r="AB2140" s="838"/>
      <c r="AC2140" s="838"/>
      <c r="AD2140" s="838"/>
      <c r="AE2140" s="838"/>
      <c r="AF2140" s="838"/>
      <c r="AG2140" s="838"/>
      <c r="AH2140" s="838"/>
      <c r="AI2140" s="838"/>
      <c r="AJ2140" s="838"/>
      <c r="AK2140" s="838"/>
      <c r="AL2140" s="838"/>
    </row>
    <row r="2141" spans="25:38" x14ac:dyDescent="0.25">
      <c r="Y2141" s="838"/>
      <c r="Z2141" s="838"/>
      <c r="AA2141" s="838"/>
      <c r="AB2141" s="838"/>
      <c r="AC2141" s="838"/>
      <c r="AD2141" s="838"/>
      <c r="AE2141" s="838"/>
      <c r="AF2141" s="838"/>
      <c r="AG2141" s="838"/>
      <c r="AH2141" s="838"/>
      <c r="AI2141" s="838"/>
      <c r="AJ2141" s="838"/>
      <c r="AK2141" s="838"/>
      <c r="AL2141" s="838"/>
    </row>
    <row r="2142" spans="25:38" x14ac:dyDescent="0.25">
      <c r="Y2142" s="838"/>
      <c r="Z2142" s="838"/>
      <c r="AA2142" s="838"/>
      <c r="AB2142" s="838"/>
      <c r="AC2142" s="838"/>
      <c r="AD2142" s="838"/>
      <c r="AE2142" s="838"/>
      <c r="AF2142" s="838"/>
      <c r="AG2142" s="838"/>
      <c r="AH2142" s="838"/>
      <c r="AI2142" s="838"/>
      <c r="AJ2142" s="838"/>
      <c r="AK2142" s="838"/>
      <c r="AL2142" s="838"/>
    </row>
    <row r="2143" spans="25:38" x14ac:dyDescent="0.25">
      <c r="Y2143" s="838"/>
      <c r="Z2143" s="838"/>
      <c r="AA2143" s="838"/>
      <c r="AB2143" s="838"/>
      <c r="AC2143" s="838"/>
      <c r="AD2143" s="838"/>
      <c r="AE2143" s="838"/>
      <c r="AF2143" s="838"/>
      <c r="AG2143" s="838"/>
      <c r="AH2143" s="838"/>
      <c r="AI2143" s="838"/>
      <c r="AJ2143" s="838"/>
      <c r="AK2143" s="838"/>
      <c r="AL2143" s="838"/>
    </row>
    <row r="2144" spans="25:38" x14ac:dyDescent="0.25">
      <c r="Y2144" s="838"/>
      <c r="Z2144" s="838"/>
      <c r="AA2144" s="838"/>
      <c r="AB2144" s="838"/>
      <c r="AC2144" s="838"/>
      <c r="AD2144" s="838"/>
      <c r="AE2144" s="838"/>
      <c r="AF2144" s="838"/>
      <c r="AG2144" s="838"/>
      <c r="AH2144" s="838"/>
      <c r="AI2144" s="838"/>
      <c r="AJ2144" s="838"/>
      <c r="AK2144" s="838"/>
      <c r="AL2144" s="838"/>
    </row>
    <row r="2145" spans="25:38" x14ac:dyDescent="0.25">
      <c r="Y2145" s="838"/>
      <c r="Z2145" s="838"/>
      <c r="AA2145" s="838"/>
      <c r="AB2145" s="838"/>
      <c r="AC2145" s="838"/>
      <c r="AD2145" s="838"/>
      <c r="AE2145" s="838"/>
      <c r="AF2145" s="838"/>
      <c r="AG2145" s="838"/>
      <c r="AH2145" s="838"/>
      <c r="AI2145" s="838"/>
      <c r="AJ2145" s="838"/>
      <c r="AK2145" s="838"/>
      <c r="AL2145" s="838"/>
    </row>
    <row r="2146" spans="25:38" x14ac:dyDescent="0.25">
      <c r="Y2146" s="838"/>
      <c r="Z2146" s="838"/>
      <c r="AA2146" s="838"/>
      <c r="AB2146" s="838"/>
      <c r="AC2146" s="838"/>
      <c r="AD2146" s="838"/>
      <c r="AE2146" s="838"/>
      <c r="AF2146" s="838"/>
      <c r="AG2146" s="838"/>
      <c r="AH2146" s="838"/>
      <c r="AI2146" s="838"/>
      <c r="AJ2146" s="838"/>
      <c r="AK2146" s="838"/>
      <c r="AL2146" s="838"/>
    </row>
    <row r="2147" spans="25:38" x14ac:dyDescent="0.25">
      <c r="Y2147" s="838"/>
      <c r="Z2147" s="838"/>
      <c r="AA2147" s="838"/>
      <c r="AB2147" s="838"/>
      <c r="AC2147" s="838"/>
      <c r="AD2147" s="838"/>
      <c r="AE2147" s="838"/>
      <c r="AF2147" s="838"/>
      <c r="AG2147" s="838"/>
      <c r="AH2147" s="838"/>
      <c r="AI2147" s="838"/>
      <c r="AJ2147" s="838"/>
      <c r="AK2147" s="838"/>
      <c r="AL2147" s="838"/>
    </row>
    <row r="2148" spans="25:38" x14ac:dyDescent="0.25">
      <c r="Y2148" s="838"/>
      <c r="Z2148" s="838"/>
      <c r="AA2148" s="838"/>
      <c r="AB2148" s="838"/>
      <c r="AC2148" s="838"/>
      <c r="AD2148" s="838"/>
      <c r="AE2148" s="838"/>
      <c r="AF2148" s="838"/>
      <c r="AG2148" s="838"/>
      <c r="AH2148" s="838"/>
      <c r="AI2148" s="838"/>
      <c r="AJ2148" s="838"/>
      <c r="AK2148" s="838"/>
      <c r="AL2148" s="838"/>
    </row>
    <row r="2149" spans="25:38" x14ac:dyDescent="0.25">
      <c r="Y2149" s="838"/>
      <c r="Z2149" s="838"/>
      <c r="AA2149" s="838"/>
      <c r="AB2149" s="838"/>
      <c r="AC2149" s="838"/>
      <c r="AD2149" s="838"/>
      <c r="AE2149" s="838"/>
      <c r="AF2149" s="838"/>
      <c r="AG2149" s="838"/>
      <c r="AH2149" s="838"/>
      <c r="AI2149" s="838"/>
      <c r="AJ2149" s="838"/>
      <c r="AK2149" s="838"/>
      <c r="AL2149" s="838"/>
    </row>
    <row r="2150" spans="25:38" x14ac:dyDescent="0.25">
      <c r="Y2150" s="838"/>
      <c r="Z2150" s="838"/>
      <c r="AA2150" s="838"/>
      <c r="AB2150" s="838"/>
      <c r="AC2150" s="838"/>
      <c r="AD2150" s="838"/>
      <c r="AE2150" s="838"/>
      <c r="AF2150" s="838"/>
      <c r="AG2150" s="838"/>
      <c r="AH2150" s="838"/>
      <c r="AI2150" s="838"/>
      <c r="AJ2150" s="838"/>
      <c r="AK2150" s="838"/>
      <c r="AL2150" s="838"/>
    </row>
    <row r="2151" spans="25:38" x14ac:dyDescent="0.25">
      <c r="Y2151" s="838"/>
      <c r="Z2151" s="838"/>
      <c r="AA2151" s="838"/>
      <c r="AB2151" s="838"/>
      <c r="AC2151" s="838"/>
      <c r="AD2151" s="838"/>
      <c r="AE2151" s="838"/>
      <c r="AF2151" s="838"/>
      <c r="AG2151" s="838"/>
      <c r="AH2151" s="838"/>
      <c r="AI2151" s="838"/>
      <c r="AJ2151" s="838"/>
      <c r="AK2151" s="838"/>
      <c r="AL2151" s="838"/>
    </row>
    <row r="2152" spans="25:38" x14ac:dyDescent="0.25">
      <c r="Y2152" s="838"/>
      <c r="Z2152" s="838"/>
      <c r="AA2152" s="838"/>
      <c r="AB2152" s="838"/>
      <c r="AC2152" s="838"/>
      <c r="AD2152" s="838"/>
      <c r="AE2152" s="838"/>
      <c r="AF2152" s="838"/>
      <c r="AG2152" s="838"/>
      <c r="AH2152" s="838"/>
      <c r="AI2152" s="838"/>
      <c r="AJ2152" s="838"/>
      <c r="AK2152" s="838"/>
      <c r="AL2152" s="838"/>
    </row>
    <row r="2153" spans="25:38" x14ac:dyDescent="0.25">
      <c r="Y2153" s="838"/>
      <c r="Z2153" s="838"/>
      <c r="AA2153" s="838"/>
      <c r="AB2153" s="838"/>
      <c r="AC2153" s="838"/>
      <c r="AD2153" s="838"/>
      <c r="AE2153" s="838"/>
      <c r="AF2153" s="838"/>
      <c r="AG2153" s="838"/>
      <c r="AH2153" s="838"/>
      <c r="AI2153" s="838"/>
      <c r="AJ2153" s="838"/>
      <c r="AK2153" s="838"/>
      <c r="AL2153" s="838"/>
    </row>
    <row r="2154" spans="25:38" x14ac:dyDescent="0.25">
      <c r="Y2154" s="838"/>
      <c r="Z2154" s="838"/>
      <c r="AA2154" s="838"/>
      <c r="AB2154" s="838"/>
      <c r="AC2154" s="838"/>
      <c r="AD2154" s="838"/>
      <c r="AE2154" s="838"/>
      <c r="AF2154" s="838"/>
      <c r="AG2154" s="838"/>
      <c r="AH2154" s="838"/>
      <c r="AI2154" s="838"/>
      <c r="AJ2154" s="838"/>
      <c r="AK2154" s="838"/>
      <c r="AL2154" s="838"/>
    </row>
    <row r="2155" spans="25:38" x14ac:dyDescent="0.25">
      <c r="Y2155" s="838"/>
      <c r="Z2155" s="838"/>
      <c r="AA2155" s="838"/>
      <c r="AB2155" s="838"/>
      <c r="AC2155" s="838"/>
      <c r="AD2155" s="838"/>
      <c r="AE2155" s="838"/>
      <c r="AF2155" s="838"/>
      <c r="AG2155" s="838"/>
      <c r="AH2155" s="838"/>
      <c r="AI2155" s="838"/>
      <c r="AJ2155" s="838"/>
      <c r="AK2155" s="838"/>
      <c r="AL2155" s="838"/>
    </row>
    <row r="2156" spans="25:38" x14ac:dyDescent="0.25">
      <c r="Y2156" s="838"/>
      <c r="Z2156" s="838"/>
      <c r="AA2156" s="838"/>
      <c r="AB2156" s="838"/>
      <c r="AC2156" s="838"/>
      <c r="AD2156" s="838"/>
      <c r="AE2156" s="838"/>
      <c r="AF2156" s="838"/>
      <c r="AG2156" s="838"/>
      <c r="AH2156" s="838"/>
      <c r="AI2156" s="838"/>
      <c r="AJ2156" s="838"/>
      <c r="AK2156" s="838"/>
      <c r="AL2156" s="838"/>
    </row>
    <row r="2157" spans="25:38" x14ac:dyDescent="0.25">
      <c r="Y2157" s="838"/>
      <c r="Z2157" s="838"/>
      <c r="AA2157" s="838"/>
      <c r="AB2157" s="838"/>
      <c r="AC2157" s="838"/>
      <c r="AD2157" s="838"/>
      <c r="AE2157" s="838"/>
      <c r="AF2157" s="838"/>
      <c r="AG2157" s="838"/>
      <c r="AH2157" s="838"/>
      <c r="AI2157" s="838"/>
      <c r="AJ2157" s="838"/>
      <c r="AK2157" s="838"/>
      <c r="AL2157" s="838"/>
    </row>
    <row r="2158" spans="25:38" x14ac:dyDescent="0.25">
      <c r="Y2158" s="838"/>
      <c r="Z2158" s="838"/>
      <c r="AA2158" s="838"/>
      <c r="AB2158" s="838"/>
      <c r="AC2158" s="838"/>
      <c r="AD2158" s="838"/>
      <c r="AE2158" s="838"/>
      <c r="AF2158" s="838"/>
      <c r="AG2158" s="838"/>
      <c r="AH2158" s="838"/>
      <c r="AI2158" s="838"/>
      <c r="AJ2158" s="838"/>
      <c r="AK2158" s="838"/>
      <c r="AL2158" s="838"/>
    </row>
    <row r="2159" spans="25:38" x14ac:dyDescent="0.25">
      <c r="Y2159" s="838"/>
      <c r="Z2159" s="838"/>
      <c r="AA2159" s="838"/>
      <c r="AB2159" s="838"/>
      <c r="AC2159" s="838"/>
      <c r="AD2159" s="838"/>
      <c r="AE2159" s="838"/>
      <c r="AF2159" s="838"/>
      <c r="AG2159" s="838"/>
      <c r="AH2159" s="838"/>
      <c r="AI2159" s="838"/>
      <c r="AJ2159" s="838"/>
      <c r="AK2159" s="838"/>
      <c r="AL2159" s="838"/>
    </row>
    <row r="2160" spans="25:38" x14ac:dyDescent="0.25">
      <c r="Y2160" s="838"/>
      <c r="Z2160" s="838"/>
      <c r="AA2160" s="838"/>
      <c r="AB2160" s="838"/>
      <c r="AC2160" s="838"/>
      <c r="AD2160" s="838"/>
      <c r="AE2160" s="838"/>
      <c r="AF2160" s="838"/>
      <c r="AG2160" s="838"/>
      <c r="AH2160" s="838"/>
      <c r="AI2160" s="838"/>
      <c r="AJ2160" s="838"/>
      <c r="AK2160" s="838"/>
      <c r="AL2160" s="838"/>
    </row>
    <row r="2161" spans="25:38" x14ac:dyDescent="0.25">
      <c r="Y2161" s="838"/>
      <c r="Z2161" s="838"/>
      <c r="AA2161" s="838"/>
      <c r="AB2161" s="838"/>
      <c r="AC2161" s="838"/>
      <c r="AD2161" s="838"/>
      <c r="AE2161" s="838"/>
      <c r="AF2161" s="838"/>
      <c r="AG2161" s="838"/>
      <c r="AH2161" s="838"/>
      <c r="AI2161" s="838"/>
      <c r="AJ2161" s="838"/>
      <c r="AK2161" s="838"/>
      <c r="AL2161" s="838"/>
    </row>
    <row r="2162" spans="25:38" x14ac:dyDescent="0.25">
      <c r="Y2162" s="838"/>
      <c r="Z2162" s="838"/>
      <c r="AA2162" s="838"/>
      <c r="AB2162" s="838"/>
      <c r="AC2162" s="838"/>
      <c r="AD2162" s="838"/>
      <c r="AE2162" s="838"/>
      <c r="AF2162" s="838"/>
      <c r="AG2162" s="838"/>
      <c r="AH2162" s="838"/>
      <c r="AI2162" s="838"/>
      <c r="AJ2162" s="838"/>
      <c r="AK2162" s="838"/>
      <c r="AL2162" s="838"/>
    </row>
    <row r="2163" spans="25:38" x14ac:dyDescent="0.25">
      <c r="Y2163" s="838"/>
      <c r="Z2163" s="838"/>
      <c r="AA2163" s="838"/>
      <c r="AB2163" s="838"/>
      <c r="AC2163" s="838"/>
      <c r="AD2163" s="838"/>
      <c r="AE2163" s="838"/>
      <c r="AF2163" s="838"/>
      <c r="AG2163" s="838"/>
      <c r="AH2163" s="838"/>
      <c r="AI2163" s="838"/>
      <c r="AJ2163" s="838"/>
      <c r="AK2163" s="838"/>
      <c r="AL2163" s="838"/>
    </row>
    <row r="2164" spans="25:38" x14ac:dyDescent="0.25">
      <c r="Y2164" s="838"/>
      <c r="Z2164" s="838"/>
      <c r="AA2164" s="838"/>
      <c r="AB2164" s="838"/>
      <c r="AC2164" s="838"/>
      <c r="AD2164" s="838"/>
      <c r="AE2164" s="838"/>
      <c r="AF2164" s="838"/>
      <c r="AG2164" s="838"/>
      <c r="AH2164" s="838"/>
      <c r="AI2164" s="838"/>
      <c r="AJ2164" s="838"/>
      <c r="AK2164" s="838"/>
      <c r="AL2164" s="838"/>
    </row>
    <row r="2165" spans="25:38" x14ac:dyDescent="0.25">
      <c r="Y2165" s="838"/>
      <c r="Z2165" s="838"/>
      <c r="AA2165" s="838"/>
      <c r="AB2165" s="838"/>
      <c r="AC2165" s="838"/>
      <c r="AD2165" s="838"/>
      <c r="AE2165" s="838"/>
      <c r="AF2165" s="838"/>
      <c r="AG2165" s="838"/>
      <c r="AH2165" s="838"/>
      <c r="AI2165" s="838"/>
      <c r="AJ2165" s="838"/>
      <c r="AK2165" s="838"/>
      <c r="AL2165" s="838"/>
    </row>
    <row r="2166" spans="25:38" x14ac:dyDescent="0.25">
      <c r="Y2166" s="838"/>
      <c r="Z2166" s="838"/>
      <c r="AA2166" s="838"/>
      <c r="AB2166" s="838"/>
      <c r="AC2166" s="838"/>
      <c r="AD2166" s="838"/>
      <c r="AE2166" s="838"/>
      <c r="AF2166" s="838"/>
      <c r="AG2166" s="838"/>
      <c r="AH2166" s="838"/>
      <c r="AI2166" s="838"/>
      <c r="AJ2166" s="838"/>
      <c r="AK2166" s="838"/>
      <c r="AL2166" s="838"/>
    </row>
    <row r="2167" spans="25:38" x14ac:dyDescent="0.25">
      <c r="Y2167" s="838"/>
      <c r="Z2167" s="838"/>
      <c r="AA2167" s="838"/>
      <c r="AB2167" s="838"/>
      <c r="AC2167" s="838"/>
      <c r="AD2167" s="838"/>
      <c r="AE2167" s="838"/>
      <c r="AF2167" s="838"/>
      <c r="AG2167" s="838"/>
      <c r="AH2167" s="838"/>
      <c r="AI2167" s="838"/>
      <c r="AJ2167" s="838"/>
      <c r="AK2167" s="838"/>
      <c r="AL2167" s="838"/>
    </row>
    <row r="2168" spans="25:38" x14ac:dyDescent="0.25">
      <c r="Y2168" s="838"/>
      <c r="Z2168" s="838"/>
      <c r="AA2168" s="838"/>
      <c r="AB2168" s="838"/>
      <c r="AC2168" s="838"/>
      <c r="AD2168" s="838"/>
      <c r="AE2168" s="838"/>
      <c r="AF2168" s="838"/>
      <c r="AG2168" s="838"/>
      <c r="AH2168" s="838"/>
      <c r="AI2168" s="838"/>
      <c r="AJ2168" s="838"/>
      <c r="AK2168" s="838"/>
      <c r="AL2168" s="838"/>
    </row>
    <row r="2169" spans="25:38" x14ac:dyDescent="0.25">
      <c r="Y2169" s="838"/>
      <c r="Z2169" s="838"/>
      <c r="AA2169" s="838"/>
      <c r="AB2169" s="838"/>
      <c r="AC2169" s="838"/>
      <c r="AD2169" s="838"/>
      <c r="AE2169" s="838"/>
      <c r="AF2169" s="838"/>
      <c r="AG2169" s="838"/>
      <c r="AH2169" s="838"/>
      <c r="AI2169" s="838"/>
      <c r="AJ2169" s="838"/>
      <c r="AK2169" s="838"/>
      <c r="AL2169" s="838"/>
    </row>
    <row r="2170" spans="25:38" x14ac:dyDescent="0.25">
      <c r="Y2170" s="838"/>
      <c r="Z2170" s="838"/>
      <c r="AA2170" s="838"/>
      <c r="AB2170" s="838"/>
      <c r="AC2170" s="838"/>
      <c r="AD2170" s="838"/>
      <c r="AE2170" s="838"/>
      <c r="AF2170" s="838"/>
      <c r="AG2170" s="838"/>
      <c r="AH2170" s="838"/>
      <c r="AI2170" s="838"/>
      <c r="AJ2170" s="838"/>
      <c r="AK2170" s="838"/>
      <c r="AL2170" s="838"/>
    </row>
    <row r="2171" spans="25:38" x14ac:dyDescent="0.25">
      <c r="Y2171" s="838"/>
      <c r="Z2171" s="838"/>
      <c r="AA2171" s="838"/>
      <c r="AB2171" s="838"/>
      <c r="AC2171" s="838"/>
      <c r="AD2171" s="838"/>
      <c r="AE2171" s="838"/>
      <c r="AF2171" s="838"/>
      <c r="AG2171" s="838"/>
      <c r="AH2171" s="838"/>
      <c r="AI2171" s="838"/>
      <c r="AJ2171" s="838"/>
      <c r="AK2171" s="838"/>
      <c r="AL2171" s="838"/>
    </row>
    <row r="2172" spans="25:38" x14ac:dyDescent="0.25">
      <c r="Y2172" s="838"/>
      <c r="Z2172" s="838"/>
      <c r="AA2172" s="838"/>
      <c r="AB2172" s="838"/>
      <c r="AC2172" s="838"/>
      <c r="AD2172" s="838"/>
      <c r="AE2172" s="838"/>
      <c r="AF2172" s="838"/>
      <c r="AG2172" s="838"/>
      <c r="AH2172" s="838"/>
      <c r="AI2172" s="838"/>
      <c r="AJ2172" s="838"/>
      <c r="AK2172" s="838"/>
      <c r="AL2172" s="838"/>
    </row>
    <row r="2173" spans="25:38" x14ac:dyDescent="0.25">
      <c r="Y2173" s="838"/>
      <c r="Z2173" s="838"/>
      <c r="AA2173" s="838"/>
      <c r="AB2173" s="838"/>
      <c r="AC2173" s="838"/>
      <c r="AD2173" s="838"/>
      <c r="AE2173" s="838"/>
      <c r="AF2173" s="838"/>
      <c r="AG2173" s="838"/>
      <c r="AH2173" s="838"/>
      <c r="AI2173" s="838"/>
      <c r="AJ2173" s="838"/>
      <c r="AK2173" s="838"/>
      <c r="AL2173" s="838"/>
    </row>
    <row r="2174" spans="25:38" x14ac:dyDescent="0.25">
      <c r="Y2174" s="838"/>
      <c r="Z2174" s="838"/>
      <c r="AA2174" s="838"/>
      <c r="AB2174" s="838"/>
      <c r="AC2174" s="838"/>
      <c r="AD2174" s="838"/>
      <c r="AE2174" s="838"/>
      <c r="AF2174" s="838"/>
      <c r="AG2174" s="838"/>
      <c r="AH2174" s="838"/>
      <c r="AI2174" s="838"/>
      <c r="AJ2174" s="838"/>
      <c r="AK2174" s="838"/>
      <c r="AL2174" s="838"/>
    </row>
    <row r="2175" spans="25:38" x14ac:dyDescent="0.25">
      <c r="Y2175" s="838"/>
      <c r="Z2175" s="838"/>
      <c r="AA2175" s="838"/>
      <c r="AB2175" s="838"/>
      <c r="AC2175" s="838"/>
      <c r="AD2175" s="838"/>
      <c r="AE2175" s="838"/>
      <c r="AF2175" s="838"/>
      <c r="AG2175" s="838"/>
      <c r="AH2175" s="838"/>
      <c r="AI2175" s="838"/>
      <c r="AJ2175" s="838"/>
      <c r="AK2175" s="838"/>
      <c r="AL2175" s="838"/>
    </row>
    <row r="2176" spans="25:38" x14ac:dyDescent="0.25">
      <c r="Y2176" s="838"/>
      <c r="Z2176" s="838"/>
      <c r="AA2176" s="838"/>
      <c r="AB2176" s="838"/>
      <c r="AC2176" s="838"/>
      <c r="AD2176" s="838"/>
      <c r="AE2176" s="838"/>
      <c r="AF2176" s="838"/>
      <c r="AG2176" s="838"/>
      <c r="AH2176" s="838"/>
      <c r="AI2176" s="838"/>
      <c r="AJ2176" s="838"/>
      <c r="AK2176" s="838"/>
      <c r="AL2176" s="838"/>
    </row>
    <row r="2177" spans="25:38" x14ac:dyDescent="0.25">
      <c r="Y2177" s="838"/>
      <c r="Z2177" s="838"/>
      <c r="AA2177" s="838"/>
      <c r="AB2177" s="838"/>
      <c r="AC2177" s="838"/>
      <c r="AD2177" s="838"/>
      <c r="AE2177" s="838"/>
      <c r="AF2177" s="838"/>
      <c r="AG2177" s="838"/>
      <c r="AH2177" s="838"/>
      <c r="AI2177" s="838"/>
      <c r="AJ2177" s="838"/>
      <c r="AK2177" s="838"/>
      <c r="AL2177" s="838"/>
    </row>
    <row r="2178" spans="25:38" x14ac:dyDescent="0.25">
      <c r="Y2178" s="838"/>
      <c r="Z2178" s="838"/>
      <c r="AA2178" s="838"/>
      <c r="AB2178" s="838"/>
      <c r="AC2178" s="838"/>
      <c r="AD2178" s="838"/>
      <c r="AE2178" s="838"/>
      <c r="AF2178" s="838"/>
      <c r="AG2178" s="838"/>
      <c r="AH2178" s="838"/>
      <c r="AI2178" s="838"/>
      <c r="AJ2178" s="838"/>
      <c r="AK2178" s="838"/>
      <c r="AL2178" s="838"/>
    </row>
    <row r="2179" spans="25:38" x14ac:dyDescent="0.25">
      <c r="Y2179" s="838"/>
      <c r="Z2179" s="838"/>
      <c r="AA2179" s="838"/>
      <c r="AB2179" s="838"/>
      <c r="AC2179" s="838"/>
      <c r="AD2179" s="838"/>
      <c r="AE2179" s="838"/>
      <c r="AF2179" s="838"/>
      <c r="AG2179" s="838"/>
      <c r="AH2179" s="838"/>
      <c r="AI2179" s="838"/>
      <c r="AJ2179" s="838"/>
      <c r="AK2179" s="838"/>
      <c r="AL2179" s="838"/>
    </row>
    <row r="2180" spans="25:38" x14ac:dyDescent="0.25">
      <c r="Y2180" s="838"/>
      <c r="Z2180" s="838"/>
      <c r="AA2180" s="838"/>
      <c r="AB2180" s="838"/>
      <c r="AC2180" s="838"/>
      <c r="AD2180" s="838"/>
      <c r="AE2180" s="838"/>
      <c r="AF2180" s="838"/>
      <c r="AG2180" s="838"/>
      <c r="AH2180" s="838"/>
      <c r="AI2180" s="838"/>
      <c r="AJ2180" s="838"/>
      <c r="AK2180" s="838"/>
      <c r="AL2180" s="838"/>
    </row>
    <row r="2181" spans="25:38" x14ac:dyDescent="0.25">
      <c r="Y2181" s="838"/>
      <c r="Z2181" s="838"/>
      <c r="AA2181" s="838"/>
      <c r="AB2181" s="838"/>
      <c r="AC2181" s="838"/>
      <c r="AD2181" s="838"/>
      <c r="AE2181" s="838"/>
      <c r="AF2181" s="838"/>
      <c r="AG2181" s="838"/>
      <c r="AH2181" s="838"/>
      <c r="AI2181" s="838"/>
      <c r="AJ2181" s="838"/>
      <c r="AK2181" s="838"/>
      <c r="AL2181" s="838"/>
    </row>
    <row r="2182" spans="25:38" x14ac:dyDescent="0.25">
      <c r="Y2182" s="838"/>
      <c r="Z2182" s="838"/>
      <c r="AA2182" s="838"/>
      <c r="AB2182" s="838"/>
      <c r="AC2182" s="838"/>
      <c r="AD2182" s="838"/>
      <c r="AE2182" s="838"/>
      <c r="AF2182" s="838"/>
      <c r="AG2182" s="838"/>
      <c r="AH2182" s="838"/>
      <c r="AI2182" s="838"/>
      <c r="AJ2182" s="838"/>
      <c r="AK2182" s="838"/>
      <c r="AL2182" s="838"/>
    </row>
    <row r="2183" spans="25:38" x14ac:dyDescent="0.25">
      <c r="Y2183" s="838"/>
      <c r="Z2183" s="838"/>
      <c r="AA2183" s="838"/>
      <c r="AB2183" s="838"/>
      <c r="AC2183" s="838"/>
      <c r="AD2183" s="838"/>
      <c r="AE2183" s="838"/>
      <c r="AF2183" s="838"/>
      <c r="AG2183" s="838"/>
      <c r="AH2183" s="838"/>
      <c r="AI2183" s="838"/>
      <c r="AJ2183" s="838"/>
      <c r="AK2183" s="838"/>
      <c r="AL2183" s="838"/>
    </row>
    <row r="2184" spans="25:38" x14ac:dyDescent="0.25">
      <c r="Y2184" s="838"/>
      <c r="Z2184" s="838"/>
      <c r="AA2184" s="838"/>
      <c r="AB2184" s="838"/>
      <c r="AC2184" s="838"/>
      <c r="AD2184" s="838"/>
      <c r="AE2184" s="838"/>
      <c r="AF2184" s="838"/>
      <c r="AG2184" s="838"/>
      <c r="AH2184" s="838"/>
      <c r="AI2184" s="838"/>
      <c r="AJ2184" s="838"/>
      <c r="AK2184" s="838"/>
      <c r="AL2184" s="838"/>
    </row>
    <row r="2185" spans="25:38" x14ac:dyDescent="0.25">
      <c r="Y2185" s="838"/>
      <c r="Z2185" s="838"/>
      <c r="AA2185" s="838"/>
      <c r="AB2185" s="838"/>
      <c r="AC2185" s="838"/>
      <c r="AD2185" s="838"/>
      <c r="AE2185" s="838"/>
      <c r="AF2185" s="838"/>
      <c r="AG2185" s="838"/>
      <c r="AH2185" s="838"/>
      <c r="AI2185" s="838"/>
      <c r="AJ2185" s="838"/>
      <c r="AK2185" s="838"/>
      <c r="AL2185" s="838"/>
    </row>
    <row r="2186" spans="25:38" x14ac:dyDescent="0.25">
      <c r="Y2186" s="838"/>
      <c r="Z2186" s="838"/>
      <c r="AA2186" s="838"/>
      <c r="AB2186" s="838"/>
      <c r="AC2186" s="838"/>
      <c r="AD2186" s="838"/>
      <c r="AE2186" s="838"/>
      <c r="AF2186" s="838"/>
      <c r="AG2186" s="838"/>
      <c r="AH2186" s="838"/>
      <c r="AI2186" s="838"/>
      <c r="AJ2186" s="838"/>
      <c r="AK2186" s="838"/>
      <c r="AL2186" s="838"/>
    </row>
    <row r="2187" spans="25:38" x14ac:dyDescent="0.25">
      <c r="Y2187" s="838"/>
      <c r="Z2187" s="838"/>
      <c r="AA2187" s="838"/>
      <c r="AB2187" s="838"/>
      <c r="AC2187" s="838"/>
      <c r="AD2187" s="838"/>
      <c r="AE2187" s="838"/>
      <c r="AF2187" s="838"/>
      <c r="AG2187" s="838"/>
      <c r="AH2187" s="838"/>
      <c r="AI2187" s="838"/>
      <c r="AJ2187" s="838"/>
      <c r="AK2187" s="838"/>
      <c r="AL2187" s="838"/>
    </row>
    <row r="2188" spans="25:38" x14ac:dyDescent="0.25">
      <c r="Y2188" s="838"/>
      <c r="Z2188" s="838"/>
      <c r="AA2188" s="838"/>
      <c r="AB2188" s="838"/>
      <c r="AC2188" s="838"/>
      <c r="AD2188" s="838"/>
      <c r="AE2188" s="838"/>
      <c r="AF2188" s="838"/>
      <c r="AG2188" s="838"/>
      <c r="AH2188" s="838"/>
      <c r="AI2188" s="838"/>
      <c r="AJ2188" s="838"/>
      <c r="AK2188" s="838"/>
      <c r="AL2188" s="838"/>
    </row>
    <row r="2189" spans="25:38" x14ac:dyDescent="0.25">
      <c r="Y2189" s="838"/>
      <c r="Z2189" s="838"/>
      <c r="AA2189" s="838"/>
      <c r="AB2189" s="838"/>
      <c r="AC2189" s="838"/>
      <c r="AD2189" s="838"/>
      <c r="AE2189" s="838"/>
      <c r="AF2189" s="838"/>
      <c r="AG2189" s="838"/>
      <c r="AH2189" s="838"/>
      <c r="AI2189" s="838"/>
      <c r="AJ2189" s="838"/>
      <c r="AK2189" s="838"/>
      <c r="AL2189" s="838"/>
    </row>
    <row r="2190" spans="25:38" x14ac:dyDescent="0.25">
      <c r="Y2190" s="838"/>
      <c r="Z2190" s="838"/>
      <c r="AA2190" s="838"/>
      <c r="AB2190" s="838"/>
      <c r="AC2190" s="838"/>
      <c r="AD2190" s="838"/>
      <c r="AE2190" s="838"/>
      <c r="AF2190" s="838"/>
      <c r="AG2190" s="838"/>
      <c r="AH2190" s="838"/>
      <c r="AI2190" s="838"/>
      <c r="AJ2190" s="838"/>
      <c r="AK2190" s="838"/>
      <c r="AL2190" s="838"/>
    </row>
    <row r="2191" spans="25:38" x14ac:dyDescent="0.25">
      <c r="Y2191" s="838"/>
      <c r="Z2191" s="838"/>
      <c r="AA2191" s="838"/>
      <c r="AB2191" s="838"/>
      <c r="AC2191" s="838"/>
      <c r="AD2191" s="838"/>
      <c r="AE2191" s="838"/>
      <c r="AF2191" s="838"/>
      <c r="AG2191" s="838"/>
      <c r="AH2191" s="838"/>
      <c r="AI2191" s="838"/>
      <c r="AJ2191" s="838"/>
      <c r="AK2191" s="838"/>
      <c r="AL2191" s="838"/>
    </row>
    <row r="2192" spans="25:38" x14ac:dyDescent="0.25">
      <c r="Y2192" s="838"/>
      <c r="Z2192" s="838"/>
      <c r="AA2192" s="838"/>
      <c r="AB2192" s="838"/>
      <c r="AC2192" s="838"/>
      <c r="AD2192" s="838"/>
      <c r="AE2192" s="838"/>
      <c r="AF2192" s="838"/>
      <c r="AG2192" s="838"/>
      <c r="AH2192" s="838"/>
      <c r="AI2192" s="838"/>
      <c r="AJ2192" s="838"/>
      <c r="AK2192" s="838"/>
      <c r="AL2192" s="838"/>
    </row>
    <row r="2193" spans="25:38" x14ac:dyDescent="0.25">
      <c r="Y2193" s="838"/>
      <c r="Z2193" s="838"/>
      <c r="AA2193" s="838"/>
      <c r="AB2193" s="838"/>
      <c r="AC2193" s="838"/>
      <c r="AD2193" s="838"/>
      <c r="AE2193" s="838"/>
      <c r="AF2193" s="838"/>
      <c r="AG2193" s="838"/>
      <c r="AH2193" s="838"/>
      <c r="AI2193" s="838"/>
      <c r="AJ2193" s="838"/>
      <c r="AK2193" s="838"/>
      <c r="AL2193" s="838"/>
    </row>
    <row r="2194" spans="25:38" x14ac:dyDescent="0.25">
      <c r="Y2194" s="838"/>
      <c r="Z2194" s="838"/>
      <c r="AA2194" s="838"/>
      <c r="AB2194" s="838"/>
      <c r="AC2194" s="838"/>
      <c r="AD2194" s="838"/>
      <c r="AE2194" s="838"/>
      <c r="AF2194" s="838"/>
      <c r="AG2194" s="838"/>
      <c r="AH2194" s="838"/>
      <c r="AI2194" s="838"/>
      <c r="AJ2194" s="838"/>
      <c r="AK2194" s="838"/>
      <c r="AL2194" s="838"/>
    </row>
    <row r="2195" spans="25:38" x14ac:dyDescent="0.25">
      <c r="Y2195" s="838"/>
      <c r="Z2195" s="838"/>
      <c r="AA2195" s="838"/>
      <c r="AB2195" s="838"/>
      <c r="AC2195" s="838"/>
      <c r="AD2195" s="838"/>
      <c r="AE2195" s="838"/>
      <c r="AF2195" s="838"/>
      <c r="AG2195" s="838"/>
      <c r="AH2195" s="838"/>
      <c r="AI2195" s="838"/>
      <c r="AJ2195" s="838"/>
      <c r="AK2195" s="838"/>
      <c r="AL2195" s="838"/>
    </row>
    <row r="2196" spans="25:38" x14ac:dyDescent="0.25">
      <c r="Y2196" s="838"/>
      <c r="Z2196" s="838"/>
      <c r="AA2196" s="838"/>
      <c r="AB2196" s="838"/>
      <c r="AC2196" s="838"/>
      <c r="AD2196" s="838"/>
      <c r="AE2196" s="838"/>
      <c r="AF2196" s="838"/>
      <c r="AG2196" s="838"/>
      <c r="AH2196" s="838"/>
      <c r="AI2196" s="838"/>
      <c r="AJ2196" s="838"/>
      <c r="AK2196" s="838"/>
      <c r="AL2196" s="838"/>
    </row>
    <row r="2197" spans="25:38" x14ac:dyDescent="0.25">
      <c r="Y2197" s="838"/>
      <c r="Z2197" s="838"/>
      <c r="AA2197" s="838"/>
      <c r="AB2197" s="838"/>
      <c r="AC2197" s="838"/>
      <c r="AD2197" s="838"/>
      <c r="AE2197" s="838"/>
      <c r="AF2197" s="838"/>
      <c r="AG2197" s="838"/>
      <c r="AH2197" s="838"/>
      <c r="AI2197" s="838"/>
      <c r="AJ2197" s="838"/>
      <c r="AK2197" s="838"/>
      <c r="AL2197" s="838"/>
    </row>
    <row r="2198" spans="25:38" x14ac:dyDescent="0.25">
      <c r="Y2198" s="838"/>
      <c r="Z2198" s="838"/>
      <c r="AA2198" s="838"/>
      <c r="AB2198" s="838"/>
      <c r="AC2198" s="838"/>
      <c r="AD2198" s="838"/>
      <c r="AE2198" s="838"/>
      <c r="AF2198" s="838"/>
      <c r="AG2198" s="838"/>
      <c r="AH2198" s="838"/>
      <c r="AI2198" s="838"/>
      <c r="AJ2198" s="838"/>
      <c r="AK2198" s="838"/>
      <c r="AL2198" s="838"/>
    </row>
    <row r="2199" spans="25:38" x14ac:dyDescent="0.25">
      <c r="Y2199" s="838"/>
      <c r="Z2199" s="838"/>
      <c r="AA2199" s="838"/>
      <c r="AB2199" s="838"/>
      <c r="AC2199" s="838"/>
      <c r="AD2199" s="838"/>
      <c r="AE2199" s="838"/>
      <c r="AF2199" s="838"/>
      <c r="AG2199" s="838"/>
      <c r="AH2199" s="838"/>
      <c r="AI2199" s="838"/>
      <c r="AJ2199" s="838"/>
      <c r="AK2199" s="838"/>
      <c r="AL2199" s="838"/>
    </row>
    <row r="2200" spans="25:38" x14ac:dyDescent="0.25">
      <c r="Y2200" s="838"/>
      <c r="Z2200" s="838"/>
      <c r="AA2200" s="838"/>
      <c r="AB2200" s="838"/>
      <c r="AC2200" s="838"/>
      <c r="AD2200" s="838"/>
      <c r="AE2200" s="838"/>
      <c r="AF2200" s="838"/>
      <c r="AG2200" s="838"/>
      <c r="AH2200" s="838"/>
      <c r="AI2200" s="838"/>
      <c r="AJ2200" s="838"/>
      <c r="AK2200" s="838"/>
      <c r="AL2200" s="838"/>
    </row>
    <row r="2201" spans="25:38" x14ac:dyDescent="0.25">
      <c r="Y2201" s="838"/>
      <c r="Z2201" s="838"/>
      <c r="AA2201" s="838"/>
      <c r="AB2201" s="838"/>
      <c r="AC2201" s="838"/>
      <c r="AD2201" s="838"/>
      <c r="AE2201" s="838"/>
      <c r="AF2201" s="838"/>
      <c r="AG2201" s="838"/>
      <c r="AH2201" s="838"/>
      <c r="AI2201" s="838"/>
      <c r="AJ2201" s="838"/>
      <c r="AK2201" s="838"/>
      <c r="AL2201" s="838"/>
    </row>
    <row r="2202" spans="25:38" x14ac:dyDescent="0.25">
      <c r="Y2202" s="838"/>
      <c r="Z2202" s="838"/>
      <c r="AA2202" s="838"/>
      <c r="AB2202" s="838"/>
      <c r="AC2202" s="838"/>
      <c r="AD2202" s="838"/>
      <c r="AE2202" s="838"/>
      <c r="AF2202" s="838"/>
      <c r="AG2202" s="838"/>
      <c r="AH2202" s="838"/>
      <c r="AI2202" s="838"/>
      <c r="AJ2202" s="838"/>
      <c r="AK2202" s="838"/>
      <c r="AL2202" s="838"/>
    </row>
    <row r="2203" spans="25:38" x14ac:dyDescent="0.25">
      <c r="Y2203" s="838"/>
      <c r="Z2203" s="838"/>
      <c r="AA2203" s="838"/>
      <c r="AB2203" s="838"/>
      <c r="AC2203" s="838"/>
      <c r="AD2203" s="838"/>
      <c r="AE2203" s="838"/>
      <c r="AF2203" s="838"/>
      <c r="AG2203" s="838"/>
      <c r="AH2203" s="838"/>
      <c r="AI2203" s="838"/>
      <c r="AJ2203" s="838"/>
      <c r="AK2203" s="838"/>
      <c r="AL2203" s="838"/>
    </row>
    <row r="2204" spans="25:38" x14ac:dyDescent="0.25">
      <c r="Y2204" s="838"/>
      <c r="Z2204" s="838"/>
      <c r="AA2204" s="838"/>
      <c r="AB2204" s="838"/>
      <c r="AC2204" s="838"/>
      <c r="AD2204" s="838"/>
      <c r="AE2204" s="838"/>
      <c r="AF2204" s="838"/>
      <c r="AG2204" s="838"/>
      <c r="AH2204" s="838"/>
      <c r="AI2204" s="838"/>
      <c r="AJ2204" s="838"/>
      <c r="AK2204" s="838"/>
      <c r="AL2204" s="838"/>
    </row>
    <row r="2205" spans="25:38" x14ac:dyDescent="0.25">
      <c r="Y2205" s="838"/>
      <c r="Z2205" s="838"/>
      <c r="AA2205" s="838"/>
      <c r="AB2205" s="838"/>
      <c r="AC2205" s="838"/>
      <c r="AD2205" s="838"/>
      <c r="AE2205" s="838"/>
      <c r="AF2205" s="838"/>
      <c r="AG2205" s="838"/>
      <c r="AH2205" s="838"/>
      <c r="AI2205" s="838"/>
      <c r="AJ2205" s="838"/>
      <c r="AK2205" s="838"/>
      <c r="AL2205" s="838"/>
    </row>
    <row r="2206" spans="25:38" x14ac:dyDescent="0.25">
      <c r="Y2206" s="838"/>
      <c r="Z2206" s="838"/>
      <c r="AA2206" s="838"/>
      <c r="AB2206" s="838"/>
      <c r="AC2206" s="838"/>
      <c r="AD2206" s="838"/>
      <c r="AE2206" s="838"/>
      <c r="AF2206" s="838"/>
      <c r="AG2206" s="838"/>
      <c r="AH2206" s="838"/>
      <c r="AI2206" s="838"/>
      <c r="AJ2206" s="838"/>
      <c r="AK2206" s="838"/>
      <c r="AL2206" s="838"/>
    </row>
    <row r="2207" spans="25:38" x14ac:dyDescent="0.25">
      <c r="Y2207" s="838"/>
      <c r="Z2207" s="838"/>
      <c r="AA2207" s="838"/>
      <c r="AB2207" s="838"/>
      <c r="AC2207" s="838"/>
      <c r="AD2207" s="838"/>
      <c r="AE2207" s="838"/>
      <c r="AF2207" s="838"/>
      <c r="AG2207" s="838"/>
      <c r="AH2207" s="838"/>
      <c r="AI2207" s="838"/>
      <c r="AJ2207" s="838"/>
      <c r="AK2207" s="838"/>
      <c r="AL2207" s="838"/>
    </row>
    <row r="2208" spans="25:38" x14ac:dyDescent="0.25">
      <c r="Y2208" s="838"/>
      <c r="Z2208" s="838"/>
      <c r="AA2208" s="838"/>
      <c r="AB2208" s="838"/>
      <c r="AC2208" s="838"/>
      <c r="AD2208" s="838"/>
      <c r="AE2208" s="838"/>
      <c r="AF2208" s="838"/>
      <c r="AG2208" s="838"/>
      <c r="AH2208" s="838"/>
      <c r="AI2208" s="838"/>
      <c r="AJ2208" s="838"/>
      <c r="AK2208" s="838"/>
      <c r="AL2208" s="838"/>
    </row>
    <row r="2209" spans="25:38" x14ac:dyDescent="0.25">
      <c r="Y2209" s="838"/>
      <c r="Z2209" s="838"/>
      <c r="AA2209" s="838"/>
      <c r="AB2209" s="838"/>
      <c r="AC2209" s="838"/>
      <c r="AD2209" s="838"/>
      <c r="AE2209" s="838"/>
      <c r="AF2209" s="838"/>
      <c r="AG2209" s="838"/>
      <c r="AH2209" s="838"/>
      <c r="AI2209" s="838"/>
      <c r="AJ2209" s="838"/>
      <c r="AK2209" s="838"/>
      <c r="AL2209" s="838"/>
    </row>
    <row r="2210" spans="25:38" x14ac:dyDescent="0.25">
      <c r="Y2210" s="838"/>
      <c r="Z2210" s="838"/>
      <c r="AA2210" s="838"/>
      <c r="AB2210" s="838"/>
      <c r="AC2210" s="838"/>
      <c r="AD2210" s="838"/>
      <c r="AE2210" s="838"/>
      <c r="AF2210" s="838"/>
      <c r="AG2210" s="838"/>
      <c r="AH2210" s="838"/>
      <c r="AI2210" s="838"/>
      <c r="AJ2210" s="838"/>
      <c r="AK2210" s="838"/>
      <c r="AL2210" s="838"/>
    </row>
    <row r="2211" spans="25:38" x14ac:dyDescent="0.25">
      <c r="Y2211" s="838"/>
      <c r="Z2211" s="838"/>
      <c r="AA2211" s="838"/>
      <c r="AB2211" s="838"/>
      <c r="AC2211" s="838"/>
      <c r="AD2211" s="838"/>
      <c r="AE2211" s="838"/>
      <c r="AF2211" s="838"/>
      <c r="AG2211" s="838"/>
      <c r="AH2211" s="838"/>
      <c r="AI2211" s="838"/>
      <c r="AJ2211" s="838"/>
      <c r="AK2211" s="838"/>
      <c r="AL2211" s="838"/>
    </row>
    <row r="2212" spans="25:38" x14ac:dyDescent="0.25">
      <c r="Y2212" s="838"/>
      <c r="Z2212" s="838"/>
      <c r="AA2212" s="838"/>
      <c r="AB2212" s="838"/>
      <c r="AC2212" s="838"/>
      <c r="AD2212" s="838"/>
      <c r="AE2212" s="838"/>
      <c r="AF2212" s="838"/>
      <c r="AG2212" s="838"/>
      <c r="AH2212" s="838"/>
      <c r="AI2212" s="838"/>
      <c r="AJ2212" s="838"/>
      <c r="AK2212" s="838"/>
      <c r="AL2212" s="838"/>
    </row>
    <row r="2213" spans="25:38" x14ac:dyDescent="0.25">
      <c r="Y2213" s="838"/>
      <c r="Z2213" s="838"/>
      <c r="AA2213" s="838"/>
      <c r="AB2213" s="838"/>
      <c r="AC2213" s="838"/>
      <c r="AD2213" s="838"/>
      <c r="AE2213" s="838"/>
      <c r="AF2213" s="838"/>
      <c r="AG2213" s="838"/>
      <c r="AH2213" s="838"/>
      <c r="AI2213" s="838"/>
      <c r="AJ2213" s="838"/>
      <c r="AK2213" s="838"/>
      <c r="AL2213" s="838"/>
    </row>
    <row r="2214" spans="25:38" x14ac:dyDescent="0.25">
      <c r="Y2214" s="838"/>
      <c r="Z2214" s="838"/>
      <c r="AA2214" s="838"/>
      <c r="AB2214" s="838"/>
      <c r="AC2214" s="838"/>
      <c r="AD2214" s="838"/>
      <c r="AE2214" s="838"/>
      <c r="AF2214" s="838"/>
      <c r="AG2214" s="838"/>
      <c r="AH2214" s="838"/>
      <c r="AI2214" s="838"/>
      <c r="AJ2214" s="838"/>
      <c r="AK2214" s="838"/>
      <c r="AL2214" s="838"/>
    </row>
    <row r="2215" spans="25:38" x14ac:dyDescent="0.25">
      <c r="Y2215" s="838"/>
      <c r="Z2215" s="838"/>
      <c r="AA2215" s="838"/>
      <c r="AB2215" s="838"/>
      <c r="AC2215" s="838"/>
      <c r="AD2215" s="838"/>
      <c r="AE2215" s="838"/>
      <c r="AF2215" s="838"/>
      <c r="AG2215" s="838"/>
      <c r="AH2215" s="838"/>
      <c r="AI2215" s="838"/>
      <c r="AJ2215" s="838"/>
      <c r="AK2215" s="838"/>
      <c r="AL2215" s="838"/>
    </row>
    <row r="2216" spans="25:38" x14ac:dyDescent="0.25">
      <c r="Y2216" s="838"/>
      <c r="Z2216" s="838"/>
      <c r="AA2216" s="838"/>
      <c r="AB2216" s="838"/>
      <c r="AC2216" s="838"/>
      <c r="AD2216" s="838"/>
      <c r="AE2216" s="838"/>
      <c r="AF2216" s="838"/>
      <c r="AG2216" s="838"/>
      <c r="AH2216" s="838"/>
      <c r="AI2216" s="838"/>
      <c r="AJ2216" s="838"/>
      <c r="AK2216" s="838"/>
      <c r="AL2216" s="838"/>
    </row>
    <row r="2217" spans="25:38" x14ac:dyDescent="0.25">
      <c r="Y2217" s="838"/>
      <c r="Z2217" s="838"/>
      <c r="AA2217" s="838"/>
      <c r="AB2217" s="838"/>
      <c r="AC2217" s="838"/>
      <c r="AD2217" s="838"/>
      <c r="AE2217" s="838"/>
      <c r="AF2217" s="838"/>
      <c r="AG2217" s="838"/>
      <c r="AH2217" s="838"/>
      <c r="AI2217" s="838"/>
      <c r="AJ2217" s="838"/>
      <c r="AK2217" s="838"/>
      <c r="AL2217" s="838"/>
    </row>
    <row r="2218" spans="25:38" x14ac:dyDescent="0.25">
      <c r="Y2218" s="838"/>
      <c r="Z2218" s="838"/>
      <c r="AA2218" s="838"/>
      <c r="AB2218" s="838"/>
      <c r="AC2218" s="838"/>
      <c r="AD2218" s="838"/>
      <c r="AE2218" s="838"/>
      <c r="AF2218" s="838"/>
      <c r="AG2218" s="838"/>
      <c r="AH2218" s="838"/>
      <c r="AI2218" s="838"/>
      <c r="AJ2218" s="838"/>
      <c r="AK2218" s="838"/>
      <c r="AL2218" s="838"/>
    </row>
    <row r="2219" spans="25:38" x14ac:dyDescent="0.25">
      <c r="Y2219" s="838"/>
      <c r="Z2219" s="838"/>
      <c r="AA2219" s="838"/>
      <c r="AB2219" s="838"/>
      <c r="AC2219" s="838"/>
      <c r="AD2219" s="838"/>
      <c r="AE2219" s="838"/>
      <c r="AF2219" s="838"/>
      <c r="AG2219" s="838"/>
      <c r="AH2219" s="838"/>
      <c r="AI2219" s="838"/>
      <c r="AJ2219" s="838"/>
      <c r="AK2219" s="838"/>
      <c r="AL2219" s="838"/>
    </row>
    <row r="2220" spans="25:38" x14ac:dyDescent="0.25">
      <c r="Y2220" s="838"/>
      <c r="Z2220" s="838"/>
      <c r="AA2220" s="838"/>
      <c r="AB2220" s="838"/>
      <c r="AC2220" s="838"/>
      <c r="AD2220" s="838"/>
      <c r="AE2220" s="838"/>
      <c r="AF2220" s="838"/>
      <c r="AG2220" s="838"/>
      <c r="AH2220" s="838"/>
      <c r="AI2220" s="838"/>
      <c r="AJ2220" s="838"/>
      <c r="AK2220" s="838"/>
      <c r="AL2220" s="838"/>
    </row>
    <row r="2221" spans="25:38" x14ac:dyDescent="0.25">
      <c r="Y2221" s="838"/>
      <c r="Z2221" s="838"/>
      <c r="AA2221" s="838"/>
      <c r="AB2221" s="838"/>
      <c r="AC2221" s="838"/>
      <c r="AD2221" s="838"/>
      <c r="AE2221" s="838"/>
      <c r="AF2221" s="838"/>
      <c r="AG2221" s="838"/>
      <c r="AH2221" s="838"/>
      <c r="AI2221" s="838"/>
      <c r="AJ2221" s="838"/>
      <c r="AK2221" s="838"/>
      <c r="AL2221" s="838"/>
    </row>
    <row r="2222" spans="25:38" x14ac:dyDescent="0.25">
      <c r="Y2222" s="838"/>
      <c r="Z2222" s="838"/>
      <c r="AA2222" s="838"/>
      <c r="AB2222" s="838"/>
      <c r="AC2222" s="838"/>
      <c r="AD2222" s="838"/>
      <c r="AE2222" s="838"/>
      <c r="AF2222" s="838"/>
      <c r="AG2222" s="838"/>
      <c r="AH2222" s="838"/>
      <c r="AI2222" s="838"/>
      <c r="AJ2222" s="838"/>
      <c r="AK2222" s="838"/>
      <c r="AL2222" s="838"/>
    </row>
    <row r="2223" spans="25:38" x14ac:dyDescent="0.25">
      <c r="Y2223" s="838"/>
      <c r="Z2223" s="838"/>
      <c r="AA2223" s="838"/>
      <c r="AB2223" s="838"/>
      <c r="AC2223" s="838"/>
      <c r="AD2223" s="838"/>
      <c r="AE2223" s="838"/>
      <c r="AF2223" s="838"/>
      <c r="AG2223" s="838"/>
      <c r="AH2223" s="838"/>
      <c r="AI2223" s="838"/>
      <c r="AJ2223" s="838"/>
      <c r="AK2223" s="838"/>
      <c r="AL2223" s="838"/>
    </row>
    <row r="2224" spans="25:38" x14ac:dyDescent="0.25">
      <c r="Y2224" s="838"/>
      <c r="Z2224" s="838"/>
      <c r="AA2224" s="838"/>
      <c r="AB2224" s="838"/>
      <c r="AC2224" s="838"/>
      <c r="AD2224" s="838"/>
      <c r="AE2224" s="838"/>
      <c r="AF2224" s="838"/>
      <c r="AG2224" s="838"/>
      <c r="AH2224" s="838"/>
      <c r="AI2224" s="838"/>
      <c r="AJ2224" s="838"/>
      <c r="AK2224" s="838"/>
      <c r="AL2224" s="838"/>
    </row>
    <row r="2225" spans="25:38" x14ac:dyDescent="0.25">
      <c r="Y2225" s="838"/>
      <c r="Z2225" s="838"/>
      <c r="AA2225" s="838"/>
      <c r="AB2225" s="838"/>
      <c r="AC2225" s="838"/>
      <c r="AD2225" s="838"/>
      <c r="AE2225" s="838"/>
      <c r="AF2225" s="838"/>
      <c r="AG2225" s="838"/>
      <c r="AH2225" s="838"/>
      <c r="AI2225" s="838"/>
      <c r="AJ2225" s="838"/>
      <c r="AK2225" s="838"/>
      <c r="AL2225" s="838"/>
    </row>
    <row r="2226" spans="25:38" x14ac:dyDescent="0.25">
      <c r="Y2226" s="838"/>
      <c r="Z2226" s="838"/>
      <c r="AA2226" s="838"/>
      <c r="AB2226" s="838"/>
      <c r="AC2226" s="838"/>
      <c r="AD2226" s="838"/>
      <c r="AE2226" s="838"/>
      <c r="AF2226" s="838"/>
      <c r="AG2226" s="838"/>
      <c r="AH2226" s="838"/>
      <c r="AI2226" s="838"/>
      <c r="AJ2226" s="838"/>
      <c r="AK2226" s="838"/>
      <c r="AL2226" s="838"/>
    </row>
    <row r="2227" spans="25:38" x14ac:dyDescent="0.25">
      <c r="Y2227" s="838"/>
      <c r="Z2227" s="838"/>
      <c r="AA2227" s="838"/>
      <c r="AB2227" s="838"/>
      <c r="AC2227" s="838"/>
      <c r="AD2227" s="838"/>
      <c r="AE2227" s="838"/>
      <c r="AF2227" s="838"/>
      <c r="AG2227" s="838"/>
      <c r="AH2227" s="838"/>
      <c r="AI2227" s="838"/>
      <c r="AJ2227" s="838"/>
      <c r="AK2227" s="838"/>
      <c r="AL2227" s="838"/>
    </row>
    <row r="2228" spans="25:38" x14ac:dyDescent="0.25">
      <c r="Y2228" s="838"/>
      <c r="Z2228" s="838"/>
      <c r="AA2228" s="838"/>
      <c r="AB2228" s="838"/>
      <c r="AC2228" s="838"/>
      <c r="AD2228" s="838"/>
      <c r="AE2228" s="838"/>
      <c r="AF2228" s="838"/>
      <c r="AG2228" s="838"/>
      <c r="AH2228" s="838"/>
      <c r="AI2228" s="838"/>
      <c r="AJ2228" s="838"/>
      <c r="AK2228" s="838"/>
      <c r="AL2228" s="838"/>
    </row>
    <row r="2229" spans="25:38" x14ac:dyDescent="0.25">
      <c r="Y2229" s="838"/>
      <c r="Z2229" s="838"/>
      <c r="AA2229" s="838"/>
      <c r="AB2229" s="838"/>
      <c r="AC2229" s="838"/>
      <c r="AD2229" s="838"/>
      <c r="AE2229" s="838"/>
      <c r="AF2229" s="838"/>
      <c r="AG2229" s="838"/>
      <c r="AH2229" s="838"/>
      <c r="AI2229" s="838"/>
      <c r="AJ2229" s="838"/>
      <c r="AK2229" s="838"/>
      <c r="AL2229" s="838"/>
    </row>
    <row r="2230" spans="25:38" x14ac:dyDescent="0.25">
      <c r="Y2230" s="838"/>
      <c r="Z2230" s="838"/>
      <c r="AA2230" s="838"/>
      <c r="AB2230" s="838"/>
      <c r="AC2230" s="838"/>
      <c r="AD2230" s="838"/>
      <c r="AE2230" s="838"/>
      <c r="AF2230" s="838"/>
      <c r="AG2230" s="838"/>
      <c r="AH2230" s="838"/>
      <c r="AI2230" s="838"/>
      <c r="AJ2230" s="838"/>
      <c r="AK2230" s="838"/>
      <c r="AL2230" s="838"/>
    </row>
    <row r="2231" spans="25:38" x14ac:dyDescent="0.25">
      <c r="Y2231" s="838"/>
      <c r="Z2231" s="838"/>
      <c r="AA2231" s="838"/>
      <c r="AB2231" s="838"/>
      <c r="AC2231" s="838"/>
      <c r="AD2231" s="838"/>
      <c r="AE2231" s="838"/>
      <c r="AF2231" s="838"/>
      <c r="AG2231" s="838"/>
      <c r="AH2231" s="838"/>
      <c r="AI2231" s="838"/>
      <c r="AJ2231" s="838"/>
      <c r="AK2231" s="838"/>
      <c r="AL2231" s="838"/>
    </row>
    <row r="2232" spans="25:38" x14ac:dyDescent="0.25">
      <c r="Y2232" s="838"/>
      <c r="Z2232" s="838"/>
      <c r="AA2232" s="838"/>
      <c r="AB2232" s="838"/>
      <c r="AC2232" s="838"/>
      <c r="AD2232" s="838"/>
      <c r="AE2232" s="838"/>
      <c r="AF2232" s="838"/>
      <c r="AG2232" s="838"/>
      <c r="AH2232" s="838"/>
      <c r="AI2232" s="838"/>
      <c r="AJ2232" s="838"/>
      <c r="AK2232" s="838"/>
      <c r="AL2232" s="838"/>
    </row>
    <row r="2233" spans="25:38" x14ac:dyDescent="0.25">
      <c r="Y2233" s="838"/>
      <c r="Z2233" s="838"/>
      <c r="AA2233" s="838"/>
      <c r="AB2233" s="838"/>
      <c r="AC2233" s="838"/>
      <c r="AD2233" s="838"/>
      <c r="AE2233" s="838"/>
      <c r="AF2233" s="838"/>
      <c r="AG2233" s="838"/>
      <c r="AH2233" s="838"/>
      <c r="AI2233" s="838"/>
      <c r="AJ2233" s="838"/>
      <c r="AK2233" s="838"/>
      <c r="AL2233" s="838"/>
    </row>
    <row r="2234" spans="25:38" x14ac:dyDescent="0.25">
      <c r="Y2234" s="838"/>
      <c r="Z2234" s="838"/>
      <c r="AA2234" s="838"/>
      <c r="AB2234" s="838"/>
      <c r="AC2234" s="838"/>
      <c r="AD2234" s="838"/>
      <c r="AE2234" s="838"/>
      <c r="AF2234" s="838"/>
      <c r="AG2234" s="838"/>
      <c r="AH2234" s="838"/>
      <c r="AI2234" s="838"/>
      <c r="AJ2234" s="838"/>
      <c r="AK2234" s="838"/>
      <c r="AL2234" s="838"/>
    </row>
    <row r="2235" spans="25:38" x14ac:dyDescent="0.25">
      <c r="Y2235" s="838"/>
      <c r="Z2235" s="838"/>
      <c r="AA2235" s="838"/>
      <c r="AB2235" s="838"/>
      <c r="AC2235" s="838"/>
      <c r="AD2235" s="838"/>
      <c r="AE2235" s="838"/>
      <c r="AF2235" s="838"/>
      <c r="AG2235" s="838"/>
      <c r="AH2235" s="838"/>
      <c r="AI2235" s="838"/>
      <c r="AJ2235" s="838"/>
      <c r="AK2235" s="838"/>
      <c r="AL2235" s="838"/>
    </row>
    <row r="2236" spans="25:38" x14ac:dyDescent="0.25">
      <c r="Y2236" s="838"/>
      <c r="Z2236" s="838"/>
      <c r="AA2236" s="838"/>
      <c r="AB2236" s="838"/>
      <c r="AC2236" s="838"/>
      <c r="AD2236" s="838"/>
      <c r="AE2236" s="838"/>
      <c r="AF2236" s="838"/>
      <c r="AG2236" s="838"/>
      <c r="AH2236" s="838"/>
      <c r="AI2236" s="838"/>
      <c r="AJ2236" s="838"/>
      <c r="AK2236" s="838"/>
      <c r="AL2236" s="838"/>
    </row>
    <row r="2237" spans="25:38" x14ac:dyDescent="0.25">
      <c r="Y2237" s="838"/>
      <c r="Z2237" s="838"/>
      <c r="AA2237" s="838"/>
      <c r="AB2237" s="838"/>
      <c r="AC2237" s="838"/>
      <c r="AD2237" s="838"/>
      <c r="AE2237" s="838"/>
      <c r="AF2237" s="838"/>
      <c r="AG2237" s="838"/>
      <c r="AH2237" s="838"/>
      <c r="AI2237" s="838"/>
      <c r="AJ2237" s="838"/>
      <c r="AK2237" s="838"/>
      <c r="AL2237" s="838"/>
    </row>
    <row r="2238" spans="25:38" x14ac:dyDescent="0.25">
      <c r="Y2238" s="838"/>
      <c r="Z2238" s="838"/>
      <c r="AA2238" s="838"/>
      <c r="AB2238" s="838"/>
      <c r="AC2238" s="838"/>
      <c r="AD2238" s="838"/>
      <c r="AE2238" s="838"/>
      <c r="AF2238" s="838"/>
      <c r="AG2238" s="838"/>
      <c r="AH2238" s="838"/>
      <c r="AI2238" s="838"/>
      <c r="AJ2238" s="838"/>
      <c r="AK2238" s="838"/>
      <c r="AL2238" s="838"/>
    </row>
    <row r="2239" spans="25:38" x14ac:dyDescent="0.25">
      <c r="Y2239" s="838"/>
      <c r="Z2239" s="838"/>
      <c r="AA2239" s="838"/>
      <c r="AB2239" s="838"/>
      <c r="AC2239" s="838"/>
      <c r="AD2239" s="838"/>
      <c r="AE2239" s="838"/>
      <c r="AF2239" s="838"/>
      <c r="AG2239" s="838"/>
      <c r="AH2239" s="838"/>
      <c r="AI2239" s="838"/>
      <c r="AJ2239" s="838"/>
      <c r="AK2239" s="838"/>
      <c r="AL2239" s="838"/>
    </row>
    <row r="2240" spans="25:38" x14ac:dyDescent="0.25">
      <c r="Y2240" s="838"/>
      <c r="Z2240" s="838"/>
      <c r="AA2240" s="838"/>
      <c r="AB2240" s="838"/>
      <c r="AC2240" s="838"/>
      <c r="AD2240" s="838"/>
      <c r="AE2240" s="838"/>
      <c r="AF2240" s="838"/>
      <c r="AG2240" s="838"/>
      <c r="AH2240" s="838"/>
      <c r="AI2240" s="838"/>
      <c r="AJ2240" s="838"/>
      <c r="AK2240" s="838"/>
      <c r="AL2240" s="838"/>
    </row>
    <row r="2241" spans="25:38" x14ac:dyDescent="0.25">
      <c r="Y2241" s="838"/>
      <c r="Z2241" s="838"/>
      <c r="AA2241" s="838"/>
      <c r="AB2241" s="838"/>
      <c r="AC2241" s="838"/>
      <c r="AD2241" s="838"/>
      <c r="AE2241" s="838"/>
      <c r="AF2241" s="838"/>
      <c r="AG2241" s="838"/>
      <c r="AH2241" s="838"/>
      <c r="AI2241" s="838"/>
      <c r="AJ2241" s="838"/>
      <c r="AK2241" s="838"/>
      <c r="AL2241" s="838"/>
    </row>
    <row r="2242" spans="25:38" x14ac:dyDescent="0.25">
      <c r="Y2242" s="838"/>
      <c r="Z2242" s="838"/>
      <c r="AA2242" s="838"/>
      <c r="AB2242" s="838"/>
      <c r="AC2242" s="838"/>
      <c r="AD2242" s="838"/>
      <c r="AE2242" s="838"/>
      <c r="AF2242" s="838"/>
      <c r="AG2242" s="838"/>
      <c r="AH2242" s="838"/>
      <c r="AI2242" s="838"/>
      <c r="AJ2242" s="838"/>
      <c r="AK2242" s="838"/>
      <c r="AL2242" s="838"/>
    </row>
    <row r="2243" spans="25:38" x14ac:dyDescent="0.25">
      <c r="Y2243" s="838"/>
      <c r="Z2243" s="838"/>
      <c r="AA2243" s="838"/>
      <c r="AB2243" s="838"/>
      <c r="AC2243" s="838"/>
      <c r="AD2243" s="838"/>
      <c r="AE2243" s="838"/>
      <c r="AF2243" s="838"/>
      <c r="AG2243" s="838"/>
      <c r="AH2243" s="838"/>
      <c r="AI2243" s="838"/>
      <c r="AJ2243" s="838"/>
      <c r="AK2243" s="838"/>
      <c r="AL2243" s="838"/>
    </row>
    <row r="2244" spans="25:38" x14ac:dyDescent="0.25">
      <c r="Y2244" s="838"/>
      <c r="Z2244" s="838"/>
      <c r="AA2244" s="838"/>
      <c r="AB2244" s="838"/>
      <c r="AC2244" s="838"/>
      <c r="AD2244" s="838"/>
      <c r="AE2244" s="838"/>
      <c r="AF2244" s="838"/>
      <c r="AG2244" s="838"/>
      <c r="AH2244" s="838"/>
      <c r="AI2244" s="838"/>
      <c r="AJ2244" s="838"/>
      <c r="AK2244" s="838"/>
      <c r="AL2244" s="838"/>
    </row>
    <row r="2245" spans="25:38" x14ac:dyDescent="0.25">
      <c r="Y2245" s="838"/>
      <c r="Z2245" s="838"/>
      <c r="AA2245" s="838"/>
      <c r="AB2245" s="838"/>
      <c r="AC2245" s="838"/>
      <c r="AD2245" s="838"/>
      <c r="AE2245" s="838"/>
      <c r="AF2245" s="838"/>
      <c r="AG2245" s="838"/>
      <c r="AH2245" s="838"/>
      <c r="AI2245" s="838"/>
      <c r="AJ2245" s="838"/>
      <c r="AK2245" s="838"/>
      <c r="AL2245" s="838"/>
    </row>
    <row r="2246" spans="25:38" x14ac:dyDescent="0.25">
      <c r="Y2246" s="838"/>
      <c r="Z2246" s="838"/>
      <c r="AA2246" s="838"/>
      <c r="AB2246" s="838"/>
      <c r="AC2246" s="838"/>
      <c r="AD2246" s="838"/>
      <c r="AE2246" s="838"/>
      <c r="AF2246" s="838"/>
      <c r="AG2246" s="838"/>
      <c r="AH2246" s="838"/>
      <c r="AI2246" s="838"/>
      <c r="AJ2246" s="838"/>
      <c r="AK2246" s="838"/>
      <c r="AL2246" s="838"/>
    </row>
    <row r="2247" spans="25:38" x14ac:dyDescent="0.25">
      <c r="Y2247" s="838"/>
      <c r="Z2247" s="838"/>
      <c r="AA2247" s="838"/>
      <c r="AB2247" s="838"/>
      <c r="AC2247" s="838"/>
      <c r="AD2247" s="838"/>
      <c r="AE2247" s="838"/>
      <c r="AF2247" s="838"/>
      <c r="AG2247" s="838"/>
      <c r="AH2247" s="838"/>
      <c r="AI2247" s="838"/>
      <c r="AJ2247" s="838"/>
      <c r="AK2247" s="838"/>
      <c r="AL2247" s="838"/>
    </row>
    <row r="2248" spans="25:38" x14ac:dyDescent="0.25">
      <c r="Y2248" s="838"/>
      <c r="Z2248" s="838"/>
      <c r="AA2248" s="838"/>
      <c r="AB2248" s="838"/>
      <c r="AC2248" s="838"/>
      <c r="AD2248" s="838"/>
      <c r="AE2248" s="838"/>
      <c r="AF2248" s="838"/>
      <c r="AG2248" s="838"/>
      <c r="AH2248" s="838"/>
      <c r="AI2248" s="838"/>
      <c r="AJ2248" s="838"/>
      <c r="AK2248" s="838"/>
      <c r="AL2248" s="838"/>
    </row>
    <row r="2249" spans="25:38" x14ac:dyDescent="0.25">
      <c r="Y2249" s="838"/>
      <c r="Z2249" s="838"/>
      <c r="AA2249" s="838"/>
      <c r="AB2249" s="838"/>
      <c r="AC2249" s="838"/>
      <c r="AD2249" s="838"/>
      <c r="AE2249" s="838"/>
      <c r="AF2249" s="838"/>
      <c r="AG2249" s="838"/>
      <c r="AH2249" s="838"/>
      <c r="AI2249" s="838"/>
      <c r="AJ2249" s="838"/>
      <c r="AK2249" s="838"/>
      <c r="AL2249" s="838"/>
    </row>
    <row r="2250" spans="25:38" x14ac:dyDescent="0.25">
      <c r="Y2250" s="838"/>
      <c r="Z2250" s="838"/>
      <c r="AA2250" s="838"/>
      <c r="AB2250" s="838"/>
      <c r="AC2250" s="838"/>
      <c r="AD2250" s="838"/>
      <c r="AE2250" s="838"/>
      <c r="AF2250" s="838"/>
      <c r="AG2250" s="838"/>
      <c r="AH2250" s="838"/>
      <c r="AI2250" s="838"/>
      <c r="AJ2250" s="838"/>
      <c r="AK2250" s="838"/>
      <c r="AL2250" s="838"/>
    </row>
    <row r="2251" spans="25:38" x14ac:dyDescent="0.25">
      <c r="Y2251" s="838"/>
      <c r="Z2251" s="838"/>
      <c r="AA2251" s="838"/>
      <c r="AB2251" s="838"/>
      <c r="AC2251" s="838"/>
      <c r="AD2251" s="838"/>
      <c r="AE2251" s="838"/>
      <c r="AF2251" s="838"/>
      <c r="AG2251" s="838"/>
      <c r="AH2251" s="838"/>
      <c r="AI2251" s="838"/>
      <c r="AJ2251" s="838"/>
      <c r="AK2251" s="838"/>
      <c r="AL2251" s="838"/>
    </row>
    <row r="2252" spans="25:38" x14ac:dyDescent="0.25">
      <c r="Y2252" s="838"/>
      <c r="Z2252" s="838"/>
      <c r="AA2252" s="838"/>
      <c r="AB2252" s="838"/>
      <c r="AC2252" s="838"/>
      <c r="AD2252" s="838"/>
      <c r="AE2252" s="838"/>
      <c r="AF2252" s="838"/>
      <c r="AG2252" s="838"/>
      <c r="AH2252" s="838"/>
      <c r="AI2252" s="838"/>
      <c r="AJ2252" s="838"/>
      <c r="AK2252" s="838"/>
      <c r="AL2252" s="838"/>
    </row>
    <row r="2253" spans="25:38" x14ac:dyDescent="0.25">
      <c r="Y2253" s="838"/>
      <c r="Z2253" s="838"/>
      <c r="AA2253" s="838"/>
      <c r="AB2253" s="838"/>
      <c r="AC2253" s="838"/>
      <c r="AD2253" s="838"/>
      <c r="AE2253" s="838"/>
      <c r="AF2253" s="838"/>
      <c r="AG2253" s="838"/>
      <c r="AH2253" s="838"/>
      <c r="AI2253" s="838"/>
      <c r="AJ2253" s="838"/>
      <c r="AK2253" s="838"/>
      <c r="AL2253" s="838"/>
    </row>
    <row r="2254" spans="25:38" x14ac:dyDescent="0.25">
      <c r="Y2254" s="838"/>
      <c r="Z2254" s="838"/>
      <c r="AA2254" s="838"/>
      <c r="AB2254" s="838"/>
      <c r="AC2254" s="838"/>
      <c r="AD2254" s="838"/>
      <c r="AE2254" s="838"/>
      <c r="AF2254" s="838"/>
      <c r="AG2254" s="838"/>
      <c r="AH2254" s="838"/>
      <c r="AI2254" s="838"/>
      <c r="AJ2254" s="838"/>
      <c r="AK2254" s="838"/>
      <c r="AL2254" s="838"/>
    </row>
    <row r="2255" spans="25:38" x14ac:dyDescent="0.25">
      <c r="Y2255" s="838"/>
      <c r="Z2255" s="838"/>
      <c r="AA2255" s="838"/>
      <c r="AB2255" s="838"/>
      <c r="AC2255" s="838"/>
      <c r="AD2255" s="838"/>
      <c r="AE2255" s="838"/>
      <c r="AF2255" s="838"/>
      <c r="AG2255" s="838"/>
      <c r="AH2255" s="838"/>
      <c r="AI2255" s="838"/>
      <c r="AJ2255" s="838"/>
      <c r="AK2255" s="838"/>
      <c r="AL2255" s="838"/>
    </row>
    <row r="2256" spans="25:38" x14ac:dyDescent="0.25">
      <c r="Y2256" s="838"/>
      <c r="Z2256" s="838"/>
      <c r="AA2256" s="838"/>
      <c r="AB2256" s="838"/>
      <c r="AC2256" s="838"/>
      <c r="AD2256" s="838"/>
      <c r="AE2256" s="838"/>
      <c r="AF2256" s="838"/>
      <c r="AG2256" s="838"/>
      <c r="AH2256" s="838"/>
      <c r="AI2256" s="838"/>
      <c r="AJ2256" s="838"/>
      <c r="AK2256" s="838"/>
      <c r="AL2256" s="838"/>
    </row>
    <row r="2257" spans="25:38" x14ac:dyDescent="0.25">
      <c r="Y2257" s="838"/>
      <c r="Z2257" s="838"/>
      <c r="AA2257" s="838"/>
      <c r="AB2257" s="838"/>
      <c r="AC2257" s="838"/>
      <c r="AD2257" s="838"/>
      <c r="AE2257" s="838"/>
      <c r="AF2257" s="838"/>
      <c r="AG2257" s="838"/>
      <c r="AH2257" s="838"/>
      <c r="AI2257" s="838"/>
      <c r="AJ2257" s="838"/>
      <c r="AK2257" s="838"/>
      <c r="AL2257" s="838"/>
    </row>
    <row r="2258" spans="25:38" x14ac:dyDescent="0.25">
      <c r="Y2258" s="838"/>
      <c r="Z2258" s="838"/>
      <c r="AA2258" s="838"/>
      <c r="AB2258" s="838"/>
      <c r="AC2258" s="838"/>
      <c r="AD2258" s="838"/>
      <c r="AE2258" s="838"/>
      <c r="AF2258" s="838"/>
      <c r="AG2258" s="838"/>
      <c r="AH2258" s="838"/>
      <c r="AI2258" s="838"/>
      <c r="AJ2258" s="838"/>
      <c r="AK2258" s="838"/>
      <c r="AL2258" s="838"/>
    </row>
    <row r="2259" spans="25:38" x14ac:dyDescent="0.25">
      <c r="Y2259" s="838"/>
      <c r="Z2259" s="838"/>
      <c r="AA2259" s="838"/>
      <c r="AB2259" s="838"/>
      <c r="AC2259" s="838"/>
      <c r="AD2259" s="838"/>
      <c r="AE2259" s="838"/>
      <c r="AF2259" s="838"/>
      <c r="AG2259" s="838"/>
      <c r="AH2259" s="838"/>
      <c r="AI2259" s="838"/>
      <c r="AJ2259" s="838"/>
      <c r="AK2259" s="838"/>
      <c r="AL2259" s="838"/>
    </row>
    <row r="2260" spans="25:38" x14ac:dyDescent="0.25">
      <c r="Y2260" s="838"/>
      <c r="Z2260" s="838"/>
      <c r="AA2260" s="838"/>
      <c r="AB2260" s="838"/>
      <c r="AC2260" s="838"/>
      <c r="AD2260" s="838"/>
      <c r="AE2260" s="838"/>
      <c r="AF2260" s="838"/>
      <c r="AG2260" s="838"/>
      <c r="AH2260" s="838"/>
      <c r="AI2260" s="838"/>
      <c r="AJ2260" s="838"/>
      <c r="AK2260" s="838"/>
      <c r="AL2260" s="838"/>
    </row>
    <row r="2261" spans="25:38" x14ac:dyDescent="0.25">
      <c r="Y2261" s="838"/>
      <c r="Z2261" s="838"/>
      <c r="AA2261" s="838"/>
      <c r="AB2261" s="838"/>
      <c r="AC2261" s="838"/>
      <c r="AD2261" s="838"/>
      <c r="AE2261" s="838"/>
      <c r="AF2261" s="838"/>
      <c r="AG2261" s="838"/>
      <c r="AH2261" s="838"/>
      <c r="AI2261" s="838"/>
      <c r="AJ2261" s="838"/>
      <c r="AK2261" s="838"/>
      <c r="AL2261" s="838"/>
    </row>
    <row r="2262" spans="25:38" x14ac:dyDescent="0.25">
      <c r="Y2262" s="838"/>
      <c r="Z2262" s="838"/>
      <c r="AA2262" s="838"/>
      <c r="AB2262" s="838"/>
      <c r="AC2262" s="838"/>
      <c r="AD2262" s="838"/>
      <c r="AE2262" s="838"/>
      <c r="AF2262" s="838"/>
      <c r="AG2262" s="838"/>
      <c r="AH2262" s="838"/>
      <c r="AI2262" s="838"/>
      <c r="AJ2262" s="838"/>
      <c r="AK2262" s="838"/>
      <c r="AL2262" s="838"/>
    </row>
    <row r="2263" spans="25:38" x14ac:dyDescent="0.25">
      <c r="Y2263" s="838"/>
      <c r="Z2263" s="838"/>
      <c r="AA2263" s="838"/>
      <c r="AB2263" s="838"/>
      <c r="AC2263" s="838"/>
      <c r="AD2263" s="838"/>
      <c r="AE2263" s="838"/>
      <c r="AF2263" s="838"/>
      <c r="AG2263" s="838"/>
      <c r="AH2263" s="838"/>
      <c r="AI2263" s="838"/>
      <c r="AJ2263" s="838"/>
      <c r="AK2263" s="838"/>
      <c r="AL2263" s="838"/>
    </row>
    <row r="2264" spans="25:38" x14ac:dyDescent="0.25">
      <c r="Y2264" s="838"/>
      <c r="Z2264" s="838"/>
      <c r="AA2264" s="838"/>
      <c r="AB2264" s="838"/>
      <c r="AC2264" s="838"/>
      <c r="AD2264" s="838"/>
      <c r="AE2264" s="838"/>
      <c r="AF2264" s="838"/>
      <c r="AG2264" s="838"/>
      <c r="AH2264" s="838"/>
      <c r="AI2264" s="838"/>
      <c r="AJ2264" s="838"/>
      <c r="AK2264" s="838"/>
      <c r="AL2264" s="838"/>
    </row>
    <row r="2265" spans="25:38" x14ac:dyDescent="0.25">
      <c r="Y2265" s="838"/>
      <c r="Z2265" s="838"/>
      <c r="AA2265" s="838"/>
      <c r="AB2265" s="838"/>
      <c r="AC2265" s="838"/>
      <c r="AD2265" s="838"/>
      <c r="AE2265" s="838"/>
      <c r="AF2265" s="838"/>
      <c r="AG2265" s="838"/>
      <c r="AH2265" s="838"/>
      <c r="AI2265" s="838"/>
      <c r="AJ2265" s="838"/>
      <c r="AK2265" s="838"/>
      <c r="AL2265" s="838"/>
    </row>
    <row r="2266" spans="25:38" x14ac:dyDescent="0.25">
      <c r="Y2266" s="838"/>
      <c r="Z2266" s="838"/>
      <c r="AA2266" s="838"/>
      <c r="AB2266" s="838"/>
      <c r="AC2266" s="838"/>
      <c r="AD2266" s="838"/>
      <c r="AE2266" s="838"/>
      <c r="AF2266" s="838"/>
      <c r="AG2266" s="838"/>
      <c r="AH2266" s="838"/>
      <c r="AI2266" s="838"/>
      <c r="AJ2266" s="838"/>
      <c r="AK2266" s="838"/>
      <c r="AL2266" s="838"/>
    </row>
    <row r="2267" spans="25:38" x14ac:dyDescent="0.25">
      <c r="Y2267" s="838"/>
      <c r="Z2267" s="838"/>
      <c r="AA2267" s="838"/>
      <c r="AB2267" s="838"/>
      <c r="AC2267" s="838"/>
      <c r="AD2267" s="838"/>
      <c r="AE2267" s="838"/>
      <c r="AF2267" s="838"/>
      <c r="AG2267" s="838"/>
      <c r="AH2267" s="838"/>
      <c r="AI2267" s="838"/>
      <c r="AJ2267" s="838"/>
      <c r="AK2267" s="838"/>
      <c r="AL2267" s="838"/>
    </row>
    <row r="2268" spans="25:38" x14ac:dyDescent="0.25">
      <c r="Y2268" s="838"/>
      <c r="Z2268" s="838"/>
      <c r="AA2268" s="838"/>
      <c r="AB2268" s="838"/>
      <c r="AC2268" s="838"/>
      <c r="AD2268" s="838"/>
      <c r="AE2268" s="838"/>
      <c r="AF2268" s="838"/>
      <c r="AG2268" s="838"/>
      <c r="AH2268" s="838"/>
      <c r="AI2268" s="838"/>
      <c r="AJ2268" s="838"/>
      <c r="AK2268" s="838"/>
      <c r="AL2268" s="838"/>
    </row>
    <row r="2269" spans="25:38" x14ac:dyDescent="0.25">
      <c r="Y2269" s="838"/>
      <c r="Z2269" s="838"/>
      <c r="AA2269" s="838"/>
      <c r="AB2269" s="838"/>
      <c r="AC2269" s="838"/>
      <c r="AD2269" s="838"/>
      <c r="AE2269" s="838"/>
      <c r="AF2269" s="838"/>
      <c r="AG2269" s="838"/>
      <c r="AH2269" s="838"/>
      <c r="AI2269" s="838"/>
      <c r="AJ2269" s="838"/>
      <c r="AK2269" s="838"/>
      <c r="AL2269" s="838"/>
    </row>
    <row r="2270" spans="25:38" x14ac:dyDescent="0.25">
      <c r="Y2270" s="838"/>
      <c r="Z2270" s="838"/>
      <c r="AA2270" s="838"/>
      <c r="AB2270" s="838"/>
      <c r="AC2270" s="838"/>
      <c r="AD2270" s="838"/>
      <c r="AE2270" s="838"/>
      <c r="AF2270" s="838"/>
      <c r="AG2270" s="838"/>
      <c r="AH2270" s="838"/>
      <c r="AI2270" s="838"/>
      <c r="AJ2270" s="838"/>
      <c r="AK2270" s="838"/>
      <c r="AL2270" s="838"/>
    </row>
    <row r="2271" spans="25:38" x14ac:dyDescent="0.25">
      <c r="Y2271" s="838"/>
      <c r="Z2271" s="838"/>
      <c r="AA2271" s="838"/>
      <c r="AB2271" s="838"/>
      <c r="AC2271" s="838"/>
      <c r="AD2271" s="838"/>
      <c r="AE2271" s="838"/>
      <c r="AF2271" s="838"/>
      <c r="AG2271" s="838"/>
      <c r="AH2271" s="838"/>
      <c r="AI2271" s="838"/>
      <c r="AJ2271" s="838"/>
      <c r="AK2271" s="838"/>
      <c r="AL2271" s="838"/>
    </row>
    <row r="2272" spans="25:38" x14ac:dyDescent="0.25">
      <c r="Y2272" s="838"/>
      <c r="Z2272" s="838"/>
      <c r="AA2272" s="838"/>
      <c r="AB2272" s="838"/>
      <c r="AC2272" s="838"/>
      <c r="AD2272" s="838"/>
      <c r="AE2272" s="838"/>
      <c r="AF2272" s="838"/>
      <c r="AG2272" s="838"/>
      <c r="AH2272" s="838"/>
      <c r="AI2272" s="838"/>
      <c r="AJ2272" s="838"/>
      <c r="AK2272" s="838"/>
      <c r="AL2272" s="838"/>
    </row>
    <row r="2273" spans="25:38" x14ac:dyDescent="0.25">
      <c r="Y2273" s="838"/>
      <c r="Z2273" s="838"/>
      <c r="AA2273" s="838"/>
      <c r="AB2273" s="838"/>
      <c r="AC2273" s="838"/>
      <c r="AD2273" s="838"/>
      <c r="AE2273" s="838"/>
      <c r="AF2273" s="838"/>
      <c r="AG2273" s="838"/>
      <c r="AH2273" s="838"/>
      <c r="AI2273" s="838"/>
      <c r="AJ2273" s="838"/>
      <c r="AK2273" s="838"/>
      <c r="AL2273" s="838"/>
    </row>
    <row r="2274" spans="25:38" x14ac:dyDescent="0.25">
      <c r="Y2274" s="838"/>
      <c r="Z2274" s="838"/>
      <c r="AA2274" s="838"/>
      <c r="AB2274" s="838"/>
      <c r="AC2274" s="838"/>
      <c r="AD2274" s="838"/>
      <c r="AE2274" s="838"/>
      <c r="AF2274" s="838"/>
      <c r="AG2274" s="838"/>
      <c r="AH2274" s="838"/>
      <c r="AI2274" s="838"/>
      <c r="AJ2274" s="838"/>
      <c r="AK2274" s="838"/>
      <c r="AL2274" s="838"/>
    </row>
    <row r="2275" spans="25:38" x14ac:dyDescent="0.25">
      <c r="Y2275" s="838"/>
      <c r="Z2275" s="838"/>
      <c r="AA2275" s="838"/>
      <c r="AB2275" s="838"/>
      <c r="AC2275" s="838"/>
      <c r="AD2275" s="838"/>
      <c r="AE2275" s="838"/>
      <c r="AF2275" s="838"/>
      <c r="AG2275" s="838"/>
      <c r="AH2275" s="838"/>
      <c r="AI2275" s="838"/>
      <c r="AJ2275" s="838"/>
      <c r="AK2275" s="838"/>
      <c r="AL2275" s="838"/>
    </row>
    <row r="2276" spans="25:38" x14ac:dyDescent="0.25">
      <c r="Y2276" s="838"/>
      <c r="Z2276" s="838"/>
      <c r="AA2276" s="838"/>
      <c r="AB2276" s="838"/>
      <c r="AC2276" s="838"/>
      <c r="AD2276" s="838"/>
      <c r="AE2276" s="838"/>
      <c r="AF2276" s="838"/>
      <c r="AG2276" s="838"/>
      <c r="AH2276" s="838"/>
      <c r="AI2276" s="838"/>
      <c r="AJ2276" s="838"/>
      <c r="AK2276" s="838"/>
      <c r="AL2276" s="838"/>
    </row>
    <row r="2277" spans="25:38" x14ac:dyDescent="0.25">
      <c r="Y2277" s="838"/>
      <c r="Z2277" s="838"/>
      <c r="AA2277" s="838"/>
      <c r="AB2277" s="838"/>
      <c r="AC2277" s="838"/>
      <c r="AD2277" s="838"/>
      <c r="AE2277" s="838"/>
      <c r="AF2277" s="838"/>
      <c r="AG2277" s="838"/>
      <c r="AH2277" s="838"/>
      <c r="AI2277" s="838"/>
      <c r="AJ2277" s="838"/>
      <c r="AK2277" s="838"/>
      <c r="AL2277" s="838"/>
    </row>
    <row r="2278" spans="25:38" x14ac:dyDescent="0.25">
      <c r="Y2278" s="838"/>
      <c r="Z2278" s="838"/>
      <c r="AA2278" s="838"/>
      <c r="AB2278" s="838"/>
      <c r="AC2278" s="838"/>
      <c r="AD2278" s="838"/>
      <c r="AE2278" s="838"/>
      <c r="AF2278" s="838"/>
      <c r="AG2278" s="838"/>
      <c r="AH2278" s="838"/>
      <c r="AI2278" s="838"/>
      <c r="AJ2278" s="838"/>
      <c r="AK2278" s="838"/>
      <c r="AL2278" s="838"/>
    </row>
    <row r="2279" spans="25:38" x14ac:dyDescent="0.25">
      <c r="Y2279" s="838"/>
      <c r="Z2279" s="838"/>
      <c r="AA2279" s="838"/>
      <c r="AB2279" s="838"/>
      <c r="AC2279" s="838"/>
      <c r="AD2279" s="838"/>
      <c r="AE2279" s="838"/>
      <c r="AF2279" s="838"/>
      <c r="AG2279" s="838"/>
      <c r="AH2279" s="838"/>
      <c r="AI2279" s="838"/>
      <c r="AJ2279" s="838"/>
      <c r="AK2279" s="838"/>
      <c r="AL2279" s="838"/>
    </row>
    <row r="2280" spans="25:38" x14ac:dyDescent="0.25">
      <c r="Y2280" s="838"/>
      <c r="Z2280" s="838"/>
      <c r="AA2280" s="838"/>
      <c r="AB2280" s="838"/>
      <c r="AC2280" s="838"/>
      <c r="AD2280" s="838"/>
      <c r="AE2280" s="838"/>
      <c r="AF2280" s="838"/>
      <c r="AG2280" s="838"/>
      <c r="AH2280" s="838"/>
      <c r="AI2280" s="838"/>
      <c r="AJ2280" s="838"/>
      <c r="AK2280" s="838"/>
      <c r="AL2280" s="838"/>
    </row>
    <row r="2281" spans="25:38" x14ac:dyDescent="0.25">
      <c r="Y2281" s="838"/>
      <c r="Z2281" s="838"/>
      <c r="AA2281" s="838"/>
      <c r="AB2281" s="838"/>
      <c r="AC2281" s="838"/>
      <c r="AD2281" s="838"/>
      <c r="AE2281" s="838"/>
      <c r="AF2281" s="838"/>
      <c r="AG2281" s="838"/>
      <c r="AH2281" s="838"/>
      <c r="AI2281" s="838"/>
      <c r="AJ2281" s="838"/>
      <c r="AK2281" s="838"/>
      <c r="AL2281" s="838"/>
    </row>
    <row r="2282" spans="25:38" x14ac:dyDescent="0.25">
      <c r="Y2282" s="838"/>
      <c r="Z2282" s="838"/>
      <c r="AA2282" s="838"/>
      <c r="AB2282" s="838"/>
      <c r="AC2282" s="838"/>
      <c r="AD2282" s="838"/>
      <c r="AE2282" s="838"/>
      <c r="AF2282" s="838"/>
      <c r="AG2282" s="838"/>
      <c r="AH2282" s="838"/>
      <c r="AI2282" s="838"/>
      <c r="AJ2282" s="838"/>
      <c r="AK2282" s="838"/>
      <c r="AL2282" s="838"/>
    </row>
    <row r="2283" spans="25:38" x14ac:dyDescent="0.25">
      <c r="Y2283" s="838"/>
      <c r="Z2283" s="838"/>
      <c r="AA2283" s="838"/>
      <c r="AB2283" s="838"/>
      <c r="AC2283" s="838"/>
      <c r="AD2283" s="838"/>
      <c r="AE2283" s="838"/>
      <c r="AF2283" s="838"/>
      <c r="AG2283" s="838"/>
      <c r="AH2283" s="838"/>
      <c r="AI2283" s="838"/>
      <c r="AJ2283" s="838"/>
      <c r="AK2283" s="838"/>
      <c r="AL2283" s="838"/>
    </row>
    <row r="2284" spans="25:38" x14ac:dyDescent="0.25">
      <c r="Y2284" s="838"/>
      <c r="Z2284" s="838"/>
      <c r="AA2284" s="838"/>
      <c r="AB2284" s="838"/>
      <c r="AC2284" s="838"/>
      <c r="AD2284" s="838"/>
      <c r="AE2284" s="838"/>
      <c r="AF2284" s="838"/>
      <c r="AG2284" s="838"/>
      <c r="AH2284" s="838"/>
      <c r="AI2284" s="838"/>
      <c r="AJ2284" s="838"/>
      <c r="AK2284" s="838"/>
      <c r="AL2284" s="838"/>
    </row>
    <row r="2285" spans="25:38" x14ac:dyDescent="0.25">
      <c r="Y2285" s="838"/>
      <c r="Z2285" s="838"/>
      <c r="AA2285" s="838"/>
      <c r="AB2285" s="838"/>
      <c r="AC2285" s="838"/>
      <c r="AD2285" s="838"/>
      <c r="AE2285" s="838"/>
      <c r="AF2285" s="838"/>
      <c r="AG2285" s="838"/>
      <c r="AH2285" s="838"/>
      <c r="AI2285" s="838"/>
      <c r="AJ2285" s="838"/>
      <c r="AK2285" s="838"/>
      <c r="AL2285" s="838"/>
    </row>
    <row r="2286" spans="25:38" x14ac:dyDescent="0.25">
      <c r="Y2286" s="838"/>
      <c r="Z2286" s="838"/>
      <c r="AA2286" s="838"/>
      <c r="AB2286" s="838"/>
      <c r="AC2286" s="838"/>
      <c r="AD2286" s="838"/>
      <c r="AE2286" s="838"/>
      <c r="AF2286" s="838"/>
      <c r="AG2286" s="838"/>
      <c r="AH2286" s="838"/>
      <c r="AI2286" s="838"/>
      <c r="AJ2286" s="838"/>
      <c r="AK2286" s="838"/>
      <c r="AL2286" s="838"/>
    </row>
    <row r="2287" spans="25:38" x14ac:dyDescent="0.25">
      <c r="Y2287" s="838"/>
      <c r="Z2287" s="838"/>
      <c r="AA2287" s="838"/>
      <c r="AB2287" s="838"/>
      <c r="AC2287" s="838"/>
      <c r="AD2287" s="838"/>
      <c r="AE2287" s="838"/>
      <c r="AF2287" s="838"/>
      <c r="AG2287" s="838"/>
      <c r="AH2287" s="838"/>
      <c r="AI2287" s="838"/>
      <c r="AJ2287" s="838"/>
      <c r="AK2287" s="838"/>
      <c r="AL2287" s="838"/>
    </row>
    <row r="2288" spans="25:38" x14ac:dyDescent="0.25">
      <c r="Y2288" s="838"/>
      <c r="Z2288" s="838"/>
      <c r="AA2288" s="838"/>
      <c r="AB2288" s="838"/>
      <c r="AC2288" s="838"/>
      <c r="AD2288" s="838"/>
      <c r="AE2288" s="838"/>
      <c r="AF2288" s="838"/>
      <c r="AG2288" s="838"/>
      <c r="AH2288" s="838"/>
      <c r="AI2288" s="838"/>
      <c r="AJ2288" s="838"/>
      <c r="AK2288" s="838"/>
      <c r="AL2288" s="838"/>
    </row>
    <row r="2289" spans="25:38" x14ac:dyDescent="0.25">
      <c r="Y2289" s="838"/>
      <c r="Z2289" s="838"/>
      <c r="AA2289" s="838"/>
      <c r="AB2289" s="838"/>
      <c r="AC2289" s="838"/>
      <c r="AD2289" s="838"/>
      <c r="AE2289" s="838"/>
      <c r="AF2289" s="838"/>
      <c r="AG2289" s="838"/>
      <c r="AH2289" s="838"/>
      <c r="AI2289" s="838"/>
      <c r="AJ2289" s="838"/>
      <c r="AK2289" s="838"/>
      <c r="AL2289" s="838"/>
    </row>
    <row r="2290" spans="25:38" x14ac:dyDescent="0.25">
      <c r="Y2290" s="838"/>
      <c r="Z2290" s="838"/>
      <c r="AA2290" s="838"/>
      <c r="AB2290" s="838"/>
      <c r="AC2290" s="838"/>
      <c r="AD2290" s="838"/>
      <c r="AE2290" s="838"/>
      <c r="AF2290" s="838"/>
      <c r="AG2290" s="838"/>
      <c r="AH2290" s="838"/>
      <c r="AI2290" s="838"/>
      <c r="AJ2290" s="838"/>
      <c r="AK2290" s="838"/>
      <c r="AL2290" s="838"/>
    </row>
    <row r="2291" spans="25:38" x14ac:dyDescent="0.25">
      <c r="Y2291" s="838"/>
      <c r="Z2291" s="838"/>
      <c r="AA2291" s="838"/>
      <c r="AB2291" s="838"/>
      <c r="AC2291" s="838"/>
      <c r="AD2291" s="838"/>
      <c r="AE2291" s="838"/>
      <c r="AF2291" s="838"/>
      <c r="AG2291" s="838"/>
      <c r="AH2291" s="838"/>
      <c r="AI2291" s="838"/>
      <c r="AJ2291" s="838"/>
      <c r="AK2291" s="838"/>
      <c r="AL2291" s="838"/>
    </row>
    <row r="2292" spans="25:38" x14ac:dyDescent="0.25">
      <c r="Y2292" s="838"/>
      <c r="Z2292" s="838"/>
      <c r="AA2292" s="838"/>
      <c r="AB2292" s="838"/>
      <c r="AC2292" s="838"/>
      <c r="AD2292" s="838"/>
      <c r="AE2292" s="838"/>
      <c r="AF2292" s="838"/>
      <c r="AG2292" s="838"/>
      <c r="AH2292" s="838"/>
      <c r="AI2292" s="838"/>
      <c r="AJ2292" s="838"/>
      <c r="AK2292" s="838"/>
      <c r="AL2292" s="838"/>
    </row>
    <row r="2293" spans="25:38" x14ac:dyDescent="0.25">
      <c r="Y2293" s="838"/>
      <c r="Z2293" s="838"/>
      <c r="AA2293" s="838"/>
      <c r="AB2293" s="838"/>
      <c r="AC2293" s="838"/>
      <c r="AD2293" s="838"/>
      <c r="AE2293" s="838"/>
      <c r="AF2293" s="838"/>
      <c r="AG2293" s="838"/>
      <c r="AH2293" s="838"/>
      <c r="AI2293" s="838"/>
      <c r="AJ2293" s="838"/>
      <c r="AK2293" s="838"/>
      <c r="AL2293" s="838"/>
    </row>
    <row r="2294" spans="25:38" x14ac:dyDescent="0.25">
      <c r="Y2294" s="838"/>
      <c r="Z2294" s="838"/>
      <c r="AA2294" s="838"/>
      <c r="AB2294" s="838"/>
      <c r="AC2294" s="838"/>
      <c r="AD2294" s="838"/>
      <c r="AE2294" s="838"/>
      <c r="AF2294" s="838"/>
      <c r="AG2294" s="838"/>
      <c r="AH2294" s="838"/>
      <c r="AI2294" s="838"/>
      <c r="AJ2294" s="838"/>
      <c r="AK2294" s="838"/>
      <c r="AL2294" s="838"/>
    </row>
    <row r="2295" spans="25:38" x14ac:dyDescent="0.25">
      <c r="Y2295" s="838"/>
      <c r="Z2295" s="838"/>
      <c r="AA2295" s="838"/>
      <c r="AB2295" s="838"/>
      <c r="AC2295" s="838"/>
      <c r="AD2295" s="838"/>
      <c r="AE2295" s="838"/>
      <c r="AF2295" s="838"/>
      <c r="AG2295" s="838"/>
      <c r="AH2295" s="838"/>
      <c r="AI2295" s="838"/>
      <c r="AJ2295" s="838"/>
      <c r="AK2295" s="838"/>
      <c r="AL2295" s="838"/>
    </row>
    <row r="2296" spans="25:38" x14ac:dyDescent="0.25">
      <c r="Y2296" s="838"/>
      <c r="Z2296" s="838"/>
      <c r="AA2296" s="838"/>
      <c r="AB2296" s="838"/>
      <c r="AC2296" s="838"/>
      <c r="AD2296" s="838"/>
      <c r="AE2296" s="838"/>
      <c r="AF2296" s="838"/>
      <c r="AG2296" s="838"/>
      <c r="AH2296" s="838"/>
      <c r="AI2296" s="838"/>
      <c r="AJ2296" s="838"/>
      <c r="AK2296" s="838"/>
      <c r="AL2296" s="838"/>
    </row>
    <row r="2297" spans="25:38" x14ac:dyDescent="0.25">
      <c r="Y2297" s="838"/>
      <c r="Z2297" s="838"/>
      <c r="AA2297" s="838"/>
      <c r="AB2297" s="838"/>
      <c r="AC2297" s="838"/>
      <c r="AD2297" s="838"/>
      <c r="AE2297" s="838"/>
      <c r="AF2297" s="838"/>
      <c r="AG2297" s="838"/>
      <c r="AH2297" s="838"/>
      <c r="AI2297" s="838"/>
      <c r="AJ2297" s="838"/>
      <c r="AK2297" s="838"/>
      <c r="AL2297" s="838"/>
    </row>
    <row r="2298" spans="25:38" x14ac:dyDescent="0.25">
      <c r="Y2298" s="838"/>
      <c r="Z2298" s="838"/>
      <c r="AA2298" s="838"/>
      <c r="AB2298" s="838"/>
      <c r="AC2298" s="838"/>
      <c r="AD2298" s="838"/>
      <c r="AE2298" s="838"/>
      <c r="AF2298" s="838"/>
      <c r="AG2298" s="838"/>
      <c r="AH2298" s="838"/>
      <c r="AI2298" s="838"/>
      <c r="AJ2298" s="838"/>
      <c r="AK2298" s="838"/>
      <c r="AL2298" s="838"/>
    </row>
    <row r="2299" spans="25:38" x14ac:dyDescent="0.25">
      <c r="Y2299" s="838"/>
      <c r="Z2299" s="838"/>
      <c r="AA2299" s="838"/>
      <c r="AB2299" s="838"/>
      <c r="AC2299" s="838"/>
      <c r="AD2299" s="838"/>
      <c r="AE2299" s="838"/>
      <c r="AF2299" s="838"/>
      <c r="AG2299" s="838"/>
      <c r="AH2299" s="838"/>
      <c r="AI2299" s="838"/>
      <c r="AJ2299" s="838"/>
      <c r="AK2299" s="838"/>
      <c r="AL2299" s="838"/>
    </row>
    <row r="2300" spans="25:38" x14ac:dyDescent="0.25">
      <c r="Y2300" s="838"/>
      <c r="Z2300" s="838"/>
      <c r="AA2300" s="838"/>
      <c r="AB2300" s="838"/>
      <c r="AC2300" s="838"/>
      <c r="AD2300" s="838"/>
      <c r="AE2300" s="838"/>
      <c r="AF2300" s="838"/>
      <c r="AG2300" s="838"/>
      <c r="AH2300" s="838"/>
      <c r="AI2300" s="838"/>
      <c r="AJ2300" s="838"/>
      <c r="AK2300" s="838"/>
      <c r="AL2300" s="838"/>
    </row>
    <row r="2301" spans="25:38" x14ac:dyDescent="0.25">
      <c r="Y2301" s="838"/>
      <c r="Z2301" s="838"/>
      <c r="AA2301" s="838"/>
      <c r="AB2301" s="838"/>
      <c r="AC2301" s="838"/>
      <c r="AD2301" s="838"/>
      <c r="AE2301" s="838"/>
      <c r="AF2301" s="838"/>
      <c r="AG2301" s="838"/>
      <c r="AH2301" s="838"/>
      <c r="AI2301" s="838"/>
      <c r="AJ2301" s="838"/>
      <c r="AK2301" s="838"/>
      <c r="AL2301" s="838"/>
    </row>
    <row r="2302" spans="25:38" x14ac:dyDescent="0.25">
      <c r="Y2302" s="838"/>
      <c r="Z2302" s="838"/>
      <c r="AA2302" s="838"/>
      <c r="AB2302" s="838"/>
      <c r="AC2302" s="838"/>
      <c r="AD2302" s="838"/>
      <c r="AE2302" s="838"/>
      <c r="AF2302" s="838"/>
      <c r="AG2302" s="838"/>
      <c r="AH2302" s="838"/>
      <c r="AI2302" s="838"/>
      <c r="AJ2302" s="838"/>
      <c r="AK2302" s="838"/>
      <c r="AL2302" s="838"/>
    </row>
    <row r="2303" spans="25:38" x14ac:dyDescent="0.25">
      <c r="Y2303" s="838"/>
      <c r="Z2303" s="838"/>
      <c r="AA2303" s="838"/>
      <c r="AB2303" s="838"/>
      <c r="AC2303" s="838"/>
      <c r="AD2303" s="838"/>
      <c r="AE2303" s="838"/>
      <c r="AF2303" s="838"/>
      <c r="AG2303" s="838"/>
      <c r="AH2303" s="838"/>
      <c r="AI2303" s="838"/>
      <c r="AJ2303" s="838"/>
      <c r="AK2303" s="838"/>
      <c r="AL2303" s="838"/>
    </row>
    <row r="2304" spans="25:38" x14ac:dyDescent="0.25">
      <c r="Y2304" s="838"/>
      <c r="Z2304" s="838"/>
      <c r="AA2304" s="838"/>
      <c r="AB2304" s="838"/>
      <c r="AC2304" s="838"/>
      <c r="AD2304" s="838"/>
      <c r="AE2304" s="838"/>
      <c r="AF2304" s="838"/>
      <c r="AG2304" s="838"/>
      <c r="AH2304" s="838"/>
      <c r="AI2304" s="838"/>
      <c r="AJ2304" s="838"/>
      <c r="AK2304" s="838"/>
      <c r="AL2304" s="838"/>
    </row>
    <row r="2305" spans="25:38" x14ac:dyDescent="0.25">
      <c r="Y2305" s="838"/>
      <c r="Z2305" s="838"/>
      <c r="AA2305" s="838"/>
      <c r="AB2305" s="838"/>
      <c r="AC2305" s="838"/>
      <c r="AD2305" s="838"/>
      <c r="AE2305" s="838"/>
      <c r="AF2305" s="838"/>
      <c r="AG2305" s="838"/>
      <c r="AH2305" s="838"/>
      <c r="AI2305" s="838"/>
      <c r="AJ2305" s="838"/>
      <c r="AK2305" s="838"/>
      <c r="AL2305" s="838"/>
    </row>
    <row r="2306" spans="25:38" x14ac:dyDescent="0.25">
      <c r="Y2306" s="838"/>
      <c r="Z2306" s="838"/>
      <c r="AA2306" s="838"/>
      <c r="AB2306" s="838"/>
      <c r="AC2306" s="838"/>
      <c r="AD2306" s="838"/>
      <c r="AE2306" s="838"/>
      <c r="AF2306" s="838"/>
      <c r="AG2306" s="838"/>
      <c r="AH2306" s="838"/>
      <c r="AI2306" s="838"/>
      <c r="AJ2306" s="838"/>
      <c r="AK2306" s="838"/>
      <c r="AL2306" s="838"/>
    </row>
    <row r="2307" spans="25:38" x14ac:dyDescent="0.25">
      <c r="Y2307" s="838"/>
      <c r="Z2307" s="838"/>
      <c r="AA2307" s="838"/>
      <c r="AB2307" s="838"/>
      <c r="AC2307" s="838"/>
      <c r="AD2307" s="838"/>
      <c r="AE2307" s="838"/>
      <c r="AF2307" s="838"/>
      <c r="AG2307" s="838"/>
      <c r="AH2307" s="838"/>
      <c r="AI2307" s="838"/>
      <c r="AJ2307" s="838"/>
      <c r="AK2307" s="838"/>
      <c r="AL2307" s="838"/>
    </row>
    <row r="2308" spans="25:38" x14ac:dyDescent="0.25">
      <c r="Y2308" s="838"/>
      <c r="Z2308" s="838"/>
      <c r="AA2308" s="838"/>
      <c r="AB2308" s="838"/>
      <c r="AC2308" s="838"/>
      <c r="AD2308" s="838"/>
      <c r="AE2308" s="838"/>
      <c r="AF2308" s="838"/>
      <c r="AG2308" s="838"/>
      <c r="AH2308" s="838"/>
      <c r="AI2308" s="838"/>
      <c r="AJ2308" s="838"/>
      <c r="AK2308" s="838"/>
      <c r="AL2308" s="838"/>
    </row>
    <row r="2309" spans="25:38" x14ac:dyDescent="0.25">
      <c r="Y2309" s="838"/>
      <c r="Z2309" s="838"/>
      <c r="AA2309" s="838"/>
      <c r="AB2309" s="838"/>
      <c r="AC2309" s="838"/>
      <c r="AD2309" s="838"/>
      <c r="AE2309" s="838"/>
      <c r="AF2309" s="838"/>
      <c r="AG2309" s="838"/>
      <c r="AH2309" s="838"/>
      <c r="AI2309" s="838"/>
      <c r="AJ2309" s="838"/>
      <c r="AK2309" s="838"/>
      <c r="AL2309" s="838"/>
    </row>
    <row r="2310" spans="25:38" x14ac:dyDescent="0.25">
      <c r="Y2310" s="838"/>
      <c r="Z2310" s="838"/>
      <c r="AA2310" s="838"/>
      <c r="AB2310" s="838"/>
      <c r="AC2310" s="838"/>
      <c r="AD2310" s="838"/>
      <c r="AE2310" s="838"/>
      <c r="AF2310" s="838"/>
      <c r="AG2310" s="838"/>
      <c r="AH2310" s="838"/>
      <c r="AI2310" s="838"/>
      <c r="AJ2310" s="838"/>
      <c r="AK2310" s="838"/>
      <c r="AL2310" s="838"/>
    </row>
    <row r="2311" spans="25:38" x14ac:dyDescent="0.25">
      <c r="Y2311" s="838"/>
      <c r="Z2311" s="838"/>
      <c r="AA2311" s="838"/>
      <c r="AB2311" s="838"/>
      <c r="AC2311" s="838"/>
      <c r="AD2311" s="838"/>
      <c r="AE2311" s="838"/>
      <c r="AF2311" s="838"/>
      <c r="AG2311" s="838"/>
      <c r="AH2311" s="838"/>
      <c r="AI2311" s="838"/>
      <c r="AJ2311" s="838"/>
      <c r="AK2311" s="838"/>
      <c r="AL2311" s="838"/>
    </row>
    <row r="2312" spans="25:38" x14ac:dyDescent="0.25">
      <c r="Y2312" s="838"/>
      <c r="Z2312" s="838"/>
      <c r="AA2312" s="838"/>
      <c r="AB2312" s="838"/>
      <c r="AC2312" s="838"/>
      <c r="AD2312" s="838"/>
      <c r="AE2312" s="838"/>
      <c r="AF2312" s="838"/>
      <c r="AG2312" s="838"/>
      <c r="AH2312" s="838"/>
      <c r="AI2312" s="838"/>
      <c r="AJ2312" s="838"/>
      <c r="AK2312" s="838"/>
      <c r="AL2312" s="838"/>
    </row>
    <row r="2313" spans="25:38" x14ac:dyDescent="0.25">
      <c r="Y2313" s="838"/>
      <c r="Z2313" s="838"/>
      <c r="AA2313" s="838"/>
      <c r="AB2313" s="838"/>
      <c r="AC2313" s="838"/>
      <c r="AD2313" s="838"/>
      <c r="AE2313" s="838"/>
      <c r="AF2313" s="838"/>
      <c r="AG2313" s="838"/>
      <c r="AH2313" s="838"/>
      <c r="AI2313" s="838"/>
      <c r="AJ2313" s="838"/>
      <c r="AK2313" s="838"/>
      <c r="AL2313" s="838"/>
    </row>
    <row r="2314" spans="25:38" x14ac:dyDescent="0.25">
      <c r="Y2314" s="838"/>
      <c r="Z2314" s="838"/>
      <c r="AA2314" s="838"/>
      <c r="AB2314" s="838"/>
      <c r="AC2314" s="838"/>
      <c r="AD2314" s="838"/>
      <c r="AE2314" s="838"/>
      <c r="AF2314" s="838"/>
      <c r="AG2314" s="838"/>
      <c r="AH2314" s="838"/>
      <c r="AI2314" s="838"/>
      <c r="AJ2314" s="838"/>
      <c r="AK2314" s="838"/>
      <c r="AL2314" s="838"/>
    </row>
    <row r="2315" spans="25:38" x14ac:dyDescent="0.25">
      <c r="Y2315" s="838"/>
      <c r="Z2315" s="838"/>
      <c r="AA2315" s="838"/>
      <c r="AB2315" s="838"/>
      <c r="AC2315" s="838"/>
      <c r="AD2315" s="838"/>
      <c r="AE2315" s="838"/>
      <c r="AF2315" s="838"/>
      <c r="AG2315" s="838"/>
      <c r="AH2315" s="838"/>
      <c r="AI2315" s="838"/>
      <c r="AJ2315" s="838"/>
      <c r="AK2315" s="838"/>
      <c r="AL2315" s="838"/>
    </row>
    <row r="2316" spans="25:38" x14ac:dyDescent="0.25">
      <c r="Y2316" s="838"/>
      <c r="Z2316" s="838"/>
      <c r="AA2316" s="838"/>
      <c r="AB2316" s="838"/>
      <c r="AC2316" s="838"/>
      <c r="AD2316" s="838"/>
      <c r="AE2316" s="838"/>
      <c r="AF2316" s="838"/>
      <c r="AG2316" s="838"/>
      <c r="AH2316" s="838"/>
      <c r="AI2316" s="838"/>
      <c r="AJ2316" s="838"/>
      <c r="AK2316" s="838"/>
      <c r="AL2316" s="838"/>
    </row>
    <row r="2317" spans="25:38" x14ac:dyDescent="0.25">
      <c r="Y2317" s="838"/>
      <c r="Z2317" s="838"/>
      <c r="AA2317" s="838"/>
      <c r="AB2317" s="838"/>
      <c r="AC2317" s="838"/>
      <c r="AD2317" s="838"/>
      <c r="AE2317" s="838"/>
      <c r="AF2317" s="838"/>
      <c r="AG2317" s="838"/>
      <c r="AH2317" s="838"/>
      <c r="AI2317" s="838"/>
      <c r="AJ2317" s="838"/>
      <c r="AK2317" s="838"/>
      <c r="AL2317" s="838"/>
    </row>
    <row r="2318" spans="25:38" x14ac:dyDescent="0.25">
      <c r="Y2318" s="838"/>
      <c r="Z2318" s="838"/>
      <c r="AA2318" s="838"/>
      <c r="AB2318" s="838"/>
      <c r="AC2318" s="838"/>
      <c r="AD2318" s="838"/>
      <c r="AE2318" s="838"/>
      <c r="AF2318" s="838"/>
      <c r="AG2318" s="838"/>
      <c r="AH2318" s="838"/>
      <c r="AI2318" s="838"/>
      <c r="AJ2318" s="838"/>
      <c r="AK2318" s="838"/>
      <c r="AL2318" s="838"/>
    </row>
    <row r="2319" spans="25:38" x14ac:dyDescent="0.25">
      <c r="Y2319" s="838"/>
      <c r="Z2319" s="838"/>
      <c r="AA2319" s="838"/>
      <c r="AB2319" s="838"/>
      <c r="AC2319" s="838"/>
      <c r="AD2319" s="838"/>
      <c r="AE2319" s="838"/>
      <c r="AF2319" s="838"/>
      <c r="AG2319" s="838"/>
      <c r="AH2319" s="838"/>
      <c r="AI2319" s="838"/>
      <c r="AJ2319" s="838"/>
      <c r="AK2319" s="838"/>
      <c r="AL2319" s="838"/>
    </row>
    <row r="2320" spans="25:38" x14ac:dyDescent="0.25">
      <c r="Y2320" s="838"/>
      <c r="Z2320" s="838"/>
      <c r="AA2320" s="838"/>
      <c r="AB2320" s="838"/>
      <c r="AC2320" s="838"/>
      <c r="AD2320" s="838"/>
      <c r="AE2320" s="838"/>
      <c r="AF2320" s="838"/>
      <c r="AG2320" s="838"/>
      <c r="AH2320" s="838"/>
      <c r="AI2320" s="838"/>
      <c r="AJ2320" s="838"/>
      <c r="AK2320" s="838"/>
      <c r="AL2320" s="838"/>
    </row>
    <row r="2321" spans="25:38" x14ac:dyDescent="0.25">
      <c r="Y2321" s="838"/>
      <c r="Z2321" s="838"/>
      <c r="AA2321" s="838"/>
      <c r="AB2321" s="838"/>
      <c r="AC2321" s="838"/>
      <c r="AD2321" s="838"/>
      <c r="AE2321" s="838"/>
      <c r="AF2321" s="838"/>
      <c r="AG2321" s="838"/>
      <c r="AH2321" s="838"/>
      <c r="AI2321" s="838"/>
      <c r="AJ2321" s="838"/>
      <c r="AK2321" s="838"/>
      <c r="AL2321" s="838"/>
    </row>
    <row r="2322" spans="25:38" x14ac:dyDescent="0.25">
      <c r="Y2322" s="838"/>
      <c r="Z2322" s="838"/>
      <c r="AA2322" s="838"/>
      <c r="AB2322" s="838"/>
      <c r="AC2322" s="838"/>
      <c r="AD2322" s="838"/>
      <c r="AE2322" s="838"/>
      <c r="AF2322" s="838"/>
      <c r="AG2322" s="838"/>
      <c r="AH2322" s="838"/>
      <c r="AI2322" s="838"/>
      <c r="AJ2322" s="838"/>
      <c r="AK2322" s="838"/>
      <c r="AL2322" s="838"/>
    </row>
    <row r="2323" spans="25:38" x14ac:dyDescent="0.25">
      <c r="Y2323" s="838"/>
      <c r="Z2323" s="838"/>
      <c r="AA2323" s="838"/>
      <c r="AB2323" s="838"/>
      <c r="AC2323" s="838"/>
      <c r="AD2323" s="838"/>
      <c r="AE2323" s="838"/>
      <c r="AF2323" s="838"/>
      <c r="AG2323" s="838"/>
      <c r="AH2323" s="838"/>
      <c r="AI2323" s="838"/>
      <c r="AJ2323" s="838"/>
      <c r="AK2323" s="838"/>
      <c r="AL2323" s="838"/>
    </row>
    <row r="2324" spans="25:38" x14ac:dyDescent="0.25">
      <c r="Y2324" s="838"/>
      <c r="Z2324" s="838"/>
      <c r="AA2324" s="838"/>
      <c r="AB2324" s="838"/>
      <c r="AC2324" s="838"/>
      <c r="AD2324" s="838"/>
      <c r="AE2324" s="838"/>
      <c r="AF2324" s="838"/>
      <c r="AG2324" s="838"/>
      <c r="AH2324" s="838"/>
      <c r="AI2324" s="838"/>
      <c r="AJ2324" s="838"/>
      <c r="AK2324" s="838"/>
      <c r="AL2324" s="838"/>
    </row>
    <row r="2325" spans="25:38" x14ac:dyDescent="0.25">
      <c r="Y2325" s="838"/>
      <c r="Z2325" s="838"/>
      <c r="AA2325" s="838"/>
      <c r="AB2325" s="838"/>
      <c r="AC2325" s="838"/>
      <c r="AD2325" s="838"/>
      <c r="AE2325" s="838"/>
      <c r="AF2325" s="838"/>
      <c r="AG2325" s="838"/>
      <c r="AH2325" s="838"/>
      <c r="AI2325" s="838"/>
      <c r="AJ2325" s="838"/>
      <c r="AK2325" s="838"/>
      <c r="AL2325" s="838"/>
    </row>
    <row r="2326" spans="25:38" x14ac:dyDescent="0.25">
      <c r="Y2326" s="838"/>
      <c r="Z2326" s="838"/>
      <c r="AA2326" s="838"/>
      <c r="AB2326" s="838"/>
      <c r="AC2326" s="838"/>
      <c r="AD2326" s="838"/>
      <c r="AE2326" s="838"/>
      <c r="AF2326" s="838"/>
      <c r="AG2326" s="838"/>
      <c r="AH2326" s="838"/>
      <c r="AI2326" s="838"/>
      <c r="AJ2326" s="838"/>
      <c r="AK2326" s="838"/>
      <c r="AL2326" s="838"/>
    </row>
    <row r="2327" spans="25:38" x14ac:dyDescent="0.25">
      <c r="Y2327" s="838"/>
      <c r="Z2327" s="838"/>
      <c r="AA2327" s="838"/>
      <c r="AB2327" s="838"/>
      <c r="AC2327" s="838"/>
      <c r="AD2327" s="838"/>
      <c r="AE2327" s="838"/>
      <c r="AF2327" s="838"/>
      <c r="AG2327" s="838"/>
      <c r="AH2327" s="838"/>
      <c r="AI2327" s="838"/>
      <c r="AJ2327" s="838"/>
      <c r="AK2327" s="838"/>
      <c r="AL2327" s="838"/>
    </row>
    <row r="2328" spans="25:38" x14ac:dyDescent="0.25">
      <c r="Y2328" s="838"/>
      <c r="Z2328" s="838"/>
      <c r="AA2328" s="838"/>
      <c r="AB2328" s="838"/>
      <c r="AC2328" s="838"/>
      <c r="AD2328" s="838"/>
      <c r="AE2328" s="838"/>
      <c r="AF2328" s="838"/>
      <c r="AG2328" s="838"/>
      <c r="AH2328" s="838"/>
      <c r="AI2328" s="838"/>
      <c r="AJ2328" s="838"/>
      <c r="AK2328" s="838"/>
      <c r="AL2328" s="838"/>
    </row>
    <row r="2329" spans="25:38" x14ac:dyDescent="0.25">
      <c r="Y2329" s="838"/>
      <c r="Z2329" s="838"/>
      <c r="AA2329" s="838"/>
      <c r="AB2329" s="838"/>
      <c r="AC2329" s="838"/>
      <c r="AD2329" s="838"/>
      <c r="AE2329" s="838"/>
      <c r="AF2329" s="838"/>
      <c r="AG2329" s="838"/>
      <c r="AH2329" s="838"/>
      <c r="AI2329" s="838"/>
      <c r="AJ2329" s="838"/>
      <c r="AK2329" s="838"/>
      <c r="AL2329" s="838"/>
    </row>
    <row r="2330" spans="25:38" x14ac:dyDescent="0.25">
      <c r="Y2330" s="838"/>
      <c r="Z2330" s="838"/>
      <c r="AA2330" s="838"/>
      <c r="AB2330" s="838"/>
      <c r="AC2330" s="838"/>
      <c r="AD2330" s="838"/>
      <c r="AE2330" s="838"/>
      <c r="AF2330" s="838"/>
      <c r="AG2330" s="838"/>
      <c r="AH2330" s="838"/>
      <c r="AI2330" s="838"/>
      <c r="AJ2330" s="838"/>
      <c r="AK2330" s="838"/>
      <c r="AL2330" s="838"/>
    </row>
    <row r="2331" spans="25:38" x14ac:dyDescent="0.25">
      <c r="Y2331" s="838"/>
      <c r="Z2331" s="838"/>
      <c r="AA2331" s="838"/>
      <c r="AB2331" s="838"/>
      <c r="AC2331" s="838"/>
      <c r="AD2331" s="838"/>
      <c r="AE2331" s="838"/>
      <c r="AF2331" s="838"/>
      <c r="AG2331" s="838"/>
      <c r="AH2331" s="838"/>
      <c r="AI2331" s="838"/>
      <c r="AJ2331" s="838"/>
      <c r="AK2331" s="838"/>
      <c r="AL2331" s="838"/>
    </row>
    <row r="2332" spans="25:38" x14ac:dyDescent="0.25">
      <c r="Y2332" s="838"/>
      <c r="Z2332" s="838"/>
      <c r="AA2332" s="838"/>
      <c r="AB2332" s="838"/>
      <c r="AC2332" s="838"/>
      <c r="AD2332" s="838"/>
      <c r="AE2332" s="838"/>
      <c r="AF2332" s="838"/>
      <c r="AG2332" s="838"/>
      <c r="AH2332" s="838"/>
      <c r="AI2332" s="838"/>
      <c r="AJ2332" s="838"/>
      <c r="AK2332" s="838"/>
      <c r="AL2332" s="838"/>
    </row>
    <row r="2333" spans="25:38" x14ac:dyDescent="0.25">
      <c r="Y2333" s="838"/>
      <c r="Z2333" s="838"/>
      <c r="AA2333" s="838"/>
      <c r="AB2333" s="838"/>
      <c r="AC2333" s="838"/>
      <c r="AD2333" s="838"/>
      <c r="AE2333" s="838"/>
      <c r="AF2333" s="838"/>
      <c r="AG2333" s="838"/>
      <c r="AH2333" s="838"/>
      <c r="AI2333" s="838"/>
      <c r="AJ2333" s="838"/>
      <c r="AK2333" s="838"/>
      <c r="AL2333" s="838"/>
    </row>
    <row r="2334" spans="25:38" x14ac:dyDescent="0.25">
      <c r="Y2334" s="838"/>
      <c r="Z2334" s="838"/>
      <c r="AA2334" s="838"/>
      <c r="AB2334" s="838"/>
      <c r="AC2334" s="838"/>
      <c r="AD2334" s="838"/>
      <c r="AE2334" s="838"/>
      <c r="AF2334" s="838"/>
      <c r="AG2334" s="838"/>
      <c r="AH2334" s="838"/>
      <c r="AI2334" s="838"/>
      <c r="AJ2334" s="838"/>
      <c r="AK2334" s="838"/>
      <c r="AL2334" s="838"/>
    </row>
    <row r="2335" spans="25:38" x14ac:dyDescent="0.25">
      <c r="Y2335" s="838"/>
      <c r="Z2335" s="838"/>
      <c r="AA2335" s="838"/>
      <c r="AB2335" s="838"/>
      <c r="AC2335" s="838"/>
      <c r="AD2335" s="838"/>
      <c r="AE2335" s="838"/>
      <c r="AF2335" s="838"/>
      <c r="AG2335" s="838"/>
      <c r="AH2335" s="838"/>
      <c r="AI2335" s="838"/>
      <c r="AJ2335" s="838"/>
      <c r="AK2335" s="838"/>
      <c r="AL2335" s="838"/>
    </row>
    <row r="2336" spans="25:38" x14ac:dyDescent="0.25">
      <c r="Y2336" s="838"/>
      <c r="Z2336" s="838"/>
      <c r="AA2336" s="838"/>
      <c r="AB2336" s="838"/>
      <c r="AC2336" s="838"/>
      <c r="AD2336" s="838"/>
      <c r="AE2336" s="838"/>
      <c r="AF2336" s="838"/>
      <c r="AG2336" s="838"/>
      <c r="AH2336" s="838"/>
      <c r="AI2336" s="838"/>
      <c r="AJ2336" s="838"/>
      <c r="AK2336" s="838"/>
      <c r="AL2336" s="838"/>
    </row>
    <row r="2337" spans="25:38" x14ac:dyDescent="0.25">
      <c r="Y2337" s="838"/>
      <c r="Z2337" s="838"/>
      <c r="AA2337" s="838"/>
      <c r="AB2337" s="838"/>
      <c r="AC2337" s="838"/>
      <c r="AD2337" s="838"/>
      <c r="AE2337" s="838"/>
      <c r="AF2337" s="838"/>
      <c r="AG2337" s="838"/>
      <c r="AH2337" s="838"/>
      <c r="AI2337" s="838"/>
      <c r="AJ2337" s="838"/>
      <c r="AK2337" s="838"/>
      <c r="AL2337" s="838"/>
    </row>
    <row r="2338" spans="25:38" x14ac:dyDescent="0.25">
      <c r="Y2338" s="838"/>
      <c r="Z2338" s="838"/>
      <c r="AA2338" s="838"/>
      <c r="AB2338" s="838"/>
      <c r="AC2338" s="838"/>
      <c r="AD2338" s="838"/>
      <c r="AE2338" s="838"/>
      <c r="AF2338" s="838"/>
      <c r="AG2338" s="838"/>
      <c r="AH2338" s="838"/>
      <c r="AI2338" s="838"/>
      <c r="AJ2338" s="838"/>
      <c r="AK2338" s="838"/>
      <c r="AL2338" s="838"/>
    </row>
    <row r="2339" spans="25:38" x14ac:dyDescent="0.25">
      <c r="Y2339" s="838"/>
      <c r="Z2339" s="838"/>
      <c r="AA2339" s="838"/>
      <c r="AB2339" s="838"/>
      <c r="AC2339" s="838"/>
      <c r="AD2339" s="838"/>
      <c r="AE2339" s="838"/>
      <c r="AF2339" s="838"/>
      <c r="AG2339" s="838"/>
      <c r="AH2339" s="838"/>
      <c r="AI2339" s="838"/>
      <c r="AJ2339" s="838"/>
      <c r="AK2339" s="838"/>
      <c r="AL2339" s="838"/>
    </row>
    <row r="2340" spans="25:38" x14ac:dyDescent="0.25">
      <c r="Y2340" s="838"/>
      <c r="Z2340" s="838"/>
      <c r="AA2340" s="838"/>
      <c r="AB2340" s="838"/>
      <c r="AC2340" s="838"/>
      <c r="AD2340" s="838"/>
      <c r="AE2340" s="838"/>
      <c r="AF2340" s="838"/>
      <c r="AG2340" s="838"/>
      <c r="AH2340" s="838"/>
      <c r="AI2340" s="838"/>
      <c r="AJ2340" s="838"/>
      <c r="AK2340" s="838"/>
      <c r="AL2340" s="838"/>
    </row>
    <row r="2341" spans="25:38" x14ac:dyDescent="0.25">
      <c r="Y2341" s="838"/>
      <c r="Z2341" s="838"/>
      <c r="AA2341" s="838"/>
      <c r="AB2341" s="838"/>
      <c r="AC2341" s="838"/>
      <c r="AD2341" s="838"/>
      <c r="AE2341" s="838"/>
      <c r="AF2341" s="838"/>
      <c r="AG2341" s="838"/>
      <c r="AH2341" s="838"/>
      <c r="AI2341" s="838"/>
      <c r="AJ2341" s="838"/>
      <c r="AK2341" s="838"/>
      <c r="AL2341" s="838"/>
    </row>
    <row r="2342" spans="25:38" x14ac:dyDescent="0.25">
      <c r="Y2342" s="838"/>
      <c r="Z2342" s="838"/>
      <c r="AA2342" s="838"/>
      <c r="AB2342" s="838"/>
      <c r="AC2342" s="838"/>
      <c r="AD2342" s="838"/>
      <c r="AE2342" s="838"/>
      <c r="AF2342" s="838"/>
      <c r="AG2342" s="838"/>
      <c r="AH2342" s="838"/>
      <c r="AI2342" s="838"/>
      <c r="AJ2342" s="838"/>
      <c r="AK2342" s="838"/>
      <c r="AL2342" s="838"/>
    </row>
    <row r="2343" spans="25:38" x14ac:dyDescent="0.25">
      <c r="Y2343" s="838"/>
      <c r="Z2343" s="838"/>
      <c r="AA2343" s="838"/>
      <c r="AB2343" s="838"/>
      <c r="AC2343" s="838"/>
      <c r="AD2343" s="838"/>
      <c r="AE2343" s="838"/>
      <c r="AF2343" s="838"/>
      <c r="AG2343" s="838"/>
      <c r="AH2343" s="838"/>
      <c r="AI2343" s="838"/>
      <c r="AJ2343" s="838"/>
      <c r="AK2343" s="838"/>
      <c r="AL2343" s="838"/>
    </row>
    <row r="2344" spans="25:38" x14ac:dyDescent="0.25">
      <c r="Y2344" s="838"/>
      <c r="Z2344" s="838"/>
      <c r="AA2344" s="838"/>
      <c r="AB2344" s="838"/>
      <c r="AC2344" s="838"/>
      <c r="AD2344" s="838"/>
      <c r="AE2344" s="838"/>
      <c r="AF2344" s="838"/>
      <c r="AG2344" s="838"/>
      <c r="AH2344" s="838"/>
      <c r="AI2344" s="838"/>
      <c r="AJ2344" s="838"/>
      <c r="AK2344" s="838"/>
      <c r="AL2344" s="838"/>
    </row>
    <row r="2345" spans="25:38" x14ac:dyDescent="0.25">
      <c r="Y2345" s="838"/>
      <c r="Z2345" s="838"/>
      <c r="AA2345" s="838"/>
      <c r="AB2345" s="838"/>
      <c r="AC2345" s="838"/>
      <c r="AD2345" s="838"/>
      <c r="AE2345" s="838"/>
      <c r="AF2345" s="838"/>
      <c r="AG2345" s="838"/>
      <c r="AH2345" s="838"/>
      <c r="AI2345" s="838"/>
      <c r="AJ2345" s="838"/>
      <c r="AK2345" s="838"/>
      <c r="AL2345" s="838"/>
    </row>
    <row r="2346" spans="25:38" x14ac:dyDescent="0.25">
      <c r="Y2346" s="838"/>
      <c r="Z2346" s="838"/>
      <c r="AA2346" s="838"/>
      <c r="AB2346" s="838"/>
      <c r="AC2346" s="838"/>
      <c r="AD2346" s="838"/>
      <c r="AE2346" s="838"/>
      <c r="AF2346" s="838"/>
      <c r="AG2346" s="838"/>
      <c r="AH2346" s="838"/>
      <c r="AI2346" s="838"/>
      <c r="AJ2346" s="838"/>
      <c r="AK2346" s="838"/>
      <c r="AL2346" s="838"/>
    </row>
    <row r="2347" spans="25:38" x14ac:dyDescent="0.25">
      <c r="Y2347" s="838"/>
      <c r="Z2347" s="838"/>
      <c r="AA2347" s="838"/>
      <c r="AB2347" s="838"/>
      <c r="AC2347" s="838"/>
      <c r="AD2347" s="838"/>
      <c r="AE2347" s="838"/>
      <c r="AF2347" s="838"/>
      <c r="AG2347" s="838"/>
      <c r="AH2347" s="838"/>
      <c r="AI2347" s="838"/>
      <c r="AJ2347" s="838"/>
      <c r="AK2347" s="838"/>
      <c r="AL2347" s="838"/>
    </row>
    <row r="2348" spans="25:38" x14ac:dyDescent="0.25">
      <c r="Y2348" s="838"/>
      <c r="Z2348" s="838"/>
      <c r="AA2348" s="838"/>
      <c r="AB2348" s="838"/>
      <c r="AC2348" s="838"/>
      <c r="AD2348" s="838"/>
      <c r="AE2348" s="838"/>
      <c r="AF2348" s="838"/>
      <c r="AG2348" s="838"/>
      <c r="AH2348" s="838"/>
      <c r="AI2348" s="838"/>
      <c r="AJ2348" s="838"/>
      <c r="AK2348" s="838"/>
      <c r="AL2348" s="838"/>
    </row>
    <row r="2349" spans="25:38" x14ac:dyDescent="0.25">
      <c r="Y2349" s="838"/>
      <c r="Z2349" s="838"/>
      <c r="AA2349" s="838"/>
      <c r="AB2349" s="838"/>
      <c r="AC2349" s="838"/>
      <c r="AD2349" s="838"/>
      <c r="AE2349" s="838"/>
      <c r="AF2349" s="838"/>
      <c r="AG2349" s="838"/>
      <c r="AH2349" s="838"/>
      <c r="AI2349" s="838"/>
      <c r="AJ2349" s="838"/>
      <c r="AK2349" s="838"/>
      <c r="AL2349" s="838"/>
    </row>
    <row r="2350" spans="25:38" x14ac:dyDescent="0.25">
      <c r="Y2350" s="838"/>
      <c r="Z2350" s="838"/>
      <c r="AA2350" s="838"/>
      <c r="AB2350" s="838"/>
      <c r="AC2350" s="838"/>
      <c r="AD2350" s="838"/>
      <c r="AE2350" s="838"/>
      <c r="AF2350" s="838"/>
      <c r="AG2350" s="838"/>
      <c r="AH2350" s="838"/>
      <c r="AI2350" s="838"/>
      <c r="AJ2350" s="838"/>
      <c r="AK2350" s="838"/>
      <c r="AL2350" s="838"/>
    </row>
    <row r="2351" spans="25:38" x14ac:dyDescent="0.25">
      <c r="Y2351" s="838"/>
      <c r="Z2351" s="838"/>
      <c r="AA2351" s="838"/>
      <c r="AB2351" s="838"/>
      <c r="AC2351" s="838"/>
      <c r="AD2351" s="838"/>
      <c r="AE2351" s="838"/>
      <c r="AF2351" s="838"/>
      <c r="AG2351" s="838"/>
      <c r="AH2351" s="838"/>
      <c r="AI2351" s="838"/>
      <c r="AJ2351" s="838"/>
      <c r="AK2351" s="838"/>
      <c r="AL2351" s="838"/>
    </row>
    <row r="2352" spans="25:38" x14ac:dyDescent="0.25">
      <c r="Y2352" s="838"/>
      <c r="Z2352" s="838"/>
      <c r="AA2352" s="838"/>
      <c r="AB2352" s="838"/>
      <c r="AC2352" s="838"/>
      <c r="AD2352" s="838"/>
      <c r="AE2352" s="838"/>
      <c r="AF2352" s="838"/>
      <c r="AG2352" s="838"/>
      <c r="AH2352" s="838"/>
      <c r="AI2352" s="838"/>
      <c r="AJ2352" s="838"/>
      <c r="AK2352" s="838"/>
      <c r="AL2352" s="838"/>
    </row>
    <row r="2353" spans="25:38" x14ac:dyDescent="0.25">
      <c r="Y2353" s="838"/>
      <c r="Z2353" s="838"/>
      <c r="AA2353" s="838"/>
      <c r="AB2353" s="838"/>
      <c r="AC2353" s="838"/>
      <c r="AD2353" s="838"/>
      <c r="AE2353" s="838"/>
      <c r="AF2353" s="838"/>
      <c r="AG2353" s="838"/>
      <c r="AH2353" s="838"/>
      <c r="AI2353" s="838"/>
      <c r="AJ2353" s="838"/>
      <c r="AK2353" s="838"/>
      <c r="AL2353" s="838"/>
    </row>
    <row r="2354" spans="25:38" x14ac:dyDescent="0.25">
      <c r="Y2354" s="838"/>
      <c r="Z2354" s="838"/>
      <c r="AA2354" s="838"/>
      <c r="AB2354" s="838"/>
      <c r="AC2354" s="838"/>
      <c r="AD2354" s="838"/>
      <c r="AE2354" s="838"/>
      <c r="AF2354" s="838"/>
      <c r="AG2354" s="838"/>
      <c r="AH2354" s="838"/>
      <c r="AI2354" s="838"/>
      <c r="AJ2354" s="838"/>
      <c r="AK2354" s="838"/>
      <c r="AL2354" s="838"/>
    </row>
    <row r="2355" spans="25:38" x14ac:dyDescent="0.25">
      <c r="Y2355" s="838"/>
      <c r="Z2355" s="838"/>
      <c r="AA2355" s="838"/>
      <c r="AB2355" s="838"/>
      <c r="AC2355" s="838"/>
      <c r="AD2355" s="838"/>
      <c r="AE2355" s="838"/>
      <c r="AF2355" s="838"/>
      <c r="AG2355" s="838"/>
      <c r="AH2355" s="838"/>
      <c r="AI2355" s="838"/>
      <c r="AJ2355" s="838"/>
      <c r="AK2355" s="838"/>
      <c r="AL2355" s="838"/>
    </row>
    <row r="2356" spans="25:38" x14ac:dyDescent="0.25">
      <c r="Y2356" s="838"/>
      <c r="Z2356" s="838"/>
      <c r="AA2356" s="838"/>
      <c r="AB2356" s="838"/>
      <c r="AC2356" s="838"/>
      <c r="AD2356" s="838"/>
      <c r="AE2356" s="838"/>
      <c r="AF2356" s="838"/>
      <c r="AG2356" s="838"/>
      <c r="AH2356" s="838"/>
      <c r="AI2356" s="838"/>
      <c r="AJ2356" s="838"/>
      <c r="AK2356" s="838"/>
      <c r="AL2356" s="838"/>
    </row>
    <row r="2357" spans="25:38" x14ac:dyDescent="0.25">
      <c r="Y2357" s="838"/>
      <c r="Z2357" s="838"/>
      <c r="AA2357" s="838"/>
      <c r="AB2357" s="838"/>
      <c r="AC2357" s="838"/>
      <c r="AD2357" s="838"/>
      <c r="AE2357" s="838"/>
      <c r="AF2357" s="838"/>
      <c r="AG2357" s="838"/>
      <c r="AH2357" s="838"/>
      <c r="AI2357" s="838"/>
      <c r="AJ2357" s="838"/>
      <c r="AK2357" s="838"/>
      <c r="AL2357" s="838"/>
    </row>
    <row r="2358" spans="25:38" x14ac:dyDescent="0.25">
      <c r="Y2358" s="838"/>
      <c r="Z2358" s="838"/>
      <c r="AA2358" s="838"/>
      <c r="AB2358" s="838"/>
      <c r="AC2358" s="838"/>
      <c r="AD2358" s="838"/>
      <c r="AE2358" s="838"/>
      <c r="AF2358" s="838"/>
      <c r="AG2358" s="838"/>
      <c r="AH2358" s="838"/>
      <c r="AI2358" s="838"/>
      <c r="AJ2358" s="838"/>
      <c r="AK2358" s="838"/>
      <c r="AL2358" s="838"/>
    </row>
    <row r="2359" spans="25:38" x14ac:dyDescent="0.25">
      <c r="Y2359" s="838"/>
      <c r="Z2359" s="838"/>
      <c r="AA2359" s="838"/>
      <c r="AB2359" s="838"/>
      <c r="AC2359" s="838"/>
      <c r="AD2359" s="838"/>
      <c r="AE2359" s="838"/>
      <c r="AF2359" s="838"/>
      <c r="AG2359" s="838"/>
      <c r="AH2359" s="838"/>
      <c r="AI2359" s="838"/>
      <c r="AJ2359" s="838"/>
      <c r="AK2359" s="838"/>
      <c r="AL2359" s="838"/>
    </row>
    <row r="2360" spans="25:38" x14ac:dyDescent="0.25">
      <c r="Y2360" s="838"/>
      <c r="Z2360" s="838"/>
      <c r="AA2360" s="838"/>
      <c r="AB2360" s="838"/>
      <c r="AC2360" s="838"/>
      <c r="AD2360" s="838"/>
      <c r="AE2360" s="838"/>
      <c r="AF2360" s="838"/>
      <c r="AG2360" s="838"/>
      <c r="AH2360" s="838"/>
      <c r="AI2360" s="838"/>
      <c r="AJ2360" s="838"/>
      <c r="AK2360" s="838"/>
      <c r="AL2360" s="838"/>
    </row>
    <row r="2361" spans="25:38" x14ac:dyDescent="0.25">
      <c r="Y2361" s="838"/>
      <c r="Z2361" s="838"/>
      <c r="AA2361" s="838"/>
      <c r="AB2361" s="838"/>
      <c r="AC2361" s="838"/>
      <c r="AD2361" s="838"/>
      <c r="AE2361" s="838"/>
      <c r="AF2361" s="838"/>
      <c r="AG2361" s="838"/>
      <c r="AH2361" s="838"/>
      <c r="AI2361" s="838"/>
      <c r="AJ2361" s="838"/>
      <c r="AK2361" s="838"/>
      <c r="AL2361" s="838"/>
    </row>
    <row r="2362" spans="25:38" x14ac:dyDescent="0.25">
      <c r="Y2362" s="838"/>
      <c r="Z2362" s="838"/>
      <c r="AA2362" s="838"/>
      <c r="AB2362" s="838"/>
      <c r="AC2362" s="838"/>
      <c r="AD2362" s="838"/>
      <c r="AE2362" s="838"/>
      <c r="AF2362" s="838"/>
      <c r="AG2362" s="838"/>
      <c r="AH2362" s="838"/>
      <c r="AI2362" s="838"/>
      <c r="AJ2362" s="838"/>
      <c r="AK2362" s="838"/>
      <c r="AL2362" s="838"/>
    </row>
    <row r="2363" spans="25:38" x14ac:dyDescent="0.25">
      <c r="Y2363" s="838"/>
      <c r="Z2363" s="838"/>
      <c r="AA2363" s="838"/>
      <c r="AB2363" s="838"/>
      <c r="AC2363" s="838"/>
      <c r="AD2363" s="838"/>
      <c r="AE2363" s="838"/>
      <c r="AF2363" s="838"/>
      <c r="AG2363" s="838"/>
      <c r="AH2363" s="838"/>
      <c r="AI2363" s="838"/>
      <c r="AJ2363" s="838"/>
      <c r="AK2363" s="838"/>
      <c r="AL2363" s="838"/>
    </row>
    <row r="2364" spans="25:38" x14ac:dyDescent="0.25">
      <c r="Y2364" s="838"/>
      <c r="Z2364" s="838"/>
      <c r="AA2364" s="838"/>
      <c r="AB2364" s="838"/>
      <c r="AC2364" s="838"/>
      <c r="AD2364" s="838"/>
      <c r="AE2364" s="838"/>
      <c r="AF2364" s="838"/>
      <c r="AG2364" s="838"/>
      <c r="AH2364" s="838"/>
      <c r="AI2364" s="838"/>
      <c r="AJ2364" s="838"/>
      <c r="AK2364" s="838"/>
      <c r="AL2364" s="838"/>
    </row>
    <row r="2365" spans="25:38" x14ac:dyDescent="0.25">
      <c r="Y2365" s="838"/>
      <c r="Z2365" s="838"/>
      <c r="AA2365" s="838"/>
      <c r="AB2365" s="838"/>
      <c r="AC2365" s="838"/>
      <c r="AD2365" s="838"/>
      <c r="AE2365" s="838"/>
      <c r="AF2365" s="838"/>
      <c r="AG2365" s="838"/>
      <c r="AH2365" s="838"/>
      <c r="AI2365" s="838"/>
      <c r="AJ2365" s="838"/>
      <c r="AK2365" s="838"/>
      <c r="AL2365" s="838"/>
    </row>
    <row r="2366" spans="25:38" x14ac:dyDescent="0.25">
      <c r="Y2366" s="838"/>
      <c r="Z2366" s="838"/>
      <c r="AA2366" s="838"/>
      <c r="AB2366" s="838"/>
      <c r="AC2366" s="838"/>
      <c r="AD2366" s="838"/>
      <c r="AE2366" s="838"/>
      <c r="AF2366" s="838"/>
      <c r="AG2366" s="838"/>
      <c r="AH2366" s="838"/>
      <c r="AI2366" s="838"/>
      <c r="AJ2366" s="838"/>
      <c r="AK2366" s="838"/>
      <c r="AL2366" s="838"/>
    </row>
    <row r="2367" spans="25:38" x14ac:dyDescent="0.25">
      <c r="Y2367" s="838"/>
      <c r="Z2367" s="838"/>
      <c r="AA2367" s="838"/>
      <c r="AB2367" s="838"/>
      <c r="AC2367" s="838"/>
      <c r="AD2367" s="838"/>
      <c r="AE2367" s="838"/>
      <c r="AF2367" s="838"/>
      <c r="AG2367" s="838"/>
      <c r="AH2367" s="838"/>
      <c r="AI2367" s="838"/>
      <c r="AJ2367" s="838"/>
      <c r="AK2367" s="838"/>
      <c r="AL2367" s="838"/>
    </row>
    <row r="2368" spans="25:38" x14ac:dyDescent="0.25">
      <c r="Y2368" s="838"/>
      <c r="Z2368" s="838"/>
      <c r="AA2368" s="838"/>
      <c r="AB2368" s="838"/>
      <c r="AC2368" s="838"/>
      <c r="AD2368" s="838"/>
      <c r="AE2368" s="838"/>
      <c r="AF2368" s="838"/>
      <c r="AG2368" s="838"/>
      <c r="AH2368" s="838"/>
      <c r="AI2368" s="838"/>
      <c r="AJ2368" s="838"/>
      <c r="AK2368" s="838"/>
      <c r="AL2368" s="838"/>
    </row>
    <row r="2369" spans="25:38" x14ac:dyDescent="0.25">
      <c r="Y2369" s="838"/>
      <c r="Z2369" s="838"/>
      <c r="AA2369" s="838"/>
      <c r="AB2369" s="838"/>
      <c r="AC2369" s="838"/>
      <c r="AD2369" s="838"/>
      <c r="AE2369" s="838"/>
      <c r="AF2369" s="838"/>
      <c r="AG2369" s="838"/>
      <c r="AH2369" s="838"/>
      <c r="AI2369" s="838"/>
      <c r="AJ2369" s="838"/>
      <c r="AK2369" s="838"/>
      <c r="AL2369" s="838"/>
    </row>
    <row r="2370" spans="25:38" x14ac:dyDescent="0.25">
      <c r="Y2370" s="838"/>
      <c r="Z2370" s="838"/>
      <c r="AA2370" s="838"/>
      <c r="AB2370" s="838"/>
      <c r="AC2370" s="838"/>
      <c r="AD2370" s="838"/>
      <c r="AE2370" s="838"/>
      <c r="AF2370" s="838"/>
      <c r="AG2370" s="838"/>
      <c r="AH2370" s="838"/>
      <c r="AI2370" s="838"/>
      <c r="AJ2370" s="838"/>
      <c r="AK2370" s="838"/>
      <c r="AL2370" s="838"/>
    </row>
    <row r="2371" spans="25:38" x14ac:dyDescent="0.25">
      <c r="Y2371" s="838"/>
      <c r="Z2371" s="838"/>
      <c r="AA2371" s="838"/>
      <c r="AB2371" s="838"/>
      <c r="AC2371" s="838"/>
      <c r="AD2371" s="838"/>
      <c r="AE2371" s="838"/>
      <c r="AF2371" s="838"/>
      <c r="AG2371" s="838"/>
      <c r="AH2371" s="838"/>
      <c r="AI2371" s="838"/>
      <c r="AJ2371" s="838"/>
      <c r="AK2371" s="838"/>
      <c r="AL2371" s="838"/>
    </row>
    <row r="2372" spans="25:38" x14ac:dyDescent="0.25">
      <c r="Y2372" s="838"/>
      <c r="Z2372" s="838"/>
      <c r="AA2372" s="838"/>
      <c r="AB2372" s="838"/>
      <c r="AC2372" s="838"/>
      <c r="AD2372" s="838"/>
      <c r="AE2372" s="838"/>
      <c r="AF2372" s="838"/>
      <c r="AG2372" s="838"/>
      <c r="AH2372" s="838"/>
      <c r="AI2372" s="838"/>
      <c r="AJ2372" s="838"/>
      <c r="AK2372" s="838"/>
      <c r="AL2372" s="838"/>
    </row>
    <row r="2373" spans="25:38" x14ac:dyDescent="0.25">
      <c r="Y2373" s="838"/>
      <c r="Z2373" s="838"/>
      <c r="AA2373" s="838"/>
      <c r="AB2373" s="838"/>
      <c r="AC2373" s="838"/>
      <c r="AD2373" s="838"/>
      <c r="AE2373" s="838"/>
      <c r="AF2373" s="838"/>
      <c r="AG2373" s="838"/>
      <c r="AH2373" s="838"/>
      <c r="AI2373" s="838"/>
      <c r="AJ2373" s="838"/>
      <c r="AK2373" s="838"/>
      <c r="AL2373" s="838"/>
    </row>
    <row r="2374" spans="25:38" x14ac:dyDescent="0.25">
      <c r="Y2374" s="838"/>
      <c r="Z2374" s="838"/>
      <c r="AA2374" s="838"/>
      <c r="AB2374" s="838"/>
      <c r="AC2374" s="838"/>
      <c r="AD2374" s="838"/>
      <c r="AE2374" s="838"/>
      <c r="AF2374" s="838"/>
      <c r="AG2374" s="838"/>
      <c r="AH2374" s="838"/>
      <c r="AI2374" s="838"/>
      <c r="AJ2374" s="838"/>
      <c r="AK2374" s="838"/>
      <c r="AL2374" s="838"/>
    </row>
    <row r="2375" spans="25:38" x14ac:dyDescent="0.25">
      <c r="Y2375" s="838"/>
      <c r="Z2375" s="838"/>
      <c r="AA2375" s="838"/>
      <c r="AB2375" s="838"/>
      <c r="AC2375" s="838"/>
      <c r="AD2375" s="838"/>
      <c r="AE2375" s="838"/>
      <c r="AF2375" s="838"/>
      <c r="AG2375" s="838"/>
      <c r="AH2375" s="838"/>
      <c r="AI2375" s="838"/>
      <c r="AJ2375" s="838"/>
      <c r="AK2375" s="838"/>
      <c r="AL2375" s="838"/>
    </row>
    <row r="2376" spans="25:38" x14ac:dyDescent="0.25">
      <c r="Y2376" s="838"/>
      <c r="Z2376" s="838"/>
      <c r="AA2376" s="838"/>
      <c r="AB2376" s="838"/>
      <c r="AC2376" s="838"/>
      <c r="AD2376" s="838"/>
      <c r="AE2376" s="838"/>
      <c r="AF2376" s="838"/>
      <c r="AG2376" s="838"/>
      <c r="AH2376" s="838"/>
      <c r="AI2376" s="838"/>
      <c r="AJ2376" s="838"/>
      <c r="AK2376" s="838"/>
      <c r="AL2376" s="838"/>
    </row>
    <row r="2377" spans="25:38" x14ac:dyDescent="0.25">
      <c r="Y2377" s="838"/>
      <c r="Z2377" s="838"/>
      <c r="AA2377" s="838"/>
      <c r="AB2377" s="838"/>
      <c r="AC2377" s="838"/>
      <c r="AD2377" s="838"/>
      <c r="AE2377" s="838"/>
      <c r="AF2377" s="838"/>
      <c r="AG2377" s="838"/>
      <c r="AH2377" s="838"/>
      <c r="AI2377" s="838"/>
      <c r="AJ2377" s="838"/>
      <c r="AK2377" s="838"/>
      <c r="AL2377" s="838"/>
    </row>
    <row r="2378" spans="25:38" x14ac:dyDescent="0.25">
      <c r="Y2378" s="838"/>
      <c r="Z2378" s="838"/>
      <c r="AA2378" s="838"/>
      <c r="AB2378" s="838"/>
      <c r="AC2378" s="838"/>
      <c r="AD2378" s="838"/>
      <c r="AE2378" s="838"/>
      <c r="AF2378" s="838"/>
      <c r="AG2378" s="838"/>
      <c r="AH2378" s="838"/>
      <c r="AI2378" s="838"/>
      <c r="AJ2378" s="838"/>
      <c r="AK2378" s="838"/>
      <c r="AL2378" s="838"/>
    </row>
    <row r="2379" spans="25:38" x14ac:dyDescent="0.25">
      <c r="Y2379" s="838"/>
      <c r="Z2379" s="838"/>
      <c r="AA2379" s="838"/>
      <c r="AB2379" s="838"/>
      <c r="AC2379" s="838"/>
      <c r="AD2379" s="838"/>
      <c r="AE2379" s="838"/>
      <c r="AF2379" s="838"/>
      <c r="AG2379" s="838"/>
      <c r="AH2379" s="838"/>
      <c r="AI2379" s="838"/>
      <c r="AJ2379" s="838"/>
      <c r="AK2379" s="838"/>
      <c r="AL2379" s="838"/>
    </row>
    <row r="2380" spans="25:38" x14ac:dyDescent="0.25">
      <c r="Y2380" s="838"/>
      <c r="Z2380" s="838"/>
      <c r="AA2380" s="838"/>
      <c r="AB2380" s="838"/>
      <c r="AC2380" s="838"/>
      <c r="AD2380" s="838"/>
      <c r="AE2380" s="838"/>
      <c r="AF2380" s="838"/>
      <c r="AG2380" s="838"/>
      <c r="AH2380" s="838"/>
      <c r="AI2380" s="838"/>
      <c r="AJ2380" s="838"/>
      <c r="AK2380" s="838"/>
      <c r="AL2380" s="838"/>
    </row>
    <row r="2381" spans="25:38" x14ac:dyDescent="0.25">
      <c r="Y2381" s="838"/>
      <c r="Z2381" s="838"/>
      <c r="AA2381" s="838"/>
      <c r="AB2381" s="838"/>
      <c r="AC2381" s="838"/>
      <c r="AD2381" s="838"/>
      <c r="AE2381" s="838"/>
      <c r="AF2381" s="838"/>
      <c r="AG2381" s="838"/>
      <c r="AH2381" s="838"/>
      <c r="AI2381" s="838"/>
      <c r="AJ2381" s="838"/>
      <c r="AK2381" s="838"/>
      <c r="AL2381" s="838"/>
    </row>
    <row r="2382" spans="25:38" x14ac:dyDescent="0.25">
      <c r="Y2382" s="838"/>
      <c r="Z2382" s="838"/>
      <c r="AA2382" s="838"/>
      <c r="AB2382" s="838"/>
      <c r="AC2382" s="838"/>
      <c r="AD2382" s="838"/>
      <c r="AE2382" s="838"/>
      <c r="AF2382" s="838"/>
      <c r="AG2382" s="838"/>
      <c r="AH2382" s="838"/>
      <c r="AI2382" s="838"/>
      <c r="AJ2382" s="838"/>
      <c r="AK2382" s="838"/>
      <c r="AL2382" s="838"/>
    </row>
    <row r="2383" spans="25:38" x14ac:dyDescent="0.25">
      <c r="Y2383" s="838"/>
      <c r="Z2383" s="838"/>
      <c r="AA2383" s="838"/>
      <c r="AB2383" s="838"/>
      <c r="AC2383" s="838"/>
      <c r="AD2383" s="838"/>
      <c r="AE2383" s="838"/>
      <c r="AF2383" s="838"/>
      <c r="AG2383" s="838"/>
      <c r="AH2383" s="838"/>
      <c r="AI2383" s="838"/>
      <c r="AJ2383" s="838"/>
      <c r="AK2383" s="838"/>
      <c r="AL2383" s="838"/>
    </row>
    <row r="2384" spans="25:38" x14ac:dyDescent="0.25">
      <c r="Y2384" s="838"/>
      <c r="Z2384" s="838"/>
      <c r="AA2384" s="838"/>
      <c r="AB2384" s="838"/>
      <c r="AC2384" s="838"/>
      <c r="AD2384" s="838"/>
      <c r="AE2384" s="838"/>
      <c r="AF2384" s="838"/>
      <c r="AG2384" s="838"/>
      <c r="AH2384" s="838"/>
      <c r="AI2384" s="838"/>
      <c r="AJ2384" s="838"/>
      <c r="AK2384" s="838"/>
      <c r="AL2384" s="838"/>
    </row>
    <row r="2385" spans="25:38" x14ac:dyDescent="0.25">
      <c r="Y2385" s="838"/>
      <c r="Z2385" s="838"/>
      <c r="AA2385" s="838"/>
      <c r="AB2385" s="838"/>
      <c r="AC2385" s="838"/>
      <c r="AD2385" s="838"/>
      <c r="AE2385" s="838"/>
      <c r="AF2385" s="838"/>
      <c r="AG2385" s="838"/>
      <c r="AH2385" s="838"/>
      <c r="AI2385" s="838"/>
      <c r="AJ2385" s="838"/>
      <c r="AK2385" s="838"/>
      <c r="AL2385" s="838"/>
    </row>
    <row r="2386" spans="25:38" x14ac:dyDescent="0.25">
      <c r="Y2386" s="838"/>
      <c r="Z2386" s="838"/>
      <c r="AA2386" s="838"/>
      <c r="AB2386" s="838"/>
      <c r="AC2386" s="838"/>
      <c r="AD2386" s="838"/>
      <c r="AE2386" s="838"/>
      <c r="AF2386" s="838"/>
      <c r="AG2386" s="838"/>
      <c r="AH2386" s="838"/>
      <c r="AI2386" s="838"/>
      <c r="AJ2386" s="838"/>
      <c r="AK2386" s="838"/>
      <c r="AL2386" s="838"/>
    </row>
    <row r="2387" spans="25:38" x14ac:dyDescent="0.25">
      <c r="Y2387" s="838"/>
      <c r="Z2387" s="838"/>
      <c r="AA2387" s="838"/>
      <c r="AB2387" s="838"/>
      <c r="AC2387" s="838"/>
      <c r="AD2387" s="838"/>
      <c r="AE2387" s="838"/>
      <c r="AF2387" s="838"/>
      <c r="AG2387" s="838"/>
      <c r="AH2387" s="838"/>
      <c r="AI2387" s="838"/>
      <c r="AJ2387" s="838"/>
      <c r="AK2387" s="838"/>
      <c r="AL2387" s="838"/>
    </row>
    <row r="2388" spans="25:38" x14ac:dyDescent="0.25">
      <c r="Y2388" s="838"/>
      <c r="Z2388" s="838"/>
      <c r="AA2388" s="838"/>
      <c r="AB2388" s="838"/>
      <c r="AC2388" s="838"/>
      <c r="AD2388" s="838"/>
      <c r="AE2388" s="838"/>
      <c r="AF2388" s="838"/>
      <c r="AG2388" s="838"/>
      <c r="AH2388" s="838"/>
      <c r="AI2388" s="838"/>
      <c r="AJ2388" s="838"/>
      <c r="AK2388" s="838"/>
      <c r="AL2388" s="838"/>
    </row>
    <row r="2389" spans="25:38" x14ac:dyDescent="0.25">
      <c r="Y2389" s="838"/>
      <c r="Z2389" s="838"/>
      <c r="AA2389" s="838"/>
      <c r="AB2389" s="838"/>
      <c r="AC2389" s="838"/>
      <c r="AD2389" s="838"/>
      <c r="AE2389" s="838"/>
      <c r="AF2389" s="838"/>
      <c r="AG2389" s="838"/>
      <c r="AH2389" s="838"/>
      <c r="AI2389" s="838"/>
      <c r="AJ2389" s="838"/>
      <c r="AK2389" s="838"/>
      <c r="AL2389" s="838"/>
    </row>
    <row r="2390" spans="25:38" x14ac:dyDescent="0.25">
      <c r="Y2390" s="838"/>
      <c r="Z2390" s="838"/>
      <c r="AA2390" s="838"/>
      <c r="AB2390" s="838"/>
      <c r="AC2390" s="838"/>
      <c r="AD2390" s="838"/>
      <c r="AE2390" s="838"/>
      <c r="AF2390" s="838"/>
      <c r="AG2390" s="838"/>
      <c r="AH2390" s="838"/>
      <c r="AI2390" s="838"/>
      <c r="AJ2390" s="838"/>
      <c r="AK2390" s="838"/>
      <c r="AL2390" s="838"/>
    </row>
    <row r="2391" spans="25:38" x14ac:dyDescent="0.25">
      <c r="Y2391" s="838"/>
      <c r="Z2391" s="838"/>
      <c r="AA2391" s="838"/>
      <c r="AB2391" s="838"/>
      <c r="AC2391" s="838"/>
      <c r="AD2391" s="838"/>
      <c r="AE2391" s="838"/>
      <c r="AF2391" s="838"/>
      <c r="AG2391" s="838"/>
      <c r="AH2391" s="838"/>
      <c r="AI2391" s="838"/>
      <c r="AJ2391" s="838"/>
      <c r="AK2391" s="838"/>
      <c r="AL2391" s="838"/>
    </row>
    <row r="2392" spans="25:38" x14ac:dyDescent="0.25">
      <c r="Y2392" s="838"/>
      <c r="Z2392" s="838"/>
      <c r="AA2392" s="838"/>
      <c r="AB2392" s="838"/>
      <c r="AC2392" s="838"/>
      <c r="AD2392" s="838"/>
      <c r="AE2392" s="838"/>
      <c r="AF2392" s="838"/>
      <c r="AG2392" s="838"/>
      <c r="AH2392" s="838"/>
      <c r="AI2392" s="838"/>
      <c r="AJ2392" s="838"/>
      <c r="AK2392" s="838"/>
      <c r="AL2392" s="838"/>
    </row>
    <row r="2393" spans="25:38" x14ac:dyDescent="0.25">
      <c r="Y2393" s="838"/>
      <c r="Z2393" s="838"/>
      <c r="AA2393" s="838"/>
      <c r="AB2393" s="838"/>
      <c r="AC2393" s="838"/>
      <c r="AD2393" s="838"/>
      <c r="AE2393" s="838"/>
      <c r="AF2393" s="838"/>
      <c r="AG2393" s="838"/>
      <c r="AH2393" s="838"/>
      <c r="AI2393" s="838"/>
      <c r="AJ2393" s="838"/>
      <c r="AK2393" s="838"/>
      <c r="AL2393" s="838"/>
    </row>
    <row r="2394" spans="25:38" x14ac:dyDescent="0.25">
      <c r="Y2394" s="838"/>
      <c r="Z2394" s="838"/>
      <c r="AA2394" s="838"/>
      <c r="AB2394" s="838"/>
      <c r="AC2394" s="838"/>
      <c r="AD2394" s="838"/>
      <c r="AE2394" s="838"/>
      <c r="AF2394" s="838"/>
      <c r="AG2394" s="838"/>
      <c r="AH2394" s="838"/>
      <c r="AI2394" s="838"/>
      <c r="AJ2394" s="838"/>
      <c r="AK2394" s="838"/>
      <c r="AL2394" s="838"/>
    </row>
    <row r="2395" spans="25:38" x14ac:dyDescent="0.25">
      <c r="Y2395" s="838"/>
      <c r="Z2395" s="838"/>
      <c r="AA2395" s="838"/>
      <c r="AB2395" s="838"/>
      <c r="AC2395" s="838"/>
      <c r="AD2395" s="838"/>
      <c r="AE2395" s="838"/>
      <c r="AF2395" s="838"/>
      <c r="AG2395" s="838"/>
      <c r="AH2395" s="838"/>
      <c r="AI2395" s="838"/>
      <c r="AJ2395" s="838"/>
      <c r="AK2395" s="838"/>
      <c r="AL2395" s="838"/>
    </row>
    <row r="2396" spans="25:38" x14ac:dyDescent="0.25">
      <c r="Y2396" s="838"/>
      <c r="Z2396" s="838"/>
      <c r="AA2396" s="838"/>
      <c r="AB2396" s="838"/>
      <c r="AC2396" s="838"/>
      <c r="AD2396" s="838"/>
      <c r="AE2396" s="838"/>
      <c r="AF2396" s="838"/>
      <c r="AG2396" s="838"/>
      <c r="AH2396" s="838"/>
      <c r="AI2396" s="838"/>
      <c r="AJ2396" s="838"/>
      <c r="AK2396" s="838"/>
      <c r="AL2396" s="838"/>
    </row>
    <row r="2397" spans="25:38" x14ac:dyDescent="0.25">
      <c r="Y2397" s="838"/>
      <c r="Z2397" s="838"/>
      <c r="AA2397" s="838"/>
      <c r="AB2397" s="838"/>
      <c r="AC2397" s="838"/>
      <c r="AD2397" s="838"/>
      <c r="AE2397" s="838"/>
      <c r="AF2397" s="838"/>
      <c r="AG2397" s="838"/>
      <c r="AH2397" s="838"/>
      <c r="AI2397" s="838"/>
      <c r="AJ2397" s="838"/>
      <c r="AK2397" s="838"/>
      <c r="AL2397" s="838"/>
    </row>
    <row r="2398" spans="25:38" x14ac:dyDescent="0.25">
      <c r="Y2398" s="838"/>
      <c r="Z2398" s="838"/>
      <c r="AA2398" s="838"/>
      <c r="AB2398" s="838"/>
      <c r="AC2398" s="838"/>
      <c r="AD2398" s="838"/>
      <c r="AE2398" s="838"/>
      <c r="AF2398" s="838"/>
      <c r="AG2398" s="838"/>
      <c r="AH2398" s="838"/>
      <c r="AI2398" s="838"/>
      <c r="AJ2398" s="838"/>
      <c r="AK2398" s="838"/>
      <c r="AL2398" s="838"/>
    </row>
    <row r="2399" spans="25:38" x14ac:dyDescent="0.25">
      <c r="Y2399" s="838"/>
      <c r="Z2399" s="838"/>
      <c r="AA2399" s="838"/>
      <c r="AB2399" s="838"/>
      <c r="AC2399" s="838"/>
      <c r="AD2399" s="838"/>
      <c r="AE2399" s="838"/>
      <c r="AF2399" s="838"/>
      <c r="AG2399" s="838"/>
      <c r="AH2399" s="838"/>
      <c r="AI2399" s="838"/>
      <c r="AJ2399" s="838"/>
      <c r="AK2399" s="838"/>
      <c r="AL2399" s="838"/>
    </row>
    <row r="2400" spans="25:38" x14ac:dyDescent="0.25">
      <c r="Y2400" s="838"/>
      <c r="Z2400" s="838"/>
      <c r="AA2400" s="838"/>
      <c r="AB2400" s="838"/>
      <c r="AC2400" s="838"/>
      <c r="AD2400" s="838"/>
      <c r="AE2400" s="838"/>
      <c r="AF2400" s="838"/>
      <c r="AG2400" s="838"/>
      <c r="AH2400" s="838"/>
      <c r="AI2400" s="838"/>
      <c r="AJ2400" s="838"/>
      <c r="AK2400" s="838"/>
      <c r="AL2400" s="838"/>
    </row>
    <row r="2401" spans="25:38" x14ac:dyDescent="0.25">
      <c r="Y2401" s="838"/>
      <c r="Z2401" s="838"/>
      <c r="AA2401" s="838"/>
      <c r="AB2401" s="838"/>
      <c r="AC2401" s="838"/>
      <c r="AD2401" s="838"/>
      <c r="AE2401" s="838"/>
      <c r="AF2401" s="838"/>
      <c r="AG2401" s="838"/>
      <c r="AH2401" s="838"/>
      <c r="AI2401" s="838"/>
      <c r="AJ2401" s="838"/>
      <c r="AK2401" s="838"/>
      <c r="AL2401" s="838"/>
    </row>
    <row r="2402" spans="25:38" x14ac:dyDescent="0.25">
      <c r="Y2402" s="838"/>
      <c r="Z2402" s="838"/>
      <c r="AA2402" s="838"/>
      <c r="AB2402" s="838"/>
      <c r="AC2402" s="838"/>
      <c r="AD2402" s="838"/>
      <c r="AE2402" s="838"/>
      <c r="AF2402" s="838"/>
      <c r="AG2402" s="838"/>
      <c r="AH2402" s="838"/>
      <c r="AI2402" s="838"/>
      <c r="AJ2402" s="838"/>
      <c r="AK2402" s="838"/>
      <c r="AL2402" s="838"/>
    </row>
    <row r="2403" spans="25:38" x14ac:dyDescent="0.25">
      <c r="Y2403" s="838"/>
      <c r="Z2403" s="838"/>
      <c r="AA2403" s="838"/>
      <c r="AB2403" s="838"/>
      <c r="AC2403" s="838"/>
      <c r="AD2403" s="838"/>
      <c r="AE2403" s="838"/>
      <c r="AF2403" s="838"/>
      <c r="AG2403" s="838"/>
      <c r="AH2403" s="838"/>
      <c r="AI2403" s="838"/>
      <c r="AJ2403" s="838"/>
      <c r="AK2403" s="838"/>
      <c r="AL2403" s="838"/>
    </row>
    <row r="2404" spans="25:38" x14ac:dyDescent="0.25">
      <c r="Y2404" s="838"/>
      <c r="Z2404" s="838"/>
      <c r="AA2404" s="838"/>
      <c r="AB2404" s="838"/>
      <c r="AC2404" s="838"/>
      <c r="AD2404" s="838"/>
      <c r="AE2404" s="838"/>
      <c r="AF2404" s="838"/>
      <c r="AG2404" s="838"/>
      <c r="AH2404" s="838"/>
      <c r="AI2404" s="838"/>
      <c r="AJ2404" s="838"/>
      <c r="AK2404" s="838"/>
      <c r="AL2404" s="838"/>
    </row>
    <row r="2405" spans="25:38" x14ac:dyDescent="0.25">
      <c r="Y2405" s="838"/>
      <c r="Z2405" s="838"/>
      <c r="AA2405" s="838"/>
      <c r="AB2405" s="838"/>
      <c r="AC2405" s="838"/>
      <c r="AD2405" s="838"/>
      <c r="AE2405" s="838"/>
      <c r="AF2405" s="838"/>
      <c r="AG2405" s="838"/>
      <c r="AH2405" s="838"/>
      <c r="AI2405" s="838"/>
      <c r="AJ2405" s="838"/>
      <c r="AK2405" s="838"/>
      <c r="AL2405" s="838"/>
    </row>
    <row r="2406" spans="25:38" x14ac:dyDescent="0.25">
      <c r="Y2406" s="838"/>
      <c r="Z2406" s="838"/>
      <c r="AA2406" s="838"/>
      <c r="AB2406" s="838"/>
      <c r="AC2406" s="838"/>
      <c r="AD2406" s="838"/>
      <c r="AE2406" s="838"/>
      <c r="AF2406" s="838"/>
      <c r="AG2406" s="838"/>
      <c r="AH2406" s="838"/>
      <c r="AI2406" s="838"/>
      <c r="AJ2406" s="838"/>
      <c r="AK2406" s="838"/>
      <c r="AL2406" s="838"/>
    </row>
    <row r="2407" spans="25:38" x14ac:dyDescent="0.25">
      <c r="Y2407" s="838"/>
      <c r="Z2407" s="838"/>
      <c r="AA2407" s="838"/>
      <c r="AB2407" s="838"/>
      <c r="AC2407" s="838"/>
      <c r="AD2407" s="838"/>
      <c r="AE2407" s="838"/>
      <c r="AF2407" s="838"/>
      <c r="AG2407" s="838"/>
      <c r="AH2407" s="838"/>
      <c r="AI2407" s="838"/>
      <c r="AJ2407" s="838"/>
      <c r="AK2407" s="838"/>
      <c r="AL2407" s="838"/>
    </row>
    <row r="2408" spans="25:38" x14ac:dyDescent="0.25">
      <c r="Y2408" s="838"/>
      <c r="Z2408" s="838"/>
      <c r="AA2408" s="838"/>
      <c r="AB2408" s="838"/>
      <c r="AC2408" s="838"/>
      <c r="AD2408" s="838"/>
      <c r="AE2408" s="838"/>
      <c r="AF2408" s="838"/>
      <c r="AG2408" s="838"/>
      <c r="AH2408" s="838"/>
      <c r="AI2408" s="838"/>
      <c r="AJ2408" s="838"/>
      <c r="AK2408" s="838"/>
      <c r="AL2408" s="838"/>
    </row>
    <row r="2409" spans="25:38" x14ac:dyDescent="0.25">
      <c r="Y2409" s="838"/>
      <c r="Z2409" s="838"/>
      <c r="AA2409" s="838"/>
      <c r="AB2409" s="838"/>
      <c r="AC2409" s="838"/>
      <c r="AD2409" s="838"/>
      <c r="AE2409" s="838"/>
      <c r="AF2409" s="838"/>
      <c r="AG2409" s="838"/>
      <c r="AH2409" s="838"/>
      <c r="AI2409" s="838"/>
      <c r="AJ2409" s="838"/>
      <c r="AK2409" s="838"/>
      <c r="AL2409" s="838"/>
    </row>
    <row r="2410" spans="25:38" x14ac:dyDescent="0.25">
      <c r="Y2410" s="838"/>
      <c r="Z2410" s="838"/>
      <c r="AA2410" s="838"/>
      <c r="AB2410" s="838"/>
      <c r="AC2410" s="838"/>
      <c r="AD2410" s="838"/>
      <c r="AE2410" s="838"/>
      <c r="AF2410" s="838"/>
      <c r="AG2410" s="838"/>
      <c r="AH2410" s="838"/>
      <c r="AI2410" s="838"/>
      <c r="AJ2410" s="838"/>
      <c r="AK2410" s="838"/>
      <c r="AL2410" s="838"/>
    </row>
    <row r="2411" spans="25:38" x14ac:dyDescent="0.25">
      <c r="Y2411" s="838"/>
      <c r="Z2411" s="838"/>
      <c r="AA2411" s="838"/>
      <c r="AB2411" s="838"/>
      <c r="AC2411" s="838"/>
      <c r="AD2411" s="838"/>
      <c r="AE2411" s="838"/>
      <c r="AF2411" s="838"/>
      <c r="AG2411" s="838"/>
      <c r="AH2411" s="838"/>
      <c r="AI2411" s="838"/>
      <c r="AJ2411" s="838"/>
      <c r="AK2411" s="838"/>
      <c r="AL2411" s="838"/>
    </row>
    <row r="2412" spans="25:38" x14ac:dyDescent="0.25">
      <c r="Y2412" s="838"/>
      <c r="Z2412" s="838"/>
      <c r="AA2412" s="838"/>
      <c r="AB2412" s="838"/>
      <c r="AC2412" s="838"/>
      <c r="AD2412" s="838"/>
      <c r="AE2412" s="838"/>
      <c r="AF2412" s="838"/>
      <c r="AG2412" s="838"/>
      <c r="AH2412" s="838"/>
      <c r="AI2412" s="838"/>
      <c r="AJ2412" s="838"/>
      <c r="AK2412" s="838"/>
      <c r="AL2412" s="838"/>
    </row>
    <row r="2413" spans="25:38" x14ac:dyDescent="0.25">
      <c r="Y2413" s="838"/>
      <c r="Z2413" s="838"/>
      <c r="AA2413" s="838"/>
      <c r="AB2413" s="838"/>
      <c r="AC2413" s="838"/>
      <c r="AD2413" s="838"/>
      <c r="AE2413" s="838"/>
      <c r="AF2413" s="838"/>
      <c r="AG2413" s="838"/>
      <c r="AH2413" s="838"/>
      <c r="AI2413" s="838"/>
      <c r="AJ2413" s="838"/>
      <c r="AK2413" s="838"/>
      <c r="AL2413" s="838"/>
    </row>
    <row r="2414" spans="25:38" x14ac:dyDescent="0.25">
      <c r="Y2414" s="838"/>
      <c r="Z2414" s="838"/>
      <c r="AA2414" s="838"/>
      <c r="AB2414" s="838"/>
      <c r="AC2414" s="838"/>
      <c r="AD2414" s="838"/>
      <c r="AE2414" s="838"/>
      <c r="AF2414" s="838"/>
      <c r="AG2414" s="838"/>
      <c r="AH2414" s="838"/>
      <c r="AI2414" s="838"/>
      <c r="AJ2414" s="838"/>
      <c r="AK2414" s="838"/>
      <c r="AL2414" s="838"/>
    </row>
    <row r="2415" spans="25:38" x14ac:dyDescent="0.25">
      <c r="Y2415" s="838"/>
      <c r="Z2415" s="838"/>
      <c r="AA2415" s="838"/>
      <c r="AB2415" s="838"/>
      <c r="AC2415" s="838"/>
      <c r="AD2415" s="838"/>
      <c r="AE2415" s="838"/>
      <c r="AF2415" s="838"/>
      <c r="AG2415" s="838"/>
      <c r="AH2415" s="838"/>
      <c r="AI2415" s="838"/>
      <c r="AJ2415" s="838"/>
      <c r="AK2415" s="838"/>
      <c r="AL2415" s="838"/>
    </row>
    <row r="2416" spans="25:38" x14ac:dyDescent="0.25">
      <c r="Y2416" s="838"/>
      <c r="Z2416" s="838"/>
      <c r="AA2416" s="838"/>
      <c r="AB2416" s="838"/>
      <c r="AC2416" s="838"/>
      <c r="AD2416" s="838"/>
      <c r="AE2416" s="838"/>
      <c r="AF2416" s="838"/>
      <c r="AG2416" s="838"/>
      <c r="AH2416" s="838"/>
      <c r="AI2416" s="838"/>
      <c r="AJ2416" s="838"/>
      <c r="AK2416" s="838"/>
      <c r="AL2416" s="838"/>
    </row>
    <row r="2417" spans="25:38" x14ac:dyDescent="0.25">
      <c r="Y2417" s="838"/>
      <c r="Z2417" s="838"/>
      <c r="AA2417" s="838"/>
      <c r="AB2417" s="838"/>
      <c r="AC2417" s="838"/>
      <c r="AD2417" s="838"/>
      <c r="AE2417" s="838"/>
      <c r="AF2417" s="838"/>
      <c r="AG2417" s="838"/>
      <c r="AH2417" s="838"/>
      <c r="AI2417" s="838"/>
      <c r="AJ2417" s="838"/>
      <c r="AK2417" s="838"/>
      <c r="AL2417" s="838"/>
    </row>
    <row r="2418" spans="25:38" x14ac:dyDescent="0.25">
      <c r="Y2418" s="838"/>
      <c r="Z2418" s="838"/>
      <c r="AA2418" s="838"/>
      <c r="AB2418" s="838"/>
      <c r="AC2418" s="838"/>
      <c r="AD2418" s="838"/>
      <c r="AE2418" s="838"/>
      <c r="AF2418" s="838"/>
      <c r="AG2418" s="838"/>
      <c r="AH2418" s="838"/>
      <c r="AI2418" s="838"/>
      <c r="AJ2418" s="838"/>
      <c r="AK2418" s="838"/>
      <c r="AL2418" s="838"/>
    </row>
    <row r="2419" spans="25:38" x14ac:dyDescent="0.25">
      <c r="Y2419" s="838"/>
      <c r="Z2419" s="838"/>
      <c r="AA2419" s="838"/>
      <c r="AB2419" s="838"/>
      <c r="AC2419" s="838"/>
      <c r="AD2419" s="838"/>
      <c r="AE2419" s="838"/>
      <c r="AF2419" s="838"/>
      <c r="AG2419" s="838"/>
      <c r="AH2419" s="838"/>
      <c r="AI2419" s="838"/>
      <c r="AJ2419" s="838"/>
      <c r="AK2419" s="838"/>
      <c r="AL2419" s="838"/>
    </row>
    <row r="2420" spans="25:38" x14ac:dyDescent="0.25">
      <c r="Y2420" s="838"/>
      <c r="Z2420" s="838"/>
      <c r="AA2420" s="838"/>
      <c r="AB2420" s="838"/>
      <c r="AC2420" s="838"/>
      <c r="AD2420" s="838"/>
      <c r="AE2420" s="838"/>
      <c r="AF2420" s="838"/>
      <c r="AG2420" s="838"/>
      <c r="AH2420" s="838"/>
      <c r="AI2420" s="838"/>
      <c r="AJ2420" s="838"/>
      <c r="AK2420" s="838"/>
      <c r="AL2420" s="838"/>
    </row>
    <row r="2421" spans="25:38" x14ac:dyDescent="0.25">
      <c r="Y2421" s="838"/>
      <c r="Z2421" s="838"/>
      <c r="AA2421" s="838"/>
      <c r="AB2421" s="838"/>
      <c r="AC2421" s="838"/>
      <c r="AD2421" s="838"/>
      <c r="AE2421" s="838"/>
      <c r="AF2421" s="838"/>
      <c r="AG2421" s="838"/>
      <c r="AH2421" s="838"/>
      <c r="AI2421" s="838"/>
      <c r="AJ2421" s="838"/>
      <c r="AK2421" s="838"/>
      <c r="AL2421" s="838"/>
    </row>
    <row r="2422" spans="25:38" x14ac:dyDescent="0.25">
      <c r="Y2422" s="838"/>
      <c r="Z2422" s="838"/>
      <c r="AA2422" s="838"/>
      <c r="AB2422" s="838"/>
      <c r="AC2422" s="838"/>
      <c r="AD2422" s="838"/>
      <c r="AE2422" s="838"/>
      <c r="AF2422" s="838"/>
      <c r="AG2422" s="838"/>
      <c r="AH2422" s="838"/>
      <c r="AI2422" s="838"/>
      <c r="AJ2422" s="838"/>
      <c r="AK2422" s="838"/>
      <c r="AL2422" s="838"/>
    </row>
    <row r="2423" spans="25:38" x14ac:dyDescent="0.25">
      <c r="Y2423" s="838"/>
      <c r="Z2423" s="838"/>
      <c r="AA2423" s="838"/>
      <c r="AB2423" s="838"/>
      <c r="AC2423" s="838"/>
      <c r="AD2423" s="838"/>
      <c r="AE2423" s="838"/>
      <c r="AF2423" s="838"/>
      <c r="AG2423" s="838"/>
      <c r="AH2423" s="838"/>
      <c r="AI2423" s="838"/>
      <c r="AJ2423" s="838"/>
      <c r="AK2423" s="838"/>
      <c r="AL2423" s="838"/>
    </row>
    <row r="2424" spans="25:38" x14ac:dyDescent="0.25">
      <c r="Y2424" s="838"/>
      <c r="Z2424" s="838"/>
      <c r="AA2424" s="838"/>
      <c r="AB2424" s="838"/>
      <c r="AC2424" s="838"/>
      <c r="AD2424" s="838"/>
      <c r="AE2424" s="838"/>
      <c r="AF2424" s="838"/>
      <c r="AG2424" s="838"/>
      <c r="AH2424" s="838"/>
      <c r="AI2424" s="838"/>
      <c r="AJ2424" s="838"/>
      <c r="AK2424" s="838"/>
      <c r="AL2424" s="838"/>
    </row>
    <row r="2425" spans="25:38" x14ac:dyDescent="0.25">
      <c r="Y2425" s="838"/>
      <c r="Z2425" s="838"/>
      <c r="AA2425" s="838"/>
      <c r="AB2425" s="838"/>
      <c r="AC2425" s="838"/>
      <c r="AD2425" s="838"/>
      <c r="AE2425" s="838"/>
      <c r="AF2425" s="838"/>
      <c r="AG2425" s="838"/>
      <c r="AH2425" s="838"/>
      <c r="AI2425" s="838"/>
      <c r="AJ2425" s="838"/>
      <c r="AK2425" s="838"/>
      <c r="AL2425" s="838"/>
    </row>
    <row r="2426" spans="25:38" x14ac:dyDescent="0.25">
      <c r="Y2426" s="838"/>
      <c r="Z2426" s="838"/>
      <c r="AA2426" s="838"/>
      <c r="AB2426" s="838"/>
      <c r="AC2426" s="838"/>
      <c r="AD2426" s="838"/>
      <c r="AE2426" s="838"/>
      <c r="AF2426" s="838"/>
      <c r="AG2426" s="838"/>
      <c r="AH2426" s="838"/>
      <c r="AI2426" s="838"/>
      <c r="AJ2426" s="838"/>
      <c r="AK2426" s="838"/>
      <c r="AL2426" s="838"/>
    </row>
    <row r="2427" spans="25:38" x14ac:dyDescent="0.25">
      <c r="Y2427" s="838"/>
      <c r="Z2427" s="838"/>
      <c r="AA2427" s="838"/>
      <c r="AB2427" s="838"/>
      <c r="AC2427" s="838"/>
      <c r="AD2427" s="838"/>
      <c r="AE2427" s="838"/>
      <c r="AF2427" s="838"/>
      <c r="AG2427" s="838"/>
      <c r="AH2427" s="838"/>
      <c r="AI2427" s="838"/>
      <c r="AJ2427" s="838"/>
      <c r="AK2427" s="838"/>
      <c r="AL2427" s="838"/>
    </row>
    <row r="2428" spans="25:38" x14ac:dyDescent="0.25">
      <c r="Y2428" s="838"/>
      <c r="Z2428" s="838"/>
      <c r="AA2428" s="838"/>
      <c r="AB2428" s="838"/>
      <c r="AC2428" s="838"/>
      <c r="AD2428" s="838"/>
      <c r="AE2428" s="838"/>
      <c r="AF2428" s="838"/>
      <c r="AG2428" s="838"/>
      <c r="AH2428" s="838"/>
      <c r="AI2428" s="838"/>
      <c r="AJ2428" s="838"/>
      <c r="AK2428" s="838"/>
      <c r="AL2428" s="838"/>
    </row>
    <row r="2429" spans="25:38" x14ac:dyDescent="0.25">
      <c r="Y2429" s="838"/>
      <c r="Z2429" s="838"/>
      <c r="AA2429" s="838"/>
      <c r="AB2429" s="838"/>
      <c r="AC2429" s="838"/>
      <c r="AD2429" s="838"/>
      <c r="AE2429" s="838"/>
      <c r="AF2429" s="838"/>
      <c r="AG2429" s="838"/>
      <c r="AH2429" s="838"/>
      <c r="AI2429" s="838"/>
      <c r="AJ2429" s="838"/>
      <c r="AK2429" s="838"/>
      <c r="AL2429" s="838"/>
    </row>
    <row r="2430" spans="25:38" x14ac:dyDescent="0.25">
      <c r="Y2430" s="838"/>
      <c r="Z2430" s="838"/>
      <c r="AA2430" s="838"/>
      <c r="AB2430" s="838"/>
      <c r="AC2430" s="838"/>
      <c r="AD2430" s="838"/>
      <c r="AE2430" s="838"/>
      <c r="AF2430" s="838"/>
      <c r="AG2430" s="838"/>
      <c r="AH2430" s="838"/>
      <c r="AI2430" s="838"/>
      <c r="AJ2430" s="838"/>
      <c r="AK2430" s="838"/>
      <c r="AL2430" s="838"/>
    </row>
    <row r="2431" spans="25:38" x14ac:dyDescent="0.25">
      <c r="Y2431" s="838"/>
      <c r="Z2431" s="838"/>
      <c r="AA2431" s="838"/>
      <c r="AB2431" s="838"/>
      <c r="AC2431" s="838"/>
      <c r="AD2431" s="838"/>
      <c r="AE2431" s="838"/>
      <c r="AF2431" s="838"/>
      <c r="AG2431" s="838"/>
      <c r="AH2431" s="838"/>
      <c r="AI2431" s="838"/>
      <c r="AJ2431" s="838"/>
      <c r="AK2431" s="838"/>
      <c r="AL2431" s="838"/>
    </row>
    <row r="2432" spans="25:38" x14ac:dyDescent="0.25">
      <c r="Y2432" s="838"/>
      <c r="Z2432" s="838"/>
      <c r="AA2432" s="838"/>
      <c r="AB2432" s="838"/>
      <c r="AC2432" s="838"/>
      <c r="AD2432" s="838"/>
      <c r="AE2432" s="838"/>
      <c r="AF2432" s="838"/>
      <c r="AG2432" s="838"/>
      <c r="AH2432" s="838"/>
      <c r="AI2432" s="838"/>
      <c r="AJ2432" s="838"/>
      <c r="AK2432" s="838"/>
      <c r="AL2432" s="838"/>
    </row>
    <row r="2433" spans="25:38" x14ac:dyDescent="0.25">
      <c r="Y2433" s="838"/>
      <c r="Z2433" s="838"/>
      <c r="AA2433" s="838"/>
      <c r="AB2433" s="838"/>
      <c r="AC2433" s="838"/>
      <c r="AD2433" s="838"/>
      <c r="AE2433" s="838"/>
      <c r="AF2433" s="838"/>
      <c r="AG2433" s="838"/>
      <c r="AH2433" s="838"/>
      <c r="AI2433" s="838"/>
      <c r="AJ2433" s="838"/>
      <c r="AK2433" s="838"/>
      <c r="AL2433" s="838"/>
    </row>
    <row r="2434" spans="25:38" x14ac:dyDescent="0.25">
      <c r="Y2434" s="838"/>
      <c r="Z2434" s="838"/>
      <c r="AA2434" s="838"/>
      <c r="AB2434" s="838"/>
      <c r="AC2434" s="838"/>
      <c r="AD2434" s="838"/>
      <c r="AE2434" s="838"/>
      <c r="AF2434" s="838"/>
      <c r="AG2434" s="838"/>
      <c r="AH2434" s="838"/>
      <c r="AI2434" s="838"/>
      <c r="AJ2434" s="838"/>
      <c r="AK2434" s="838"/>
      <c r="AL2434" s="838"/>
    </row>
    <row r="2435" spans="25:38" x14ac:dyDescent="0.25">
      <c r="Y2435" s="838"/>
      <c r="Z2435" s="838"/>
      <c r="AA2435" s="838"/>
      <c r="AB2435" s="838"/>
      <c r="AC2435" s="838"/>
      <c r="AD2435" s="838"/>
      <c r="AE2435" s="838"/>
      <c r="AF2435" s="838"/>
      <c r="AG2435" s="838"/>
      <c r="AH2435" s="838"/>
      <c r="AI2435" s="838"/>
      <c r="AJ2435" s="838"/>
      <c r="AK2435" s="838"/>
      <c r="AL2435" s="838"/>
    </row>
    <row r="2436" spans="25:38" x14ac:dyDescent="0.25">
      <c r="Y2436" s="838"/>
      <c r="Z2436" s="838"/>
      <c r="AA2436" s="838"/>
      <c r="AB2436" s="838"/>
      <c r="AC2436" s="838"/>
      <c r="AD2436" s="838"/>
      <c r="AE2436" s="838"/>
      <c r="AF2436" s="838"/>
      <c r="AG2436" s="838"/>
      <c r="AH2436" s="838"/>
      <c r="AI2436" s="838"/>
      <c r="AJ2436" s="838"/>
      <c r="AK2436" s="838"/>
      <c r="AL2436" s="838"/>
    </row>
    <row r="2437" spans="25:38" x14ac:dyDescent="0.25">
      <c r="Y2437" s="838"/>
      <c r="Z2437" s="838"/>
      <c r="AA2437" s="838"/>
      <c r="AB2437" s="838"/>
      <c r="AC2437" s="838"/>
      <c r="AD2437" s="838"/>
      <c r="AE2437" s="838"/>
      <c r="AF2437" s="838"/>
      <c r="AG2437" s="838"/>
      <c r="AH2437" s="838"/>
      <c r="AI2437" s="838"/>
      <c r="AJ2437" s="838"/>
      <c r="AK2437" s="838"/>
      <c r="AL2437" s="838"/>
    </row>
    <row r="2438" spans="25:38" x14ac:dyDescent="0.25">
      <c r="Y2438" s="838"/>
      <c r="Z2438" s="838"/>
      <c r="AA2438" s="838"/>
      <c r="AB2438" s="838"/>
      <c r="AC2438" s="838"/>
      <c r="AD2438" s="838"/>
      <c r="AE2438" s="838"/>
      <c r="AF2438" s="838"/>
      <c r="AG2438" s="838"/>
      <c r="AH2438" s="838"/>
      <c r="AI2438" s="838"/>
      <c r="AJ2438" s="838"/>
      <c r="AK2438" s="838"/>
      <c r="AL2438" s="838"/>
    </row>
    <row r="2439" spans="25:38" x14ac:dyDescent="0.25">
      <c r="Y2439" s="838"/>
      <c r="Z2439" s="838"/>
      <c r="AA2439" s="838"/>
      <c r="AB2439" s="838"/>
      <c r="AC2439" s="838"/>
      <c r="AD2439" s="838"/>
      <c r="AE2439" s="838"/>
      <c r="AF2439" s="838"/>
      <c r="AG2439" s="838"/>
      <c r="AH2439" s="838"/>
      <c r="AI2439" s="838"/>
      <c r="AJ2439" s="838"/>
      <c r="AK2439" s="838"/>
      <c r="AL2439" s="838"/>
    </row>
    <row r="2440" spans="25:38" x14ac:dyDescent="0.25">
      <c r="Y2440" s="838"/>
      <c r="Z2440" s="838"/>
      <c r="AA2440" s="838"/>
      <c r="AB2440" s="838"/>
      <c r="AC2440" s="838"/>
      <c r="AD2440" s="838"/>
      <c r="AE2440" s="838"/>
      <c r="AF2440" s="838"/>
      <c r="AG2440" s="838"/>
      <c r="AH2440" s="838"/>
      <c r="AI2440" s="838"/>
      <c r="AJ2440" s="838"/>
      <c r="AK2440" s="838"/>
      <c r="AL2440" s="838"/>
    </row>
    <row r="2441" spans="25:38" x14ac:dyDescent="0.25">
      <c r="Y2441" s="838"/>
      <c r="Z2441" s="838"/>
      <c r="AA2441" s="838"/>
      <c r="AB2441" s="838"/>
      <c r="AC2441" s="838"/>
      <c r="AD2441" s="838"/>
      <c r="AE2441" s="838"/>
      <c r="AF2441" s="838"/>
      <c r="AG2441" s="838"/>
      <c r="AH2441" s="838"/>
      <c r="AI2441" s="838"/>
      <c r="AJ2441" s="838"/>
      <c r="AK2441" s="838"/>
      <c r="AL2441" s="838"/>
    </row>
    <row r="2442" spans="25:38" x14ac:dyDescent="0.25">
      <c r="Y2442" s="838"/>
      <c r="Z2442" s="838"/>
      <c r="AA2442" s="838"/>
      <c r="AB2442" s="838"/>
      <c r="AC2442" s="838"/>
      <c r="AD2442" s="838"/>
      <c r="AE2442" s="838"/>
      <c r="AF2442" s="838"/>
      <c r="AG2442" s="838"/>
      <c r="AH2442" s="838"/>
      <c r="AI2442" s="838"/>
      <c r="AJ2442" s="838"/>
      <c r="AK2442" s="838"/>
      <c r="AL2442" s="838"/>
    </row>
    <row r="2443" spans="25:38" x14ac:dyDescent="0.25">
      <c r="Y2443" s="838"/>
      <c r="Z2443" s="838"/>
      <c r="AA2443" s="838"/>
      <c r="AB2443" s="838"/>
      <c r="AC2443" s="838"/>
      <c r="AD2443" s="838"/>
      <c r="AE2443" s="838"/>
      <c r="AF2443" s="838"/>
      <c r="AG2443" s="838"/>
      <c r="AH2443" s="838"/>
      <c r="AI2443" s="838"/>
      <c r="AJ2443" s="838"/>
      <c r="AK2443" s="838"/>
      <c r="AL2443" s="838"/>
    </row>
    <row r="2444" spans="25:38" x14ac:dyDescent="0.25">
      <c r="Y2444" s="838"/>
      <c r="Z2444" s="838"/>
      <c r="AA2444" s="838"/>
      <c r="AB2444" s="838"/>
      <c r="AC2444" s="838"/>
      <c r="AD2444" s="838"/>
      <c r="AE2444" s="838"/>
      <c r="AF2444" s="838"/>
      <c r="AG2444" s="838"/>
      <c r="AH2444" s="838"/>
      <c r="AI2444" s="838"/>
      <c r="AJ2444" s="838"/>
      <c r="AK2444" s="838"/>
      <c r="AL2444" s="838"/>
    </row>
    <row r="2445" spans="25:38" x14ac:dyDescent="0.25">
      <c r="Y2445" s="838"/>
      <c r="Z2445" s="838"/>
      <c r="AA2445" s="838"/>
      <c r="AB2445" s="838"/>
      <c r="AC2445" s="838"/>
      <c r="AD2445" s="838"/>
      <c r="AE2445" s="838"/>
      <c r="AF2445" s="838"/>
      <c r="AG2445" s="838"/>
      <c r="AH2445" s="838"/>
      <c r="AI2445" s="838"/>
      <c r="AJ2445" s="838"/>
      <c r="AK2445" s="838"/>
      <c r="AL2445" s="838"/>
    </row>
    <row r="2446" spans="25:38" x14ac:dyDescent="0.25">
      <c r="Y2446" s="838"/>
      <c r="Z2446" s="838"/>
      <c r="AA2446" s="838"/>
      <c r="AB2446" s="838"/>
      <c r="AC2446" s="838"/>
      <c r="AD2446" s="838"/>
      <c r="AE2446" s="838"/>
      <c r="AF2446" s="838"/>
      <c r="AG2446" s="838"/>
      <c r="AH2446" s="838"/>
      <c r="AI2446" s="838"/>
      <c r="AJ2446" s="838"/>
      <c r="AK2446" s="838"/>
      <c r="AL2446" s="838"/>
    </row>
    <row r="2447" spans="25:38" x14ac:dyDescent="0.25">
      <c r="Y2447" s="838"/>
      <c r="Z2447" s="838"/>
      <c r="AA2447" s="838"/>
      <c r="AB2447" s="838"/>
      <c r="AC2447" s="838"/>
      <c r="AD2447" s="838"/>
      <c r="AE2447" s="838"/>
      <c r="AF2447" s="838"/>
      <c r="AG2447" s="838"/>
      <c r="AH2447" s="838"/>
      <c r="AI2447" s="838"/>
      <c r="AJ2447" s="838"/>
      <c r="AK2447" s="838"/>
      <c r="AL2447" s="838"/>
    </row>
    <row r="2448" spans="25:38" x14ac:dyDescent="0.25">
      <c r="Y2448" s="838"/>
      <c r="Z2448" s="838"/>
      <c r="AA2448" s="838"/>
      <c r="AB2448" s="838"/>
      <c r="AC2448" s="838"/>
      <c r="AD2448" s="838"/>
      <c r="AE2448" s="838"/>
      <c r="AF2448" s="838"/>
      <c r="AG2448" s="838"/>
      <c r="AH2448" s="838"/>
      <c r="AI2448" s="838"/>
      <c r="AJ2448" s="838"/>
      <c r="AK2448" s="838"/>
      <c r="AL2448" s="838"/>
    </row>
    <row r="2449" spans="25:38" x14ac:dyDescent="0.25">
      <c r="Y2449" s="838"/>
      <c r="Z2449" s="838"/>
      <c r="AA2449" s="838"/>
      <c r="AB2449" s="838"/>
      <c r="AC2449" s="838"/>
      <c r="AD2449" s="838"/>
      <c r="AE2449" s="838"/>
      <c r="AF2449" s="838"/>
      <c r="AG2449" s="838"/>
      <c r="AH2449" s="838"/>
      <c r="AI2449" s="838"/>
      <c r="AJ2449" s="838"/>
      <c r="AK2449" s="838"/>
      <c r="AL2449" s="838"/>
    </row>
    <row r="2450" spans="25:38" x14ac:dyDescent="0.25">
      <c r="Y2450" s="838"/>
      <c r="Z2450" s="838"/>
      <c r="AA2450" s="838"/>
      <c r="AB2450" s="838"/>
      <c r="AC2450" s="838"/>
      <c r="AD2450" s="838"/>
      <c r="AE2450" s="838"/>
      <c r="AF2450" s="838"/>
      <c r="AG2450" s="838"/>
      <c r="AH2450" s="838"/>
      <c r="AI2450" s="838"/>
      <c r="AJ2450" s="838"/>
      <c r="AK2450" s="838"/>
      <c r="AL2450" s="838"/>
    </row>
    <row r="2451" spans="25:38" x14ac:dyDescent="0.25">
      <c r="Y2451" s="838"/>
      <c r="Z2451" s="838"/>
      <c r="AA2451" s="838"/>
      <c r="AB2451" s="838"/>
      <c r="AC2451" s="838"/>
      <c r="AD2451" s="838"/>
      <c r="AE2451" s="838"/>
      <c r="AF2451" s="838"/>
      <c r="AG2451" s="838"/>
      <c r="AH2451" s="838"/>
      <c r="AI2451" s="838"/>
      <c r="AJ2451" s="838"/>
      <c r="AK2451" s="838"/>
      <c r="AL2451" s="838"/>
    </row>
    <row r="2452" spans="25:38" x14ac:dyDescent="0.25">
      <c r="Y2452" s="838"/>
      <c r="Z2452" s="838"/>
      <c r="AA2452" s="838"/>
      <c r="AB2452" s="838"/>
      <c r="AC2452" s="838"/>
      <c r="AD2452" s="838"/>
      <c r="AE2452" s="838"/>
      <c r="AF2452" s="838"/>
      <c r="AG2452" s="838"/>
      <c r="AH2452" s="838"/>
      <c r="AI2452" s="838"/>
      <c r="AJ2452" s="838"/>
      <c r="AK2452" s="838"/>
      <c r="AL2452" s="838"/>
    </row>
    <row r="2453" spans="25:38" x14ac:dyDescent="0.25">
      <c r="Y2453" s="838"/>
      <c r="Z2453" s="838"/>
      <c r="AA2453" s="838"/>
      <c r="AB2453" s="838"/>
      <c r="AC2453" s="838"/>
      <c r="AD2453" s="838"/>
      <c r="AE2453" s="838"/>
      <c r="AF2453" s="838"/>
      <c r="AG2453" s="838"/>
      <c r="AH2453" s="838"/>
      <c r="AI2453" s="838"/>
      <c r="AJ2453" s="838"/>
      <c r="AK2453" s="838"/>
      <c r="AL2453" s="838"/>
    </row>
    <row r="2454" spans="25:38" x14ac:dyDescent="0.25">
      <c r="Y2454" s="838"/>
      <c r="Z2454" s="838"/>
      <c r="AA2454" s="838"/>
      <c r="AB2454" s="838"/>
      <c r="AC2454" s="838"/>
      <c r="AD2454" s="838"/>
      <c r="AE2454" s="838"/>
      <c r="AF2454" s="838"/>
      <c r="AG2454" s="838"/>
      <c r="AH2454" s="838"/>
      <c r="AI2454" s="838"/>
      <c r="AJ2454" s="838"/>
      <c r="AK2454" s="838"/>
      <c r="AL2454" s="838"/>
    </row>
    <row r="2455" spans="25:38" x14ac:dyDescent="0.25">
      <c r="Y2455" s="838"/>
      <c r="Z2455" s="838"/>
      <c r="AA2455" s="838"/>
      <c r="AB2455" s="838"/>
      <c r="AC2455" s="838"/>
      <c r="AD2455" s="838"/>
      <c r="AE2455" s="838"/>
      <c r="AF2455" s="838"/>
      <c r="AG2455" s="838"/>
      <c r="AH2455" s="838"/>
      <c r="AI2455" s="838"/>
      <c r="AJ2455" s="838"/>
      <c r="AK2455" s="838"/>
      <c r="AL2455" s="838"/>
    </row>
    <row r="2456" spans="25:38" x14ac:dyDescent="0.25">
      <c r="Y2456" s="838"/>
      <c r="Z2456" s="838"/>
      <c r="AA2456" s="838"/>
      <c r="AB2456" s="838"/>
      <c r="AC2456" s="838"/>
      <c r="AD2456" s="838"/>
      <c r="AE2456" s="838"/>
      <c r="AF2456" s="838"/>
      <c r="AG2456" s="838"/>
      <c r="AH2456" s="838"/>
      <c r="AI2456" s="838"/>
      <c r="AJ2456" s="838"/>
      <c r="AK2456" s="838"/>
      <c r="AL2456" s="838"/>
    </row>
    <row r="2457" spans="25:38" x14ac:dyDescent="0.25">
      <c r="Y2457" s="838"/>
      <c r="Z2457" s="838"/>
      <c r="AA2457" s="838"/>
      <c r="AB2457" s="838"/>
      <c r="AC2457" s="838"/>
      <c r="AD2457" s="838"/>
      <c r="AE2457" s="838"/>
      <c r="AF2457" s="838"/>
      <c r="AG2457" s="838"/>
      <c r="AH2457" s="838"/>
      <c r="AI2457" s="838"/>
      <c r="AJ2457" s="838"/>
      <c r="AK2457" s="838"/>
      <c r="AL2457" s="838"/>
    </row>
    <row r="2458" spans="25:38" x14ac:dyDescent="0.25">
      <c r="Y2458" s="838"/>
      <c r="Z2458" s="838"/>
      <c r="AA2458" s="838"/>
      <c r="AB2458" s="838"/>
      <c r="AC2458" s="838"/>
      <c r="AD2458" s="838"/>
      <c r="AE2458" s="838"/>
      <c r="AF2458" s="838"/>
      <c r="AG2458" s="838"/>
      <c r="AH2458" s="838"/>
      <c r="AI2458" s="838"/>
      <c r="AJ2458" s="838"/>
      <c r="AK2458" s="838"/>
      <c r="AL2458" s="838"/>
    </row>
    <row r="2459" spans="25:38" x14ac:dyDescent="0.25">
      <c r="Y2459" s="838"/>
      <c r="Z2459" s="838"/>
      <c r="AA2459" s="838"/>
      <c r="AB2459" s="838"/>
      <c r="AC2459" s="838"/>
      <c r="AD2459" s="838"/>
      <c r="AE2459" s="838"/>
      <c r="AF2459" s="838"/>
      <c r="AG2459" s="838"/>
      <c r="AH2459" s="838"/>
      <c r="AI2459" s="838"/>
      <c r="AJ2459" s="838"/>
      <c r="AK2459" s="838"/>
      <c r="AL2459" s="838"/>
    </row>
    <row r="2460" spans="25:38" x14ac:dyDescent="0.25">
      <c r="Y2460" s="838"/>
      <c r="Z2460" s="838"/>
      <c r="AA2460" s="838"/>
      <c r="AB2460" s="838"/>
      <c r="AC2460" s="838"/>
      <c r="AD2460" s="838"/>
      <c r="AE2460" s="838"/>
      <c r="AF2460" s="838"/>
      <c r="AG2460" s="838"/>
      <c r="AH2460" s="838"/>
      <c r="AI2460" s="838"/>
      <c r="AJ2460" s="838"/>
      <c r="AK2460" s="838"/>
      <c r="AL2460" s="838"/>
    </row>
    <row r="2461" spans="25:38" x14ac:dyDescent="0.25">
      <c r="Y2461" s="838"/>
      <c r="Z2461" s="838"/>
      <c r="AA2461" s="838"/>
      <c r="AB2461" s="838"/>
      <c r="AC2461" s="838"/>
      <c r="AD2461" s="838"/>
      <c r="AE2461" s="838"/>
      <c r="AF2461" s="838"/>
      <c r="AG2461" s="838"/>
      <c r="AH2461" s="838"/>
      <c r="AI2461" s="838"/>
      <c r="AJ2461" s="838"/>
      <c r="AK2461" s="838"/>
      <c r="AL2461" s="838"/>
    </row>
    <row r="2462" spans="25:38" x14ac:dyDescent="0.25">
      <c r="Y2462" s="838"/>
      <c r="Z2462" s="838"/>
      <c r="AA2462" s="838"/>
      <c r="AB2462" s="838"/>
      <c r="AC2462" s="838"/>
      <c r="AD2462" s="838"/>
      <c r="AE2462" s="838"/>
      <c r="AF2462" s="838"/>
      <c r="AG2462" s="838"/>
      <c r="AH2462" s="838"/>
      <c r="AI2462" s="838"/>
      <c r="AJ2462" s="838"/>
      <c r="AK2462" s="838"/>
      <c r="AL2462" s="838"/>
    </row>
    <row r="2463" spans="25:38" x14ac:dyDescent="0.25">
      <c r="Y2463" s="838"/>
      <c r="Z2463" s="838"/>
      <c r="AA2463" s="838"/>
      <c r="AB2463" s="838"/>
      <c r="AC2463" s="838"/>
      <c r="AD2463" s="838"/>
      <c r="AE2463" s="838"/>
      <c r="AF2463" s="838"/>
      <c r="AG2463" s="838"/>
      <c r="AH2463" s="838"/>
      <c r="AI2463" s="838"/>
      <c r="AJ2463" s="838"/>
      <c r="AK2463" s="838"/>
      <c r="AL2463" s="838"/>
    </row>
    <row r="2464" spans="25:38" x14ac:dyDescent="0.25">
      <c r="Y2464" s="838"/>
      <c r="Z2464" s="838"/>
      <c r="AA2464" s="838"/>
      <c r="AB2464" s="838"/>
      <c r="AC2464" s="838"/>
      <c r="AD2464" s="838"/>
      <c r="AE2464" s="838"/>
      <c r="AF2464" s="838"/>
      <c r="AG2464" s="838"/>
      <c r="AH2464" s="838"/>
      <c r="AI2464" s="838"/>
      <c r="AJ2464" s="838"/>
      <c r="AK2464" s="838"/>
      <c r="AL2464" s="838"/>
    </row>
    <row r="2465" spans="25:38" x14ac:dyDescent="0.25">
      <c r="Y2465" s="838"/>
      <c r="Z2465" s="838"/>
      <c r="AA2465" s="838"/>
      <c r="AB2465" s="838"/>
      <c r="AC2465" s="838"/>
      <c r="AD2465" s="838"/>
      <c r="AE2465" s="838"/>
      <c r="AF2465" s="838"/>
      <c r="AG2465" s="838"/>
      <c r="AH2465" s="838"/>
      <c r="AI2465" s="838"/>
      <c r="AJ2465" s="838"/>
      <c r="AK2465" s="838"/>
      <c r="AL2465" s="838"/>
    </row>
    <row r="2466" spans="25:38" x14ac:dyDescent="0.25">
      <c r="Y2466" s="838"/>
      <c r="Z2466" s="838"/>
      <c r="AA2466" s="838"/>
      <c r="AB2466" s="838"/>
      <c r="AC2466" s="838"/>
      <c r="AD2466" s="838"/>
      <c r="AE2466" s="838"/>
      <c r="AF2466" s="838"/>
      <c r="AG2466" s="838"/>
      <c r="AH2466" s="838"/>
      <c r="AI2466" s="838"/>
      <c r="AJ2466" s="838"/>
      <c r="AK2466" s="838"/>
      <c r="AL2466" s="838"/>
    </row>
    <row r="2467" spans="25:38" x14ac:dyDescent="0.25">
      <c r="Y2467" s="838"/>
      <c r="Z2467" s="838"/>
      <c r="AA2467" s="838"/>
      <c r="AB2467" s="838"/>
      <c r="AC2467" s="838"/>
      <c r="AD2467" s="838"/>
      <c r="AE2467" s="838"/>
      <c r="AF2467" s="838"/>
      <c r="AG2467" s="838"/>
      <c r="AH2467" s="838"/>
      <c r="AI2467" s="838"/>
      <c r="AJ2467" s="838"/>
      <c r="AK2467" s="838"/>
      <c r="AL2467" s="838"/>
    </row>
    <row r="2468" spans="25:38" x14ac:dyDescent="0.25">
      <c r="Y2468" s="838"/>
      <c r="Z2468" s="838"/>
      <c r="AA2468" s="838"/>
      <c r="AB2468" s="838"/>
      <c r="AC2468" s="838"/>
      <c r="AD2468" s="838"/>
      <c r="AE2468" s="838"/>
      <c r="AF2468" s="838"/>
      <c r="AG2468" s="838"/>
      <c r="AH2468" s="838"/>
      <c r="AI2468" s="838"/>
      <c r="AJ2468" s="838"/>
      <c r="AK2468" s="838"/>
      <c r="AL2468" s="838"/>
    </row>
    <row r="2469" spans="25:38" x14ac:dyDescent="0.25">
      <c r="Y2469" s="838"/>
      <c r="Z2469" s="838"/>
      <c r="AA2469" s="838"/>
      <c r="AB2469" s="838"/>
      <c r="AC2469" s="838"/>
      <c r="AD2469" s="838"/>
      <c r="AE2469" s="838"/>
      <c r="AF2469" s="838"/>
      <c r="AG2469" s="838"/>
      <c r="AH2469" s="838"/>
      <c r="AI2469" s="838"/>
      <c r="AJ2469" s="838"/>
      <c r="AK2469" s="838"/>
      <c r="AL2469" s="838"/>
    </row>
    <row r="2470" spans="25:38" x14ac:dyDescent="0.25">
      <c r="Y2470" s="838"/>
      <c r="Z2470" s="838"/>
      <c r="AA2470" s="838"/>
      <c r="AB2470" s="838"/>
      <c r="AC2470" s="838"/>
      <c r="AD2470" s="838"/>
      <c r="AE2470" s="838"/>
      <c r="AF2470" s="838"/>
      <c r="AG2470" s="838"/>
      <c r="AH2470" s="838"/>
      <c r="AI2470" s="838"/>
      <c r="AJ2470" s="838"/>
      <c r="AK2470" s="838"/>
      <c r="AL2470" s="838"/>
    </row>
    <row r="2471" spans="25:38" x14ac:dyDescent="0.25">
      <c r="Y2471" s="838"/>
      <c r="Z2471" s="838"/>
      <c r="AA2471" s="838"/>
      <c r="AB2471" s="838"/>
      <c r="AC2471" s="838"/>
      <c r="AD2471" s="838"/>
      <c r="AE2471" s="838"/>
      <c r="AF2471" s="838"/>
      <c r="AG2471" s="838"/>
      <c r="AH2471" s="838"/>
      <c r="AI2471" s="838"/>
      <c r="AJ2471" s="838"/>
      <c r="AK2471" s="838"/>
      <c r="AL2471" s="838"/>
    </row>
    <row r="2472" spans="25:38" x14ac:dyDescent="0.25">
      <c r="Y2472" s="838"/>
      <c r="Z2472" s="838"/>
      <c r="AA2472" s="838"/>
      <c r="AB2472" s="838"/>
      <c r="AC2472" s="838"/>
      <c r="AD2472" s="838"/>
      <c r="AE2472" s="838"/>
      <c r="AF2472" s="838"/>
      <c r="AG2472" s="838"/>
      <c r="AH2472" s="838"/>
      <c r="AI2472" s="838"/>
      <c r="AJ2472" s="838"/>
      <c r="AK2472" s="838"/>
      <c r="AL2472" s="838"/>
    </row>
    <row r="2473" spans="25:38" x14ac:dyDescent="0.25">
      <c r="Y2473" s="838"/>
      <c r="Z2473" s="838"/>
      <c r="AA2473" s="838"/>
      <c r="AB2473" s="838"/>
      <c r="AC2473" s="838"/>
      <c r="AD2473" s="838"/>
      <c r="AE2473" s="838"/>
      <c r="AF2473" s="838"/>
      <c r="AG2473" s="838"/>
      <c r="AH2473" s="838"/>
      <c r="AI2473" s="838"/>
      <c r="AJ2473" s="838"/>
      <c r="AK2473" s="838"/>
      <c r="AL2473" s="838"/>
    </row>
    <row r="2474" spans="25:38" x14ac:dyDescent="0.25">
      <c r="Y2474" s="838"/>
      <c r="Z2474" s="838"/>
      <c r="AA2474" s="838"/>
      <c r="AB2474" s="838"/>
      <c r="AC2474" s="838"/>
      <c r="AD2474" s="838"/>
      <c r="AE2474" s="838"/>
      <c r="AF2474" s="838"/>
      <c r="AG2474" s="838"/>
      <c r="AH2474" s="838"/>
      <c r="AI2474" s="838"/>
      <c r="AJ2474" s="838"/>
      <c r="AK2474" s="838"/>
      <c r="AL2474" s="838"/>
    </row>
    <row r="2475" spans="25:38" x14ac:dyDescent="0.25">
      <c r="Y2475" s="838"/>
      <c r="Z2475" s="838"/>
      <c r="AA2475" s="838"/>
      <c r="AB2475" s="838"/>
      <c r="AC2475" s="838"/>
      <c r="AD2475" s="838"/>
      <c r="AE2475" s="838"/>
      <c r="AF2475" s="838"/>
      <c r="AG2475" s="838"/>
      <c r="AH2475" s="838"/>
      <c r="AI2475" s="838"/>
      <c r="AJ2475" s="838"/>
      <c r="AK2475" s="838"/>
      <c r="AL2475" s="838"/>
    </row>
    <row r="2476" spans="25:38" x14ac:dyDescent="0.25">
      <c r="Y2476" s="838"/>
      <c r="Z2476" s="838"/>
      <c r="AA2476" s="838"/>
      <c r="AB2476" s="838"/>
      <c r="AC2476" s="838"/>
      <c r="AD2476" s="838"/>
      <c r="AE2476" s="838"/>
      <c r="AF2476" s="838"/>
      <c r="AG2476" s="838"/>
      <c r="AH2476" s="838"/>
      <c r="AI2476" s="838"/>
      <c r="AJ2476" s="838"/>
      <c r="AK2476" s="838"/>
      <c r="AL2476" s="838"/>
    </row>
    <row r="2477" spans="25:38" x14ac:dyDescent="0.25">
      <c r="Y2477" s="838"/>
      <c r="Z2477" s="838"/>
      <c r="AA2477" s="838"/>
      <c r="AB2477" s="838"/>
      <c r="AC2477" s="838"/>
      <c r="AD2477" s="838"/>
      <c r="AE2477" s="838"/>
      <c r="AF2477" s="838"/>
      <c r="AG2477" s="838"/>
      <c r="AH2477" s="838"/>
      <c r="AI2477" s="838"/>
      <c r="AJ2477" s="838"/>
      <c r="AK2477" s="838"/>
      <c r="AL2477" s="838"/>
    </row>
    <row r="2478" spans="25:38" x14ac:dyDescent="0.25">
      <c r="Y2478" s="838"/>
      <c r="Z2478" s="838"/>
      <c r="AA2478" s="838"/>
      <c r="AB2478" s="838"/>
      <c r="AC2478" s="838"/>
      <c r="AD2478" s="838"/>
      <c r="AE2478" s="838"/>
      <c r="AF2478" s="838"/>
      <c r="AG2478" s="838"/>
      <c r="AH2478" s="838"/>
      <c r="AI2478" s="838"/>
      <c r="AJ2478" s="838"/>
      <c r="AK2478" s="838"/>
      <c r="AL2478" s="838"/>
    </row>
    <row r="2479" spans="25:38" x14ac:dyDescent="0.25">
      <c r="Y2479" s="838"/>
      <c r="Z2479" s="838"/>
      <c r="AA2479" s="838"/>
      <c r="AB2479" s="838"/>
      <c r="AC2479" s="838"/>
      <c r="AD2479" s="838"/>
      <c r="AE2479" s="838"/>
      <c r="AF2479" s="838"/>
      <c r="AG2479" s="838"/>
      <c r="AH2479" s="838"/>
      <c r="AI2479" s="838"/>
      <c r="AJ2479" s="838"/>
      <c r="AK2479" s="838"/>
      <c r="AL2479" s="838"/>
    </row>
    <row r="2480" spans="25:38" x14ac:dyDescent="0.25">
      <c r="Y2480" s="838"/>
      <c r="Z2480" s="838"/>
      <c r="AA2480" s="838"/>
      <c r="AB2480" s="838"/>
      <c r="AC2480" s="838"/>
      <c r="AD2480" s="838"/>
      <c r="AE2480" s="838"/>
      <c r="AF2480" s="838"/>
      <c r="AG2480" s="838"/>
      <c r="AH2480" s="838"/>
      <c r="AI2480" s="838"/>
      <c r="AJ2480" s="838"/>
      <c r="AK2480" s="838"/>
      <c r="AL2480" s="838"/>
    </row>
    <row r="2481" spans="25:38" x14ac:dyDescent="0.25">
      <c r="Y2481" s="838"/>
      <c r="Z2481" s="838"/>
      <c r="AA2481" s="838"/>
      <c r="AB2481" s="838"/>
      <c r="AC2481" s="838"/>
      <c r="AD2481" s="838"/>
      <c r="AE2481" s="838"/>
      <c r="AF2481" s="838"/>
      <c r="AG2481" s="838"/>
      <c r="AH2481" s="838"/>
      <c r="AI2481" s="838"/>
      <c r="AJ2481" s="838"/>
      <c r="AK2481" s="838"/>
      <c r="AL2481" s="838"/>
    </row>
    <row r="2482" spans="25:38" x14ac:dyDescent="0.25">
      <c r="Y2482" s="838"/>
      <c r="Z2482" s="838"/>
      <c r="AA2482" s="838"/>
      <c r="AB2482" s="838"/>
      <c r="AC2482" s="838"/>
      <c r="AD2482" s="838"/>
      <c r="AE2482" s="838"/>
      <c r="AF2482" s="838"/>
      <c r="AG2482" s="838"/>
      <c r="AH2482" s="838"/>
      <c r="AI2482" s="838"/>
      <c r="AJ2482" s="838"/>
      <c r="AK2482" s="838"/>
      <c r="AL2482" s="838"/>
    </row>
    <row r="2483" spans="25:38" x14ac:dyDescent="0.25">
      <c r="Y2483" s="838"/>
      <c r="Z2483" s="838"/>
      <c r="AA2483" s="838"/>
      <c r="AB2483" s="838"/>
      <c r="AC2483" s="838"/>
      <c r="AD2483" s="838"/>
      <c r="AE2483" s="838"/>
      <c r="AF2483" s="838"/>
      <c r="AG2483" s="838"/>
      <c r="AH2483" s="838"/>
      <c r="AI2483" s="838"/>
      <c r="AJ2483" s="838"/>
      <c r="AK2483" s="838"/>
      <c r="AL2483" s="838"/>
    </row>
    <row r="2484" spans="25:38" x14ac:dyDescent="0.25">
      <c r="Y2484" s="838"/>
      <c r="Z2484" s="838"/>
      <c r="AA2484" s="838"/>
      <c r="AB2484" s="838"/>
      <c r="AC2484" s="838"/>
      <c r="AD2484" s="838"/>
      <c r="AE2484" s="838"/>
      <c r="AF2484" s="838"/>
      <c r="AG2484" s="838"/>
      <c r="AH2484" s="838"/>
      <c r="AI2484" s="838"/>
      <c r="AJ2484" s="838"/>
      <c r="AK2484" s="838"/>
      <c r="AL2484" s="838"/>
    </row>
    <row r="2485" spans="25:38" x14ac:dyDescent="0.25">
      <c r="Y2485" s="838"/>
      <c r="Z2485" s="838"/>
      <c r="AA2485" s="838"/>
      <c r="AB2485" s="838"/>
      <c r="AC2485" s="838"/>
      <c r="AD2485" s="838"/>
      <c r="AE2485" s="838"/>
      <c r="AF2485" s="838"/>
      <c r="AG2485" s="838"/>
      <c r="AH2485" s="838"/>
      <c r="AI2485" s="838"/>
      <c r="AJ2485" s="838"/>
      <c r="AK2485" s="838"/>
      <c r="AL2485" s="838"/>
    </row>
    <row r="2486" spans="25:38" x14ac:dyDescent="0.25">
      <c r="Y2486" s="838"/>
      <c r="Z2486" s="838"/>
      <c r="AA2486" s="838"/>
      <c r="AB2486" s="838"/>
      <c r="AC2486" s="838"/>
      <c r="AD2486" s="838"/>
      <c r="AE2486" s="838"/>
      <c r="AF2486" s="838"/>
      <c r="AG2486" s="838"/>
      <c r="AH2486" s="838"/>
      <c r="AI2486" s="838"/>
      <c r="AJ2486" s="838"/>
      <c r="AK2486" s="838"/>
      <c r="AL2486" s="838"/>
    </row>
    <row r="2487" spans="25:38" x14ac:dyDescent="0.25">
      <c r="Y2487" s="838"/>
      <c r="Z2487" s="838"/>
      <c r="AA2487" s="838"/>
      <c r="AB2487" s="838"/>
      <c r="AC2487" s="838"/>
      <c r="AD2487" s="838"/>
      <c r="AE2487" s="838"/>
      <c r="AF2487" s="838"/>
      <c r="AG2487" s="838"/>
      <c r="AH2487" s="838"/>
      <c r="AI2487" s="838"/>
      <c r="AJ2487" s="838"/>
      <c r="AK2487" s="838"/>
      <c r="AL2487" s="838"/>
    </row>
    <row r="2488" spans="25:38" x14ac:dyDescent="0.25">
      <c r="Y2488" s="838"/>
      <c r="Z2488" s="838"/>
      <c r="AA2488" s="838"/>
      <c r="AB2488" s="838"/>
      <c r="AC2488" s="838"/>
      <c r="AD2488" s="838"/>
      <c r="AE2488" s="838"/>
      <c r="AF2488" s="838"/>
      <c r="AG2488" s="838"/>
      <c r="AH2488" s="838"/>
      <c r="AI2488" s="838"/>
      <c r="AJ2488" s="838"/>
      <c r="AK2488" s="838"/>
      <c r="AL2488" s="838"/>
    </row>
    <row r="2489" spans="25:38" x14ac:dyDescent="0.25">
      <c r="Y2489" s="838"/>
      <c r="Z2489" s="838"/>
      <c r="AA2489" s="838"/>
      <c r="AB2489" s="838"/>
      <c r="AC2489" s="838"/>
      <c r="AD2489" s="838"/>
      <c r="AE2489" s="838"/>
      <c r="AF2489" s="838"/>
      <c r="AG2489" s="838"/>
      <c r="AH2489" s="838"/>
      <c r="AI2489" s="838"/>
      <c r="AJ2489" s="838"/>
      <c r="AK2489" s="838"/>
      <c r="AL2489" s="838"/>
    </row>
    <row r="2490" spans="25:38" x14ac:dyDescent="0.25">
      <c r="Y2490" s="838"/>
      <c r="Z2490" s="838"/>
      <c r="AA2490" s="838"/>
      <c r="AB2490" s="838"/>
      <c r="AC2490" s="838"/>
      <c r="AD2490" s="838"/>
      <c r="AE2490" s="838"/>
      <c r="AF2490" s="838"/>
      <c r="AG2490" s="838"/>
      <c r="AH2490" s="838"/>
      <c r="AI2490" s="838"/>
      <c r="AJ2490" s="838"/>
      <c r="AK2490" s="838"/>
      <c r="AL2490" s="838"/>
    </row>
    <row r="2491" spans="25:38" x14ac:dyDescent="0.25">
      <c r="Y2491" s="838"/>
      <c r="Z2491" s="838"/>
      <c r="AA2491" s="838"/>
      <c r="AB2491" s="838"/>
      <c r="AC2491" s="838"/>
      <c r="AD2491" s="838"/>
      <c r="AE2491" s="838"/>
      <c r="AF2491" s="838"/>
      <c r="AG2491" s="838"/>
      <c r="AH2491" s="838"/>
      <c r="AI2491" s="838"/>
      <c r="AJ2491" s="838"/>
      <c r="AK2491" s="838"/>
      <c r="AL2491" s="838"/>
    </row>
    <row r="2492" spans="25:38" x14ac:dyDescent="0.25">
      <c r="Y2492" s="838"/>
      <c r="Z2492" s="838"/>
      <c r="AA2492" s="838"/>
      <c r="AB2492" s="838"/>
      <c r="AC2492" s="838"/>
      <c r="AD2492" s="838"/>
      <c r="AE2492" s="838"/>
      <c r="AF2492" s="838"/>
      <c r="AG2492" s="838"/>
      <c r="AH2492" s="838"/>
      <c r="AI2492" s="838"/>
      <c r="AJ2492" s="838"/>
      <c r="AK2492" s="838"/>
      <c r="AL2492" s="838"/>
    </row>
    <row r="2493" spans="25:38" x14ac:dyDescent="0.25">
      <c r="Y2493" s="838"/>
      <c r="Z2493" s="838"/>
      <c r="AA2493" s="838"/>
      <c r="AB2493" s="838"/>
      <c r="AC2493" s="838"/>
      <c r="AD2493" s="838"/>
      <c r="AE2493" s="838"/>
      <c r="AF2493" s="838"/>
      <c r="AG2493" s="838"/>
      <c r="AH2493" s="838"/>
      <c r="AI2493" s="838"/>
      <c r="AJ2493" s="838"/>
      <c r="AK2493" s="838"/>
      <c r="AL2493" s="838"/>
    </row>
    <row r="2494" spans="25:38" x14ac:dyDescent="0.25">
      <c r="Y2494" s="838"/>
      <c r="Z2494" s="838"/>
      <c r="AA2494" s="838"/>
      <c r="AB2494" s="838"/>
      <c r="AC2494" s="838"/>
      <c r="AD2494" s="838"/>
      <c r="AE2494" s="838"/>
      <c r="AF2494" s="838"/>
      <c r="AG2494" s="838"/>
      <c r="AH2494" s="838"/>
      <c r="AI2494" s="838"/>
      <c r="AJ2494" s="838"/>
      <c r="AK2494" s="838"/>
      <c r="AL2494" s="838"/>
    </row>
    <row r="2495" spans="25:38" x14ac:dyDescent="0.25">
      <c r="Y2495" s="838"/>
      <c r="Z2495" s="838"/>
      <c r="AA2495" s="838"/>
      <c r="AB2495" s="838"/>
      <c r="AC2495" s="838"/>
      <c r="AD2495" s="838"/>
      <c r="AE2495" s="838"/>
      <c r="AF2495" s="838"/>
      <c r="AG2495" s="838"/>
      <c r="AH2495" s="838"/>
      <c r="AI2495" s="838"/>
      <c r="AJ2495" s="838"/>
      <c r="AK2495" s="838"/>
      <c r="AL2495" s="838"/>
    </row>
    <row r="2496" spans="25:38" x14ac:dyDescent="0.25">
      <c r="Y2496" s="838"/>
      <c r="Z2496" s="838"/>
      <c r="AA2496" s="838"/>
      <c r="AB2496" s="838"/>
      <c r="AC2496" s="838"/>
      <c r="AD2496" s="838"/>
      <c r="AE2496" s="838"/>
      <c r="AF2496" s="838"/>
      <c r="AG2496" s="838"/>
      <c r="AH2496" s="838"/>
      <c r="AI2496" s="838"/>
      <c r="AJ2496" s="838"/>
      <c r="AK2496" s="838"/>
      <c r="AL2496" s="838"/>
    </row>
    <row r="2497" spans="25:38" x14ac:dyDescent="0.25">
      <c r="Y2497" s="838"/>
      <c r="Z2497" s="838"/>
      <c r="AA2497" s="838"/>
      <c r="AB2497" s="838"/>
      <c r="AC2497" s="838"/>
      <c r="AD2497" s="838"/>
      <c r="AE2497" s="838"/>
      <c r="AF2497" s="838"/>
      <c r="AG2497" s="838"/>
      <c r="AH2497" s="838"/>
      <c r="AI2497" s="838"/>
      <c r="AJ2497" s="838"/>
      <c r="AK2497" s="838"/>
      <c r="AL2497" s="838"/>
    </row>
    <row r="2498" spans="25:38" x14ac:dyDescent="0.25">
      <c r="Y2498" s="838"/>
      <c r="Z2498" s="838"/>
      <c r="AA2498" s="838"/>
      <c r="AB2498" s="838"/>
      <c r="AC2498" s="838"/>
      <c r="AD2498" s="838"/>
      <c r="AE2498" s="838"/>
      <c r="AF2498" s="838"/>
      <c r="AG2498" s="838"/>
      <c r="AH2498" s="838"/>
      <c r="AI2498" s="838"/>
      <c r="AJ2498" s="838"/>
      <c r="AK2498" s="838"/>
      <c r="AL2498" s="838"/>
    </row>
    <row r="2499" spans="25:38" x14ac:dyDescent="0.25">
      <c r="Y2499" s="838"/>
      <c r="Z2499" s="838"/>
      <c r="AA2499" s="838"/>
      <c r="AB2499" s="838"/>
      <c r="AC2499" s="838"/>
      <c r="AD2499" s="838"/>
      <c r="AE2499" s="838"/>
      <c r="AF2499" s="838"/>
      <c r="AG2499" s="838"/>
      <c r="AH2499" s="838"/>
      <c r="AI2499" s="838"/>
      <c r="AJ2499" s="838"/>
      <c r="AK2499" s="838"/>
      <c r="AL2499" s="838"/>
    </row>
    <row r="2500" spans="25:38" x14ac:dyDescent="0.25">
      <c r="Y2500" s="838"/>
      <c r="Z2500" s="838"/>
      <c r="AA2500" s="838"/>
      <c r="AB2500" s="838"/>
      <c r="AC2500" s="838"/>
      <c r="AD2500" s="838"/>
      <c r="AE2500" s="838"/>
      <c r="AF2500" s="838"/>
      <c r="AG2500" s="838"/>
      <c r="AH2500" s="838"/>
      <c r="AI2500" s="838"/>
      <c r="AJ2500" s="838"/>
      <c r="AK2500" s="838"/>
      <c r="AL2500" s="838"/>
    </row>
    <row r="2501" spans="25:38" x14ac:dyDescent="0.25">
      <c r="Y2501" s="838"/>
      <c r="Z2501" s="838"/>
      <c r="AA2501" s="838"/>
      <c r="AB2501" s="838"/>
      <c r="AC2501" s="838"/>
      <c r="AD2501" s="838"/>
      <c r="AE2501" s="838"/>
      <c r="AF2501" s="838"/>
      <c r="AG2501" s="838"/>
      <c r="AH2501" s="838"/>
      <c r="AI2501" s="838"/>
      <c r="AJ2501" s="838"/>
      <c r="AK2501" s="838"/>
      <c r="AL2501" s="838"/>
    </row>
    <row r="2502" spans="25:38" x14ac:dyDescent="0.25">
      <c r="Y2502" s="838"/>
      <c r="Z2502" s="838"/>
      <c r="AA2502" s="838"/>
      <c r="AB2502" s="838"/>
      <c r="AC2502" s="838"/>
      <c r="AD2502" s="838"/>
      <c r="AE2502" s="838"/>
      <c r="AF2502" s="838"/>
      <c r="AG2502" s="838"/>
      <c r="AH2502" s="838"/>
      <c r="AI2502" s="838"/>
      <c r="AJ2502" s="838"/>
      <c r="AK2502" s="838"/>
      <c r="AL2502" s="838"/>
    </row>
    <row r="2503" spans="25:38" x14ac:dyDescent="0.25">
      <c r="Y2503" s="838"/>
      <c r="Z2503" s="838"/>
      <c r="AA2503" s="838"/>
      <c r="AB2503" s="838"/>
      <c r="AC2503" s="838"/>
      <c r="AD2503" s="838"/>
      <c r="AE2503" s="838"/>
      <c r="AF2503" s="838"/>
      <c r="AG2503" s="838"/>
      <c r="AH2503" s="838"/>
      <c r="AI2503" s="838"/>
      <c r="AJ2503" s="838"/>
      <c r="AK2503" s="838"/>
      <c r="AL2503" s="838"/>
    </row>
    <row r="2504" spans="25:38" x14ac:dyDescent="0.25">
      <c r="Y2504" s="838"/>
      <c r="Z2504" s="838"/>
      <c r="AA2504" s="838"/>
      <c r="AB2504" s="838"/>
      <c r="AC2504" s="838"/>
      <c r="AD2504" s="838"/>
      <c r="AE2504" s="838"/>
      <c r="AF2504" s="838"/>
      <c r="AG2504" s="838"/>
      <c r="AH2504" s="838"/>
      <c r="AI2504" s="838"/>
      <c r="AJ2504" s="838"/>
      <c r="AK2504" s="838"/>
      <c r="AL2504" s="838"/>
    </row>
    <row r="2505" spans="25:38" x14ac:dyDescent="0.25">
      <c r="Y2505" s="838"/>
      <c r="Z2505" s="838"/>
      <c r="AA2505" s="838"/>
      <c r="AB2505" s="838"/>
      <c r="AC2505" s="838"/>
      <c r="AD2505" s="838"/>
      <c r="AE2505" s="838"/>
      <c r="AF2505" s="838"/>
      <c r="AG2505" s="838"/>
      <c r="AH2505" s="838"/>
      <c r="AI2505" s="838"/>
      <c r="AJ2505" s="838"/>
      <c r="AK2505" s="838"/>
      <c r="AL2505" s="838"/>
    </row>
    <row r="2506" spans="25:38" x14ac:dyDescent="0.25">
      <c r="Y2506" s="838"/>
      <c r="Z2506" s="838"/>
      <c r="AA2506" s="838"/>
      <c r="AB2506" s="838"/>
      <c r="AC2506" s="838"/>
      <c r="AD2506" s="838"/>
      <c r="AE2506" s="838"/>
      <c r="AF2506" s="838"/>
      <c r="AG2506" s="838"/>
      <c r="AH2506" s="838"/>
      <c r="AI2506" s="838"/>
      <c r="AJ2506" s="838"/>
      <c r="AK2506" s="838"/>
      <c r="AL2506" s="838"/>
    </row>
    <row r="2507" spans="25:38" x14ac:dyDescent="0.25">
      <c r="Y2507" s="838"/>
      <c r="Z2507" s="838"/>
      <c r="AA2507" s="838"/>
      <c r="AB2507" s="838"/>
      <c r="AC2507" s="838"/>
      <c r="AD2507" s="838"/>
      <c r="AE2507" s="838"/>
      <c r="AF2507" s="838"/>
      <c r="AG2507" s="838"/>
      <c r="AH2507" s="838"/>
      <c r="AI2507" s="838"/>
      <c r="AJ2507" s="838"/>
      <c r="AK2507" s="838"/>
      <c r="AL2507" s="838"/>
    </row>
    <row r="2508" spans="25:38" x14ac:dyDescent="0.25">
      <c r="Y2508" s="838"/>
      <c r="Z2508" s="838"/>
      <c r="AA2508" s="838"/>
      <c r="AB2508" s="838"/>
      <c r="AC2508" s="838"/>
      <c r="AD2508" s="838"/>
      <c r="AE2508" s="838"/>
      <c r="AF2508" s="838"/>
      <c r="AG2508" s="838"/>
      <c r="AH2508" s="838"/>
      <c r="AI2508" s="838"/>
      <c r="AJ2508" s="838"/>
      <c r="AK2508" s="838"/>
      <c r="AL2508" s="838"/>
    </row>
    <row r="2509" spans="25:38" x14ac:dyDescent="0.25">
      <c r="Y2509" s="838"/>
      <c r="Z2509" s="838"/>
      <c r="AA2509" s="838"/>
      <c r="AB2509" s="838"/>
      <c r="AC2509" s="838"/>
      <c r="AD2509" s="838"/>
      <c r="AE2509" s="838"/>
      <c r="AF2509" s="838"/>
      <c r="AG2509" s="838"/>
      <c r="AH2509" s="838"/>
      <c r="AI2509" s="838"/>
      <c r="AJ2509" s="838"/>
      <c r="AK2509" s="838"/>
      <c r="AL2509" s="838"/>
    </row>
    <row r="2510" spans="25:38" x14ac:dyDescent="0.25">
      <c r="Y2510" s="838"/>
      <c r="Z2510" s="838"/>
      <c r="AA2510" s="838"/>
      <c r="AB2510" s="838"/>
      <c r="AC2510" s="838"/>
      <c r="AD2510" s="838"/>
      <c r="AE2510" s="838"/>
      <c r="AF2510" s="838"/>
      <c r="AG2510" s="838"/>
      <c r="AH2510" s="838"/>
      <c r="AI2510" s="838"/>
      <c r="AJ2510" s="838"/>
      <c r="AK2510" s="838"/>
      <c r="AL2510" s="838"/>
    </row>
    <row r="2511" spans="25:38" x14ac:dyDescent="0.25">
      <c r="Y2511" s="838"/>
      <c r="Z2511" s="838"/>
      <c r="AA2511" s="838"/>
      <c r="AB2511" s="838"/>
      <c r="AC2511" s="838"/>
      <c r="AD2511" s="838"/>
      <c r="AE2511" s="838"/>
      <c r="AF2511" s="838"/>
      <c r="AG2511" s="838"/>
      <c r="AH2511" s="838"/>
      <c r="AI2511" s="838"/>
      <c r="AJ2511" s="838"/>
      <c r="AK2511" s="838"/>
      <c r="AL2511" s="838"/>
    </row>
    <row r="2512" spans="25:38" x14ac:dyDescent="0.25">
      <c r="Y2512" s="838"/>
      <c r="Z2512" s="838"/>
      <c r="AA2512" s="838"/>
      <c r="AB2512" s="838"/>
      <c r="AC2512" s="838"/>
      <c r="AD2512" s="838"/>
      <c r="AE2512" s="838"/>
      <c r="AF2512" s="838"/>
      <c r="AG2512" s="838"/>
      <c r="AH2512" s="838"/>
      <c r="AI2512" s="838"/>
      <c r="AJ2512" s="838"/>
      <c r="AK2512" s="838"/>
      <c r="AL2512" s="838"/>
    </row>
    <row r="2513" spans="25:38" x14ac:dyDescent="0.25">
      <c r="Y2513" s="838"/>
      <c r="Z2513" s="838"/>
      <c r="AA2513" s="838"/>
      <c r="AB2513" s="838"/>
      <c r="AC2513" s="838"/>
      <c r="AD2513" s="838"/>
      <c r="AE2513" s="838"/>
      <c r="AF2513" s="838"/>
      <c r="AG2513" s="838"/>
      <c r="AH2513" s="838"/>
      <c r="AI2513" s="838"/>
      <c r="AJ2513" s="838"/>
      <c r="AK2513" s="838"/>
      <c r="AL2513" s="838"/>
    </row>
    <row r="2514" spans="25:38" x14ac:dyDescent="0.25">
      <c r="Y2514" s="838"/>
      <c r="Z2514" s="838"/>
      <c r="AA2514" s="838"/>
      <c r="AB2514" s="838"/>
      <c r="AC2514" s="838"/>
      <c r="AD2514" s="838"/>
      <c r="AE2514" s="838"/>
      <c r="AF2514" s="838"/>
      <c r="AG2514" s="838"/>
      <c r="AH2514" s="838"/>
      <c r="AI2514" s="838"/>
      <c r="AJ2514" s="838"/>
      <c r="AK2514" s="838"/>
      <c r="AL2514" s="838"/>
    </row>
    <row r="2515" spans="25:38" x14ac:dyDescent="0.25">
      <c r="Y2515" s="838"/>
      <c r="Z2515" s="838"/>
      <c r="AA2515" s="838"/>
      <c r="AB2515" s="838"/>
      <c r="AC2515" s="838"/>
      <c r="AD2515" s="838"/>
      <c r="AE2515" s="838"/>
      <c r="AF2515" s="838"/>
      <c r="AG2515" s="838"/>
      <c r="AH2515" s="838"/>
      <c r="AI2515" s="838"/>
      <c r="AJ2515" s="838"/>
      <c r="AK2515" s="838"/>
      <c r="AL2515" s="838"/>
    </row>
    <row r="2516" spans="25:38" x14ac:dyDescent="0.25">
      <c r="Y2516" s="838"/>
      <c r="Z2516" s="838"/>
      <c r="AA2516" s="838"/>
      <c r="AB2516" s="838"/>
      <c r="AC2516" s="838"/>
      <c r="AD2516" s="838"/>
      <c r="AE2516" s="838"/>
      <c r="AF2516" s="838"/>
      <c r="AG2516" s="838"/>
      <c r="AH2516" s="838"/>
      <c r="AI2516" s="838"/>
      <c r="AJ2516" s="838"/>
      <c r="AK2516" s="838"/>
      <c r="AL2516" s="838"/>
    </row>
    <row r="2517" spans="25:38" x14ac:dyDescent="0.25">
      <c r="Y2517" s="838"/>
      <c r="Z2517" s="838"/>
      <c r="AA2517" s="838"/>
      <c r="AB2517" s="838"/>
      <c r="AC2517" s="838"/>
      <c r="AD2517" s="838"/>
      <c r="AE2517" s="838"/>
      <c r="AF2517" s="838"/>
      <c r="AG2517" s="838"/>
      <c r="AH2517" s="838"/>
      <c r="AI2517" s="838"/>
      <c r="AJ2517" s="838"/>
      <c r="AK2517" s="838"/>
      <c r="AL2517" s="838"/>
    </row>
    <row r="2518" spans="25:38" x14ac:dyDescent="0.25">
      <c r="Y2518" s="838"/>
      <c r="Z2518" s="838"/>
      <c r="AA2518" s="838"/>
      <c r="AB2518" s="838"/>
      <c r="AC2518" s="838"/>
      <c r="AD2518" s="838"/>
      <c r="AE2518" s="838"/>
      <c r="AF2518" s="838"/>
      <c r="AG2518" s="838"/>
      <c r="AH2518" s="838"/>
      <c r="AI2518" s="838"/>
      <c r="AJ2518" s="838"/>
      <c r="AK2518" s="838"/>
      <c r="AL2518" s="838"/>
    </row>
    <row r="2519" spans="25:38" x14ac:dyDescent="0.25">
      <c r="Y2519" s="838"/>
      <c r="Z2519" s="838"/>
      <c r="AA2519" s="838"/>
      <c r="AB2519" s="838"/>
      <c r="AC2519" s="838"/>
      <c r="AD2519" s="838"/>
      <c r="AE2519" s="838"/>
      <c r="AF2519" s="838"/>
      <c r="AG2519" s="838"/>
      <c r="AH2519" s="838"/>
      <c r="AI2519" s="838"/>
      <c r="AJ2519" s="838"/>
      <c r="AK2519" s="838"/>
      <c r="AL2519" s="838"/>
    </row>
    <row r="2520" spans="25:38" x14ac:dyDescent="0.25">
      <c r="Y2520" s="838"/>
      <c r="Z2520" s="838"/>
      <c r="AA2520" s="838"/>
      <c r="AB2520" s="838"/>
      <c r="AC2520" s="838"/>
      <c r="AD2520" s="838"/>
      <c r="AE2520" s="838"/>
      <c r="AF2520" s="838"/>
      <c r="AG2520" s="838"/>
      <c r="AH2520" s="838"/>
      <c r="AI2520" s="838"/>
      <c r="AJ2520" s="838"/>
      <c r="AK2520" s="838"/>
      <c r="AL2520" s="838"/>
    </row>
    <row r="2521" spans="25:38" x14ac:dyDescent="0.25">
      <c r="Y2521" s="838"/>
      <c r="Z2521" s="838"/>
      <c r="AA2521" s="838"/>
      <c r="AB2521" s="838"/>
      <c r="AC2521" s="838"/>
      <c r="AD2521" s="838"/>
      <c r="AE2521" s="838"/>
      <c r="AF2521" s="838"/>
      <c r="AG2521" s="838"/>
      <c r="AH2521" s="838"/>
      <c r="AI2521" s="838"/>
      <c r="AJ2521" s="838"/>
      <c r="AK2521" s="838"/>
      <c r="AL2521" s="838"/>
    </row>
    <row r="2522" spans="25:38" x14ac:dyDescent="0.25">
      <c r="Y2522" s="838"/>
      <c r="Z2522" s="838"/>
      <c r="AA2522" s="838"/>
      <c r="AB2522" s="838"/>
      <c r="AC2522" s="838"/>
      <c r="AD2522" s="838"/>
      <c r="AE2522" s="838"/>
      <c r="AF2522" s="838"/>
      <c r="AG2522" s="838"/>
      <c r="AH2522" s="838"/>
      <c r="AI2522" s="838"/>
      <c r="AJ2522" s="838"/>
      <c r="AK2522" s="838"/>
      <c r="AL2522" s="838"/>
    </row>
    <row r="2523" spans="25:38" x14ac:dyDescent="0.25">
      <c r="Y2523" s="838"/>
      <c r="Z2523" s="838"/>
      <c r="AA2523" s="838"/>
      <c r="AB2523" s="838"/>
      <c r="AC2523" s="838"/>
      <c r="AD2523" s="838"/>
      <c r="AE2523" s="838"/>
      <c r="AF2523" s="838"/>
      <c r="AG2523" s="838"/>
      <c r="AH2523" s="838"/>
      <c r="AI2523" s="838"/>
      <c r="AJ2523" s="838"/>
      <c r="AK2523" s="838"/>
      <c r="AL2523" s="838"/>
    </row>
    <row r="2524" spans="25:38" x14ac:dyDescent="0.25">
      <c r="Y2524" s="838"/>
      <c r="Z2524" s="838"/>
      <c r="AA2524" s="838"/>
      <c r="AB2524" s="838"/>
      <c r="AC2524" s="838"/>
      <c r="AD2524" s="838"/>
      <c r="AE2524" s="838"/>
      <c r="AF2524" s="838"/>
      <c r="AG2524" s="838"/>
      <c r="AH2524" s="838"/>
      <c r="AI2524" s="838"/>
      <c r="AJ2524" s="838"/>
      <c r="AK2524" s="838"/>
      <c r="AL2524" s="838"/>
    </row>
    <row r="2525" spans="25:38" x14ac:dyDescent="0.25">
      <c r="Y2525" s="838"/>
      <c r="Z2525" s="838"/>
      <c r="AA2525" s="838"/>
      <c r="AB2525" s="838"/>
      <c r="AC2525" s="838"/>
      <c r="AD2525" s="838"/>
      <c r="AE2525" s="838"/>
      <c r="AF2525" s="838"/>
      <c r="AG2525" s="838"/>
      <c r="AH2525" s="838"/>
      <c r="AI2525" s="838"/>
      <c r="AJ2525" s="838"/>
      <c r="AK2525" s="838"/>
      <c r="AL2525" s="838"/>
    </row>
    <row r="2526" spans="25:38" x14ac:dyDescent="0.25">
      <c r="Y2526" s="838"/>
      <c r="Z2526" s="838"/>
      <c r="AA2526" s="838"/>
      <c r="AB2526" s="838"/>
      <c r="AC2526" s="838"/>
      <c r="AD2526" s="838"/>
      <c r="AE2526" s="838"/>
      <c r="AF2526" s="838"/>
      <c r="AG2526" s="838"/>
      <c r="AH2526" s="838"/>
      <c r="AI2526" s="838"/>
      <c r="AJ2526" s="838"/>
      <c r="AK2526" s="838"/>
      <c r="AL2526" s="838"/>
    </row>
    <row r="2527" spans="25:38" x14ac:dyDescent="0.25">
      <c r="Y2527" s="838"/>
      <c r="Z2527" s="838"/>
      <c r="AA2527" s="838"/>
      <c r="AB2527" s="838"/>
      <c r="AC2527" s="838"/>
      <c r="AD2527" s="838"/>
      <c r="AE2527" s="838"/>
      <c r="AF2527" s="838"/>
      <c r="AG2527" s="838"/>
      <c r="AH2527" s="838"/>
      <c r="AI2527" s="838"/>
      <c r="AJ2527" s="838"/>
      <c r="AK2527" s="838"/>
      <c r="AL2527" s="838"/>
    </row>
    <row r="2528" spans="25:38" x14ac:dyDescent="0.25">
      <c r="Y2528" s="838"/>
      <c r="Z2528" s="838"/>
      <c r="AA2528" s="838"/>
      <c r="AB2528" s="838"/>
      <c r="AC2528" s="838"/>
      <c r="AD2528" s="838"/>
      <c r="AE2528" s="838"/>
      <c r="AF2528" s="838"/>
      <c r="AG2528" s="838"/>
      <c r="AH2528" s="838"/>
      <c r="AI2528" s="838"/>
      <c r="AJ2528" s="838"/>
      <c r="AK2528" s="838"/>
      <c r="AL2528" s="838"/>
    </row>
    <row r="2529" spans="25:38" x14ac:dyDescent="0.25">
      <c r="Y2529" s="838"/>
      <c r="Z2529" s="838"/>
      <c r="AA2529" s="838"/>
      <c r="AB2529" s="838"/>
      <c r="AC2529" s="838"/>
      <c r="AD2529" s="838"/>
      <c r="AE2529" s="838"/>
      <c r="AF2529" s="838"/>
      <c r="AG2529" s="838"/>
      <c r="AH2529" s="838"/>
      <c r="AI2529" s="838"/>
      <c r="AJ2529" s="838"/>
      <c r="AK2529" s="838"/>
      <c r="AL2529" s="838"/>
    </row>
    <row r="2530" spans="25:38" x14ac:dyDescent="0.25">
      <c r="Y2530" s="838"/>
      <c r="Z2530" s="838"/>
      <c r="AA2530" s="838"/>
      <c r="AB2530" s="838"/>
      <c r="AC2530" s="838"/>
      <c r="AD2530" s="838"/>
      <c r="AE2530" s="838"/>
      <c r="AF2530" s="838"/>
      <c r="AG2530" s="838"/>
      <c r="AH2530" s="838"/>
      <c r="AI2530" s="838"/>
      <c r="AJ2530" s="838"/>
      <c r="AK2530" s="838"/>
      <c r="AL2530" s="838"/>
    </row>
    <row r="2531" spans="25:38" x14ac:dyDescent="0.25">
      <c r="Y2531" s="838"/>
      <c r="Z2531" s="838"/>
      <c r="AA2531" s="838"/>
      <c r="AB2531" s="838"/>
      <c r="AC2531" s="838"/>
      <c r="AD2531" s="838"/>
      <c r="AE2531" s="838"/>
      <c r="AF2531" s="838"/>
      <c r="AG2531" s="838"/>
      <c r="AH2531" s="838"/>
      <c r="AI2531" s="838"/>
      <c r="AJ2531" s="838"/>
      <c r="AK2531" s="838"/>
      <c r="AL2531" s="838"/>
    </row>
    <row r="2532" spans="25:38" x14ac:dyDescent="0.25">
      <c r="Y2532" s="838"/>
      <c r="Z2532" s="838"/>
      <c r="AA2532" s="838"/>
      <c r="AB2532" s="838"/>
      <c r="AC2532" s="838"/>
      <c r="AD2532" s="838"/>
      <c r="AE2532" s="838"/>
      <c r="AF2532" s="838"/>
      <c r="AG2532" s="838"/>
      <c r="AH2532" s="838"/>
      <c r="AI2532" s="838"/>
      <c r="AJ2532" s="838"/>
      <c r="AK2532" s="838"/>
      <c r="AL2532" s="838"/>
    </row>
    <row r="2533" spans="25:38" x14ac:dyDescent="0.25">
      <c r="Y2533" s="838"/>
      <c r="Z2533" s="838"/>
      <c r="AA2533" s="838"/>
      <c r="AB2533" s="838"/>
      <c r="AC2533" s="838"/>
      <c r="AD2533" s="838"/>
      <c r="AE2533" s="838"/>
      <c r="AF2533" s="838"/>
      <c r="AG2533" s="838"/>
      <c r="AH2533" s="838"/>
      <c r="AI2533" s="838"/>
      <c r="AJ2533" s="838"/>
      <c r="AK2533" s="838"/>
      <c r="AL2533" s="838"/>
    </row>
    <row r="2534" spans="25:38" x14ac:dyDescent="0.25">
      <c r="Y2534" s="838"/>
      <c r="Z2534" s="838"/>
      <c r="AA2534" s="838"/>
      <c r="AB2534" s="838"/>
      <c r="AC2534" s="838"/>
      <c r="AD2534" s="838"/>
      <c r="AE2534" s="838"/>
      <c r="AF2534" s="838"/>
      <c r="AG2534" s="838"/>
      <c r="AH2534" s="838"/>
      <c r="AI2534" s="838"/>
      <c r="AJ2534" s="838"/>
      <c r="AK2534" s="838"/>
      <c r="AL2534" s="838"/>
    </row>
    <row r="2535" spans="25:38" x14ac:dyDescent="0.25">
      <c r="Y2535" s="838"/>
      <c r="Z2535" s="838"/>
      <c r="AA2535" s="838"/>
      <c r="AB2535" s="838"/>
      <c r="AC2535" s="838"/>
      <c r="AD2535" s="838"/>
      <c r="AE2535" s="838"/>
      <c r="AF2535" s="838"/>
      <c r="AG2535" s="838"/>
      <c r="AH2535" s="838"/>
      <c r="AI2535" s="838"/>
      <c r="AJ2535" s="838"/>
      <c r="AK2535" s="838"/>
      <c r="AL2535" s="838"/>
    </row>
    <row r="2536" spans="25:38" x14ac:dyDescent="0.25">
      <c r="Y2536" s="838"/>
      <c r="Z2536" s="838"/>
      <c r="AA2536" s="838"/>
      <c r="AB2536" s="838"/>
      <c r="AC2536" s="838"/>
      <c r="AD2536" s="838"/>
      <c r="AE2536" s="838"/>
      <c r="AF2536" s="838"/>
      <c r="AG2536" s="838"/>
      <c r="AH2536" s="838"/>
      <c r="AI2536" s="838"/>
      <c r="AJ2536" s="838"/>
      <c r="AK2536" s="838"/>
      <c r="AL2536" s="838"/>
    </row>
    <row r="2537" spans="25:38" x14ac:dyDescent="0.25">
      <c r="Y2537" s="838"/>
      <c r="Z2537" s="838"/>
      <c r="AA2537" s="838"/>
      <c r="AB2537" s="838"/>
      <c r="AC2537" s="838"/>
      <c r="AD2537" s="838"/>
      <c r="AE2537" s="838"/>
      <c r="AF2537" s="838"/>
      <c r="AG2537" s="838"/>
      <c r="AH2537" s="838"/>
      <c r="AI2537" s="838"/>
      <c r="AJ2537" s="838"/>
      <c r="AK2537" s="838"/>
      <c r="AL2537" s="838"/>
    </row>
    <row r="2538" spans="25:38" x14ac:dyDescent="0.25">
      <c r="Y2538" s="838"/>
      <c r="Z2538" s="838"/>
      <c r="AA2538" s="838"/>
      <c r="AB2538" s="838"/>
      <c r="AC2538" s="838"/>
      <c r="AD2538" s="838"/>
      <c r="AE2538" s="838"/>
      <c r="AF2538" s="838"/>
      <c r="AG2538" s="838"/>
      <c r="AH2538" s="838"/>
      <c r="AI2538" s="838"/>
      <c r="AJ2538" s="838"/>
      <c r="AK2538" s="838"/>
      <c r="AL2538" s="838"/>
    </row>
    <row r="2539" spans="25:38" x14ac:dyDescent="0.25">
      <c r="Y2539" s="838"/>
      <c r="Z2539" s="838"/>
      <c r="AA2539" s="838"/>
      <c r="AB2539" s="838"/>
      <c r="AC2539" s="838"/>
      <c r="AD2539" s="838"/>
      <c r="AE2539" s="838"/>
      <c r="AF2539" s="838"/>
      <c r="AG2539" s="838"/>
      <c r="AH2539" s="838"/>
      <c r="AI2539" s="838"/>
      <c r="AJ2539" s="838"/>
      <c r="AK2539" s="838"/>
      <c r="AL2539" s="838"/>
    </row>
    <row r="2540" spans="25:38" x14ac:dyDescent="0.25">
      <c r="Y2540" s="838"/>
      <c r="Z2540" s="838"/>
      <c r="AA2540" s="838"/>
      <c r="AB2540" s="838"/>
      <c r="AC2540" s="838"/>
      <c r="AD2540" s="838"/>
      <c r="AE2540" s="838"/>
      <c r="AF2540" s="838"/>
      <c r="AG2540" s="838"/>
      <c r="AH2540" s="838"/>
      <c r="AI2540" s="838"/>
      <c r="AJ2540" s="838"/>
      <c r="AK2540" s="838"/>
      <c r="AL2540" s="838"/>
    </row>
    <row r="2541" spans="25:38" x14ac:dyDescent="0.25">
      <c r="Y2541" s="838"/>
      <c r="Z2541" s="838"/>
      <c r="AA2541" s="838"/>
      <c r="AB2541" s="838"/>
      <c r="AC2541" s="838"/>
      <c r="AD2541" s="838"/>
      <c r="AE2541" s="838"/>
      <c r="AF2541" s="838"/>
      <c r="AG2541" s="838"/>
      <c r="AH2541" s="838"/>
      <c r="AI2541" s="838"/>
      <c r="AJ2541" s="838"/>
      <c r="AK2541" s="838"/>
      <c r="AL2541" s="838"/>
    </row>
    <row r="2542" spans="25:38" x14ac:dyDescent="0.25">
      <c r="Y2542" s="838"/>
      <c r="Z2542" s="838"/>
      <c r="AA2542" s="838"/>
      <c r="AB2542" s="838"/>
      <c r="AC2542" s="838"/>
      <c r="AD2542" s="838"/>
      <c r="AE2542" s="838"/>
      <c r="AF2542" s="838"/>
      <c r="AG2542" s="838"/>
      <c r="AH2542" s="838"/>
      <c r="AI2542" s="838"/>
      <c r="AJ2542" s="838"/>
      <c r="AK2542" s="838"/>
      <c r="AL2542" s="838"/>
    </row>
    <row r="2543" spans="25:38" x14ac:dyDescent="0.25">
      <c r="Y2543" s="838"/>
      <c r="Z2543" s="838"/>
      <c r="AA2543" s="838"/>
      <c r="AB2543" s="838"/>
      <c r="AC2543" s="838"/>
      <c r="AD2543" s="838"/>
      <c r="AE2543" s="838"/>
      <c r="AF2543" s="838"/>
      <c r="AG2543" s="838"/>
      <c r="AH2543" s="838"/>
      <c r="AI2543" s="838"/>
      <c r="AJ2543" s="838"/>
      <c r="AK2543" s="838"/>
      <c r="AL2543" s="838"/>
    </row>
    <row r="2544" spans="25:38" x14ac:dyDescent="0.25">
      <c r="Y2544" s="838"/>
      <c r="Z2544" s="838"/>
      <c r="AA2544" s="838"/>
      <c r="AB2544" s="838"/>
      <c r="AC2544" s="838"/>
      <c r="AD2544" s="838"/>
      <c r="AE2544" s="838"/>
      <c r="AF2544" s="838"/>
      <c r="AG2544" s="838"/>
      <c r="AH2544" s="838"/>
      <c r="AI2544" s="838"/>
      <c r="AJ2544" s="838"/>
      <c r="AK2544" s="838"/>
      <c r="AL2544" s="838"/>
    </row>
    <row r="2545" spans="25:38" x14ac:dyDescent="0.25">
      <c r="Y2545" s="838"/>
      <c r="Z2545" s="838"/>
      <c r="AA2545" s="838"/>
      <c r="AB2545" s="838"/>
      <c r="AC2545" s="838"/>
      <c r="AD2545" s="838"/>
      <c r="AE2545" s="838"/>
      <c r="AF2545" s="838"/>
      <c r="AG2545" s="838"/>
      <c r="AH2545" s="838"/>
      <c r="AI2545" s="838"/>
      <c r="AJ2545" s="838"/>
      <c r="AK2545" s="838"/>
      <c r="AL2545" s="838"/>
    </row>
    <row r="2546" spans="25:38" x14ac:dyDescent="0.25">
      <c r="Y2546" s="838"/>
      <c r="Z2546" s="838"/>
      <c r="AA2546" s="838"/>
      <c r="AB2546" s="838"/>
      <c r="AC2546" s="838"/>
      <c r="AD2546" s="838"/>
      <c r="AE2546" s="838"/>
      <c r="AF2546" s="838"/>
      <c r="AG2546" s="838"/>
      <c r="AH2546" s="838"/>
      <c r="AI2546" s="838"/>
      <c r="AJ2546" s="838"/>
      <c r="AK2546" s="838"/>
      <c r="AL2546" s="838"/>
    </row>
    <row r="2547" spans="25:38" x14ac:dyDescent="0.25">
      <c r="Y2547" s="838"/>
      <c r="Z2547" s="838"/>
      <c r="AA2547" s="838"/>
      <c r="AB2547" s="838"/>
      <c r="AC2547" s="838"/>
      <c r="AD2547" s="838"/>
      <c r="AE2547" s="838"/>
      <c r="AF2547" s="838"/>
      <c r="AG2547" s="838"/>
      <c r="AH2547" s="838"/>
      <c r="AI2547" s="838"/>
      <c r="AJ2547" s="838"/>
      <c r="AK2547" s="838"/>
      <c r="AL2547" s="838"/>
    </row>
    <row r="2548" spans="25:38" x14ac:dyDescent="0.25">
      <c r="Y2548" s="838"/>
      <c r="Z2548" s="838"/>
      <c r="AA2548" s="838"/>
      <c r="AB2548" s="838"/>
      <c r="AC2548" s="838"/>
      <c r="AD2548" s="838"/>
      <c r="AE2548" s="838"/>
      <c r="AF2548" s="838"/>
      <c r="AG2548" s="838"/>
      <c r="AH2548" s="838"/>
      <c r="AI2548" s="838"/>
      <c r="AJ2548" s="838"/>
      <c r="AK2548" s="838"/>
      <c r="AL2548" s="838"/>
    </row>
    <row r="2549" spans="25:38" x14ac:dyDescent="0.25">
      <c r="Y2549" s="838"/>
      <c r="Z2549" s="838"/>
      <c r="AA2549" s="838"/>
      <c r="AB2549" s="838"/>
      <c r="AC2549" s="838"/>
      <c r="AD2549" s="838"/>
      <c r="AE2549" s="838"/>
      <c r="AF2549" s="838"/>
      <c r="AG2549" s="838"/>
      <c r="AH2549" s="838"/>
      <c r="AI2549" s="838"/>
      <c r="AJ2549" s="838"/>
      <c r="AK2549" s="838"/>
      <c r="AL2549" s="838"/>
    </row>
    <row r="2550" spans="25:38" x14ac:dyDescent="0.25">
      <c r="Y2550" s="838"/>
      <c r="Z2550" s="838"/>
      <c r="AA2550" s="838"/>
      <c r="AB2550" s="838"/>
      <c r="AC2550" s="838"/>
      <c r="AD2550" s="838"/>
      <c r="AE2550" s="838"/>
      <c r="AF2550" s="838"/>
      <c r="AG2550" s="838"/>
      <c r="AH2550" s="838"/>
      <c r="AI2550" s="838"/>
      <c r="AJ2550" s="838"/>
      <c r="AK2550" s="838"/>
      <c r="AL2550" s="838"/>
    </row>
    <row r="2551" spans="25:38" x14ac:dyDescent="0.25">
      <c r="Y2551" s="838"/>
      <c r="Z2551" s="838"/>
      <c r="AA2551" s="838"/>
      <c r="AB2551" s="838"/>
      <c r="AC2551" s="838"/>
      <c r="AD2551" s="838"/>
      <c r="AE2551" s="838"/>
      <c r="AF2551" s="838"/>
      <c r="AG2551" s="838"/>
      <c r="AH2551" s="838"/>
      <c r="AI2551" s="838"/>
      <c r="AJ2551" s="838"/>
      <c r="AK2551" s="838"/>
      <c r="AL2551" s="838"/>
    </row>
    <row r="2552" spans="25:38" x14ac:dyDescent="0.25">
      <c r="Y2552" s="838"/>
      <c r="Z2552" s="838"/>
      <c r="AA2552" s="838"/>
      <c r="AB2552" s="838"/>
      <c r="AC2552" s="838"/>
      <c r="AD2552" s="838"/>
      <c r="AE2552" s="838"/>
      <c r="AF2552" s="838"/>
      <c r="AG2552" s="838"/>
      <c r="AH2552" s="838"/>
      <c r="AI2552" s="838"/>
      <c r="AJ2552" s="838"/>
      <c r="AK2552" s="838"/>
      <c r="AL2552" s="838"/>
    </row>
    <row r="2553" spans="25:38" x14ac:dyDescent="0.25">
      <c r="Y2553" s="838"/>
      <c r="Z2553" s="838"/>
      <c r="AA2553" s="838"/>
      <c r="AB2553" s="838"/>
      <c r="AC2553" s="838"/>
      <c r="AD2553" s="838"/>
      <c r="AE2553" s="838"/>
      <c r="AF2553" s="838"/>
      <c r="AG2553" s="838"/>
      <c r="AH2553" s="838"/>
      <c r="AI2553" s="838"/>
      <c r="AJ2553" s="838"/>
      <c r="AK2553" s="838"/>
      <c r="AL2553" s="838"/>
    </row>
    <row r="2554" spans="25:38" x14ac:dyDescent="0.25">
      <c r="Y2554" s="838"/>
      <c r="Z2554" s="838"/>
      <c r="AA2554" s="838"/>
      <c r="AB2554" s="838"/>
      <c r="AC2554" s="838"/>
      <c r="AD2554" s="838"/>
      <c r="AE2554" s="838"/>
      <c r="AF2554" s="838"/>
      <c r="AG2554" s="838"/>
      <c r="AH2554" s="838"/>
      <c r="AI2554" s="838"/>
      <c r="AJ2554" s="838"/>
      <c r="AK2554" s="838"/>
      <c r="AL2554" s="838"/>
    </row>
    <row r="2555" spans="25:38" x14ac:dyDescent="0.25">
      <c r="Y2555" s="838"/>
      <c r="Z2555" s="838"/>
      <c r="AA2555" s="838"/>
      <c r="AB2555" s="838"/>
      <c r="AC2555" s="838"/>
      <c r="AD2555" s="838"/>
      <c r="AE2555" s="838"/>
      <c r="AF2555" s="838"/>
      <c r="AG2555" s="838"/>
      <c r="AH2555" s="838"/>
      <c r="AI2555" s="838"/>
      <c r="AJ2555" s="838"/>
      <c r="AK2555" s="838"/>
      <c r="AL2555" s="838"/>
    </row>
    <row r="2556" spans="25:38" x14ac:dyDescent="0.25">
      <c r="Y2556" s="838"/>
      <c r="Z2556" s="838"/>
      <c r="AA2556" s="838"/>
      <c r="AB2556" s="838"/>
      <c r="AC2556" s="838"/>
      <c r="AD2556" s="838"/>
      <c r="AE2556" s="838"/>
      <c r="AF2556" s="838"/>
      <c r="AG2556" s="838"/>
      <c r="AH2556" s="838"/>
      <c r="AI2556" s="838"/>
      <c r="AJ2556" s="838"/>
      <c r="AK2556" s="838"/>
      <c r="AL2556" s="838"/>
    </row>
    <row r="2557" spans="25:38" x14ac:dyDescent="0.25">
      <c r="Y2557" s="838"/>
      <c r="Z2557" s="838"/>
      <c r="AA2557" s="838"/>
      <c r="AB2557" s="838"/>
      <c r="AC2557" s="838"/>
      <c r="AD2557" s="838"/>
      <c r="AE2557" s="838"/>
      <c r="AF2557" s="838"/>
      <c r="AG2557" s="838"/>
      <c r="AH2557" s="838"/>
      <c r="AI2557" s="838"/>
      <c r="AJ2557" s="838"/>
      <c r="AK2557" s="838"/>
      <c r="AL2557" s="838"/>
    </row>
    <row r="2558" spans="25:38" x14ac:dyDescent="0.25">
      <c r="Y2558" s="838"/>
      <c r="Z2558" s="838"/>
      <c r="AA2558" s="838"/>
      <c r="AB2558" s="838"/>
      <c r="AC2558" s="838"/>
      <c r="AD2558" s="838"/>
      <c r="AE2558" s="838"/>
      <c r="AF2558" s="838"/>
      <c r="AG2558" s="838"/>
      <c r="AH2558" s="838"/>
      <c r="AI2558" s="838"/>
      <c r="AJ2558" s="838"/>
      <c r="AK2558" s="838"/>
      <c r="AL2558" s="838"/>
    </row>
    <row r="2559" spans="25:38" x14ac:dyDescent="0.25">
      <c r="Y2559" s="838"/>
      <c r="Z2559" s="838"/>
      <c r="AA2559" s="838"/>
      <c r="AB2559" s="838"/>
      <c r="AC2559" s="838"/>
      <c r="AD2559" s="838"/>
      <c r="AE2559" s="838"/>
      <c r="AF2559" s="838"/>
      <c r="AG2559" s="838"/>
      <c r="AH2559" s="838"/>
      <c r="AI2559" s="838"/>
      <c r="AJ2559" s="838"/>
      <c r="AK2559" s="838"/>
      <c r="AL2559" s="838"/>
    </row>
    <row r="2560" spans="25:38" x14ac:dyDescent="0.25">
      <c r="Y2560" s="838"/>
      <c r="Z2560" s="838"/>
      <c r="AA2560" s="838"/>
      <c r="AB2560" s="838"/>
      <c r="AC2560" s="838"/>
      <c r="AD2560" s="838"/>
      <c r="AE2560" s="838"/>
      <c r="AF2560" s="838"/>
      <c r="AG2560" s="838"/>
      <c r="AH2560" s="838"/>
      <c r="AI2560" s="838"/>
      <c r="AJ2560" s="838"/>
      <c r="AK2560" s="838"/>
      <c r="AL2560" s="838"/>
    </row>
    <row r="2561" spans="25:38" x14ac:dyDescent="0.25">
      <c r="Y2561" s="838"/>
      <c r="Z2561" s="838"/>
      <c r="AA2561" s="838"/>
      <c r="AB2561" s="838"/>
      <c r="AC2561" s="838"/>
      <c r="AD2561" s="838"/>
      <c r="AE2561" s="838"/>
      <c r="AF2561" s="838"/>
      <c r="AG2561" s="838"/>
      <c r="AH2561" s="838"/>
      <c r="AI2561" s="838"/>
      <c r="AJ2561" s="838"/>
      <c r="AK2561" s="838"/>
      <c r="AL2561" s="838"/>
    </row>
    <row r="2562" spans="25:38" x14ac:dyDescent="0.25">
      <c r="Y2562" s="838"/>
      <c r="Z2562" s="838"/>
      <c r="AA2562" s="838"/>
      <c r="AB2562" s="838"/>
      <c r="AC2562" s="838"/>
      <c r="AD2562" s="838"/>
      <c r="AE2562" s="838"/>
      <c r="AF2562" s="838"/>
      <c r="AG2562" s="838"/>
      <c r="AH2562" s="838"/>
      <c r="AI2562" s="838"/>
      <c r="AJ2562" s="838"/>
      <c r="AK2562" s="838"/>
      <c r="AL2562" s="838"/>
    </row>
    <row r="2563" spans="25:38" x14ac:dyDescent="0.25">
      <c r="Y2563" s="838"/>
      <c r="Z2563" s="838"/>
      <c r="AA2563" s="838"/>
      <c r="AB2563" s="838"/>
      <c r="AC2563" s="838"/>
      <c r="AD2563" s="838"/>
      <c r="AE2563" s="838"/>
      <c r="AF2563" s="838"/>
      <c r="AG2563" s="838"/>
      <c r="AH2563" s="838"/>
      <c r="AI2563" s="838"/>
      <c r="AJ2563" s="838"/>
      <c r="AK2563" s="838"/>
      <c r="AL2563" s="838"/>
    </row>
    <row r="2564" spans="25:38" x14ac:dyDescent="0.25">
      <c r="Y2564" s="838"/>
      <c r="Z2564" s="838"/>
      <c r="AA2564" s="838"/>
      <c r="AB2564" s="838"/>
      <c r="AC2564" s="838"/>
      <c r="AD2564" s="838"/>
      <c r="AE2564" s="838"/>
      <c r="AF2564" s="838"/>
      <c r="AG2564" s="838"/>
      <c r="AH2564" s="838"/>
      <c r="AI2564" s="838"/>
      <c r="AJ2564" s="838"/>
      <c r="AK2564" s="838"/>
      <c r="AL2564" s="838"/>
    </row>
    <row r="2565" spans="25:38" x14ac:dyDescent="0.25">
      <c r="Y2565" s="838"/>
      <c r="Z2565" s="838"/>
      <c r="AA2565" s="838"/>
      <c r="AB2565" s="838"/>
      <c r="AC2565" s="838"/>
      <c r="AD2565" s="838"/>
      <c r="AE2565" s="838"/>
      <c r="AF2565" s="838"/>
      <c r="AG2565" s="838"/>
      <c r="AH2565" s="838"/>
      <c r="AI2565" s="838"/>
      <c r="AJ2565" s="838"/>
      <c r="AK2565" s="838"/>
      <c r="AL2565" s="838"/>
    </row>
    <row r="2566" spans="25:38" x14ac:dyDescent="0.25">
      <c r="Y2566" s="838"/>
      <c r="Z2566" s="838"/>
      <c r="AA2566" s="838"/>
      <c r="AB2566" s="838"/>
      <c r="AC2566" s="838"/>
      <c r="AD2566" s="838"/>
      <c r="AE2566" s="838"/>
      <c r="AF2566" s="838"/>
      <c r="AG2566" s="838"/>
      <c r="AH2566" s="838"/>
      <c r="AI2566" s="838"/>
      <c r="AJ2566" s="838"/>
      <c r="AK2566" s="838"/>
      <c r="AL2566" s="838"/>
    </row>
    <row r="2567" spans="25:38" x14ac:dyDescent="0.25">
      <c r="Y2567" s="838"/>
      <c r="Z2567" s="838"/>
      <c r="AA2567" s="838"/>
      <c r="AB2567" s="838"/>
      <c r="AC2567" s="838"/>
      <c r="AD2567" s="838"/>
      <c r="AE2567" s="838"/>
      <c r="AF2567" s="838"/>
      <c r="AG2567" s="838"/>
      <c r="AH2567" s="838"/>
      <c r="AI2567" s="838"/>
      <c r="AJ2567" s="838"/>
      <c r="AK2567" s="838"/>
      <c r="AL2567" s="838"/>
    </row>
    <row r="2568" spans="25:38" x14ac:dyDescent="0.25">
      <c r="Y2568" s="838"/>
      <c r="Z2568" s="838"/>
      <c r="AA2568" s="838"/>
      <c r="AB2568" s="838"/>
      <c r="AC2568" s="838"/>
      <c r="AD2568" s="838"/>
      <c r="AE2568" s="838"/>
      <c r="AF2568" s="838"/>
      <c r="AG2568" s="838"/>
      <c r="AH2568" s="838"/>
      <c r="AI2568" s="838"/>
      <c r="AJ2568" s="838"/>
      <c r="AK2568" s="838"/>
      <c r="AL2568" s="838"/>
    </row>
    <row r="2569" spans="25:38" x14ac:dyDescent="0.25">
      <c r="Y2569" s="838"/>
      <c r="Z2569" s="838"/>
      <c r="AA2569" s="838"/>
      <c r="AB2569" s="838"/>
      <c r="AC2569" s="838"/>
      <c r="AD2569" s="838"/>
      <c r="AE2569" s="838"/>
      <c r="AF2569" s="838"/>
      <c r="AG2569" s="838"/>
      <c r="AH2569" s="838"/>
      <c r="AI2569" s="838"/>
      <c r="AJ2569" s="838"/>
      <c r="AK2569" s="838"/>
      <c r="AL2569" s="838"/>
    </row>
    <row r="2570" spans="25:38" x14ac:dyDescent="0.25">
      <c r="Y2570" s="838"/>
      <c r="Z2570" s="838"/>
      <c r="AA2570" s="838"/>
      <c r="AB2570" s="838"/>
      <c r="AC2570" s="838"/>
      <c r="AD2570" s="838"/>
      <c r="AE2570" s="838"/>
      <c r="AF2570" s="838"/>
      <c r="AG2570" s="838"/>
      <c r="AH2570" s="838"/>
      <c r="AI2570" s="838"/>
      <c r="AJ2570" s="838"/>
      <c r="AK2570" s="838"/>
      <c r="AL2570" s="838"/>
    </row>
    <row r="2571" spans="25:38" x14ac:dyDescent="0.25">
      <c r="Y2571" s="838"/>
      <c r="Z2571" s="838"/>
      <c r="AA2571" s="838"/>
      <c r="AB2571" s="838"/>
      <c r="AC2571" s="838"/>
      <c r="AD2571" s="838"/>
      <c r="AE2571" s="838"/>
      <c r="AF2571" s="838"/>
      <c r="AG2571" s="838"/>
      <c r="AH2571" s="838"/>
      <c r="AI2571" s="838"/>
      <c r="AJ2571" s="838"/>
      <c r="AK2571" s="838"/>
      <c r="AL2571" s="838"/>
    </row>
    <row r="2572" spans="25:38" x14ac:dyDescent="0.25">
      <c r="Y2572" s="838"/>
      <c r="Z2572" s="838"/>
      <c r="AA2572" s="838"/>
      <c r="AB2572" s="838"/>
      <c r="AC2572" s="838"/>
      <c r="AD2572" s="838"/>
      <c r="AE2572" s="838"/>
      <c r="AF2572" s="838"/>
      <c r="AG2572" s="838"/>
      <c r="AH2572" s="838"/>
      <c r="AI2572" s="838"/>
      <c r="AJ2572" s="838"/>
      <c r="AK2572" s="838"/>
      <c r="AL2572" s="838"/>
    </row>
    <row r="2573" spans="25:38" x14ac:dyDescent="0.25">
      <c r="Y2573" s="838"/>
      <c r="Z2573" s="838"/>
      <c r="AA2573" s="838"/>
      <c r="AB2573" s="838"/>
      <c r="AC2573" s="838"/>
      <c r="AD2573" s="838"/>
      <c r="AE2573" s="838"/>
      <c r="AF2573" s="838"/>
      <c r="AG2573" s="838"/>
      <c r="AH2573" s="838"/>
      <c r="AI2573" s="838"/>
      <c r="AJ2573" s="838"/>
      <c r="AK2573" s="838"/>
      <c r="AL2573" s="838"/>
    </row>
    <row r="2574" spans="25:38" x14ac:dyDescent="0.25">
      <c r="Y2574" s="838"/>
      <c r="Z2574" s="838"/>
      <c r="AA2574" s="838"/>
      <c r="AB2574" s="838"/>
      <c r="AC2574" s="838"/>
      <c r="AD2574" s="838"/>
      <c r="AE2574" s="838"/>
      <c r="AF2574" s="838"/>
      <c r="AG2574" s="838"/>
      <c r="AH2574" s="838"/>
      <c r="AI2574" s="838"/>
      <c r="AJ2574" s="838"/>
      <c r="AK2574" s="838"/>
      <c r="AL2574" s="838"/>
    </row>
    <row r="2575" spans="25:38" x14ac:dyDescent="0.25">
      <c r="Y2575" s="838"/>
      <c r="Z2575" s="838"/>
      <c r="AA2575" s="838"/>
      <c r="AB2575" s="838"/>
      <c r="AC2575" s="838"/>
      <c r="AD2575" s="838"/>
      <c r="AE2575" s="838"/>
      <c r="AF2575" s="838"/>
      <c r="AG2575" s="838"/>
      <c r="AH2575" s="838"/>
      <c r="AI2575" s="838"/>
      <c r="AJ2575" s="838"/>
      <c r="AK2575" s="838"/>
      <c r="AL2575" s="838"/>
    </row>
    <row r="2576" spans="25:38" x14ac:dyDescent="0.25">
      <c r="Y2576" s="838"/>
      <c r="Z2576" s="838"/>
      <c r="AA2576" s="838"/>
      <c r="AB2576" s="838"/>
      <c r="AC2576" s="838"/>
      <c r="AD2576" s="838"/>
      <c r="AE2576" s="838"/>
      <c r="AF2576" s="838"/>
      <c r="AG2576" s="838"/>
      <c r="AH2576" s="838"/>
      <c r="AI2576" s="838"/>
      <c r="AJ2576" s="838"/>
      <c r="AK2576" s="838"/>
      <c r="AL2576" s="838"/>
    </row>
    <row r="2577" spans="25:38" x14ac:dyDescent="0.25">
      <c r="Y2577" s="838"/>
      <c r="Z2577" s="838"/>
      <c r="AA2577" s="838"/>
      <c r="AB2577" s="838"/>
      <c r="AC2577" s="838"/>
      <c r="AD2577" s="838"/>
      <c r="AE2577" s="838"/>
      <c r="AF2577" s="838"/>
      <c r="AG2577" s="838"/>
      <c r="AH2577" s="838"/>
      <c r="AI2577" s="838"/>
      <c r="AJ2577" s="838"/>
      <c r="AK2577" s="838"/>
      <c r="AL2577" s="838"/>
    </row>
    <row r="2578" spans="25:38" x14ac:dyDescent="0.25">
      <c r="Y2578" s="838"/>
      <c r="Z2578" s="838"/>
      <c r="AA2578" s="838"/>
      <c r="AB2578" s="838"/>
      <c r="AC2578" s="838"/>
      <c r="AD2578" s="838"/>
      <c r="AE2578" s="838"/>
      <c r="AF2578" s="838"/>
      <c r="AG2578" s="838"/>
      <c r="AH2578" s="838"/>
      <c r="AI2578" s="838"/>
      <c r="AJ2578" s="838"/>
      <c r="AK2578" s="838"/>
      <c r="AL2578" s="838"/>
    </row>
    <row r="2579" spans="25:38" x14ac:dyDescent="0.25">
      <c r="Y2579" s="838"/>
      <c r="Z2579" s="838"/>
      <c r="AA2579" s="838"/>
      <c r="AB2579" s="838"/>
      <c r="AC2579" s="838"/>
      <c r="AD2579" s="838"/>
      <c r="AE2579" s="838"/>
      <c r="AF2579" s="838"/>
      <c r="AG2579" s="838"/>
      <c r="AH2579" s="838"/>
      <c r="AI2579" s="838"/>
      <c r="AJ2579" s="838"/>
      <c r="AK2579" s="838"/>
      <c r="AL2579" s="838"/>
    </row>
    <row r="2580" spans="25:38" x14ac:dyDescent="0.25">
      <c r="Y2580" s="838"/>
      <c r="Z2580" s="838"/>
      <c r="AA2580" s="838"/>
      <c r="AB2580" s="838"/>
      <c r="AC2580" s="838"/>
      <c r="AD2580" s="838"/>
      <c r="AE2580" s="838"/>
      <c r="AF2580" s="838"/>
      <c r="AG2580" s="838"/>
      <c r="AH2580" s="838"/>
      <c r="AI2580" s="838"/>
      <c r="AJ2580" s="838"/>
      <c r="AK2580" s="838"/>
      <c r="AL2580" s="838"/>
    </row>
    <row r="2581" spans="25:38" x14ac:dyDescent="0.25">
      <c r="Y2581" s="838"/>
      <c r="Z2581" s="838"/>
      <c r="AA2581" s="838"/>
      <c r="AB2581" s="838"/>
      <c r="AC2581" s="838"/>
      <c r="AD2581" s="838"/>
      <c r="AE2581" s="838"/>
      <c r="AF2581" s="838"/>
      <c r="AG2581" s="838"/>
      <c r="AH2581" s="838"/>
      <c r="AI2581" s="838"/>
      <c r="AJ2581" s="838"/>
      <c r="AK2581" s="838"/>
      <c r="AL2581" s="838"/>
    </row>
    <row r="2582" spans="25:38" x14ac:dyDescent="0.25">
      <c r="Y2582" s="838"/>
      <c r="Z2582" s="838"/>
      <c r="AA2582" s="838"/>
      <c r="AB2582" s="838"/>
      <c r="AC2582" s="838"/>
      <c r="AD2582" s="838"/>
      <c r="AE2582" s="838"/>
      <c r="AF2582" s="838"/>
      <c r="AG2582" s="838"/>
      <c r="AH2582" s="838"/>
      <c r="AI2582" s="838"/>
      <c r="AJ2582" s="838"/>
      <c r="AK2582" s="838"/>
      <c r="AL2582" s="838"/>
    </row>
    <row r="2583" spans="25:38" x14ac:dyDescent="0.25">
      <c r="Y2583" s="838"/>
      <c r="Z2583" s="838"/>
      <c r="AA2583" s="838"/>
      <c r="AB2583" s="838"/>
      <c r="AC2583" s="838"/>
      <c r="AD2583" s="838"/>
      <c r="AE2583" s="838"/>
      <c r="AF2583" s="838"/>
      <c r="AG2583" s="838"/>
      <c r="AH2583" s="838"/>
      <c r="AI2583" s="838"/>
      <c r="AJ2583" s="838"/>
      <c r="AK2583" s="838"/>
      <c r="AL2583" s="838"/>
    </row>
    <row r="2584" spans="25:38" x14ac:dyDescent="0.25">
      <c r="Y2584" s="838"/>
      <c r="Z2584" s="838"/>
      <c r="AA2584" s="838"/>
      <c r="AB2584" s="838"/>
      <c r="AC2584" s="838"/>
      <c r="AD2584" s="838"/>
      <c r="AE2584" s="838"/>
      <c r="AF2584" s="838"/>
      <c r="AG2584" s="838"/>
      <c r="AH2584" s="838"/>
      <c r="AI2584" s="838"/>
      <c r="AJ2584" s="838"/>
      <c r="AK2584" s="838"/>
      <c r="AL2584" s="838"/>
    </row>
    <row r="2585" spans="25:38" x14ac:dyDescent="0.25">
      <c r="Y2585" s="838"/>
      <c r="Z2585" s="838"/>
      <c r="AA2585" s="838"/>
      <c r="AB2585" s="838"/>
      <c r="AC2585" s="838"/>
      <c r="AD2585" s="838"/>
      <c r="AE2585" s="838"/>
      <c r="AF2585" s="838"/>
      <c r="AG2585" s="838"/>
      <c r="AH2585" s="838"/>
      <c r="AI2585" s="838"/>
      <c r="AJ2585" s="838"/>
      <c r="AK2585" s="838"/>
      <c r="AL2585" s="838"/>
    </row>
    <row r="2586" spans="25:38" x14ac:dyDescent="0.25">
      <c r="Y2586" s="838"/>
      <c r="Z2586" s="838"/>
      <c r="AA2586" s="838"/>
      <c r="AB2586" s="838"/>
      <c r="AC2586" s="838"/>
      <c r="AD2586" s="838"/>
      <c r="AE2586" s="838"/>
      <c r="AF2586" s="838"/>
      <c r="AG2586" s="838"/>
      <c r="AH2586" s="838"/>
      <c r="AI2586" s="838"/>
      <c r="AJ2586" s="838"/>
      <c r="AK2586" s="838"/>
      <c r="AL2586" s="838"/>
    </row>
    <row r="2587" spans="25:38" x14ac:dyDescent="0.25">
      <c r="Y2587" s="838"/>
      <c r="Z2587" s="838"/>
      <c r="AA2587" s="838"/>
      <c r="AB2587" s="838"/>
      <c r="AC2587" s="838"/>
      <c r="AD2587" s="838"/>
      <c r="AE2587" s="838"/>
      <c r="AF2587" s="838"/>
      <c r="AG2587" s="838"/>
      <c r="AH2587" s="838"/>
      <c r="AI2587" s="838"/>
      <c r="AJ2587" s="838"/>
      <c r="AK2587" s="838"/>
      <c r="AL2587" s="838"/>
    </row>
    <row r="2588" spans="25:38" x14ac:dyDescent="0.25">
      <c r="Y2588" s="838"/>
      <c r="Z2588" s="838"/>
      <c r="AA2588" s="838"/>
      <c r="AB2588" s="838"/>
      <c r="AC2588" s="838"/>
      <c r="AD2588" s="838"/>
      <c r="AE2588" s="838"/>
      <c r="AF2588" s="838"/>
      <c r="AG2588" s="838"/>
      <c r="AH2588" s="838"/>
      <c r="AI2588" s="838"/>
      <c r="AJ2588" s="838"/>
      <c r="AK2588" s="838"/>
      <c r="AL2588" s="838"/>
    </row>
    <row r="2589" spans="25:38" x14ac:dyDescent="0.25">
      <c r="Y2589" s="838"/>
      <c r="Z2589" s="838"/>
      <c r="AA2589" s="838"/>
      <c r="AB2589" s="838"/>
      <c r="AC2589" s="838"/>
      <c r="AD2589" s="838"/>
      <c r="AE2589" s="838"/>
      <c r="AF2589" s="838"/>
      <c r="AG2589" s="838"/>
      <c r="AH2589" s="838"/>
      <c r="AI2589" s="838"/>
      <c r="AJ2589" s="838"/>
      <c r="AK2589" s="838"/>
      <c r="AL2589" s="838"/>
    </row>
    <row r="2590" spans="25:38" x14ac:dyDescent="0.25">
      <c r="Y2590" s="838"/>
      <c r="Z2590" s="838"/>
      <c r="AA2590" s="838"/>
      <c r="AB2590" s="838"/>
      <c r="AC2590" s="838"/>
      <c r="AD2590" s="838"/>
      <c r="AE2590" s="838"/>
      <c r="AF2590" s="838"/>
      <c r="AG2590" s="838"/>
      <c r="AH2590" s="838"/>
      <c r="AI2590" s="838"/>
      <c r="AJ2590" s="838"/>
      <c r="AK2590" s="838"/>
      <c r="AL2590" s="838"/>
    </row>
    <row r="2591" spans="25:38" x14ac:dyDescent="0.25">
      <c r="Y2591" s="838"/>
      <c r="Z2591" s="838"/>
      <c r="AA2591" s="838"/>
      <c r="AB2591" s="838"/>
      <c r="AC2591" s="838"/>
      <c r="AD2591" s="838"/>
      <c r="AE2591" s="838"/>
      <c r="AF2591" s="838"/>
      <c r="AG2591" s="838"/>
      <c r="AH2591" s="838"/>
      <c r="AI2591" s="838"/>
      <c r="AJ2591" s="838"/>
      <c r="AK2591" s="838"/>
      <c r="AL2591" s="838"/>
    </row>
    <row r="2592" spans="25:38" x14ac:dyDescent="0.25">
      <c r="Y2592" s="838"/>
      <c r="Z2592" s="838"/>
      <c r="AA2592" s="838"/>
      <c r="AB2592" s="838"/>
      <c r="AC2592" s="838"/>
      <c r="AD2592" s="838"/>
      <c r="AE2592" s="838"/>
      <c r="AF2592" s="838"/>
      <c r="AG2592" s="838"/>
      <c r="AH2592" s="838"/>
      <c r="AI2592" s="838"/>
      <c r="AJ2592" s="838"/>
      <c r="AK2592" s="838"/>
      <c r="AL2592" s="838"/>
    </row>
    <row r="2593" spans="25:38" x14ac:dyDescent="0.25">
      <c r="Y2593" s="838"/>
      <c r="Z2593" s="838"/>
      <c r="AA2593" s="838"/>
      <c r="AB2593" s="838"/>
      <c r="AC2593" s="838"/>
      <c r="AD2593" s="838"/>
      <c r="AE2593" s="838"/>
      <c r="AF2593" s="838"/>
      <c r="AG2593" s="838"/>
      <c r="AH2593" s="838"/>
      <c r="AI2593" s="838"/>
      <c r="AJ2593" s="838"/>
      <c r="AK2593" s="838"/>
      <c r="AL2593" s="838"/>
    </row>
    <row r="2594" spans="25:38" x14ac:dyDescent="0.25">
      <c r="Y2594" s="838"/>
      <c r="Z2594" s="838"/>
      <c r="AA2594" s="838"/>
      <c r="AB2594" s="838"/>
      <c r="AC2594" s="838"/>
      <c r="AD2594" s="838"/>
      <c r="AE2594" s="838"/>
      <c r="AF2594" s="838"/>
      <c r="AG2594" s="838"/>
      <c r="AH2594" s="838"/>
      <c r="AI2594" s="838"/>
      <c r="AJ2594" s="838"/>
      <c r="AK2594" s="838"/>
      <c r="AL2594" s="838"/>
    </row>
    <row r="2595" spans="25:38" x14ac:dyDescent="0.25">
      <c r="Y2595" s="838"/>
      <c r="Z2595" s="838"/>
      <c r="AA2595" s="838"/>
      <c r="AB2595" s="838"/>
      <c r="AC2595" s="838"/>
      <c r="AD2595" s="838"/>
      <c r="AE2595" s="838"/>
      <c r="AF2595" s="838"/>
      <c r="AG2595" s="838"/>
      <c r="AH2595" s="838"/>
      <c r="AI2595" s="838"/>
      <c r="AJ2595" s="838"/>
      <c r="AK2595" s="838"/>
      <c r="AL2595" s="838"/>
    </row>
    <row r="2596" spans="25:38" x14ac:dyDescent="0.25">
      <c r="Y2596" s="838"/>
      <c r="Z2596" s="838"/>
      <c r="AA2596" s="838"/>
      <c r="AB2596" s="838"/>
      <c r="AC2596" s="838"/>
      <c r="AD2596" s="838"/>
      <c r="AE2596" s="838"/>
      <c r="AF2596" s="838"/>
      <c r="AG2596" s="838"/>
      <c r="AH2596" s="838"/>
      <c r="AI2596" s="838"/>
      <c r="AJ2596" s="838"/>
      <c r="AK2596" s="838"/>
      <c r="AL2596" s="838"/>
    </row>
    <row r="2597" spans="25:38" x14ac:dyDescent="0.25">
      <c r="Y2597" s="838"/>
      <c r="Z2597" s="838"/>
      <c r="AA2597" s="838"/>
      <c r="AB2597" s="838"/>
      <c r="AC2597" s="838"/>
      <c r="AD2597" s="838"/>
      <c r="AE2597" s="838"/>
      <c r="AF2597" s="838"/>
      <c r="AG2597" s="838"/>
      <c r="AH2597" s="838"/>
      <c r="AI2597" s="838"/>
      <c r="AJ2597" s="838"/>
      <c r="AK2597" s="838"/>
      <c r="AL2597" s="838"/>
    </row>
    <row r="2598" spans="25:38" x14ac:dyDescent="0.25">
      <c r="Y2598" s="838"/>
      <c r="Z2598" s="838"/>
      <c r="AA2598" s="838"/>
      <c r="AB2598" s="838"/>
      <c r="AC2598" s="838"/>
      <c r="AD2598" s="838"/>
      <c r="AE2598" s="838"/>
      <c r="AF2598" s="838"/>
      <c r="AG2598" s="838"/>
      <c r="AH2598" s="838"/>
      <c r="AI2598" s="838"/>
      <c r="AJ2598" s="838"/>
      <c r="AK2598" s="838"/>
      <c r="AL2598" s="838"/>
    </row>
    <row r="2599" spans="25:38" x14ac:dyDescent="0.25">
      <c r="Y2599" s="838"/>
      <c r="Z2599" s="838"/>
      <c r="AA2599" s="838"/>
      <c r="AB2599" s="838"/>
      <c r="AC2599" s="838"/>
      <c r="AD2599" s="838"/>
      <c r="AE2599" s="838"/>
      <c r="AF2599" s="838"/>
      <c r="AG2599" s="838"/>
      <c r="AH2599" s="838"/>
      <c r="AI2599" s="838"/>
      <c r="AJ2599" s="838"/>
      <c r="AK2599" s="838"/>
      <c r="AL2599" s="838"/>
    </row>
    <row r="2600" spans="25:38" x14ac:dyDescent="0.25">
      <c r="Y2600" s="838"/>
      <c r="Z2600" s="838"/>
      <c r="AA2600" s="838"/>
      <c r="AB2600" s="838"/>
      <c r="AC2600" s="838"/>
      <c r="AD2600" s="838"/>
      <c r="AE2600" s="838"/>
      <c r="AF2600" s="838"/>
      <c r="AG2600" s="838"/>
      <c r="AH2600" s="838"/>
      <c r="AI2600" s="838"/>
      <c r="AJ2600" s="838"/>
      <c r="AK2600" s="838"/>
      <c r="AL2600" s="838"/>
    </row>
    <row r="2601" spans="25:38" x14ac:dyDescent="0.25">
      <c r="Y2601" s="838"/>
      <c r="Z2601" s="838"/>
      <c r="AA2601" s="838"/>
      <c r="AB2601" s="838"/>
      <c r="AC2601" s="838"/>
      <c r="AD2601" s="838"/>
      <c r="AE2601" s="838"/>
      <c r="AF2601" s="838"/>
      <c r="AG2601" s="838"/>
      <c r="AH2601" s="838"/>
      <c r="AI2601" s="838"/>
      <c r="AJ2601" s="838"/>
      <c r="AK2601" s="838"/>
      <c r="AL2601" s="838"/>
    </row>
    <row r="2602" spans="25:38" x14ac:dyDescent="0.25">
      <c r="Y2602" s="838"/>
      <c r="Z2602" s="838"/>
      <c r="AA2602" s="838"/>
      <c r="AB2602" s="838"/>
      <c r="AC2602" s="838"/>
      <c r="AD2602" s="838"/>
      <c r="AE2602" s="838"/>
      <c r="AF2602" s="838"/>
      <c r="AG2602" s="838"/>
      <c r="AH2602" s="838"/>
      <c r="AI2602" s="838"/>
      <c r="AJ2602" s="838"/>
      <c r="AK2602" s="838"/>
      <c r="AL2602" s="838"/>
    </row>
    <row r="2603" spans="25:38" x14ac:dyDescent="0.25">
      <c r="Y2603" s="838"/>
      <c r="Z2603" s="838"/>
      <c r="AA2603" s="838"/>
      <c r="AB2603" s="838"/>
      <c r="AC2603" s="838"/>
      <c r="AD2603" s="838"/>
      <c r="AE2603" s="838"/>
      <c r="AF2603" s="838"/>
      <c r="AG2603" s="838"/>
      <c r="AH2603" s="838"/>
      <c r="AI2603" s="838"/>
      <c r="AJ2603" s="838"/>
      <c r="AK2603" s="838"/>
      <c r="AL2603" s="838"/>
    </row>
    <row r="2604" spans="25:38" x14ac:dyDescent="0.25">
      <c r="Y2604" s="838"/>
      <c r="Z2604" s="838"/>
      <c r="AA2604" s="838"/>
      <c r="AB2604" s="838"/>
      <c r="AC2604" s="838"/>
      <c r="AD2604" s="838"/>
      <c r="AE2604" s="838"/>
      <c r="AF2604" s="838"/>
      <c r="AG2604" s="838"/>
      <c r="AH2604" s="838"/>
      <c r="AI2604" s="838"/>
      <c r="AJ2604" s="838"/>
      <c r="AK2604" s="838"/>
      <c r="AL2604" s="838"/>
    </row>
    <row r="2605" spans="25:38" x14ac:dyDescent="0.25">
      <c r="Y2605" s="838"/>
      <c r="Z2605" s="838"/>
      <c r="AA2605" s="838"/>
      <c r="AB2605" s="838"/>
      <c r="AC2605" s="838"/>
      <c r="AD2605" s="838"/>
      <c r="AE2605" s="838"/>
      <c r="AF2605" s="838"/>
      <c r="AG2605" s="838"/>
      <c r="AH2605" s="838"/>
      <c r="AI2605" s="838"/>
      <c r="AJ2605" s="838"/>
      <c r="AK2605" s="838"/>
      <c r="AL2605" s="838"/>
    </row>
    <row r="2606" spans="25:38" x14ac:dyDescent="0.25">
      <c r="Y2606" s="838"/>
      <c r="Z2606" s="838"/>
      <c r="AA2606" s="838"/>
      <c r="AB2606" s="838"/>
      <c r="AC2606" s="838"/>
      <c r="AD2606" s="838"/>
      <c r="AE2606" s="838"/>
      <c r="AF2606" s="838"/>
      <c r="AG2606" s="838"/>
      <c r="AH2606" s="838"/>
      <c r="AI2606" s="838"/>
      <c r="AJ2606" s="838"/>
      <c r="AK2606" s="838"/>
      <c r="AL2606" s="838"/>
    </row>
    <row r="2607" spans="25:38" x14ac:dyDescent="0.25">
      <c r="Y2607" s="838"/>
      <c r="Z2607" s="838"/>
      <c r="AA2607" s="838"/>
      <c r="AB2607" s="838"/>
      <c r="AC2607" s="838"/>
      <c r="AD2607" s="838"/>
      <c r="AE2607" s="838"/>
      <c r="AF2607" s="838"/>
      <c r="AG2607" s="838"/>
      <c r="AH2607" s="838"/>
      <c r="AI2607" s="838"/>
      <c r="AJ2607" s="838"/>
      <c r="AK2607" s="838"/>
      <c r="AL2607" s="838"/>
    </row>
    <row r="2608" spans="25:38" x14ac:dyDescent="0.25">
      <c r="Y2608" s="838"/>
      <c r="Z2608" s="838"/>
      <c r="AA2608" s="838"/>
      <c r="AB2608" s="838"/>
      <c r="AC2608" s="838"/>
      <c r="AD2608" s="838"/>
      <c r="AE2608" s="838"/>
      <c r="AF2608" s="838"/>
      <c r="AG2608" s="838"/>
      <c r="AH2608" s="838"/>
      <c r="AI2608" s="838"/>
      <c r="AJ2608" s="838"/>
      <c r="AK2608" s="838"/>
      <c r="AL2608" s="838"/>
    </row>
    <row r="2609" spans="25:38" x14ac:dyDescent="0.25">
      <c r="Y2609" s="838"/>
      <c r="Z2609" s="838"/>
      <c r="AA2609" s="838"/>
      <c r="AB2609" s="838"/>
      <c r="AC2609" s="838"/>
      <c r="AD2609" s="838"/>
      <c r="AE2609" s="838"/>
      <c r="AF2609" s="838"/>
      <c r="AG2609" s="838"/>
      <c r="AH2609" s="838"/>
      <c r="AI2609" s="838"/>
      <c r="AJ2609" s="838"/>
      <c r="AK2609" s="838"/>
      <c r="AL2609" s="838"/>
    </row>
    <row r="2610" spans="25:38" x14ac:dyDescent="0.25">
      <c r="Y2610" s="838"/>
      <c r="Z2610" s="838"/>
      <c r="AA2610" s="838"/>
      <c r="AB2610" s="838"/>
      <c r="AC2610" s="838"/>
      <c r="AD2610" s="838"/>
      <c r="AE2610" s="838"/>
      <c r="AF2610" s="838"/>
      <c r="AG2610" s="838"/>
      <c r="AH2610" s="838"/>
      <c r="AI2610" s="838"/>
      <c r="AJ2610" s="838"/>
      <c r="AK2610" s="838"/>
      <c r="AL2610" s="838"/>
    </row>
    <row r="2611" spans="25:38" x14ac:dyDescent="0.25">
      <c r="Y2611" s="838"/>
      <c r="Z2611" s="838"/>
      <c r="AA2611" s="838"/>
      <c r="AB2611" s="838"/>
      <c r="AC2611" s="838"/>
      <c r="AD2611" s="838"/>
      <c r="AE2611" s="838"/>
      <c r="AF2611" s="838"/>
      <c r="AG2611" s="838"/>
      <c r="AH2611" s="838"/>
      <c r="AI2611" s="838"/>
      <c r="AJ2611" s="838"/>
      <c r="AK2611" s="838"/>
      <c r="AL2611" s="838"/>
    </row>
    <row r="2612" spans="25:38" x14ac:dyDescent="0.25">
      <c r="Y2612" s="838"/>
      <c r="Z2612" s="838"/>
      <c r="AA2612" s="838"/>
      <c r="AB2612" s="838"/>
      <c r="AC2612" s="838"/>
      <c r="AD2612" s="838"/>
      <c r="AE2612" s="838"/>
      <c r="AF2612" s="838"/>
      <c r="AG2612" s="838"/>
      <c r="AH2612" s="838"/>
      <c r="AI2612" s="838"/>
      <c r="AJ2612" s="838"/>
      <c r="AK2612" s="838"/>
      <c r="AL2612" s="838"/>
    </row>
    <row r="2613" spans="25:38" x14ac:dyDescent="0.25">
      <c r="Y2613" s="838"/>
      <c r="Z2613" s="838"/>
      <c r="AA2613" s="838"/>
      <c r="AB2613" s="838"/>
      <c r="AC2613" s="838"/>
      <c r="AD2613" s="838"/>
      <c r="AE2613" s="838"/>
      <c r="AF2613" s="838"/>
      <c r="AG2613" s="838"/>
      <c r="AH2613" s="838"/>
      <c r="AI2613" s="838"/>
      <c r="AJ2613" s="838"/>
      <c r="AK2613" s="838"/>
      <c r="AL2613" s="838"/>
    </row>
    <row r="2614" spans="25:38" x14ac:dyDescent="0.25">
      <c r="Y2614" s="838"/>
      <c r="Z2614" s="838"/>
      <c r="AA2614" s="838"/>
      <c r="AB2614" s="838"/>
      <c r="AC2614" s="838"/>
      <c r="AD2614" s="838"/>
      <c r="AE2614" s="838"/>
      <c r="AF2614" s="838"/>
      <c r="AG2614" s="838"/>
      <c r="AH2614" s="838"/>
      <c r="AI2614" s="838"/>
      <c r="AJ2614" s="838"/>
      <c r="AK2614" s="838"/>
      <c r="AL2614" s="838"/>
    </row>
    <row r="2615" spans="25:38" x14ac:dyDescent="0.25">
      <c r="Y2615" s="838"/>
      <c r="Z2615" s="838"/>
      <c r="AA2615" s="838"/>
      <c r="AB2615" s="838"/>
      <c r="AC2615" s="838"/>
      <c r="AD2615" s="838"/>
      <c r="AE2615" s="838"/>
      <c r="AF2615" s="838"/>
      <c r="AG2615" s="838"/>
      <c r="AH2615" s="838"/>
      <c r="AI2615" s="838"/>
      <c r="AJ2615" s="838"/>
      <c r="AK2615" s="838"/>
      <c r="AL2615" s="838"/>
    </row>
    <row r="2616" spans="25:38" x14ac:dyDescent="0.25">
      <c r="Y2616" s="838"/>
      <c r="Z2616" s="838"/>
      <c r="AA2616" s="838"/>
      <c r="AB2616" s="838"/>
      <c r="AC2616" s="838"/>
      <c r="AD2616" s="838"/>
      <c r="AE2616" s="838"/>
      <c r="AF2616" s="838"/>
      <c r="AG2616" s="838"/>
      <c r="AH2616" s="838"/>
      <c r="AI2616" s="838"/>
      <c r="AJ2616" s="838"/>
      <c r="AK2616" s="838"/>
      <c r="AL2616" s="838"/>
    </row>
    <row r="2617" spans="25:38" x14ac:dyDescent="0.25">
      <c r="Y2617" s="838"/>
      <c r="Z2617" s="838"/>
      <c r="AA2617" s="838"/>
      <c r="AB2617" s="838"/>
      <c r="AC2617" s="838"/>
      <c r="AD2617" s="838"/>
      <c r="AE2617" s="838"/>
      <c r="AF2617" s="838"/>
      <c r="AG2617" s="838"/>
      <c r="AH2617" s="838"/>
      <c r="AI2617" s="838"/>
      <c r="AJ2617" s="838"/>
      <c r="AK2617" s="838"/>
      <c r="AL2617" s="838"/>
    </row>
    <row r="2618" spans="25:38" x14ac:dyDescent="0.25">
      <c r="Y2618" s="838"/>
      <c r="Z2618" s="838"/>
      <c r="AA2618" s="838"/>
      <c r="AB2618" s="838"/>
      <c r="AC2618" s="838"/>
      <c r="AD2618" s="838"/>
      <c r="AE2618" s="838"/>
      <c r="AF2618" s="838"/>
      <c r="AG2618" s="838"/>
      <c r="AH2618" s="838"/>
      <c r="AI2618" s="838"/>
      <c r="AJ2618" s="838"/>
      <c r="AK2618" s="838"/>
      <c r="AL2618" s="838"/>
    </row>
    <row r="2619" spans="25:38" x14ac:dyDescent="0.25">
      <c r="Y2619" s="838"/>
      <c r="Z2619" s="838"/>
      <c r="AA2619" s="838"/>
      <c r="AB2619" s="838"/>
      <c r="AC2619" s="838"/>
      <c r="AD2619" s="838"/>
      <c r="AE2619" s="838"/>
      <c r="AF2619" s="838"/>
      <c r="AG2619" s="838"/>
      <c r="AH2619" s="838"/>
      <c r="AI2619" s="838"/>
      <c r="AJ2619" s="838"/>
      <c r="AK2619" s="838"/>
      <c r="AL2619" s="838"/>
    </row>
    <row r="2620" spans="25:38" x14ac:dyDescent="0.25">
      <c r="Y2620" s="838"/>
      <c r="Z2620" s="838"/>
      <c r="AA2620" s="838"/>
      <c r="AB2620" s="838"/>
      <c r="AC2620" s="838"/>
      <c r="AD2620" s="838"/>
      <c r="AE2620" s="838"/>
      <c r="AF2620" s="838"/>
      <c r="AG2620" s="838"/>
      <c r="AH2620" s="838"/>
      <c r="AI2620" s="838"/>
      <c r="AJ2620" s="838"/>
      <c r="AK2620" s="838"/>
      <c r="AL2620" s="838"/>
    </row>
    <row r="2621" spans="25:38" x14ac:dyDescent="0.25">
      <c r="Y2621" s="838"/>
      <c r="Z2621" s="838"/>
      <c r="AA2621" s="838"/>
      <c r="AB2621" s="838"/>
      <c r="AC2621" s="838"/>
      <c r="AD2621" s="838"/>
      <c r="AE2621" s="838"/>
      <c r="AF2621" s="838"/>
      <c r="AG2621" s="838"/>
      <c r="AH2621" s="838"/>
      <c r="AI2621" s="838"/>
      <c r="AJ2621" s="838"/>
      <c r="AK2621" s="838"/>
      <c r="AL2621" s="838"/>
    </row>
    <row r="2622" spans="25:38" x14ac:dyDescent="0.25">
      <c r="Y2622" s="838"/>
      <c r="Z2622" s="838"/>
      <c r="AA2622" s="838"/>
      <c r="AB2622" s="838"/>
      <c r="AC2622" s="838"/>
      <c r="AD2622" s="838"/>
      <c r="AE2622" s="838"/>
      <c r="AF2622" s="838"/>
      <c r="AG2622" s="838"/>
      <c r="AH2622" s="838"/>
      <c r="AI2622" s="838"/>
      <c r="AJ2622" s="838"/>
      <c r="AK2622" s="838"/>
      <c r="AL2622" s="838"/>
    </row>
    <row r="2623" spans="25:38" x14ac:dyDescent="0.25">
      <c r="Y2623" s="838"/>
      <c r="Z2623" s="838"/>
      <c r="AA2623" s="838"/>
      <c r="AB2623" s="838"/>
      <c r="AC2623" s="838"/>
      <c r="AD2623" s="838"/>
      <c r="AE2623" s="838"/>
      <c r="AF2623" s="838"/>
      <c r="AG2623" s="838"/>
      <c r="AH2623" s="838"/>
      <c r="AI2623" s="838"/>
      <c r="AJ2623" s="838"/>
      <c r="AK2623" s="838"/>
      <c r="AL2623" s="838"/>
    </row>
    <row r="2624" spans="25:38" x14ac:dyDescent="0.25">
      <c r="Y2624" s="838"/>
      <c r="Z2624" s="838"/>
      <c r="AA2624" s="838"/>
      <c r="AB2624" s="838"/>
      <c r="AC2624" s="838"/>
      <c r="AD2624" s="838"/>
      <c r="AE2624" s="838"/>
      <c r="AF2624" s="838"/>
      <c r="AG2624" s="838"/>
      <c r="AH2624" s="838"/>
      <c r="AI2624" s="838"/>
      <c r="AJ2624" s="838"/>
      <c r="AK2624" s="838"/>
      <c r="AL2624" s="838"/>
    </row>
    <row r="2625" spans="25:38" x14ac:dyDescent="0.25">
      <c r="Y2625" s="838"/>
      <c r="Z2625" s="838"/>
      <c r="AA2625" s="838"/>
      <c r="AB2625" s="838"/>
      <c r="AC2625" s="838"/>
      <c r="AD2625" s="838"/>
      <c r="AE2625" s="838"/>
      <c r="AF2625" s="838"/>
      <c r="AG2625" s="838"/>
      <c r="AH2625" s="838"/>
      <c r="AI2625" s="838"/>
      <c r="AJ2625" s="838"/>
      <c r="AK2625" s="838"/>
      <c r="AL2625" s="838"/>
    </row>
    <row r="2626" spans="25:38" x14ac:dyDescent="0.25">
      <c r="Y2626" s="838"/>
      <c r="Z2626" s="838"/>
      <c r="AA2626" s="838"/>
      <c r="AB2626" s="838"/>
      <c r="AC2626" s="838"/>
      <c r="AD2626" s="838"/>
      <c r="AE2626" s="838"/>
      <c r="AF2626" s="838"/>
      <c r="AG2626" s="838"/>
      <c r="AH2626" s="838"/>
      <c r="AI2626" s="838"/>
      <c r="AJ2626" s="838"/>
      <c r="AK2626" s="838"/>
      <c r="AL2626" s="838"/>
    </row>
    <row r="2627" spans="25:38" x14ac:dyDescent="0.25">
      <c r="Y2627" s="838"/>
      <c r="Z2627" s="838"/>
      <c r="AA2627" s="838"/>
      <c r="AB2627" s="838"/>
      <c r="AC2627" s="838"/>
      <c r="AD2627" s="838"/>
      <c r="AE2627" s="838"/>
      <c r="AF2627" s="838"/>
      <c r="AG2627" s="838"/>
      <c r="AH2627" s="838"/>
      <c r="AI2627" s="838"/>
      <c r="AJ2627" s="838"/>
      <c r="AK2627" s="838"/>
      <c r="AL2627" s="838"/>
    </row>
    <row r="2628" spans="25:38" x14ac:dyDescent="0.25">
      <c r="Y2628" s="838"/>
      <c r="Z2628" s="838"/>
      <c r="AA2628" s="838"/>
      <c r="AB2628" s="838"/>
      <c r="AC2628" s="838"/>
      <c r="AD2628" s="838"/>
      <c r="AE2628" s="838"/>
      <c r="AF2628" s="838"/>
      <c r="AG2628" s="838"/>
      <c r="AH2628" s="838"/>
      <c r="AI2628" s="838"/>
      <c r="AJ2628" s="838"/>
      <c r="AK2628" s="838"/>
      <c r="AL2628" s="838"/>
    </row>
    <row r="2629" spans="25:38" x14ac:dyDescent="0.25">
      <c r="Y2629" s="838"/>
      <c r="Z2629" s="838"/>
      <c r="AA2629" s="838"/>
      <c r="AB2629" s="838"/>
      <c r="AC2629" s="838"/>
      <c r="AD2629" s="838"/>
      <c r="AE2629" s="838"/>
      <c r="AF2629" s="838"/>
      <c r="AG2629" s="838"/>
      <c r="AH2629" s="838"/>
      <c r="AI2629" s="838"/>
      <c r="AJ2629" s="838"/>
      <c r="AK2629" s="838"/>
      <c r="AL2629" s="838"/>
    </row>
    <row r="2630" spans="25:38" x14ac:dyDescent="0.25">
      <c r="Y2630" s="838"/>
      <c r="Z2630" s="838"/>
      <c r="AA2630" s="838"/>
      <c r="AB2630" s="838"/>
      <c r="AC2630" s="838"/>
      <c r="AD2630" s="838"/>
      <c r="AE2630" s="838"/>
      <c r="AF2630" s="838"/>
      <c r="AG2630" s="838"/>
      <c r="AH2630" s="838"/>
      <c r="AI2630" s="838"/>
      <c r="AJ2630" s="838"/>
      <c r="AK2630" s="838"/>
      <c r="AL2630" s="838"/>
    </row>
    <row r="2631" spans="25:38" x14ac:dyDescent="0.25">
      <c r="Y2631" s="838"/>
      <c r="Z2631" s="838"/>
      <c r="AA2631" s="838"/>
      <c r="AB2631" s="838"/>
      <c r="AC2631" s="838"/>
      <c r="AD2631" s="838"/>
      <c r="AE2631" s="838"/>
      <c r="AF2631" s="838"/>
      <c r="AG2631" s="838"/>
      <c r="AH2631" s="838"/>
      <c r="AI2631" s="838"/>
      <c r="AJ2631" s="838"/>
      <c r="AK2631" s="838"/>
      <c r="AL2631" s="838"/>
    </row>
    <row r="2632" spans="25:38" x14ac:dyDescent="0.25">
      <c r="Y2632" s="838"/>
      <c r="Z2632" s="838"/>
      <c r="AA2632" s="838"/>
      <c r="AB2632" s="838"/>
      <c r="AC2632" s="838"/>
      <c r="AD2632" s="838"/>
      <c r="AE2632" s="838"/>
      <c r="AF2632" s="838"/>
      <c r="AG2632" s="838"/>
      <c r="AH2632" s="838"/>
      <c r="AI2632" s="838"/>
      <c r="AJ2632" s="838"/>
      <c r="AK2632" s="838"/>
      <c r="AL2632" s="838"/>
    </row>
    <row r="2633" spans="25:38" x14ac:dyDescent="0.25">
      <c r="Y2633" s="838"/>
      <c r="Z2633" s="838"/>
      <c r="AA2633" s="838"/>
      <c r="AB2633" s="838"/>
      <c r="AC2633" s="838"/>
      <c r="AD2633" s="838"/>
      <c r="AE2633" s="838"/>
      <c r="AF2633" s="838"/>
      <c r="AG2633" s="838"/>
      <c r="AH2633" s="838"/>
      <c r="AI2633" s="838"/>
      <c r="AJ2633" s="838"/>
      <c r="AK2633" s="838"/>
      <c r="AL2633" s="838"/>
    </row>
    <row r="2634" spans="25:38" x14ac:dyDescent="0.25">
      <c r="Y2634" s="838"/>
      <c r="Z2634" s="838"/>
      <c r="AA2634" s="838"/>
      <c r="AB2634" s="838"/>
      <c r="AC2634" s="838"/>
      <c r="AD2634" s="838"/>
      <c r="AE2634" s="838"/>
      <c r="AF2634" s="838"/>
      <c r="AG2634" s="838"/>
      <c r="AH2634" s="838"/>
      <c r="AI2634" s="838"/>
      <c r="AJ2634" s="838"/>
      <c r="AK2634" s="838"/>
      <c r="AL2634" s="838"/>
    </row>
    <row r="2635" spans="25:38" x14ac:dyDescent="0.25">
      <c r="Y2635" s="838"/>
      <c r="Z2635" s="838"/>
      <c r="AA2635" s="838"/>
      <c r="AB2635" s="838"/>
      <c r="AC2635" s="838"/>
      <c r="AD2635" s="838"/>
      <c r="AE2635" s="838"/>
      <c r="AF2635" s="838"/>
      <c r="AG2635" s="838"/>
      <c r="AH2635" s="838"/>
      <c r="AI2635" s="838"/>
      <c r="AJ2635" s="838"/>
      <c r="AK2635" s="838"/>
      <c r="AL2635" s="838"/>
    </row>
    <row r="2636" spans="25:38" x14ac:dyDescent="0.25">
      <c r="Y2636" s="838"/>
      <c r="Z2636" s="838"/>
      <c r="AA2636" s="838"/>
      <c r="AB2636" s="838"/>
      <c r="AC2636" s="838"/>
      <c r="AD2636" s="838"/>
      <c r="AE2636" s="838"/>
      <c r="AF2636" s="838"/>
      <c r="AG2636" s="838"/>
      <c r="AH2636" s="838"/>
      <c r="AI2636" s="838"/>
      <c r="AJ2636" s="838"/>
      <c r="AK2636" s="838"/>
      <c r="AL2636" s="838"/>
    </row>
    <row r="2637" spans="25:38" x14ac:dyDescent="0.25">
      <c r="Y2637" s="838"/>
      <c r="Z2637" s="838"/>
      <c r="AA2637" s="838"/>
      <c r="AB2637" s="838"/>
      <c r="AC2637" s="838"/>
      <c r="AD2637" s="838"/>
      <c r="AE2637" s="838"/>
      <c r="AF2637" s="838"/>
      <c r="AG2637" s="838"/>
      <c r="AH2637" s="838"/>
      <c r="AI2637" s="838"/>
      <c r="AJ2637" s="838"/>
      <c r="AK2637" s="838"/>
      <c r="AL2637" s="838"/>
    </row>
    <row r="2638" spans="25:38" x14ac:dyDescent="0.25">
      <c r="Y2638" s="838"/>
      <c r="Z2638" s="838"/>
      <c r="AA2638" s="838"/>
      <c r="AB2638" s="838"/>
      <c r="AC2638" s="838"/>
      <c r="AD2638" s="838"/>
      <c r="AE2638" s="838"/>
      <c r="AF2638" s="838"/>
      <c r="AG2638" s="838"/>
      <c r="AH2638" s="838"/>
      <c r="AI2638" s="838"/>
      <c r="AJ2638" s="838"/>
      <c r="AK2638" s="838"/>
      <c r="AL2638" s="838"/>
    </row>
    <row r="2639" spans="25:38" x14ac:dyDescent="0.25">
      <c r="Y2639" s="838"/>
      <c r="Z2639" s="838"/>
      <c r="AA2639" s="838"/>
      <c r="AB2639" s="838"/>
      <c r="AC2639" s="838"/>
      <c r="AD2639" s="838"/>
      <c r="AE2639" s="838"/>
      <c r="AF2639" s="838"/>
      <c r="AG2639" s="838"/>
      <c r="AH2639" s="838"/>
      <c r="AI2639" s="838"/>
      <c r="AJ2639" s="838"/>
      <c r="AK2639" s="838"/>
      <c r="AL2639" s="838"/>
    </row>
    <row r="2640" spans="25:38" x14ac:dyDescent="0.25">
      <c r="Y2640" s="838"/>
      <c r="Z2640" s="838"/>
      <c r="AA2640" s="838"/>
      <c r="AB2640" s="838"/>
      <c r="AC2640" s="838"/>
      <c r="AD2640" s="838"/>
      <c r="AE2640" s="838"/>
      <c r="AF2640" s="838"/>
      <c r="AG2640" s="838"/>
      <c r="AH2640" s="838"/>
      <c r="AI2640" s="838"/>
      <c r="AJ2640" s="838"/>
      <c r="AK2640" s="838"/>
      <c r="AL2640" s="838"/>
    </row>
    <row r="2641" spans="25:38" x14ac:dyDescent="0.25">
      <c r="Y2641" s="838"/>
      <c r="Z2641" s="838"/>
      <c r="AA2641" s="838"/>
      <c r="AB2641" s="838"/>
      <c r="AC2641" s="838"/>
      <c r="AD2641" s="838"/>
      <c r="AE2641" s="838"/>
      <c r="AF2641" s="838"/>
      <c r="AG2641" s="838"/>
      <c r="AH2641" s="838"/>
      <c r="AI2641" s="838"/>
      <c r="AJ2641" s="838"/>
      <c r="AK2641" s="838"/>
      <c r="AL2641" s="838"/>
    </row>
    <row r="2642" spans="25:38" x14ac:dyDescent="0.25">
      <c r="Y2642" s="838"/>
      <c r="Z2642" s="838"/>
      <c r="AA2642" s="838"/>
      <c r="AB2642" s="838"/>
      <c r="AC2642" s="838"/>
      <c r="AD2642" s="838"/>
      <c r="AE2642" s="838"/>
      <c r="AF2642" s="838"/>
      <c r="AG2642" s="838"/>
      <c r="AH2642" s="838"/>
      <c r="AI2642" s="838"/>
      <c r="AJ2642" s="838"/>
      <c r="AK2642" s="838"/>
      <c r="AL2642" s="838"/>
    </row>
    <row r="2643" spans="25:38" x14ac:dyDescent="0.25">
      <c r="Y2643" s="838"/>
      <c r="Z2643" s="838"/>
      <c r="AA2643" s="838"/>
      <c r="AB2643" s="838"/>
      <c r="AC2643" s="838"/>
      <c r="AD2643" s="838"/>
      <c r="AE2643" s="838"/>
      <c r="AF2643" s="838"/>
      <c r="AG2643" s="838"/>
      <c r="AH2643" s="838"/>
      <c r="AI2643" s="838"/>
      <c r="AJ2643" s="838"/>
      <c r="AK2643" s="838"/>
      <c r="AL2643" s="838"/>
    </row>
    <row r="2644" spans="25:38" x14ac:dyDescent="0.25">
      <c r="Y2644" s="838"/>
      <c r="Z2644" s="838"/>
      <c r="AA2644" s="838"/>
      <c r="AB2644" s="838"/>
      <c r="AC2644" s="838"/>
      <c r="AD2644" s="838"/>
      <c r="AE2644" s="838"/>
      <c r="AF2644" s="838"/>
      <c r="AG2644" s="838"/>
      <c r="AH2644" s="838"/>
      <c r="AI2644" s="838"/>
      <c r="AJ2644" s="838"/>
      <c r="AK2644" s="838"/>
      <c r="AL2644" s="838"/>
    </row>
    <row r="2645" spans="25:38" x14ac:dyDescent="0.25">
      <c r="Y2645" s="838"/>
      <c r="Z2645" s="838"/>
      <c r="AA2645" s="838"/>
      <c r="AB2645" s="838"/>
      <c r="AC2645" s="838"/>
      <c r="AD2645" s="838"/>
      <c r="AE2645" s="838"/>
      <c r="AF2645" s="838"/>
      <c r="AG2645" s="838"/>
      <c r="AH2645" s="838"/>
      <c r="AI2645" s="838"/>
      <c r="AJ2645" s="838"/>
      <c r="AK2645" s="838"/>
      <c r="AL2645" s="838"/>
    </row>
    <row r="2646" spans="25:38" x14ac:dyDescent="0.25">
      <c r="Y2646" s="838"/>
      <c r="Z2646" s="838"/>
      <c r="AA2646" s="838"/>
      <c r="AB2646" s="838"/>
      <c r="AC2646" s="838"/>
      <c r="AD2646" s="838"/>
      <c r="AE2646" s="838"/>
      <c r="AF2646" s="838"/>
      <c r="AG2646" s="838"/>
      <c r="AH2646" s="838"/>
      <c r="AI2646" s="838"/>
      <c r="AJ2646" s="838"/>
      <c r="AK2646" s="838"/>
      <c r="AL2646" s="838"/>
    </row>
    <row r="2647" spans="25:38" x14ac:dyDescent="0.25">
      <c r="Y2647" s="838"/>
      <c r="Z2647" s="838"/>
      <c r="AA2647" s="838"/>
      <c r="AB2647" s="838"/>
      <c r="AC2647" s="838"/>
      <c r="AD2647" s="838"/>
      <c r="AE2647" s="838"/>
      <c r="AF2647" s="838"/>
      <c r="AG2647" s="838"/>
      <c r="AH2647" s="838"/>
      <c r="AI2647" s="838"/>
      <c r="AJ2647" s="838"/>
      <c r="AK2647" s="838"/>
      <c r="AL2647" s="838"/>
    </row>
    <row r="2648" spans="25:38" x14ac:dyDescent="0.25">
      <c r="Y2648" s="838"/>
      <c r="Z2648" s="838"/>
      <c r="AA2648" s="838"/>
      <c r="AB2648" s="838"/>
      <c r="AC2648" s="838"/>
      <c r="AD2648" s="838"/>
      <c r="AE2648" s="838"/>
      <c r="AF2648" s="838"/>
      <c r="AG2648" s="838"/>
      <c r="AH2648" s="838"/>
      <c r="AI2648" s="838"/>
      <c r="AJ2648" s="838"/>
      <c r="AK2648" s="838"/>
      <c r="AL2648" s="838"/>
    </row>
    <row r="2649" spans="25:38" x14ac:dyDescent="0.25">
      <c r="Y2649" s="838"/>
      <c r="Z2649" s="838"/>
      <c r="AA2649" s="838"/>
      <c r="AB2649" s="838"/>
      <c r="AC2649" s="838"/>
      <c r="AD2649" s="838"/>
      <c r="AE2649" s="838"/>
      <c r="AF2649" s="838"/>
      <c r="AG2649" s="838"/>
      <c r="AH2649" s="838"/>
      <c r="AI2649" s="838"/>
      <c r="AJ2649" s="838"/>
      <c r="AK2649" s="838"/>
      <c r="AL2649" s="838"/>
    </row>
    <row r="2650" spans="25:38" x14ac:dyDescent="0.25">
      <c r="Y2650" s="838"/>
      <c r="Z2650" s="838"/>
      <c r="AA2650" s="838"/>
      <c r="AB2650" s="838"/>
      <c r="AC2650" s="838"/>
      <c r="AD2650" s="838"/>
      <c r="AE2650" s="838"/>
      <c r="AF2650" s="838"/>
      <c r="AG2650" s="838"/>
      <c r="AH2650" s="838"/>
      <c r="AI2650" s="838"/>
      <c r="AJ2650" s="838"/>
      <c r="AK2650" s="838"/>
      <c r="AL2650" s="838"/>
    </row>
    <row r="2651" spans="25:38" x14ac:dyDescent="0.25">
      <c r="Y2651" s="838"/>
      <c r="Z2651" s="838"/>
      <c r="AA2651" s="838"/>
      <c r="AB2651" s="838"/>
      <c r="AC2651" s="838"/>
      <c r="AD2651" s="838"/>
      <c r="AE2651" s="838"/>
      <c r="AF2651" s="838"/>
      <c r="AG2651" s="838"/>
      <c r="AH2651" s="838"/>
      <c r="AI2651" s="838"/>
      <c r="AJ2651" s="838"/>
      <c r="AK2651" s="838"/>
      <c r="AL2651" s="838"/>
    </row>
    <row r="2652" spans="25:38" x14ac:dyDescent="0.25">
      <c r="Y2652" s="838"/>
      <c r="Z2652" s="838"/>
      <c r="AA2652" s="838"/>
      <c r="AB2652" s="838"/>
      <c r="AC2652" s="838"/>
      <c r="AD2652" s="838"/>
      <c r="AE2652" s="838"/>
      <c r="AF2652" s="838"/>
      <c r="AG2652" s="838"/>
      <c r="AH2652" s="838"/>
      <c r="AI2652" s="838"/>
      <c r="AJ2652" s="838"/>
      <c r="AK2652" s="838"/>
      <c r="AL2652" s="838"/>
    </row>
    <row r="2653" spans="25:38" x14ac:dyDescent="0.25">
      <c r="Y2653" s="838"/>
      <c r="Z2653" s="838"/>
      <c r="AA2653" s="838"/>
      <c r="AB2653" s="838"/>
      <c r="AC2653" s="838"/>
      <c r="AD2653" s="838"/>
      <c r="AE2653" s="838"/>
      <c r="AF2653" s="838"/>
      <c r="AG2653" s="838"/>
      <c r="AH2653" s="838"/>
      <c r="AI2653" s="838"/>
      <c r="AJ2653" s="838"/>
      <c r="AK2653" s="838"/>
      <c r="AL2653" s="838"/>
    </row>
    <row r="2654" spans="25:38" x14ac:dyDescent="0.25">
      <c r="Y2654" s="838"/>
      <c r="Z2654" s="838"/>
      <c r="AA2654" s="838"/>
      <c r="AB2654" s="838"/>
      <c r="AC2654" s="838"/>
      <c r="AD2654" s="838"/>
      <c r="AE2654" s="838"/>
      <c r="AF2654" s="838"/>
      <c r="AG2654" s="838"/>
      <c r="AH2654" s="838"/>
      <c r="AI2654" s="838"/>
      <c r="AJ2654" s="838"/>
      <c r="AK2654" s="838"/>
      <c r="AL2654" s="838"/>
    </row>
    <row r="2655" spans="25:38" x14ac:dyDescent="0.25">
      <c r="Y2655" s="838"/>
      <c r="Z2655" s="838"/>
      <c r="AA2655" s="838"/>
      <c r="AB2655" s="838"/>
      <c r="AC2655" s="838"/>
      <c r="AD2655" s="838"/>
      <c r="AE2655" s="838"/>
      <c r="AF2655" s="838"/>
      <c r="AG2655" s="838"/>
      <c r="AH2655" s="838"/>
      <c r="AI2655" s="838"/>
      <c r="AJ2655" s="838"/>
      <c r="AK2655" s="838"/>
      <c r="AL2655" s="838"/>
    </row>
    <row r="2656" spans="25:38" x14ac:dyDescent="0.25">
      <c r="Y2656" s="838"/>
      <c r="Z2656" s="838"/>
      <c r="AA2656" s="838"/>
      <c r="AB2656" s="838"/>
      <c r="AC2656" s="838"/>
      <c r="AD2656" s="838"/>
      <c r="AE2656" s="838"/>
      <c r="AF2656" s="838"/>
      <c r="AG2656" s="838"/>
      <c r="AH2656" s="838"/>
      <c r="AI2656" s="838"/>
      <c r="AJ2656" s="838"/>
      <c r="AK2656" s="838"/>
      <c r="AL2656" s="838"/>
    </row>
    <row r="2657" spans="25:38" x14ac:dyDescent="0.25">
      <c r="Y2657" s="838"/>
      <c r="Z2657" s="838"/>
      <c r="AA2657" s="838"/>
      <c r="AB2657" s="838"/>
      <c r="AC2657" s="838"/>
      <c r="AD2657" s="838"/>
      <c r="AE2657" s="838"/>
      <c r="AF2657" s="838"/>
      <c r="AG2657" s="838"/>
      <c r="AH2657" s="838"/>
      <c r="AI2657" s="838"/>
      <c r="AJ2657" s="838"/>
      <c r="AK2657" s="838"/>
      <c r="AL2657" s="838"/>
    </row>
    <row r="2658" spans="25:38" x14ac:dyDescent="0.25">
      <c r="Y2658" s="838"/>
      <c r="Z2658" s="838"/>
      <c r="AA2658" s="838"/>
      <c r="AB2658" s="838"/>
      <c r="AC2658" s="838"/>
      <c r="AD2658" s="838"/>
      <c r="AE2658" s="838"/>
      <c r="AF2658" s="838"/>
      <c r="AG2658" s="838"/>
      <c r="AH2658" s="838"/>
      <c r="AI2658" s="838"/>
      <c r="AJ2658" s="838"/>
      <c r="AK2658" s="838"/>
      <c r="AL2658" s="838"/>
    </row>
    <row r="2659" spans="25:38" x14ac:dyDescent="0.25">
      <c r="Y2659" s="838"/>
      <c r="Z2659" s="838"/>
      <c r="AA2659" s="838"/>
      <c r="AB2659" s="838"/>
      <c r="AC2659" s="838"/>
      <c r="AD2659" s="838"/>
      <c r="AE2659" s="838"/>
      <c r="AF2659" s="838"/>
      <c r="AG2659" s="838"/>
      <c r="AH2659" s="838"/>
      <c r="AI2659" s="838"/>
      <c r="AJ2659" s="838"/>
      <c r="AK2659" s="838"/>
      <c r="AL2659" s="838"/>
    </row>
    <row r="2660" spans="25:38" x14ac:dyDescent="0.25">
      <c r="Y2660" s="838"/>
      <c r="Z2660" s="838"/>
      <c r="AA2660" s="838"/>
      <c r="AB2660" s="838"/>
      <c r="AC2660" s="838"/>
      <c r="AD2660" s="838"/>
      <c r="AE2660" s="838"/>
      <c r="AF2660" s="838"/>
      <c r="AG2660" s="838"/>
      <c r="AH2660" s="838"/>
      <c r="AI2660" s="838"/>
      <c r="AJ2660" s="838"/>
      <c r="AK2660" s="838"/>
      <c r="AL2660" s="838"/>
    </row>
    <row r="2661" spans="25:38" x14ac:dyDescent="0.25">
      <c r="Y2661" s="838"/>
      <c r="Z2661" s="838"/>
      <c r="AA2661" s="838"/>
      <c r="AB2661" s="838"/>
      <c r="AC2661" s="838"/>
      <c r="AD2661" s="838"/>
      <c r="AE2661" s="838"/>
      <c r="AF2661" s="838"/>
      <c r="AG2661" s="838"/>
      <c r="AH2661" s="838"/>
      <c r="AI2661" s="838"/>
      <c r="AJ2661" s="838"/>
      <c r="AK2661" s="838"/>
      <c r="AL2661" s="838"/>
    </row>
    <row r="2662" spans="25:38" x14ac:dyDescent="0.25">
      <c r="Y2662" s="838"/>
      <c r="Z2662" s="838"/>
      <c r="AA2662" s="838"/>
      <c r="AB2662" s="838"/>
      <c r="AC2662" s="838"/>
      <c r="AD2662" s="838"/>
      <c r="AE2662" s="838"/>
      <c r="AF2662" s="838"/>
      <c r="AG2662" s="838"/>
      <c r="AH2662" s="838"/>
      <c r="AI2662" s="838"/>
      <c r="AJ2662" s="838"/>
      <c r="AK2662" s="838"/>
      <c r="AL2662" s="838"/>
    </row>
    <row r="2663" spans="25:38" x14ac:dyDescent="0.25">
      <c r="Y2663" s="838"/>
      <c r="Z2663" s="838"/>
      <c r="AA2663" s="838"/>
      <c r="AB2663" s="838"/>
      <c r="AC2663" s="838"/>
      <c r="AD2663" s="838"/>
      <c r="AE2663" s="838"/>
      <c r="AF2663" s="838"/>
      <c r="AG2663" s="838"/>
      <c r="AH2663" s="838"/>
      <c r="AI2663" s="838"/>
      <c r="AJ2663" s="838"/>
      <c r="AK2663" s="838"/>
      <c r="AL2663" s="838"/>
    </row>
    <row r="2664" spans="25:38" x14ac:dyDescent="0.25">
      <c r="Y2664" s="838"/>
      <c r="Z2664" s="838"/>
      <c r="AA2664" s="838"/>
      <c r="AB2664" s="838"/>
      <c r="AC2664" s="838"/>
      <c r="AD2664" s="838"/>
      <c r="AE2664" s="838"/>
      <c r="AF2664" s="838"/>
      <c r="AG2664" s="838"/>
      <c r="AH2664" s="838"/>
      <c r="AI2664" s="838"/>
      <c r="AJ2664" s="838"/>
      <c r="AK2664" s="838"/>
      <c r="AL2664" s="838"/>
    </row>
    <row r="2665" spans="25:38" x14ac:dyDescent="0.25">
      <c r="Y2665" s="838"/>
      <c r="Z2665" s="838"/>
      <c r="AA2665" s="838"/>
      <c r="AB2665" s="838"/>
      <c r="AC2665" s="838"/>
      <c r="AD2665" s="838"/>
      <c r="AE2665" s="838"/>
      <c r="AF2665" s="838"/>
      <c r="AG2665" s="838"/>
      <c r="AH2665" s="838"/>
      <c r="AI2665" s="838"/>
      <c r="AJ2665" s="838"/>
      <c r="AK2665" s="838"/>
      <c r="AL2665" s="838"/>
    </row>
    <row r="2666" spans="25:38" x14ac:dyDescent="0.25">
      <c r="Y2666" s="838"/>
      <c r="Z2666" s="838"/>
      <c r="AA2666" s="838"/>
      <c r="AB2666" s="838"/>
      <c r="AC2666" s="838"/>
      <c r="AD2666" s="838"/>
      <c r="AE2666" s="838"/>
      <c r="AF2666" s="838"/>
      <c r="AG2666" s="838"/>
      <c r="AH2666" s="838"/>
      <c r="AI2666" s="838"/>
      <c r="AJ2666" s="838"/>
      <c r="AK2666" s="838"/>
      <c r="AL2666" s="838"/>
    </row>
    <row r="2667" spans="25:38" x14ac:dyDescent="0.25">
      <c r="Y2667" s="838"/>
      <c r="Z2667" s="838"/>
      <c r="AA2667" s="838"/>
      <c r="AB2667" s="838"/>
      <c r="AC2667" s="838"/>
      <c r="AD2667" s="838"/>
      <c r="AE2667" s="838"/>
      <c r="AF2667" s="838"/>
      <c r="AG2667" s="838"/>
      <c r="AH2667" s="838"/>
      <c r="AI2667" s="838"/>
      <c r="AJ2667" s="838"/>
      <c r="AK2667" s="838"/>
      <c r="AL2667" s="838"/>
    </row>
    <row r="2668" spans="25:38" x14ac:dyDescent="0.25">
      <c r="Y2668" s="838"/>
      <c r="Z2668" s="838"/>
      <c r="AA2668" s="838"/>
      <c r="AB2668" s="838"/>
      <c r="AC2668" s="838"/>
      <c r="AD2668" s="838"/>
      <c r="AE2668" s="838"/>
      <c r="AF2668" s="838"/>
      <c r="AG2668" s="838"/>
      <c r="AH2668" s="838"/>
      <c r="AI2668" s="838"/>
      <c r="AJ2668" s="838"/>
      <c r="AK2668" s="838"/>
      <c r="AL2668" s="838"/>
    </row>
    <row r="2669" spans="25:38" x14ac:dyDescent="0.25">
      <c r="Y2669" s="838"/>
      <c r="Z2669" s="838"/>
      <c r="AA2669" s="838"/>
      <c r="AB2669" s="838"/>
      <c r="AC2669" s="838"/>
      <c r="AD2669" s="838"/>
      <c r="AE2669" s="838"/>
      <c r="AF2669" s="838"/>
      <c r="AG2669" s="838"/>
      <c r="AH2669" s="838"/>
      <c r="AI2669" s="838"/>
      <c r="AJ2669" s="838"/>
      <c r="AK2669" s="838"/>
      <c r="AL2669" s="838"/>
    </row>
    <row r="2670" spans="25:38" x14ac:dyDescent="0.25">
      <c r="Y2670" s="838"/>
      <c r="Z2670" s="838"/>
      <c r="AA2670" s="838"/>
      <c r="AB2670" s="838"/>
      <c r="AC2670" s="838"/>
      <c r="AD2670" s="838"/>
      <c r="AE2670" s="838"/>
      <c r="AF2670" s="838"/>
      <c r="AG2670" s="838"/>
      <c r="AH2670" s="838"/>
      <c r="AI2670" s="838"/>
      <c r="AJ2670" s="838"/>
      <c r="AK2670" s="838"/>
      <c r="AL2670" s="838"/>
    </row>
    <row r="2671" spans="25:38" x14ac:dyDescent="0.25">
      <c r="Y2671" s="838"/>
      <c r="Z2671" s="838"/>
      <c r="AA2671" s="838"/>
      <c r="AB2671" s="838"/>
      <c r="AC2671" s="838"/>
      <c r="AD2671" s="838"/>
      <c r="AE2671" s="838"/>
      <c r="AF2671" s="838"/>
      <c r="AG2671" s="838"/>
      <c r="AH2671" s="838"/>
      <c r="AI2671" s="838"/>
      <c r="AJ2671" s="838"/>
      <c r="AK2671" s="838"/>
      <c r="AL2671" s="838"/>
    </row>
    <row r="2672" spans="25:38" x14ac:dyDescent="0.25">
      <c r="Y2672" s="838"/>
      <c r="Z2672" s="838"/>
      <c r="AA2672" s="838"/>
      <c r="AB2672" s="838"/>
      <c r="AC2672" s="838"/>
      <c r="AD2672" s="838"/>
      <c r="AE2672" s="838"/>
      <c r="AF2672" s="838"/>
      <c r="AG2672" s="838"/>
      <c r="AH2672" s="838"/>
      <c r="AI2672" s="838"/>
      <c r="AJ2672" s="838"/>
      <c r="AK2672" s="838"/>
      <c r="AL2672" s="838"/>
    </row>
    <row r="2673" spans="25:38" x14ac:dyDescent="0.25">
      <c r="Y2673" s="838"/>
      <c r="Z2673" s="838"/>
      <c r="AA2673" s="838"/>
      <c r="AB2673" s="838"/>
      <c r="AC2673" s="838"/>
      <c r="AD2673" s="838"/>
      <c r="AE2673" s="838"/>
      <c r="AF2673" s="838"/>
      <c r="AG2673" s="838"/>
      <c r="AH2673" s="838"/>
      <c r="AI2673" s="838"/>
      <c r="AJ2673" s="838"/>
      <c r="AK2673" s="838"/>
      <c r="AL2673" s="838"/>
    </row>
    <row r="2674" spans="25:38" x14ac:dyDescent="0.25">
      <c r="Y2674" s="838"/>
      <c r="Z2674" s="838"/>
      <c r="AA2674" s="838"/>
      <c r="AB2674" s="838"/>
      <c r="AC2674" s="838"/>
      <c r="AD2674" s="838"/>
      <c r="AE2674" s="838"/>
      <c r="AF2674" s="838"/>
      <c r="AG2674" s="838"/>
      <c r="AH2674" s="838"/>
      <c r="AI2674" s="838"/>
      <c r="AJ2674" s="838"/>
      <c r="AK2674" s="838"/>
      <c r="AL2674" s="838"/>
    </row>
    <row r="2675" spans="25:38" x14ac:dyDescent="0.25">
      <c r="Y2675" s="838"/>
      <c r="Z2675" s="838"/>
      <c r="AA2675" s="838"/>
      <c r="AB2675" s="838"/>
      <c r="AC2675" s="838"/>
      <c r="AD2675" s="838"/>
      <c r="AE2675" s="838"/>
      <c r="AF2675" s="838"/>
      <c r="AG2675" s="838"/>
      <c r="AH2675" s="838"/>
      <c r="AI2675" s="838"/>
      <c r="AJ2675" s="838"/>
      <c r="AK2675" s="838"/>
      <c r="AL2675" s="838"/>
    </row>
    <row r="2676" spans="25:38" x14ac:dyDescent="0.25">
      <c r="Y2676" s="838"/>
      <c r="Z2676" s="838"/>
      <c r="AA2676" s="838"/>
      <c r="AB2676" s="838"/>
      <c r="AC2676" s="838"/>
      <c r="AD2676" s="838"/>
      <c r="AE2676" s="838"/>
      <c r="AF2676" s="838"/>
      <c r="AG2676" s="838"/>
      <c r="AH2676" s="838"/>
      <c r="AI2676" s="838"/>
      <c r="AJ2676" s="838"/>
      <c r="AK2676" s="838"/>
      <c r="AL2676" s="838"/>
    </row>
    <row r="2677" spans="25:38" x14ac:dyDescent="0.25">
      <c r="Y2677" s="838"/>
      <c r="Z2677" s="838"/>
      <c r="AA2677" s="838"/>
      <c r="AB2677" s="838"/>
      <c r="AC2677" s="838"/>
      <c r="AD2677" s="838"/>
      <c r="AE2677" s="838"/>
      <c r="AF2677" s="838"/>
      <c r="AG2677" s="838"/>
      <c r="AH2677" s="838"/>
      <c r="AI2677" s="838"/>
      <c r="AJ2677" s="838"/>
      <c r="AK2677" s="838"/>
      <c r="AL2677" s="838"/>
    </row>
    <row r="2678" spans="25:38" x14ac:dyDescent="0.25">
      <c r="Y2678" s="838"/>
      <c r="Z2678" s="838"/>
      <c r="AA2678" s="838"/>
      <c r="AB2678" s="838"/>
      <c r="AC2678" s="838"/>
      <c r="AD2678" s="838"/>
      <c r="AE2678" s="838"/>
      <c r="AF2678" s="838"/>
      <c r="AG2678" s="838"/>
      <c r="AH2678" s="838"/>
      <c r="AI2678" s="838"/>
      <c r="AJ2678" s="838"/>
      <c r="AK2678" s="838"/>
      <c r="AL2678" s="838"/>
    </row>
    <row r="2679" spans="25:38" x14ac:dyDescent="0.25">
      <c r="Y2679" s="838"/>
      <c r="Z2679" s="838"/>
      <c r="AA2679" s="838"/>
      <c r="AB2679" s="838"/>
      <c r="AC2679" s="838"/>
      <c r="AD2679" s="838"/>
      <c r="AE2679" s="838"/>
      <c r="AF2679" s="838"/>
      <c r="AG2679" s="838"/>
      <c r="AH2679" s="838"/>
      <c r="AI2679" s="838"/>
      <c r="AJ2679" s="838"/>
      <c r="AK2679" s="838"/>
      <c r="AL2679" s="838"/>
    </row>
    <row r="2680" spans="25:38" x14ac:dyDescent="0.25">
      <c r="Y2680" s="838"/>
      <c r="Z2680" s="838"/>
      <c r="AA2680" s="838"/>
      <c r="AB2680" s="838"/>
      <c r="AC2680" s="838"/>
      <c r="AD2680" s="838"/>
      <c r="AE2680" s="838"/>
      <c r="AF2680" s="838"/>
      <c r="AG2680" s="838"/>
      <c r="AH2680" s="838"/>
      <c r="AI2680" s="838"/>
      <c r="AJ2680" s="838"/>
      <c r="AK2680" s="838"/>
      <c r="AL2680" s="838"/>
    </row>
    <row r="2681" spans="25:38" x14ac:dyDescent="0.25">
      <c r="Y2681" s="838"/>
      <c r="Z2681" s="838"/>
      <c r="AA2681" s="838"/>
      <c r="AB2681" s="838"/>
      <c r="AC2681" s="838"/>
      <c r="AD2681" s="838"/>
      <c r="AE2681" s="838"/>
      <c r="AF2681" s="838"/>
      <c r="AG2681" s="838"/>
      <c r="AH2681" s="838"/>
      <c r="AI2681" s="838"/>
      <c r="AJ2681" s="838"/>
      <c r="AK2681" s="838"/>
      <c r="AL2681" s="838"/>
    </row>
    <row r="2682" spans="25:38" x14ac:dyDescent="0.25">
      <c r="Y2682" s="838"/>
      <c r="Z2682" s="838"/>
      <c r="AA2682" s="838"/>
      <c r="AB2682" s="838"/>
      <c r="AC2682" s="838"/>
      <c r="AD2682" s="838"/>
      <c r="AE2682" s="838"/>
      <c r="AF2682" s="838"/>
      <c r="AG2682" s="838"/>
      <c r="AH2682" s="838"/>
      <c r="AI2682" s="838"/>
      <c r="AJ2682" s="838"/>
      <c r="AK2682" s="838"/>
      <c r="AL2682" s="838"/>
    </row>
    <row r="2683" spans="25:38" x14ac:dyDescent="0.25">
      <c r="Y2683" s="838"/>
      <c r="Z2683" s="838"/>
      <c r="AA2683" s="838"/>
      <c r="AB2683" s="838"/>
      <c r="AC2683" s="838"/>
      <c r="AD2683" s="838"/>
      <c r="AE2683" s="838"/>
      <c r="AF2683" s="838"/>
      <c r="AG2683" s="838"/>
      <c r="AH2683" s="838"/>
      <c r="AI2683" s="838"/>
      <c r="AJ2683" s="838"/>
      <c r="AK2683" s="838"/>
      <c r="AL2683" s="838"/>
    </row>
    <row r="2684" spans="25:38" x14ac:dyDescent="0.25">
      <c r="Y2684" s="838"/>
      <c r="Z2684" s="838"/>
      <c r="AA2684" s="838"/>
      <c r="AB2684" s="838"/>
      <c r="AC2684" s="838"/>
      <c r="AD2684" s="838"/>
      <c r="AE2684" s="838"/>
      <c r="AF2684" s="838"/>
      <c r="AG2684" s="838"/>
      <c r="AH2684" s="838"/>
      <c r="AI2684" s="838"/>
      <c r="AJ2684" s="838"/>
      <c r="AK2684" s="838"/>
      <c r="AL2684" s="838"/>
    </row>
    <row r="2685" spans="25:38" x14ac:dyDescent="0.25">
      <c r="Y2685" s="838"/>
      <c r="Z2685" s="838"/>
      <c r="AA2685" s="838"/>
      <c r="AB2685" s="838"/>
      <c r="AC2685" s="838"/>
      <c r="AD2685" s="838"/>
      <c r="AE2685" s="838"/>
      <c r="AF2685" s="838"/>
      <c r="AG2685" s="838"/>
      <c r="AH2685" s="838"/>
      <c r="AI2685" s="838"/>
      <c r="AJ2685" s="838"/>
      <c r="AK2685" s="838"/>
      <c r="AL2685" s="838"/>
    </row>
    <row r="2686" spans="25:38" x14ac:dyDescent="0.25">
      <c r="Y2686" s="838"/>
      <c r="Z2686" s="838"/>
      <c r="AA2686" s="838"/>
      <c r="AB2686" s="838"/>
      <c r="AC2686" s="838"/>
      <c r="AD2686" s="838"/>
      <c r="AE2686" s="838"/>
      <c r="AF2686" s="838"/>
      <c r="AG2686" s="838"/>
      <c r="AH2686" s="838"/>
      <c r="AI2686" s="838"/>
      <c r="AJ2686" s="838"/>
      <c r="AK2686" s="838"/>
      <c r="AL2686" s="838"/>
    </row>
    <row r="2687" spans="25:38" x14ac:dyDescent="0.25">
      <c r="Y2687" s="838"/>
      <c r="Z2687" s="838"/>
      <c r="AA2687" s="838"/>
      <c r="AB2687" s="838"/>
      <c r="AC2687" s="838"/>
      <c r="AD2687" s="838"/>
      <c r="AE2687" s="838"/>
      <c r="AF2687" s="838"/>
      <c r="AG2687" s="838"/>
      <c r="AH2687" s="838"/>
      <c r="AI2687" s="838"/>
      <c r="AJ2687" s="838"/>
      <c r="AK2687" s="838"/>
      <c r="AL2687" s="838"/>
    </row>
    <row r="2688" spans="25:38" x14ac:dyDescent="0.25">
      <c r="Y2688" s="838"/>
      <c r="Z2688" s="838"/>
      <c r="AA2688" s="838"/>
      <c r="AB2688" s="838"/>
      <c r="AC2688" s="838"/>
      <c r="AD2688" s="838"/>
      <c r="AE2688" s="838"/>
      <c r="AF2688" s="838"/>
      <c r="AG2688" s="838"/>
      <c r="AH2688" s="838"/>
      <c r="AI2688" s="838"/>
      <c r="AJ2688" s="838"/>
      <c r="AK2688" s="838"/>
      <c r="AL2688" s="838"/>
    </row>
    <row r="2689" spans="25:38" x14ac:dyDescent="0.25">
      <c r="Y2689" s="838"/>
      <c r="Z2689" s="838"/>
      <c r="AA2689" s="838"/>
      <c r="AB2689" s="838"/>
      <c r="AC2689" s="838"/>
      <c r="AD2689" s="838"/>
      <c r="AE2689" s="838"/>
      <c r="AF2689" s="838"/>
      <c r="AG2689" s="838"/>
      <c r="AH2689" s="838"/>
      <c r="AI2689" s="838"/>
      <c r="AJ2689" s="838"/>
      <c r="AK2689" s="838"/>
      <c r="AL2689" s="838"/>
    </row>
    <row r="2690" spans="25:38" x14ac:dyDescent="0.25">
      <c r="Y2690" s="838"/>
      <c r="Z2690" s="838"/>
      <c r="AA2690" s="838"/>
      <c r="AB2690" s="838"/>
      <c r="AC2690" s="838"/>
      <c r="AD2690" s="838"/>
      <c r="AE2690" s="838"/>
      <c r="AF2690" s="838"/>
      <c r="AG2690" s="838"/>
      <c r="AH2690" s="838"/>
      <c r="AI2690" s="838"/>
      <c r="AJ2690" s="838"/>
      <c r="AK2690" s="838"/>
      <c r="AL2690" s="838"/>
    </row>
    <row r="2691" spans="25:38" x14ac:dyDescent="0.25">
      <c r="Y2691" s="838"/>
      <c r="Z2691" s="838"/>
      <c r="AA2691" s="838"/>
      <c r="AB2691" s="838"/>
      <c r="AC2691" s="838"/>
      <c r="AD2691" s="838"/>
      <c r="AE2691" s="838"/>
      <c r="AF2691" s="838"/>
      <c r="AG2691" s="838"/>
      <c r="AH2691" s="838"/>
      <c r="AI2691" s="838"/>
      <c r="AJ2691" s="838"/>
      <c r="AK2691" s="838"/>
      <c r="AL2691" s="838"/>
    </row>
    <row r="2692" spans="25:38" x14ac:dyDescent="0.25">
      <c r="Y2692" s="838"/>
      <c r="Z2692" s="838"/>
      <c r="AA2692" s="838"/>
      <c r="AB2692" s="838"/>
      <c r="AC2692" s="838"/>
      <c r="AD2692" s="838"/>
      <c r="AE2692" s="838"/>
      <c r="AF2692" s="838"/>
      <c r="AG2692" s="838"/>
      <c r="AH2692" s="838"/>
      <c r="AI2692" s="838"/>
      <c r="AJ2692" s="838"/>
      <c r="AK2692" s="838"/>
      <c r="AL2692" s="838"/>
    </row>
    <row r="2693" spans="25:38" x14ac:dyDescent="0.25">
      <c r="Y2693" s="838"/>
      <c r="Z2693" s="838"/>
      <c r="AA2693" s="838"/>
      <c r="AB2693" s="838"/>
      <c r="AC2693" s="838"/>
      <c r="AD2693" s="838"/>
      <c r="AE2693" s="838"/>
      <c r="AF2693" s="838"/>
      <c r="AG2693" s="838"/>
      <c r="AH2693" s="838"/>
      <c r="AI2693" s="838"/>
      <c r="AJ2693" s="838"/>
      <c r="AK2693" s="838"/>
      <c r="AL2693" s="838"/>
    </row>
    <row r="2694" spans="25:38" x14ac:dyDescent="0.25">
      <c r="Y2694" s="838"/>
      <c r="Z2694" s="838"/>
      <c r="AA2694" s="838"/>
      <c r="AB2694" s="838"/>
      <c r="AC2694" s="838"/>
      <c r="AD2694" s="838"/>
      <c r="AE2694" s="838"/>
      <c r="AF2694" s="838"/>
      <c r="AG2694" s="838"/>
      <c r="AH2694" s="838"/>
      <c r="AI2694" s="838"/>
      <c r="AJ2694" s="838"/>
      <c r="AK2694" s="838"/>
      <c r="AL2694" s="838"/>
    </row>
    <row r="2695" spans="25:38" x14ac:dyDescent="0.25">
      <c r="Y2695" s="838"/>
      <c r="Z2695" s="838"/>
      <c r="AA2695" s="838"/>
      <c r="AB2695" s="838"/>
      <c r="AC2695" s="838"/>
      <c r="AD2695" s="838"/>
      <c r="AE2695" s="838"/>
      <c r="AF2695" s="838"/>
      <c r="AG2695" s="838"/>
      <c r="AH2695" s="838"/>
      <c r="AI2695" s="838"/>
      <c r="AJ2695" s="838"/>
      <c r="AK2695" s="838"/>
      <c r="AL2695" s="838"/>
    </row>
    <row r="2696" spans="25:38" x14ac:dyDescent="0.25">
      <c r="Y2696" s="838"/>
      <c r="Z2696" s="838"/>
      <c r="AA2696" s="838"/>
      <c r="AB2696" s="838"/>
      <c r="AC2696" s="838"/>
      <c r="AD2696" s="838"/>
      <c r="AE2696" s="838"/>
      <c r="AF2696" s="838"/>
      <c r="AG2696" s="838"/>
      <c r="AH2696" s="838"/>
      <c r="AI2696" s="838"/>
      <c r="AJ2696" s="838"/>
      <c r="AK2696" s="838"/>
      <c r="AL2696" s="838"/>
    </row>
    <row r="2697" spans="25:38" x14ac:dyDescent="0.25">
      <c r="Y2697" s="838"/>
      <c r="Z2697" s="838"/>
      <c r="AA2697" s="838"/>
      <c r="AB2697" s="838"/>
      <c r="AC2697" s="838"/>
      <c r="AD2697" s="838"/>
      <c r="AE2697" s="838"/>
      <c r="AF2697" s="838"/>
      <c r="AG2697" s="838"/>
      <c r="AH2697" s="838"/>
      <c r="AI2697" s="838"/>
      <c r="AJ2697" s="838"/>
      <c r="AK2697" s="838"/>
      <c r="AL2697" s="838"/>
    </row>
    <row r="2698" spans="25:38" x14ac:dyDescent="0.25">
      <c r="Y2698" s="838"/>
      <c r="Z2698" s="838"/>
      <c r="AA2698" s="838"/>
      <c r="AB2698" s="838"/>
      <c r="AC2698" s="838"/>
      <c r="AD2698" s="838"/>
      <c r="AE2698" s="838"/>
      <c r="AF2698" s="838"/>
      <c r="AG2698" s="838"/>
      <c r="AH2698" s="838"/>
      <c r="AI2698" s="838"/>
      <c r="AJ2698" s="838"/>
      <c r="AK2698" s="838"/>
      <c r="AL2698" s="838"/>
    </row>
    <row r="2699" spans="25:38" x14ac:dyDescent="0.25">
      <c r="Y2699" s="838"/>
      <c r="Z2699" s="838"/>
      <c r="AA2699" s="838"/>
      <c r="AB2699" s="838"/>
      <c r="AC2699" s="838"/>
      <c r="AD2699" s="838"/>
      <c r="AE2699" s="838"/>
      <c r="AF2699" s="838"/>
      <c r="AG2699" s="838"/>
      <c r="AH2699" s="838"/>
      <c r="AI2699" s="838"/>
      <c r="AJ2699" s="838"/>
      <c r="AK2699" s="838"/>
      <c r="AL2699" s="838"/>
    </row>
    <row r="2700" spans="25:38" x14ac:dyDescent="0.25">
      <c r="Y2700" s="838"/>
      <c r="Z2700" s="838"/>
      <c r="AA2700" s="838"/>
      <c r="AB2700" s="838"/>
      <c r="AC2700" s="838"/>
      <c r="AD2700" s="838"/>
      <c r="AE2700" s="838"/>
      <c r="AF2700" s="838"/>
      <c r="AG2700" s="838"/>
      <c r="AH2700" s="838"/>
      <c r="AI2700" s="838"/>
      <c r="AJ2700" s="838"/>
      <c r="AK2700" s="838"/>
      <c r="AL2700" s="838"/>
    </row>
    <row r="2701" spans="25:38" x14ac:dyDescent="0.25">
      <c r="Y2701" s="838"/>
      <c r="Z2701" s="838"/>
      <c r="AA2701" s="838"/>
      <c r="AB2701" s="838"/>
      <c r="AC2701" s="838"/>
      <c r="AD2701" s="838"/>
      <c r="AE2701" s="838"/>
      <c r="AF2701" s="838"/>
      <c r="AG2701" s="838"/>
      <c r="AH2701" s="838"/>
      <c r="AI2701" s="838"/>
      <c r="AJ2701" s="838"/>
      <c r="AK2701" s="838"/>
      <c r="AL2701" s="838"/>
    </row>
    <row r="2702" spans="25:38" x14ac:dyDescent="0.25">
      <c r="Y2702" s="838"/>
      <c r="Z2702" s="838"/>
      <c r="AA2702" s="838"/>
      <c r="AB2702" s="838"/>
      <c r="AC2702" s="838"/>
      <c r="AD2702" s="838"/>
      <c r="AE2702" s="838"/>
      <c r="AF2702" s="838"/>
      <c r="AG2702" s="838"/>
      <c r="AH2702" s="838"/>
      <c r="AI2702" s="838"/>
      <c r="AJ2702" s="838"/>
      <c r="AK2702" s="838"/>
      <c r="AL2702" s="838"/>
    </row>
    <row r="2703" spans="25:38" x14ac:dyDescent="0.25">
      <c r="Y2703" s="838"/>
      <c r="Z2703" s="838"/>
      <c r="AA2703" s="838"/>
      <c r="AB2703" s="838"/>
      <c r="AC2703" s="838"/>
      <c r="AD2703" s="838"/>
      <c r="AE2703" s="838"/>
      <c r="AF2703" s="838"/>
      <c r="AG2703" s="838"/>
      <c r="AH2703" s="838"/>
      <c r="AI2703" s="838"/>
      <c r="AJ2703" s="838"/>
      <c r="AK2703" s="838"/>
      <c r="AL2703" s="838"/>
    </row>
    <row r="2704" spans="25:38" x14ac:dyDescent="0.25">
      <c r="Y2704" s="838"/>
      <c r="Z2704" s="838"/>
      <c r="AA2704" s="838"/>
      <c r="AB2704" s="838"/>
      <c r="AC2704" s="838"/>
      <c r="AD2704" s="838"/>
      <c r="AE2704" s="838"/>
      <c r="AF2704" s="838"/>
      <c r="AG2704" s="838"/>
      <c r="AH2704" s="838"/>
      <c r="AI2704" s="838"/>
      <c r="AJ2704" s="838"/>
      <c r="AK2704" s="838"/>
      <c r="AL2704" s="838"/>
    </row>
    <row r="2705" spans="25:38" x14ac:dyDescent="0.25">
      <c r="Y2705" s="838"/>
      <c r="Z2705" s="838"/>
      <c r="AA2705" s="838"/>
      <c r="AB2705" s="838"/>
      <c r="AC2705" s="838"/>
      <c r="AD2705" s="838"/>
      <c r="AE2705" s="838"/>
      <c r="AF2705" s="838"/>
      <c r="AG2705" s="838"/>
      <c r="AH2705" s="838"/>
      <c r="AI2705" s="838"/>
      <c r="AJ2705" s="838"/>
      <c r="AK2705" s="838"/>
      <c r="AL2705" s="838"/>
    </row>
    <row r="2706" spans="25:38" x14ac:dyDescent="0.25">
      <c r="Y2706" s="838"/>
      <c r="Z2706" s="838"/>
      <c r="AA2706" s="838"/>
      <c r="AB2706" s="838"/>
      <c r="AC2706" s="838"/>
      <c r="AD2706" s="838"/>
      <c r="AE2706" s="838"/>
      <c r="AF2706" s="838"/>
      <c r="AG2706" s="838"/>
      <c r="AH2706" s="838"/>
      <c r="AI2706" s="838"/>
      <c r="AJ2706" s="838"/>
      <c r="AK2706" s="838"/>
      <c r="AL2706" s="838"/>
    </row>
    <row r="2707" spans="25:38" x14ac:dyDescent="0.25">
      <c r="Y2707" s="838"/>
      <c r="Z2707" s="838"/>
      <c r="AA2707" s="838"/>
      <c r="AB2707" s="838"/>
      <c r="AC2707" s="838"/>
      <c r="AD2707" s="838"/>
      <c r="AE2707" s="838"/>
      <c r="AF2707" s="838"/>
      <c r="AG2707" s="838"/>
      <c r="AH2707" s="838"/>
      <c r="AI2707" s="838"/>
      <c r="AJ2707" s="838"/>
      <c r="AK2707" s="838"/>
      <c r="AL2707" s="838"/>
    </row>
    <row r="2708" spans="25:38" x14ac:dyDescent="0.25">
      <c r="Y2708" s="838"/>
      <c r="Z2708" s="838"/>
      <c r="AA2708" s="838"/>
      <c r="AB2708" s="838"/>
      <c r="AC2708" s="838"/>
      <c r="AD2708" s="838"/>
      <c r="AE2708" s="838"/>
      <c r="AF2708" s="838"/>
      <c r="AG2708" s="838"/>
      <c r="AH2708" s="838"/>
      <c r="AI2708" s="838"/>
      <c r="AJ2708" s="838"/>
      <c r="AK2708" s="838"/>
      <c r="AL2708" s="838"/>
    </row>
    <row r="2709" spans="25:38" x14ac:dyDescent="0.25">
      <c r="Y2709" s="838"/>
      <c r="Z2709" s="838"/>
      <c r="AA2709" s="838"/>
      <c r="AB2709" s="838"/>
      <c r="AC2709" s="838"/>
      <c r="AD2709" s="838"/>
      <c r="AE2709" s="838"/>
      <c r="AF2709" s="838"/>
      <c r="AG2709" s="838"/>
      <c r="AH2709" s="838"/>
      <c r="AI2709" s="838"/>
      <c r="AJ2709" s="838"/>
      <c r="AK2709" s="838"/>
      <c r="AL2709" s="838"/>
    </row>
    <row r="2710" spans="25:38" x14ac:dyDescent="0.25">
      <c r="Y2710" s="838"/>
      <c r="Z2710" s="838"/>
      <c r="AA2710" s="838"/>
      <c r="AB2710" s="838"/>
      <c r="AC2710" s="838"/>
      <c r="AD2710" s="838"/>
      <c r="AE2710" s="838"/>
      <c r="AF2710" s="838"/>
      <c r="AG2710" s="838"/>
      <c r="AH2710" s="838"/>
      <c r="AI2710" s="838"/>
      <c r="AJ2710" s="838"/>
      <c r="AK2710" s="838"/>
      <c r="AL2710" s="838"/>
    </row>
    <row r="2711" spans="25:38" x14ac:dyDescent="0.25">
      <c r="Y2711" s="838"/>
      <c r="Z2711" s="838"/>
      <c r="AA2711" s="838"/>
      <c r="AB2711" s="838"/>
      <c r="AC2711" s="838"/>
      <c r="AD2711" s="838"/>
      <c r="AE2711" s="838"/>
      <c r="AF2711" s="838"/>
      <c r="AG2711" s="838"/>
      <c r="AH2711" s="838"/>
      <c r="AI2711" s="838"/>
      <c r="AJ2711" s="838"/>
      <c r="AK2711" s="838"/>
      <c r="AL2711" s="838"/>
    </row>
    <row r="2712" spans="25:38" x14ac:dyDescent="0.25">
      <c r="Y2712" s="838"/>
      <c r="Z2712" s="838"/>
      <c r="AA2712" s="838"/>
      <c r="AB2712" s="838"/>
      <c r="AC2712" s="838"/>
      <c r="AD2712" s="838"/>
      <c r="AE2712" s="838"/>
      <c r="AF2712" s="838"/>
      <c r="AG2712" s="838"/>
      <c r="AH2712" s="838"/>
      <c r="AI2712" s="838"/>
      <c r="AJ2712" s="838"/>
      <c r="AK2712" s="838"/>
      <c r="AL2712" s="838"/>
    </row>
    <row r="2713" spans="25:38" x14ac:dyDescent="0.25">
      <c r="Y2713" s="838"/>
      <c r="Z2713" s="838"/>
      <c r="AA2713" s="838"/>
      <c r="AB2713" s="838"/>
      <c r="AC2713" s="838"/>
      <c r="AD2713" s="838"/>
      <c r="AE2713" s="838"/>
      <c r="AF2713" s="838"/>
      <c r="AG2713" s="838"/>
      <c r="AH2713" s="838"/>
      <c r="AI2713" s="838"/>
      <c r="AJ2713" s="838"/>
      <c r="AK2713" s="838"/>
      <c r="AL2713" s="838"/>
    </row>
    <row r="2714" spans="25:38" x14ac:dyDescent="0.25">
      <c r="Y2714" s="838"/>
      <c r="Z2714" s="838"/>
      <c r="AA2714" s="838"/>
      <c r="AB2714" s="838"/>
      <c r="AC2714" s="838"/>
      <c r="AD2714" s="838"/>
      <c r="AE2714" s="838"/>
      <c r="AF2714" s="838"/>
      <c r="AG2714" s="838"/>
      <c r="AH2714" s="838"/>
      <c r="AI2714" s="838"/>
      <c r="AJ2714" s="838"/>
      <c r="AK2714" s="838"/>
      <c r="AL2714" s="838"/>
    </row>
    <row r="2715" spans="25:38" x14ac:dyDescent="0.25">
      <c r="Y2715" s="838"/>
      <c r="Z2715" s="838"/>
      <c r="AA2715" s="838"/>
      <c r="AB2715" s="838"/>
      <c r="AC2715" s="838"/>
      <c r="AD2715" s="838"/>
      <c r="AE2715" s="838"/>
      <c r="AF2715" s="838"/>
      <c r="AG2715" s="838"/>
      <c r="AH2715" s="838"/>
      <c r="AI2715" s="838"/>
      <c r="AJ2715" s="838"/>
      <c r="AK2715" s="838"/>
      <c r="AL2715" s="838"/>
    </row>
    <row r="2716" spans="25:38" x14ac:dyDescent="0.25">
      <c r="Y2716" s="838"/>
      <c r="Z2716" s="838"/>
      <c r="AA2716" s="838"/>
      <c r="AB2716" s="838"/>
      <c r="AC2716" s="838"/>
      <c r="AD2716" s="838"/>
      <c r="AE2716" s="838"/>
      <c r="AF2716" s="838"/>
      <c r="AG2716" s="838"/>
      <c r="AH2716" s="838"/>
      <c r="AI2716" s="838"/>
      <c r="AJ2716" s="838"/>
      <c r="AK2716" s="838"/>
      <c r="AL2716" s="838"/>
    </row>
    <row r="2717" spans="25:38" x14ac:dyDescent="0.25">
      <c r="Y2717" s="838"/>
      <c r="Z2717" s="838"/>
      <c r="AA2717" s="838"/>
      <c r="AB2717" s="838"/>
      <c r="AC2717" s="838"/>
      <c r="AD2717" s="838"/>
      <c r="AE2717" s="838"/>
      <c r="AF2717" s="838"/>
      <c r="AG2717" s="838"/>
      <c r="AH2717" s="838"/>
      <c r="AI2717" s="838"/>
      <c r="AJ2717" s="838"/>
      <c r="AK2717" s="838"/>
      <c r="AL2717" s="838"/>
    </row>
    <row r="2718" spans="25:38" x14ac:dyDescent="0.25">
      <c r="Y2718" s="838"/>
      <c r="Z2718" s="838"/>
      <c r="AA2718" s="838"/>
      <c r="AB2718" s="838"/>
      <c r="AC2718" s="838"/>
      <c r="AD2718" s="838"/>
      <c r="AE2718" s="838"/>
      <c r="AF2718" s="838"/>
      <c r="AG2718" s="838"/>
      <c r="AH2718" s="838"/>
      <c r="AI2718" s="838"/>
      <c r="AJ2718" s="838"/>
      <c r="AK2718" s="838"/>
      <c r="AL2718" s="838"/>
    </row>
    <row r="2719" spans="25:38" x14ac:dyDescent="0.25">
      <c r="Y2719" s="838"/>
      <c r="Z2719" s="838"/>
      <c r="AA2719" s="838"/>
      <c r="AB2719" s="838"/>
      <c r="AC2719" s="838"/>
      <c r="AD2719" s="838"/>
      <c r="AE2719" s="838"/>
      <c r="AF2719" s="838"/>
      <c r="AG2719" s="838"/>
      <c r="AH2719" s="838"/>
      <c r="AI2719" s="838"/>
      <c r="AJ2719" s="838"/>
      <c r="AK2719" s="838"/>
      <c r="AL2719" s="838"/>
    </row>
    <row r="2720" spans="25:38" x14ac:dyDescent="0.25">
      <c r="Y2720" s="838"/>
      <c r="Z2720" s="838"/>
      <c r="AA2720" s="838"/>
      <c r="AB2720" s="838"/>
      <c r="AC2720" s="838"/>
      <c r="AD2720" s="838"/>
      <c r="AE2720" s="838"/>
      <c r="AF2720" s="838"/>
      <c r="AG2720" s="838"/>
      <c r="AH2720" s="838"/>
      <c r="AI2720" s="838"/>
      <c r="AJ2720" s="838"/>
      <c r="AK2720" s="838"/>
      <c r="AL2720" s="838"/>
    </row>
    <row r="2721" spans="25:38" x14ac:dyDescent="0.25">
      <c r="Y2721" s="838"/>
      <c r="Z2721" s="838"/>
      <c r="AA2721" s="838"/>
      <c r="AB2721" s="838"/>
      <c r="AC2721" s="838"/>
      <c r="AD2721" s="838"/>
      <c r="AE2721" s="838"/>
      <c r="AF2721" s="838"/>
      <c r="AG2721" s="838"/>
      <c r="AH2721" s="838"/>
      <c r="AI2721" s="838"/>
      <c r="AJ2721" s="838"/>
      <c r="AK2721" s="838"/>
      <c r="AL2721" s="838"/>
    </row>
    <row r="2722" spans="25:38" x14ac:dyDescent="0.25">
      <c r="Y2722" s="838"/>
      <c r="Z2722" s="838"/>
      <c r="AA2722" s="838"/>
      <c r="AB2722" s="838"/>
      <c r="AC2722" s="838"/>
      <c r="AD2722" s="838"/>
      <c r="AE2722" s="838"/>
      <c r="AF2722" s="838"/>
      <c r="AG2722" s="838"/>
      <c r="AH2722" s="838"/>
      <c r="AI2722" s="838"/>
      <c r="AJ2722" s="838"/>
      <c r="AK2722" s="838"/>
      <c r="AL2722" s="838"/>
    </row>
    <row r="2723" spans="25:38" x14ac:dyDescent="0.25">
      <c r="Y2723" s="838"/>
      <c r="Z2723" s="838"/>
      <c r="AA2723" s="838"/>
      <c r="AB2723" s="838"/>
      <c r="AC2723" s="838"/>
      <c r="AD2723" s="838"/>
      <c r="AE2723" s="838"/>
      <c r="AF2723" s="838"/>
      <c r="AG2723" s="838"/>
      <c r="AH2723" s="838"/>
      <c r="AI2723" s="838"/>
      <c r="AJ2723" s="838"/>
      <c r="AK2723" s="838"/>
      <c r="AL2723" s="838"/>
    </row>
    <row r="2724" spans="25:38" x14ac:dyDescent="0.25">
      <c r="Y2724" s="838"/>
      <c r="Z2724" s="838"/>
      <c r="AA2724" s="838"/>
      <c r="AB2724" s="838"/>
      <c r="AC2724" s="838"/>
      <c r="AD2724" s="838"/>
      <c r="AE2724" s="838"/>
      <c r="AF2724" s="838"/>
      <c r="AG2724" s="838"/>
      <c r="AH2724" s="838"/>
      <c r="AI2724" s="838"/>
      <c r="AJ2724" s="838"/>
      <c r="AK2724" s="838"/>
      <c r="AL2724" s="838"/>
    </row>
    <row r="2725" spans="25:38" x14ac:dyDescent="0.25">
      <c r="Y2725" s="838"/>
      <c r="Z2725" s="838"/>
      <c r="AA2725" s="838"/>
      <c r="AB2725" s="838"/>
      <c r="AC2725" s="838"/>
      <c r="AD2725" s="838"/>
      <c r="AE2725" s="838"/>
      <c r="AF2725" s="838"/>
      <c r="AG2725" s="838"/>
      <c r="AH2725" s="838"/>
      <c r="AI2725" s="838"/>
      <c r="AJ2725" s="838"/>
      <c r="AK2725" s="838"/>
      <c r="AL2725" s="838"/>
    </row>
    <row r="2726" spans="25:38" x14ac:dyDescent="0.25">
      <c r="Y2726" s="838"/>
      <c r="Z2726" s="838"/>
      <c r="AA2726" s="838"/>
      <c r="AB2726" s="838"/>
      <c r="AC2726" s="838"/>
      <c r="AD2726" s="838"/>
      <c r="AE2726" s="838"/>
      <c r="AF2726" s="838"/>
      <c r="AG2726" s="838"/>
      <c r="AH2726" s="838"/>
      <c r="AI2726" s="838"/>
      <c r="AJ2726" s="838"/>
      <c r="AK2726" s="838"/>
      <c r="AL2726" s="838"/>
    </row>
    <row r="2727" spans="25:38" x14ac:dyDescent="0.25">
      <c r="Y2727" s="838"/>
      <c r="Z2727" s="838"/>
      <c r="AA2727" s="838"/>
      <c r="AB2727" s="838"/>
      <c r="AC2727" s="838"/>
      <c r="AD2727" s="838"/>
      <c r="AE2727" s="838"/>
      <c r="AF2727" s="838"/>
      <c r="AG2727" s="838"/>
      <c r="AH2727" s="838"/>
      <c r="AI2727" s="838"/>
      <c r="AJ2727" s="838"/>
      <c r="AK2727" s="838"/>
      <c r="AL2727" s="838"/>
    </row>
    <row r="2728" spans="25:38" x14ac:dyDescent="0.25">
      <c r="Y2728" s="838"/>
      <c r="Z2728" s="838"/>
      <c r="AA2728" s="838"/>
      <c r="AB2728" s="838"/>
      <c r="AC2728" s="838"/>
      <c r="AD2728" s="838"/>
      <c r="AE2728" s="838"/>
      <c r="AF2728" s="838"/>
      <c r="AG2728" s="838"/>
      <c r="AH2728" s="838"/>
      <c r="AI2728" s="838"/>
      <c r="AJ2728" s="838"/>
      <c r="AK2728" s="838"/>
      <c r="AL2728" s="838"/>
    </row>
    <row r="2729" spans="25:38" x14ac:dyDescent="0.25">
      <c r="Y2729" s="838"/>
      <c r="Z2729" s="838"/>
      <c r="AA2729" s="838"/>
      <c r="AB2729" s="838"/>
      <c r="AC2729" s="838"/>
      <c r="AD2729" s="838"/>
      <c r="AE2729" s="838"/>
      <c r="AF2729" s="838"/>
      <c r="AG2729" s="838"/>
      <c r="AH2729" s="838"/>
      <c r="AI2729" s="838"/>
      <c r="AJ2729" s="838"/>
      <c r="AK2729" s="838"/>
      <c r="AL2729" s="838"/>
    </row>
    <row r="2730" spans="25:38" x14ac:dyDescent="0.25">
      <c r="Y2730" s="838"/>
      <c r="Z2730" s="838"/>
      <c r="AA2730" s="838"/>
      <c r="AB2730" s="838"/>
      <c r="AC2730" s="838"/>
      <c r="AD2730" s="838"/>
      <c r="AE2730" s="838"/>
      <c r="AF2730" s="838"/>
      <c r="AG2730" s="838"/>
      <c r="AH2730" s="838"/>
      <c r="AI2730" s="838"/>
      <c r="AJ2730" s="838"/>
      <c r="AK2730" s="838"/>
      <c r="AL2730" s="838"/>
    </row>
    <row r="2731" spans="25:38" x14ac:dyDescent="0.25">
      <c r="Y2731" s="838"/>
      <c r="Z2731" s="838"/>
      <c r="AA2731" s="838"/>
      <c r="AB2731" s="838"/>
      <c r="AC2731" s="838"/>
      <c r="AD2731" s="838"/>
      <c r="AE2731" s="838"/>
      <c r="AF2731" s="838"/>
      <c r="AG2731" s="838"/>
      <c r="AH2731" s="838"/>
      <c r="AI2731" s="838"/>
      <c r="AJ2731" s="838"/>
      <c r="AK2731" s="838"/>
      <c r="AL2731" s="838"/>
    </row>
    <row r="2732" spans="25:38" x14ac:dyDescent="0.25">
      <c r="Y2732" s="838"/>
      <c r="Z2732" s="838"/>
      <c r="AA2732" s="838"/>
      <c r="AB2732" s="838"/>
      <c r="AC2732" s="838"/>
      <c r="AD2732" s="838"/>
      <c r="AE2732" s="838"/>
      <c r="AF2732" s="838"/>
      <c r="AG2732" s="838"/>
      <c r="AH2732" s="838"/>
      <c r="AI2732" s="838"/>
      <c r="AJ2732" s="838"/>
      <c r="AK2732" s="838"/>
      <c r="AL2732" s="838"/>
    </row>
    <row r="2733" spans="25:38" x14ac:dyDescent="0.25">
      <c r="Y2733" s="838"/>
      <c r="Z2733" s="838"/>
      <c r="AA2733" s="838"/>
      <c r="AB2733" s="838"/>
      <c r="AC2733" s="838"/>
      <c r="AD2733" s="838"/>
      <c r="AE2733" s="838"/>
      <c r="AF2733" s="838"/>
      <c r="AG2733" s="838"/>
      <c r="AH2733" s="838"/>
      <c r="AI2733" s="838"/>
      <c r="AJ2733" s="838"/>
      <c r="AK2733" s="838"/>
      <c r="AL2733" s="838"/>
    </row>
    <row r="2734" spans="25:38" x14ac:dyDescent="0.25">
      <c r="Y2734" s="838"/>
      <c r="Z2734" s="838"/>
      <c r="AA2734" s="838"/>
      <c r="AB2734" s="838"/>
      <c r="AC2734" s="838"/>
      <c r="AD2734" s="838"/>
      <c r="AE2734" s="838"/>
      <c r="AF2734" s="838"/>
      <c r="AG2734" s="838"/>
      <c r="AH2734" s="838"/>
      <c r="AI2734" s="838"/>
      <c r="AJ2734" s="838"/>
      <c r="AK2734" s="838"/>
      <c r="AL2734" s="838"/>
    </row>
    <row r="2735" spans="25:38" x14ac:dyDescent="0.25">
      <c r="Y2735" s="838"/>
      <c r="Z2735" s="838"/>
      <c r="AA2735" s="838"/>
      <c r="AB2735" s="838"/>
      <c r="AC2735" s="838"/>
      <c r="AD2735" s="838"/>
      <c r="AE2735" s="838"/>
      <c r="AF2735" s="838"/>
      <c r="AG2735" s="838"/>
      <c r="AH2735" s="838"/>
      <c r="AI2735" s="838"/>
      <c r="AJ2735" s="838"/>
      <c r="AK2735" s="838"/>
      <c r="AL2735" s="838"/>
    </row>
    <row r="2736" spans="25:38" x14ac:dyDescent="0.25">
      <c r="Y2736" s="838"/>
      <c r="Z2736" s="838"/>
      <c r="AA2736" s="838"/>
      <c r="AB2736" s="838"/>
      <c r="AC2736" s="838"/>
      <c r="AD2736" s="838"/>
      <c r="AE2736" s="838"/>
      <c r="AF2736" s="838"/>
      <c r="AG2736" s="838"/>
      <c r="AH2736" s="838"/>
      <c r="AI2736" s="838"/>
      <c r="AJ2736" s="838"/>
      <c r="AK2736" s="838"/>
      <c r="AL2736" s="838"/>
    </row>
    <row r="2737" spans="25:38" x14ac:dyDescent="0.25">
      <c r="Y2737" s="838"/>
      <c r="Z2737" s="838"/>
      <c r="AA2737" s="838"/>
      <c r="AB2737" s="838"/>
      <c r="AC2737" s="838"/>
      <c r="AD2737" s="838"/>
      <c r="AE2737" s="838"/>
      <c r="AF2737" s="838"/>
      <c r="AG2737" s="838"/>
      <c r="AH2737" s="838"/>
      <c r="AI2737" s="838"/>
      <c r="AJ2737" s="838"/>
      <c r="AK2737" s="838"/>
      <c r="AL2737" s="838"/>
    </row>
    <row r="2738" spans="25:38" x14ac:dyDescent="0.25">
      <c r="Y2738" s="838"/>
      <c r="Z2738" s="838"/>
      <c r="AA2738" s="838"/>
      <c r="AB2738" s="838"/>
      <c r="AC2738" s="838"/>
      <c r="AD2738" s="838"/>
      <c r="AE2738" s="838"/>
      <c r="AF2738" s="838"/>
      <c r="AG2738" s="838"/>
      <c r="AH2738" s="838"/>
      <c r="AI2738" s="838"/>
      <c r="AJ2738" s="838"/>
      <c r="AK2738" s="838"/>
      <c r="AL2738" s="838"/>
    </row>
    <row r="2739" spans="25:38" x14ac:dyDescent="0.25">
      <c r="Y2739" s="838"/>
      <c r="Z2739" s="838"/>
      <c r="AA2739" s="838"/>
      <c r="AB2739" s="838"/>
      <c r="AC2739" s="838"/>
      <c r="AD2739" s="838"/>
      <c r="AE2739" s="838"/>
      <c r="AF2739" s="838"/>
      <c r="AG2739" s="838"/>
      <c r="AH2739" s="838"/>
      <c r="AI2739" s="838"/>
      <c r="AJ2739" s="838"/>
      <c r="AK2739" s="838"/>
      <c r="AL2739" s="838"/>
    </row>
    <row r="2740" spans="25:38" x14ac:dyDescent="0.25">
      <c r="Y2740" s="838"/>
      <c r="Z2740" s="838"/>
      <c r="AA2740" s="838"/>
      <c r="AB2740" s="838"/>
      <c r="AC2740" s="838"/>
      <c r="AD2740" s="838"/>
      <c r="AE2740" s="838"/>
      <c r="AF2740" s="838"/>
      <c r="AG2740" s="838"/>
      <c r="AH2740" s="838"/>
      <c r="AI2740" s="838"/>
      <c r="AJ2740" s="838"/>
      <c r="AK2740" s="838"/>
      <c r="AL2740" s="838"/>
    </row>
    <row r="2741" spans="25:38" x14ac:dyDescent="0.25">
      <c r="Y2741" s="838"/>
      <c r="Z2741" s="838"/>
      <c r="AA2741" s="838"/>
      <c r="AB2741" s="838"/>
      <c r="AC2741" s="838"/>
      <c r="AD2741" s="838"/>
      <c r="AE2741" s="838"/>
      <c r="AF2741" s="838"/>
      <c r="AG2741" s="838"/>
      <c r="AH2741" s="838"/>
      <c r="AI2741" s="838"/>
      <c r="AJ2741" s="838"/>
      <c r="AK2741" s="838"/>
      <c r="AL2741" s="838"/>
    </row>
    <row r="2742" spans="25:38" x14ac:dyDescent="0.25">
      <c r="Y2742" s="838"/>
      <c r="Z2742" s="838"/>
      <c r="AA2742" s="838"/>
      <c r="AB2742" s="838"/>
      <c r="AC2742" s="838"/>
      <c r="AD2742" s="838"/>
      <c r="AE2742" s="838"/>
      <c r="AF2742" s="838"/>
      <c r="AG2742" s="838"/>
      <c r="AH2742" s="838"/>
      <c r="AI2742" s="838"/>
      <c r="AJ2742" s="838"/>
      <c r="AK2742" s="838"/>
      <c r="AL2742" s="838"/>
    </row>
    <row r="2743" spans="25:38" x14ac:dyDescent="0.25">
      <c r="Y2743" s="838"/>
      <c r="Z2743" s="838"/>
      <c r="AA2743" s="838"/>
      <c r="AB2743" s="838"/>
      <c r="AC2743" s="838"/>
      <c r="AD2743" s="838"/>
      <c r="AE2743" s="838"/>
      <c r="AF2743" s="838"/>
      <c r="AG2743" s="838"/>
      <c r="AH2743" s="838"/>
      <c r="AI2743" s="838"/>
      <c r="AJ2743" s="838"/>
      <c r="AK2743" s="838"/>
      <c r="AL2743" s="838"/>
    </row>
    <row r="2744" spans="25:38" x14ac:dyDescent="0.25">
      <c r="Y2744" s="838"/>
      <c r="Z2744" s="838"/>
      <c r="AA2744" s="838"/>
      <c r="AB2744" s="838"/>
      <c r="AC2744" s="838"/>
      <c r="AD2744" s="838"/>
      <c r="AE2744" s="838"/>
      <c r="AF2744" s="838"/>
      <c r="AG2744" s="838"/>
      <c r="AH2744" s="838"/>
      <c r="AI2744" s="838"/>
      <c r="AJ2744" s="838"/>
      <c r="AK2744" s="838"/>
      <c r="AL2744" s="838"/>
    </row>
    <row r="2745" spans="25:38" x14ac:dyDescent="0.25">
      <c r="Y2745" s="838"/>
      <c r="Z2745" s="838"/>
      <c r="AA2745" s="838"/>
      <c r="AB2745" s="838"/>
      <c r="AC2745" s="838"/>
      <c r="AD2745" s="838"/>
      <c r="AE2745" s="838"/>
      <c r="AF2745" s="838"/>
      <c r="AG2745" s="838"/>
      <c r="AH2745" s="838"/>
      <c r="AI2745" s="838"/>
      <c r="AJ2745" s="838"/>
      <c r="AK2745" s="838"/>
      <c r="AL2745" s="838"/>
    </row>
    <row r="2746" spans="25:38" x14ac:dyDescent="0.25">
      <c r="Y2746" s="838"/>
      <c r="Z2746" s="838"/>
      <c r="AA2746" s="838"/>
      <c r="AB2746" s="838"/>
      <c r="AC2746" s="838"/>
      <c r="AD2746" s="838"/>
      <c r="AE2746" s="838"/>
      <c r="AF2746" s="838"/>
      <c r="AG2746" s="838"/>
      <c r="AH2746" s="838"/>
      <c r="AI2746" s="838"/>
      <c r="AJ2746" s="838"/>
      <c r="AK2746" s="838"/>
      <c r="AL2746" s="838"/>
    </row>
    <row r="2747" spans="25:38" x14ac:dyDescent="0.25">
      <c r="Y2747" s="838"/>
      <c r="Z2747" s="838"/>
      <c r="AA2747" s="838"/>
      <c r="AB2747" s="838"/>
      <c r="AC2747" s="838"/>
      <c r="AD2747" s="838"/>
      <c r="AE2747" s="838"/>
      <c r="AF2747" s="838"/>
      <c r="AG2747" s="838"/>
      <c r="AH2747" s="838"/>
      <c r="AI2747" s="838"/>
      <c r="AJ2747" s="838"/>
      <c r="AK2747" s="838"/>
      <c r="AL2747" s="838"/>
    </row>
    <row r="2748" spans="25:38" x14ac:dyDescent="0.25">
      <c r="Y2748" s="838"/>
      <c r="Z2748" s="838"/>
      <c r="AA2748" s="838"/>
      <c r="AB2748" s="838"/>
      <c r="AC2748" s="838"/>
      <c r="AD2748" s="838"/>
      <c r="AE2748" s="838"/>
      <c r="AF2748" s="838"/>
      <c r="AG2748" s="838"/>
      <c r="AH2748" s="838"/>
      <c r="AI2748" s="838"/>
      <c r="AJ2748" s="838"/>
      <c r="AK2748" s="838"/>
      <c r="AL2748" s="838"/>
    </row>
    <row r="2749" spans="25:38" x14ac:dyDescent="0.25">
      <c r="Y2749" s="838"/>
      <c r="Z2749" s="838"/>
      <c r="AA2749" s="838"/>
      <c r="AB2749" s="838"/>
      <c r="AC2749" s="838"/>
      <c r="AD2749" s="838"/>
      <c r="AE2749" s="838"/>
      <c r="AF2749" s="838"/>
      <c r="AG2749" s="838"/>
      <c r="AH2749" s="838"/>
      <c r="AI2749" s="838"/>
      <c r="AJ2749" s="838"/>
      <c r="AK2749" s="838"/>
      <c r="AL2749" s="838"/>
    </row>
    <row r="2750" spans="25:38" x14ac:dyDescent="0.25">
      <c r="Y2750" s="838"/>
      <c r="Z2750" s="838"/>
      <c r="AA2750" s="838"/>
      <c r="AB2750" s="838"/>
      <c r="AC2750" s="838"/>
      <c r="AD2750" s="838"/>
      <c r="AE2750" s="838"/>
      <c r="AF2750" s="838"/>
      <c r="AG2750" s="838"/>
      <c r="AH2750" s="838"/>
      <c r="AI2750" s="838"/>
      <c r="AJ2750" s="838"/>
      <c r="AK2750" s="838"/>
      <c r="AL2750" s="838"/>
    </row>
    <row r="2751" spans="25:38" x14ac:dyDescent="0.25">
      <c r="Y2751" s="838"/>
      <c r="Z2751" s="838"/>
      <c r="AA2751" s="838"/>
      <c r="AB2751" s="838"/>
      <c r="AC2751" s="838"/>
      <c r="AD2751" s="838"/>
      <c r="AE2751" s="838"/>
      <c r="AF2751" s="838"/>
      <c r="AG2751" s="838"/>
      <c r="AH2751" s="838"/>
      <c r="AI2751" s="838"/>
      <c r="AJ2751" s="838"/>
      <c r="AK2751" s="838"/>
      <c r="AL2751" s="838"/>
    </row>
    <row r="2752" spans="25:38" x14ac:dyDescent="0.25">
      <c r="Y2752" s="838"/>
      <c r="Z2752" s="838"/>
      <c r="AA2752" s="838"/>
      <c r="AB2752" s="838"/>
      <c r="AC2752" s="838"/>
      <c r="AD2752" s="838"/>
      <c r="AE2752" s="838"/>
      <c r="AF2752" s="838"/>
      <c r="AG2752" s="838"/>
      <c r="AH2752" s="838"/>
      <c r="AI2752" s="838"/>
      <c r="AJ2752" s="838"/>
      <c r="AK2752" s="838"/>
      <c r="AL2752" s="838"/>
    </row>
    <row r="2753" spans="25:38" x14ac:dyDescent="0.25">
      <c r="Y2753" s="838"/>
      <c r="Z2753" s="838"/>
      <c r="AA2753" s="838"/>
      <c r="AB2753" s="838"/>
      <c r="AC2753" s="838"/>
      <c r="AD2753" s="838"/>
      <c r="AE2753" s="838"/>
      <c r="AF2753" s="838"/>
      <c r="AG2753" s="838"/>
      <c r="AH2753" s="838"/>
      <c r="AI2753" s="838"/>
      <c r="AJ2753" s="838"/>
      <c r="AK2753" s="838"/>
      <c r="AL2753" s="838"/>
    </row>
    <row r="2754" spans="25:38" x14ac:dyDescent="0.25">
      <c r="Y2754" s="838"/>
      <c r="Z2754" s="838"/>
      <c r="AA2754" s="838"/>
      <c r="AB2754" s="838"/>
      <c r="AC2754" s="838"/>
      <c r="AD2754" s="838"/>
      <c r="AE2754" s="838"/>
      <c r="AF2754" s="838"/>
      <c r="AG2754" s="838"/>
      <c r="AH2754" s="838"/>
      <c r="AI2754" s="838"/>
      <c r="AJ2754" s="838"/>
      <c r="AK2754" s="838"/>
      <c r="AL2754" s="838"/>
    </row>
    <row r="2755" spans="25:38" x14ac:dyDescent="0.25">
      <c r="Y2755" s="838"/>
      <c r="Z2755" s="838"/>
      <c r="AA2755" s="838"/>
      <c r="AB2755" s="838"/>
      <c r="AC2755" s="838"/>
      <c r="AD2755" s="838"/>
      <c r="AE2755" s="838"/>
      <c r="AF2755" s="838"/>
      <c r="AG2755" s="838"/>
      <c r="AH2755" s="838"/>
      <c r="AI2755" s="838"/>
      <c r="AJ2755" s="838"/>
      <c r="AK2755" s="838"/>
      <c r="AL2755" s="838"/>
    </row>
    <row r="2756" spans="25:38" x14ac:dyDescent="0.25">
      <c r="Y2756" s="838"/>
      <c r="Z2756" s="838"/>
      <c r="AA2756" s="838"/>
      <c r="AB2756" s="838"/>
      <c r="AC2756" s="838"/>
      <c r="AD2756" s="838"/>
      <c r="AE2756" s="838"/>
      <c r="AF2756" s="838"/>
      <c r="AG2756" s="838"/>
      <c r="AH2756" s="838"/>
      <c r="AI2756" s="838"/>
      <c r="AJ2756" s="838"/>
      <c r="AK2756" s="838"/>
      <c r="AL2756" s="838"/>
    </row>
    <row r="2757" spans="25:38" x14ac:dyDescent="0.25">
      <c r="Y2757" s="838"/>
      <c r="Z2757" s="838"/>
      <c r="AA2757" s="838"/>
      <c r="AB2757" s="838"/>
      <c r="AC2757" s="838"/>
      <c r="AD2757" s="838"/>
      <c r="AE2757" s="838"/>
      <c r="AF2757" s="838"/>
      <c r="AG2757" s="838"/>
      <c r="AH2757" s="838"/>
      <c r="AI2757" s="838"/>
      <c r="AJ2757" s="838"/>
      <c r="AK2757" s="838"/>
      <c r="AL2757" s="838"/>
    </row>
    <row r="2758" spans="25:38" x14ac:dyDescent="0.25">
      <c r="Y2758" s="838"/>
      <c r="Z2758" s="838"/>
      <c r="AA2758" s="838"/>
      <c r="AB2758" s="838"/>
      <c r="AC2758" s="838"/>
      <c r="AD2758" s="838"/>
      <c r="AE2758" s="838"/>
      <c r="AF2758" s="838"/>
      <c r="AG2758" s="838"/>
      <c r="AH2758" s="838"/>
      <c r="AI2758" s="838"/>
      <c r="AJ2758" s="838"/>
      <c r="AK2758" s="838"/>
      <c r="AL2758" s="838"/>
    </row>
    <row r="2759" spans="25:38" x14ac:dyDescent="0.25">
      <c r="Y2759" s="838"/>
      <c r="Z2759" s="838"/>
      <c r="AA2759" s="838"/>
      <c r="AB2759" s="838"/>
      <c r="AC2759" s="838"/>
      <c r="AD2759" s="838"/>
      <c r="AE2759" s="838"/>
      <c r="AF2759" s="838"/>
      <c r="AG2759" s="838"/>
      <c r="AH2759" s="838"/>
      <c r="AI2759" s="838"/>
      <c r="AJ2759" s="838"/>
      <c r="AK2759" s="838"/>
      <c r="AL2759" s="838"/>
    </row>
    <row r="2760" spans="25:38" x14ac:dyDescent="0.25">
      <c r="Y2760" s="838"/>
      <c r="Z2760" s="838"/>
      <c r="AA2760" s="838"/>
      <c r="AB2760" s="838"/>
      <c r="AC2760" s="838"/>
      <c r="AD2760" s="838"/>
      <c r="AE2760" s="838"/>
      <c r="AF2760" s="838"/>
      <c r="AG2760" s="838"/>
      <c r="AH2760" s="838"/>
      <c r="AI2760" s="838"/>
      <c r="AJ2760" s="838"/>
      <c r="AK2760" s="838"/>
      <c r="AL2760" s="838"/>
    </row>
    <row r="2761" spans="25:38" x14ac:dyDescent="0.25">
      <c r="Y2761" s="838"/>
      <c r="Z2761" s="838"/>
      <c r="AA2761" s="838"/>
      <c r="AB2761" s="838"/>
      <c r="AC2761" s="838"/>
      <c r="AD2761" s="838"/>
      <c r="AE2761" s="838"/>
      <c r="AF2761" s="838"/>
      <c r="AG2761" s="838"/>
      <c r="AH2761" s="838"/>
      <c r="AI2761" s="838"/>
      <c r="AJ2761" s="838"/>
      <c r="AK2761" s="838"/>
      <c r="AL2761" s="838"/>
    </row>
    <row r="2762" spans="25:38" x14ac:dyDescent="0.25">
      <c r="Y2762" s="838"/>
      <c r="Z2762" s="838"/>
      <c r="AA2762" s="838"/>
      <c r="AB2762" s="838"/>
      <c r="AC2762" s="838"/>
      <c r="AD2762" s="838"/>
      <c r="AE2762" s="838"/>
      <c r="AF2762" s="838"/>
      <c r="AG2762" s="838"/>
      <c r="AH2762" s="838"/>
      <c r="AI2762" s="838"/>
      <c r="AJ2762" s="838"/>
      <c r="AK2762" s="838"/>
      <c r="AL2762" s="838"/>
    </row>
    <row r="2763" spans="25:38" x14ac:dyDescent="0.25">
      <c r="Y2763" s="838"/>
      <c r="Z2763" s="838"/>
      <c r="AA2763" s="838"/>
      <c r="AB2763" s="838"/>
      <c r="AC2763" s="838"/>
      <c r="AD2763" s="838"/>
      <c r="AE2763" s="838"/>
      <c r="AF2763" s="838"/>
      <c r="AG2763" s="838"/>
      <c r="AH2763" s="838"/>
      <c r="AI2763" s="838"/>
      <c r="AJ2763" s="838"/>
      <c r="AK2763" s="838"/>
      <c r="AL2763" s="838"/>
    </row>
    <row r="2764" spans="25:38" x14ac:dyDescent="0.25">
      <c r="Y2764" s="838"/>
      <c r="Z2764" s="838"/>
      <c r="AA2764" s="838"/>
      <c r="AB2764" s="838"/>
      <c r="AC2764" s="838"/>
      <c r="AD2764" s="838"/>
      <c r="AE2764" s="838"/>
      <c r="AF2764" s="838"/>
      <c r="AG2764" s="838"/>
      <c r="AH2764" s="838"/>
      <c r="AI2764" s="838"/>
      <c r="AJ2764" s="838"/>
      <c r="AK2764" s="838"/>
      <c r="AL2764" s="838"/>
    </row>
    <row r="2765" spans="25:38" x14ac:dyDescent="0.25">
      <c r="Y2765" s="838"/>
      <c r="Z2765" s="838"/>
      <c r="AA2765" s="838"/>
      <c r="AB2765" s="838"/>
      <c r="AC2765" s="838"/>
      <c r="AD2765" s="838"/>
      <c r="AE2765" s="838"/>
      <c r="AF2765" s="838"/>
      <c r="AG2765" s="838"/>
      <c r="AH2765" s="838"/>
      <c r="AI2765" s="838"/>
      <c r="AJ2765" s="838"/>
      <c r="AK2765" s="838"/>
      <c r="AL2765" s="838"/>
    </row>
    <row r="2766" spans="25:38" x14ac:dyDescent="0.25">
      <c r="Y2766" s="838"/>
      <c r="Z2766" s="838"/>
      <c r="AA2766" s="838"/>
      <c r="AB2766" s="838"/>
      <c r="AC2766" s="838"/>
      <c r="AD2766" s="838"/>
      <c r="AE2766" s="838"/>
      <c r="AF2766" s="838"/>
      <c r="AG2766" s="838"/>
      <c r="AH2766" s="838"/>
      <c r="AI2766" s="838"/>
      <c r="AJ2766" s="838"/>
      <c r="AK2766" s="838"/>
      <c r="AL2766" s="838"/>
    </row>
    <row r="2767" spans="25:38" x14ac:dyDescent="0.25">
      <c r="Y2767" s="838"/>
      <c r="Z2767" s="838"/>
      <c r="AA2767" s="838"/>
      <c r="AB2767" s="838"/>
      <c r="AC2767" s="838"/>
      <c r="AD2767" s="838"/>
      <c r="AE2767" s="838"/>
      <c r="AF2767" s="838"/>
      <c r="AG2767" s="838"/>
      <c r="AH2767" s="838"/>
      <c r="AI2767" s="838"/>
      <c r="AJ2767" s="838"/>
      <c r="AK2767" s="838"/>
      <c r="AL2767" s="838"/>
    </row>
    <row r="2768" spans="25:38" x14ac:dyDescent="0.25">
      <c r="Y2768" s="838"/>
      <c r="Z2768" s="838"/>
      <c r="AA2768" s="838"/>
      <c r="AB2768" s="838"/>
      <c r="AC2768" s="838"/>
      <c r="AD2768" s="838"/>
      <c r="AE2768" s="838"/>
      <c r="AF2768" s="838"/>
      <c r="AG2768" s="838"/>
      <c r="AH2768" s="838"/>
      <c r="AI2768" s="838"/>
      <c r="AJ2768" s="838"/>
      <c r="AK2768" s="838"/>
      <c r="AL2768" s="838"/>
    </row>
    <row r="2769" spans="25:38" x14ac:dyDescent="0.25">
      <c r="Y2769" s="838"/>
      <c r="Z2769" s="838"/>
      <c r="AA2769" s="838"/>
      <c r="AB2769" s="838"/>
      <c r="AC2769" s="838"/>
      <c r="AD2769" s="838"/>
      <c r="AE2769" s="838"/>
      <c r="AF2769" s="838"/>
      <c r="AG2769" s="838"/>
      <c r="AH2769" s="838"/>
      <c r="AI2769" s="838"/>
      <c r="AJ2769" s="838"/>
      <c r="AK2769" s="838"/>
      <c r="AL2769" s="838"/>
    </row>
    <row r="2770" spans="25:38" x14ac:dyDescent="0.25">
      <c r="Y2770" s="838"/>
      <c r="Z2770" s="838"/>
      <c r="AA2770" s="838"/>
      <c r="AB2770" s="838"/>
      <c r="AC2770" s="838"/>
      <c r="AD2770" s="838"/>
      <c r="AE2770" s="838"/>
      <c r="AF2770" s="838"/>
      <c r="AG2770" s="838"/>
      <c r="AH2770" s="838"/>
      <c r="AI2770" s="838"/>
      <c r="AJ2770" s="838"/>
      <c r="AK2770" s="838"/>
      <c r="AL2770" s="838"/>
    </row>
    <row r="2771" spans="25:38" x14ac:dyDescent="0.25">
      <c r="Y2771" s="838"/>
      <c r="Z2771" s="838"/>
      <c r="AA2771" s="838"/>
      <c r="AB2771" s="838"/>
      <c r="AC2771" s="838"/>
      <c r="AD2771" s="838"/>
      <c r="AE2771" s="838"/>
      <c r="AF2771" s="838"/>
      <c r="AG2771" s="838"/>
      <c r="AH2771" s="838"/>
      <c r="AI2771" s="838"/>
      <c r="AJ2771" s="838"/>
      <c r="AK2771" s="838"/>
      <c r="AL2771" s="838"/>
    </row>
    <row r="2772" spans="25:38" x14ac:dyDescent="0.25">
      <c r="Y2772" s="838"/>
      <c r="Z2772" s="838"/>
      <c r="AA2772" s="838"/>
      <c r="AB2772" s="838"/>
      <c r="AC2772" s="838"/>
      <c r="AD2772" s="838"/>
      <c r="AE2772" s="838"/>
      <c r="AF2772" s="838"/>
      <c r="AG2772" s="838"/>
      <c r="AH2772" s="838"/>
      <c r="AI2772" s="838"/>
      <c r="AJ2772" s="838"/>
      <c r="AK2772" s="838"/>
      <c r="AL2772" s="838"/>
    </row>
    <row r="2773" spans="25:38" x14ac:dyDescent="0.25">
      <c r="Y2773" s="838"/>
      <c r="Z2773" s="838"/>
      <c r="AA2773" s="838"/>
      <c r="AB2773" s="838"/>
      <c r="AC2773" s="838"/>
      <c r="AD2773" s="838"/>
      <c r="AE2773" s="838"/>
      <c r="AF2773" s="838"/>
      <c r="AG2773" s="838"/>
      <c r="AH2773" s="838"/>
      <c r="AI2773" s="838"/>
      <c r="AJ2773" s="838"/>
      <c r="AK2773" s="838"/>
      <c r="AL2773" s="838"/>
    </row>
    <row r="2774" spans="25:38" x14ac:dyDescent="0.25">
      <c r="Y2774" s="838"/>
      <c r="Z2774" s="838"/>
      <c r="AA2774" s="838"/>
      <c r="AB2774" s="838"/>
      <c r="AC2774" s="838"/>
      <c r="AD2774" s="838"/>
      <c r="AE2774" s="838"/>
      <c r="AF2774" s="838"/>
      <c r="AG2774" s="838"/>
      <c r="AH2774" s="838"/>
      <c r="AI2774" s="838"/>
      <c r="AJ2774" s="838"/>
      <c r="AK2774" s="838"/>
      <c r="AL2774" s="838"/>
    </row>
    <row r="2775" spans="25:38" x14ac:dyDescent="0.25">
      <c r="Y2775" s="838"/>
      <c r="Z2775" s="838"/>
      <c r="AA2775" s="838"/>
      <c r="AB2775" s="838"/>
      <c r="AC2775" s="838"/>
      <c r="AD2775" s="838"/>
      <c r="AE2775" s="838"/>
      <c r="AF2775" s="838"/>
      <c r="AG2775" s="838"/>
      <c r="AH2775" s="838"/>
      <c r="AI2775" s="838"/>
      <c r="AJ2775" s="838"/>
      <c r="AK2775" s="838"/>
      <c r="AL2775" s="838"/>
    </row>
    <row r="2776" spans="25:38" x14ac:dyDescent="0.25">
      <c r="Y2776" s="838"/>
      <c r="Z2776" s="838"/>
      <c r="AA2776" s="838"/>
      <c r="AB2776" s="838"/>
      <c r="AC2776" s="838"/>
      <c r="AD2776" s="838"/>
      <c r="AE2776" s="838"/>
      <c r="AF2776" s="838"/>
      <c r="AG2776" s="838"/>
      <c r="AH2776" s="838"/>
      <c r="AI2776" s="838"/>
      <c r="AJ2776" s="838"/>
      <c r="AK2776" s="838"/>
      <c r="AL2776" s="838"/>
    </row>
    <row r="2777" spans="25:38" x14ac:dyDescent="0.25">
      <c r="Y2777" s="838"/>
      <c r="Z2777" s="838"/>
      <c r="AA2777" s="838"/>
      <c r="AB2777" s="838"/>
      <c r="AC2777" s="838"/>
      <c r="AD2777" s="838"/>
      <c r="AE2777" s="838"/>
      <c r="AF2777" s="838"/>
      <c r="AG2777" s="838"/>
      <c r="AH2777" s="838"/>
      <c r="AI2777" s="838"/>
      <c r="AJ2777" s="838"/>
      <c r="AK2777" s="838"/>
      <c r="AL2777" s="838"/>
    </row>
    <row r="2778" spans="25:38" x14ac:dyDescent="0.25">
      <c r="Y2778" s="838"/>
      <c r="Z2778" s="838"/>
      <c r="AA2778" s="838"/>
      <c r="AB2778" s="838"/>
      <c r="AC2778" s="838"/>
      <c r="AD2778" s="838"/>
      <c r="AE2778" s="838"/>
      <c r="AF2778" s="838"/>
      <c r="AG2778" s="838"/>
      <c r="AH2778" s="838"/>
      <c r="AI2778" s="838"/>
      <c r="AJ2778" s="838"/>
      <c r="AK2778" s="838"/>
      <c r="AL2778" s="838"/>
    </row>
    <row r="2779" spans="25:38" x14ac:dyDescent="0.25">
      <c r="Y2779" s="838"/>
      <c r="Z2779" s="838"/>
      <c r="AA2779" s="838"/>
      <c r="AB2779" s="838"/>
      <c r="AC2779" s="838"/>
      <c r="AD2779" s="838"/>
      <c r="AE2779" s="838"/>
      <c r="AF2779" s="838"/>
      <c r="AG2779" s="838"/>
      <c r="AH2779" s="838"/>
      <c r="AI2779" s="838"/>
      <c r="AJ2779" s="838"/>
      <c r="AK2779" s="838"/>
      <c r="AL2779" s="838"/>
    </row>
    <row r="2780" spans="25:38" x14ac:dyDescent="0.25">
      <c r="Y2780" s="838"/>
      <c r="Z2780" s="838"/>
      <c r="AA2780" s="838"/>
      <c r="AB2780" s="838"/>
      <c r="AC2780" s="838"/>
      <c r="AD2780" s="838"/>
      <c r="AE2780" s="838"/>
      <c r="AF2780" s="838"/>
      <c r="AG2780" s="838"/>
      <c r="AH2780" s="838"/>
      <c r="AI2780" s="838"/>
      <c r="AJ2780" s="838"/>
      <c r="AK2780" s="838"/>
      <c r="AL2780" s="838"/>
    </row>
    <row r="2781" spans="25:38" x14ac:dyDescent="0.25">
      <c r="Y2781" s="838"/>
      <c r="Z2781" s="838"/>
      <c r="AA2781" s="838"/>
      <c r="AB2781" s="838"/>
      <c r="AC2781" s="838"/>
      <c r="AD2781" s="838"/>
      <c r="AE2781" s="838"/>
      <c r="AF2781" s="838"/>
      <c r="AG2781" s="838"/>
      <c r="AH2781" s="838"/>
      <c r="AI2781" s="838"/>
      <c r="AJ2781" s="838"/>
      <c r="AK2781" s="838"/>
      <c r="AL2781" s="838"/>
    </row>
    <row r="2782" spans="25:38" x14ac:dyDescent="0.25">
      <c r="Y2782" s="838"/>
      <c r="Z2782" s="838"/>
      <c r="AA2782" s="838"/>
      <c r="AB2782" s="838"/>
      <c r="AC2782" s="838"/>
      <c r="AD2782" s="838"/>
      <c r="AE2782" s="838"/>
      <c r="AF2782" s="838"/>
      <c r="AG2782" s="838"/>
      <c r="AH2782" s="838"/>
      <c r="AI2782" s="838"/>
      <c r="AJ2782" s="838"/>
      <c r="AK2782" s="838"/>
      <c r="AL2782" s="838"/>
    </row>
    <row r="2783" spans="25:38" x14ac:dyDescent="0.25">
      <c r="Y2783" s="838"/>
      <c r="Z2783" s="838"/>
      <c r="AA2783" s="838"/>
      <c r="AB2783" s="838"/>
      <c r="AC2783" s="838"/>
      <c r="AD2783" s="838"/>
      <c r="AE2783" s="838"/>
      <c r="AF2783" s="838"/>
      <c r="AG2783" s="838"/>
      <c r="AH2783" s="838"/>
      <c r="AI2783" s="838"/>
      <c r="AJ2783" s="838"/>
      <c r="AK2783" s="838"/>
      <c r="AL2783" s="838"/>
    </row>
    <row r="2784" spans="25:38" x14ac:dyDescent="0.25">
      <c r="Y2784" s="838"/>
      <c r="Z2784" s="838"/>
      <c r="AA2784" s="838"/>
      <c r="AB2784" s="838"/>
      <c r="AC2784" s="838"/>
      <c r="AD2784" s="838"/>
      <c r="AE2784" s="838"/>
      <c r="AF2784" s="838"/>
      <c r="AG2784" s="838"/>
      <c r="AH2784" s="838"/>
      <c r="AI2784" s="838"/>
      <c r="AJ2784" s="838"/>
      <c r="AK2784" s="838"/>
      <c r="AL2784" s="838"/>
    </row>
    <row r="2785" spans="25:38" x14ac:dyDescent="0.25">
      <c r="Y2785" s="838"/>
      <c r="Z2785" s="838"/>
      <c r="AA2785" s="838"/>
      <c r="AB2785" s="838"/>
      <c r="AC2785" s="838"/>
      <c r="AD2785" s="838"/>
      <c r="AE2785" s="838"/>
      <c r="AF2785" s="838"/>
      <c r="AG2785" s="838"/>
      <c r="AH2785" s="838"/>
      <c r="AI2785" s="838"/>
      <c r="AJ2785" s="838"/>
      <c r="AK2785" s="838"/>
      <c r="AL2785" s="838"/>
    </row>
    <row r="2786" spans="25:38" x14ac:dyDescent="0.25">
      <c r="Y2786" s="838"/>
      <c r="Z2786" s="838"/>
      <c r="AA2786" s="838"/>
      <c r="AB2786" s="838"/>
      <c r="AC2786" s="838"/>
      <c r="AD2786" s="838"/>
      <c r="AE2786" s="838"/>
      <c r="AF2786" s="838"/>
      <c r="AG2786" s="838"/>
      <c r="AH2786" s="838"/>
      <c r="AI2786" s="838"/>
      <c r="AJ2786" s="838"/>
      <c r="AK2786" s="838"/>
      <c r="AL2786" s="838"/>
    </row>
    <row r="2787" spans="25:38" x14ac:dyDescent="0.25">
      <c r="Y2787" s="838"/>
      <c r="Z2787" s="838"/>
      <c r="AA2787" s="838"/>
      <c r="AB2787" s="838"/>
      <c r="AC2787" s="838"/>
      <c r="AD2787" s="838"/>
      <c r="AE2787" s="838"/>
      <c r="AF2787" s="838"/>
      <c r="AG2787" s="838"/>
      <c r="AH2787" s="838"/>
      <c r="AI2787" s="838"/>
      <c r="AJ2787" s="838"/>
      <c r="AK2787" s="838"/>
      <c r="AL2787" s="838"/>
    </row>
    <row r="2788" spans="25:38" x14ac:dyDescent="0.25">
      <c r="Y2788" s="838"/>
      <c r="Z2788" s="838"/>
      <c r="AA2788" s="838"/>
      <c r="AB2788" s="838"/>
      <c r="AC2788" s="838"/>
      <c r="AD2788" s="838"/>
      <c r="AE2788" s="838"/>
      <c r="AF2788" s="838"/>
      <c r="AG2788" s="838"/>
      <c r="AH2788" s="838"/>
      <c r="AI2788" s="838"/>
      <c r="AJ2788" s="838"/>
      <c r="AK2788" s="838"/>
      <c r="AL2788" s="838"/>
    </row>
    <row r="2789" spans="25:38" x14ac:dyDescent="0.25">
      <c r="Y2789" s="838"/>
      <c r="Z2789" s="838"/>
      <c r="AA2789" s="838"/>
      <c r="AB2789" s="838"/>
      <c r="AC2789" s="838"/>
      <c r="AD2789" s="838"/>
      <c r="AE2789" s="838"/>
      <c r="AF2789" s="838"/>
      <c r="AG2789" s="838"/>
      <c r="AH2789" s="838"/>
      <c r="AI2789" s="838"/>
      <c r="AJ2789" s="838"/>
      <c r="AK2789" s="838"/>
      <c r="AL2789" s="838"/>
    </row>
    <row r="2790" spans="25:38" x14ac:dyDescent="0.25">
      <c r="Y2790" s="838"/>
      <c r="Z2790" s="838"/>
      <c r="AA2790" s="838"/>
      <c r="AB2790" s="838"/>
      <c r="AC2790" s="838"/>
      <c r="AD2790" s="838"/>
      <c r="AE2790" s="838"/>
      <c r="AF2790" s="838"/>
      <c r="AG2790" s="838"/>
      <c r="AH2790" s="838"/>
      <c r="AI2790" s="838"/>
      <c r="AJ2790" s="838"/>
      <c r="AK2790" s="838"/>
      <c r="AL2790" s="838"/>
    </row>
    <row r="2791" spans="25:38" x14ac:dyDescent="0.25">
      <c r="Y2791" s="838"/>
      <c r="Z2791" s="838"/>
      <c r="AA2791" s="838"/>
      <c r="AB2791" s="838"/>
      <c r="AC2791" s="838"/>
      <c r="AD2791" s="838"/>
      <c r="AE2791" s="838"/>
      <c r="AF2791" s="838"/>
      <c r="AG2791" s="838"/>
      <c r="AH2791" s="838"/>
      <c r="AI2791" s="838"/>
      <c r="AJ2791" s="838"/>
      <c r="AK2791" s="838"/>
      <c r="AL2791" s="838"/>
    </row>
    <row r="2792" spans="25:38" x14ac:dyDescent="0.25">
      <c r="Y2792" s="838"/>
      <c r="Z2792" s="838"/>
      <c r="AA2792" s="838"/>
      <c r="AB2792" s="838"/>
      <c r="AC2792" s="838"/>
      <c r="AD2792" s="838"/>
      <c r="AE2792" s="838"/>
      <c r="AF2792" s="838"/>
      <c r="AG2792" s="838"/>
      <c r="AH2792" s="838"/>
      <c r="AI2792" s="838"/>
      <c r="AJ2792" s="838"/>
      <c r="AK2792" s="838"/>
      <c r="AL2792" s="838"/>
    </row>
    <row r="2793" spans="25:38" x14ac:dyDescent="0.25">
      <c r="Y2793" s="838"/>
      <c r="Z2793" s="838"/>
      <c r="AA2793" s="838"/>
      <c r="AB2793" s="838"/>
      <c r="AC2793" s="838"/>
      <c r="AD2793" s="838"/>
      <c r="AE2793" s="838"/>
      <c r="AF2793" s="838"/>
      <c r="AG2793" s="838"/>
      <c r="AH2793" s="838"/>
      <c r="AI2793" s="838"/>
      <c r="AJ2793" s="838"/>
      <c r="AK2793" s="838"/>
      <c r="AL2793" s="838"/>
    </row>
    <row r="2794" spans="25:38" x14ac:dyDescent="0.25">
      <c r="Y2794" s="838"/>
      <c r="Z2794" s="838"/>
      <c r="AA2794" s="838"/>
      <c r="AB2794" s="838"/>
      <c r="AC2794" s="838"/>
      <c r="AD2794" s="838"/>
      <c r="AE2794" s="838"/>
      <c r="AF2794" s="838"/>
      <c r="AG2794" s="838"/>
      <c r="AH2794" s="838"/>
      <c r="AI2794" s="838"/>
      <c r="AJ2794" s="838"/>
      <c r="AK2794" s="838"/>
      <c r="AL2794" s="838"/>
    </row>
    <row r="2795" spans="25:38" x14ac:dyDescent="0.25">
      <c r="Y2795" s="838"/>
      <c r="Z2795" s="838"/>
      <c r="AA2795" s="838"/>
      <c r="AB2795" s="838"/>
      <c r="AC2795" s="838"/>
      <c r="AD2795" s="838"/>
      <c r="AE2795" s="838"/>
      <c r="AF2795" s="838"/>
      <c r="AG2795" s="838"/>
      <c r="AH2795" s="838"/>
      <c r="AI2795" s="838"/>
      <c r="AJ2795" s="838"/>
      <c r="AK2795" s="838"/>
      <c r="AL2795" s="838"/>
    </row>
    <row r="2796" spans="25:38" x14ac:dyDescent="0.25">
      <c r="Y2796" s="838"/>
      <c r="Z2796" s="838"/>
      <c r="AA2796" s="838"/>
      <c r="AB2796" s="838"/>
      <c r="AC2796" s="838"/>
      <c r="AD2796" s="838"/>
      <c r="AE2796" s="838"/>
      <c r="AF2796" s="838"/>
      <c r="AG2796" s="838"/>
      <c r="AH2796" s="838"/>
      <c r="AI2796" s="838"/>
      <c r="AJ2796" s="838"/>
      <c r="AK2796" s="838"/>
      <c r="AL2796" s="838"/>
    </row>
    <row r="2797" spans="25:38" x14ac:dyDescent="0.25">
      <c r="Y2797" s="838"/>
      <c r="Z2797" s="838"/>
      <c r="AA2797" s="838"/>
      <c r="AB2797" s="838"/>
      <c r="AC2797" s="838"/>
      <c r="AD2797" s="838"/>
      <c r="AE2797" s="838"/>
      <c r="AF2797" s="838"/>
      <c r="AG2797" s="838"/>
      <c r="AH2797" s="838"/>
      <c r="AI2797" s="838"/>
      <c r="AJ2797" s="838"/>
      <c r="AK2797" s="838"/>
      <c r="AL2797" s="838"/>
    </row>
    <row r="2798" spans="25:38" x14ac:dyDescent="0.25">
      <c r="Y2798" s="838"/>
      <c r="Z2798" s="838"/>
      <c r="AA2798" s="838"/>
      <c r="AB2798" s="838"/>
      <c r="AC2798" s="838"/>
      <c r="AD2798" s="838"/>
      <c r="AE2798" s="838"/>
      <c r="AF2798" s="838"/>
      <c r="AG2798" s="838"/>
      <c r="AH2798" s="838"/>
      <c r="AI2798" s="838"/>
      <c r="AJ2798" s="838"/>
      <c r="AK2798" s="838"/>
      <c r="AL2798" s="838"/>
    </row>
    <row r="2799" spans="25:38" x14ac:dyDescent="0.25">
      <c r="Y2799" s="838"/>
      <c r="Z2799" s="838"/>
      <c r="AA2799" s="838"/>
      <c r="AB2799" s="838"/>
      <c r="AC2799" s="838"/>
      <c r="AD2799" s="838"/>
      <c r="AE2799" s="838"/>
      <c r="AF2799" s="838"/>
      <c r="AG2799" s="838"/>
      <c r="AH2799" s="838"/>
      <c r="AI2799" s="838"/>
      <c r="AJ2799" s="838"/>
      <c r="AK2799" s="838"/>
      <c r="AL2799" s="838"/>
    </row>
    <row r="2800" spans="25:38" x14ac:dyDescent="0.25">
      <c r="Y2800" s="838"/>
      <c r="Z2800" s="838"/>
      <c r="AA2800" s="838"/>
      <c r="AB2800" s="838"/>
      <c r="AC2800" s="838"/>
      <c r="AD2800" s="838"/>
      <c r="AE2800" s="838"/>
      <c r="AF2800" s="838"/>
      <c r="AG2800" s="838"/>
      <c r="AH2800" s="838"/>
      <c r="AI2800" s="838"/>
      <c r="AJ2800" s="838"/>
      <c r="AK2800" s="838"/>
      <c r="AL2800" s="838"/>
    </row>
    <row r="2801" spans="25:38" x14ac:dyDescent="0.25">
      <c r="Y2801" s="838"/>
      <c r="Z2801" s="838"/>
      <c r="AA2801" s="838"/>
      <c r="AB2801" s="838"/>
      <c r="AC2801" s="838"/>
      <c r="AD2801" s="838"/>
      <c r="AE2801" s="838"/>
      <c r="AF2801" s="838"/>
      <c r="AG2801" s="838"/>
      <c r="AH2801" s="838"/>
      <c r="AI2801" s="838"/>
      <c r="AJ2801" s="838"/>
      <c r="AK2801" s="838"/>
      <c r="AL2801" s="838"/>
    </row>
    <row r="2802" spans="25:38" x14ac:dyDescent="0.25">
      <c r="Y2802" s="838"/>
      <c r="Z2802" s="838"/>
      <c r="AA2802" s="838"/>
      <c r="AB2802" s="838"/>
      <c r="AC2802" s="838"/>
      <c r="AD2802" s="838"/>
      <c r="AE2802" s="838"/>
      <c r="AF2802" s="838"/>
      <c r="AG2802" s="838"/>
      <c r="AH2802" s="838"/>
      <c r="AI2802" s="838"/>
      <c r="AJ2802" s="838"/>
      <c r="AK2802" s="838"/>
      <c r="AL2802" s="838"/>
    </row>
    <row r="2803" spans="25:38" x14ac:dyDescent="0.25">
      <c r="Y2803" s="838"/>
      <c r="Z2803" s="838"/>
      <c r="AA2803" s="838"/>
      <c r="AB2803" s="838"/>
      <c r="AC2803" s="838"/>
      <c r="AD2803" s="838"/>
      <c r="AE2803" s="838"/>
      <c r="AF2803" s="838"/>
      <c r="AG2803" s="838"/>
      <c r="AH2803" s="838"/>
      <c r="AI2803" s="838"/>
      <c r="AJ2803" s="838"/>
      <c r="AK2803" s="838"/>
      <c r="AL2803" s="838"/>
    </row>
    <row r="2804" spans="25:38" x14ac:dyDescent="0.25">
      <c r="Y2804" s="838"/>
      <c r="Z2804" s="838"/>
      <c r="AA2804" s="838"/>
      <c r="AB2804" s="838"/>
      <c r="AC2804" s="838"/>
      <c r="AD2804" s="838"/>
      <c r="AE2804" s="838"/>
      <c r="AF2804" s="838"/>
      <c r="AG2804" s="838"/>
      <c r="AH2804" s="838"/>
      <c r="AI2804" s="838"/>
      <c r="AJ2804" s="838"/>
      <c r="AK2804" s="838"/>
      <c r="AL2804" s="838"/>
    </row>
    <row r="2805" spans="25:38" x14ac:dyDescent="0.25">
      <c r="Y2805" s="838"/>
      <c r="Z2805" s="838"/>
      <c r="AA2805" s="838"/>
      <c r="AB2805" s="838"/>
      <c r="AC2805" s="838"/>
      <c r="AD2805" s="838"/>
      <c r="AE2805" s="838"/>
      <c r="AF2805" s="838"/>
      <c r="AG2805" s="838"/>
      <c r="AH2805" s="838"/>
      <c r="AI2805" s="838"/>
      <c r="AJ2805" s="838"/>
      <c r="AK2805" s="838"/>
      <c r="AL2805" s="838"/>
    </row>
    <row r="2806" spans="25:38" x14ac:dyDescent="0.25">
      <c r="Y2806" s="838"/>
      <c r="Z2806" s="838"/>
      <c r="AA2806" s="838"/>
      <c r="AB2806" s="838"/>
      <c r="AC2806" s="838"/>
      <c r="AD2806" s="838"/>
      <c r="AE2806" s="838"/>
      <c r="AF2806" s="838"/>
      <c r="AG2806" s="838"/>
      <c r="AH2806" s="838"/>
      <c r="AI2806" s="838"/>
      <c r="AJ2806" s="838"/>
      <c r="AK2806" s="838"/>
      <c r="AL2806" s="838"/>
    </row>
    <row r="2807" spans="25:38" x14ac:dyDescent="0.25">
      <c r="Y2807" s="838"/>
      <c r="Z2807" s="838"/>
      <c r="AA2807" s="838"/>
      <c r="AB2807" s="838"/>
      <c r="AC2807" s="838"/>
      <c r="AD2807" s="838"/>
      <c r="AE2807" s="838"/>
      <c r="AF2807" s="838"/>
      <c r="AG2807" s="838"/>
      <c r="AH2807" s="838"/>
      <c r="AI2807" s="838"/>
      <c r="AJ2807" s="838"/>
      <c r="AK2807" s="838"/>
      <c r="AL2807" s="838"/>
    </row>
    <row r="2808" spans="25:38" x14ac:dyDescent="0.25">
      <c r="Y2808" s="838"/>
      <c r="Z2808" s="838"/>
      <c r="AA2808" s="838"/>
      <c r="AB2808" s="838"/>
      <c r="AC2808" s="838"/>
      <c r="AD2808" s="838"/>
      <c r="AE2808" s="838"/>
      <c r="AF2808" s="838"/>
      <c r="AG2808" s="838"/>
      <c r="AH2808" s="838"/>
      <c r="AI2808" s="838"/>
      <c r="AJ2808" s="838"/>
      <c r="AK2808" s="838"/>
      <c r="AL2808" s="838"/>
    </row>
    <row r="2809" spans="25:38" x14ac:dyDescent="0.25">
      <c r="Y2809" s="838"/>
      <c r="Z2809" s="838"/>
      <c r="AA2809" s="838"/>
      <c r="AB2809" s="838"/>
      <c r="AC2809" s="838"/>
      <c r="AD2809" s="838"/>
      <c r="AE2809" s="838"/>
      <c r="AF2809" s="838"/>
      <c r="AG2809" s="838"/>
      <c r="AH2809" s="838"/>
      <c r="AI2809" s="838"/>
      <c r="AJ2809" s="838"/>
      <c r="AK2809" s="838"/>
      <c r="AL2809" s="838"/>
    </row>
    <row r="2810" spans="25:38" x14ac:dyDescent="0.25">
      <c r="Y2810" s="838"/>
      <c r="Z2810" s="838"/>
      <c r="AA2810" s="838"/>
      <c r="AB2810" s="838"/>
      <c r="AC2810" s="838"/>
      <c r="AD2810" s="838"/>
      <c r="AE2810" s="838"/>
      <c r="AF2810" s="838"/>
      <c r="AG2810" s="838"/>
      <c r="AH2810" s="838"/>
      <c r="AI2810" s="838"/>
      <c r="AJ2810" s="838"/>
      <c r="AK2810" s="838"/>
      <c r="AL2810" s="838"/>
    </row>
    <row r="2811" spans="25:38" x14ac:dyDescent="0.25">
      <c r="Y2811" s="838"/>
      <c r="Z2811" s="838"/>
      <c r="AA2811" s="838"/>
      <c r="AB2811" s="838"/>
      <c r="AC2811" s="838"/>
      <c r="AD2811" s="838"/>
      <c r="AE2811" s="838"/>
      <c r="AF2811" s="838"/>
      <c r="AG2811" s="838"/>
      <c r="AH2811" s="838"/>
      <c r="AI2811" s="838"/>
      <c r="AJ2811" s="838"/>
      <c r="AK2811" s="838"/>
      <c r="AL2811" s="838"/>
    </row>
    <row r="2812" spans="25:38" x14ac:dyDescent="0.25">
      <c r="Y2812" s="838"/>
      <c r="Z2812" s="838"/>
      <c r="AA2812" s="838"/>
      <c r="AB2812" s="838"/>
      <c r="AC2812" s="838"/>
      <c r="AD2812" s="838"/>
      <c r="AE2812" s="838"/>
      <c r="AF2812" s="838"/>
      <c r="AG2812" s="838"/>
      <c r="AH2812" s="838"/>
      <c r="AI2812" s="838"/>
      <c r="AJ2812" s="838"/>
      <c r="AK2812" s="838"/>
      <c r="AL2812" s="838"/>
    </row>
    <row r="2813" spans="25:38" x14ac:dyDescent="0.25">
      <c r="Y2813" s="838"/>
      <c r="Z2813" s="838"/>
      <c r="AA2813" s="838"/>
      <c r="AB2813" s="838"/>
      <c r="AC2813" s="838"/>
      <c r="AD2813" s="838"/>
      <c r="AE2813" s="838"/>
      <c r="AF2813" s="838"/>
      <c r="AG2813" s="838"/>
      <c r="AH2813" s="838"/>
      <c r="AI2813" s="838"/>
      <c r="AJ2813" s="838"/>
      <c r="AK2813" s="838"/>
      <c r="AL2813" s="838"/>
    </row>
    <row r="2814" spans="25:38" x14ac:dyDescent="0.25">
      <c r="Y2814" s="838"/>
      <c r="Z2814" s="838"/>
      <c r="AA2814" s="838"/>
      <c r="AB2814" s="838"/>
      <c r="AC2814" s="838"/>
      <c r="AD2814" s="838"/>
      <c r="AE2814" s="838"/>
      <c r="AF2814" s="838"/>
      <c r="AG2814" s="838"/>
      <c r="AH2814" s="838"/>
      <c r="AI2814" s="838"/>
      <c r="AJ2814" s="838"/>
      <c r="AK2814" s="838"/>
      <c r="AL2814" s="838"/>
    </row>
    <row r="2815" spans="25:38" x14ac:dyDescent="0.25">
      <c r="Y2815" s="838"/>
      <c r="Z2815" s="838"/>
      <c r="AA2815" s="838"/>
      <c r="AB2815" s="838"/>
      <c r="AC2815" s="838"/>
      <c r="AD2815" s="838"/>
      <c r="AE2815" s="838"/>
      <c r="AF2815" s="838"/>
      <c r="AG2815" s="838"/>
      <c r="AH2815" s="838"/>
      <c r="AI2815" s="838"/>
      <c r="AJ2815" s="838"/>
      <c r="AK2815" s="838"/>
      <c r="AL2815" s="838"/>
    </row>
    <row r="2816" spans="25:38" x14ac:dyDescent="0.25">
      <c r="Y2816" s="838"/>
      <c r="Z2816" s="838"/>
      <c r="AA2816" s="838"/>
      <c r="AB2816" s="838"/>
      <c r="AC2816" s="838"/>
      <c r="AD2816" s="838"/>
      <c r="AE2816" s="838"/>
      <c r="AF2816" s="838"/>
      <c r="AG2816" s="838"/>
      <c r="AH2816" s="838"/>
      <c r="AI2816" s="838"/>
      <c r="AJ2816" s="838"/>
      <c r="AK2816" s="838"/>
      <c r="AL2816" s="838"/>
    </row>
    <row r="2817" spans="25:38" x14ac:dyDescent="0.25">
      <c r="Y2817" s="838"/>
      <c r="Z2817" s="838"/>
      <c r="AA2817" s="838"/>
      <c r="AB2817" s="838"/>
      <c r="AC2817" s="838"/>
      <c r="AD2817" s="838"/>
      <c r="AE2817" s="838"/>
      <c r="AF2817" s="838"/>
      <c r="AG2817" s="838"/>
      <c r="AH2817" s="838"/>
      <c r="AI2817" s="838"/>
      <c r="AJ2817" s="838"/>
      <c r="AK2817" s="838"/>
      <c r="AL2817" s="838"/>
    </row>
    <row r="2818" spans="25:38" x14ac:dyDescent="0.25">
      <c r="Y2818" s="838"/>
      <c r="Z2818" s="838"/>
      <c r="AA2818" s="838"/>
      <c r="AB2818" s="838"/>
      <c r="AC2818" s="838"/>
      <c r="AD2818" s="838"/>
      <c r="AE2818" s="838"/>
      <c r="AF2818" s="838"/>
      <c r="AG2818" s="838"/>
      <c r="AH2818" s="838"/>
      <c r="AI2818" s="838"/>
      <c r="AJ2818" s="838"/>
      <c r="AK2818" s="838"/>
      <c r="AL2818" s="838"/>
    </row>
    <row r="2819" spans="25:38" x14ac:dyDescent="0.25">
      <c r="Y2819" s="838"/>
      <c r="Z2819" s="838"/>
      <c r="AA2819" s="838"/>
      <c r="AB2819" s="838"/>
      <c r="AC2819" s="838"/>
      <c r="AD2819" s="838"/>
      <c r="AE2819" s="838"/>
      <c r="AF2819" s="838"/>
      <c r="AG2819" s="838"/>
      <c r="AH2819" s="838"/>
      <c r="AI2819" s="838"/>
      <c r="AJ2819" s="838"/>
      <c r="AK2819" s="838"/>
      <c r="AL2819" s="838"/>
    </row>
    <row r="2820" spans="25:38" x14ac:dyDescent="0.25">
      <c r="Y2820" s="838"/>
      <c r="Z2820" s="838"/>
      <c r="AA2820" s="838"/>
      <c r="AB2820" s="838"/>
      <c r="AC2820" s="838"/>
      <c r="AD2820" s="838"/>
      <c r="AE2820" s="838"/>
      <c r="AF2820" s="838"/>
      <c r="AG2820" s="838"/>
      <c r="AH2820" s="838"/>
      <c r="AI2820" s="838"/>
      <c r="AJ2820" s="838"/>
      <c r="AK2820" s="838"/>
      <c r="AL2820" s="838"/>
    </row>
    <row r="2821" spans="25:38" x14ac:dyDescent="0.25">
      <c r="Y2821" s="838"/>
      <c r="Z2821" s="838"/>
      <c r="AA2821" s="838"/>
      <c r="AB2821" s="838"/>
      <c r="AC2821" s="838"/>
      <c r="AD2821" s="838"/>
      <c r="AE2821" s="838"/>
      <c r="AF2821" s="838"/>
      <c r="AG2821" s="838"/>
      <c r="AH2821" s="838"/>
      <c r="AI2821" s="838"/>
      <c r="AJ2821" s="838"/>
      <c r="AK2821" s="838"/>
      <c r="AL2821" s="838"/>
    </row>
    <row r="2822" spans="25:38" x14ac:dyDescent="0.25">
      <c r="Y2822" s="838"/>
      <c r="Z2822" s="838"/>
      <c r="AA2822" s="838"/>
      <c r="AB2822" s="838"/>
      <c r="AC2822" s="838"/>
      <c r="AD2822" s="838"/>
      <c r="AE2822" s="838"/>
      <c r="AF2822" s="838"/>
      <c r="AG2822" s="838"/>
      <c r="AH2822" s="838"/>
      <c r="AI2822" s="838"/>
      <c r="AJ2822" s="838"/>
      <c r="AK2822" s="838"/>
      <c r="AL2822" s="838"/>
    </row>
    <row r="2823" spans="25:38" x14ac:dyDescent="0.25">
      <c r="Y2823" s="838"/>
      <c r="Z2823" s="838"/>
      <c r="AA2823" s="838"/>
      <c r="AB2823" s="838"/>
      <c r="AC2823" s="838"/>
      <c r="AD2823" s="838"/>
      <c r="AE2823" s="838"/>
      <c r="AF2823" s="838"/>
      <c r="AG2823" s="838"/>
      <c r="AH2823" s="838"/>
      <c r="AI2823" s="838"/>
      <c r="AJ2823" s="838"/>
      <c r="AK2823" s="838"/>
      <c r="AL2823" s="838"/>
    </row>
    <row r="2824" spans="25:38" x14ac:dyDescent="0.25">
      <c r="Y2824" s="838"/>
      <c r="Z2824" s="838"/>
      <c r="AA2824" s="838"/>
      <c r="AB2824" s="838"/>
      <c r="AC2824" s="838"/>
      <c r="AD2824" s="838"/>
      <c r="AE2824" s="838"/>
      <c r="AF2824" s="838"/>
      <c r="AG2824" s="838"/>
      <c r="AH2824" s="838"/>
      <c r="AI2824" s="838"/>
      <c r="AJ2824" s="838"/>
      <c r="AK2824" s="838"/>
      <c r="AL2824" s="838"/>
    </row>
    <row r="2825" spans="25:38" x14ac:dyDescent="0.25">
      <c r="Y2825" s="838"/>
      <c r="Z2825" s="838"/>
      <c r="AA2825" s="838"/>
      <c r="AB2825" s="838"/>
      <c r="AC2825" s="838"/>
      <c r="AD2825" s="838"/>
      <c r="AE2825" s="838"/>
      <c r="AF2825" s="838"/>
      <c r="AG2825" s="838"/>
      <c r="AH2825" s="838"/>
      <c r="AI2825" s="838"/>
      <c r="AJ2825" s="838"/>
      <c r="AK2825" s="838"/>
      <c r="AL2825" s="838"/>
    </row>
    <row r="2826" spans="25:38" x14ac:dyDescent="0.25">
      <c r="Y2826" s="838"/>
      <c r="Z2826" s="838"/>
      <c r="AA2826" s="838"/>
      <c r="AB2826" s="838"/>
      <c r="AC2826" s="838"/>
      <c r="AD2826" s="838"/>
      <c r="AE2826" s="838"/>
      <c r="AF2826" s="838"/>
      <c r="AG2826" s="838"/>
      <c r="AH2826" s="838"/>
      <c r="AI2826" s="838"/>
      <c r="AJ2826" s="838"/>
      <c r="AK2826" s="838"/>
      <c r="AL2826" s="838"/>
    </row>
    <row r="2827" spans="25:38" x14ac:dyDescent="0.25">
      <c r="Y2827" s="838"/>
      <c r="Z2827" s="838"/>
      <c r="AA2827" s="838"/>
      <c r="AB2827" s="838"/>
      <c r="AC2827" s="838"/>
      <c r="AD2827" s="838"/>
      <c r="AE2827" s="838"/>
      <c r="AF2827" s="838"/>
      <c r="AG2827" s="838"/>
      <c r="AH2827" s="838"/>
      <c r="AI2827" s="838"/>
      <c r="AJ2827" s="838"/>
      <c r="AK2827" s="838"/>
      <c r="AL2827" s="838"/>
    </row>
    <row r="2828" spans="25:38" x14ac:dyDescent="0.25">
      <c r="Y2828" s="838"/>
      <c r="Z2828" s="838"/>
      <c r="AA2828" s="838"/>
      <c r="AB2828" s="838"/>
      <c r="AC2828" s="838"/>
      <c r="AD2828" s="838"/>
      <c r="AE2828" s="838"/>
      <c r="AF2828" s="838"/>
      <c r="AG2828" s="838"/>
      <c r="AH2828" s="838"/>
      <c r="AI2828" s="838"/>
      <c r="AJ2828" s="838"/>
      <c r="AK2828" s="838"/>
      <c r="AL2828" s="838"/>
    </row>
    <row r="2829" spans="25:38" x14ac:dyDescent="0.25">
      <c r="Y2829" s="838"/>
      <c r="Z2829" s="838"/>
      <c r="AA2829" s="838"/>
      <c r="AB2829" s="838"/>
      <c r="AC2829" s="838"/>
      <c r="AD2829" s="838"/>
      <c r="AE2829" s="838"/>
      <c r="AF2829" s="838"/>
      <c r="AG2829" s="838"/>
      <c r="AH2829" s="838"/>
      <c r="AI2829" s="838"/>
      <c r="AJ2829" s="838"/>
      <c r="AK2829" s="838"/>
      <c r="AL2829" s="838"/>
    </row>
    <row r="2830" spans="25:38" x14ac:dyDescent="0.25">
      <c r="Y2830" s="838"/>
      <c r="Z2830" s="838"/>
      <c r="AA2830" s="838"/>
      <c r="AB2830" s="838"/>
      <c r="AC2830" s="838"/>
      <c r="AD2830" s="838"/>
      <c r="AE2830" s="838"/>
      <c r="AF2830" s="838"/>
      <c r="AG2830" s="838"/>
      <c r="AH2830" s="838"/>
      <c r="AI2830" s="838"/>
      <c r="AJ2830" s="838"/>
      <c r="AK2830" s="838"/>
      <c r="AL2830" s="838"/>
    </row>
    <row r="2831" spans="25:38" x14ac:dyDescent="0.25">
      <c r="Y2831" s="838"/>
      <c r="Z2831" s="838"/>
      <c r="AA2831" s="838"/>
      <c r="AB2831" s="838"/>
      <c r="AC2831" s="838"/>
      <c r="AD2831" s="838"/>
      <c r="AE2831" s="838"/>
      <c r="AF2831" s="838"/>
      <c r="AG2831" s="838"/>
      <c r="AH2831" s="838"/>
      <c r="AI2831" s="838"/>
      <c r="AJ2831" s="838"/>
      <c r="AK2831" s="838"/>
      <c r="AL2831" s="838"/>
    </row>
    <row r="2832" spans="25:38" x14ac:dyDescent="0.25">
      <c r="Y2832" s="838"/>
      <c r="Z2832" s="838"/>
      <c r="AA2832" s="838"/>
      <c r="AB2832" s="838"/>
      <c r="AC2832" s="838"/>
      <c r="AD2832" s="838"/>
      <c r="AE2832" s="838"/>
      <c r="AF2832" s="838"/>
      <c r="AG2832" s="838"/>
      <c r="AH2832" s="838"/>
      <c r="AI2832" s="838"/>
      <c r="AJ2832" s="838"/>
      <c r="AK2832" s="838"/>
      <c r="AL2832" s="838"/>
    </row>
    <row r="2833" spans="25:38" x14ac:dyDescent="0.25">
      <c r="Y2833" s="838"/>
      <c r="Z2833" s="838"/>
      <c r="AA2833" s="838"/>
      <c r="AB2833" s="838"/>
      <c r="AC2833" s="838"/>
      <c r="AD2833" s="838"/>
      <c r="AE2833" s="838"/>
      <c r="AF2833" s="838"/>
      <c r="AG2833" s="838"/>
      <c r="AH2833" s="838"/>
      <c r="AI2833" s="838"/>
      <c r="AJ2833" s="838"/>
      <c r="AK2833" s="838"/>
      <c r="AL2833" s="838"/>
    </row>
    <row r="2834" spans="25:38" x14ac:dyDescent="0.25">
      <c r="Y2834" s="838"/>
      <c r="Z2834" s="838"/>
      <c r="AA2834" s="838"/>
      <c r="AB2834" s="838"/>
      <c r="AC2834" s="838"/>
      <c r="AD2834" s="838"/>
      <c r="AE2834" s="838"/>
      <c r="AF2834" s="838"/>
      <c r="AG2834" s="838"/>
      <c r="AH2834" s="838"/>
      <c r="AI2834" s="838"/>
      <c r="AJ2834" s="838"/>
      <c r="AK2834" s="838"/>
      <c r="AL2834" s="838"/>
    </row>
    <row r="2835" spans="25:38" x14ac:dyDescent="0.25">
      <c r="Y2835" s="838"/>
      <c r="Z2835" s="838"/>
      <c r="AA2835" s="838"/>
      <c r="AB2835" s="838"/>
      <c r="AC2835" s="838"/>
      <c r="AD2835" s="838"/>
      <c r="AE2835" s="838"/>
      <c r="AF2835" s="838"/>
      <c r="AG2835" s="838"/>
      <c r="AH2835" s="838"/>
      <c r="AI2835" s="838"/>
      <c r="AJ2835" s="838"/>
      <c r="AK2835" s="838"/>
      <c r="AL2835" s="838"/>
    </row>
    <row r="2836" spans="25:38" x14ac:dyDescent="0.25">
      <c r="Y2836" s="838"/>
      <c r="Z2836" s="838"/>
      <c r="AA2836" s="838"/>
      <c r="AB2836" s="838"/>
      <c r="AC2836" s="838"/>
      <c r="AD2836" s="838"/>
      <c r="AE2836" s="838"/>
      <c r="AF2836" s="838"/>
      <c r="AG2836" s="838"/>
      <c r="AH2836" s="838"/>
      <c r="AI2836" s="838"/>
      <c r="AJ2836" s="838"/>
      <c r="AK2836" s="838"/>
      <c r="AL2836" s="838"/>
    </row>
    <row r="2837" spans="25:38" x14ac:dyDescent="0.25">
      <c r="Y2837" s="838"/>
      <c r="Z2837" s="838"/>
      <c r="AA2837" s="838"/>
      <c r="AB2837" s="838"/>
      <c r="AC2837" s="838"/>
      <c r="AD2837" s="838"/>
      <c r="AE2837" s="838"/>
      <c r="AF2837" s="838"/>
      <c r="AG2837" s="838"/>
      <c r="AH2837" s="838"/>
      <c r="AI2837" s="838"/>
      <c r="AJ2837" s="838"/>
      <c r="AK2837" s="838"/>
      <c r="AL2837" s="838"/>
    </row>
    <row r="2838" spans="25:38" x14ac:dyDescent="0.25">
      <c r="Y2838" s="838"/>
      <c r="Z2838" s="838"/>
      <c r="AA2838" s="838"/>
      <c r="AB2838" s="838"/>
      <c r="AC2838" s="838"/>
      <c r="AD2838" s="838"/>
      <c r="AE2838" s="838"/>
      <c r="AF2838" s="838"/>
      <c r="AG2838" s="838"/>
      <c r="AH2838" s="838"/>
      <c r="AI2838" s="838"/>
      <c r="AJ2838" s="838"/>
      <c r="AK2838" s="838"/>
      <c r="AL2838" s="838"/>
    </row>
    <row r="2839" spans="25:38" x14ac:dyDescent="0.25">
      <c r="Y2839" s="838"/>
      <c r="Z2839" s="838"/>
      <c r="AA2839" s="838"/>
      <c r="AB2839" s="838"/>
      <c r="AC2839" s="838"/>
      <c r="AD2839" s="838"/>
      <c r="AE2839" s="838"/>
      <c r="AF2839" s="838"/>
      <c r="AG2839" s="838"/>
      <c r="AH2839" s="838"/>
      <c r="AI2839" s="838"/>
      <c r="AJ2839" s="838"/>
      <c r="AK2839" s="838"/>
      <c r="AL2839" s="838"/>
    </row>
    <row r="2840" spans="25:38" x14ac:dyDescent="0.25">
      <c r="Y2840" s="838"/>
      <c r="Z2840" s="838"/>
      <c r="AA2840" s="838"/>
      <c r="AB2840" s="838"/>
      <c r="AC2840" s="838"/>
      <c r="AD2840" s="838"/>
      <c r="AE2840" s="838"/>
      <c r="AF2840" s="838"/>
      <c r="AG2840" s="838"/>
      <c r="AH2840" s="838"/>
      <c r="AI2840" s="838"/>
      <c r="AJ2840" s="838"/>
      <c r="AK2840" s="838"/>
      <c r="AL2840" s="838"/>
    </row>
    <row r="2841" spans="25:38" x14ac:dyDescent="0.25">
      <c r="Y2841" s="838"/>
      <c r="Z2841" s="838"/>
      <c r="AA2841" s="838"/>
      <c r="AB2841" s="838"/>
      <c r="AC2841" s="838"/>
      <c r="AD2841" s="838"/>
      <c r="AE2841" s="838"/>
      <c r="AF2841" s="838"/>
      <c r="AG2841" s="838"/>
      <c r="AH2841" s="838"/>
      <c r="AI2841" s="838"/>
      <c r="AJ2841" s="838"/>
      <c r="AK2841" s="838"/>
      <c r="AL2841" s="838"/>
    </row>
    <row r="2842" spans="25:38" x14ac:dyDescent="0.25">
      <c r="Y2842" s="838"/>
      <c r="Z2842" s="838"/>
      <c r="AA2842" s="838"/>
      <c r="AB2842" s="838"/>
      <c r="AC2842" s="838"/>
      <c r="AD2842" s="838"/>
      <c r="AE2842" s="838"/>
      <c r="AF2842" s="838"/>
      <c r="AG2842" s="838"/>
      <c r="AH2842" s="838"/>
      <c r="AI2842" s="838"/>
      <c r="AJ2842" s="838"/>
      <c r="AK2842" s="838"/>
      <c r="AL2842" s="838"/>
    </row>
    <row r="2843" spans="25:38" x14ac:dyDescent="0.25">
      <c r="Y2843" s="838"/>
      <c r="Z2843" s="838"/>
      <c r="AA2843" s="838"/>
      <c r="AB2843" s="838"/>
      <c r="AC2843" s="838"/>
      <c r="AD2843" s="838"/>
      <c r="AE2843" s="838"/>
      <c r="AF2843" s="838"/>
      <c r="AG2843" s="838"/>
      <c r="AH2843" s="838"/>
      <c r="AI2843" s="838"/>
      <c r="AJ2843" s="838"/>
      <c r="AK2843" s="838"/>
      <c r="AL2843" s="838"/>
    </row>
    <row r="2844" spans="25:38" x14ac:dyDescent="0.25">
      <c r="Y2844" s="838"/>
      <c r="Z2844" s="838"/>
      <c r="AA2844" s="838"/>
      <c r="AB2844" s="838"/>
      <c r="AC2844" s="838"/>
      <c r="AD2844" s="838"/>
      <c r="AE2844" s="838"/>
      <c r="AF2844" s="838"/>
      <c r="AG2844" s="838"/>
      <c r="AH2844" s="838"/>
      <c r="AI2844" s="838"/>
      <c r="AJ2844" s="838"/>
      <c r="AK2844" s="838"/>
      <c r="AL2844" s="838"/>
    </row>
    <row r="2845" spans="25:38" x14ac:dyDescent="0.25">
      <c r="Y2845" s="838"/>
      <c r="Z2845" s="838"/>
      <c r="AA2845" s="838"/>
      <c r="AB2845" s="838"/>
      <c r="AC2845" s="838"/>
      <c r="AD2845" s="838"/>
      <c r="AE2845" s="838"/>
      <c r="AF2845" s="838"/>
      <c r="AG2845" s="838"/>
      <c r="AH2845" s="838"/>
      <c r="AI2845" s="838"/>
      <c r="AJ2845" s="838"/>
      <c r="AK2845" s="838"/>
      <c r="AL2845" s="838"/>
    </row>
    <row r="2846" spans="25:38" x14ac:dyDescent="0.25">
      <c r="Y2846" s="838"/>
      <c r="Z2846" s="838"/>
      <c r="AA2846" s="838"/>
      <c r="AB2846" s="838"/>
      <c r="AC2846" s="838"/>
      <c r="AD2846" s="838"/>
      <c r="AE2846" s="838"/>
      <c r="AF2846" s="838"/>
      <c r="AG2846" s="838"/>
      <c r="AH2846" s="838"/>
      <c r="AI2846" s="838"/>
      <c r="AJ2846" s="838"/>
      <c r="AK2846" s="838"/>
      <c r="AL2846" s="838"/>
    </row>
    <row r="2847" spans="25:38" x14ac:dyDescent="0.25">
      <c r="Y2847" s="838"/>
      <c r="Z2847" s="838"/>
      <c r="AA2847" s="838"/>
      <c r="AB2847" s="838"/>
      <c r="AC2847" s="838"/>
      <c r="AD2847" s="838"/>
      <c r="AE2847" s="838"/>
      <c r="AF2847" s="838"/>
      <c r="AG2847" s="838"/>
      <c r="AH2847" s="838"/>
      <c r="AI2847" s="838"/>
      <c r="AJ2847" s="838"/>
      <c r="AK2847" s="838"/>
      <c r="AL2847" s="838"/>
    </row>
    <row r="2848" spans="25:38" x14ac:dyDescent="0.25">
      <c r="Y2848" s="838"/>
      <c r="Z2848" s="838"/>
      <c r="AA2848" s="838"/>
      <c r="AB2848" s="838"/>
      <c r="AC2848" s="838"/>
      <c r="AD2848" s="838"/>
      <c r="AE2848" s="838"/>
      <c r="AF2848" s="838"/>
      <c r="AG2848" s="838"/>
      <c r="AH2848" s="838"/>
      <c r="AI2848" s="838"/>
      <c r="AJ2848" s="838"/>
      <c r="AK2848" s="838"/>
      <c r="AL2848" s="838"/>
    </row>
    <row r="2849" spans="25:38" x14ac:dyDescent="0.25">
      <c r="Y2849" s="838"/>
      <c r="Z2849" s="838"/>
      <c r="AA2849" s="838"/>
      <c r="AB2849" s="838"/>
      <c r="AC2849" s="838"/>
      <c r="AD2849" s="838"/>
      <c r="AE2849" s="838"/>
      <c r="AF2849" s="838"/>
      <c r="AG2849" s="838"/>
      <c r="AH2849" s="838"/>
      <c r="AI2849" s="838"/>
      <c r="AJ2849" s="838"/>
      <c r="AK2849" s="838"/>
      <c r="AL2849" s="838"/>
    </row>
    <row r="2850" spans="25:38" x14ac:dyDescent="0.25">
      <c r="Y2850" s="838"/>
      <c r="Z2850" s="838"/>
      <c r="AA2850" s="838"/>
      <c r="AB2850" s="838"/>
      <c r="AC2850" s="838"/>
      <c r="AD2850" s="838"/>
      <c r="AE2850" s="838"/>
      <c r="AF2850" s="838"/>
      <c r="AG2850" s="838"/>
      <c r="AH2850" s="838"/>
      <c r="AI2850" s="838"/>
      <c r="AJ2850" s="838"/>
      <c r="AK2850" s="838"/>
      <c r="AL2850" s="838"/>
    </row>
    <row r="2851" spans="25:38" x14ac:dyDescent="0.25">
      <c r="Y2851" s="838"/>
      <c r="Z2851" s="838"/>
      <c r="AA2851" s="838"/>
      <c r="AB2851" s="838"/>
      <c r="AC2851" s="838"/>
      <c r="AD2851" s="838"/>
      <c r="AE2851" s="838"/>
      <c r="AF2851" s="838"/>
      <c r="AG2851" s="838"/>
      <c r="AH2851" s="838"/>
      <c r="AI2851" s="838"/>
      <c r="AJ2851" s="838"/>
      <c r="AK2851" s="838"/>
      <c r="AL2851" s="838"/>
    </row>
    <row r="2852" spans="25:38" x14ac:dyDescent="0.25">
      <c r="Y2852" s="838"/>
      <c r="Z2852" s="838"/>
      <c r="AA2852" s="838"/>
      <c r="AB2852" s="838"/>
      <c r="AC2852" s="838"/>
      <c r="AD2852" s="838"/>
      <c r="AE2852" s="838"/>
      <c r="AF2852" s="838"/>
      <c r="AG2852" s="838"/>
      <c r="AH2852" s="838"/>
      <c r="AI2852" s="838"/>
      <c r="AJ2852" s="838"/>
      <c r="AK2852" s="838"/>
      <c r="AL2852" s="838"/>
    </row>
    <row r="2853" spans="25:38" x14ac:dyDescent="0.25">
      <c r="Y2853" s="838"/>
      <c r="Z2853" s="838"/>
      <c r="AA2853" s="838"/>
      <c r="AB2853" s="838"/>
      <c r="AC2853" s="838"/>
      <c r="AD2853" s="838"/>
      <c r="AE2853" s="838"/>
      <c r="AF2853" s="838"/>
      <c r="AG2853" s="838"/>
      <c r="AH2853" s="838"/>
      <c r="AI2853" s="838"/>
      <c r="AJ2853" s="838"/>
      <c r="AK2853" s="838"/>
      <c r="AL2853" s="838"/>
    </row>
    <row r="2854" spans="25:38" x14ac:dyDescent="0.25">
      <c r="Y2854" s="838"/>
      <c r="Z2854" s="838"/>
      <c r="AA2854" s="838"/>
      <c r="AB2854" s="838"/>
      <c r="AC2854" s="838"/>
      <c r="AD2854" s="838"/>
      <c r="AE2854" s="838"/>
      <c r="AF2854" s="838"/>
      <c r="AG2854" s="838"/>
      <c r="AH2854" s="838"/>
      <c r="AI2854" s="838"/>
      <c r="AJ2854" s="838"/>
      <c r="AK2854" s="838"/>
      <c r="AL2854" s="838"/>
    </row>
    <row r="2855" spans="25:38" x14ac:dyDescent="0.25">
      <c r="Y2855" s="838"/>
      <c r="Z2855" s="838"/>
      <c r="AA2855" s="838"/>
      <c r="AB2855" s="838"/>
      <c r="AC2855" s="838"/>
      <c r="AD2855" s="838"/>
      <c r="AE2855" s="838"/>
      <c r="AF2855" s="838"/>
      <c r="AG2855" s="838"/>
      <c r="AH2855" s="838"/>
      <c r="AI2855" s="838"/>
      <c r="AJ2855" s="838"/>
      <c r="AK2855" s="838"/>
      <c r="AL2855" s="838"/>
    </row>
    <row r="2856" spans="25:38" x14ac:dyDescent="0.25">
      <c r="Y2856" s="838"/>
      <c r="Z2856" s="838"/>
      <c r="AA2856" s="838"/>
      <c r="AB2856" s="838"/>
      <c r="AC2856" s="838"/>
      <c r="AD2856" s="838"/>
      <c r="AE2856" s="838"/>
      <c r="AF2856" s="838"/>
      <c r="AG2856" s="838"/>
      <c r="AH2856" s="838"/>
      <c r="AI2856" s="838"/>
      <c r="AJ2856" s="838"/>
      <c r="AK2856" s="838"/>
      <c r="AL2856" s="838"/>
    </row>
    <row r="2857" spans="25:38" x14ac:dyDescent="0.25">
      <c r="Y2857" s="838"/>
      <c r="Z2857" s="838"/>
      <c r="AA2857" s="838"/>
      <c r="AB2857" s="838"/>
      <c r="AC2857" s="838"/>
      <c r="AD2857" s="838"/>
      <c r="AE2857" s="838"/>
      <c r="AF2857" s="838"/>
      <c r="AG2857" s="838"/>
      <c r="AH2857" s="838"/>
      <c r="AI2857" s="838"/>
      <c r="AJ2857" s="838"/>
      <c r="AK2857" s="838"/>
      <c r="AL2857" s="838"/>
    </row>
    <row r="2858" spans="25:38" x14ac:dyDescent="0.25">
      <c r="Y2858" s="838"/>
      <c r="Z2858" s="838"/>
      <c r="AA2858" s="838"/>
      <c r="AB2858" s="838"/>
      <c r="AC2858" s="838"/>
      <c r="AD2858" s="838"/>
      <c r="AE2858" s="838"/>
      <c r="AF2858" s="838"/>
      <c r="AG2858" s="838"/>
      <c r="AH2858" s="838"/>
      <c r="AI2858" s="838"/>
      <c r="AJ2858" s="838"/>
      <c r="AK2858" s="838"/>
      <c r="AL2858" s="838"/>
    </row>
    <row r="2859" spans="25:38" x14ac:dyDescent="0.25">
      <c r="Y2859" s="838"/>
      <c r="Z2859" s="838"/>
      <c r="AA2859" s="838"/>
      <c r="AB2859" s="838"/>
      <c r="AC2859" s="838"/>
      <c r="AD2859" s="838"/>
      <c r="AE2859" s="838"/>
      <c r="AF2859" s="838"/>
      <c r="AG2859" s="838"/>
      <c r="AH2859" s="838"/>
      <c r="AI2859" s="838"/>
      <c r="AJ2859" s="838"/>
      <c r="AK2859" s="838"/>
      <c r="AL2859" s="838"/>
    </row>
    <row r="2860" spans="25:38" x14ac:dyDescent="0.25">
      <c r="Y2860" s="838"/>
      <c r="Z2860" s="838"/>
      <c r="AA2860" s="838"/>
      <c r="AB2860" s="838"/>
      <c r="AC2860" s="838"/>
      <c r="AD2860" s="838"/>
      <c r="AE2860" s="838"/>
      <c r="AF2860" s="838"/>
      <c r="AG2860" s="838"/>
      <c r="AH2860" s="838"/>
      <c r="AI2860" s="838"/>
      <c r="AJ2860" s="838"/>
      <c r="AK2860" s="838"/>
      <c r="AL2860" s="838"/>
    </row>
    <row r="2861" spans="25:38" x14ac:dyDescent="0.25">
      <c r="Y2861" s="838"/>
      <c r="Z2861" s="838"/>
      <c r="AA2861" s="838"/>
      <c r="AB2861" s="838"/>
      <c r="AC2861" s="838"/>
      <c r="AD2861" s="838"/>
      <c r="AE2861" s="838"/>
      <c r="AF2861" s="838"/>
      <c r="AG2861" s="838"/>
      <c r="AH2861" s="838"/>
      <c r="AI2861" s="838"/>
      <c r="AJ2861" s="838"/>
      <c r="AK2861" s="838"/>
      <c r="AL2861" s="838"/>
    </row>
    <row r="2862" spans="25:38" x14ac:dyDescent="0.25">
      <c r="Y2862" s="838"/>
      <c r="Z2862" s="838"/>
      <c r="AA2862" s="838"/>
      <c r="AB2862" s="838"/>
      <c r="AC2862" s="838"/>
      <c r="AD2862" s="838"/>
      <c r="AE2862" s="838"/>
      <c r="AF2862" s="838"/>
      <c r="AG2862" s="838"/>
      <c r="AH2862" s="838"/>
      <c r="AI2862" s="838"/>
      <c r="AJ2862" s="838"/>
      <c r="AK2862" s="838"/>
      <c r="AL2862" s="838"/>
    </row>
    <row r="2863" spans="25:38" x14ac:dyDescent="0.25">
      <c r="Y2863" s="838"/>
      <c r="Z2863" s="838"/>
      <c r="AA2863" s="838"/>
      <c r="AB2863" s="838"/>
      <c r="AC2863" s="838"/>
      <c r="AD2863" s="838"/>
      <c r="AE2863" s="838"/>
      <c r="AF2863" s="838"/>
      <c r="AG2863" s="838"/>
      <c r="AH2863" s="838"/>
      <c r="AI2863" s="838"/>
      <c r="AJ2863" s="838"/>
      <c r="AK2863" s="838"/>
      <c r="AL2863" s="838"/>
    </row>
    <row r="2864" spans="25:38" x14ac:dyDescent="0.25">
      <c r="Y2864" s="838"/>
      <c r="Z2864" s="838"/>
      <c r="AA2864" s="838"/>
      <c r="AB2864" s="838"/>
      <c r="AC2864" s="838"/>
      <c r="AD2864" s="838"/>
      <c r="AE2864" s="838"/>
      <c r="AF2864" s="838"/>
      <c r="AG2864" s="838"/>
      <c r="AH2864" s="838"/>
      <c r="AI2864" s="838"/>
      <c r="AJ2864" s="838"/>
      <c r="AK2864" s="838"/>
      <c r="AL2864" s="838"/>
    </row>
    <row r="2865" spans="25:38" x14ac:dyDescent="0.25">
      <c r="Y2865" s="838"/>
      <c r="Z2865" s="838"/>
      <c r="AA2865" s="838"/>
      <c r="AB2865" s="838"/>
      <c r="AC2865" s="838"/>
      <c r="AD2865" s="838"/>
      <c r="AE2865" s="838"/>
      <c r="AF2865" s="838"/>
      <c r="AG2865" s="838"/>
      <c r="AH2865" s="838"/>
      <c r="AI2865" s="838"/>
      <c r="AJ2865" s="838"/>
      <c r="AK2865" s="838"/>
      <c r="AL2865" s="838"/>
    </row>
    <row r="2866" spans="25:38" x14ac:dyDescent="0.25">
      <c r="Y2866" s="838"/>
      <c r="Z2866" s="838"/>
      <c r="AA2866" s="838"/>
      <c r="AB2866" s="838"/>
      <c r="AC2866" s="838"/>
      <c r="AD2866" s="838"/>
      <c r="AE2866" s="838"/>
      <c r="AF2866" s="838"/>
      <c r="AG2866" s="838"/>
      <c r="AH2866" s="838"/>
      <c r="AI2866" s="838"/>
      <c r="AJ2866" s="838"/>
      <c r="AK2866" s="838"/>
      <c r="AL2866" s="838"/>
    </row>
    <row r="2867" spans="25:38" x14ac:dyDescent="0.25">
      <c r="Y2867" s="838"/>
      <c r="Z2867" s="838"/>
      <c r="AA2867" s="838"/>
      <c r="AB2867" s="838"/>
      <c r="AC2867" s="838"/>
      <c r="AD2867" s="838"/>
      <c r="AE2867" s="838"/>
      <c r="AF2867" s="838"/>
      <c r="AG2867" s="838"/>
      <c r="AH2867" s="838"/>
      <c r="AI2867" s="838"/>
      <c r="AJ2867" s="838"/>
      <c r="AK2867" s="838"/>
      <c r="AL2867" s="838"/>
    </row>
    <row r="2868" spans="25:38" x14ac:dyDescent="0.25">
      <c r="Y2868" s="838"/>
      <c r="Z2868" s="838"/>
      <c r="AA2868" s="838"/>
      <c r="AB2868" s="838"/>
      <c r="AC2868" s="838"/>
      <c r="AD2868" s="838"/>
      <c r="AE2868" s="838"/>
      <c r="AF2868" s="838"/>
      <c r="AG2868" s="838"/>
      <c r="AH2868" s="838"/>
      <c r="AI2868" s="838"/>
      <c r="AJ2868" s="838"/>
      <c r="AK2868" s="838"/>
      <c r="AL2868" s="838"/>
    </row>
    <row r="2869" spans="25:38" x14ac:dyDescent="0.25">
      <c r="Y2869" s="838"/>
      <c r="Z2869" s="838"/>
      <c r="AA2869" s="838"/>
      <c r="AB2869" s="838"/>
      <c r="AC2869" s="838"/>
      <c r="AD2869" s="838"/>
      <c r="AE2869" s="838"/>
      <c r="AF2869" s="838"/>
      <c r="AG2869" s="838"/>
      <c r="AH2869" s="838"/>
      <c r="AI2869" s="838"/>
      <c r="AJ2869" s="838"/>
      <c r="AK2869" s="838"/>
      <c r="AL2869" s="838"/>
    </row>
    <row r="2870" spans="25:38" x14ac:dyDescent="0.25">
      <c r="Y2870" s="838"/>
      <c r="Z2870" s="838"/>
      <c r="AA2870" s="838"/>
      <c r="AB2870" s="838"/>
      <c r="AC2870" s="838"/>
      <c r="AD2870" s="838"/>
      <c r="AE2870" s="838"/>
      <c r="AF2870" s="838"/>
      <c r="AG2870" s="838"/>
      <c r="AH2870" s="838"/>
      <c r="AI2870" s="838"/>
      <c r="AJ2870" s="838"/>
      <c r="AK2870" s="838"/>
      <c r="AL2870" s="838"/>
    </row>
    <row r="2871" spans="25:38" x14ac:dyDescent="0.25">
      <c r="Y2871" s="838"/>
      <c r="Z2871" s="838"/>
      <c r="AA2871" s="838"/>
      <c r="AB2871" s="838"/>
      <c r="AC2871" s="838"/>
      <c r="AD2871" s="838"/>
      <c r="AE2871" s="838"/>
      <c r="AF2871" s="838"/>
      <c r="AG2871" s="838"/>
      <c r="AH2871" s="838"/>
      <c r="AI2871" s="838"/>
      <c r="AJ2871" s="838"/>
      <c r="AK2871" s="838"/>
      <c r="AL2871" s="838"/>
    </row>
    <row r="2872" spans="25:38" x14ac:dyDescent="0.25">
      <c r="Y2872" s="838"/>
      <c r="Z2872" s="838"/>
      <c r="AA2872" s="838"/>
      <c r="AB2872" s="838"/>
      <c r="AC2872" s="838"/>
      <c r="AD2872" s="838"/>
      <c r="AE2872" s="838"/>
      <c r="AF2872" s="838"/>
      <c r="AG2872" s="838"/>
      <c r="AH2872" s="838"/>
      <c r="AI2872" s="838"/>
      <c r="AJ2872" s="838"/>
      <c r="AK2872" s="838"/>
      <c r="AL2872" s="838"/>
    </row>
    <row r="2873" spans="25:38" x14ac:dyDescent="0.25">
      <c r="Y2873" s="838"/>
      <c r="Z2873" s="838"/>
      <c r="AA2873" s="838"/>
      <c r="AB2873" s="838"/>
      <c r="AC2873" s="838"/>
      <c r="AD2873" s="838"/>
      <c r="AE2873" s="838"/>
      <c r="AF2873" s="838"/>
      <c r="AG2873" s="838"/>
      <c r="AH2873" s="838"/>
      <c r="AI2873" s="838"/>
      <c r="AJ2873" s="838"/>
      <c r="AK2873" s="838"/>
      <c r="AL2873" s="838"/>
    </row>
    <row r="2874" spans="25:38" x14ac:dyDescent="0.25">
      <c r="Y2874" s="838"/>
      <c r="Z2874" s="838"/>
      <c r="AA2874" s="838"/>
      <c r="AB2874" s="838"/>
      <c r="AC2874" s="838"/>
      <c r="AD2874" s="838"/>
      <c r="AE2874" s="838"/>
      <c r="AF2874" s="838"/>
      <c r="AG2874" s="838"/>
      <c r="AH2874" s="838"/>
      <c r="AI2874" s="838"/>
      <c r="AJ2874" s="838"/>
      <c r="AK2874" s="838"/>
      <c r="AL2874" s="838"/>
    </row>
    <row r="2875" spans="25:38" x14ac:dyDescent="0.25">
      <c r="Y2875" s="838"/>
      <c r="Z2875" s="838"/>
      <c r="AA2875" s="838"/>
      <c r="AB2875" s="838"/>
      <c r="AC2875" s="838"/>
      <c r="AD2875" s="838"/>
      <c r="AE2875" s="838"/>
      <c r="AF2875" s="838"/>
      <c r="AG2875" s="838"/>
      <c r="AH2875" s="838"/>
      <c r="AI2875" s="838"/>
      <c r="AJ2875" s="838"/>
      <c r="AK2875" s="838"/>
      <c r="AL2875" s="838"/>
    </row>
    <row r="2876" spans="25:38" x14ac:dyDescent="0.25">
      <c r="Y2876" s="838"/>
      <c r="Z2876" s="838"/>
      <c r="AA2876" s="838"/>
      <c r="AB2876" s="838"/>
      <c r="AC2876" s="838"/>
      <c r="AD2876" s="838"/>
      <c r="AE2876" s="838"/>
      <c r="AF2876" s="838"/>
      <c r="AG2876" s="838"/>
      <c r="AH2876" s="838"/>
      <c r="AI2876" s="838"/>
      <c r="AJ2876" s="838"/>
      <c r="AK2876" s="838"/>
      <c r="AL2876" s="838"/>
    </row>
    <row r="2877" spans="25:38" x14ac:dyDescent="0.25">
      <c r="Y2877" s="838"/>
      <c r="Z2877" s="838"/>
      <c r="AA2877" s="838"/>
      <c r="AB2877" s="838"/>
      <c r="AC2877" s="838"/>
      <c r="AD2877" s="838"/>
      <c r="AE2877" s="838"/>
      <c r="AF2877" s="838"/>
      <c r="AG2877" s="838"/>
      <c r="AH2877" s="838"/>
      <c r="AI2877" s="838"/>
      <c r="AJ2877" s="838"/>
      <c r="AK2877" s="838"/>
      <c r="AL2877" s="838"/>
    </row>
    <row r="2878" spans="25:38" x14ac:dyDescent="0.25">
      <c r="Y2878" s="838"/>
      <c r="Z2878" s="838"/>
      <c r="AA2878" s="838"/>
      <c r="AB2878" s="838"/>
      <c r="AC2878" s="838"/>
      <c r="AD2878" s="838"/>
      <c r="AE2878" s="838"/>
      <c r="AF2878" s="838"/>
      <c r="AG2878" s="838"/>
      <c r="AH2878" s="838"/>
      <c r="AI2878" s="838"/>
      <c r="AJ2878" s="838"/>
      <c r="AK2878" s="838"/>
      <c r="AL2878" s="838"/>
    </row>
    <row r="2879" spans="25:38" x14ac:dyDescent="0.25">
      <c r="Y2879" s="838"/>
      <c r="Z2879" s="838"/>
      <c r="AA2879" s="838"/>
      <c r="AB2879" s="838"/>
      <c r="AC2879" s="838"/>
      <c r="AD2879" s="838"/>
      <c r="AE2879" s="838"/>
      <c r="AF2879" s="838"/>
      <c r="AG2879" s="838"/>
      <c r="AH2879" s="838"/>
      <c r="AI2879" s="838"/>
      <c r="AJ2879" s="838"/>
      <c r="AK2879" s="838"/>
      <c r="AL2879" s="838"/>
    </row>
    <row r="2880" spans="25:38" x14ac:dyDescent="0.25">
      <c r="Y2880" s="838"/>
      <c r="Z2880" s="838"/>
      <c r="AA2880" s="838"/>
      <c r="AB2880" s="838"/>
      <c r="AC2880" s="838"/>
      <c r="AD2880" s="838"/>
      <c r="AE2880" s="838"/>
      <c r="AF2880" s="838"/>
      <c r="AG2880" s="838"/>
      <c r="AH2880" s="838"/>
      <c r="AI2880" s="838"/>
      <c r="AJ2880" s="838"/>
      <c r="AK2880" s="838"/>
      <c r="AL2880" s="838"/>
    </row>
    <row r="2881" spans="25:38" x14ac:dyDescent="0.25">
      <c r="Y2881" s="838"/>
      <c r="Z2881" s="838"/>
      <c r="AA2881" s="838"/>
      <c r="AB2881" s="838"/>
      <c r="AC2881" s="838"/>
      <c r="AD2881" s="838"/>
      <c r="AE2881" s="838"/>
      <c r="AF2881" s="838"/>
      <c r="AG2881" s="838"/>
      <c r="AH2881" s="838"/>
      <c r="AI2881" s="838"/>
      <c r="AJ2881" s="838"/>
      <c r="AK2881" s="838"/>
      <c r="AL2881" s="838"/>
    </row>
    <row r="2882" spans="25:38" x14ac:dyDescent="0.25">
      <c r="Y2882" s="838"/>
      <c r="Z2882" s="838"/>
      <c r="AA2882" s="838"/>
      <c r="AB2882" s="838"/>
      <c r="AC2882" s="838"/>
      <c r="AD2882" s="838"/>
      <c r="AE2882" s="838"/>
      <c r="AF2882" s="838"/>
      <c r="AG2882" s="838"/>
      <c r="AH2882" s="838"/>
      <c r="AI2882" s="838"/>
      <c r="AJ2882" s="838"/>
      <c r="AK2882" s="838"/>
      <c r="AL2882" s="838"/>
    </row>
    <row r="2883" spans="25:38" x14ac:dyDescent="0.25">
      <c r="Y2883" s="838"/>
      <c r="Z2883" s="838"/>
      <c r="AA2883" s="838"/>
      <c r="AB2883" s="838"/>
      <c r="AC2883" s="838"/>
      <c r="AD2883" s="838"/>
      <c r="AE2883" s="838"/>
      <c r="AF2883" s="838"/>
      <c r="AG2883" s="838"/>
      <c r="AH2883" s="838"/>
      <c r="AI2883" s="838"/>
      <c r="AJ2883" s="838"/>
      <c r="AK2883" s="838"/>
      <c r="AL2883" s="838"/>
    </row>
    <row r="2884" spans="25:38" x14ac:dyDescent="0.25">
      <c r="Y2884" s="838"/>
      <c r="Z2884" s="838"/>
      <c r="AA2884" s="838"/>
      <c r="AB2884" s="838"/>
      <c r="AC2884" s="838"/>
      <c r="AD2884" s="838"/>
      <c r="AE2884" s="838"/>
      <c r="AF2884" s="838"/>
      <c r="AG2884" s="838"/>
      <c r="AH2884" s="838"/>
      <c r="AI2884" s="838"/>
      <c r="AJ2884" s="838"/>
      <c r="AK2884" s="838"/>
      <c r="AL2884" s="838"/>
    </row>
    <row r="2885" spans="25:38" x14ac:dyDescent="0.25">
      <c r="Y2885" s="838"/>
      <c r="Z2885" s="838"/>
      <c r="AA2885" s="838"/>
      <c r="AB2885" s="838"/>
      <c r="AC2885" s="838"/>
      <c r="AD2885" s="838"/>
      <c r="AE2885" s="838"/>
      <c r="AF2885" s="838"/>
      <c r="AG2885" s="838"/>
      <c r="AH2885" s="838"/>
      <c r="AI2885" s="838"/>
      <c r="AJ2885" s="838"/>
      <c r="AK2885" s="838"/>
      <c r="AL2885" s="838"/>
    </row>
    <row r="2886" spans="25:38" x14ac:dyDescent="0.25">
      <c r="Y2886" s="838"/>
      <c r="Z2886" s="838"/>
      <c r="AA2886" s="838"/>
      <c r="AB2886" s="838"/>
      <c r="AC2886" s="838"/>
      <c r="AD2886" s="838"/>
      <c r="AE2886" s="838"/>
      <c r="AF2886" s="838"/>
      <c r="AG2886" s="838"/>
      <c r="AH2886" s="838"/>
      <c r="AI2886" s="838"/>
      <c r="AJ2886" s="838"/>
      <c r="AK2886" s="838"/>
      <c r="AL2886" s="838"/>
    </row>
    <row r="2887" spans="25:38" x14ac:dyDescent="0.25">
      <c r="Y2887" s="838"/>
      <c r="Z2887" s="838"/>
      <c r="AA2887" s="838"/>
      <c r="AB2887" s="838"/>
      <c r="AC2887" s="838"/>
      <c r="AD2887" s="838"/>
      <c r="AE2887" s="838"/>
      <c r="AF2887" s="838"/>
      <c r="AG2887" s="838"/>
      <c r="AH2887" s="838"/>
      <c r="AI2887" s="838"/>
      <c r="AJ2887" s="838"/>
      <c r="AK2887" s="838"/>
      <c r="AL2887" s="838"/>
    </row>
    <row r="2888" spans="25:38" x14ac:dyDescent="0.25">
      <c r="Y2888" s="838"/>
      <c r="Z2888" s="838"/>
      <c r="AA2888" s="838"/>
      <c r="AB2888" s="838"/>
      <c r="AC2888" s="838"/>
      <c r="AD2888" s="838"/>
      <c r="AE2888" s="838"/>
      <c r="AF2888" s="838"/>
      <c r="AG2888" s="838"/>
      <c r="AH2888" s="838"/>
      <c r="AI2888" s="838"/>
      <c r="AJ2888" s="838"/>
      <c r="AK2888" s="838"/>
      <c r="AL2888" s="838"/>
    </row>
    <row r="2889" spans="25:38" x14ac:dyDescent="0.25">
      <c r="Y2889" s="838"/>
      <c r="Z2889" s="838"/>
      <c r="AA2889" s="838"/>
      <c r="AB2889" s="838"/>
      <c r="AC2889" s="838"/>
      <c r="AD2889" s="838"/>
      <c r="AE2889" s="838"/>
      <c r="AF2889" s="838"/>
      <c r="AG2889" s="838"/>
      <c r="AH2889" s="838"/>
      <c r="AI2889" s="838"/>
      <c r="AJ2889" s="838"/>
      <c r="AK2889" s="838"/>
      <c r="AL2889" s="838"/>
    </row>
    <row r="2890" spans="25:38" x14ac:dyDescent="0.25">
      <c r="Y2890" s="838"/>
      <c r="Z2890" s="838"/>
      <c r="AA2890" s="838"/>
      <c r="AB2890" s="838"/>
      <c r="AC2890" s="838"/>
      <c r="AD2890" s="838"/>
      <c r="AE2890" s="838"/>
      <c r="AF2890" s="838"/>
      <c r="AG2890" s="838"/>
      <c r="AH2890" s="838"/>
      <c r="AI2890" s="838"/>
      <c r="AJ2890" s="838"/>
      <c r="AK2890" s="838"/>
      <c r="AL2890" s="838"/>
    </row>
    <row r="2891" spans="25:38" x14ac:dyDescent="0.25">
      <c r="Y2891" s="838"/>
      <c r="Z2891" s="838"/>
      <c r="AA2891" s="838"/>
      <c r="AB2891" s="838"/>
      <c r="AC2891" s="838"/>
      <c r="AD2891" s="838"/>
      <c r="AE2891" s="838"/>
      <c r="AF2891" s="838"/>
      <c r="AG2891" s="838"/>
      <c r="AH2891" s="838"/>
      <c r="AI2891" s="838"/>
      <c r="AJ2891" s="838"/>
      <c r="AK2891" s="838"/>
      <c r="AL2891" s="838"/>
    </row>
    <row r="2892" spans="25:38" x14ac:dyDescent="0.25">
      <c r="Y2892" s="838"/>
      <c r="Z2892" s="838"/>
      <c r="AA2892" s="838"/>
      <c r="AB2892" s="838"/>
      <c r="AC2892" s="838"/>
      <c r="AD2892" s="838"/>
      <c r="AE2892" s="838"/>
      <c r="AF2892" s="838"/>
      <c r="AG2892" s="838"/>
      <c r="AH2892" s="838"/>
      <c r="AI2892" s="838"/>
      <c r="AJ2892" s="838"/>
      <c r="AK2892" s="838"/>
      <c r="AL2892" s="838"/>
    </row>
    <row r="2893" spans="25:38" x14ac:dyDescent="0.25">
      <c r="Y2893" s="838"/>
      <c r="Z2893" s="838"/>
      <c r="AA2893" s="838"/>
      <c r="AB2893" s="838"/>
      <c r="AC2893" s="838"/>
      <c r="AD2893" s="838"/>
      <c r="AE2893" s="838"/>
      <c r="AF2893" s="838"/>
      <c r="AG2893" s="838"/>
      <c r="AH2893" s="838"/>
      <c r="AI2893" s="838"/>
      <c r="AJ2893" s="838"/>
      <c r="AK2893" s="838"/>
      <c r="AL2893" s="838"/>
    </row>
    <row r="2894" spans="25:38" x14ac:dyDescent="0.25">
      <c r="Y2894" s="838"/>
      <c r="Z2894" s="838"/>
      <c r="AA2894" s="838"/>
      <c r="AB2894" s="838"/>
      <c r="AC2894" s="838"/>
      <c r="AD2894" s="838"/>
      <c r="AE2894" s="838"/>
      <c r="AF2894" s="838"/>
      <c r="AG2894" s="838"/>
      <c r="AH2894" s="838"/>
      <c r="AI2894" s="838"/>
      <c r="AJ2894" s="838"/>
      <c r="AK2894" s="838"/>
      <c r="AL2894" s="838"/>
    </row>
    <row r="2895" spans="25:38" x14ac:dyDescent="0.25">
      <c r="Y2895" s="838"/>
      <c r="Z2895" s="838"/>
      <c r="AA2895" s="838"/>
      <c r="AB2895" s="838"/>
      <c r="AC2895" s="838"/>
      <c r="AD2895" s="838"/>
      <c r="AE2895" s="838"/>
      <c r="AF2895" s="838"/>
      <c r="AG2895" s="838"/>
      <c r="AH2895" s="838"/>
      <c r="AI2895" s="838"/>
      <c r="AJ2895" s="838"/>
      <c r="AK2895" s="838"/>
      <c r="AL2895" s="838"/>
    </row>
    <row r="2896" spans="25:38" x14ac:dyDescent="0.25">
      <c r="Y2896" s="838"/>
      <c r="Z2896" s="838"/>
      <c r="AA2896" s="838"/>
      <c r="AB2896" s="838"/>
      <c r="AC2896" s="838"/>
      <c r="AD2896" s="838"/>
      <c r="AE2896" s="838"/>
      <c r="AF2896" s="838"/>
      <c r="AG2896" s="838"/>
      <c r="AH2896" s="838"/>
      <c r="AI2896" s="838"/>
      <c r="AJ2896" s="838"/>
      <c r="AK2896" s="838"/>
      <c r="AL2896" s="838"/>
    </row>
    <row r="2897" spans="25:38" x14ac:dyDescent="0.25">
      <c r="Y2897" s="838"/>
      <c r="Z2897" s="838"/>
      <c r="AA2897" s="838"/>
      <c r="AB2897" s="838"/>
      <c r="AC2897" s="838"/>
      <c r="AD2897" s="838"/>
      <c r="AE2897" s="838"/>
      <c r="AF2897" s="838"/>
      <c r="AG2897" s="838"/>
      <c r="AH2897" s="838"/>
      <c r="AI2897" s="838"/>
      <c r="AJ2897" s="838"/>
      <c r="AK2897" s="838"/>
      <c r="AL2897" s="838"/>
    </row>
    <row r="2898" spans="25:38" x14ac:dyDescent="0.25">
      <c r="Y2898" s="838"/>
      <c r="Z2898" s="838"/>
      <c r="AA2898" s="838"/>
      <c r="AB2898" s="838"/>
      <c r="AC2898" s="838"/>
      <c r="AD2898" s="838"/>
      <c r="AE2898" s="838"/>
      <c r="AF2898" s="838"/>
      <c r="AG2898" s="838"/>
      <c r="AH2898" s="838"/>
      <c r="AI2898" s="838"/>
      <c r="AJ2898" s="838"/>
      <c r="AK2898" s="838"/>
      <c r="AL2898" s="838"/>
    </row>
    <row r="2899" spans="25:38" x14ac:dyDescent="0.25">
      <c r="Y2899" s="838"/>
      <c r="Z2899" s="838"/>
      <c r="AA2899" s="838"/>
      <c r="AB2899" s="838"/>
      <c r="AC2899" s="838"/>
      <c r="AD2899" s="838"/>
      <c r="AE2899" s="838"/>
      <c r="AF2899" s="838"/>
      <c r="AG2899" s="838"/>
      <c r="AH2899" s="838"/>
      <c r="AI2899" s="838"/>
      <c r="AJ2899" s="838"/>
      <c r="AK2899" s="838"/>
      <c r="AL2899" s="838"/>
    </row>
    <row r="2900" spans="25:38" x14ac:dyDescent="0.25">
      <c r="Y2900" s="838"/>
      <c r="Z2900" s="838"/>
      <c r="AA2900" s="838"/>
      <c r="AB2900" s="838"/>
      <c r="AC2900" s="838"/>
      <c r="AD2900" s="838"/>
      <c r="AE2900" s="838"/>
      <c r="AF2900" s="838"/>
      <c r="AG2900" s="838"/>
      <c r="AH2900" s="838"/>
      <c r="AI2900" s="838"/>
      <c r="AJ2900" s="838"/>
      <c r="AK2900" s="838"/>
      <c r="AL2900" s="838"/>
    </row>
    <row r="2901" spans="25:38" x14ac:dyDescent="0.25">
      <c r="Y2901" s="838"/>
      <c r="Z2901" s="838"/>
      <c r="AA2901" s="838"/>
      <c r="AB2901" s="838"/>
      <c r="AC2901" s="838"/>
      <c r="AD2901" s="838"/>
      <c r="AE2901" s="838"/>
      <c r="AF2901" s="838"/>
      <c r="AG2901" s="838"/>
      <c r="AH2901" s="838"/>
      <c r="AI2901" s="838"/>
      <c r="AJ2901" s="838"/>
      <c r="AK2901" s="838"/>
      <c r="AL2901" s="838"/>
    </row>
    <row r="2902" spans="25:38" x14ac:dyDescent="0.25">
      <c r="Y2902" s="838"/>
      <c r="Z2902" s="838"/>
      <c r="AA2902" s="838"/>
      <c r="AB2902" s="838"/>
      <c r="AC2902" s="838"/>
      <c r="AD2902" s="838"/>
      <c r="AE2902" s="838"/>
      <c r="AF2902" s="838"/>
      <c r="AG2902" s="838"/>
      <c r="AH2902" s="838"/>
      <c r="AI2902" s="838"/>
      <c r="AJ2902" s="838"/>
      <c r="AK2902" s="838"/>
      <c r="AL2902" s="838"/>
    </row>
    <row r="2903" spans="25:38" x14ac:dyDescent="0.25">
      <c r="Y2903" s="838"/>
      <c r="Z2903" s="838"/>
      <c r="AA2903" s="838"/>
      <c r="AB2903" s="838"/>
      <c r="AC2903" s="838"/>
      <c r="AD2903" s="838"/>
      <c r="AE2903" s="838"/>
      <c r="AF2903" s="838"/>
      <c r="AG2903" s="838"/>
      <c r="AH2903" s="838"/>
      <c r="AI2903" s="838"/>
      <c r="AJ2903" s="838"/>
      <c r="AK2903" s="838"/>
      <c r="AL2903" s="838"/>
    </row>
    <row r="2904" spans="25:38" x14ac:dyDescent="0.25">
      <c r="Y2904" s="838"/>
      <c r="Z2904" s="838"/>
      <c r="AA2904" s="838"/>
      <c r="AB2904" s="838"/>
      <c r="AC2904" s="838"/>
      <c r="AD2904" s="838"/>
      <c r="AE2904" s="838"/>
      <c r="AF2904" s="838"/>
      <c r="AG2904" s="838"/>
      <c r="AH2904" s="838"/>
      <c r="AI2904" s="838"/>
      <c r="AJ2904" s="838"/>
      <c r="AK2904" s="838"/>
      <c r="AL2904" s="838"/>
    </row>
    <row r="2905" spans="25:38" x14ac:dyDescent="0.25">
      <c r="Y2905" s="838"/>
      <c r="Z2905" s="838"/>
      <c r="AA2905" s="838"/>
      <c r="AB2905" s="838"/>
      <c r="AC2905" s="838"/>
      <c r="AD2905" s="838"/>
      <c r="AE2905" s="838"/>
      <c r="AF2905" s="838"/>
      <c r="AG2905" s="838"/>
      <c r="AH2905" s="838"/>
      <c r="AI2905" s="838"/>
      <c r="AJ2905" s="838"/>
      <c r="AK2905" s="838"/>
      <c r="AL2905" s="838"/>
    </row>
    <row r="2906" spans="25:38" x14ac:dyDescent="0.25">
      <c r="Y2906" s="838"/>
      <c r="Z2906" s="838"/>
      <c r="AA2906" s="838"/>
      <c r="AB2906" s="838"/>
      <c r="AC2906" s="838"/>
      <c r="AD2906" s="838"/>
      <c r="AE2906" s="838"/>
      <c r="AF2906" s="838"/>
      <c r="AG2906" s="838"/>
      <c r="AH2906" s="838"/>
      <c r="AI2906" s="838"/>
      <c r="AJ2906" s="838"/>
      <c r="AK2906" s="838"/>
      <c r="AL2906" s="838"/>
    </row>
    <row r="2907" spans="25:38" x14ac:dyDescent="0.25">
      <c r="Y2907" s="838"/>
      <c r="Z2907" s="838"/>
      <c r="AA2907" s="838"/>
      <c r="AB2907" s="838"/>
      <c r="AC2907" s="838"/>
      <c r="AD2907" s="838"/>
      <c r="AE2907" s="838"/>
      <c r="AF2907" s="838"/>
      <c r="AG2907" s="838"/>
      <c r="AH2907" s="838"/>
      <c r="AI2907" s="838"/>
      <c r="AJ2907" s="838"/>
      <c r="AK2907" s="838"/>
      <c r="AL2907" s="838"/>
    </row>
    <row r="2908" spans="25:38" x14ac:dyDescent="0.25">
      <c r="Y2908" s="838"/>
      <c r="Z2908" s="838"/>
      <c r="AA2908" s="838"/>
      <c r="AB2908" s="838"/>
      <c r="AC2908" s="838"/>
      <c r="AD2908" s="838"/>
      <c r="AE2908" s="838"/>
      <c r="AF2908" s="838"/>
      <c r="AG2908" s="838"/>
      <c r="AH2908" s="838"/>
      <c r="AI2908" s="838"/>
      <c r="AJ2908" s="838"/>
      <c r="AK2908" s="838"/>
      <c r="AL2908" s="838"/>
    </row>
    <row r="2909" spans="25:38" x14ac:dyDescent="0.25">
      <c r="Y2909" s="838"/>
      <c r="Z2909" s="838"/>
      <c r="AA2909" s="838"/>
      <c r="AB2909" s="838"/>
      <c r="AC2909" s="838"/>
      <c r="AD2909" s="838"/>
      <c r="AE2909" s="838"/>
      <c r="AF2909" s="838"/>
      <c r="AG2909" s="838"/>
      <c r="AH2909" s="838"/>
      <c r="AI2909" s="838"/>
      <c r="AJ2909" s="838"/>
      <c r="AK2909" s="838"/>
      <c r="AL2909" s="838"/>
    </row>
    <row r="2910" spans="25:38" x14ac:dyDescent="0.25">
      <c r="Y2910" s="838"/>
      <c r="Z2910" s="838"/>
      <c r="AA2910" s="838"/>
      <c r="AB2910" s="838"/>
      <c r="AC2910" s="838"/>
      <c r="AD2910" s="838"/>
      <c r="AE2910" s="838"/>
      <c r="AF2910" s="838"/>
      <c r="AG2910" s="838"/>
      <c r="AH2910" s="838"/>
      <c r="AI2910" s="838"/>
      <c r="AJ2910" s="838"/>
      <c r="AK2910" s="838"/>
      <c r="AL2910" s="838"/>
    </row>
    <row r="2911" spans="25:38" x14ac:dyDescent="0.25">
      <c r="Y2911" s="838"/>
      <c r="Z2911" s="838"/>
      <c r="AA2911" s="838"/>
      <c r="AB2911" s="838"/>
      <c r="AC2911" s="838"/>
      <c r="AD2911" s="838"/>
      <c r="AE2911" s="838"/>
      <c r="AF2911" s="838"/>
      <c r="AG2911" s="838"/>
      <c r="AH2911" s="838"/>
      <c r="AI2911" s="838"/>
      <c r="AJ2911" s="838"/>
      <c r="AK2911" s="838"/>
      <c r="AL2911" s="838"/>
    </row>
    <row r="2912" spans="25:38" x14ac:dyDescent="0.25">
      <c r="Y2912" s="838"/>
      <c r="Z2912" s="838"/>
      <c r="AA2912" s="838"/>
      <c r="AB2912" s="838"/>
      <c r="AC2912" s="838"/>
      <c r="AD2912" s="838"/>
      <c r="AE2912" s="838"/>
      <c r="AF2912" s="838"/>
      <c r="AG2912" s="838"/>
      <c r="AH2912" s="838"/>
      <c r="AI2912" s="838"/>
      <c r="AJ2912" s="838"/>
      <c r="AK2912" s="838"/>
      <c r="AL2912" s="838"/>
    </row>
    <row r="2913" spans="25:38" x14ac:dyDescent="0.25">
      <c r="Y2913" s="838"/>
      <c r="Z2913" s="838"/>
      <c r="AA2913" s="838"/>
      <c r="AB2913" s="838"/>
      <c r="AC2913" s="838"/>
      <c r="AD2913" s="838"/>
      <c r="AE2913" s="838"/>
      <c r="AF2913" s="838"/>
      <c r="AG2913" s="838"/>
      <c r="AH2913" s="838"/>
      <c r="AI2913" s="838"/>
      <c r="AJ2913" s="838"/>
      <c r="AK2913" s="838"/>
      <c r="AL2913" s="838"/>
    </row>
    <row r="2914" spans="25:38" x14ac:dyDescent="0.25">
      <c r="Y2914" s="838"/>
      <c r="Z2914" s="838"/>
      <c r="AA2914" s="838"/>
      <c r="AB2914" s="838"/>
      <c r="AC2914" s="838"/>
      <c r="AD2914" s="838"/>
      <c r="AE2914" s="838"/>
      <c r="AF2914" s="838"/>
      <c r="AG2914" s="838"/>
      <c r="AH2914" s="838"/>
      <c r="AI2914" s="838"/>
      <c r="AJ2914" s="838"/>
      <c r="AK2914" s="838"/>
      <c r="AL2914" s="838"/>
    </row>
    <row r="2915" spans="25:38" x14ac:dyDescent="0.25">
      <c r="Y2915" s="838"/>
      <c r="Z2915" s="838"/>
      <c r="AA2915" s="838"/>
      <c r="AB2915" s="838"/>
      <c r="AC2915" s="838"/>
      <c r="AD2915" s="838"/>
      <c r="AE2915" s="838"/>
      <c r="AF2915" s="838"/>
      <c r="AG2915" s="838"/>
      <c r="AH2915" s="838"/>
      <c r="AI2915" s="838"/>
      <c r="AJ2915" s="838"/>
      <c r="AK2915" s="838"/>
      <c r="AL2915" s="838"/>
    </row>
    <row r="2916" spans="25:38" x14ac:dyDescent="0.25">
      <c r="Y2916" s="838"/>
      <c r="Z2916" s="838"/>
      <c r="AA2916" s="838"/>
      <c r="AB2916" s="838"/>
      <c r="AC2916" s="838"/>
      <c r="AD2916" s="838"/>
      <c r="AE2916" s="838"/>
      <c r="AF2916" s="838"/>
      <c r="AG2916" s="838"/>
      <c r="AH2916" s="838"/>
      <c r="AI2916" s="838"/>
      <c r="AJ2916" s="838"/>
      <c r="AK2916" s="838"/>
      <c r="AL2916" s="838"/>
    </row>
    <row r="2917" spans="25:38" x14ac:dyDescent="0.25">
      <c r="Y2917" s="838"/>
      <c r="Z2917" s="838"/>
      <c r="AA2917" s="838"/>
      <c r="AB2917" s="838"/>
      <c r="AC2917" s="838"/>
      <c r="AD2917" s="838"/>
      <c r="AE2917" s="838"/>
      <c r="AF2917" s="838"/>
      <c r="AG2917" s="838"/>
      <c r="AH2917" s="838"/>
      <c r="AI2917" s="838"/>
      <c r="AJ2917" s="838"/>
      <c r="AK2917" s="838"/>
      <c r="AL2917" s="838"/>
    </row>
    <row r="2918" spans="25:38" x14ac:dyDescent="0.25">
      <c r="Y2918" s="838"/>
      <c r="Z2918" s="838"/>
      <c r="AA2918" s="838"/>
      <c r="AB2918" s="838"/>
      <c r="AC2918" s="838"/>
      <c r="AD2918" s="838"/>
      <c r="AE2918" s="838"/>
      <c r="AF2918" s="838"/>
      <c r="AG2918" s="838"/>
      <c r="AH2918" s="838"/>
      <c r="AI2918" s="838"/>
      <c r="AJ2918" s="838"/>
      <c r="AK2918" s="838"/>
      <c r="AL2918" s="838"/>
    </row>
    <row r="2919" spans="25:38" x14ac:dyDescent="0.25">
      <c r="Y2919" s="838"/>
      <c r="Z2919" s="838"/>
      <c r="AA2919" s="838"/>
      <c r="AB2919" s="838"/>
      <c r="AC2919" s="838"/>
      <c r="AD2919" s="838"/>
      <c r="AE2919" s="838"/>
      <c r="AF2919" s="838"/>
      <c r="AG2919" s="838"/>
      <c r="AH2919" s="838"/>
      <c r="AI2919" s="838"/>
      <c r="AJ2919" s="838"/>
      <c r="AK2919" s="838"/>
      <c r="AL2919" s="838"/>
    </row>
    <row r="2920" spans="25:38" x14ac:dyDescent="0.25">
      <c r="Y2920" s="838"/>
      <c r="Z2920" s="838"/>
      <c r="AA2920" s="838"/>
      <c r="AB2920" s="838"/>
      <c r="AC2920" s="838"/>
      <c r="AD2920" s="838"/>
      <c r="AE2920" s="838"/>
      <c r="AF2920" s="838"/>
      <c r="AG2920" s="838"/>
      <c r="AH2920" s="838"/>
      <c r="AI2920" s="838"/>
      <c r="AJ2920" s="838"/>
      <c r="AK2920" s="838"/>
      <c r="AL2920" s="838"/>
    </row>
    <row r="2921" spans="25:38" x14ac:dyDescent="0.25">
      <c r="Y2921" s="838"/>
      <c r="Z2921" s="838"/>
      <c r="AA2921" s="838"/>
      <c r="AB2921" s="838"/>
      <c r="AC2921" s="838"/>
      <c r="AD2921" s="838"/>
      <c r="AE2921" s="838"/>
      <c r="AF2921" s="838"/>
      <c r="AG2921" s="838"/>
      <c r="AH2921" s="838"/>
      <c r="AI2921" s="838"/>
      <c r="AJ2921" s="838"/>
      <c r="AK2921" s="838"/>
      <c r="AL2921" s="838"/>
    </row>
    <row r="2922" spans="25:38" x14ac:dyDescent="0.25">
      <c r="Y2922" s="838"/>
      <c r="Z2922" s="838"/>
      <c r="AA2922" s="838"/>
      <c r="AB2922" s="838"/>
      <c r="AC2922" s="838"/>
      <c r="AD2922" s="838"/>
      <c r="AE2922" s="838"/>
      <c r="AF2922" s="838"/>
      <c r="AG2922" s="838"/>
      <c r="AH2922" s="838"/>
      <c r="AI2922" s="838"/>
      <c r="AJ2922" s="838"/>
      <c r="AK2922" s="838"/>
      <c r="AL2922" s="838"/>
    </row>
    <row r="2923" spans="25:38" x14ac:dyDescent="0.25">
      <c r="Y2923" s="838"/>
      <c r="Z2923" s="838"/>
      <c r="AA2923" s="838"/>
      <c r="AB2923" s="838"/>
      <c r="AC2923" s="838"/>
      <c r="AD2923" s="838"/>
      <c r="AE2923" s="838"/>
      <c r="AF2923" s="838"/>
      <c r="AG2923" s="838"/>
      <c r="AH2923" s="838"/>
      <c r="AI2923" s="838"/>
      <c r="AJ2923" s="838"/>
      <c r="AK2923" s="838"/>
      <c r="AL2923" s="838"/>
    </row>
    <row r="2924" spans="25:38" x14ac:dyDescent="0.25">
      <c r="Y2924" s="838"/>
      <c r="Z2924" s="838"/>
      <c r="AA2924" s="838"/>
      <c r="AB2924" s="838"/>
      <c r="AC2924" s="838"/>
      <c r="AD2924" s="838"/>
      <c r="AE2924" s="838"/>
      <c r="AF2924" s="838"/>
      <c r="AG2924" s="838"/>
      <c r="AH2924" s="838"/>
      <c r="AI2924" s="838"/>
      <c r="AJ2924" s="838"/>
      <c r="AK2924" s="838"/>
      <c r="AL2924" s="838"/>
    </row>
    <row r="2925" spans="25:38" x14ac:dyDescent="0.25">
      <c r="Y2925" s="838"/>
      <c r="Z2925" s="838"/>
      <c r="AA2925" s="838"/>
      <c r="AB2925" s="838"/>
      <c r="AC2925" s="838"/>
      <c r="AD2925" s="838"/>
      <c r="AE2925" s="838"/>
      <c r="AF2925" s="838"/>
      <c r="AG2925" s="838"/>
      <c r="AH2925" s="838"/>
      <c r="AI2925" s="838"/>
      <c r="AJ2925" s="838"/>
      <c r="AK2925" s="838"/>
      <c r="AL2925" s="838"/>
    </row>
    <row r="2926" spans="25:38" x14ac:dyDescent="0.25">
      <c r="Y2926" s="838"/>
      <c r="Z2926" s="838"/>
      <c r="AA2926" s="838"/>
      <c r="AB2926" s="838"/>
      <c r="AC2926" s="838"/>
      <c r="AD2926" s="838"/>
      <c r="AE2926" s="838"/>
      <c r="AF2926" s="838"/>
      <c r="AG2926" s="838"/>
      <c r="AH2926" s="838"/>
      <c r="AI2926" s="838"/>
      <c r="AJ2926" s="838"/>
      <c r="AK2926" s="838"/>
      <c r="AL2926" s="838"/>
    </row>
    <row r="2927" spans="25:38" x14ac:dyDescent="0.25">
      <c r="Y2927" s="838"/>
      <c r="Z2927" s="838"/>
      <c r="AA2927" s="838"/>
      <c r="AB2927" s="838"/>
      <c r="AC2927" s="838"/>
      <c r="AD2927" s="838"/>
      <c r="AE2927" s="838"/>
      <c r="AF2927" s="838"/>
      <c r="AG2927" s="838"/>
      <c r="AH2927" s="838"/>
      <c r="AI2927" s="838"/>
      <c r="AJ2927" s="838"/>
      <c r="AK2927" s="838"/>
      <c r="AL2927" s="838"/>
    </row>
    <row r="2928" spans="25:38" x14ac:dyDescent="0.25">
      <c r="Y2928" s="838"/>
      <c r="Z2928" s="838"/>
      <c r="AA2928" s="838"/>
      <c r="AB2928" s="838"/>
      <c r="AC2928" s="838"/>
      <c r="AD2928" s="838"/>
      <c r="AE2928" s="838"/>
      <c r="AF2928" s="838"/>
      <c r="AG2928" s="838"/>
      <c r="AH2928" s="838"/>
      <c r="AI2928" s="838"/>
      <c r="AJ2928" s="838"/>
      <c r="AK2928" s="838"/>
      <c r="AL2928" s="838"/>
    </row>
    <row r="2929" spans="25:38" x14ac:dyDescent="0.25">
      <c r="Y2929" s="838"/>
      <c r="Z2929" s="838"/>
      <c r="AA2929" s="838"/>
      <c r="AB2929" s="838"/>
      <c r="AC2929" s="838"/>
      <c r="AD2929" s="838"/>
      <c r="AE2929" s="838"/>
      <c r="AF2929" s="838"/>
      <c r="AG2929" s="838"/>
      <c r="AH2929" s="838"/>
      <c r="AI2929" s="838"/>
      <c r="AJ2929" s="838"/>
      <c r="AK2929" s="838"/>
      <c r="AL2929" s="838"/>
    </row>
    <row r="2930" spans="25:38" x14ac:dyDescent="0.25">
      <c r="Y2930" s="838"/>
      <c r="Z2930" s="838"/>
      <c r="AA2930" s="838"/>
      <c r="AB2930" s="838"/>
      <c r="AC2930" s="838"/>
      <c r="AD2930" s="838"/>
      <c r="AE2930" s="838"/>
      <c r="AF2930" s="838"/>
      <c r="AG2930" s="838"/>
      <c r="AH2930" s="838"/>
      <c r="AI2930" s="838"/>
      <c r="AJ2930" s="838"/>
      <c r="AK2930" s="838"/>
      <c r="AL2930" s="838"/>
    </row>
    <row r="2931" spans="25:38" x14ac:dyDescent="0.25">
      <c r="Y2931" s="838"/>
      <c r="Z2931" s="838"/>
      <c r="AA2931" s="838"/>
      <c r="AB2931" s="838"/>
      <c r="AC2931" s="838"/>
      <c r="AD2931" s="838"/>
      <c r="AE2931" s="838"/>
      <c r="AF2931" s="838"/>
      <c r="AG2931" s="838"/>
      <c r="AH2931" s="838"/>
      <c r="AI2931" s="838"/>
      <c r="AJ2931" s="838"/>
      <c r="AK2931" s="838"/>
      <c r="AL2931" s="838"/>
    </row>
    <row r="2932" spans="25:38" x14ac:dyDescent="0.25">
      <c r="Y2932" s="838"/>
      <c r="Z2932" s="838"/>
      <c r="AA2932" s="838"/>
      <c r="AB2932" s="838"/>
      <c r="AC2932" s="838"/>
      <c r="AD2932" s="838"/>
      <c r="AE2932" s="838"/>
      <c r="AF2932" s="838"/>
      <c r="AG2932" s="838"/>
      <c r="AH2932" s="838"/>
      <c r="AI2932" s="838"/>
      <c r="AJ2932" s="838"/>
      <c r="AK2932" s="838"/>
      <c r="AL2932" s="838"/>
    </row>
    <row r="2933" spans="25:38" x14ac:dyDescent="0.25">
      <c r="Y2933" s="838"/>
      <c r="Z2933" s="838"/>
      <c r="AA2933" s="838"/>
      <c r="AB2933" s="838"/>
      <c r="AC2933" s="838"/>
      <c r="AD2933" s="838"/>
      <c r="AE2933" s="838"/>
      <c r="AF2933" s="838"/>
      <c r="AG2933" s="838"/>
      <c r="AH2933" s="838"/>
      <c r="AI2933" s="838"/>
      <c r="AJ2933" s="838"/>
      <c r="AK2933" s="838"/>
      <c r="AL2933" s="838"/>
    </row>
    <row r="2934" spans="25:38" x14ac:dyDescent="0.25">
      <c r="Y2934" s="838"/>
      <c r="Z2934" s="838"/>
      <c r="AA2934" s="838"/>
      <c r="AB2934" s="838"/>
      <c r="AC2934" s="838"/>
      <c r="AD2934" s="838"/>
      <c r="AE2934" s="838"/>
      <c r="AF2934" s="838"/>
      <c r="AG2934" s="838"/>
      <c r="AH2934" s="838"/>
      <c r="AI2934" s="838"/>
      <c r="AJ2934" s="838"/>
      <c r="AK2934" s="838"/>
      <c r="AL2934" s="838"/>
    </row>
    <row r="2935" spans="25:38" x14ac:dyDescent="0.25">
      <c r="Y2935" s="838"/>
      <c r="Z2935" s="838"/>
      <c r="AA2935" s="838"/>
      <c r="AB2935" s="838"/>
      <c r="AC2935" s="838"/>
      <c r="AD2935" s="838"/>
      <c r="AE2935" s="838"/>
      <c r="AF2935" s="838"/>
      <c r="AG2935" s="838"/>
      <c r="AH2935" s="838"/>
      <c r="AI2935" s="838"/>
      <c r="AJ2935" s="838"/>
      <c r="AK2935" s="838"/>
      <c r="AL2935" s="838"/>
    </row>
    <row r="2936" spans="25:38" x14ac:dyDescent="0.25">
      <c r="Y2936" s="838"/>
      <c r="Z2936" s="838"/>
      <c r="AA2936" s="838"/>
      <c r="AB2936" s="838"/>
      <c r="AC2936" s="838"/>
      <c r="AD2936" s="838"/>
      <c r="AE2936" s="838"/>
      <c r="AF2936" s="838"/>
      <c r="AG2936" s="838"/>
      <c r="AH2936" s="838"/>
      <c r="AI2936" s="838"/>
      <c r="AJ2936" s="838"/>
      <c r="AK2936" s="838"/>
      <c r="AL2936" s="838"/>
    </row>
    <row r="2937" spans="25:38" x14ac:dyDescent="0.25">
      <c r="Y2937" s="838"/>
      <c r="Z2937" s="838"/>
      <c r="AA2937" s="838"/>
      <c r="AB2937" s="838"/>
      <c r="AC2937" s="838"/>
      <c r="AD2937" s="838"/>
      <c r="AE2937" s="838"/>
      <c r="AF2937" s="838"/>
      <c r="AG2937" s="838"/>
      <c r="AH2937" s="838"/>
      <c r="AI2937" s="838"/>
      <c r="AJ2937" s="838"/>
      <c r="AK2937" s="838"/>
      <c r="AL2937" s="838"/>
    </row>
    <row r="2938" spans="25:38" x14ac:dyDescent="0.25">
      <c r="Y2938" s="838"/>
      <c r="Z2938" s="838"/>
      <c r="AA2938" s="838"/>
      <c r="AB2938" s="838"/>
      <c r="AC2938" s="838"/>
      <c r="AD2938" s="838"/>
      <c r="AE2938" s="838"/>
      <c r="AF2938" s="838"/>
      <c r="AG2938" s="838"/>
      <c r="AH2938" s="838"/>
      <c r="AI2938" s="838"/>
      <c r="AJ2938" s="838"/>
      <c r="AK2938" s="838"/>
      <c r="AL2938" s="838"/>
    </row>
    <row r="2939" spans="25:38" x14ac:dyDescent="0.25">
      <c r="Y2939" s="838"/>
      <c r="Z2939" s="838"/>
      <c r="AA2939" s="838"/>
      <c r="AB2939" s="838"/>
      <c r="AC2939" s="838"/>
      <c r="AD2939" s="838"/>
      <c r="AE2939" s="838"/>
      <c r="AF2939" s="838"/>
      <c r="AG2939" s="838"/>
      <c r="AH2939" s="838"/>
      <c r="AI2939" s="838"/>
      <c r="AJ2939" s="838"/>
      <c r="AK2939" s="838"/>
      <c r="AL2939" s="838"/>
    </row>
    <row r="2940" spans="25:38" x14ac:dyDescent="0.25">
      <c r="Y2940" s="838"/>
      <c r="Z2940" s="838"/>
      <c r="AA2940" s="838"/>
      <c r="AB2940" s="838"/>
      <c r="AC2940" s="838"/>
      <c r="AD2940" s="838"/>
      <c r="AE2940" s="838"/>
      <c r="AF2940" s="838"/>
      <c r="AG2940" s="838"/>
      <c r="AH2940" s="838"/>
      <c r="AI2940" s="838"/>
      <c r="AJ2940" s="838"/>
      <c r="AK2940" s="838"/>
      <c r="AL2940" s="838"/>
    </row>
    <row r="2941" spans="25:38" x14ac:dyDescent="0.25">
      <c r="Y2941" s="838"/>
      <c r="Z2941" s="838"/>
      <c r="AA2941" s="838"/>
      <c r="AB2941" s="838"/>
      <c r="AC2941" s="838"/>
      <c r="AD2941" s="838"/>
      <c r="AE2941" s="838"/>
      <c r="AF2941" s="838"/>
      <c r="AG2941" s="838"/>
      <c r="AH2941" s="838"/>
      <c r="AI2941" s="838"/>
      <c r="AJ2941" s="838"/>
      <c r="AK2941" s="838"/>
      <c r="AL2941" s="838"/>
    </row>
    <row r="2942" spans="25:38" x14ac:dyDescent="0.25">
      <c r="Y2942" s="838"/>
      <c r="Z2942" s="838"/>
      <c r="AA2942" s="838"/>
      <c r="AB2942" s="838"/>
      <c r="AC2942" s="838"/>
      <c r="AD2942" s="838"/>
      <c r="AE2942" s="838"/>
      <c r="AF2942" s="838"/>
      <c r="AG2942" s="838"/>
      <c r="AH2942" s="838"/>
      <c r="AI2942" s="838"/>
      <c r="AJ2942" s="838"/>
      <c r="AK2942" s="838"/>
      <c r="AL2942" s="838"/>
    </row>
    <row r="2943" spans="25:38" x14ac:dyDescent="0.25">
      <c r="Y2943" s="838"/>
      <c r="Z2943" s="838"/>
      <c r="AA2943" s="838"/>
      <c r="AB2943" s="838"/>
      <c r="AC2943" s="838"/>
      <c r="AD2943" s="838"/>
      <c r="AE2943" s="838"/>
      <c r="AF2943" s="838"/>
      <c r="AG2943" s="838"/>
      <c r="AH2943" s="838"/>
      <c r="AI2943" s="838"/>
      <c r="AJ2943" s="838"/>
      <c r="AK2943" s="838"/>
      <c r="AL2943" s="838"/>
    </row>
    <row r="2944" spans="25:38" x14ac:dyDescent="0.25">
      <c r="Y2944" s="838"/>
      <c r="Z2944" s="838"/>
      <c r="AA2944" s="838"/>
      <c r="AB2944" s="838"/>
      <c r="AC2944" s="838"/>
      <c r="AD2944" s="838"/>
      <c r="AE2944" s="838"/>
      <c r="AF2944" s="838"/>
      <c r="AG2944" s="838"/>
      <c r="AH2944" s="838"/>
      <c r="AI2944" s="838"/>
      <c r="AJ2944" s="838"/>
      <c r="AK2944" s="838"/>
      <c r="AL2944" s="838"/>
    </row>
    <row r="2945" spans="25:38" x14ac:dyDescent="0.25">
      <c r="Y2945" s="838"/>
      <c r="Z2945" s="838"/>
      <c r="AA2945" s="838"/>
      <c r="AB2945" s="838"/>
      <c r="AC2945" s="838"/>
      <c r="AD2945" s="838"/>
      <c r="AE2945" s="838"/>
      <c r="AF2945" s="838"/>
      <c r="AG2945" s="838"/>
      <c r="AH2945" s="838"/>
      <c r="AI2945" s="838"/>
      <c r="AJ2945" s="838"/>
      <c r="AK2945" s="838"/>
      <c r="AL2945" s="838"/>
    </row>
    <row r="2946" spans="25:38" x14ac:dyDescent="0.25">
      <c r="Y2946" s="838"/>
      <c r="Z2946" s="838"/>
      <c r="AA2946" s="838"/>
      <c r="AB2946" s="838"/>
      <c r="AC2946" s="838"/>
      <c r="AD2946" s="838"/>
      <c r="AE2946" s="838"/>
      <c r="AF2946" s="838"/>
      <c r="AG2946" s="838"/>
      <c r="AH2946" s="838"/>
      <c r="AI2946" s="838"/>
      <c r="AJ2946" s="838"/>
      <c r="AK2946" s="838"/>
      <c r="AL2946" s="838"/>
    </row>
    <row r="2947" spans="25:38" x14ac:dyDescent="0.25">
      <c r="Y2947" s="838"/>
      <c r="Z2947" s="838"/>
      <c r="AA2947" s="838"/>
      <c r="AB2947" s="838"/>
      <c r="AC2947" s="838"/>
      <c r="AD2947" s="838"/>
      <c r="AE2947" s="838"/>
      <c r="AF2947" s="838"/>
      <c r="AG2947" s="838"/>
      <c r="AH2947" s="838"/>
      <c r="AI2947" s="838"/>
      <c r="AJ2947" s="838"/>
      <c r="AK2947" s="838"/>
      <c r="AL2947" s="838"/>
    </row>
    <row r="2948" spans="25:38" x14ac:dyDescent="0.25">
      <c r="Y2948" s="838"/>
      <c r="Z2948" s="838"/>
      <c r="AA2948" s="838"/>
      <c r="AB2948" s="838"/>
      <c r="AC2948" s="838"/>
      <c r="AD2948" s="838"/>
      <c r="AE2948" s="838"/>
      <c r="AF2948" s="838"/>
      <c r="AG2948" s="838"/>
      <c r="AH2948" s="838"/>
      <c r="AI2948" s="838"/>
      <c r="AJ2948" s="838"/>
      <c r="AK2948" s="838"/>
      <c r="AL2948" s="838"/>
    </row>
    <row r="2949" spans="25:38" x14ac:dyDescent="0.25">
      <c r="Y2949" s="838"/>
      <c r="Z2949" s="838"/>
      <c r="AA2949" s="838"/>
      <c r="AB2949" s="838"/>
      <c r="AC2949" s="838"/>
      <c r="AD2949" s="838"/>
      <c r="AE2949" s="838"/>
      <c r="AF2949" s="838"/>
      <c r="AG2949" s="838"/>
      <c r="AH2949" s="838"/>
      <c r="AI2949" s="838"/>
      <c r="AJ2949" s="838"/>
      <c r="AK2949" s="838"/>
      <c r="AL2949" s="838"/>
    </row>
    <row r="2950" spans="25:38" x14ac:dyDescent="0.25">
      <c r="Y2950" s="838"/>
      <c r="Z2950" s="838"/>
      <c r="AA2950" s="838"/>
      <c r="AB2950" s="838"/>
      <c r="AC2950" s="838"/>
      <c r="AD2950" s="838"/>
      <c r="AE2950" s="838"/>
      <c r="AF2950" s="838"/>
      <c r="AG2950" s="838"/>
      <c r="AH2950" s="838"/>
      <c r="AI2950" s="838"/>
      <c r="AJ2950" s="838"/>
      <c r="AK2950" s="838"/>
      <c r="AL2950" s="838"/>
    </row>
    <row r="2951" spans="25:38" x14ac:dyDescent="0.25">
      <c r="Y2951" s="838"/>
      <c r="Z2951" s="838"/>
      <c r="AA2951" s="838"/>
      <c r="AB2951" s="838"/>
      <c r="AC2951" s="838"/>
      <c r="AD2951" s="838"/>
      <c r="AE2951" s="838"/>
      <c r="AF2951" s="838"/>
      <c r="AG2951" s="838"/>
      <c r="AH2951" s="838"/>
      <c r="AI2951" s="838"/>
      <c r="AJ2951" s="838"/>
      <c r="AK2951" s="838"/>
      <c r="AL2951" s="838"/>
    </row>
    <row r="2952" spans="25:38" x14ac:dyDescent="0.25">
      <c r="Y2952" s="838"/>
      <c r="Z2952" s="838"/>
      <c r="AA2952" s="838"/>
      <c r="AB2952" s="838"/>
      <c r="AC2952" s="838"/>
      <c r="AD2952" s="838"/>
      <c r="AE2952" s="838"/>
      <c r="AF2952" s="838"/>
      <c r="AG2952" s="838"/>
      <c r="AH2952" s="838"/>
      <c r="AI2952" s="838"/>
      <c r="AJ2952" s="838"/>
      <c r="AK2952" s="838"/>
      <c r="AL2952" s="838"/>
    </row>
    <row r="2953" spans="25:38" x14ac:dyDescent="0.25">
      <c r="Y2953" s="838"/>
      <c r="Z2953" s="838"/>
      <c r="AA2953" s="838"/>
      <c r="AB2953" s="838"/>
      <c r="AC2953" s="838"/>
      <c r="AD2953" s="838"/>
      <c r="AE2953" s="838"/>
      <c r="AF2953" s="838"/>
      <c r="AG2953" s="838"/>
      <c r="AH2953" s="838"/>
      <c r="AI2953" s="838"/>
      <c r="AJ2953" s="838"/>
      <c r="AK2953" s="838"/>
      <c r="AL2953" s="838"/>
    </row>
    <row r="2954" spans="25:38" x14ac:dyDescent="0.25">
      <c r="Y2954" s="838"/>
      <c r="Z2954" s="838"/>
      <c r="AA2954" s="838"/>
      <c r="AB2954" s="838"/>
      <c r="AC2954" s="838"/>
      <c r="AD2954" s="838"/>
      <c r="AE2954" s="838"/>
      <c r="AF2954" s="838"/>
      <c r="AG2954" s="838"/>
      <c r="AH2954" s="838"/>
      <c r="AI2954" s="838"/>
      <c r="AJ2954" s="838"/>
      <c r="AK2954" s="838"/>
      <c r="AL2954" s="838"/>
    </row>
    <row r="2955" spans="25:38" x14ac:dyDescent="0.25">
      <c r="Y2955" s="838"/>
      <c r="Z2955" s="838"/>
      <c r="AA2955" s="838"/>
      <c r="AB2955" s="838"/>
      <c r="AC2955" s="838"/>
      <c r="AD2955" s="838"/>
      <c r="AE2955" s="838"/>
      <c r="AF2955" s="838"/>
      <c r="AG2955" s="838"/>
      <c r="AH2955" s="838"/>
      <c r="AI2955" s="838"/>
      <c r="AJ2955" s="838"/>
      <c r="AK2955" s="838"/>
      <c r="AL2955" s="838"/>
    </row>
    <row r="2956" spans="25:38" x14ac:dyDescent="0.25">
      <c r="Y2956" s="838"/>
      <c r="Z2956" s="838"/>
      <c r="AA2956" s="838"/>
      <c r="AB2956" s="838"/>
      <c r="AC2956" s="838"/>
      <c r="AD2956" s="838"/>
      <c r="AE2956" s="838"/>
      <c r="AF2956" s="838"/>
      <c r="AG2956" s="838"/>
      <c r="AH2956" s="838"/>
      <c r="AI2956" s="838"/>
      <c r="AJ2956" s="838"/>
      <c r="AK2956" s="838"/>
      <c r="AL2956" s="838"/>
    </row>
    <row r="2957" spans="25:38" x14ac:dyDescent="0.25">
      <c r="Y2957" s="838"/>
      <c r="Z2957" s="838"/>
      <c r="AA2957" s="838"/>
      <c r="AB2957" s="838"/>
      <c r="AC2957" s="838"/>
      <c r="AD2957" s="838"/>
      <c r="AE2957" s="838"/>
      <c r="AF2957" s="838"/>
      <c r="AG2957" s="838"/>
      <c r="AH2957" s="838"/>
      <c r="AI2957" s="838"/>
      <c r="AJ2957" s="838"/>
      <c r="AK2957" s="838"/>
      <c r="AL2957" s="838"/>
    </row>
    <row r="2958" spans="25:38" x14ac:dyDescent="0.25">
      <c r="Y2958" s="838"/>
      <c r="Z2958" s="838"/>
      <c r="AA2958" s="838"/>
      <c r="AB2958" s="838"/>
      <c r="AC2958" s="838"/>
      <c r="AD2958" s="838"/>
      <c r="AE2958" s="838"/>
      <c r="AF2958" s="838"/>
      <c r="AG2958" s="838"/>
      <c r="AH2958" s="838"/>
      <c r="AI2958" s="838"/>
      <c r="AJ2958" s="838"/>
      <c r="AK2958" s="838"/>
      <c r="AL2958" s="838"/>
    </row>
    <row r="2959" spans="25:38" x14ac:dyDescent="0.25">
      <c r="Y2959" s="838"/>
      <c r="Z2959" s="838"/>
      <c r="AA2959" s="838"/>
      <c r="AB2959" s="838"/>
      <c r="AC2959" s="838"/>
      <c r="AD2959" s="838"/>
      <c r="AE2959" s="838"/>
      <c r="AF2959" s="838"/>
      <c r="AG2959" s="838"/>
      <c r="AH2959" s="838"/>
      <c r="AI2959" s="838"/>
      <c r="AJ2959" s="838"/>
      <c r="AK2959" s="838"/>
      <c r="AL2959" s="838"/>
    </row>
    <row r="2960" spans="25:38" x14ac:dyDescent="0.25">
      <c r="Y2960" s="838"/>
      <c r="Z2960" s="838"/>
      <c r="AA2960" s="838"/>
      <c r="AB2960" s="838"/>
      <c r="AC2960" s="838"/>
      <c r="AD2960" s="838"/>
      <c r="AE2960" s="838"/>
      <c r="AF2960" s="838"/>
      <c r="AG2960" s="838"/>
      <c r="AH2960" s="838"/>
      <c r="AI2960" s="838"/>
      <c r="AJ2960" s="838"/>
      <c r="AK2960" s="838"/>
      <c r="AL2960" s="838"/>
    </row>
    <row r="2961" spans="25:38" x14ac:dyDescent="0.25">
      <c r="Y2961" s="838"/>
      <c r="Z2961" s="838"/>
      <c r="AA2961" s="838"/>
      <c r="AB2961" s="838"/>
      <c r="AC2961" s="838"/>
      <c r="AD2961" s="838"/>
      <c r="AE2961" s="838"/>
      <c r="AF2961" s="838"/>
      <c r="AG2961" s="838"/>
      <c r="AH2961" s="838"/>
      <c r="AI2961" s="838"/>
      <c r="AJ2961" s="838"/>
      <c r="AK2961" s="838"/>
      <c r="AL2961" s="838"/>
    </row>
    <row r="2962" spans="25:38" x14ac:dyDescent="0.25">
      <c r="Y2962" s="838"/>
      <c r="Z2962" s="838"/>
      <c r="AA2962" s="838"/>
      <c r="AB2962" s="838"/>
      <c r="AC2962" s="838"/>
      <c r="AD2962" s="838"/>
      <c r="AE2962" s="838"/>
      <c r="AF2962" s="838"/>
      <c r="AG2962" s="838"/>
      <c r="AH2962" s="838"/>
      <c r="AI2962" s="838"/>
      <c r="AJ2962" s="838"/>
      <c r="AK2962" s="838"/>
      <c r="AL2962" s="838"/>
    </row>
    <row r="2963" spans="25:38" x14ac:dyDescent="0.25">
      <c r="Y2963" s="838"/>
      <c r="Z2963" s="838"/>
      <c r="AA2963" s="838"/>
      <c r="AB2963" s="838"/>
      <c r="AC2963" s="838"/>
      <c r="AD2963" s="838"/>
      <c r="AE2963" s="838"/>
      <c r="AF2963" s="838"/>
      <c r="AG2963" s="838"/>
      <c r="AH2963" s="838"/>
      <c r="AI2963" s="838"/>
      <c r="AJ2963" s="838"/>
      <c r="AK2963" s="838"/>
      <c r="AL2963" s="838"/>
    </row>
    <row r="2964" spans="25:38" x14ac:dyDescent="0.25">
      <c r="Y2964" s="838"/>
      <c r="Z2964" s="838"/>
      <c r="AA2964" s="838"/>
      <c r="AB2964" s="838"/>
      <c r="AC2964" s="838"/>
      <c r="AD2964" s="838"/>
      <c r="AE2964" s="838"/>
      <c r="AF2964" s="838"/>
      <c r="AG2964" s="838"/>
      <c r="AH2964" s="838"/>
      <c r="AI2964" s="838"/>
      <c r="AJ2964" s="838"/>
      <c r="AK2964" s="838"/>
      <c r="AL2964" s="838"/>
    </row>
    <row r="2965" spans="25:38" x14ac:dyDescent="0.25">
      <c r="Y2965" s="838"/>
      <c r="Z2965" s="838"/>
      <c r="AA2965" s="838"/>
      <c r="AB2965" s="838"/>
      <c r="AC2965" s="838"/>
      <c r="AD2965" s="838"/>
      <c r="AE2965" s="838"/>
      <c r="AF2965" s="838"/>
      <c r="AG2965" s="838"/>
      <c r="AH2965" s="838"/>
      <c r="AI2965" s="838"/>
      <c r="AJ2965" s="838"/>
      <c r="AK2965" s="838"/>
      <c r="AL2965" s="838"/>
    </row>
    <row r="2966" spans="25:38" x14ac:dyDescent="0.25">
      <c r="Y2966" s="838"/>
      <c r="Z2966" s="838"/>
      <c r="AA2966" s="838"/>
      <c r="AB2966" s="838"/>
      <c r="AC2966" s="838"/>
      <c r="AD2966" s="838"/>
      <c r="AE2966" s="838"/>
      <c r="AF2966" s="838"/>
      <c r="AG2966" s="838"/>
      <c r="AH2966" s="838"/>
      <c r="AI2966" s="838"/>
      <c r="AJ2966" s="838"/>
      <c r="AK2966" s="838"/>
      <c r="AL2966" s="838"/>
    </row>
    <row r="2967" spans="25:38" x14ac:dyDescent="0.25">
      <c r="Y2967" s="838"/>
      <c r="Z2967" s="838"/>
      <c r="AA2967" s="838"/>
      <c r="AB2967" s="838"/>
      <c r="AC2967" s="838"/>
      <c r="AD2967" s="838"/>
      <c r="AE2967" s="838"/>
      <c r="AF2967" s="838"/>
      <c r="AG2967" s="838"/>
      <c r="AH2967" s="838"/>
      <c r="AI2967" s="838"/>
      <c r="AJ2967" s="838"/>
      <c r="AK2967" s="838"/>
      <c r="AL2967" s="838"/>
    </row>
    <row r="2968" spans="25:38" x14ac:dyDescent="0.25">
      <c r="Y2968" s="838"/>
      <c r="Z2968" s="838"/>
      <c r="AA2968" s="838"/>
      <c r="AB2968" s="838"/>
      <c r="AC2968" s="838"/>
      <c r="AD2968" s="838"/>
      <c r="AE2968" s="838"/>
      <c r="AF2968" s="838"/>
      <c r="AG2968" s="838"/>
      <c r="AH2968" s="838"/>
      <c r="AI2968" s="838"/>
      <c r="AJ2968" s="838"/>
      <c r="AK2968" s="838"/>
      <c r="AL2968" s="838"/>
    </row>
    <row r="2969" spans="25:38" x14ac:dyDescent="0.25">
      <c r="Y2969" s="838"/>
      <c r="Z2969" s="838"/>
      <c r="AA2969" s="838"/>
      <c r="AB2969" s="838"/>
      <c r="AC2969" s="838"/>
      <c r="AD2969" s="838"/>
      <c r="AE2969" s="838"/>
      <c r="AF2969" s="838"/>
      <c r="AG2969" s="838"/>
      <c r="AH2969" s="838"/>
      <c r="AI2969" s="838"/>
      <c r="AJ2969" s="838"/>
      <c r="AK2969" s="838"/>
      <c r="AL2969" s="838"/>
    </row>
    <row r="2970" spans="25:38" x14ac:dyDescent="0.25">
      <c r="Y2970" s="838"/>
      <c r="Z2970" s="838"/>
      <c r="AA2970" s="838"/>
      <c r="AB2970" s="838"/>
      <c r="AC2970" s="838"/>
      <c r="AD2970" s="838"/>
      <c r="AE2970" s="838"/>
      <c r="AF2970" s="838"/>
      <c r="AG2970" s="838"/>
      <c r="AH2970" s="838"/>
      <c r="AI2970" s="838"/>
      <c r="AJ2970" s="838"/>
      <c r="AK2970" s="838"/>
      <c r="AL2970" s="838"/>
    </row>
    <row r="2971" spans="25:38" x14ac:dyDescent="0.25">
      <c r="Y2971" s="838"/>
      <c r="Z2971" s="838"/>
      <c r="AA2971" s="838"/>
      <c r="AB2971" s="838"/>
      <c r="AC2971" s="838"/>
      <c r="AD2971" s="838"/>
      <c r="AE2971" s="838"/>
      <c r="AF2971" s="838"/>
      <c r="AG2971" s="838"/>
      <c r="AH2971" s="838"/>
      <c r="AI2971" s="838"/>
      <c r="AJ2971" s="838"/>
      <c r="AK2971" s="838"/>
      <c r="AL2971" s="838"/>
    </row>
    <row r="2972" spans="25:38" x14ac:dyDescent="0.25">
      <c r="Y2972" s="838"/>
      <c r="Z2972" s="838"/>
      <c r="AA2972" s="838"/>
      <c r="AB2972" s="838"/>
      <c r="AC2972" s="838"/>
      <c r="AD2972" s="838"/>
      <c r="AE2972" s="838"/>
      <c r="AF2972" s="838"/>
      <c r="AG2972" s="838"/>
      <c r="AH2972" s="838"/>
      <c r="AI2972" s="838"/>
      <c r="AJ2972" s="838"/>
      <c r="AK2972" s="838"/>
      <c r="AL2972" s="838"/>
    </row>
    <row r="2973" spans="25:38" x14ac:dyDescent="0.25">
      <c r="Y2973" s="838"/>
      <c r="Z2973" s="838"/>
      <c r="AA2973" s="838"/>
      <c r="AB2973" s="838"/>
      <c r="AC2973" s="838"/>
      <c r="AD2973" s="838"/>
      <c r="AE2973" s="838"/>
      <c r="AF2973" s="838"/>
      <c r="AG2973" s="838"/>
      <c r="AH2973" s="838"/>
      <c r="AI2973" s="838"/>
      <c r="AJ2973" s="838"/>
      <c r="AK2973" s="838"/>
      <c r="AL2973" s="838"/>
    </row>
    <row r="2974" spans="25:38" x14ac:dyDescent="0.25">
      <c r="Y2974" s="838"/>
      <c r="Z2974" s="838"/>
      <c r="AA2974" s="838"/>
      <c r="AB2974" s="838"/>
      <c r="AC2974" s="838"/>
      <c r="AD2974" s="838"/>
      <c r="AE2974" s="838"/>
      <c r="AF2974" s="838"/>
      <c r="AG2974" s="838"/>
      <c r="AH2974" s="838"/>
      <c r="AI2974" s="838"/>
      <c r="AJ2974" s="838"/>
      <c r="AK2974" s="838"/>
      <c r="AL2974" s="838"/>
    </row>
    <row r="2975" spans="25:38" x14ac:dyDescent="0.25">
      <c r="Y2975" s="838"/>
      <c r="Z2975" s="838"/>
      <c r="AA2975" s="838"/>
      <c r="AB2975" s="838"/>
      <c r="AC2975" s="838"/>
      <c r="AD2975" s="838"/>
      <c r="AE2975" s="838"/>
      <c r="AF2975" s="838"/>
      <c r="AG2975" s="838"/>
      <c r="AH2975" s="838"/>
      <c r="AI2975" s="838"/>
      <c r="AJ2975" s="838"/>
      <c r="AK2975" s="838"/>
      <c r="AL2975" s="838"/>
    </row>
    <row r="2976" spans="25:38" x14ac:dyDescent="0.25">
      <c r="Y2976" s="838"/>
      <c r="Z2976" s="838"/>
      <c r="AA2976" s="838"/>
      <c r="AB2976" s="838"/>
      <c r="AC2976" s="838"/>
      <c r="AD2976" s="838"/>
      <c r="AE2976" s="838"/>
      <c r="AF2976" s="838"/>
      <c r="AG2976" s="838"/>
      <c r="AH2976" s="838"/>
      <c r="AI2976" s="838"/>
      <c r="AJ2976" s="838"/>
      <c r="AK2976" s="838"/>
      <c r="AL2976" s="838"/>
    </row>
    <row r="2977" spans="25:38" x14ac:dyDescent="0.25">
      <c r="Y2977" s="838"/>
      <c r="Z2977" s="838"/>
      <c r="AA2977" s="838"/>
      <c r="AB2977" s="838"/>
      <c r="AC2977" s="838"/>
      <c r="AD2977" s="838"/>
      <c r="AE2977" s="838"/>
      <c r="AF2977" s="838"/>
      <c r="AG2977" s="838"/>
      <c r="AH2977" s="838"/>
      <c r="AI2977" s="838"/>
      <c r="AJ2977" s="838"/>
      <c r="AK2977" s="838"/>
      <c r="AL2977" s="838"/>
    </row>
    <row r="2978" spans="25:38" x14ac:dyDescent="0.25">
      <c r="Y2978" s="838"/>
      <c r="Z2978" s="838"/>
      <c r="AA2978" s="838"/>
      <c r="AB2978" s="838"/>
      <c r="AC2978" s="838"/>
      <c r="AD2978" s="838"/>
      <c r="AE2978" s="838"/>
      <c r="AF2978" s="838"/>
      <c r="AG2978" s="838"/>
      <c r="AH2978" s="838"/>
      <c r="AI2978" s="838"/>
      <c r="AJ2978" s="838"/>
      <c r="AK2978" s="838"/>
      <c r="AL2978" s="838"/>
    </row>
    <row r="2979" spans="25:38" x14ac:dyDescent="0.25">
      <c r="Y2979" s="838"/>
      <c r="Z2979" s="838"/>
      <c r="AA2979" s="838"/>
      <c r="AB2979" s="838"/>
      <c r="AC2979" s="838"/>
      <c r="AD2979" s="838"/>
      <c r="AE2979" s="838"/>
      <c r="AF2979" s="838"/>
      <c r="AG2979" s="838"/>
      <c r="AH2979" s="838"/>
      <c r="AI2979" s="838"/>
      <c r="AJ2979" s="838"/>
      <c r="AK2979" s="838"/>
      <c r="AL2979" s="838"/>
    </row>
    <row r="2980" spans="25:38" x14ac:dyDescent="0.25">
      <c r="Y2980" s="838"/>
      <c r="Z2980" s="838"/>
      <c r="AA2980" s="838"/>
      <c r="AB2980" s="838"/>
      <c r="AC2980" s="838"/>
      <c r="AD2980" s="838"/>
      <c r="AE2980" s="838"/>
      <c r="AF2980" s="838"/>
      <c r="AG2980" s="838"/>
      <c r="AH2980" s="838"/>
      <c r="AI2980" s="838"/>
      <c r="AJ2980" s="838"/>
      <c r="AK2980" s="838"/>
      <c r="AL2980" s="838"/>
    </row>
    <row r="2981" spans="25:38" x14ac:dyDescent="0.25">
      <c r="Y2981" s="838"/>
      <c r="Z2981" s="838"/>
      <c r="AA2981" s="838"/>
      <c r="AB2981" s="838"/>
      <c r="AC2981" s="838"/>
      <c r="AD2981" s="838"/>
      <c r="AE2981" s="838"/>
      <c r="AF2981" s="838"/>
      <c r="AG2981" s="838"/>
      <c r="AH2981" s="838"/>
      <c r="AI2981" s="838"/>
      <c r="AJ2981" s="838"/>
      <c r="AK2981" s="838"/>
      <c r="AL2981" s="838"/>
    </row>
    <row r="2982" spans="25:38" x14ac:dyDescent="0.25">
      <c r="Y2982" s="838"/>
      <c r="Z2982" s="838"/>
      <c r="AA2982" s="838"/>
      <c r="AB2982" s="838"/>
      <c r="AC2982" s="838"/>
      <c r="AD2982" s="838"/>
      <c r="AE2982" s="838"/>
      <c r="AF2982" s="838"/>
      <c r="AG2982" s="838"/>
      <c r="AH2982" s="838"/>
      <c r="AI2982" s="838"/>
      <c r="AJ2982" s="838"/>
      <c r="AK2982" s="838"/>
      <c r="AL2982" s="838"/>
    </row>
    <row r="2983" spans="25:38" x14ac:dyDescent="0.25">
      <c r="Y2983" s="838"/>
      <c r="Z2983" s="838"/>
      <c r="AA2983" s="838"/>
      <c r="AB2983" s="838"/>
      <c r="AC2983" s="838"/>
      <c r="AD2983" s="838"/>
      <c r="AE2983" s="838"/>
      <c r="AF2983" s="838"/>
      <c r="AG2983" s="838"/>
      <c r="AH2983" s="838"/>
      <c r="AI2983" s="838"/>
      <c r="AJ2983" s="838"/>
      <c r="AK2983" s="838"/>
      <c r="AL2983" s="838"/>
    </row>
    <row r="2984" spans="25:38" x14ac:dyDescent="0.25">
      <c r="Y2984" s="838"/>
      <c r="Z2984" s="838"/>
      <c r="AA2984" s="838"/>
      <c r="AB2984" s="838"/>
      <c r="AC2984" s="838"/>
      <c r="AD2984" s="838"/>
      <c r="AE2984" s="838"/>
      <c r="AF2984" s="838"/>
      <c r="AG2984" s="838"/>
      <c r="AH2984" s="838"/>
      <c r="AI2984" s="838"/>
      <c r="AJ2984" s="838"/>
      <c r="AK2984" s="838"/>
      <c r="AL2984" s="838"/>
    </row>
    <row r="2985" spans="25:38" x14ac:dyDescent="0.25">
      <c r="Y2985" s="838"/>
      <c r="Z2985" s="838"/>
      <c r="AA2985" s="838"/>
      <c r="AB2985" s="838"/>
      <c r="AC2985" s="838"/>
      <c r="AD2985" s="838"/>
      <c r="AE2985" s="838"/>
      <c r="AF2985" s="838"/>
      <c r="AG2985" s="838"/>
      <c r="AH2985" s="838"/>
      <c r="AI2985" s="838"/>
      <c r="AJ2985" s="838"/>
      <c r="AK2985" s="838"/>
      <c r="AL2985" s="838"/>
    </row>
    <row r="2986" spans="25:38" x14ac:dyDescent="0.25">
      <c r="Y2986" s="838"/>
      <c r="Z2986" s="838"/>
      <c r="AA2986" s="838"/>
      <c r="AB2986" s="838"/>
      <c r="AC2986" s="838"/>
      <c r="AD2986" s="838"/>
      <c r="AE2986" s="838"/>
      <c r="AF2986" s="838"/>
      <c r="AG2986" s="838"/>
      <c r="AH2986" s="838"/>
      <c r="AI2986" s="838"/>
      <c r="AJ2986" s="838"/>
      <c r="AK2986" s="838"/>
      <c r="AL2986" s="838"/>
    </row>
    <row r="2987" spans="25:38" x14ac:dyDescent="0.25">
      <c r="Y2987" s="838"/>
      <c r="Z2987" s="838"/>
      <c r="AA2987" s="838"/>
      <c r="AB2987" s="838"/>
      <c r="AC2987" s="838"/>
      <c r="AD2987" s="838"/>
      <c r="AE2987" s="838"/>
      <c r="AF2987" s="838"/>
      <c r="AG2987" s="838"/>
      <c r="AH2987" s="838"/>
      <c r="AI2987" s="838"/>
      <c r="AJ2987" s="838"/>
      <c r="AK2987" s="838"/>
      <c r="AL2987" s="838"/>
    </row>
    <row r="2988" spans="25:38" x14ac:dyDescent="0.25">
      <c r="Y2988" s="838"/>
      <c r="Z2988" s="838"/>
      <c r="AA2988" s="838"/>
      <c r="AB2988" s="838"/>
      <c r="AC2988" s="838"/>
      <c r="AD2988" s="838"/>
      <c r="AE2988" s="838"/>
      <c r="AF2988" s="838"/>
      <c r="AG2988" s="838"/>
      <c r="AH2988" s="838"/>
      <c r="AI2988" s="838"/>
      <c r="AJ2988" s="838"/>
      <c r="AK2988" s="838"/>
      <c r="AL2988" s="838"/>
    </row>
    <row r="2989" spans="25:38" x14ac:dyDescent="0.25">
      <c r="Y2989" s="838"/>
      <c r="Z2989" s="838"/>
      <c r="AA2989" s="838"/>
      <c r="AB2989" s="838"/>
      <c r="AC2989" s="838"/>
      <c r="AD2989" s="838"/>
      <c r="AE2989" s="838"/>
      <c r="AF2989" s="838"/>
      <c r="AG2989" s="838"/>
      <c r="AH2989" s="838"/>
      <c r="AI2989" s="838"/>
      <c r="AJ2989" s="838"/>
      <c r="AK2989" s="838"/>
      <c r="AL2989" s="838"/>
    </row>
    <row r="2990" spans="25:38" x14ac:dyDescent="0.25">
      <c r="Y2990" s="838"/>
      <c r="Z2990" s="838"/>
      <c r="AA2990" s="838"/>
      <c r="AB2990" s="838"/>
      <c r="AC2990" s="838"/>
      <c r="AD2990" s="838"/>
      <c r="AE2990" s="838"/>
      <c r="AF2990" s="838"/>
      <c r="AG2990" s="838"/>
      <c r="AH2990" s="838"/>
      <c r="AI2990" s="838"/>
      <c r="AJ2990" s="838"/>
      <c r="AK2990" s="838"/>
      <c r="AL2990" s="838"/>
    </row>
    <row r="2991" spans="25:38" x14ac:dyDescent="0.25">
      <c r="Y2991" s="838"/>
      <c r="Z2991" s="838"/>
      <c r="AA2991" s="838"/>
      <c r="AB2991" s="838"/>
      <c r="AC2991" s="838"/>
      <c r="AD2991" s="838"/>
      <c r="AE2991" s="838"/>
      <c r="AF2991" s="838"/>
      <c r="AG2991" s="838"/>
      <c r="AH2991" s="838"/>
      <c r="AI2991" s="838"/>
      <c r="AJ2991" s="838"/>
      <c r="AK2991" s="838"/>
      <c r="AL2991" s="838"/>
    </row>
    <row r="2992" spans="25:38" x14ac:dyDescent="0.25">
      <c r="Y2992" s="838"/>
      <c r="Z2992" s="838"/>
      <c r="AA2992" s="838"/>
      <c r="AB2992" s="838"/>
      <c r="AC2992" s="838"/>
      <c r="AD2992" s="838"/>
      <c r="AE2992" s="838"/>
      <c r="AF2992" s="838"/>
      <c r="AG2992" s="838"/>
      <c r="AH2992" s="838"/>
      <c r="AI2992" s="838"/>
      <c r="AJ2992" s="838"/>
      <c r="AK2992" s="838"/>
      <c r="AL2992" s="838"/>
    </row>
    <row r="2993" spans="25:38" x14ac:dyDescent="0.25">
      <c r="Y2993" s="838"/>
      <c r="Z2993" s="838"/>
      <c r="AA2993" s="838"/>
      <c r="AB2993" s="838"/>
      <c r="AC2993" s="838"/>
      <c r="AD2993" s="838"/>
      <c r="AE2993" s="838"/>
      <c r="AF2993" s="838"/>
      <c r="AG2993" s="838"/>
      <c r="AH2993" s="838"/>
      <c r="AI2993" s="838"/>
      <c r="AJ2993" s="838"/>
      <c r="AK2993" s="838"/>
      <c r="AL2993" s="838"/>
    </row>
    <row r="2994" spans="25:38" x14ac:dyDescent="0.25">
      <c r="Y2994" s="838"/>
      <c r="Z2994" s="838"/>
      <c r="AA2994" s="838"/>
      <c r="AB2994" s="838"/>
      <c r="AC2994" s="838"/>
      <c r="AD2994" s="838"/>
      <c r="AE2994" s="838"/>
      <c r="AF2994" s="838"/>
      <c r="AG2994" s="838"/>
      <c r="AH2994" s="838"/>
      <c r="AI2994" s="838"/>
      <c r="AJ2994" s="838"/>
      <c r="AK2994" s="838"/>
      <c r="AL2994" s="838"/>
    </row>
    <row r="2995" spans="25:38" x14ac:dyDescent="0.25">
      <c r="Y2995" s="838"/>
      <c r="Z2995" s="838"/>
      <c r="AA2995" s="838"/>
      <c r="AB2995" s="838"/>
      <c r="AC2995" s="838"/>
      <c r="AD2995" s="838"/>
      <c r="AE2995" s="838"/>
      <c r="AF2995" s="838"/>
      <c r="AG2995" s="838"/>
      <c r="AH2995" s="838"/>
      <c r="AI2995" s="838"/>
      <c r="AJ2995" s="838"/>
      <c r="AK2995" s="838"/>
      <c r="AL2995" s="838"/>
    </row>
    <row r="2996" spans="25:38" x14ac:dyDescent="0.25">
      <c r="Y2996" s="838"/>
      <c r="Z2996" s="838"/>
      <c r="AA2996" s="838"/>
      <c r="AB2996" s="838"/>
      <c r="AC2996" s="838"/>
      <c r="AD2996" s="838"/>
      <c r="AE2996" s="838"/>
      <c r="AF2996" s="838"/>
      <c r="AG2996" s="838"/>
      <c r="AH2996" s="838"/>
      <c r="AI2996" s="838"/>
      <c r="AJ2996" s="838"/>
      <c r="AK2996" s="838"/>
      <c r="AL2996" s="838"/>
    </row>
    <row r="2997" spans="25:38" x14ac:dyDescent="0.25">
      <c r="Y2997" s="838"/>
      <c r="Z2997" s="838"/>
      <c r="AA2997" s="838"/>
      <c r="AB2997" s="838"/>
      <c r="AC2997" s="838"/>
      <c r="AD2997" s="838"/>
      <c r="AE2997" s="838"/>
      <c r="AF2997" s="838"/>
      <c r="AG2997" s="838"/>
      <c r="AH2997" s="838"/>
      <c r="AI2997" s="838"/>
      <c r="AJ2997" s="838"/>
      <c r="AK2997" s="838"/>
      <c r="AL2997" s="838"/>
    </row>
    <row r="2998" spans="25:38" x14ac:dyDescent="0.25">
      <c r="Y2998" s="838"/>
      <c r="Z2998" s="838"/>
      <c r="AA2998" s="838"/>
      <c r="AB2998" s="838"/>
      <c r="AC2998" s="838"/>
      <c r="AD2998" s="838"/>
      <c r="AE2998" s="838"/>
      <c r="AF2998" s="838"/>
      <c r="AG2998" s="838"/>
      <c r="AH2998" s="838"/>
      <c r="AI2998" s="838"/>
      <c r="AJ2998" s="838"/>
      <c r="AK2998" s="838"/>
      <c r="AL2998" s="838"/>
    </row>
    <row r="2999" spans="25:38" x14ac:dyDescent="0.25">
      <c r="Y2999" s="838"/>
      <c r="Z2999" s="838"/>
      <c r="AA2999" s="838"/>
      <c r="AB2999" s="838"/>
      <c r="AC2999" s="838"/>
      <c r="AD2999" s="838"/>
      <c r="AE2999" s="838"/>
      <c r="AF2999" s="838"/>
      <c r="AG2999" s="838"/>
      <c r="AH2999" s="838"/>
      <c r="AI2999" s="838"/>
      <c r="AJ2999" s="838"/>
      <c r="AK2999" s="838"/>
      <c r="AL2999" s="838"/>
    </row>
    <row r="3000" spans="25:38" x14ac:dyDescent="0.25">
      <c r="Y3000" s="838"/>
      <c r="Z3000" s="838"/>
      <c r="AA3000" s="838"/>
      <c r="AB3000" s="838"/>
      <c r="AC3000" s="838"/>
      <c r="AD3000" s="838"/>
      <c r="AE3000" s="838"/>
      <c r="AF3000" s="838"/>
      <c r="AG3000" s="838"/>
      <c r="AH3000" s="838"/>
      <c r="AI3000" s="838"/>
      <c r="AJ3000" s="838"/>
      <c r="AK3000" s="838"/>
      <c r="AL3000" s="838"/>
    </row>
    <row r="3001" spans="25:38" x14ac:dyDescent="0.25">
      <c r="Y3001" s="838"/>
      <c r="Z3001" s="838"/>
      <c r="AA3001" s="838"/>
      <c r="AB3001" s="838"/>
      <c r="AC3001" s="838"/>
      <c r="AD3001" s="838"/>
      <c r="AE3001" s="838"/>
      <c r="AF3001" s="838"/>
      <c r="AG3001" s="838"/>
      <c r="AH3001" s="838"/>
      <c r="AI3001" s="838"/>
      <c r="AJ3001" s="838"/>
      <c r="AK3001" s="838"/>
      <c r="AL3001" s="838"/>
    </row>
    <row r="3002" spans="25:38" x14ac:dyDescent="0.25">
      <c r="Y3002" s="838"/>
      <c r="Z3002" s="838"/>
      <c r="AA3002" s="838"/>
      <c r="AB3002" s="838"/>
      <c r="AC3002" s="838"/>
      <c r="AD3002" s="838"/>
      <c r="AE3002" s="838"/>
      <c r="AF3002" s="838"/>
      <c r="AG3002" s="838"/>
      <c r="AH3002" s="838"/>
      <c r="AI3002" s="838"/>
      <c r="AJ3002" s="838"/>
      <c r="AK3002" s="838"/>
      <c r="AL3002" s="838"/>
    </row>
    <row r="3003" spans="25:38" x14ac:dyDescent="0.25">
      <c r="Y3003" s="838"/>
      <c r="Z3003" s="838"/>
      <c r="AA3003" s="838"/>
      <c r="AB3003" s="838"/>
      <c r="AC3003" s="838"/>
      <c r="AD3003" s="838"/>
      <c r="AE3003" s="838"/>
      <c r="AF3003" s="838"/>
      <c r="AG3003" s="838"/>
      <c r="AH3003" s="838"/>
      <c r="AI3003" s="838"/>
      <c r="AJ3003" s="838"/>
      <c r="AK3003" s="838"/>
      <c r="AL3003" s="838"/>
    </row>
    <row r="3004" spans="25:38" x14ac:dyDescent="0.25">
      <c r="Y3004" s="838"/>
      <c r="Z3004" s="838"/>
      <c r="AA3004" s="838"/>
      <c r="AB3004" s="838"/>
      <c r="AC3004" s="838"/>
      <c r="AD3004" s="838"/>
      <c r="AE3004" s="838"/>
      <c r="AF3004" s="838"/>
      <c r="AG3004" s="838"/>
      <c r="AH3004" s="838"/>
      <c r="AI3004" s="838"/>
      <c r="AJ3004" s="838"/>
      <c r="AK3004" s="838"/>
      <c r="AL3004" s="838"/>
    </row>
    <row r="3005" spans="25:38" x14ac:dyDescent="0.25">
      <c r="Y3005" s="838"/>
      <c r="Z3005" s="838"/>
      <c r="AA3005" s="838"/>
      <c r="AB3005" s="838"/>
      <c r="AC3005" s="838"/>
      <c r="AD3005" s="838"/>
      <c r="AE3005" s="838"/>
      <c r="AF3005" s="838"/>
      <c r="AG3005" s="838"/>
      <c r="AH3005" s="838"/>
      <c r="AI3005" s="838"/>
      <c r="AJ3005" s="838"/>
      <c r="AK3005" s="838"/>
      <c r="AL3005" s="838"/>
    </row>
    <row r="3006" spans="25:38" x14ac:dyDescent="0.25">
      <c r="Y3006" s="838"/>
      <c r="Z3006" s="838"/>
      <c r="AA3006" s="838"/>
      <c r="AB3006" s="838"/>
      <c r="AC3006" s="838"/>
      <c r="AD3006" s="838"/>
      <c r="AE3006" s="838"/>
      <c r="AF3006" s="838"/>
      <c r="AG3006" s="838"/>
      <c r="AH3006" s="838"/>
      <c r="AI3006" s="838"/>
      <c r="AJ3006" s="838"/>
      <c r="AK3006" s="838"/>
      <c r="AL3006" s="838"/>
    </row>
    <row r="3007" spans="25:38" x14ac:dyDescent="0.25">
      <c r="Y3007" s="838"/>
      <c r="Z3007" s="838"/>
      <c r="AA3007" s="838"/>
      <c r="AB3007" s="838"/>
      <c r="AC3007" s="838"/>
      <c r="AD3007" s="838"/>
      <c r="AE3007" s="838"/>
      <c r="AF3007" s="838"/>
      <c r="AG3007" s="838"/>
      <c r="AH3007" s="838"/>
      <c r="AI3007" s="838"/>
      <c r="AJ3007" s="838"/>
      <c r="AK3007" s="838"/>
      <c r="AL3007" s="838"/>
    </row>
    <row r="3008" spans="25:38" x14ac:dyDescent="0.25">
      <c r="Y3008" s="838"/>
      <c r="Z3008" s="838"/>
      <c r="AA3008" s="838"/>
      <c r="AB3008" s="838"/>
      <c r="AC3008" s="838"/>
      <c r="AD3008" s="838"/>
      <c r="AE3008" s="838"/>
      <c r="AF3008" s="838"/>
      <c r="AG3008" s="838"/>
      <c r="AH3008" s="838"/>
      <c r="AI3008" s="838"/>
      <c r="AJ3008" s="838"/>
      <c r="AK3008" s="838"/>
      <c r="AL3008" s="838"/>
    </row>
    <row r="3009" spans="25:38" x14ac:dyDescent="0.25">
      <c r="Y3009" s="838"/>
      <c r="Z3009" s="838"/>
      <c r="AA3009" s="838"/>
      <c r="AB3009" s="838"/>
      <c r="AC3009" s="838"/>
      <c r="AD3009" s="838"/>
      <c r="AE3009" s="838"/>
      <c r="AF3009" s="838"/>
      <c r="AG3009" s="838"/>
      <c r="AH3009" s="838"/>
      <c r="AI3009" s="838"/>
      <c r="AJ3009" s="838"/>
      <c r="AK3009" s="838"/>
      <c r="AL3009" s="838"/>
    </row>
    <row r="3010" spans="25:38" x14ac:dyDescent="0.25">
      <c r="Y3010" s="838"/>
      <c r="Z3010" s="838"/>
      <c r="AA3010" s="838"/>
      <c r="AB3010" s="838"/>
      <c r="AC3010" s="838"/>
      <c r="AD3010" s="838"/>
      <c r="AE3010" s="838"/>
      <c r="AF3010" s="838"/>
      <c r="AG3010" s="838"/>
      <c r="AH3010" s="838"/>
      <c r="AI3010" s="838"/>
      <c r="AJ3010" s="838"/>
      <c r="AK3010" s="838"/>
      <c r="AL3010" s="838"/>
    </row>
    <row r="3011" spans="25:38" x14ac:dyDescent="0.25">
      <c r="Y3011" s="838"/>
      <c r="Z3011" s="838"/>
      <c r="AA3011" s="838"/>
      <c r="AB3011" s="838"/>
      <c r="AC3011" s="838"/>
      <c r="AD3011" s="838"/>
      <c r="AE3011" s="838"/>
      <c r="AF3011" s="838"/>
      <c r="AG3011" s="838"/>
      <c r="AH3011" s="838"/>
      <c r="AI3011" s="838"/>
      <c r="AJ3011" s="838"/>
      <c r="AK3011" s="838"/>
      <c r="AL3011" s="838"/>
    </row>
    <row r="3012" spans="25:38" x14ac:dyDescent="0.25">
      <c r="Y3012" s="838"/>
      <c r="Z3012" s="838"/>
      <c r="AA3012" s="838"/>
      <c r="AB3012" s="838"/>
      <c r="AC3012" s="838"/>
      <c r="AD3012" s="838"/>
      <c r="AE3012" s="838"/>
      <c r="AF3012" s="838"/>
      <c r="AG3012" s="838"/>
      <c r="AH3012" s="838"/>
      <c r="AI3012" s="838"/>
      <c r="AJ3012" s="838"/>
      <c r="AK3012" s="838"/>
      <c r="AL3012" s="838"/>
    </row>
    <row r="3013" spans="25:38" x14ac:dyDescent="0.25">
      <c r="Y3013" s="838"/>
      <c r="Z3013" s="838"/>
      <c r="AA3013" s="838"/>
      <c r="AB3013" s="838"/>
      <c r="AC3013" s="838"/>
      <c r="AD3013" s="838"/>
      <c r="AE3013" s="838"/>
      <c r="AF3013" s="838"/>
      <c r="AG3013" s="838"/>
      <c r="AH3013" s="838"/>
      <c r="AI3013" s="838"/>
      <c r="AJ3013" s="838"/>
      <c r="AK3013" s="838"/>
      <c r="AL3013" s="838"/>
    </row>
    <row r="3014" spans="25:38" x14ac:dyDescent="0.25">
      <c r="Y3014" s="838"/>
      <c r="Z3014" s="838"/>
      <c r="AA3014" s="838"/>
      <c r="AB3014" s="838"/>
      <c r="AC3014" s="838"/>
      <c r="AD3014" s="838"/>
      <c r="AE3014" s="838"/>
      <c r="AF3014" s="838"/>
      <c r="AG3014" s="838"/>
      <c r="AH3014" s="838"/>
      <c r="AI3014" s="838"/>
      <c r="AJ3014" s="838"/>
      <c r="AK3014" s="838"/>
      <c r="AL3014" s="838"/>
    </row>
    <row r="3015" spans="25:38" x14ac:dyDescent="0.25">
      <c r="Y3015" s="838"/>
      <c r="Z3015" s="838"/>
      <c r="AA3015" s="838"/>
      <c r="AB3015" s="838"/>
      <c r="AC3015" s="838"/>
      <c r="AD3015" s="838"/>
      <c r="AE3015" s="838"/>
      <c r="AF3015" s="838"/>
      <c r="AG3015" s="838"/>
      <c r="AH3015" s="838"/>
      <c r="AI3015" s="838"/>
      <c r="AJ3015" s="838"/>
      <c r="AK3015" s="838"/>
      <c r="AL3015" s="838"/>
    </row>
    <row r="3016" spans="25:38" x14ac:dyDescent="0.25">
      <c r="Y3016" s="838"/>
      <c r="Z3016" s="838"/>
      <c r="AA3016" s="838"/>
      <c r="AB3016" s="838"/>
      <c r="AC3016" s="838"/>
      <c r="AD3016" s="838"/>
      <c r="AE3016" s="838"/>
      <c r="AF3016" s="838"/>
      <c r="AG3016" s="838"/>
      <c r="AH3016" s="838"/>
      <c r="AI3016" s="838"/>
      <c r="AJ3016" s="838"/>
      <c r="AK3016" s="838"/>
      <c r="AL3016" s="838"/>
    </row>
    <row r="3017" spans="25:38" x14ac:dyDescent="0.25">
      <c r="Y3017" s="838"/>
      <c r="Z3017" s="838"/>
      <c r="AA3017" s="838"/>
      <c r="AB3017" s="838"/>
      <c r="AC3017" s="838"/>
      <c r="AD3017" s="838"/>
      <c r="AE3017" s="838"/>
      <c r="AF3017" s="838"/>
      <c r="AG3017" s="838"/>
      <c r="AH3017" s="838"/>
      <c r="AI3017" s="838"/>
      <c r="AJ3017" s="838"/>
      <c r="AK3017" s="838"/>
      <c r="AL3017" s="838"/>
    </row>
    <row r="3018" spans="25:38" x14ac:dyDescent="0.25">
      <c r="Y3018" s="838"/>
      <c r="Z3018" s="838"/>
      <c r="AA3018" s="838"/>
      <c r="AB3018" s="838"/>
      <c r="AC3018" s="838"/>
      <c r="AD3018" s="838"/>
      <c r="AE3018" s="838"/>
      <c r="AF3018" s="838"/>
      <c r="AG3018" s="838"/>
      <c r="AH3018" s="838"/>
      <c r="AI3018" s="838"/>
      <c r="AJ3018" s="838"/>
      <c r="AK3018" s="838"/>
      <c r="AL3018" s="838"/>
    </row>
    <row r="3019" spans="25:38" x14ac:dyDescent="0.25">
      <c r="Y3019" s="838"/>
      <c r="Z3019" s="838"/>
      <c r="AA3019" s="838"/>
      <c r="AB3019" s="838"/>
      <c r="AC3019" s="838"/>
      <c r="AD3019" s="838"/>
      <c r="AE3019" s="838"/>
      <c r="AF3019" s="838"/>
      <c r="AG3019" s="838"/>
      <c r="AH3019" s="838"/>
      <c r="AI3019" s="838"/>
      <c r="AJ3019" s="838"/>
      <c r="AK3019" s="838"/>
      <c r="AL3019" s="838"/>
    </row>
    <row r="3020" spans="25:38" x14ac:dyDescent="0.25">
      <c r="Y3020" s="838"/>
      <c r="Z3020" s="838"/>
      <c r="AA3020" s="838"/>
      <c r="AB3020" s="838"/>
      <c r="AC3020" s="838"/>
      <c r="AD3020" s="838"/>
      <c r="AE3020" s="838"/>
      <c r="AF3020" s="838"/>
      <c r="AG3020" s="838"/>
      <c r="AH3020" s="838"/>
      <c r="AI3020" s="838"/>
      <c r="AJ3020" s="838"/>
      <c r="AK3020" s="838"/>
      <c r="AL3020" s="838"/>
    </row>
    <row r="3021" spans="25:38" x14ac:dyDescent="0.25">
      <c r="Y3021" s="838"/>
      <c r="Z3021" s="838"/>
      <c r="AA3021" s="838"/>
      <c r="AB3021" s="838"/>
      <c r="AC3021" s="838"/>
      <c r="AD3021" s="838"/>
      <c r="AE3021" s="838"/>
      <c r="AF3021" s="838"/>
      <c r="AG3021" s="838"/>
      <c r="AH3021" s="838"/>
      <c r="AI3021" s="838"/>
      <c r="AJ3021" s="838"/>
      <c r="AK3021" s="838"/>
      <c r="AL3021" s="838"/>
    </row>
    <row r="3022" spans="25:38" x14ac:dyDescent="0.25">
      <c r="Y3022" s="838"/>
      <c r="Z3022" s="838"/>
      <c r="AA3022" s="838"/>
      <c r="AB3022" s="838"/>
      <c r="AC3022" s="838"/>
      <c r="AD3022" s="838"/>
      <c r="AE3022" s="838"/>
      <c r="AF3022" s="838"/>
      <c r="AG3022" s="838"/>
      <c r="AH3022" s="838"/>
      <c r="AI3022" s="838"/>
      <c r="AJ3022" s="838"/>
      <c r="AK3022" s="838"/>
      <c r="AL3022" s="838"/>
    </row>
    <row r="3023" spans="25:38" x14ac:dyDescent="0.25">
      <c r="Y3023" s="838"/>
      <c r="Z3023" s="838"/>
      <c r="AA3023" s="838"/>
      <c r="AB3023" s="838"/>
      <c r="AC3023" s="838"/>
      <c r="AD3023" s="838"/>
      <c r="AE3023" s="838"/>
      <c r="AF3023" s="838"/>
      <c r="AG3023" s="838"/>
      <c r="AH3023" s="838"/>
      <c r="AI3023" s="838"/>
      <c r="AJ3023" s="838"/>
      <c r="AK3023" s="838"/>
      <c r="AL3023" s="838"/>
    </row>
    <row r="3024" spans="25:38" x14ac:dyDescent="0.25">
      <c r="Y3024" s="838"/>
      <c r="Z3024" s="838"/>
      <c r="AA3024" s="838"/>
      <c r="AB3024" s="838"/>
      <c r="AC3024" s="838"/>
      <c r="AD3024" s="838"/>
      <c r="AE3024" s="838"/>
      <c r="AF3024" s="838"/>
      <c r="AG3024" s="838"/>
      <c r="AH3024" s="838"/>
      <c r="AI3024" s="838"/>
      <c r="AJ3024" s="838"/>
      <c r="AK3024" s="838"/>
      <c r="AL3024" s="838"/>
    </row>
    <row r="3025" spans="25:38" x14ac:dyDescent="0.25">
      <c r="Y3025" s="838"/>
      <c r="Z3025" s="838"/>
      <c r="AA3025" s="838"/>
      <c r="AB3025" s="838"/>
      <c r="AC3025" s="838"/>
      <c r="AD3025" s="838"/>
      <c r="AE3025" s="838"/>
      <c r="AF3025" s="838"/>
      <c r="AG3025" s="838"/>
      <c r="AH3025" s="838"/>
      <c r="AI3025" s="838"/>
      <c r="AJ3025" s="838"/>
      <c r="AK3025" s="838"/>
      <c r="AL3025" s="838"/>
    </row>
    <row r="3026" spans="25:38" x14ac:dyDescent="0.25">
      <c r="Y3026" s="838"/>
      <c r="Z3026" s="838"/>
      <c r="AA3026" s="838"/>
      <c r="AB3026" s="838"/>
      <c r="AC3026" s="838"/>
      <c r="AD3026" s="838"/>
      <c r="AE3026" s="838"/>
      <c r="AF3026" s="838"/>
      <c r="AG3026" s="838"/>
      <c r="AH3026" s="838"/>
      <c r="AI3026" s="838"/>
      <c r="AJ3026" s="838"/>
      <c r="AK3026" s="838"/>
      <c r="AL3026" s="838"/>
    </row>
    <row r="3027" spans="25:38" x14ac:dyDescent="0.25">
      <c r="Y3027" s="838"/>
      <c r="Z3027" s="838"/>
      <c r="AA3027" s="838"/>
      <c r="AB3027" s="838"/>
      <c r="AC3027" s="838"/>
      <c r="AD3027" s="838"/>
      <c r="AE3027" s="838"/>
      <c r="AF3027" s="838"/>
      <c r="AG3027" s="838"/>
      <c r="AH3027" s="838"/>
      <c r="AI3027" s="838"/>
      <c r="AJ3027" s="838"/>
      <c r="AK3027" s="838"/>
      <c r="AL3027" s="838"/>
    </row>
    <row r="3028" spans="25:38" x14ac:dyDescent="0.25">
      <c r="Y3028" s="838"/>
      <c r="Z3028" s="838"/>
      <c r="AA3028" s="838"/>
      <c r="AB3028" s="838"/>
      <c r="AC3028" s="838"/>
      <c r="AD3028" s="838"/>
      <c r="AE3028" s="838"/>
      <c r="AF3028" s="838"/>
      <c r="AG3028" s="838"/>
      <c r="AH3028" s="838"/>
      <c r="AI3028" s="838"/>
      <c r="AJ3028" s="838"/>
      <c r="AK3028" s="838"/>
      <c r="AL3028" s="838"/>
    </row>
    <row r="3029" spans="25:38" x14ac:dyDescent="0.25">
      <c r="Y3029" s="838"/>
      <c r="Z3029" s="838"/>
      <c r="AA3029" s="838"/>
      <c r="AB3029" s="838"/>
      <c r="AC3029" s="838"/>
      <c r="AD3029" s="838"/>
      <c r="AE3029" s="838"/>
      <c r="AF3029" s="838"/>
      <c r="AG3029" s="838"/>
      <c r="AH3029" s="838"/>
      <c r="AI3029" s="838"/>
      <c r="AJ3029" s="838"/>
      <c r="AK3029" s="838"/>
      <c r="AL3029" s="838"/>
    </row>
    <row r="3030" spans="25:38" x14ac:dyDescent="0.25">
      <c r="Y3030" s="838"/>
      <c r="Z3030" s="838"/>
      <c r="AA3030" s="838"/>
      <c r="AB3030" s="838"/>
      <c r="AC3030" s="838"/>
      <c r="AD3030" s="838"/>
      <c r="AE3030" s="838"/>
      <c r="AF3030" s="838"/>
      <c r="AG3030" s="838"/>
      <c r="AH3030" s="838"/>
      <c r="AI3030" s="838"/>
      <c r="AJ3030" s="838"/>
      <c r="AK3030" s="838"/>
      <c r="AL3030" s="838"/>
    </row>
    <row r="3031" spans="25:38" x14ac:dyDescent="0.25">
      <c r="Y3031" s="838"/>
      <c r="Z3031" s="838"/>
      <c r="AA3031" s="838"/>
      <c r="AB3031" s="838"/>
      <c r="AC3031" s="838"/>
      <c r="AD3031" s="838"/>
      <c r="AE3031" s="838"/>
      <c r="AF3031" s="838"/>
      <c r="AG3031" s="838"/>
      <c r="AH3031" s="838"/>
      <c r="AI3031" s="838"/>
      <c r="AJ3031" s="838"/>
      <c r="AK3031" s="838"/>
      <c r="AL3031" s="838"/>
    </row>
    <row r="3032" spans="25:38" x14ac:dyDescent="0.25">
      <c r="Y3032" s="838"/>
      <c r="Z3032" s="838"/>
      <c r="AA3032" s="838"/>
      <c r="AB3032" s="838"/>
      <c r="AC3032" s="838"/>
      <c r="AD3032" s="838"/>
      <c r="AE3032" s="838"/>
      <c r="AF3032" s="838"/>
      <c r="AG3032" s="838"/>
      <c r="AH3032" s="838"/>
      <c r="AI3032" s="838"/>
      <c r="AJ3032" s="838"/>
      <c r="AK3032" s="838"/>
      <c r="AL3032" s="838"/>
    </row>
    <row r="3033" spans="25:38" x14ac:dyDescent="0.25">
      <c r="Y3033" s="838"/>
      <c r="Z3033" s="838"/>
      <c r="AA3033" s="838"/>
      <c r="AB3033" s="838"/>
      <c r="AC3033" s="838"/>
      <c r="AD3033" s="838"/>
      <c r="AE3033" s="838"/>
      <c r="AF3033" s="838"/>
      <c r="AG3033" s="838"/>
      <c r="AH3033" s="838"/>
      <c r="AI3033" s="838"/>
      <c r="AJ3033" s="838"/>
      <c r="AK3033" s="838"/>
      <c r="AL3033" s="838"/>
    </row>
    <row r="3034" spans="25:38" x14ac:dyDescent="0.25">
      <c r="Y3034" s="838"/>
      <c r="Z3034" s="838"/>
      <c r="AA3034" s="838"/>
      <c r="AB3034" s="838"/>
      <c r="AC3034" s="838"/>
      <c r="AD3034" s="838"/>
      <c r="AE3034" s="838"/>
      <c r="AF3034" s="838"/>
      <c r="AG3034" s="838"/>
      <c r="AH3034" s="838"/>
      <c r="AI3034" s="838"/>
      <c r="AJ3034" s="838"/>
      <c r="AK3034" s="838"/>
      <c r="AL3034" s="838"/>
    </row>
    <row r="3035" spans="25:38" x14ac:dyDescent="0.25">
      <c r="Y3035" s="838"/>
      <c r="Z3035" s="838"/>
      <c r="AA3035" s="838"/>
      <c r="AB3035" s="838"/>
      <c r="AC3035" s="838"/>
      <c r="AD3035" s="838"/>
      <c r="AE3035" s="838"/>
      <c r="AF3035" s="838"/>
      <c r="AG3035" s="838"/>
      <c r="AH3035" s="838"/>
      <c r="AI3035" s="838"/>
      <c r="AJ3035" s="838"/>
      <c r="AK3035" s="838"/>
      <c r="AL3035" s="838"/>
    </row>
    <row r="3036" spans="25:38" x14ac:dyDescent="0.25">
      <c r="Y3036" s="838"/>
      <c r="Z3036" s="838"/>
      <c r="AA3036" s="838"/>
      <c r="AB3036" s="838"/>
      <c r="AC3036" s="838"/>
      <c r="AD3036" s="838"/>
      <c r="AE3036" s="838"/>
      <c r="AF3036" s="838"/>
      <c r="AG3036" s="838"/>
      <c r="AH3036" s="838"/>
      <c r="AI3036" s="838"/>
      <c r="AJ3036" s="838"/>
      <c r="AK3036" s="838"/>
      <c r="AL3036" s="838"/>
    </row>
    <row r="3037" spans="25:38" x14ac:dyDescent="0.25">
      <c r="Y3037" s="838"/>
      <c r="Z3037" s="838"/>
      <c r="AA3037" s="838"/>
      <c r="AB3037" s="838"/>
      <c r="AC3037" s="838"/>
      <c r="AD3037" s="838"/>
      <c r="AE3037" s="838"/>
      <c r="AF3037" s="838"/>
      <c r="AG3037" s="838"/>
      <c r="AH3037" s="838"/>
      <c r="AI3037" s="838"/>
      <c r="AJ3037" s="838"/>
      <c r="AK3037" s="838"/>
      <c r="AL3037" s="838"/>
    </row>
    <row r="3038" spans="25:38" x14ac:dyDescent="0.25">
      <c r="Y3038" s="838"/>
      <c r="Z3038" s="838"/>
      <c r="AA3038" s="838"/>
      <c r="AB3038" s="838"/>
      <c r="AC3038" s="838"/>
      <c r="AD3038" s="838"/>
      <c r="AE3038" s="838"/>
      <c r="AF3038" s="838"/>
      <c r="AG3038" s="838"/>
      <c r="AH3038" s="838"/>
      <c r="AI3038" s="838"/>
      <c r="AJ3038" s="838"/>
      <c r="AK3038" s="838"/>
      <c r="AL3038" s="838"/>
    </row>
    <row r="3039" spans="25:38" x14ac:dyDescent="0.25">
      <c r="Y3039" s="838"/>
      <c r="Z3039" s="838"/>
      <c r="AA3039" s="838"/>
      <c r="AB3039" s="838"/>
      <c r="AC3039" s="838"/>
      <c r="AD3039" s="838"/>
      <c r="AE3039" s="838"/>
      <c r="AF3039" s="838"/>
      <c r="AG3039" s="838"/>
      <c r="AH3039" s="838"/>
      <c r="AI3039" s="838"/>
      <c r="AJ3039" s="838"/>
      <c r="AK3039" s="838"/>
      <c r="AL3039" s="838"/>
    </row>
    <row r="3040" spans="25:38" x14ac:dyDescent="0.25">
      <c r="Y3040" s="838"/>
      <c r="Z3040" s="838"/>
      <c r="AA3040" s="838"/>
      <c r="AB3040" s="838"/>
      <c r="AC3040" s="838"/>
      <c r="AD3040" s="838"/>
      <c r="AE3040" s="838"/>
      <c r="AF3040" s="838"/>
      <c r="AG3040" s="838"/>
      <c r="AH3040" s="838"/>
      <c r="AI3040" s="838"/>
      <c r="AJ3040" s="838"/>
      <c r="AK3040" s="838"/>
      <c r="AL3040" s="838"/>
    </row>
    <row r="3041" spans="25:38" x14ac:dyDescent="0.25">
      <c r="Y3041" s="838"/>
      <c r="Z3041" s="838"/>
      <c r="AA3041" s="838"/>
      <c r="AB3041" s="838"/>
      <c r="AC3041" s="838"/>
      <c r="AD3041" s="838"/>
      <c r="AE3041" s="838"/>
      <c r="AF3041" s="838"/>
      <c r="AG3041" s="838"/>
      <c r="AH3041" s="838"/>
      <c r="AI3041" s="838"/>
      <c r="AJ3041" s="838"/>
      <c r="AK3041" s="838"/>
      <c r="AL3041" s="838"/>
    </row>
    <row r="3042" spans="25:38" x14ac:dyDescent="0.25">
      <c r="Y3042" s="838"/>
      <c r="Z3042" s="838"/>
      <c r="AA3042" s="838"/>
      <c r="AB3042" s="838"/>
      <c r="AC3042" s="838"/>
      <c r="AD3042" s="838"/>
      <c r="AE3042" s="838"/>
      <c r="AF3042" s="838"/>
      <c r="AG3042" s="838"/>
      <c r="AH3042" s="838"/>
      <c r="AI3042" s="838"/>
      <c r="AJ3042" s="838"/>
      <c r="AK3042" s="838"/>
      <c r="AL3042" s="838"/>
    </row>
    <row r="3043" spans="25:38" x14ac:dyDescent="0.25">
      <c r="Y3043" s="838"/>
      <c r="Z3043" s="838"/>
      <c r="AA3043" s="838"/>
      <c r="AB3043" s="838"/>
      <c r="AC3043" s="838"/>
      <c r="AD3043" s="838"/>
      <c r="AE3043" s="838"/>
      <c r="AF3043" s="838"/>
      <c r="AG3043" s="838"/>
      <c r="AH3043" s="838"/>
      <c r="AI3043" s="838"/>
      <c r="AJ3043" s="838"/>
      <c r="AK3043" s="838"/>
      <c r="AL3043" s="838"/>
    </row>
    <row r="3044" spans="25:38" x14ac:dyDescent="0.25">
      <c r="Y3044" s="838"/>
      <c r="Z3044" s="838"/>
      <c r="AA3044" s="838"/>
      <c r="AB3044" s="838"/>
      <c r="AC3044" s="838"/>
      <c r="AD3044" s="838"/>
      <c r="AE3044" s="838"/>
      <c r="AF3044" s="838"/>
      <c r="AG3044" s="838"/>
      <c r="AH3044" s="838"/>
      <c r="AI3044" s="838"/>
      <c r="AJ3044" s="838"/>
      <c r="AK3044" s="838"/>
      <c r="AL3044" s="838"/>
    </row>
    <row r="3045" spans="25:38" x14ac:dyDescent="0.25">
      <c r="Y3045" s="838"/>
      <c r="Z3045" s="838"/>
      <c r="AA3045" s="838"/>
      <c r="AB3045" s="838"/>
      <c r="AC3045" s="838"/>
      <c r="AD3045" s="838"/>
      <c r="AE3045" s="838"/>
      <c r="AF3045" s="838"/>
      <c r="AG3045" s="838"/>
      <c r="AH3045" s="838"/>
      <c r="AI3045" s="838"/>
      <c r="AJ3045" s="838"/>
      <c r="AK3045" s="838"/>
      <c r="AL3045" s="838"/>
    </row>
    <row r="3046" spans="25:38" x14ac:dyDescent="0.25">
      <c r="Y3046" s="838"/>
      <c r="Z3046" s="838"/>
      <c r="AA3046" s="838"/>
      <c r="AB3046" s="838"/>
      <c r="AC3046" s="838"/>
      <c r="AD3046" s="838"/>
      <c r="AE3046" s="838"/>
      <c r="AF3046" s="838"/>
      <c r="AG3046" s="838"/>
      <c r="AH3046" s="838"/>
      <c r="AI3046" s="838"/>
      <c r="AJ3046" s="838"/>
      <c r="AK3046" s="838"/>
      <c r="AL3046" s="838"/>
    </row>
    <row r="3047" spans="25:38" x14ac:dyDescent="0.25">
      <c r="Y3047" s="838"/>
      <c r="Z3047" s="838"/>
      <c r="AA3047" s="838"/>
      <c r="AB3047" s="838"/>
      <c r="AC3047" s="838"/>
      <c r="AD3047" s="838"/>
      <c r="AE3047" s="838"/>
      <c r="AF3047" s="838"/>
      <c r="AG3047" s="838"/>
      <c r="AH3047" s="838"/>
      <c r="AI3047" s="838"/>
      <c r="AJ3047" s="838"/>
      <c r="AK3047" s="838"/>
      <c r="AL3047" s="838"/>
    </row>
    <row r="3048" spans="25:38" x14ac:dyDescent="0.25">
      <c r="Y3048" s="838"/>
      <c r="Z3048" s="838"/>
      <c r="AA3048" s="838"/>
      <c r="AB3048" s="838"/>
      <c r="AC3048" s="838"/>
      <c r="AD3048" s="838"/>
      <c r="AE3048" s="838"/>
      <c r="AF3048" s="838"/>
      <c r="AG3048" s="838"/>
      <c r="AH3048" s="838"/>
      <c r="AI3048" s="838"/>
      <c r="AJ3048" s="838"/>
      <c r="AK3048" s="838"/>
      <c r="AL3048" s="838"/>
    </row>
    <row r="3049" spans="25:38" x14ac:dyDescent="0.25">
      <c r="Y3049" s="838"/>
      <c r="Z3049" s="838"/>
      <c r="AA3049" s="838"/>
      <c r="AB3049" s="838"/>
      <c r="AC3049" s="838"/>
      <c r="AD3049" s="838"/>
      <c r="AE3049" s="838"/>
      <c r="AF3049" s="838"/>
      <c r="AG3049" s="838"/>
      <c r="AH3049" s="838"/>
      <c r="AI3049" s="838"/>
      <c r="AJ3049" s="838"/>
      <c r="AK3049" s="838"/>
      <c r="AL3049" s="838"/>
    </row>
    <row r="3050" spans="25:38" x14ac:dyDescent="0.25">
      <c r="Y3050" s="838"/>
      <c r="Z3050" s="838"/>
      <c r="AA3050" s="838"/>
      <c r="AB3050" s="838"/>
      <c r="AC3050" s="838"/>
      <c r="AD3050" s="838"/>
      <c r="AE3050" s="838"/>
      <c r="AF3050" s="838"/>
      <c r="AG3050" s="838"/>
      <c r="AH3050" s="838"/>
      <c r="AI3050" s="838"/>
      <c r="AJ3050" s="838"/>
      <c r="AK3050" s="838"/>
      <c r="AL3050" s="838"/>
    </row>
    <row r="3051" spans="25:38" x14ac:dyDescent="0.25">
      <c r="Y3051" s="838"/>
      <c r="Z3051" s="838"/>
      <c r="AA3051" s="838"/>
      <c r="AB3051" s="838"/>
      <c r="AC3051" s="838"/>
      <c r="AD3051" s="838"/>
      <c r="AE3051" s="838"/>
      <c r="AF3051" s="838"/>
      <c r="AG3051" s="838"/>
      <c r="AH3051" s="838"/>
      <c r="AI3051" s="838"/>
      <c r="AJ3051" s="838"/>
      <c r="AK3051" s="838"/>
      <c r="AL3051" s="838"/>
    </row>
    <row r="3052" spans="25:38" x14ac:dyDescent="0.25">
      <c r="Y3052" s="838"/>
      <c r="Z3052" s="838"/>
      <c r="AA3052" s="838"/>
      <c r="AB3052" s="838"/>
      <c r="AC3052" s="838"/>
      <c r="AD3052" s="838"/>
      <c r="AE3052" s="838"/>
      <c r="AF3052" s="838"/>
      <c r="AG3052" s="838"/>
      <c r="AH3052" s="838"/>
      <c r="AI3052" s="838"/>
      <c r="AJ3052" s="838"/>
      <c r="AK3052" s="838"/>
      <c r="AL3052" s="838"/>
    </row>
    <row r="3053" spans="25:38" x14ac:dyDescent="0.25">
      <c r="Y3053" s="838"/>
      <c r="Z3053" s="838"/>
      <c r="AA3053" s="838"/>
      <c r="AB3053" s="838"/>
      <c r="AC3053" s="838"/>
      <c r="AD3053" s="838"/>
      <c r="AE3053" s="838"/>
      <c r="AF3053" s="838"/>
      <c r="AG3053" s="838"/>
      <c r="AH3053" s="838"/>
      <c r="AI3053" s="838"/>
      <c r="AJ3053" s="838"/>
      <c r="AK3053" s="838"/>
      <c r="AL3053" s="838"/>
    </row>
    <row r="3054" spans="25:38" x14ac:dyDescent="0.25">
      <c r="Y3054" s="838"/>
      <c r="Z3054" s="838"/>
      <c r="AA3054" s="838"/>
      <c r="AB3054" s="838"/>
      <c r="AC3054" s="838"/>
      <c r="AD3054" s="838"/>
      <c r="AE3054" s="838"/>
      <c r="AF3054" s="838"/>
      <c r="AG3054" s="838"/>
      <c r="AH3054" s="838"/>
      <c r="AI3054" s="838"/>
      <c r="AJ3054" s="838"/>
      <c r="AK3054" s="838"/>
      <c r="AL3054" s="838"/>
    </row>
    <row r="3055" spans="25:38" x14ac:dyDescent="0.25">
      <c r="Y3055" s="838"/>
      <c r="Z3055" s="838"/>
      <c r="AA3055" s="838"/>
      <c r="AB3055" s="838"/>
      <c r="AC3055" s="838"/>
      <c r="AD3055" s="838"/>
      <c r="AE3055" s="838"/>
      <c r="AF3055" s="838"/>
      <c r="AG3055" s="838"/>
      <c r="AH3055" s="838"/>
      <c r="AI3055" s="838"/>
      <c r="AJ3055" s="838"/>
      <c r="AK3055" s="838"/>
      <c r="AL3055" s="838"/>
    </row>
    <row r="3056" spans="25:38" x14ac:dyDescent="0.25">
      <c r="Y3056" s="838"/>
      <c r="Z3056" s="838"/>
      <c r="AA3056" s="838"/>
      <c r="AB3056" s="838"/>
      <c r="AC3056" s="838"/>
      <c r="AD3056" s="838"/>
      <c r="AE3056" s="838"/>
      <c r="AF3056" s="838"/>
      <c r="AG3056" s="838"/>
      <c r="AH3056" s="838"/>
      <c r="AI3056" s="838"/>
      <c r="AJ3056" s="838"/>
      <c r="AK3056" s="838"/>
      <c r="AL3056" s="838"/>
    </row>
    <row r="3057" spans="25:38" x14ac:dyDescent="0.25">
      <c r="Y3057" s="838"/>
      <c r="Z3057" s="838"/>
      <c r="AA3057" s="838"/>
      <c r="AB3057" s="838"/>
      <c r="AC3057" s="838"/>
      <c r="AD3057" s="838"/>
      <c r="AE3057" s="838"/>
      <c r="AF3057" s="838"/>
      <c r="AG3057" s="838"/>
      <c r="AH3057" s="838"/>
      <c r="AI3057" s="838"/>
      <c r="AJ3057" s="838"/>
      <c r="AK3057" s="838"/>
      <c r="AL3057" s="838"/>
    </row>
    <row r="3058" spans="25:38" x14ac:dyDescent="0.25">
      <c r="Y3058" s="838"/>
      <c r="Z3058" s="838"/>
      <c r="AA3058" s="838"/>
      <c r="AB3058" s="838"/>
      <c r="AC3058" s="838"/>
      <c r="AD3058" s="838"/>
      <c r="AE3058" s="838"/>
      <c r="AF3058" s="838"/>
      <c r="AG3058" s="838"/>
      <c r="AH3058" s="838"/>
      <c r="AI3058" s="838"/>
      <c r="AJ3058" s="838"/>
      <c r="AK3058" s="838"/>
      <c r="AL3058" s="838"/>
    </row>
    <row r="3059" spans="25:38" x14ac:dyDescent="0.25">
      <c r="Y3059" s="838"/>
      <c r="Z3059" s="838"/>
      <c r="AA3059" s="838"/>
      <c r="AB3059" s="838"/>
      <c r="AC3059" s="838"/>
      <c r="AD3059" s="838"/>
      <c r="AE3059" s="838"/>
      <c r="AF3059" s="838"/>
      <c r="AG3059" s="838"/>
      <c r="AH3059" s="838"/>
      <c r="AI3059" s="838"/>
      <c r="AJ3059" s="838"/>
      <c r="AK3059" s="838"/>
      <c r="AL3059" s="838"/>
    </row>
    <row r="3060" spans="25:38" x14ac:dyDescent="0.25">
      <c r="Y3060" s="838"/>
      <c r="Z3060" s="838"/>
      <c r="AA3060" s="838"/>
      <c r="AB3060" s="838"/>
      <c r="AC3060" s="838"/>
      <c r="AD3060" s="838"/>
      <c r="AE3060" s="838"/>
      <c r="AF3060" s="838"/>
      <c r="AG3060" s="838"/>
      <c r="AH3060" s="838"/>
      <c r="AI3060" s="838"/>
      <c r="AJ3060" s="838"/>
      <c r="AK3060" s="838"/>
      <c r="AL3060" s="838"/>
    </row>
    <row r="3061" spans="25:38" x14ac:dyDescent="0.25">
      <c r="Y3061" s="838"/>
      <c r="Z3061" s="838"/>
      <c r="AA3061" s="838"/>
      <c r="AB3061" s="838"/>
      <c r="AC3061" s="838"/>
      <c r="AD3061" s="838"/>
      <c r="AE3061" s="838"/>
      <c r="AF3061" s="838"/>
      <c r="AG3061" s="838"/>
      <c r="AH3061" s="838"/>
      <c r="AI3061" s="838"/>
      <c r="AJ3061" s="838"/>
      <c r="AK3061" s="838"/>
      <c r="AL3061" s="838"/>
    </row>
    <row r="3062" spans="25:38" x14ac:dyDescent="0.25">
      <c r="Y3062" s="838"/>
      <c r="Z3062" s="838"/>
      <c r="AA3062" s="838"/>
      <c r="AB3062" s="838"/>
      <c r="AC3062" s="838"/>
      <c r="AD3062" s="838"/>
      <c r="AE3062" s="838"/>
      <c r="AF3062" s="838"/>
      <c r="AG3062" s="838"/>
      <c r="AH3062" s="838"/>
      <c r="AI3062" s="838"/>
      <c r="AJ3062" s="838"/>
      <c r="AK3062" s="838"/>
      <c r="AL3062" s="838"/>
    </row>
    <row r="3063" spans="25:38" x14ac:dyDescent="0.25">
      <c r="Y3063" s="838"/>
      <c r="Z3063" s="838"/>
      <c r="AA3063" s="838"/>
      <c r="AB3063" s="838"/>
      <c r="AC3063" s="838"/>
      <c r="AD3063" s="838"/>
      <c r="AE3063" s="838"/>
      <c r="AF3063" s="838"/>
      <c r="AG3063" s="838"/>
      <c r="AH3063" s="838"/>
      <c r="AI3063" s="838"/>
      <c r="AJ3063" s="838"/>
      <c r="AK3063" s="838"/>
      <c r="AL3063" s="838"/>
    </row>
    <row r="3064" spans="25:38" x14ac:dyDescent="0.25">
      <c r="Y3064" s="838"/>
      <c r="Z3064" s="838"/>
      <c r="AA3064" s="838"/>
      <c r="AB3064" s="838"/>
      <c r="AC3064" s="838"/>
      <c r="AD3064" s="838"/>
      <c r="AE3064" s="838"/>
      <c r="AF3064" s="838"/>
      <c r="AG3064" s="838"/>
      <c r="AH3064" s="838"/>
      <c r="AI3064" s="838"/>
      <c r="AJ3064" s="838"/>
      <c r="AK3064" s="838"/>
      <c r="AL3064" s="838"/>
    </row>
    <row r="3065" spans="25:38" x14ac:dyDescent="0.25">
      <c r="Y3065" s="838"/>
      <c r="Z3065" s="838"/>
      <c r="AA3065" s="838"/>
      <c r="AB3065" s="838"/>
      <c r="AC3065" s="838"/>
      <c r="AD3065" s="838"/>
      <c r="AE3065" s="838"/>
      <c r="AF3065" s="838"/>
      <c r="AG3065" s="838"/>
      <c r="AH3065" s="838"/>
      <c r="AI3065" s="838"/>
      <c r="AJ3065" s="838"/>
      <c r="AK3065" s="838"/>
      <c r="AL3065" s="838"/>
    </row>
    <row r="3066" spans="25:38" x14ac:dyDescent="0.25">
      <c r="Y3066" s="838"/>
      <c r="Z3066" s="838"/>
      <c r="AA3066" s="838"/>
      <c r="AB3066" s="838"/>
      <c r="AC3066" s="838"/>
      <c r="AD3066" s="838"/>
      <c r="AE3066" s="838"/>
      <c r="AF3066" s="838"/>
      <c r="AG3066" s="838"/>
      <c r="AH3066" s="838"/>
      <c r="AI3066" s="838"/>
      <c r="AJ3066" s="838"/>
      <c r="AK3066" s="838"/>
      <c r="AL3066" s="838"/>
    </row>
    <row r="3067" spans="25:38" x14ac:dyDescent="0.25">
      <c r="Y3067" s="838"/>
      <c r="Z3067" s="838"/>
      <c r="AA3067" s="838"/>
      <c r="AB3067" s="838"/>
      <c r="AC3067" s="838"/>
      <c r="AD3067" s="838"/>
      <c r="AE3067" s="838"/>
      <c r="AF3067" s="838"/>
      <c r="AG3067" s="838"/>
      <c r="AH3067" s="838"/>
      <c r="AI3067" s="838"/>
      <c r="AJ3067" s="838"/>
      <c r="AK3067" s="838"/>
      <c r="AL3067" s="838"/>
    </row>
    <row r="3068" spans="25:38" x14ac:dyDescent="0.25">
      <c r="Y3068" s="838"/>
      <c r="Z3068" s="838"/>
      <c r="AA3068" s="838"/>
      <c r="AB3068" s="838"/>
      <c r="AC3068" s="838"/>
      <c r="AD3068" s="838"/>
      <c r="AE3068" s="838"/>
      <c r="AF3068" s="838"/>
      <c r="AG3068" s="838"/>
      <c r="AH3068" s="838"/>
      <c r="AI3068" s="838"/>
      <c r="AJ3068" s="838"/>
      <c r="AK3068" s="838"/>
      <c r="AL3068" s="838"/>
    </row>
    <row r="3069" spans="25:38" x14ac:dyDescent="0.25">
      <c r="Y3069" s="838"/>
      <c r="Z3069" s="838"/>
      <c r="AA3069" s="838"/>
      <c r="AB3069" s="838"/>
      <c r="AC3069" s="838"/>
      <c r="AD3069" s="838"/>
      <c r="AE3069" s="838"/>
      <c r="AF3069" s="838"/>
      <c r="AG3069" s="838"/>
      <c r="AH3069" s="838"/>
      <c r="AI3069" s="838"/>
      <c r="AJ3069" s="838"/>
      <c r="AK3069" s="838"/>
      <c r="AL3069" s="838"/>
    </row>
    <row r="3070" spans="25:38" x14ac:dyDescent="0.25">
      <c r="Y3070" s="838"/>
      <c r="Z3070" s="838"/>
      <c r="AA3070" s="838"/>
      <c r="AB3070" s="838"/>
      <c r="AC3070" s="838"/>
      <c r="AD3070" s="838"/>
      <c r="AE3070" s="838"/>
      <c r="AF3070" s="838"/>
      <c r="AG3070" s="838"/>
      <c r="AH3070" s="838"/>
      <c r="AI3070" s="838"/>
      <c r="AJ3070" s="838"/>
      <c r="AK3070" s="838"/>
      <c r="AL3070" s="838"/>
    </row>
    <row r="3071" spans="25:38" x14ac:dyDescent="0.25">
      <c r="Y3071" s="838"/>
      <c r="Z3071" s="838"/>
      <c r="AA3071" s="838"/>
      <c r="AB3071" s="838"/>
      <c r="AC3071" s="838"/>
      <c r="AD3071" s="838"/>
      <c r="AE3071" s="838"/>
      <c r="AF3071" s="838"/>
      <c r="AG3071" s="838"/>
      <c r="AH3071" s="838"/>
      <c r="AI3071" s="838"/>
      <c r="AJ3071" s="838"/>
      <c r="AK3071" s="838"/>
      <c r="AL3071" s="838"/>
    </row>
    <row r="3072" spans="25:38" x14ac:dyDescent="0.25">
      <c r="Y3072" s="838"/>
      <c r="Z3072" s="838"/>
      <c r="AA3072" s="838"/>
      <c r="AB3072" s="838"/>
      <c r="AC3072" s="838"/>
      <c r="AD3072" s="838"/>
      <c r="AE3072" s="838"/>
      <c r="AF3072" s="838"/>
      <c r="AG3072" s="838"/>
      <c r="AH3072" s="838"/>
      <c r="AI3072" s="838"/>
      <c r="AJ3072" s="838"/>
      <c r="AK3072" s="838"/>
      <c r="AL3072" s="838"/>
    </row>
    <row r="3073" spans="25:38" x14ac:dyDescent="0.25">
      <c r="Y3073" s="838"/>
      <c r="Z3073" s="838"/>
      <c r="AA3073" s="838"/>
      <c r="AB3073" s="838"/>
      <c r="AC3073" s="838"/>
      <c r="AD3073" s="838"/>
      <c r="AE3073" s="838"/>
      <c r="AF3073" s="838"/>
      <c r="AG3073" s="838"/>
      <c r="AH3073" s="838"/>
      <c r="AI3073" s="838"/>
      <c r="AJ3073" s="838"/>
      <c r="AK3073" s="838"/>
      <c r="AL3073" s="838"/>
    </row>
    <row r="3074" spans="25:38" x14ac:dyDescent="0.25">
      <c r="Y3074" s="838"/>
      <c r="Z3074" s="838"/>
      <c r="AA3074" s="838"/>
      <c r="AB3074" s="838"/>
      <c r="AC3074" s="838"/>
      <c r="AD3074" s="838"/>
      <c r="AE3074" s="838"/>
      <c r="AF3074" s="838"/>
      <c r="AG3074" s="838"/>
      <c r="AH3074" s="838"/>
      <c r="AI3074" s="838"/>
      <c r="AJ3074" s="838"/>
      <c r="AK3074" s="838"/>
      <c r="AL3074" s="838"/>
    </row>
    <row r="3075" spans="25:38" x14ac:dyDescent="0.25">
      <c r="Y3075" s="838"/>
      <c r="Z3075" s="838"/>
      <c r="AA3075" s="838"/>
      <c r="AB3075" s="838"/>
      <c r="AC3075" s="838"/>
      <c r="AD3075" s="838"/>
      <c r="AE3075" s="838"/>
      <c r="AF3075" s="838"/>
      <c r="AG3075" s="838"/>
      <c r="AH3075" s="838"/>
      <c r="AI3075" s="838"/>
      <c r="AJ3075" s="838"/>
      <c r="AK3075" s="838"/>
      <c r="AL3075" s="838"/>
    </row>
    <row r="3076" spans="25:38" x14ac:dyDescent="0.25">
      <c r="Y3076" s="838"/>
      <c r="Z3076" s="838"/>
      <c r="AA3076" s="838"/>
      <c r="AB3076" s="838"/>
      <c r="AC3076" s="838"/>
      <c r="AD3076" s="838"/>
      <c r="AE3076" s="838"/>
      <c r="AF3076" s="838"/>
      <c r="AG3076" s="838"/>
      <c r="AH3076" s="838"/>
      <c r="AI3076" s="838"/>
      <c r="AJ3076" s="838"/>
      <c r="AK3076" s="838"/>
      <c r="AL3076" s="838"/>
    </row>
    <row r="3077" spans="25:38" x14ac:dyDescent="0.25">
      <c r="Y3077" s="838"/>
      <c r="Z3077" s="838"/>
      <c r="AA3077" s="838"/>
      <c r="AB3077" s="838"/>
      <c r="AC3077" s="838"/>
      <c r="AD3077" s="838"/>
      <c r="AE3077" s="838"/>
      <c r="AF3077" s="838"/>
      <c r="AG3077" s="838"/>
      <c r="AH3077" s="838"/>
      <c r="AI3077" s="838"/>
      <c r="AJ3077" s="838"/>
      <c r="AK3077" s="838"/>
      <c r="AL3077" s="838"/>
    </row>
    <row r="3078" spans="25:38" x14ac:dyDescent="0.25">
      <c r="Y3078" s="838"/>
      <c r="Z3078" s="838"/>
      <c r="AA3078" s="838"/>
      <c r="AB3078" s="838"/>
      <c r="AC3078" s="838"/>
      <c r="AD3078" s="838"/>
      <c r="AE3078" s="838"/>
      <c r="AF3078" s="838"/>
      <c r="AG3078" s="838"/>
      <c r="AH3078" s="838"/>
      <c r="AI3078" s="838"/>
      <c r="AJ3078" s="838"/>
      <c r="AK3078" s="838"/>
      <c r="AL3078" s="838"/>
    </row>
    <row r="3079" spans="25:38" x14ac:dyDescent="0.25">
      <c r="Y3079" s="838"/>
      <c r="Z3079" s="838"/>
      <c r="AA3079" s="838"/>
      <c r="AB3079" s="838"/>
      <c r="AC3079" s="838"/>
      <c r="AD3079" s="838"/>
      <c r="AE3079" s="838"/>
      <c r="AF3079" s="838"/>
      <c r="AG3079" s="838"/>
      <c r="AH3079" s="838"/>
      <c r="AI3079" s="838"/>
      <c r="AJ3079" s="838"/>
      <c r="AK3079" s="838"/>
      <c r="AL3079" s="838"/>
    </row>
    <row r="3080" spans="25:38" x14ac:dyDescent="0.25">
      <c r="Y3080" s="838"/>
      <c r="Z3080" s="838"/>
      <c r="AA3080" s="838"/>
      <c r="AB3080" s="838"/>
      <c r="AC3080" s="838"/>
      <c r="AD3080" s="838"/>
      <c r="AE3080" s="838"/>
      <c r="AF3080" s="838"/>
      <c r="AG3080" s="838"/>
      <c r="AH3080" s="838"/>
      <c r="AI3080" s="838"/>
      <c r="AJ3080" s="838"/>
      <c r="AK3080" s="838"/>
      <c r="AL3080" s="838"/>
    </row>
    <row r="3081" spans="25:38" x14ac:dyDescent="0.25">
      <c r="Y3081" s="838"/>
      <c r="Z3081" s="838"/>
      <c r="AA3081" s="838"/>
      <c r="AB3081" s="838"/>
      <c r="AC3081" s="838"/>
      <c r="AD3081" s="838"/>
      <c r="AE3081" s="838"/>
      <c r="AF3081" s="838"/>
      <c r="AG3081" s="838"/>
      <c r="AH3081" s="838"/>
      <c r="AI3081" s="838"/>
      <c r="AJ3081" s="838"/>
      <c r="AK3081" s="838"/>
      <c r="AL3081" s="838"/>
    </row>
    <row r="3082" spans="25:38" x14ac:dyDescent="0.25">
      <c r="Y3082" s="838"/>
      <c r="Z3082" s="838"/>
      <c r="AA3082" s="838"/>
      <c r="AB3082" s="838"/>
      <c r="AC3082" s="838"/>
      <c r="AD3082" s="838"/>
      <c r="AE3082" s="838"/>
      <c r="AF3082" s="838"/>
      <c r="AG3082" s="838"/>
      <c r="AH3082" s="838"/>
      <c r="AI3082" s="838"/>
      <c r="AJ3082" s="838"/>
      <c r="AK3082" s="838"/>
      <c r="AL3082" s="838"/>
    </row>
    <row r="3083" spans="25:38" x14ac:dyDescent="0.25">
      <c r="Y3083" s="838"/>
      <c r="Z3083" s="838"/>
      <c r="AA3083" s="838"/>
      <c r="AB3083" s="838"/>
      <c r="AC3083" s="838"/>
      <c r="AD3083" s="838"/>
      <c r="AE3083" s="838"/>
      <c r="AF3083" s="838"/>
      <c r="AG3083" s="838"/>
      <c r="AH3083" s="838"/>
      <c r="AI3083" s="838"/>
      <c r="AJ3083" s="838"/>
      <c r="AK3083" s="838"/>
      <c r="AL3083" s="838"/>
    </row>
    <row r="3084" spans="25:38" x14ac:dyDescent="0.25">
      <c r="Y3084" s="838"/>
      <c r="Z3084" s="838"/>
      <c r="AA3084" s="838"/>
      <c r="AB3084" s="838"/>
      <c r="AC3084" s="838"/>
      <c r="AD3084" s="838"/>
      <c r="AE3084" s="838"/>
      <c r="AF3084" s="838"/>
      <c r="AG3084" s="838"/>
      <c r="AH3084" s="838"/>
      <c r="AI3084" s="838"/>
      <c r="AJ3084" s="838"/>
      <c r="AK3084" s="838"/>
      <c r="AL3084" s="838"/>
    </row>
    <row r="3085" spans="25:38" x14ac:dyDescent="0.25">
      <c r="Y3085" s="838"/>
      <c r="Z3085" s="838"/>
      <c r="AA3085" s="838"/>
      <c r="AB3085" s="838"/>
      <c r="AC3085" s="838"/>
      <c r="AD3085" s="838"/>
      <c r="AE3085" s="838"/>
      <c r="AF3085" s="838"/>
      <c r="AG3085" s="838"/>
      <c r="AH3085" s="838"/>
      <c r="AI3085" s="838"/>
      <c r="AJ3085" s="838"/>
      <c r="AK3085" s="838"/>
      <c r="AL3085" s="838"/>
    </row>
    <row r="3086" spans="25:38" x14ac:dyDescent="0.25">
      <c r="Y3086" s="838"/>
      <c r="Z3086" s="838"/>
      <c r="AA3086" s="838"/>
      <c r="AB3086" s="838"/>
      <c r="AC3086" s="838"/>
      <c r="AD3086" s="838"/>
      <c r="AE3086" s="838"/>
      <c r="AF3086" s="838"/>
      <c r="AG3086" s="838"/>
      <c r="AH3086" s="838"/>
      <c r="AI3086" s="838"/>
      <c r="AJ3086" s="838"/>
      <c r="AK3086" s="838"/>
      <c r="AL3086" s="838"/>
    </row>
    <row r="3087" spans="25:38" x14ac:dyDescent="0.25">
      <c r="Y3087" s="838"/>
      <c r="Z3087" s="838"/>
      <c r="AA3087" s="838"/>
      <c r="AB3087" s="838"/>
      <c r="AC3087" s="838"/>
      <c r="AD3087" s="838"/>
      <c r="AE3087" s="838"/>
      <c r="AF3087" s="838"/>
      <c r="AG3087" s="838"/>
      <c r="AH3087" s="838"/>
      <c r="AI3087" s="838"/>
      <c r="AJ3087" s="838"/>
      <c r="AK3087" s="838"/>
      <c r="AL3087" s="838"/>
    </row>
    <row r="3088" spans="25:38" x14ac:dyDescent="0.25">
      <c r="Y3088" s="838"/>
      <c r="Z3088" s="838"/>
      <c r="AA3088" s="838"/>
      <c r="AB3088" s="838"/>
      <c r="AC3088" s="838"/>
      <c r="AD3088" s="838"/>
      <c r="AE3088" s="838"/>
      <c r="AF3088" s="838"/>
      <c r="AG3088" s="838"/>
      <c r="AH3088" s="838"/>
      <c r="AI3088" s="838"/>
      <c r="AJ3088" s="838"/>
      <c r="AK3088" s="838"/>
      <c r="AL3088" s="838"/>
    </row>
    <row r="3089" spans="25:38" x14ac:dyDescent="0.25">
      <c r="Y3089" s="838"/>
      <c r="Z3089" s="838"/>
      <c r="AA3089" s="838"/>
      <c r="AB3089" s="838"/>
      <c r="AC3089" s="838"/>
      <c r="AD3089" s="838"/>
      <c r="AE3089" s="838"/>
      <c r="AF3089" s="838"/>
      <c r="AG3089" s="838"/>
      <c r="AH3089" s="838"/>
      <c r="AI3089" s="838"/>
      <c r="AJ3089" s="838"/>
      <c r="AK3089" s="838"/>
      <c r="AL3089" s="838"/>
    </row>
    <row r="3090" spans="25:38" x14ac:dyDescent="0.25">
      <c r="Y3090" s="838"/>
      <c r="Z3090" s="838"/>
      <c r="AA3090" s="838"/>
      <c r="AB3090" s="838"/>
      <c r="AC3090" s="838"/>
      <c r="AD3090" s="838"/>
      <c r="AE3090" s="838"/>
      <c r="AF3090" s="838"/>
      <c r="AG3090" s="838"/>
      <c r="AH3090" s="838"/>
      <c r="AI3090" s="838"/>
      <c r="AJ3090" s="838"/>
      <c r="AK3090" s="838"/>
      <c r="AL3090" s="838"/>
    </row>
    <row r="3091" spans="25:38" x14ac:dyDescent="0.25">
      <c r="Y3091" s="838"/>
      <c r="Z3091" s="838"/>
      <c r="AA3091" s="838"/>
      <c r="AB3091" s="838"/>
      <c r="AC3091" s="838"/>
      <c r="AD3091" s="838"/>
      <c r="AE3091" s="838"/>
      <c r="AF3091" s="838"/>
      <c r="AG3091" s="838"/>
      <c r="AH3091" s="838"/>
      <c r="AI3091" s="838"/>
      <c r="AJ3091" s="838"/>
      <c r="AK3091" s="838"/>
      <c r="AL3091" s="838"/>
    </row>
    <row r="3092" spans="25:38" x14ac:dyDescent="0.25">
      <c r="Y3092" s="838"/>
      <c r="Z3092" s="838"/>
      <c r="AA3092" s="838"/>
      <c r="AB3092" s="838"/>
      <c r="AC3092" s="838"/>
      <c r="AD3092" s="838"/>
      <c r="AE3092" s="838"/>
      <c r="AF3092" s="838"/>
      <c r="AG3092" s="838"/>
      <c r="AH3092" s="838"/>
      <c r="AI3092" s="838"/>
      <c r="AJ3092" s="838"/>
      <c r="AK3092" s="838"/>
      <c r="AL3092" s="838"/>
    </row>
    <row r="3093" spans="25:38" x14ac:dyDescent="0.25">
      <c r="Y3093" s="838"/>
      <c r="Z3093" s="838"/>
      <c r="AA3093" s="838"/>
      <c r="AB3093" s="838"/>
      <c r="AC3093" s="838"/>
      <c r="AD3093" s="838"/>
      <c r="AE3093" s="838"/>
      <c r="AF3093" s="838"/>
      <c r="AG3093" s="838"/>
      <c r="AH3093" s="838"/>
      <c r="AI3093" s="838"/>
      <c r="AJ3093" s="838"/>
      <c r="AK3093" s="838"/>
      <c r="AL3093" s="838"/>
    </row>
    <row r="3094" spans="25:38" x14ac:dyDescent="0.25">
      <c r="Y3094" s="838"/>
      <c r="Z3094" s="838"/>
      <c r="AA3094" s="838"/>
      <c r="AB3094" s="838"/>
      <c r="AC3094" s="838"/>
      <c r="AD3094" s="838"/>
      <c r="AE3094" s="838"/>
      <c r="AF3094" s="838"/>
      <c r="AG3094" s="838"/>
      <c r="AH3094" s="838"/>
      <c r="AI3094" s="838"/>
      <c r="AJ3094" s="838"/>
      <c r="AK3094" s="838"/>
      <c r="AL3094" s="838"/>
    </row>
    <row r="3095" spans="25:38" x14ac:dyDescent="0.25">
      <c r="Y3095" s="838"/>
      <c r="Z3095" s="838"/>
      <c r="AA3095" s="838"/>
      <c r="AB3095" s="838"/>
      <c r="AC3095" s="838"/>
      <c r="AD3095" s="838"/>
      <c r="AE3095" s="838"/>
      <c r="AF3095" s="838"/>
      <c r="AG3095" s="838"/>
      <c r="AH3095" s="838"/>
      <c r="AI3095" s="838"/>
      <c r="AJ3095" s="838"/>
      <c r="AK3095" s="838"/>
      <c r="AL3095" s="838"/>
    </row>
    <row r="3096" spans="25:38" x14ac:dyDescent="0.25">
      <c r="Y3096" s="838"/>
      <c r="Z3096" s="838"/>
      <c r="AA3096" s="838"/>
      <c r="AB3096" s="838"/>
      <c r="AC3096" s="838"/>
      <c r="AD3096" s="838"/>
      <c r="AE3096" s="838"/>
      <c r="AF3096" s="838"/>
      <c r="AG3096" s="838"/>
      <c r="AH3096" s="838"/>
      <c r="AI3096" s="838"/>
      <c r="AJ3096" s="838"/>
      <c r="AK3096" s="838"/>
      <c r="AL3096" s="838"/>
    </row>
    <row r="3097" spans="25:38" x14ac:dyDescent="0.25">
      <c r="Y3097" s="838"/>
      <c r="Z3097" s="838"/>
      <c r="AA3097" s="838"/>
      <c r="AB3097" s="838"/>
      <c r="AC3097" s="838"/>
      <c r="AD3097" s="838"/>
      <c r="AE3097" s="838"/>
      <c r="AF3097" s="838"/>
      <c r="AG3097" s="838"/>
      <c r="AH3097" s="838"/>
      <c r="AI3097" s="838"/>
      <c r="AJ3097" s="838"/>
      <c r="AK3097" s="838"/>
      <c r="AL3097" s="838"/>
    </row>
    <row r="3098" spans="25:38" x14ac:dyDescent="0.25">
      <c r="Y3098" s="838"/>
      <c r="Z3098" s="838"/>
      <c r="AA3098" s="838"/>
      <c r="AB3098" s="838"/>
      <c r="AC3098" s="838"/>
      <c r="AD3098" s="838"/>
      <c r="AE3098" s="838"/>
      <c r="AF3098" s="838"/>
      <c r="AG3098" s="838"/>
      <c r="AH3098" s="838"/>
      <c r="AI3098" s="838"/>
      <c r="AJ3098" s="838"/>
      <c r="AK3098" s="838"/>
      <c r="AL3098" s="838"/>
    </row>
    <row r="3099" spans="25:38" x14ac:dyDescent="0.25">
      <c r="Y3099" s="838"/>
      <c r="Z3099" s="838"/>
      <c r="AA3099" s="838"/>
      <c r="AB3099" s="838"/>
      <c r="AC3099" s="838"/>
      <c r="AD3099" s="838"/>
      <c r="AE3099" s="838"/>
      <c r="AF3099" s="838"/>
      <c r="AG3099" s="838"/>
      <c r="AH3099" s="838"/>
      <c r="AI3099" s="838"/>
      <c r="AJ3099" s="838"/>
      <c r="AK3099" s="838"/>
      <c r="AL3099" s="838"/>
    </row>
    <row r="3100" spans="25:38" x14ac:dyDescent="0.25">
      <c r="Y3100" s="838"/>
      <c r="Z3100" s="838"/>
      <c r="AA3100" s="838"/>
      <c r="AB3100" s="838"/>
      <c r="AC3100" s="838"/>
      <c r="AD3100" s="838"/>
      <c r="AE3100" s="838"/>
      <c r="AF3100" s="838"/>
      <c r="AG3100" s="838"/>
      <c r="AH3100" s="838"/>
      <c r="AI3100" s="838"/>
      <c r="AJ3100" s="838"/>
      <c r="AK3100" s="838"/>
      <c r="AL3100" s="838"/>
    </row>
    <row r="3101" spans="25:38" x14ac:dyDescent="0.25">
      <c r="Y3101" s="838"/>
      <c r="Z3101" s="838"/>
      <c r="AA3101" s="838"/>
      <c r="AB3101" s="838"/>
      <c r="AC3101" s="838"/>
      <c r="AD3101" s="838"/>
      <c r="AE3101" s="838"/>
      <c r="AF3101" s="838"/>
      <c r="AG3101" s="838"/>
      <c r="AH3101" s="838"/>
      <c r="AI3101" s="838"/>
      <c r="AJ3101" s="838"/>
      <c r="AK3101" s="838"/>
      <c r="AL3101" s="838"/>
    </row>
    <row r="3102" spans="25:38" x14ac:dyDescent="0.25">
      <c r="Y3102" s="838"/>
      <c r="Z3102" s="838"/>
      <c r="AA3102" s="838"/>
      <c r="AB3102" s="838"/>
      <c r="AC3102" s="838"/>
      <c r="AD3102" s="838"/>
      <c r="AE3102" s="838"/>
      <c r="AF3102" s="838"/>
      <c r="AG3102" s="838"/>
      <c r="AH3102" s="838"/>
      <c r="AI3102" s="838"/>
      <c r="AJ3102" s="838"/>
      <c r="AK3102" s="838"/>
      <c r="AL3102" s="838"/>
    </row>
    <row r="3103" spans="25:38" x14ac:dyDescent="0.25">
      <c r="Y3103" s="838"/>
      <c r="Z3103" s="838"/>
      <c r="AA3103" s="838"/>
      <c r="AB3103" s="838"/>
      <c r="AC3103" s="838"/>
      <c r="AD3103" s="838"/>
      <c r="AE3103" s="838"/>
      <c r="AF3103" s="838"/>
      <c r="AG3103" s="838"/>
      <c r="AH3103" s="838"/>
      <c r="AI3103" s="838"/>
      <c r="AJ3103" s="838"/>
      <c r="AK3103" s="838"/>
      <c r="AL3103" s="838"/>
    </row>
    <row r="3104" spans="25:38" x14ac:dyDescent="0.25">
      <c r="Y3104" s="838"/>
      <c r="Z3104" s="838"/>
      <c r="AA3104" s="838"/>
      <c r="AB3104" s="838"/>
      <c r="AC3104" s="838"/>
      <c r="AD3104" s="838"/>
      <c r="AE3104" s="838"/>
      <c r="AF3104" s="838"/>
      <c r="AG3104" s="838"/>
      <c r="AH3104" s="838"/>
      <c r="AI3104" s="838"/>
      <c r="AJ3104" s="838"/>
      <c r="AK3104" s="838"/>
      <c r="AL3104" s="838"/>
    </row>
    <row r="3105" spans="25:38" x14ac:dyDescent="0.25">
      <c r="Y3105" s="838"/>
      <c r="Z3105" s="838"/>
      <c r="AA3105" s="838"/>
      <c r="AB3105" s="838"/>
      <c r="AC3105" s="838"/>
      <c r="AD3105" s="838"/>
      <c r="AE3105" s="838"/>
      <c r="AF3105" s="838"/>
      <c r="AG3105" s="838"/>
      <c r="AH3105" s="838"/>
      <c r="AI3105" s="838"/>
      <c r="AJ3105" s="838"/>
      <c r="AK3105" s="838"/>
      <c r="AL3105" s="838"/>
    </row>
    <row r="3106" spans="25:38" x14ac:dyDescent="0.25">
      <c r="Y3106" s="838"/>
      <c r="Z3106" s="838"/>
      <c r="AA3106" s="838"/>
      <c r="AB3106" s="838"/>
      <c r="AC3106" s="838"/>
      <c r="AD3106" s="838"/>
      <c r="AE3106" s="838"/>
      <c r="AF3106" s="838"/>
      <c r="AG3106" s="838"/>
      <c r="AH3106" s="838"/>
      <c r="AI3106" s="838"/>
      <c r="AJ3106" s="838"/>
      <c r="AK3106" s="838"/>
      <c r="AL3106" s="838"/>
    </row>
    <row r="3107" spans="25:38" x14ac:dyDescent="0.25">
      <c r="Y3107" s="838"/>
      <c r="Z3107" s="838"/>
      <c r="AA3107" s="838"/>
      <c r="AB3107" s="838"/>
      <c r="AC3107" s="838"/>
      <c r="AD3107" s="838"/>
      <c r="AE3107" s="838"/>
      <c r="AF3107" s="838"/>
      <c r="AG3107" s="838"/>
      <c r="AH3107" s="838"/>
      <c r="AI3107" s="838"/>
      <c r="AJ3107" s="838"/>
      <c r="AK3107" s="838"/>
      <c r="AL3107" s="838"/>
    </row>
    <row r="3108" spans="25:38" x14ac:dyDescent="0.25">
      <c r="Y3108" s="838"/>
      <c r="Z3108" s="838"/>
      <c r="AA3108" s="838"/>
      <c r="AB3108" s="838"/>
      <c r="AC3108" s="838"/>
      <c r="AD3108" s="838"/>
      <c r="AE3108" s="838"/>
      <c r="AF3108" s="838"/>
      <c r="AG3108" s="838"/>
      <c r="AH3108" s="838"/>
      <c r="AI3108" s="838"/>
      <c r="AJ3108" s="838"/>
      <c r="AK3108" s="838"/>
      <c r="AL3108" s="838"/>
    </row>
    <row r="3109" spans="25:38" x14ac:dyDescent="0.25">
      <c r="Y3109" s="838"/>
      <c r="Z3109" s="838"/>
      <c r="AA3109" s="838"/>
      <c r="AB3109" s="838"/>
      <c r="AC3109" s="838"/>
      <c r="AD3109" s="838"/>
      <c r="AE3109" s="838"/>
      <c r="AF3109" s="838"/>
      <c r="AG3109" s="838"/>
      <c r="AH3109" s="838"/>
      <c r="AI3109" s="838"/>
      <c r="AJ3109" s="838"/>
      <c r="AK3109" s="838"/>
      <c r="AL3109" s="838"/>
    </row>
    <row r="3110" spans="25:38" x14ac:dyDescent="0.25">
      <c r="Y3110" s="838"/>
      <c r="Z3110" s="838"/>
      <c r="AA3110" s="838"/>
      <c r="AB3110" s="838"/>
      <c r="AC3110" s="838"/>
      <c r="AD3110" s="838"/>
      <c r="AE3110" s="838"/>
      <c r="AF3110" s="838"/>
      <c r="AG3110" s="838"/>
      <c r="AH3110" s="838"/>
      <c r="AI3110" s="838"/>
      <c r="AJ3110" s="838"/>
      <c r="AK3110" s="838"/>
      <c r="AL3110" s="838"/>
    </row>
    <row r="3111" spans="25:38" x14ac:dyDescent="0.25">
      <c r="Y3111" s="838"/>
      <c r="Z3111" s="838"/>
      <c r="AA3111" s="838"/>
      <c r="AB3111" s="838"/>
      <c r="AC3111" s="838"/>
      <c r="AD3111" s="838"/>
      <c r="AE3111" s="838"/>
      <c r="AF3111" s="838"/>
      <c r="AG3111" s="838"/>
      <c r="AH3111" s="838"/>
      <c r="AI3111" s="838"/>
      <c r="AJ3111" s="838"/>
      <c r="AK3111" s="838"/>
      <c r="AL3111" s="838"/>
    </row>
    <row r="3112" spans="25:38" x14ac:dyDescent="0.25">
      <c r="Y3112" s="838"/>
      <c r="Z3112" s="838"/>
      <c r="AA3112" s="838"/>
      <c r="AB3112" s="838"/>
      <c r="AC3112" s="838"/>
      <c r="AD3112" s="838"/>
      <c r="AE3112" s="838"/>
      <c r="AF3112" s="838"/>
      <c r="AG3112" s="838"/>
      <c r="AH3112" s="838"/>
      <c r="AI3112" s="838"/>
      <c r="AJ3112" s="838"/>
      <c r="AK3112" s="838"/>
      <c r="AL3112" s="838"/>
    </row>
    <row r="3113" spans="25:38" x14ac:dyDescent="0.25">
      <c r="Y3113" s="838"/>
      <c r="Z3113" s="838"/>
      <c r="AA3113" s="838"/>
      <c r="AB3113" s="838"/>
      <c r="AC3113" s="838"/>
      <c r="AD3113" s="838"/>
      <c r="AE3113" s="838"/>
      <c r="AF3113" s="838"/>
      <c r="AG3113" s="838"/>
      <c r="AH3113" s="838"/>
      <c r="AI3113" s="838"/>
      <c r="AJ3113" s="838"/>
      <c r="AK3113" s="838"/>
      <c r="AL3113" s="838"/>
    </row>
    <row r="3114" spans="25:38" x14ac:dyDescent="0.25">
      <c r="Y3114" s="838"/>
      <c r="Z3114" s="838"/>
      <c r="AA3114" s="838"/>
      <c r="AB3114" s="838"/>
      <c r="AC3114" s="838"/>
      <c r="AD3114" s="838"/>
      <c r="AE3114" s="838"/>
      <c r="AF3114" s="838"/>
      <c r="AG3114" s="838"/>
      <c r="AH3114" s="838"/>
      <c r="AI3114" s="838"/>
      <c r="AJ3114" s="838"/>
      <c r="AK3114" s="838"/>
      <c r="AL3114" s="838"/>
    </row>
    <row r="3115" spans="25:38" x14ac:dyDescent="0.25">
      <c r="Y3115" s="838"/>
      <c r="Z3115" s="838"/>
      <c r="AA3115" s="838"/>
      <c r="AB3115" s="838"/>
      <c r="AC3115" s="838"/>
      <c r="AD3115" s="838"/>
      <c r="AE3115" s="838"/>
      <c r="AF3115" s="838"/>
      <c r="AG3115" s="838"/>
      <c r="AH3115" s="838"/>
      <c r="AI3115" s="838"/>
      <c r="AJ3115" s="838"/>
      <c r="AK3115" s="838"/>
      <c r="AL3115" s="838"/>
    </row>
    <row r="3116" spans="25:38" x14ac:dyDescent="0.25">
      <c r="Y3116" s="838"/>
      <c r="Z3116" s="838"/>
      <c r="AA3116" s="838"/>
      <c r="AB3116" s="838"/>
      <c r="AC3116" s="838"/>
      <c r="AD3116" s="838"/>
      <c r="AE3116" s="838"/>
      <c r="AF3116" s="838"/>
      <c r="AG3116" s="838"/>
      <c r="AH3116" s="838"/>
      <c r="AI3116" s="838"/>
      <c r="AJ3116" s="838"/>
      <c r="AK3116" s="838"/>
      <c r="AL3116" s="838"/>
    </row>
    <row r="3117" spans="25:38" x14ac:dyDescent="0.25">
      <c r="Y3117" s="838"/>
      <c r="Z3117" s="838"/>
      <c r="AA3117" s="838"/>
      <c r="AB3117" s="838"/>
      <c r="AC3117" s="838"/>
      <c r="AD3117" s="838"/>
      <c r="AE3117" s="838"/>
      <c r="AF3117" s="838"/>
      <c r="AG3117" s="838"/>
      <c r="AH3117" s="838"/>
      <c r="AI3117" s="838"/>
      <c r="AJ3117" s="838"/>
      <c r="AK3117" s="838"/>
      <c r="AL3117" s="838"/>
    </row>
    <row r="3118" spans="25:38" x14ac:dyDescent="0.25">
      <c r="Y3118" s="838"/>
      <c r="Z3118" s="838"/>
      <c r="AA3118" s="838"/>
      <c r="AB3118" s="838"/>
      <c r="AC3118" s="838"/>
      <c r="AD3118" s="838"/>
      <c r="AE3118" s="838"/>
      <c r="AF3118" s="838"/>
      <c r="AG3118" s="838"/>
      <c r="AH3118" s="838"/>
      <c r="AI3118" s="838"/>
      <c r="AJ3118" s="838"/>
      <c r="AK3118" s="838"/>
      <c r="AL3118" s="838"/>
    </row>
    <row r="3119" spans="25:38" x14ac:dyDescent="0.25">
      <c r="Y3119" s="838"/>
      <c r="Z3119" s="838"/>
      <c r="AA3119" s="838"/>
      <c r="AB3119" s="838"/>
      <c r="AC3119" s="838"/>
      <c r="AD3119" s="838"/>
      <c r="AE3119" s="838"/>
      <c r="AF3119" s="838"/>
      <c r="AG3119" s="838"/>
      <c r="AH3119" s="838"/>
      <c r="AI3119" s="838"/>
      <c r="AJ3119" s="838"/>
      <c r="AK3119" s="838"/>
      <c r="AL3119" s="838"/>
    </row>
    <row r="3120" spans="25:38" x14ac:dyDescent="0.25">
      <c r="Y3120" s="838"/>
      <c r="Z3120" s="838"/>
      <c r="AA3120" s="838"/>
      <c r="AB3120" s="838"/>
      <c r="AC3120" s="838"/>
      <c r="AD3120" s="838"/>
      <c r="AE3120" s="838"/>
      <c r="AF3120" s="838"/>
      <c r="AG3120" s="838"/>
      <c r="AH3120" s="838"/>
      <c r="AI3120" s="838"/>
      <c r="AJ3120" s="838"/>
      <c r="AK3120" s="838"/>
      <c r="AL3120" s="838"/>
    </row>
    <row r="3121" spans="25:38" x14ac:dyDescent="0.25">
      <c r="Y3121" s="838"/>
      <c r="Z3121" s="838"/>
      <c r="AA3121" s="838"/>
      <c r="AB3121" s="838"/>
      <c r="AC3121" s="838"/>
      <c r="AD3121" s="838"/>
      <c r="AE3121" s="838"/>
      <c r="AF3121" s="838"/>
      <c r="AG3121" s="838"/>
      <c r="AH3121" s="838"/>
      <c r="AI3121" s="838"/>
      <c r="AJ3121" s="838"/>
      <c r="AK3121" s="838"/>
      <c r="AL3121" s="838"/>
    </row>
    <row r="3122" spans="25:38" x14ac:dyDescent="0.25">
      <c r="Y3122" s="838"/>
      <c r="Z3122" s="838"/>
      <c r="AA3122" s="838"/>
      <c r="AB3122" s="838"/>
      <c r="AC3122" s="838"/>
      <c r="AD3122" s="838"/>
      <c r="AE3122" s="838"/>
      <c r="AF3122" s="838"/>
      <c r="AG3122" s="838"/>
      <c r="AH3122" s="838"/>
      <c r="AI3122" s="838"/>
      <c r="AJ3122" s="838"/>
      <c r="AK3122" s="838"/>
      <c r="AL3122" s="838"/>
    </row>
    <row r="3123" spans="25:38" x14ac:dyDescent="0.25">
      <c r="Y3123" s="838"/>
      <c r="Z3123" s="838"/>
      <c r="AA3123" s="838"/>
      <c r="AB3123" s="838"/>
      <c r="AC3123" s="838"/>
      <c r="AD3123" s="838"/>
      <c r="AE3123" s="838"/>
      <c r="AF3123" s="838"/>
      <c r="AG3123" s="838"/>
      <c r="AH3123" s="838"/>
      <c r="AI3123" s="838"/>
      <c r="AJ3123" s="838"/>
      <c r="AK3123" s="838"/>
      <c r="AL3123" s="838"/>
    </row>
    <row r="3124" spans="25:38" x14ac:dyDescent="0.25">
      <c r="Y3124" s="838"/>
      <c r="Z3124" s="838"/>
      <c r="AA3124" s="838"/>
      <c r="AB3124" s="838"/>
      <c r="AC3124" s="838"/>
      <c r="AD3124" s="838"/>
      <c r="AE3124" s="838"/>
      <c r="AF3124" s="838"/>
      <c r="AG3124" s="838"/>
      <c r="AH3124" s="838"/>
      <c r="AI3124" s="838"/>
      <c r="AJ3124" s="838"/>
      <c r="AK3124" s="838"/>
      <c r="AL3124" s="838"/>
    </row>
    <row r="3125" spans="25:38" x14ac:dyDescent="0.25">
      <c r="Y3125" s="838"/>
      <c r="Z3125" s="838"/>
      <c r="AA3125" s="838"/>
      <c r="AB3125" s="838"/>
      <c r="AC3125" s="838"/>
      <c r="AD3125" s="838"/>
      <c r="AE3125" s="838"/>
      <c r="AF3125" s="838"/>
      <c r="AG3125" s="838"/>
      <c r="AH3125" s="838"/>
      <c r="AI3125" s="838"/>
      <c r="AJ3125" s="838"/>
      <c r="AK3125" s="838"/>
      <c r="AL3125" s="838"/>
    </row>
    <row r="3126" spans="25:38" x14ac:dyDescent="0.25">
      <c r="Y3126" s="838"/>
      <c r="Z3126" s="838"/>
      <c r="AA3126" s="838"/>
      <c r="AB3126" s="838"/>
      <c r="AC3126" s="838"/>
      <c r="AD3126" s="838"/>
      <c r="AE3126" s="838"/>
      <c r="AF3126" s="838"/>
      <c r="AG3126" s="838"/>
      <c r="AH3126" s="838"/>
      <c r="AI3126" s="838"/>
      <c r="AJ3126" s="838"/>
      <c r="AK3126" s="838"/>
      <c r="AL3126" s="838"/>
    </row>
    <row r="3127" spans="25:38" x14ac:dyDescent="0.25">
      <c r="Y3127" s="838"/>
      <c r="Z3127" s="838"/>
      <c r="AA3127" s="838"/>
      <c r="AB3127" s="838"/>
      <c r="AC3127" s="838"/>
      <c r="AD3127" s="838"/>
      <c r="AE3127" s="838"/>
      <c r="AF3127" s="838"/>
      <c r="AG3127" s="838"/>
      <c r="AH3127" s="838"/>
      <c r="AI3127" s="838"/>
      <c r="AJ3127" s="838"/>
      <c r="AK3127" s="838"/>
      <c r="AL3127" s="838"/>
    </row>
    <row r="3128" spans="25:38" x14ac:dyDescent="0.25">
      <c r="Y3128" s="838"/>
      <c r="Z3128" s="838"/>
      <c r="AA3128" s="838"/>
      <c r="AB3128" s="838"/>
      <c r="AC3128" s="838"/>
      <c r="AD3128" s="838"/>
      <c r="AE3128" s="838"/>
      <c r="AF3128" s="838"/>
      <c r="AG3128" s="838"/>
      <c r="AH3128" s="838"/>
      <c r="AI3128" s="838"/>
      <c r="AJ3128" s="838"/>
      <c r="AK3128" s="838"/>
      <c r="AL3128" s="838"/>
    </row>
    <row r="3129" spans="25:38" x14ac:dyDescent="0.25">
      <c r="Y3129" s="838"/>
      <c r="Z3129" s="838"/>
      <c r="AA3129" s="838"/>
      <c r="AB3129" s="838"/>
      <c r="AC3129" s="838"/>
      <c r="AD3129" s="838"/>
      <c r="AE3129" s="838"/>
      <c r="AF3129" s="838"/>
      <c r="AG3129" s="838"/>
      <c r="AH3129" s="838"/>
      <c r="AI3129" s="838"/>
      <c r="AJ3129" s="838"/>
      <c r="AK3129" s="838"/>
      <c r="AL3129" s="838"/>
    </row>
    <row r="3130" spans="25:38" x14ac:dyDescent="0.25">
      <c r="Y3130" s="838"/>
      <c r="Z3130" s="838"/>
      <c r="AA3130" s="838"/>
      <c r="AB3130" s="838"/>
      <c r="AC3130" s="838"/>
      <c r="AD3130" s="838"/>
      <c r="AE3130" s="838"/>
      <c r="AF3130" s="838"/>
      <c r="AG3130" s="838"/>
      <c r="AH3130" s="838"/>
      <c r="AI3130" s="838"/>
      <c r="AJ3130" s="838"/>
      <c r="AK3130" s="838"/>
      <c r="AL3130" s="838"/>
    </row>
    <row r="3131" spans="25:38" x14ac:dyDescent="0.25">
      <c r="Y3131" s="838"/>
      <c r="Z3131" s="838"/>
      <c r="AA3131" s="838"/>
      <c r="AB3131" s="838"/>
      <c r="AC3131" s="838"/>
      <c r="AD3131" s="838"/>
      <c r="AE3131" s="838"/>
      <c r="AF3131" s="838"/>
      <c r="AG3131" s="838"/>
      <c r="AH3131" s="838"/>
      <c r="AI3131" s="838"/>
      <c r="AJ3131" s="838"/>
      <c r="AK3131" s="838"/>
      <c r="AL3131" s="838"/>
    </row>
    <row r="3132" spans="25:38" x14ac:dyDescent="0.25">
      <c r="Y3132" s="838"/>
      <c r="Z3132" s="838"/>
      <c r="AA3132" s="838"/>
      <c r="AB3132" s="838"/>
      <c r="AC3132" s="838"/>
      <c r="AD3132" s="838"/>
      <c r="AE3132" s="838"/>
      <c r="AF3132" s="838"/>
      <c r="AG3132" s="838"/>
      <c r="AH3132" s="838"/>
      <c r="AI3132" s="838"/>
      <c r="AJ3132" s="838"/>
      <c r="AK3132" s="838"/>
      <c r="AL3132" s="838"/>
    </row>
    <row r="3133" spans="25:38" x14ac:dyDescent="0.25">
      <c r="Y3133" s="838"/>
      <c r="Z3133" s="838"/>
      <c r="AA3133" s="838"/>
      <c r="AB3133" s="838"/>
      <c r="AC3133" s="838"/>
      <c r="AD3133" s="838"/>
      <c r="AE3133" s="838"/>
      <c r="AF3133" s="838"/>
      <c r="AG3133" s="838"/>
      <c r="AH3133" s="838"/>
      <c r="AI3133" s="838"/>
      <c r="AJ3133" s="838"/>
      <c r="AK3133" s="838"/>
      <c r="AL3133" s="838"/>
    </row>
    <row r="3134" spans="25:38" x14ac:dyDescent="0.25">
      <c r="Y3134" s="838"/>
      <c r="Z3134" s="838"/>
      <c r="AA3134" s="838"/>
      <c r="AB3134" s="838"/>
      <c r="AC3134" s="838"/>
      <c r="AD3134" s="838"/>
      <c r="AE3134" s="838"/>
      <c r="AF3134" s="838"/>
      <c r="AG3134" s="838"/>
      <c r="AH3134" s="838"/>
      <c r="AI3134" s="838"/>
      <c r="AJ3134" s="838"/>
      <c r="AK3134" s="838"/>
      <c r="AL3134" s="838"/>
    </row>
    <row r="3135" spans="25:38" x14ac:dyDescent="0.25">
      <c r="Y3135" s="838"/>
      <c r="Z3135" s="838"/>
      <c r="AA3135" s="838"/>
      <c r="AB3135" s="838"/>
      <c r="AC3135" s="838"/>
      <c r="AD3135" s="838"/>
      <c r="AE3135" s="838"/>
      <c r="AF3135" s="838"/>
      <c r="AG3135" s="838"/>
      <c r="AH3135" s="838"/>
      <c r="AI3135" s="838"/>
      <c r="AJ3135" s="838"/>
      <c r="AK3135" s="838"/>
      <c r="AL3135" s="838"/>
    </row>
    <row r="3136" spans="25:38" x14ac:dyDescent="0.25">
      <c r="Y3136" s="838"/>
      <c r="Z3136" s="838"/>
      <c r="AA3136" s="838"/>
      <c r="AB3136" s="838"/>
      <c r="AC3136" s="838"/>
      <c r="AD3136" s="838"/>
      <c r="AE3136" s="838"/>
      <c r="AF3136" s="838"/>
      <c r="AG3136" s="838"/>
      <c r="AH3136" s="838"/>
      <c r="AI3136" s="838"/>
      <c r="AJ3136" s="838"/>
      <c r="AK3136" s="838"/>
      <c r="AL3136" s="838"/>
    </row>
    <row r="3137" spans="25:38" x14ac:dyDescent="0.25">
      <c r="Y3137" s="838"/>
      <c r="Z3137" s="838"/>
      <c r="AA3137" s="838"/>
      <c r="AB3137" s="838"/>
      <c r="AC3137" s="838"/>
      <c r="AD3137" s="838"/>
      <c r="AE3137" s="838"/>
      <c r="AF3137" s="838"/>
      <c r="AG3137" s="838"/>
      <c r="AH3137" s="838"/>
      <c r="AI3137" s="838"/>
      <c r="AJ3137" s="838"/>
      <c r="AK3137" s="838"/>
      <c r="AL3137" s="838"/>
    </row>
    <row r="3138" spans="25:38" x14ac:dyDescent="0.25">
      <c r="Y3138" s="838"/>
      <c r="Z3138" s="838"/>
      <c r="AA3138" s="838"/>
      <c r="AB3138" s="838"/>
      <c r="AC3138" s="838"/>
      <c r="AD3138" s="838"/>
      <c r="AE3138" s="838"/>
      <c r="AF3138" s="838"/>
      <c r="AG3138" s="838"/>
      <c r="AH3138" s="838"/>
      <c r="AI3138" s="838"/>
      <c r="AJ3138" s="838"/>
      <c r="AK3138" s="838"/>
      <c r="AL3138" s="838"/>
    </row>
    <row r="3139" spans="25:38" x14ac:dyDescent="0.25">
      <c r="Y3139" s="838"/>
      <c r="Z3139" s="838"/>
      <c r="AA3139" s="838"/>
      <c r="AB3139" s="838"/>
      <c r="AC3139" s="838"/>
      <c r="AD3139" s="838"/>
      <c r="AE3139" s="838"/>
      <c r="AF3139" s="838"/>
      <c r="AG3139" s="838"/>
      <c r="AH3139" s="838"/>
      <c r="AI3139" s="838"/>
      <c r="AJ3139" s="838"/>
      <c r="AK3139" s="838"/>
      <c r="AL3139" s="838"/>
    </row>
    <row r="3140" spans="25:38" x14ac:dyDescent="0.25">
      <c r="Y3140" s="838"/>
      <c r="Z3140" s="838"/>
      <c r="AA3140" s="838"/>
      <c r="AB3140" s="838"/>
      <c r="AC3140" s="838"/>
      <c r="AD3140" s="838"/>
      <c r="AE3140" s="838"/>
      <c r="AF3140" s="838"/>
      <c r="AG3140" s="838"/>
      <c r="AH3140" s="838"/>
      <c r="AI3140" s="838"/>
      <c r="AJ3140" s="838"/>
      <c r="AK3140" s="838"/>
      <c r="AL3140" s="838"/>
    </row>
    <row r="3141" spans="25:38" x14ac:dyDescent="0.25">
      <c r="Y3141" s="838"/>
      <c r="Z3141" s="838"/>
      <c r="AA3141" s="838"/>
      <c r="AB3141" s="838"/>
      <c r="AC3141" s="838"/>
      <c r="AD3141" s="838"/>
      <c r="AE3141" s="838"/>
      <c r="AF3141" s="838"/>
      <c r="AG3141" s="838"/>
      <c r="AH3141" s="838"/>
      <c r="AI3141" s="838"/>
      <c r="AJ3141" s="838"/>
      <c r="AK3141" s="838"/>
      <c r="AL3141" s="838"/>
    </row>
    <row r="3142" spans="25:38" x14ac:dyDescent="0.25">
      <c r="Y3142" s="838"/>
      <c r="Z3142" s="838"/>
      <c r="AA3142" s="838"/>
      <c r="AB3142" s="838"/>
      <c r="AC3142" s="838"/>
      <c r="AD3142" s="838"/>
      <c r="AE3142" s="838"/>
      <c r="AF3142" s="838"/>
      <c r="AG3142" s="838"/>
      <c r="AH3142" s="838"/>
      <c r="AI3142" s="838"/>
      <c r="AJ3142" s="838"/>
      <c r="AK3142" s="838"/>
      <c r="AL3142" s="838"/>
    </row>
    <row r="3143" spans="25:38" x14ac:dyDescent="0.25">
      <c r="Y3143" s="838"/>
      <c r="Z3143" s="838"/>
      <c r="AA3143" s="838"/>
      <c r="AB3143" s="838"/>
      <c r="AC3143" s="838"/>
      <c r="AD3143" s="838"/>
      <c r="AE3143" s="838"/>
      <c r="AF3143" s="838"/>
      <c r="AG3143" s="838"/>
      <c r="AH3143" s="838"/>
      <c r="AI3143" s="838"/>
      <c r="AJ3143" s="838"/>
      <c r="AK3143" s="838"/>
      <c r="AL3143" s="838"/>
    </row>
    <row r="3144" spans="25:38" x14ac:dyDescent="0.25">
      <c r="Y3144" s="838"/>
      <c r="Z3144" s="838"/>
      <c r="AA3144" s="838"/>
      <c r="AB3144" s="838"/>
      <c r="AC3144" s="838"/>
      <c r="AD3144" s="838"/>
      <c r="AE3144" s="838"/>
      <c r="AF3144" s="838"/>
      <c r="AG3144" s="838"/>
      <c r="AH3144" s="838"/>
      <c r="AI3144" s="838"/>
      <c r="AJ3144" s="838"/>
      <c r="AK3144" s="838"/>
      <c r="AL3144" s="838"/>
    </row>
    <row r="3145" spans="25:38" x14ac:dyDescent="0.25">
      <c r="Y3145" s="838"/>
      <c r="Z3145" s="838"/>
      <c r="AA3145" s="838"/>
      <c r="AB3145" s="838"/>
      <c r="AC3145" s="838"/>
      <c r="AD3145" s="838"/>
      <c r="AE3145" s="838"/>
      <c r="AF3145" s="838"/>
      <c r="AG3145" s="838"/>
      <c r="AH3145" s="838"/>
      <c r="AI3145" s="838"/>
      <c r="AJ3145" s="838"/>
      <c r="AK3145" s="838"/>
      <c r="AL3145" s="838"/>
    </row>
    <row r="3146" spans="25:38" x14ac:dyDescent="0.25">
      <c r="Y3146" s="838"/>
      <c r="Z3146" s="838"/>
      <c r="AA3146" s="838"/>
      <c r="AB3146" s="838"/>
      <c r="AC3146" s="838"/>
      <c r="AD3146" s="838"/>
      <c r="AE3146" s="838"/>
      <c r="AF3146" s="838"/>
      <c r="AG3146" s="838"/>
      <c r="AH3146" s="838"/>
      <c r="AI3146" s="838"/>
      <c r="AJ3146" s="838"/>
      <c r="AK3146" s="838"/>
      <c r="AL3146" s="838"/>
    </row>
    <row r="3147" spans="25:38" x14ac:dyDescent="0.25">
      <c r="Y3147" s="838"/>
      <c r="Z3147" s="838"/>
      <c r="AA3147" s="838"/>
      <c r="AB3147" s="838"/>
      <c r="AC3147" s="838"/>
      <c r="AD3147" s="838"/>
      <c r="AE3147" s="838"/>
      <c r="AF3147" s="838"/>
      <c r="AG3147" s="838"/>
      <c r="AH3147" s="838"/>
      <c r="AI3147" s="838"/>
      <c r="AJ3147" s="838"/>
      <c r="AK3147" s="838"/>
      <c r="AL3147" s="838"/>
    </row>
    <row r="3148" spans="25:38" x14ac:dyDescent="0.25">
      <c r="Y3148" s="838"/>
      <c r="Z3148" s="838"/>
      <c r="AA3148" s="838"/>
      <c r="AB3148" s="838"/>
      <c r="AC3148" s="838"/>
      <c r="AD3148" s="838"/>
      <c r="AE3148" s="838"/>
      <c r="AF3148" s="838"/>
      <c r="AG3148" s="838"/>
      <c r="AH3148" s="838"/>
      <c r="AI3148" s="838"/>
      <c r="AJ3148" s="838"/>
      <c r="AK3148" s="838"/>
      <c r="AL3148" s="838"/>
    </row>
    <row r="3149" spans="25:38" x14ac:dyDescent="0.25">
      <c r="Y3149" s="838"/>
      <c r="Z3149" s="838"/>
      <c r="AA3149" s="838"/>
      <c r="AB3149" s="838"/>
      <c r="AC3149" s="838"/>
      <c r="AD3149" s="838"/>
      <c r="AE3149" s="838"/>
      <c r="AF3149" s="838"/>
      <c r="AG3149" s="838"/>
      <c r="AH3149" s="838"/>
      <c r="AI3149" s="838"/>
      <c r="AJ3149" s="838"/>
      <c r="AK3149" s="838"/>
      <c r="AL3149" s="838"/>
    </row>
    <row r="3150" spans="25:38" x14ac:dyDescent="0.25">
      <c r="Y3150" s="838"/>
      <c r="Z3150" s="838"/>
      <c r="AA3150" s="838"/>
      <c r="AB3150" s="838"/>
      <c r="AC3150" s="838"/>
      <c r="AD3150" s="838"/>
      <c r="AE3150" s="838"/>
      <c r="AF3150" s="838"/>
      <c r="AG3150" s="838"/>
      <c r="AH3150" s="838"/>
      <c r="AI3150" s="838"/>
      <c r="AJ3150" s="838"/>
      <c r="AK3150" s="838"/>
      <c r="AL3150" s="838"/>
    </row>
    <row r="3151" spans="25:38" x14ac:dyDescent="0.25">
      <c r="Y3151" s="838"/>
      <c r="Z3151" s="838"/>
      <c r="AA3151" s="838"/>
      <c r="AB3151" s="838"/>
      <c r="AC3151" s="838"/>
      <c r="AD3151" s="838"/>
      <c r="AE3151" s="838"/>
      <c r="AF3151" s="838"/>
      <c r="AG3151" s="838"/>
      <c r="AH3151" s="838"/>
      <c r="AI3151" s="838"/>
      <c r="AJ3151" s="838"/>
      <c r="AK3151" s="838"/>
      <c r="AL3151" s="838"/>
    </row>
    <row r="3152" spans="25:38" x14ac:dyDescent="0.25">
      <c r="Y3152" s="838"/>
      <c r="Z3152" s="838"/>
      <c r="AA3152" s="838"/>
      <c r="AB3152" s="838"/>
      <c r="AC3152" s="838"/>
      <c r="AD3152" s="838"/>
      <c r="AE3152" s="838"/>
      <c r="AF3152" s="838"/>
      <c r="AG3152" s="838"/>
      <c r="AH3152" s="838"/>
      <c r="AI3152" s="838"/>
      <c r="AJ3152" s="838"/>
      <c r="AK3152" s="838"/>
      <c r="AL3152" s="838"/>
    </row>
    <row r="3153" spans="25:38" x14ac:dyDescent="0.25">
      <c r="Y3153" s="838"/>
      <c r="Z3153" s="838"/>
      <c r="AA3153" s="838"/>
      <c r="AB3153" s="838"/>
      <c r="AC3153" s="838"/>
      <c r="AD3153" s="838"/>
      <c r="AE3153" s="838"/>
      <c r="AF3153" s="838"/>
      <c r="AG3153" s="838"/>
      <c r="AH3153" s="838"/>
      <c r="AI3153" s="838"/>
      <c r="AJ3153" s="838"/>
      <c r="AK3153" s="838"/>
      <c r="AL3153" s="838"/>
    </row>
    <row r="3154" spans="25:38" x14ac:dyDescent="0.25">
      <c r="Y3154" s="838"/>
      <c r="Z3154" s="838"/>
      <c r="AA3154" s="838"/>
      <c r="AB3154" s="838"/>
      <c r="AC3154" s="838"/>
      <c r="AD3154" s="838"/>
      <c r="AE3154" s="838"/>
      <c r="AF3154" s="838"/>
      <c r="AG3154" s="838"/>
      <c r="AH3154" s="838"/>
      <c r="AI3154" s="838"/>
      <c r="AJ3154" s="838"/>
      <c r="AK3154" s="838"/>
      <c r="AL3154" s="838"/>
    </row>
    <row r="3155" spans="25:38" x14ac:dyDescent="0.25">
      <c r="Y3155" s="838"/>
      <c r="Z3155" s="838"/>
      <c r="AA3155" s="838"/>
      <c r="AB3155" s="838"/>
      <c r="AC3155" s="838"/>
      <c r="AD3155" s="838"/>
      <c r="AE3155" s="838"/>
      <c r="AF3155" s="838"/>
      <c r="AG3155" s="838"/>
      <c r="AH3155" s="838"/>
      <c r="AI3155" s="838"/>
      <c r="AJ3155" s="838"/>
      <c r="AK3155" s="838"/>
      <c r="AL3155" s="838"/>
    </row>
    <row r="3156" spans="25:38" x14ac:dyDescent="0.25">
      <c r="Y3156" s="838"/>
      <c r="Z3156" s="838"/>
      <c r="AA3156" s="838"/>
      <c r="AB3156" s="838"/>
      <c r="AC3156" s="838"/>
      <c r="AD3156" s="838"/>
      <c r="AE3156" s="838"/>
      <c r="AF3156" s="838"/>
      <c r="AG3156" s="838"/>
      <c r="AH3156" s="838"/>
      <c r="AI3156" s="838"/>
      <c r="AJ3156" s="838"/>
      <c r="AK3156" s="838"/>
      <c r="AL3156" s="838"/>
    </row>
    <row r="3157" spans="25:38" x14ac:dyDescent="0.25">
      <c r="Y3157" s="838"/>
      <c r="Z3157" s="838"/>
      <c r="AA3157" s="838"/>
      <c r="AB3157" s="838"/>
      <c r="AC3157" s="838"/>
      <c r="AD3157" s="838"/>
      <c r="AE3157" s="838"/>
      <c r="AF3157" s="838"/>
      <c r="AG3157" s="838"/>
      <c r="AH3157" s="838"/>
      <c r="AI3157" s="838"/>
      <c r="AJ3157" s="838"/>
      <c r="AK3157" s="838"/>
      <c r="AL3157" s="838"/>
    </row>
    <row r="3158" spans="25:38" x14ac:dyDescent="0.25">
      <c r="Y3158" s="838"/>
      <c r="Z3158" s="838"/>
      <c r="AA3158" s="838"/>
      <c r="AB3158" s="838"/>
      <c r="AC3158" s="838"/>
      <c r="AD3158" s="838"/>
      <c r="AE3158" s="838"/>
      <c r="AF3158" s="838"/>
      <c r="AG3158" s="838"/>
      <c r="AH3158" s="838"/>
      <c r="AI3158" s="838"/>
      <c r="AJ3158" s="838"/>
      <c r="AK3158" s="838"/>
      <c r="AL3158" s="838"/>
    </row>
    <row r="3159" spans="25:38" x14ac:dyDescent="0.25">
      <c r="Y3159" s="838"/>
      <c r="Z3159" s="838"/>
      <c r="AA3159" s="838"/>
      <c r="AB3159" s="838"/>
      <c r="AC3159" s="838"/>
      <c r="AD3159" s="838"/>
      <c r="AE3159" s="838"/>
      <c r="AF3159" s="838"/>
      <c r="AG3159" s="838"/>
      <c r="AH3159" s="838"/>
      <c r="AI3159" s="838"/>
      <c r="AJ3159" s="838"/>
      <c r="AK3159" s="838"/>
      <c r="AL3159" s="838"/>
    </row>
    <row r="3160" spans="25:38" x14ac:dyDescent="0.25">
      <c r="Y3160" s="838"/>
      <c r="Z3160" s="838"/>
      <c r="AA3160" s="838"/>
      <c r="AB3160" s="838"/>
      <c r="AC3160" s="838"/>
      <c r="AD3160" s="838"/>
      <c r="AE3160" s="838"/>
      <c r="AF3160" s="838"/>
      <c r="AG3160" s="838"/>
      <c r="AH3160" s="838"/>
      <c r="AI3160" s="838"/>
      <c r="AJ3160" s="838"/>
      <c r="AK3160" s="838"/>
      <c r="AL3160" s="838"/>
    </row>
    <row r="3161" spans="25:38" x14ac:dyDescent="0.25">
      <c r="Y3161" s="838"/>
      <c r="Z3161" s="838"/>
      <c r="AA3161" s="838"/>
      <c r="AB3161" s="838"/>
      <c r="AC3161" s="838"/>
      <c r="AD3161" s="838"/>
      <c r="AE3161" s="838"/>
      <c r="AF3161" s="838"/>
      <c r="AG3161" s="838"/>
      <c r="AH3161" s="838"/>
      <c r="AI3161" s="838"/>
      <c r="AJ3161" s="838"/>
      <c r="AK3161" s="838"/>
      <c r="AL3161" s="838"/>
    </row>
    <row r="3162" spans="25:38" x14ac:dyDescent="0.25">
      <c r="Y3162" s="838"/>
      <c r="Z3162" s="838"/>
      <c r="AA3162" s="838"/>
      <c r="AB3162" s="838"/>
      <c r="AC3162" s="838"/>
      <c r="AD3162" s="838"/>
      <c r="AE3162" s="838"/>
      <c r="AF3162" s="838"/>
      <c r="AG3162" s="838"/>
      <c r="AH3162" s="838"/>
      <c r="AI3162" s="838"/>
      <c r="AJ3162" s="838"/>
      <c r="AK3162" s="838"/>
      <c r="AL3162" s="838"/>
    </row>
    <row r="3163" spans="25:38" x14ac:dyDescent="0.25">
      <c r="Y3163" s="838"/>
      <c r="Z3163" s="838"/>
      <c r="AA3163" s="838"/>
      <c r="AB3163" s="838"/>
      <c r="AC3163" s="838"/>
      <c r="AD3163" s="838"/>
      <c r="AE3163" s="838"/>
      <c r="AF3163" s="838"/>
      <c r="AG3163" s="838"/>
      <c r="AH3163" s="838"/>
      <c r="AI3163" s="838"/>
      <c r="AJ3163" s="838"/>
      <c r="AK3163" s="838"/>
      <c r="AL3163" s="838"/>
    </row>
    <row r="3164" spans="25:38" x14ac:dyDescent="0.25">
      <c r="Y3164" s="838"/>
      <c r="Z3164" s="838"/>
      <c r="AA3164" s="838"/>
      <c r="AB3164" s="838"/>
      <c r="AC3164" s="838"/>
      <c r="AD3164" s="838"/>
      <c r="AE3164" s="838"/>
      <c r="AF3164" s="838"/>
      <c r="AG3164" s="838"/>
      <c r="AH3164" s="838"/>
      <c r="AI3164" s="838"/>
      <c r="AJ3164" s="838"/>
      <c r="AK3164" s="838"/>
      <c r="AL3164" s="838"/>
    </row>
    <row r="3165" spans="25:38" x14ac:dyDescent="0.25">
      <c r="Y3165" s="838"/>
      <c r="Z3165" s="838"/>
      <c r="AA3165" s="838"/>
      <c r="AB3165" s="838"/>
      <c r="AC3165" s="838"/>
      <c r="AD3165" s="838"/>
      <c r="AE3165" s="838"/>
      <c r="AF3165" s="838"/>
      <c r="AG3165" s="838"/>
      <c r="AH3165" s="838"/>
      <c r="AI3165" s="838"/>
      <c r="AJ3165" s="838"/>
      <c r="AK3165" s="838"/>
      <c r="AL3165" s="838"/>
    </row>
    <row r="3166" spans="25:38" x14ac:dyDescent="0.25">
      <c r="Y3166" s="838"/>
      <c r="Z3166" s="838"/>
      <c r="AA3166" s="838"/>
      <c r="AB3166" s="838"/>
      <c r="AC3166" s="838"/>
      <c r="AD3166" s="838"/>
      <c r="AE3166" s="838"/>
      <c r="AF3166" s="838"/>
      <c r="AG3166" s="838"/>
      <c r="AH3166" s="838"/>
      <c r="AI3166" s="838"/>
      <c r="AJ3166" s="838"/>
      <c r="AK3166" s="838"/>
      <c r="AL3166" s="838"/>
    </row>
    <row r="3167" spans="25:38" x14ac:dyDescent="0.25">
      <c r="Y3167" s="838"/>
      <c r="Z3167" s="838"/>
      <c r="AA3167" s="838"/>
      <c r="AB3167" s="838"/>
      <c r="AC3167" s="838"/>
      <c r="AD3167" s="838"/>
      <c r="AE3167" s="838"/>
      <c r="AF3167" s="838"/>
      <c r="AG3167" s="838"/>
      <c r="AH3167" s="838"/>
      <c r="AI3167" s="838"/>
      <c r="AJ3167" s="838"/>
      <c r="AK3167" s="838"/>
      <c r="AL3167" s="838"/>
    </row>
    <row r="3168" spans="25:38" x14ac:dyDescent="0.25">
      <c r="Y3168" s="838"/>
      <c r="Z3168" s="838"/>
      <c r="AA3168" s="838"/>
      <c r="AB3168" s="838"/>
      <c r="AC3168" s="838"/>
      <c r="AD3168" s="838"/>
      <c r="AE3168" s="838"/>
      <c r="AF3168" s="838"/>
      <c r="AG3168" s="838"/>
      <c r="AH3168" s="838"/>
      <c r="AI3168" s="838"/>
      <c r="AJ3168" s="838"/>
      <c r="AK3168" s="838"/>
      <c r="AL3168" s="838"/>
    </row>
    <row r="3169" spans="25:38" x14ac:dyDescent="0.25">
      <c r="Y3169" s="838"/>
      <c r="Z3169" s="838"/>
      <c r="AA3169" s="838"/>
      <c r="AB3169" s="838"/>
      <c r="AC3169" s="838"/>
      <c r="AD3169" s="838"/>
      <c r="AE3169" s="838"/>
      <c r="AF3169" s="838"/>
      <c r="AG3169" s="838"/>
      <c r="AH3169" s="838"/>
      <c r="AI3169" s="838"/>
      <c r="AJ3169" s="838"/>
      <c r="AK3169" s="838"/>
      <c r="AL3169" s="838"/>
    </row>
    <row r="3170" spans="25:38" x14ac:dyDescent="0.25">
      <c r="Y3170" s="838"/>
      <c r="Z3170" s="838"/>
      <c r="AA3170" s="838"/>
      <c r="AB3170" s="838"/>
      <c r="AC3170" s="838"/>
      <c r="AD3170" s="838"/>
      <c r="AE3170" s="838"/>
      <c r="AF3170" s="838"/>
      <c r="AG3170" s="838"/>
      <c r="AH3170" s="838"/>
      <c r="AI3170" s="838"/>
      <c r="AJ3170" s="838"/>
      <c r="AK3170" s="838"/>
      <c r="AL3170" s="838"/>
    </row>
    <row r="3171" spans="25:38" x14ac:dyDescent="0.25">
      <c r="Y3171" s="838"/>
      <c r="Z3171" s="838"/>
      <c r="AA3171" s="838"/>
      <c r="AB3171" s="838"/>
      <c r="AC3171" s="838"/>
      <c r="AD3171" s="838"/>
      <c r="AE3171" s="838"/>
      <c r="AF3171" s="838"/>
      <c r="AG3171" s="838"/>
      <c r="AH3171" s="838"/>
      <c r="AI3171" s="838"/>
      <c r="AJ3171" s="838"/>
      <c r="AK3171" s="838"/>
      <c r="AL3171" s="838"/>
    </row>
    <row r="3172" spans="25:38" x14ac:dyDescent="0.25">
      <c r="Y3172" s="838"/>
      <c r="Z3172" s="838"/>
      <c r="AA3172" s="838"/>
      <c r="AB3172" s="838"/>
      <c r="AC3172" s="838"/>
      <c r="AD3172" s="838"/>
      <c r="AE3172" s="838"/>
      <c r="AF3172" s="838"/>
      <c r="AG3172" s="838"/>
      <c r="AH3172" s="838"/>
      <c r="AI3172" s="838"/>
      <c r="AJ3172" s="838"/>
      <c r="AK3172" s="838"/>
      <c r="AL3172" s="838"/>
    </row>
    <row r="3173" spans="25:38" x14ac:dyDescent="0.25">
      <c r="Y3173" s="838"/>
      <c r="Z3173" s="838"/>
      <c r="AA3173" s="838"/>
      <c r="AB3173" s="838"/>
      <c r="AC3173" s="838"/>
      <c r="AD3173" s="838"/>
      <c r="AE3173" s="838"/>
      <c r="AF3173" s="838"/>
      <c r="AG3173" s="838"/>
      <c r="AH3173" s="838"/>
      <c r="AI3173" s="838"/>
      <c r="AJ3173" s="838"/>
      <c r="AK3173" s="838"/>
      <c r="AL3173" s="838"/>
    </row>
    <row r="3174" spans="25:38" x14ac:dyDescent="0.25">
      <c r="Y3174" s="838"/>
      <c r="Z3174" s="838"/>
      <c r="AA3174" s="838"/>
      <c r="AB3174" s="838"/>
      <c r="AC3174" s="838"/>
      <c r="AD3174" s="838"/>
      <c r="AE3174" s="838"/>
      <c r="AF3174" s="838"/>
      <c r="AG3174" s="838"/>
      <c r="AH3174" s="838"/>
      <c r="AI3174" s="838"/>
      <c r="AJ3174" s="838"/>
      <c r="AK3174" s="838"/>
      <c r="AL3174" s="838"/>
    </row>
    <row r="3175" spans="25:38" x14ac:dyDescent="0.25">
      <c r="Y3175" s="838"/>
      <c r="Z3175" s="838"/>
      <c r="AA3175" s="838"/>
      <c r="AB3175" s="838"/>
      <c r="AC3175" s="838"/>
      <c r="AD3175" s="838"/>
      <c r="AE3175" s="838"/>
      <c r="AF3175" s="838"/>
      <c r="AG3175" s="838"/>
      <c r="AH3175" s="838"/>
      <c r="AI3175" s="838"/>
      <c r="AJ3175" s="838"/>
      <c r="AK3175" s="838"/>
      <c r="AL3175" s="838"/>
    </row>
    <row r="3176" spans="25:38" x14ac:dyDescent="0.25">
      <c r="Y3176" s="838"/>
      <c r="Z3176" s="838"/>
      <c r="AA3176" s="838"/>
      <c r="AB3176" s="838"/>
      <c r="AC3176" s="838"/>
      <c r="AD3176" s="838"/>
      <c r="AE3176" s="838"/>
      <c r="AF3176" s="838"/>
      <c r="AG3176" s="838"/>
      <c r="AH3176" s="838"/>
      <c r="AI3176" s="838"/>
      <c r="AJ3176" s="838"/>
      <c r="AK3176" s="838"/>
      <c r="AL3176" s="838"/>
    </row>
    <row r="3177" spans="25:38" x14ac:dyDescent="0.25">
      <c r="Y3177" s="838"/>
      <c r="Z3177" s="838"/>
      <c r="AA3177" s="838"/>
      <c r="AB3177" s="838"/>
      <c r="AC3177" s="838"/>
      <c r="AD3177" s="838"/>
      <c r="AE3177" s="838"/>
      <c r="AF3177" s="838"/>
      <c r="AG3177" s="838"/>
      <c r="AH3177" s="838"/>
      <c r="AI3177" s="838"/>
      <c r="AJ3177" s="838"/>
      <c r="AK3177" s="838"/>
      <c r="AL3177" s="838"/>
    </row>
    <row r="3178" spans="25:38" x14ac:dyDescent="0.25">
      <c r="Y3178" s="838"/>
      <c r="Z3178" s="838"/>
      <c r="AA3178" s="838"/>
      <c r="AB3178" s="838"/>
      <c r="AC3178" s="838"/>
      <c r="AD3178" s="838"/>
      <c r="AE3178" s="838"/>
      <c r="AF3178" s="838"/>
      <c r="AG3178" s="838"/>
      <c r="AH3178" s="838"/>
      <c r="AI3178" s="838"/>
      <c r="AJ3178" s="838"/>
      <c r="AK3178" s="838"/>
      <c r="AL3178" s="838"/>
    </row>
    <row r="3179" spans="25:38" x14ac:dyDescent="0.25">
      <c r="Y3179" s="838"/>
      <c r="Z3179" s="838"/>
      <c r="AA3179" s="838"/>
      <c r="AB3179" s="838"/>
      <c r="AC3179" s="838"/>
      <c r="AD3179" s="838"/>
      <c r="AE3179" s="838"/>
      <c r="AF3179" s="838"/>
      <c r="AG3179" s="838"/>
      <c r="AH3179" s="838"/>
      <c r="AI3179" s="838"/>
      <c r="AJ3179" s="838"/>
      <c r="AK3179" s="838"/>
      <c r="AL3179" s="838"/>
    </row>
    <row r="3180" spans="25:38" x14ac:dyDescent="0.25">
      <c r="Y3180" s="838"/>
      <c r="Z3180" s="838"/>
      <c r="AA3180" s="838"/>
      <c r="AB3180" s="838"/>
      <c r="AC3180" s="838"/>
      <c r="AD3180" s="838"/>
      <c r="AE3180" s="838"/>
      <c r="AF3180" s="838"/>
      <c r="AG3180" s="838"/>
      <c r="AH3180" s="838"/>
      <c r="AI3180" s="838"/>
      <c r="AJ3180" s="838"/>
      <c r="AK3180" s="838"/>
      <c r="AL3180" s="838"/>
    </row>
    <row r="3181" spans="25:38" x14ac:dyDescent="0.25">
      <c r="Y3181" s="838"/>
      <c r="Z3181" s="838"/>
      <c r="AA3181" s="838"/>
      <c r="AB3181" s="838"/>
      <c r="AC3181" s="838"/>
      <c r="AD3181" s="838"/>
      <c r="AE3181" s="838"/>
      <c r="AF3181" s="838"/>
      <c r="AG3181" s="838"/>
      <c r="AH3181" s="838"/>
      <c r="AI3181" s="838"/>
      <c r="AJ3181" s="838"/>
      <c r="AK3181" s="838"/>
      <c r="AL3181" s="838"/>
    </row>
    <row r="3182" spans="25:38" x14ac:dyDescent="0.25">
      <c r="Y3182" s="838"/>
      <c r="Z3182" s="838"/>
      <c r="AA3182" s="838"/>
      <c r="AB3182" s="838"/>
      <c r="AC3182" s="838"/>
      <c r="AD3182" s="838"/>
      <c r="AE3182" s="838"/>
      <c r="AF3182" s="838"/>
      <c r="AG3182" s="838"/>
      <c r="AH3182" s="838"/>
      <c r="AI3182" s="838"/>
      <c r="AJ3182" s="838"/>
      <c r="AK3182" s="838"/>
      <c r="AL3182" s="838"/>
    </row>
    <row r="3183" spans="25:38" x14ac:dyDescent="0.25">
      <c r="Y3183" s="838"/>
      <c r="Z3183" s="838"/>
      <c r="AA3183" s="838"/>
      <c r="AB3183" s="838"/>
      <c r="AC3183" s="838"/>
      <c r="AD3183" s="838"/>
      <c r="AE3183" s="838"/>
      <c r="AF3183" s="838"/>
      <c r="AG3183" s="838"/>
      <c r="AH3183" s="838"/>
      <c r="AI3183" s="838"/>
      <c r="AJ3183" s="838"/>
      <c r="AK3183" s="838"/>
      <c r="AL3183" s="838"/>
    </row>
    <row r="3184" spans="25:38" x14ac:dyDescent="0.25">
      <c r="Y3184" s="838"/>
      <c r="Z3184" s="838"/>
      <c r="AA3184" s="838"/>
      <c r="AB3184" s="838"/>
      <c r="AC3184" s="838"/>
      <c r="AD3184" s="838"/>
      <c r="AE3184" s="838"/>
      <c r="AF3184" s="838"/>
      <c r="AG3184" s="838"/>
      <c r="AH3184" s="838"/>
      <c r="AI3184" s="838"/>
      <c r="AJ3184" s="838"/>
      <c r="AK3184" s="838"/>
      <c r="AL3184" s="838"/>
    </row>
    <row r="3185" spans="25:38" x14ac:dyDescent="0.25">
      <c r="Y3185" s="838"/>
      <c r="Z3185" s="838"/>
      <c r="AA3185" s="838"/>
      <c r="AB3185" s="838"/>
      <c r="AC3185" s="838"/>
      <c r="AD3185" s="838"/>
      <c r="AE3185" s="838"/>
      <c r="AF3185" s="838"/>
      <c r="AG3185" s="838"/>
      <c r="AH3185" s="838"/>
      <c r="AI3185" s="838"/>
      <c r="AJ3185" s="838"/>
      <c r="AK3185" s="838"/>
      <c r="AL3185" s="838"/>
    </row>
    <row r="3186" spans="25:38" x14ac:dyDescent="0.25">
      <c r="Y3186" s="838"/>
      <c r="Z3186" s="838"/>
      <c r="AA3186" s="838"/>
      <c r="AB3186" s="838"/>
      <c r="AC3186" s="838"/>
      <c r="AD3186" s="838"/>
      <c r="AE3186" s="838"/>
      <c r="AF3186" s="838"/>
      <c r="AG3186" s="838"/>
      <c r="AH3186" s="838"/>
      <c r="AI3186" s="838"/>
      <c r="AJ3186" s="838"/>
      <c r="AK3186" s="838"/>
      <c r="AL3186" s="838"/>
    </row>
    <row r="3187" spans="25:38" x14ac:dyDescent="0.25">
      <c r="Y3187" s="838"/>
      <c r="Z3187" s="838"/>
      <c r="AA3187" s="838"/>
      <c r="AB3187" s="838"/>
      <c r="AC3187" s="838"/>
      <c r="AD3187" s="838"/>
      <c r="AE3187" s="838"/>
      <c r="AF3187" s="838"/>
      <c r="AG3187" s="838"/>
      <c r="AH3187" s="838"/>
      <c r="AI3187" s="838"/>
      <c r="AJ3187" s="838"/>
      <c r="AK3187" s="838"/>
      <c r="AL3187" s="838"/>
    </row>
    <row r="3188" spans="25:38" x14ac:dyDescent="0.25">
      <c r="Y3188" s="838"/>
      <c r="Z3188" s="838"/>
      <c r="AA3188" s="838"/>
      <c r="AB3188" s="838"/>
      <c r="AC3188" s="838"/>
      <c r="AD3188" s="838"/>
      <c r="AE3188" s="838"/>
      <c r="AF3188" s="838"/>
      <c r="AG3188" s="838"/>
      <c r="AH3188" s="838"/>
      <c r="AI3188" s="838"/>
      <c r="AJ3188" s="838"/>
      <c r="AK3188" s="838"/>
      <c r="AL3188" s="838"/>
    </row>
    <row r="3189" spans="25:38" x14ac:dyDescent="0.25">
      <c r="Y3189" s="838"/>
      <c r="Z3189" s="838"/>
      <c r="AA3189" s="838"/>
      <c r="AB3189" s="838"/>
      <c r="AC3189" s="838"/>
      <c r="AD3189" s="838"/>
      <c r="AE3189" s="838"/>
      <c r="AF3189" s="838"/>
      <c r="AG3189" s="838"/>
      <c r="AH3189" s="838"/>
      <c r="AI3189" s="838"/>
      <c r="AJ3189" s="838"/>
      <c r="AK3189" s="838"/>
      <c r="AL3189" s="838"/>
    </row>
    <row r="3190" spans="25:38" x14ac:dyDescent="0.25">
      <c r="Y3190" s="838"/>
      <c r="Z3190" s="838"/>
      <c r="AA3190" s="838"/>
      <c r="AB3190" s="838"/>
      <c r="AC3190" s="838"/>
      <c r="AD3190" s="838"/>
      <c r="AE3190" s="838"/>
      <c r="AF3190" s="838"/>
      <c r="AG3190" s="838"/>
      <c r="AH3190" s="838"/>
      <c r="AI3190" s="838"/>
      <c r="AJ3190" s="838"/>
      <c r="AK3190" s="838"/>
      <c r="AL3190" s="838"/>
    </row>
    <row r="3191" spans="25:38" x14ac:dyDescent="0.25">
      <c r="Y3191" s="838"/>
      <c r="Z3191" s="838"/>
      <c r="AA3191" s="838"/>
      <c r="AB3191" s="838"/>
      <c r="AC3191" s="838"/>
      <c r="AD3191" s="838"/>
      <c r="AE3191" s="838"/>
      <c r="AF3191" s="838"/>
      <c r="AG3191" s="838"/>
      <c r="AH3191" s="838"/>
      <c r="AI3191" s="838"/>
      <c r="AJ3191" s="838"/>
      <c r="AK3191" s="838"/>
      <c r="AL3191" s="838"/>
    </row>
    <row r="3192" spans="25:38" x14ac:dyDescent="0.25">
      <c r="Y3192" s="838"/>
      <c r="Z3192" s="838"/>
      <c r="AA3192" s="838"/>
      <c r="AB3192" s="838"/>
      <c r="AC3192" s="838"/>
      <c r="AD3192" s="838"/>
      <c r="AE3192" s="838"/>
      <c r="AF3192" s="838"/>
      <c r="AG3192" s="838"/>
      <c r="AH3192" s="838"/>
      <c r="AI3192" s="838"/>
      <c r="AJ3192" s="838"/>
      <c r="AK3192" s="838"/>
      <c r="AL3192" s="838"/>
    </row>
    <row r="3193" spans="25:38" x14ac:dyDescent="0.25">
      <c r="Y3193" s="838"/>
      <c r="Z3193" s="838"/>
      <c r="AA3193" s="838"/>
      <c r="AB3193" s="838"/>
      <c r="AC3193" s="838"/>
      <c r="AD3193" s="838"/>
      <c r="AE3193" s="838"/>
      <c r="AF3193" s="838"/>
      <c r="AG3193" s="838"/>
      <c r="AH3193" s="838"/>
      <c r="AI3193" s="838"/>
      <c r="AJ3193" s="838"/>
      <c r="AK3193" s="838"/>
      <c r="AL3193" s="838"/>
    </row>
    <row r="3194" spans="25:38" x14ac:dyDescent="0.25">
      <c r="Y3194" s="838"/>
      <c r="Z3194" s="838"/>
      <c r="AA3194" s="838"/>
      <c r="AB3194" s="838"/>
      <c r="AC3194" s="838"/>
      <c r="AD3194" s="838"/>
      <c r="AE3194" s="838"/>
      <c r="AF3194" s="838"/>
      <c r="AG3194" s="838"/>
      <c r="AH3194" s="838"/>
      <c r="AI3194" s="838"/>
      <c r="AJ3194" s="838"/>
      <c r="AK3194" s="838"/>
      <c r="AL3194" s="838"/>
    </row>
    <row r="3195" spans="25:38" x14ac:dyDescent="0.25">
      <c r="Y3195" s="838"/>
      <c r="Z3195" s="838"/>
      <c r="AA3195" s="838"/>
      <c r="AB3195" s="838"/>
      <c r="AC3195" s="838"/>
      <c r="AD3195" s="838"/>
      <c r="AE3195" s="838"/>
      <c r="AF3195" s="838"/>
      <c r="AG3195" s="838"/>
      <c r="AH3195" s="838"/>
      <c r="AI3195" s="838"/>
      <c r="AJ3195" s="838"/>
      <c r="AK3195" s="838"/>
      <c r="AL3195" s="838"/>
    </row>
    <row r="3196" spans="25:38" x14ac:dyDescent="0.25">
      <c r="Y3196" s="838"/>
      <c r="Z3196" s="838"/>
      <c r="AA3196" s="838"/>
      <c r="AB3196" s="838"/>
      <c r="AC3196" s="838"/>
      <c r="AD3196" s="838"/>
      <c r="AE3196" s="838"/>
      <c r="AF3196" s="838"/>
      <c r="AG3196" s="838"/>
      <c r="AH3196" s="838"/>
      <c r="AI3196" s="838"/>
      <c r="AJ3196" s="838"/>
      <c r="AK3196" s="838"/>
      <c r="AL3196" s="838"/>
    </row>
    <row r="3197" spans="25:38" x14ac:dyDescent="0.25">
      <c r="Y3197" s="838"/>
      <c r="Z3197" s="838"/>
      <c r="AA3197" s="838"/>
      <c r="AB3197" s="838"/>
      <c r="AC3197" s="838"/>
      <c r="AD3197" s="838"/>
      <c r="AE3197" s="838"/>
      <c r="AF3197" s="838"/>
      <c r="AG3197" s="838"/>
      <c r="AH3197" s="838"/>
      <c r="AI3197" s="838"/>
      <c r="AJ3197" s="838"/>
      <c r="AK3197" s="838"/>
      <c r="AL3197" s="838"/>
    </row>
    <row r="3198" spans="25:38" x14ac:dyDescent="0.25">
      <c r="Y3198" s="838"/>
      <c r="Z3198" s="838"/>
      <c r="AA3198" s="838"/>
      <c r="AB3198" s="838"/>
      <c r="AC3198" s="838"/>
      <c r="AD3198" s="838"/>
      <c r="AE3198" s="838"/>
      <c r="AF3198" s="838"/>
      <c r="AG3198" s="838"/>
      <c r="AH3198" s="838"/>
      <c r="AI3198" s="838"/>
      <c r="AJ3198" s="838"/>
      <c r="AK3198" s="838"/>
      <c r="AL3198" s="838"/>
    </row>
    <row r="3199" spans="25:38" x14ac:dyDescent="0.25">
      <c r="Y3199" s="838"/>
      <c r="Z3199" s="838"/>
      <c r="AA3199" s="838"/>
      <c r="AB3199" s="838"/>
      <c r="AC3199" s="838"/>
      <c r="AD3199" s="838"/>
      <c r="AE3199" s="838"/>
      <c r="AF3199" s="838"/>
      <c r="AG3199" s="838"/>
      <c r="AH3199" s="838"/>
      <c r="AI3199" s="838"/>
      <c r="AJ3199" s="838"/>
      <c r="AK3199" s="838"/>
      <c r="AL3199" s="838"/>
    </row>
    <row r="3200" spans="25:38" x14ac:dyDescent="0.25">
      <c r="Y3200" s="838"/>
      <c r="Z3200" s="838"/>
      <c r="AA3200" s="838"/>
      <c r="AB3200" s="838"/>
      <c r="AC3200" s="838"/>
      <c r="AD3200" s="838"/>
      <c r="AE3200" s="838"/>
      <c r="AF3200" s="838"/>
      <c r="AG3200" s="838"/>
      <c r="AH3200" s="838"/>
      <c r="AI3200" s="838"/>
      <c r="AJ3200" s="838"/>
      <c r="AK3200" s="838"/>
      <c r="AL3200" s="838"/>
    </row>
    <row r="3201" spans="25:38" x14ac:dyDescent="0.25">
      <c r="Y3201" s="838"/>
      <c r="Z3201" s="838"/>
      <c r="AA3201" s="838"/>
      <c r="AB3201" s="838"/>
      <c r="AC3201" s="838"/>
      <c r="AD3201" s="838"/>
      <c r="AE3201" s="838"/>
      <c r="AF3201" s="838"/>
      <c r="AG3201" s="838"/>
      <c r="AH3201" s="838"/>
      <c r="AI3201" s="838"/>
      <c r="AJ3201" s="838"/>
      <c r="AK3201" s="838"/>
      <c r="AL3201" s="838"/>
    </row>
    <row r="3202" spans="25:38" x14ac:dyDescent="0.25">
      <c r="Y3202" s="838"/>
      <c r="Z3202" s="838"/>
      <c r="AA3202" s="838"/>
      <c r="AB3202" s="838"/>
      <c r="AC3202" s="838"/>
      <c r="AD3202" s="838"/>
      <c r="AE3202" s="838"/>
      <c r="AF3202" s="838"/>
      <c r="AG3202" s="838"/>
      <c r="AH3202" s="838"/>
      <c r="AI3202" s="838"/>
      <c r="AJ3202" s="838"/>
      <c r="AK3202" s="838"/>
      <c r="AL3202" s="838"/>
    </row>
    <row r="3203" spans="25:38" x14ac:dyDescent="0.25">
      <c r="Y3203" s="838"/>
      <c r="Z3203" s="838"/>
      <c r="AA3203" s="838"/>
      <c r="AB3203" s="838"/>
      <c r="AC3203" s="838"/>
      <c r="AD3203" s="838"/>
      <c r="AE3203" s="838"/>
      <c r="AF3203" s="838"/>
      <c r="AG3203" s="838"/>
      <c r="AH3203" s="838"/>
      <c r="AI3203" s="838"/>
      <c r="AJ3203" s="838"/>
      <c r="AK3203" s="838"/>
      <c r="AL3203" s="838"/>
    </row>
    <row r="3204" spans="25:38" x14ac:dyDescent="0.25">
      <c r="Y3204" s="838"/>
      <c r="Z3204" s="838"/>
      <c r="AA3204" s="838"/>
      <c r="AB3204" s="838"/>
      <c r="AC3204" s="838"/>
      <c r="AD3204" s="838"/>
      <c r="AE3204" s="838"/>
      <c r="AF3204" s="838"/>
      <c r="AG3204" s="838"/>
      <c r="AH3204" s="838"/>
      <c r="AI3204" s="838"/>
      <c r="AJ3204" s="838"/>
      <c r="AK3204" s="838"/>
      <c r="AL3204" s="838"/>
    </row>
    <row r="3205" spans="25:38" x14ac:dyDescent="0.25">
      <c r="Y3205" s="838"/>
      <c r="Z3205" s="838"/>
      <c r="AA3205" s="838"/>
      <c r="AB3205" s="838"/>
      <c r="AC3205" s="838"/>
      <c r="AD3205" s="838"/>
      <c r="AE3205" s="838"/>
      <c r="AF3205" s="838"/>
      <c r="AG3205" s="838"/>
      <c r="AH3205" s="838"/>
      <c r="AI3205" s="838"/>
      <c r="AJ3205" s="838"/>
      <c r="AK3205" s="838"/>
      <c r="AL3205" s="838"/>
    </row>
    <row r="3206" spans="25:38" x14ac:dyDescent="0.25">
      <c r="Y3206" s="838"/>
      <c r="Z3206" s="838"/>
      <c r="AA3206" s="838"/>
      <c r="AB3206" s="838"/>
      <c r="AC3206" s="838"/>
      <c r="AD3206" s="838"/>
      <c r="AE3206" s="838"/>
      <c r="AF3206" s="838"/>
      <c r="AG3206" s="838"/>
      <c r="AH3206" s="838"/>
      <c r="AI3206" s="838"/>
      <c r="AJ3206" s="838"/>
      <c r="AK3206" s="838"/>
      <c r="AL3206" s="838"/>
    </row>
    <row r="3207" spans="25:38" x14ac:dyDescent="0.25">
      <c r="Y3207" s="838"/>
      <c r="Z3207" s="838"/>
      <c r="AA3207" s="838"/>
      <c r="AB3207" s="838"/>
      <c r="AC3207" s="838"/>
      <c r="AD3207" s="838"/>
      <c r="AE3207" s="838"/>
      <c r="AF3207" s="838"/>
      <c r="AG3207" s="838"/>
      <c r="AH3207" s="838"/>
      <c r="AI3207" s="838"/>
      <c r="AJ3207" s="838"/>
      <c r="AK3207" s="838"/>
      <c r="AL3207" s="838"/>
    </row>
    <row r="3208" spans="25:38" x14ac:dyDescent="0.25">
      <c r="Y3208" s="838"/>
      <c r="Z3208" s="838"/>
      <c r="AA3208" s="838"/>
      <c r="AB3208" s="838"/>
      <c r="AC3208" s="838"/>
      <c r="AD3208" s="838"/>
      <c r="AE3208" s="838"/>
      <c r="AF3208" s="838"/>
      <c r="AG3208" s="838"/>
      <c r="AH3208" s="838"/>
      <c r="AI3208" s="838"/>
      <c r="AJ3208" s="838"/>
      <c r="AK3208" s="838"/>
      <c r="AL3208" s="838"/>
    </row>
    <row r="3209" spans="25:38" x14ac:dyDescent="0.25">
      <c r="Y3209" s="838"/>
      <c r="Z3209" s="838"/>
      <c r="AA3209" s="838"/>
      <c r="AB3209" s="838"/>
      <c r="AC3209" s="838"/>
      <c r="AD3209" s="838"/>
      <c r="AE3209" s="838"/>
      <c r="AF3209" s="838"/>
      <c r="AG3209" s="838"/>
      <c r="AH3209" s="838"/>
      <c r="AI3209" s="838"/>
      <c r="AJ3209" s="838"/>
      <c r="AK3209" s="838"/>
      <c r="AL3209" s="838"/>
    </row>
    <row r="3210" spans="25:38" x14ac:dyDescent="0.25">
      <c r="Y3210" s="838"/>
      <c r="Z3210" s="838"/>
      <c r="AA3210" s="838"/>
      <c r="AB3210" s="838"/>
      <c r="AC3210" s="838"/>
      <c r="AD3210" s="838"/>
      <c r="AE3210" s="838"/>
      <c r="AF3210" s="838"/>
      <c r="AG3210" s="838"/>
      <c r="AH3210" s="838"/>
      <c r="AI3210" s="838"/>
      <c r="AJ3210" s="838"/>
      <c r="AK3210" s="838"/>
      <c r="AL3210" s="838"/>
    </row>
    <row r="3211" spans="25:38" x14ac:dyDescent="0.25">
      <c r="Y3211" s="838"/>
      <c r="Z3211" s="838"/>
      <c r="AA3211" s="838"/>
      <c r="AB3211" s="838"/>
      <c r="AC3211" s="838"/>
      <c r="AD3211" s="838"/>
      <c r="AE3211" s="838"/>
      <c r="AF3211" s="838"/>
      <c r="AG3211" s="838"/>
      <c r="AH3211" s="838"/>
      <c r="AI3211" s="838"/>
      <c r="AJ3211" s="838"/>
      <c r="AK3211" s="838"/>
      <c r="AL3211" s="838"/>
    </row>
    <row r="3212" spans="25:38" x14ac:dyDescent="0.25">
      <c r="Y3212" s="838"/>
      <c r="Z3212" s="838"/>
      <c r="AA3212" s="838"/>
      <c r="AB3212" s="838"/>
      <c r="AC3212" s="838"/>
      <c r="AD3212" s="838"/>
      <c r="AE3212" s="838"/>
      <c r="AF3212" s="838"/>
      <c r="AG3212" s="838"/>
      <c r="AH3212" s="838"/>
      <c r="AI3212" s="838"/>
      <c r="AJ3212" s="838"/>
      <c r="AK3212" s="838"/>
      <c r="AL3212" s="838"/>
    </row>
    <row r="3213" spans="25:38" x14ac:dyDescent="0.25">
      <c r="Y3213" s="838"/>
      <c r="Z3213" s="838"/>
      <c r="AA3213" s="838"/>
      <c r="AB3213" s="838"/>
      <c r="AC3213" s="838"/>
      <c r="AD3213" s="838"/>
      <c r="AE3213" s="838"/>
      <c r="AF3213" s="838"/>
      <c r="AG3213" s="838"/>
      <c r="AH3213" s="838"/>
      <c r="AI3213" s="838"/>
      <c r="AJ3213" s="838"/>
      <c r="AK3213" s="838"/>
      <c r="AL3213" s="838"/>
    </row>
    <row r="3214" spans="25:38" x14ac:dyDescent="0.25">
      <c r="Y3214" s="838"/>
      <c r="Z3214" s="838"/>
      <c r="AA3214" s="838"/>
      <c r="AB3214" s="838"/>
      <c r="AC3214" s="838"/>
      <c r="AD3214" s="838"/>
      <c r="AE3214" s="838"/>
      <c r="AF3214" s="838"/>
      <c r="AG3214" s="838"/>
      <c r="AH3214" s="838"/>
      <c r="AI3214" s="838"/>
      <c r="AJ3214" s="838"/>
      <c r="AK3214" s="838"/>
      <c r="AL3214" s="838"/>
    </row>
    <row r="3215" spans="25:38" x14ac:dyDescent="0.25">
      <c r="Y3215" s="838"/>
      <c r="Z3215" s="838"/>
      <c r="AA3215" s="838"/>
      <c r="AB3215" s="838"/>
      <c r="AC3215" s="838"/>
      <c r="AD3215" s="838"/>
      <c r="AE3215" s="838"/>
      <c r="AF3215" s="838"/>
      <c r="AG3215" s="838"/>
      <c r="AH3215" s="838"/>
      <c r="AI3215" s="838"/>
      <c r="AJ3215" s="838"/>
      <c r="AK3215" s="838"/>
      <c r="AL3215" s="838"/>
    </row>
    <row r="3216" spans="25:38" x14ac:dyDescent="0.25">
      <c r="Y3216" s="838"/>
      <c r="Z3216" s="838"/>
      <c r="AA3216" s="838"/>
      <c r="AB3216" s="838"/>
      <c r="AC3216" s="838"/>
      <c r="AD3216" s="838"/>
      <c r="AE3216" s="838"/>
      <c r="AF3216" s="838"/>
      <c r="AG3216" s="838"/>
      <c r="AH3216" s="838"/>
      <c r="AI3216" s="838"/>
      <c r="AJ3216" s="838"/>
      <c r="AK3216" s="838"/>
      <c r="AL3216" s="838"/>
    </row>
    <row r="3217" spans="25:38" x14ac:dyDescent="0.25">
      <c r="Y3217" s="838"/>
      <c r="Z3217" s="838"/>
      <c r="AA3217" s="838"/>
      <c r="AB3217" s="838"/>
      <c r="AC3217" s="838"/>
      <c r="AD3217" s="838"/>
      <c r="AE3217" s="838"/>
      <c r="AF3217" s="838"/>
      <c r="AG3217" s="838"/>
      <c r="AH3217" s="838"/>
      <c r="AI3217" s="838"/>
      <c r="AJ3217" s="838"/>
      <c r="AK3217" s="838"/>
      <c r="AL3217" s="838"/>
    </row>
    <row r="3218" spans="25:38" x14ac:dyDescent="0.25">
      <c r="Y3218" s="838"/>
      <c r="Z3218" s="838"/>
      <c r="AA3218" s="838"/>
      <c r="AB3218" s="838"/>
      <c r="AC3218" s="838"/>
      <c r="AD3218" s="838"/>
      <c r="AE3218" s="838"/>
      <c r="AF3218" s="838"/>
      <c r="AG3218" s="838"/>
      <c r="AH3218" s="838"/>
      <c r="AI3218" s="838"/>
      <c r="AJ3218" s="838"/>
      <c r="AK3218" s="838"/>
      <c r="AL3218" s="838"/>
    </row>
    <row r="3219" spans="25:38" x14ac:dyDescent="0.25">
      <c r="Y3219" s="838"/>
      <c r="Z3219" s="838"/>
      <c r="AA3219" s="838"/>
      <c r="AB3219" s="838"/>
      <c r="AC3219" s="838"/>
      <c r="AD3219" s="838"/>
      <c r="AE3219" s="838"/>
      <c r="AF3219" s="838"/>
      <c r="AG3219" s="838"/>
      <c r="AH3219" s="838"/>
      <c r="AI3219" s="838"/>
      <c r="AJ3219" s="838"/>
      <c r="AK3219" s="838"/>
      <c r="AL3219" s="838"/>
    </row>
    <row r="3220" spans="25:38" x14ac:dyDescent="0.25">
      <c r="Y3220" s="838"/>
      <c r="Z3220" s="838"/>
      <c r="AA3220" s="838"/>
      <c r="AB3220" s="838"/>
      <c r="AC3220" s="838"/>
      <c r="AD3220" s="838"/>
      <c r="AE3220" s="838"/>
      <c r="AF3220" s="838"/>
      <c r="AG3220" s="838"/>
      <c r="AH3220" s="838"/>
      <c r="AI3220" s="838"/>
      <c r="AJ3220" s="838"/>
      <c r="AK3220" s="838"/>
      <c r="AL3220" s="838"/>
    </row>
    <row r="3221" spans="25:38" x14ac:dyDescent="0.25">
      <c r="Y3221" s="838"/>
      <c r="Z3221" s="838"/>
      <c r="AA3221" s="838"/>
      <c r="AB3221" s="838"/>
      <c r="AC3221" s="838"/>
      <c r="AD3221" s="838"/>
      <c r="AE3221" s="838"/>
      <c r="AF3221" s="838"/>
      <c r="AG3221" s="838"/>
      <c r="AH3221" s="838"/>
      <c r="AI3221" s="838"/>
      <c r="AJ3221" s="838"/>
      <c r="AK3221" s="838"/>
      <c r="AL3221" s="838"/>
    </row>
    <row r="3222" spans="25:38" x14ac:dyDescent="0.25">
      <c r="Y3222" s="838"/>
      <c r="Z3222" s="838"/>
      <c r="AA3222" s="838"/>
      <c r="AB3222" s="838"/>
      <c r="AC3222" s="838"/>
      <c r="AD3222" s="838"/>
      <c r="AE3222" s="838"/>
      <c r="AF3222" s="838"/>
      <c r="AG3222" s="838"/>
      <c r="AH3222" s="838"/>
      <c r="AI3222" s="838"/>
      <c r="AJ3222" s="838"/>
      <c r="AK3222" s="838"/>
      <c r="AL3222" s="838"/>
    </row>
    <row r="3223" spans="25:38" x14ac:dyDescent="0.25">
      <c r="Y3223" s="838"/>
      <c r="Z3223" s="838"/>
      <c r="AA3223" s="838"/>
      <c r="AB3223" s="838"/>
      <c r="AC3223" s="838"/>
      <c r="AD3223" s="838"/>
      <c r="AE3223" s="838"/>
      <c r="AF3223" s="838"/>
      <c r="AG3223" s="838"/>
      <c r="AH3223" s="838"/>
      <c r="AI3223" s="838"/>
      <c r="AJ3223" s="838"/>
      <c r="AK3223" s="838"/>
      <c r="AL3223" s="838"/>
    </row>
    <row r="3224" spans="25:38" x14ac:dyDescent="0.25">
      <c r="Y3224" s="838"/>
      <c r="Z3224" s="838"/>
      <c r="AA3224" s="838"/>
      <c r="AB3224" s="838"/>
      <c r="AC3224" s="838"/>
      <c r="AD3224" s="838"/>
      <c r="AE3224" s="838"/>
      <c r="AF3224" s="838"/>
      <c r="AG3224" s="838"/>
      <c r="AH3224" s="838"/>
      <c r="AI3224" s="838"/>
      <c r="AJ3224" s="838"/>
      <c r="AK3224" s="838"/>
      <c r="AL3224" s="838"/>
    </row>
    <row r="3225" spans="25:38" x14ac:dyDescent="0.25">
      <c r="Y3225" s="838"/>
      <c r="Z3225" s="838"/>
      <c r="AA3225" s="838"/>
      <c r="AB3225" s="838"/>
      <c r="AC3225" s="838"/>
      <c r="AD3225" s="838"/>
      <c r="AE3225" s="838"/>
      <c r="AF3225" s="838"/>
      <c r="AG3225" s="838"/>
      <c r="AH3225" s="838"/>
      <c r="AI3225" s="838"/>
      <c r="AJ3225" s="838"/>
      <c r="AK3225" s="838"/>
      <c r="AL3225" s="838"/>
    </row>
    <row r="3226" spans="25:38" x14ac:dyDescent="0.25">
      <c r="Y3226" s="838"/>
      <c r="Z3226" s="838"/>
      <c r="AA3226" s="838"/>
      <c r="AB3226" s="838"/>
      <c r="AC3226" s="838"/>
      <c r="AD3226" s="838"/>
      <c r="AE3226" s="838"/>
      <c r="AF3226" s="838"/>
      <c r="AG3226" s="838"/>
      <c r="AH3226" s="838"/>
      <c r="AI3226" s="838"/>
      <c r="AJ3226" s="838"/>
      <c r="AK3226" s="838"/>
      <c r="AL3226" s="838"/>
    </row>
    <row r="3227" spans="25:38" x14ac:dyDescent="0.25">
      <c r="Y3227" s="838"/>
      <c r="Z3227" s="838"/>
      <c r="AA3227" s="838"/>
      <c r="AB3227" s="838"/>
      <c r="AC3227" s="838"/>
      <c r="AD3227" s="838"/>
      <c r="AE3227" s="838"/>
      <c r="AF3227" s="838"/>
      <c r="AG3227" s="838"/>
      <c r="AH3227" s="838"/>
      <c r="AI3227" s="838"/>
      <c r="AJ3227" s="838"/>
      <c r="AK3227" s="838"/>
      <c r="AL3227" s="838"/>
    </row>
    <row r="3228" spans="25:38" x14ac:dyDescent="0.25">
      <c r="Y3228" s="838"/>
      <c r="Z3228" s="838"/>
      <c r="AA3228" s="838"/>
      <c r="AB3228" s="838"/>
      <c r="AC3228" s="838"/>
      <c r="AD3228" s="838"/>
      <c r="AE3228" s="838"/>
      <c r="AF3228" s="838"/>
      <c r="AG3228" s="838"/>
      <c r="AH3228" s="838"/>
      <c r="AI3228" s="838"/>
      <c r="AJ3228" s="838"/>
      <c r="AK3228" s="838"/>
      <c r="AL3228" s="838"/>
    </row>
    <row r="3229" spans="25:38" x14ac:dyDescent="0.25">
      <c r="Y3229" s="838"/>
      <c r="Z3229" s="838"/>
      <c r="AA3229" s="838"/>
      <c r="AB3229" s="838"/>
      <c r="AC3229" s="838"/>
      <c r="AD3229" s="838"/>
      <c r="AE3229" s="838"/>
      <c r="AF3229" s="838"/>
      <c r="AG3229" s="838"/>
      <c r="AH3229" s="838"/>
      <c r="AI3229" s="838"/>
      <c r="AJ3229" s="838"/>
      <c r="AK3229" s="838"/>
      <c r="AL3229" s="838"/>
    </row>
    <row r="3230" spans="25:38" x14ac:dyDescent="0.25">
      <c r="Y3230" s="838"/>
      <c r="Z3230" s="838"/>
      <c r="AA3230" s="838"/>
      <c r="AB3230" s="838"/>
      <c r="AC3230" s="838"/>
      <c r="AD3230" s="838"/>
      <c r="AE3230" s="838"/>
      <c r="AF3230" s="838"/>
      <c r="AG3230" s="838"/>
      <c r="AH3230" s="838"/>
      <c r="AI3230" s="838"/>
      <c r="AJ3230" s="838"/>
      <c r="AK3230" s="838"/>
      <c r="AL3230" s="838"/>
    </row>
    <row r="3231" spans="25:38" x14ac:dyDescent="0.25">
      <c r="Y3231" s="838"/>
      <c r="Z3231" s="838"/>
      <c r="AA3231" s="838"/>
      <c r="AB3231" s="838"/>
      <c r="AC3231" s="838"/>
      <c r="AD3231" s="838"/>
      <c r="AE3231" s="838"/>
      <c r="AF3231" s="838"/>
      <c r="AG3231" s="838"/>
      <c r="AH3231" s="838"/>
      <c r="AI3231" s="838"/>
      <c r="AJ3231" s="838"/>
      <c r="AK3231" s="838"/>
      <c r="AL3231" s="838"/>
    </row>
    <row r="3232" spans="25:38" x14ac:dyDescent="0.25">
      <c r="Y3232" s="838"/>
      <c r="Z3232" s="838"/>
      <c r="AA3232" s="838"/>
      <c r="AB3232" s="838"/>
      <c r="AC3232" s="838"/>
      <c r="AD3232" s="838"/>
      <c r="AE3232" s="838"/>
      <c r="AF3232" s="838"/>
      <c r="AG3232" s="838"/>
      <c r="AH3232" s="838"/>
      <c r="AI3232" s="838"/>
      <c r="AJ3232" s="838"/>
      <c r="AK3232" s="838"/>
      <c r="AL3232" s="838"/>
    </row>
    <row r="3233" spans="25:38" x14ac:dyDescent="0.25">
      <c r="Y3233" s="838"/>
      <c r="Z3233" s="838"/>
      <c r="AA3233" s="838"/>
      <c r="AB3233" s="838"/>
      <c r="AC3233" s="838"/>
      <c r="AD3233" s="838"/>
      <c r="AE3233" s="838"/>
      <c r="AF3233" s="838"/>
      <c r="AG3233" s="838"/>
      <c r="AH3233" s="838"/>
      <c r="AI3233" s="838"/>
      <c r="AJ3233" s="838"/>
      <c r="AK3233" s="838"/>
      <c r="AL3233" s="838"/>
    </row>
    <row r="3234" spans="25:38" x14ac:dyDescent="0.25">
      <c r="Y3234" s="838"/>
      <c r="Z3234" s="838"/>
      <c r="AA3234" s="838"/>
      <c r="AB3234" s="838"/>
      <c r="AC3234" s="838"/>
      <c r="AD3234" s="838"/>
      <c r="AE3234" s="838"/>
      <c r="AF3234" s="838"/>
      <c r="AG3234" s="838"/>
      <c r="AH3234" s="838"/>
      <c r="AI3234" s="838"/>
      <c r="AJ3234" s="838"/>
      <c r="AK3234" s="838"/>
      <c r="AL3234" s="838"/>
    </row>
    <row r="3235" spans="25:38" x14ac:dyDescent="0.25">
      <c r="Y3235" s="838"/>
      <c r="Z3235" s="838"/>
      <c r="AA3235" s="838"/>
      <c r="AB3235" s="838"/>
      <c r="AC3235" s="838"/>
      <c r="AD3235" s="838"/>
      <c r="AE3235" s="838"/>
      <c r="AF3235" s="838"/>
      <c r="AG3235" s="838"/>
      <c r="AH3235" s="838"/>
      <c r="AI3235" s="838"/>
      <c r="AJ3235" s="838"/>
      <c r="AK3235" s="838"/>
      <c r="AL3235" s="838"/>
    </row>
    <row r="3236" spans="25:38" x14ac:dyDescent="0.25">
      <c r="Y3236" s="838"/>
      <c r="Z3236" s="838"/>
      <c r="AA3236" s="838"/>
      <c r="AB3236" s="838"/>
      <c r="AC3236" s="838"/>
      <c r="AD3236" s="838"/>
      <c r="AE3236" s="838"/>
      <c r="AF3236" s="838"/>
      <c r="AG3236" s="838"/>
      <c r="AH3236" s="838"/>
      <c r="AI3236" s="838"/>
      <c r="AJ3236" s="838"/>
      <c r="AK3236" s="838"/>
      <c r="AL3236" s="838"/>
    </row>
    <row r="3237" spans="25:38" x14ac:dyDescent="0.25">
      <c r="Y3237" s="838"/>
      <c r="Z3237" s="838"/>
      <c r="AA3237" s="838"/>
      <c r="AB3237" s="838"/>
      <c r="AC3237" s="838"/>
      <c r="AD3237" s="838"/>
      <c r="AE3237" s="838"/>
      <c r="AF3237" s="838"/>
      <c r="AG3237" s="838"/>
      <c r="AH3237" s="838"/>
      <c r="AI3237" s="838"/>
      <c r="AJ3237" s="838"/>
      <c r="AK3237" s="838"/>
      <c r="AL3237" s="838"/>
    </row>
    <row r="3238" spans="25:38" x14ac:dyDescent="0.25">
      <c r="Y3238" s="838"/>
      <c r="Z3238" s="838"/>
      <c r="AA3238" s="838"/>
      <c r="AB3238" s="838"/>
      <c r="AC3238" s="838"/>
      <c r="AD3238" s="838"/>
      <c r="AE3238" s="838"/>
      <c r="AF3238" s="838"/>
      <c r="AG3238" s="838"/>
      <c r="AH3238" s="838"/>
      <c r="AI3238" s="838"/>
      <c r="AJ3238" s="838"/>
      <c r="AK3238" s="838"/>
      <c r="AL3238" s="838"/>
    </row>
    <row r="3239" spans="25:38" x14ac:dyDescent="0.25">
      <c r="Y3239" s="838"/>
      <c r="Z3239" s="838"/>
      <c r="AA3239" s="838"/>
      <c r="AB3239" s="838"/>
      <c r="AC3239" s="838"/>
      <c r="AD3239" s="838"/>
      <c r="AE3239" s="838"/>
      <c r="AF3239" s="838"/>
      <c r="AG3239" s="838"/>
      <c r="AH3239" s="838"/>
      <c r="AI3239" s="838"/>
      <c r="AJ3239" s="838"/>
      <c r="AK3239" s="838"/>
      <c r="AL3239" s="838"/>
    </row>
    <row r="3240" spans="25:38" x14ac:dyDescent="0.25">
      <c r="Y3240" s="838"/>
      <c r="Z3240" s="838"/>
      <c r="AA3240" s="838"/>
      <c r="AB3240" s="838"/>
      <c r="AC3240" s="838"/>
      <c r="AD3240" s="838"/>
      <c r="AE3240" s="838"/>
      <c r="AF3240" s="838"/>
      <c r="AG3240" s="838"/>
      <c r="AH3240" s="838"/>
      <c r="AI3240" s="838"/>
      <c r="AJ3240" s="838"/>
      <c r="AK3240" s="838"/>
      <c r="AL3240" s="838"/>
    </row>
    <row r="3241" spans="25:38" x14ac:dyDescent="0.25">
      <c r="Y3241" s="838"/>
      <c r="Z3241" s="838"/>
      <c r="AA3241" s="838"/>
      <c r="AB3241" s="838"/>
      <c r="AC3241" s="838"/>
      <c r="AD3241" s="838"/>
      <c r="AE3241" s="838"/>
      <c r="AF3241" s="838"/>
      <c r="AG3241" s="838"/>
      <c r="AH3241" s="838"/>
      <c r="AI3241" s="838"/>
      <c r="AJ3241" s="838"/>
      <c r="AK3241" s="838"/>
      <c r="AL3241" s="838"/>
    </row>
    <row r="3242" spans="25:38" x14ac:dyDescent="0.25">
      <c r="Y3242" s="838"/>
      <c r="Z3242" s="838"/>
      <c r="AA3242" s="838"/>
      <c r="AB3242" s="838"/>
      <c r="AC3242" s="838"/>
      <c r="AD3242" s="838"/>
      <c r="AE3242" s="838"/>
      <c r="AF3242" s="838"/>
      <c r="AG3242" s="838"/>
      <c r="AH3242" s="838"/>
      <c r="AI3242" s="838"/>
      <c r="AJ3242" s="838"/>
      <c r="AK3242" s="838"/>
      <c r="AL3242" s="838"/>
    </row>
    <row r="3243" spans="25:38" x14ac:dyDescent="0.25">
      <c r="Y3243" s="838"/>
      <c r="Z3243" s="838"/>
      <c r="AA3243" s="838"/>
      <c r="AB3243" s="838"/>
      <c r="AC3243" s="838"/>
      <c r="AD3243" s="838"/>
      <c r="AE3243" s="838"/>
      <c r="AF3243" s="838"/>
      <c r="AG3243" s="838"/>
      <c r="AH3243" s="838"/>
      <c r="AI3243" s="838"/>
      <c r="AJ3243" s="838"/>
      <c r="AK3243" s="838"/>
      <c r="AL3243" s="838"/>
    </row>
    <row r="3244" spans="25:38" x14ac:dyDescent="0.25">
      <c r="Y3244" s="838"/>
      <c r="Z3244" s="838"/>
      <c r="AA3244" s="838"/>
      <c r="AB3244" s="838"/>
      <c r="AC3244" s="838"/>
      <c r="AD3244" s="838"/>
      <c r="AE3244" s="838"/>
      <c r="AF3244" s="838"/>
      <c r="AG3244" s="838"/>
      <c r="AH3244" s="838"/>
      <c r="AI3244" s="838"/>
      <c r="AJ3244" s="838"/>
      <c r="AK3244" s="838"/>
      <c r="AL3244" s="838"/>
    </row>
    <row r="3245" spans="25:38" x14ac:dyDescent="0.25">
      <c r="Y3245" s="838"/>
      <c r="Z3245" s="838"/>
      <c r="AA3245" s="838"/>
      <c r="AB3245" s="838"/>
      <c r="AC3245" s="838"/>
      <c r="AD3245" s="838"/>
      <c r="AE3245" s="838"/>
      <c r="AF3245" s="838"/>
      <c r="AG3245" s="838"/>
      <c r="AH3245" s="838"/>
      <c r="AI3245" s="838"/>
      <c r="AJ3245" s="838"/>
      <c r="AK3245" s="838"/>
      <c r="AL3245" s="838"/>
    </row>
    <row r="3246" spans="25:38" x14ac:dyDescent="0.25">
      <c r="Y3246" s="838"/>
      <c r="Z3246" s="838"/>
      <c r="AA3246" s="838"/>
      <c r="AB3246" s="838"/>
      <c r="AC3246" s="838"/>
      <c r="AD3246" s="838"/>
      <c r="AE3246" s="838"/>
      <c r="AF3246" s="838"/>
      <c r="AG3246" s="838"/>
      <c r="AH3246" s="838"/>
      <c r="AI3246" s="838"/>
      <c r="AJ3246" s="838"/>
      <c r="AK3246" s="838"/>
      <c r="AL3246" s="838"/>
    </row>
    <row r="3247" spans="25:38" x14ac:dyDescent="0.25">
      <c r="Y3247" s="838"/>
      <c r="Z3247" s="838"/>
      <c r="AA3247" s="838"/>
      <c r="AB3247" s="838"/>
      <c r="AC3247" s="838"/>
      <c r="AD3247" s="838"/>
      <c r="AE3247" s="838"/>
      <c r="AF3247" s="838"/>
      <c r="AG3247" s="838"/>
      <c r="AH3247" s="838"/>
      <c r="AI3247" s="838"/>
      <c r="AJ3247" s="838"/>
      <c r="AK3247" s="838"/>
      <c r="AL3247" s="838"/>
    </row>
    <row r="3248" spans="25:38" x14ac:dyDescent="0.25">
      <c r="Y3248" s="838"/>
      <c r="Z3248" s="838"/>
      <c r="AA3248" s="838"/>
      <c r="AB3248" s="838"/>
      <c r="AC3248" s="838"/>
      <c r="AD3248" s="838"/>
      <c r="AE3248" s="838"/>
      <c r="AF3248" s="838"/>
      <c r="AG3248" s="838"/>
      <c r="AH3248" s="838"/>
      <c r="AI3248" s="838"/>
      <c r="AJ3248" s="838"/>
      <c r="AK3248" s="838"/>
      <c r="AL3248" s="838"/>
    </row>
    <row r="3249" spans="25:38" x14ac:dyDescent="0.25">
      <c r="Y3249" s="838"/>
      <c r="Z3249" s="838"/>
      <c r="AA3249" s="838"/>
      <c r="AB3249" s="838"/>
      <c r="AC3249" s="838"/>
      <c r="AD3249" s="838"/>
      <c r="AE3249" s="838"/>
      <c r="AF3249" s="838"/>
      <c r="AG3249" s="838"/>
      <c r="AH3249" s="838"/>
      <c r="AI3249" s="838"/>
      <c r="AJ3249" s="838"/>
      <c r="AK3249" s="838"/>
      <c r="AL3249" s="838"/>
    </row>
    <row r="3250" spans="25:38" x14ac:dyDescent="0.25">
      <c r="Y3250" s="838"/>
      <c r="Z3250" s="838"/>
      <c r="AA3250" s="838"/>
      <c r="AB3250" s="838"/>
      <c r="AC3250" s="838"/>
      <c r="AD3250" s="838"/>
      <c r="AE3250" s="838"/>
      <c r="AF3250" s="838"/>
      <c r="AG3250" s="838"/>
      <c r="AH3250" s="838"/>
      <c r="AI3250" s="838"/>
      <c r="AJ3250" s="838"/>
      <c r="AK3250" s="838"/>
      <c r="AL3250" s="838"/>
    </row>
    <row r="3251" spans="25:38" x14ac:dyDescent="0.25">
      <c r="Y3251" s="838"/>
      <c r="Z3251" s="838"/>
      <c r="AA3251" s="838"/>
      <c r="AB3251" s="838"/>
      <c r="AC3251" s="838"/>
      <c r="AD3251" s="838"/>
      <c r="AE3251" s="838"/>
      <c r="AF3251" s="838"/>
      <c r="AG3251" s="838"/>
      <c r="AH3251" s="838"/>
      <c r="AI3251" s="838"/>
      <c r="AJ3251" s="838"/>
      <c r="AK3251" s="838"/>
      <c r="AL3251" s="838"/>
    </row>
    <row r="3252" spans="25:38" x14ac:dyDescent="0.25">
      <c r="Y3252" s="838"/>
      <c r="Z3252" s="838"/>
      <c r="AA3252" s="838"/>
      <c r="AB3252" s="838"/>
      <c r="AC3252" s="838"/>
      <c r="AD3252" s="838"/>
      <c r="AE3252" s="838"/>
      <c r="AF3252" s="838"/>
      <c r="AG3252" s="838"/>
      <c r="AH3252" s="838"/>
      <c r="AI3252" s="838"/>
      <c r="AJ3252" s="838"/>
      <c r="AK3252" s="838"/>
      <c r="AL3252" s="838"/>
    </row>
    <row r="3253" spans="25:38" x14ac:dyDescent="0.25">
      <c r="Y3253" s="838"/>
      <c r="Z3253" s="838"/>
      <c r="AA3253" s="838"/>
      <c r="AB3253" s="838"/>
      <c r="AC3253" s="838"/>
      <c r="AD3253" s="838"/>
      <c r="AE3253" s="838"/>
      <c r="AF3253" s="838"/>
      <c r="AG3253" s="838"/>
      <c r="AH3253" s="838"/>
      <c r="AI3253" s="838"/>
      <c r="AJ3253" s="838"/>
      <c r="AK3253" s="838"/>
      <c r="AL3253" s="838"/>
    </row>
    <row r="3254" spans="25:38" x14ac:dyDescent="0.25">
      <c r="Y3254" s="838"/>
      <c r="Z3254" s="838"/>
      <c r="AA3254" s="838"/>
      <c r="AB3254" s="838"/>
      <c r="AC3254" s="838"/>
      <c r="AD3254" s="838"/>
      <c r="AE3254" s="838"/>
      <c r="AF3254" s="838"/>
      <c r="AG3254" s="838"/>
      <c r="AH3254" s="838"/>
      <c r="AI3254" s="838"/>
      <c r="AJ3254" s="838"/>
      <c r="AK3254" s="838"/>
      <c r="AL3254" s="838"/>
    </row>
    <row r="3255" spans="25:38" x14ac:dyDescent="0.25">
      <c r="Y3255" s="838"/>
      <c r="Z3255" s="838"/>
      <c r="AA3255" s="838"/>
      <c r="AB3255" s="838"/>
      <c r="AC3255" s="838"/>
      <c r="AD3255" s="838"/>
      <c r="AE3255" s="838"/>
      <c r="AF3255" s="838"/>
      <c r="AG3255" s="838"/>
      <c r="AH3255" s="838"/>
      <c r="AI3255" s="838"/>
      <c r="AJ3255" s="838"/>
      <c r="AK3255" s="838"/>
      <c r="AL3255" s="838"/>
    </row>
    <row r="3256" spans="25:38" x14ac:dyDescent="0.25">
      <c r="Y3256" s="838"/>
      <c r="Z3256" s="838"/>
      <c r="AA3256" s="838"/>
      <c r="AB3256" s="838"/>
      <c r="AC3256" s="838"/>
      <c r="AD3256" s="838"/>
      <c r="AE3256" s="838"/>
      <c r="AF3256" s="838"/>
      <c r="AG3256" s="838"/>
      <c r="AH3256" s="838"/>
      <c r="AI3256" s="838"/>
      <c r="AJ3256" s="838"/>
      <c r="AK3256" s="838"/>
      <c r="AL3256" s="838"/>
    </row>
    <row r="3257" spans="25:38" x14ac:dyDescent="0.25">
      <c r="Y3257" s="838"/>
      <c r="Z3257" s="838"/>
      <c r="AA3257" s="838"/>
      <c r="AB3257" s="838"/>
      <c r="AC3257" s="838"/>
      <c r="AD3257" s="838"/>
      <c r="AE3257" s="838"/>
      <c r="AF3257" s="838"/>
      <c r="AG3257" s="838"/>
      <c r="AH3257" s="838"/>
      <c r="AI3257" s="838"/>
      <c r="AJ3257" s="838"/>
      <c r="AK3257" s="838"/>
      <c r="AL3257" s="838"/>
    </row>
    <row r="3258" spans="25:38" x14ac:dyDescent="0.25">
      <c r="Y3258" s="838"/>
      <c r="Z3258" s="838"/>
      <c r="AA3258" s="838"/>
      <c r="AB3258" s="838"/>
      <c r="AC3258" s="838"/>
      <c r="AD3258" s="838"/>
      <c r="AE3258" s="838"/>
      <c r="AF3258" s="838"/>
      <c r="AG3258" s="838"/>
      <c r="AH3258" s="838"/>
      <c r="AI3258" s="838"/>
      <c r="AJ3258" s="838"/>
      <c r="AK3258" s="838"/>
      <c r="AL3258" s="838"/>
    </row>
    <row r="3259" spans="25:38" x14ac:dyDescent="0.25">
      <c r="Y3259" s="838"/>
      <c r="Z3259" s="838"/>
      <c r="AA3259" s="838"/>
      <c r="AB3259" s="838"/>
      <c r="AC3259" s="838"/>
      <c r="AD3259" s="838"/>
      <c r="AE3259" s="838"/>
      <c r="AF3259" s="838"/>
      <c r="AG3259" s="838"/>
      <c r="AH3259" s="838"/>
      <c r="AI3259" s="838"/>
      <c r="AJ3259" s="838"/>
      <c r="AK3259" s="838"/>
      <c r="AL3259" s="838"/>
    </row>
    <row r="3260" spans="25:38" x14ac:dyDescent="0.25">
      <c r="Y3260" s="838"/>
      <c r="Z3260" s="838"/>
      <c r="AA3260" s="838"/>
      <c r="AB3260" s="838"/>
      <c r="AC3260" s="838"/>
      <c r="AD3260" s="838"/>
      <c r="AE3260" s="838"/>
      <c r="AF3260" s="838"/>
      <c r="AG3260" s="838"/>
      <c r="AH3260" s="838"/>
      <c r="AI3260" s="838"/>
      <c r="AJ3260" s="838"/>
      <c r="AK3260" s="838"/>
      <c r="AL3260" s="838"/>
    </row>
    <row r="3261" spans="25:38" x14ac:dyDescent="0.25">
      <c r="Y3261" s="838"/>
      <c r="Z3261" s="838"/>
      <c r="AA3261" s="838"/>
      <c r="AB3261" s="838"/>
      <c r="AC3261" s="838"/>
      <c r="AD3261" s="838"/>
      <c r="AE3261" s="838"/>
      <c r="AF3261" s="838"/>
      <c r="AG3261" s="838"/>
      <c r="AH3261" s="838"/>
      <c r="AI3261" s="838"/>
      <c r="AJ3261" s="838"/>
      <c r="AK3261" s="838"/>
      <c r="AL3261" s="838"/>
    </row>
    <row r="3262" spans="25:38" x14ac:dyDescent="0.25">
      <c r="Y3262" s="838"/>
      <c r="Z3262" s="838"/>
      <c r="AA3262" s="838"/>
      <c r="AB3262" s="838"/>
      <c r="AC3262" s="838"/>
      <c r="AD3262" s="838"/>
      <c r="AE3262" s="838"/>
      <c r="AF3262" s="838"/>
      <c r="AG3262" s="838"/>
      <c r="AH3262" s="838"/>
      <c r="AI3262" s="838"/>
      <c r="AJ3262" s="838"/>
      <c r="AK3262" s="838"/>
      <c r="AL3262" s="838"/>
    </row>
    <row r="3263" spans="25:38" x14ac:dyDescent="0.25">
      <c r="Y3263" s="838"/>
      <c r="Z3263" s="838"/>
      <c r="AA3263" s="838"/>
      <c r="AB3263" s="838"/>
      <c r="AC3263" s="838"/>
      <c r="AD3263" s="838"/>
      <c r="AE3263" s="838"/>
      <c r="AF3263" s="838"/>
      <c r="AG3263" s="838"/>
      <c r="AH3263" s="838"/>
      <c r="AI3263" s="838"/>
      <c r="AJ3263" s="838"/>
      <c r="AK3263" s="838"/>
      <c r="AL3263" s="838"/>
    </row>
    <row r="3264" spans="25:38" x14ac:dyDescent="0.25">
      <c r="Y3264" s="838"/>
      <c r="Z3264" s="838"/>
      <c r="AA3264" s="838"/>
      <c r="AB3264" s="838"/>
      <c r="AC3264" s="838"/>
      <c r="AD3264" s="838"/>
      <c r="AE3264" s="838"/>
      <c r="AF3264" s="838"/>
      <c r="AG3264" s="838"/>
      <c r="AH3264" s="838"/>
      <c r="AI3264" s="838"/>
      <c r="AJ3264" s="838"/>
      <c r="AK3264" s="838"/>
      <c r="AL3264" s="838"/>
    </row>
    <row r="3265" spans="25:38" x14ac:dyDescent="0.25">
      <c r="Y3265" s="838"/>
      <c r="Z3265" s="838"/>
      <c r="AA3265" s="838"/>
      <c r="AB3265" s="838"/>
      <c r="AC3265" s="838"/>
      <c r="AD3265" s="838"/>
      <c r="AE3265" s="838"/>
      <c r="AF3265" s="838"/>
      <c r="AG3265" s="838"/>
      <c r="AH3265" s="838"/>
      <c r="AI3265" s="838"/>
      <c r="AJ3265" s="838"/>
      <c r="AK3265" s="838"/>
      <c r="AL3265" s="838"/>
    </row>
    <row r="3266" spans="25:38" x14ac:dyDescent="0.25">
      <c r="Y3266" s="838"/>
      <c r="Z3266" s="838"/>
      <c r="AA3266" s="838"/>
      <c r="AB3266" s="838"/>
      <c r="AC3266" s="838"/>
      <c r="AD3266" s="838"/>
      <c r="AE3266" s="838"/>
      <c r="AF3266" s="838"/>
      <c r="AG3266" s="838"/>
      <c r="AH3266" s="838"/>
      <c r="AI3266" s="838"/>
      <c r="AJ3266" s="838"/>
      <c r="AK3266" s="838"/>
      <c r="AL3266" s="838"/>
    </row>
    <row r="3267" spans="25:38" x14ac:dyDescent="0.25">
      <c r="Y3267" s="838"/>
      <c r="Z3267" s="838"/>
      <c r="AA3267" s="838"/>
      <c r="AB3267" s="838"/>
      <c r="AC3267" s="838"/>
      <c r="AD3267" s="838"/>
      <c r="AE3267" s="838"/>
      <c r="AF3267" s="838"/>
      <c r="AG3267" s="838"/>
      <c r="AH3267" s="838"/>
      <c r="AI3267" s="838"/>
      <c r="AJ3267" s="838"/>
      <c r="AK3267" s="838"/>
      <c r="AL3267" s="838"/>
    </row>
    <row r="3268" spans="25:38" x14ac:dyDescent="0.25">
      <c r="Y3268" s="838"/>
      <c r="Z3268" s="838"/>
      <c r="AA3268" s="838"/>
      <c r="AB3268" s="838"/>
      <c r="AC3268" s="838"/>
      <c r="AD3268" s="838"/>
      <c r="AE3268" s="838"/>
      <c r="AF3268" s="838"/>
      <c r="AG3268" s="838"/>
      <c r="AH3268" s="838"/>
      <c r="AI3268" s="838"/>
      <c r="AJ3268" s="838"/>
      <c r="AK3268" s="838"/>
      <c r="AL3268" s="838"/>
    </row>
    <row r="3269" spans="25:38" x14ac:dyDescent="0.25">
      <c r="Y3269" s="838"/>
      <c r="Z3269" s="838"/>
      <c r="AA3269" s="838"/>
      <c r="AB3269" s="838"/>
      <c r="AC3269" s="838"/>
      <c r="AD3269" s="838"/>
      <c r="AE3269" s="838"/>
      <c r="AF3269" s="838"/>
      <c r="AG3269" s="838"/>
      <c r="AH3269" s="838"/>
      <c r="AI3269" s="838"/>
      <c r="AJ3269" s="838"/>
      <c r="AK3269" s="838"/>
      <c r="AL3269" s="838"/>
    </row>
    <row r="3270" spans="25:38" x14ac:dyDescent="0.25">
      <c r="Y3270" s="838"/>
      <c r="Z3270" s="838"/>
      <c r="AA3270" s="838"/>
      <c r="AB3270" s="838"/>
      <c r="AC3270" s="838"/>
      <c r="AD3270" s="838"/>
      <c r="AE3270" s="838"/>
      <c r="AF3270" s="838"/>
      <c r="AG3270" s="838"/>
      <c r="AH3270" s="838"/>
      <c r="AI3270" s="838"/>
      <c r="AJ3270" s="838"/>
      <c r="AK3270" s="838"/>
      <c r="AL3270" s="838"/>
    </row>
    <row r="3271" spans="25:38" x14ac:dyDescent="0.25">
      <c r="Y3271" s="838"/>
      <c r="Z3271" s="838"/>
      <c r="AA3271" s="838"/>
      <c r="AB3271" s="838"/>
      <c r="AC3271" s="838"/>
      <c r="AD3271" s="838"/>
      <c r="AE3271" s="838"/>
      <c r="AF3271" s="838"/>
      <c r="AG3271" s="838"/>
      <c r="AH3271" s="838"/>
      <c r="AI3271" s="838"/>
      <c r="AJ3271" s="838"/>
      <c r="AK3271" s="838"/>
      <c r="AL3271" s="838"/>
    </row>
    <row r="3272" spans="25:38" x14ac:dyDescent="0.25">
      <c r="Y3272" s="838"/>
      <c r="Z3272" s="838"/>
      <c r="AA3272" s="838"/>
      <c r="AB3272" s="838"/>
      <c r="AC3272" s="838"/>
      <c r="AD3272" s="838"/>
      <c r="AE3272" s="838"/>
      <c r="AF3272" s="838"/>
      <c r="AG3272" s="838"/>
      <c r="AH3272" s="838"/>
      <c r="AI3272" s="838"/>
      <c r="AJ3272" s="838"/>
      <c r="AK3272" s="838"/>
      <c r="AL3272" s="838"/>
    </row>
    <row r="3273" spans="25:38" x14ac:dyDescent="0.25">
      <c r="Y3273" s="838"/>
      <c r="Z3273" s="838"/>
      <c r="AA3273" s="838"/>
      <c r="AB3273" s="838"/>
      <c r="AC3273" s="838"/>
      <c r="AD3273" s="838"/>
      <c r="AE3273" s="838"/>
      <c r="AF3273" s="838"/>
      <c r="AG3273" s="838"/>
      <c r="AH3273" s="838"/>
      <c r="AI3273" s="838"/>
      <c r="AJ3273" s="838"/>
      <c r="AK3273" s="838"/>
      <c r="AL3273" s="838"/>
    </row>
    <row r="3274" spans="25:38" x14ac:dyDescent="0.25">
      <c r="Y3274" s="838"/>
      <c r="Z3274" s="838"/>
      <c r="AA3274" s="838"/>
      <c r="AB3274" s="838"/>
      <c r="AC3274" s="838"/>
      <c r="AD3274" s="838"/>
      <c r="AE3274" s="838"/>
      <c r="AF3274" s="838"/>
      <c r="AG3274" s="838"/>
      <c r="AH3274" s="838"/>
      <c r="AI3274" s="838"/>
      <c r="AJ3274" s="838"/>
      <c r="AK3274" s="838"/>
      <c r="AL3274" s="838"/>
    </row>
    <row r="3275" spans="25:38" x14ac:dyDescent="0.25">
      <c r="Y3275" s="838"/>
      <c r="Z3275" s="838"/>
      <c r="AA3275" s="838"/>
      <c r="AB3275" s="838"/>
      <c r="AC3275" s="838"/>
      <c r="AD3275" s="838"/>
      <c r="AE3275" s="838"/>
      <c r="AF3275" s="838"/>
      <c r="AG3275" s="838"/>
      <c r="AH3275" s="838"/>
      <c r="AI3275" s="838"/>
      <c r="AJ3275" s="838"/>
      <c r="AK3275" s="838"/>
      <c r="AL3275" s="838"/>
    </row>
    <row r="3276" spans="25:38" x14ac:dyDescent="0.25">
      <c r="Y3276" s="838"/>
      <c r="Z3276" s="838"/>
      <c r="AA3276" s="838"/>
      <c r="AB3276" s="838"/>
      <c r="AC3276" s="838"/>
      <c r="AD3276" s="838"/>
      <c r="AE3276" s="838"/>
      <c r="AF3276" s="838"/>
      <c r="AG3276" s="838"/>
      <c r="AH3276" s="838"/>
      <c r="AI3276" s="838"/>
      <c r="AJ3276" s="838"/>
      <c r="AK3276" s="838"/>
      <c r="AL3276" s="838"/>
    </row>
    <row r="3277" spans="25:38" x14ac:dyDescent="0.25">
      <c r="Y3277" s="838"/>
      <c r="Z3277" s="838"/>
      <c r="AA3277" s="838"/>
      <c r="AB3277" s="838"/>
      <c r="AC3277" s="838"/>
      <c r="AD3277" s="838"/>
      <c r="AE3277" s="838"/>
      <c r="AF3277" s="838"/>
      <c r="AG3277" s="838"/>
      <c r="AH3277" s="838"/>
      <c r="AI3277" s="838"/>
      <c r="AJ3277" s="838"/>
      <c r="AK3277" s="838"/>
      <c r="AL3277" s="838"/>
    </row>
    <row r="3278" spans="25:38" x14ac:dyDescent="0.25">
      <c r="Y3278" s="838"/>
      <c r="Z3278" s="838"/>
      <c r="AA3278" s="838"/>
      <c r="AB3278" s="838"/>
      <c r="AC3278" s="838"/>
      <c r="AD3278" s="838"/>
      <c r="AE3278" s="838"/>
      <c r="AF3278" s="838"/>
      <c r="AG3278" s="838"/>
      <c r="AH3278" s="838"/>
      <c r="AI3278" s="838"/>
      <c r="AJ3278" s="838"/>
      <c r="AK3278" s="838"/>
      <c r="AL3278" s="838"/>
    </row>
    <row r="3279" spans="25:38" x14ac:dyDescent="0.25">
      <c r="Y3279" s="838"/>
      <c r="Z3279" s="838"/>
      <c r="AA3279" s="838"/>
      <c r="AB3279" s="838"/>
      <c r="AC3279" s="838"/>
      <c r="AD3279" s="838"/>
      <c r="AE3279" s="838"/>
      <c r="AF3279" s="838"/>
      <c r="AG3279" s="838"/>
      <c r="AH3279" s="838"/>
      <c r="AI3279" s="838"/>
      <c r="AJ3279" s="838"/>
      <c r="AK3279" s="838"/>
      <c r="AL3279" s="838"/>
    </row>
    <row r="3280" spans="25:38" x14ac:dyDescent="0.25">
      <c r="Y3280" s="838"/>
      <c r="Z3280" s="838"/>
      <c r="AA3280" s="838"/>
      <c r="AB3280" s="838"/>
      <c r="AC3280" s="838"/>
      <c r="AD3280" s="838"/>
      <c r="AE3280" s="838"/>
      <c r="AF3280" s="838"/>
      <c r="AG3280" s="838"/>
      <c r="AH3280" s="838"/>
      <c r="AI3280" s="838"/>
      <c r="AJ3280" s="838"/>
      <c r="AK3280" s="838"/>
      <c r="AL3280" s="838"/>
    </row>
    <row r="3281" spans="25:38" x14ac:dyDescent="0.25">
      <c r="Y3281" s="838"/>
      <c r="Z3281" s="838"/>
      <c r="AA3281" s="838"/>
      <c r="AB3281" s="838"/>
      <c r="AC3281" s="838"/>
      <c r="AD3281" s="838"/>
      <c r="AE3281" s="838"/>
      <c r="AF3281" s="838"/>
      <c r="AG3281" s="838"/>
      <c r="AH3281" s="838"/>
      <c r="AI3281" s="838"/>
      <c r="AJ3281" s="838"/>
      <c r="AK3281" s="838"/>
      <c r="AL3281" s="838"/>
    </row>
    <row r="3282" spans="25:38" x14ac:dyDescent="0.25">
      <c r="Y3282" s="838"/>
      <c r="Z3282" s="838"/>
      <c r="AA3282" s="838"/>
      <c r="AB3282" s="838"/>
      <c r="AC3282" s="838"/>
      <c r="AD3282" s="838"/>
      <c r="AE3282" s="838"/>
      <c r="AF3282" s="838"/>
      <c r="AG3282" s="838"/>
      <c r="AH3282" s="838"/>
      <c r="AI3282" s="838"/>
      <c r="AJ3282" s="838"/>
      <c r="AK3282" s="838"/>
      <c r="AL3282" s="838"/>
    </row>
    <row r="3283" spans="25:38" x14ac:dyDescent="0.25">
      <c r="Y3283" s="838"/>
      <c r="Z3283" s="838"/>
      <c r="AA3283" s="838"/>
      <c r="AB3283" s="838"/>
      <c r="AC3283" s="838"/>
      <c r="AD3283" s="838"/>
      <c r="AE3283" s="838"/>
      <c r="AF3283" s="838"/>
      <c r="AG3283" s="838"/>
      <c r="AH3283" s="838"/>
      <c r="AI3283" s="838"/>
      <c r="AJ3283" s="838"/>
      <c r="AK3283" s="838"/>
      <c r="AL3283" s="838"/>
    </row>
    <row r="3284" spans="25:38" x14ac:dyDescent="0.25">
      <c r="Y3284" s="838"/>
      <c r="Z3284" s="838"/>
      <c r="AA3284" s="838"/>
      <c r="AB3284" s="838"/>
      <c r="AC3284" s="838"/>
      <c r="AD3284" s="838"/>
      <c r="AE3284" s="838"/>
      <c r="AF3284" s="838"/>
      <c r="AG3284" s="838"/>
      <c r="AH3284" s="838"/>
      <c r="AI3284" s="838"/>
      <c r="AJ3284" s="838"/>
      <c r="AK3284" s="838"/>
      <c r="AL3284" s="838"/>
    </row>
    <row r="3285" spans="25:38" x14ac:dyDescent="0.25">
      <c r="Y3285" s="838"/>
      <c r="Z3285" s="838"/>
      <c r="AA3285" s="838"/>
      <c r="AB3285" s="838"/>
      <c r="AC3285" s="838"/>
      <c r="AD3285" s="838"/>
      <c r="AE3285" s="838"/>
      <c r="AF3285" s="838"/>
      <c r="AG3285" s="838"/>
      <c r="AH3285" s="838"/>
      <c r="AI3285" s="838"/>
      <c r="AJ3285" s="838"/>
      <c r="AK3285" s="838"/>
      <c r="AL3285" s="838"/>
    </row>
    <row r="3286" spans="25:38" x14ac:dyDescent="0.25">
      <c r="Y3286" s="838"/>
      <c r="Z3286" s="838"/>
      <c r="AA3286" s="838"/>
      <c r="AB3286" s="838"/>
      <c r="AC3286" s="838"/>
      <c r="AD3286" s="838"/>
      <c r="AE3286" s="838"/>
      <c r="AF3286" s="838"/>
      <c r="AG3286" s="838"/>
      <c r="AH3286" s="838"/>
      <c r="AI3286" s="838"/>
      <c r="AJ3286" s="838"/>
      <c r="AK3286" s="838"/>
      <c r="AL3286" s="838"/>
    </row>
    <row r="3287" spans="25:38" x14ac:dyDescent="0.25">
      <c r="Y3287" s="838"/>
      <c r="Z3287" s="838"/>
      <c r="AA3287" s="838"/>
      <c r="AB3287" s="838"/>
      <c r="AC3287" s="838"/>
      <c r="AD3287" s="838"/>
      <c r="AE3287" s="838"/>
      <c r="AF3287" s="838"/>
      <c r="AG3287" s="838"/>
      <c r="AH3287" s="838"/>
      <c r="AI3287" s="838"/>
      <c r="AJ3287" s="838"/>
      <c r="AK3287" s="838"/>
      <c r="AL3287" s="838"/>
    </row>
    <row r="3288" spans="25:38" x14ac:dyDescent="0.25">
      <c r="Y3288" s="838"/>
      <c r="Z3288" s="838"/>
      <c r="AA3288" s="838"/>
      <c r="AB3288" s="838"/>
      <c r="AC3288" s="838"/>
      <c r="AD3288" s="838"/>
      <c r="AE3288" s="838"/>
      <c r="AF3288" s="838"/>
      <c r="AG3288" s="838"/>
      <c r="AH3288" s="838"/>
      <c r="AI3288" s="838"/>
      <c r="AJ3288" s="838"/>
      <c r="AK3288" s="838"/>
      <c r="AL3288" s="838"/>
    </row>
    <row r="3289" spans="25:38" x14ac:dyDescent="0.25">
      <c r="Y3289" s="838"/>
      <c r="Z3289" s="838"/>
      <c r="AA3289" s="838"/>
      <c r="AB3289" s="838"/>
      <c r="AC3289" s="838"/>
      <c r="AD3289" s="838"/>
      <c r="AE3289" s="838"/>
      <c r="AF3289" s="838"/>
      <c r="AG3289" s="838"/>
      <c r="AH3289" s="838"/>
      <c r="AI3289" s="838"/>
      <c r="AJ3289" s="838"/>
      <c r="AK3289" s="838"/>
      <c r="AL3289" s="838"/>
    </row>
    <row r="3290" spans="25:38" x14ac:dyDescent="0.25">
      <c r="Y3290" s="838"/>
      <c r="Z3290" s="838"/>
      <c r="AA3290" s="838"/>
      <c r="AB3290" s="838"/>
      <c r="AC3290" s="838"/>
      <c r="AD3290" s="838"/>
      <c r="AE3290" s="838"/>
      <c r="AF3290" s="838"/>
      <c r="AG3290" s="838"/>
      <c r="AH3290" s="838"/>
      <c r="AI3290" s="838"/>
      <c r="AJ3290" s="838"/>
      <c r="AK3290" s="838"/>
      <c r="AL3290" s="838"/>
    </row>
    <row r="3291" spans="25:38" x14ac:dyDescent="0.25">
      <c r="Y3291" s="838"/>
      <c r="Z3291" s="838"/>
      <c r="AA3291" s="838"/>
      <c r="AB3291" s="838"/>
      <c r="AC3291" s="838"/>
      <c r="AD3291" s="838"/>
      <c r="AE3291" s="838"/>
      <c r="AF3291" s="838"/>
      <c r="AG3291" s="838"/>
      <c r="AH3291" s="838"/>
      <c r="AI3291" s="838"/>
      <c r="AJ3291" s="838"/>
      <c r="AK3291" s="838"/>
      <c r="AL3291" s="838"/>
    </row>
    <row r="3292" spans="25:38" x14ac:dyDescent="0.25">
      <c r="Y3292" s="838"/>
      <c r="Z3292" s="838"/>
      <c r="AA3292" s="838"/>
      <c r="AB3292" s="838"/>
      <c r="AC3292" s="838"/>
      <c r="AD3292" s="838"/>
      <c r="AE3292" s="838"/>
      <c r="AF3292" s="838"/>
      <c r="AG3292" s="838"/>
      <c r="AH3292" s="838"/>
      <c r="AI3292" s="838"/>
      <c r="AJ3292" s="838"/>
      <c r="AK3292" s="838"/>
      <c r="AL3292" s="838"/>
    </row>
    <row r="3293" spans="25:38" x14ac:dyDescent="0.25">
      <c r="Y3293" s="838"/>
      <c r="Z3293" s="838"/>
      <c r="AA3293" s="838"/>
      <c r="AB3293" s="838"/>
      <c r="AC3293" s="838"/>
      <c r="AD3293" s="838"/>
      <c r="AE3293" s="838"/>
      <c r="AF3293" s="838"/>
      <c r="AG3293" s="838"/>
      <c r="AH3293" s="838"/>
      <c r="AI3293" s="838"/>
      <c r="AJ3293" s="838"/>
      <c r="AK3293" s="838"/>
      <c r="AL3293" s="838"/>
    </row>
    <row r="3294" spans="25:38" x14ac:dyDescent="0.25">
      <c r="Y3294" s="838"/>
      <c r="Z3294" s="838"/>
      <c r="AA3294" s="838"/>
      <c r="AB3294" s="838"/>
      <c r="AC3294" s="838"/>
      <c r="AD3294" s="838"/>
      <c r="AE3294" s="838"/>
      <c r="AF3294" s="838"/>
      <c r="AG3294" s="838"/>
      <c r="AH3294" s="838"/>
      <c r="AI3294" s="838"/>
      <c r="AJ3294" s="838"/>
      <c r="AK3294" s="838"/>
      <c r="AL3294" s="838"/>
    </row>
    <row r="3295" spans="25:38" x14ac:dyDescent="0.25">
      <c r="Y3295" s="838"/>
      <c r="Z3295" s="838"/>
      <c r="AA3295" s="838"/>
      <c r="AB3295" s="838"/>
      <c r="AC3295" s="838"/>
      <c r="AD3295" s="838"/>
      <c r="AE3295" s="838"/>
      <c r="AF3295" s="838"/>
      <c r="AG3295" s="838"/>
      <c r="AH3295" s="838"/>
      <c r="AI3295" s="838"/>
      <c r="AJ3295" s="838"/>
      <c r="AK3295" s="838"/>
      <c r="AL3295" s="838"/>
    </row>
    <row r="3296" spans="25:38" x14ac:dyDescent="0.25">
      <c r="Y3296" s="838"/>
      <c r="Z3296" s="838"/>
      <c r="AA3296" s="838"/>
      <c r="AB3296" s="838"/>
      <c r="AC3296" s="838"/>
      <c r="AD3296" s="838"/>
      <c r="AE3296" s="838"/>
      <c r="AF3296" s="838"/>
      <c r="AG3296" s="838"/>
      <c r="AH3296" s="838"/>
      <c r="AI3296" s="838"/>
      <c r="AJ3296" s="838"/>
      <c r="AK3296" s="838"/>
      <c r="AL3296" s="838"/>
    </row>
    <row r="3297" spans="25:38" x14ac:dyDescent="0.25">
      <c r="Y3297" s="838"/>
      <c r="Z3297" s="838"/>
      <c r="AA3297" s="838"/>
      <c r="AB3297" s="838"/>
      <c r="AC3297" s="838"/>
      <c r="AD3297" s="838"/>
      <c r="AE3297" s="838"/>
      <c r="AF3297" s="838"/>
      <c r="AG3297" s="838"/>
      <c r="AH3297" s="838"/>
      <c r="AI3297" s="838"/>
      <c r="AJ3297" s="838"/>
      <c r="AK3297" s="838"/>
      <c r="AL3297" s="838"/>
    </row>
    <row r="3298" spans="25:38" x14ac:dyDescent="0.25">
      <c r="Y3298" s="838"/>
      <c r="Z3298" s="838"/>
      <c r="AA3298" s="838"/>
      <c r="AB3298" s="838"/>
      <c r="AC3298" s="838"/>
      <c r="AD3298" s="838"/>
      <c r="AE3298" s="838"/>
      <c r="AF3298" s="838"/>
      <c r="AG3298" s="838"/>
      <c r="AH3298" s="838"/>
      <c r="AI3298" s="838"/>
      <c r="AJ3298" s="838"/>
      <c r="AK3298" s="838"/>
      <c r="AL3298" s="838"/>
    </row>
    <row r="3299" spans="25:38" x14ac:dyDescent="0.25">
      <c r="Y3299" s="838"/>
      <c r="Z3299" s="838"/>
      <c r="AA3299" s="838"/>
      <c r="AB3299" s="838"/>
      <c r="AC3299" s="838"/>
      <c r="AD3299" s="838"/>
      <c r="AE3299" s="838"/>
      <c r="AF3299" s="838"/>
      <c r="AG3299" s="838"/>
      <c r="AH3299" s="838"/>
      <c r="AI3299" s="838"/>
      <c r="AJ3299" s="838"/>
      <c r="AK3299" s="838"/>
      <c r="AL3299" s="838"/>
    </row>
    <row r="3300" spans="25:38" x14ac:dyDescent="0.25">
      <c r="Y3300" s="838"/>
      <c r="Z3300" s="838"/>
      <c r="AA3300" s="838"/>
      <c r="AB3300" s="838"/>
      <c r="AC3300" s="838"/>
      <c r="AD3300" s="838"/>
      <c r="AE3300" s="838"/>
      <c r="AF3300" s="838"/>
      <c r="AG3300" s="838"/>
      <c r="AH3300" s="838"/>
      <c r="AI3300" s="838"/>
      <c r="AJ3300" s="838"/>
      <c r="AK3300" s="838"/>
      <c r="AL3300" s="838"/>
    </row>
    <row r="3301" spans="25:38" x14ac:dyDescent="0.25">
      <c r="Y3301" s="838"/>
      <c r="Z3301" s="838"/>
      <c r="AA3301" s="838"/>
      <c r="AB3301" s="838"/>
      <c r="AC3301" s="838"/>
      <c r="AD3301" s="838"/>
      <c r="AE3301" s="838"/>
      <c r="AF3301" s="838"/>
      <c r="AG3301" s="838"/>
      <c r="AH3301" s="838"/>
      <c r="AI3301" s="838"/>
      <c r="AJ3301" s="838"/>
      <c r="AK3301" s="838"/>
      <c r="AL3301" s="838"/>
    </row>
    <row r="3302" spans="25:38" x14ac:dyDescent="0.25">
      <c r="Y3302" s="838"/>
      <c r="Z3302" s="838"/>
      <c r="AA3302" s="838"/>
      <c r="AB3302" s="838"/>
      <c r="AC3302" s="838"/>
      <c r="AD3302" s="838"/>
      <c r="AE3302" s="838"/>
      <c r="AF3302" s="838"/>
      <c r="AG3302" s="838"/>
      <c r="AH3302" s="838"/>
      <c r="AI3302" s="838"/>
      <c r="AJ3302" s="838"/>
      <c r="AK3302" s="838"/>
      <c r="AL3302" s="838"/>
    </row>
    <row r="3303" spans="25:38" x14ac:dyDescent="0.25">
      <c r="Y3303" s="838"/>
      <c r="Z3303" s="838"/>
      <c r="AA3303" s="838"/>
      <c r="AB3303" s="838"/>
      <c r="AC3303" s="838"/>
      <c r="AD3303" s="838"/>
      <c r="AE3303" s="838"/>
      <c r="AF3303" s="838"/>
      <c r="AG3303" s="838"/>
      <c r="AH3303" s="838"/>
      <c r="AI3303" s="838"/>
      <c r="AJ3303" s="838"/>
      <c r="AK3303" s="838"/>
      <c r="AL3303" s="838"/>
    </row>
    <row r="3304" spans="25:38" x14ac:dyDescent="0.25">
      <c r="Y3304" s="838"/>
      <c r="Z3304" s="838"/>
      <c r="AA3304" s="838"/>
      <c r="AB3304" s="838"/>
      <c r="AC3304" s="838"/>
      <c r="AD3304" s="838"/>
      <c r="AE3304" s="838"/>
      <c r="AF3304" s="838"/>
      <c r="AG3304" s="838"/>
      <c r="AH3304" s="838"/>
      <c r="AI3304" s="838"/>
      <c r="AJ3304" s="838"/>
      <c r="AK3304" s="838"/>
      <c r="AL3304" s="838"/>
    </row>
    <row r="3305" spans="25:38" x14ac:dyDescent="0.25">
      <c r="Y3305" s="838"/>
      <c r="Z3305" s="838"/>
      <c r="AA3305" s="838"/>
      <c r="AB3305" s="838"/>
      <c r="AC3305" s="838"/>
      <c r="AD3305" s="838"/>
      <c r="AE3305" s="838"/>
      <c r="AF3305" s="838"/>
      <c r="AG3305" s="838"/>
      <c r="AH3305" s="838"/>
      <c r="AI3305" s="838"/>
      <c r="AJ3305" s="838"/>
      <c r="AK3305" s="838"/>
      <c r="AL3305" s="838"/>
    </row>
    <row r="3306" spans="25:38" x14ac:dyDescent="0.25">
      <c r="Y3306" s="838"/>
      <c r="Z3306" s="838"/>
      <c r="AA3306" s="838"/>
      <c r="AB3306" s="838"/>
      <c r="AC3306" s="838"/>
      <c r="AD3306" s="838"/>
      <c r="AE3306" s="838"/>
      <c r="AF3306" s="838"/>
      <c r="AG3306" s="838"/>
      <c r="AH3306" s="838"/>
      <c r="AI3306" s="838"/>
      <c r="AJ3306" s="838"/>
      <c r="AK3306" s="838"/>
      <c r="AL3306" s="838"/>
    </row>
    <row r="3307" spans="25:38" x14ac:dyDescent="0.25">
      <c r="Y3307" s="838"/>
      <c r="Z3307" s="838"/>
      <c r="AA3307" s="838"/>
      <c r="AB3307" s="838"/>
      <c r="AC3307" s="838"/>
      <c r="AD3307" s="838"/>
      <c r="AE3307" s="838"/>
      <c r="AF3307" s="838"/>
      <c r="AG3307" s="838"/>
      <c r="AH3307" s="838"/>
      <c r="AI3307" s="838"/>
      <c r="AJ3307" s="838"/>
      <c r="AK3307" s="838"/>
      <c r="AL3307" s="838"/>
    </row>
    <row r="3308" spans="25:38" x14ac:dyDescent="0.25">
      <c r="Y3308" s="838"/>
      <c r="Z3308" s="838"/>
      <c r="AA3308" s="838"/>
      <c r="AB3308" s="838"/>
      <c r="AC3308" s="838"/>
      <c r="AD3308" s="838"/>
      <c r="AE3308" s="838"/>
      <c r="AF3308" s="838"/>
      <c r="AG3308" s="838"/>
      <c r="AH3308" s="838"/>
      <c r="AI3308" s="838"/>
      <c r="AJ3308" s="838"/>
      <c r="AK3308" s="838"/>
      <c r="AL3308" s="838"/>
    </row>
    <row r="3309" spans="25:38" x14ac:dyDescent="0.25">
      <c r="Y3309" s="838"/>
      <c r="Z3309" s="838"/>
      <c r="AA3309" s="838"/>
      <c r="AB3309" s="838"/>
      <c r="AC3309" s="838"/>
      <c r="AD3309" s="838"/>
      <c r="AE3309" s="838"/>
      <c r="AF3309" s="838"/>
      <c r="AG3309" s="838"/>
      <c r="AH3309" s="838"/>
      <c r="AI3309" s="838"/>
      <c r="AJ3309" s="838"/>
      <c r="AK3309" s="838"/>
      <c r="AL3309" s="838"/>
    </row>
    <row r="3310" spans="25:38" x14ac:dyDescent="0.25">
      <c r="Y3310" s="838"/>
      <c r="Z3310" s="838"/>
      <c r="AA3310" s="838"/>
      <c r="AB3310" s="838"/>
      <c r="AC3310" s="838"/>
      <c r="AD3310" s="838"/>
      <c r="AE3310" s="838"/>
      <c r="AF3310" s="838"/>
      <c r="AG3310" s="838"/>
      <c r="AH3310" s="838"/>
      <c r="AI3310" s="838"/>
      <c r="AJ3310" s="838"/>
      <c r="AK3310" s="838"/>
      <c r="AL3310" s="838"/>
    </row>
    <row r="3311" spans="25:38" x14ac:dyDescent="0.25">
      <c r="Y3311" s="838"/>
      <c r="Z3311" s="838"/>
      <c r="AA3311" s="838"/>
      <c r="AB3311" s="838"/>
      <c r="AC3311" s="838"/>
      <c r="AD3311" s="838"/>
      <c r="AE3311" s="838"/>
      <c r="AF3311" s="838"/>
      <c r="AG3311" s="838"/>
      <c r="AH3311" s="838"/>
      <c r="AI3311" s="838"/>
      <c r="AJ3311" s="838"/>
      <c r="AK3311" s="838"/>
      <c r="AL3311" s="838"/>
    </row>
    <row r="3312" spans="25:38" x14ac:dyDescent="0.25">
      <c r="Y3312" s="838"/>
      <c r="Z3312" s="838"/>
      <c r="AA3312" s="838"/>
      <c r="AB3312" s="838"/>
      <c r="AC3312" s="838"/>
      <c r="AD3312" s="838"/>
      <c r="AE3312" s="838"/>
      <c r="AF3312" s="838"/>
      <c r="AG3312" s="838"/>
      <c r="AH3312" s="838"/>
      <c r="AI3312" s="838"/>
      <c r="AJ3312" s="838"/>
      <c r="AK3312" s="838"/>
      <c r="AL3312" s="838"/>
    </row>
    <row r="3313" spans="25:38" x14ac:dyDescent="0.25">
      <c r="Y3313" s="838"/>
      <c r="Z3313" s="838"/>
      <c r="AA3313" s="838"/>
      <c r="AB3313" s="838"/>
      <c r="AC3313" s="838"/>
      <c r="AD3313" s="838"/>
      <c r="AE3313" s="838"/>
      <c r="AF3313" s="838"/>
      <c r="AG3313" s="838"/>
      <c r="AH3313" s="838"/>
      <c r="AI3313" s="838"/>
      <c r="AJ3313" s="838"/>
      <c r="AK3313" s="838"/>
      <c r="AL3313" s="838"/>
    </row>
    <row r="3314" spans="25:38" x14ac:dyDescent="0.25">
      <c r="Y3314" s="838"/>
      <c r="Z3314" s="838"/>
      <c r="AA3314" s="838"/>
      <c r="AB3314" s="838"/>
      <c r="AC3314" s="838"/>
      <c r="AD3314" s="838"/>
      <c r="AE3314" s="838"/>
      <c r="AF3314" s="838"/>
      <c r="AG3314" s="838"/>
      <c r="AH3314" s="838"/>
      <c r="AI3314" s="838"/>
      <c r="AJ3314" s="838"/>
      <c r="AK3314" s="838"/>
      <c r="AL3314" s="838"/>
    </row>
    <row r="3315" spans="25:38" x14ac:dyDescent="0.25">
      <c r="Y3315" s="838"/>
      <c r="Z3315" s="838"/>
      <c r="AA3315" s="838"/>
      <c r="AB3315" s="838"/>
      <c r="AC3315" s="838"/>
      <c r="AD3315" s="838"/>
      <c r="AE3315" s="838"/>
      <c r="AF3315" s="838"/>
      <c r="AG3315" s="838"/>
      <c r="AH3315" s="838"/>
      <c r="AI3315" s="838"/>
      <c r="AJ3315" s="838"/>
      <c r="AK3315" s="838"/>
      <c r="AL3315" s="838"/>
    </row>
    <row r="3316" spans="25:38" x14ac:dyDescent="0.25">
      <c r="Y3316" s="838"/>
      <c r="Z3316" s="838"/>
      <c r="AA3316" s="838"/>
      <c r="AB3316" s="838"/>
      <c r="AC3316" s="838"/>
      <c r="AD3316" s="838"/>
      <c r="AE3316" s="838"/>
      <c r="AF3316" s="838"/>
      <c r="AG3316" s="838"/>
      <c r="AH3316" s="838"/>
      <c r="AI3316" s="838"/>
      <c r="AJ3316" s="838"/>
      <c r="AK3316" s="838"/>
      <c r="AL3316" s="838"/>
    </row>
    <row r="3317" spans="25:38" x14ac:dyDescent="0.25">
      <c r="Y3317" s="838"/>
      <c r="Z3317" s="838"/>
      <c r="AA3317" s="838"/>
      <c r="AB3317" s="838"/>
      <c r="AC3317" s="838"/>
      <c r="AD3317" s="838"/>
      <c r="AE3317" s="838"/>
      <c r="AF3317" s="838"/>
      <c r="AG3317" s="838"/>
      <c r="AH3317" s="838"/>
      <c r="AI3317" s="838"/>
      <c r="AJ3317" s="838"/>
      <c r="AK3317" s="838"/>
      <c r="AL3317" s="838"/>
    </row>
    <row r="3318" spans="25:38" x14ac:dyDescent="0.25">
      <c r="Y3318" s="838"/>
      <c r="Z3318" s="838"/>
      <c r="AA3318" s="838"/>
      <c r="AB3318" s="838"/>
      <c r="AC3318" s="838"/>
      <c r="AD3318" s="838"/>
      <c r="AE3318" s="838"/>
      <c r="AF3318" s="838"/>
      <c r="AG3318" s="838"/>
      <c r="AH3318" s="838"/>
      <c r="AI3318" s="838"/>
      <c r="AJ3318" s="838"/>
      <c r="AK3318" s="838"/>
      <c r="AL3318" s="838"/>
    </row>
    <row r="3319" spans="25:38" x14ac:dyDescent="0.25">
      <c r="Y3319" s="838"/>
      <c r="Z3319" s="838"/>
      <c r="AA3319" s="838"/>
      <c r="AB3319" s="838"/>
      <c r="AC3319" s="838"/>
      <c r="AD3319" s="838"/>
      <c r="AE3319" s="838"/>
      <c r="AF3319" s="838"/>
      <c r="AG3319" s="838"/>
      <c r="AH3319" s="838"/>
      <c r="AI3319" s="838"/>
      <c r="AJ3319" s="838"/>
      <c r="AK3319" s="838"/>
      <c r="AL3319" s="838"/>
    </row>
    <row r="3320" spans="25:38" x14ac:dyDescent="0.25">
      <c r="Y3320" s="838"/>
      <c r="Z3320" s="838"/>
      <c r="AA3320" s="838"/>
      <c r="AB3320" s="838"/>
      <c r="AC3320" s="838"/>
      <c r="AD3320" s="838"/>
      <c r="AE3320" s="838"/>
      <c r="AF3320" s="838"/>
      <c r="AG3320" s="838"/>
      <c r="AH3320" s="838"/>
      <c r="AI3320" s="838"/>
      <c r="AJ3320" s="838"/>
      <c r="AK3320" s="838"/>
      <c r="AL3320" s="838"/>
    </row>
    <row r="3321" spans="25:38" x14ac:dyDescent="0.25">
      <c r="Y3321" s="838"/>
      <c r="Z3321" s="838"/>
      <c r="AA3321" s="838"/>
      <c r="AB3321" s="838"/>
      <c r="AC3321" s="838"/>
      <c r="AD3321" s="838"/>
      <c r="AE3321" s="838"/>
      <c r="AF3321" s="838"/>
      <c r="AG3321" s="838"/>
      <c r="AH3321" s="838"/>
      <c r="AI3321" s="838"/>
      <c r="AJ3321" s="838"/>
      <c r="AK3321" s="838"/>
      <c r="AL3321" s="838"/>
    </row>
    <row r="3322" spans="25:38" x14ac:dyDescent="0.25">
      <c r="Y3322" s="838"/>
      <c r="Z3322" s="838"/>
      <c r="AA3322" s="838"/>
      <c r="AB3322" s="838"/>
      <c r="AC3322" s="838"/>
      <c r="AD3322" s="838"/>
      <c r="AE3322" s="838"/>
      <c r="AF3322" s="838"/>
      <c r="AG3322" s="838"/>
      <c r="AH3322" s="838"/>
      <c r="AI3322" s="838"/>
      <c r="AJ3322" s="838"/>
      <c r="AK3322" s="838"/>
      <c r="AL3322" s="838"/>
    </row>
    <row r="3323" spans="25:38" x14ac:dyDescent="0.25">
      <c r="Y3323" s="838"/>
      <c r="Z3323" s="838"/>
      <c r="AA3323" s="838"/>
      <c r="AB3323" s="838"/>
      <c r="AC3323" s="838"/>
      <c r="AD3323" s="838"/>
      <c r="AE3323" s="838"/>
      <c r="AF3323" s="838"/>
      <c r="AG3323" s="838"/>
      <c r="AH3323" s="838"/>
      <c r="AI3323" s="838"/>
      <c r="AJ3323" s="838"/>
      <c r="AK3323" s="838"/>
      <c r="AL3323" s="838"/>
    </row>
    <row r="3324" spans="25:38" x14ac:dyDescent="0.25">
      <c r="Y3324" s="838"/>
      <c r="Z3324" s="838"/>
      <c r="AA3324" s="838"/>
      <c r="AB3324" s="838"/>
      <c r="AC3324" s="838"/>
      <c r="AD3324" s="838"/>
      <c r="AE3324" s="838"/>
      <c r="AF3324" s="838"/>
      <c r="AG3324" s="838"/>
      <c r="AH3324" s="838"/>
      <c r="AI3324" s="838"/>
      <c r="AJ3324" s="838"/>
      <c r="AK3324" s="838"/>
      <c r="AL3324" s="838"/>
    </row>
    <row r="3325" spans="25:38" x14ac:dyDescent="0.25">
      <c r="Y3325" s="838"/>
      <c r="Z3325" s="838"/>
      <c r="AA3325" s="838"/>
      <c r="AB3325" s="838"/>
      <c r="AC3325" s="838"/>
      <c r="AD3325" s="838"/>
      <c r="AE3325" s="838"/>
      <c r="AF3325" s="838"/>
      <c r="AG3325" s="838"/>
      <c r="AH3325" s="838"/>
      <c r="AI3325" s="838"/>
      <c r="AJ3325" s="838"/>
      <c r="AK3325" s="838"/>
      <c r="AL3325" s="838"/>
    </row>
    <row r="3326" spans="25:38" x14ac:dyDescent="0.25">
      <c r="Y3326" s="838"/>
      <c r="Z3326" s="838"/>
      <c r="AA3326" s="838"/>
      <c r="AB3326" s="838"/>
      <c r="AC3326" s="838"/>
      <c r="AD3326" s="838"/>
      <c r="AE3326" s="838"/>
      <c r="AF3326" s="838"/>
      <c r="AG3326" s="838"/>
      <c r="AH3326" s="838"/>
      <c r="AI3326" s="838"/>
      <c r="AJ3326" s="838"/>
      <c r="AK3326" s="838"/>
      <c r="AL3326" s="838"/>
    </row>
    <row r="3327" spans="25:38" x14ac:dyDescent="0.25">
      <c r="Y3327" s="838"/>
      <c r="Z3327" s="838"/>
      <c r="AA3327" s="838"/>
      <c r="AB3327" s="838"/>
      <c r="AC3327" s="838"/>
      <c r="AD3327" s="838"/>
      <c r="AE3327" s="838"/>
      <c r="AF3327" s="838"/>
      <c r="AG3327" s="838"/>
      <c r="AH3327" s="838"/>
      <c r="AI3327" s="838"/>
      <c r="AJ3327" s="838"/>
      <c r="AK3327" s="838"/>
      <c r="AL3327" s="838"/>
    </row>
    <row r="3328" spans="25:38" x14ac:dyDescent="0.25">
      <c r="Y3328" s="838"/>
      <c r="Z3328" s="838"/>
      <c r="AA3328" s="838"/>
      <c r="AB3328" s="838"/>
      <c r="AC3328" s="838"/>
      <c r="AD3328" s="838"/>
      <c r="AE3328" s="838"/>
      <c r="AF3328" s="838"/>
      <c r="AG3328" s="838"/>
      <c r="AH3328" s="838"/>
      <c r="AI3328" s="838"/>
      <c r="AJ3328" s="838"/>
      <c r="AK3328" s="838"/>
      <c r="AL3328" s="838"/>
    </row>
    <row r="3329" spans="25:38" x14ac:dyDescent="0.25">
      <c r="Y3329" s="838"/>
      <c r="Z3329" s="838"/>
      <c r="AA3329" s="838"/>
      <c r="AB3329" s="838"/>
      <c r="AC3329" s="838"/>
      <c r="AD3329" s="838"/>
      <c r="AE3329" s="838"/>
      <c r="AF3329" s="838"/>
      <c r="AG3329" s="838"/>
      <c r="AH3329" s="838"/>
      <c r="AI3329" s="838"/>
      <c r="AJ3329" s="838"/>
      <c r="AK3329" s="838"/>
      <c r="AL3329" s="838"/>
    </row>
    <row r="3330" spans="25:38" x14ac:dyDescent="0.25">
      <c r="Y3330" s="838"/>
      <c r="Z3330" s="838"/>
      <c r="AA3330" s="838"/>
      <c r="AB3330" s="838"/>
      <c r="AC3330" s="838"/>
      <c r="AD3330" s="838"/>
      <c r="AE3330" s="838"/>
      <c r="AF3330" s="838"/>
      <c r="AG3330" s="838"/>
      <c r="AH3330" s="838"/>
      <c r="AI3330" s="838"/>
      <c r="AJ3330" s="838"/>
      <c r="AK3330" s="838"/>
      <c r="AL3330" s="838"/>
    </row>
    <row r="3331" spans="25:38" x14ac:dyDescent="0.25">
      <c r="Y3331" s="838"/>
      <c r="Z3331" s="838"/>
      <c r="AA3331" s="838"/>
      <c r="AB3331" s="838"/>
      <c r="AC3331" s="838"/>
      <c r="AD3331" s="838"/>
      <c r="AE3331" s="838"/>
      <c r="AF3331" s="838"/>
      <c r="AG3331" s="838"/>
      <c r="AH3331" s="838"/>
      <c r="AI3331" s="838"/>
      <c r="AJ3331" s="838"/>
      <c r="AK3331" s="838"/>
      <c r="AL3331" s="838"/>
    </row>
    <row r="3332" spans="25:38" x14ac:dyDescent="0.25">
      <c r="Y3332" s="838"/>
      <c r="Z3332" s="838"/>
      <c r="AA3332" s="838"/>
      <c r="AB3332" s="838"/>
      <c r="AC3332" s="838"/>
      <c r="AD3332" s="838"/>
      <c r="AE3332" s="838"/>
      <c r="AF3332" s="838"/>
      <c r="AG3332" s="838"/>
      <c r="AH3332" s="838"/>
      <c r="AI3332" s="838"/>
      <c r="AJ3332" s="838"/>
      <c r="AK3332" s="838"/>
      <c r="AL3332" s="838"/>
    </row>
    <row r="3333" spans="25:38" x14ac:dyDescent="0.25">
      <c r="Y3333" s="838"/>
      <c r="Z3333" s="838"/>
      <c r="AA3333" s="838"/>
      <c r="AB3333" s="838"/>
      <c r="AC3333" s="838"/>
      <c r="AD3333" s="838"/>
      <c r="AE3333" s="838"/>
      <c r="AF3333" s="838"/>
      <c r="AG3333" s="838"/>
      <c r="AH3333" s="838"/>
      <c r="AI3333" s="838"/>
      <c r="AJ3333" s="838"/>
      <c r="AK3333" s="838"/>
      <c r="AL3333" s="838"/>
    </row>
    <row r="3334" spans="25:38" x14ac:dyDescent="0.25">
      <c r="Y3334" s="838"/>
      <c r="Z3334" s="838"/>
      <c r="AA3334" s="838"/>
      <c r="AB3334" s="838"/>
      <c r="AC3334" s="838"/>
      <c r="AD3334" s="838"/>
      <c r="AE3334" s="838"/>
      <c r="AF3334" s="838"/>
      <c r="AG3334" s="838"/>
      <c r="AH3334" s="838"/>
      <c r="AI3334" s="838"/>
      <c r="AJ3334" s="838"/>
      <c r="AK3334" s="838"/>
      <c r="AL3334" s="838"/>
    </row>
    <row r="3335" spans="25:38" x14ac:dyDescent="0.25">
      <c r="Y3335" s="838"/>
      <c r="Z3335" s="838"/>
      <c r="AA3335" s="838"/>
      <c r="AB3335" s="838"/>
      <c r="AC3335" s="838"/>
      <c r="AD3335" s="838"/>
      <c r="AE3335" s="838"/>
      <c r="AF3335" s="838"/>
      <c r="AG3335" s="838"/>
      <c r="AH3335" s="838"/>
      <c r="AI3335" s="838"/>
      <c r="AJ3335" s="838"/>
      <c r="AK3335" s="838"/>
      <c r="AL3335" s="838"/>
    </row>
    <row r="3336" spans="25:38" x14ac:dyDescent="0.25">
      <c r="Y3336" s="838"/>
      <c r="Z3336" s="838"/>
      <c r="AA3336" s="838"/>
      <c r="AB3336" s="838"/>
      <c r="AC3336" s="838"/>
      <c r="AD3336" s="838"/>
      <c r="AE3336" s="838"/>
      <c r="AF3336" s="838"/>
      <c r="AG3336" s="838"/>
      <c r="AH3336" s="838"/>
      <c r="AI3336" s="838"/>
      <c r="AJ3336" s="838"/>
      <c r="AK3336" s="838"/>
      <c r="AL3336" s="838"/>
    </row>
    <row r="3337" spans="25:38" x14ac:dyDescent="0.25">
      <c r="Y3337" s="838"/>
      <c r="Z3337" s="838"/>
      <c r="AA3337" s="838"/>
      <c r="AB3337" s="838"/>
      <c r="AC3337" s="838"/>
      <c r="AD3337" s="838"/>
      <c r="AE3337" s="838"/>
      <c r="AF3337" s="838"/>
      <c r="AG3337" s="838"/>
      <c r="AH3337" s="838"/>
      <c r="AI3337" s="838"/>
      <c r="AJ3337" s="838"/>
      <c r="AK3337" s="838"/>
      <c r="AL3337" s="838"/>
    </row>
    <row r="3338" spans="25:38" x14ac:dyDescent="0.25">
      <c r="Y3338" s="838"/>
      <c r="Z3338" s="838"/>
      <c r="AA3338" s="838"/>
      <c r="AB3338" s="838"/>
      <c r="AC3338" s="838"/>
      <c r="AD3338" s="838"/>
      <c r="AE3338" s="838"/>
      <c r="AF3338" s="838"/>
      <c r="AG3338" s="838"/>
      <c r="AH3338" s="838"/>
      <c r="AI3338" s="838"/>
      <c r="AJ3338" s="838"/>
      <c r="AK3338" s="838"/>
      <c r="AL3338" s="838"/>
    </row>
    <row r="3339" spans="25:38" x14ac:dyDescent="0.25">
      <c r="Y3339" s="838"/>
      <c r="Z3339" s="838"/>
      <c r="AA3339" s="838"/>
      <c r="AB3339" s="838"/>
      <c r="AC3339" s="838"/>
      <c r="AD3339" s="838"/>
      <c r="AE3339" s="838"/>
      <c r="AF3339" s="838"/>
      <c r="AG3339" s="838"/>
      <c r="AH3339" s="838"/>
      <c r="AI3339" s="838"/>
      <c r="AJ3339" s="838"/>
      <c r="AK3339" s="838"/>
      <c r="AL3339" s="838"/>
    </row>
    <row r="3340" spans="25:38" x14ac:dyDescent="0.25">
      <c r="Y3340" s="838"/>
      <c r="Z3340" s="838"/>
      <c r="AA3340" s="838"/>
      <c r="AB3340" s="838"/>
      <c r="AC3340" s="838"/>
      <c r="AD3340" s="838"/>
      <c r="AE3340" s="838"/>
      <c r="AF3340" s="838"/>
      <c r="AG3340" s="838"/>
      <c r="AH3340" s="838"/>
      <c r="AI3340" s="838"/>
      <c r="AJ3340" s="838"/>
      <c r="AK3340" s="838"/>
      <c r="AL3340" s="838"/>
    </row>
    <row r="3341" spans="25:38" x14ac:dyDescent="0.25">
      <c r="Y3341" s="838"/>
      <c r="Z3341" s="838"/>
      <c r="AA3341" s="838"/>
      <c r="AB3341" s="838"/>
      <c r="AC3341" s="838"/>
      <c r="AD3341" s="838"/>
      <c r="AE3341" s="838"/>
      <c r="AF3341" s="838"/>
      <c r="AG3341" s="838"/>
      <c r="AH3341" s="838"/>
      <c r="AI3341" s="838"/>
      <c r="AJ3341" s="838"/>
      <c r="AK3341" s="838"/>
      <c r="AL3341" s="838"/>
    </row>
    <row r="3342" spans="25:38" x14ac:dyDescent="0.25">
      <c r="Y3342" s="838"/>
      <c r="Z3342" s="838"/>
      <c r="AA3342" s="838"/>
      <c r="AB3342" s="838"/>
      <c r="AC3342" s="838"/>
      <c r="AD3342" s="838"/>
      <c r="AE3342" s="838"/>
      <c r="AF3342" s="838"/>
      <c r="AG3342" s="838"/>
      <c r="AH3342" s="838"/>
      <c r="AI3342" s="838"/>
      <c r="AJ3342" s="838"/>
      <c r="AK3342" s="838"/>
      <c r="AL3342" s="838"/>
    </row>
    <row r="3343" spans="25:38" x14ac:dyDescent="0.25">
      <c r="Y3343" s="838"/>
      <c r="Z3343" s="838"/>
      <c r="AA3343" s="838"/>
      <c r="AB3343" s="838"/>
      <c r="AC3343" s="838"/>
      <c r="AD3343" s="838"/>
      <c r="AE3343" s="838"/>
      <c r="AF3343" s="838"/>
      <c r="AG3343" s="838"/>
      <c r="AH3343" s="838"/>
      <c r="AI3343" s="838"/>
      <c r="AJ3343" s="838"/>
      <c r="AK3343" s="838"/>
      <c r="AL3343" s="838"/>
    </row>
    <row r="3344" spans="25:38" x14ac:dyDescent="0.25">
      <c r="Y3344" s="838"/>
      <c r="Z3344" s="838"/>
      <c r="AA3344" s="838"/>
      <c r="AB3344" s="838"/>
      <c r="AC3344" s="838"/>
      <c r="AD3344" s="838"/>
      <c r="AE3344" s="838"/>
      <c r="AF3344" s="838"/>
      <c r="AG3344" s="838"/>
      <c r="AH3344" s="838"/>
      <c r="AI3344" s="838"/>
      <c r="AJ3344" s="838"/>
      <c r="AK3344" s="838"/>
      <c r="AL3344" s="838"/>
    </row>
    <row r="3345" spans="25:38" x14ac:dyDescent="0.25">
      <c r="Y3345" s="838"/>
      <c r="Z3345" s="838"/>
      <c r="AA3345" s="838"/>
      <c r="AB3345" s="838"/>
      <c r="AC3345" s="838"/>
      <c r="AD3345" s="838"/>
      <c r="AE3345" s="838"/>
      <c r="AF3345" s="838"/>
      <c r="AG3345" s="838"/>
      <c r="AH3345" s="838"/>
      <c r="AI3345" s="838"/>
      <c r="AJ3345" s="838"/>
      <c r="AK3345" s="838"/>
      <c r="AL3345" s="838"/>
    </row>
    <row r="3346" spans="25:38" x14ac:dyDescent="0.25">
      <c r="Y3346" s="838"/>
      <c r="Z3346" s="838"/>
      <c r="AA3346" s="838"/>
      <c r="AB3346" s="838"/>
      <c r="AC3346" s="838"/>
      <c r="AD3346" s="838"/>
      <c r="AE3346" s="838"/>
      <c r="AF3346" s="838"/>
      <c r="AG3346" s="838"/>
      <c r="AH3346" s="838"/>
      <c r="AI3346" s="838"/>
      <c r="AJ3346" s="838"/>
      <c r="AK3346" s="838"/>
      <c r="AL3346" s="838"/>
    </row>
    <row r="3347" spans="25:38" x14ac:dyDescent="0.25">
      <c r="Y3347" s="838"/>
      <c r="Z3347" s="838"/>
      <c r="AA3347" s="838"/>
      <c r="AB3347" s="838"/>
      <c r="AC3347" s="838"/>
      <c r="AD3347" s="838"/>
      <c r="AE3347" s="838"/>
      <c r="AF3347" s="838"/>
      <c r="AG3347" s="838"/>
      <c r="AH3347" s="838"/>
      <c r="AI3347" s="838"/>
      <c r="AJ3347" s="838"/>
      <c r="AK3347" s="838"/>
      <c r="AL3347" s="838"/>
    </row>
    <row r="3348" spans="25:38" x14ac:dyDescent="0.25">
      <c r="Y3348" s="838"/>
      <c r="Z3348" s="838"/>
      <c r="AA3348" s="838"/>
      <c r="AB3348" s="838"/>
      <c r="AC3348" s="838"/>
      <c r="AD3348" s="838"/>
      <c r="AE3348" s="838"/>
      <c r="AF3348" s="838"/>
      <c r="AG3348" s="838"/>
      <c r="AH3348" s="838"/>
      <c r="AI3348" s="838"/>
      <c r="AJ3348" s="838"/>
      <c r="AK3348" s="838"/>
      <c r="AL3348" s="838"/>
    </row>
    <row r="3349" spans="25:38" x14ac:dyDescent="0.25">
      <c r="Y3349" s="838"/>
      <c r="Z3349" s="838"/>
      <c r="AA3349" s="838"/>
      <c r="AB3349" s="838"/>
      <c r="AC3349" s="838"/>
      <c r="AD3349" s="838"/>
      <c r="AE3349" s="838"/>
      <c r="AF3349" s="838"/>
      <c r="AG3349" s="838"/>
      <c r="AH3349" s="838"/>
      <c r="AI3349" s="838"/>
      <c r="AJ3349" s="838"/>
      <c r="AK3349" s="838"/>
      <c r="AL3349" s="838"/>
    </row>
    <row r="3350" spans="25:38" x14ac:dyDescent="0.25">
      <c r="Y3350" s="838"/>
      <c r="Z3350" s="838"/>
      <c r="AA3350" s="838"/>
      <c r="AB3350" s="838"/>
      <c r="AC3350" s="838"/>
      <c r="AD3350" s="838"/>
      <c r="AE3350" s="838"/>
      <c r="AF3350" s="838"/>
      <c r="AG3350" s="838"/>
      <c r="AH3350" s="838"/>
      <c r="AI3350" s="838"/>
      <c r="AJ3350" s="838"/>
      <c r="AK3350" s="838"/>
      <c r="AL3350" s="838"/>
    </row>
    <row r="3351" spans="25:38" x14ac:dyDescent="0.25">
      <c r="Y3351" s="838"/>
      <c r="Z3351" s="838"/>
      <c r="AA3351" s="838"/>
      <c r="AB3351" s="838"/>
      <c r="AC3351" s="838"/>
      <c r="AD3351" s="838"/>
      <c r="AE3351" s="838"/>
      <c r="AF3351" s="838"/>
      <c r="AG3351" s="838"/>
      <c r="AH3351" s="838"/>
      <c r="AI3351" s="838"/>
      <c r="AJ3351" s="838"/>
      <c r="AK3351" s="838"/>
      <c r="AL3351" s="838"/>
    </row>
    <row r="3352" spans="25:38" x14ac:dyDescent="0.25">
      <c r="Y3352" s="838"/>
      <c r="Z3352" s="838"/>
      <c r="AA3352" s="838"/>
      <c r="AB3352" s="838"/>
      <c r="AC3352" s="838"/>
      <c r="AD3352" s="838"/>
      <c r="AE3352" s="838"/>
      <c r="AF3352" s="838"/>
      <c r="AG3352" s="838"/>
      <c r="AH3352" s="838"/>
      <c r="AI3352" s="838"/>
      <c r="AJ3352" s="838"/>
      <c r="AK3352" s="838"/>
      <c r="AL3352" s="838"/>
    </row>
    <row r="3353" spans="25:38" x14ac:dyDescent="0.25">
      <c r="Y3353" s="838"/>
      <c r="Z3353" s="838"/>
      <c r="AA3353" s="838"/>
      <c r="AB3353" s="838"/>
      <c r="AC3353" s="838"/>
      <c r="AD3353" s="838"/>
      <c r="AE3353" s="838"/>
      <c r="AF3353" s="838"/>
      <c r="AG3353" s="838"/>
      <c r="AH3353" s="838"/>
      <c r="AI3353" s="838"/>
      <c r="AJ3353" s="838"/>
      <c r="AK3353" s="838"/>
      <c r="AL3353" s="838"/>
    </row>
    <row r="3354" spans="25:38" x14ac:dyDescent="0.25">
      <c r="Y3354" s="838"/>
      <c r="Z3354" s="838"/>
      <c r="AA3354" s="838"/>
      <c r="AB3354" s="838"/>
      <c r="AC3354" s="838"/>
      <c r="AD3354" s="838"/>
      <c r="AE3354" s="838"/>
      <c r="AF3354" s="838"/>
      <c r="AG3354" s="838"/>
      <c r="AH3354" s="838"/>
      <c r="AI3354" s="838"/>
      <c r="AJ3354" s="838"/>
      <c r="AK3354" s="838"/>
      <c r="AL3354" s="838"/>
    </row>
    <row r="3355" spans="25:38" x14ac:dyDescent="0.25">
      <c r="Y3355" s="838"/>
      <c r="Z3355" s="838"/>
      <c r="AA3355" s="838"/>
      <c r="AB3355" s="838"/>
      <c r="AC3355" s="838"/>
      <c r="AD3355" s="838"/>
      <c r="AE3355" s="838"/>
      <c r="AF3355" s="838"/>
      <c r="AG3355" s="838"/>
      <c r="AH3355" s="838"/>
      <c r="AI3355" s="838"/>
      <c r="AJ3355" s="838"/>
      <c r="AK3355" s="838"/>
      <c r="AL3355" s="838"/>
    </row>
    <row r="3356" spans="25:38" x14ac:dyDescent="0.25">
      <c r="Y3356" s="838"/>
      <c r="Z3356" s="838"/>
      <c r="AA3356" s="838"/>
      <c r="AB3356" s="838"/>
      <c r="AC3356" s="838"/>
      <c r="AD3356" s="838"/>
      <c r="AE3356" s="838"/>
      <c r="AF3356" s="838"/>
      <c r="AG3356" s="838"/>
      <c r="AH3356" s="838"/>
      <c r="AI3356" s="838"/>
      <c r="AJ3356" s="838"/>
      <c r="AK3356" s="838"/>
      <c r="AL3356" s="838"/>
    </row>
    <row r="3357" spans="25:38" x14ac:dyDescent="0.25">
      <c r="Y3357" s="838"/>
      <c r="Z3357" s="838"/>
      <c r="AA3357" s="838"/>
      <c r="AB3357" s="838"/>
      <c r="AC3357" s="838"/>
      <c r="AD3357" s="838"/>
      <c r="AE3357" s="838"/>
      <c r="AF3357" s="838"/>
      <c r="AG3357" s="838"/>
      <c r="AH3357" s="838"/>
      <c r="AI3357" s="838"/>
      <c r="AJ3357" s="838"/>
      <c r="AK3357" s="838"/>
      <c r="AL3357" s="838"/>
    </row>
    <row r="3358" spans="25:38" x14ac:dyDescent="0.25">
      <c r="Y3358" s="838"/>
      <c r="Z3358" s="838"/>
      <c r="AA3358" s="838"/>
      <c r="AB3358" s="838"/>
      <c r="AC3358" s="838"/>
      <c r="AD3358" s="838"/>
      <c r="AE3358" s="838"/>
      <c r="AF3358" s="838"/>
      <c r="AG3358" s="838"/>
      <c r="AH3358" s="838"/>
      <c r="AI3358" s="838"/>
      <c r="AJ3358" s="838"/>
      <c r="AK3358" s="838"/>
      <c r="AL3358" s="838"/>
    </row>
    <row r="3359" spans="25:38" x14ac:dyDescent="0.25">
      <c r="Y3359" s="838"/>
      <c r="Z3359" s="838"/>
      <c r="AA3359" s="838"/>
      <c r="AB3359" s="838"/>
      <c r="AC3359" s="838"/>
      <c r="AD3359" s="838"/>
      <c r="AE3359" s="838"/>
      <c r="AF3359" s="838"/>
      <c r="AG3359" s="838"/>
      <c r="AH3359" s="838"/>
      <c r="AI3359" s="838"/>
      <c r="AJ3359" s="838"/>
      <c r="AK3359" s="838"/>
      <c r="AL3359" s="838"/>
    </row>
    <row r="3360" spans="25:38" x14ac:dyDescent="0.25">
      <c r="Y3360" s="838"/>
      <c r="Z3360" s="838"/>
      <c r="AA3360" s="838"/>
      <c r="AB3360" s="838"/>
      <c r="AC3360" s="838"/>
      <c r="AD3360" s="838"/>
      <c r="AE3360" s="838"/>
      <c r="AF3360" s="838"/>
      <c r="AG3360" s="838"/>
      <c r="AH3360" s="838"/>
      <c r="AI3360" s="838"/>
      <c r="AJ3360" s="838"/>
      <c r="AK3360" s="838"/>
      <c r="AL3360" s="838"/>
    </row>
    <row r="3361" spans="25:38" x14ac:dyDescent="0.25">
      <c r="Y3361" s="838"/>
      <c r="Z3361" s="838"/>
      <c r="AA3361" s="838"/>
      <c r="AB3361" s="838"/>
      <c r="AC3361" s="838"/>
      <c r="AD3361" s="838"/>
      <c r="AE3361" s="838"/>
      <c r="AF3361" s="838"/>
      <c r="AG3361" s="838"/>
      <c r="AH3361" s="838"/>
      <c r="AI3361" s="838"/>
      <c r="AJ3361" s="838"/>
      <c r="AK3361" s="838"/>
      <c r="AL3361" s="838"/>
    </row>
    <row r="3362" spans="25:38" x14ac:dyDescent="0.25">
      <c r="Y3362" s="838"/>
      <c r="Z3362" s="838"/>
      <c r="AA3362" s="838"/>
      <c r="AB3362" s="838"/>
      <c r="AC3362" s="838"/>
      <c r="AD3362" s="838"/>
      <c r="AE3362" s="838"/>
      <c r="AF3362" s="838"/>
      <c r="AG3362" s="838"/>
      <c r="AH3362" s="838"/>
      <c r="AI3362" s="838"/>
      <c r="AJ3362" s="838"/>
      <c r="AK3362" s="838"/>
      <c r="AL3362" s="838"/>
    </row>
    <row r="3363" spans="25:38" x14ac:dyDescent="0.25">
      <c r="Y3363" s="838"/>
      <c r="Z3363" s="838"/>
      <c r="AA3363" s="838"/>
      <c r="AB3363" s="838"/>
      <c r="AC3363" s="838"/>
      <c r="AD3363" s="838"/>
      <c r="AE3363" s="838"/>
      <c r="AF3363" s="838"/>
      <c r="AG3363" s="838"/>
      <c r="AH3363" s="838"/>
      <c r="AI3363" s="838"/>
      <c r="AJ3363" s="838"/>
      <c r="AK3363" s="838"/>
      <c r="AL3363" s="838"/>
    </row>
    <row r="3364" spans="25:38" x14ac:dyDescent="0.25">
      <c r="Y3364" s="838"/>
      <c r="Z3364" s="838"/>
      <c r="AA3364" s="838"/>
      <c r="AB3364" s="838"/>
      <c r="AC3364" s="838"/>
      <c r="AD3364" s="838"/>
      <c r="AE3364" s="838"/>
      <c r="AF3364" s="838"/>
      <c r="AG3364" s="838"/>
      <c r="AH3364" s="838"/>
      <c r="AI3364" s="838"/>
      <c r="AJ3364" s="838"/>
      <c r="AK3364" s="838"/>
      <c r="AL3364" s="838"/>
    </row>
    <row r="3365" spans="25:38" x14ac:dyDescent="0.25">
      <c r="Y3365" s="838"/>
      <c r="Z3365" s="838"/>
      <c r="AA3365" s="838"/>
      <c r="AB3365" s="838"/>
      <c r="AC3365" s="838"/>
      <c r="AD3365" s="838"/>
      <c r="AE3365" s="838"/>
      <c r="AF3365" s="838"/>
      <c r="AG3365" s="838"/>
      <c r="AH3365" s="838"/>
      <c r="AI3365" s="838"/>
      <c r="AJ3365" s="838"/>
      <c r="AK3365" s="838"/>
      <c r="AL3365" s="838"/>
    </row>
    <row r="3366" spans="25:38" x14ac:dyDescent="0.25">
      <c r="Y3366" s="838"/>
      <c r="Z3366" s="838"/>
      <c r="AA3366" s="838"/>
      <c r="AB3366" s="838"/>
      <c r="AC3366" s="838"/>
      <c r="AD3366" s="838"/>
      <c r="AE3366" s="838"/>
      <c r="AF3366" s="838"/>
      <c r="AG3366" s="838"/>
      <c r="AH3366" s="838"/>
      <c r="AI3366" s="838"/>
      <c r="AJ3366" s="838"/>
      <c r="AK3366" s="838"/>
      <c r="AL3366" s="838"/>
    </row>
    <row r="3367" spans="25:38" x14ac:dyDescent="0.25">
      <c r="Y3367" s="838"/>
      <c r="Z3367" s="838"/>
      <c r="AA3367" s="838"/>
      <c r="AB3367" s="838"/>
      <c r="AC3367" s="838"/>
      <c r="AD3367" s="838"/>
      <c r="AE3367" s="838"/>
      <c r="AF3367" s="838"/>
      <c r="AG3367" s="838"/>
      <c r="AH3367" s="838"/>
      <c r="AI3367" s="838"/>
      <c r="AJ3367" s="838"/>
      <c r="AK3367" s="838"/>
      <c r="AL3367" s="838"/>
    </row>
    <row r="3368" spans="25:38" x14ac:dyDescent="0.25">
      <c r="Y3368" s="838"/>
      <c r="Z3368" s="838"/>
      <c r="AA3368" s="838"/>
      <c r="AB3368" s="838"/>
      <c r="AC3368" s="838"/>
      <c r="AD3368" s="838"/>
      <c r="AE3368" s="838"/>
      <c r="AF3368" s="838"/>
      <c r="AG3368" s="838"/>
      <c r="AH3368" s="838"/>
      <c r="AI3368" s="838"/>
      <c r="AJ3368" s="838"/>
      <c r="AK3368" s="838"/>
      <c r="AL3368" s="838"/>
    </row>
    <row r="3369" spans="25:38" x14ac:dyDescent="0.25">
      <c r="Y3369" s="838"/>
      <c r="Z3369" s="838"/>
      <c r="AA3369" s="838"/>
      <c r="AB3369" s="838"/>
      <c r="AC3369" s="838"/>
      <c r="AD3369" s="838"/>
      <c r="AE3369" s="838"/>
      <c r="AF3369" s="838"/>
      <c r="AG3369" s="838"/>
      <c r="AH3369" s="838"/>
      <c r="AI3369" s="838"/>
      <c r="AJ3369" s="838"/>
      <c r="AK3369" s="838"/>
      <c r="AL3369" s="838"/>
    </row>
    <row r="3370" spans="25:38" x14ac:dyDescent="0.25">
      <c r="Y3370" s="838"/>
      <c r="Z3370" s="838"/>
      <c r="AA3370" s="838"/>
      <c r="AB3370" s="838"/>
      <c r="AC3370" s="838"/>
      <c r="AD3370" s="838"/>
      <c r="AE3370" s="838"/>
      <c r="AF3370" s="838"/>
      <c r="AG3370" s="838"/>
      <c r="AH3370" s="838"/>
      <c r="AI3370" s="838"/>
      <c r="AJ3370" s="838"/>
      <c r="AK3370" s="838"/>
      <c r="AL3370" s="838"/>
    </row>
    <row r="3371" spans="25:38" x14ac:dyDescent="0.25">
      <c r="Y3371" s="838"/>
      <c r="Z3371" s="838"/>
      <c r="AA3371" s="838"/>
      <c r="AB3371" s="838"/>
      <c r="AC3371" s="838"/>
      <c r="AD3371" s="838"/>
      <c r="AE3371" s="838"/>
      <c r="AF3371" s="838"/>
      <c r="AG3371" s="838"/>
      <c r="AH3371" s="838"/>
      <c r="AI3371" s="838"/>
      <c r="AJ3371" s="838"/>
      <c r="AK3371" s="838"/>
      <c r="AL3371" s="838"/>
    </row>
    <row r="3372" spans="25:38" x14ac:dyDescent="0.25">
      <c r="Y3372" s="838"/>
      <c r="Z3372" s="838"/>
      <c r="AA3372" s="838"/>
      <c r="AB3372" s="838"/>
      <c r="AC3372" s="838"/>
      <c r="AD3372" s="838"/>
      <c r="AE3372" s="838"/>
      <c r="AF3372" s="838"/>
      <c r="AG3372" s="838"/>
      <c r="AH3372" s="838"/>
      <c r="AI3372" s="838"/>
      <c r="AJ3372" s="838"/>
      <c r="AK3372" s="838"/>
      <c r="AL3372" s="838"/>
    </row>
    <row r="3373" spans="25:38" x14ac:dyDescent="0.25">
      <c r="Y3373" s="838"/>
      <c r="Z3373" s="838"/>
      <c r="AA3373" s="838"/>
      <c r="AB3373" s="838"/>
      <c r="AC3373" s="838"/>
      <c r="AD3373" s="838"/>
      <c r="AE3373" s="838"/>
      <c r="AF3373" s="838"/>
      <c r="AG3373" s="838"/>
      <c r="AH3373" s="838"/>
      <c r="AI3373" s="838"/>
      <c r="AJ3373" s="838"/>
      <c r="AK3373" s="838"/>
      <c r="AL3373" s="838"/>
    </row>
    <row r="3374" spans="25:38" x14ac:dyDescent="0.25">
      <c r="Y3374" s="838"/>
      <c r="Z3374" s="838"/>
      <c r="AA3374" s="838"/>
      <c r="AB3374" s="838"/>
      <c r="AC3374" s="838"/>
      <c r="AD3374" s="838"/>
      <c r="AE3374" s="838"/>
      <c r="AF3374" s="838"/>
      <c r="AG3374" s="838"/>
      <c r="AH3374" s="838"/>
      <c r="AI3374" s="838"/>
      <c r="AJ3374" s="838"/>
      <c r="AK3374" s="838"/>
      <c r="AL3374" s="838"/>
    </row>
    <row r="3375" spans="25:38" x14ac:dyDescent="0.25">
      <c r="Y3375" s="838"/>
      <c r="Z3375" s="838"/>
      <c r="AA3375" s="838"/>
      <c r="AB3375" s="838"/>
      <c r="AC3375" s="838"/>
      <c r="AD3375" s="838"/>
      <c r="AE3375" s="838"/>
      <c r="AF3375" s="838"/>
      <c r="AG3375" s="838"/>
      <c r="AH3375" s="838"/>
      <c r="AI3375" s="838"/>
      <c r="AJ3375" s="838"/>
      <c r="AK3375" s="838"/>
      <c r="AL3375" s="838"/>
    </row>
    <row r="3376" spans="25:38" x14ac:dyDescent="0.25">
      <c r="Y3376" s="838"/>
      <c r="Z3376" s="838"/>
      <c r="AA3376" s="838"/>
      <c r="AB3376" s="838"/>
      <c r="AC3376" s="838"/>
      <c r="AD3376" s="838"/>
      <c r="AE3376" s="838"/>
      <c r="AF3376" s="838"/>
      <c r="AG3376" s="838"/>
      <c r="AH3376" s="838"/>
      <c r="AI3376" s="838"/>
      <c r="AJ3376" s="838"/>
      <c r="AK3376" s="838"/>
      <c r="AL3376" s="838"/>
    </row>
    <row r="3377" spans="25:38" x14ac:dyDescent="0.25">
      <c r="Y3377" s="838"/>
      <c r="Z3377" s="838"/>
      <c r="AA3377" s="838"/>
      <c r="AB3377" s="838"/>
      <c r="AC3377" s="838"/>
      <c r="AD3377" s="838"/>
      <c r="AE3377" s="838"/>
      <c r="AF3377" s="838"/>
      <c r="AG3377" s="838"/>
      <c r="AH3377" s="838"/>
      <c r="AI3377" s="838"/>
      <c r="AJ3377" s="838"/>
      <c r="AK3377" s="838"/>
      <c r="AL3377" s="838"/>
    </row>
    <row r="3378" spans="25:38" x14ac:dyDescent="0.25">
      <c r="Y3378" s="838"/>
      <c r="Z3378" s="838"/>
      <c r="AA3378" s="838"/>
      <c r="AB3378" s="838"/>
      <c r="AC3378" s="838"/>
      <c r="AD3378" s="838"/>
      <c r="AE3378" s="838"/>
      <c r="AF3378" s="838"/>
      <c r="AG3378" s="838"/>
      <c r="AH3378" s="838"/>
      <c r="AI3378" s="838"/>
      <c r="AJ3378" s="838"/>
      <c r="AK3378" s="838"/>
      <c r="AL3378" s="838"/>
    </row>
    <row r="3379" spans="25:38" x14ac:dyDescent="0.25">
      <c r="Y3379" s="838"/>
      <c r="Z3379" s="838"/>
      <c r="AA3379" s="838"/>
      <c r="AB3379" s="838"/>
      <c r="AC3379" s="838"/>
      <c r="AD3379" s="838"/>
      <c r="AE3379" s="838"/>
      <c r="AF3379" s="838"/>
      <c r="AG3379" s="838"/>
      <c r="AH3379" s="838"/>
      <c r="AI3379" s="838"/>
      <c r="AJ3379" s="838"/>
      <c r="AK3379" s="838"/>
      <c r="AL3379" s="838"/>
    </row>
    <row r="3380" spans="25:38" x14ac:dyDescent="0.25">
      <c r="Y3380" s="838"/>
      <c r="Z3380" s="838"/>
      <c r="AA3380" s="838"/>
      <c r="AB3380" s="838"/>
      <c r="AC3380" s="838"/>
      <c r="AD3380" s="838"/>
      <c r="AE3380" s="838"/>
      <c r="AF3380" s="838"/>
      <c r="AG3380" s="838"/>
      <c r="AH3380" s="838"/>
      <c r="AI3380" s="838"/>
      <c r="AJ3380" s="838"/>
      <c r="AK3380" s="838"/>
      <c r="AL3380" s="838"/>
    </row>
    <row r="3381" spans="25:38" x14ac:dyDescent="0.25">
      <c r="Y3381" s="838"/>
      <c r="Z3381" s="838"/>
      <c r="AA3381" s="838"/>
      <c r="AB3381" s="838"/>
      <c r="AC3381" s="838"/>
      <c r="AD3381" s="838"/>
      <c r="AE3381" s="838"/>
      <c r="AF3381" s="838"/>
      <c r="AG3381" s="838"/>
      <c r="AH3381" s="838"/>
      <c r="AI3381" s="838"/>
      <c r="AJ3381" s="838"/>
      <c r="AK3381" s="838"/>
      <c r="AL3381" s="838"/>
    </row>
    <row r="3382" spans="25:38" x14ac:dyDescent="0.25">
      <c r="Y3382" s="838"/>
      <c r="Z3382" s="838"/>
      <c r="AA3382" s="838"/>
      <c r="AB3382" s="838"/>
      <c r="AC3382" s="838"/>
      <c r="AD3382" s="838"/>
      <c r="AE3382" s="838"/>
      <c r="AF3382" s="838"/>
      <c r="AG3382" s="838"/>
      <c r="AH3382" s="838"/>
      <c r="AI3382" s="838"/>
      <c r="AJ3382" s="838"/>
      <c r="AK3382" s="838"/>
      <c r="AL3382" s="838"/>
    </row>
    <row r="3383" spans="25:38" x14ac:dyDescent="0.25">
      <c r="Y3383" s="838"/>
      <c r="Z3383" s="838"/>
      <c r="AA3383" s="838"/>
      <c r="AB3383" s="838"/>
      <c r="AC3383" s="838"/>
      <c r="AD3383" s="838"/>
      <c r="AE3383" s="838"/>
      <c r="AF3383" s="838"/>
      <c r="AG3383" s="838"/>
      <c r="AH3383" s="838"/>
      <c r="AI3383" s="838"/>
      <c r="AJ3383" s="838"/>
      <c r="AK3383" s="838"/>
      <c r="AL3383" s="838"/>
    </row>
    <row r="3384" spans="25:38" x14ac:dyDescent="0.25">
      <c r="Y3384" s="838"/>
      <c r="Z3384" s="838"/>
      <c r="AA3384" s="838"/>
      <c r="AB3384" s="838"/>
      <c r="AC3384" s="838"/>
      <c r="AD3384" s="838"/>
      <c r="AE3384" s="838"/>
      <c r="AF3384" s="838"/>
      <c r="AG3384" s="838"/>
      <c r="AH3384" s="838"/>
      <c r="AI3384" s="838"/>
      <c r="AJ3384" s="838"/>
      <c r="AK3384" s="838"/>
      <c r="AL3384" s="838"/>
    </row>
    <row r="3385" spans="25:38" x14ac:dyDescent="0.25">
      <c r="Y3385" s="838"/>
      <c r="Z3385" s="838"/>
      <c r="AA3385" s="838"/>
      <c r="AB3385" s="838"/>
      <c r="AC3385" s="838"/>
      <c r="AD3385" s="838"/>
      <c r="AE3385" s="838"/>
      <c r="AF3385" s="838"/>
      <c r="AG3385" s="838"/>
      <c r="AH3385" s="838"/>
      <c r="AI3385" s="838"/>
      <c r="AJ3385" s="838"/>
      <c r="AK3385" s="838"/>
      <c r="AL3385" s="838"/>
    </row>
    <row r="3386" spans="25:38" x14ac:dyDescent="0.25">
      <c r="Y3386" s="838"/>
      <c r="Z3386" s="838"/>
      <c r="AA3386" s="838"/>
      <c r="AB3386" s="838"/>
      <c r="AC3386" s="838"/>
      <c r="AD3386" s="838"/>
      <c r="AE3386" s="838"/>
      <c r="AF3386" s="838"/>
      <c r="AG3386" s="838"/>
      <c r="AH3386" s="838"/>
      <c r="AI3386" s="838"/>
      <c r="AJ3386" s="838"/>
      <c r="AK3386" s="838"/>
      <c r="AL3386" s="838"/>
    </row>
    <row r="3387" spans="25:38" x14ac:dyDescent="0.25">
      <c r="Y3387" s="838"/>
      <c r="Z3387" s="838"/>
      <c r="AA3387" s="838"/>
      <c r="AB3387" s="838"/>
      <c r="AC3387" s="838"/>
      <c r="AD3387" s="838"/>
      <c r="AE3387" s="838"/>
      <c r="AF3387" s="838"/>
      <c r="AG3387" s="838"/>
      <c r="AH3387" s="838"/>
      <c r="AI3387" s="838"/>
      <c r="AJ3387" s="838"/>
      <c r="AK3387" s="838"/>
      <c r="AL3387" s="838"/>
    </row>
    <row r="3388" spans="25:38" x14ac:dyDescent="0.25">
      <c r="Y3388" s="838"/>
      <c r="Z3388" s="838"/>
      <c r="AA3388" s="838"/>
      <c r="AB3388" s="838"/>
      <c r="AC3388" s="838"/>
      <c r="AD3388" s="838"/>
      <c r="AE3388" s="838"/>
      <c r="AF3388" s="838"/>
      <c r="AG3388" s="838"/>
      <c r="AH3388" s="838"/>
      <c r="AI3388" s="838"/>
      <c r="AJ3388" s="838"/>
      <c r="AK3388" s="838"/>
      <c r="AL3388" s="838"/>
    </row>
    <row r="3389" spans="25:38" x14ac:dyDescent="0.25">
      <c r="Y3389" s="838"/>
      <c r="Z3389" s="838"/>
      <c r="AA3389" s="838"/>
      <c r="AB3389" s="838"/>
      <c r="AC3389" s="838"/>
      <c r="AD3389" s="838"/>
      <c r="AE3389" s="838"/>
      <c r="AF3389" s="838"/>
      <c r="AG3389" s="838"/>
      <c r="AH3389" s="838"/>
      <c r="AI3389" s="838"/>
      <c r="AJ3389" s="838"/>
      <c r="AK3389" s="838"/>
      <c r="AL3389" s="838"/>
    </row>
    <row r="3390" spans="25:38" x14ac:dyDescent="0.25">
      <c r="Y3390" s="838"/>
      <c r="Z3390" s="838"/>
      <c r="AA3390" s="838"/>
      <c r="AB3390" s="838"/>
      <c r="AC3390" s="838"/>
      <c r="AD3390" s="838"/>
      <c r="AE3390" s="838"/>
      <c r="AF3390" s="838"/>
      <c r="AG3390" s="838"/>
      <c r="AH3390" s="838"/>
      <c r="AI3390" s="838"/>
      <c r="AJ3390" s="838"/>
      <c r="AK3390" s="838"/>
      <c r="AL3390" s="838"/>
    </row>
    <row r="3391" spans="25:38" x14ac:dyDescent="0.25">
      <c r="Y3391" s="838"/>
      <c r="Z3391" s="838"/>
      <c r="AA3391" s="838"/>
      <c r="AB3391" s="838"/>
      <c r="AC3391" s="838"/>
      <c r="AD3391" s="838"/>
      <c r="AE3391" s="838"/>
      <c r="AF3391" s="838"/>
      <c r="AG3391" s="838"/>
      <c r="AH3391" s="838"/>
      <c r="AI3391" s="838"/>
      <c r="AJ3391" s="838"/>
      <c r="AK3391" s="838"/>
      <c r="AL3391" s="838"/>
    </row>
    <row r="3392" spans="25:38" x14ac:dyDescent="0.25">
      <c r="Y3392" s="838"/>
      <c r="Z3392" s="838"/>
      <c r="AA3392" s="838"/>
      <c r="AB3392" s="838"/>
      <c r="AC3392" s="838"/>
      <c r="AD3392" s="838"/>
      <c r="AE3392" s="838"/>
      <c r="AF3392" s="838"/>
      <c r="AG3392" s="838"/>
      <c r="AH3392" s="838"/>
      <c r="AI3392" s="838"/>
      <c r="AJ3392" s="838"/>
      <c r="AK3392" s="838"/>
      <c r="AL3392" s="838"/>
    </row>
    <row r="3393" spans="25:38" x14ac:dyDescent="0.25">
      <c r="Y3393" s="838"/>
      <c r="Z3393" s="838"/>
      <c r="AA3393" s="838"/>
      <c r="AB3393" s="838"/>
      <c r="AC3393" s="838"/>
      <c r="AD3393" s="838"/>
      <c r="AE3393" s="838"/>
      <c r="AF3393" s="838"/>
      <c r="AG3393" s="838"/>
      <c r="AH3393" s="838"/>
      <c r="AI3393" s="838"/>
      <c r="AJ3393" s="838"/>
      <c r="AK3393" s="838"/>
      <c r="AL3393" s="838"/>
    </row>
    <row r="3394" spans="25:38" x14ac:dyDescent="0.25">
      <c r="Y3394" s="838"/>
      <c r="Z3394" s="838"/>
      <c r="AA3394" s="838"/>
      <c r="AB3394" s="838"/>
      <c r="AC3394" s="838"/>
      <c r="AD3394" s="838"/>
      <c r="AE3394" s="838"/>
      <c r="AF3394" s="838"/>
      <c r="AG3394" s="838"/>
      <c r="AH3394" s="838"/>
      <c r="AI3394" s="838"/>
      <c r="AJ3394" s="838"/>
      <c r="AK3394" s="838"/>
      <c r="AL3394" s="838"/>
    </row>
    <row r="3395" spans="25:38" x14ac:dyDescent="0.25">
      <c r="Y3395" s="838"/>
      <c r="Z3395" s="838"/>
      <c r="AA3395" s="838"/>
      <c r="AB3395" s="838"/>
      <c r="AC3395" s="838"/>
      <c r="AD3395" s="838"/>
      <c r="AE3395" s="838"/>
      <c r="AF3395" s="838"/>
      <c r="AG3395" s="838"/>
      <c r="AH3395" s="838"/>
      <c r="AI3395" s="838"/>
      <c r="AJ3395" s="838"/>
      <c r="AK3395" s="838"/>
      <c r="AL3395" s="838"/>
    </row>
    <row r="3396" spans="25:38" x14ac:dyDescent="0.25">
      <c r="Y3396" s="838"/>
      <c r="Z3396" s="838"/>
      <c r="AA3396" s="838"/>
      <c r="AB3396" s="838"/>
      <c r="AC3396" s="838"/>
      <c r="AD3396" s="838"/>
      <c r="AE3396" s="838"/>
      <c r="AF3396" s="838"/>
      <c r="AG3396" s="838"/>
      <c r="AH3396" s="838"/>
      <c r="AI3396" s="838"/>
      <c r="AJ3396" s="838"/>
      <c r="AK3396" s="838"/>
      <c r="AL3396" s="838"/>
    </row>
    <row r="3397" spans="25:38" x14ac:dyDescent="0.25">
      <c r="Y3397" s="838"/>
      <c r="Z3397" s="838"/>
      <c r="AA3397" s="838"/>
      <c r="AB3397" s="838"/>
      <c r="AC3397" s="838"/>
      <c r="AD3397" s="838"/>
      <c r="AE3397" s="838"/>
      <c r="AF3397" s="838"/>
      <c r="AG3397" s="838"/>
      <c r="AH3397" s="838"/>
      <c r="AI3397" s="838"/>
      <c r="AJ3397" s="838"/>
      <c r="AK3397" s="838"/>
      <c r="AL3397" s="838"/>
    </row>
    <row r="3398" spans="25:38" x14ac:dyDescent="0.25">
      <c r="Y3398" s="838"/>
      <c r="Z3398" s="838"/>
      <c r="AA3398" s="838"/>
      <c r="AB3398" s="838"/>
      <c r="AC3398" s="838"/>
      <c r="AD3398" s="838"/>
      <c r="AE3398" s="838"/>
      <c r="AF3398" s="838"/>
      <c r="AG3398" s="838"/>
      <c r="AH3398" s="838"/>
      <c r="AI3398" s="838"/>
      <c r="AJ3398" s="838"/>
      <c r="AK3398" s="838"/>
      <c r="AL3398" s="838"/>
    </row>
    <row r="3399" spans="25:38" x14ac:dyDescent="0.25">
      <c r="Y3399" s="838"/>
      <c r="Z3399" s="838"/>
      <c r="AA3399" s="838"/>
      <c r="AB3399" s="838"/>
      <c r="AC3399" s="838"/>
      <c r="AD3399" s="838"/>
      <c r="AE3399" s="838"/>
      <c r="AF3399" s="838"/>
      <c r="AG3399" s="838"/>
      <c r="AH3399" s="838"/>
      <c r="AI3399" s="838"/>
      <c r="AJ3399" s="838"/>
      <c r="AK3399" s="838"/>
      <c r="AL3399" s="838"/>
    </row>
    <row r="3400" spans="25:38" x14ac:dyDescent="0.25">
      <c r="Y3400" s="838"/>
      <c r="Z3400" s="838"/>
      <c r="AA3400" s="838"/>
      <c r="AB3400" s="838"/>
      <c r="AC3400" s="838"/>
      <c r="AD3400" s="838"/>
      <c r="AE3400" s="838"/>
      <c r="AF3400" s="838"/>
      <c r="AG3400" s="838"/>
      <c r="AH3400" s="838"/>
      <c r="AI3400" s="838"/>
      <c r="AJ3400" s="838"/>
      <c r="AK3400" s="838"/>
      <c r="AL3400" s="838"/>
    </row>
    <row r="3401" spans="25:38" x14ac:dyDescent="0.25">
      <c r="Y3401" s="838"/>
      <c r="Z3401" s="838"/>
      <c r="AA3401" s="838"/>
      <c r="AB3401" s="838"/>
      <c r="AC3401" s="838"/>
      <c r="AD3401" s="838"/>
      <c r="AE3401" s="838"/>
      <c r="AF3401" s="838"/>
      <c r="AG3401" s="838"/>
      <c r="AH3401" s="838"/>
      <c r="AI3401" s="838"/>
      <c r="AJ3401" s="838"/>
      <c r="AK3401" s="838"/>
      <c r="AL3401" s="838"/>
    </row>
    <row r="3402" spans="25:38" x14ac:dyDescent="0.25">
      <c r="Y3402" s="838"/>
      <c r="Z3402" s="838"/>
      <c r="AA3402" s="838"/>
      <c r="AB3402" s="838"/>
      <c r="AC3402" s="838"/>
      <c r="AD3402" s="838"/>
      <c r="AE3402" s="838"/>
      <c r="AF3402" s="838"/>
      <c r="AG3402" s="838"/>
      <c r="AH3402" s="838"/>
      <c r="AI3402" s="838"/>
      <c r="AJ3402" s="838"/>
      <c r="AK3402" s="838"/>
      <c r="AL3402" s="838"/>
    </row>
    <row r="3403" spans="25:38" x14ac:dyDescent="0.25">
      <c r="Y3403" s="838"/>
      <c r="Z3403" s="838"/>
      <c r="AA3403" s="838"/>
      <c r="AB3403" s="838"/>
      <c r="AC3403" s="838"/>
      <c r="AD3403" s="838"/>
      <c r="AE3403" s="838"/>
      <c r="AF3403" s="838"/>
      <c r="AG3403" s="838"/>
      <c r="AH3403" s="838"/>
      <c r="AI3403" s="838"/>
      <c r="AJ3403" s="838"/>
      <c r="AK3403" s="838"/>
      <c r="AL3403" s="838"/>
    </row>
    <row r="3404" spans="25:38" x14ac:dyDescent="0.25">
      <c r="Y3404" s="838"/>
      <c r="Z3404" s="838"/>
      <c r="AA3404" s="838"/>
      <c r="AB3404" s="838"/>
      <c r="AC3404" s="838"/>
      <c r="AD3404" s="838"/>
      <c r="AE3404" s="838"/>
      <c r="AF3404" s="838"/>
      <c r="AG3404" s="838"/>
      <c r="AH3404" s="838"/>
      <c r="AI3404" s="838"/>
      <c r="AJ3404" s="838"/>
      <c r="AK3404" s="838"/>
      <c r="AL3404" s="838"/>
    </row>
    <row r="3405" spans="25:38" x14ac:dyDescent="0.25">
      <c r="Y3405" s="838"/>
      <c r="Z3405" s="838"/>
      <c r="AA3405" s="838"/>
      <c r="AB3405" s="838"/>
      <c r="AC3405" s="838"/>
      <c r="AD3405" s="838"/>
      <c r="AE3405" s="838"/>
      <c r="AF3405" s="838"/>
      <c r="AG3405" s="838"/>
      <c r="AH3405" s="838"/>
      <c r="AI3405" s="838"/>
      <c r="AJ3405" s="838"/>
      <c r="AK3405" s="838"/>
      <c r="AL3405" s="838"/>
    </row>
    <row r="3406" spans="25:38" x14ac:dyDescent="0.25">
      <c r="Y3406" s="838"/>
      <c r="Z3406" s="838"/>
      <c r="AA3406" s="838"/>
      <c r="AB3406" s="838"/>
      <c r="AC3406" s="838"/>
      <c r="AD3406" s="838"/>
      <c r="AE3406" s="838"/>
      <c r="AF3406" s="838"/>
      <c r="AG3406" s="838"/>
      <c r="AH3406" s="838"/>
      <c r="AI3406" s="838"/>
      <c r="AJ3406" s="838"/>
      <c r="AK3406" s="838"/>
      <c r="AL3406" s="838"/>
    </row>
    <row r="3407" spans="25:38" x14ac:dyDescent="0.25">
      <c r="Y3407" s="838"/>
      <c r="Z3407" s="838"/>
      <c r="AA3407" s="838"/>
      <c r="AB3407" s="838"/>
      <c r="AC3407" s="838"/>
      <c r="AD3407" s="838"/>
      <c r="AE3407" s="838"/>
      <c r="AF3407" s="838"/>
      <c r="AG3407" s="838"/>
      <c r="AH3407" s="838"/>
      <c r="AI3407" s="838"/>
      <c r="AJ3407" s="838"/>
      <c r="AK3407" s="838"/>
      <c r="AL3407" s="838"/>
    </row>
    <row r="3408" spans="25:38" x14ac:dyDescent="0.25">
      <c r="Y3408" s="838"/>
      <c r="Z3408" s="838"/>
      <c r="AA3408" s="838"/>
      <c r="AB3408" s="838"/>
      <c r="AC3408" s="838"/>
      <c r="AD3408" s="838"/>
      <c r="AE3408" s="838"/>
      <c r="AF3408" s="838"/>
      <c r="AG3408" s="838"/>
      <c r="AH3408" s="838"/>
      <c r="AI3408" s="838"/>
      <c r="AJ3408" s="838"/>
      <c r="AK3408" s="838"/>
      <c r="AL3408" s="838"/>
    </row>
    <row r="3409" spans="25:38" x14ac:dyDescent="0.25">
      <c r="Y3409" s="838"/>
      <c r="Z3409" s="838"/>
      <c r="AA3409" s="838"/>
      <c r="AB3409" s="838"/>
      <c r="AC3409" s="838"/>
      <c r="AD3409" s="838"/>
      <c r="AE3409" s="838"/>
      <c r="AF3409" s="838"/>
      <c r="AG3409" s="838"/>
      <c r="AH3409" s="838"/>
      <c r="AI3409" s="838"/>
      <c r="AJ3409" s="838"/>
      <c r="AK3409" s="838"/>
      <c r="AL3409" s="838"/>
    </row>
    <row r="3410" spans="25:38" x14ac:dyDescent="0.25">
      <c r="Y3410" s="838"/>
      <c r="Z3410" s="838"/>
      <c r="AA3410" s="838"/>
      <c r="AB3410" s="838"/>
      <c r="AC3410" s="838"/>
      <c r="AD3410" s="838"/>
      <c r="AE3410" s="838"/>
      <c r="AF3410" s="838"/>
      <c r="AG3410" s="838"/>
      <c r="AH3410" s="838"/>
      <c r="AI3410" s="838"/>
      <c r="AJ3410" s="838"/>
      <c r="AK3410" s="838"/>
      <c r="AL3410" s="838"/>
    </row>
    <row r="3411" spans="25:38" x14ac:dyDescent="0.25">
      <c r="Y3411" s="838"/>
      <c r="Z3411" s="838"/>
      <c r="AA3411" s="838"/>
      <c r="AB3411" s="838"/>
      <c r="AC3411" s="838"/>
      <c r="AD3411" s="838"/>
      <c r="AE3411" s="838"/>
      <c r="AF3411" s="838"/>
      <c r="AG3411" s="838"/>
      <c r="AH3411" s="838"/>
      <c r="AI3411" s="838"/>
      <c r="AJ3411" s="838"/>
      <c r="AK3411" s="838"/>
      <c r="AL3411" s="838"/>
    </row>
    <row r="3412" spans="25:38" x14ac:dyDescent="0.25">
      <c r="Y3412" s="838"/>
      <c r="Z3412" s="838"/>
      <c r="AA3412" s="838"/>
      <c r="AB3412" s="838"/>
      <c r="AC3412" s="838"/>
      <c r="AD3412" s="838"/>
      <c r="AE3412" s="838"/>
      <c r="AF3412" s="838"/>
      <c r="AG3412" s="838"/>
      <c r="AH3412" s="838"/>
      <c r="AI3412" s="838"/>
      <c r="AJ3412" s="838"/>
      <c r="AK3412" s="838"/>
      <c r="AL3412" s="838"/>
    </row>
    <row r="3413" spans="25:38" x14ac:dyDescent="0.25">
      <c r="Y3413" s="838"/>
      <c r="Z3413" s="838"/>
      <c r="AA3413" s="838"/>
      <c r="AB3413" s="838"/>
      <c r="AC3413" s="838"/>
      <c r="AD3413" s="838"/>
      <c r="AE3413" s="838"/>
      <c r="AF3413" s="838"/>
      <c r="AG3413" s="838"/>
      <c r="AH3413" s="838"/>
      <c r="AI3413" s="838"/>
      <c r="AJ3413" s="838"/>
      <c r="AK3413" s="838"/>
      <c r="AL3413" s="838"/>
    </row>
    <row r="3414" spans="25:38" x14ac:dyDescent="0.25">
      <c r="Y3414" s="838"/>
      <c r="Z3414" s="838"/>
      <c r="AA3414" s="838"/>
      <c r="AB3414" s="838"/>
      <c r="AC3414" s="838"/>
      <c r="AD3414" s="838"/>
      <c r="AE3414" s="838"/>
      <c r="AF3414" s="838"/>
      <c r="AG3414" s="838"/>
      <c r="AH3414" s="838"/>
      <c r="AI3414" s="838"/>
      <c r="AJ3414" s="838"/>
      <c r="AK3414" s="838"/>
      <c r="AL3414" s="838"/>
    </row>
    <row r="3415" spans="25:38" x14ac:dyDescent="0.25">
      <c r="Y3415" s="838"/>
      <c r="Z3415" s="838"/>
      <c r="AA3415" s="838"/>
      <c r="AB3415" s="838"/>
      <c r="AC3415" s="838"/>
      <c r="AD3415" s="838"/>
      <c r="AE3415" s="838"/>
      <c r="AF3415" s="838"/>
      <c r="AG3415" s="838"/>
      <c r="AH3415" s="838"/>
      <c r="AI3415" s="838"/>
      <c r="AJ3415" s="838"/>
      <c r="AK3415" s="838"/>
      <c r="AL3415" s="838"/>
    </row>
    <row r="3416" spans="25:38" x14ac:dyDescent="0.25">
      <c r="Y3416" s="838"/>
      <c r="Z3416" s="838"/>
      <c r="AA3416" s="838"/>
      <c r="AB3416" s="838"/>
      <c r="AC3416" s="838"/>
      <c r="AD3416" s="838"/>
      <c r="AE3416" s="838"/>
      <c r="AF3416" s="838"/>
      <c r="AG3416" s="838"/>
      <c r="AH3416" s="838"/>
      <c r="AI3416" s="838"/>
      <c r="AJ3416" s="838"/>
      <c r="AK3416" s="838"/>
      <c r="AL3416" s="838"/>
    </row>
    <row r="3417" spans="25:38" x14ac:dyDescent="0.25">
      <c r="Y3417" s="838"/>
      <c r="Z3417" s="838"/>
      <c r="AA3417" s="838"/>
      <c r="AB3417" s="838"/>
      <c r="AC3417" s="838"/>
      <c r="AD3417" s="838"/>
      <c r="AE3417" s="838"/>
      <c r="AF3417" s="838"/>
      <c r="AG3417" s="838"/>
      <c r="AH3417" s="838"/>
      <c r="AI3417" s="838"/>
      <c r="AJ3417" s="838"/>
      <c r="AK3417" s="838"/>
      <c r="AL3417" s="838"/>
    </row>
    <row r="3418" spans="25:38" x14ac:dyDescent="0.25">
      <c r="Y3418" s="838"/>
      <c r="Z3418" s="838"/>
      <c r="AA3418" s="838"/>
      <c r="AB3418" s="838"/>
      <c r="AC3418" s="838"/>
      <c r="AD3418" s="838"/>
      <c r="AE3418" s="838"/>
      <c r="AF3418" s="838"/>
      <c r="AG3418" s="838"/>
      <c r="AH3418" s="838"/>
      <c r="AI3418" s="838"/>
      <c r="AJ3418" s="838"/>
      <c r="AK3418" s="838"/>
      <c r="AL3418" s="838"/>
    </row>
    <row r="3419" spans="25:38" x14ac:dyDescent="0.25">
      <c r="Y3419" s="838"/>
      <c r="Z3419" s="838"/>
      <c r="AA3419" s="838"/>
      <c r="AB3419" s="838"/>
      <c r="AC3419" s="838"/>
      <c r="AD3419" s="838"/>
      <c r="AE3419" s="838"/>
      <c r="AF3419" s="838"/>
      <c r="AG3419" s="838"/>
      <c r="AH3419" s="838"/>
      <c r="AI3419" s="838"/>
      <c r="AJ3419" s="838"/>
      <c r="AK3419" s="838"/>
      <c r="AL3419" s="838"/>
    </row>
    <row r="3420" spans="25:38" x14ac:dyDescent="0.25">
      <c r="Y3420" s="838"/>
      <c r="Z3420" s="838"/>
      <c r="AA3420" s="838"/>
      <c r="AB3420" s="838"/>
      <c r="AC3420" s="838"/>
      <c r="AD3420" s="838"/>
      <c r="AE3420" s="838"/>
      <c r="AF3420" s="838"/>
      <c r="AG3420" s="838"/>
      <c r="AH3420" s="838"/>
      <c r="AI3420" s="838"/>
      <c r="AJ3420" s="838"/>
      <c r="AK3420" s="838"/>
      <c r="AL3420" s="838"/>
    </row>
    <row r="3421" spans="25:38" x14ac:dyDescent="0.25">
      <c r="Y3421" s="838"/>
      <c r="Z3421" s="838"/>
      <c r="AA3421" s="838"/>
      <c r="AB3421" s="838"/>
      <c r="AC3421" s="838"/>
      <c r="AD3421" s="838"/>
      <c r="AE3421" s="838"/>
      <c r="AF3421" s="838"/>
      <c r="AG3421" s="838"/>
      <c r="AH3421" s="838"/>
      <c r="AI3421" s="838"/>
      <c r="AJ3421" s="838"/>
      <c r="AK3421" s="838"/>
      <c r="AL3421" s="838"/>
    </row>
    <row r="3422" spans="25:38" x14ac:dyDescent="0.25">
      <c r="Y3422" s="838"/>
      <c r="Z3422" s="838"/>
      <c r="AA3422" s="838"/>
      <c r="AB3422" s="838"/>
      <c r="AC3422" s="838"/>
      <c r="AD3422" s="838"/>
      <c r="AE3422" s="838"/>
      <c r="AF3422" s="838"/>
      <c r="AG3422" s="838"/>
      <c r="AH3422" s="838"/>
      <c r="AI3422" s="838"/>
      <c r="AJ3422" s="838"/>
      <c r="AK3422" s="838"/>
      <c r="AL3422" s="838"/>
    </row>
    <row r="3423" spans="25:38" x14ac:dyDescent="0.25">
      <c r="Y3423" s="838"/>
      <c r="Z3423" s="838"/>
      <c r="AA3423" s="838"/>
      <c r="AB3423" s="838"/>
      <c r="AC3423" s="838"/>
      <c r="AD3423" s="838"/>
      <c r="AE3423" s="838"/>
      <c r="AF3423" s="838"/>
      <c r="AG3423" s="838"/>
      <c r="AH3423" s="838"/>
      <c r="AI3423" s="838"/>
      <c r="AJ3423" s="838"/>
      <c r="AK3423" s="838"/>
      <c r="AL3423" s="838"/>
    </row>
    <row r="3424" spans="25:38" x14ac:dyDescent="0.25">
      <c r="Y3424" s="838"/>
      <c r="Z3424" s="838"/>
      <c r="AA3424" s="838"/>
      <c r="AB3424" s="838"/>
      <c r="AC3424" s="838"/>
      <c r="AD3424" s="838"/>
      <c r="AE3424" s="838"/>
      <c r="AF3424" s="838"/>
      <c r="AG3424" s="838"/>
      <c r="AH3424" s="838"/>
      <c r="AI3424" s="838"/>
      <c r="AJ3424" s="838"/>
      <c r="AK3424" s="838"/>
      <c r="AL3424" s="838"/>
    </row>
    <row r="3425" spans="25:38" x14ac:dyDescent="0.25">
      <c r="Y3425" s="838"/>
      <c r="Z3425" s="838"/>
      <c r="AA3425" s="838"/>
      <c r="AB3425" s="838"/>
      <c r="AC3425" s="838"/>
      <c r="AD3425" s="838"/>
      <c r="AE3425" s="838"/>
      <c r="AF3425" s="838"/>
      <c r="AG3425" s="838"/>
      <c r="AH3425" s="838"/>
      <c r="AI3425" s="838"/>
      <c r="AJ3425" s="838"/>
      <c r="AK3425" s="838"/>
      <c r="AL3425" s="838"/>
    </row>
    <row r="3426" spans="25:38" x14ac:dyDescent="0.25">
      <c r="Y3426" s="838"/>
      <c r="Z3426" s="838"/>
      <c r="AA3426" s="838"/>
      <c r="AB3426" s="838"/>
      <c r="AC3426" s="838"/>
      <c r="AD3426" s="838"/>
      <c r="AE3426" s="838"/>
      <c r="AF3426" s="838"/>
      <c r="AG3426" s="838"/>
      <c r="AH3426" s="838"/>
      <c r="AI3426" s="838"/>
      <c r="AJ3426" s="838"/>
      <c r="AK3426" s="838"/>
      <c r="AL3426" s="838"/>
    </row>
    <row r="3427" spans="25:38" x14ac:dyDescent="0.25">
      <c r="Y3427" s="838"/>
      <c r="Z3427" s="838"/>
      <c r="AA3427" s="838"/>
      <c r="AB3427" s="838"/>
      <c r="AC3427" s="838"/>
      <c r="AD3427" s="838"/>
      <c r="AE3427" s="838"/>
      <c r="AF3427" s="838"/>
      <c r="AG3427" s="838"/>
      <c r="AH3427" s="838"/>
      <c r="AI3427" s="838"/>
      <c r="AJ3427" s="838"/>
      <c r="AK3427" s="838"/>
      <c r="AL3427" s="838"/>
    </row>
    <row r="3428" spans="25:38" x14ac:dyDescent="0.25">
      <c r="Y3428" s="838"/>
      <c r="Z3428" s="838"/>
      <c r="AA3428" s="838"/>
      <c r="AB3428" s="838"/>
      <c r="AC3428" s="838"/>
      <c r="AD3428" s="838"/>
      <c r="AE3428" s="838"/>
      <c r="AF3428" s="838"/>
      <c r="AG3428" s="838"/>
      <c r="AH3428" s="838"/>
      <c r="AI3428" s="838"/>
      <c r="AJ3428" s="838"/>
      <c r="AK3428" s="838"/>
      <c r="AL3428" s="838"/>
    </row>
    <row r="3429" spans="25:38" x14ac:dyDescent="0.25">
      <c r="Y3429" s="838"/>
      <c r="Z3429" s="838"/>
      <c r="AA3429" s="838"/>
      <c r="AB3429" s="838"/>
      <c r="AC3429" s="838"/>
      <c r="AD3429" s="838"/>
      <c r="AE3429" s="838"/>
      <c r="AF3429" s="838"/>
      <c r="AG3429" s="838"/>
      <c r="AH3429" s="838"/>
      <c r="AI3429" s="838"/>
      <c r="AJ3429" s="838"/>
      <c r="AK3429" s="838"/>
      <c r="AL3429" s="838"/>
    </row>
    <row r="3430" spans="25:38" x14ac:dyDescent="0.25">
      <c r="Y3430" s="838"/>
      <c r="Z3430" s="838"/>
      <c r="AA3430" s="838"/>
      <c r="AB3430" s="838"/>
      <c r="AC3430" s="838"/>
      <c r="AD3430" s="838"/>
      <c r="AE3430" s="838"/>
      <c r="AF3430" s="838"/>
      <c r="AG3430" s="838"/>
      <c r="AH3430" s="838"/>
      <c r="AI3430" s="838"/>
      <c r="AJ3430" s="838"/>
      <c r="AK3430" s="838"/>
      <c r="AL3430" s="838"/>
    </row>
    <row r="3431" spans="25:38" x14ac:dyDescent="0.25">
      <c r="Y3431" s="838"/>
      <c r="Z3431" s="838"/>
      <c r="AA3431" s="838"/>
      <c r="AB3431" s="838"/>
      <c r="AC3431" s="838"/>
      <c r="AD3431" s="838"/>
      <c r="AE3431" s="838"/>
      <c r="AF3431" s="838"/>
      <c r="AG3431" s="838"/>
      <c r="AH3431" s="838"/>
      <c r="AI3431" s="838"/>
      <c r="AJ3431" s="838"/>
      <c r="AK3431" s="838"/>
      <c r="AL3431" s="838"/>
    </row>
    <row r="3432" spans="25:38" x14ac:dyDescent="0.25">
      <c r="Y3432" s="838"/>
      <c r="Z3432" s="838"/>
      <c r="AA3432" s="838"/>
      <c r="AB3432" s="838"/>
      <c r="AC3432" s="838"/>
      <c r="AD3432" s="838"/>
      <c r="AE3432" s="838"/>
      <c r="AF3432" s="838"/>
      <c r="AG3432" s="838"/>
      <c r="AH3432" s="838"/>
      <c r="AI3432" s="838"/>
      <c r="AJ3432" s="838"/>
      <c r="AK3432" s="838"/>
      <c r="AL3432" s="838"/>
    </row>
    <row r="3433" spans="25:38" x14ac:dyDescent="0.25">
      <c r="Y3433" s="838"/>
      <c r="Z3433" s="838"/>
      <c r="AA3433" s="838"/>
      <c r="AB3433" s="838"/>
      <c r="AC3433" s="838"/>
      <c r="AD3433" s="838"/>
      <c r="AE3433" s="838"/>
      <c r="AF3433" s="838"/>
      <c r="AG3433" s="838"/>
      <c r="AH3433" s="838"/>
      <c r="AI3433" s="838"/>
      <c r="AJ3433" s="838"/>
      <c r="AK3433" s="838"/>
      <c r="AL3433" s="838"/>
    </row>
    <row r="3434" spans="25:38" x14ac:dyDescent="0.25">
      <c r="Y3434" s="838"/>
      <c r="Z3434" s="838"/>
      <c r="AA3434" s="838"/>
      <c r="AB3434" s="838"/>
      <c r="AC3434" s="838"/>
      <c r="AD3434" s="838"/>
      <c r="AE3434" s="838"/>
      <c r="AF3434" s="838"/>
      <c r="AG3434" s="838"/>
      <c r="AH3434" s="838"/>
      <c r="AI3434" s="838"/>
      <c r="AJ3434" s="838"/>
      <c r="AK3434" s="838"/>
      <c r="AL3434" s="838"/>
    </row>
    <row r="3435" spans="25:38" x14ac:dyDescent="0.25">
      <c r="Y3435" s="838"/>
      <c r="Z3435" s="838"/>
      <c r="AA3435" s="838"/>
      <c r="AB3435" s="838"/>
      <c r="AC3435" s="838"/>
      <c r="AD3435" s="838"/>
      <c r="AE3435" s="838"/>
      <c r="AF3435" s="838"/>
      <c r="AG3435" s="838"/>
      <c r="AH3435" s="838"/>
      <c r="AI3435" s="838"/>
      <c r="AJ3435" s="838"/>
      <c r="AK3435" s="838"/>
      <c r="AL3435" s="838"/>
    </row>
    <row r="3436" spans="25:38" x14ac:dyDescent="0.25">
      <c r="Y3436" s="838"/>
      <c r="Z3436" s="838"/>
      <c r="AA3436" s="838"/>
      <c r="AB3436" s="838"/>
      <c r="AC3436" s="838"/>
      <c r="AD3436" s="838"/>
      <c r="AE3436" s="838"/>
      <c r="AF3436" s="838"/>
      <c r="AG3436" s="838"/>
      <c r="AH3436" s="838"/>
      <c r="AI3436" s="838"/>
      <c r="AJ3436" s="838"/>
      <c r="AK3436" s="838"/>
      <c r="AL3436" s="838"/>
    </row>
    <row r="3437" spans="25:38" x14ac:dyDescent="0.25">
      <c r="Y3437" s="838"/>
      <c r="Z3437" s="838"/>
      <c r="AA3437" s="838"/>
      <c r="AB3437" s="838"/>
      <c r="AC3437" s="838"/>
      <c r="AD3437" s="838"/>
      <c r="AE3437" s="838"/>
      <c r="AF3437" s="838"/>
      <c r="AG3437" s="838"/>
      <c r="AH3437" s="838"/>
      <c r="AI3437" s="838"/>
      <c r="AJ3437" s="838"/>
      <c r="AK3437" s="838"/>
      <c r="AL3437" s="838"/>
    </row>
    <row r="3438" spans="25:38" x14ac:dyDescent="0.25">
      <c r="Y3438" s="838"/>
      <c r="Z3438" s="838"/>
      <c r="AA3438" s="838"/>
      <c r="AB3438" s="838"/>
      <c r="AC3438" s="838"/>
      <c r="AD3438" s="838"/>
      <c r="AE3438" s="838"/>
      <c r="AF3438" s="838"/>
      <c r="AG3438" s="838"/>
      <c r="AH3438" s="838"/>
      <c r="AI3438" s="838"/>
      <c r="AJ3438" s="838"/>
      <c r="AK3438" s="838"/>
      <c r="AL3438" s="838"/>
    </row>
    <row r="3439" spans="25:38" x14ac:dyDescent="0.25">
      <c r="Y3439" s="838"/>
      <c r="Z3439" s="838"/>
      <c r="AA3439" s="838"/>
      <c r="AB3439" s="838"/>
      <c r="AC3439" s="838"/>
      <c r="AD3439" s="838"/>
      <c r="AE3439" s="838"/>
      <c r="AF3439" s="838"/>
      <c r="AG3439" s="838"/>
      <c r="AH3439" s="838"/>
      <c r="AI3439" s="838"/>
      <c r="AJ3439" s="838"/>
      <c r="AK3439" s="838"/>
      <c r="AL3439" s="838"/>
    </row>
    <row r="3440" spans="25:38" x14ac:dyDescent="0.25">
      <c r="Y3440" s="838"/>
      <c r="Z3440" s="838"/>
      <c r="AA3440" s="838"/>
      <c r="AB3440" s="838"/>
      <c r="AC3440" s="838"/>
      <c r="AD3440" s="838"/>
      <c r="AE3440" s="838"/>
      <c r="AF3440" s="838"/>
      <c r="AG3440" s="838"/>
      <c r="AH3440" s="838"/>
      <c r="AI3440" s="838"/>
      <c r="AJ3440" s="838"/>
      <c r="AK3440" s="838"/>
      <c r="AL3440" s="838"/>
    </row>
    <row r="3441" spans="25:38" x14ac:dyDescent="0.25">
      <c r="Y3441" s="838"/>
      <c r="Z3441" s="838"/>
      <c r="AA3441" s="838"/>
      <c r="AB3441" s="838"/>
      <c r="AC3441" s="838"/>
      <c r="AD3441" s="838"/>
      <c r="AE3441" s="838"/>
      <c r="AF3441" s="838"/>
      <c r="AG3441" s="838"/>
      <c r="AH3441" s="838"/>
      <c r="AI3441" s="838"/>
      <c r="AJ3441" s="838"/>
      <c r="AK3441" s="838"/>
      <c r="AL3441" s="838"/>
    </row>
    <row r="3442" spans="25:38" x14ac:dyDescent="0.25">
      <c r="Y3442" s="838"/>
      <c r="Z3442" s="838"/>
      <c r="AA3442" s="838"/>
      <c r="AB3442" s="838"/>
      <c r="AC3442" s="838"/>
      <c r="AD3442" s="838"/>
      <c r="AE3442" s="838"/>
      <c r="AF3442" s="838"/>
      <c r="AG3442" s="838"/>
      <c r="AH3442" s="838"/>
      <c r="AI3442" s="838"/>
      <c r="AJ3442" s="838"/>
      <c r="AK3442" s="838"/>
      <c r="AL3442" s="838"/>
    </row>
    <row r="3443" spans="25:38" x14ac:dyDescent="0.25">
      <c r="Y3443" s="838"/>
      <c r="Z3443" s="838"/>
      <c r="AA3443" s="838"/>
      <c r="AB3443" s="838"/>
      <c r="AC3443" s="838"/>
      <c r="AD3443" s="838"/>
      <c r="AE3443" s="838"/>
      <c r="AF3443" s="838"/>
      <c r="AG3443" s="838"/>
      <c r="AH3443" s="838"/>
      <c r="AI3443" s="838"/>
      <c r="AJ3443" s="838"/>
      <c r="AK3443" s="838"/>
      <c r="AL3443" s="838"/>
    </row>
    <row r="3444" spans="25:38" x14ac:dyDescent="0.25">
      <c r="Y3444" s="838"/>
      <c r="Z3444" s="838"/>
      <c r="AA3444" s="838"/>
      <c r="AB3444" s="838"/>
      <c r="AC3444" s="838"/>
      <c r="AD3444" s="838"/>
      <c r="AE3444" s="838"/>
      <c r="AF3444" s="838"/>
      <c r="AG3444" s="838"/>
      <c r="AH3444" s="838"/>
      <c r="AI3444" s="838"/>
      <c r="AJ3444" s="838"/>
      <c r="AK3444" s="838"/>
      <c r="AL3444" s="838"/>
    </row>
    <row r="3445" spans="25:38" x14ac:dyDescent="0.25">
      <c r="Y3445" s="838"/>
      <c r="Z3445" s="838"/>
      <c r="AA3445" s="838"/>
      <c r="AB3445" s="838"/>
      <c r="AC3445" s="838"/>
      <c r="AD3445" s="838"/>
      <c r="AE3445" s="838"/>
      <c r="AF3445" s="838"/>
      <c r="AG3445" s="838"/>
      <c r="AH3445" s="838"/>
      <c r="AI3445" s="838"/>
      <c r="AJ3445" s="838"/>
      <c r="AK3445" s="838"/>
      <c r="AL3445" s="838"/>
    </row>
    <row r="3446" spans="25:38" x14ac:dyDescent="0.25">
      <c r="Y3446" s="838"/>
      <c r="Z3446" s="838"/>
      <c r="AA3446" s="838"/>
      <c r="AB3446" s="838"/>
      <c r="AC3446" s="838"/>
      <c r="AD3446" s="838"/>
      <c r="AE3446" s="838"/>
      <c r="AF3446" s="838"/>
      <c r="AG3446" s="838"/>
      <c r="AH3446" s="838"/>
      <c r="AI3446" s="838"/>
      <c r="AJ3446" s="838"/>
      <c r="AK3446" s="838"/>
      <c r="AL3446" s="838"/>
    </row>
    <row r="3447" spans="25:38" x14ac:dyDescent="0.25">
      <c r="Y3447" s="838"/>
      <c r="Z3447" s="838"/>
      <c r="AA3447" s="838"/>
      <c r="AB3447" s="838"/>
      <c r="AC3447" s="838"/>
      <c r="AD3447" s="838"/>
      <c r="AE3447" s="838"/>
      <c r="AF3447" s="838"/>
      <c r="AG3447" s="838"/>
      <c r="AH3447" s="838"/>
      <c r="AI3447" s="838"/>
      <c r="AJ3447" s="838"/>
      <c r="AK3447" s="838"/>
      <c r="AL3447" s="838"/>
    </row>
    <row r="3448" spans="25:38" x14ac:dyDescent="0.25">
      <c r="Y3448" s="838"/>
      <c r="Z3448" s="838"/>
      <c r="AA3448" s="838"/>
      <c r="AB3448" s="838"/>
      <c r="AC3448" s="838"/>
      <c r="AD3448" s="838"/>
      <c r="AE3448" s="838"/>
      <c r="AF3448" s="838"/>
      <c r="AG3448" s="838"/>
      <c r="AH3448" s="838"/>
      <c r="AI3448" s="838"/>
      <c r="AJ3448" s="838"/>
      <c r="AK3448" s="838"/>
      <c r="AL3448" s="838"/>
    </row>
    <row r="3449" spans="25:38" x14ac:dyDescent="0.25">
      <c r="Y3449" s="838"/>
      <c r="Z3449" s="838"/>
      <c r="AA3449" s="838"/>
      <c r="AB3449" s="838"/>
      <c r="AC3449" s="838"/>
      <c r="AD3449" s="838"/>
      <c r="AE3449" s="838"/>
      <c r="AF3449" s="838"/>
      <c r="AG3449" s="838"/>
      <c r="AH3449" s="838"/>
      <c r="AI3449" s="838"/>
      <c r="AJ3449" s="838"/>
      <c r="AK3449" s="838"/>
      <c r="AL3449" s="838"/>
    </row>
    <row r="3450" spans="25:38" x14ac:dyDescent="0.25">
      <c r="Y3450" s="838"/>
      <c r="Z3450" s="838"/>
      <c r="AA3450" s="838"/>
      <c r="AB3450" s="838"/>
      <c r="AC3450" s="838"/>
      <c r="AD3450" s="838"/>
      <c r="AE3450" s="838"/>
      <c r="AF3450" s="838"/>
      <c r="AG3450" s="838"/>
      <c r="AH3450" s="838"/>
      <c r="AI3450" s="838"/>
      <c r="AJ3450" s="838"/>
      <c r="AK3450" s="838"/>
      <c r="AL3450" s="838"/>
    </row>
    <row r="3451" spans="25:38" x14ac:dyDescent="0.25">
      <c r="Y3451" s="838"/>
      <c r="Z3451" s="838"/>
      <c r="AA3451" s="838"/>
      <c r="AB3451" s="838"/>
      <c r="AC3451" s="838"/>
      <c r="AD3451" s="838"/>
      <c r="AE3451" s="838"/>
      <c r="AF3451" s="838"/>
      <c r="AG3451" s="838"/>
      <c r="AH3451" s="838"/>
      <c r="AI3451" s="838"/>
      <c r="AJ3451" s="838"/>
      <c r="AK3451" s="838"/>
      <c r="AL3451" s="838"/>
    </row>
    <row r="3452" spans="25:38" x14ac:dyDescent="0.25">
      <c r="Y3452" s="838"/>
      <c r="Z3452" s="838"/>
      <c r="AA3452" s="838"/>
      <c r="AB3452" s="838"/>
      <c r="AC3452" s="838"/>
      <c r="AD3452" s="838"/>
      <c r="AE3452" s="838"/>
      <c r="AF3452" s="838"/>
      <c r="AG3452" s="838"/>
      <c r="AH3452" s="838"/>
      <c r="AI3452" s="838"/>
      <c r="AJ3452" s="838"/>
      <c r="AK3452" s="838"/>
      <c r="AL3452" s="838"/>
    </row>
    <row r="3453" spans="25:38" x14ac:dyDescent="0.25">
      <c r="Y3453" s="838"/>
      <c r="Z3453" s="838"/>
      <c r="AA3453" s="838"/>
      <c r="AB3453" s="838"/>
      <c r="AC3453" s="838"/>
      <c r="AD3453" s="838"/>
      <c r="AE3453" s="838"/>
      <c r="AF3453" s="838"/>
      <c r="AG3453" s="838"/>
      <c r="AH3453" s="838"/>
      <c r="AI3453" s="838"/>
      <c r="AJ3453" s="838"/>
      <c r="AK3453" s="838"/>
      <c r="AL3453" s="838"/>
    </row>
    <row r="3454" spans="25:38" x14ac:dyDescent="0.25">
      <c r="Y3454" s="838"/>
      <c r="Z3454" s="838"/>
      <c r="AA3454" s="838"/>
      <c r="AB3454" s="838"/>
      <c r="AC3454" s="838"/>
      <c r="AD3454" s="838"/>
      <c r="AE3454" s="838"/>
      <c r="AF3454" s="838"/>
      <c r="AG3454" s="838"/>
      <c r="AH3454" s="838"/>
      <c r="AI3454" s="838"/>
      <c r="AJ3454" s="838"/>
      <c r="AK3454" s="838"/>
      <c r="AL3454" s="838"/>
    </row>
    <row r="3455" spans="25:38" x14ac:dyDescent="0.25">
      <c r="Y3455" s="838"/>
      <c r="Z3455" s="838"/>
      <c r="AA3455" s="838"/>
      <c r="AB3455" s="838"/>
      <c r="AC3455" s="838"/>
      <c r="AD3455" s="838"/>
      <c r="AE3455" s="838"/>
      <c r="AF3455" s="838"/>
      <c r="AG3455" s="838"/>
      <c r="AH3455" s="838"/>
      <c r="AI3455" s="838"/>
      <c r="AJ3455" s="838"/>
      <c r="AK3455" s="838"/>
      <c r="AL3455" s="838"/>
    </row>
    <row r="3456" spans="25:38" x14ac:dyDescent="0.25">
      <c r="Y3456" s="838"/>
      <c r="Z3456" s="838"/>
      <c r="AA3456" s="838"/>
      <c r="AB3456" s="838"/>
      <c r="AC3456" s="838"/>
      <c r="AD3456" s="838"/>
      <c r="AE3456" s="838"/>
      <c r="AF3456" s="838"/>
      <c r="AG3456" s="838"/>
      <c r="AH3456" s="838"/>
      <c r="AI3456" s="838"/>
      <c r="AJ3456" s="838"/>
      <c r="AK3456" s="838"/>
      <c r="AL3456" s="838"/>
    </row>
    <row r="3457" spans="25:38" x14ac:dyDescent="0.25">
      <c r="Y3457" s="838"/>
      <c r="Z3457" s="838"/>
      <c r="AA3457" s="838"/>
      <c r="AB3457" s="838"/>
      <c r="AC3457" s="838"/>
      <c r="AD3457" s="838"/>
      <c r="AE3457" s="838"/>
      <c r="AF3457" s="838"/>
      <c r="AG3457" s="838"/>
      <c r="AH3457" s="838"/>
      <c r="AI3457" s="838"/>
      <c r="AJ3457" s="838"/>
      <c r="AK3457" s="838"/>
      <c r="AL3457" s="838"/>
    </row>
    <row r="3458" spans="25:38" x14ac:dyDescent="0.25">
      <c r="Y3458" s="838"/>
      <c r="Z3458" s="838"/>
      <c r="AA3458" s="838"/>
      <c r="AB3458" s="838"/>
      <c r="AC3458" s="838"/>
      <c r="AD3458" s="838"/>
      <c r="AE3458" s="838"/>
      <c r="AF3458" s="838"/>
      <c r="AG3458" s="838"/>
      <c r="AH3458" s="838"/>
      <c r="AI3458" s="838"/>
      <c r="AJ3458" s="838"/>
      <c r="AK3458" s="838"/>
      <c r="AL3458" s="838"/>
    </row>
    <row r="3459" spans="25:38" x14ac:dyDescent="0.25">
      <c r="Y3459" s="838"/>
      <c r="Z3459" s="838"/>
      <c r="AA3459" s="838"/>
      <c r="AB3459" s="838"/>
      <c r="AC3459" s="838"/>
      <c r="AD3459" s="838"/>
      <c r="AE3459" s="838"/>
      <c r="AF3459" s="838"/>
      <c r="AG3459" s="838"/>
      <c r="AH3459" s="838"/>
      <c r="AI3459" s="838"/>
      <c r="AJ3459" s="838"/>
      <c r="AK3459" s="838"/>
      <c r="AL3459" s="838"/>
    </row>
    <row r="3460" spans="25:38" x14ac:dyDescent="0.25">
      <c r="Y3460" s="838"/>
      <c r="Z3460" s="838"/>
      <c r="AA3460" s="838"/>
      <c r="AB3460" s="838"/>
      <c r="AC3460" s="838"/>
      <c r="AD3460" s="838"/>
      <c r="AE3460" s="838"/>
      <c r="AF3460" s="838"/>
      <c r="AG3460" s="838"/>
      <c r="AH3460" s="838"/>
      <c r="AI3460" s="838"/>
      <c r="AJ3460" s="838"/>
      <c r="AK3460" s="838"/>
      <c r="AL3460" s="838"/>
    </row>
    <row r="3461" spans="25:38" x14ac:dyDescent="0.25">
      <c r="Y3461" s="838"/>
      <c r="Z3461" s="838"/>
      <c r="AA3461" s="838"/>
      <c r="AB3461" s="838"/>
      <c r="AC3461" s="838"/>
      <c r="AD3461" s="838"/>
      <c r="AE3461" s="838"/>
      <c r="AF3461" s="838"/>
      <c r="AG3461" s="838"/>
      <c r="AH3461" s="838"/>
      <c r="AI3461" s="838"/>
      <c r="AJ3461" s="838"/>
      <c r="AK3461" s="838"/>
      <c r="AL3461" s="838"/>
    </row>
    <row r="3462" spans="25:38" x14ac:dyDescent="0.25">
      <c r="Y3462" s="838"/>
      <c r="Z3462" s="838"/>
      <c r="AA3462" s="838"/>
      <c r="AB3462" s="838"/>
      <c r="AC3462" s="838"/>
      <c r="AD3462" s="838"/>
      <c r="AE3462" s="838"/>
      <c r="AF3462" s="838"/>
      <c r="AG3462" s="838"/>
      <c r="AH3462" s="838"/>
      <c r="AI3462" s="838"/>
      <c r="AJ3462" s="838"/>
      <c r="AK3462" s="838"/>
      <c r="AL3462" s="838"/>
    </row>
    <row r="3463" spans="25:38" x14ac:dyDescent="0.25">
      <c r="Y3463" s="838"/>
      <c r="Z3463" s="838"/>
      <c r="AA3463" s="838"/>
      <c r="AB3463" s="838"/>
      <c r="AC3463" s="838"/>
      <c r="AD3463" s="838"/>
      <c r="AE3463" s="838"/>
      <c r="AF3463" s="838"/>
      <c r="AG3463" s="838"/>
      <c r="AH3463" s="838"/>
      <c r="AI3463" s="838"/>
      <c r="AJ3463" s="838"/>
      <c r="AK3463" s="838"/>
      <c r="AL3463" s="838"/>
    </row>
    <row r="3464" spans="25:38" x14ac:dyDescent="0.25">
      <c r="Y3464" s="838"/>
      <c r="Z3464" s="838"/>
      <c r="AA3464" s="838"/>
      <c r="AB3464" s="838"/>
      <c r="AC3464" s="838"/>
      <c r="AD3464" s="838"/>
      <c r="AE3464" s="838"/>
      <c r="AF3464" s="838"/>
      <c r="AG3464" s="838"/>
      <c r="AH3464" s="838"/>
      <c r="AI3464" s="838"/>
      <c r="AJ3464" s="838"/>
      <c r="AK3464" s="838"/>
      <c r="AL3464" s="838"/>
    </row>
    <row r="3465" spans="25:38" x14ac:dyDescent="0.25">
      <c r="Y3465" s="838"/>
      <c r="Z3465" s="838"/>
      <c r="AA3465" s="838"/>
      <c r="AB3465" s="838"/>
      <c r="AC3465" s="838"/>
      <c r="AD3465" s="838"/>
      <c r="AE3465" s="838"/>
      <c r="AF3465" s="838"/>
      <c r="AG3465" s="838"/>
      <c r="AH3465" s="838"/>
      <c r="AI3465" s="838"/>
      <c r="AJ3465" s="838"/>
      <c r="AK3465" s="838"/>
      <c r="AL3465" s="838"/>
    </row>
    <row r="3466" spans="25:38" x14ac:dyDescent="0.25">
      <c r="Y3466" s="838"/>
      <c r="Z3466" s="838"/>
      <c r="AA3466" s="838"/>
      <c r="AB3466" s="838"/>
      <c r="AC3466" s="838"/>
      <c r="AD3466" s="838"/>
      <c r="AE3466" s="838"/>
      <c r="AF3466" s="838"/>
      <c r="AG3466" s="838"/>
      <c r="AH3466" s="838"/>
      <c r="AI3466" s="838"/>
      <c r="AJ3466" s="838"/>
      <c r="AK3466" s="838"/>
      <c r="AL3466" s="838"/>
    </row>
    <row r="3467" spans="25:38" x14ac:dyDescent="0.25">
      <c r="Y3467" s="838"/>
      <c r="Z3467" s="838"/>
      <c r="AA3467" s="838"/>
      <c r="AB3467" s="838"/>
      <c r="AC3467" s="838"/>
      <c r="AD3467" s="838"/>
      <c r="AE3467" s="838"/>
      <c r="AF3467" s="838"/>
      <c r="AG3467" s="838"/>
      <c r="AH3467" s="838"/>
      <c r="AI3467" s="838"/>
      <c r="AJ3467" s="838"/>
      <c r="AK3467" s="838"/>
      <c r="AL3467" s="838"/>
    </row>
    <row r="3468" spans="25:38" x14ac:dyDescent="0.25">
      <c r="Y3468" s="838"/>
      <c r="Z3468" s="838"/>
      <c r="AA3468" s="838"/>
      <c r="AB3468" s="838"/>
      <c r="AC3468" s="838"/>
      <c r="AD3468" s="838"/>
      <c r="AE3468" s="838"/>
      <c r="AF3468" s="838"/>
      <c r="AG3468" s="838"/>
      <c r="AH3468" s="838"/>
      <c r="AI3468" s="838"/>
      <c r="AJ3468" s="838"/>
      <c r="AK3468" s="838"/>
      <c r="AL3468" s="838"/>
    </row>
    <row r="3469" spans="25:38" x14ac:dyDescent="0.25">
      <c r="Y3469" s="838"/>
      <c r="Z3469" s="838"/>
      <c r="AA3469" s="838"/>
      <c r="AB3469" s="838"/>
      <c r="AC3469" s="838"/>
      <c r="AD3469" s="838"/>
      <c r="AE3469" s="838"/>
      <c r="AF3469" s="838"/>
      <c r="AG3469" s="838"/>
      <c r="AH3469" s="838"/>
      <c r="AI3469" s="838"/>
      <c r="AJ3469" s="838"/>
      <c r="AK3469" s="838"/>
      <c r="AL3469" s="838"/>
    </row>
    <row r="3470" spans="25:38" x14ac:dyDescent="0.25">
      <c r="Y3470" s="838"/>
      <c r="Z3470" s="838"/>
      <c r="AA3470" s="838"/>
      <c r="AB3470" s="838"/>
      <c r="AC3470" s="838"/>
      <c r="AD3470" s="838"/>
      <c r="AE3470" s="838"/>
      <c r="AF3470" s="838"/>
      <c r="AG3470" s="838"/>
      <c r="AH3470" s="838"/>
      <c r="AI3470" s="838"/>
      <c r="AJ3470" s="838"/>
      <c r="AK3470" s="838"/>
      <c r="AL3470" s="838"/>
    </row>
    <row r="3471" spans="25:38" x14ac:dyDescent="0.25">
      <c r="Y3471" s="838"/>
      <c r="Z3471" s="838"/>
      <c r="AA3471" s="838"/>
      <c r="AB3471" s="838"/>
      <c r="AC3471" s="838"/>
      <c r="AD3471" s="838"/>
      <c r="AE3471" s="838"/>
      <c r="AF3471" s="838"/>
      <c r="AG3471" s="838"/>
      <c r="AH3471" s="838"/>
      <c r="AI3471" s="838"/>
      <c r="AJ3471" s="838"/>
      <c r="AK3471" s="838"/>
      <c r="AL3471" s="838"/>
    </row>
    <row r="3472" spans="25:38" x14ac:dyDescent="0.25">
      <c r="Y3472" s="838"/>
      <c r="Z3472" s="838"/>
      <c r="AA3472" s="838"/>
      <c r="AB3472" s="838"/>
      <c r="AC3472" s="838"/>
      <c r="AD3472" s="838"/>
      <c r="AE3472" s="838"/>
      <c r="AF3472" s="838"/>
      <c r="AG3472" s="838"/>
      <c r="AH3472" s="838"/>
      <c r="AI3472" s="838"/>
      <c r="AJ3472" s="838"/>
      <c r="AK3472" s="838"/>
      <c r="AL3472" s="838"/>
    </row>
    <row r="3473" spans="25:38" x14ac:dyDescent="0.25">
      <c r="Y3473" s="838"/>
      <c r="Z3473" s="838"/>
      <c r="AA3473" s="838"/>
      <c r="AB3473" s="838"/>
      <c r="AC3473" s="838"/>
      <c r="AD3473" s="838"/>
      <c r="AE3473" s="838"/>
      <c r="AF3473" s="838"/>
      <c r="AG3473" s="838"/>
      <c r="AH3473" s="838"/>
      <c r="AI3473" s="838"/>
      <c r="AJ3473" s="838"/>
      <c r="AK3473" s="838"/>
      <c r="AL3473" s="838"/>
    </row>
    <row r="3474" spans="25:38" x14ac:dyDescent="0.25">
      <c r="Y3474" s="838"/>
      <c r="Z3474" s="838"/>
      <c r="AA3474" s="838"/>
      <c r="AB3474" s="838"/>
      <c r="AC3474" s="838"/>
      <c r="AD3474" s="838"/>
      <c r="AE3474" s="838"/>
      <c r="AF3474" s="838"/>
      <c r="AG3474" s="838"/>
      <c r="AH3474" s="838"/>
      <c r="AI3474" s="838"/>
      <c r="AJ3474" s="838"/>
      <c r="AK3474" s="838"/>
      <c r="AL3474" s="838"/>
    </row>
    <row r="3475" spans="25:38" x14ac:dyDescent="0.25">
      <c r="Y3475" s="838"/>
      <c r="Z3475" s="838"/>
      <c r="AA3475" s="838"/>
      <c r="AB3475" s="838"/>
      <c r="AC3475" s="838"/>
      <c r="AD3475" s="838"/>
      <c r="AE3475" s="838"/>
      <c r="AF3475" s="838"/>
      <c r="AG3475" s="838"/>
      <c r="AH3475" s="838"/>
      <c r="AI3475" s="838"/>
      <c r="AJ3475" s="838"/>
      <c r="AK3475" s="838"/>
      <c r="AL3475" s="838"/>
    </row>
    <row r="3476" spans="25:38" x14ac:dyDescent="0.25">
      <c r="Y3476" s="838"/>
      <c r="Z3476" s="838"/>
      <c r="AA3476" s="838"/>
      <c r="AB3476" s="838"/>
      <c r="AC3476" s="838"/>
      <c r="AD3476" s="838"/>
      <c r="AE3476" s="838"/>
      <c r="AF3476" s="838"/>
      <c r="AG3476" s="838"/>
      <c r="AH3476" s="838"/>
      <c r="AI3476" s="838"/>
      <c r="AJ3476" s="838"/>
      <c r="AK3476" s="838"/>
      <c r="AL3476" s="838"/>
    </row>
    <row r="3477" spans="25:38" x14ac:dyDescent="0.25">
      <c r="Y3477" s="838"/>
      <c r="Z3477" s="838"/>
      <c r="AA3477" s="838"/>
      <c r="AB3477" s="838"/>
      <c r="AC3477" s="838"/>
      <c r="AD3477" s="838"/>
      <c r="AE3477" s="838"/>
      <c r="AF3477" s="838"/>
      <c r="AG3477" s="838"/>
      <c r="AH3477" s="838"/>
      <c r="AI3477" s="838"/>
      <c r="AJ3477" s="838"/>
      <c r="AK3477" s="838"/>
      <c r="AL3477" s="838"/>
    </row>
    <row r="3478" spans="25:38" x14ac:dyDescent="0.25">
      <c r="Y3478" s="838"/>
      <c r="Z3478" s="838"/>
      <c r="AA3478" s="838"/>
      <c r="AB3478" s="838"/>
      <c r="AC3478" s="838"/>
      <c r="AD3478" s="838"/>
      <c r="AE3478" s="838"/>
      <c r="AF3478" s="838"/>
      <c r="AG3478" s="838"/>
      <c r="AH3478" s="838"/>
      <c r="AI3478" s="838"/>
      <c r="AJ3478" s="838"/>
      <c r="AK3478" s="838"/>
      <c r="AL3478" s="838"/>
    </row>
    <row r="3479" spans="25:38" x14ac:dyDescent="0.25">
      <c r="Y3479" s="838"/>
      <c r="Z3479" s="838"/>
      <c r="AA3479" s="838"/>
      <c r="AB3479" s="838"/>
      <c r="AC3479" s="838"/>
      <c r="AD3479" s="838"/>
      <c r="AE3479" s="838"/>
      <c r="AF3479" s="838"/>
      <c r="AG3479" s="838"/>
      <c r="AH3479" s="838"/>
      <c r="AI3479" s="838"/>
      <c r="AJ3479" s="838"/>
      <c r="AK3479" s="838"/>
      <c r="AL3479" s="838"/>
    </row>
    <row r="3480" spans="25:38" x14ac:dyDescent="0.25">
      <c r="Y3480" s="838"/>
      <c r="Z3480" s="838"/>
      <c r="AA3480" s="838"/>
      <c r="AB3480" s="838"/>
      <c r="AC3480" s="838"/>
      <c r="AD3480" s="838"/>
      <c r="AE3480" s="838"/>
      <c r="AF3480" s="838"/>
      <c r="AG3480" s="838"/>
      <c r="AH3480" s="838"/>
      <c r="AI3480" s="838"/>
      <c r="AJ3480" s="838"/>
      <c r="AK3480" s="838"/>
      <c r="AL3480" s="838"/>
    </row>
    <row r="3481" spans="25:38" x14ac:dyDescent="0.25">
      <c r="Y3481" s="838"/>
      <c r="Z3481" s="838"/>
      <c r="AA3481" s="838"/>
      <c r="AB3481" s="838"/>
      <c r="AC3481" s="838"/>
      <c r="AD3481" s="838"/>
      <c r="AE3481" s="838"/>
      <c r="AF3481" s="838"/>
      <c r="AG3481" s="838"/>
      <c r="AH3481" s="838"/>
      <c r="AI3481" s="838"/>
      <c r="AJ3481" s="838"/>
      <c r="AK3481" s="838"/>
      <c r="AL3481" s="838"/>
    </row>
    <row r="3482" spans="25:38" x14ac:dyDescent="0.25">
      <c r="Y3482" s="838"/>
      <c r="Z3482" s="838"/>
      <c r="AA3482" s="838"/>
      <c r="AB3482" s="838"/>
      <c r="AC3482" s="838"/>
      <c r="AD3482" s="838"/>
      <c r="AE3482" s="838"/>
      <c r="AF3482" s="838"/>
      <c r="AG3482" s="838"/>
      <c r="AH3482" s="838"/>
      <c r="AI3482" s="838"/>
      <c r="AJ3482" s="838"/>
      <c r="AK3482" s="838"/>
      <c r="AL3482" s="838"/>
    </row>
    <row r="3483" spans="25:38" x14ac:dyDescent="0.25">
      <c r="Y3483" s="838"/>
      <c r="Z3483" s="838"/>
      <c r="AA3483" s="838"/>
      <c r="AB3483" s="838"/>
      <c r="AC3483" s="838"/>
      <c r="AD3483" s="838"/>
      <c r="AE3483" s="838"/>
      <c r="AF3483" s="838"/>
      <c r="AG3483" s="838"/>
      <c r="AH3483" s="838"/>
      <c r="AI3483" s="838"/>
      <c r="AJ3483" s="838"/>
      <c r="AK3483" s="838"/>
      <c r="AL3483" s="838"/>
    </row>
    <row r="3484" spans="25:38" x14ac:dyDescent="0.25">
      <c r="Y3484" s="838"/>
      <c r="Z3484" s="838"/>
      <c r="AA3484" s="838"/>
      <c r="AB3484" s="838"/>
      <c r="AC3484" s="838"/>
      <c r="AD3484" s="838"/>
      <c r="AE3484" s="838"/>
      <c r="AF3484" s="838"/>
      <c r="AG3484" s="838"/>
      <c r="AH3484" s="838"/>
      <c r="AI3484" s="838"/>
      <c r="AJ3484" s="838"/>
      <c r="AK3484" s="838"/>
      <c r="AL3484" s="838"/>
    </row>
    <row r="3485" spans="25:38" x14ac:dyDescent="0.25">
      <c r="Y3485" s="838"/>
      <c r="Z3485" s="838"/>
      <c r="AA3485" s="838"/>
      <c r="AB3485" s="838"/>
      <c r="AC3485" s="838"/>
      <c r="AD3485" s="838"/>
      <c r="AE3485" s="838"/>
      <c r="AF3485" s="838"/>
      <c r="AG3485" s="838"/>
      <c r="AH3485" s="838"/>
      <c r="AI3485" s="838"/>
      <c r="AJ3485" s="838"/>
      <c r="AK3485" s="838"/>
      <c r="AL3485" s="838"/>
    </row>
    <row r="3486" spans="25:38" x14ac:dyDescent="0.25">
      <c r="Y3486" s="838"/>
      <c r="Z3486" s="838"/>
      <c r="AA3486" s="838"/>
      <c r="AB3486" s="838"/>
      <c r="AC3486" s="838"/>
      <c r="AD3486" s="838"/>
      <c r="AE3486" s="838"/>
      <c r="AF3486" s="838"/>
      <c r="AG3486" s="838"/>
      <c r="AH3486" s="838"/>
      <c r="AI3486" s="838"/>
      <c r="AJ3486" s="838"/>
      <c r="AK3486" s="838"/>
      <c r="AL3486" s="838"/>
    </row>
    <row r="3487" spans="25:38" x14ac:dyDescent="0.25">
      <c r="Y3487" s="838"/>
      <c r="Z3487" s="838"/>
      <c r="AA3487" s="838"/>
      <c r="AB3487" s="838"/>
      <c r="AC3487" s="838"/>
      <c r="AD3487" s="838"/>
      <c r="AE3487" s="838"/>
      <c r="AF3487" s="838"/>
      <c r="AG3487" s="838"/>
      <c r="AH3487" s="838"/>
      <c r="AI3487" s="838"/>
      <c r="AJ3487" s="838"/>
      <c r="AK3487" s="838"/>
      <c r="AL3487" s="838"/>
    </row>
    <row r="3488" spans="25:38" x14ac:dyDescent="0.25">
      <c r="Y3488" s="838"/>
      <c r="Z3488" s="838"/>
      <c r="AA3488" s="838"/>
      <c r="AB3488" s="838"/>
      <c r="AC3488" s="838"/>
      <c r="AD3488" s="838"/>
      <c r="AE3488" s="838"/>
      <c r="AF3488" s="838"/>
      <c r="AG3488" s="838"/>
      <c r="AH3488" s="838"/>
      <c r="AI3488" s="838"/>
      <c r="AJ3488" s="838"/>
      <c r="AK3488" s="838"/>
      <c r="AL3488" s="838"/>
    </row>
    <row r="3489" spans="25:38" x14ac:dyDescent="0.25">
      <c r="Y3489" s="838"/>
      <c r="Z3489" s="838"/>
      <c r="AA3489" s="838"/>
      <c r="AB3489" s="838"/>
      <c r="AC3489" s="838"/>
      <c r="AD3489" s="838"/>
      <c r="AE3489" s="838"/>
      <c r="AF3489" s="838"/>
      <c r="AG3489" s="838"/>
      <c r="AH3489" s="838"/>
      <c r="AI3489" s="838"/>
      <c r="AJ3489" s="838"/>
      <c r="AK3489" s="838"/>
      <c r="AL3489" s="838"/>
    </row>
    <row r="3490" spans="25:38" x14ac:dyDescent="0.25">
      <c r="Y3490" s="838"/>
      <c r="Z3490" s="838"/>
      <c r="AA3490" s="838"/>
      <c r="AB3490" s="838"/>
      <c r="AC3490" s="838"/>
      <c r="AD3490" s="838"/>
      <c r="AE3490" s="838"/>
      <c r="AF3490" s="838"/>
      <c r="AG3490" s="838"/>
      <c r="AH3490" s="838"/>
      <c r="AI3490" s="838"/>
      <c r="AJ3490" s="838"/>
      <c r="AK3490" s="838"/>
      <c r="AL3490" s="838"/>
    </row>
    <row r="3491" spans="25:38" x14ac:dyDescent="0.25">
      <c r="Y3491" s="838"/>
      <c r="Z3491" s="838"/>
      <c r="AA3491" s="838"/>
      <c r="AB3491" s="838"/>
      <c r="AC3491" s="838"/>
      <c r="AD3491" s="838"/>
      <c r="AE3491" s="838"/>
      <c r="AF3491" s="838"/>
      <c r="AG3491" s="838"/>
      <c r="AH3491" s="838"/>
      <c r="AI3491" s="838"/>
      <c r="AJ3491" s="838"/>
      <c r="AK3491" s="838"/>
      <c r="AL3491" s="838"/>
    </row>
    <row r="3492" spans="25:38" x14ac:dyDescent="0.25">
      <c r="Y3492" s="838"/>
      <c r="Z3492" s="838"/>
      <c r="AA3492" s="838"/>
      <c r="AB3492" s="838"/>
      <c r="AC3492" s="838"/>
      <c r="AD3492" s="838"/>
      <c r="AE3492" s="838"/>
      <c r="AF3492" s="838"/>
      <c r="AG3492" s="838"/>
      <c r="AH3492" s="838"/>
      <c r="AI3492" s="838"/>
      <c r="AJ3492" s="838"/>
      <c r="AK3492" s="838"/>
      <c r="AL3492" s="838"/>
    </row>
    <row r="3493" spans="25:38" x14ac:dyDescent="0.25">
      <c r="Y3493" s="838"/>
      <c r="Z3493" s="838"/>
      <c r="AA3493" s="838"/>
      <c r="AB3493" s="838"/>
      <c r="AC3493" s="838"/>
      <c r="AD3493" s="838"/>
      <c r="AE3493" s="838"/>
      <c r="AF3493" s="838"/>
      <c r="AG3493" s="838"/>
      <c r="AH3493" s="838"/>
      <c r="AI3493" s="838"/>
      <c r="AJ3493" s="838"/>
      <c r="AK3493" s="838"/>
      <c r="AL3493" s="838"/>
    </row>
    <row r="3494" spans="25:38" x14ac:dyDescent="0.25">
      <c r="Y3494" s="838"/>
      <c r="Z3494" s="838"/>
      <c r="AA3494" s="838"/>
      <c r="AB3494" s="838"/>
      <c r="AC3494" s="838"/>
      <c r="AD3494" s="838"/>
      <c r="AE3494" s="838"/>
      <c r="AF3494" s="838"/>
      <c r="AG3494" s="838"/>
      <c r="AH3494" s="838"/>
      <c r="AI3494" s="838"/>
      <c r="AJ3494" s="838"/>
      <c r="AK3494" s="838"/>
      <c r="AL3494" s="838"/>
    </row>
    <row r="3495" spans="25:38" x14ac:dyDescent="0.25">
      <c r="Y3495" s="838"/>
      <c r="Z3495" s="838"/>
      <c r="AA3495" s="838"/>
      <c r="AB3495" s="838"/>
      <c r="AC3495" s="838"/>
      <c r="AD3495" s="838"/>
      <c r="AE3495" s="838"/>
      <c r="AF3495" s="838"/>
      <c r="AG3495" s="838"/>
      <c r="AH3495" s="838"/>
      <c r="AI3495" s="838"/>
      <c r="AJ3495" s="838"/>
      <c r="AK3495" s="838"/>
      <c r="AL3495" s="838"/>
    </row>
    <row r="3496" spans="25:38" x14ac:dyDescent="0.25">
      <c r="Y3496" s="838"/>
      <c r="Z3496" s="838"/>
      <c r="AA3496" s="838"/>
      <c r="AB3496" s="838"/>
      <c r="AC3496" s="838"/>
      <c r="AD3496" s="838"/>
      <c r="AE3496" s="838"/>
      <c r="AF3496" s="838"/>
      <c r="AG3496" s="838"/>
      <c r="AH3496" s="838"/>
      <c r="AI3496" s="838"/>
      <c r="AJ3496" s="838"/>
      <c r="AK3496" s="838"/>
      <c r="AL3496" s="838"/>
    </row>
    <row r="3497" spans="25:38" x14ac:dyDescent="0.25">
      <c r="Y3497" s="838"/>
      <c r="Z3497" s="838"/>
      <c r="AA3497" s="838"/>
      <c r="AB3497" s="838"/>
      <c r="AC3497" s="838"/>
      <c r="AD3497" s="838"/>
      <c r="AE3497" s="838"/>
      <c r="AF3497" s="838"/>
      <c r="AG3497" s="838"/>
      <c r="AH3497" s="838"/>
      <c r="AI3497" s="838"/>
      <c r="AJ3497" s="838"/>
      <c r="AK3497" s="838"/>
      <c r="AL3497" s="838"/>
    </row>
    <row r="3498" spans="25:38" x14ac:dyDescent="0.25">
      <c r="Y3498" s="838"/>
      <c r="Z3498" s="838"/>
      <c r="AA3498" s="838"/>
      <c r="AB3498" s="838"/>
      <c r="AC3498" s="838"/>
      <c r="AD3498" s="838"/>
      <c r="AE3498" s="838"/>
      <c r="AF3498" s="838"/>
      <c r="AG3498" s="838"/>
      <c r="AH3498" s="838"/>
      <c r="AI3498" s="838"/>
      <c r="AJ3498" s="838"/>
      <c r="AK3498" s="838"/>
      <c r="AL3498" s="838"/>
    </row>
    <row r="3499" spans="25:38" x14ac:dyDescent="0.25">
      <c r="Y3499" s="838"/>
      <c r="Z3499" s="838"/>
      <c r="AA3499" s="838"/>
      <c r="AB3499" s="838"/>
      <c r="AC3499" s="838"/>
      <c r="AD3499" s="838"/>
      <c r="AE3499" s="838"/>
      <c r="AF3499" s="838"/>
      <c r="AG3499" s="838"/>
      <c r="AH3499" s="838"/>
      <c r="AI3499" s="838"/>
      <c r="AJ3499" s="838"/>
      <c r="AK3499" s="838"/>
      <c r="AL3499" s="838"/>
    </row>
    <row r="3500" spans="25:38" x14ac:dyDescent="0.25">
      <c r="Y3500" s="838"/>
      <c r="Z3500" s="838"/>
      <c r="AA3500" s="838"/>
      <c r="AB3500" s="838"/>
      <c r="AC3500" s="838"/>
      <c r="AD3500" s="838"/>
      <c r="AE3500" s="838"/>
      <c r="AF3500" s="838"/>
      <c r="AG3500" s="838"/>
      <c r="AH3500" s="838"/>
      <c r="AI3500" s="838"/>
      <c r="AJ3500" s="838"/>
      <c r="AK3500" s="838"/>
      <c r="AL3500" s="838"/>
    </row>
    <row r="3501" spans="25:38" x14ac:dyDescent="0.25">
      <c r="Y3501" s="838"/>
      <c r="Z3501" s="838"/>
      <c r="AA3501" s="838"/>
      <c r="AB3501" s="838"/>
      <c r="AC3501" s="838"/>
      <c r="AD3501" s="838"/>
      <c r="AE3501" s="838"/>
      <c r="AF3501" s="838"/>
      <c r="AG3501" s="838"/>
      <c r="AH3501" s="838"/>
      <c r="AI3501" s="838"/>
      <c r="AJ3501" s="838"/>
      <c r="AK3501" s="838"/>
      <c r="AL3501" s="838"/>
    </row>
    <row r="3502" spans="25:38" x14ac:dyDescent="0.25">
      <c r="Y3502" s="838"/>
      <c r="Z3502" s="838"/>
      <c r="AA3502" s="838"/>
      <c r="AB3502" s="838"/>
      <c r="AC3502" s="838"/>
      <c r="AD3502" s="838"/>
      <c r="AE3502" s="838"/>
      <c r="AF3502" s="838"/>
      <c r="AG3502" s="838"/>
      <c r="AH3502" s="838"/>
      <c r="AI3502" s="838"/>
      <c r="AJ3502" s="838"/>
      <c r="AK3502" s="838"/>
      <c r="AL3502" s="838"/>
    </row>
    <row r="3503" spans="25:38" x14ac:dyDescent="0.25">
      <c r="Y3503" s="838"/>
      <c r="Z3503" s="838"/>
      <c r="AA3503" s="838"/>
      <c r="AB3503" s="838"/>
      <c r="AC3503" s="838"/>
      <c r="AD3503" s="838"/>
      <c r="AE3503" s="838"/>
      <c r="AF3503" s="838"/>
      <c r="AG3503" s="838"/>
      <c r="AH3503" s="838"/>
      <c r="AI3503" s="838"/>
      <c r="AJ3503" s="838"/>
      <c r="AK3503" s="838"/>
      <c r="AL3503" s="838"/>
    </row>
    <row r="3504" spans="25:38" x14ac:dyDescent="0.25">
      <c r="Y3504" s="838"/>
      <c r="Z3504" s="838"/>
      <c r="AA3504" s="838"/>
      <c r="AB3504" s="838"/>
      <c r="AC3504" s="838"/>
      <c r="AD3504" s="838"/>
      <c r="AE3504" s="838"/>
      <c r="AF3504" s="838"/>
      <c r="AG3504" s="838"/>
      <c r="AH3504" s="838"/>
      <c r="AI3504" s="838"/>
      <c r="AJ3504" s="838"/>
      <c r="AK3504" s="838"/>
      <c r="AL3504" s="838"/>
    </row>
    <row r="3505" spans="25:38" x14ac:dyDescent="0.25">
      <c r="Y3505" s="838"/>
      <c r="Z3505" s="838"/>
      <c r="AA3505" s="838"/>
      <c r="AB3505" s="838"/>
      <c r="AC3505" s="838"/>
      <c r="AD3505" s="838"/>
      <c r="AE3505" s="838"/>
      <c r="AF3505" s="838"/>
      <c r="AG3505" s="838"/>
      <c r="AH3505" s="838"/>
      <c r="AI3505" s="838"/>
      <c r="AJ3505" s="838"/>
      <c r="AK3505" s="838"/>
      <c r="AL3505" s="838"/>
    </row>
    <row r="3506" spans="25:38" x14ac:dyDescent="0.25">
      <c r="Y3506" s="838"/>
      <c r="Z3506" s="838"/>
      <c r="AA3506" s="838"/>
      <c r="AB3506" s="838"/>
      <c r="AC3506" s="838"/>
      <c r="AD3506" s="838"/>
      <c r="AE3506" s="838"/>
      <c r="AF3506" s="838"/>
      <c r="AG3506" s="838"/>
      <c r="AH3506" s="838"/>
      <c r="AI3506" s="838"/>
      <c r="AJ3506" s="838"/>
      <c r="AK3506" s="838"/>
      <c r="AL3506" s="838"/>
    </row>
    <row r="3507" spans="25:38" x14ac:dyDescent="0.25">
      <c r="Y3507" s="838"/>
      <c r="Z3507" s="838"/>
      <c r="AA3507" s="838"/>
      <c r="AB3507" s="838"/>
      <c r="AC3507" s="838"/>
      <c r="AD3507" s="838"/>
      <c r="AE3507" s="838"/>
      <c r="AF3507" s="838"/>
      <c r="AG3507" s="838"/>
      <c r="AH3507" s="838"/>
      <c r="AI3507" s="838"/>
      <c r="AJ3507" s="838"/>
      <c r="AK3507" s="838"/>
      <c r="AL3507" s="838"/>
    </row>
    <row r="3508" spans="25:38" x14ac:dyDescent="0.25">
      <c r="Y3508" s="838"/>
      <c r="Z3508" s="838"/>
      <c r="AA3508" s="838"/>
      <c r="AB3508" s="838"/>
      <c r="AC3508" s="838"/>
      <c r="AD3508" s="838"/>
      <c r="AE3508" s="838"/>
      <c r="AF3508" s="838"/>
      <c r="AG3508" s="838"/>
      <c r="AH3508" s="838"/>
      <c r="AI3508" s="838"/>
      <c r="AJ3508" s="838"/>
      <c r="AK3508" s="838"/>
      <c r="AL3508" s="838"/>
    </row>
    <row r="3509" spans="25:38" x14ac:dyDescent="0.25">
      <c r="Y3509" s="838"/>
      <c r="Z3509" s="838"/>
      <c r="AA3509" s="838"/>
      <c r="AB3509" s="838"/>
      <c r="AC3509" s="838"/>
      <c r="AD3509" s="838"/>
      <c r="AE3509" s="838"/>
      <c r="AF3509" s="838"/>
      <c r="AG3509" s="838"/>
      <c r="AH3509" s="838"/>
      <c r="AI3509" s="838"/>
      <c r="AJ3509" s="838"/>
      <c r="AK3509" s="838"/>
      <c r="AL3509" s="838"/>
    </row>
    <row r="3510" spans="25:38" x14ac:dyDescent="0.25">
      <c r="Y3510" s="838"/>
      <c r="Z3510" s="838"/>
      <c r="AA3510" s="838"/>
      <c r="AB3510" s="838"/>
      <c r="AC3510" s="838"/>
      <c r="AD3510" s="838"/>
      <c r="AE3510" s="838"/>
      <c r="AF3510" s="838"/>
      <c r="AG3510" s="838"/>
      <c r="AH3510" s="838"/>
      <c r="AI3510" s="838"/>
      <c r="AJ3510" s="838"/>
      <c r="AK3510" s="838"/>
      <c r="AL3510" s="838"/>
    </row>
    <row r="3511" spans="25:38" x14ac:dyDescent="0.25">
      <c r="Y3511" s="838"/>
      <c r="Z3511" s="838"/>
      <c r="AA3511" s="838"/>
      <c r="AB3511" s="838"/>
      <c r="AC3511" s="838"/>
      <c r="AD3511" s="838"/>
      <c r="AE3511" s="838"/>
      <c r="AF3511" s="838"/>
      <c r="AG3511" s="838"/>
      <c r="AH3511" s="838"/>
      <c r="AI3511" s="838"/>
      <c r="AJ3511" s="838"/>
      <c r="AK3511" s="838"/>
      <c r="AL3511" s="838"/>
    </row>
    <row r="3512" spans="25:38" x14ac:dyDescent="0.25">
      <c r="Y3512" s="838"/>
      <c r="Z3512" s="838"/>
      <c r="AA3512" s="838"/>
      <c r="AB3512" s="838"/>
      <c r="AC3512" s="838"/>
      <c r="AD3512" s="838"/>
      <c r="AE3512" s="838"/>
      <c r="AF3512" s="838"/>
      <c r="AG3512" s="838"/>
      <c r="AH3512" s="838"/>
      <c r="AI3512" s="838"/>
      <c r="AJ3512" s="838"/>
      <c r="AK3512" s="838"/>
      <c r="AL3512" s="838"/>
    </row>
    <row r="3513" spans="25:38" x14ac:dyDescent="0.25">
      <c r="Y3513" s="838"/>
      <c r="Z3513" s="838"/>
      <c r="AA3513" s="838"/>
      <c r="AB3513" s="838"/>
      <c r="AC3513" s="838"/>
      <c r="AD3513" s="838"/>
      <c r="AE3513" s="838"/>
      <c r="AF3513" s="838"/>
      <c r="AG3513" s="838"/>
      <c r="AH3513" s="838"/>
      <c r="AI3513" s="838"/>
      <c r="AJ3513" s="838"/>
      <c r="AK3513" s="838"/>
      <c r="AL3513" s="838"/>
    </row>
    <row r="3514" spans="25:38" x14ac:dyDescent="0.25">
      <c r="Y3514" s="838"/>
      <c r="Z3514" s="838"/>
      <c r="AA3514" s="838"/>
      <c r="AB3514" s="838"/>
      <c r="AC3514" s="838"/>
      <c r="AD3514" s="838"/>
      <c r="AE3514" s="838"/>
      <c r="AF3514" s="838"/>
      <c r="AG3514" s="838"/>
      <c r="AH3514" s="838"/>
      <c r="AI3514" s="838"/>
      <c r="AJ3514" s="838"/>
      <c r="AK3514" s="838"/>
      <c r="AL3514" s="838"/>
    </row>
    <row r="3515" spans="25:38" x14ac:dyDescent="0.25">
      <c r="Y3515" s="838"/>
      <c r="Z3515" s="838"/>
      <c r="AA3515" s="838"/>
      <c r="AB3515" s="838"/>
      <c r="AC3515" s="838"/>
      <c r="AD3515" s="838"/>
      <c r="AE3515" s="838"/>
      <c r="AF3515" s="838"/>
      <c r="AG3515" s="838"/>
      <c r="AH3515" s="838"/>
      <c r="AI3515" s="838"/>
      <c r="AJ3515" s="838"/>
      <c r="AK3515" s="838"/>
      <c r="AL3515" s="838"/>
    </row>
    <row r="3516" spans="25:38" x14ac:dyDescent="0.25">
      <c r="Y3516" s="838"/>
      <c r="Z3516" s="838"/>
      <c r="AA3516" s="838"/>
      <c r="AB3516" s="838"/>
      <c r="AC3516" s="838"/>
      <c r="AD3516" s="838"/>
      <c r="AE3516" s="838"/>
      <c r="AF3516" s="838"/>
      <c r="AG3516" s="838"/>
      <c r="AH3516" s="838"/>
      <c r="AI3516" s="838"/>
      <c r="AJ3516" s="838"/>
      <c r="AK3516" s="838"/>
      <c r="AL3516" s="838"/>
    </row>
    <row r="3517" spans="25:38" x14ac:dyDescent="0.25">
      <c r="Y3517" s="838"/>
      <c r="Z3517" s="838"/>
      <c r="AA3517" s="838"/>
      <c r="AB3517" s="838"/>
      <c r="AC3517" s="838"/>
      <c r="AD3517" s="838"/>
      <c r="AE3517" s="838"/>
      <c r="AF3517" s="838"/>
      <c r="AG3517" s="838"/>
      <c r="AH3517" s="838"/>
      <c r="AI3517" s="838"/>
      <c r="AJ3517" s="838"/>
      <c r="AK3517" s="838"/>
      <c r="AL3517" s="838"/>
    </row>
    <row r="3518" spans="25:38" x14ac:dyDescent="0.25">
      <c r="Y3518" s="838"/>
      <c r="Z3518" s="838"/>
      <c r="AA3518" s="838"/>
      <c r="AB3518" s="838"/>
      <c r="AC3518" s="838"/>
      <c r="AD3518" s="838"/>
      <c r="AE3518" s="838"/>
      <c r="AF3518" s="838"/>
      <c r="AG3518" s="838"/>
      <c r="AH3518" s="838"/>
      <c r="AI3518" s="838"/>
      <c r="AJ3518" s="838"/>
      <c r="AK3518" s="838"/>
      <c r="AL3518" s="838"/>
    </row>
    <row r="3519" spans="25:38" x14ac:dyDescent="0.25">
      <c r="Y3519" s="838"/>
      <c r="Z3519" s="838"/>
      <c r="AA3519" s="838"/>
      <c r="AB3519" s="838"/>
      <c r="AC3519" s="838"/>
      <c r="AD3519" s="838"/>
      <c r="AE3519" s="838"/>
      <c r="AF3519" s="838"/>
      <c r="AG3519" s="838"/>
      <c r="AH3519" s="838"/>
      <c r="AI3519" s="838"/>
      <c r="AJ3519" s="838"/>
      <c r="AK3519" s="838"/>
      <c r="AL3519" s="838"/>
    </row>
    <row r="3520" spans="25:38" x14ac:dyDescent="0.25">
      <c r="Y3520" s="838"/>
      <c r="Z3520" s="838"/>
      <c r="AA3520" s="838"/>
      <c r="AB3520" s="838"/>
      <c r="AC3520" s="838"/>
      <c r="AD3520" s="838"/>
      <c r="AE3520" s="838"/>
      <c r="AF3520" s="838"/>
      <c r="AG3520" s="838"/>
      <c r="AH3520" s="838"/>
      <c r="AI3520" s="838"/>
      <c r="AJ3520" s="838"/>
      <c r="AK3520" s="838"/>
      <c r="AL3520" s="838"/>
    </row>
    <row r="3521" spans="25:38" x14ac:dyDescent="0.25">
      <c r="Y3521" s="838"/>
      <c r="Z3521" s="838"/>
      <c r="AA3521" s="838"/>
      <c r="AB3521" s="838"/>
      <c r="AC3521" s="838"/>
      <c r="AD3521" s="838"/>
      <c r="AE3521" s="838"/>
      <c r="AF3521" s="838"/>
      <c r="AG3521" s="838"/>
      <c r="AH3521" s="838"/>
      <c r="AI3521" s="838"/>
      <c r="AJ3521" s="838"/>
      <c r="AK3521" s="838"/>
      <c r="AL3521" s="838"/>
    </row>
    <row r="3522" spans="25:38" x14ac:dyDescent="0.25">
      <c r="Y3522" s="838"/>
      <c r="Z3522" s="838"/>
      <c r="AA3522" s="838"/>
      <c r="AB3522" s="838"/>
      <c r="AC3522" s="838"/>
      <c r="AD3522" s="838"/>
      <c r="AE3522" s="838"/>
      <c r="AF3522" s="838"/>
      <c r="AG3522" s="838"/>
      <c r="AH3522" s="838"/>
      <c r="AI3522" s="838"/>
      <c r="AJ3522" s="838"/>
      <c r="AK3522" s="838"/>
      <c r="AL3522" s="838"/>
    </row>
    <row r="3523" spans="25:38" x14ac:dyDescent="0.25">
      <c r="Y3523" s="838"/>
      <c r="Z3523" s="838"/>
      <c r="AA3523" s="838"/>
      <c r="AB3523" s="838"/>
      <c r="AC3523" s="838"/>
      <c r="AD3523" s="838"/>
      <c r="AE3523" s="838"/>
      <c r="AF3523" s="838"/>
      <c r="AG3523" s="838"/>
      <c r="AH3523" s="838"/>
      <c r="AI3523" s="838"/>
      <c r="AJ3523" s="838"/>
      <c r="AK3523" s="838"/>
      <c r="AL3523" s="838"/>
    </row>
    <row r="3524" spans="25:38" x14ac:dyDescent="0.25">
      <c r="Y3524" s="838"/>
      <c r="Z3524" s="838"/>
      <c r="AA3524" s="838"/>
      <c r="AB3524" s="838"/>
      <c r="AC3524" s="838"/>
      <c r="AD3524" s="838"/>
      <c r="AE3524" s="838"/>
      <c r="AF3524" s="838"/>
      <c r="AG3524" s="838"/>
      <c r="AH3524" s="838"/>
      <c r="AI3524" s="838"/>
      <c r="AJ3524" s="838"/>
      <c r="AK3524" s="838"/>
      <c r="AL3524" s="838"/>
    </row>
    <row r="3525" spans="25:38" x14ac:dyDescent="0.25">
      <c r="Y3525" s="838"/>
      <c r="Z3525" s="838"/>
      <c r="AA3525" s="838"/>
      <c r="AB3525" s="838"/>
      <c r="AC3525" s="838"/>
      <c r="AD3525" s="838"/>
      <c r="AE3525" s="838"/>
      <c r="AF3525" s="838"/>
      <c r="AG3525" s="838"/>
      <c r="AH3525" s="838"/>
      <c r="AI3525" s="838"/>
      <c r="AJ3525" s="838"/>
      <c r="AK3525" s="838"/>
      <c r="AL3525" s="838"/>
    </row>
    <row r="3526" spans="25:38" x14ac:dyDescent="0.25">
      <c r="Y3526" s="838"/>
      <c r="Z3526" s="838"/>
      <c r="AA3526" s="838"/>
      <c r="AB3526" s="838"/>
      <c r="AC3526" s="838"/>
      <c r="AD3526" s="838"/>
      <c r="AE3526" s="838"/>
      <c r="AF3526" s="838"/>
      <c r="AG3526" s="838"/>
      <c r="AH3526" s="838"/>
      <c r="AI3526" s="838"/>
      <c r="AJ3526" s="838"/>
      <c r="AK3526" s="838"/>
      <c r="AL3526" s="838"/>
    </row>
    <row r="3527" spans="25:38" x14ac:dyDescent="0.25">
      <c r="Y3527" s="838"/>
      <c r="Z3527" s="838"/>
      <c r="AA3527" s="838"/>
      <c r="AB3527" s="838"/>
      <c r="AC3527" s="838"/>
      <c r="AD3527" s="838"/>
      <c r="AE3527" s="838"/>
      <c r="AF3527" s="838"/>
      <c r="AG3527" s="838"/>
      <c r="AH3527" s="838"/>
      <c r="AI3527" s="838"/>
      <c r="AJ3527" s="838"/>
      <c r="AK3527" s="838"/>
      <c r="AL3527" s="838"/>
    </row>
    <row r="3528" spans="25:38" x14ac:dyDescent="0.25">
      <c r="Y3528" s="838"/>
      <c r="Z3528" s="838"/>
      <c r="AA3528" s="838"/>
      <c r="AB3528" s="838"/>
      <c r="AC3528" s="838"/>
      <c r="AD3528" s="838"/>
      <c r="AE3528" s="838"/>
      <c r="AF3528" s="838"/>
      <c r="AG3528" s="838"/>
      <c r="AH3528" s="838"/>
      <c r="AI3528" s="838"/>
      <c r="AJ3528" s="838"/>
      <c r="AK3528" s="838"/>
      <c r="AL3528" s="838"/>
    </row>
    <row r="3529" spans="25:38" x14ac:dyDescent="0.25">
      <c r="Y3529" s="838"/>
      <c r="Z3529" s="838"/>
      <c r="AA3529" s="838"/>
      <c r="AB3529" s="838"/>
      <c r="AC3529" s="838"/>
      <c r="AD3529" s="838"/>
      <c r="AE3529" s="838"/>
      <c r="AF3529" s="838"/>
      <c r="AG3529" s="838"/>
      <c r="AH3529" s="838"/>
      <c r="AI3529" s="838"/>
      <c r="AJ3529" s="838"/>
      <c r="AK3529" s="838"/>
      <c r="AL3529" s="838"/>
    </row>
    <row r="3530" spans="25:38" x14ac:dyDescent="0.25">
      <c r="Y3530" s="838"/>
      <c r="Z3530" s="838"/>
      <c r="AA3530" s="838"/>
      <c r="AB3530" s="838"/>
      <c r="AC3530" s="838"/>
      <c r="AD3530" s="838"/>
      <c r="AE3530" s="838"/>
      <c r="AF3530" s="838"/>
      <c r="AG3530" s="838"/>
      <c r="AH3530" s="838"/>
      <c r="AI3530" s="838"/>
      <c r="AJ3530" s="838"/>
      <c r="AK3530" s="838"/>
      <c r="AL3530" s="838"/>
    </row>
    <row r="3531" spans="25:38" x14ac:dyDescent="0.25">
      <c r="Y3531" s="838"/>
      <c r="Z3531" s="838"/>
      <c r="AA3531" s="838"/>
      <c r="AB3531" s="838"/>
      <c r="AC3531" s="838"/>
      <c r="AD3531" s="838"/>
      <c r="AE3531" s="838"/>
      <c r="AF3531" s="838"/>
      <c r="AG3531" s="838"/>
      <c r="AH3531" s="838"/>
      <c r="AI3531" s="838"/>
      <c r="AJ3531" s="838"/>
      <c r="AK3531" s="838"/>
      <c r="AL3531" s="838"/>
    </row>
    <row r="3532" spans="25:38" x14ac:dyDescent="0.25">
      <c r="Y3532" s="838"/>
      <c r="Z3532" s="838"/>
      <c r="AA3532" s="838"/>
      <c r="AB3532" s="838"/>
      <c r="AC3532" s="838"/>
      <c r="AD3532" s="838"/>
      <c r="AE3532" s="838"/>
      <c r="AF3532" s="838"/>
      <c r="AG3532" s="838"/>
      <c r="AH3532" s="838"/>
      <c r="AI3532" s="838"/>
      <c r="AJ3532" s="838"/>
      <c r="AK3532" s="838"/>
      <c r="AL3532" s="838"/>
    </row>
    <row r="3533" spans="25:38" x14ac:dyDescent="0.25">
      <c r="Y3533" s="838"/>
      <c r="Z3533" s="838"/>
      <c r="AA3533" s="838"/>
      <c r="AB3533" s="838"/>
      <c r="AC3533" s="838"/>
      <c r="AD3533" s="838"/>
      <c r="AE3533" s="838"/>
      <c r="AF3533" s="838"/>
      <c r="AG3533" s="838"/>
      <c r="AH3533" s="838"/>
      <c r="AI3533" s="838"/>
      <c r="AJ3533" s="838"/>
      <c r="AK3533" s="838"/>
      <c r="AL3533" s="838"/>
    </row>
    <row r="3534" spans="25:38" x14ac:dyDescent="0.25">
      <c r="Y3534" s="838"/>
      <c r="Z3534" s="838"/>
      <c r="AA3534" s="838"/>
      <c r="AB3534" s="838"/>
      <c r="AC3534" s="838"/>
      <c r="AD3534" s="838"/>
      <c r="AE3534" s="838"/>
      <c r="AF3534" s="838"/>
      <c r="AG3534" s="838"/>
      <c r="AH3534" s="838"/>
      <c r="AI3534" s="838"/>
      <c r="AJ3534" s="838"/>
      <c r="AK3534" s="838"/>
      <c r="AL3534" s="838"/>
    </row>
    <row r="3535" spans="25:38" x14ac:dyDescent="0.25">
      <c r="Y3535" s="838"/>
      <c r="Z3535" s="838"/>
      <c r="AA3535" s="838"/>
      <c r="AB3535" s="838"/>
      <c r="AC3535" s="838"/>
      <c r="AD3535" s="838"/>
      <c r="AE3535" s="838"/>
      <c r="AF3535" s="838"/>
      <c r="AG3535" s="838"/>
      <c r="AH3535" s="838"/>
      <c r="AI3535" s="838"/>
      <c r="AJ3535" s="838"/>
      <c r="AK3535" s="838"/>
      <c r="AL3535" s="838"/>
    </row>
    <row r="3536" spans="25:38" x14ac:dyDescent="0.25">
      <c r="Y3536" s="838"/>
      <c r="Z3536" s="838"/>
      <c r="AA3536" s="838"/>
      <c r="AB3536" s="838"/>
      <c r="AC3536" s="838"/>
      <c r="AD3536" s="838"/>
      <c r="AE3536" s="838"/>
      <c r="AF3536" s="838"/>
      <c r="AG3536" s="838"/>
      <c r="AH3536" s="838"/>
      <c r="AI3536" s="838"/>
      <c r="AJ3536" s="838"/>
      <c r="AK3536" s="838"/>
      <c r="AL3536" s="838"/>
    </row>
    <row r="3537" spans="25:38" x14ac:dyDescent="0.25">
      <c r="Y3537" s="838"/>
      <c r="Z3537" s="838"/>
      <c r="AA3537" s="838"/>
      <c r="AB3537" s="838"/>
      <c r="AC3537" s="838"/>
      <c r="AD3537" s="838"/>
      <c r="AE3537" s="838"/>
      <c r="AF3537" s="838"/>
      <c r="AG3537" s="838"/>
      <c r="AH3537" s="838"/>
      <c r="AI3537" s="838"/>
      <c r="AJ3537" s="838"/>
      <c r="AK3537" s="838"/>
      <c r="AL3537" s="838"/>
    </row>
    <row r="3538" spans="25:38" x14ac:dyDescent="0.25">
      <c r="Y3538" s="838"/>
      <c r="Z3538" s="838"/>
      <c r="AA3538" s="838"/>
      <c r="AB3538" s="838"/>
      <c r="AC3538" s="838"/>
      <c r="AD3538" s="838"/>
      <c r="AE3538" s="838"/>
      <c r="AF3538" s="838"/>
      <c r="AG3538" s="838"/>
      <c r="AH3538" s="838"/>
      <c r="AI3538" s="838"/>
      <c r="AJ3538" s="838"/>
      <c r="AK3538" s="838"/>
      <c r="AL3538" s="838"/>
    </row>
    <row r="3539" spans="25:38" x14ac:dyDescent="0.25">
      <c r="Y3539" s="838"/>
      <c r="Z3539" s="838"/>
      <c r="AA3539" s="838"/>
      <c r="AB3539" s="838"/>
      <c r="AC3539" s="838"/>
      <c r="AD3539" s="838"/>
      <c r="AE3539" s="838"/>
      <c r="AF3539" s="838"/>
      <c r="AG3539" s="838"/>
      <c r="AH3539" s="838"/>
      <c r="AI3539" s="838"/>
      <c r="AJ3539" s="838"/>
      <c r="AK3539" s="838"/>
      <c r="AL3539" s="838"/>
    </row>
    <row r="3540" spans="25:38" x14ac:dyDescent="0.25">
      <c r="Y3540" s="838"/>
      <c r="Z3540" s="838"/>
      <c r="AA3540" s="838"/>
      <c r="AB3540" s="838"/>
      <c r="AC3540" s="838"/>
      <c r="AD3540" s="838"/>
      <c r="AE3540" s="838"/>
      <c r="AF3540" s="838"/>
      <c r="AG3540" s="838"/>
      <c r="AH3540" s="838"/>
      <c r="AI3540" s="838"/>
      <c r="AJ3540" s="838"/>
      <c r="AK3540" s="838"/>
      <c r="AL3540" s="838"/>
    </row>
    <row r="3541" spans="25:38" x14ac:dyDescent="0.25">
      <c r="Y3541" s="838"/>
      <c r="Z3541" s="838"/>
      <c r="AA3541" s="838"/>
      <c r="AB3541" s="838"/>
      <c r="AC3541" s="838"/>
      <c r="AD3541" s="838"/>
      <c r="AE3541" s="838"/>
      <c r="AF3541" s="838"/>
      <c r="AG3541" s="838"/>
      <c r="AH3541" s="838"/>
      <c r="AI3541" s="838"/>
      <c r="AJ3541" s="838"/>
      <c r="AK3541" s="838"/>
      <c r="AL3541" s="838"/>
    </row>
    <row r="3542" spans="25:38" x14ac:dyDescent="0.25">
      <c r="Y3542" s="838"/>
      <c r="Z3542" s="838"/>
      <c r="AA3542" s="838"/>
      <c r="AB3542" s="838"/>
      <c r="AC3542" s="838"/>
      <c r="AD3542" s="838"/>
      <c r="AE3542" s="838"/>
      <c r="AF3542" s="838"/>
      <c r="AG3542" s="838"/>
      <c r="AH3542" s="838"/>
      <c r="AI3542" s="838"/>
      <c r="AJ3542" s="838"/>
      <c r="AK3542" s="838"/>
      <c r="AL3542" s="838"/>
    </row>
    <row r="3543" spans="25:38" x14ac:dyDescent="0.25">
      <c r="Y3543" s="838"/>
      <c r="Z3543" s="838"/>
      <c r="AA3543" s="838"/>
      <c r="AB3543" s="838"/>
      <c r="AC3543" s="838"/>
      <c r="AD3543" s="838"/>
      <c r="AE3543" s="838"/>
      <c r="AF3543" s="838"/>
      <c r="AG3543" s="838"/>
      <c r="AH3543" s="838"/>
      <c r="AI3543" s="838"/>
      <c r="AJ3543" s="838"/>
      <c r="AK3543" s="838"/>
      <c r="AL3543" s="838"/>
    </row>
    <row r="3544" spans="25:38" x14ac:dyDescent="0.25">
      <c r="Y3544" s="838"/>
      <c r="Z3544" s="838"/>
      <c r="AA3544" s="838"/>
      <c r="AB3544" s="838"/>
      <c r="AC3544" s="838"/>
      <c r="AD3544" s="838"/>
      <c r="AE3544" s="838"/>
      <c r="AF3544" s="838"/>
      <c r="AG3544" s="838"/>
      <c r="AH3544" s="838"/>
      <c r="AI3544" s="838"/>
      <c r="AJ3544" s="838"/>
      <c r="AK3544" s="838"/>
      <c r="AL3544" s="838"/>
    </row>
    <row r="3545" spans="25:38" x14ac:dyDescent="0.25">
      <c r="Y3545" s="838"/>
      <c r="Z3545" s="838"/>
      <c r="AA3545" s="838"/>
      <c r="AB3545" s="838"/>
      <c r="AC3545" s="838"/>
      <c r="AD3545" s="838"/>
      <c r="AE3545" s="838"/>
      <c r="AF3545" s="838"/>
      <c r="AG3545" s="838"/>
      <c r="AH3545" s="838"/>
      <c r="AI3545" s="838"/>
      <c r="AJ3545" s="838"/>
      <c r="AK3545" s="838"/>
      <c r="AL3545" s="838"/>
    </row>
    <row r="3546" spans="25:38" x14ac:dyDescent="0.25">
      <c r="Y3546" s="838"/>
      <c r="Z3546" s="838"/>
      <c r="AA3546" s="838"/>
      <c r="AB3546" s="838"/>
      <c r="AC3546" s="838"/>
      <c r="AD3546" s="838"/>
      <c r="AE3546" s="838"/>
      <c r="AF3546" s="838"/>
      <c r="AG3546" s="838"/>
      <c r="AH3546" s="838"/>
      <c r="AI3546" s="838"/>
      <c r="AJ3546" s="838"/>
      <c r="AK3546" s="838"/>
      <c r="AL3546" s="838"/>
    </row>
    <row r="3547" spans="25:38" x14ac:dyDescent="0.25">
      <c r="Y3547" s="838"/>
      <c r="Z3547" s="838"/>
      <c r="AA3547" s="838"/>
      <c r="AB3547" s="838"/>
      <c r="AC3547" s="838"/>
      <c r="AD3547" s="838"/>
      <c r="AE3547" s="838"/>
      <c r="AF3547" s="838"/>
      <c r="AG3547" s="838"/>
      <c r="AH3547" s="838"/>
      <c r="AI3547" s="838"/>
      <c r="AJ3547" s="838"/>
      <c r="AK3547" s="838"/>
      <c r="AL3547" s="838"/>
    </row>
    <row r="3548" spans="25:38" x14ac:dyDescent="0.25">
      <c r="Y3548" s="838"/>
      <c r="Z3548" s="838"/>
      <c r="AA3548" s="838"/>
      <c r="AB3548" s="838"/>
      <c r="AC3548" s="838"/>
      <c r="AD3548" s="838"/>
      <c r="AE3548" s="838"/>
      <c r="AF3548" s="838"/>
      <c r="AG3548" s="838"/>
      <c r="AH3548" s="838"/>
      <c r="AI3548" s="838"/>
      <c r="AJ3548" s="838"/>
      <c r="AK3548" s="838"/>
      <c r="AL3548" s="838"/>
    </row>
    <row r="3549" spans="25:38" x14ac:dyDescent="0.25">
      <c r="Y3549" s="838"/>
      <c r="Z3549" s="838"/>
      <c r="AA3549" s="838"/>
      <c r="AB3549" s="838"/>
      <c r="AC3549" s="838"/>
      <c r="AD3549" s="838"/>
      <c r="AE3549" s="838"/>
      <c r="AF3549" s="838"/>
      <c r="AG3549" s="838"/>
      <c r="AH3549" s="838"/>
      <c r="AI3549" s="838"/>
      <c r="AJ3549" s="838"/>
      <c r="AK3549" s="838"/>
      <c r="AL3549" s="838"/>
    </row>
    <row r="3550" spans="25:38" x14ac:dyDescent="0.25">
      <c r="Y3550" s="838"/>
      <c r="Z3550" s="838"/>
      <c r="AA3550" s="838"/>
      <c r="AB3550" s="838"/>
      <c r="AC3550" s="838"/>
      <c r="AD3550" s="838"/>
      <c r="AE3550" s="838"/>
      <c r="AF3550" s="838"/>
      <c r="AG3550" s="838"/>
      <c r="AH3550" s="838"/>
      <c r="AI3550" s="838"/>
      <c r="AJ3550" s="838"/>
      <c r="AK3550" s="838"/>
      <c r="AL3550" s="838"/>
    </row>
    <row r="3551" spans="25:38" x14ac:dyDescent="0.25">
      <c r="Y3551" s="838"/>
      <c r="Z3551" s="838"/>
      <c r="AA3551" s="838"/>
      <c r="AB3551" s="838"/>
      <c r="AC3551" s="838"/>
      <c r="AD3551" s="838"/>
      <c r="AE3551" s="838"/>
      <c r="AF3551" s="838"/>
      <c r="AG3551" s="838"/>
      <c r="AH3551" s="838"/>
      <c r="AI3551" s="838"/>
      <c r="AJ3551" s="838"/>
      <c r="AK3551" s="838"/>
      <c r="AL3551" s="838"/>
    </row>
    <row r="3552" spans="25:38" x14ac:dyDescent="0.25">
      <c r="Y3552" s="838"/>
      <c r="Z3552" s="838"/>
      <c r="AA3552" s="838"/>
      <c r="AB3552" s="838"/>
      <c r="AC3552" s="838"/>
      <c r="AD3552" s="838"/>
      <c r="AE3552" s="838"/>
      <c r="AF3552" s="838"/>
      <c r="AG3552" s="838"/>
      <c r="AH3552" s="838"/>
      <c r="AI3552" s="838"/>
      <c r="AJ3552" s="838"/>
      <c r="AK3552" s="838"/>
      <c r="AL3552" s="838"/>
    </row>
    <row r="3553" spans="25:38" x14ac:dyDescent="0.25">
      <c r="Y3553" s="838"/>
      <c r="Z3553" s="838"/>
      <c r="AA3553" s="838"/>
      <c r="AB3553" s="838"/>
      <c r="AC3553" s="838"/>
      <c r="AD3553" s="838"/>
      <c r="AE3553" s="838"/>
      <c r="AF3553" s="838"/>
      <c r="AG3553" s="838"/>
      <c r="AH3553" s="838"/>
      <c r="AI3553" s="838"/>
      <c r="AJ3553" s="838"/>
      <c r="AK3553" s="838"/>
      <c r="AL3553" s="838"/>
    </row>
    <row r="3554" spans="25:38" x14ac:dyDescent="0.25">
      <c r="Y3554" s="838"/>
      <c r="Z3554" s="838"/>
      <c r="AA3554" s="838"/>
      <c r="AB3554" s="838"/>
      <c r="AC3554" s="838"/>
      <c r="AD3554" s="838"/>
      <c r="AE3554" s="838"/>
      <c r="AF3554" s="838"/>
      <c r="AG3554" s="838"/>
      <c r="AH3554" s="838"/>
      <c r="AI3554" s="838"/>
      <c r="AJ3554" s="838"/>
      <c r="AK3554" s="838"/>
      <c r="AL3554" s="838"/>
    </row>
    <row r="3555" spans="25:38" x14ac:dyDescent="0.25">
      <c r="Y3555" s="838"/>
      <c r="Z3555" s="838"/>
      <c r="AA3555" s="838"/>
      <c r="AB3555" s="838"/>
      <c r="AC3555" s="838"/>
      <c r="AD3555" s="838"/>
      <c r="AE3555" s="838"/>
      <c r="AF3555" s="838"/>
      <c r="AG3555" s="838"/>
      <c r="AH3555" s="838"/>
      <c r="AI3555" s="838"/>
      <c r="AJ3555" s="838"/>
      <c r="AK3555" s="838"/>
      <c r="AL3555" s="838"/>
    </row>
    <row r="3556" spans="25:38" x14ac:dyDescent="0.25">
      <c r="Y3556" s="838"/>
      <c r="Z3556" s="838"/>
      <c r="AA3556" s="838"/>
      <c r="AB3556" s="838"/>
      <c r="AC3556" s="838"/>
      <c r="AD3556" s="838"/>
      <c r="AE3556" s="838"/>
      <c r="AF3556" s="838"/>
      <c r="AG3556" s="838"/>
      <c r="AH3556" s="838"/>
      <c r="AI3556" s="838"/>
      <c r="AJ3556" s="838"/>
      <c r="AK3556" s="838"/>
      <c r="AL3556" s="838"/>
    </row>
    <row r="3557" spans="25:38" x14ac:dyDescent="0.25">
      <c r="Y3557" s="838"/>
      <c r="Z3557" s="838"/>
      <c r="AA3557" s="838"/>
      <c r="AB3557" s="838"/>
      <c r="AC3557" s="838"/>
      <c r="AD3557" s="838"/>
      <c r="AE3557" s="838"/>
      <c r="AF3557" s="838"/>
      <c r="AG3557" s="838"/>
      <c r="AH3557" s="838"/>
      <c r="AI3557" s="838"/>
      <c r="AJ3557" s="838"/>
      <c r="AK3557" s="838"/>
      <c r="AL3557" s="838"/>
    </row>
    <row r="3558" spans="25:38" x14ac:dyDescent="0.25">
      <c r="Y3558" s="838"/>
      <c r="Z3558" s="838"/>
      <c r="AA3558" s="838"/>
      <c r="AB3558" s="838"/>
      <c r="AC3558" s="838"/>
      <c r="AD3558" s="838"/>
      <c r="AE3558" s="838"/>
      <c r="AF3558" s="838"/>
      <c r="AG3558" s="838"/>
      <c r="AH3558" s="838"/>
      <c r="AI3558" s="838"/>
      <c r="AJ3558" s="838"/>
      <c r="AK3558" s="838"/>
      <c r="AL3558" s="838"/>
    </row>
    <row r="3559" spans="25:38" x14ac:dyDescent="0.25">
      <c r="Y3559" s="838"/>
      <c r="Z3559" s="838"/>
      <c r="AA3559" s="838"/>
      <c r="AB3559" s="838"/>
      <c r="AC3559" s="838"/>
      <c r="AD3559" s="838"/>
      <c r="AE3559" s="838"/>
      <c r="AF3559" s="838"/>
      <c r="AG3559" s="838"/>
      <c r="AH3559" s="838"/>
      <c r="AI3559" s="838"/>
      <c r="AJ3559" s="838"/>
      <c r="AK3559" s="838"/>
      <c r="AL3559" s="838"/>
    </row>
    <row r="3560" spans="25:38" x14ac:dyDescent="0.25">
      <c r="Y3560" s="838"/>
      <c r="Z3560" s="838"/>
      <c r="AA3560" s="838"/>
      <c r="AB3560" s="838"/>
      <c r="AC3560" s="838"/>
      <c r="AD3560" s="838"/>
      <c r="AE3560" s="838"/>
      <c r="AF3560" s="838"/>
      <c r="AG3560" s="838"/>
      <c r="AH3560" s="838"/>
      <c r="AI3560" s="838"/>
      <c r="AJ3560" s="838"/>
      <c r="AK3560" s="838"/>
      <c r="AL3560" s="838"/>
    </row>
    <row r="3561" spans="25:38" x14ac:dyDescent="0.25">
      <c r="Y3561" s="838"/>
      <c r="Z3561" s="838"/>
      <c r="AA3561" s="838"/>
      <c r="AB3561" s="838"/>
      <c r="AC3561" s="838"/>
      <c r="AD3561" s="838"/>
      <c r="AE3561" s="838"/>
      <c r="AF3561" s="838"/>
      <c r="AG3561" s="838"/>
      <c r="AH3561" s="838"/>
      <c r="AI3561" s="838"/>
      <c r="AJ3561" s="838"/>
      <c r="AK3561" s="838"/>
      <c r="AL3561" s="838"/>
    </row>
    <row r="3562" spans="25:38" x14ac:dyDescent="0.25">
      <c r="Y3562" s="838"/>
      <c r="Z3562" s="838"/>
      <c r="AA3562" s="838"/>
      <c r="AB3562" s="838"/>
      <c r="AC3562" s="838"/>
      <c r="AD3562" s="838"/>
      <c r="AE3562" s="838"/>
      <c r="AF3562" s="838"/>
      <c r="AG3562" s="838"/>
      <c r="AH3562" s="838"/>
      <c r="AI3562" s="838"/>
      <c r="AJ3562" s="838"/>
      <c r="AK3562" s="838"/>
      <c r="AL3562" s="838"/>
    </row>
    <row r="3563" spans="25:38" x14ac:dyDescent="0.25">
      <c r="Y3563" s="838"/>
      <c r="Z3563" s="838"/>
      <c r="AA3563" s="838"/>
      <c r="AB3563" s="838"/>
      <c r="AC3563" s="838"/>
      <c r="AD3563" s="838"/>
      <c r="AE3563" s="838"/>
      <c r="AF3563" s="838"/>
      <c r="AG3563" s="838"/>
      <c r="AH3563" s="838"/>
      <c r="AI3563" s="838"/>
      <c r="AJ3563" s="838"/>
      <c r="AK3563" s="838"/>
      <c r="AL3563" s="838"/>
    </row>
    <row r="3564" spans="25:38" x14ac:dyDescent="0.25">
      <c r="Y3564" s="838"/>
      <c r="Z3564" s="838"/>
      <c r="AA3564" s="838"/>
      <c r="AB3564" s="838"/>
      <c r="AC3564" s="838"/>
      <c r="AD3564" s="838"/>
      <c r="AE3564" s="838"/>
      <c r="AF3564" s="838"/>
      <c r="AG3564" s="838"/>
      <c r="AH3564" s="838"/>
      <c r="AI3564" s="838"/>
      <c r="AJ3564" s="838"/>
      <c r="AK3564" s="838"/>
      <c r="AL3564" s="838"/>
    </row>
    <row r="3565" spans="25:38" x14ac:dyDescent="0.25">
      <c r="Y3565" s="838"/>
      <c r="Z3565" s="838"/>
      <c r="AA3565" s="838"/>
      <c r="AB3565" s="838"/>
      <c r="AC3565" s="838"/>
      <c r="AD3565" s="838"/>
      <c r="AE3565" s="838"/>
      <c r="AF3565" s="838"/>
      <c r="AG3565" s="838"/>
      <c r="AH3565" s="838"/>
      <c r="AI3565" s="838"/>
      <c r="AJ3565" s="838"/>
      <c r="AK3565" s="838"/>
      <c r="AL3565" s="838"/>
    </row>
    <row r="3566" spans="25:38" x14ac:dyDescent="0.25">
      <c r="Y3566" s="838"/>
      <c r="Z3566" s="838"/>
      <c r="AA3566" s="838"/>
      <c r="AB3566" s="838"/>
      <c r="AC3566" s="838"/>
      <c r="AD3566" s="838"/>
      <c r="AE3566" s="838"/>
      <c r="AF3566" s="838"/>
      <c r="AG3566" s="838"/>
      <c r="AH3566" s="838"/>
      <c r="AI3566" s="838"/>
      <c r="AJ3566" s="838"/>
      <c r="AK3566" s="838"/>
      <c r="AL3566" s="838"/>
    </row>
    <row r="3567" spans="25:38" x14ac:dyDescent="0.25">
      <c r="Y3567" s="838"/>
      <c r="Z3567" s="838"/>
      <c r="AA3567" s="838"/>
      <c r="AB3567" s="838"/>
      <c r="AC3567" s="838"/>
      <c r="AD3567" s="838"/>
      <c r="AE3567" s="838"/>
      <c r="AF3567" s="838"/>
      <c r="AG3567" s="838"/>
      <c r="AH3567" s="838"/>
      <c r="AI3567" s="838"/>
      <c r="AJ3567" s="838"/>
      <c r="AK3567" s="838"/>
      <c r="AL3567" s="838"/>
    </row>
    <row r="3568" spans="25:38" x14ac:dyDescent="0.25">
      <c r="Y3568" s="838"/>
      <c r="Z3568" s="838"/>
      <c r="AA3568" s="838"/>
      <c r="AB3568" s="838"/>
      <c r="AC3568" s="838"/>
      <c r="AD3568" s="838"/>
      <c r="AE3568" s="838"/>
      <c r="AF3568" s="838"/>
      <c r="AG3568" s="838"/>
      <c r="AH3568" s="838"/>
      <c r="AI3568" s="838"/>
      <c r="AJ3568" s="838"/>
      <c r="AK3568" s="838"/>
      <c r="AL3568" s="838"/>
    </row>
    <row r="3569" spans="25:38" x14ac:dyDescent="0.25">
      <c r="Y3569" s="838"/>
      <c r="Z3569" s="838"/>
      <c r="AA3569" s="838"/>
      <c r="AB3569" s="838"/>
      <c r="AC3569" s="838"/>
      <c r="AD3569" s="838"/>
      <c r="AE3569" s="838"/>
      <c r="AF3569" s="838"/>
      <c r="AG3569" s="838"/>
      <c r="AH3569" s="838"/>
      <c r="AI3569" s="838"/>
      <c r="AJ3569" s="838"/>
      <c r="AK3569" s="838"/>
      <c r="AL3569" s="838"/>
    </row>
    <row r="3570" spans="25:38" x14ac:dyDescent="0.25">
      <c r="Y3570" s="838"/>
      <c r="Z3570" s="838"/>
      <c r="AA3570" s="838"/>
      <c r="AB3570" s="838"/>
      <c r="AC3570" s="838"/>
      <c r="AD3570" s="838"/>
      <c r="AE3570" s="838"/>
      <c r="AF3570" s="838"/>
      <c r="AG3570" s="838"/>
      <c r="AH3570" s="838"/>
      <c r="AI3570" s="838"/>
      <c r="AJ3570" s="838"/>
      <c r="AK3570" s="838"/>
      <c r="AL3570" s="838"/>
    </row>
    <row r="3571" spans="25:38" x14ac:dyDescent="0.25">
      <c r="Y3571" s="838"/>
      <c r="Z3571" s="838"/>
      <c r="AA3571" s="838"/>
      <c r="AB3571" s="838"/>
      <c r="AC3571" s="838"/>
      <c r="AD3571" s="838"/>
      <c r="AE3571" s="838"/>
      <c r="AF3571" s="838"/>
      <c r="AG3571" s="838"/>
      <c r="AH3571" s="838"/>
      <c r="AI3571" s="838"/>
      <c r="AJ3571" s="838"/>
      <c r="AK3571" s="838"/>
      <c r="AL3571" s="838"/>
    </row>
    <row r="3572" spans="25:38" x14ac:dyDescent="0.25">
      <c r="Y3572" s="838"/>
      <c r="Z3572" s="838"/>
      <c r="AA3572" s="838"/>
      <c r="AB3572" s="838"/>
      <c r="AC3572" s="838"/>
      <c r="AD3572" s="838"/>
      <c r="AE3572" s="838"/>
      <c r="AF3572" s="838"/>
      <c r="AG3572" s="838"/>
      <c r="AH3572" s="838"/>
      <c r="AI3572" s="838"/>
      <c r="AJ3572" s="838"/>
      <c r="AK3572" s="838"/>
      <c r="AL3572" s="838"/>
    </row>
    <row r="3573" spans="25:38" x14ac:dyDescent="0.25">
      <c r="Y3573" s="838"/>
      <c r="Z3573" s="838"/>
      <c r="AA3573" s="838"/>
      <c r="AB3573" s="838"/>
      <c r="AC3573" s="838"/>
      <c r="AD3573" s="838"/>
      <c r="AE3573" s="838"/>
      <c r="AF3573" s="838"/>
      <c r="AG3573" s="838"/>
      <c r="AH3573" s="838"/>
      <c r="AI3573" s="838"/>
      <c r="AJ3573" s="838"/>
      <c r="AK3573" s="838"/>
      <c r="AL3573" s="838"/>
    </row>
    <row r="3574" spans="25:38" x14ac:dyDescent="0.25">
      <c r="Y3574" s="838"/>
      <c r="Z3574" s="838"/>
      <c r="AA3574" s="838"/>
      <c r="AB3574" s="838"/>
      <c r="AC3574" s="838"/>
      <c r="AD3574" s="838"/>
      <c r="AE3574" s="838"/>
      <c r="AF3574" s="838"/>
      <c r="AG3574" s="838"/>
      <c r="AH3574" s="838"/>
      <c r="AI3574" s="838"/>
      <c r="AJ3574" s="838"/>
      <c r="AK3574" s="838"/>
      <c r="AL3574" s="838"/>
    </row>
    <row r="3575" spans="25:38" x14ac:dyDescent="0.25">
      <c r="Y3575" s="838"/>
      <c r="Z3575" s="838"/>
      <c r="AA3575" s="838"/>
      <c r="AB3575" s="838"/>
      <c r="AC3575" s="838"/>
      <c r="AD3575" s="838"/>
      <c r="AE3575" s="838"/>
      <c r="AF3575" s="838"/>
      <c r="AG3575" s="838"/>
      <c r="AH3575" s="838"/>
      <c r="AI3575" s="838"/>
      <c r="AJ3575" s="838"/>
      <c r="AK3575" s="838"/>
      <c r="AL3575" s="838"/>
    </row>
    <row r="3576" spans="25:38" x14ac:dyDescent="0.25">
      <c r="Y3576" s="838"/>
      <c r="Z3576" s="838"/>
      <c r="AA3576" s="838"/>
      <c r="AB3576" s="838"/>
      <c r="AC3576" s="838"/>
      <c r="AD3576" s="838"/>
      <c r="AE3576" s="838"/>
      <c r="AF3576" s="838"/>
      <c r="AG3576" s="838"/>
      <c r="AH3576" s="838"/>
      <c r="AI3576" s="838"/>
      <c r="AJ3576" s="838"/>
      <c r="AK3576" s="838"/>
      <c r="AL3576" s="838"/>
    </row>
    <row r="3577" spans="25:38" x14ac:dyDescent="0.25">
      <c r="Y3577" s="838"/>
      <c r="Z3577" s="838"/>
      <c r="AA3577" s="838"/>
      <c r="AB3577" s="838"/>
      <c r="AC3577" s="838"/>
      <c r="AD3577" s="838"/>
      <c r="AE3577" s="838"/>
      <c r="AF3577" s="838"/>
      <c r="AG3577" s="838"/>
      <c r="AH3577" s="838"/>
      <c r="AI3577" s="838"/>
      <c r="AJ3577" s="838"/>
      <c r="AK3577" s="838"/>
      <c r="AL3577" s="838"/>
    </row>
    <row r="3578" spans="25:38" x14ac:dyDescent="0.25">
      <c r="Y3578" s="838"/>
      <c r="Z3578" s="838"/>
      <c r="AA3578" s="838"/>
      <c r="AB3578" s="838"/>
      <c r="AC3578" s="838"/>
      <c r="AD3578" s="838"/>
      <c r="AE3578" s="838"/>
      <c r="AF3578" s="838"/>
      <c r="AG3578" s="838"/>
      <c r="AH3578" s="838"/>
      <c r="AI3578" s="838"/>
      <c r="AJ3578" s="838"/>
      <c r="AK3578" s="838"/>
      <c r="AL3578" s="838"/>
    </row>
    <row r="3579" spans="25:38" x14ac:dyDescent="0.25">
      <c r="Y3579" s="838"/>
      <c r="Z3579" s="838"/>
      <c r="AA3579" s="838"/>
      <c r="AB3579" s="838"/>
      <c r="AC3579" s="838"/>
      <c r="AD3579" s="838"/>
      <c r="AE3579" s="838"/>
      <c r="AF3579" s="838"/>
      <c r="AG3579" s="838"/>
      <c r="AH3579" s="838"/>
      <c r="AI3579" s="838"/>
      <c r="AJ3579" s="838"/>
      <c r="AK3579" s="838"/>
      <c r="AL3579" s="838"/>
    </row>
    <row r="3580" spans="25:38" x14ac:dyDescent="0.25">
      <c r="Y3580" s="838"/>
      <c r="Z3580" s="838"/>
      <c r="AA3580" s="838"/>
      <c r="AB3580" s="838"/>
      <c r="AC3580" s="838"/>
      <c r="AD3580" s="838"/>
      <c r="AE3580" s="838"/>
      <c r="AF3580" s="838"/>
      <c r="AG3580" s="838"/>
      <c r="AH3580" s="838"/>
      <c r="AI3580" s="838"/>
      <c r="AJ3580" s="838"/>
      <c r="AK3580" s="838"/>
      <c r="AL3580" s="838"/>
    </row>
    <row r="3581" spans="25:38" x14ac:dyDescent="0.25">
      <c r="Y3581" s="838"/>
      <c r="Z3581" s="838"/>
      <c r="AA3581" s="838"/>
      <c r="AB3581" s="838"/>
      <c r="AC3581" s="838"/>
      <c r="AD3581" s="838"/>
      <c r="AE3581" s="838"/>
      <c r="AF3581" s="838"/>
      <c r="AG3581" s="838"/>
      <c r="AH3581" s="838"/>
      <c r="AI3581" s="838"/>
      <c r="AJ3581" s="838"/>
      <c r="AK3581" s="838"/>
      <c r="AL3581" s="838"/>
    </row>
    <row r="3582" spans="25:38" x14ac:dyDescent="0.25">
      <c r="Y3582" s="838"/>
      <c r="Z3582" s="838"/>
      <c r="AA3582" s="838"/>
      <c r="AB3582" s="838"/>
      <c r="AC3582" s="838"/>
      <c r="AD3582" s="838"/>
      <c r="AE3582" s="838"/>
      <c r="AF3582" s="838"/>
      <c r="AG3582" s="838"/>
      <c r="AH3582" s="838"/>
      <c r="AI3582" s="838"/>
      <c r="AJ3582" s="838"/>
      <c r="AK3582" s="838"/>
      <c r="AL3582" s="838"/>
    </row>
    <row r="3583" spans="25:38" x14ac:dyDescent="0.25">
      <c r="Y3583" s="838"/>
      <c r="Z3583" s="838"/>
      <c r="AA3583" s="838"/>
      <c r="AB3583" s="838"/>
      <c r="AC3583" s="838"/>
      <c r="AD3583" s="838"/>
      <c r="AE3583" s="838"/>
      <c r="AF3583" s="838"/>
      <c r="AG3583" s="838"/>
      <c r="AH3583" s="838"/>
      <c r="AI3583" s="838"/>
      <c r="AJ3583" s="838"/>
      <c r="AK3583" s="838"/>
      <c r="AL3583" s="838"/>
    </row>
    <row r="3584" spans="25:38" x14ac:dyDescent="0.25">
      <c r="Y3584" s="838"/>
      <c r="Z3584" s="838"/>
      <c r="AA3584" s="838"/>
      <c r="AB3584" s="838"/>
      <c r="AC3584" s="838"/>
      <c r="AD3584" s="838"/>
      <c r="AE3584" s="838"/>
      <c r="AF3584" s="838"/>
      <c r="AG3584" s="838"/>
      <c r="AH3584" s="838"/>
      <c r="AI3584" s="838"/>
      <c r="AJ3584" s="838"/>
      <c r="AK3584" s="838"/>
      <c r="AL3584" s="838"/>
    </row>
    <row r="3585" spans="25:38" x14ac:dyDescent="0.25">
      <c r="Y3585" s="838"/>
      <c r="Z3585" s="838"/>
      <c r="AA3585" s="838"/>
      <c r="AB3585" s="838"/>
      <c r="AC3585" s="838"/>
      <c r="AD3585" s="838"/>
      <c r="AE3585" s="838"/>
      <c r="AF3585" s="838"/>
      <c r="AG3585" s="838"/>
      <c r="AH3585" s="838"/>
      <c r="AI3585" s="838"/>
      <c r="AJ3585" s="838"/>
      <c r="AK3585" s="838"/>
      <c r="AL3585" s="838"/>
    </row>
    <row r="3586" spans="25:38" x14ac:dyDescent="0.25">
      <c r="Y3586" s="838"/>
      <c r="Z3586" s="838"/>
      <c r="AA3586" s="838"/>
      <c r="AB3586" s="838"/>
      <c r="AC3586" s="838"/>
      <c r="AD3586" s="838"/>
      <c r="AE3586" s="838"/>
      <c r="AF3586" s="838"/>
      <c r="AG3586" s="838"/>
      <c r="AH3586" s="838"/>
      <c r="AI3586" s="838"/>
      <c r="AJ3586" s="838"/>
      <c r="AK3586" s="838"/>
      <c r="AL3586" s="838"/>
    </row>
    <row r="3587" spans="25:38" x14ac:dyDescent="0.25">
      <c r="Y3587" s="838"/>
      <c r="Z3587" s="838"/>
      <c r="AA3587" s="838"/>
      <c r="AB3587" s="838"/>
      <c r="AC3587" s="838"/>
      <c r="AD3587" s="838"/>
      <c r="AE3587" s="838"/>
      <c r="AF3587" s="838"/>
      <c r="AG3587" s="838"/>
      <c r="AH3587" s="838"/>
      <c r="AI3587" s="838"/>
      <c r="AJ3587" s="838"/>
      <c r="AK3587" s="838"/>
      <c r="AL3587" s="838"/>
    </row>
    <row r="3588" spans="25:38" x14ac:dyDescent="0.25">
      <c r="Y3588" s="838"/>
      <c r="Z3588" s="838"/>
      <c r="AA3588" s="838"/>
      <c r="AB3588" s="838"/>
      <c r="AC3588" s="838"/>
      <c r="AD3588" s="838"/>
      <c r="AE3588" s="838"/>
      <c r="AF3588" s="838"/>
      <c r="AG3588" s="838"/>
      <c r="AH3588" s="838"/>
      <c r="AI3588" s="838"/>
      <c r="AJ3588" s="838"/>
      <c r="AK3588" s="838"/>
      <c r="AL3588" s="838"/>
    </row>
    <row r="3589" spans="25:38" x14ac:dyDescent="0.25">
      <c r="Y3589" s="838"/>
      <c r="Z3589" s="838"/>
      <c r="AA3589" s="838"/>
      <c r="AB3589" s="838"/>
      <c r="AC3589" s="838"/>
      <c r="AD3589" s="838"/>
      <c r="AE3589" s="838"/>
      <c r="AF3589" s="838"/>
      <c r="AG3589" s="838"/>
      <c r="AH3589" s="838"/>
      <c r="AI3589" s="838"/>
      <c r="AJ3589" s="838"/>
      <c r="AK3589" s="838"/>
      <c r="AL3589" s="838"/>
    </row>
    <row r="3590" spans="25:38" x14ac:dyDescent="0.25">
      <c r="Y3590" s="838"/>
      <c r="Z3590" s="838"/>
      <c r="AA3590" s="838"/>
      <c r="AB3590" s="838"/>
      <c r="AC3590" s="838"/>
      <c r="AD3590" s="838"/>
      <c r="AE3590" s="838"/>
      <c r="AF3590" s="838"/>
      <c r="AG3590" s="838"/>
      <c r="AH3590" s="838"/>
      <c r="AI3590" s="838"/>
      <c r="AJ3590" s="838"/>
      <c r="AK3590" s="838"/>
      <c r="AL3590" s="838"/>
    </row>
    <row r="3591" spans="25:38" x14ac:dyDescent="0.25">
      <c r="Y3591" s="838"/>
      <c r="Z3591" s="838"/>
      <c r="AA3591" s="838"/>
      <c r="AB3591" s="838"/>
      <c r="AC3591" s="838"/>
      <c r="AD3591" s="838"/>
      <c r="AE3591" s="838"/>
      <c r="AF3591" s="838"/>
      <c r="AG3591" s="838"/>
      <c r="AH3591" s="838"/>
      <c r="AI3591" s="838"/>
      <c r="AJ3591" s="838"/>
      <c r="AK3591" s="838"/>
      <c r="AL3591" s="838"/>
    </row>
    <row r="3592" spans="25:38" x14ac:dyDescent="0.25">
      <c r="Y3592" s="838"/>
      <c r="Z3592" s="838"/>
      <c r="AA3592" s="838"/>
      <c r="AB3592" s="838"/>
      <c r="AC3592" s="838"/>
      <c r="AD3592" s="838"/>
      <c r="AE3592" s="838"/>
      <c r="AF3592" s="838"/>
      <c r="AG3592" s="838"/>
      <c r="AH3592" s="838"/>
      <c r="AI3592" s="838"/>
      <c r="AJ3592" s="838"/>
      <c r="AK3592" s="838"/>
      <c r="AL3592" s="838"/>
    </row>
    <row r="3593" spans="25:38" x14ac:dyDescent="0.25">
      <c r="Y3593" s="838"/>
      <c r="Z3593" s="838"/>
      <c r="AA3593" s="838"/>
      <c r="AB3593" s="838"/>
      <c r="AC3593" s="838"/>
      <c r="AD3593" s="838"/>
      <c r="AE3593" s="838"/>
      <c r="AF3593" s="838"/>
      <c r="AG3593" s="838"/>
      <c r="AH3593" s="838"/>
      <c r="AI3593" s="838"/>
      <c r="AJ3593" s="838"/>
      <c r="AK3593" s="838"/>
      <c r="AL3593" s="838"/>
    </row>
    <row r="3594" spans="25:38" x14ac:dyDescent="0.25">
      <c r="Y3594" s="838"/>
      <c r="Z3594" s="838"/>
      <c r="AA3594" s="838"/>
      <c r="AB3594" s="838"/>
      <c r="AC3594" s="838"/>
      <c r="AD3594" s="838"/>
      <c r="AE3594" s="838"/>
      <c r="AF3594" s="838"/>
      <c r="AG3594" s="838"/>
      <c r="AH3594" s="838"/>
      <c r="AI3594" s="838"/>
      <c r="AJ3594" s="838"/>
      <c r="AK3594" s="838"/>
      <c r="AL3594" s="838"/>
    </row>
    <row r="3595" spans="25:38" x14ac:dyDescent="0.25">
      <c r="Y3595" s="838"/>
      <c r="Z3595" s="838"/>
      <c r="AA3595" s="838"/>
      <c r="AB3595" s="838"/>
      <c r="AC3595" s="838"/>
      <c r="AD3595" s="838"/>
      <c r="AE3595" s="838"/>
      <c r="AF3595" s="838"/>
      <c r="AG3595" s="838"/>
      <c r="AH3595" s="838"/>
      <c r="AI3595" s="838"/>
      <c r="AJ3595" s="838"/>
      <c r="AK3595" s="838"/>
      <c r="AL3595" s="838"/>
    </row>
    <row r="3596" spans="25:38" x14ac:dyDescent="0.25">
      <c r="Y3596" s="838"/>
      <c r="Z3596" s="838"/>
      <c r="AA3596" s="838"/>
      <c r="AB3596" s="838"/>
      <c r="AC3596" s="838"/>
      <c r="AD3596" s="838"/>
      <c r="AE3596" s="838"/>
      <c r="AF3596" s="838"/>
      <c r="AG3596" s="838"/>
      <c r="AH3596" s="838"/>
      <c r="AI3596" s="838"/>
      <c r="AJ3596" s="838"/>
      <c r="AK3596" s="838"/>
      <c r="AL3596" s="838"/>
    </row>
    <row r="3597" spans="25:38" x14ac:dyDescent="0.25">
      <c r="Y3597" s="838"/>
      <c r="Z3597" s="838"/>
      <c r="AA3597" s="838"/>
      <c r="AB3597" s="838"/>
      <c r="AC3597" s="838"/>
      <c r="AD3597" s="838"/>
      <c r="AE3597" s="838"/>
      <c r="AF3597" s="838"/>
      <c r="AG3597" s="838"/>
      <c r="AH3597" s="838"/>
      <c r="AI3597" s="838"/>
      <c r="AJ3597" s="838"/>
      <c r="AK3597" s="838"/>
      <c r="AL3597" s="838"/>
    </row>
    <row r="3598" spans="25:38" x14ac:dyDescent="0.25">
      <c r="Y3598" s="838"/>
      <c r="Z3598" s="838"/>
      <c r="AA3598" s="838"/>
      <c r="AB3598" s="838"/>
      <c r="AC3598" s="838"/>
      <c r="AD3598" s="838"/>
      <c r="AE3598" s="838"/>
      <c r="AF3598" s="838"/>
      <c r="AG3598" s="838"/>
      <c r="AH3598" s="838"/>
      <c r="AI3598" s="838"/>
      <c r="AJ3598" s="838"/>
      <c r="AK3598" s="838"/>
      <c r="AL3598" s="838"/>
    </row>
    <row r="3599" spans="25:38" x14ac:dyDescent="0.25">
      <c r="Y3599" s="838"/>
      <c r="Z3599" s="838"/>
      <c r="AA3599" s="838"/>
      <c r="AB3599" s="838"/>
      <c r="AC3599" s="838"/>
      <c r="AD3599" s="838"/>
      <c r="AE3599" s="838"/>
      <c r="AF3599" s="838"/>
      <c r="AG3599" s="838"/>
      <c r="AH3599" s="838"/>
      <c r="AI3599" s="838"/>
      <c r="AJ3599" s="838"/>
      <c r="AK3599" s="838"/>
      <c r="AL3599" s="838"/>
    </row>
    <row r="3600" spans="25:38" x14ac:dyDescent="0.25">
      <c r="Y3600" s="838"/>
      <c r="Z3600" s="838"/>
      <c r="AA3600" s="838"/>
      <c r="AB3600" s="838"/>
      <c r="AC3600" s="838"/>
      <c r="AD3600" s="838"/>
      <c r="AE3600" s="838"/>
      <c r="AF3600" s="838"/>
      <c r="AG3600" s="838"/>
      <c r="AH3600" s="838"/>
      <c r="AI3600" s="838"/>
      <c r="AJ3600" s="838"/>
      <c r="AK3600" s="838"/>
      <c r="AL3600" s="838"/>
    </row>
    <row r="3601" spans="25:38" x14ac:dyDescent="0.25">
      <c r="Y3601" s="838"/>
      <c r="Z3601" s="838"/>
      <c r="AA3601" s="838"/>
      <c r="AB3601" s="838"/>
      <c r="AC3601" s="838"/>
      <c r="AD3601" s="838"/>
      <c r="AE3601" s="838"/>
      <c r="AF3601" s="838"/>
      <c r="AG3601" s="838"/>
      <c r="AH3601" s="838"/>
      <c r="AI3601" s="838"/>
      <c r="AJ3601" s="838"/>
      <c r="AK3601" s="838"/>
      <c r="AL3601" s="838"/>
    </row>
    <row r="3602" spans="25:38" x14ac:dyDescent="0.25">
      <c r="Y3602" s="838"/>
      <c r="Z3602" s="838"/>
      <c r="AA3602" s="838"/>
      <c r="AB3602" s="838"/>
      <c r="AC3602" s="838"/>
      <c r="AD3602" s="838"/>
      <c r="AE3602" s="838"/>
      <c r="AF3602" s="838"/>
      <c r="AG3602" s="838"/>
      <c r="AH3602" s="838"/>
      <c r="AI3602" s="838"/>
      <c r="AJ3602" s="838"/>
      <c r="AK3602" s="838"/>
      <c r="AL3602" s="838"/>
    </row>
    <row r="3603" spans="25:38" x14ac:dyDescent="0.25">
      <c r="Y3603" s="838"/>
      <c r="Z3603" s="838"/>
      <c r="AA3603" s="838"/>
      <c r="AB3603" s="838"/>
      <c r="AC3603" s="838"/>
      <c r="AD3603" s="838"/>
      <c r="AE3603" s="838"/>
      <c r="AF3603" s="838"/>
      <c r="AG3603" s="838"/>
      <c r="AH3603" s="838"/>
      <c r="AI3603" s="838"/>
      <c r="AJ3603" s="838"/>
      <c r="AK3603" s="838"/>
      <c r="AL3603" s="838"/>
    </row>
    <row r="3604" spans="25:38" x14ac:dyDescent="0.25">
      <c r="Y3604" s="838"/>
      <c r="Z3604" s="838"/>
      <c r="AA3604" s="838"/>
      <c r="AB3604" s="838"/>
      <c r="AC3604" s="838"/>
      <c r="AD3604" s="838"/>
      <c r="AE3604" s="838"/>
      <c r="AF3604" s="838"/>
      <c r="AG3604" s="838"/>
      <c r="AH3604" s="838"/>
      <c r="AI3604" s="838"/>
      <c r="AJ3604" s="838"/>
      <c r="AK3604" s="838"/>
      <c r="AL3604" s="838"/>
    </row>
    <row r="3605" spans="25:38" x14ac:dyDescent="0.25">
      <c r="Y3605" s="838"/>
      <c r="Z3605" s="838"/>
      <c r="AA3605" s="838"/>
      <c r="AB3605" s="838"/>
      <c r="AC3605" s="838"/>
      <c r="AD3605" s="838"/>
      <c r="AE3605" s="838"/>
      <c r="AF3605" s="838"/>
      <c r="AG3605" s="838"/>
      <c r="AH3605" s="838"/>
      <c r="AI3605" s="838"/>
      <c r="AJ3605" s="838"/>
      <c r="AK3605" s="838"/>
      <c r="AL3605" s="838"/>
    </row>
    <row r="3606" spans="25:38" x14ac:dyDescent="0.25">
      <c r="Y3606" s="838"/>
      <c r="Z3606" s="838"/>
      <c r="AA3606" s="838"/>
      <c r="AB3606" s="838"/>
      <c r="AC3606" s="838"/>
      <c r="AD3606" s="838"/>
      <c r="AE3606" s="838"/>
      <c r="AF3606" s="838"/>
      <c r="AG3606" s="838"/>
      <c r="AH3606" s="838"/>
      <c r="AI3606" s="838"/>
      <c r="AJ3606" s="838"/>
      <c r="AK3606" s="838"/>
      <c r="AL3606" s="838"/>
    </row>
    <row r="3607" spans="25:38" x14ac:dyDescent="0.25">
      <c r="Y3607" s="838"/>
      <c r="Z3607" s="838"/>
      <c r="AA3607" s="838"/>
      <c r="AB3607" s="838"/>
      <c r="AC3607" s="838"/>
      <c r="AD3607" s="838"/>
      <c r="AE3607" s="838"/>
      <c r="AF3607" s="838"/>
      <c r="AG3607" s="838"/>
      <c r="AH3607" s="838"/>
      <c r="AI3607" s="838"/>
      <c r="AJ3607" s="838"/>
      <c r="AK3607" s="838"/>
      <c r="AL3607" s="838"/>
    </row>
    <row r="3608" spans="25:38" x14ac:dyDescent="0.25">
      <c r="Y3608" s="838"/>
      <c r="Z3608" s="838"/>
      <c r="AA3608" s="838"/>
      <c r="AB3608" s="838"/>
      <c r="AC3608" s="838"/>
      <c r="AD3608" s="838"/>
      <c r="AE3608" s="838"/>
      <c r="AF3608" s="838"/>
      <c r="AG3608" s="838"/>
      <c r="AH3608" s="838"/>
      <c r="AI3608" s="838"/>
      <c r="AJ3608" s="838"/>
      <c r="AK3608" s="838"/>
      <c r="AL3608" s="838"/>
    </row>
    <row r="3609" spans="25:38" x14ac:dyDescent="0.25">
      <c r="Y3609" s="838"/>
      <c r="Z3609" s="838"/>
      <c r="AA3609" s="838"/>
      <c r="AB3609" s="838"/>
      <c r="AC3609" s="838"/>
      <c r="AD3609" s="838"/>
      <c r="AE3609" s="838"/>
      <c r="AF3609" s="838"/>
      <c r="AG3609" s="838"/>
      <c r="AH3609" s="838"/>
      <c r="AI3609" s="838"/>
      <c r="AJ3609" s="838"/>
      <c r="AK3609" s="838"/>
      <c r="AL3609" s="838"/>
    </row>
    <row r="3610" spans="25:38" x14ac:dyDescent="0.25">
      <c r="Y3610" s="838"/>
      <c r="Z3610" s="838"/>
      <c r="AA3610" s="838"/>
      <c r="AB3610" s="838"/>
      <c r="AC3610" s="838"/>
      <c r="AD3610" s="838"/>
      <c r="AE3610" s="838"/>
      <c r="AF3610" s="838"/>
      <c r="AG3610" s="838"/>
      <c r="AH3610" s="838"/>
      <c r="AI3610" s="838"/>
      <c r="AJ3610" s="838"/>
      <c r="AK3610" s="838"/>
      <c r="AL3610" s="838"/>
    </row>
    <row r="3611" spans="25:38" x14ac:dyDescent="0.25">
      <c r="Y3611" s="838"/>
      <c r="Z3611" s="838"/>
      <c r="AA3611" s="838"/>
      <c r="AB3611" s="838"/>
      <c r="AC3611" s="838"/>
      <c r="AD3611" s="838"/>
      <c r="AE3611" s="838"/>
      <c r="AF3611" s="838"/>
      <c r="AG3611" s="838"/>
      <c r="AH3611" s="838"/>
      <c r="AI3611" s="838"/>
      <c r="AJ3611" s="838"/>
      <c r="AK3611" s="838"/>
      <c r="AL3611" s="838"/>
    </row>
    <row r="3612" spans="25:38" x14ac:dyDescent="0.25">
      <c r="Y3612" s="838"/>
      <c r="Z3612" s="838"/>
      <c r="AA3612" s="838"/>
      <c r="AB3612" s="838"/>
      <c r="AC3612" s="838"/>
      <c r="AD3612" s="838"/>
      <c r="AE3612" s="838"/>
      <c r="AF3612" s="838"/>
      <c r="AG3612" s="838"/>
      <c r="AH3612" s="838"/>
      <c r="AI3612" s="838"/>
      <c r="AJ3612" s="838"/>
      <c r="AK3612" s="838"/>
      <c r="AL3612" s="838"/>
    </row>
    <row r="3613" spans="25:38" x14ac:dyDescent="0.25">
      <c r="Y3613" s="838"/>
      <c r="Z3613" s="838"/>
      <c r="AA3613" s="838"/>
      <c r="AB3613" s="838"/>
      <c r="AC3613" s="838"/>
      <c r="AD3613" s="838"/>
      <c r="AE3613" s="838"/>
      <c r="AF3613" s="838"/>
      <c r="AG3613" s="838"/>
      <c r="AH3613" s="838"/>
      <c r="AI3613" s="838"/>
      <c r="AJ3613" s="838"/>
      <c r="AK3613" s="838"/>
      <c r="AL3613" s="838"/>
    </row>
    <row r="3614" spans="25:38" x14ac:dyDescent="0.25">
      <c r="Y3614" s="838"/>
      <c r="Z3614" s="838"/>
      <c r="AA3614" s="838"/>
      <c r="AB3614" s="838"/>
      <c r="AC3614" s="838"/>
      <c r="AD3614" s="838"/>
      <c r="AE3614" s="838"/>
      <c r="AF3614" s="838"/>
      <c r="AG3614" s="838"/>
      <c r="AH3614" s="838"/>
      <c r="AI3614" s="838"/>
      <c r="AJ3614" s="838"/>
      <c r="AK3614" s="838"/>
      <c r="AL3614" s="838"/>
    </row>
    <row r="3615" spans="25:38" x14ac:dyDescent="0.25">
      <c r="Y3615" s="838"/>
      <c r="Z3615" s="838"/>
      <c r="AA3615" s="838"/>
      <c r="AB3615" s="838"/>
      <c r="AC3615" s="838"/>
      <c r="AD3615" s="838"/>
      <c r="AE3615" s="838"/>
      <c r="AF3615" s="838"/>
      <c r="AG3615" s="838"/>
      <c r="AH3615" s="838"/>
      <c r="AI3615" s="838"/>
      <c r="AJ3615" s="838"/>
      <c r="AK3615" s="838"/>
      <c r="AL3615" s="838"/>
    </row>
    <row r="3616" spans="25:38" x14ac:dyDescent="0.25">
      <c r="Y3616" s="838"/>
      <c r="Z3616" s="838"/>
      <c r="AA3616" s="838"/>
      <c r="AB3616" s="838"/>
      <c r="AC3616" s="838"/>
      <c r="AD3616" s="838"/>
      <c r="AE3616" s="838"/>
      <c r="AF3616" s="838"/>
      <c r="AG3616" s="838"/>
      <c r="AH3616" s="838"/>
      <c r="AI3616" s="838"/>
      <c r="AJ3616" s="838"/>
      <c r="AK3616" s="838"/>
      <c r="AL3616" s="838"/>
    </row>
    <row r="3617" spans="25:38" x14ac:dyDescent="0.25">
      <c r="Y3617" s="838"/>
      <c r="Z3617" s="838"/>
      <c r="AA3617" s="838"/>
      <c r="AB3617" s="838"/>
      <c r="AC3617" s="838"/>
      <c r="AD3617" s="838"/>
      <c r="AE3617" s="838"/>
      <c r="AF3617" s="838"/>
      <c r="AG3617" s="838"/>
      <c r="AH3617" s="838"/>
      <c r="AI3617" s="838"/>
      <c r="AJ3617" s="838"/>
      <c r="AK3617" s="838"/>
      <c r="AL3617" s="838"/>
    </row>
    <row r="3618" spans="25:38" x14ac:dyDescent="0.25">
      <c r="Y3618" s="838"/>
      <c r="Z3618" s="838"/>
      <c r="AA3618" s="838"/>
      <c r="AB3618" s="838"/>
      <c r="AC3618" s="838"/>
      <c r="AD3618" s="838"/>
      <c r="AE3618" s="838"/>
      <c r="AF3618" s="838"/>
      <c r="AG3618" s="838"/>
      <c r="AH3618" s="838"/>
      <c r="AI3618" s="838"/>
      <c r="AJ3618" s="838"/>
      <c r="AK3618" s="838"/>
      <c r="AL3618" s="838"/>
    </row>
    <row r="3619" spans="25:38" x14ac:dyDescent="0.25">
      <c r="Y3619" s="838"/>
      <c r="Z3619" s="838"/>
      <c r="AA3619" s="838"/>
      <c r="AB3619" s="838"/>
      <c r="AC3619" s="838"/>
      <c r="AD3619" s="838"/>
      <c r="AE3619" s="838"/>
      <c r="AF3619" s="838"/>
      <c r="AG3619" s="838"/>
      <c r="AH3619" s="838"/>
      <c r="AI3619" s="838"/>
      <c r="AJ3619" s="838"/>
      <c r="AK3619" s="838"/>
      <c r="AL3619" s="838"/>
    </row>
    <row r="3620" spans="25:38" x14ac:dyDescent="0.25">
      <c r="Y3620" s="838"/>
      <c r="Z3620" s="838"/>
      <c r="AA3620" s="838"/>
      <c r="AB3620" s="838"/>
      <c r="AC3620" s="838"/>
      <c r="AD3620" s="838"/>
      <c r="AE3620" s="838"/>
      <c r="AF3620" s="838"/>
      <c r="AG3620" s="838"/>
      <c r="AH3620" s="838"/>
      <c r="AI3620" s="838"/>
      <c r="AJ3620" s="838"/>
      <c r="AK3620" s="838"/>
      <c r="AL3620" s="838"/>
    </row>
    <row r="3621" spans="25:38" x14ac:dyDescent="0.25">
      <c r="Y3621" s="838"/>
      <c r="Z3621" s="838"/>
      <c r="AA3621" s="838"/>
      <c r="AB3621" s="838"/>
      <c r="AC3621" s="838"/>
      <c r="AD3621" s="838"/>
      <c r="AE3621" s="838"/>
      <c r="AF3621" s="838"/>
      <c r="AG3621" s="838"/>
      <c r="AH3621" s="838"/>
      <c r="AI3621" s="838"/>
      <c r="AJ3621" s="838"/>
      <c r="AK3621" s="838"/>
      <c r="AL3621" s="838"/>
    </row>
    <row r="3622" spans="25:38" x14ac:dyDescent="0.25">
      <c r="Y3622" s="838"/>
      <c r="Z3622" s="838"/>
      <c r="AA3622" s="838"/>
      <c r="AB3622" s="838"/>
      <c r="AC3622" s="838"/>
      <c r="AD3622" s="838"/>
      <c r="AE3622" s="838"/>
      <c r="AF3622" s="838"/>
      <c r="AG3622" s="838"/>
      <c r="AH3622" s="838"/>
      <c r="AI3622" s="838"/>
      <c r="AJ3622" s="838"/>
      <c r="AK3622" s="838"/>
      <c r="AL3622" s="838"/>
    </row>
    <row r="3623" spans="25:38" x14ac:dyDescent="0.25">
      <c r="Y3623" s="838"/>
      <c r="Z3623" s="838"/>
      <c r="AA3623" s="838"/>
      <c r="AB3623" s="838"/>
      <c r="AC3623" s="838"/>
      <c r="AD3623" s="838"/>
      <c r="AE3623" s="838"/>
      <c r="AF3623" s="838"/>
      <c r="AG3623" s="838"/>
      <c r="AH3623" s="838"/>
      <c r="AI3623" s="838"/>
      <c r="AJ3623" s="838"/>
      <c r="AK3623" s="838"/>
      <c r="AL3623" s="838"/>
    </row>
    <row r="3624" spans="25:38" x14ac:dyDescent="0.25">
      <c r="Y3624" s="838"/>
      <c r="Z3624" s="838"/>
      <c r="AA3624" s="838"/>
      <c r="AB3624" s="838"/>
      <c r="AC3624" s="838"/>
      <c r="AD3624" s="838"/>
      <c r="AE3624" s="838"/>
      <c r="AF3624" s="838"/>
      <c r="AG3624" s="838"/>
      <c r="AH3624" s="838"/>
      <c r="AI3624" s="838"/>
      <c r="AJ3624" s="838"/>
      <c r="AK3624" s="838"/>
      <c r="AL3624" s="838"/>
    </row>
    <row r="3625" spans="25:38" x14ac:dyDescent="0.25">
      <c r="Y3625" s="838"/>
      <c r="Z3625" s="838"/>
      <c r="AA3625" s="838"/>
      <c r="AB3625" s="838"/>
      <c r="AC3625" s="838"/>
      <c r="AD3625" s="838"/>
      <c r="AE3625" s="838"/>
      <c r="AF3625" s="838"/>
      <c r="AG3625" s="838"/>
      <c r="AH3625" s="838"/>
      <c r="AI3625" s="838"/>
      <c r="AJ3625" s="838"/>
      <c r="AK3625" s="838"/>
      <c r="AL3625" s="838"/>
    </row>
    <row r="3626" spans="25:38" x14ac:dyDescent="0.25">
      <c r="Y3626" s="838"/>
      <c r="Z3626" s="838"/>
      <c r="AA3626" s="838"/>
      <c r="AB3626" s="838"/>
      <c r="AC3626" s="838"/>
      <c r="AD3626" s="838"/>
      <c r="AE3626" s="838"/>
      <c r="AF3626" s="838"/>
      <c r="AG3626" s="838"/>
      <c r="AH3626" s="838"/>
      <c r="AI3626" s="838"/>
      <c r="AJ3626" s="838"/>
      <c r="AK3626" s="838"/>
      <c r="AL3626" s="838"/>
    </row>
    <row r="3627" spans="25:38" x14ac:dyDescent="0.25">
      <c r="Y3627" s="838"/>
      <c r="Z3627" s="838"/>
      <c r="AA3627" s="838"/>
      <c r="AB3627" s="838"/>
      <c r="AC3627" s="838"/>
      <c r="AD3627" s="838"/>
      <c r="AE3627" s="838"/>
      <c r="AF3627" s="838"/>
      <c r="AG3627" s="838"/>
      <c r="AH3627" s="838"/>
      <c r="AI3627" s="838"/>
      <c r="AJ3627" s="838"/>
      <c r="AK3627" s="838"/>
      <c r="AL3627" s="838"/>
    </row>
    <row r="3628" spans="25:38" x14ac:dyDescent="0.25">
      <c r="Y3628" s="838"/>
      <c r="Z3628" s="838"/>
      <c r="AA3628" s="838"/>
      <c r="AB3628" s="838"/>
      <c r="AC3628" s="838"/>
      <c r="AD3628" s="838"/>
      <c r="AE3628" s="838"/>
      <c r="AF3628" s="838"/>
      <c r="AG3628" s="838"/>
      <c r="AH3628" s="838"/>
      <c r="AI3628" s="838"/>
      <c r="AJ3628" s="838"/>
      <c r="AK3628" s="838"/>
      <c r="AL3628" s="838"/>
    </row>
    <row r="3629" spans="25:38" x14ac:dyDescent="0.25">
      <c r="Y3629" s="838"/>
      <c r="Z3629" s="838"/>
      <c r="AA3629" s="838"/>
      <c r="AB3629" s="838"/>
      <c r="AC3629" s="838"/>
      <c r="AD3629" s="838"/>
      <c r="AE3629" s="838"/>
      <c r="AF3629" s="838"/>
      <c r="AG3629" s="838"/>
      <c r="AH3629" s="838"/>
      <c r="AI3629" s="838"/>
      <c r="AJ3629" s="838"/>
      <c r="AK3629" s="838"/>
      <c r="AL3629" s="838"/>
    </row>
    <row r="3630" spans="25:38" x14ac:dyDescent="0.25">
      <c r="Y3630" s="838"/>
      <c r="Z3630" s="838"/>
      <c r="AA3630" s="838"/>
      <c r="AB3630" s="838"/>
      <c r="AC3630" s="838"/>
      <c r="AD3630" s="838"/>
      <c r="AE3630" s="838"/>
      <c r="AF3630" s="838"/>
      <c r="AG3630" s="838"/>
      <c r="AH3630" s="838"/>
      <c r="AI3630" s="838"/>
      <c r="AJ3630" s="838"/>
      <c r="AK3630" s="838"/>
      <c r="AL3630" s="838"/>
    </row>
    <row r="3631" spans="25:38" x14ac:dyDescent="0.25">
      <c r="Y3631" s="838"/>
      <c r="Z3631" s="838"/>
      <c r="AA3631" s="838"/>
      <c r="AB3631" s="838"/>
      <c r="AC3631" s="838"/>
      <c r="AD3631" s="838"/>
      <c r="AE3631" s="838"/>
      <c r="AF3631" s="838"/>
      <c r="AG3631" s="838"/>
      <c r="AH3631" s="838"/>
      <c r="AI3631" s="838"/>
      <c r="AJ3631" s="838"/>
      <c r="AK3631" s="838"/>
      <c r="AL3631" s="838"/>
    </row>
    <row r="3632" spans="25:38" x14ac:dyDescent="0.25">
      <c r="Y3632" s="838"/>
      <c r="Z3632" s="838"/>
      <c r="AA3632" s="838"/>
      <c r="AB3632" s="838"/>
      <c r="AC3632" s="838"/>
      <c r="AD3632" s="838"/>
      <c r="AE3632" s="838"/>
      <c r="AF3632" s="838"/>
      <c r="AG3632" s="838"/>
      <c r="AH3632" s="838"/>
      <c r="AI3632" s="838"/>
      <c r="AJ3632" s="838"/>
      <c r="AK3632" s="838"/>
      <c r="AL3632" s="838"/>
    </row>
    <row r="3633" spans="25:38" x14ac:dyDescent="0.25">
      <c r="Y3633" s="838"/>
      <c r="Z3633" s="838"/>
      <c r="AA3633" s="838"/>
      <c r="AB3633" s="838"/>
      <c r="AC3633" s="838"/>
      <c r="AD3633" s="838"/>
      <c r="AE3633" s="838"/>
      <c r="AF3633" s="838"/>
      <c r="AG3633" s="838"/>
      <c r="AH3633" s="838"/>
      <c r="AI3633" s="838"/>
      <c r="AJ3633" s="838"/>
      <c r="AK3633" s="838"/>
      <c r="AL3633" s="838"/>
    </row>
    <row r="3634" spans="25:38" x14ac:dyDescent="0.25">
      <c r="Y3634" s="838"/>
      <c r="Z3634" s="838"/>
      <c r="AA3634" s="838"/>
      <c r="AB3634" s="838"/>
      <c r="AC3634" s="838"/>
      <c r="AD3634" s="838"/>
      <c r="AE3634" s="838"/>
      <c r="AF3634" s="838"/>
      <c r="AG3634" s="838"/>
      <c r="AH3634" s="838"/>
      <c r="AI3634" s="838"/>
      <c r="AJ3634" s="838"/>
      <c r="AK3634" s="838"/>
      <c r="AL3634" s="838"/>
    </row>
    <row r="3635" spans="25:38" x14ac:dyDescent="0.25">
      <c r="Y3635" s="838"/>
      <c r="Z3635" s="838"/>
      <c r="AA3635" s="838"/>
      <c r="AB3635" s="838"/>
      <c r="AC3635" s="838"/>
      <c r="AD3635" s="838"/>
      <c r="AE3635" s="838"/>
      <c r="AF3635" s="838"/>
      <c r="AG3635" s="838"/>
      <c r="AH3635" s="838"/>
      <c r="AI3635" s="838"/>
      <c r="AJ3635" s="838"/>
      <c r="AK3635" s="838"/>
      <c r="AL3635" s="838"/>
    </row>
    <row r="3636" spans="25:38" x14ac:dyDescent="0.25">
      <c r="Y3636" s="838"/>
      <c r="Z3636" s="838"/>
      <c r="AA3636" s="838"/>
      <c r="AB3636" s="838"/>
      <c r="AC3636" s="838"/>
      <c r="AD3636" s="838"/>
      <c r="AE3636" s="838"/>
      <c r="AF3636" s="838"/>
      <c r="AG3636" s="838"/>
      <c r="AH3636" s="838"/>
      <c r="AI3636" s="838"/>
      <c r="AJ3636" s="838"/>
      <c r="AK3636" s="838"/>
      <c r="AL3636" s="838"/>
    </row>
    <row r="3637" spans="25:38" x14ac:dyDescent="0.25">
      <c r="Y3637" s="838"/>
      <c r="Z3637" s="838"/>
      <c r="AA3637" s="838"/>
      <c r="AB3637" s="838"/>
      <c r="AC3637" s="838"/>
      <c r="AD3637" s="838"/>
      <c r="AE3637" s="838"/>
      <c r="AF3637" s="838"/>
      <c r="AG3637" s="838"/>
      <c r="AH3637" s="838"/>
      <c r="AI3637" s="838"/>
      <c r="AJ3637" s="838"/>
      <c r="AK3637" s="838"/>
      <c r="AL3637" s="838"/>
    </row>
    <row r="3638" spans="25:38" x14ac:dyDescent="0.25">
      <c r="Y3638" s="838"/>
      <c r="Z3638" s="838"/>
      <c r="AA3638" s="838"/>
      <c r="AB3638" s="838"/>
      <c r="AC3638" s="838"/>
      <c r="AD3638" s="838"/>
      <c r="AE3638" s="838"/>
      <c r="AF3638" s="838"/>
      <c r="AG3638" s="838"/>
      <c r="AH3638" s="838"/>
      <c r="AI3638" s="838"/>
      <c r="AJ3638" s="838"/>
      <c r="AK3638" s="838"/>
      <c r="AL3638" s="838"/>
    </row>
    <row r="3639" spans="25:38" x14ac:dyDescent="0.25">
      <c r="Y3639" s="838"/>
      <c r="Z3639" s="838"/>
      <c r="AA3639" s="838"/>
      <c r="AB3639" s="838"/>
      <c r="AC3639" s="838"/>
      <c r="AD3639" s="838"/>
      <c r="AE3639" s="838"/>
      <c r="AF3639" s="838"/>
      <c r="AG3639" s="838"/>
      <c r="AH3639" s="838"/>
      <c r="AI3639" s="838"/>
      <c r="AJ3639" s="838"/>
      <c r="AK3639" s="838"/>
      <c r="AL3639" s="838"/>
    </row>
    <row r="3640" spans="25:38" x14ac:dyDescent="0.25">
      <c r="Y3640" s="838"/>
      <c r="Z3640" s="838"/>
      <c r="AA3640" s="838"/>
      <c r="AB3640" s="838"/>
      <c r="AC3640" s="838"/>
      <c r="AD3640" s="838"/>
      <c r="AE3640" s="838"/>
      <c r="AF3640" s="838"/>
      <c r="AG3640" s="838"/>
      <c r="AH3640" s="838"/>
      <c r="AI3640" s="838"/>
      <c r="AJ3640" s="838"/>
      <c r="AK3640" s="838"/>
      <c r="AL3640" s="838"/>
    </row>
    <row r="3641" spans="25:38" x14ac:dyDescent="0.25">
      <c r="Y3641" s="838"/>
      <c r="Z3641" s="838"/>
      <c r="AA3641" s="838"/>
      <c r="AB3641" s="838"/>
      <c r="AC3641" s="838"/>
      <c r="AD3641" s="838"/>
      <c r="AE3641" s="838"/>
      <c r="AF3641" s="838"/>
      <c r="AG3641" s="838"/>
      <c r="AH3641" s="838"/>
      <c r="AI3641" s="838"/>
      <c r="AJ3641" s="838"/>
      <c r="AK3641" s="838"/>
      <c r="AL3641" s="838"/>
    </row>
    <row r="3642" spans="25:38" x14ac:dyDescent="0.25">
      <c r="Y3642" s="838"/>
      <c r="Z3642" s="838"/>
      <c r="AA3642" s="838"/>
      <c r="AB3642" s="838"/>
      <c r="AC3642" s="838"/>
      <c r="AD3642" s="838"/>
      <c r="AE3642" s="838"/>
      <c r="AF3642" s="838"/>
      <c r="AG3642" s="838"/>
      <c r="AH3642" s="838"/>
      <c r="AI3642" s="838"/>
      <c r="AJ3642" s="838"/>
      <c r="AK3642" s="838"/>
      <c r="AL3642" s="838"/>
    </row>
    <row r="3643" spans="25:38" x14ac:dyDescent="0.25">
      <c r="Y3643" s="838"/>
      <c r="Z3643" s="838"/>
      <c r="AA3643" s="838"/>
      <c r="AB3643" s="838"/>
      <c r="AC3643" s="838"/>
      <c r="AD3643" s="838"/>
      <c r="AE3643" s="838"/>
      <c r="AF3643" s="838"/>
      <c r="AG3643" s="838"/>
      <c r="AH3643" s="838"/>
      <c r="AI3643" s="838"/>
      <c r="AJ3643" s="838"/>
      <c r="AK3643" s="838"/>
      <c r="AL3643" s="838"/>
    </row>
    <row r="3644" spans="25:38" x14ac:dyDescent="0.25">
      <c r="Y3644" s="838"/>
      <c r="Z3644" s="838"/>
      <c r="AA3644" s="838"/>
      <c r="AB3644" s="838"/>
      <c r="AC3644" s="838"/>
      <c r="AD3644" s="838"/>
      <c r="AE3644" s="838"/>
      <c r="AF3644" s="838"/>
      <c r="AG3644" s="838"/>
      <c r="AH3644" s="838"/>
      <c r="AI3644" s="838"/>
      <c r="AJ3644" s="838"/>
      <c r="AK3644" s="838"/>
      <c r="AL3644" s="838"/>
    </row>
    <row r="3645" spans="25:38" x14ac:dyDescent="0.25">
      <c r="Y3645" s="838"/>
      <c r="Z3645" s="838"/>
      <c r="AA3645" s="838"/>
      <c r="AB3645" s="838"/>
      <c r="AC3645" s="838"/>
      <c r="AD3645" s="838"/>
      <c r="AE3645" s="838"/>
      <c r="AF3645" s="838"/>
      <c r="AG3645" s="838"/>
      <c r="AH3645" s="838"/>
      <c r="AI3645" s="838"/>
      <c r="AJ3645" s="838"/>
      <c r="AK3645" s="838"/>
      <c r="AL3645" s="838"/>
    </row>
    <row r="3646" spans="25:38" x14ac:dyDescent="0.25">
      <c r="Y3646" s="838"/>
      <c r="Z3646" s="838"/>
      <c r="AA3646" s="838"/>
      <c r="AB3646" s="838"/>
      <c r="AC3646" s="838"/>
      <c r="AD3646" s="838"/>
      <c r="AE3646" s="838"/>
      <c r="AF3646" s="838"/>
      <c r="AG3646" s="838"/>
      <c r="AH3646" s="838"/>
      <c r="AI3646" s="838"/>
      <c r="AJ3646" s="838"/>
      <c r="AK3646" s="838"/>
      <c r="AL3646" s="838"/>
    </row>
    <row r="3647" spans="25:38" x14ac:dyDescent="0.25">
      <c r="Y3647" s="838"/>
      <c r="Z3647" s="838"/>
      <c r="AA3647" s="838"/>
      <c r="AB3647" s="838"/>
      <c r="AC3647" s="838"/>
      <c r="AD3647" s="838"/>
      <c r="AE3647" s="838"/>
      <c r="AF3647" s="838"/>
      <c r="AG3647" s="838"/>
      <c r="AH3647" s="838"/>
      <c r="AI3647" s="838"/>
      <c r="AJ3647" s="838"/>
      <c r="AK3647" s="838"/>
      <c r="AL3647" s="838"/>
    </row>
    <row r="3648" spans="25:38" x14ac:dyDescent="0.25">
      <c r="Y3648" s="838"/>
      <c r="Z3648" s="838"/>
      <c r="AA3648" s="838"/>
      <c r="AB3648" s="838"/>
      <c r="AC3648" s="838"/>
      <c r="AD3648" s="838"/>
      <c r="AE3648" s="838"/>
      <c r="AF3648" s="838"/>
      <c r="AG3648" s="838"/>
      <c r="AH3648" s="838"/>
      <c r="AI3648" s="838"/>
      <c r="AJ3648" s="838"/>
      <c r="AK3648" s="838"/>
      <c r="AL3648" s="838"/>
    </row>
    <row r="3649" spans="25:38" x14ac:dyDescent="0.25">
      <c r="Y3649" s="838"/>
      <c r="Z3649" s="838"/>
      <c r="AA3649" s="838"/>
      <c r="AB3649" s="838"/>
      <c r="AC3649" s="838"/>
      <c r="AD3649" s="838"/>
      <c r="AE3649" s="838"/>
      <c r="AF3649" s="838"/>
      <c r="AG3649" s="838"/>
      <c r="AH3649" s="838"/>
      <c r="AI3649" s="838"/>
      <c r="AJ3649" s="838"/>
      <c r="AK3649" s="838"/>
      <c r="AL3649" s="838"/>
    </row>
    <row r="3650" spans="25:38" x14ac:dyDescent="0.25">
      <c r="Y3650" s="838"/>
      <c r="Z3650" s="838"/>
      <c r="AA3650" s="838"/>
      <c r="AB3650" s="838"/>
      <c r="AC3650" s="838"/>
      <c r="AD3650" s="838"/>
      <c r="AE3650" s="838"/>
      <c r="AF3650" s="838"/>
      <c r="AG3650" s="838"/>
      <c r="AH3650" s="838"/>
      <c r="AI3650" s="838"/>
      <c r="AJ3650" s="838"/>
      <c r="AK3650" s="838"/>
      <c r="AL3650" s="838"/>
    </row>
    <row r="3651" spans="25:38" x14ac:dyDescent="0.25">
      <c r="Y3651" s="838"/>
      <c r="Z3651" s="838"/>
      <c r="AA3651" s="838"/>
      <c r="AB3651" s="838"/>
      <c r="AC3651" s="838"/>
      <c r="AD3651" s="838"/>
      <c r="AE3651" s="838"/>
      <c r="AF3651" s="838"/>
      <c r="AG3651" s="838"/>
      <c r="AH3651" s="838"/>
      <c r="AI3651" s="838"/>
      <c r="AJ3651" s="838"/>
      <c r="AK3651" s="838"/>
      <c r="AL3651" s="838"/>
    </row>
    <row r="3652" spans="25:38" x14ac:dyDescent="0.25">
      <c r="Y3652" s="838"/>
      <c r="Z3652" s="838"/>
      <c r="AA3652" s="838"/>
      <c r="AB3652" s="838"/>
      <c r="AC3652" s="838"/>
      <c r="AD3652" s="838"/>
      <c r="AE3652" s="838"/>
      <c r="AF3652" s="838"/>
      <c r="AG3652" s="838"/>
      <c r="AH3652" s="838"/>
      <c r="AI3652" s="838"/>
      <c r="AJ3652" s="838"/>
      <c r="AK3652" s="838"/>
      <c r="AL3652" s="838"/>
    </row>
    <row r="3653" spans="25:38" x14ac:dyDescent="0.25">
      <c r="Y3653" s="838"/>
      <c r="Z3653" s="838"/>
      <c r="AA3653" s="838"/>
      <c r="AB3653" s="838"/>
      <c r="AC3653" s="838"/>
      <c r="AD3653" s="838"/>
      <c r="AE3653" s="838"/>
      <c r="AF3653" s="838"/>
      <c r="AG3653" s="838"/>
      <c r="AH3653" s="838"/>
      <c r="AI3653" s="838"/>
      <c r="AJ3653" s="838"/>
      <c r="AK3653" s="838"/>
      <c r="AL3653" s="838"/>
    </row>
    <row r="3654" spans="25:38" x14ac:dyDescent="0.25">
      <c r="Y3654" s="838"/>
      <c r="Z3654" s="838"/>
      <c r="AA3654" s="838"/>
      <c r="AB3654" s="838"/>
      <c r="AC3654" s="838"/>
      <c r="AD3654" s="838"/>
      <c r="AE3654" s="838"/>
      <c r="AF3654" s="838"/>
      <c r="AG3654" s="838"/>
      <c r="AH3654" s="838"/>
      <c r="AI3654" s="838"/>
      <c r="AJ3654" s="838"/>
      <c r="AK3654" s="838"/>
      <c r="AL3654" s="838"/>
    </row>
    <row r="3655" spans="25:38" x14ac:dyDescent="0.25">
      <c r="Y3655" s="838"/>
      <c r="Z3655" s="838"/>
      <c r="AA3655" s="838"/>
      <c r="AB3655" s="838"/>
      <c r="AC3655" s="838"/>
      <c r="AD3655" s="838"/>
      <c r="AE3655" s="838"/>
      <c r="AF3655" s="838"/>
      <c r="AG3655" s="838"/>
      <c r="AH3655" s="838"/>
      <c r="AI3655" s="838"/>
      <c r="AJ3655" s="838"/>
      <c r="AK3655" s="838"/>
      <c r="AL3655" s="838"/>
    </row>
    <row r="3656" spans="25:38" x14ac:dyDescent="0.25">
      <c r="Y3656" s="838"/>
      <c r="Z3656" s="838"/>
      <c r="AA3656" s="838"/>
      <c r="AB3656" s="838"/>
      <c r="AC3656" s="838"/>
      <c r="AD3656" s="838"/>
      <c r="AE3656" s="838"/>
      <c r="AF3656" s="838"/>
      <c r="AG3656" s="838"/>
      <c r="AH3656" s="838"/>
      <c r="AI3656" s="838"/>
      <c r="AJ3656" s="838"/>
      <c r="AK3656" s="838"/>
      <c r="AL3656" s="838"/>
    </row>
    <row r="3657" spans="25:38" x14ac:dyDescent="0.25">
      <c r="Y3657" s="838"/>
      <c r="Z3657" s="838"/>
      <c r="AA3657" s="838"/>
      <c r="AB3657" s="838"/>
      <c r="AC3657" s="838"/>
      <c r="AD3657" s="838"/>
      <c r="AE3657" s="838"/>
      <c r="AF3657" s="838"/>
      <c r="AG3657" s="838"/>
      <c r="AH3657" s="838"/>
      <c r="AI3657" s="838"/>
      <c r="AJ3657" s="838"/>
      <c r="AK3657" s="838"/>
      <c r="AL3657" s="838"/>
    </row>
    <row r="3658" spans="25:38" x14ac:dyDescent="0.25">
      <c r="Y3658" s="838"/>
      <c r="Z3658" s="838"/>
      <c r="AA3658" s="838"/>
      <c r="AB3658" s="838"/>
      <c r="AC3658" s="838"/>
      <c r="AD3658" s="838"/>
      <c r="AE3658" s="838"/>
      <c r="AF3658" s="838"/>
      <c r="AG3658" s="838"/>
      <c r="AH3658" s="838"/>
      <c r="AI3658" s="838"/>
      <c r="AJ3658" s="838"/>
      <c r="AK3658" s="838"/>
      <c r="AL3658" s="838"/>
    </row>
    <row r="3659" spans="25:38" x14ac:dyDescent="0.25">
      <c r="Y3659" s="838"/>
      <c r="Z3659" s="838"/>
      <c r="AA3659" s="838"/>
      <c r="AB3659" s="838"/>
      <c r="AC3659" s="838"/>
      <c r="AD3659" s="838"/>
      <c r="AE3659" s="838"/>
      <c r="AF3659" s="838"/>
      <c r="AG3659" s="838"/>
      <c r="AH3659" s="838"/>
      <c r="AI3659" s="838"/>
      <c r="AJ3659" s="838"/>
      <c r="AK3659" s="838"/>
      <c r="AL3659" s="838"/>
    </row>
    <row r="3660" spans="25:38" x14ac:dyDescent="0.25">
      <c r="Y3660" s="838"/>
      <c r="Z3660" s="838"/>
      <c r="AA3660" s="838"/>
      <c r="AB3660" s="838"/>
      <c r="AC3660" s="838"/>
      <c r="AD3660" s="838"/>
      <c r="AE3660" s="838"/>
      <c r="AF3660" s="838"/>
      <c r="AG3660" s="838"/>
      <c r="AH3660" s="838"/>
      <c r="AI3660" s="838"/>
      <c r="AJ3660" s="838"/>
      <c r="AK3660" s="838"/>
      <c r="AL3660" s="838"/>
    </row>
    <row r="3661" spans="25:38" x14ac:dyDescent="0.25">
      <c r="Y3661" s="838"/>
      <c r="Z3661" s="838"/>
      <c r="AA3661" s="838"/>
      <c r="AB3661" s="838"/>
      <c r="AC3661" s="838"/>
      <c r="AD3661" s="838"/>
      <c r="AE3661" s="838"/>
      <c r="AF3661" s="838"/>
      <c r="AG3661" s="838"/>
      <c r="AH3661" s="838"/>
      <c r="AI3661" s="838"/>
      <c r="AJ3661" s="838"/>
      <c r="AK3661" s="838"/>
      <c r="AL3661" s="838"/>
    </row>
    <row r="3662" spans="25:38" x14ac:dyDescent="0.25">
      <c r="Y3662" s="838"/>
      <c r="Z3662" s="838"/>
      <c r="AA3662" s="838"/>
      <c r="AB3662" s="838"/>
      <c r="AC3662" s="838"/>
      <c r="AD3662" s="838"/>
      <c r="AE3662" s="838"/>
      <c r="AF3662" s="838"/>
      <c r="AG3662" s="838"/>
      <c r="AH3662" s="838"/>
      <c r="AI3662" s="838"/>
      <c r="AJ3662" s="838"/>
      <c r="AK3662" s="838"/>
      <c r="AL3662" s="838"/>
    </row>
    <row r="3663" spans="25:38" x14ac:dyDescent="0.25">
      <c r="Y3663" s="838"/>
      <c r="Z3663" s="838"/>
      <c r="AA3663" s="838"/>
      <c r="AB3663" s="838"/>
      <c r="AC3663" s="838"/>
      <c r="AD3663" s="838"/>
      <c r="AE3663" s="838"/>
      <c r="AF3663" s="838"/>
      <c r="AG3663" s="838"/>
      <c r="AH3663" s="838"/>
      <c r="AI3663" s="838"/>
      <c r="AJ3663" s="838"/>
      <c r="AK3663" s="838"/>
      <c r="AL3663" s="838"/>
    </row>
    <row r="3664" spans="25:38" x14ac:dyDescent="0.25">
      <c r="Y3664" s="838"/>
      <c r="Z3664" s="838"/>
      <c r="AA3664" s="838"/>
      <c r="AB3664" s="838"/>
      <c r="AC3664" s="838"/>
      <c r="AD3664" s="838"/>
      <c r="AE3664" s="838"/>
      <c r="AF3664" s="838"/>
      <c r="AG3664" s="838"/>
      <c r="AH3664" s="838"/>
      <c r="AI3664" s="838"/>
      <c r="AJ3664" s="838"/>
      <c r="AK3664" s="838"/>
      <c r="AL3664" s="838"/>
    </row>
    <row r="3665" spans="25:38" x14ac:dyDescent="0.25">
      <c r="Y3665" s="838"/>
      <c r="Z3665" s="838"/>
      <c r="AA3665" s="838"/>
      <c r="AB3665" s="838"/>
      <c r="AC3665" s="838"/>
      <c r="AD3665" s="838"/>
      <c r="AE3665" s="838"/>
      <c r="AF3665" s="838"/>
      <c r="AG3665" s="838"/>
      <c r="AH3665" s="838"/>
      <c r="AI3665" s="838"/>
      <c r="AJ3665" s="838"/>
      <c r="AK3665" s="838"/>
      <c r="AL3665" s="838"/>
    </row>
    <row r="3666" spans="25:38" x14ac:dyDescent="0.25">
      <c r="Y3666" s="838"/>
      <c r="Z3666" s="838"/>
      <c r="AA3666" s="838"/>
      <c r="AB3666" s="838"/>
      <c r="AC3666" s="838"/>
      <c r="AD3666" s="838"/>
      <c r="AE3666" s="838"/>
      <c r="AF3666" s="838"/>
      <c r="AG3666" s="838"/>
      <c r="AH3666" s="838"/>
      <c r="AI3666" s="838"/>
      <c r="AJ3666" s="838"/>
      <c r="AK3666" s="838"/>
      <c r="AL3666" s="838"/>
    </row>
    <row r="3667" spans="25:38" x14ac:dyDescent="0.25">
      <c r="Y3667" s="838"/>
      <c r="Z3667" s="838"/>
      <c r="AA3667" s="838"/>
      <c r="AB3667" s="838"/>
      <c r="AC3667" s="838"/>
      <c r="AD3667" s="838"/>
      <c r="AE3667" s="838"/>
      <c r="AF3667" s="838"/>
      <c r="AG3667" s="838"/>
      <c r="AH3667" s="838"/>
      <c r="AI3667" s="838"/>
      <c r="AJ3667" s="838"/>
      <c r="AK3667" s="838"/>
      <c r="AL3667" s="838"/>
    </row>
    <row r="3668" spans="25:38" x14ac:dyDescent="0.25">
      <c r="Y3668" s="838"/>
      <c r="Z3668" s="838"/>
      <c r="AA3668" s="838"/>
      <c r="AB3668" s="838"/>
      <c r="AC3668" s="838"/>
      <c r="AD3668" s="838"/>
      <c r="AE3668" s="838"/>
      <c r="AF3668" s="838"/>
      <c r="AG3668" s="838"/>
      <c r="AH3668" s="838"/>
      <c r="AI3668" s="838"/>
      <c r="AJ3668" s="838"/>
      <c r="AK3668" s="838"/>
      <c r="AL3668" s="838"/>
    </row>
    <row r="3669" spans="25:38" x14ac:dyDescent="0.25">
      <c r="Y3669" s="838"/>
      <c r="Z3669" s="838"/>
      <c r="AA3669" s="838"/>
      <c r="AB3669" s="838"/>
      <c r="AC3669" s="838"/>
      <c r="AD3669" s="838"/>
      <c r="AE3669" s="838"/>
      <c r="AF3669" s="838"/>
      <c r="AG3669" s="838"/>
      <c r="AH3669" s="838"/>
      <c r="AI3669" s="838"/>
      <c r="AJ3669" s="838"/>
      <c r="AK3669" s="838"/>
      <c r="AL3669" s="838"/>
    </row>
    <row r="3670" spans="25:38" x14ac:dyDescent="0.25">
      <c r="Y3670" s="838"/>
      <c r="Z3670" s="838"/>
      <c r="AA3670" s="838"/>
      <c r="AB3670" s="838"/>
      <c r="AC3670" s="838"/>
      <c r="AD3670" s="838"/>
      <c r="AE3670" s="838"/>
      <c r="AF3670" s="838"/>
      <c r="AG3670" s="838"/>
      <c r="AH3670" s="838"/>
      <c r="AI3670" s="838"/>
      <c r="AJ3670" s="838"/>
      <c r="AK3670" s="838"/>
      <c r="AL3670" s="838"/>
    </row>
    <row r="3671" spans="25:38" x14ac:dyDescent="0.25">
      <c r="Y3671" s="838"/>
      <c r="Z3671" s="838"/>
      <c r="AA3671" s="838"/>
      <c r="AB3671" s="838"/>
      <c r="AC3671" s="838"/>
      <c r="AD3671" s="838"/>
      <c r="AE3671" s="838"/>
      <c r="AF3671" s="838"/>
      <c r="AG3671" s="838"/>
      <c r="AH3671" s="838"/>
      <c r="AI3671" s="838"/>
      <c r="AJ3671" s="838"/>
      <c r="AK3671" s="838"/>
      <c r="AL3671" s="838"/>
    </row>
    <row r="3672" spans="25:38" x14ac:dyDescent="0.25">
      <c r="Y3672" s="838"/>
      <c r="Z3672" s="838"/>
      <c r="AA3672" s="838"/>
      <c r="AB3672" s="838"/>
      <c r="AC3672" s="838"/>
      <c r="AD3672" s="838"/>
      <c r="AE3672" s="838"/>
      <c r="AF3672" s="838"/>
      <c r="AG3672" s="838"/>
      <c r="AH3672" s="838"/>
      <c r="AI3672" s="838"/>
      <c r="AJ3672" s="838"/>
      <c r="AK3672" s="838"/>
      <c r="AL3672" s="838"/>
    </row>
    <row r="3673" spans="25:38" x14ac:dyDescent="0.25">
      <c r="Y3673" s="838"/>
      <c r="Z3673" s="838"/>
      <c r="AA3673" s="838"/>
      <c r="AB3673" s="838"/>
      <c r="AC3673" s="838"/>
      <c r="AD3673" s="838"/>
      <c r="AE3673" s="838"/>
      <c r="AF3673" s="838"/>
      <c r="AG3673" s="838"/>
      <c r="AH3673" s="838"/>
      <c r="AI3673" s="838"/>
      <c r="AJ3673" s="838"/>
      <c r="AK3673" s="838"/>
      <c r="AL3673" s="838"/>
    </row>
    <row r="3674" spans="25:38" x14ac:dyDescent="0.25">
      <c r="Y3674" s="838"/>
      <c r="Z3674" s="838"/>
      <c r="AA3674" s="838"/>
      <c r="AB3674" s="838"/>
      <c r="AC3674" s="838"/>
      <c r="AD3674" s="838"/>
      <c r="AE3674" s="838"/>
      <c r="AF3674" s="838"/>
      <c r="AG3674" s="838"/>
      <c r="AH3674" s="838"/>
      <c r="AI3674" s="838"/>
      <c r="AJ3674" s="838"/>
      <c r="AK3674" s="838"/>
      <c r="AL3674" s="838"/>
    </row>
    <row r="3675" spans="25:38" x14ac:dyDescent="0.25">
      <c r="Y3675" s="838"/>
      <c r="Z3675" s="838"/>
      <c r="AA3675" s="838"/>
      <c r="AB3675" s="838"/>
      <c r="AC3675" s="838"/>
      <c r="AD3675" s="838"/>
      <c r="AE3675" s="838"/>
      <c r="AF3675" s="838"/>
      <c r="AG3675" s="838"/>
      <c r="AH3675" s="838"/>
      <c r="AI3675" s="838"/>
      <c r="AJ3675" s="838"/>
      <c r="AK3675" s="838"/>
      <c r="AL3675" s="838"/>
    </row>
    <row r="3676" spans="25:38" x14ac:dyDescent="0.25">
      <c r="Y3676" s="838"/>
      <c r="Z3676" s="838"/>
      <c r="AA3676" s="838"/>
      <c r="AB3676" s="838"/>
      <c r="AC3676" s="838"/>
      <c r="AD3676" s="838"/>
      <c r="AE3676" s="838"/>
      <c r="AF3676" s="838"/>
      <c r="AG3676" s="838"/>
      <c r="AH3676" s="838"/>
      <c r="AI3676" s="838"/>
      <c r="AJ3676" s="838"/>
      <c r="AK3676" s="838"/>
      <c r="AL3676" s="838"/>
    </row>
    <row r="3677" spans="25:38" x14ac:dyDescent="0.25">
      <c r="Y3677" s="838"/>
      <c r="Z3677" s="838"/>
      <c r="AA3677" s="838"/>
      <c r="AB3677" s="838"/>
      <c r="AC3677" s="838"/>
      <c r="AD3677" s="838"/>
      <c r="AE3677" s="838"/>
      <c r="AF3677" s="838"/>
      <c r="AG3677" s="838"/>
      <c r="AH3677" s="838"/>
      <c r="AI3677" s="838"/>
      <c r="AJ3677" s="838"/>
      <c r="AK3677" s="838"/>
      <c r="AL3677" s="838"/>
    </row>
    <row r="3678" spans="25:38" x14ac:dyDescent="0.25">
      <c r="Y3678" s="838"/>
      <c r="Z3678" s="838"/>
      <c r="AA3678" s="838"/>
      <c r="AB3678" s="838"/>
      <c r="AC3678" s="838"/>
      <c r="AD3678" s="838"/>
      <c r="AE3678" s="838"/>
      <c r="AF3678" s="838"/>
      <c r="AG3678" s="838"/>
      <c r="AH3678" s="838"/>
      <c r="AI3678" s="838"/>
      <c r="AJ3678" s="838"/>
      <c r="AK3678" s="838"/>
      <c r="AL3678" s="838"/>
    </row>
    <row r="3679" spans="25:38" x14ac:dyDescent="0.25">
      <c r="Y3679" s="838"/>
      <c r="Z3679" s="838"/>
      <c r="AA3679" s="838"/>
      <c r="AB3679" s="838"/>
      <c r="AC3679" s="838"/>
      <c r="AD3679" s="838"/>
      <c r="AE3679" s="838"/>
      <c r="AF3679" s="838"/>
      <c r="AG3679" s="838"/>
      <c r="AH3679" s="838"/>
      <c r="AI3679" s="838"/>
      <c r="AJ3679" s="838"/>
      <c r="AK3679" s="838"/>
      <c r="AL3679" s="838"/>
    </row>
    <row r="3680" spans="25:38" x14ac:dyDescent="0.25">
      <c r="Y3680" s="838"/>
      <c r="Z3680" s="838"/>
      <c r="AA3680" s="838"/>
      <c r="AB3680" s="838"/>
      <c r="AC3680" s="838"/>
      <c r="AD3680" s="838"/>
      <c r="AE3680" s="838"/>
      <c r="AF3680" s="838"/>
      <c r="AG3680" s="838"/>
      <c r="AH3680" s="838"/>
      <c r="AI3680" s="838"/>
      <c r="AJ3680" s="838"/>
      <c r="AK3680" s="838"/>
      <c r="AL3680" s="838"/>
    </row>
    <row r="3681" spans="25:38" x14ac:dyDescent="0.25">
      <c r="Y3681" s="838"/>
      <c r="Z3681" s="838"/>
      <c r="AA3681" s="838"/>
      <c r="AB3681" s="838"/>
      <c r="AC3681" s="838"/>
      <c r="AD3681" s="838"/>
      <c r="AE3681" s="838"/>
      <c r="AF3681" s="838"/>
      <c r="AG3681" s="838"/>
      <c r="AH3681" s="838"/>
      <c r="AI3681" s="838"/>
      <c r="AJ3681" s="838"/>
      <c r="AK3681" s="838"/>
      <c r="AL3681" s="838"/>
    </row>
    <row r="3682" spans="25:38" x14ac:dyDescent="0.25">
      <c r="Y3682" s="838"/>
      <c r="Z3682" s="838"/>
      <c r="AA3682" s="838"/>
      <c r="AB3682" s="838"/>
      <c r="AC3682" s="838"/>
      <c r="AD3682" s="838"/>
      <c r="AE3682" s="838"/>
      <c r="AF3682" s="838"/>
      <c r="AG3682" s="838"/>
      <c r="AH3682" s="838"/>
      <c r="AI3682" s="838"/>
      <c r="AJ3682" s="838"/>
      <c r="AK3682" s="838"/>
      <c r="AL3682" s="838"/>
    </row>
    <row r="3683" spans="25:38" x14ac:dyDescent="0.25">
      <c r="Y3683" s="838"/>
      <c r="Z3683" s="838"/>
      <c r="AA3683" s="838"/>
      <c r="AB3683" s="838"/>
      <c r="AC3683" s="838"/>
      <c r="AD3683" s="838"/>
      <c r="AE3683" s="838"/>
      <c r="AF3683" s="838"/>
      <c r="AG3683" s="838"/>
      <c r="AH3683" s="838"/>
      <c r="AI3683" s="838"/>
      <c r="AJ3683" s="838"/>
      <c r="AK3683" s="838"/>
      <c r="AL3683" s="838"/>
    </row>
    <row r="3684" spans="25:38" x14ac:dyDescent="0.25">
      <c r="Y3684" s="838"/>
      <c r="Z3684" s="838"/>
      <c r="AA3684" s="838"/>
      <c r="AB3684" s="838"/>
      <c r="AC3684" s="838"/>
      <c r="AD3684" s="838"/>
      <c r="AE3684" s="838"/>
      <c r="AF3684" s="838"/>
      <c r="AG3684" s="838"/>
      <c r="AH3684" s="838"/>
      <c r="AI3684" s="838"/>
      <c r="AJ3684" s="838"/>
      <c r="AK3684" s="838"/>
      <c r="AL3684" s="838"/>
    </row>
    <row r="3685" spans="25:38" x14ac:dyDescent="0.25">
      <c r="Y3685" s="838"/>
      <c r="Z3685" s="838"/>
      <c r="AA3685" s="838"/>
      <c r="AB3685" s="838"/>
      <c r="AC3685" s="838"/>
      <c r="AD3685" s="838"/>
      <c r="AE3685" s="838"/>
      <c r="AF3685" s="838"/>
      <c r="AG3685" s="838"/>
      <c r="AH3685" s="838"/>
      <c r="AI3685" s="838"/>
      <c r="AJ3685" s="838"/>
      <c r="AK3685" s="838"/>
      <c r="AL3685" s="838"/>
    </row>
    <row r="3686" spans="25:38" x14ac:dyDescent="0.25">
      <c r="Y3686" s="838"/>
      <c r="Z3686" s="838"/>
      <c r="AA3686" s="838"/>
      <c r="AB3686" s="838"/>
      <c r="AC3686" s="838"/>
      <c r="AD3686" s="838"/>
      <c r="AE3686" s="838"/>
      <c r="AF3686" s="838"/>
      <c r="AG3686" s="838"/>
      <c r="AH3686" s="838"/>
      <c r="AI3686" s="838"/>
      <c r="AJ3686" s="838"/>
      <c r="AK3686" s="838"/>
      <c r="AL3686" s="838"/>
    </row>
    <row r="3687" spans="25:38" x14ac:dyDescent="0.25">
      <c r="Y3687" s="838"/>
      <c r="Z3687" s="838"/>
      <c r="AA3687" s="838"/>
      <c r="AB3687" s="838"/>
      <c r="AC3687" s="838"/>
      <c r="AD3687" s="838"/>
      <c r="AE3687" s="838"/>
      <c r="AF3687" s="838"/>
      <c r="AG3687" s="838"/>
      <c r="AH3687" s="838"/>
      <c r="AI3687" s="838"/>
      <c r="AJ3687" s="838"/>
      <c r="AK3687" s="838"/>
      <c r="AL3687" s="838"/>
    </row>
    <row r="3688" spans="25:38" x14ac:dyDescent="0.25">
      <c r="Y3688" s="838"/>
      <c r="Z3688" s="838"/>
      <c r="AA3688" s="838"/>
      <c r="AB3688" s="838"/>
      <c r="AC3688" s="838"/>
      <c r="AD3688" s="838"/>
      <c r="AE3688" s="838"/>
      <c r="AF3688" s="838"/>
      <c r="AG3688" s="838"/>
      <c r="AH3688" s="838"/>
      <c r="AI3688" s="838"/>
      <c r="AJ3688" s="838"/>
      <c r="AK3688" s="838"/>
      <c r="AL3688" s="838"/>
    </row>
    <row r="3689" spans="25:38" x14ac:dyDescent="0.25">
      <c r="Y3689" s="838"/>
      <c r="Z3689" s="838"/>
      <c r="AA3689" s="838"/>
      <c r="AB3689" s="838"/>
      <c r="AC3689" s="838"/>
      <c r="AD3689" s="838"/>
      <c r="AE3689" s="838"/>
      <c r="AF3689" s="838"/>
      <c r="AG3689" s="838"/>
      <c r="AH3689" s="838"/>
      <c r="AI3689" s="838"/>
      <c r="AJ3689" s="838"/>
      <c r="AK3689" s="838"/>
      <c r="AL3689" s="838"/>
    </row>
    <row r="3690" spans="25:38" x14ac:dyDescent="0.25">
      <c r="Y3690" s="838"/>
      <c r="Z3690" s="838"/>
      <c r="AA3690" s="838"/>
      <c r="AB3690" s="838"/>
      <c r="AC3690" s="838"/>
      <c r="AD3690" s="838"/>
      <c r="AE3690" s="838"/>
      <c r="AF3690" s="838"/>
      <c r="AG3690" s="838"/>
      <c r="AH3690" s="838"/>
      <c r="AI3690" s="838"/>
      <c r="AJ3690" s="838"/>
      <c r="AK3690" s="838"/>
      <c r="AL3690" s="838"/>
    </row>
    <row r="3691" spans="25:38" x14ac:dyDescent="0.25">
      <c r="Y3691" s="838"/>
      <c r="Z3691" s="838"/>
      <c r="AA3691" s="838"/>
      <c r="AB3691" s="838"/>
      <c r="AC3691" s="838"/>
      <c r="AD3691" s="838"/>
      <c r="AE3691" s="838"/>
      <c r="AF3691" s="838"/>
      <c r="AG3691" s="838"/>
      <c r="AH3691" s="838"/>
      <c r="AI3691" s="838"/>
      <c r="AJ3691" s="838"/>
      <c r="AK3691" s="838"/>
      <c r="AL3691" s="838"/>
    </row>
    <row r="3692" spans="25:38" x14ac:dyDescent="0.25">
      <c r="Y3692" s="838"/>
      <c r="Z3692" s="838"/>
      <c r="AA3692" s="838"/>
      <c r="AB3692" s="838"/>
      <c r="AC3692" s="838"/>
      <c r="AD3692" s="838"/>
      <c r="AE3692" s="838"/>
      <c r="AF3692" s="838"/>
      <c r="AG3692" s="838"/>
      <c r="AH3692" s="838"/>
      <c r="AI3692" s="838"/>
      <c r="AJ3692" s="838"/>
      <c r="AK3692" s="838"/>
      <c r="AL3692" s="838"/>
    </row>
    <row r="3693" spans="25:38" x14ac:dyDescent="0.25">
      <c r="Y3693" s="838"/>
      <c r="Z3693" s="838"/>
      <c r="AA3693" s="838"/>
      <c r="AB3693" s="838"/>
      <c r="AC3693" s="838"/>
      <c r="AD3693" s="838"/>
      <c r="AE3693" s="838"/>
      <c r="AF3693" s="838"/>
      <c r="AG3693" s="838"/>
      <c r="AH3693" s="838"/>
      <c r="AI3693" s="838"/>
      <c r="AJ3693" s="838"/>
      <c r="AK3693" s="838"/>
      <c r="AL3693" s="838"/>
    </row>
    <row r="3694" spans="25:38" x14ac:dyDescent="0.25">
      <c r="Y3694" s="838"/>
      <c r="Z3694" s="838"/>
      <c r="AA3694" s="838"/>
      <c r="AB3694" s="838"/>
      <c r="AC3694" s="838"/>
      <c r="AD3694" s="838"/>
      <c r="AE3694" s="838"/>
      <c r="AF3694" s="838"/>
      <c r="AG3694" s="838"/>
      <c r="AH3694" s="838"/>
      <c r="AI3694" s="838"/>
      <c r="AJ3694" s="838"/>
      <c r="AK3694" s="838"/>
      <c r="AL3694" s="838"/>
    </row>
    <row r="3695" spans="25:38" x14ac:dyDescent="0.25">
      <c r="Y3695" s="838"/>
      <c r="Z3695" s="838"/>
      <c r="AA3695" s="838"/>
      <c r="AB3695" s="838"/>
      <c r="AC3695" s="838"/>
      <c r="AD3695" s="838"/>
      <c r="AE3695" s="838"/>
      <c r="AF3695" s="838"/>
      <c r="AG3695" s="838"/>
      <c r="AH3695" s="838"/>
      <c r="AI3695" s="838"/>
      <c r="AJ3695" s="838"/>
      <c r="AK3695" s="838"/>
      <c r="AL3695" s="838"/>
    </row>
    <row r="3696" spans="25:38" x14ac:dyDescent="0.25">
      <c r="Y3696" s="838"/>
      <c r="Z3696" s="838"/>
      <c r="AA3696" s="838"/>
      <c r="AB3696" s="838"/>
      <c r="AC3696" s="838"/>
      <c r="AD3696" s="838"/>
      <c r="AE3696" s="838"/>
      <c r="AF3696" s="838"/>
      <c r="AG3696" s="838"/>
      <c r="AH3696" s="838"/>
      <c r="AI3696" s="838"/>
      <c r="AJ3696" s="838"/>
      <c r="AK3696" s="838"/>
      <c r="AL3696" s="838"/>
    </row>
    <row r="3697" spans="25:38" x14ac:dyDescent="0.25">
      <c r="Y3697" s="838"/>
      <c r="Z3697" s="838"/>
      <c r="AA3697" s="838"/>
      <c r="AB3697" s="838"/>
      <c r="AC3697" s="838"/>
      <c r="AD3697" s="838"/>
      <c r="AE3697" s="838"/>
      <c r="AF3697" s="838"/>
      <c r="AG3697" s="838"/>
      <c r="AH3697" s="838"/>
      <c r="AI3697" s="838"/>
      <c r="AJ3697" s="838"/>
      <c r="AK3697" s="838"/>
      <c r="AL3697" s="838"/>
    </row>
    <row r="3698" spans="25:38" x14ac:dyDescent="0.25">
      <c r="Y3698" s="838"/>
      <c r="Z3698" s="838"/>
      <c r="AA3698" s="838"/>
      <c r="AB3698" s="838"/>
      <c r="AC3698" s="838"/>
      <c r="AD3698" s="838"/>
      <c r="AE3698" s="838"/>
      <c r="AF3698" s="838"/>
      <c r="AG3698" s="838"/>
      <c r="AH3698" s="838"/>
      <c r="AI3698" s="838"/>
      <c r="AJ3698" s="838"/>
      <c r="AK3698" s="838"/>
      <c r="AL3698" s="838"/>
    </row>
    <row r="3699" spans="25:38" x14ac:dyDescent="0.25">
      <c r="Y3699" s="838"/>
      <c r="Z3699" s="838"/>
      <c r="AA3699" s="838"/>
      <c r="AB3699" s="838"/>
      <c r="AC3699" s="838"/>
      <c r="AD3699" s="838"/>
      <c r="AE3699" s="838"/>
      <c r="AF3699" s="838"/>
      <c r="AG3699" s="838"/>
      <c r="AH3699" s="838"/>
      <c r="AI3699" s="838"/>
      <c r="AJ3699" s="838"/>
      <c r="AK3699" s="838"/>
      <c r="AL3699" s="838"/>
    </row>
    <row r="3700" spans="25:38" x14ac:dyDescent="0.25">
      <c r="Y3700" s="838"/>
      <c r="Z3700" s="838"/>
      <c r="AA3700" s="838"/>
      <c r="AB3700" s="838"/>
      <c r="AC3700" s="838"/>
      <c r="AD3700" s="838"/>
      <c r="AE3700" s="838"/>
      <c r="AF3700" s="838"/>
      <c r="AG3700" s="838"/>
      <c r="AH3700" s="838"/>
      <c r="AI3700" s="838"/>
      <c r="AJ3700" s="838"/>
      <c r="AK3700" s="838"/>
      <c r="AL3700" s="838"/>
    </row>
    <row r="3701" spans="25:38" x14ac:dyDescent="0.25">
      <c r="Y3701" s="838"/>
      <c r="Z3701" s="838"/>
      <c r="AA3701" s="838"/>
      <c r="AB3701" s="838"/>
      <c r="AC3701" s="838"/>
      <c r="AD3701" s="838"/>
      <c r="AE3701" s="838"/>
      <c r="AF3701" s="838"/>
      <c r="AG3701" s="838"/>
      <c r="AH3701" s="838"/>
      <c r="AI3701" s="838"/>
      <c r="AJ3701" s="838"/>
      <c r="AK3701" s="838"/>
      <c r="AL3701" s="838"/>
    </row>
    <row r="3702" spans="25:38" x14ac:dyDescent="0.25">
      <c r="Y3702" s="838"/>
      <c r="Z3702" s="838"/>
      <c r="AA3702" s="838"/>
      <c r="AB3702" s="838"/>
      <c r="AC3702" s="838"/>
      <c r="AD3702" s="838"/>
      <c r="AE3702" s="838"/>
      <c r="AF3702" s="838"/>
      <c r="AG3702" s="838"/>
      <c r="AH3702" s="838"/>
      <c r="AI3702" s="838"/>
      <c r="AJ3702" s="838"/>
      <c r="AK3702" s="838"/>
      <c r="AL3702" s="838"/>
    </row>
    <row r="3703" spans="25:38" x14ac:dyDescent="0.25">
      <c r="Y3703" s="838"/>
      <c r="Z3703" s="838"/>
      <c r="AA3703" s="838"/>
      <c r="AB3703" s="838"/>
      <c r="AC3703" s="838"/>
      <c r="AD3703" s="838"/>
      <c r="AE3703" s="838"/>
      <c r="AF3703" s="838"/>
      <c r="AG3703" s="838"/>
      <c r="AH3703" s="838"/>
      <c r="AI3703" s="838"/>
      <c r="AJ3703" s="838"/>
      <c r="AK3703" s="838"/>
      <c r="AL3703" s="838"/>
    </row>
    <row r="3704" spans="25:38" x14ac:dyDescent="0.25">
      <c r="Y3704" s="838"/>
      <c r="Z3704" s="838"/>
      <c r="AA3704" s="838"/>
      <c r="AB3704" s="838"/>
      <c r="AC3704" s="838"/>
      <c r="AD3704" s="838"/>
      <c r="AE3704" s="838"/>
      <c r="AF3704" s="838"/>
      <c r="AG3704" s="838"/>
      <c r="AH3704" s="838"/>
      <c r="AI3704" s="838"/>
      <c r="AJ3704" s="838"/>
      <c r="AK3704" s="838"/>
      <c r="AL3704" s="838"/>
    </row>
    <row r="3705" spans="25:38" x14ac:dyDescent="0.25">
      <c r="Y3705" s="838"/>
      <c r="Z3705" s="838"/>
      <c r="AA3705" s="838"/>
      <c r="AB3705" s="838"/>
      <c r="AC3705" s="838"/>
      <c r="AD3705" s="838"/>
      <c r="AE3705" s="838"/>
      <c r="AF3705" s="838"/>
      <c r="AG3705" s="838"/>
      <c r="AH3705" s="838"/>
      <c r="AI3705" s="838"/>
      <c r="AJ3705" s="838"/>
      <c r="AK3705" s="838"/>
      <c r="AL3705" s="838"/>
    </row>
    <row r="3706" spans="25:38" x14ac:dyDescent="0.25">
      <c r="Y3706" s="838"/>
      <c r="Z3706" s="838"/>
      <c r="AA3706" s="838"/>
      <c r="AB3706" s="838"/>
      <c r="AC3706" s="838"/>
      <c r="AD3706" s="838"/>
      <c r="AE3706" s="838"/>
      <c r="AF3706" s="838"/>
      <c r="AG3706" s="838"/>
      <c r="AH3706" s="838"/>
      <c r="AI3706" s="838"/>
      <c r="AJ3706" s="838"/>
      <c r="AK3706" s="838"/>
      <c r="AL3706" s="838"/>
    </row>
    <row r="3707" spans="25:38" x14ac:dyDescent="0.25">
      <c r="Y3707" s="838"/>
      <c r="Z3707" s="838"/>
      <c r="AA3707" s="838"/>
      <c r="AB3707" s="838"/>
      <c r="AC3707" s="838"/>
      <c r="AD3707" s="838"/>
      <c r="AE3707" s="838"/>
      <c r="AF3707" s="838"/>
      <c r="AG3707" s="838"/>
      <c r="AH3707" s="838"/>
      <c r="AI3707" s="838"/>
      <c r="AJ3707" s="838"/>
      <c r="AK3707" s="838"/>
      <c r="AL3707" s="838"/>
    </row>
    <row r="3708" spans="25:38" x14ac:dyDescent="0.25">
      <c r="Y3708" s="838"/>
      <c r="Z3708" s="838"/>
      <c r="AA3708" s="838"/>
      <c r="AB3708" s="838"/>
      <c r="AC3708" s="838"/>
      <c r="AD3708" s="838"/>
      <c r="AE3708" s="838"/>
      <c r="AF3708" s="838"/>
      <c r="AG3708" s="838"/>
      <c r="AH3708" s="838"/>
      <c r="AI3708" s="838"/>
      <c r="AJ3708" s="838"/>
      <c r="AK3708" s="838"/>
      <c r="AL3708" s="838"/>
    </row>
    <row r="3709" spans="25:38" x14ac:dyDescent="0.25">
      <c r="Y3709" s="838"/>
      <c r="Z3709" s="838"/>
      <c r="AA3709" s="838"/>
      <c r="AB3709" s="838"/>
      <c r="AC3709" s="838"/>
      <c r="AD3709" s="838"/>
      <c r="AE3709" s="838"/>
      <c r="AF3709" s="838"/>
      <c r="AG3709" s="838"/>
      <c r="AH3709" s="838"/>
      <c r="AI3709" s="838"/>
      <c r="AJ3709" s="838"/>
      <c r="AK3709" s="838"/>
      <c r="AL3709" s="838"/>
    </row>
    <row r="3710" spans="25:38" x14ac:dyDescent="0.25">
      <c r="Y3710" s="838"/>
      <c r="Z3710" s="838"/>
      <c r="AA3710" s="838"/>
      <c r="AB3710" s="838"/>
      <c r="AC3710" s="838"/>
      <c r="AD3710" s="838"/>
      <c r="AE3710" s="838"/>
      <c r="AF3710" s="838"/>
      <c r="AG3710" s="838"/>
      <c r="AH3710" s="838"/>
      <c r="AI3710" s="838"/>
      <c r="AJ3710" s="838"/>
      <c r="AK3710" s="838"/>
      <c r="AL3710" s="838"/>
    </row>
    <row r="3711" spans="25:38" x14ac:dyDescent="0.25">
      <c r="Y3711" s="838"/>
      <c r="Z3711" s="838"/>
      <c r="AA3711" s="838"/>
      <c r="AB3711" s="838"/>
      <c r="AC3711" s="838"/>
      <c r="AD3711" s="838"/>
      <c r="AE3711" s="838"/>
      <c r="AF3711" s="838"/>
      <c r="AG3711" s="838"/>
      <c r="AH3711" s="838"/>
      <c r="AI3711" s="838"/>
      <c r="AJ3711" s="838"/>
      <c r="AK3711" s="838"/>
      <c r="AL3711" s="838"/>
    </row>
    <row r="3712" spans="25:38" x14ac:dyDescent="0.25">
      <c r="Y3712" s="838"/>
      <c r="Z3712" s="838"/>
      <c r="AA3712" s="838"/>
      <c r="AB3712" s="838"/>
      <c r="AC3712" s="838"/>
      <c r="AD3712" s="838"/>
      <c r="AE3712" s="838"/>
      <c r="AF3712" s="838"/>
      <c r="AG3712" s="838"/>
      <c r="AH3712" s="838"/>
      <c r="AI3712" s="838"/>
      <c r="AJ3712" s="838"/>
      <c r="AK3712" s="838"/>
      <c r="AL3712" s="838"/>
    </row>
    <row r="3713" spans="25:38" x14ac:dyDescent="0.25">
      <c r="Y3713" s="838"/>
      <c r="Z3713" s="838"/>
      <c r="AA3713" s="838"/>
      <c r="AB3713" s="838"/>
      <c r="AC3713" s="838"/>
      <c r="AD3713" s="838"/>
      <c r="AE3713" s="838"/>
      <c r="AF3713" s="838"/>
      <c r="AG3713" s="838"/>
      <c r="AH3713" s="838"/>
      <c r="AI3713" s="838"/>
      <c r="AJ3713" s="838"/>
      <c r="AK3713" s="838"/>
      <c r="AL3713" s="838"/>
    </row>
    <row r="3714" spans="25:38" x14ac:dyDescent="0.25">
      <c r="Y3714" s="838"/>
      <c r="Z3714" s="838"/>
      <c r="AA3714" s="838"/>
      <c r="AB3714" s="838"/>
      <c r="AC3714" s="838"/>
      <c r="AD3714" s="838"/>
      <c r="AE3714" s="838"/>
      <c r="AF3714" s="838"/>
      <c r="AG3714" s="838"/>
      <c r="AH3714" s="838"/>
      <c r="AI3714" s="838"/>
      <c r="AJ3714" s="838"/>
      <c r="AK3714" s="838"/>
      <c r="AL3714" s="838"/>
    </row>
    <row r="3715" spans="25:38" x14ac:dyDescent="0.25">
      <c r="Y3715" s="838"/>
      <c r="Z3715" s="838"/>
      <c r="AA3715" s="838"/>
      <c r="AB3715" s="838"/>
      <c r="AC3715" s="838"/>
      <c r="AD3715" s="838"/>
      <c r="AE3715" s="838"/>
      <c r="AF3715" s="838"/>
      <c r="AG3715" s="838"/>
      <c r="AH3715" s="838"/>
      <c r="AI3715" s="838"/>
      <c r="AJ3715" s="838"/>
      <c r="AK3715" s="838"/>
      <c r="AL3715" s="838"/>
    </row>
    <row r="3716" spans="25:38" x14ac:dyDescent="0.25">
      <c r="Y3716" s="838"/>
      <c r="Z3716" s="838"/>
      <c r="AA3716" s="838"/>
      <c r="AB3716" s="838"/>
      <c r="AC3716" s="838"/>
      <c r="AD3716" s="838"/>
      <c r="AE3716" s="838"/>
      <c r="AF3716" s="838"/>
      <c r="AG3716" s="838"/>
      <c r="AH3716" s="838"/>
      <c r="AI3716" s="838"/>
      <c r="AJ3716" s="838"/>
      <c r="AK3716" s="838"/>
      <c r="AL3716" s="838"/>
    </row>
    <row r="3717" spans="25:38" x14ac:dyDescent="0.25">
      <c r="Y3717" s="838"/>
      <c r="Z3717" s="838"/>
      <c r="AA3717" s="838"/>
      <c r="AB3717" s="838"/>
      <c r="AC3717" s="838"/>
      <c r="AD3717" s="838"/>
      <c r="AE3717" s="838"/>
      <c r="AF3717" s="838"/>
      <c r="AG3717" s="838"/>
      <c r="AH3717" s="838"/>
      <c r="AI3717" s="838"/>
      <c r="AJ3717" s="838"/>
      <c r="AK3717" s="838"/>
      <c r="AL3717" s="838"/>
    </row>
    <row r="3718" spans="25:38" x14ac:dyDescent="0.25">
      <c r="Y3718" s="838"/>
      <c r="Z3718" s="838"/>
      <c r="AA3718" s="838"/>
      <c r="AB3718" s="838"/>
      <c r="AC3718" s="838"/>
      <c r="AD3718" s="838"/>
      <c r="AE3718" s="838"/>
      <c r="AF3718" s="838"/>
      <c r="AG3718" s="838"/>
      <c r="AH3718" s="838"/>
      <c r="AI3718" s="838"/>
      <c r="AJ3718" s="838"/>
      <c r="AK3718" s="838"/>
      <c r="AL3718" s="838"/>
    </row>
    <row r="3719" spans="25:38" x14ac:dyDescent="0.25">
      <c r="Y3719" s="838"/>
      <c r="Z3719" s="838"/>
      <c r="AA3719" s="838"/>
      <c r="AB3719" s="838"/>
      <c r="AC3719" s="838"/>
      <c r="AD3719" s="838"/>
      <c r="AE3719" s="838"/>
      <c r="AF3719" s="838"/>
      <c r="AG3719" s="838"/>
      <c r="AH3719" s="838"/>
      <c r="AI3719" s="838"/>
      <c r="AJ3719" s="838"/>
      <c r="AK3719" s="838"/>
      <c r="AL3719" s="838"/>
    </row>
    <row r="3720" spans="25:38" x14ac:dyDescent="0.25">
      <c r="Y3720" s="838"/>
      <c r="Z3720" s="838"/>
      <c r="AA3720" s="838"/>
      <c r="AB3720" s="838"/>
      <c r="AC3720" s="838"/>
      <c r="AD3720" s="838"/>
      <c r="AE3720" s="838"/>
      <c r="AF3720" s="838"/>
      <c r="AG3720" s="838"/>
      <c r="AH3720" s="838"/>
      <c r="AI3720" s="838"/>
      <c r="AJ3720" s="838"/>
      <c r="AK3720" s="838"/>
      <c r="AL3720" s="838"/>
    </row>
    <row r="3721" spans="25:38" x14ac:dyDescent="0.25">
      <c r="Y3721" s="838"/>
      <c r="Z3721" s="838"/>
      <c r="AA3721" s="838"/>
      <c r="AB3721" s="838"/>
      <c r="AC3721" s="838"/>
      <c r="AD3721" s="838"/>
      <c r="AE3721" s="838"/>
      <c r="AF3721" s="838"/>
      <c r="AG3721" s="838"/>
      <c r="AH3721" s="838"/>
      <c r="AI3721" s="838"/>
      <c r="AJ3721" s="838"/>
      <c r="AK3721" s="838"/>
      <c r="AL3721" s="838"/>
    </row>
    <row r="3722" spans="25:38" x14ac:dyDescent="0.25">
      <c r="Y3722" s="838"/>
      <c r="Z3722" s="838"/>
      <c r="AA3722" s="838"/>
      <c r="AB3722" s="838"/>
      <c r="AC3722" s="838"/>
      <c r="AD3722" s="838"/>
      <c r="AE3722" s="838"/>
      <c r="AF3722" s="838"/>
      <c r="AG3722" s="838"/>
      <c r="AH3722" s="838"/>
      <c r="AI3722" s="838"/>
      <c r="AJ3722" s="838"/>
      <c r="AK3722" s="838"/>
      <c r="AL3722" s="838"/>
    </row>
    <row r="3723" spans="25:38" x14ac:dyDescent="0.25">
      <c r="Y3723" s="838"/>
      <c r="Z3723" s="838"/>
      <c r="AA3723" s="838"/>
      <c r="AB3723" s="838"/>
      <c r="AC3723" s="838"/>
      <c r="AD3723" s="838"/>
      <c r="AE3723" s="838"/>
      <c r="AF3723" s="838"/>
      <c r="AG3723" s="838"/>
      <c r="AH3723" s="838"/>
      <c r="AI3723" s="838"/>
      <c r="AJ3723" s="838"/>
      <c r="AK3723" s="838"/>
      <c r="AL3723" s="838"/>
    </row>
    <row r="3724" spans="25:38" x14ac:dyDescent="0.25">
      <c r="Y3724" s="838"/>
      <c r="Z3724" s="838"/>
      <c r="AA3724" s="838"/>
      <c r="AB3724" s="838"/>
      <c r="AC3724" s="838"/>
      <c r="AD3724" s="838"/>
      <c r="AE3724" s="838"/>
      <c r="AF3724" s="838"/>
      <c r="AG3724" s="838"/>
      <c r="AH3724" s="838"/>
      <c r="AI3724" s="838"/>
      <c r="AJ3724" s="838"/>
      <c r="AK3724" s="838"/>
      <c r="AL3724" s="838"/>
    </row>
    <row r="3725" spans="25:38" x14ac:dyDescent="0.25">
      <c r="Y3725" s="838"/>
      <c r="Z3725" s="838"/>
      <c r="AA3725" s="838"/>
      <c r="AB3725" s="838"/>
      <c r="AC3725" s="838"/>
      <c r="AD3725" s="838"/>
      <c r="AE3725" s="838"/>
      <c r="AF3725" s="838"/>
      <c r="AG3725" s="838"/>
      <c r="AH3725" s="838"/>
      <c r="AI3725" s="838"/>
      <c r="AJ3725" s="838"/>
      <c r="AK3725" s="838"/>
      <c r="AL3725" s="838"/>
    </row>
    <row r="3726" spans="25:38" x14ac:dyDescent="0.25">
      <c r="Y3726" s="838"/>
      <c r="Z3726" s="838"/>
      <c r="AA3726" s="838"/>
      <c r="AB3726" s="838"/>
      <c r="AC3726" s="838"/>
      <c r="AD3726" s="838"/>
      <c r="AE3726" s="838"/>
      <c r="AF3726" s="838"/>
      <c r="AG3726" s="838"/>
      <c r="AH3726" s="838"/>
      <c r="AI3726" s="838"/>
      <c r="AJ3726" s="838"/>
      <c r="AK3726" s="838"/>
      <c r="AL3726" s="838"/>
    </row>
    <row r="3727" spans="25:38" x14ac:dyDescent="0.25">
      <c r="Y3727" s="838"/>
      <c r="Z3727" s="838"/>
      <c r="AA3727" s="838"/>
      <c r="AB3727" s="838"/>
      <c r="AC3727" s="838"/>
      <c r="AD3727" s="838"/>
      <c r="AE3727" s="838"/>
      <c r="AF3727" s="838"/>
      <c r="AG3727" s="838"/>
      <c r="AH3727" s="838"/>
      <c r="AI3727" s="838"/>
      <c r="AJ3727" s="838"/>
      <c r="AK3727" s="838"/>
      <c r="AL3727" s="838"/>
    </row>
    <row r="3728" spans="25:38" x14ac:dyDescent="0.25">
      <c r="Y3728" s="838"/>
      <c r="Z3728" s="838"/>
      <c r="AA3728" s="838"/>
      <c r="AB3728" s="838"/>
      <c r="AC3728" s="838"/>
      <c r="AD3728" s="838"/>
      <c r="AE3728" s="838"/>
      <c r="AF3728" s="838"/>
      <c r="AG3728" s="838"/>
      <c r="AH3728" s="838"/>
      <c r="AI3728" s="838"/>
      <c r="AJ3728" s="838"/>
      <c r="AK3728" s="838"/>
      <c r="AL3728" s="838"/>
    </row>
    <row r="3729" spans="25:38" x14ac:dyDescent="0.25">
      <c r="Y3729" s="838"/>
      <c r="Z3729" s="838"/>
      <c r="AA3729" s="838"/>
      <c r="AB3729" s="838"/>
      <c r="AC3729" s="838"/>
      <c r="AD3729" s="838"/>
      <c r="AE3729" s="838"/>
      <c r="AF3729" s="838"/>
      <c r="AG3729" s="838"/>
      <c r="AH3729" s="838"/>
      <c r="AI3729" s="838"/>
      <c r="AJ3729" s="838"/>
      <c r="AK3729" s="838"/>
      <c r="AL3729" s="838"/>
    </row>
    <row r="3730" spans="25:38" x14ac:dyDescent="0.25">
      <c r="Y3730" s="838"/>
      <c r="Z3730" s="838"/>
      <c r="AA3730" s="838"/>
      <c r="AB3730" s="838"/>
      <c r="AC3730" s="838"/>
      <c r="AD3730" s="838"/>
      <c r="AE3730" s="838"/>
      <c r="AF3730" s="838"/>
      <c r="AG3730" s="838"/>
      <c r="AH3730" s="838"/>
      <c r="AI3730" s="838"/>
      <c r="AJ3730" s="838"/>
      <c r="AK3730" s="838"/>
      <c r="AL3730" s="838"/>
    </row>
    <row r="3731" spans="25:38" x14ac:dyDescent="0.25">
      <c r="Y3731" s="838"/>
      <c r="Z3731" s="838"/>
      <c r="AA3731" s="838"/>
      <c r="AB3731" s="838"/>
      <c r="AC3731" s="838"/>
      <c r="AD3731" s="838"/>
      <c r="AE3731" s="838"/>
      <c r="AF3731" s="838"/>
      <c r="AG3731" s="838"/>
      <c r="AH3731" s="838"/>
      <c r="AI3731" s="838"/>
      <c r="AJ3731" s="838"/>
      <c r="AK3731" s="838"/>
      <c r="AL3731" s="838"/>
    </row>
    <row r="3732" spans="25:38" x14ac:dyDescent="0.25">
      <c r="Y3732" s="838"/>
      <c r="Z3732" s="838"/>
      <c r="AA3732" s="838"/>
      <c r="AB3732" s="838"/>
      <c r="AC3732" s="838"/>
      <c r="AD3732" s="838"/>
      <c r="AE3732" s="838"/>
      <c r="AF3732" s="838"/>
      <c r="AG3732" s="838"/>
      <c r="AH3732" s="838"/>
      <c r="AI3732" s="838"/>
      <c r="AJ3732" s="838"/>
      <c r="AK3732" s="838"/>
      <c r="AL3732" s="838"/>
    </row>
    <row r="3733" spans="25:38" x14ac:dyDescent="0.25">
      <c r="Y3733" s="838"/>
      <c r="Z3733" s="838"/>
      <c r="AA3733" s="838"/>
      <c r="AB3733" s="838"/>
      <c r="AC3733" s="838"/>
      <c r="AD3733" s="838"/>
      <c r="AE3733" s="838"/>
      <c r="AF3733" s="838"/>
      <c r="AG3733" s="838"/>
      <c r="AH3733" s="838"/>
      <c r="AI3733" s="838"/>
      <c r="AJ3733" s="838"/>
      <c r="AK3733" s="838"/>
      <c r="AL3733" s="838"/>
    </row>
    <row r="3734" spans="25:38" x14ac:dyDescent="0.25">
      <c r="Y3734" s="838"/>
      <c r="Z3734" s="838"/>
      <c r="AA3734" s="838"/>
      <c r="AB3734" s="838"/>
      <c r="AC3734" s="838"/>
      <c r="AD3734" s="838"/>
      <c r="AE3734" s="838"/>
      <c r="AF3734" s="838"/>
      <c r="AG3734" s="838"/>
      <c r="AH3734" s="838"/>
      <c r="AI3734" s="838"/>
      <c r="AJ3734" s="838"/>
      <c r="AK3734" s="838"/>
      <c r="AL3734" s="838"/>
    </row>
    <row r="3735" spans="25:38" x14ac:dyDescent="0.25">
      <c r="Y3735" s="838"/>
      <c r="Z3735" s="838"/>
      <c r="AA3735" s="838"/>
      <c r="AB3735" s="838"/>
      <c r="AC3735" s="838"/>
      <c r="AD3735" s="838"/>
      <c r="AE3735" s="838"/>
      <c r="AF3735" s="838"/>
      <c r="AG3735" s="838"/>
      <c r="AH3735" s="838"/>
      <c r="AI3735" s="838"/>
      <c r="AJ3735" s="838"/>
      <c r="AK3735" s="838"/>
      <c r="AL3735" s="838"/>
    </row>
    <row r="3736" spans="25:38" x14ac:dyDescent="0.25">
      <c r="Y3736" s="838"/>
      <c r="Z3736" s="838"/>
      <c r="AA3736" s="838"/>
      <c r="AB3736" s="838"/>
      <c r="AC3736" s="838"/>
      <c r="AD3736" s="838"/>
      <c r="AE3736" s="838"/>
      <c r="AF3736" s="838"/>
      <c r="AG3736" s="838"/>
      <c r="AH3736" s="838"/>
      <c r="AI3736" s="838"/>
      <c r="AJ3736" s="838"/>
      <c r="AK3736" s="838"/>
      <c r="AL3736" s="838"/>
    </row>
    <row r="3737" spans="25:38" x14ac:dyDescent="0.25">
      <c r="Y3737" s="838"/>
      <c r="Z3737" s="838"/>
      <c r="AA3737" s="838"/>
      <c r="AB3737" s="838"/>
      <c r="AC3737" s="838"/>
      <c r="AD3737" s="838"/>
      <c r="AE3737" s="838"/>
      <c r="AF3737" s="838"/>
      <c r="AG3737" s="838"/>
      <c r="AH3737" s="838"/>
      <c r="AI3737" s="838"/>
      <c r="AJ3737" s="838"/>
      <c r="AK3737" s="838"/>
      <c r="AL3737" s="838"/>
    </row>
    <row r="3738" spans="25:38" x14ac:dyDescent="0.25">
      <c r="Y3738" s="838"/>
      <c r="Z3738" s="838"/>
      <c r="AA3738" s="838"/>
      <c r="AB3738" s="838"/>
      <c r="AC3738" s="838"/>
      <c r="AD3738" s="838"/>
      <c r="AE3738" s="838"/>
      <c r="AF3738" s="838"/>
      <c r="AG3738" s="838"/>
      <c r="AH3738" s="838"/>
      <c r="AI3738" s="838"/>
      <c r="AJ3738" s="838"/>
      <c r="AK3738" s="838"/>
      <c r="AL3738" s="838"/>
    </row>
    <row r="3739" spans="25:38" x14ac:dyDescent="0.25">
      <c r="Y3739" s="838"/>
      <c r="Z3739" s="838"/>
      <c r="AA3739" s="838"/>
      <c r="AB3739" s="838"/>
      <c r="AC3739" s="838"/>
      <c r="AD3739" s="838"/>
      <c r="AE3739" s="838"/>
      <c r="AF3739" s="838"/>
      <c r="AG3739" s="838"/>
      <c r="AH3739" s="838"/>
      <c r="AI3739" s="838"/>
      <c r="AJ3739" s="838"/>
      <c r="AK3739" s="838"/>
      <c r="AL3739" s="838"/>
    </row>
    <row r="3740" spans="25:38" x14ac:dyDescent="0.25">
      <c r="Y3740" s="838"/>
      <c r="Z3740" s="838"/>
      <c r="AA3740" s="838"/>
      <c r="AB3740" s="838"/>
      <c r="AC3740" s="838"/>
      <c r="AD3740" s="838"/>
      <c r="AE3740" s="838"/>
      <c r="AF3740" s="838"/>
      <c r="AG3740" s="838"/>
      <c r="AH3740" s="838"/>
      <c r="AI3740" s="838"/>
      <c r="AJ3740" s="838"/>
      <c r="AK3740" s="838"/>
      <c r="AL3740" s="838"/>
    </row>
    <row r="3741" spans="25:38" x14ac:dyDescent="0.25">
      <c r="Y3741" s="838"/>
      <c r="Z3741" s="838"/>
      <c r="AA3741" s="838"/>
      <c r="AB3741" s="838"/>
      <c r="AC3741" s="838"/>
      <c r="AD3741" s="838"/>
      <c r="AE3741" s="838"/>
      <c r="AF3741" s="838"/>
      <c r="AG3741" s="838"/>
      <c r="AH3741" s="838"/>
      <c r="AI3741" s="838"/>
      <c r="AJ3741" s="838"/>
      <c r="AK3741" s="838"/>
      <c r="AL3741" s="838"/>
    </row>
    <row r="3742" spans="25:38" x14ac:dyDescent="0.25">
      <c r="Y3742" s="838"/>
      <c r="Z3742" s="838"/>
      <c r="AA3742" s="838"/>
      <c r="AB3742" s="838"/>
      <c r="AC3742" s="838"/>
      <c r="AD3742" s="838"/>
      <c r="AE3742" s="838"/>
      <c r="AF3742" s="838"/>
      <c r="AG3742" s="838"/>
      <c r="AH3742" s="838"/>
      <c r="AI3742" s="838"/>
      <c r="AJ3742" s="838"/>
      <c r="AK3742" s="838"/>
      <c r="AL3742" s="838"/>
    </row>
    <row r="3743" spans="25:38" x14ac:dyDescent="0.25">
      <c r="Y3743" s="838"/>
      <c r="Z3743" s="838"/>
      <c r="AA3743" s="838"/>
      <c r="AB3743" s="838"/>
      <c r="AC3743" s="838"/>
      <c r="AD3743" s="838"/>
      <c r="AE3743" s="838"/>
      <c r="AF3743" s="838"/>
      <c r="AG3743" s="838"/>
      <c r="AH3743" s="838"/>
      <c r="AI3743" s="838"/>
      <c r="AJ3743" s="838"/>
      <c r="AK3743" s="838"/>
      <c r="AL3743" s="838"/>
    </row>
    <row r="3744" spans="25:38" x14ac:dyDescent="0.25">
      <c r="Y3744" s="838"/>
      <c r="Z3744" s="838"/>
      <c r="AA3744" s="838"/>
      <c r="AB3744" s="838"/>
      <c r="AC3744" s="838"/>
      <c r="AD3744" s="838"/>
      <c r="AE3744" s="838"/>
      <c r="AF3744" s="838"/>
      <c r="AG3744" s="838"/>
      <c r="AH3744" s="838"/>
      <c r="AI3744" s="838"/>
      <c r="AJ3744" s="838"/>
      <c r="AK3744" s="838"/>
      <c r="AL3744" s="838"/>
    </row>
    <row r="3745" spans="25:38" x14ac:dyDescent="0.25">
      <c r="Y3745" s="838"/>
      <c r="Z3745" s="838"/>
      <c r="AA3745" s="838"/>
      <c r="AB3745" s="838"/>
      <c r="AC3745" s="838"/>
      <c r="AD3745" s="838"/>
      <c r="AE3745" s="838"/>
      <c r="AF3745" s="838"/>
      <c r="AG3745" s="838"/>
      <c r="AH3745" s="838"/>
      <c r="AI3745" s="838"/>
      <c r="AJ3745" s="838"/>
      <c r="AK3745" s="838"/>
      <c r="AL3745" s="838"/>
    </row>
    <row r="3746" spans="25:38" x14ac:dyDescent="0.25">
      <c r="Y3746" s="838"/>
      <c r="Z3746" s="838"/>
      <c r="AA3746" s="838"/>
      <c r="AB3746" s="838"/>
      <c r="AC3746" s="838"/>
      <c r="AD3746" s="838"/>
      <c r="AE3746" s="838"/>
      <c r="AF3746" s="838"/>
      <c r="AG3746" s="838"/>
      <c r="AH3746" s="838"/>
      <c r="AI3746" s="838"/>
      <c r="AJ3746" s="838"/>
      <c r="AK3746" s="838"/>
      <c r="AL3746" s="838"/>
    </row>
    <row r="3747" spans="25:38" x14ac:dyDescent="0.25">
      <c r="Y3747" s="838"/>
      <c r="Z3747" s="838"/>
      <c r="AA3747" s="838"/>
      <c r="AB3747" s="838"/>
      <c r="AC3747" s="838"/>
      <c r="AD3747" s="838"/>
      <c r="AE3747" s="838"/>
      <c r="AF3747" s="838"/>
      <c r="AG3747" s="838"/>
      <c r="AH3747" s="838"/>
      <c r="AI3747" s="838"/>
      <c r="AJ3747" s="838"/>
      <c r="AK3747" s="838"/>
      <c r="AL3747" s="838"/>
    </row>
    <row r="3748" spans="25:38" x14ac:dyDescent="0.25">
      <c r="Y3748" s="838"/>
      <c r="Z3748" s="838"/>
      <c r="AA3748" s="838"/>
      <c r="AB3748" s="838"/>
      <c r="AC3748" s="838"/>
      <c r="AD3748" s="838"/>
      <c r="AE3748" s="838"/>
      <c r="AF3748" s="838"/>
      <c r="AG3748" s="838"/>
      <c r="AH3748" s="838"/>
      <c r="AI3748" s="838"/>
      <c r="AJ3748" s="838"/>
      <c r="AK3748" s="838"/>
      <c r="AL3748" s="838"/>
    </row>
    <row r="3749" spans="25:38" x14ac:dyDescent="0.25">
      <c r="Y3749" s="838"/>
      <c r="Z3749" s="838"/>
      <c r="AA3749" s="838"/>
      <c r="AB3749" s="838"/>
      <c r="AC3749" s="838"/>
      <c r="AD3749" s="838"/>
      <c r="AE3749" s="838"/>
      <c r="AF3749" s="838"/>
      <c r="AG3749" s="838"/>
      <c r="AH3749" s="838"/>
      <c r="AI3749" s="838"/>
      <c r="AJ3749" s="838"/>
      <c r="AK3749" s="838"/>
      <c r="AL3749" s="838"/>
    </row>
    <row r="3750" spans="25:38" x14ac:dyDescent="0.25">
      <c r="Y3750" s="838"/>
      <c r="Z3750" s="838"/>
      <c r="AA3750" s="838"/>
      <c r="AB3750" s="838"/>
      <c r="AC3750" s="838"/>
      <c r="AD3750" s="838"/>
      <c r="AE3750" s="838"/>
      <c r="AF3750" s="838"/>
      <c r="AG3750" s="838"/>
      <c r="AH3750" s="838"/>
      <c r="AI3750" s="838"/>
      <c r="AJ3750" s="838"/>
      <c r="AK3750" s="838"/>
      <c r="AL3750" s="838"/>
    </row>
    <row r="3751" spans="25:38" x14ac:dyDescent="0.25">
      <c r="Y3751" s="838"/>
      <c r="Z3751" s="838"/>
      <c r="AA3751" s="838"/>
      <c r="AB3751" s="838"/>
      <c r="AC3751" s="838"/>
      <c r="AD3751" s="838"/>
      <c r="AE3751" s="838"/>
      <c r="AF3751" s="838"/>
      <c r="AG3751" s="838"/>
      <c r="AH3751" s="838"/>
      <c r="AI3751" s="838"/>
      <c r="AJ3751" s="838"/>
      <c r="AK3751" s="838"/>
      <c r="AL3751" s="838"/>
    </row>
    <row r="3752" spans="25:38" x14ac:dyDescent="0.25">
      <c r="Y3752" s="838"/>
      <c r="Z3752" s="838"/>
      <c r="AA3752" s="838"/>
      <c r="AB3752" s="838"/>
      <c r="AC3752" s="838"/>
      <c r="AD3752" s="838"/>
      <c r="AE3752" s="838"/>
      <c r="AF3752" s="838"/>
      <c r="AG3752" s="838"/>
      <c r="AH3752" s="838"/>
      <c r="AI3752" s="838"/>
      <c r="AJ3752" s="838"/>
      <c r="AK3752" s="838"/>
      <c r="AL3752" s="838"/>
    </row>
    <row r="3753" spans="25:38" x14ac:dyDescent="0.25">
      <c r="Y3753" s="838"/>
      <c r="Z3753" s="838"/>
      <c r="AA3753" s="838"/>
      <c r="AB3753" s="838"/>
      <c r="AC3753" s="838"/>
      <c r="AD3753" s="838"/>
      <c r="AE3753" s="838"/>
      <c r="AF3753" s="838"/>
      <c r="AG3753" s="838"/>
      <c r="AH3753" s="838"/>
      <c r="AI3753" s="838"/>
      <c r="AJ3753" s="838"/>
      <c r="AK3753" s="838"/>
      <c r="AL3753" s="838"/>
    </row>
    <row r="3754" spans="25:38" x14ac:dyDescent="0.25">
      <c r="Y3754" s="838"/>
      <c r="Z3754" s="838"/>
      <c r="AA3754" s="838"/>
      <c r="AB3754" s="838"/>
      <c r="AC3754" s="838"/>
      <c r="AD3754" s="838"/>
      <c r="AE3754" s="838"/>
      <c r="AF3754" s="838"/>
      <c r="AG3754" s="838"/>
      <c r="AH3754" s="838"/>
      <c r="AI3754" s="838"/>
      <c r="AJ3754" s="838"/>
      <c r="AK3754" s="838"/>
      <c r="AL3754" s="838"/>
    </row>
    <row r="3755" spans="25:38" x14ac:dyDescent="0.25">
      <c r="Y3755" s="838"/>
      <c r="Z3755" s="838"/>
      <c r="AA3755" s="838"/>
      <c r="AB3755" s="838"/>
      <c r="AC3755" s="838"/>
      <c r="AD3755" s="838"/>
      <c r="AE3755" s="838"/>
      <c r="AF3755" s="838"/>
      <c r="AG3755" s="838"/>
      <c r="AH3755" s="838"/>
      <c r="AI3755" s="838"/>
      <c r="AJ3755" s="838"/>
      <c r="AK3755" s="838"/>
      <c r="AL3755" s="838"/>
    </row>
    <row r="3756" spans="25:38" x14ac:dyDescent="0.25">
      <c r="Y3756" s="838"/>
      <c r="Z3756" s="838"/>
      <c r="AA3756" s="838"/>
      <c r="AB3756" s="838"/>
      <c r="AC3756" s="838"/>
      <c r="AD3756" s="838"/>
      <c r="AE3756" s="838"/>
      <c r="AF3756" s="838"/>
      <c r="AG3756" s="838"/>
      <c r="AH3756" s="838"/>
      <c r="AI3756" s="838"/>
      <c r="AJ3756" s="838"/>
      <c r="AK3756" s="838"/>
      <c r="AL3756" s="838"/>
    </row>
    <row r="3757" spans="25:38" x14ac:dyDescent="0.25">
      <c r="Y3757" s="838"/>
      <c r="Z3757" s="838"/>
      <c r="AA3757" s="838"/>
      <c r="AB3757" s="838"/>
      <c r="AC3757" s="838"/>
      <c r="AD3757" s="838"/>
      <c r="AE3757" s="838"/>
      <c r="AF3757" s="838"/>
      <c r="AG3757" s="838"/>
      <c r="AH3757" s="838"/>
      <c r="AI3757" s="838"/>
      <c r="AJ3757" s="838"/>
      <c r="AK3757" s="838"/>
      <c r="AL3757" s="838"/>
    </row>
    <row r="3758" spans="25:38" x14ac:dyDescent="0.25">
      <c r="Y3758" s="838"/>
      <c r="Z3758" s="838"/>
      <c r="AA3758" s="838"/>
      <c r="AB3758" s="838"/>
      <c r="AC3758" s="838"/>
      <c r="AD3758" s="838"/>
      <c r="AE3758" s="838"/>
      <c r="AF3758" s="838"/>
      <c r="AG3758" s="838"/>
      <c r="AH3758" s="838"/>
      <c r="AI3758" s="838"/>
      <c r="AJ3758" s="838"/>
      <c r="AK3758" s="838"/>
      <c r="AL3758" s="838"/>
    </row>
    <row r="3759" spans="25:38" x14ac:dyDescent="0.25">
      <c r="Y3759" s="838"/>
      <c r="Z3759" s="838"/>
      <c r="AA3759" s="838"/>
      <c r="AB3759" s="838"/>
      <c r="AC3759" s="838"/>
      <c r="AD3759" s="838"/>
      <c r="AE3759" s="838"/>
      <c r="AF3759" s="838"/>
      <c r="AG3759" s="838"/>
      <c r="AH3759" s="838"/>
      <c r="AI3759" s="838"/>
      <c r="AJ3759" s="838"/>
      <c r="AK3759" s="838"/>
      <c r="AL3759" s="838"/>
    </row>
    <row r="3760" spans="25:38" x14ac:dyDescent="0.25">
      <c r="Y3760" s="838"/>
      <c r="Z3760" s="838"/>
      <c r="AA3760" s="838"/>
      <c r="AB3760" s="838"/>
      <c r="AC3760" s="838"/>
      <c r="AD3760" s="838"/>
      <c r="AE3760" s="838"/>
      <c r="AF3760" s="838"/>
      <c r="AG3760" s="838"/>
      <c r="AH3760" s="838"/>
      <c r="AI3760" s="838"/>
      <c r="AJ3760" s="838"/>
      <c r="AK3760" s="838"/>
      <c r="AL3760" s="838"/>
    </row>
    <row r="3761" spans="25:38" x14ac:dyDescent="0.25">
      <c r="Y3761" s="838"/>
      <c r="Z3761" s="838"/>
      <c r="AA3761" s="838"/>
      <c r="AB3761" s="838"/>
      <c r="AC3761" s="838"/>
      <c r="AD3761" s="838"/>
      <c r="AE3761" s="838"/>
      <c r="AF3761" s="838"/>
      <c r="AG3761" s="838"/>
      <c r="AH3761" s="838"/>
      <c r="AI3761" s="838"/>
      <c r="AJ3761" s="838"/>
      <c r="AK3761" s="838"/>
      <c r="AL3761" s="838"/>
    </row>
    <row r="3762" spans="25:38" x14ac:dyDescent="0.25">
      <c r="Y3762" s="838"/>
      <c r="Z3762" s="838"/>
      <c r="AA3762" s="838"/>
      <c r="AB3762" s="838"/>
      <c r="AC3762" s="838"/>
      <c r="AD3762" s="838"/>
      <c r="AE3762" s="838"/>
      <c r="AF3762" s="838"/>
      <c r="AG3762" s="838"/>
      <c r="AH3762" s="838"/>
      <c r="AI3762" s="838"/>
      <c r="AJ3762" s="838"/>
      <c r="AK3762" s="838"/>
      <c r="AL3762" s="838"/>
    </row>
    <row r="3763" spans="25:38" x14ac:dyDescent="0.25">
      <c r="Y3763" s="838"/>
      <c r="Z3763" s="838"/>
      <c r="AA3763" s="838"/>
      <c r="AB3763" s="838"/>
      <c r="AC3763" s="838"/>
      <c r="AD3763" s="838"/>
      <c r="AE3763" s="838"/>
      <c r="AF3763" s="838"/>
      <c r="AG3763" s="838"/>
      <c r="AH3763" s="838"/>
      <c r="AI3763" s="838"/>
      <c r="AJ3763" s="838"/>
      <c r="AK3763" s="838"/>
      <c r="AL3763" s="838"/>
    </row>
    <row r="3764" spans="25:38" x14ac:dyDescent="0.25">
      <c r="Y3764" s="838"/>
      <c r="Z3764" s="838"/>
      <c r="AA3764" s="838"/>
      <c r="AB3764" s="838"/>
      <c r="AC3764" s="838"/>
      <c r="AD3764" s="838"/>
      <c r="AE3764" s="838"/>
      <c r="AF3764" s="838"/>
      <c r="AG3764" s="838"/>
      <c r="AH3764" s="838"/>
      <c r="AI3764" s="838"/>
      <c r="AJ3764" s="838"/>
      <c r="AK3764" s="838"/>
      <c r="AL3764" s="838"/>
    </row>
    <row r="3765" spans="25:38" x14ac:dyDescent="0.25">
      <c r="Y3765" s="838"/>
      <c r="Z3765" s="838"/>
      <c r="AA3765" s="838"/>
      <c r="AB3765" s="838"/>
      <c r="AC3765" s="838"/>
      <c r="AD3765" s="838"/>
      <c r="AE3765" s="838"/>
      <c r="AF3765" s="838"/>
      <c r="AG3765" s="838"/>
      <c r="AH3765" s="838"/>
      <c r="AI3765" s="838"/>
      <c r="AJ3765" s="838"/>
      <c r="AK3765" s="838"/>
      <c r="AL3765" s="838"/>
    </row>
    <row r="3766" spans="25:38" x14ac:dyDescent="0.25">
      <c r="Y3766" s="838"/>
      <c r="Z3766" s="838"/>
      <c r="AA3766" s="838"/>
      <c r="AB3766" s="838"/>
      <c r="AC3766" s="838"/>
      <c r="AD3766" s="838"/>
      <c r="AE3766" s="838"/>
      <c r="AF3766" s="838"/>
      <c r="AG3766" s="838"/>
      <c r="AH3766" s="838"/>
      <c r="AI3766" s="838"/>
      <c r="AJ3766" s="838"/>
      <c r="AK3766" s="838"/>
      <c r="AL3766" s="838"/>
    </row>
    <row r="3767" spans="25:38" x14ac:dyDescent="0.25">
      <c r="Y3767" s="838"/>
      <c r="Z3767" s="838"/>
      <c r="AA3767" s="838"/>
      <c r="AB3767" s="838"/>
      <c r="AC3767" s="838"/>
      <c r="AD3767" s="838"/>
      <c r="AE3767" s="838"/>
      <c r="AF3767" s="838"/>
      <c r="AG3767" s="838"/>
      <c r="AH3767" s="838"/>
      <c r="AI3767" s="838"/>
      <c r="AJ3767" s="838"/>
      <c r="AK3767" s="838"/>
      <c r="AL3767" s="838"/>
    </row>
    <row r="3768" spans="25:38" x14ac:dyDescent="0.25">
      <c r="Y3768" s="838"/>
      <c r="Z3768" s="838"/>
      <c r="AA3768" s="838"/>
      <c r="AB3768" s="838"/>
      <c r="AC3768" s="838"/>
      <c r="AD3768" s="838"/>
      <c r="AE3768" s="838"/>
      <c r="AF3768" s="838"/>
      <c r="AG3768" s="838"/>
      <c r="AH3768" s="838"/>
      <c r="AI3768" s="838"/>
      <c r="AJ3768" s="838"/>
      <c r="AK3768" s="838"/>
      <c r="AL3768" s="838"/>
    </row>
    <row r="3769" spans="25:38" x14ac:dyDescent="0.25">
      <c r="Y3769" s="838"/>
      <c r="Z3769" s="838"/>
      <c r="AA3769" s="838"/>
      <c r="AB3769" s="838"/>
      <c r="AC3769" s="838"/>
      <c r="AD3769" s="838"/>
      <c r="AE3769" s="838"/>
      <c r="AF3769" s="838"/>
      <c r="AG3769" s="838"/>
      <c r="AH3769" s="838"/>
      <c r="AI3769" s="838"/>
      <c r="AJ3769" s="838"/>
      <c r="AK3769" s="838"/>
      <c r="AL3769" s="838"/>
    </row>
    <row r="3770" spans="25:38" x14ac:dyDescent="0.25">
      <c r="Y3770" s="838"/>
      <c r="Z3770" s="838"/>
      <c r="AA3770" s="838"/>
      <c r="AB3770" s="838"/>
      <c r="AC3770" s="838"/>
      <c r="AD3770" s="838"/>
      <c r="AE3770" s="838"/>
      <c r="AF3770" s="838"/>
      <c r="AG3770" s="838"/>
      <c r="AH3770" s="838"/>
      <c r="AI3770" s="838"/>
      <c r="AJ3770" s="838"/>
      <c r="AK3770" s="838"/>
      <c r="AL3770" s="838"/>
    </row>
    <row r="3771" spans="25:38" x14ac:dyDescent="0.25">
      <c r="Y3771" s="838"/>
      <c r="Z3771" s="838"/>
      <c r="AA3771" s="838"/>
      <c r="AB3771" s="838"/>
      <c r="AC3771" s="838"/>
      <c r="AD3771" s="838"/>
      <c r="AE3771" s="838"/>
      <c r="AF3771" s="838"/>
      <c r="AG3771" s="838"/>
      <c r="AH3771" s="838"/>
      <c r="AI3771" s="838"/>
      <c r="AJ3771" s="838"/>
      <c r="AK3771" s="838"/>
      <c r="AL3771" s="838"/>
    </row>
    <row r="3772" spans="25:38" x14ac:dyDescent="0.25">
      <c r="Y3772" s="838"/>
      <c r="Z3772" s="838"/>
      <c r="AA3772" s="838"/>
      <c r="AB3772" s="838"/>
      <c r="AC3772" s="838"/>
      <c r="AD3772" s="838"/>
      <c r="AE3772" s="838"/>
      <c r="AF3772" s="838"/>
      <c r="AG3772" s="838"/>
      <c r="AH3772" s="838"/>
      <c r="AI3772" s="838"/>
      <c r="AJ3772" s="838"/>
      <c r="AK3772" s="838"/>
      <c r="AL3772" s="838"/>
    </row>
    <row r="3773" spans="25:38" x14ac:dyDescent="0.25">
      <c r="Y3773" s="838"/>
      <c r="Z3773" s="838"/>
      <c r="AA3773" s="838"/>
      <c r="AB3773" s="838"/>
      <c r="AC3773" s="838"/>
      <c r="AD3773" s="838"/>
      <c r="AE3773" s="838"/>
      <c r="AF3773" s="838"/>
      <c r="AG3773" s="838"/>
      <c r="AH3773" s="838"/>
      <c r="AI3773" s="838"/>
      <c r="AJ3773" s="838"/>
      <c r="AK3773" s="838"/>
      <c r="AL3773" s="838"/>
    </row>
    <row r="3774" spans="25:38" x14ac:dyDescent="0.25">
      <c r="Y3774" s="838"/>
      <c r="Z3774" s="838"/>
      <c r="AA3774" s="838"/>
      <c r="AB3774" s="838"/>
      <c r="AC3774" s="838"/>
      <c r="AD3774" s="838"/>
      <c r="AE3774" s="838"/>
      <c r="AF3774" s="838"/>
      <c r="AG3774" s="838"/>
      <c r="AH3774" s="838"/>
      <c r="AI3774" s="838"/>
      <c r="AJ3774" s="838"/>
      <c r="AK3774" s="838"/>
      <c r="AL3774" s="838"/>
    </row>
    <row r="3775" spans="25:38" x14ac:dyDescent="0.25">
      <c r="Y3775" s="838"/>
      <c r="Z3775" s="838"/>
      <c r="AA3775" s="838"/>
      <c r="AB3775" s="838"/>
      <c r="AC3775" s="838"/>
      <c r="AD3775" s="838"/>
      <c r="AE3775" s="838"/>
      <c r="AF3775" s="838"/>
      <c r="AG3775" s="838"/>
      <c r="AH3775" s="838"/>
      <c r="AI3775" s="838"/>
      <c r="AJ3775" s="838"/>
      <c r="AK3775" s="838"/>
      <c r="AL3775" s="838"/>
    </row>
    <row r="3776" spans="25:38" x14ac:dyDescent="0.25">
      <c r="Y3776" s="838"/>
      <c r="Z3776" s="838"/>
      <c r="AA3776" s="838"/>
      <c r="AB3776" s="838"/>
      <c r="AC3776" s="838"/>
      <c r="AD3776" s="838"/>
      <c r="AE3776" s="838"/>
      <c r="AF3776" s="838"/>
      <c r="AG3776" s="838"/>
      <c r="AH3776" s="838"/>
      <c r="AI3776" s="838"/>
      <c r="AJ3776" s="838"/>
      <c r="AK3776" s="838"/>
      <c r="AL3776" s="838"/>
    </row>
    <row r="3777" spans="25:38" x14ac:dyDescent="0.25">
      <c r="Y3777" s="838"/>
      <c r="Z3777" s="838"/>
      <c r="AA3777" s="838"/>
      <c r="AB3777" s="838"/>
      <c r="AC3777" s="838"/>
      <c r="AD3777" s="838"/>
      <c r="AE3777" s="838"/>
      <c r="AF3777" s="838"/>
      <c r="AG3777" s="838"/>
      <c r="AH3777" s="838"/>
      <c r="AI3777" s="838"/>
      <c r="AJ3777" s="838"/>
      <c r="AK3777" s="838"/>
      <c r="AL3777" s="838"/>
    </row>
    <row r="3778" spans="25:38" x14ac:dyDescent="0.25">
      <c r="Y3778" s="838"/>
      <c r="Z3778" s="838"/>
      <c r="AA3778" s="838"/>
      <c r="AB3778" s="838"/>
      <c r="AC3778" s="838"/>
      <c r="AD3778" s="838"/>
      <c r="AE3778" s="838"/>
      <c r="AF3778" s="838"/>
      <c r="AG3778" s="838"/>
      <c r="AH3778" s="838"/>
      <c r="AI3778" s="838"/>
      <c r="AJ3778" s="838"/>
      <c r="AK3778" s="838"/>
      <c r="AL3778" s="838"/>
    </row>
    <row r="3779" spans="25:38" x14ac:dyDescent="0.25">
      <c r="Y3779" s="838"/>
      <c r="Z3779" s="838"/>
      <c r="AA3779" s="838"/>
      <c r="AB3779" s="838"/>
      <c r="AC3779" s="838"/>
      <c r="AD3779" s="838"/>
      <c r="AE3779" s="838"/>
      <c r="AF3779" s="838"/>
      <c r="AG3779" s="838"/>
      <c r="AH3779" s="838"/>
      <c r="AI3779" s="838"/>
      <c r="AJ3779" s="838"/>
      <c r="AK3779" s="838"/>
      <c r="AL3779" s="838"/>
    </row>
    <row r="3780" spans="25:38" x14ac:dyDescent="0.25">
      <c r="Y3780" s="838"/>
      <c r="Z3780" s="838"/>
      <c r="AA3780" s="838"/>
      <c r="AB3780" s="838"/>
      <c r="AC3780" s="838"/>
      <c r="AD3780" s="838"/>
      <c r="AE3780" s="838"/>
      <c r="AF3780" s="838"/>
      <c r="AG3780" s="838"/>
      <c r="AH3780" s="838"/>
      <c r="AI3780" s="838"/>
      <c r="AJ3780" s="838"/>
      <c r="AK3780" s="838"/>
      <c r="AL3780" s="838"/>
    </row>
    <row r="3781" spans="25:38" x14ac:dyDescent="0.25">
      <c r="Y3781" s="838"/>
      <c r="Z3781" s="838"/>
      <c r="AA3781" s="838"/>
      <c r="AB3781" s="838"/>
      <c r="AC3781" s="838"/>
      <c r="AD3781" s="838"/>
      <c r="AE3781" s="838"/>
      <c r="AF3781" s="838"/>
      <c r="AG3781" s="838"/>
      <c r="AH3781" s="838"/>
      <c r="AI3781" s="838"/>
      <c r="AJ3781" s="838"/>
      <c r="AK3781" s="838"/>
      <c r="AL3781" s="838"/>
    </row>
    <row r="3782" spans="25:38" x14ac:dyDescent="0.25">
      <c r="Y3782" s="838"/>
      <c r="Z3782" s="838"/>
      <c r="AA3782" s="838"/>
      <c r="AB3782" s="838"/>
      <c r="AC3782" s="838"/>
      <c r="AD3782" s="838"/>
      <c r="AE3782" s="838"/>
      <c r="AF3782" s="838"/>
      <c r="AG3782" s="838"/>
      <c r="AH3782" s="838"/>
      <c r="AI3782" s="838"/>
      <c r="AJ3782" s="838"/>
      <c r="AK3782" s="838"/>
      <c r="AL3782" s="838"/>
    </row>
    <row r="3783" spans="25:38" x14ac:dyDescent="0.25">
      <c r="Y3783" s="838"/>
      <c r="Z3783" s="838"/>
      <c r="AA3783" s="838"/>
      <c r="AB3783" s="838"/>
      <c r="AC3783" s="838"/>
      <c r="AD3783" s="838"/>
      <c r="AE3783" s="838"/>
      <c r="AF3783" s="838"/>
      <c r="AG3783" s="838"/>
      <c r="AH3783" s="838"/>
      <c r="AI3783" s="838"/>
      <c r="AJ3783" s="838"/>
      <c r="AK3783" s="838"/>
      <c r="AL3783" s="838"/>
    </row>
    <row r="3784" spans="25:38" x14ac:dyDescent="0.25">
      <c r="Y3784" s="838"/>
      <c r="Z3784" s="838"/>
      <c r="AA3784" s="838"/>
      <c r="AB3784" s="838"/>
      <c r="AC3784" s="838"/>
      <c r="AD3784" s="838"/>
      <c r="AE3784" s="838"/>
      <c r="AF3784" s="838"/>
      <c r="AG3784" s="838"/>
      <c r="AH3784" s="838"/>
      <c r="AI3784" s="838"/>
      <c r="AJ3784" s="838"/>
      <c r="AK3784" s="838"/>
      <c r="AL3784" s="838"/>
    </row>
    <row r="3785" spans="25:38" x14ac:dyDescent="0.25">
      <c r="Y3785" s="838"/>
      <c r="Z3785" s="838"/>
      <c r="AA3785" s="838"/>
      <c r="AB3785" s="838"/>
      <c r="AC3785" s="838"/>
      <c r="AD3785" s="838"/>
      <c r="AE3785" s="838"/>
      <c r="AF3785" s="838"/>
      <c r="AG3785" s="838"/>
      <c r="AH3785" s="838"/>
      <c r="AI3785" s="838"/>
      <c r="AJ3785" s="838"/>
      <c r="AK3785" s="838"/>
      <c r="AL3785" s="838"/>
    </row>
    <row r="3786" spans="25:38" x14ac:dyDescent="0.25">
      <c r="Y3786" s="838"/>
      <c r="Z3786" s="838"/>
      <c r="AA3786" s="838"/>
      <c r="AB3786" s="838"/>
      <c r="AC3786" s="838"/>
      <c r="AD3786" s="838"/>
      <c r="AE3786" s="838"/>
      <c r="AF3786" s="838"/>
      <c r="AG3786" s="838"/>
      <c r="AH3786" s="838"/>
      <c r="AI3786" s="838"/>
      <c r="AJ3786" s="838"/>
      <c r="AK3786" s="838"/>
      <c r="AL3786" s="838"/>
    </row>
    <row r="3787" spans="25:38" x14ac:dyDescent="0.25">
      <c r="Y3787" s="838"/>
      <c r="Z3787" s="838"/>
      <c r="AA3787" s="838"/>
      <c r="AB3787" s="838"/>
      <c r="AC3787" s="838"/>
      <c r="AD3787" s="838"/>
      <c r="AE3787" s="838"/>
      <c r="AF3787" s="838"/>
      <c r="AG3787" s="838"/>
      <c r="AH3787" s="838"/>
      <c r="AI3787" s="838"/>
      <c r="AJ3787" s="838"/>
      <c r="AK3787" s="838"/>
      <c r="AL3787" s="838"/>
    </row>
    <row r="3788" spans="25:38" x14ac:dyDescent="0.25">
      <c r="Y3788" s="838"/>
      <c r="Z3788" s="838"/>
      <c r="AA3788" s="838"/>
      <c r="AB3788" s="838"/>
      <c r="AC3788" s="838"/>
      <c r="AD3788" s="838"/>
      <c r="AE3788" s="838"/>
      <c r="AF3788" s="838"/>
      <c r="AG3788" s="838"/>
      <c r="AH3788" s="838"/>
      <c r="AI3788" s="838"/>
      <c r="AJ3788" s="838"/>
      <c r="AK3788" s="838"/>
      <c r="AL3788" s="838"/>
    </row>
    <row r="3789" spans="25:38" x14ac:dyDescent="0.25">
      <c r="Y3789" s="838"/>
      <c r="Z3789" s="838"/>
      <c r="AA3789" s="838"/>
      <c r="AB3789" s="838"/>
      <c r="AC3789" s="838"/>
      <c r="AD3789" s="838"/>
      <c r="AE3789" s="838"/>
      <c r="AF3789" s="838"/>
      <c r="AG3789" s="838"/>
      <c r="AH3789" s="838"/>
      <c r="AI3789" s="838"/>
      <c r="AJ3789" s="838"/>
      <c r="AK3789" s="838"/>
      <c r="AL3789" s="838"/>
    </row>
    <row r="3790" spans="25:38" x14ac:dyDescent="0.25">
      <c r="Y3790" s="838"/>
      <c r="Z3790" s="838"/>
      <c r="AA3790" s="838"/>
      <c r="AB3790" s="838"/>
      <c r="AC3790" s="838"/>
      <c r="AD3790" s="838"/>
      <c r="AE3790" s="838"/>
      <c r="AF3790" s="838"/>
      <c r="AG3790" s="838"/>
      <c r="AH3790" s="838"/>
      <c r="AI3790" s="838"/>
      <c r="AJ3790" s="838"/>
      <c r="AK3790" s="838"/>
      <c r="AL3790" s="838"/>
    </row>
    <row r="3791" spans="25:38" x14ac:dyDescent="0.25">
      <c r="Y3791" s="838"/>
      <c r="Z3791" s="838"/>
      <c r="AA3791" s="838"/>
      <c r="AB3791" s="838"/>
      <c r="AC3791" s="838"/>
      <c r="AD3791" s="838"/>
      <c r="AE3791" s="838"/>
      <c r="AF3791" s="838"/>
      <c r="AG3791" s="838"/>
      <c r="AH3791" s="838"/>
      <c r="AI3791" s="838"/>
      <c r="AJ3791" s="838"/>
      <c r="AK3791" s="838"/>
      <c r="AL3791" s="838"/>
    </row>
    <row r="3792" spans="25:38" x14ac:dyDescent="0.25">
      <c r="Y3792" s="838"/>
      <c r="Z3792" s="838"/>
      <c r="AA3792" s="838"/>
      <c r="AB3792" s="838"/>
      <c r="AC3792" s="838"/>
      <c r="AD3792" s="838"/>
      <c r="AE3792" s="838"/>
      <c r="AF3792" s="838"/>
      <c r="AG3792" s="838"/>
      <c r="AH3792" s="838"/>
      <c r="AI3792" s="838"/>
      <c r="AJ3792" s="838"/>
      <c r="AK3792" s="838"/>
      <c r="AL3792" s="838"/>
    </row>
    <row r="3793" spans="25:38" x14ac:dyDescent="0.25">
      <c r="Y3793" s="838"/>
      <c r="Z3793" s="838"/>
      <c r="AA3793" s="838"/>
      <c r="AB3793" s="838"/>
      <c r="AC3793" s="838"/>
      <c r="AD3793" s="838"/>
      <c r="AE3793" s="838"/>
      <c r="AF3793" s="838"/>
      <c r="AG3793" s="838"/>
      <c r="AH3793" s="838"/>
      <c r="AI3793" s="838"/>
      <c r="AJ3793" s="838"/>
      <c r="AK3793" s="838"/>
      <c r="AL3793" s="838"/>
    </row>
    <row r="3794" spans="25:38" x14ac:dyDescent="0.25">
      <c r="Y3794" s="838"/>
      <c r="Z3794" s="838"/>
      <c r="AA3794" s="838"/>
      <c r="AB3794" s="838"/>
      <c r="AC3794" s="838"/>
      <c r="AD3794" s="838"/>
      <c r="AE3794" s="838"/>
      <c r="AF3794" s="838"/>
      <c r="AG3794" s="838"/>
      <c r="AH3794" s="838"/>
      <c r="AI3794" s="838"/>
      <c r="AJ3794" s="838"/>
      <c r="AK3794" s="838"/>
      <c r="AL3794" s="838"/>
    </row>
    <row r="3795" spans="25:38" x14ac:dyDescent="0.25">
      <c r="Y3795" s="838"/>
      <c r="Z3795" s="838"/>
      <c r="AA3795" s="838"/>
      <c r="AB3795" s="838"/>
      <c r="AC3795" s="838"/>
      <c r="AD3795" s="838"/>
      <c r="AE3795" s="838"/>
      <c r="AF3795" s="838"/>
      <c r="AG3795" s="838"/>
      <c r="AH3795" s="838"/>
      <c r="AI3795" s="838"/>
      <c r="AJ3795" s="838"/>
      <c r="AK3795" s="838"/>
      <c r="AL3795" s="838"/>
    </row>
    <row r="3796" spans="25:38" x14ac:dyDescent="0.25">
      <c r="Y3796" s="838"/>
      <c r="Z3796" s="838"/>
      <c r="AA3796" s="838"/>
      <c r="AB3796" s="838"/>
      <c r="AC3796" s="838"/>
      <c r="AD3796" s="838"/>
      <c r="AE3796" s="838"/>
      <c r="AF3796" s="838"/>
      <c r="AG3796" s="838"/>
      <c r="AH3796" s="838"/>
      <c r="AI3796" s="838"/>
      <c r="AJ3796" s="838"/>
      <c r="AK3796" s="838"/>
      <c r="AL3796" s="838"/>
    </row>
    <row r="3797" spans="25:38" x14ac:dyDescent="0.25">
      <c r="Y3797" s="838"/>
      <c r="Z3797" s="838"/>
      <c r="AA3797" s="838"/>
      <c r="AB3797" s="838"/>
      <c r="AC3797" s="838"/>
      <c r="AD3797" s="838"/>
      <c r="AE3797" s="838"/>
      <c r="AF3797" s="838"/>
      <c r="AG3797" s="838"/>
      <c r="AH3797" s="838"/>
      <c r="AI3797" s="838"/>
      <c r="AJ3797" s="838"/>
      <c r="AK3797" s="838"/>
      <c r="AL3797" s="838"/>
    </row>
    <row r="3798" spans="25:38" x14ac:dyDescent="0.25">
      <c r="Y3798" s="838"/>
      <c r="Z3798" s="838"/>
      <c r="AA3798" s="838"/>
      <c r="AB3798" s="838"/>
      <c r="AC3798" s="838"/>
      <c r="AD3798" s="838"/>
      <c r="AE3798" s="838"/>
      <c r="AF3798" s="838"/>
      <c r="AG3798" s="838"/>
      <c r="AH3798" s="838"/>
      <c r="AI3798" s="838"/>
      <c r="AJ3798" s="838"/>
      <c r="AK3798" s="838"/>
      <c r="AL3798" s="838"/>
    </row>
    <row r="3799" spans="25:38" x14ac:dyDescent="0.25">
      <c r="Y3799" s="838"/>
      <c r="Z3799" s="838"/>
      <c r="AA3799" s="838"/>
      <c r="AB3799" s="838"/>
      <c r="AC3799" s="838"/>
      <c r="AD3799" s="838"/>
      <c r="AE3799" s="838"/>
      <c r="AF3799" s="838"/>
      <c r="AG3799" s="838"/>
      <c r="AH3799" s="838"/>
      <c r="AI3799" s="838"/>
      <c r="AJ3799" s="838"/>
      <c r="AK3799" s="838"/>
      <c r="AL3799" s="838"/>
    </row>
    <row r="3800" spans="25:38" x14ac:dyDescent="0.25">
      <c r="Y3800" s="838"/>
      <c r="Z3800" s="838"/>
      <c r="AA3800" s="838"/>
      <c r="AB3800" s="838"/>
      <c r="AC3800" s="838"/>
      <c r="AD3800" s="838"/>
      <c r="AE3800" s="838"/>
      <c r="AF3800" s="838"/>
      <c r="AG3800" s="838"/>
      <c r="AH3800" s="838"/>
      <c r="AI3800" s="838"/>
      <c r="AJ3800" s="838"/>
      <c r="AK3800" s="838"/>
      <c r="AL3800" s="838"/>
    </row>
    <row r="3801" spans="25:38" x14ac:dyDescent="0.25">
      <c r="Y3801" s="838"/>
      <c r="Z3801" s="838"/>
      <c r="AA3801" s="838"/>
      <c r="AB3801" s="838"/>
      <c r="AC3801" s="838"/>
      <c r="AD3801" s="838"/>
      <c r="AE3801" s="838"/>
      <c r="AF3801" s="838"/>
      <c r="AG3801" s="838"/>
      <c r="AH3801" s="838"/>
      <c r="AI3801" s="838"/>
      <c r="AJ3801" s="838"/>
      <c r="AK3801" s="838"/>
      <c r="AL3801" s="838"/>
    </row>
    <row r="3802" spans="25:38" x14ac:dyDescent="0.25">
      <c r="Y3802" s="838"/>
      <c r="Z3802" s="838"/>
      <c r="AA3802" s="838"/>
      <c r="AB3802" s="838"/>
      <c r="AC3802" s="838"/>
      <c r="AD3802" s="838"/>
      <c r="AE3802" s="838"/>
      <c r="AF3802" s="838"/>
      <c r="AG3802" s="838"/>
      <c r="AH3802" s="838"/>
      <c r="AI3802" s="838"/>
      <c r="AJ3802" s="838"/>
      <c r="AK3802" s="838"/>
      <c r="AL3802" s="838"/>
    </row>
    <row r="3803" spans="25:38" x14ac:dyDescent="0.25">
      <c r="Y3803" s="838"/>
      <c r="Z3803" s="838"/>
      <c r="AA3803" s="838"/>
      <c r="AB3803" s="838"/>
      <c r="AC3803" s="838"/>
      <c r="AD3803" s="838"/>
      <c r="AE3803" s="838"/>
      <c r="AF3803" s="838"/>
      <c r="AG3803" s="838"/>
      <c r="AH3803" s="838"/>
      <c r="AI3803" s="838"/>
      <c r="AJ3803" s="838"/>
      <c r="AK3803" s="838"/>
      <c r="AL3803" s="838"/>
    </row>
    <row r="3804" spans="25:38" x14ac:dyDescent="0.25">
      <c r="Y3804" s="838"/>
      <c r="Z3804" s="838"/>
      <c r="AA3804" s="838"/>
      <c r="AB3804" s="838"/>
      <c r="AC3804" s="838"/>
      <c r="AD3804" s="838"/>
      <c r="AE3804" s="838"/>
      <c r="AF3804" s="838"/>
      <c r="AG3804" s="838"/>
      <c r="AH3804" s="838"/>
      <c r="AI3804" s="838"/>
      <c r="AJ3804" s="838"/>
      <c r="AK3804" s="838"/>
      <c r="AL3804" s="838"/>
    </row>
    <row r="3805" spans="25:38" x14ac:dyDescent="0.25">
      <c r="Y3805" s="838"/>
      <c r="Z3805" s="838"/>
      <c r="AA3805" s="838"/>
      <c r="AB3805" s="838"/>
      <c r="AC3805" s="838"/>
      <c r="AD3805" s="838"/>
      <c r="AE3805" s="838"/>
      <c r="AF3805" s="838"/>
      <c r="AG3805" s="838"/>
      <c r="AH3805" s="838"/>
      <c r="AI3805" s="838"/>
      <c r="AJ3805" s="838"/>
      <c r="AK3805" s="838"/>
      <c r="AL3805" s="838"/>
    </row>
    <row r="3806" spans="25:38" x14ac:dyDescent="0.25">
      <c r="Y3806" s="838"/>
      <c r="Z3806" s="838"/>
      <c r="AA3806" s="838"/>
      <c r="AB3806" s="838"/>
      <c r="AC3806" s="838"/>
      <c r="AD3806" s="838"/>
      <c r="AE3806" s="838"/>
      <c r="AF3806" s="838"/>
      <c r="AG3806" s="838"/>
      <c r="AH3806" s="838"/>
      <c r="AI3806" s="838"/>
      <c r="AJ3806" s="838"/>
      <c r="AK3806" s="838"/>
      <c r="AL3806" s="838"/>
    </row>
    <row r="3807" spans="25:38" x14ac:dyDescent="0.25">
      <c r="Y3807" s="838"/>
      <c r="Z3807" s="838"/>
      <c r="AA3807" s="838"/>
      <c r="AB3807" s="838"/>
      <c r="AC3807" s="838"/>
      <c r="AD3807" s="838"/>
      <c r="AE3807" s="838"/>
      <c r="AF3807" s="838"/>
      <c r="AG3807" s="838"/>
      <c r="AH3807" s="838"/>
      <c r="AI3807" s="838"/>
      <c r="AJ3807" s="838"/>
      <c r="AK3807" s="838"/>
      <c r="AL3807" s="838"/>
    </row>
    <row r="3808" spans="25:38" x14ac:dyDescent="0.25">
      <c r="Y3808" s="838"/>
      <c r="Z3808" s="838"/>
      <c r="AA3808" s="838"/>
      <c r="AB3808" s="838"/>
      <c r="AC3808" s="838"/>
      <c r="AD3808" s="838"/>
      <c r="AE3808" s="838"/>
      <c r="AF3808" s="838"/>
      <c r="AG3808" s="838"/>
      <c r="AH3808" s="838"/>
      <c r="AI3808" s="838"/>
      <c r="AJ3808" s="838"/>
      <c r="AK3808" s="838"/>
      <c r="AL3808" s="838"/>
    </row>
    <row r="3809" spans="25:38" x14ac:dyDescent="0.25">
      <c r="Y3809" s="838"/>
      <c r="Z3809" s="838"/>
      <c r="AA3809" s="838"/>
      <c r="AB3809" s="838"/>
      <c r="AC3809" s="838"/>
      <c r="AD3809" s="838"/>
      <c r="AE3809" s="838"/>
      <c r="AF3809" s="838"/>
      <c r="AG3809" s="838"/>
      <c r="AH3809" s="838"/>
      <c r="AI3809" s="838"/>
      <c r="AJ3809" s="838"/>
      <c r="AK3809" s="838"/>
      <c r="AL3809" s="838"/>
    </row>
    <row r="3810" spans="25:38" x14ac:dyDescent="0.25">
      <c r="Y3810" s="838"/>
      <c r="Z3810" s="838"/>
      <c r="AA3810" s="838"/>
      <c r="AB3810" s="838"/>
      <c r="AC3810" s="838"/>
      <c r="AD3810" s="838"/>
      <c r="AE3810" s="838"/>
      <c r="AF3810" s="838"/>
      <c r="AG3810" s="838"/>
      <c r="AH3810" s="838"/>
      <c r="AI3810" s="838"/>
      <c r="AJ3810" s="838"/>
      <c r="AK3810" s="838"/>
      <c r="AL3810" s="838"/>
    </row>
    <row r="3811" spans="25:38" x14ac:dyDescent="0.25">
      <c r="Y3811" s="838"/>
      <c r="Z3811" s="838"/>
      <c r="AA3811" s="838"/>
      <c r="AB3811" s="838"/>
      <c r="AC3811" s="838"/>
      <c r="AD3811" s="838"/>
      <c r="AE3811" s="838"/>
      <c r="AF3811" s="838"/>
      <c r="AG3811" s="838"/>
      <c r="AH3811" s="838"/>
      <c r="AI3811" s="838"/>
      <c r="AJ3811" s="838"/>
      <c r="AK3811" s="838"/>
      <c r="AL3811" s="838"/>
    </row>
    <row r="3812" spans="25:38" x14ac:dyDescent="0.25">
      <c r="Y3812" s="838"/>
      <c r="Z3812" s="838"/>
      <c r="AA3812" s="838"/>
      <c r="AB3812" s="838"/>
      <c r="AC3812" s="838"/>
      <c r="AD3812" s="838"/>
      <c r="AE3812" s="838"/>
      <c r="AF3812" s="838"/>
      <c r="AG3812" s="838"/>
      <c r="AH3812" s="838"/>
      <c r="AI3812" s="838"/>
      <c r="AJ3812" s="838"/>
      <c r="AK3812" s="838"/>
      <c r="AL3812" s="838"/>
    </row>
    <row r="3813" spans="25:38" x14ac:dyDescent="0.25">
      <c r="Y3813" s="838"/>
      <c r="Z3813" s="838"/>
      <c r="AA3813" s="838"/>
      <c r="AB3813" s="838"/>
      <c r="AC3813" s="838"/>
      <c r="AD3813" s="838"/>
      <c r="AE3813" s="838"/>
      <c r="AF3813" s="838"/>
      <c r="AG3813" s="838"/>
      <c r="AH3813" s="838"/>
      <c r="AI3813" s="838"/>
      <c r="AJ3813" s="838"/>
      <c r="AK3813" s="838"/>
      <c r="AL3813" s="838"/>
    </row>
    <row r="3814" spans="25:38" x14ac:dyDescent="0.25">
      <c r="Y3814" s="838"/>
      <c r="Z3814" s="838"/>
      <c r="AA3814" s="838"/>
      <c r="AB3814" s="838"/>
      <c r="AC3814" s="838"/>
      <c r="AD3814" s="838"/>
      <c r="AE3814" s="838"/>
      <c r="AF3814" s="838"/>
      <c r="AG3814" s="838"/>
      <c r="AH3814" s="838"/>
      <c r="AI3814" s="838"/>
      <c r="AJ3814" s="838"/>
      <c r="AK3814" s="838"/>
      <c r="AL3814" s="838"/>
    </row>
    <row r="3815" spans="25:38" x14ac:dyDescent="0.25">
      <c r="Y3815" s="838"/>
      <c r="Z3815" s="838"/>
      <c r="AA3815" s="838"/>
      <c r="AB3815" s="838"/>
      <c r="AC3815" s="838"/>
      <c r="AD3815" s="838"/>
      <c r="AE3815" s="838"/>
      <c r="AF3815" s="838"/>
      <c r="AG3815" s="838"/>
      <c r="AH3815" s="838"/>
      <c r="AI3815" s="838"/>
      <c r="AJ3815" s="838"/>
      <c r="AK3815" s="838"/>
      <c r="AL3815" s="838"/>
    </row>
    <row r="3816" spans="25:38" x14ac:dyDescent="0.25">
      <c r="Y3816" s="838"/>
      <c r="Z3816" s="838"/>
      <c r="AA3816" s="838"/>
      <c r="AB3816" s="838"/>
      <c r="AC3816" s="838"/>
      <c r="AD3816" s="838"/>
      <c r="AE3816" s="838"/>
      <c r="AF3816" s="838"/>
      <c r="AG3816" s="838"/>
      <c r="AH3816" s="838"/>
      <c r="AI3816" s="838"/>
      <c r="AJ3816" s="838"/>
      <c r="AK3816" s="838"/>
      <c r="AL3816" s="838"/>
    </row>
    <row r="3817" spans="25:38" x14ac:dyDescent="0.25">
      <c r="Y3817" s="838"/>
      <c r="Z3817" s="838"/>
      <c r="AA3817" s="838"/>
      <c r="AB3817" s="838"/>
      <c r="AC3817" s="838"/>
      <c r="AD3817" s="838"/>
      <c r="AE3817" s="838"/>
      <c r="AF3817" s="838"/>
      <c r="AG3817" s="838"/>
      <c r="AH3817" s="838"/>
      <c r="AI3817" s="838"/>
      <c r="AJ3817" s="838"/>
      <c r="AK3817" s="838"/>
      <c r="AL3817" s="838"/>
    </row>
    <row r="3818" spans="25:38" x14ac:dyDescent="0.25">
      <c r="Y3818" s="838"/>
      <c r="Z3818" s="838"/>
      <c r="AA3818" s="838"/>
      <c r="AB3818" s="838"/>
      <c r="AC3818" s="838"/>
      <c r="AD3818" s="838"/>
      <c r="AE3818" s="838"/>
      <c r="AF3818" s="838"/>
      <c r="AG3818" s="838"/>
      <c r="AH3818" s="838"/>
      <c r="AI3818" s="838"/>
      <c r="AJ3818" s="838"/>
      <c r="AK3818" s="838"/>
      <c r="AL3818" s="838"/>
    </row>
    <row r="3819" spans="25:38" x14ac:dyDescent="0.25">
      <c r="Y3819" s="838"/>
      <c r="Z3819" s="838"/>
      <c r="AA3819" s="838"/>
      <c r="AB3819" s="838"/>
      <c r="AC3819" s="838"/>
      <c r="AD3819" s="838"/>
      <c r="AE3819" s="838"/>
      <c r="AF3819" s="838"/>
      <c r="AG3819" s="838"/>
      <c r="AH3819" s="838"/>
      <c r="AI3819" s="838"/>
      <c r="AJ3819" s="838"/>
      <c r="AK3819" s="838"/>
      <c r="AL3819" s="838"/>
    </row>
    <row r="3820" spans="25:38" x14ac:dyDescent="0.25">
      <c r="Y3820" s="838"/>
      <c r="Z3820" s="838"/>
      <c r="AA3820" s="838"/>
      <c r="AB3820" s="838"/>
      <c r="AC3820" s="838"/>
      <c r="AD3820" s="838"/>
      <c r="AE3820" s="838"/>
      <c r="AF3820" s="838"/>
      <c r="AG3820" s="838"/>
      <c r="AH3820" s="838"/>
      <c r="AI3820" s="838"/>
      <c r="AJ3820" s="838"/>
      <c r="AK3820" s="838"/>
      <c r="AL3820" s="838"/>
    </row>
    <row r="3821" spans="25:38" x14ac:dyDescent="0.25">
      <c r="Y3821" s="838"/>
      <c r="Z3821" s="838"/>
      <c r="AA3821" s="838"/>
      <c r="AB3821" s="838"/>
      <c r="AC3821" s="838"/>
      <c r="AD3821" s="838"/>
      <c r="AE3821" s="838"/>
      <c r="AF3821" s="838"/>
      <c r="AG3821" s="838"/>
      <c r="AH3821" s="838"/>
      <c r="AI3821" s="838"/>
      <c r="AJ3821" s="838"/>
      <c r="AK3821" s="838"/>
      <c r="AL3821" s="838"/>
    </row>
    <row r="3822" spans="25:38" x14ac:dyDescent="0.25">
      <c r="Y3822" s="838"/>
      <c r="Z3822" s="838"/>
      <c r="AA3822" s="838"/>
      <c r="AB3822" s="838"/>
      <c r="AC3822" s="838"/>
      <c r="AD3822" s="838"/>
      <c r="AE3822" s="838"/>
      <c r="AF3822" s="838"/>
      <c r="AG3822" s="838"/>
      <c r="AH3822" s="838"/>
      <c r="AI3822" s="838"/>
      <c r="AJ3822" s="838"/>
      <c r="AK3822" s="838"/>
      <c r="AL3822" s="838"/>
    </row>
    <row r="3823" spans="25:38" x14ac:dyDescent="0.25">
      <c r="Y3823" s="838"/>
      <c r="Z3823" s="838"/>
      <c r="AA3823" s="838"/>
      <c r="AB3823" s="838"/>
      <c r="AC3823" s="838"/>
      <c r="AD3823" s="838"/>
      <c r="AE3823" s="838"/>
      <c r="AF3823" s="838"/>
      <c r="AG3823" s="838"/>
      <c r="AH3823" s="838"/>
      <c r="AI3823" s="838"/>
      <c r="AJ3823" s="838"/>
      <c r="AK3823" s="838"/>
      <c r="AL3823" s="838"/>
    </row>
    <row r="3824" spans="25:38" x14ac:dyDescent="0.25">
      <c r="Y3824" s="838"/>
      <c r="Z3824" s="838"/>
      <c r="AA3824" s="838"/>
      <c r="AB3824" s="838"/>
      <c r="AC3824" s="838"/>
      <c r="AD3824" s="838"/>
      <c r="AE3824" s="838"/>
      <c r="AF3824" s="838"/>
      <c r="AG3824" s="838"/>
      <c r="AH3824" s="838"/>
      <c r="AI3824" s="838"/>
      <c r="AJ3824" s="838"/>
      <c r="AK3824" s="838"/>
      <c r="AL3824" s="838"/>
    </row>
    <row r="3825" spans="25:38" x14ac:dyDescent="0.25">
      <c r="Y3825" s="838"/>
      <c r="Z3825" s="838"/>
      <c r="AA3825" s="838"/>
      <c r="AB3825" s="838"/>
      <c r="AC3825" s="838"/>
      <c r="AD3825" s="838"/>
      <c r="AE3825" s="838"/>
      <c r="AF3825" s="838"/>
      <c r="AG3825" s="838"/>
      <c r="AH3825" s="838"/>
      <c r="AI3825" s="838"/>
      <c r="AJ3825" s="838"/>
      <c r="AK3825" s="838"/>
      <c r="AL3825" s="838"/>
    </row>
    <row r="3826" spans="25:38" x14ac:dyDescent="0.25">
      <c r="Y3826" s="838"/>
      <c r="Z3826" s="838"/>
      <c r="AA3826" s="838"/>
      <c r="AB3826" s="838"/>
      <c r="AC3826" s="838"/>
      <c r="AD3826" s="838"/>
      <c r="AE3826" s="838"/>
      <c r="AF3826" s="838"/>
      <c r="AG3826" s="838"/>
      <c r="AH3826" s="838"/>
      <c r="AI3826" s="838"/>
      <c r="AJ3826" s="838"/>
      <c r="AK3826" s="838"/>
      <c r="AL3826" s="838"/>
    </row>
    <row r="3827" spans="25:38" x14ac:dyDescent="0.25">
      <c r="Y3827" s="838"/>
      <c r="Z3827" s="838"/>
      <c r="AA3827" s="838"/>
      <c r="AB3827" s="838"/>
      <c r="AC3827" s="838"/>
      <c r="AD3827" s="838"/>
      <c r="AE3827" s="838"/>
      <c r="AF3827" s="838"/>
      <c r="AG3827" s="838"/>
      <c r="AH3827" s="838"/>
      <c r="AI3827" s="838"/>
      <c r="AJ3827" s="838"/>
      <c r="AK3827" s="838"/>
      <c r="AL3827" s="838"/>
    </row>
    <row r="3828" spans="25:38" x14ac:dyDescent="0.25">
      <c r="Y3828" s="838"/>
      <c r="Z3828" s="838"/>
      <c r="AA3828" s="838"/>
      <c r="AB3828" s="838"/>
      <c r="AC3828" s="838"/>
      <c r="AD3828" s="838"/>
      <c r="AE3828" s="838"/>
      <c r="AF3828" s="838"/>
      <c r="AG3828" s="838"/>
      <c r="AH3828" s="838"/>
      <c r="AI3828" s="838"/>
      <c r="AJ3828" s="838"/>
      <c r="AK3828" s="838"/>
      <c r="AL3828" s="838"/>
    </row>
    <row r="3829" spans="25:38" x14ac:dyDescent="0.25">
      <c r="Y3829" s="838"/>
      <c r="Z3829" s="838"/>
      <c r="AA3829" s="838"/>
      <c r="AB3829" s="838"/>
      <c r="AC3829" s="838"/>
      <c r="AD3829" s="838"/>
      <c r="AE3829" s="838"/>
      <c r="AF3829" s="838"/>
      <c r="AG3829" s="838"/>
      <c r="AH3829" s="838"/>
      <c r="AI3829" s="838"/>
      <c r="AJ3829" s="838"/>
      <c r="AK3829" s="838"/>
      <c r="AL3829" s="838"/>
    </row>
    <row r="3830" spans="25:38" x14ac:dyDescent="0.25">
      <c r="Y3830" s="838"/>
      <c r="Z3830" s="838"/>
      <c r="AA3830" s="838"/>
      <c r="AB3830" s="838"/>
      <c r="AC3830" s="838"/>
      <c r="AD3830" s="838"/>
      <c r="AE3830" s="838"/>
      <c r="AF3830" s="838"/>
      <c r="AG3830" s="838"/>
      <c r="AH3830" s="838"/>
      <c r="AI3830" s="838"/>
      <c r="AJ3830" s="838"/>
      <c r="AK3830" s="838"/>
      <c r="AL3830" s="838"/>
    </row>
    <row r="3831" spans="25:38" x14ac:dyDescent="0.25">
      <c r="Y3831" s="838"/>
      <c r="Z3831" s="838"/>
      <c r="AA3831" s="838"/>
      <c r="AB3831" s="838"/>
      <c r="AC3831" s="838"/>
      <c r="AD3831" s="838"/>
      <c r="AE3831" s="838"/>
      <c r="AF3831" s="838"/>
      <c r="AG3831" s="838"/>
      <c r="AH3831" s="838"/>
      <c r="AI3831" s="838"/>
      <c r="AJ3831" s="838"/>
      <c r="AK3831" s="838"/>
      <c r="AL3831" s="838"/>
    </row>
    <row r="3832" spans="25:38" x14ac:dyDescent="0.25">
      <c r="Y3832" s="838"/>
      <c r="Z3832" s="838"/>
      <c r="AA3832" s="838"/>
      <c r="AB3832" s="838"/>
      <c r="AC3832" s="838"/>
      <c r="AD3832" s="838"/>
      <c r="AE3832" s="838"/>
      <c r="AF3832" s="838"/>
      <c r="AG3832" s="838"/>
      <c r="AH3832" s="838"/>
      <c r="AI3832" s="838"/>
      <c r="AJ3832" s="838"/>
      <c r="AK3832" s="838"/>
      <c r="AL3832" s="838"/>
    </row>
    <row r="3833" spans="25:38" x14ac:dyDescent="0.25">
      <c r="Y3833" s="838"/>
      <c r="Z3833" s="838"/>
      <c r="AA3833" s="838"/>
      <c r="AB3833" s="838"/>
      <c r="AC3833" s="838"/>
      <c r="AD3833" s="838"/>
      <c r="AE3833" s="838"/>
      <c r="AF3833" s="838"/>
      <c r="AG3833" s="838"/>
      <c r="AH3833" s="838"/>
      <c r="AI3833" s="838"/>
      <c r="AJ3833" s="838"/>
      <c r="AK3833" s="838"/>
      <c r="AL3833" s="838"/>
    </row>
    <row r="3834" spans="25:38" x14ac:dyDescent="0.25">
      <c r="Y3834" s="838"/>
      <c r="Z3834" s="838"/>
      <c r="AA3834" s="838"/>
      <c r="AB3834" s="838"/>
      <c r="AC3834" s="838"/>
      <c r="AD3834" s="838"/>
      <c r="AE3834" s="838"/>
      <c r="AF3834" s="838"/>
      <c r="AG3834" s="838"/>
      <c r="AH3834" s="838"/>
      <c r="AI3834" s="838"/>
      <c r="AJ3834" s="838"/>
      <c r="AK3834" s="838"/>
      <c r="AL3834" s="838"/>
    </row>
    <row r="3835" spans="25:38" x14ac:dyDescent="0.25">
      <c r="Y3835" s="838"/>
      <c r="Z3835" s="838"/>
      <c r="AA3835" s="838"/>
      <c r="AB3835" s="838"/>
      <c r="AC3835" s="838"/>
      <c r="AD3835" s="838"/>
      <c r="AE3835" s="838"/>
      <c r="AF3835" s="838"/>
      <c r="AG3835" s="838"/>
      <c r="AH3835" s="838"/>
      <c r="AI3835" s="838"/>
      <c r="AJ3835" s="838"/>
      <c r="AK3835" s="838"/>
      <c r="AL3835" s="838"/>
    </row>
    <row r="3836" spans="25:38" x14ac:dyDescent="0.25">
      <c r="Y3836" s="838"/>
      <c r="Z3836" s="838"/>
      <c r="AA3836" s="838"/>
      <c r="AB3836" s="838"/>
      <c r="AC3836" s="838"/>
      <c r="AD3836" s="838"/>
      <c r="AE3836" s="838"/>
      <c r="AF3836" s="838"/>
      <c r="AG3836" s="838"/>
      <c r="AH3836" s="838"/>
      <c r="AI3836" s="838"/>
      <c r="AJ3836" s="838"/>
      <c r="AK3836" s="838"/>
      <c r="AL3836" s="838"/>
    </row>
    <row r="3837" spans="25:38" x14ac:dyDescent="0.25">
      <c r="Y3837" s="838"/>
      <c r="Z3837" s="838"/>
      <c r="AA3837" s="838"/>
      <c r="AB3837" s="838"/>
      <c r="AC3837" s="838"/>
      <c r="AD3837" s="838"/>
      <c r="AE3837" s="838"/>
      <c r="AF3837" s="838"/>
      <c r="AG3837" s="838"/>
      <c r="AH3837" s="838"/>
      <c r="AI3837" s="838"/>
      <c r="AJ3837" s="838"/>
      <c r="AK3837" s="838"/>
      <c r="AL3837" s="838"/>
    </row>
    <row r="3838" spans="25:38" x14ac:dyDescent="0.25">
      <c r="Y3838" s="838"/>
      <c r="Z3838" s="838"/>
      <c r="AA3838" s="838"/>
      <c r="AB3838" s="838"/>
      <c r="AC3838" s="838"/>
      <c r="AD3838" s="838"/>
      <c r="AE3838" s="838"/>
      <c r="AF3838" s="838"/>
      <c r="AG3838" s="838"/>
      <c r="AH3838" s="838"/>
      <c r="AI3838" s="838"/>
      <c r="AJ3838" s="838"/>
      <c r="AK3838" s="838"/>
      <c r="AL3838" s="838"/>
    </row>
    <row r="3839" spans="25:38" x14ac:dyDescent="0.25">
      <c r="Y3839" s="838"/>
      <c r="Z3839" s="838"/>
      <c r="AA3839" s="838"/>
      <c r="AB3839" s="838"/>
      <c r="AC3839" s="838"/>
      <c r="AD3839" s="838"/>
      <c r="AE3839" s="838"/>
      <c r="AF3839" s="838"/>
      <c r="AG3839" s="838"/>
      <c r="AH3839" s="838"/>
      <c r="AI3839" s="838"/>
      <c r="AJ3839" s="838"/>
      <c r="AK3839" s="838"/>
      <c r="AL3839" s="838"/>
    </row>
    <row r="3840" spans="25:38" x14ac:dyDescent="0.25">
      <c r="Y3840" s="838"/>
      <c r="Z3840" s="838"/>
      <c r="AA3840" s="838"/>
      <c r="AB3840" s="838"/>
      <c r="AC3840" s="838"/>
      <c r="AD3840" s="838"/>
      <c r="AE3840" s="838"/>
      <c r="AF3840" s="838"/>
      <c r="AG3840" s="838"/>
      <c r="AH3840" s="838"/>
      <c r="AI3840" s="838"/>
      <c r="AJ3840" s="838"/>
      <c r="AK3840" s="838"/>
      <c r="AL3840" s="838"/>
    </row>
    <row r="3841" spans="25:38" x14ac:dyDescent="0.25">
      <c r="Y3841" s="838"/>
      <c r="Z3841" s="838"/>
      <c r="AA3841" s="838"/>
      <c r="AB3841" s="838"/>
      <c r="AC3841" s="838"/>
      <c r="AD3841" s="838"/>
      <c r="AE3841" s="838"/>
      <c r="AF3841" s="838"/>
      <c r="AG3841" s="838"/>
      <c r="AH3841" s="838"/>
      <c r="AI3841" s="838"/>
      <c r="AJ3841" s="838"/>
      <c r="AK3841" s="838"/>
      <c r="AL3841" s="838"/>
    </row>
    <row r="3842" spans="25:38" x14ac:dyDescent="0.25">
      <c r="Y3842" s="838"/>
      <c r="Z3842" s="838"/>
      <c r="AA3842" s="838"/>
      <c r="AB3842" s="838"/>
      <c r="AC3842" s="838"/>
      <c r="AD3842" s="838"/>
      <c r="AE3842" s="838"/>
      <c r="AF3842" s="838"/>
      <c r="AG3842" s="838"/>
      <c r="AH3842" s="838"/>
      <c r="AI3842" s="838"/>
      <c r="AJ3842" s="838"/>
      <c r="AK3842" s="838"/>
      <c r="AL3842" s="838"/>
    </row>
    <row r="3843" spans="25:38" x14ac:dyDescent="0.25">
      <c r="Y3843" s="838"/>
      <c r="Z3843" s="838"/>
      <c r="AA3843" s="838"/>
      <c r="AB3843" s="838"/>
      <c r="AC3843" s="838"/>
      <c r="AD3843" s="838"/>
      <c r="AE3843" s="838"/>
      <c r="AF3843" s="838"/>
      <c r="AG3843" s="838"/>
      <c r="AH3843" s="838"/>
      <c r="AI3843" s="838"/>
      <c r="AJ3843" s="838"/>
      <c r="AK3843" s="838"/>
      <c r="AL3843" s="838"/>
    </row>
    <row r="3844" spans="25:38" x14ac:dyDescent="0.25">
      <c r="Y3844" s="838"/>
      <c r="Z3844" s="838"/>
      <c r="AA3844" s="838"/>
      <c r="AB3844" s="838"/>
      <c r="AC3844" s="838"/>
      <c r="AD3844" s="838"/>
      <c r="AE3844" s="838"/>
      <c r="AF3844" s="838"/>
      <c r="AG3844" s="838"/>
      <c r="AH3844" s="838"/>
      <c r="AI3844" s="838"/>
      <c r="AJ3844" s="838"/>
      <c r="AK3844" s="838"/>
      <c r="AL3844" s="838"/>
    </row>
    <row r="3845" spans="25:38" x14ac:dyDescent="0.25">
      <c r="Y3845" s="838"/>
      <c r="Z3845" s="838"/>
      <c r="AA3845" s="838"/>
      <c r="AB3845" s="838"/>
      <c r="AC3845" s="838"/>
      <c r="AD3845" s="838"/>
      <c r="AE3845" s="838"/>
      <c r="AF3845" s="838"/>
      <c r="AG3845" s="838"/>
      <c r="AH3845" s="838"/>
      <c r="AI3845" s="838"/>
      <c r="AJ3845" s="838"/>
      <c r="AK3845" s="838"/>
      <c r="AL3845" s="838"/>
    </row>
    <row r="3846" spans="25:38" x14ac:dyDescent="0.25">
      <c r="Y3846" s="838"/>
      <c r="Z3846" s="838"/>
      <c r="AA3846" s="838"/>
      <c r="AB3846" s="838"/>
      <c r="AC3846" s="838"/>
      <c r="AD3846" s="838"/>
      <c r="AE3846" s="838"/>
      <c r="AF3846" s="838"/>
      <c r="AG3846" s="838"/>
      <c r="AH3846" s="838"/>
      <c r="AI3846" s="838"/>
      <c r="AJ3846" s="838"/>
      <c r="AK3846" s="838"/>
      <c r="AL3846" s="838"/>
    </row>
    <row r="3847" spans="25:38" x14ac:dyDescent="0.25">
      <c r="Y3847" s="838"/>
      <c r="Z3847" s="838"/>
      <c r="AA3847" s="838"/>
      <c r="AB3847" s="838"/>
      <c r="AC3847" s="838"/>
      <c r="AD3847" s="838"/>
      <c r="AE3847" s="838"/>
      <c r="AF3847" s="838"/>
      <c r="AG3847" s="838"/>
      <c r="AH3847" s="838"/>
      <c r="AI3847" s="838"/>
      <c r="AJ3847" s="838"/>
      <c r="AK3847" s="838"/>
      <c r="AL3847" s="838"/>
    </row>
    <row r="3848" spans="25:38" x14ac:dyDescent="0.25">
      <c r="Y3848" s="838"/>
      <c r="Z3848" s="838"/>
      <c r="AA3848" s="838"/>
      <c r="AB3848" s="838"/>
      <c r="AC3848" s="838"/>
      <c r="AD3848" s="838"/>
      <c r="AE3848" s="838"/>
      <c r="AF3848" s="838"/>
      <c r="AG3848" s="838"/>
      <c r="AH3848" s="838"/>
      <c r="AI3848" s="838"/>
      <c r="AJ3848" s="838"/>
      <c r="AK3848" s="838"/>
      <c r="AL3848" s="838"/>
    </row>
    <row r="3849" spans="25:38" x14ac:dyDescent="0.25">
      <c r="Y3849" s="838"/>
      <c r="Z3849" s="838"/>
      <c r="AA3849" s="838"/>
      <c r="AB3849" s="838"/>
      <c r="AC3849" s="838"/>
      <c r="AD3849" s="838"/>
      <c r="AE3849" s="838"/>
      <c r="AF3849" s="838"/>
      <c r="AG3849" s="838"/>
      <c r="AH3849" s="838"/>
      <c r="AI3849" s="838"/>
      <c r="AJ3849" s="838"/>
      <c r="AK3849" s="838"/>
      <c r="AL3849" s="838"/>
    </row>
    <row r="3850" spans="25:38" x14ac:dyDescent="0.25">
      <c r="Y3850" s="838"/>
      <c r="Z3850" s="838"/>
      <c r="AA3850" s="838"/>
      <c r="AB3850" s="838"/>
      <c r="AC3850" s="838"/>
      <c r="AD3850" s="838"/>
      <c r="AE3850" s="838"/>
      <c r="AF3850" s="838"/>
      <c r="AG3850" s="838"/>
      <c r="AH3850" s="838"/>
      <c r="AI3850" s="838"/>
      <c r="AJ3850" s="838"/>
      <c r="AK3850" s="838"/>
      <c r="AL3850" s="838"/>
    </row>
    <row r="3851" spans="25:38" x14ac:dyDescent="0.25">
      <c r="Y3851" s="838"/>
      <c r="Z3851" s="838"/>
      <c r="AA3851" s="838"/>
      <c r="AB3851" s="838"/>
      <c r="AC3851" s="838"/>
      <c r="AD3851" s="838"/>
      <c r="AE3851" s="838"/>
      <c r="AF3851" s="838"/>
      <c r="AG3851" s="838"/>
      <c r="AH3851" s="838"/>
      <c r="AI3851" s="838"/>
      <c r="AJ3851" s="838"/>
      <c r="AK3851" s="838"/>
      <c r="AL3851" s="838"/>
    </row>
    <row r="3852" spans="25:38" x14ac:dyDescent="0.25">
      <c r="Y3852" s="838"/>
      <c r="Z3852" s="838"/>
      <c r="AA3852" s="838"/>
      <c r="AB3852" s="838"/>
      <c r="AC3852" s="838"/>
      <c r="AD3852" s="838"/>
      <c r="AE3852" s="838"/>
      <c r="AF3852" s="838"/>
      <c r="AG3852" s="838"/>
      <c r="AH3852" s="838"/>
      <c r="AI3852" s="838"/>
      <c r="AJ3852" s="838"/>
      <c r="AK3852" s="838"/>
      <c r="AL3852" s="838"/>
    </row>
    <row r="3853" spans="25:38" x14ac:dyDescent="0.25">
      <c r="Y3853" s="838"/>
      <c r="Z3853" s="838"/>
      <c r="AA3853" s="838"/>
      <c r="AB3853" s="838"/>
      <c r="AC3853" s="838"/>
      <c r="AD3853" s="838"/>
      <c r="AE3853" s="838"/>
      <c r="AF3853" s="838"/>
      <c r="AG3853" s="838"/>
      <c r="AH3853" s="838"/>
      <c r="AI3853" s="838"/>
      <c r="AJ3853" s="838"/>
      <c r="AK3853" s="838"/>
      <c r="AL3853" s="838"/>
    </row>
    <row r="3854" spans="25:38" x14ac:dyDescent="0.25">
      <c r="Y3854" s="838"/>
      <c r="Z3854" s="838"/>
      <c r="AA3854" s="838"/>
      <c r="AB3854" s="838"/>
      <c r="AC3854" s="838"/>
      <c r="AD3854" s="838"/>
      <c r="AE3854" s="838"/>
      <c r="AF3854" s="838"/>
      <c r="AG3854" s="838"/>
      <c r="AH3854" s="838"/>
      <c r="AI3854" s="838"/>
      <c r="AJ3854" s="838"/>
      <c r="AK3854" s="838"/>
      <c r="AL3854" s="838"/>
    </row>
    <row r="3855" spans="25:38" x14ac:dyDescent="0.25">
      <c r="Y3855" s="838"/>
      <c r="Z3855" s="838"/>
      <c r="AA3855" s="838"/>
      <c r="AB3855" s="838"/>
      <c r="AC3855" s="838"/>
      <c r="AD3855" s="838"/>
      <c r="AE3855" s="838"/>
      <c r="AF3855" s="838"/>
      <c r="AG3855" s="838"/>
      <c r="AH3855" s="838"/>
      <c r="AI3855" s="838"/>
      <c r="AJ3855" s="838"/>
      <c r="AK3855" s="838"/>
      <c r="AL3855" s="838"/>
    </row>
    <row r="3856" spans="25:38" x14ac:dyDescent="0.25">
      <c r="Y3856" s="838"/>
      <c r="Z3856" s="838"/>
      <c r="AA3856" s="838"/>
      <c r="AB3856" s="838"/>
      <c r="AC3856" s="838"/>
      <c r="AD3856" s="838"/>
      <c r="AE3856" s="838"/>
      <c r="AF3856" s="838"/>
      <c r="AG3856" s="838"/>
      <c r="AH3856" s="838"/>
      <c r="AI3856" s="838"/>
      <c r="AJ3856" s="838"/>
      <c r="AK3856" s="838"/>
      <c r="AL3856" s="838"/>
    </row>
    <row r="3857" spans="25:38" x14ac:dyDescent="0.25">
      <c r="Y3857" s="838"/>
      <c r="Z3857" s="838"/>
      <c r="AA3857" s="838"/>
      <c r="AB3857" s="838"/>
      <c r="AC3857" s="838"/>
      <c r="AD3857" s="838"/>
      <c r="AE3857" s="838"/>
      <c r="AF3857" s="838"/>
      <c r="AG3857" s="838"/>
      <c r="AH3857" s="838"/>
      <c r="AI3857" s="838"/>
      <c r="AJ3857" s="838"/>
      <c r="AK3857" s="838"/>
      <c r="AL3857" s="838"/>
    </row>
    <row r="3858" spans="25:38" x14ac:dyDescent="0.25">
      <c r="Y3858" s="838"/>
      <c r="Z3858" s="838"/>
      <c r="AA3858" s="838"/>
      <c r="AB3858" s="838"/>
      <c r="AC3858" s="838"/>
      <c r="AD3858" s="838"/>
      <c r="AE3858" s="838"/>
      <c r="AF3858" s="838"/>
      <c r="AG3858" s="838"/>
      <c r="AH3858" s="838"/>
      <c r="AI3858" s="838"/>
      <c r="AJ3858" s="838"/>
      <c r="AK3858" s="838"/>
      <c r="AL3858" s="838"/>
    </row>
    <row r="3859" spans="25:38" x14ac:dyDescent="0.25">
      <c r="Y3859" s="838"/>
      <c r="Z3859" s="838"/>
      <c r="AA3859" s="838"/>
      <c r="AB3859" s="838"/>
      <c r="AC3859" s="838"/>
      <c r="AD3859" s="838"/>
      <c r="AE3859" s="838"/>
      <c r="AF3859" s="838"/>
      <c r="AG3859" s="838"/>
      <c r="AH3859" s="838"/>
      <c r="AI3859" s="838"/>
      <c r="AJ3859" s="838"/>
      <c r="AK3859" s="838"/>
      <c r="AL3859" s="838"/>
    </row>
    <row r="3860" spans="25:38" x14ac:dyDescent="0.25">
      <c r="Y3860" s="838"/>
      <c r="Z3860" s="838"/>
      <c r="AA3860" s="838"/>
      <c r="AB3860" s="838"/>
      <c r="AC3860" s="838"/>
      <c r="AD3860" s="838"/>
      <c r="AE3860" s="838"/>
      <c r="AF3860" s="838"/>
      <c r="AG3860" s="838"/>
      <c r="AH3860" s="838"/>
      <c r="AI3860" s="838"/>
      <c r="AJ3860" s="838"/>
      <c r="AK3860" s="838"/>
      <c r="AL3860" s="838"/>
    </row>
    <row r="3861" spans="25:38" x14ac:dyDescent="0.25">
      <c r="Y3861" s="838"/>
      <c r="Z3861" s="838"/>
      <c r="AA3861" s="838"/>
      <c r="AB3861" s="838"/>
      <c r="AC3861" s="838"/>
      <c r="AD3861" s="838"/>
      <c r="AE3861" s="838"/>
      <c r="AF3861" s="838"/>
      <c r="AG3861" s="838"/>
      <c r="AH3861" s="838"/>
      <c r="AI3861" s="838"/>
      <c r="AJ3861" s="838"/>
      <c r="AK3861" s="838"/>
      <c r="AL3861" s="838"/>
    </row>
    <row r="3862" spans="25:38" x14ac:dyDescent="0.25">
      <c r="Y3862" s="838"/>
      <c r="Z3862" s="838"/>
      <c r="AA3862" s="838"/>
      <c r="AB3862" s="838"/>
      <c r="AC3862" s="838"/>
      <c r="AD3862" s="838"/>
      <c r="AE3862" s="838"/>
      <c r="AF3862" s="838"/>
      <c r="AG3862" s="838"/>
      <c r="AH3862" s="838"/>
      <c r="AI3862" s="838"/>
      <c r="AJ3862" s="838"/>
      <c r="AK3862" s="838"/>
      <c r="AL3862" s="838"/>
    </row>
    <row r="3863" spans="25:38" x14ac:dyDescent="0.25">
      <c r="Y3863" s="838"/>
      <c r="Z3863" s="838"/>
      <c r="AA3863" s="838"/>
      <c r="AB3863" s="838"/>
      <c r="AC3863" s="838"/>
      <c r="AD3863" s="838"/>
      <c r="AE3863" s="838"/>
      <c r="AF3863" s="838"/>
      <c r="AG3863" s="838"/>
      <c r="AH3863" s="838"/>
      <c r="AI3863" s="838"/>
      <c r="AJ3863" s="838"/>
      <c r="AK3863" s="838"/>
      <c r="AL3863" s="838"/>
    </row>
    <row r="3864" spans="25:38" x14ac:dyDescent="0.25">
      <c r="Y3864" s="838"/>
      <c r="Z3864" s="838"/>
      <c r="AA3864" s="838"/>
      <c r="AB3864" s="838"/>
      <c r="AC3864" s="838"/>
      <c r="AD3864" s="838"/>
      <c r="AE3864" s="838"/>
      <c r="AF3864" s="838"/>
      <c r="AG3864" s="838"/>
      <c r="AH3864" s="838"/>
      <c r="AI3864" s="838"/>
      <c r="AJ3864" s="838"/>
      <c r="AK3864" s="838"/>
      <c r="AL3864" s="838"/>
    </row>
    <row r="3865" spans="25:38" x14ac:dyDescent="0.25">
      <c r="Y3865" s="838"/>
      <c r="Z3865" s="838"/>
      <c r="AA3865" s="838"/>
      <c r="AB3865" s="838"/>
      <c r="AC3865" s="838"/>
      <c r="AD3865" s="838"/>
      <c r="AE3865" s="838"/>
      <c r="AF3865" s="838"/>
      <c r="AG3865" s="838"/>
      <c r="AH3865" s="838"/>
      <c r="AI3865" s="838"/>
      <c r="AJ3865" s="838"/>
      <c r="AK3865" s="838"/>
      <c r="AL3865" s="838"/>
    </row>
    <row r="3866" spans="25:38" x14ac:dyDescent="0.25">
      <c r="Y3866" s="838"/>
      <c r="Z3866" s="838"/>
      <c r="AA3866" s="838"/>
      <c r="AB3866" s="838"/>
      <c r="AC3866" s="838"/>
      <c r="AD3866" s="838"/>
      <c r="AE3866" s="838"/>
      <c r="AF3866" s="838"/>
      <c r="AG3866" s="838"/>
      <c r="AH3866" s="838"/>
      <c r="AI3866" s="838"/>
      <c r="AJ3866" s="838"/>
      <c r="AK3866" s="838"/>
      <c r="AL3866" s="838"/>
    </row>
    <row r="3867" spans="25:38" x14ac:dyDescent="0.25">
      <c r="Y3867" s="838"/>
      <c r="Z3867" s="838"/>
      <c r="AA3867" s="838"/>
      <c r="AB3867" s="838"/>
      <c r="AC3867" s="838"/>
      <c r="AD3867" s="838"/>
      <c r="AE3867" s="838"/>
      <c r="AF3867" s="838"/>
      <c r="AG3867" s="838"/>
      <c r="AH3867" s="838"/>
      <c r="AI3867" s="838"/>
      <c r="AJ3867" s="838"/>
      <c r="AK3867" s="838"/>
      <c r="AL3867" s="838"/>
    </row>
    <row r="3868" spans="25:38" x14ac:dyDescent="0.25">
      <c r="Y3868" s="838"/>
      <c r="Z3868" s="838"/>
      <c r="AA3868" s="838"/>
      <c r="AB3868" s="838"/>
      <c r="AC3868" s="838"/>
      <c r="AD3868" s="838"/>
      <c r="AE3868" s="838"/>
      <c r="AF3868" s="838"/>
      <c r="AG3868" s="838"/>
      <c r="AH3868" s="838"/>
      <c r="AI3868" s="838"/>
      <c r="AJ3868" s="838"/>
      <c r="AK3868" s="838"/>
      <c r="AL3868" s="838"/>
    </row>
    <row r="3869" spans="25:38" x14ac:dyDescent="0.25">
      <c r="Y3869" s="838"/>
      <c r="Z3869" s="838"/>
      <c r="AA3869" s="838"/>
      <c r="AB3869" s="838"/>
      <c r="AC3869" s="838"/>
      <c r="AD3869" s="838"/>
      <c r="AE3869" s="838"/>
      <c r="AF3869" s="838"/>
      <c r="AG3869" s="838"/>
      <c r="AH3869" s="838"/>
      <c r="AI3869" s="838"/>
      <c r="AJ3869" s="838"/>
      <c r="AK3869" s="838"/>
      <c r="AL3869" s="838"/>
    </row>
    <row r="3870" spans="25:38" x14ac:dyDescent="0.25">
      <c r="Y3870" s="838"/>
      <c r="Z3870" s="838"/>
      <c r="AA3870" s="838"/>
      <c r="AB3870" s="838"/>
      <c r="AC3870" s="838"/>
      <c r="AD3870" s="838"/>
      <c r="AE3870" s="838"/>
      <c r="AF3870" s="838"/>
      <c r="AG3870" s="838"/>
      <c r="AH3870" s="838"/>
      <c r="AI3870" s="838"/>
      <c r="AJ3870" s="838"/>
      <c r="AK3870" s="838"/>
      <c r="AL3870" s="838"/>
    </row>
    <row r="3871" spans="25:38" x14ac:dyDescent="0.25">
      <c r="Y3871" s="838"/>
      <c r="Z3871" s="838"/>
      <c r="AA3871" s="838"/>
      <c r="AB3871" s="838"/>
      <c r="AC3871" s="838"/>
      <c r="AD3871" s="838"/>
      <c r="AE3871" s="838"/>
      <c r="AF3871" s="838"/>
      <c r="AG3871" s="838"/>
      <c r="AH3871" s="838"/>
      <c r="AI3871" s="838"/>
      <c r="AJ3871" s="838"/>
      <c r="AK3871" s="838"/>
      <c r="AL3871" s="838"/>
    </row>
    <row r="3872" spans="25:38" x14ac:dyDescent="0.25">
      <c r="Y3872" s="838"/>
      <c r="Z3872" s="838"/>
      <c r="AA3872" s="838"/>
      <c r="AB3872" s="838"/>
      <c r="AC3872" s="838"/>
      <c r="AD3872" s="838"/>
      <c r="AE3872" s="838"/>
      <c r="AF3872" s="838"/>
      <c r="AG3872" s="838"/>
      <c r="AH3872" s="838"/>
      <c r="AI3872" s="838"/>
      <c r="AJ3872" s="838"/>
      <c r="AK3872" s="838"/>
      <c r="AL3872" s="838"/>
    </row>
    <row r="3873" spans="25:38" x14ac:dyDescent="0.25">
      <c r="Y3873" s="838"/>
      <c r="Z3873" s="838"/>
      <c r="AA3873" s="838"/>
      <c r="AB3873" s="838"/>
      <c r="AC3873" s="838"/>
      <c r="AD3873" s="838"/>
      <c r="AE3873" s="838"/>
      <c r="AF3873" s="838"/>
      <c r="AG3873" s="838"/>
      <c r="AH3873" s="838"/>
      <c r="AI3873" s="838"/>
      <c r="AJ3873" s="838"/>
      <c r="AK3873" s="838"/>
      <c r="AL3873" s="838"/>
    </row>
    <row r="3874" spans="25:38" x14ac:dyDescent="0.25">
      <c r="Y3874" s="838"/>
      <c r="Z3874" s="838"/>
      <c r="AA3874" s="838"/>
      <c r="AB3874" s="838"/>
      <c r="AC3874" s="838"/>
      <c r="AD3874" s="838"/>
      <c r="AE3874" s="838"/>
      <c r="AF3874" s="838"/>
      <c r="AG3874" s="838"/>
      <c r="AH3874" s="838"/>
      <c r="AI3874" s="838"/>
      <c r="AJ3874" s="838"/>
      <c r="AK3874" s="838"/>
      <c r="AL3874" s="838"/>
    </row>
    <row r="3875" spans="25:38" x14ac:dyDescent="0.25">
      <c r="Y3875" s="838"/>
      <c r="Z3875" s="838"/>
      <c r="AA3875" s="838"/>
      <c r="AB3875" s="838"/>
      <c r="AC3875" s="838"/>
      <c r="AD3875" s="838"/>
      <c r="AE3875" s="838"/>
      <c r="AF3875" s="838"/>
      <c r="AG3875" s="838"/>
      <c r="AH3875" s="838"/>
      <c r="AI3875" s="838"/>
      <c r="AJ3875" s="838"/>
      <c r="AK3875" s="838"/>
      <c r="AL3875" s="838"/>
    </row>
    <row r="3876" spans="25:38" x14ac:dyDescent="0.25">
      <c r="Y3876" s="838"/>
      <c r="Z3876" s="838"/>
      <c r="AA3876" s="838"/>
      <c r="AB3876" s="838"/>
      <c r="AC3876" s="838"/>
      <c r="AD3876" s="838"/>
      <c r="AE3876" s="838"/>
      <c r="AF3876" s="838"/>
      <c r="AG3876" s="838"/>
      <c r="AH3876" s="838"/>
      <c r="AI3876" s="838"/>
      <c r="AJ3876" s="838"/>
      <c r="AK3876" s="838"/>
      <c r="AL3876" s="838"/>
    </row>
    <row r="3877" spans="25:38" x14ac:dyDescent="0.25">
      <c r="Y3877" s="838"/>
      <c r="Z3877" s="838"/>
      <c r="AA3877" s="838"/>
      <c r="AB3877" s="838"/>
      <c r="AC3877" s="838"/>
      <c r="AD3877" s="838"/>
      <c r="AE3877" s="838"/>
      <c r="AF3877" s="838"/>
      <c r="AG3877" s="838"/>
      <c r="AH3877" s="838"/>
      <c r="AI3877" s="838"/>
      <c r="AJ3877" s="838"/>
      <c r="AK3877" s="838"/>
      <c r="AL3877" s="838"/>
    </row>
    <row r="3878" spans="25:38" x14ac:dyDescent="0.25">
      <c r="Y3878" s="838"/>
      <c r="Z3878" s="838"/>
      <c r="AA3878" s="838"/>
      <c r="AB3878" s="838"/>
      <c r="AC3878" s="838"/>
      <c r="AD3878" s="838"/>
      <c r="AE3878" s="838"/>
      <c r="AF3878" s="838"/>
      <c r="AG3878" s="838"/>
      <c r="AH3878" s="838"/>
      <c r="AI3878" s="838"/>
      <c r="AJ3878" s="838"/>
      <c r="AK3878" s="838"/>
      <c r="AL3878" s="838"/>
    </row>
    <row r="3879" spans="25:38" x14ac:dyDescent="0.25">
      <c r="Y3879" s="838"/>
      <c r="Z3879" s="838"/>
      <c r="AA3879" s="838"/>
      <c r="AB3879" s="838"/>
      <c r="AC3879" s="838"/>
      <c r="AD3879" s="838"/>
      <c r="AE3879" s="838"/>
      <c r="AF3879" s="838"/>
      <c r="AG3879" s="838"/>
      <c r="AH3879" s="838"/>
      <c r="AI3879" s="838"/>
      <c r="AJ3879" s="838"/>
      <c r="AK3879" s="838"/>
      <c r="AL3879" s="838"/>
    </row>
    <row r="3880" spans="25:38" x14ac:dyDescent="0.25">
      <c r="Y3880" s="838"/>
      <c r="Z3880" s="838"/>
      <c r="AA3880" s="838"/>
      <c r="AB3880" s="838"/>
      <c r="AC3880" s="838"/>
      <c r="AD3880" s="838"/>
      <c r="AE3880" s="838"/>
      <c r="AF3880" s="838"/>
      <c r="AG3880" s="838"/>
      <c r="AH3880" s="838"/>
      <c r="AI3880" s="838"/>
      <c r="AJ3880" s="838"/>
      <c r="AK3880" s="838"/>
      <c r="AL3880" s="838"/>
    </row>
    <row r="3881" spans="25:38" x14ac:dyDescent="0.25">
      <c r="Y3881" s="838"/>
      <c r="Z3881" s="838"/>
      <c r="AA3881" s="838"/>
      <c r="AB3881" s="838"/>
      <c r="AC3881" s="838"/>
      <c r="AD3881" s="838"/>
      <c r="AE3881" s="838"/>
      <c r="AF3881" s="838"/>
      <c r="AG3881" s="838"/>
      <c r="AH3881" s="838"/>
      <c r="AI3881" s="838"/>
      <c r="AJ3881" s="838"/>
      <c r="AK3881" s="838"/>
      <c r="AL3881" s="838"/>
    </row>
    <row r="3882" spans="25:38" x14ac:dyDescent="0.25">
      <c r="Y3882" s="838"/>
      <c r="Z3882" s="838"/>
      <c r="AA3882" s="838"/>
      <c r="AB3882" s="838"/>
      <c r="AC3882" s="838"/>
      <c r="AD3882" s="838"/>
      <c r="AE3882" s="838"/>
      <c r="AF3882" s="838"/>
      <c r="AG3882" s="838"/>
      <c r="AH3882" s="838"/>
      <c r="AI3882" s="838"/>
      <c r="AJ3882" s="838"/>
      <c r="AK3882" s="838"/>
      <c r="AL3882" s="838"/>
    </row>
    <row r="3883" spans="25:38" x14ac:dyDescent="0.25">
      <c r="Y3883" s="838"/>
      <c r="Z3883" s="838"/>
      <c r="AA3883" s="838"/>
      <c r="AB3883" s="838"/>
      <c r="AC3883" s="838"/>
      <c r="AD3883" s="838"/>
      <c r="AE3883" s="838"/>
      <c r="AF3883" s="838"/>
      <c r="AG3883" s="838"/>
      <c r="AH3883" s="838"/>
      <c r="AI3883" s="838"/>
      <c r="AJ3883" s="838"/>
      <c r="AK3883" s="838"/>
      <c r="AL3883" s="838"/>
    </row>
    <row r="3884" spans="25:38" x14ac:dyDescent="0.25">
      <c r="Y3884" s="838"/>
      <c r="Z3884" s="838"/>
      <c r="AA3884" s="838"/>
      <c r="AB3884" s="838"/>
      <c r="AC3884" s="838"/>
      <c r="AD3884" s="838"/>
      <c r="AE3884" s="838"/>
      <c r="AF3884" s="838"/>
      <c r="AG3884" s="838"/>
      <c r="AH3884" s="838"/>
      <c r="AI3884" s="838"/>
      <c r="AJ3884" s="838"/>
      <c r="AK3884" s="838"/>
      <c r="AL3884" s="838"/>
    </row>
    <row r="3885" spans="25:38" x14ac:dyDescent="0.25">
      <c r="Y3885" s="838"/>
      <c r="Z3885" s="838"/>
      <c r="AA3885" s="838"/>
      <c r="AB3885" s="838"/>
      <c r="AC3885" s="838"/>
      <c r="AD3885" s="838"/>
      <c r="AE3885" s="838"/>
      <c r="AF3885" s="838"/>
      <c r="AG3885" s="838"/>
      <c r="AH3885" s="838"/>
      <c r="AI3885" s="838"/>
      <c r="AJ3885" s="838"/>
      <c r="AK3885" s="838"/>
      <c r="AL3885" s="838"/>
    </row>
    <row r="3886" spans="25:38" x14ac:dyDescent="0.25">
      <c r="Y3886" s="838"/>
      <c r="Z3886" s="838"/>
      <c r="AA3886" s="838"/>
      <c r="AB3886" s="838"/>
      <c r="AC3886" s="838"/>
      <c r="AD3886" s="838"/>
      <c r="AE3886" s="838"/>
      <c r="AF3886" s="838"/>
      <c r="AG3886" s="838"/>
      <c r="AH3886" s="838"/>
      <c r="AI3886" s="838"/>
      <c r="AJ3886" s="838"/>
      <c r="AK3886" s="838"/>
      <c r="AL3886" s="838"/>
    </row>
    <row r="3887" spans="25:38" x14ac:dyDescent="0.25">
      <c r="Y3887" s="838"/>
      <c r="Z3887" s="838"/>
      <c r="AA3887" s="838"/>
      <c r="AB3887" s="838"/>
      <c r="AC3887" s="838"/>
      <c r="AD3887" s="838"/>
      <c r="AE3887" s="838"/>
      <c r="AF3887" s="838"/>
      <c r="AG3887" s="838"/>
      <c r="AH3887" s="838"/>
      <c r="AI3887" s="838"/>
      <c r="AJ3887" s="838"/>
      <c r="AK3887" s="838"/>
      <c r="AL3887" s="838"/>
    </row>
    <row r="3888" spans="25:38" x14ac:dyDescent="0.25">
      <c r="Y3888" s="838"/>
      <c r="Z3888" s="838"/>
      <c r="AA3888" s="838"/>
      <c r="AB3888" s="838"/>
      <c r="AC3888" s="838"/>
      <c r="AD3888" s="838"/>
      <c r="AE3888" s="838"/>
      <c r="AF3888" s="838"/>
      <c r="AG3888" s="838"/>
      <c r="AH3888" s="838"/>
      <c r="AI3888" s="838"/>
      <c r="AJ3888" s="838"/>
      <c r="AK3888" s="838"/>
      <c r="AL3888" s="838"/>
    </row>
    <row r="3889" spans="25:38" x14ac:dyDescent="0.25">
      <c r="Y3889" s="838"/>
      <c r="Z3889" s="838"/>
      <c r="AA3889" s="838"/>
      <c r="AB3889" s="838"/>
      <c r="AC3889" s="838"/>
      <c r="AD3889" s="838"/>
      <c r="AE3889" s="838"/>
      <c r="AF3889" s="838"/>
      <c r="AG3889" s="838"/>
      <c r="AH3889" s="838"/>
      <c r="AI3889" s="838"/>
      <c r="AJ3889" s="838"/>
      <c r="AK3889" s="838"/>
      <c r="AL3889" s="838"/>
    </row>
    <row r="3890" spans="25:38" x14ac:dyDescent="0.25">
      <c r="Y3890" s="838"/>
      <c r="Z3890" s="838"/>
      <c r="AA3890" s="838"/>
      <c r="AB3890" s="838"/>
      <c r="AC3890" s="838"/>
      <c r="AD3890" s="838"/>
      <c r="AE3890" s="838"/>
      <c r="AF3890" s="838"/>
      <c r="AG3890" s="838"/>
      <c r="AH3890" s="838"/>
      <c r="AI3890" s="838"/>
      <c r="AJ3890" s="838"/>
      <c r="AK3890" s="838"/>
      <c r="AL3890" s="838"/>
    </row>
    <row r="3891" spans="25:38" x14ac:dyDescent="0.25">
      <c r="Y3891" s="838"/>
      <c r="Z3891" s="838"/>
      <c r="AA3891" s="838"/>
      <c r="AB3891" s="838"/>
      <c r="AC3891" s="838"/>
      <c r="AD3891" s="838"/>
      <c r="AE3891" s="838"/>
      <c r="AF3891" s="838"/>
      <c r="AG3891" s="838"/>
      <c r="AH3891" s="838"/>
      <c r="AI3891" s="838"/>
      <c r="AJ3891" s="838"/>
      <c r="AK3891" s="838"/>
      <c r="AL3891" s="838"/>
    </row>
    <row r="3892" spans="25:38" x14ac:dyDescent="0.25">
      <c r="Y3892" s="838"/>
      <c r="Z3892" s="838"/>
      <c r="AA3892" s="838"/>
      <c r="AB3892" s="838"/>
      <c r="AC3892" s="838"/>
      <c r="AD3892" s="838"/>
      <c r="AE3892" s="838"/>
      <c r="AF3892" s="838"/>
      <c r="AG3892" s="838"/>
      <c r="AH3892" s="838"/>
      <c r="AI3892" s="838"/>
      <c r="AJ3892" s="838"/>
      <c r="AK3892" s="838"/>
      <c r="AL3892" s="838"/>
    </row>
    <row r="3893" spans="25:38" x14ac:dyDescent="0.25">
      <c r="Y3893" s="838"/>
      <c r="Z3893" s="838"/>
      <c r="AA3893" s="838"/>
      <c r="AB3893" s="838"/>
      <c r="AC3893" s="838"/>
      <c r="AD3893" s="838"/>
      <c r="AE3893" s="838"/>
      <c r="AF3893" s="838"/>
      <c r="AG3893" s="838"/>
      <c r="AH3893" s="838"/>
      <c r="AI3893" s="838"/>
      <c r="AJ3893" s="838"/>
      <c r="AK3893" s="838"/>
      <c r="AL3893" s="838"/>
    </row>
    <row r="3894" spans="25:38" x14ac:dyDescent="0.25">
      <c r="Y3894" s="838"/>
      <c r="Z3894" s="838"/>
      <c r="AA3894" s="838"/>
      <c r="AB3894" s="838"/>
      <c r="AC3894" s="838"/>
      <c r="AD3894" s="838"/>
      <c r="AE3894" s="838"/>
      <c r="AF3894" s="838"/>
      <c r="AG3894" s="838"/>
      <c r="AH3894" s="838"/>
      <c r="AI3894" s="838"/>
      <c r="AJ3894" s="838"/>
      <c r="AK3894" s="838"/>
      <c r="AL3894" s="838"/>
    </row>
    <row r="3895" spans="25:38" x14ac:dyDescent="0.25">
      <c r="Y3895" s="838"/>
      <c r="Z3895" s="838"/>
      <c r="AA3895" s="838"/>
      <c r="AB3895" s="838"/>
      <c r="AC3895" s="838"/>
      <c r="AD3895" s="838"/>
      <c r="AE3895" s="838"/>
      <c r="AF3895" s="838"/>
      <c r="AG3895" s="838"/>
      <c r="AH3895" s="838"/>
      <c r="AI3895" s="838"/>
      <c r="AJ3895" s="838"/>
      <c r="AK3895" s="838"/>
      <c r="AL3895" s="838"/>
    </row>
    <row r="3896" spans="25:38" x14ac:dyDescent="0.25">
      <c r="Y3896" s="838"/>
      <c r="Z3896" s="838"/>
      <c r="AA3896" s="838"/>
      <c r="AB3896" s="838"/>
      <c r="AC3896" s="838"/>
      <c r="AD3896" s="838"/>
      <c r="AE3896" s="838"/>
      <c r="AF3896" s="838"/>
      <c r="AG3896" s="838"/>
      <c r="AH3896" s="838"/>
      <c r="AI3896" s="838"/>
      <c r="AJ3896" s="838"/>
      <c r="AK3896" s="838"/>
      <c r="AL3896" s="838"/>
    </row>
    <row r="3897" spans="25:38" x14ac:dyDescent="0.25">
      <c r="Y3897" s="838"/>
      <c r="Z3897" s="838"/>
      <c r="AA3897" s="838"/>
      <c r="AB3897" s="838"/>
      <c r="AC3897" s="838"/>
      <c r="AD3897" s="838"/>
      <c r="AE3897" s="838"/>
      <c r="AF3897" s="838"/>
      <c r="AG3897" s="838"/>
      <c r="AH3897" s="838"/>
      <c r="AI3897" s="838"/>
      <c r="AJ3897" s="838"/>
      <c r="AK3897" s="838"/>
      <c r="AL3897" s="838"/>
    </row>
    <row r="3898" spans="25:38" x14ac:dyDescent="0.25">
      <c r="Y3898" s="838"/>
      <c r="Z3898" s="838"/>
      <c r="AA3898" s="838"/>
      <c r="AB3898" s="838"/>
      <c r="AC3898" s="838"/>
      <c r="AD3898" s="838"/>
      <c r="AE3898" s="838"/>
      <c r="AF3898" s="838"/>
      <c r="AG3898" s="838"/>
      <c r="AH3898" s="838"/>
      <c r="AI3898" s="838"/>
      <c r="AJ3898" s="838"/>
      <c r="AK3898" s="838"/>
      <c r="AL3898" s="838"/>
    </row>
    <row r="3899" spans="25:38" x14ac:dyDescent="0.25">
      <c r="Y3899" s="838"/>
      <c r="Z3899" s="838"/>
      <c r="AA3899" s="838"/>
      <c r="AB3899" s="838"/>
      <c r="AC3899" s="838"/>
      <c r="AD3899" s="838"/>
      <c r="AE3899" s="838"/>
      <c r="AF3899" s="838"/>
      <c r="AG3899" s="838"/>
      <c r="AH3899" s="838"/>
      <c r="AI3899" s="838"/>
      <c r="AJ3899" s="838"/>
      <c r="AK3899" s="838"/>
      <c r="AL3899" s="838"/>
    </row>
    <row r="3900" spans="25:38" x14ac:dyDescent="0.25">
      <c r="Y3900" s="838"/>
      <c r="Z3900" s="838"/>
      <c r="AA3900" s="838"/>
      <c r="AB3900" s="838"/>
      <c r="AC3900" s="838"/>
      <c r="AD3900" s="838"/>
      <c r="AE3900" s="838"/>
      <c r="AF3900" s="838"/>
      <c r="AG3900" s="838"/>
      <c r="AH3900" s="838"/>
      <c r="AI3900" s="838"/>
      <c r="AJ3900" s="838"/>
      <c r="AK3900" s="838"/>
      <c r="AL3900" s="838"/>
    </row>
    <row r="3901" spans="25:38" x14ac:dyDescent="0.25">
      <c r="Y3901" s="838"/>
      <c r="Z3901" s="838"/>
      <c r="AA3901" s="838"/>
      <c r="AB3901" s="838"/>
      <c r="AC3901" s="838"/>
      <c r="AD3901" s="838"/>
      <c r="AE3901" s="838"/>
      <c r="AF3901" s="838"/>
      <c r="AG3901" s="838"/>
      <c r="AH3901" s="838"/>
      <c r="AI3901" s="838"/>
      <c r="AJ3901" s="838"/>
      <c r="AK3901" s="838"/>
      <c r="AL3901" s="838"/>
    </row>
    <row r="3902" spans="25:38" x14ac:dyDescent="0.25">
      <c r="Y3902" s="838"/>
      <c r="Z3902" s="838"/>
      <c r="AA3902" s="838"/>
      <c r="AB3902" s="838"/>
      <c r="AC3902" s="838"/>
      <c r="AD3902" s="838"/>
      <c r="AE3902" s="838"/>
      <c r="AF3902" s="838"/>
      <c r="AG3902" s="838"/>
      <c r="AH3902" s="838"/>
      <c r="AI3902" s="838"/>
      <c r="AJ3902" s="838"/>
      <c r="AK3902" s="838"/>
      <c r="AL3902" s="838"/>
    </row>
    <row r="3903" spans="25:38" x14ac:dyDescent="0.25">
      <c r="Y3903" s="838"/>
      <c r="Z3903" s="838"/>
      <c r="AA3903" s="838"/>
      <c r="AB3903" s="838"/>
      <c r="AC3903" s="838"/>
      <c r="AD3903" s="838"/>
      <c r="AE3903" s="838"/>
      <c r="AF3903" s="838"/>
      <c r="AG3903" s="838"/>
      <c r="AH3903" s="838"/>
      <c r="AI3903" s="838"/>
      <c r="AJ3903" s="838"/>
      <c r="AK3903" s="838"/>
      <c r="AL3903" s="838"/>
    </row>
    <row r="3904" spans="25:38" x14ac:dyDescent="0.25">
      <c r="Y3904" s="838"/>
      <c r="Z3904" s="838"/>
      <c r="AA3904" s="838"/>
      <c r="AB3904" s="838"/>
      <c r="AC3904" s="838"/>
      <c r="AD3904" s="838"/>
      <c r="AE3904" s="838"/>
      <c r="AF3904" s="838"/>
      <c r="AG3904" s="838"/>
      <c r="AH3904" s="838"/>
      <c r="AI3904" s="838"/>
      <c r="AJ3904" s="838"/>
      <c r="AK3904" s="838"/>
      <c r="AL3904" s="838"/>
    </row>
    <row r="3905" spans="25:38" x14ac:dyDescent="0.25">
      <c r="Y3905" s="838"/>
      <c r="Z3905" s="838"/>
      <c r="AA3905" s="838"/>
      <c r="AB3905" s="838"/>
      <c r="AC3905" s="838"/>
      <c r="AD3905" s="838"/>
      <c r="AE3905" s="838"/>
      <c r="AF3905" s="838"/>
      <c r="AG3905" s="838"/>
      <c r="AH3905" s="838"/>
      <c r="AI3905" s="838"/>
      <c r="AJ3905" s="838"/>
      <c r="AK3905" s="838"/>
      <c r="AL3905" s="838"/>
    </row>
    <row r="3906" spans="25:38" x14ac:dyDescent="0.25">
      <c r="Y3906" s="838"/>
      <c r="Z3906" s="838"/>
      <c r="AA3906" s="838"/>
      <c r="AB3906" s="838"/>
      <c r="AC3906" s="838"/>
      <c r="AD3906" s="838"/>
      <c r="AE3906" s="838"/>
      <c r="AF3906" s="838"/>
      <c r="AG3906" s="838"/>
      <c r="AH3906" s="838"/>
      <c r="AI3906" s="838"/>
      <c r="AJ3906" s="838"/>
      <c r="AK3906" s="838"/>
      <c r="AL3906" s="838"/>
    </row>
    <row r="3907" spans="25:38" x14ac:dyDescent="0.25">
      <c r="Y3907" s="838"/>
      <c r="Z3907" s="838"/>
      <c r="AA3907" s="838"/>
      <c r="AB3907" s="838"/>
      <c r="AC3907" s="838"/>
      <c r="AD3907" s="838"/>
      <c r="AE3907" s="838"/>
      <c r="AF3907" s="838"/>
      <c r="AG3907" s="838"/>
      <c r="AH3907" s="838"/>
      <c r="AI3907" s="838"/>
      <c r="AJ3907" s="838"/>
      <c r="AK3907" s="838"/>
      <c r="AL3907" s="838"/>
    </row>
    <row r="3908" spans="25:38" x14ac:dyDescent="0.25">
      <c r="Y3908" s="838"/>
      <c r="Z3908" s="838"/>
      <c r="AA3908" s="838"/>
      <c r="AB3908" s="838"/>
      <c r="AC3908" s="838"/>
      <c r="AD3908" s="838"/>
      <c r="AE3908" s="838"/>
      <c r="AF3908" s="838"/>
      <c r="AG3908" s="838"/>
      <c r="AH3908" s="838"/>
      <c r="AI3908" s="838"/>
      <c r="AJ3908" s="838"/>
      <c r="AK3908" s="838"/>
      <c r="AL3908" s="838"/>
    </row>
    <row r="3909" spans="25:38" x14ac:dyDescent="0.25">
      <c r="Y3909" s="838"/>
      <c r="Z3909" s="838"/>
      <c r="AA3909" s="838"/>
      <c r="AB3909" s="838"/>
      <c r="AC3909" s="838"/>
      <c r="AD3909" s="838"/>
      <c r="AE3909" s="838"/>
      <c r="AF3909" s="838"/>
      <c r="AG3909" s="838"/>
      <c r="AH3909" s="838"/>
      <c r="AI3909" s="838"/>
      <c r="AJ3909" s="838"/>
      <c r="AK3909" s="838"/>
      <c r="AL3909" s="838"/>
    </row>
    <row r="3910" spans="25:38" x14ac:dyDescent="0.25">
      <c r="Y3910" s="838"/>
      <c r="Z3910" s="838"/>
      <c r="AA3910" s="838"/>
      <c r="AB3910" s="838"/>
      <c r="AC3910" s="838"/>
      <c r="AD3910" s="838"/>
      <c r="AE3910" s="838"/>
      <c r="AF3910" s="838"/>
      <c r="AG3910" s="838"/>
      <c r="AH3910" s="838"/>
      <c r="AI3910" s="838"/>
      <c r="AJ3910" s="838"/>
      <c r="AK3910" s="838"/>
      <c r="AL3910" s="838"/>
    </row>
    <row r="3911" spans="25:38" x14ac:dyDescent="0.25">
      <c r="Y3911" s="838"/>
      <c r="Z3911" s="838"/>
      <c r="AA3911" s="838"/>
      <c r="AB3911" s="838"/>
      <c r="AC3911" s="838"/>
      <c r="AD3911" s="838"/>
      <c r="AE3911" s="838"/>
      <c r="AF3911" s="838"/>
      <c r="AG3911" s="838"/>
      <c r="AH3911" s="838"/>
      <c r="AI3911" s="838"/>
      <c r="AJ3911" s="838"/>
      <c r="AK3911" s="838"/>
      <c r="AL3911" s="838"/>
    </row>
    <row r="3912" spans="25:38" x14ac:dyDescent="0.25">
      <c r="Y3912" s="838"/>
      <c r="Z3912" s="838"/>
      <c r="AA3912" s="838"/>
      <c r="AB3912" s="838"/>
      <c r="AC3912" s="838"/>
      <c r="AD3912" s="838"/>
      <c r="AE3912" s="838"/>
      <c r="AF3912" s="838"/>
      <c r="AG3912" s="838"/>
      <c r="AH3912" s="838"/>
      <c r="AI3912" s="838"/>
      <c r="AJ3912" s="838"/>
      <c r="AK3912" s="838"/>
      <c r="AL3912" s="838"/>
    </row>
    <row r="3913" spans="25:38" x14ac:dyDescent="0.25">
      <c r="Y3913" s="838"/>
      <c r="Z3913" s="838"/>
      <c r="AA3913" s="838"/>
      <c r="AB3913" s="838"/>
      <c r="AC3913" s="838"/>
      <c r="AD3913" s="838"/>
      <c r="AE3913" s="838"/>
      <c r="AF3913" s="838"/>
      <c r="AG3913" s="838"/>
      <c r="AH3913" s="838"/>
      <c r="AI3913" s="838"/>
      <c r="AJ3913" s="838"/>
      <c r="AK3913" s="838"/>
      <c r="AL3913" s="838"/>
    </row>
    <row r="3914" spans="25:38" x14ac:dyDescent="0.25">
      <c r="Y3914" s="838"/>
      <c r="Z3914" s="838"/>
      <c r="AA3914" s="838"/>
      <c r="AB3914" s="838"/>
      <c r="AC3914" s="838"/>
      <c r="AD3914" s="838"/>
      <c r="AE3914" s="838"/>
      <c r="AF3914" s="838"/>
      <c r="AG3914" s="838"/>
      <c r="AH3914" s="838"/>
      <c r="AI3914" s="838"/>
      <c r="AJ3914" s="838"/>
      <c r="AK3914" s="838"/>
      <c r="AL3914" s="838"/>
    </row>
    <row r="3915" spans="25:38" x14ac:dyDescent="0.25">
      <c r="Y3915" s="838"/>
      <c r="Z3915" s="838"/>
      <c r="AA3915" s="838"/>
      <c r="AB3915" s="838"/>
      <c r="AC3915" s="838"/>
      <c r="AD3915" s="838"/>
      <c r="AE3915" s="838"/>
      <c r="AF3915" s="838"/>
      <c r="AG3915" s="838"/>
      <c r="AH3915" s="838"/>
      <c r="AI3915" s="838"/>
      <c r="AJ3915" s="838"/>
      <c r="AK3915" s="838"/>
      <c r="AL3915" s="838"/>
    </row>
    <row r="3916" spans="25:38" x14ac:dyDescent="0.25">
      <c r="Y3916" s="838"/>
      <c r="Z3916" s="838"/>
      <c r="AA3916" s="838"/>
      <c r="AB3916" s="838"/>
      <c r="AC3916" s="838"/>
      <c r="AD3916" s="838"/>
      <c r="AE3916" s="838"/>
      <c r="AF3916" s="838"/>
      <c r="AG3916" s="838"/>
      <c r="AH3916" s="838"/>
      <c r="AI3916" s="838"/>
      <c r="AJ3916" s="838"/>
      <c r="AK3916" s="838"/>
      <c r="AL3916" s="838"/>
    </row>
    <row r="3917" spans="25:38" x14ac:dyDescent="0.25">
      <c r="Y3917" s="838"/>
      <c r="Z3917" s="838"/>
      <c r="AA3917" s="838"/>
      <c r="AB3917" s="838"/>
      <c r="AC3917" s="838"/>
      <c r="AD3917" s="838"/>
      <c r="AE3917" s="838"/>
      <c r="AF3917" s="838"/>
      <c r="AG3917" s="838"/>
      <c r="AH3917" s="838"/>
      <c r="AI3917" s="838"/>
      <c r="AJ3917" s="838"/>
      <c r="AK3917" s="838"/>
      <c r="AL3917" s="838"/>
    </row>
    <row r="3918" spans="25:38" x14ac:dyDescent="0.25">
      <c r="Y3918" s="838"/>
      <c r="Z3918" s="838"/>
      <c r="AA3918" s="838"/>
      <c r="AB3918" s="838"/>
      <c r="AC3918" s="838"/>
      <c r="AD3918" s="838"/>
      <c r="AE3918" s="838"/>
      <c r="AF3918" s="838"/>
      <c r="AG3918" s="838"/>
      <c r="AH3918" s="838"/>
      <c r="AI3918" s="838"/>
      <c r="AJ3918" s="838"/>
      <c r="AK3918" s="838"/>
      <c r="AL3918" s="838"/>
    </row>
    <row r="3919" spans="25:38" x14ac:dyDescent="0.25">
      <c r="Y3919" s="838"/>
      <c r="Z3919" s="838"/>
      <c r="AA3919" s="838"/>
      <c r="AB3919" s="838"/>
      <c r="AC3919" s="838"/>
      <c r="AD3919" s="838"/>
      <c r="AE3919" s="838"/>
      <c r="AF3919" s="838"/>
      <c r="AG3919" s="838"/>
      <c r="AH3919" s="838"/>
      <c r="AI3919" s="838"/>
      <c r="AJ3919" s="838"/>
      <c r="AK3919" s="838"/>
      <c r="AL3919" s="838"/>
    </row>
    <row r="3920" spans="25:38" x14ac:dyDescent="0.25">
      <c r="Y3920" s="838"/>
      <c r="Z3920" s="838"/>
      <c r="AA3920" s="838"/>
      <c r="AB3920" s="838"/>
      <c r="AC3920" s="838"/>
      <c r="AD3920" s="838"/>
      <c r="AE3920" s="838"/>
      <c r="AF3920" s="838"/>
      <c r="AG3920" s="838"/>
      <c r="AH3920" s="838"/>
      <c r="AI3920" s="838"/>
      <c r="AJ3920" s="838"/>
      <c r="AK3920" s="838"/>
      <c r="AL3920" s="838"/>
    </row>
    <row r="3921" spans="25:38" x14ac:dyDescent="0.25">
      <c r="Y3921" s="838"/>
      <c r="Z3921" s="838"/>
      <c r="AA3921" s="838"/>
      <c r="AB3921" s="838"/>
      <c r="AC3921" s="838"/>
      <c r="AD3921" s="838"/>
      <c r="AE3921" s="838"/>
      <c r="AF3921" s="838"/>
      <c r="AG3921" s="838"/>
      <c r="AH3921" s="838"/>
      <c r="AI3921" s="838"/>
      <c r="AJ3921" s="838"/>
      <c r="AK3921" s="838"/>
      <c r="AL3921" s="838"/>
    </row>
    <row r="3922" spans="25:38" x14ac:dyDescent="0.25">
      <c r="Y3922" s="838"/>
      <c r="Z3922" s="838"/>
      <c r="AA3922" s="838"/>
      <c r="AB3922" s="838"/>
      <c r="AC3922" s="838"/>
      <c r="AD3922" s="838"/>
      <c r="AE3922" s="838"/>
      <c r="AF3922" s="838"/>
      <c r="AG3922" s="838"/>
      <c r="AH3922" s="838"/>
      <c r="AI3922" s="838"/>
      <c r="AJ3922" s="838"/>
      <c r="AK3922" s="838"/>
      <c r="AL3922" s="838"/>
    </row>
    <row r="3923" spans="25:38" x14ac:dyDescent="0.25">
      <c r="Y3923" s="838"/>
      <c r="Z3923" s="838"/>
      <c r="AA3923" s="838"/>
      <c r="AB3923" s="838"/>
      <c r="AC3923" s="838"/>
      <c r="AD3923" s="838"/>
      <c r="AE3923" s="838"/>
      <c r="AF3923" s="838"/>
      <c r="AG3923" s="838"/>
      <c r="AH3923" s="838"/>
      <c r="AI3923" s="838"/>
      <c r="AJ3923" s="838"/>
      <c r="AK3923" s="838"/>
      <c r="AL3923" s="838"/>
    </row>
    <row r="3924" spans="25:38" x14ac:dyDescent="0.25">
      <c r="Y3924" s="838"/>
      <c r="Z3924" s="838"/>
      <c r="AA3924" s="838"/>
      <c r="AB3924" s="838"/>
      <c r="AC3924" s="838"/>
      <c r="AD3924" s="838"/>
      <c r="AE3924" s="838"/>
      <c r="AF3924" s="838"/>
      <c r="AG3924" s="838"/>
      <c r="AH3924" s="838"/>
      <c r="AI3924" s="838"/>
      <c r="AJ3924" s="838"/>
      <c r="AK3924" s="838"/>
      <c r="AL3924" s="838"/>
    </row>
    <row r="3925" spans="25:38" x14ac:dyDescent="0.25">
      <c r="Y3925" s="838"/>
      <c r="Z3925" s="838"/>
      <c r="AA3925" s="838"/>
      <c r="AB3925" s="838"/>
      <c r="AC3925" s="838"/>
      <c r="AD3925" s="838"/>
      <c r="AE3925" s="838"/>
      <c r="AF3925" s="838"/>
      <c r="AG3925" s="838"/>
      <c r="AH3925" s="838"/>
      <c r="AI3925" s="838"/>
      <c r="AJ3925" s="838"/>
      <c r="AK3925" s="838"/>
      <c r="AL3925" s="838"/>
    </row>
    <row r="3926" spans="25:38" x14ac:dyDescent="0.25">
      <c r="Y3926" s="838"/>
      <c r="Z3926" s="838"/>
      <c r="AA3926" s="838"/>
      <c r="AB3926" s="838"/>
      <c r="AC3926" s="838"/>
      <c r="AD3926" s="838"/>
      <c r="AE3926" s="838"/>
      <c r="AF3926" s="838"/>
      <c r="AG3926" s="838"/>
      <c r="AH3926" s="838"/>
      <c r="AI3926" s="838"/>
      <c r="AJ3926" s="838"/>
      <c r="AK3926" s="838"/>
      <c r="AL3926" s="838"/>
    </row>
    <row r="3927" spans="25:38" x14ac:dyDescent="0.25">
      <c r="Y3927" s="838"/>
      <c r="Z3927" s="838"/>
      <c r="AA3927" s="838"/>
      <c r="AB3927" s="838"/>
      <c r="AC3927" s="838"/>
      <c r="AD3927" s="838"/>
      <c r="AE3927" s="838"/>
      <c r="AF3927" s="838"/>
      <c r="AG3927" s="838"/>
      <c r="AH3927" s="838"/>
      <c r="AI3927" s="838"/>
      <c r="AJ3927" s="838"/>
      <c r="AK3927" s="838"/>
      <c r="AL3927" s="838"/>
    </row>
    <row r="3928" spans="25:38" x14ac:dyDescent="0.25">
      <c r="Y3928" s="838"/>
      <c r="Z3928" s="838"/>
      <c r="AA3928" s="838"/>
      <c r="AB3928" s="838"/>
      <c r="AC3928" s="838"/>
      <c r="AD3928" s="838"/>
      <c r="AE3928" s="838"/>
      <c r="AF3928" s="838"/>
      <c r="AG3928" s="838"/>
      <c r="AH3928" s="838"/>
      <c r="AI3928" s="838"/>
      <c r="AJ3928" s="838"/>
      <c r="AK3928" s="838"/>
      <c r="AL3928" s="838"/>
    </row>
    <row r="3929" spans="25:38" x14ac:dyDescent="0.25">
      <c r="Y3929" s="838"/>
      <c r="Z3929" s="838"/>
      <c r="AA3929" s="838"/>
      <c r="AB3929" s="838"/>
      <c r="AC3929" s="838"/>
      <c r="AD3929" s="838"/>
      <c r="AE3929" s="838"/>
      <c r="AF3929" s="838"/>
      <c r="AG3929" s="838"/>
      <c r="AH3929" s="838"/>
      <c r="AI3929" s="838"/>
      <c r="AJ3929" s="838"/>
      <c r="AK3929" s="838"/>
      <c r="AL3929" s="838"/>
    </row>
    <row r="3930" spans="25:38" x14ac:dyDescent="0.25">
      <c r="Y3930" s="838"/>
      <c r="Z3930" s="838"/>
      <c r="AA3930" s="838"/>
      <c r="AB3930" s="838"/>
      <c r="AC3930" s="838"/>
      <c r="AD3930" s="838"/>
      <c r="AE3930" s="838"/>
      <c r="AF3930" s="838"/>
      <c r="AG3930" s="838"/>
      <c r="AH3930" s="838"/>
      <c r="AI3930" s="838"/>
      <c r="AJ3930" s="838"/>
      <c r="AK3930" s="838"/>
      <c r="AL3930" s="838"/>
    </row>
    <row r="3931" spans="25:38" x14ac:dyDescent="0.25">
      <c r="Y3931" s="838"/>
      <c r="Z3931" s="838"/>
      <c r="AA3931" s="838"/>
      <c r="AB3931" s="838"/>
      <c r="AC3931" s="838"/>
      <c r="AD3931" s="838"/>
      <c r="AE3931" s="838"/>
      <c r="AF3931" s="838"/>
      <c r="AG3931" s="838"/>
      <c r="AH3931" s="838"/>
      <c r="AI3931" s="838"/>
      <c r="AJ3931" s="838"/>
      <c r="AK3931" s="838"/>
      <c r="AL3931" s="838"/>
    </row>
    <row r="3932" spans="25:38" x14ac:dyDescent="0.25">
      <c r="Y3932" s="838"/>
      <c r="Z3932" s="838"/>
      <c r="AA3932" s="838"/>
      <c r="AB3932" s="838"/>
      <c r="AC3932" s="838"/>
      <c r="AD3932" s="838"/>
      <c r="AE3932" s="838"/>
      <c r="AF3932" s="838"/>
      <c r="AG3932" s="838"/>
      <c r="AH3932" s="838"/>
      <c r="AI3932" s="838"/>
      <c r="AJ3932" s="838"/>
      <c r="AK3932" s="838"/>
      <c r="AL3932" s="838"/>
    </row>
    <row r="3933" spans="25:38" x14ac:dyDescent="0.25">
      <c r="Y3933" s="838"/>
      <c r="Z3933" s="838"/>
      <c r="AA3933" s="838"/>
      <c r="AB3933" s="838"/>
      <c r="AC3933" s="838"/>
      <c r="AD3933" s="838"/>
      <c r="AE3933" s="838"/>
      <c r="AF3933" s="838"/>
      <c r="AG3933" s="838"/>
      <c r="AH3933" s="838"/>
      <c r="AI3933" s="838"/>
      <c r="AJ3933" s="838"/>
      <c r="AK3933" s="838"/>
      <c r="AL3933" s="838"/>
    </row>
    <row r="3934" spans="25:38" x14ac:dyDescent="0.25">
      <c r="Y3934" s="838"/>
      <c r="Z3934" s="838"/>
      <c r="AA3934" s="838"/>
      <c r="AB3934" s="838"/>
      <c r="AC3934" s="838"/>
      <c r="AD3934" s="838"/>
      <c r="AE3934" s="838"/>
      <c r="AF3934" s="838"/>
      <c r="AG3934" s="838"/>
      <c r="AH3934" s="838"/>
      <c r="AI3934" s="838"/>
      <c r="AJ3934" s="838"/>
      <c r="AK3934" s="838"/>
      <c r="AL3934" s="838"/>
    </row>
    <row r="3935" spans="25:38" x14ac:dyDescent="0.25">
      <c r="Y3935" s="838"/>
      <c r="Z3935" s="838"/>
      <c r="AA3935" s="838"/>
      <c r="AB3935" s="838"/>
      <c r="AC3935" s="838"/>
      <c r="AD3935" s="838"/>
      <c r="AE3935" s="838"/>
      <c r="AF3935" s="838"/>
      <c r="AG3935" s="838"/>
      <c r="AH3935" s="838"/>
      <c r="AI3935" s="838"/>
      <c r="AJ3935" s="838"/>
      <c r="AK3935" s="838"/>
      <c r="AL3935" s="838"/>
    </row>
    <row r="3936" spans="25:38" x14ac:dyDescent="0.25">
      <c r="Y3936" s="838"/>
      <c r="Z3936" s="838"/>
      <c r="AA3936" s="838"/>
      <c r="AB3936" s="838"/>
      <c r="AC3936" s="838"/>
      <c r="AD3936" s="838"/>
      <c r="AE3936" s="838"/>
      <c r="AF3936" s="838"/>
      <c r="AG3936" s="838"/>
      <c r="AH3936" s="838"/>
      <c r="AI3936" s="838"/>
      <c r="AJ3936" s="838"/>
      <c r="AK3936" s="838"/>
      <c r="AL3936" s="838"/>
    </row>
    <row r="3937" spans="25:38" x14ac:dyDescent="0.25">
      <c r="Y3937" s="838"/>
      <c r="Z3937" s="838"/>
      <c r="AA3937" s="838"/>
      <c r="AB3937" s="838"/>
      <c r="AC3937" s="838"/>
      <c r="AD3937" s="838"/>
      <c r="AE3937" s="838"/>
      <c r="AF3937" s="838"/>
      <c r="AG3937" s="838"/>
      <c r="AH3937" s="838"/>
      <c r="AI3937" s="838"/>
      <c r="AJ3937" s="838"/>
      <c r="AK3937" s="838"/>
      <c r="AL3937" s="838"/>
    </row>
    <row r="3938" spans="25:38" x14ac:dyDescent="0.25">
      <c r="Y3938" s="838"/>
      <c r="Z3938" s="838"/>
      <c r="AA3938" s="838"/>
      <c r="AB3938" s="838"/>
      <c r="AC3938" s="838"/>
      <c r="AD3938" s="838"/>
      <c r="AE3938" s="838"/>
      <c r="AF3938" s="838"/>
      <c r="AG3938" s="838"/>
      <c r="AH3938" s="838"/>
      <c r="AI3938" s="838"/>
      <c r="AJ3938" s="838"/>
      <c r="AK3938" s="838"/>
      <c r="AL3938" s="838"/>
    </row>
    <row r="3939" spans="25:38" x14ac:dyDescent="0.25">
      <c r="Y3939" s="838"/>
      <c r="Z3939" s="838"/>
      <c r="AA3939" s="838"/>
      <c r="AB3939" s="838"/>
      <c r="AC3939" s="838"/>
      <c r="AD3939" s="838"/>
      <c r="AE3939" s="838"/>
      <c r="AF3939" s="838"/>
      <c r="AG3939" s="838"/>
      <c r="AH3939" s="838"/>
      <c r="AI3939" s="838"/>
      <c r="AJ3939" s="838"/>
      <c r="AK3939" s="838"/>
      <c r="AL3939" s="838"/>
    </row>
    <row r="3940" spans="25:38" x14ac:dyDescent="0.25">
      <c r="Y3940" s="838"/>
      <c r="Z3940" s="838"/>
      <c r="AA3940" s="838"/>
      <c r="AB3940" s="838"/>
      <c r="AC3940" s="838"/>
      <c r="AD3940" s="838"/>
      <c r="AE3940" s="838"/>
      <c r="AF3940" s="838"/>
      <c r="AG3940" s="838"/>
      <c r="AH3940" s="838"/>
      <c r="AI3940" s="838"/>
      <c r="AJ3940" s="838"/>
      <c r="AK3940" s="838"/>
      <c r="AL3940" s="838"/>
    </row>
    <row r="3941" spans="25:38" x14ac:dyDescent="0.25">
      <c r="Y3941" s="838"/>
      <c r="Z3941" s="838"/>
      <c r="AA3941" s="838"/>
      <c r="AB3941" s="838"/>
      <c r="AC3941" s="838"/>
      <c r="AD3941" s="838"/>
      <c r="AE3941" s="838"/>
      <c r="AF3941" s="838"/>
      <c r="AG3941" s="838"/>
      <c r="AH3941" s="838"/>
      <c r="AI3941" s="838"/>
      <c r="AJ3941" s="838"/>
      <c r="AK3941" s="838"/>
      <c r="AL3941" s="838"/>
    </row>
    <row r="3942" spans="25:38" x14ac:dyDescent="0.25">
      <c r="Y3942" s="838"/>
      <c r="Z3942" s="838"/>
      <c r="AA3942" s="838"/>
      <c r="AB3942" s="838"/>
      <c r="AC3942" s="838"/>
      <c r="AD3942" s="838"/>
      <c r="AE3942" s="838"/>
      <c r="AF3942" s="838"/>
      <c r="AG3942" s="838"/>
      <c r="AH3942" s="838"/>
      <c r="AI3942" s="838"/>
      <c r="AJ3942" s="838"/>
      <c r="AK3942" s="838"/>
      <c r="AL3942" s="838"/>
    </row>
    <row r="3943" spans="25:38" x14ac:dyDescent="0.25">
      <c r="Y3943" s="838"/>
      <c r="Z3943" s="838"/>
      <c r="AA3943" s="838"/>
      <c r="AB3943" s="838"/>
      <c r="AC3943" s="838"/>
      <c r="AD3943" s="838"/>
      <c r="AE3943" s="838"/>
      <c r="AF3943" s="838"/>
      <c r="AG3943" s="838"/>
      <c r="AH3943" s="838"/>
      <c r="AI3943" s="838"/>
      <c r="AJ3943" s="838"/>
      <c r="AK3943" s="838"/>
      <c r="AL3943" s="838"/>
    </row>
    <row r="3944" spans="25:38" x14ac:dyDescent="0.25">
      <c r="Y3944" s="838"/>
      <c r="Z3944" s="838"/>
      <c r="AA3944" s="838"/>
      <c r="AB3944" s="838"/>
      <c r="AC3944" s="838"/>
      <c r="AD3944" s="838"/>
      <c r="AE3944" s="838"/>
      <c r="AF3944" s="838"/>
      <c r="AG3944" s="838"/>
      <c r="AH3944" s="838"/>
      <c r="AI3944" s="838"/>
      <c r="AJ3944" s="838"/>
      <c r="AK3944" s="838"/>
      <c r="AL3944" s="838"/>
    </row>
    <row r="3945" spans="25:38" x14ac:dyDescent="0.25">
      <c r="Y3945" s="838"/>
      <c r="Z3945" s="838"/>
      <c r="AA3945" s="838"/>
      <c r="AB3945" s="838"/>
      <c r="AC3945" s="838"/>
      <c r="AD3945" s="838"/>
      <c r="AE3945" s="838"/>
      <c r="AF3945" s="838"/>
      <c r="AG3945" s="838"/>
      <c r="AH3945" s="838"/>
      <c r="AI3945" s="838"/>
      <c r="AJ3945" s="838"/>
      <c r="AK3945" s="838"/>
      <c r="AL3945" s="838"/>
    </row>
    <row r="3946" spans="25:38" x14ac:dyDescent="0.25">
      <c r="Y3946" s="838"/>
      <c r="Z3946" s="838"/>
      <c r="AA3946" s="838"/>
      <c r="AB3946" s="838"/>
      <c r="AC3946" s="838"/>
      <c r="AD3946" s="838"/>
      <c r="AE3946" s="838"/>
      <c r="AF3946" s="838"/>
      <c r="AG3946" s="838"/>
      <c r="AH3946" s="838"/>
      <c r="AI3946" s="838"/>
      <c r="AJ3946" s="838"/>
      <c r="AK3946" s="838"/>
      <c r="AL3946" s="838"/>
    </row>
    <row r="3947" spans="25:38" x14ac:dyDescent="0.25">
      <c r="Y3947" s="838"/>
      <c r="Z3947" s="838"/>
      <c r="AA3947" s="838"/>
      <c r="AB3947" s="838"/>
      <c r="AC3947" s="838"/>
      <c r="AD3947" s="838"/>
      <c r="AE3947" s="838"/>
      <c r="AF3947" s="838"/>
      <c r="AG3947" s="838"/>
      <c r="AH3947" s="838"/>
      <c r="AI3947" s="838"/>
      <c r="AJ3947" s="838"/>
      <c r="AK3947" s="838"/>
      <c r="AL3947" s="838"/>
    </row>
    <row r="3948" spans="25:38" x14ac:dyDescent="0.25">
      <c r="Y3948" s="838"/>
      <c r="Z3948" s="838"/>
      <c r="AA3948" s="838"/>
      <c r="AB3948" s="838"/>
      <c r="AC3948" s="838"/>
      <c r="AD3948" s="838"/>
      <c r="AE3948" s="838"/>
      <c r="AF3948" s="838"/>
      <c r="AG3948" s="838"/>
      <c r="AH3948" s="838"/>
      <c r="AI3948" s="838"/>
      <c r="AJ3948" s="838"/>
      <c r="AK3948" s="838"/>
      <c r="AL3948" s="838"/>
    </row>
    <row r="3949" spans="25:38" x14ac:dyDescent="0.25">
      <c r="Y3949" s="838"/>
      <c r="Z3949" s="838"/>
      <c r="AA3949" s="838"/>
      <c r="AB3949" s="838"/>
      <c r="AC3949" s="838"/>
      <c r="AD3949" s="838"/>
      <c r="AE3949" s="838"/>
      <c r="AF3949" s="838"/>
      <c r="AG3949" s="838"/>
      <c r="AH3949" s="838"/>
      <c r="AI3949" s="838"/>
      <c r="AJ3949" s="838"/>
      <c r="AK3949" s="838"/>
      <c r="AL3949" s="838"/>
    </row>
    <row r="3950" spans="25:38" x14ac:dyDescent="0.25">
      <c r="Y3950" s="838"/>
      <c r="Z3950" s="838"/>
      <c r="AA3950" s="838"/>
      <c r="AB3950" s="838"/>
      <c r="AC3950" s="838"/>
      <c r="AD3950" s="838"/>
      <c r="AE3950" s="838"/>
      <c r="AF3950" s="838"/>
      <c r="AG3950" s="838"/>
      <c r="AH3950" s="838"/>
      <c r="AI3950" s="838"/>
      <c r="AJ3950" s="838"/>
      <c r="AK3950" s="838"/>
      <c r="AL3950" s="838"/>
    </row>
    <row r="3951" spans="25:38" x14ac:dyDescent="0.25">
      <c r="Y3951" s="838"/>
      <c r="Z3951" s="838"/>
      <c r="AA3951" s="838"/>
      <c r="AB3951" s="838"/>
      <c r="AC3951" s="838"/>
      <c r="AD3951" s="838"/>
      <c r="AE3951" s="838"/>
      <c r="AF3951" s="838"/>
      <c r="AG3951" s="838"/>
      <c r="AH3951" s="838"/>
      <c r="AI3951" s="838"/>
      <c r="AJ3951" s="838"/>
      <c r="AK3951" s="838"/>
      <c r="AL3951" s="838"/>
    </row>
    <row r="3952" spans="25:38" x14ac:dyDescent="0.25">
      <c r="Y3952" s="838"/>
      <c r="Z3952" s="838"/>
      <c r="AA3952" s="838"/>
      <c r="AB3952" s="838"/>
      <c r="AC3952" s="838"/>
      <c r="AD3952" s="838"/>
      <c r="AE3952" s="838"/>
      <c r="AF3952" s="838"/>
      <c r="AG3952" s="838"/>
      <c r="AH3952" s="838"/>
      <c r="AI3952" s="838"/>
      <c r="AJ3952" s="838"/>
      <c r="AK3952" s="838"/>
      <c r="AL3952" s="838"/>
    </row>
    <row r="3953" spans="25:38" x14ac:dyDescent="0.25">
      <c r="Y3953" s="838"/>
      <c r="Z3953" s="838"/>
      <c r="AA3953" s="838"/>
      <c r="AB3953" s="838"/>
      <c r="AC3953" s="838"/>
      <c r="AD3953" s="838"/>
      <c r="AE3953" s="838"/>
      <c r="AF3953" s="838"/>
      <c r="AG3953" s="838"/>
      <c r="AH3953" s="838"/>
      <c r="AI3953" s="838"/>
      <c r="AJ3953" s="838"/>
      <c r="AK3953" s="838"/>
      <c r="AL3953" s="838"/>
    </row>
    <row r="3954" spans="25:38" x14ac:dyDescent="0.25">
      <c r="Y3954" s="838"/>
      <c r="Z3954" s="838"/>
      <c r="AA3954" s="838"/>
      <c r="AB3954" s="838"/>
      <c r="AC3954" s="838"/>
      <c r="AD3954" s="838"/>
      <c r="AE3954" s="838"/>
      <c r="AF3954" s="838"/>
      <c r="AG3954" s="838"/>
      <c r="AH3954" s="838"/>
      <c r="AI3954" s="838"/>
      <c r="AJ3954" s="838"/>
      <c r="AK3954" s="838"/>
      <c r="AL3954" s="838"/>
    </row>
    <row r="3955" spans="25:38" x14ac:dyDescent="0.25">
      <c r="Y3955" s="838"/>
      <c r="Z3955" s="838"/>
      <c r="AA3955" s="838"/>
      <c r="AB3955" s="838"/>
      <c r="AC3955" s="838"/>
      <c r="AD3955" s="838"/>
      <c r="AE3955" s="838"/>
      <c r="AF3955" s="838"/>
      <c r="AG3955" s="838"/>
      <c r="AH3955" s="838"/>
      <c r="AI3955" s="838"/>
      <c r="AJ3955" s="838"/>
      <c r="AK3955" s="838"/>
      <c r="AL3955" s="838"/>
    </row>
    <row r="3956" spans="25:38" x14ac:dyDescent="0.25">
      <c r="Y3956" s="838"/>
      <c r="Z3956" s="838"/>
      <c r="AA3956" s="838"/>
      <c r="AB3956" s="838"/>
      <c r="AC3956" s="838"/>
      <c r="AD3956" s="838"/>
      <c r="AE3956" s="838"/>
      <c r="AF3956" s="838"/>
      <c r="AG3956" s="838"/>
      <c r="AH3956" s="838"/>
      <c r="AI3956" s="838"/>
      <c r="AJ3956" s="838"/>
      <c r="AK3956" s="838"/>
      <c r="AL3956" s="838"/>
    </row>
    <row r="3957" spans="25:38" x14ac:dyDescent="0.25">
      <c r="Y3957" s="838"/>
      <c r="Z3957" s="838"/>
      <c r="AA3957" s="838"/>
      <c r="AB3957" s="838"/>
      <c r="AC3957" s="838"/>
      <c r="AD3957" s="838"/>
      <c r="AE3957" s="838"/>
      <c r="AF3957" s="838"/>
      <c r="AG3957" s="838"/>
      <c r="AH3957" s="838"/>
      <c r="AI3957" s="838"/>
      <c r="AJ3957" s="838"/>
      <c r="AK3957" s="838"/>
      <c r="AL3957" s="838"/>
    </row>
    <row r="3958" spans="25:38" x14ac:dyDescent="0.25">
      <c r="Y3958" s="838"/>
      <c r="Z3958" s="838"/>
      <c r="AA3958" s="838"/>
      <c r="AB3958" s="838"/>
      <c r="AC3958" s="838"/>
      <c r="AD3958" s="838"/>
      <c r="AE3958" s="838"/>
      <c r="AF3958" s="838"/>
      <c r="AG3958" s="838"/>
      <c r="AH3958" s="838"/>
      <c r="AI3958" s="838"/>
      <c r="AJ3958" s="838"/>
      <c r="AK3958" s="838"/>
      <c r="AL3958" s="838"/>
    </row>
    <row r="3959" spans="25:38" x14ac:dyDescent="0.25">
      <c r="Y3959" s="838"/>
      <c r="Z3959" s="838"/>
      <c r="AA3959" s="838"/>
      <c r="AB3959" s="838"/>
      <c r="AC3959" s="838"/>
      <c r="AD3959" s="838"/>
      <c r="AE3959" s="838"/>
      <c r="AF3959" s="838"/>
      <c r="AG3959" s="838"/>
      <c r="AH3959" s="838"/>
      <c r="AI3959" s="838"/>
      <c r="AJ3959" s="838"/>
      <c r="AK3959" s="838"/>
      <c r="AL3959" s="838"/>
    </row>
    <row r="3960" spans="25:38" x14ac:dyDescent="0.25">
      <c r="Y3960" s="838"/>
      <c r="Z3960" s="838"/>
      <c r="AA3960" s="838"/>
      <c r="AB3960" s="838"/>
      <c r="AC3960" s="838"/>
      <c r="AD3960" s="838"/>
      <c r="AE3960" s="838"/>
      <c r="AF3960" s="838"/>
      <c r="AG3960" s="838"/>
      <c r="AH3960" s="838"/>
      <c r="AI3960" s="838"/>
      <c r="AJ3960" s="838"/>
      <c r="AK3960" s="838"/>
      <c r="AL3960" s="838"/>
    </row>
    <row r="3961" spans="25:38" x14ac:dyDescent="0.25">
      <c r="Y3961" s="838"/>
      <c r="Z3961" s="838"/>
      <c r="AA3961" s="838"/>
      <c r="AB3961" s="838"/>
      <c r="AC3961" s="838"/>
      <c r="AD3961" s="838"/>
      <c r="AE3961" s="838"/>
      <c r="AF3961" s="838"/>
      <c r="AG3961" s="838"/>
      <c r="AH3961" s="838"/>
      <c r="AI3961" s="838"/>
      <c r="AJ3961" s="838"/>
      <c r="AK3961" s="838"/>
      <c r="AL3961" s="838"/>
    </row>
    <row r="3962" spans="25:38" x14ac:dyDescent="0.25">
      <c r="Y3962" s="838"/>
      <c r="Z3962" s="838"/>
      <c r="AA3962" s="838"/>
      <c r="AB3962" s="838"/>
      <c r="AC3962" s="838"/>
      <c r="AD3962" s="838"/>
      <c r="AE3962" s="838"/>
      <c r="AF3962" s="838"/>
      <c r="AG3962" s="838"/>
      <c r="AH3962" s="838"/>
      <c r="AI3962" s="838"/>
      <c r="AJ3962" s="838"/>
      <c r="AK3962" s="838"/>
      <c r="AL3962" s="838"/>
    </row>
    <row r="3963" spans="25:38" x14ac:dyDescent="0.25">
      <c r="Y3963" s="838"/>
      <c r="Z3963" s="838"/>
      <c r="AA3963" s="838"/>
      <c r="AB3963" s="838"/>
      <c r="AC3963" s="838"/>
      <c r="AD3963" s="838"/>
      <c r="AE3963" s="838"/>
      <c r="AF3963" s="838"/>
      <c r="AG3963" s="838"/>
      <c r="AH3963" s="838"/>
      <c r="AI3963" s="838"/>
      <c r="AJ3963" s="838"/>
      <c r="AK3963" s="838"/>
      <c r="AL3963" s="838"/>
    </row>
    <row r="3964" spans="25:38" x14ac:dyDescent="0.25">
      <c r="Y3964" s="838"/>
      <c r="Z3964" s="838"/>
      <c r="AA3964" s="838"/>
      <c r="AB3964" s="838"/>
      <c r="AC3964" s="838"/>
      <c r="AD3964" s="838"/>
      <c r="AE3964" s="838"/>
      <c r="AF3964" s="838"/>
      <c r="AG3964" s="838"/>
      <c r="AH3964" s="838"/>
      <c r="AI3964" s="838"/>
      <c r="AJ3964" s="838"/>
      <c r="AK3964" s="838"/>
      <c r="AL3964" s="838"/>
    </row>
    <row r="3965" spans="25:38" x14ac:dyDescent="0.25">
      <c r="Y3965" s="838"/>
      <c r="Z3965" s="838"/>
      <c r="AA3965" s="838"/>
      <c r="AB3965" s="838"/>
      <c r="AC3965" s="838"/>
      <c r="AD3965" s="838"/>
      <c r="AE3965" s="838"/>
      <c r="AF3965" s="838"/>
      <c r="AG3965" s="838"/>
      <c r="AH3965" s="838"/>
      <c r="AI3965" s="838"/>
      <c r="AJ3965" s="838"/>
      <c r="AK3965" s="838"/>
      <c r="AL3965" s="838"/>
    </row>
    <row r="3966" spans="25:38" x14ac:dyDescent="0.25">
      <c r="Y3966" s="838"/>
      <c r="Z3966" s="838"/>
      <c r="AA3966" s="838"/>
      <c r="AB3966" s="838"/>
      <c r="AC3966" s="838"/>
      <c r="AD3966" s="838"/>
      <c r="AE3966" s="838"/>
      <c r="AF3966" s="838"/>
      <c r="AG3966" s="838"/>
      <c r="AH3966" s="838"/>
      <c r="AI3966" s="838"/>
      <c r="AJ3966" s="838"/>
      <c r="AK3966" s="838"/>
      <c r="AL3966" s="838"/>
    </row>
    <row r="3967" spans="25:38" x14ac:dyDescent="0.25">
      <c r="Y3967" s="838"/>
      <c r="Z3967" s="838"/>
      <c r="AA3967" s="838"/>
      <c r="AB3967" s="838"/>
      <c r="AC3967" s="838"/>
      <c r="AD3967" s="838"/>
      <c r="AE3967" s="838"/>
      <c r="AF3967" s="838"/>
      <c r="AG3967" s="838"/>
      <c r="AH3967" s="838"/>
      <c r="AI3967" s="838"/>
      <c r="AJ3967" s="838"/>
      <c r="AK3967" s="838"/>
      <c r="AL3967" s="838"/>
    </row>
    <row r="3968" spans="25:38" x14ac:dyDescent="0.25">
      <c r="Y3968" s="838"/>
      <c r="Z3968" s="838"/>
      <c r="AA3968" s="838"/>
      <c r="AB3968" s="838"/>
      <c r="AC3968" s="838"/>
      <c r="AD3968" s="838"/>
      <c r="AE3968" s="838"/>
      <c r="AF3968" s="838"/>
      <c r="AG3968" s="838"/>
      <c r="AH3968" s="838"/>
      <c r="AI3968" s="838"/>
      <c r="AJ3968" s="838"/>
      <c r="AK3968" s="838"/>
      <c r="AL3968" s="838"/>
    </row>
    <row r="3969" spans="25:38" x14ac:dyDescent="0.25">
      <c r="Y3969" s="838"/>
      <c r="Z3969" s="838"/>
      <c r="AA3969" s="838"/>
      <c r="AB3969" s="838"/>
      <c r="AC3969" s="838"/>
      <c r="AD3969" s="838"/>
      <c r="AE3969" s="838"/>
      <c r="AF3969" s="838"/>
      <c r="AG3969" s="838"/>
      <c r="AH3969" s="838"/>
      <c r="AI3969" s="838"/>
      <c r="AJ3969" s="838"/>
      <c r="AK3969" s="838"/>
      <c r="AL3969" s="838"/>
    </row>
    <row r="3970" spans="25:38" x14ac:dyDescent="0.25">
      <c r="Y3970" s="838"/>
      <c r="Z3970" s="838"/>
      <c r="AA3970" s="838"/>
      <c r="AB3970" s="838"/>
      <c r="AC3970" s="838"/>
      <c r="AD3970" s="838"/>
      <c r="AE3970" s="838"/>
      <c r="AF3970" s="838"/>
      <c r="AG3970" s="838"/>
      <c r="AH3970" s="838"/>
      <c r="AI3970" s="838"/>
      <c r="AJ3970" s="838"/>
      <c r="AK3970" s="838"/>
      <c r="AL3970" s="838"/>
    </row>
    <row r="3971" spans="25:38" x14ac:dyDescent="0.25">
      <c r="Y3971" s="838"/>
      <c r="Z3971" s="838"/>
      <c r="AA3971" s="838"/>
      <c r="AB3971" s="838"/>
      <c r="AC3971" s="838"/>
      <c r="AD3971" s="838"/>
      <c r="AE3971" s="838"/>
      <c r="AF3971" s="838"/>
      <c r="AG3971" s="838"/>
      <c r="AH3971" s="838"/>
      <c r="AI3971" s="838"/>
      <c r="AJ3971" s="838"/>
      <c r="AK3971" s="838"/>
      <c r="AL3971" s="838"/>
    </row>
    <row r="3972" spans="25:38" x14ac:dyDescent="0.25">
      <c r="Y3972" s="838"/>
      <c r="Z3972" s="838"/>
      <c r="AA3972" s="838"/>
      <c r="AB3972" s="838"/>
      <c r="AC3972" s="838"/>
      <c r="AD3972" s="838"/>
      <c r="AE3972" s="838"/>
      <c r="AF3972" s="838"/>
      <c r="AG3972" s="838"/>
      <c r="AH3972" s="838"/>
      <c r="AI3972" s="838"/>
      <c r="AJ3972" s="838"/>
      <c r="AK3972" s="838"/>
      <c r="AL3972" s="838"/>
    </row>
    <row r="3973" spans="25:38" x14ac:dyDescent="0.25">
      <c r="Y3973" s="838"/>
      <c r="Z3973" s="838"/>
      <c r="AA3973" s="838"/>
      <c r="AB3973" s="838"/>
      <c r="AC3973" s="838"/>
      <c r="AD3973" s="838"/>
      <c r="AE3973" s="838"/>
      <c r="AF3973" s="838"/>
      <c r="AG3973" s="838"/>
      <c r="AH3973" s="838"/>
      <c r="AI3973" s="838"/>
      <c r="AJ3973" s="838"/>
      <c r="AK3973" s="838"/>
      <c r="AL3973" s="838"/>
    </row>
    <row r="3974" spans="25:38" x14ac:dyDescent="0.25">
      <c r="Y3974" s="838"/>
      <c r="Z3974" s="838"/>
      <c r="AA3974" s="838"/>
      <c r="AB3974" s="838"/>
      <c r="AC3974" s="838"/>
      <c r="AD3974" s="838"/>
      <c r="AE3974" s="838"/>
      <c r="AF3974" s="838"/>
      <c r="AG3974" s="838"/>
      <c r="AH3974" s="838"/>
      <c r="AI3974" s="838"/>
      <c r="AJ3974" s="838"/>
      <c r="AK3974" s="838"/>
      <c r="AL3974" s="838"/>
    </row>
    <row r="3975" spans="25:38" x14ac:dyDescent="0.25">
      <c r="Y3975" s="838"/>
      <c r="Z3975" s="838"/>
      <c r="AA3975" s="838"/>
      <c r="AB3975" s="838"/>
      <c r="AC3975" s="838"/>
      <c r="AD3975" s="838"/>
      <c r="AE3975" s="838"/>
      <c r="AF3975" s="838"/>
      <c r="AG3975" s="838"/>
      <c r="AH3975" s="838"/>
      <c r="AI3975" s="838"/>
      <c r="AJ3975" s="838"/>
      <c r="AK3975" s="838"/>
      <c r="AL3975" s="838"/>
    </row>
    <row r="3976" spans="25:38" x14ac:dyDescent="0.25">
      <c r="Y3976" s="838"/>
      <c r="Z3976" s="838"/>
      <c r="AA3976" s="838"/>
      <c r="AB3976" s="838"/>
      <c r="AC3976" s="838"/>
      <c r="AD3976" s="838"/>
      <c r="AE3976" s="838"/>
      <c r="AF3976" s="838"/>
      <c r="AG3976" s="838"/>
      <c r="AH3976" s="838"/>
      <c r="AI3976" s="838"/>
      <c r="AJ3976" s="838"/>
      <c r="AK3976" s="838"/>
      <c r="AL3976" s="838"/>
    </row>
    <row r="3977" spans="25:38" x14ac:dyDescent="0.25">
      <c r="Y3977" s="838"/>
      <c r="Z3977" s="838"/>
      <c r="AA3977" s="838"/>
      <c r="AB3977" s="838"/>
      <c r="AC3977" s="838"/>
      <c r="AD3977" s="838"/>
      <c r="AE3977" s="838"/>
      <c r="AF3977" s="838"/>
      <c r="AG3977" s="838"/>
      <c r="AH3977" s="838"/>
      <c r="AI3977" s="838"/>
      <c r="AJ3977" s="838"/>
      <c r="AK3977" s="838"/>
      <c r="AL3977" s="838"/>
    </row>
    <row r="3978" spans="25:38" x14ac:dyDescent="0.25">
      <c r="Y3978" s="838"/>
      <c r="Z3978" s="838"/>
      <c r="AA3978" s="838"/>
      <c r="AB3978" s="838"/>
      <c r="AC3978" s="838"/>
      <c r="AD3978" s="838"/>
      <c r="AE3978" s="838"/>
      <c r="AF3978" s="838"/>
      <c r="AG3978" s="838"/>
      <c r="AH3978" s="838"/>
      <c r="AI3978" s="838"/>
      <c r="AJ3978" s="838"/>
      <c r="AK3978" s="838"/>
      <c r="AL3978" s="838"/>
    </row>
    <row r="3979" spans="25:38" x14ac:dyDescent="0.25">
      <c r="Y3979" s="838"/>
      <c r="Z3979" s="838"/>
      <c r="AA3979" s="838"/>
      <c r="AB3979" s="838"/>
      <c r="AC3979" s="838"/>
      <c r="AD3979" s="838"/>
      <c r="AE3979" s="838"/>
      <c r="AF3979" s="838"/>
      <c r="AG3979" s="838"/>
      <c r="AH3979" s="838"/>
      <c r="AI3979" s="838"/>
      <c r="AJ3979" s="838"/>
      <c r="AK3979" s="838"/>
      <c r="AL3979" s="838"/>
    </row>
    <row r="3980" spans="25:38" x14ac:dyDescent="0.25">
      <c r="Y3980" s="838"/>
      <c r="Z3980" s="838"/>
      <c r="AA3980" s="838"/>
      <c r="AB3980" s="838"/>
      <c r="AC3980" s="838"/>
      <c r="AD3980" s="838"/>
      <c r="AE3980" s="838"/>
      <c r="AF3980" s="838"/>
      <c r="AG3980" s="838"/>
      <c r="AH3980" s="838"/>
      <c r="AI3980" s="838"/>
      <c r="AJ3980" s="838"/>
      <c r="AK3980" s="838"/>
      <c r="AL3980" s="838"/>
    </row>
    <row r="3981" spans="25:38" x14ac:dyDescent="0.25">
      <c r="Y3981" s="838"/>
      <c r="Z3981" s="838"/>
      <c r="AA3981" s="838"/>
      <c r="AB3981" s="838"/>
      <c r="AC3981" s="838"/>
      <c r="AD3981" s="838"/>
      <c r="AE3981" s="838"/>
      <c r="AF3981" s="838"/>
      <c r="AG3981" s="838"/>
      <c r="AH3981" s="838"/>
      <c r="AI3981" s="838"/>
      <c r="AJ3981" s="838"/>
      <c r="AK3981" s="838"/>
      <c r="AL3981" s="838"/>
    </row>
    <row r="3982" spans="25:38" x14ac:dyDescent="0.25">
      <c r="Y3982" s="838"/>
      <c r="Z3982" s="838"/>
      <c r="AA3982" s="838"/>
      <c r="AB3982" s="838"/>
      <c r="AC3982" s="838"/>
      <c r="AD3982" s="838"/>
      <c r="AE3982" s="838"/>
      <c r="AF3982" s="838"/>
      <c r="AG3982" s="838"/>
      <c r="AH3982" s="838"/>
      <c r="AI3982" s="838"/>
      <c r="AJ3982" s="838"/>
      <c r="AK3982" s="838"/>
      <c r="AL3982" s="838"/>
    </row>
    <row r="3983" spans="25:38" x14ac:dyDescent="0.25">
      <c r="Y3983" s="838"/>
      <c r="Z3983" s="838"/>
      <c r="AA3983" s="838"/>
      <c r="AB3983" s="838"/>
      <c r="AC3983" s="838"/>
      <c r="AD3983" s="838"/>
      <c r="AE3983" s="838"/>
      <c r="AF3983" s="838"/>
      <c r="AG3983" s="838"/>
      <c r="AH3983" s="838"/>
      <c r="AI3983" s="838"/>
      <c r="AJ3983" s="838"/>
      <c r="AK3983" s="838"/>
      <c r="AL3983" s="838"/>
    </row>
    <row r="3984" spans="25:38" x14ac:dyDescent="0.25">
      <c r="Y3984" s="838"/>
      <c r="Z3984" s="838"/>
      <c r="AA3984" s="838"/>
      <c r="AB3984" s="838"/>
      <c r="AC3984" s="838"/>
      <c r="AD3984" s="838"/>
      <c r="AE3984" s="838"/>
      <c r="AF3984" s="838"/>
      <c r="AG3984" s="838"/>
      <c r="AH3984" s="838"/>
      <c r="AI3984" s="838"/>
      <c r="AJ3984" s="838"/>
      <c r="AK3984" s="838"/>
      <c r="AL3984" s="838"/>
    </row>
    <row r="3985" spans="25:38" x14ac:dyDescent="0.25">
      <c r="Y3985" s="838"/>
      <c r="Z3985" s="838"/>
      <c r="AA3985" s="838"/>
      <c r="AB3985" s="838"/>
      <c r="AC3985" s="838"/>
      <c r="AD3985" s="838"/>
      <c r="AE3985" s="838"/>
      <c r="AF3985" s="838"/>
      <c r="AG3985" s="838"/>
      <c r="AH3985" s="838"/>
      <c r="AI3985" s="838"/>
      <c r="AJ3985" s="838"/>
      <c r="AK3985" s="838"/>
      <c r="AL3985" s="838"/>
    </row>
    <row r="3986" spans="25:38" x14ac:dyDescent="0.25">
      <c r="Y3986" s="838"/>
      <c r="Z3986" s="838"/>
      <c r="AA3986" s="838"/>
      <c r="AB3986" s="838"/>
      <c r="AC3986" s="838"/>
      <c r="AD3986" s="838"/>
      <c r="AE3986" s="838"/>
      <c r="AF3986" s="838"/>
      <c r="AG3986" s="838"/>
      <c r="AH3986" s="838"/>
      <c r="AI3986" s="838"/>
      <c r="AJ3986" s="838"/>
      <c r="AK3986" s="838"/>
      <c r="AL3986" s="838"/>
    </row>
    <row r="3987" spans="25:38" x14ac:dyDescent="0.25">
      <c r="Y3987" s="838"/>
      <c r="Z3987" s="838"/>
      <c r="AA3987" s="838"/>
      <c r="AB3987" s="838"/>
      <c r="AC3987" s="838"/>
      <c r="AD3987" s="838"/>
      <c r="AE3987" s="838"/>
      <c r="AF3987" s="838"/>
      <c r="AG3987" s="838"/>
      <c r="AH3987" s="838"/>
      <c r="AI3987" s="838"/>
      <c r="AJ3987" s="838"/>
      <c r="AK3987" s="838"/>
      <c r="AL3987" s="838"/>
    </row>
    <row r="3988" spans="25:38" x14ac:dyDescent="0.25">
      <c r="Y3988" s="838"/>
      <c r="Z3988" s="838"/>
      <c r="AA3988" s="838"/>
      <c r="AB3988" s="838"/>
      <c r="AC3988" s="838"/>
      <c r="AD3988" s="838"/>
      <c r="AE3988" s="838"/>
      <c r="AF3988" s="838"/>
      <c r="AG3988" s="838"/>
      <c r="AH3988" s="838"/>
      <c r="AI3988" s="838"/>
      <c r="AJ3988" s="838"/>
      <c r="AK3988" s="838"/>
      <c r="AL3988" s="838"/>
    </row>
    <row r="3989" spans="25:38" x14ac:dyDescent="0.25">
      <c r="Y3989" s="838"/>
      <c r="Z3989" s="838"/>
      <c r="AA3989" s="838"/>
      <c r="AB3989" s="838"/>
      <c r="AC3989" s="838"/>
      <c r="AD3989" s="838"/>
      <c r="AE3989" s="838"/>
      <c r="AF3989" s="838"/>
      <c r="AG3989" s="838"/>
      <c r="AH3989" s="838"/>
      <c r="AI3989" s="838"/>
      <c r="AJ3989" s="838"/>
      <c r="AK3989" s="838"/>
      <c r="AL3989" s="838"/>
    </row>
    <row r="3990" spans="25:38" x14ac:dyDescent="0.25">
      <c r="Y3990" s="838"/>
      <c r="Z3990" s="838"/>
      <c r="AA3990" s="838"/>
      <c r="AB3990" s="838"/>
      <c r="AC3990" s="838"/>
      <c r="AD3990" s="838"/>
      <c r="AE3990" s="838"/>
      <c r="AF3990" s="838"/>
      <c r="AG3990" s="838"/>
      <c r="AH3990" s="838"/>
      <c r="AI3990" s="838"/>
      <c r="AJ3990" s="838"/>
      <c r="AK3990" s="838"/>
      <c r="AL3990" s="838"/>
    </row>
    <row r="3991" spans="25:38" x14ac:dyDescent="0.25">
      <c r="Y3991" s="838"/>
      <c r="Z3991" s="838"/>
      <c r="AA3991" s="838"/>
      <c r="AB3991" s="838"/>
      <c r="AC3991" s="838"/>
      <c r="AD3991" s="838"/>
      <c r="AE3991" s="838"/>
      <c r="AF3991" s="838"/>
      <c r="AG3991" s="838"/>
      <c r="AH3991" s="838"/>
      <c r="AI3991" s="838"/>
      <c r="AJ3991" s="838"/>
      <c r="AK3991" s="838"/>
      <c r="AL3991" s="838"/>
    </row>
    <row r="3992" spans="25:38" x14ac:dyDescent="0.25">
      <c r="Y3992" s="838"/>
      <c r="Z3992" s="838"/>
      <c r="AA3992" s="838"/>
      <c r="AB3992" s="838"/>
      <c r="AC3992" s="838"/>
      <c r="AD3992" s="838"/>
      <c r="AE3992" s="838"/>
      <c r="AF3992" s="838"/>
      <c r="AG3992" s="838"/>
      <c r="AH3992" s="838"/>
      <c r="AI3992" s="838"/>
      <c r="AJ3992" s="838"/>
      <c r="AK3992" s="838"/>
      <c r="AL3992" s="838"/>
    </row>
    <row r="3993" spans="25:38" x14ac:dyDescent="0.25">
      <c r="Y3993" s="838"/>
      <c r="Z3993" s="838"/>
      <c r="AA3993" s="838"/>
      <c r="AB3993" s="838"/>
      <c r="AC3993" s="838"/>
      <c r="AD3993" s="838"/>
      <c r="AE3993" s="838"/>
      <c r="AF3993" s="838"/>
      <c r="AG3993" s="838"/>
      <c r="AH3993" s="838"/>
      <c r="AI3993" s="838"/>
      <c r="AJ3993" s="838"/>
      <c r="AK3993" s="838"/>
      <c r="AL3993" s="838"/>
    </row>
    <row r="3994" spans="25:38" x14ac:dyDescent="0.25">
      <c r="Y3994" s="838"/>
      <c r="Z3994" s="838"/>
      <c r="AA3994" s="838"/>
      <c r="AB3994" s="838"/>
      <c r="AC3994" s="838"/>
      <c r="AD3994" s="838"/>
      <c r="AE3994" s="838"/>
      <c r="AF3994" s="838"/>
      <c r="AG3994" s="838"/>
      <c r="AH3994" s="838"/>
      <c r="AI3994" s="838"/>
      <c r="AJ3994" s="838"/>
      <c r="AK3994" s="838"/>
      <c r="AL3994" s="838"/>
    </row>
    <row r="3995" spans="25:38" x14ac:dyDescent="0.25">
      <c r="Y3995" s="838"/>
      <c r="Z3995" s="838"/>
      <c r="AA3995" s="838"/>
      <c r="AB3995" s="838"/>
      <c r="AC3995" s="838"/>
      <c r="AD3995" s="838"/>
      <c r="AE3995" s="838"/>
      <c r="AF3995" s="838"/>
      <c r="AG3995" s="838"/>
      <c r="AH3995" s="838"/>
      <c r="AI3995" s="838"/>
      <c r="AJ3995" s="838"/>
      <c r="AK3995" s="838"/>
      <c r="AL3995" s="838"/>
    </row>
    <row r="3996" spans="25:38" x14ac:dyDescent="0.25">
      <c r="Y3996" s="838"/>
      <c r="Z3996" s="838"/>
      <c r="AA3996" s="838"/>
      <c r="AB3996" s="838"/>
      <c r="AC3996" s="838"/>
      <c r="AD3996" s="838"/>
      <c r="AE3996" s="838"/>
      <c r="AF3996" s="838"/>
      <c r="AG3996" s="838"/>
      <c r="AH3996" s="838"/>
      <c r="AI3996" s="838"/>
      <c r="AJ3996" s="838"/>
      <c r="AK3996" s="838"/>
      <c r="AL3996" s="838"/>
    </row>
    <row r="3997" spans="25:38" x14ac:dyDescent="0.25">
      <c r="Y3997" s="838"/>
      <c r="Z3997" s="838"/>
      <c r="AA3997" s="838"/>
      <c r="AB3997" s="838"/>
      <c r="AC3997" s="838"/>
      <c r="AD3997" s="838"/>
      <c r="AE3997" s="838"/>
      <c r="AF3997" s="838"/>
      <c r="AG3997" s="838"/>
      <c r="AH3997" s="838"/>
      <c r="AI3997" s="838"/>
      <c r="AJ3997" s="838"/>
      <c r="AK3997" s="838"/>
      <c r="AL3997" s="838"/>
    </row>
    <row r="3998" spans="25:38" x14ac:dyDescent="0.25">
      <c r="Y3998" s="838"/>
      <c r="Z3998" s="838"/>
      <c r="AA3998" s="838"/>
      <c r="AB3998" s="838"/>
      <c r="AC3998" s="838"/>
      <c r="AD3998" s="838"/>
      <c r="AE3998" s="838"/>
      <c r="AF3998" s="838"/>
      <c r="AG3998" s="838"/>
      <c r="AH3998" s="838"/>
      <c r="AI3998" s="838"/>
      <c r="AJ3998" s="838"/>
      <c r="AK3998" s="838"/>
      <c r="AL3998" s="838"/>
    </row>
    <row r="3999" spans="25:38" x14ac:dyDescent="0.25">
      <c r="Y3999" s="838"/>
      <c r="Z3999" s="838"/>
      <c r="AA3999" s="838"/>
      <c r="AB3999" s="838"/>
      <c r="AC3999" s="838"/>
      <c r="AD3999" s="838"/>
      <c r="AE3999" s="838"/>
      <c r="AF3999" s="838"/>
      <c r="AG3999" s="838"/>
      <c r="AH3999" s="838"/>
      <c r="AI3999" s="838"/>
      <c r="AJ3999" s="838"/>
      <c r="AK3999" s="838"/>
      <c r="AL3999" s="838"/>
    </row>
    <row r="4000" spans="25:38" x14ac:dyDescent="0.25">
      <c r="Y4000" s="838"/>
      <c r="Z4000" s="838"/>
      <c r="AA4000" s="838"/>
      <c r="AB4000" s="838"/>
      <c r="AC4000" s="838"/>
      <c r="AD4000" s="838"/>
      <c r="AE4000" s="838"/>
      <c r="AF4000" s="838"/>
      <c r="AG4000" s="838"/>
      <c r="AH4000" s="838"/>
      <c r="AI4000" s="838"/>
      <c r="AJ4000" s="838"/>
      <c r="AK4000" s="838"/>
      <c r="AL4000" s="838"/>
    </row>
    <row r="4001" spans="25:38" x14ac:dyDescent="0.25">
      <c r="Y4001" s="838"/>
      <c r="Z4001" s="838"/>
      <c r="AA4001" s="838"/>
      <c r="AB4001" s="838"/>
      <c r="AC4001" s="838"/>
      <c r="AD4001" s="838"/>
      <c r="AE4001" s="838"/>
      <c r="AF4001" s="838"/>
      <c r="AG4001" s="838"/>
      <c r="AH4001" s="838"/>
      <c r="AI4001" s="838"/>
      <c r="AJ4001" s="838"/>
      <c r="AK4001" s="838"/>
      <c r="AL4001" s="838"/>
    </row>
    <row r="4002" spans="25:38" x14ac:dyDescent="0.25">
      <c r="Y4002" s="838"/>
      <c r="Z4002" s="838"/>
      <c r="AA4002" s="838"/>
      <c r="AB4002" s="838"/>
      <c r="AC4002" s="838"/>
      <c r="AD4002" s="838"/>
      <c r="AE4002" s="838"/>
      <c r="AF4002" s="838"/>
      <c r="AG4002" s="838"/>
      <c r="AH4002" s="838"/>
      <c r="AI4002" s="838"/>
      <c r="AJ4002" s="838"/>
      <c r="AK4002" s="838"/>
      <c r="AL4002" s="838"/>
    </row>
    <row r="4003" spans="25:38" x14ac:dyDescent="0.25">
      <c r="Y4003" s="838"/>
      <c r="Z4003" s="838"/>
      <c r="AA4003" s="838"/>
      <c r="AB4003" s="838"/>
      <c r="AC4003" s="838"/>
      <c r="AD4003" s="838"/>
      <c r="AE4003" s="838"/>
      <c r="AF4003" s="838"/>
      <c r="AG4003" s="838"/>
      <c r="AH4003" s="838"/>
      <c r="AI4003" s="838"/>
      <c r="AJ4003" s="838"/>
      <c r="AK4003" s="838"/>
      <c r="AL4003" s="838"/>
    </row>
    <row r="4004" spans="25:38" x14ac:dyDescent="0.25">
      <c r="Y4004" s="838"/>
      <c r="Z4004" s="838"/>
      <c r="AA4004" s="838"/>
      <c r="AB4004" s="838"/>
      <c r="AC4004" s="838"/>
      <c r="AD4004" s="838"/>
      <c r="AE4004" s="838"/>
      <c r="AF4004" s="838"/>
      <c r="AG4004" s="838"/>
      <c r="AH4004" s="838"/>
      <c r="AI4004" s="838"/>
      <c r="AJ4004" s="838"/>
      <c r="AK4004" s="838"/>
      <c r="AL4004" s="838"/>
    </row>
    <row r="4005" spans="25:38" x14ac:dyDescent="0.25">
      <c r="Y4005" s="838"/>
      <c r="Z4005" s="838"/>
      <c r="AA4005" s="838"/>
      <c r="AB4005" s="838"/>
      <c r="AC4005" s="838"/>
      <c r="AD4005" s="838"/>
      <c r="AE4005" s="838"/>
      <c r="AF4005" s="838"/>
      <c r="AG4005" s="838"/>
      <c r="AH4005" s="838"/>
      <c r="AI4005" s="838"/>
      <c r="AJ4005" s="838"/>
      <c r="AK4005" s="838"/>
      <c r="AL4005" s="838"/>
    </row>
    <row r="4006" spans="25:38" x14ac:dyDescent="0.25">
      <c r="Y4006" s="838"/>
      <c r="Z4006" s="838"/>
      <c r="AA4006" s="838"/>
      <c r="AB4006" s="838"/>
      <c r="AC4006" s="838"/>
      <c r="AD4006" s="838"/>
      <c r="AE4006" s="838"/>
      <c r="AF4006" s="838"/>
      <c r="AG4006" s="838"/>
      <c r="AH4006" s="838"/>
      <c r="AI4006" s="838"/>
      <c r="AJ4006" s="838"/>
      <c r="AK4006" s="838"/>
      <c r="AL4006" s="838"/>
    </row>
    <row r="4007" spans="25:38" x14ac:dyDescent="0.25">
      <c r="Y4007" s="838"/>
      <c r="Z4007" s="838"/>
      <c r="AA4007" s="838"/>
      <c r="AB4007" s="838"/>
      <c r="AC4007" s="838"/>
      <c r="AD4007" s="838"/>
      <c r="AE4007" s="838"/>
      <c r="AF4007" s="838"/>
      <c r="AG4007" s="838"/>
      <c r="AH4007" s="838"/>
      <c r="AI4007" s="838"/>
      <c r="AJ4007" s="838"/>
      <c r="AK4007" s="838"/>
      <c r="AL4007" s="838"/>
    </row>
    <row r="4008" spans="25:38" x14ac:dyDescent="0.25">
      <c r="Y4008" s="838"/>
      <c r="Z4008" s="838"/>
      <c r="AA4008" s="838"/>
      <c r="AB4008" s="838"/>
      <c r="AC4008" s="838"/>
      <c r="AD4008" s="838"/>
      <c r="AE4008" s="838"/>
      <c r="AF4008" s="838"/>
      <c r="AG4008" s="838"/>
      <c r="AH4008" s="838"/>
      <c r="AI4008" s="838"/>
      <c r="AJ4008" s="838"/>
      <c r="AK4008" s="838"/>
      <c r="AL4008" s="838"/>
    </row>
    <row r="4009" spans="25:38" x14ac:dyDescent="0.25">
      <c r="Y4009" s="838"/>
      <c r="Z4009" s="838"/>
      <c r="AA4009" s="838"/>
      <c r="AB4009" s="838"/>
      <c r="AC4009" s="838"/>
      <c r="AD4009" s="838"/>
      <c r="AE4009" s="838"/>
      <c r="AF4009" s="838"/>
      <c r="AG4009" s="838"/>
      <c r="AH4009" s="838"/>
      <c r="AI4009" s="838"/>
      <c r="AJ4009" s="838"/>
      <c r="AK4009" s="838"/>
      <c r="AL4009" s="838"/>
    </row>
    <row r="4010" spans="25:38" x14ac:dyDescent="0.25">
      <c r="Y4010" s="838"/>
      <c r="Z4010" s="838"/>
      <c r="AA4010" s="838"/>
      <c r="AB4010" s="838"/>
      <c r="AC4010" s="838"/>
      <c r="AD4010" s="838"/>
      <c r="AE4010" s="838"/>
      <c r="AF4010" s="838"/>
      <c r="AG4010" s="838"/>
      <c r="AH4010" s="838"/>
      <c r="AI4010" s="838"/>
      <c r="AJ4010" s="838"/>
      <c r="AK4010" s="838"/>
      <c r="AL4010" s="838"/>
    </row>
    <row r="4011" spans="25:38" x14ac:dyDescent="0.25">
      <c r="Y4011" s="838"/>
      <c r="Z4011" s="838"/>
      <c r="AA4011" s="838"/>
      <c r="AB4011" s="838"/>
      <c r="AC4011" s="838"/>
      <c r="AD4011" s="838"/>
      <c r="AE4011" s="838"/>
      <c r="AF4011" s="838"/>
      <c r="AG4011" s="838"/>
      <c r="AH4011" s="838"/>
      <c r="AI4011" s="838"/>
      <c r="AJ4011" s="838"/>
      <c r="AK4011" s="838"/>
      <c r="AL4011" s="838"/>
    </row>
    <row r="4012" spans="25:38" x14ac:dyDescent="0.25">
      <c r="Y4012" s="838"/>
      <c r="Z4012" s="838"/>
      <c r="AA4012" s="838"/>
      <c r="AB4012" s="838"/>
      <c r="AC4012" s="838"/>
      <c r="AD4012" s="838"/>
      <c r="AE4012" s="838"/>
      <c r="AF4012" s="838"/>
      <c r="AG4012" s="838"/>
      <c r="AH4012" s="838"/>
      <c r="AI4012" s="838"/>
      <c r="AJ4012" s="838"/>
      <c r="AK4012" s="838"/>
      <c r="AL4012" s="838"/>
    </row>
    <row r="4013" spans="25:38" x14ac:dyDescent="0.25">
      <c r="Y4013" s="838"/>
      <c r="Z4013" s="838"/>
      <c r="AA4013" s="838"/>
      <c r="AB4013" s="838"/>
      <c r="AC4013" s="838"/>
      <c r="AD4013" s="838"/>
      <c r="AE4013" s="838"/>
      <c r="AF4013" s="838"/>
      <c r="AG4013" s="838"/>
      <c r="AH4013" s="838"/>
      <c r="AI4013" s="838"/>
      <c r="AJ4013" s="838"/>
      <c r="AK4013" s="838"/>
      <c r="AL4013" s="838"/>
    </row>
    <row r="4014" spans="25:38" x14ac:dyDescent="0.25">
      <c r="Y4014" s="838"/>
      <c r="Z4014" s="838"/>
      <c r="AA4014" s="838"/>
      <c r="AB4014" s="838"/>
      <c r="AC4014" s="838"/>
      <c r="AD4014" s="838"/>
      <c r="AE4014" s="838"/>
      <c r="AF4014" s="838"/>
      <c r="AG4014" s="838"/>
      <c r="AH4014" s="838"/>
      <c r="AI4014" s="838"/>
      <c r="AJ4014" s="838"/>
      <c r="AK4014" s="838"/>
      <c r="AL4014" s="838"/>
    </row>
    <row r="4015" spans="25:38" x14ac:dyDescent="0.25">
      <c r="Y4015" s="838"/>
      <c r="Z4015" s="838"/>
      <c r="AA4015" s="838"/>
      <c r="AB4015" s="838"/>
      <c r="AC4015" s="838"/>
      <c r="AD4015" s="838"/>
      <c r="AE4015" s="838"/>
      <c r="AF4015" s="838"/>
      <c r="AG4015" s="838"/>
      <c r="AH4015" s="838"/>
      <c r="AI4015" s="838"/>
      <c r="AJ4015" s="838"/>
      <c r="AK4015" s="838"/>
      <c r="AL4015" s="838"/>
    </row>
    <row r="4016" spans="25:38" x14ac:dyDescent="0.25">
      <c r="Y4016" s="838"/>
      <c r="Z4016" s="838"/>
      <c r="AA4016" s="838"/>
      <c r="AB4016" s="838"/>
      <c r="AC4016" s="838"/>
      <c r="AD4016" s="838"/>
      <c r="AE4016" s="838"/>
      <c r="AF4016" s="838"/>
      <c r="AG4016" s="838"/>
      <c r="AH4016" s="838"/>
      <c r="AI4016" s="838"/>
      <c r="AJ4016" s="838"/>
      <c r="AK4016" s="838"/>
      <c r="AL4016" s="838"/>
    </row>
    <row r="4017" spans="25:38" x14ac:dyDescent="0.25">
      <c r="Y4017" s="838"/>
      <c r="Z4017" s="838"/>
      <c r="AA4017" s="838"/>
      <c r="AB4017" s="838"/>
      <c r="AC4017" s="838"/>
      <c r="AD4017" s="838"/>
      <c r="AE4017" s="838"/>
      <c r="AF4017" s="838"/>
      <c r="AG4017" s="838"/>
      <c r="AH4017" s="838"/>
      <c r="AI4017" s="838"/>
      <c r="AJ4017" s="838"/>
      <c r="AK4017" s="838"/>
      <c r="AL4017" s="838"/>
    </row>
    <row r="4018" spans="25:38" x14ac:dyDescent="0.25">
      <c r="Y4018" s="838"/>
      <c r="Z4018" s="838"/>
      <c r="AA4018" s="838"/>
      <c r="AB4018" s="838"/>
      <c r="AC4018" s="838"/>
      <c r="AD4018" s="838"/>
      <c r="AE4018" s="838"/>
      <c r="AF4018" s="838"/>
      <c r="AG4018" s="838"/>
      <c r="AH4018" s="838"/>
      <c r="AI4018" s="838"/>
      <c r="AJ4018" s="838"/>
      <c r="AK4018" s="838"/>
      <c r="AL4018" s="838"/>
    </row>
    <row r="4019" spans="25:38" x14ac:dyDescent="0.25">
      <c r="Y4019" s="838"/>
      <c r="Z4019" s="838"/>
      <c r="AA4019" s="838"/>
      <c r="AB4019" s="838"/>
      <c r="AC4019" s="838"/>
      <c r="AD4019" s="838"/>
      <c r="AE4019" s="838"/>
      <c r="AF4019" s="838"/>
      <c r="AG4019" s="838"/>
      <c r="AH4019" s="838"/>
      <c r="AI4019" s="838"/>
      <c r="AJ4019" s="838"/>
      <c r="AK4019" s="838"/>
      <c r="AL4019" s="838"/>
    </row>
    <row r="4020" spans="25:38" x14ac:dyDescent="0.25">
      <c r="Y4020" s="838"/>
      <c r="Z4020" s="838"/>
      <c r="AA4020" s="838"/>
      <c r="AB4020" s="838"/>
      <c r="AC4020" s="838"/>
      <c r="AD4020" s="838"/>
      <c r="AE4020" s="838"/>
      <c r="AF4020" s="838"/>
      <c r="AG4020" s="838"/>
      <c r="AH4020" s="838"/>
      <c r="AI4020" s="838"/>
      <c r="AJ4020" s="838"/>
      <c r="AK4020" s="838"/>
      <c r="AL4020" s="838"/>
    </row>
    <row r="4021" spans="25:38" x14ac:dyDescent="0.25">
      <c r="Y4021" s="838"/>
      <c r="Z4021" s="838"/>
      <c r="AA4021" s="838"/>
      <c r="AB4021" s="838"/>
      <c r="AC4021" s="838"/>
      <c r="AD4021" s="838"/>
      <c r="AE4021" s="838"/>
      <c r="AF4021" s="838"/>
      <c r="AG4021" s="838"/>
      <c r="AH4021" s="838"/>
      <c r="AI4021" s="838"/>
      <c r="AJ4021" s="838"/>
      <c r="AK4021" s="838"/>
      <c r="AL4021" s="838"/>
    </row>
    <row r="4022" spans="25:38" x14ac:dyDescent="0.25">
      <c r="Y4022" s="838"/>
      <c r="Z4022" s="838"/>
      <c r="AA4022" s="838"/>
      <c r="AB4022" s="838"/>
      <c r="AC4022" s="838"/>
      <c r="AD4022" s="838"/>
      <c r="AE4022" s="838"/>
      <c r="AF4022" s="838"/>
      <c r="AG4022" s="838"/>
      <c r="AH4022" s="838"/>
      <c r="AI4022" s="838"/>
      <c r="AJ4022" s="838"/>
      <c r="AK4022" s="838"/>
      <c r="AL4022" s="838"/>
    </row>
    <row r="4023" spans="25:38" x14ac:dyDescent="0.25">
      <c r="Y4023" s="838"/>
      <c r="Z4023" s="838"/>
      <c r="AA4023" s="838"/>
      <c r="AB4023" s="838"/>
      <c r="AC4023" s="838"/>
      <c r="AD4023" s="838"/>
      <c r="AE4023" s="838"/>
      <c r="AF4023" s="838"/>
      <c r="AG4023" s="838"/>
      <c r="AH4023" s="838"/>
      <c r="AI4023" s="838"/>
      <c r="AJ4023" s="838"/>
      <c r="AK4023" s="838"/>
      <c r="AL4023" s="838"/>
    </row>
    <row r="4024" spans="25:38" x14ac:dyDescent="0.25">
      <c r="Y4024" s="838"/>
      <c r="Z4024" s="838"/>
      <c r="AA4024" s="838"/>
      <c r="AB4024" s="838"/>
      <c r="AC4024" s="838"/>
      <c r="AD4024" s="838"/>
      <c r="AE4024" s="838"/>
      <c r="AF4024" s="838"/>
      <c r="AG4024" s="838"/>
      <c r="AH4024" s="838"/>
      <c r="AI4024" s="838"/>
      <c r="AJ4024" s="838"/>
      <c r="AK4024" s="838"/>
      <c r="AL4024" s="838"/>
    </row>
    <row r="4025" spans="25:38" x14ac:dyDescent="0.25">
      <c r="Y4025" s="838"/>
      <c r="Z4025" s="838"/>
      <c r="AA4025" s="838"/>
      <c r="AB4025" s="838"/>
      <c r="AC4025" s="838"/>
      <c r="AD4025" s="838"/>
      <c r="AE4025" s="838"/>
      <c r="AF4025" s="838"/>
      <c r="AG4025" s="838"/>
      <c r="AH4025" s="838"/>
      <c r="AI4025" s="838"/>
      <c r="AJ4025" s="838"/>
      <c r="AK4025" s="838"/>
      <c r="AL4025" s="838"/>
    </row>
    <row r="4026" spans="25:38" x14ac:dyDescent="0.25">
      <c r="Y4026" s="838"/>
      <c r="Z4026" s="838"/>
      <c r="AA4026" s="838"/>
      <c r="AB4026" s="838"/>
      <c r="AC4026" s="838"/>
      <c r="AD4026" s="838"/>
      <c r="AE4026" s="838"/>
      <c r="AF4026" s="838"/>
      <c r="AG4026" s="838"/>
      <c r="AH4026" s="838"/>
      <c r="AI4026" s="838"/>
      <c r="AJ4026" s="838"/>
      <c r="AK4026" s="838"/>
      <c r="AL4026" s="838"/>
    </row>
    <row r="4027" spans="25:38" x14ac:dyDescent="0.25">
      <c r="Y4027" s="838"/>
      <c r="Z4027" s="838"/>
      <c r="AA4027" s="838"/>
      <c r="AB4027" s="838"/>
      <c r="AC4027" s="838"/>
      <c r="AD4027" s="838"/>
      <c r="AE4027" s="838"/>
      <c r="AF4027" s="838"/>
      <c r="AG4027" s="838"/>
      <c r="AH4027" s="838"/>
      <c r="AI4027" s="838"/>
      <c r="AJ4027" s="838"/>
      <c r="AK4027" s="838"/>
      <c r="AL4027" s="838"/>
    </row>
    <row r="4028" spans="25:38" x14ac:dyDescent="0.25">
      <c r="Y4028" s="838"/>
      <c r="Z4028" s="838"/>
      <c r="AA4028" s="838"/>
      <c r="AB4028" s="838"/>
      <c r="AC4028" s="838"/>
      <c r="AD4028" s="838"/>
      <c r="AE4028" s="838"/>
      <c r="AF4028" s="838"/>
      <c r="AG4028" s="838"/>
      <c r="AH4028" s="838"/>
      <c r="AI4028" s="838"/>
      <c r="AJ4028" s="838"/>
      <c r="AK4028" s="838"/>
      <c r="AL4028" s="838"/>
    </row>
    <row r="4029" spans="25:38" x14ac:dyDescent="0.25">
      <c r="Y4029" s="838"/>
      <c r="Z4029" s="838"/>
      <c r="AA4029" s="838"/>
      <c r="AB4029" s="838"/>
      <c r="AC4029" s="838"/>
      <c r="AD4029" s="838"/>
      <c r="AE4029" s="838"/>
      <c r="AF4029" s="838"/>
      <c r="AG4029" s="838"/>
      <c r="AH4029" s="838"/>
      <c r="AI4029" s="838"/>
      <c r="AJ4029" s="838"/>
      <c r="AK4029" s="838"/>
      <c r="AL4029" s="838"/>
    </row>
    <row r="4030" spans="25:38" x14ac:dyDescent="0.25">
      <c r="Y4030" s="838"/>
      <c r="Z4030" s="838"/>
      <c r="AA4030" s="838"/>
      <c r="AB4030" s="838"/>
      <c r="AC4030" s="838"/>
      <c r="AD4030" s="838"/>
      <c r="AE4030" s="838"/>
      <c r="AF4030" s="838"/>
      <c r="AG4030" s="838"/>
      <c r="AH4030" s="838"/>
      <c r="AI4030" s="838"/>
      <c r="AJ4030" s="838"/>
      <c r="AK4030" s="838"/>
      <c r="AL4030" s="838"/>
    </row>
    <row r="4031" spans="25:38" x14ac:dyDescent="0.25">
      <c r="Y4031" s="838"/>
      <c r="Z4031" s="838"/>
      <c r="AA4031" s="838"/>
      <c r="AB4031" s="838"/>
      <c r="AC4031" s="838"/>
      <c r="AD4031" s="838"/>
      <c r="AE4031" s="838"/>
      <c r="AF4031" s="838"/>
      <c r="AG4031" s="838"/>
      <c r="AH4031" s="838"/>
      <c r="AI4031" s="838"/>
      <c r="AJ4031" s="838"/>
      <c r="AK4031" s="838"/>
      <c r="AL4031" s="838"/>
    </row>
    <row r="4032" spans="25:38" x14ac:dyDescent="0.25">
      <c r="Y4032" s="838"/>
      <c r="Z4032" s="838"/>
      <c r="AA4032" s="838"/>
      <c r="AB4032" s="838"/>
      <c r="AC4032" s="838"/>
      <c r="AD4032" s="838"/>
      <c r="AE4032" s="838"/>
      <c r="AF4032" s="838"/>
      <c r="AG4032" s="838"/>
      <c r="AH4032" s="838"/>
      <c r="AI4032" s="838"/>
      <c r="AJ4032" s="838"/>
      <c r="AK4032" s="838"/>
      <c r="AL4032" s="838"/>
    </row>
    <row r="4033" spans="25:38" x14ac:dyDescent="0.25">
      <c r="Y4033" s="838"/>
      <c r="Z4033" s="838"/>
      <c r="AA4033" s="838"/>
      <c r="AB4033" s="838"/>
      <c r="AC4033" s="838"/>
      <c r="AD4033" s="838"/>
      <c r="AE4033" s="838"/>
      <c r="AF4033" s="838"/>
      <c r="AG4033" s="838"/>
      <c r="AH4033" s="838"/>
      <c r="AI4033" s="838"/>
      <c r="AJ4033" s="838"/>
      <c r="AK4033" s="838"/>
      <c r="AL4033" s="838"/>
    </row>
    <row r="4034" spans="25:38" x14ac:dyDescent="0.25">
      <c r="Y4034" s="838"/>
      <c r="Z4034" s="838"/>
      <c r="AA4034" s="838"/>
      <c r="AB4034" s="838"/>
      <c r="AC4034" s="838"/>
      <c r="AD4034" s="838"/>
      <c r="AE4034" s="838"/>
      <c r="AF4034" s="838"/>
      <c r="AG4034" s="838"/>
      <c r="AH4034" s="838"/>
      <c r="AI4034" s="838"/>
      <c r="AJ4034" s="838"/>
      <c r="AK4034" s="838"/>
      <c r="AL4034" s="838"/>
    </row>
    <row r="4035" spans="25:38" x14ac:dyDescent="0.25">
      <c r="Y4035" s="838"/>
      <c r="Z4035" s="838"/>
      <c r="AA4035" s="838"/>
      <c r="AB4035" s="838"/>
      <c r="AC4035" s="838"/>
      <c r="AD4035" s="838"/>
      <c r="AE4035" s="838"/>
      <c r="AF4035" s="838"/>
      <c r="AG4035" s="838"/>
      <c r="AH4035" s="838"/>
      <c r="AI4035" s="838"/>
      <c r="AJ4035" s="838"/>
      <c r="AK4035" s="838"/>
      <c r="AL4035" s="838"/>
    </row>
    <row r="4036" spans="25:38" x14ac:dyDescent="0.25">
      <c r="Y4036" s="838"/>
      <c r="Z4036" s="838"/>
      <c r="AA4036" s="838"/>
      <c r="AB4036" s="838"/>
      <c r="AC4036" s="838"/>
      <c r="AD4036" s="838"/>
      <c r="AE4036" s="838"/>
      <c r="AF4036" s="838"/>
      <c r="AG4036" s="838"/>
      <c r="AH4036" s="838"/>
      <c r="AI4036" s="838"/>
      <c r="AJ4036" s="838"/>
      <c r="AK4036" s="838"/>
      <c r="AL4036" s="838"/>
    </row>
    <row r="4037" spans="25:38" x14ac:dyDescent="0.25">
      <c r="Y4037" s="838"/>
      <c r="Z4037" s="838"/>
      <c r="AA4037" s="838"/>
      <c r="AB4037" s="838"/>
      <c r="AC4037" s="838"/>
      <c r="AD4037" s="838"/>
      <c r="AE4037" s="838"/>
      <c r="AF4037" s="838"/>
      <c r="AG4037" s="838"/>
      <c r="AH4037" s="838"/>
      <c r="AI4037" s="838"/>
      <c r="AJ4037" s="838"/>
      <c r="AK4037" s="838"/>
      <c r="AL4037" s="838"/>
    </row>
    <row r="4038" spans="25:38" x14ac:dyDescent="0.25">
      <c r="Y4038" s="838"/>
      <c r="Z4038" s="838"/>
      <c r="AA4038" s="838"/>
      <c r="AB4038" s="838"/>
      <c r="AC4038" s="838"/>
      <c r="AD4038" s="838"/>
      <c r="AE4038" s="838"/>
      <c r="AF4038" s="838"/>
      <c r="AG4038" s="838"/>
      <c r="AH4038" s="838"/>
      <c r="AI4038" s="838"/>
      <c r="AJ4038" s="838"/>
      <c r="AK4038" s="838"/>
      <c r="AL4038" s="838"/>
    </row>
    <row r="4039" spans="25:38" x14ac:dyDescent="0.25">
      <c r="Y4039" s="838"/>
      <c r="Z4039" s="838"/>
      <c r="AA4039" s="838"/>
      <c r="AB4039" s="838"/>
      <c r="AC4039" s="838"/>
      <c r="AD4039" s="838"/>
      <c r="AE4039" s="838"/>
      <c r="AF4039" s="838"/>
      <c r="AG4039" s="838"/>
      <c r="AH4039" s="838"/>
      <c r="AI4039" s="838"/>
      <c r="AJ4039" s="838"/>
      <c r="AK4039" s="838"/>
      <c r="AL4039" s="838"/>
    </row>
    <row r="4040" spans="25:38" x14ac:dyDescent="0.25">
      <c r="Y4040" s="838"/>
      <c r="Z4040" s="838"/>
      <c r="AA4040" s="838"/>
      <c r="AB4040" s="838"/>
      <c r="AC4040" s="838"/>
      <c r="AD4040" s="838"/>
      <c r="AE4040" s="838"/>
      <c r="AF4040" s="838"/>
      <c r="AG4040" s="838"/>
      <c r="AH4040" s="838"/>
      <c r="AI4040" s="838"/>
      <c r="AJ4040" s="838"/>
      <c r="AK4040" s="838"/>
      <c r="AL4040" s="838"/>
    </row>
    <row r="4041" spans="25:38" x14ac:dyDescent="0.25">
      <c r="Y4041" s="838"/>
      <c r="Z4041" s="838"/>
      <c r="AA4041" s="838"/>
      <c r="AB4041" s="838"/>
      <c r="AC4041" s="838"/>
      <c r="AD4041" s="838"/>
      <c r="AE4041" s="838"/>
      <c r="AF4041" s="838"/>
      <c r="AG4041" s="838"/>
      <c r="AH4041" s="838"/>
      <c r="AI4041" s="838"/>
      <c r="AJ4041" s="838"/>
      <c r="AK4041" s="838"/>
      <c r="AL4041" s="838"/>
    </row>
    <row r="4042" spans="25:38" x14ac:dyDescent="0.25">
      <c r="Y4042" s="838"/>
      <c r="Z4042" s="838"/>
      <c r="AA4042" s="838"/>
      <c r="AB4042" s="838"/>
      <c r="AC4042" s="838"/>
      <c r="AD4042" s="838"/>
      <c r="AE4042" s="838"/>
      <c r="AF4042" s="838"/>
      <c r="AG4042" s="838"/>
      <c r="AH4042" s="838"/>
      <c r="AI4042" s="838"/>
      <c r="AJ4042" s="838"/>
      <c r="AK4042" s="838"/>
      <c r="AL4042" s="838"/>
    </row>
    <row r="4043" spans="25:38" x14ac:dyDescent="0.25">
      <c r="Y4043" s="838"/>
      <c r="Z4043" s="838"/>
      <c r="AA4043" s="838"/>
      <c r="AB4043" s="838"/>
      <c r="AC4043" s="838"/>
      <c r="AD4043" s="838"/>
      <c r="AE4043" s="838"/>
      <c r="AF4043" s="838"/>
      <c r="AG4043" s="838"/>
      <c r="AH4043" s="838"/>
      <c r="AI4043" s="838"/>
      <c r="AJ4043" s="838"/>
      <c r="AK4043" s="838"/>
      <c r="AL4043" s="838"/>
    </row>
    <row r="4044" spans="25:38" x14ac:dyDescent="0.25">
      <c r="Y4044" s="838"/>
      <c r="Z4044" s="838"/>
      <c r="AA4044" s="838"/>
      <c r="AB4044" s="838"/>
      <c r="AC4044" s="838"/>
      <c r="AD4044" s="838"/>
      <c r="AE4044" s="838"/>
      <c r="AF4044" s="838"/>
      <c r="AG4044" s="838"/>
      <c r="AH4044" s="838"/>
      <c r="AI4044" s="838"/>
      <c r="AJ4044" s="838"/>
      <c r="AK4044" s="838"/>
      <c r="AL4044" s="838"/>
    </row>
    <row r="4045" spans="25:38" x14ac:dyDescent="0.25">
      <c r="Y4045" s="838"/>
      <c r="Z4045" s="838"/>
      <c r="AA4045" s="838"/>
      <c r="AB4045" s="838"/>
      <c r="AC4045" s="838"/>
      <c r="AD4045" s="838"/>
      <c r="AE4045" s="838"/>
      <c r="AF4045" s="838"/>
      <c r="AG4045" s="838"/>
      <c r="AH4045" s="838"/>
      <c r="AI4045" s="838"/>
      <c r="AJ4045" s="838"/>
      <c r="AK4045" s="838"/>
      <c r="AL4045" s="838"/>
    </row>
    <row r="4046" spans="25:38" x14ac:dyDescent="0.25">
      <c r="Y4046" s="838"/>
      <c r="Z4046" s="838"/>
      <c r="AA4046" s="838"/>
      <c r="AB4046" s="838"/>
      <c r="AC4046" s="838"/>
      <c r="AD4046" s="838"/>
      <c r="AE4046" s="838"/>
      <c r="AF4046" s="838"/>
      <c r="AG4046" s="838"/>
      <c r="AH4046" s="838"/>
      <c r="AI4046" s="838"/>
      <c r="AJ4046" s="838"/>
      <c r="AK4046" s="838"/>
      <c r="AL4046" s="838"/>
    </row>
    <row r="4047" spans="25:38" x14ac:dyDescent="0.25">
      <c r="Y4047" s="838"/>
      <c r="Z4047" s="838"/>
      <c r="AA4047" s="838"/>
      <c r="AB4047" s="838"/>
      <c r="AC4047" s="838"/>
      <c r="AD4047" s="838"/>
      <c r="AE4047" s="838"/>
      <c r="AF4047" s="838"/>
      <c r="AG4047" s="838"/>
      <c r="AH4047" s="838"/>
      <c r="AI4047" s="838"/>
      <c r="AJ4047" s="838"/>
      <c r="AK4047" s="838"/>
      <c r="AL4047" s="838"/>
    </row>
    <row r="4048" spans="25:38" x14ac:dyDescent="0.25">
      <c r="Y4048" s="838"/>
      <c r="Z4048" s="838"/>
      <c r="AA4048" s="838"/>
      <c r="AB4048" s="838"/>
      <c r="AC4048" s="838"/>
      <c r="AD4048" s="838"/>
      <c r="AE4048" s="838"/>
      <c r="AF4048" s="838"/>
      <c r="AG4048" s="838"/>
      <c r="AH4048" s="838"/>
      <c r="AI4048" s="838"/>
      <c r="AJ4048" s="838"/>
      <c r="AK4048" s="838"/>
      <c r="AL4048" s="838"/>
    </row>
    <row r="4049" spans="25:38" x14ac:dyDescent="0.25">
      <c r="Y4049" s="838"/>
      <c r="Z4049" s="838"/>
      <c r="AA4049" s="838"/>
      <c r="AB4049" s="838"/>
      <c r="AC4049" s="838"/>
      <c r="AD4049" s="838"/>
      <c r="AE4049" s="838"/>
      <c r="AF4049" s="838"/>
      <c r="AG4049" s="838"/>
      <c r="AH4049" s="838"/>
      <c r="AI4049" s="838"/>
      <c r="AJ4049" s="838"/>
      <c r="AK4049" s="838"/>
      <c r="AL4049" s="838"/>
    </row>
    <row r="4050" spans="25:38" x14ac:dyDescent="0.25">
      <c r="Y4050" s="838"/>
      <c r="Z4050" s="838"/>
      <c r="AA4050" s="838"/>
      <c r="AB4050" s="838"/>
      <c r="AC4050" s="838"/>
      <c r="AD4050" s="838"/>
      <c r="AE4050" s="838"/>
      <c r="AF4050" s="838"/>
      <c r="AG4050" s="838"/>
      <c r="AH4050" s="838"/>
      <c r="AI4050" s="838"/>
      <c r="AJ4050" s="838"/>
      <c r="AK4050" s="838"/>
      <c r="AL4050" s="838"/>
    </row>
    <row r="4051" spans="25:38" x14ac:dyDescent="0.25">
      <c r="Y4051" s="838"/>
      <c r="Z4051" s="838"/>
      <c r="AA4051" s="838"/>
      <c r="AB4051" s="838"/>
      <c r="AC4051" s="838"/>
      <c r="AD4051" s="838"/>
      <c r="AE4051" s="838"/>
      <c r="AF4051" s="838"/>
      <c r="AG4051" s="838"/>
      <c r="AH4051" s="838"/>
      <c r="AI4051" s="838"/>
      <c r="AJ4051" s="838"/>
      <c r="AK4051" s="838"/>
      <c r="AL4051" s="838"/>
    </row>
    <row r="4052" spans="25:38" x14ac:dyDescent="0.25">
      <c r="Y4052" s="838"/>
      <c r="Z4052" s="838"/>
      <c r="AA4052" s="838"/>
      <c r="AB4052" s="838"/>
      <c r="AC4052" s="838"/>
      <c r="AD4052" s="838"/>
      <c r="AE4052" s="838"/>
      <c r="AF4052" s="838"/>
      <c r="AG4052" s="838"/>
      <c r="AH4052" s="838"/>
      <c r="AI4052" s="838"/>
      <c r="AJ4052" s="838"/>
      <c r="AK4052" s="838"/>
      <c r="AL4052" s="838"/>
    </row>
    <row r="4053" spans="25:38" x14ac:dyDescent="0.25">
      <c r="Y4053" s="838"/>
      <c r="Z4053" s="838"/>
      <c r="AA4053" s="838"/>
      <c r="AB4053" s="838"/>
      <c r="AC4053" s="838"/>
      <c r="AD4053" s="838"/>
      <c r="AE4053" s="838"/>
      <c r="AF4053" s="838"/>
      <c r="AG4053" s="838"/>
      <c r="AH4053" s="838"/>
      <c r="AI4053" s="838"/>
      <c r="AJ4053" s="838"/>
      <c r="AK4053" s="838"/>
      <c r="AL4053" s="838"/>
    </row>
    <row r="4054" spans="25:38" x14ac:dyDescent="0.25">
      <c r="Y4054" s="838"/>
      <c r="Z4054" s="838"/>
      <c r="AA4054" s="838"/>
      <c r="AB4054" s="838"/>
      <c r="AC4054" s="838"/>
      <c r="AD4054" s="838"/>
      <c r="AE4054" s="838"/>
      <c r="AF4054" s="838"/>
      <c r="AG4054" s="838"/>
      <c r="AH4054" s="838"/>
      <c r="AI4054" s="838"/>
      <c r="AJ4054" s="838"/>
      <c r="AK4054" s="838"/>
      <c r="AL4054" s="838"/>
    </row>
    <row r="4055" spans="25:38" x14ac:dyDescent="0.25">
      <c r="Y4055" s="838"/>
      <c r="Z4055" s="838"/>
      <c r="AA4055" s="838"/>
      <c r="AB4055" s="838"/>
      <c r="AC4055" s="838"/>
      <c r="AD4055" s="838"/>
      <c r="AE4055" s="838"/>
      <c r="AF4055" s="838"/>
      <c r="AG4055" s="838"/>
      <c r="AH4055" s="838"/>
      <c r="AI4055" s="838"/>
      <c r="AJ4055" s="838"/>
      <c r="AK4055" s="838"/>
      <c r="AL4055" s="838"/>
    </row>
    <row r="4056" spans="25:38" x14ac:dyDescent="0.25">
      <c r="Y4056" s="838"/>
      <c r="Z4056" s="838"/>
      <c r="AA4056" s="838"/>
      <c r="AB4056" s="838"/>
      <c r="AC4056" s="838"/>
      <c r="AD4056" s="838"/>
      <c r="AE4056" s="838"/>
      <c r="AF4056" s="838"/>
      <c r="AG4056" s="838"/>
      <c r="AH4056" s="838"/>
      <c r="AI4056" s="838"/>
      <c r="AJ4056" s="838"/>
      <c r="AK4056" s="838"/>
      <c r="AL4056" s="838"/>
    </row>
    <row r="4057" spans="25:38" x14ac:dyDescent="0.25">
      <c r="Y4057" s="838"/>
      <c r="Z4057" s="838"/>
      <c r="AA4057" s="838"/>
      <c r="AB4057" s="838"/>
      <c r="AC4057" s="838"/>
      <c r="AD4057" s="838"/>
      <c r="AE4057" s="838"/>
      <c r="AF4057" s="838"/>
      <c r="AG4057" s="838"/>
      <c r="AH4057" s="838"/>
      <c r="AI4057" s="838"/>
      <c r="AJ4057" s="838"/>
      <c r="AK4057" s="838"/>
      <c r="AL4057" s="838"/>
    </row>
    <row r="4058" spans="25:38" x14ac:dyDescent="0.25">
      <c r="Y4058" s="838"/>
      <c r="Z4058" s="838"/>
      <c r="AA4058" s="838"/>
      <c r="AB4058" s="838"/>
      <c r="AC4058" s="838"/>
      <c r="AD4058" s="838"/>
      <c r="AE4058" s="838"/>
      <c r="AF4058" s="838"/>
      <c r="AG4058" s="838"/>
      <c r="AH4058" s="838"/>
      <c r="AI4058" s="838"/>
      <c r="AJ4058" s="838"/>
      <c r="AK4058" s="838"/>
      <c r="AL4058" s="838"/>
    </row>
    <row r="4059" spans="25:38" x14ac:dyDescent="0.25">
      <c r="Y4059" s="838"/>
      <c r="Z4059" s="838"/>
      <c r="AA4059" s="838"/>
      <c r="AB4059" s="838"/>
      <c r="AC4059" s="838"/>
      <c r="AD4059" s="838"/>
      <c r="AE4059" s="838"/>
      <c r="AF4059" s="838"/>
      <c r="AG4059" s="838"/>
      <c r="AH4059" s="838"/>
      <c r="AI4059" s="838"/>
      <c r="AJ4059" s="838"/>
      <c r="AK4059" s="838"/>
      <c r="AL4059" s="838"/>
    </row>
    <row r="4060" spans="25:38" x14ac:dyDescent="0.25">
      <c r="Y4060" s="838"/>
      <c r="Z4060" s="838"/>
      <c r="AA4060" s="838"/>
      <c r="AB4060" s="838"/>
      <c r="AC4060" s="838"/>
      <c r="AD4060" s="838"/>
      <c r="AE4060" s="838"/>
      <c r="AF4060" s="838"/>
      <c r="AG4060" s="838"/>
      <c r="AH4060" s="838"/>
      <c r="AI4060" s="838"/>
      <c r="AJ4060" s="838"/>
      <c r="AK4060" s="838"/>
      <c r="AL4060" s="838"/>
    </row>
    <row r="4061" spans="25:38" x14ac:dyDescent="0.25">
      <c r="Y4061" s="838"/>
      <c r="Z4061" s="838"/>
      <c r="AA4061" s="838"/>
      <c r="AB4061" s="838"/>
      <c r="AC4061" s="838"/>
      <c r="AD4061" s="838"/>
      <c r="AE4061" s="838"/>
      <c r="AF4061" s="838"/>
      <c r="AG4061" s="838"/>
      <c r="AH4061" s="838"/>
      <c r="AI4061" s="838"/>
      <c r="AJ4061" s="838"/>
      <c r="AK4061" s="838"/>
      <c r="AL4061" s="838"/>
    </row>
    <row r="4062" spans="25:38" x14ac:dyDescent="0.25">
      <c r="Y4062" s="838"/>
      <c r="Z4062" s="838"/>
      <c r="AA4062" s="838"/>
      <c r="AB4062" s="838"/>
      <c r="AC4062" s="838"/>
      <c r="AD4062" s="838"/>
      <c r="AE4062" s="838"/>
      <c r="AF4062" s="838"/>
      <c r="AG4062" s="838"/>
      <c r="AH4062" s="838"/>
      <c r="AI4062" s="838"/>
      <c r="AJ4062" s="838"/>
      <c r="AK4062" s="838"/>
      <c r="AL4062" s="838"/>
    </row>
    <row r="4063" spans="25:38" x14ac:dyDescent="0.25">
      <c r="Y4063" s="838"/>
      <c r="Z4063" s="838"/>
      <c r="AA4063" s="838"/>
      <c r="AB4063" s="838"/>
      <c r="AC4063" s="838"/>
      <c r="AD4063" s="838"/>
      <c r="AE4063" s="838"/>
      <c r="AF4063" s="838"/>
      <c r="AG4063" s="838"/>
      <c r="AH4063" s="838"/>
      <c r="AI4063" s="838"/>
      <c r="AJ4063" s="838"/>
      <c r="AK4063" s="838"/>
      <c r="AL4063" s="838"/>
    </row>
    <row r="4064" spans="25:38" x14ac:dyDescent="0.25">
      <c r="Y4064" s="838"/>
      <c r="Z4064" s="838"/>
      <c r="AA4064" s="838"/>
      <c r="AB4064" s="838"/>
      <c r="AC4064" s="838"/>
      <c r="AD4064" s="838"/>
      <c r="AE4064" s="838"/>
      <c r="AF4064" s="838"/>
      <c r="AG4064" s="838"/>
      <c r="AH4064" s="838"/>
      <c r="AI4064" s="838"/>
      <c r="AJ4064" s="838"/>
      <c r="AK4064" s="838"/>
      <c r="AL4064" s="838"/>
    </row>
    <row r="4065" spans="25:38" x14ac:dyDescent="0.25">
      <c r="Y4065" s="838"/>
      <c r="Z4065" s="838"/>
      <c r="AA4065" s="838"/>
      <c r="AB4065" s="838"/>
      <c r="AC4065" s="838"/>
      <c r="AD4065" s="838"/>
      <c r="AE4065" s="838"/>
      <c r="AF4065" s="838"/>
      <c r="AG4065" s="838"/>
      <c r="AH4065" s="838"/>
      <c r="AI4065" s="838"/>
      <c r="AJ4065" s="838"/>
      <c r="AK4065" s="838"/>
      <c r="AL4065" s="838"/>
    </row>
    <row r="4066" spans="25:38" x14ac:dyDescent="0.25">
      <c r="Y4066" s="838"/>
      <c r="Z4066" s="838"/>
      <c r="AA4066" s="838"/>
      <c r="AB4066" s="838"/>
      <c r="AC4066" s="838"/>
      <c r="AD4066" s="838"/>
      <c r="AE4066" s="838"/>
      <c r="AF4066" s="838"/>
      <c r="AG4066" s="838"/>
      <c r="AH4066" s="838"/>
      <c r="AI4066" s="838"/>
      <c r="AJ4066" s="838"/>
      <c r="AK4066" s="838"/>
      <c r="AL4066" s="838"/>
    </row>
    <row r="4067" spans="25:38" x14ac:dyDescent="0.25">
      <c r="Y4067" s="838"/>
      <c r="Z4067" s="838"/>
      <c r="AA4067" s="838"/>
      <c r="AB4067" s="838"/>
      <c r="AC4067" s="838"/>
      <c r="AD4067" s="838"/>
      <c r="AE4067" s="838"/>
      <c r="AF4067" s="838"/>
      <c r="AG4067" s="838"/>
      <c r="AH4067" s="838"/>
      <c r="AI4067" s="838"/>
      <c r="AJ4067" s="838"/>
      <c r="AK4067" s="838"/>
      <c r="AL4067" s="838"/>
    </row>
    <row r="4068" spans="25:38" x14ac:dyDescent="0.25">
      <c r="Y4068" s="838"/>
      <c r="Z4068" s="838"/>
      <c r="AA4068" s="838"/>
      <c r="AB4068" s="838"/>
      <c r="AC4068" s="838"/>
      <c r="AD4068" s="838"/>
      <c r="AE4068" s="838"/>
      <c r="AF4068" s="838"/>
      <c r="AG4068" s="838"/>
      <c r="AH4068" s="838"/>
      <c r="AI4068" s="838"/>
      <c r="AJ4068" s="838"/>
      <c r="AK4068" s="838"/>
      <c r="AL4068" s="838"/>
    </row>
    <row r="4069" spans="25:38" x14ac:dyDescent="0.25">
      <c r="Y4069" s="838"/>
      <c r="Z4069" s="838"/>
      <c r="AA4069" s="838"/>
      <c r="AB4069" s="838"/>
      <c r="AC4069" s="838"/>
      <c r="AD4069" s="838"/>
      <c r="AE4069" s="838"/>
      <c r="AF4069" s="838"/>
      <c r="AG4069" s="838"/>
      <c r="AH4069" s="838"/>
      <c r="AI4069" s="838"/>
      <c r="AJ4069" s="838"/>
      <c r="AK4069" s="838"/>
      <c r="AL4069" s="838"/>
    </row>
    <row r="4070" spans="25:38" x14ac:dyDescent="0.25">
      <c r="Y4070" s="838"/>
      <c r="Z4070" s="838"/>
      <c r="AA4070" s="838"/>
      <c r="AB4070" s="838"/>
      <c r="AC4070" s="838"/>
      <c r="AD4070" s="838"/>
      <c r="AE4070" s="838"/>
      <c r="AF4070" s="838"/>
      <c r="AG4070" s="838"/>
      <c r="AH4070" s="838"/>
      <c r="AI4070" s="838"/>
      <c r="AJ4070" s="838"/>
      <c r="AK4070" s="838"/>
      <c r="AL4070" s="838"/>
    </row>
    <row r="4071" spans="25:38" x14ac:dyDescent="0.25">
      <c r="Y4071" s="838"/>
      <c r="Z4071" s="838"/>
      <c r="AA4071" s="838"/>
      <c r="AB4071" s="838"/>
      <c r="AC4071" s="838"/>
      <c r="AD4071" s="838"/>
      <c r="AE4071" s="838"/>
      <c r="AF4071" s="838"/>
      <c r="AG4071" s="838"/>
      <c r="AH4071" s="838"/>
      <c r="AI4071" s="838"/>
      <c r="AJ4071" s="838"/>
      <c r="AK4071" s="838"/>
      <c r="AL4071" s="838"/>
    </row>
    <row r="4072" spans="25:38" x14ac:dyDescent="0.25">
      <c r="Y4072" s="838"/>
      <c r="Z4072" s="838"/>
      <c r="AA4072" s="838"/>
      <c r="AB4072" s="838"/>
      <c r="AC4072" s="838"/>
      <c r="AD4072" s="838"/>
      <c r="AE4072" s="838"/>
      <c r="AF4072" s="838"/>
      <c r="AG4072" s="838"/>
      <c r="AH4072" s="838"/>
      <c r="AI4072" s="838"/>
      <c r="AJ4072" s="838"/>
      <c r="AK4072" s="838"/>
      <c r="AL4072" s="838"/>
    </row>
    <row r="4073" spans="25:38" x14ac:dyDescent="0.25">
      <c r="Y4073" s="838"/>
      <c r="Z4073" s="838"/>
      <c r="AA4073" s="838"/>
      <c r="AB4073" s="838"/>
      <c r="AC4073" s="838"/>
      <c r="AD4073" s="838"/>
      <c r="AE4073" s="838"/>
      <c r="AF4073" s="838"/>
      <c r="AG4073" s="838"/>
      <c r="AH4073" s="838"/>
      <c r="AI4073" s="838"/>
      <c r="AJ4073" s="838"/>
      <c r="AK4073" s="838"/>
      <c r="AL4073" s="838"/>
    </row>
    <row r="4074" spans="25:38" x14ac:dyDescent="0.25">
      <c r="Y4074" s="838"/>
      <c r="Z4074" s="838"/>
      <c r="AA4074" s="838"/>
      <c r="AB4074" s="838"/>
      <c r="AC4074" s="838"/>
      <c r="AD4074" s="838"/>
      <c r="AE4074" s="838"/>
      <c r="AF4074" s="838"/>
      <c r="AG4074" s="838"/>
      <c r="AH4074" s="838"/>
      <c r="AI4074" s="838"/>
      <c r="AJ4074" s="838"/>
      <c r="AK4074" s="838"/>
      <c r="AL4074" s="838"/>
    </row>
    <row r="4075" spans="25:38" x14ac:dyDescent="0.25">
      <c r="Y4075" s="838"/>
      <c r="Z4075" s="838"/>
      <c r="AA4075" s="838"/>
      <c r="AB4075" s="838"/>
      <c r="AC4075" s="838"/>
      <c r="AD4075" s="838"/>
      <c r="AE4075" s="838"/>
      <c r="AF4075" s="838"/>
      <c r="AG4075" s="838"/>
      <c r="AH4075" s="838"/>
      <c r="AI4075" s="838"/>
      <c r="AJ4075" s="838"/>
      <c r="AK4075" s="838"/>
      <c r="AL4075" s="838"/>
    </row>
    <row r="4076" spans="25:38" x14ac:dyDescent="0.25">
      <c r="Y4076" s="838"/>
      <c r="Z4076" s="838"/>
      <c r="AA4076" s="838"/>
      <c r="AB4076" s="838"/>
      <c r="AC4076" s="838"/>
      <c r="AD4076" s="838"/>
      <c r="AE4076" s="838"/>
      <c r="AF4076" s="838"/>
      <c r="AG4076" s="838"/>
      <c r="AH4076" s="838"/>
      <c r="AI4076" s="838"/>
      <c r="AJ4076" s="838"/>
      <c r="AK4076" s="838"/>
      <c r="AL4076" s="838"/>
    </row>
    <row r="4077" spans="25:38" x14ac:dyDescent="0.25">
      <c r="Y4077" s="838"/>
      <c r="Z4077" s="838"/>
      <c r="AA4077" s="838"/>
      <c r="AB4077" s="838"/>
      <c r="AC4077" s="838"/>
      <c r="AD4077" s="838"/>
      <c r="AE4077" s="838"/>
      <c r="AF4077" s="838"/>
      <c r="AG4077" s="838"/>
      <c r="AH4077" s="838"/>
      <c r="AI4077" s="838"/>
      <c r="AJ4077" s="838"/>
      <c r="AK4077" s="838"/>
      <c r="AL4077" s="838"/>
    </row>
    <row r="4078" spans="25:38" x14ac:dyDescent="0.25">
      <c r="Y4078" s="838"/>
      <c r="Z4078" s="838"/>
      <c r="AA4078" s="838"/>
      <c r="AB4078" s="838"/>
      <c r="AC4078" s="838"/>
      <c r="AD4078" s="838"/>
      <c r="AE4078" s="838"/>
      <c r="AF4078" s="838"/>
      <c r="AG4078" s="838"/>
      <c r="AH4078" s="838"/>
      <c r="AI4078" s="838"/>
      <c r="AJ4078" s="838"/>
      <c r="AK4078" s="838"/>
      <c r="AL4078" s="838"/>
    </row>
    <row r="4079" spans="25:38" x14ac:dyDescent="0.25">
      <c r="Y4079" s="838"/>
      <c r="Z4079" s="838"/>
      <c r="AA4079" s="838"/>
      <c r="AB4079" s="838"/>
      <c r="AC4079" s="838"/>
      <c r="AD4079" s="838"/>
      <c r="AE4079" s="838"/>
      <c r="AF4079" s="838"/>
      <c r="AG4079" s="838"/>
      <c r="AH4079" s="838"/>
      <c r="AI4079" s="838"/>
      <c r="AJ4079" s="838"/>
      <c r="AK4079" s="838"/>
      <c r="AL4079" s="838"/>
    </row>
    <row r="4080" spans="25:38" x14ac:dyDescent="0.25">
      <c r="Y4080" s="838"/>
      <c r="Z4080" s="838"/>
      <c r="AA4080" s="838"/>
      <c r="AB4080" s="838"/>
      <c r="AC4080" s="838"/>
      <c r="AD4080" s="838"/>
      <c r="AE4080" s="838"/>
      <c r="AF4080" s="838"/>
      <c r="AG4080" s="838"/>
      <c r="AH4080" s="838"/>
      <c r="AI4080" s="838"/>
      <c r="AJ4080" s="838"/>
      <c r="AK4080" s="838"/>
      <c r="AL4080" s="838"/>
    </row>
    <row r="4081" spans="25:38" x14ac:dyDescent="0.25">
      <c r="Y4081" s="838"/>
      <c r="Z4081" s="838"/>
      <c r="AA4081" s="838"/>
      <c r="AB4081" s="838"/>
      <c r="AC4081" s="838"/>
      <c r="AD4081" s="838"/>
      <c r="AE4081" s="838"/>
      <c r="AF4081" s="838"/>
      <c r="AG4081" s="838"/>
      <c r="AH4081" s="838"/>
      <c r="AI4081" s="838"/>
      <c r="AJ4081" s="838"/>
      <c r="AK4081" s="838"/>
      <c r="AL4081" s="838"/>
    </row>
    <row r="4082" spans="25:38" x14ac:dyDescent="0.25">
      <c r="Y4082" s="838"/>
      <c r="Z4082" s="838"/>
      <c r="AA4082" s="838"/>
      <c r="AB4082" s="838"/>
      <c r="AC4082" s="838"/>
      <c r="AD4082" s="838"/>
      <c r="AE4082" s="838"/>
      <c r="AF4082" s="838"/>
      <c r="AG4082" s="838"/>
      <c r="AH4082" s="838"/>
      <c r="AI4082" s="838"/>
      <c r="AJ4082" s="838"/>
      <c r="AK4082" s="838"/>
      <c r="AL4082" s="838"/>
    </row>
    <row r="4083" spans="25:38" x14ac:dyDescent="0.25">
      <c r="Y4083" s="838"/>
      <c r="Z4083" s="838"/>
      <c r="AA4083" s="838"/>
      <c r="AB4083" s="838"/>
      <c r="AC4083" s="838"/>
      <c r="AD4083" s="838"/>
      <c r="AE4083" s="838"/>
      <c r="AF4083" s="838"/>
      <c r="AG4083" s="838"/>
      <c r="AH4083" s="838"/>
      <c r="AI4083" s="838"/>
      <c r="AJ4083" s="838"/>
      <c r="AK4083" s="838"/>
      <c r="AL4083" s="838"/>
    </row>
    <row r="4084" spans="25:38" x14ac:dyDescent="0.25">
      <c r="Y4084" s="838"/>
      <c r="Z4084" s="838"/>
      <c r="AA4084" s="838"/>
      <c r="AB4084" s="838"/>
      <c r="AC4084" s="838"/>
      <c r="AD4084" s="838"/>
      <c r="AE4084" s="838"/>
      <c r="AF4084" s="838"/>
      <c r="AG4084" s="838"/>
      <c r="AH4084" s="838"/>
      <c r="AI4084" s="838"/>
      <c r="AJ4084" s="838"/>
      <c r="AK4084" s="838"/>
      <c r="AL4084" s="838"/>
    </row>
    <row r="4085" spans="25:38" x14ac:dyDescent="0.25">
      <c r="Y4085" s="838"/>
      <c r="Z4085" s="838"/>
      <c r="AA4085" s="838"/>
      <c r="AB4085" s="838"/>
      <c r="AC4085" s="838"/>
      <c r="AD4085" s="838"/>
      <c r="AE4085" s="838"/>
      <c r="AF4085" s="838"/>
      <c r="AG4085" s="838"/>
      <c r="AH4085" s="838"/>
      <c r="AI4085" s="838"/>
      <c r="AJ4085" s="838"/>
      <c r="AK4085" s="838"/>
      <c r="AL4085" s="838"/>
    </row>
    <row r="4086" spans="25:38" x14ac:dyDescent="0.25">
      <c r="Y4086" s="838"/>
      <c r="Z4086" s="838"/>
      <c r="AA4086" s="838"/>
      <c r="AB4086" s="838"/>
      <c r="AC4086" s="838"/>
      <c r="AD4086" s="838"/>
      <c r="AE4086" s="838"/>
      <c r="AF4086" s="838"/>
      <c r="AG4086" s="838"/>
      <c r="AH4086" s="838"/>
      <c r="AI4086" s="838"/>
      <c r="AJ4086" s="838"/>
      <c r="AK4086" s="838"/>
      <c r="AL4086" s="838"/>
    </row>
    <row r="4087" spans="25:38" x14ac:dyDescent="0.25">
      <c r="Y4087" s="838"/>
      <c r="Z4087" s="838"/>
      <c r="AA4087" s="838"/>
      <c r="AB4087" s="838"/>
      <c r="AC4087" s="838"/>
      <c r="AD4087" s="838"/>
      <c r="AE4087" s="838"/>
      <c r="AF4087" s="838"/>
      <c r="AG4087" s="838"/>
      <c r="AH4087" s="838"/>
      <c r="AI4087" s="838"/>
      <c r="AJ4087" s="838"/>
      <c r="AK4087" s="838"/>
      <c r="AL4087" s="838"/>
    </row>
    <row r="4088" spans="25:38" x14ac:dyDescent="0.25">
      <c r="Y4088" s="838"/>
      <c r="Z4088" s="838"/>
      <c r="AA4088" s="838"/>
      <c r="AB4088" s="838"/>
      <c r="AC4088" s="838"/>
      <c r="AD4088" s="838"/>
      <c r="AE4088" s="838"/>
      <c r="AF4088" s="838"/>
      <c r="AG4088" s="838"/>
      <c r="AH4088" s="838"/>
      <c r="AI4088" s="838"/>
      <c r="AJ4088" s="838"/>
      <c r="AK4088" s="838"/>
      <c r="AL4088" s="838"/>
    </row>
    <row r="4089" spans="25:38" x14ac:dyDescent="0.25">
      <c r="Y4089" s="838"/>
      <c r="Z4089" s="838"/>
      <c r="AA4089" s="838"/>
      <c r="AB4089" s="838"/>
      <c r="AC4089" s="838"/>
      <c r="AD4089" s="838"/>
      <c r="AE4089" s="838"/>
      <c r="AF4089" s="838"/>
      <c r="AG4089" s="838"/>
      <c r="AH4089" s="838"/>
      <c r="AI4089" s="838"/>
      <c r="AJ4089" s="838"/>
      <c r="AK4089" s="838"/>
      <c r="AL4089" s="838"/>
    </row>
    <row r="4090" spans="25:38" x14ac:dyDescent="0.25">
      <c r="Y4090" s="838"/>
      <c r="Z4090" s="838"/>
      <c r="AA4090" s="838"/>
      <c r="AB4090" s="838"/>
      <c r="AC4090" s="838"/>
      <c r="AD4090" s="838"/>
      <c r="AE4090" s="838"/>
      <c r="AF4090" s="838"/>
      <c r="AG4090" s="838"/>
      <c r="AH4090" s="838"/>
      <c r="AI4090" s="838"/>
      <c r="AJ4090" s="838"/>
      <c r="AK4090" s="838"/>
      <c r="AL4090" s="838"/>
    </row>
    <row r="4091" spans="25:38" x14ac:dyDescent="0.25">
      <c r="Y4091" s="838"/>
      <c r="Z4091" s="838"/>
      <c r="AA4091" s="838"/>
      <c r="AB4091" s="838"/>
      <c r="AC4091" s="838"/>
      <c r="AD4091" s="838"/>
      <c r="AE4091" s="838"/>
      <c r="AF4091" s="838"/>
      <c r="AG4091" s="838"/>
      <c r="AH4091" s="838"/>
      <c r="AI4091" s="838"/>
      <c r="AJ4091" s="838"/>
      <c r="AK4091" s="838"/>
      <c r="AL4091" s="838"/>
    </row>
    <row r="4092" spans="25:38" x14ac:dyDescent="0.25">
      <c r="Y4092" s="838"/>
      <c r="Z4092" s="838"/>
      <c r="AA4092" s="838"/>
      <c r="AB4092" s="838"/>
      <c r="AC4092" s="838"/>
      <c r="AD4092" s="838"/>
      <c r="AE4092" s="838"/>
      <c r="AF4092" s="838"/>
      <c r="AG4092" s="838"/>
      <c r="AH4092" s="838"/>
      <c r="AI4092" s="838"/>
      <c r="AJ4092" s="838"/>
      <c r="AK4092" s="838"/>
      <c r="AL4092" s="838"/>
    </row>
    <row r="4093" spans="25:38" x14ac:dyDescent="0.25">
      <c r="Y4093" s="838"/>
      <c r="Z4093" s="838"/>
      <c r="AA4093" s="838"/>
      <c r="AB4093" s="838"/>
      <c r="AC4093" s="838"/>
      <c r="AD4093" s="838"/>
      <c r="AE4093" s="838"/>
      <c r="AF4093" s="838"/>
      <c r="AG4093" s="838"/>
      <c r="AH4093" s="838"/>
      <c r="AI4093" s="838"/>
      <c r="AJ4093" s="838"/>
      <c r="AK4093" s="838"/>
      <c r="AL4093" s="838"/>
    </row>
    <row r="4094" spans="25:38" x14ac:dyDescent="0.25">
      <c r="Y4094" s="838"/>
      <c r="Z4094" s="838"/>
      <c r="AA4094" s="838"/>
      <c r="AB4094" s="838"/>
      <c r="AC4094" s="838"/>
      <c r="AD4094" s="838"/>
      <c r="AE4094" s="838"/>
      <c r="AF4094" s="838"/>
      <c r="AG4094" s="838"/>
      <c r="AH4094" s="838"/>
      <c r="AI4094" s="838"/>
      <c r="AJ4094" s="838"/>
      <c r="AK4094" s="838"/>
      <c r="AL4094" s="838"/>
    </row>
    <row r="4095" spans="25:38" x14ac:dyDescent="0.25">
      <c r="Y4095" s="838"/>
      <c r="Z4095" s="838"/>
      <c r="AA4095" s="838"/>
      <c r="AB4095" s="838"/>
      <c r="AC4095" s="838"/>
      <c r="AD4095" s="838"/>
      <c r="AE4095" s="838"/>
      <c r="AF4095" s="838"/>
      <c r="AG4095" s="838"/>
      <c r="AH4095" s="838"/>
      <c r="AI4095" s="838"/>
      <c r="AJ4095" s="838"/>
      <c r="AK4095" s="838"/>
      <c r="AL4095" s="838"/>
    </row>
    <row r="4096" spans="25:38" x14ac:dyDescent="0.25">
      <c r="Y4096" s="838"/>
      <c r="Z4096" s="838"/>
      <c r="AA4096" s="838"/>
      <c r="AB4096" s="838"/>
      <c r="AC4096" s="838"/>
      <c r="AD4096" s="838"/>
      <c r="AE4096" s="838"/>
      <c r="AF4096" s="838"/>
      <c r="AG4096" s="838"/>
      <c r="AH4096" s="838"/>
      <c r="AI4096" s="838"/>
      <c r="AJ4096" s="838"/>
      <c r="AK4096" s="838"/>
      <c r="AL4096" s="838"/>
    </row>
    <row r="4097" spans="25:38" x14ac:dyDescent="0.25">
      <c r="Y4097" s="838"/>
      <c r="Z4097" s="838"/>
      <c r="AA4097" s="838"/>
      <c r="AB4097" s="838"/>
      <c r="AC4097" s="838"/>
      <c r="AD4097" s="838"/>
      <c r="AE4097" s="838"/>
      <c r="AF4097" s="838"/>
      <c r="AG4097" s="838"/>
      <c r="AH4097" s="838"/>
      <c r="AI4097" s="838"/>
      <c r="AJ4097" s="838"/>
      <c r="AK4097" s="838"/>
      <c r="AL4097" s="838"/>
    </row>
    <row r="4098" spans="25:38" x14ac:dyDescent="0.25">
      <c r="Y4098" s="838"/>
      <c r="Z4098" s="838"/>
      <c r="AA4098" s="838"/>
      <c r="AB4098" s="838"/>
      <c r="AC4098" s="838"/>
      <c r="AD4098" s="838"/>
      <c r="AE4098" s="838"/>
      <c r="AF4098" s="838"/>
      <c r="AG4098" s="838"/>
      <c r="AH4098" s="838"/>
      <c r="AI4098" s="838"/>
      <c r="AJ4098" s="838"/>
      <c r="AK4098" s="838"/>
      <c r="AL4098" s="838"/>
    </row>
    <row r="4099" spans="25:38" x14ac:dyDescent="0.25">
      <c r="Y4099" s="838"/>
      <c r="Z4099" s="838"/>
      <c r="AA4099" s="838"/>
      <c r="AB4099" s="838"/>
      <c r="AC4099" s="838"/>
      <c r="AD4099" s="838"/>
      <c r="AE4099" s="838"/>
      <c r="AF4099" s="838"/>
      <c r="AG4099" s="838"/>
      <c r="AH4099" s="838"/>
      <c r="AI4099" s="838"/>
      <c r="AJ4099" s="838"/>
      <c r="AK4099" s="838"/>
      <c r="AL4099" s="838"/>
    </row>
    <row r="4100" spans="25:38" x14ac:dyDescent="0.25">
      <c r="Y4100" s="838"/>
      <c r="Z4100" s="838"/>
      <c r="AA4100" s="838"/>
      <c r="AB4100" s="838"/>
      <c r="AC4100" s="838"/>
      <c r="AD4100" s="838"/>
      <c r="AE4100" s="838"/>
      <c r="AF4100" s="838"/>
      <c r="AG4100" s="838"/>
      <c r="AH4100" s="838"/>
      <c r="AI4100" s="838"/>
      <c r="AJ4100" s="838"/>
      <c r="AK4100" s="838"/>
      <c r="AL4100" s="838"/>
    </row>
    <row r="4101" spans="25:38" x14ac:dyDescent="0.25">
      <c r="Y4101" s="838"/>
      <c r="Z4101" s="838"/>
      <c r="AA4101" s="838"/>
      <c r="AB4101" s="838"/>
      <c r="AC4101" s="838"/>
      <c r="AD4101" s="838"/>
      <c r="AE4101" s="838"/>
      <c r="AF4101" s="838"/>
      <c r="AG4101" s="838"/>
      <c r="AH4101" s="838"/>
      <c r="AI4101" s="838"/>
      <c r="AJ4101" s="838"/>
      <c r="AK4101" s="838"/>
      <c r="AL4101" s="838"/>
    </row>
    <row r="4102" spans="25:38" x14ac:dyDescent="0.25">
      <c r="Y4102" s="838"/>
      <c r="Z4102" s="838"/>
      <c r="AA4102" s="838"/>
      <c r="AB4102" s="838"/>
      <c r="AC4102" s="838"/>
      <c r="AD4102" s="838"/>
      <c r="AE4102" s="838"/>
      <c r="AF4102" s="838"/>
      <c r="AG4102" s="838"/>
      <c r="AH4102" s="838"/>
      <c r="AI4102" s="838"/>
      <c r="AJ4102" s="838"/>
      <c r="AK4102" s="838"/>
      <c r="AL4102" s="838"/>
    </row>
    <row r="4103" spans="25:38" x14ac:dyDescent="0.25">
      <c r="Y4103" s="838"/>
      <c r="Z4103" s="838"/>
      <c r="AA4103" s="838"/>
      <c r="AB4103" s="838"/>
      <c r="AC4103" s="838"/>
      <c r="AD4103" s="838"/>
      <c r="AE4103" s="838"/>
      <c r="AF4103" s="838"/>
      <c r="AG4103" s="838"/>
      <c r="AH4103" s="838"/>
      <c r="AI4103" s="838"/>
      <c r="AJ4103" s="838"/>
      <c r="AK4103" s="838"/>
      <c r="AL4103" s="838"/>
    </row>
    <row r="4104" spans="25:38" x14ac:dyDescent="0.25">
      <c r="Y4104" s="838"/>
      <c r="Z4104" s="838"/>
      <c r="AA4104" s="838"/>
      <c r="AB4104" s="838"/>
      <c r="AC4104" s="838"/>
      <c r="AD4104" s="838"/>
      <c r="AE4104" s="838"/>
      <c r="AF4104" s="838"/>
      <c r="AG4104" s="838"/>
      <c r="AH4104" s="838"/>
      <c r="AI4104" s="838"/>
      <c r="AJ4104" s="838"/>
      <c r="AK4104" s="838"/>
      <c r="AL4104" s="838"/>
    </row>
    <row r="4105" spans="25:38" x14ac:dyDescent="0.25">
      <c r="Y4105" s="838"/>
      <c r="Z4105" s="838"/>
      <c r="AA4105" s="838"/>
      <c r="AB4105" s="838"/>
      <c r="AC4105" s="838"/>
      <c r="AD4105" s="838"/>
      <c r="AE4105" s="838"/>
      <c r="AF4105" s="838"/>
      <c r="AG4105" s="838"/>
      <c r="AH4105" s="838"/>
      <c r="AI4105" s="838"/>
      <c r="AJ4105" s="838"/>
      <c r="AK4105" s="838"/>
      <c r="AL4105" s="838"/>
    </row>
    <row r="4106" spans="25:38" x14ac:dyDescent="0.25">
      <c r="Y4106" s="838"/>
      <c r="Z4106" s="838"/>
      <c r="AA4106" s="838"/>
      <c r="AB4106" s="838"/>
      <c r="AC4106" s="838"/>
      <c r="AD4106" s="838"/>
      <c r="AE4106" s="838"/>
      <c r="AF4106" s="838"/>
      <c r="AG4106" s="838"/>
      <c r="AH4106" s="838"/>
      <c r="AI4106" s="838"/>
      <c r="AJ4106" s="838"/>
      <c r="AK4106" s="838"/>
      <c r="AL4106" s="838"/>
    </row>
    <row r="4107" spans="25:38" x14ac:dyDescent="0.25">
      <c r="Y4107" s="838"/>
      <c r="Z4107" s="838"/>
      <c r="AA4107" s="838"/>
      <c r="AB4107" s="838"/>
      <c r="AC4107" s="838"/>
      <c r="AD4107" s="838"/>
      <c r="AE4107" s="838"/>
      <c r="AF4107" s="838"/>
      <c r="AG4107" s="838"/>
      <c r="AH4107" s="838"/>
      <c r="AI4107" s="838"/>
      <c r="AJ4107" s="838"/>
      <c r="AK4107" s="838"/>
      <c r="AL4107" s="838"/>
    </row>
    <row r="4108" spans="25:38" x14ac:dyDescent="0.25">
      <c r="Y4108" s="838"/>
      <c r="Z4108" s="838"/>
      <c r="AA4108" s="838"/>
      <c r="AB4108" s="838"/>
      <c r="AC4108" s="838"/>
      <c r="AD4108" s="838"/>
      <c r="AE4108" s="838"/>
      <c r="AF4108" s="838"/>
      <c r="AG4108" s="838"/>
      <c r="AH4108" s="838"/>
      <c r="AI4108" s="838"/>
      <c r="AJ4108" s="838"/>
      <c r="AK4108" s="838"/>
      <c r="AL4108" s="838"/>
    </row>
    <row r="4109" spans="25:38" x14ac:dyDescent="0.25">
      <c r="Y4109" s="838"/>
      <c r="Z4109" s="838"/>
      <c r="AA4109" s="838"/>
      <c r="AB4109" s="838"/>
      <c r="AC4109" s="838"/>
      <c r="AD4109" s="838"/>
      <c r="AE4109" s="838"/>
      <c r="AF4109" s="838"/>
      <c r="AG4109" s="838"/>
      <c r="AH4109" s="838"/>
      <c r="AI4109" s="838"/>
      <c r="AJ4109" s="838"/>
      <c r="AK4109" s="838"/>
      <c r="AL4109" s="838"/>
    </row>
    <row r="4110" spans="25:38" x14ac:dyDescent="0.25">
      <c r="Y4110" s="838"/>
      <c r="Z4110" s="838"/>
      <c r="AA4110" s="838"/>
      <c r="AB4110" s="838"/>
      <c r="AC4110" s="838"/>
      <c r="AD4110" s="838"/>
      <c r="AE4110" s="838"/>
      <c r="AF4110" s="838"/>
      <c r="AG4110" s="838"/>
      <c r="AH4110" s="838"/>
      <c r="AI4110" s="838"/>
      <c r="AJ4110" s="838"/>
      <c r="AK4110" s="838"/>
      <c r="AL4110" s="838"/>
    </row>
    <row r="4111" spans="25:38" x14ac:dyDescent="0.25">
      <c r="Y4111" s="838"/>
      <c r="Z4111" s="838"/>
      <c r="AA4111" s="838"/>
      <c r="AB4111" s="838"/>
      <c r="AC4111" s="838"/>
      <c r="AD4111" s="838"/>
      <c r="AE4111" s="838"/>
      <c r="AF4111" s="838"/>
      <c r="AG4111" s="838"/>
      <c r="AH4111" s="838"/>
      <c r="AI4111" s="838"/>
      <c r="AJ4111" s="838"/>
      <c r="AK4111" s="838"/>
      <c r="AL4111" s="838"/>
    </row>
    <row r="4112" spans="25:38" x14ac:dyDescent="0.25">
      <c r="Y4112" s="838"/>
      <c r="Z4112" s="838"/>
      <c r="AA4112" s="838"/>
      <c r="AB4112" s="838"/>
      <c r="AC4112" s="838"/>
      <c r="AD4112" s="838"/>
      <c r="AE4112" s="838"/>
      <c r="AF4112" s="838"/>
      <c r="AG4112" s="838"/>
      <c r="AH4112" s="838"/>
      <c r="AI4112" s="838"/>
      <c r="AJ4112" s="838"/>
      <c r="AK4112" s="838"/>
      <c r="AL4112" s="838"/>
    </row>
    <row r="4113" spans="25:38" x14ac:dyDescent="0.25">
      <c r="Y4113" s="838"/>
      <c r="Z4113" s="838"/>
      <c r="AA4113" s="838"/>
      <c r="AB4113" s="838"/>
      <c r="AC4113" s="838"/>
      <c r="AD4113" s="838"/>
      <c r="AE4113" s="838"/>
      <c r="AF4113" s="838"/>
      <c r="AG4113" s="838"/>
      <c r="AH4113" s="838"/>
      <c r="AI4113" s="838"/>
      <c r="AJ4113" s="838"/>
      <c r="AK4113" s="838"/>
      <c r="AL4113" s="838"/>
    </row>
    <row r="4114" spans="25:38" x14ac:dyDescent="0.25">
      <c r="Y4114" s="838"/>
      <c r="Z4114" s="838"/>
      <c r="AA4114" s="838"/>
      <c r="AB4114" s="838"/>
      <c r="AC4114" s="838"/>
      <c r="AD4114" s="838"/>
      <c r="AE4114" s="838"/>
      <c r="AF4114" s="838"/>
      <c r="AG4114" s="838"/>
      <c r="AH4114" s="838"/>
      <c r="AI4114" s="838"/>
      <c r="AJ4114" s="838"/>
      <c r="AK4114" s="838"/>
      <c r="AL4114" s="838"/>
    </row>
    <row r="4115" spans="25:38" x14ac:dyDescent="0.25">
      <c r="Y4115" s="838"/>
      <c r="Z4115" s="838"/>
      <c r="AA4115" s="838"/>
      <c r="AB4115" s="838"/>
      <c r="AC4115" s="838"/>
      <c r="AD4115" s="838"/>
      <c r="AE4115" s="838"/>
      <c r="AF4115" s="838"/>
      <c r="AG4115" s="838"/>
      <c r="AH4115" s="838"/>
      <c r="AI4115" s="838"/>
      <c r="AJ4115" s="838"/>
      <c r="AK4115" s="838"/>
      <c r="AL4115" s="838"/>
    </row>
    <row r="4116" spans="25:38" x14ac:dyDescent="0.25">
      <c r="Y4116" s="838"/>
      <c r="Z4116" s="838"/>
      <c r="AA4116" s="838"/>
      <c r="AB4116" s="838"/>
      <c r="AC4116" s="838"/>
      <c r="AD4116" s="838"/>
      <c r="AE4116" s="838"/>
      <c r="AF4116" s="838"/>
      <c r="AG4116" s="838"/>
      <c r="AH4116" s="838"/>
      <c r="AI4116" s="838"/>
      <c r="AJ4116" s="838"/>
      <c r="AK4116" s="838"/>
      <c r="AL4116" s="838"/>
    </row>
    <row r="4117" spans="25:38" x14ac:dyDescent="0.25">
      <c r="Y4117" s="838"/>
      <c r="Z4117" s="838"/>
      <c r="AA4117" s="838"/>
      <c r="AB4117" s="838"/>
      <c r="AC4117" s="838"/>
      <c r="AD4117" s="838"/>
      <c r="AE4117" s="838"/>
      <c r="AF4117" s="838"/>
      <c r="AG4117" s="838"/>
      <c r="AH4117" s="838"/>
      <c r="AI4117" s="838"/>
      <c r="AJ4117" s="838"/>
      <c r="AK4117" s="838"/>
      <c r="AL4117" s="838"/>
    </row>
    <row r="4118" spans="25:38" x14ac:dyDescent="0.25">
      <c r="Y4118" s="838"/>
      <c r="Z4118" s="838"/>
      <c r="AA4118" s="838"/>
      <c r="AB4118" s="838"/>
      <c r="AC4118" s="838"/>
      <c r="AD4118" s="838"/>
      <c r="AE4118" s="838"/>
      <c r="AF4118" s="838"/>
      <c r="AG4118" s="838"/>
      <c r="AH4118" s="838"/>
      <c r="AI4118" s="838"/>
      <c r="AJ4118" s="838"/>
      <c r="AK4118" s="838"/>
      <c r="AL4118" s="838"/>
    </row>
    <row r="4119" spans="25:38" x14ac:dyDescent="0.25">
      <c r="Y4119" s="838"/>
      <c r="Z4119" s="838"/>
      <c r="AA4119" s="838"/>
      <c r="AB4119" s="838"/>
      <c r="AC4119" s="838"/>
      <c r="AD4119" s="838"/>
      <c r="AE4119" s="838"/>
      <c r="AF4119" s="838"/>
      <c r="AG4119" s="838"/>
      <c r="AH4119" s="838"/>
      <c r="AI4119" s="838"/>
      <c r="AJ4119" s="838"/>
      <c r="AK4119" s="838"/>
      <c r="AL4119" s="838"/>
    </row>
    <row r="4120" spans="25:38" x14ac:dyDescent="0.25">
      <c r="Y4120" s="838"/>
      <c r="Z4120" s="838"/>
      <c r="AA4120" s="838"/>
      <c r="AB4120" s="838"/>
      <c r="AC4120" s="838"/>
      <c r="AD4120" s="838"/>
      <c r="AE4120" s="838"/>
      <c r="AF4120" s="838"/>
      <c r="AG4120" s="838"/>
      <c r="AH4120" s="838"/>
      <c r="AI4120" s="838"/>
      <c r="AJ4120" s="838"/>
      <c r="AK4120" s="838"/>
      <c r="AL4120" s="838"/>
    </row>
    <row r="4121" spans="25:38" x14ac:dyDescent="0.25">
      <c r="Y4121" s="838"/>
      <c r="Z4121" s="838"/>
      <c r="AA4121" s="838"/>
      <c r="AB4121" s="838"/>
      <c r="AC4121" s="838"/>
      <c r="AD4121" s="838"/>
      <c r="AE4121" s="838"/>
      <c r="AF4121" s="838"/>
      <c r="AG4121" s="838"/>
      <c r="AH4121" s="838"/>
      <c r="AI4121" s="838"/>
      <c r="AJ4121" s="838"/>
      <c r="AK4121" s="838"/>
      <c r="AL4121" s="838"/>
    </row>
    <row r="4122" spans="25:38" x14ac:dyDescent="0.25">
      <c r="Y4122" s="838"/>
      <c r="Z4122" s="838"/>
      <c r="AA4122" s="838"/>
      <c r="AB4122" s="838"/>
      <c r="AC4122" s="838"/>
      <c r="AD4122" s="838"/>
      <c r="AE4122" s="838"/>
      <c r="AF4122" s="838"/>
      <c r="AG4122" s="838"/>
      <c r="AH4122" s="838"/>
      <c r="AI4122" s="838"/>
      <c r="AJ4122" s="838"/>
      <c r="AK4122" s="838"/>
      <c r="AL4122" s="838"/>
    </row>
    <row r="4123" spans="25:38" x14ac:dyDescent="0.25">
      <c r="Y4123" s="838"/>
      <c r="Z4123" s="838"/>
      <c r="AA4123" s="838"/>
      <c r="AB4123" s="838"/>
      <c r="AC4123" s="838"/>
      <c r="AD4123" s="838"/>
      <c r="AE4123" s="838"/>
      <c r="AF4123" s="838"/>
      <c r="AG4123" s="838"/>
      <c r="AH4123" s="838"/>
      <c r="AI4123" s="838"/>
      <c r="AJ4123" s="838"/>
      <c r="AK4123" s="838"/>
      <c r="AL4123" s="838"/>
    </row>
    <row r="4124" spans="25:38" x14ac:dyDescent="0.25">
      <c r="Y4124" s="838"/>
      <c r="Z4124" s="838"/>
      <c r="AA4124" s="838"/>
      <c r="AB4124" s="838"/>
      <c r="AC4124" s="838"/>
      <c r="AD4124" s="838"/>
      <c r="AE4124" s="838"/>
      <c r="AF4124" s="838"/>
      <c r="AG4124" s="838"/>
      <c r="AH4124" s="838"/>
      <c r="AI4124" s="838"/>
      <c r="AJ4124" s="838"/>
      <c r="AK4124" s="838"/>
      <c r="AL4124" s="838"/>
    </row>
    <row r="4125" spans="25:38" x14ac:dyDescent="0.25">
      <c r="Y4125" s="838"/>
      <c r="Z4125" s="838"/>
      <c r="AA4125" s="838"/>
      <c r="AB4125" s="838"/>
      <c r="AC4125" s="838"/>
      <c r="AD4125" s="838"/>
      <c r="AE4125" s="838"/>
      <c r="AF4125" s="838"/>
      <c r="AG4125" s="838"/>
      <c r="AH4125" s="838"/>
      <c r="AI4125" s="838"/>
      <c r="AJ4125" s="838"/>
      <c r="AK4125" s="838"/>
      <c r="AL4125" s="838"/>
    </row>
    <row r="4126" spans="25:38" x14ac:dyDescent="0.25">
      <c r="Y4126" s="838"/>
      <c r="Z4126" s="838"/>
      <c r="AA4126" s="838"/>
      <c r="AB4126" s="838"/>
      <c r="AC4126" s="838"/>
      <c r="AD4126" s="838"/>
      <c r="AE4126" s="838"/>
      <c r="AF4126" s="838"/>
      <c r="AG4126" s="838"/>
      <c r="AH4126" s="838"/>
      <c r="AI4126" s="838"/>
      <c r="AJ4126" s="838"/>
      <c r="AK4126" s="838"/>
      <c r="AL4126" s="838"/>
    </row>
    <row r="4127" spans="25:38" x14ac:dyDescent="0.25">
      <c r="Y4127" s="838"/>
      <c r="Z4127" s="838"/>
      <c r="AA4127" s="838"/>
      <c r="AB4127" s="838"/>
      <c r="AC4127" s="838"/>
      <c r="AD4127" s="838"/>
      <c r="AE4127" s="838"/>
      <c r="AF4127" s="838"/>
      <c r="AG4127" s="838"/>
      <c r="AH4127" s="838"/>
      <c r="AI4127" s="838"/>
      <c r="AJ4127" s="838"/>
      <c r="AK4127" s="838"/>
      <c r="AL4127" s="838"/>
    </row>
    <row r="4128" spans="25:38" x14ac:dyDescent="0.25">
      <c r="Y4128" s="838"/>
      <c r="Z4128" s="838"/>
      <c r="AA4128" s="838"/>
      <c r="AB4128" s="838"/>
      <c r="AC4128" s="838"/>
      <c r="AD4128" s="838"/>
      <c r="AE4128" s="838"/>
      <c r="AF4128" s="838"/>
      <c r="AG4128" s="838"/>
      <c r="AH4128" s="838"/>
      <c r="AI4128" s="838"/>
      <c r="AJ4128" s="838"/>
      <c r="AK4128" s="838"/>
      <c r="AL4128" s="838"/>
    </row>
    <row r="4129" spans="25:38" x14ac:dyDescent="0.25">
      <c r="Y4129" s="838"/>
      <c r="Z4129" s="838"/>
      <c r="AA4129" s="838"/>
      <c r="AB4129" s="838"/>
      <c r="AC4129" s="838"/>
      <c r="AD4129" s="838"/>
      <c r="AE4129" s="838"/>
      <c r="AF4129" s="838"/>
      <c r="AG4129" s="838"/>
      <c r="AH4129" s="838"/>
      <c r="AI4129" s="838"/>
      <c r="AJ4129" s="838"/>
      <c r="AK4129" s="838"/>
      <c r="AL4129" s="838"/>
    </row>
    <row r="4130" spans="25:38" x14ac:dyDescent="0.25">
      <c r="Y4130" s="838"/>
      <c r="Z4130" s="838"/>
      <c r="AA4130" s="838"/>
      <c r="AB4130" s="838"/>
      <c r="AC4130" s="838"/>
      <c r="AD4130" s="838"/>
      <c r="AE4130" s="838"/>
      <c r="AF4130" s="838"/>
      <c r="AG4130" s="838"/>
      <c r="AH4130" s="838"/>
      <c r="AI4130" s="838"/>
      <c r="AJ4130" s="838"/>
      <c r="AK4130" s="838"/>
      <c r="AL4130" s="838"/>
    </row>
    <row r="4131" spans="25:38" x14ac:dyDescent="0.25">
      <c r="Y4131" s="838"/>
      <c r="Z4131" s="838"/>
      <c r="AA4131" s="838"/>
      <c r="AB4131" s="838"/>
      <c r="AC4131" s="838"/>
      <c r="AD4131" s="838"/>
      <c r="AE4131" s="838"/>
      <c r="AF4131" s="838"/>
      <c r="AG4131" s="838"/>
      <c r="AH4131" s="838"/>
      <c r="AI4131" s="838"/>
      <c r="AJ4131" s="838"/>
      <c r="AK4131" s="838"/>
      <c r="AL4131" s="838"/>
    </row>
    <row r="4132" spans="25:38" x14ac:dyDescent="0.25">
      <c r="Y4132" s="838"/>
      <c r="Z4132" s="838"/>
      <c r="AA4132" s="838"/>
      <c r="AB4132" s="838"/>
      <c r="AC4132" s="838"/>
      <c r="AD4132" s="838"/>
      <c r="AE4132" s="838"/>
      <c r="AF4132" s="838"/>
      <c r="AG4132" s="838"/>
      <c r="AH4132" s="838"/>
      <c r="AI4132" s="838"/>
      <c r="AJ4132" s="838"/>
      <c r="AK4132" s="838"/>
      <c r="AL4132" s="838"/>
    </row>
    <row r="4133" spans="25:38" x14ac:dyDescent="0.25">
      <c r="Y4133" s="838"/>
      <c r="Z4133" s="838"/>
      <c r="AA4133" s="838"/>
      <c r="AB4133" s="838"/>
      <c r="AC4133" s="838"/>
      <c r="AD4133" s="838"/>
      <c r="AE4133" s="838"/>
      <c r="AF4133" s="838"/>
      <c r="AG4133" s="838"/>
      <c r="AH4133" s="838"/>
      <c r="AI4133" s="838"/>
      <c r="AJ4133" s="838"/>
      <c r="AK4133" s="838"/>
      <c r="AL4133" s="838"/>
    </row>
    <row r="4134" spans="25:38" x14ac:dyDescent="0.25">
      <c r="Y4134" s="838"/>
      <c r="Z4134" s="838"/>
      <c r="AA4134" s="838"/>
      <c r="AB4134" s="838"/>
      <c r="AC4134" s="838"/>
      <c r="AD4134" s="838"/>
      <c r="AE4134" s="838"/>
      <c r="AF4134" s="838"/>
      <c r="AG4134" s="838"/>
      <c r="AH4134" s="838"/>
      <c r="AI4134" s="838"/>
      <c r="AJ4134" s="838"/>
      <c r="AK4134" s="838"/>
      <c r="AL4134" s="838"/>
    </row>
    <row r="4135" spans="25:38" x14ac:dyDescent="0.25">
      <c r="Y4135" s="838"/>
      <c r="Z4135" s="838"/>
      <c r="AA4135" s="838"/>
      <c r="AB4135" s="838"/>
      <c r="AC4135" s="838"/>
      <c r="AD4135" s="838"/>
      <c r="AE4135" s="838"/>
      <c r="AF4135" s="838"/>
      <c r="AG4135" s="838"/>
      <c r="AH4135" s="838"/>
      <c r="AI4135" s="838"/>
      <c r="AJ4135" s="838"/>
      <c r="AK4135" s="838"/>
      <c r="AL4135" s="838"/>
    </row>
    <row r="4136" spans="25:38" x14ac:dyDescent="0.25">
      <c r="Y4136" s="838"/>
      <c r="Z4136" s="838"/>
      <c r="AA4136" s="838"/>
      <c r="AB4136" s="838"/>
      <c r="AC4136" s="838"/>
      <c r="AD4136" s="838"/>
      <c r="AE4136" s="838"/>
      <c r="AF4136" s="838"/>
      <c r="AG4136" s="838"/>
      <c r="AH4136" s="838"/>
      <c r="AI4136" s="838"/>
      <c r="AJ4136" s="838"/>
      <c r="AK4136" s="838"/>
      <c r="AL4136" s="838"/>
    </row>
    <row r="4137" spans="25:38" x14ac:dyDescent="0.25">
      <c r="Y4137" s="838"/>
      <c r="Z4137" s="838"/>
      <c r="AA4137" s="838"/>
      <c r="AB4137" s="838"/>
      <c r="AC4137" s="838"/>
      <c r="AD4137" s="838"/>
      <c r="AE4137" s="838"/>
      <c r="AF4137" s="838"/>
      <c r="AG4137" s="838"/>
      <c r="AH4137" s="838"/>
      <c r="AI4137" s="838"/>
      <c r="AJ4137" s="838"/>
      <c r="AK4137" s="838"/>
      <c r="AL4137" s="838"/>
    </row>
    <row r="4138" spans="25:38" x14ac:dyDescent="0.25">
      <c r="Y4138" s="838"/>
      <c r="Z4138" s="838"/>
      <c r="AA4138" s="838"/>
      <c r="AB4138" s="838"/>
      <c r="AC4138" s="838"/>
      <c r="AD4138" s="838"/>
      <c r="AE4138" s="838"/>
      <c r="AF4138" s="838"/>
      <c r="AG4138" s="838"/>
      <c r="AH4138" s="838"/>
      <c r="AI4138" s="838"/>
      <c r="AJ4138" s="838"/>
      <c r="AK4138" s="838"/>
      <c r="AL4138" s="838"/>
    </row>
    <row r="4139" spans="25:38" x14ac:dyDescent="0.25">
      <c r="Y4139" s="838"/>
      <c r="Z4139" s="838"/>
      <c r="AA4139" s="838"/>
      <c r="AB4139" s="838"/>
      <c r="AC4139" s="838"/>
      <c r="AD4139" s="838"/>
      <c r="AE4139" s="838"/>
      <c r="AF4139" s="838"/>
      <c r="AG4139" s="838"/>
      <c r="AH4139" s="838"/>
      <c r="AI4139" s="838"/>
      <c r="AJ4139" s="838"/>
      <c r="AK4139" s="838"/>
      <c r="AL4139" s="838"/>
    </row>
    <row r="4140" spans="25:38" x14ac:dyDescent="0.25">
      <c r="Y4140" s="838"/>
      <c r="Z4140" s="838"/>
      <c r="AA4140" s="838"/>
      <c r="AB4140" s="838"/>
      <c r="AC4140" s="838"/>
      <c r="AD4140" s="838"/>
      <c r="AE4140" s="838"/>
      <c r="AF4140" s="838"/>
      <c r="AG4140" s="838"/>
      <c r="AH4140" s="838"/>
      <c r="AI4140" s="838"/>
      <c r="AJ4140" s="838"/>
      <c r="AK4140" s="838"/>
      <c r="AL4140" s="838"/>
    </row>
    <row r="4141" spans="25:38" x14ac:dyDescent="0.25">
      <c r="Y4141" s="838"/>
      <c r="Z4141" s="838"/>
      <c r="AA4141" s="838"/>
      <c r="AB4141" s="838"/>
      <c r="AC4141" s="838"/>
      <c r="AD4141" s="838"/>
      <c r="AE4141" s="838"/>
      <c r="AF4141" s="838"/>
      <c r="AG4141" s="838"/>
      <c r="AH4141" s="838"/>
      <c r="AI4141" s="838"/>
      <c r="AJ4141" s="838"/>
      <c r="AK4141" s="838"/>
      <c r="AL4141" s="838"/>
    </row>
    <row r="4142" spans="25:38" x14ac:dyDescent="0.25">
      <c r="Y4142" s="838"/>
      <c r="Z4142" s="838"/>
      <c r="AA4142" s="838"/>
      <c r="AB4142" s="838"/>
      <c r="AC4142" s="838"/>
      <c r="AD4142" s="838"/>
      <c r="AE4142" s="838"/>
      <c r="AF4142" s="838"/>
      <c r="AG4142" s="838"/>
      <c r="AH4142" s="838"/>
      <c r="AI4142" s="838"/>
      <c r="AJ4142" s="838"/>
      <c r="AK4142" s="838"/>
      <c r="AL4142" s="838"/>
    </row>
    <row r="4143" spans="25:38" x14ac:dyDescent="0.25">
      <c r="Y4143" s="838"/>
      <c r="Z4143" s="838"/>
      <c r="AA4143" s="838"/>
      <c r="AB4143" s="838"/>
      <c r="AC4143" s="838"/>
      <c r="AD4143" s="838"/>
      <c r="AE4143" s="838"/>
      <c r="AF4143" s="838"/>
      <c r="AG4143" s="838"/>
      <c r="AH4143" s="838"/>
      <c r="AI4143" s="838"/>
      <c r="AJ4143" s="838"/>
      <c r="AK4143" s="838"/>
      <c r="AL4143" s="838"/>
    </row>
    <row r="4144" spans="25:38" x14ac:dyDescent="0.25">
      <c r="Y4144" s="838"/>
      <c r="Z4144" s="838"/>
      <c r="AA4144" s="838"/>
      <c r="AB4144" s="838"/>
      <c r="AC4144" s="838"/>
      <c r="AD4144" s="838"/>
      <c r="AE4144" s="838"/>
      <c r="AF4144" s="838"/>
      <c r="AG4144" s="838"/>
      <c r="AH4144" s="838"/>
      <c r="AI4144" s="838"/>
      <c r="AJ4144" s="838"/>
      <c r="AK4144" s="838"/>
      <c r="AL4144" s="838"/>
    </row>
    <row r="4145" spans="25:38" x14ac:dyDescent="0.25">
      <c r="Y4145" s="838"/>
      <c r="Z4145" s="838"/>
      <c r="AA4145" s="838"/>
      <c r="AB4145" s="838"/>
      <c r="AC4145" s="838"/>
      <c r="AD4145" s="838"/>
      <c r="AE4145" s="838"/>
      <c r="AF4145" s="838"/>
      <c r="AG4145" s="838"/>
      <c r="AH4145" s="838"/>
      <c r="AI4145" s="838"/>
      <c r="AJ4145" s="838"/>
      <c r="AK4145" s="838"/>
      <c r="AL4145" s="838"/>
    </row>
    <row r="4146" spans="25:38" x14ac:dyDescent="0.25">
      <c r="Y4146" s="838"/>
      <c r="Z4146" s="838"/>
      <c r="AA4146" s="838"/>
      <c r="AB4146" s="838"/>
      <c r="AC4146" s="838"/>
      <c r="AD4146" s="838"/>
      <c r="AE4146" s="838"/>
      <c r="AF4146" s="838"/>
      <c r="AG4146" s="838"/>
      <c r="AH4146" s="838"/>
      <c r="AI4146" s="838"/>
      <c r="AJ4146" s="838"/>
      <c r="AK4146" s="838"/>
      <c r="AL4146" s="838"/>
    </row>
    <row r="4147" spans="25:38" x14ac:dyDescent="0.25">
      <c r="Y4147" s="838"/>
      <c r="Z4147" s="838"/>
      <c r="AA4147" s="838"/>
      <c r="AB4147" s="838"/>
      <c r="AC4147" s="838"/>
      <c r="AD4147" s="838"/>
      <c r="AE4147" s="838"/>
      <c r="AF4147" s="838"/>
      <c r="AG4147" s="838"/>
      <c r="AH4147" s="838"/>
      <c r="AI4147" s="838"/>
      <c r="AJ4147" s="838"/>
      <c r="AK4147" s="838"/>
      <c r="AL4147" s="838"/>
    </row>
    <row r="4148" spans="25:38" x14ac:dyDescent="0.25">
      <c r="Y4148" s="838"/>
      <c r="Z4148" s="838"/>
      <c r="AA4148" s="838"/>
      <c r="AB4148" s="838"/>
      <c r="AC4148" s="838"/>
      <c r="AD4148" s="838"/>
      <c r="AE4148" s="838"/>
      <c r="AF4148" s="838"/>
      <c r="AG4148" s="838"/>
      <c r="AH4148" s="838"/>
      <c r="AI4148" s="838"/>
      <c r="AJ4148" s="838"/>
      <c r="AK4148" s="838"/>
      <c r="AL4148" s="838"/>
    </row>
    <row r="4149" spans="25:38" x14ac:dyDescent="0.25">
      <c r="Y4149" s="838"/>
      <c r="Z4149" s="838"/>
      <c r="AA4149" s="838"/>
      <c r="AB4149" s="838"/>
      <c r="AC4149" s="838"/>
      <c r="AD4149" s="838"/>
      <c r="AE4149" s="838"/>
      <c r="AF4149" s="838"/>
      <c r="AG4149" s="838"/>
      <c r="AH4149" s="838"/>
      <c r="AI4149" s="838"/>
      <c r="AJ4149" s="838"/>
      <c r="AK4149" s="838"/>
      <c r="AL4149" s="838"/>
    </row>
    <row r="4150" spans="25:38" x14ac:dyDescent="0.25">
      <c r="Y4150" s="838"/>
      <c r="Z4150" s="838"/>
      <c r="AA4150" s="838"/>
      <c r="AB4150" s="838"/>
      <c r="AC4150" s="838"/>
      <c r="AD4150" s="838"/>
      <c r="AE4150" s="838"/>
      <c r="AF4150" s="838"/>
      <c r="AG4150" s="838"/>
      <c r="AH4150" s="838"/>
      <c r="AI4150" s="838"/>
      <c r="AJ4150" s="838"/>
      <c r="AK4150" s="838"/>
      <c r="AL4150" s="838"/>
    </row>
    <row r="4151" spans="25:38" x14ac:dyDescent="0.25">
      <c r="Y4151" s="838"/>
      <c r="Z4151" s="838"/>
      <c r="AA4151" s="838"/>
      <c r="AB4151" s="838"/>
      <c r="AC4151" s="838"/>
      <c r="AD4151" s="838"/>
      <c r="AE4151" s="838"/>
      <c r="AF4151" s="838"/>
      <c r="AG4151" s="838"/>
      <c r="AH4151" s="838"/>
      <c r="AI4151" s="838"/>
      <c r="AJ4151" s="838"/>
      <c r="AK4151" s="838"/>
      <c r="AL4151" s="838"/>
    </row>
    <row r="4152" spans="25:38" x14ac:dyDescent="0.25">
      <c r="Y4152" s="838"/>
      <c r="Z4152" s="838"/>
      <c r="AA4152" s="838"/>
      <c r="AB4152" s="838"/>
      <c r="AC4152" s="838"/>
      <c r="AD4152" s="838"/>
      <c r="AE4152" s="838"/>
      <c r="AF4152" s="838"/>
      <c r="AG4152" s="838"/>
      <c r="AH4152" s="838"/>
      <c r="AI4152" s="838"/>
      <c r="AJ4152" s="838"/>
      <c r="AK4152" s="838"/>
      <c r="AL4152" s="838"/>
    </row>
    <row r="4153" spans="25:38" x14ac:dyDescent="0.25">
      <c r="Y4153" s="838"/>
      <c r="Z4153" s="838"/>
      <c r="AA4153" s="838"/>
      <c r="AB4153" s="838"/>
      <c r="AC4153" s="838"/>
      <c r="AD4153" s="838"/>
      <c r="AE4153" s="838"/>
      <c r="AF4153" s="838"/>
      <c r="AG4153" s="838"/>
      <c r="AH4153" s="838"/>
      <c r="AI4153" s="838"/>
      <c r="AJ4153" s="838"/>
      <c r="AK4153" s="838"/>
      <c r="AL4153" s="838"/>
    </row>
    <row r="4154" spans="25:38" x14ac:dyDescent="0.25">
      <c r="Y4154" s="838"/>
      <c r="Z4154" s="838"/>
      <c r="AA4154" s="838"/>
      <c r="AB4154" s="838"/>
      <c r="AC4154" s="838"/>
      <c r="AD4154" s="838"/>
      <c r="AE4154" s="838"/>
      <c r="AF4154" s="838"/>
      <c r="AG4154" s="838"/>
      <c r="AH4154" s="838"/>
      <c r="AI4154" s="838"/>
      <c r="AJ4154" s="838"/>
      <c r="AK4154" s="838"/>
      <c r="AL4154" s="838"/>
    </row>
    <row r="4155" spans="25:38" x14ac:dyDescent="0.25">
      <c r="Y4155" s="838"/>
      <c r="Z4155" s="838"/>
      <c r="AA4155" s="838"/>
      <c r="AB4155" s="838"/>
      <c r="AC4155" s="838"/>
      <c r="AD4155" s="838"/>
      <c r="AE4155" s="838"/>
      <c r="AF4155" s="838"/>
      <c r="AG4155" s="838"/>
      <c r="AH4155" s="838"/>
      <c r="AI4155" s="838"/>
      <c r="AJ4155" s="838"/>
      <c r="AK4155" s="838"/>
      <c r="AL4155" s="838"/>
    </row>
    <row r="4156" spans="25:38" x14ac:dyDescent="0.25">
      <c r="Y4156" s="838"/>
      <c r="Z4156" s="838"/>
      <c r="AA4156" s="838"/>
      <c r="AB4156" s="838"/>
      <c r="AC4156" s="838"/>
      <c r="AD4156" s="838"/>
      <c r="AE4156" s="838"/>
      <c r="AF4156" s="838"/>
      <c r="AG4156" s="838"/>
      <c r="AH4156" s="838"/>
      <c r="AI4156" s="838"/>
      <c r="AJ4156" s="838"/>
      <c r="AK4156" s="838"/>
      <c r="AL4156" s="838"/>
    </row>
    <row r="4157" spans="25:38" x14ac:dyDescent="0.25">
      <c r="Y4157" s="838"/>
      <c r="Z4157" s="838"/>
      <c r="AA4157" s="838"/>
      <c r="AB4157" s="838"/>
      <c r="AC4157" s="838"/>
      <c r="AD4157" s="838"/>
      <c r="AE4157" s="838"/>
      <c r="AF4157" s="838"/>
      <c r="AG4157" s="838"/>
      <c r="AH4157" s="838"/>
      <c r="AI4157" s="838"/>
      <c r="AJ4157" s="838"/>
      <c r="AK4157" s="838"/>
      <c r="AL4157" s="838"/>
    </row>
    <row r="4158" spans="25:38" x14ac:dyDescent="0.25">
      <c r="Y4158" s="838"/>
      <c r="Z4158" s="838"/>
      <c r="AA4158" s="838"/>
      <c r="AB4158" s="838"/>
      <c r="AC4158" s="838"/>
      <c r="AD4158" s="838"/>
      <c r="AE4158" s="838"/>
      <c r="AF4158" s="838"/>
      <c r="AG4158" s="838"/>
      <c r="AH4158" s="838"/>
      <c r="AI4158" s="838"/>
      <c r="AJ4158" s="838"/>
      <c r="AK4158" s="838"/>
      <c r="AL4158" s="838"/>
    </row>
    <row r="4159" spans="25:38" x14ac:dyDescent="0.25">
      <c r="Y4159" s="838"/>
      <c r="Z4159" s="838"/>
      <c r="AA4159" s="838"/>
      <c r="AB4159" s="838"/>
      <c r="AC4159" s="838"/>
      <c r="AD4159" s="838"/>
      <c r="AE4159" s="838"/>
      <c r="AF4159" s="838"/>
      <c r="AG4159" s="838"/>
      <c r="AH4159" s="838"/>
      <c r="AI4159" s="838"/>
      <c r="AJ4159" s="838"/>
      <c r="AK4159" s="838"/>
      <c r="AL4159" s="838"/>
    </row>
    <row r="4160" spans="25:38" x14ac:dyDescent="0.25">
      <c r="Y4160" s="838"/>
      <c r="Z4160" s="838"/>
      <c r="AA4160" s="838"/>
      <c r="AB4160" s="838"/>
      <c r="AC4160" s="838"/>
      <c r="AD4160" s="838"/>
      <c r="AE4160" s="838"/>
      <c r="AF4160" s="838"/>
      <c r="AG4160" s="838"/>
      <c r="AH4160" s="838"/>
      <c r="AI4160" s="838"/>
      <c r="AJ4160" s="838"/>
      <c r="AK4160" s="838"/>
      <c r="AL4160" s="838"/>
    </row>
    <row r="4161" spans="25:38" x14ac:dyDescent="0.25">
      <c r="Y4161" s="838"/>
      <c r="Z4161" s="838"/>
      <c r="AA4161" s="838"/>
      <c r="AB4161" s="838"/>
      <c r="AC4161" s="838"/>
      <c r="AD4161" s="838"/>
      <c r="AE4161" s="838"/>
      <c r="AF4161" s="838"/>
      <c r="AG4161" s="838"/>
      <c r="AH4161" s="838"/>
      <c r="AI4161" s="838"/>
      <c r="AJ4161" s="838"/>
      <c r="AK4161" s="838"/>
      <c r="AL4161" s="838"/>
    </row>
    <row r="4162" spans="25:38" x14ac:dyDescent="0.25">
      <c r="Y4162" s="838"/>
      <c r="Z4162" s="838"/>
      <c r="AA4162" s="838"/>
      <c r="AB4162" s="838"/>
      <c r="AC4162" s="838"/>
      <c r="AD4162" s="838"/>
      <c r="AE4162" s="838"/>
      <c r="AF4162" s="838"/>
      <c r="AG4162" s="838"/>
      <c r="AH4162" s="838"/>
      <c r="AI4162" s="838"/>
      <c r="AJ4162" s="838"/>
      <c r="AK4162" s="838"/>
      <c r="AL4162" s="838"/>
    </row>
    <row r="4163" spans="25:38" x14ac:dyDescent="0.25">
      <c r="Y4163" s="838"/>
      <c r="Z4163" s="838"/>
      <c r="AA4163" s="838"/>
      <c r="AB4163" s="838"/>
      <c r="AC4163" s="838"/>
      <c r="AD4163" s="838"/>
      <c r="AE4163" s="838"/>
      <c r="AF4163" s="838"/>
      <c r="AG4163" s="838"/>
      <c r="AH4163" s="838"/>
      <c r="AI4163" s="838"/>
      <c r="AJ4163" s="838"/>
      <c r="AK4163" s="838"/>
      <c r="AL4163" s="838"/>
    </row>
    <row r="4164" spans="25:38" x14ac:dyDescent="0.25">
      <c r="Y4164" s="838"/>
      <c r="Z4164" s="838"/>
      <c r="AA4164" s="838"/>
      <c r="AB4164" s="838"/>
      <c r="AC4164" s="838"/>
      <c r="AD4164" s="838"/>
      <c r="AE4164" s="838"/>
      <c r="AF4164" s="838"/>
      <c r="AG4164" s="838"/>
      <c r="AH4164" s="838"/>
      <c r="AI4164" s="838"/>
      <c r="AJ4164" s="838"/>
      <c r="AK4164" s="838"/>
      <c r="AL4164" s="838"/>
    </row>
    <row r="4165" spans="25:38" x14ac:dyDescent="0.25">
      <c r="Y4165" s="838"/>
      <c r="Z4165" s="838"/>
      <c r="AA4165" s="838"/>
      <c r="AB4165" s="838"/>
      <c r="AC4165" s="838"/>
      <c r="AD4165" s="838"/>
      <c r="AE4165" s="838"/>
      <c r="AF4165" s="838"/>
      <c r="AG4165" s="838"/>
      <c r="AH4165" s="838"/>
      <c r="AI4165" s="838"/>
      <c r="AJ4165" s="838"/>
      <c r="AK4165" s="838"/>
      <c r="AL4165" s="838"/>
    </row>
    <row r="4166" spans="25:38" x14ac:dyDescent="0.25">
      <c r="Y4166" s="838"/>
      <c r="Z4166" s="838"/>
      <c r="AA4166" s="838"/>
      <c r="AB4166" s="838"/>
      <c r="AC4166" s="838"/>
      <c r="AD4166" s="838"/>
      <c r="AE4166" s="838"/>
      <c r="AF4166" s="838"/>
      <c r="AG4166" s="838"/>
      <c r="AH4166" s="838"/>
      <c r="AI4166" s="838"/>
      <c r="AJ4166" s="838"/>
      <c r="AK4166" s="838"/>
      <c r="AL4166" s="838"/>
    </row>
    <row r="4167" spans="25:38" x14ac:dyDescent="0.25">
      <c r="Y4167" s="838"/>
      <c r="Z4167" s="838"/>
      <c r="AA4167" s="838"/>
      <c r="AB4167" s="838"/>
      <c r="AC4167" s="838"/>
      <c r="AD4167" s="838"/>
      <c r="AE4167" s="838"/>
      <c r="AF4167" s="838"/>
      <c r="AG4167" s="838"/>
      <c r="AH4167" s="838"/>
      <c r="AI4167" s="838"/>
      <c r="AJ4167" s="838"/>
      <c r="AK4167" s="838"/>
      <c r="AL4167" s="838"/>
    </row>
    <row r="4168" spans="25:38" x14ac:dyDescent="0.25">
      <c r="Y4168" s="838"/>
      <c r="Z4168" s="838"/>
      <c r="AA4168" s="838"/>
      <c r="AB4168" s="838"/>
      <c r="AC4168" s="838"/>
      <c r="AD4168" s="838"/>
      <c r="AE4168" s="838"/>
      <c r="AF4168" s="838"/>
      <c r="AG4168" s="838"/>
      <c r="AH4168" s="838"/>
      <c r="AI4168" s="838"/>
      <c r="AJ4168" s="838"/>
      <c r="AK4168" s="838"/>
      <c r="AL4168" s="838"/>
    </row>
    <row r="4169" spans="25:38" x14ac:dyDescent="0.25">
      <c r="Y4169" s="838"/>
      <c r="Z4169" s="838"/>
      <c r="AA4169" s="838"/>
      <c r="AB4169" s="838"/>
      <c r="AC4169" s="838"/>
      <c r="AD4169" s="838"/>
      <c r="AE4169" s="838"/>
      <c r="AF4169" s="838"/>
      <c r="AG4169" s="838"/>
      <c r="AH4169" s="838"/>
      <c r="AI4169" s="838"/>
      <c r="AJ4169" s="838"/>
      <c r="AK4169" s="838"/>
      <c r="AL4169" s="838"/>
    </row>
    <row r="4170" spans="25:38" x14ac:dyDescent="0.25">
      <c r="Y4170" s="838"/>
      <c r="Z4170" s="838"/>
      <c r="AA4170" s="838"/>
      <c r="AB4170" s="838"/>
      <c r="AC4170" s="838"/>
      <c r="AD4170" s="838"/>
      <c r="AE4170" s="838"/>
      <c r="AF4170" s="838"/>
      <c r="AG4170" s="838"/>
      <c r="AH4170" s="838"/>
      <c r="AI4170" s="838"/>
      <c r="AJ4170" s="838"/>
      <c r="AK4170" s="838"/>
      <c r="AL4170" s="838"/>
    </row>
    <row r="4171" spans="25:38" x14ac:dyDescent="0.25">
      <c r="Y4171" s="838"/>
      <c r="Z4171" s="838"/>
      <c r="AA4171" s="838"/>
      <c r="AB4171" s="838"/>
      <c r="AC4171" s="838"/>
      <c r="AD4171" s="838"/>
      <c r="AE4171" s="838"/>
      <c r="AF4171" s="838"/>
      <c r="AG4171" s="838"/>
      <c r="AH4171" s="838"/>
      <c r="AI4171" s="838"/>
      <c r="AJ4171" s="838"/>
      <c r="AK4171" s="838"/>
      <c r="AL4171" s="838"/>
    </row>
    <row r="4172" spans="25:38" x14ac:dyDescent="0.25">
      <c r="Y4172" s="838"/>
      <c r="Z4172" s="838"/>
      <c r="AA4172" s="838"/>
      <c r="AB4172" s="838"/>
      <c r="AC4172" s="838"/>
      <c r="AD4172" s="838"/>
      <c r="AE4172" s="838"/>
      <c r="AF4172" s="838"/>
      <c r="AG4172" s="838"/>
      <c r="AH4172" s="838"/>
      <c r="AI4172" s="838"/>
      <c r="AJ4172" s="838"/>
      <c r="AK4172" s="838"/>
      <c r="AL4172" s="838"/>
    </row>
    <row r="4173" spans="25:38" x14ac:dyDescent="0.25">
      <c r="Y4173" s="838"/>
      <c r="Z4173" s="838"/>
      <c r="AA4173" s="838"/>
      <c r="AB4173" s="838"/>
      <c r="AC4173" s="838"/>
      <c r="AD4173" s="838"/>
      <c r="AE4173" s="838"/>
      <c r="AF4173" s="838"/>
      <c r="AG4173" s="838"/>
      <c r="AH4173" s="838"/>
      <c r="AI4173" s="838"/>
      <c r="AJ4173" s="838"/>
      <c r="AK4173" s="838"/>
      <c r="AL4173" s="838"/>
    </row>
    <row r="4174" spans="25:38" x14ac:dyDescent="0.25">
      <c r="Y4174" s="838"/>
      <c r="Z4174" s="838"/>
      <c r="AA4174" s="838"/>
      <c r="AB4174" s="838"/>
      <c r="AC4174" s="838"/>
      <c r="AD4174" s="838"/>
      <c r="AE4174" s="838"/>
      <c r="AF4174" s="838"/>
      <c r="AG4174" s="838"/>
      <c r="AH4174" s="838"/>
      <c r="AI4174" s="838"/>
      <c r="AJ4174" s="838"/>
      <c r="AK4174" s="838"/>
      <c r="AL4174" s="838"/>
    </row>
    <row r="4175" spans="25:38" x14ac:dyDescent="0.25">
      <c r="Y4175" s="838"/>
      <c r="Z4175" s="838"/>
      <c r="AA4175" s="838"/>
      <c r="AB4175" s="838"/>
      <c r="AC4175" s="838"/>
      <c r="AD4175" s="838"/>
      <c r="AE4175" s="838"/>
      <c r="AF4175" s="838"/>
      <c r="AG4175" s="838"/>
      <c r="AH4175" s="838"/>
      <c r="AI4175" s="838"/>
      <c r="AJ4175" s="838"/>
      <c r="AK4175" s="838"/>
      <c r="AL4175" s="838"/>
    </row>
    <row r="4176" spans="25:38" x14ac:dyDescent="0.25">
      <c r="Y4176" s="838"/>
      <c r="Z4176" s="838"/>
      <c r="AA4176" s="838"/>
      <c r="AB4176" s="838"/>
      <c r="AC4176" s="838"/>
      <c r="AD4176" s="838"/>
      <c r="AE4176" s="838"/>
      <c r="AF4176" s="838"/>
      <c r="AG4176" s="838"/>
      <c r="AH4176" s="838"/>
      <c r="AI4176" s="838"/>
      <c r="AJ4176" s="838"/>
      <c r="AK4176" s="838"/>
      <c r="AL4176" s="838"/>
    </row>
    <row r="4177" spans="25:38" x14ac:dyDescent="0.25">
      <c r="Y4177" s="838"/>
      <c r="Z4177" s="838"/>
      <c r="AA4177" s="838"/>
      <c r="AB4177" s="838"/>
      <c r="AC4177" s="838"/>
      <c r="AD4177" s="838"/>
      <c r="AE4177" s="838"/>
      <c r="AF4177" s="838"/>
      <c r="AG4177" s="838"/>
      <c r="AH4177" s="838"/>
      <c r="AI4177" s="838"/>
      <c r="AJ4177" s="838"/>
      <c r="AK4177" s="838"/>
      <c r="AL4177" s="838"/>
    </row>
    <row r="4178" spans="25:38" x14ac:dyDescent="0.25">
      <c r="Y4178" s="838"/>
      <c r="Z4178" s="838"/>
      <c r="AA4178" s="838"/>
      <c r="AB4178" s="838"/>
      <c r="AC4178" s="838"/>
      <c r="AD4178" s="838"/>
      <c r="AE4178" s="838"/>
      <c r="AF4178" s="838"/>
      <c r="AG4178" s="838"/>
      <c r="AH4178" s="838"/>
      <c r="AI4178" s="838"/>
      <c r="AJ4178" s="838"/>
      <c r="AK4178" s="838"/>
      <c r="AL4178" s="838"/>
    </row>
    <row r="4179" spans="25:38" x14ac:dyDescent="0.25">
      <c r="Y4179" s="838"/>
      <c r="Z4179" s="838"/>
      <c r="AA4179" s="838"/>
      <c r="AB4179" s="838"/>
      <c r="AC4179" s="838"/>
      <c r="AD4179" s="838"/>
      <c r="AE4179" s="838"/>
      <c r="AF4179" s="838"/>
      <c r="AG4179" s="838"/>
      <c r="AH4179" s="838"/>
      <c r="AI4179" s="838"/>
      <c r="AJ4179" s="838"/>
      <c r="AK4179" s="838"/>
      <c r="AL4179" s="838"/>
    </row>
    <row r="4180" spans="25:38" x14ac:dyDescent="0.25">
      <c r="Y4180" s="838"/>
      <c r="Z4180" s="838"/>
      <c r="AA4180" s="838"/>
      <c r="AB4180" s="838"/>
      <c r="AC4180" s="838"/>
      <c r="AD4180" s="838"/>
      <c r="AE4180" s="838"/>
      <c r="AF4180" s="838"/>
      <c r="AG4180" s="838"/>
      <c r="AH4180" s="838"/>
      <c r="AI4180" s="838"/>
      <c r="AJ4180" s="838"/>
      <c r="AK4180" s="838"/>
      <c r="AL4180" s="838"/>
    </row>
    <row r="4181" spans="25:38" x14ac:dyDescent="0.25">
      <c r="Y4181" s="838"/>
      <c r="Z4181" s="838"/>
      <c r="AA4181" s="838"/>
      <c r="AB4181" s="838"/>
      <c r="AC4181" s="838"/>
      <c r="AD4181" s="838"/>
      <c r="AE4181" s="838"/>
      <c r="AF4181" s="838"/>
      <c r="AG4181" s="838"/>
      <c r="AH4181" s="838"/>
      <c r="AI4181" s="838"/>
      <c r="AJ4181" s="838"/>
      <c r="AK4181" s="838"/>
      <c r="AL4181" s="838"/>
    </row>
    <row r="4182" spans="25:38" x14ac:dyDescent="0.25">
      <c r="Y4182" s="838"/>
      <c r="Z4182" s="838"/>
      <c r="AA4182" s="838"/>
      <c r="AB4182" s="838"/>
      <c r="AC4182" s="838"/>
      <c r="AD4182" s="838"/>
      <c r="AE4182" s="838"/>
      <c r="AF4182" s="838"/>
      <c r="AG4182" s="838"/>
      <c r="AH4182" s="838"/>
      <c r="AI4182" s="838"/>
      <c r="AJ4182" s="838"/>
      <c r="AK4182" s="838"/>
      <c r="AL4182" s="838"/>
    </row>
    <row r="4183" spans="25:38" x14ac:dyDescent="0.25">
      <c r="Y4183" s="838"/>
      <c r="Z4183" s="838"/>
      <c r="AA4183" s="838"/>
      <c r="AB4183" s="838"/>
      <c r="AC4183" s="838"/>
      <c r="AD4183" s="838"/>
      <c r="AE4183" s="838"/>
      <c r="AF4183" s="838"/>
      <c r="AG4183" s="838"/>
      <c r="AH4183" s="838"/>
      <c r="AI4183" s="838"/>
      <c r="AJ4183" s="838"/>
      <c r="AK4183" s="838"/>
      <c r="AL4183" s="838"/>
    </row>
    <row r="4184" spans="25:38" x14ac:dyDescent="0.25">
      <c r="Y4184" s="838"/>
      <c r="Z4184" s="838"/>
      <c r="AA4184" s="838"/>
      <c r="AB4184" s="838"/>
      <c r="AC4184" s="838"/>
      <c r="AD4184" s="838"/>
      <c r="AE4184" s="838"/>
      <c r="AF4184" s="838"/>
      <c r="AG4184" s="838"/>
      <c r="AH4184" s="838"/>
      <c r="AI4184" s="838"/>
      <c r="AJ4184" s="838"/>
      <c r="AK4184" s="838"/>
      <c r="AL4184" s="838"/>
    </row>
    <row r="4185" spans="25:38" x14ac:dyDescent="0.25">
      <c r="Y4185" s="838"/>
      <c r="Z4185" s="838"/>
      <c r="AA4185" s="838"/>
      <c r="AB4185" s="838"/>
      <c r="AC4185" s="838"/>
      <c r="AD4185" s="838"/>
      <c r="AE4185" s="838"/>
      <c r="AF4185" s="838"/>
      <c r="AG4185" s="838"/>
      <c r="AH4185" s="838"/>
      <c r="AI4185" s="838"/>
      <c r="AJ4185" s="838"/>
      <c r="AK4185" s="838"/>
      <c r="AL4185" s="838"/>
    </row>
    <row r="4186" spans="25:38" x14ac:dyDescent="0.25">
      <c r="Y4186" s="838"/>
      <c r="Z4186" s="838"/>
      <c r="AA4186" s="838"/>
      <c r="AB4186" s="838"/>
      <c r="AC4186" s="838"/>
      <c r="AD4186" s="838"/>
      <c r="AE4186" s="838"/>
      <c r="AF4186" s="838"/>
      <c r="AG4186" s="838"/>
      <c r="AH4186" s="838"/>
      <c r="AI4186" s="838"/>
      <c r="AJ4186" s="838"/>
      <c r="AK4186" s="838"/>
      <c r="AL4186" s="838"/>
    </row>
    <row r="4187" spans="25:38" x14ac:dyDescent="0.25">
      <c r="Y4187" s="838"/>
      <c r="Z4187" s="838"/>
      <c r="AA4187" s="838"/>
      <c r="AB4187" s="838"/>
      <c r="AC4187" s="838"/>
      <c r="AD4187" s="838"/>
      <c r="AE4187" s="838"/>
      <c r="AF4187" s="838"/>
      <c r="AG4187" s="838"/>
      <c r="AH4187" s="838"/>
      <c r="AI4187" s="838"/>
      <c r="AJ4187" s="838"/>
      <c r="AK4187" s="838"/>
      <c r="AL4187" s="838"/>
    </row>
    <row r="4188" spans="25:38" x14ac:dyDescent="0.25">
      <c r="Y4188" s="838"/>
      <c r="Z4188" s="838"/>
      <c r="AA4188" s="838"/>
      <c r="AB4188" s="838"/>
      <c r="AC4188" s="838"/>
      <c r="AD4188" s="838"/>
      <c r="AE4188" s="838"/>
      <c r="AF4188" s="838"/>
      <c r="AG4188" s="838"/>
      <c r="AH4188" s="838"/>
      <c r="AI4188" s="838"/>
      <c r="AJ4188" s="838"/>
      <c r="AK4188" s="838"/>
      <c r="AL4188" s="838"/>
    </row>
    <row r="4189" spans="25:38" x14ac:dyDescent="0.25">
      <c r="Y4189" s="838"/>
      <c r="Z4189" s="838"/>
      <c r="AA4189" s="838"/>
      <c r="AB4189" s="838"/>
      <c r="AC4189" s="838"/>
      <c r="AD4189" s="838"/>
      <c r="AE4189" s="838"/>
      <c r="AF4189" s="838"/>
      <c r="AG4189" s="838"/>
      <c r="AH4189" s="838"/>
      <c r="AI4189" s="838"/>
      <c r="AJ4189" s="838"/>
      <c r="AK4189" s="838"/>
      <c r="AL4189" s="838"/>
    </row>
    <row r="4190" spans="25:38" x14ac:dyDescent="0.25">
      <c r="Y4190" s="838"/>
      <c r="Z4190" s="838"/>
      <c r="AA4190" s="838"/>
      <c r="AB4190" s="838"/>
      <c r="AC4190" s="838"/>
      <c r="AD4190" s="838"/>
      <c r="AE4190" s="838"/>
      <c r="AF4190" s="838"/>
      <c r="AG4190" s="838"/>
      <c r="AH4190" s="838"/>
      <c r="AI4190" s="838"/>
      <c r="AJ4190" s="838"/>
      <c r="AK4190" s="838"/>
      <c r="AL4190" s="838"/>
    </row>
    <row r="4191" spans="25:38" x14ac:dyDescent="0.25">
      <c r="Y4191" s="838"/>
      <c r="Z4191" s="838"/>
      <c r="AA4191" s="838"/>
      <c r="AB4191" s="838"/>
      <c r="AC4191" s="838"/>
      <c r="AD4191" s="838"/>
      <c r="AE4191" s="838"/>
      <c r="AF4191" s="838"/>
      <c r="AG4191" s="838"/>
      <c r="AH4191" s="838"/>
      <c r="AI4191" s="838"/>
      <c r="AJ4191" s="838"/>
      <c r="AK4191" s="838"/>
      <c r="AL4191" s="838"/>
    </row>
    <row r="4192" spans="25:38" x14ac:dyDescent="0.25">
      <c r="Y4192" s="838"/>
      <c r="Z4192" s="838"/>
      <c r="AA4192" s="838"/>
      <c r="AB4192" s="838"/>
      <c r="AC4192" s="838"/>
      <c r="AD4192" s="838"/>
      <c r="AE4192" s="838"/>
      <c r="AF4192" s="838"/>
      <c r="AG4192" s="838"/>
      <c r="AH4192" s="838"/>
      <c r="AI4192" s="838"/>
      <c r="AJ4192" s="838"/>
      <c r="AK4192" s="838"/>
      <c r="AL4192" s="838"/>
    </row>
    <row r="4193" spans="25:38" x14ac:dyDescent="0.25">
      <c r="Y4193" s="838"/>
      <c r="Z4193" s="838"/>
      <c r="AA4193" s="838"/>
      <c r="AB4193" s="838"/>
      <c r="AC4193" s="838"/>
      <c r="AD4193" s="838"/>
      <c r="AE4193" s="838"/>
      <c r="AF4193" s="838"/>
      <c r="AG4193" s="838"/>
      <c r="AH4193" s="838"/>
      <c r="AI4193" s="838"/>
      <c r="AJ4193" s="838"/>
      <c r="AK4193" s="838"/>
      <c r="AL4193" s="838"/>
    </row>
    <row r="4194" spans="25:38" x14ac:dyDescent="0.25">
      <c r="Y4194" s="838"/>
      <c r="Z4194" s="838"/>
      <c r="AA4194" s="838"/>
      <c r="AB4194" s="838"/>
      <c r="AC4194" s="838"/>
      <c r="AD4194" s="838"/>
      <c r="AE4194" s="838"/>
      <c r="AF4194" s="838"/>
      <c r="AG4194" s="838"/>
      <c r="AH4194" s="838"/>
      <c r="AI4194" s="838"/>
      <c r="AJ4194" s="838"/>
      <c r="AK4194" s="838"/>
      <c r="AL4194" s="838"/>
    </row>
    <row r="4195" spans="25:38" x14ac:dyDescent="0.25">
      <c r="Y4195" s="838"/>
      <c r="Z4195" s="838"/>
      <c r="AA4195" s="838"/>
      <c r="AB4195" s="838"/>
      <c r="AC4195" s="838"/>
      <c r="AD4195" s="838"/>
      <c r="AE4195" s="838"/>
      <c r="AF4195" s="838"/>
      <c r="AG4195" s="838"/>
      <c r="AH4195" s="838"/>
      <c r="AI4195" s="838"/>
      <c r="AJ4195" s="838"/>
      <c r="AK4195" s="838"/>
      <c r="AL4195" s="838"/>
    </row>
    <row r="4196" spans="25:38" x14ac:dyDescent="0.25">
      <c r="Y4196" s="838"/>
      <c r="Z4196" s="838"/>
      <c r="AA4196" s="838"/>
      <c r="AB4196" s="838"/>
      <c r="AC4196" s="838"/>
      <c r="AD4196" s="838"/>
      <c r="AE4196" s="838"/>
      <c r="AF4196" s="838"/>
      <c r="AG4196" s="838"/>
      <c r="AH4196" s="838"/>
      <c r="AI4196" s="838"/>
      <c r="AJ4196" s="838"/>
      <c r="AK4196" s="838"/>
      <c r="AL4196" s="838"/>
    </row>
    <row r="4197" spans="25:38" x14ac:dyDescent="0.25">
      <c r="Y4197" s="838"/>
      <c r="Z4197" s="838"/>
      <c r="AA4197" s="838"/>
      <c r="AB4197" s="838"/>
      <c r="AC4197" s="838"/>
      <c r="AD4197" s="838"/>
      <c r="AE4197" s="838"/>
      <c r="AF4197" s="838"/>
      <c r="AG4197" s="838"/>
      <c r="AH4197" s="838"/>
      <c r="AI4197" s="838"/>
      <c r="AJ4197" s="838"/>
      <c r="AK4197" s="838"/>
      <c r="AL4197" s="838"/>
    </row>
    <row r="4198" spans="25:38" x14ac:dyDescent="0.25">
      <c r="Y4198" s="838"/>
      <c r="Z4198" s="838"/>
      <c r="AA4198" s="838"/>
      <c r="AB4198" s="838"/>
      <c r="AC4198" s="838"/>
      <c r="AD4198" s="838"/>
      <c r="AE4198" s="838"/>
      <c r="AF4198" s="838"/>
      <c r="AG4198" s="838"/>
      <c r="AH4198" s="838"/>
      <c r="AI4198" s="838"/>
      <c r="AJ4198" s="838"/>
      <c r="AK4198" s="838"/>
      <c r="AL4198" s="838"/>
    </row>
    <row r="4199" spans="25:38" x14ac:dyDescent="0.25">
      <c r="Y4199" s="838"/>
      <c r="Z4199" s="838"/>
      <c r="AA4199" s="838"/>
      <c r="AB4199" s="838"/>
      <c r="AC4199" s="838"/>
      <c r="AD4199" s="838"/>
      <c r="AE4199" s="838"/>
      <c r="AF4199" s="838"/>
      <c r="AG4199" s="838"/>
      <c r="AH4199" s="838"/>
      <c r="AI4199" s="838"/>
      <c r="AJ4199" s="838"/>
      <c r="AK4199" s="838"/>
      <c r="AL4199" s="838"/>
    </row>
    <row r="4200" spans="25:38" x14ac:dyDescent="0.25">
      <c r="Y4200" s="838"/>
      <c r="Z4200" s="838"/>
      <c r="AA4200" s="838"/>
      <c r="AB4200" s="838"/>
      <c r="AC4200" s="838"/>
      <c r="AD4200" s="838"/>
      <c r="AE4200" s="838"/>
      <c r="AF4200" s="838"/>
      <c r="AG4200" s="838"/>
      <c r="AH4200" s="838"/>
      <c r="AI4200" s="838"/>
      <c r="AJ4200" s="838"/>
      <c r="AK4200" s="838"/>
      <c r="AL4200" s="838"/>
    </row>
    <row r="4201" spans="25:38" x14ac:dyDescent="0.25">
      <c r="Y4201" s="838"/>
      <c r="Z4201" s="838"/>
      <c r="AA4201" s="838"/>
      <c r="AB4201" s="838"/>
      <c r="AC4201" s="838"/>
      <c r="AD4201" s="838"/>
      <c r="AE4201" s="838"/>
      <c r="AF4201" s="838"/>
      <c r="AG4201" s="838"/>
      <c r="AH4201" s="838"/>
      <c r="AI4201" s="838"/>
      <c r="AJ4201" s="838"/>
      <c r="AK4201" s="838"/>
      <c r="AL4201" s="838"/>
    </row>
    <row r="4202" spans="25:38" x14ac:dyDescent="0.25">
      <c r="Y4202" s="838"/>
      <c r="Z4202" s="838"/>
      <c r="AA4202" s="838"/>
      <c r="AB4202" s="838"/>
      <c r="AC4202" s="838"/>
      <c r="AD4202" s="838"/>
      <c r="AE4202" s="838"/>
      <c r="AF4202" s="838"/>
      <c r="AG4202" s="838"/>
      <c r="AH4202" s="838"/>
      <c r="AI4202" s="838"/>
      <c r="AJ4202" s="838"/>
      <c r="AK4202" s="838"/>
      <c r="AL4202" s="838"/>
    </row>
    <row r="4203" spans="25:38" x14ac:dyDescent="0.25">
      <c r="Y4203" s="838"/>
      <c r="Z4203" s="838"/>
      <c r="AA4203" s="838"/>
      <c r="AB4203" s="838"/>
      <c r="AC4203" s="838"/>
      <c r="AD4203" s="838"/>
      <c r="AE4203" s="838"/>
      <c r="AF4203" s="838"/>
      <c r="AG4203" s="838"/>
      <c r="AH4203" s="838"/>
      <c r="AI4203" s="838"/>
      <c r="AJ4203" s="838"/>
      <c r="AK4203" s="838"/>
      <c r="AL4203" s="838"/>
    </row>
    <row r="4204" spans="25:38" x14ac:dyDescent="0.25">
      <c r="Y4204" s="838"/>
      <c r="Z4204" s="838"/>
      <c r="AA4204" s="838"/>
      <c r="AB4204" s="838"/>
      <c r="AC4204" s="838"/>
      <c r="AD4204" s="838"/>
      <c r="AE4204" s="838"/>
      <c r="AF4204" s="838"/>
      <c r="AG4204" s="838"/>
      <c r="AH4204" s="838"/>
      <c r="AI4204" s="838"/>
      <c r="AJ4204" s="838"/>
      <c r="AK4204" s="838"/>
      <c r="AL4204" s="838"/>
    </row>
    <row r="4205" spans="25:38" x14ac:dyDescent="0.25">
      <c r="Y4205" s="838"/>
      <c r="Z4205" s="838"/>
      <c r="AA4205" s="838"/>
      <c r="AB4205" s="838"/>
      <c r="AC4205" s="838"/>
      <c r="AD4205" s="838"/>
      <c r="AE4205" s="838"/>
      <c r="AF4205" s="838"/>
      <c r="AG4205" s="838"/>
      <c r="AH4205" s="838"/>
      <c r="AI4205" s="838"/>
      <c r="AJ4205" s="838"/>
      <c r="AK4205" s="838"/>
      <c r="AL4205" s="838"/>
    </row>
    <row r="4206" spans="25:38" x14ac:dyDescent="0.25">
      <c r="Y4206" s="838"/>
      <c r="Z4206" s="838"/>
      <c r="AA4206" s="838"/>
      <c r="AB4206" s="838"/>
      <c r="AC4206" s="838"/>
      <c r="AD4206" s="838"/>
      <c r="AE4206" s="838"/>
      <c r="AF4206" s="838"/>
      <c r="AG4206" s="838"/>
      <c r="AH4206" s="838"/>
      <c r="AI4206" s="838"/>
      <c r="AJ4206" s="838"/>
      <c r="AK4206" s="838"/>
      <c r="AL4206" s="838"/>
    </row>
    <row r="4207" spans="25:38" x14ac:dyDescent="0.25">
      <c r="Y4207" s="838"/>
      <c r="Z4207" s="838"/>
      <c r="AA4207" s="838"/>
      <c r="AB4207" s="838"/>
      <c r="AC4207" s="838"/>
      <c r="AD4207" s="838"/>
      <c r="AE4207" s="838"/>
      <c r="AF4207" s="838"/>
      <c r="AG4207" s="838"/>
      <c r="AH4207" s="838"/>
      <c r="AI4207" s="838"/>
      <c r="AJ4207" s="838"/>
      <c r="AK4207" s="838"/>
      <c r="AL4207" s="838"/>
    </row>
    <row r="4208" spans="25:38" x14ac:dyDescent="0.25">
      <c r="Y4208" s="838"/>
      <c r="Z4208" s="838"/>
      <c r="AA4208" s="838"/>
      <c r="AB4208" s="838"/>
      <c r="AC4208" s="838"/>
      <c r="AD4208" s="838"/>
      <c r="AE4208" s="838"/>
      <c r="AF4208" s="838"/>
      <c r="AG4208" s="838"/>
      <c r="AH4208" s="838"/>
      <c r="AI4208" s="838"/>
      <c r="AJ4208" s="838"/>
      <c r="AK4208" s="838"/>
      <c r="AL4208" s="838"/>
    </row>
    <row r="4209" spans="25:38" x14ac:dyDescent="0.25">
      <c r="Y4209" s="838"/>
      <c r="Z4209" s="838"/>
      <c r="AA4209" s="838"/>
      <c r="AB4209" s="838"/>
      <c r="AC4209" s="838"/>
      <c r="AD4209" s="838"/>
      <c r="AE4209" s="838"/>
      <c r="AF4209" s="838"/>
      <c r="AG4209" s="838"/>
      <c r="AH4209" s="838"/>
      <c r="AI4209" s="838"/>
      <c r="AJ4209" s="838"/>
      <c r="AK4209" s="838"/>
      <c r="AL4209" s="838"/>
    </row>
    <row r="4210" spans="25:38" x14ac:dyDescent="0.25">
      <c r="Y4210" s="838"/>
      <c r="Z4210" s="838"/>
      <c r="AA4210" s="838"/>
      <c r="AB4210" s="838"/>
      <c r="AC4210" s="838"/>
      <c r="AD4210" s="838"/>
      <c r="AE4210" s="838"/>
      <c r="AF4210" s="838"/>
      <c r="AG4210" s="838"/>
      <c r="AH4210" s="838"/>
      <c r="AI4210" s="838"/>
      <c r="AJ4210" s="838"/>
      <c r="AK4210" s="838"/>
      <c r="AL4210" s="838"/>
    </row>
    <row r="4211" spans="25:38" x14ac:dyDescent="0.25">
      <c r="Y4211" s="838"/>
      <c r="Z4211" s="838"/>
      <c r="AA4211" s="838"/>
      <c r="AB4211" s="838"/>
      <c r="AC4211" s="838"/>
      <c r="AD4211" s="838"/>
      <c r="AE4211" s="838"/>
      <c r="AF4211" s="838"/>
      <c r="AG4211" s="838"/>
      <c r="AH4211" s="838"/>
      <c r="AI4211" s="838"/>
      <c r="AJ4211" s="838"/>
      <c r="AK4211" s="838"/>
      <c r="AL4211" s="838"/>
    </row>
    <row r="4212" spans="25:38" x14ac:dyDescent="0.25">
      <c r="Y4212" s="838"/>
      <c r="Z4212" s="838"/>
      <c r="AA4212" s="838"/>
      <c r="AB4212" s="838"/>
      <c r="AC4212" s="838"/>
      <c r="AD4212" s="838"/>
      <c r="AE4212" s="838"/>
      <c r="AF4212" s="838"/>
      <c r="AG4212" s="838"/>
      <c r="AH4212" s="838"/>
      <c r="AI4212" s="838"/>
      <c r="AJ4212" s="838"/>
      <c r="AK4212" s="838"/>
      <c r="AL4212" s="838"/>
    </row>
    <row r="4213" spans="25:38" x14ac:dyDescent="0.25">
      <c r="Y4213" s="838"/>
      <c r="Z4213" s="838"/>
      <c r="AA4213" s="838"/>
      <c r="AB4213" s="838"/>
      <c r="AC4213" s="838"/>
      <c r="AD4213" s="838"/>
      <c r="AE4213" s="838"/>
      <c r="AF4213" s="838"/>
      <c r="AG4213" s="838"/>
      <c r="AH4213" s="838"/>
      <c r="AI4213" s="838"/>
      <c r="AJ4213" s="838"/>
      <c r="AK4213" s="838"/>
      <c r="AL4213" s="838"/>
    </row>
    <row r="4214" spans="25:38" x14ac:dyDescent="0.25">
      <c r="Y4214" s="838"/>
      <c r="Z4214" s="838"/>
      <c r="AA4214" s="838"/>
      <c r="AB4214" s="838"/>
      <c r="AC4214" s="838"/>
      <c r="AD4214" s="838"/>
      <c r="AE4214" s="838"/>
      <c r="AF4214" s="838"/>
      <c r="AG4214" s="838"/>
      <c r="AH4214" s="838"/>
      <c r="AI4214" s="838"/>
      <c r="AJ4214" s="838"/>
      <c r="AK4214" s="838"/>
      <c r="AL4214" s="838"/>
    </row>
    <row r="4215" spans="25:38" x14ac:dyDescent="0.25">
      <c r="Y4215" s="838"/>
      <c r="Z4215" s="838"/>
      <c r="AA4215" s="838"/>
      <c r="AB4215" s="838"/>
      <c r="AC4215" s="838"/>
      <c r="AD4215" s="838"/>
      <c r="AE4215" s="838"/>
      <c r="AF4215" s="838"/>
      <c r="AG4215" s="838"/>
      <c r="AH4215" s="838"/>
      <c r="AI4215" s="838"/>
      <c r="AJ4215" s="838"/>
      <c r="AK4215" s="838"/>
      <c r="AL4215" s="838"/>
    </row>
    <row r="4216" spans="25:38" x14ac:dyDescent="0.25">
      <c r="Y4216" s="838"/>
      <c r="Z4216" s="838"/>
      <c r="AA4216" s="838"/>
      <c r="AB4216" s="838"/>
      <c r="AC4216" s="838"/>
      <c r="AD4216" s="838"/>
      <c r="AE4216" s="838"/>
      <c r="AF4216" s="838"/>
      <c r="AG4216" s="838"/>
      <c r="AH4216" s="838"/>
      <c r="AI4216" s="838"/>
      <c r="AJ4216" s="838"/>
      <c r="AK4216" s="838"/>
      <c r="AL4216" s="838"/>
    </row>
    <row r="4217" spans="25:38" x14ac:dyDescent="0.25">
      <c r="Y4217" s="838"/>
      <c r="Z4217" s="838"/>
      <c r="AA4217" s="838"/>
      <c r="AB4217" s="838"/>
      <c r="AC4217" s="838"/>
      <c r="AD4217" s="838"/>
      <c r="AE4217" s="838"/>
      <c r="AF4217" s="838"/>
      <c r="AG4217" s="838"/>
      <c r="AH4217" s="838"/>
      <c r="AI4217" s="838"/>
      <c r="AJ4217" s="838"/>
      <c r="AK4217" s="838"/>
      <c r="AL4217" s="838"/>
    </row>
    <row r="4218" spans="25:38" x14ac:dyDescent="0.25">
      <c r="Y4218" s="838"/>
      <c r="Z4218" s="838"/>
      <c r="AA4218" s="838"/>
      <c r="AB4218" s="838"/>
      <c r="AC4218" s="838"/>
      <c r="AD4218" s="838"/>
      <c r="AE4218" s="838"/>
      <c r="AF4218" s="838"/>
      <c r="AG4218" s="838"/>
      <c r="AH4218" s="838"/>
      <c r="AI4218" s="838"/>
      <c r="AJ4218" s="838"/>
      <c r="AK4218" s="838"/>
      <c r="AL4218" s="838"/>
    </row>
    <row r="4219" spans="25:38" x14ac:dyDescent="0.25">
      <c r="Y4219" s="838"/>
      <c r="Z4219" s="838"/>
      <c r="AA4219" s="838"/>
      <c r="AB4219" s="838"/>
      <c r="AC4219" s="838"/>
      <c r="AD4219" s="838"/>
      <c r="AE4219" s="838"/>
      <c r="AF4219" s="838"/>
      <c r="AG4219" s="838"/>
      <c r="AH4219" s="838"/>
      <c r="AI4219" s="838"/>
      <c r="AJ4219" s="838"/>
      <c r="AK4219" s="838"/>
      <c r="AL4219" s="838"/>
    </row>
    <row r="4220" spans="25:38" x14ac:dyDescent="0.25">
      <c r="Y4220" s="838"/>
      <c r="Z4220" s="838"/>
      <c r="AA4220" s="838"/>
      <c r="AB4220" s="838"/>
      <c r="AC4220" s="838"/>
      <c r="AD4220" s="838"/>
      <c r="AE4220" s="838"/>
      <c r="AF4220" s="838"/>
      <c r="AG4220" s="838"/>
      <c r="AH4220" s="838"/>
      <c r="AI4220" s="838"/>
      <c r="AJ4220" s="838"/>
      <c r="AK4220" s="838"/>
      <c r="AL4220" s="838"/>
    </row>
    <row r="4221" spans="25:38" x14ac:dyDescent="0.25">
      <c r="Y4221" s="838"/>
      <c r="Z4221" s="838"/>
      <c r="AA4221" s="838"/>
      <c r="AB4221" s="838"/>
      <c r="AC4221" s="838"/>
      <c r="AD4221" s="838"/>
      <c r="AE4221" s="838"/>
      <c r="AF4221" s="838"/>
      <c r="AG4221" s="838"/>
      <c r="AH4221" s="838"/>
      <c r="AI4221" s="838"/>
      <c r="AJ4221" s="838"/>
      <c r="AK4221" s="838"/>
      <c r="AL4221" s="838"/>
    </row>
    <row r="4222" spans="25:38" x14ac:dyDescent="0.25">
      <c r="Y4222" s="838"/>
      <c r="Z4222" s="838"/>
      <c r="AA4222" s="838"/>
      <c r="AB4222" s="838"/>
      <c r="AC4222" s="838"/>
      <c r="AD4222" s="838"/>
      <c r="AE4222" s="838"/>
      <c r="AF4222" s="838"/>
      <c r="AG4222" s="838"/>
      <c r="AH4222" s="838"/>
      <c r="AI4222" s="838"/>
      <c r="AJ4222" s="838"/>
      <c r="AK4222" s="838"/>
      <c r="AL4222" s="838"/>
    </row>
    <row r="4223" spans="25:38" x14ac:dyDescent="0.25">
      <c r="Y4223" s="838"/>
      <c r="Z4223" s="838"/>
      <c r="AA4223" s="838"/>
      <c r="AB4223" s="838"/>
      <c r="AC4223" s="838"/>
      <c r="AD4223" s="838"/>
      <c r="AE4223" s="838"/>
      <c r="AF4223" s="838"/>
      <c r="AG4223" s="838"/>
      <c r="AH4223" s="838"/>
      <c r="AI4223" s="838"/>
      <c r="AJ4223" s="838"/>
      <c r="AK4223" s="838"/>
      <c r="AL4223" s="838"/>
    </row>
    <row r="4224" spans="25:38" x14ac:dyDescent="0.25">
      <c r="Y4224" s="838"/>
      <c r="Z4224" s="838"/>
      <c r="AA4224" s="838"/>
      <c r="AB4224" s="838"/>
      <c r="AC4224" s="838"/>
      <c r="AD4224" s="838"/>
      <c r="AE4224" s="838"/>
      <c r="AF4224" s="838"/>
      <c r="AG4224" s="838"/>
      <c r="AH4224" s="838"/>
      <c r="AI4224" s="838"/>
      <c r="AJ4224" s="838"/>
      <c r="AK4224" s="838"/>
      <c r="AL4224" s="838"/>
    </row>
    <row r="4225" spans="25:38" x14ac:dyDescent="0.25">
      <c r="Y4225" s="838"/>
      <c r="Z4225" s="838"/>
      <c r="AA4225" s="838"/>
      <c r="AB4225" s="838"/>
      <c r="AC4225" s="838"/>
      <c r="AD4225" s="838"/>
      <c r="AE4225" s="838"/>
      <c r="AF4225" s="838"/>
      <c r="AG4225" s="838"/>
      <c r="AH4225" s="838"/>
      <c r="AI4225" s="838"/>
      <c r="AJ4225" s="838"/>
      <c r="AK4225" s="838"/>
      <c r="AL4225" s="838"/>
    </row>
    <row r="4226" spans="25:38" x14ac:dyDescent="0.25">
      <c r="Y4226" s="838"/>
      <c r="Z4226" s="838"/>
      <c r="AA4226" s="838"/>
      <c r="AB4226" s="838"/>
      <c r="AC4226" s="838"/>
      <c r="AD4226" s="838"/>
      <c r="AE4226" s="838"/>
      <c r="AF4226" s="838"/>
      <c r="AG4226" s="838"/>
      <c r="AH4226" s="838"/>
      <c r="AI4226" s="838"/>
      <c r="AJ4226" s="838"/>
      <c r="AK4226" s="838"/>
      <c r="AL4226" s="838"/>
    </row>
    <row r="4227" spans="25:38" x14ac:dyDescent="0.25">
      <c r="Y4227" s="838"/>
      <c r="Z4227" s="838"/>
      <c r="AA4227" s="838"/>
      <c r="AB4227" s="838"/>
      <c r="AC4227" s="838"/>
      <c r="AD4227" s="838"/>
      <c r="AE4227" s="838"/>
      <c r="AF4227" s="838"/>
      <c r="AG4227" s="838"/>
      <c r="AH4227" s="838"/>
      <c r="AI4227" s="838"/>
      <c r="AJ4227" s="838"/>
      <c r="AK4227" s="838"/>
      <c r="AL4227" s="838"/>
    </row>
    <row r="4228" spans="25:38" x14ac:dyDescent="0.25">
      <c r="Y4228" s="838"/>
      <c r="Z4228" s="838"/>
      <c r="AA4228" s="838"/>
      <c r="AB4228" s="838"/>
      <c r="AC4228" s="838"/>
      <c r="AD4228" s="838"/>
      <c r="AE4228" s="838"/>
      <c r="AF4228" s="838"/>
      <c r="AG4228" s="838"/>
      <c r="AH4228" s="838"/>
      <c r="AI4228" s="838"/>
      <c r="AJ4228" s="838"/>
      <c r="AK4228" s="838"/>
      <c r="AL4228" s="838"/>
    </row>
    <row r="4229" spans="25:38" x14ac:dyDescent="0.25">
      <c r="Y4229" s="838"/>
      <c r="Z4229" s="838"/>
      <c r="AA4229" s="838"/>
      <c r="AB4229" s="838"/>
      <c r="AC4229" s="838"/>
      <c r="AD4229" s="838"/>
      <c r="AE4229" s="838"/>
      <c r="AF4229" s="838"/>
      <c r="AG4229" s="838"/>
      <c r="AH4229" s="838"/>
      <c r="AI4229" s="838"/>
      <c r="AJ4229" s="838"/>
      <c r="AK4229" s="838"/>
      <c r="AL4229" s="838"/>
    </row>
    <row r="4230" spans="25:38" x14ac:dyDescent="0.25">
      <c r="Y4230" s="838"/>
      <c r="Z4230" s="838"/>
      <c r="AA4230" s="838"/>
      <c r="AB4230" s="838"/>
      <c r="AC4230" s="838"/>
      <c r="AD4230" s="838"/>
      <c r="AE4230" s="838"/>
      <c r="AF4230" s="838"/>
      <c r="AG4230" s="838"/>
      <c r="AH4230" s="838"/>
      <c r="AI4230" s="838"/>
      <c r="AJ4230" s="838"/>
      <c r="AK4230" s="838"/>
      <c r="AL4230" s="838"/>
    </row>
    <row r="4231" spans="25:38" x14ac:dyDescent="0.25">
      <c r="Y4231" s="838"/>
      <c r="Z4231" s="838"/>
      <c r="AA4231" s="838"/>
      <c r="AB4231" s="838"/>
      <c r="AC4231" s="838"/>
      <c r="AD4231" s="838"/>
      <c r="AE4231" s="838"/>
      <c r="AF4231" s="838"/>
      <c r="AG4231" s="838"/>
      <c r="AH4231" s="838"/>
      <c r="AI4231" s="838"/>
      <c r="AJ4231" s="838"/>
      <c r="AK4231" s="838"/>
      <c r="AL4231" s="838"/>
    </row>
    <row r="4232" spans="25:38" x14ac:dyDescent="0.25">
      <c r="Y4232" s="838"/>
      <c r="Z4232" s="838"/>
      <c r="AA4232" s="838"/>
      <c r="AB4232" s="838"/>
      <c r="AC4232" s="838"/>
      <c r="AD4232" s="838"/>
      <c r="AE4232" s="838"/>
      <c r="AF4232" s="838"/>
      <c r="AG4232" s="838"/>
      <c r="AH4232" s="838"/>
      <c r="AI4232" s="838"/>
      <c r="AJ4232" s="838"/>
      <c r="AK4232" s="838"/>
      <c r="AL4232" s="838"/>
    </row>
    <row r="4233" spans="25:38" x14ac:dyDescent="0.25">
      <c r="Y4233" s="838"/>
      <c r="Z4233" s="838"/>
      <c r="AA4233" s="838"/>
      <c r="AB4233" s="838"/>
      <c r="AC4233" s="838"/>
      <c r="AD4233" s="838"/>
      <c r="AE4233" s="838"/>
      <c r="AF4233" s="838"/>
      <c r="AG4233" s="838"/>
      <c r="AH4233" s="838"/>
      <c r="AI4233" s="838"/>
      <c r="AJ4233" s="838"/>
      <c r="AK4233" s="838"/>
      <c r="AL4233" s="838"/>
    </row>
    <row r="4234" spans="25:38" x14ac:dyDescent="0.25">
      <c r="Y4234" s="838"/>
      <c r="Z4234" s="838"/>
      <c r="AA4234" s="838"/>
      <c r="AB4234" s="838"/>
      <c r="AC4234" s="838"/>
      <c r="AD4234" s="838"/>
      <c r="AE4234" s="838"/>
      <c r="AF4234" s="838"/>
      <c r="AG4234" s="838"/>
      <c r="AH4234" s="838"/>
      <c r="AI4234" s="838"/>
      <c r="AJ4234" s="838"/>
      <c r="AK4234" s="838"/>
      <c r="AL4234" s="838"/>
    </row>
    <row r="4235" spans="25:38" x14ac:dyDescent="0.25">
      <c r="Y4235" s="838"/>
      <c r="Z4235" s="838"/>
      <c r="AA4235" s="838"/>
      <c r="AB4235" s="838"/>
      <c r="AC4235" s="838"/>
      <c r="AD4235" s="838"/>
      <c r="AE4235" s="838"/>
      <c r="AF4235" s="838"/>
      <c r="AG4235" s="838"/>
      <c r="AH4235" s="838"/>
      <c r="AI4235" s="838"/>
      <c r="AJ4235" s="838"/>
      <c r="AK4235" s="838"/>
      <c r="AL4235" s="838"/>
    </row>
    <row r="4236" spans="25:38" x14ac:dyDescent="0.25">
      <c r="Y4236" s="838"/>
      <c r="Z4236" s="838"/>
      <c r="AA4236" s="838"/>
      <c r="AB4236" s="838"/>
      <c r="AC4236" s="838"/>
      <c r="AD4236" s="838"/>
      <c r="AE4236" s="838"/>
      <c r="AF4236" s="838"/>
      <c r="AG4236" s="838"/>
      <c r="AH4236" s="838"/>
      <c r="AI4236" s="838"/>
      <c r="AJ4236" s="838"/>
      <c r="AK4236" s="838"/>
      <c r="AL4236" s="838"/>
    </row>
    <row r="4237" spans="25:38" x14ac:dyDescent="0.25">
      <c r="Y4237" s="838"/>
      <c r="Z4237" s="838"/>
      <c r="AA4237" s="838"/>
      <c r="AB4237" s="838"/>
      <c r="AC4237" s="838"/>
      <c r="AD4237" s="838"/>
      <c r="AE4237" s="838"/>
      <c r="AF4237" s="838"/>
      <c r="AG4237" s="838"/>
      <c r="AH4237" s="838"/>
      <c r="AI4237" s="838"/>
      <c r="AJ4237" s="838"/>
      <c r="AK4237" s="838"/>
      <c r="AL4237" s="838"/>
    </row>
    <row r="4238" spans="25:38" x14ac:dyDescent="0.25">
      <c r="Y4238" s="838"/>
      <c r="Z4238" s="838"/>
      <c r="AA4238" s="838"/>
      <c r="AB4238" s="838"/>
      <c r="AC4238" s="838"/>
      <c r="AD4238" s="838"/>
      <c r="AE4238" s="838"/>
      <c r="AF4238" s="838"/>
      <c r="AG4238" s="838"/>
      <c r="AH4238" s="838"/>
      <c r="AI4238" s="838"/>
      <c r="AJ4238" s="838"/>
      <c r="AK4238" s="838"/>
      <c r="AL4238" s="838"/>
    </row>
    <row r="4239" spans="25:38" x14ac:dyDescent="0.25">
      <c r="Y4239" s="838"/>
      <c r="Z4239" s="838"/>
      <c r="AA4239" s="838"/>
      <c r="AB4239" s="838"/>
      <c r="AC4239" s="838"/>
      <c r="AD4239" s="838"/>
      <c r="AE4239" s="838"/>
      <c r="AF4239" s="838"/>
      <c r="AG4239" s="838"/>
      <c r="AH4239" s="838"/>
      <c r="AI4239" s="838"/>
      <c r="AJ4239" s="838"/>
      <c r="AK4239" s="838"/>
      <c r="AL4239" s="838"/>
    </row>
    <row r="4240" spans="25:38" x14ac:dyDescent="0.25">
      <c r="Y4240" s="838"/>
      <c r="Z4240" s="838"/>
      <c r="AA4240" s="838"/>
      <c r="AB4240" s="838"/>
      <c r="AC4240" s="838"/>
      <c r="AD4240" s="838"/>
      <c r="AE4240" s="838"/>
      <c r="AF4240" s="838"/>
      <c r="AG4240" s="838"/>
      <c r="AH4240" s="838"/>
      <c r="AI4240" s="838"/>
      <c r="AJ4240" s="838"/>
      <c r="AK4240" s="838"/>
      <c r="AL4240" s="838"/>
    </row>
    <row r="4241" spans="25:38" x14ac:dyDescent="0.25">
      <c r="Y4241" s="838"/>
      <c r="Z4241" s="838"/>
      <c r="AA4241" s="838"/>
      <c r="AB4241" s="838"/>
      <c r="AC4241" s="838"/>
      <c r="AD4241" s="838"/>
      <c r="AE4241" s="838"/>
      <c r="AF4241" s="838"/>
      <c r="AG4241" s="838"/>
      <c r="AH4241" s="838"/>
      <c r="AI4241" s="838"/>
      <c r="AJ4241" s="838"/>
      <c r="AK4241" s="838"/>
      <c r="AL4241" s="838"/>
    </row>
    <row r="4242" spans="25:38" x14ac:dyDescent="0.25">
      <c r="Y4242" s="838"/>
      <c r="Z4242" s="838"/>
      <c r="AA4242" s="838"/>
      <c r="AB4242" s="838"/>
      <c r="AC4242" s="838"/>
      <c r="AD4242" s="838"/>
      <c r="AE4242" s="838"/>
      <c r="AF4242" s="838"/>
      <c r="AG4242" s="838"/>
      <c r="AH4242" s="838"/>
      <c r="AI4242" s="838"/>
      <c r="AJ4242" s="838"/>
      <c r="AK4242" s="838"/>
      <c r="AL4242" s="838"/>
    </row>
    <row r="4243" spans="25:38" x14ac:dyDescent="0.25">
      <c r="Y4243" s="838"/>
      <c r="Z4243" s="838"/>
      <c r="AA4243" s="838"/>
      <c r="AB4243" s="838"/>
      <c r="AC4243" s="838"/>
      <c r="AD4243" s="838"/>
      <c r="AE4243" s="838"/>
      <c r="AF4243" s="838"/>
      <c r="AG4243" s="838"/>
      <c r="AH4243" s="838"/>
      <c r="AI4243" s="838"/>
      <c r="AJ4243" s="838"/>
      <c r="AK4243" s="838"/>
      <c r="AL4243" s="838"/>
    </row>
    <row r="4244" spans="25:38" x14ac:dyDescent="0.25">
      <c r="Y4244" s="838"/>
      <c r="Z4244" s="838"/>
      <c r="AA4244" s="838"/>
      <c r="AB4244" s="838"/>
      <c r="AC4244" s="838"/>
      <c r="AD4244" s="838"/>
      <c r="AE4244" s="838"/>
      <c r="AF4244" s="838"/>
      <c r="AG4244" s="838"/>
      <c r="AH4244" s="838"/>
      <c r="AI4244" s="838"/>
      <c r="AJ4244" s="838"/>
      <c r="AK4244" s="838"/>
      <c r="AL4244" s="838"/>
    </row>
    <row r="4245" spans="25:38" x14ac:dyDescent="0.25">
      <c r="Y4245" s="838"/>
      <c r="Z4245" s="838"/>
      <c r="AA4245" s="838"/>
      <c r="AB4245" s="838"/>
      <c r="AC4245" s="838"/>
      <c r="AD4245" s="838"/>
      <c r="AE4245" s="838"/>
      <c r="AF4245" s="838"/>
      <c r="AG4245" s="838"/>
      <c r="AH4245" s="838"/>
      <c r="AI4245" s="838"/>
      <c r="AJ4245" s="838"/>
      <c r="AK4245" s="838"/>
      <c r="AL4245" s="838"/>
    </row>
    <row r="4246" spans="25:38" x14ac:dyDescent="0.25">
      <c r="Y4246" s="838"/>
      <c r="Z4246" s="838"/>
      <c r="AA4246" s="838"/>
      <c r="AB4246" s="838"/>
      <c r="AC4246" s="838"/>
      <c r="AD4246" s="838"/>
      <c r="AE4246" s="838"/>
      <c r="AF4246" s="838"/>
      <c r="AG4246" s="838"/>
      <c r="AH4246" s="838"/>
      <c r="AI4246" s="838"/>
      <c r="AJ4246" s="838"/>
      <c r="AK4246" s="838"/>
      <c r="AL4246" s="838"/>
    </row>
    <row r="4247" spans="25:38" x14ac:dyDescent="0.25">
      <c r="Y4247" s="838"/>
      <c r="Z4247" s="838"/>
      <c r="AA4247" s="838"/>
      <c r="AB4247" s="838"/>
      <c r="AC4247" s="838"/>
      <c r="AD4247" s="838"/>
      <c r="AE4247" s="838"/>
      <c r="AF4247" s="838"/>
      <c r="AG4247" s="838"/>
      <c r="AH4247" s="838"/>
      <c r="AI4247" s="838"/>
      <c r="AJ4247" s="838"/>
      <c r="AK4247" s="838"/>
      <c r="AL4247" s="838"/>
    </row>
    <row r="4248" spans="25:38" x14ac:dyDescent="0.25">
      <c r="Y4248" s="838"/>
      <c r="Z4248" s="838"/>
      <c r="AA4248" s="838"/>
      <c r="AB4248" s="838"/>
      <c r="AC4248" s="838"/>
      <c r="AD4248" s="838"/>
      <c r="AE4248" s="838"/>
      <c r="AF4248" s="838"/>
      <c r="AG4248" s="838"/>
      <c r="AH4248" s="838"/>
      <c r="AI4248" s="838"/>
      <c r="AJ4248" s="838"/>
      <c r="AK4248" s="838"/>
      <c r="AL4248" s="838"/>
    </row>
    <row r="4249" spans="25:38" x14ac:dyDescent="0.25">
      <c r="Y4249" s="838"/>
      <c r="Z4249" s="838"/>
      <c r="AA4249" s="838"/>
      <c r="AB4249" s="838"/>
      <c r="AC4249" s="838"/>
      <c r="AD4249" s="838"/>
      <c r="AE4249" s="838"/>
      <c r="AF4249" s="838"/>
      <c r="AG4249" s="838"/>
      <c r="AH4249" s="838"/>
      <c r="AI4249" s="838"/>
      <c r="AJ4249" s="838"/>
      <c r="AK4249" s="838"/>
      <c r="AL4249" s="838"/>
    </row>
    <row r="4250" spans="25:38" x14ac:dyDescent="0.25">
      <c r="Y4250" s="838"/>
      <c r="Z4250" s="838"/>
      <c r="AA4250" s="838"/>
      <c r="AB4250" s="838"/>
      <c r="AC4250" s="838"/>
      <c r="AD4250" s="838"/>
      <c r="AE4250" s="838"/>
      <c r="AF4250" s="838"/>
      <c r="AG4250" s="838"/>
      <c r="AH4250" s="838"/>
      <c r="AI4250" s="838"/>
      <c r="AJ4250" s="838"/>
      <c r="AK4250" s="838"/>
      <c r="AL4250" s="838"/>
    </row>
    <row r="4251" spans="25:38" x14ac:dyDescent="0.25">
      <c r="Y4251" s="838"/>
      <c r="Z4251" s="838"/>
      <c r="AA4251" s="838"/>
      <c r="AB4251" s="838"/>
      <c r="AC4251" s="838"/>
      <c r="AD4251" s="838"/>
      <c r="AE4251" s="838"/>
      <c r="AF4251" s="838"/>
      <c r="AG4251" s="838"/>
      <c r="AH4251" s="838"/>
      <c r="AI4251" s="838"/>
      <c r="AJ4251" s="838"/>
      <c r="AK4251" s="838"/>
      <c r="AL4251" s="838"/>
    </row>
    <row r="4252" spans="25:38" x14ac:dyDescent="0.25">
      <c r="Y4252" s="838"/>
      <c r="Z4252" s="838"/>
      <c r="AA4252" s="838"/>
      <c r="AB4252" s="838"/>
      <c r="AC4252" s="838"/>
      <c r="AD4252" s="838"/>
      <c r="AE4252" s="838"/>
      <c r="AF4252" s="838"/>
      <c r="AG4252" s="838"/>
      <c r="AH4252" s="838"/>
      <c r="AI4252" s="838"/>
      <c r="AJ4252" s="838"/>
      <c r="AK4252" s="838"/>
      <c r="AL4252" s="838"/>
    </row>
    <row r="4253" spans="25:38" x14ac:dyDescent="0.25">
      <c r="Y4253" s="838"/>
      <c r="Z4253" s="838"/>
      <c r="AA4253" s="838"/>
      <c r="AB4253" s="838"/>
      <c r="AC4253" s="838"/>
      <c r="AD4253" s="838"/>
      <c r="AE4253" s="838"/>
      <c r="AF4253" s="838"/>
      <c r="AG4253" s="838"/>
      <c r="AH4253" s="838"/>
      <c r="AI4253" s="838"/>
      <c r="AJ4253" s="838"/>
      <c r="AK4253" s="838"/>
      <c r="AL4253" s="838"/>
    </row>
    <row r="4254" spans="25:38" x14ac:dyDescent="0.25">
      <c r="Y4254" s="838"/>
      <c r="Z4254" s="838"/>
      <c r="AA4254" s="838"/>
      <c r="AB4254" s="838"/>
      <c r="AC4254" s="838"/>
      <c r="AD4254" s="838"/>
      <c r="AE4254" s="838"/>
      <c r="AF4254" s="838"/>
      <c r="AG4254" s="838"/>
      <c r="AH4254" s="838"/>
      <c r="AI4254" s="838"/>
      <c r="AJ4254" s="838"/>
      <c r="AK4254" s="838"/>
      <c r="AL4254" s="838"/>
    </row>
    <row r="4255" spans="25:38" x14ac:dyDescent="0.25">
      <c r="Y4255" s="838"/>
      <c r="Z4255" s="838"/>
      <c r="AA4255" s="838"/>
      <c r="AB4255" s="838"/>
      <c r="AC4255" s="838"/>
      <c r="AD4255" s="838"/>
      <c r="AE4255" s="838"/>
      <c r="AF4255" s="838"/>
      <c r="AG4255" s="838"/>
      <c r="AH4255" s="838"/>
      <c r="AI4255" s="838"/>
      <c r="AJ4255" s="838"/>
      <c r="AK4255" s="838"/>
      <c r="AL4255" s="838"/>
    </row>
    <row r="4256" spans="25:38" x14ac:dyDescent="0.25">
      <c r="Y4256" s="838"/>
      <c r="Z4256" s="838"/>
      <c r="AA4256" s="838"/>
      <c r="AB4256" s="838"/>
      <c r="AC4256" s="838"/>
      <c r="AD4256" s="838"/>
      <c r="AE4256" s="838"/>
      <c r="AF4256" s="838"/>
      <c r="AG4256" s="838"/>
      <c r="AH4256" s="838"/>
      <c r="AI4256" s="838"/>
      <c r="AJ4256" s="838"/>
      <c r="AK4256" s="838"/>
      <c r="AL4256" s="838"/>
    </row>
    <row r="4257" spans="25:38" x14ac:dyDescent="0.25">
      <c r="Y4257" s="838"/>
      <c r="Z4257" s="838"/>
      <c r="AA4257" s="838"/>
      <c r="AB4257" s="838"/>
      <c r="AC4257" s="838"/>
      <c r="AD4257" s="838"/>
      <c r="AE4257" s="838"/>
      <c r="AF4257" s="838"/>
      <c r="AG4257" s="838"/>
      <c r="AH4257" s="838"/>
      <c r="AI4257" s="838"/>
      <c r="AJ4257" s="838"/>
      <c r="AK4257" s="838"/>
      <c r="AL4257" s="838"/>
    </row>
    <row r="4258" spans="25:38" x14ac:dyDescent="0.25">
      <c r="Y4258" s="838"/>
      <c r="Z4258" s="838"/>
      <c r="AA4258" s="838"/>
      <c r="AB4258" s="838"/>
      <c r="AC4258" s="838"/>
      <c r="AD4258" s="838"/>
      <c r="AE4258" s="838"/>
      <c r="AF4258" s="838"/>
      <c r="AG4258" s="838"/>
      <c r="AH4258" s="838"/>
      <c r="AI4258" s="838"/>
      <c r="AJ4258" s="838"/>
      <c r="AK4258" s="838"/>
      <c r="AL4258" s="838"/>
    </row>
    <row r="4259" spans="25:38" x14ac:dyDescent="0.25">
      <c r="Y4259" s="838"/>
      <c r="Z4259" s="838"/>
      <c r="AA4259" s="838"/>
      <c r="AB4259" s="838"/>
      <c r="AC4259" s="838"/>
      <c r="AD4259" s="838"/>
      <c r="AE4259" s="838"/>
      <c r="AF4259" s="838"/>
      <c r="AG4259" s="838"/>
      <c r="AH4259" s="838"/>
      <c r="AI4259" s="838"/>
      <c r="AJ4259" s="838"/>
      <c r="AK4259" s="838"/>
      <c r="AL4259" s="838"/>
    </row>
    <row r="4260" spans="25:38" x14ac:dyDescent="0.25">
      <c r="Y4260" s="838"/>
      <c r="Z4260" s="838"/>
      <c r="AA4260" s="838"/>
      <c r="AB4260" s="838"/>
      <c r="AC4260" s="838"/>
      <c r="AD4260" s="838"/>
      <c r="AE4260" s="838"/>
      <c r="AF4260" s="838"/>
      <c r="AG4260" s="838"/>
      <c r="AH4260" s="838"/>
      <c r="AI4260" s="838"/>
      <c r="AJ4260" s="838"/>
      <c r="AK4260" s="838"/>
      <c r="AL4260" s="838"/>
    </row>
    <row r="4261" spans="25:38" x14ac:dyDescent="0.25">
      <c r="Y4261" s="838"/>
      <c r="Z4261" s="838"/>
      <c r="AA4261" s="838"/>
      <c r="AB4261" s="838"/>
      <c r="AC4261" s="838"/>
      <c r="AD4261" s="838"/>
      <c r="AE4261" s="838"/>
      <c r="AF4261" s="838"/>
      <c r="AG4261" s="838"/>
      <c r="AH4261" s="838"/>
      <c r="AI4261" s="838"/>
      <c r="AJ4261" s="838"/>
      <c r="AK4261" s="838"/>
      <c r="AL4261" s="838"/>
    </row>
    <row r="4262" spans="25:38" x14ac:dyDescent="0.25">
      <c r="Y4262" s="838"/>
      <c r="Z4262" s="838"/>
      <c r="AA4262" s="838"/>
      <c r="AB4262" s="838"/>
      <c r="AC4262" s="838"/>
      <c r="AD4262" s="838"/>
      <c r="AE4262" s="838"/>
      <c r="AF4262" s="838"/>
      <c r="AG4262" s="838"/>
      <c r="AH4262" s="838"/>
      <c r="AI4262" s="838"/>
      <c r="AJ4262" s="838"/>
      <c r="AK4262" s="838"/>
      <c r="AL4262" s="838"/>
    </row>
    <row r="4263" spans="25:38" x14ac:dyDescent="0.25">
      <c r="Y4263" s="838"/>
      <c r="Z4263" s="838"/>
      <c r="AA4263" s="838"/>
      <c r="AB4263" s="838"/>
      <c r="AC4263" s="838"/>
      <c r="AD4263" s="838"/>
      <c r="AE4263" s="838"/>
      <c r="AF4263" s="838"/>
      <c r="AG4263" s="838"/>
      <c r="AH4263" s="838"/>
      <c r="AI4263" s="838"/>
      <c r="AJ4263" s="838"/>
      <c r="AK4263" s="838"/>
      <c r="AL4263" s="838"/>
    </row>
    <row r="4264" spans="25:38" x14ac:dyDescent="0.25">
      <c r="Y4264" s="838"/>
      <c r="Z4264" s="838"/>
      <c r="AA4264" s="838"/>
      <c r="AB4264" s="838"/>
      <c r="AC4264" s="838"/>
      <c r="AD4264" s="838"/>
      <c r="AE4264" s="838"/>
      <c r="AF4264" s="838"/>
      <c r="AG4264" s="838"/>
      <c r="AH4264" s="838"/>
      <c r="AI4264" s="838"/>
      <c r="AJ4264" s="838"/>
      <c r="AK4264" s="838"/>
      <c r="AL4264" s="838"/>
    </row>
    <row r="4265" spans="25:38" x14ac:dyDescent="0.25">
      <c r="Y4265" s="838"/>
      <c r="Z4265" s="838"/>
      <c r="AA4265" s="838"/>
      <c r="AB4265" s="838"/>
      <c r="AC4265" s="838"/>
      <c r="AD4265" s="838"/>
      <c r="AE4265" s="838"/>
      <c r="AF4265" s="838"/>
      <c r="AG4265" s="838"/>
      <c r="AH4265" s="838"/>
      <c r="AI4265" s="838"/>
      <c r="AJ4265" s="838"/>
      <c r="AK4265" s="838"/>
      <c r="AL4265" s="838"/>
    </row>
    <row r="4266" spans="25:38" x14ac:dyDescent="0.25">
      <c r="Y4266" s="838"/>
      <c r="Z4266" s="838"/>
      <c r="AA4266" s="838"/>
      <c r="AB4266" s="838"/>
      <c r="AC4266" s="838"/>
      <c r="AD4266" s="838"/>
      <c r="AE4266" s="838"/>
      <c r="AF4266" s="838"/>
      <c r="AG4266" s="838"/>
      <c r="AH4266" s="838"/>
      <c r="AI4266" s="838"/>
      <c r="AJ4266" s="838"/>
      <c r="AK4266" s="838"/>
      <c r="AL4266" s="838"/>
    </row>
    <row r="4267" spans="25:38" x14ac:dyDescent="0.25">
      <c r="Y4267" s="838"/>
      <c r="Z4267" s="838"/>
      <c r="AA4267" s="838"/>
      <c r="AB4267" s="838"/>
      <c r="AC4267" s="838"/>
      <c r="AD4267" s="838"/>
      <c r="AE4267" s="838"/>
      <c r="AF4267" s="838"/>
      <c r="AG4267" s="838"/>
      <c r="AH4267" s="838"/>
      <c r="AI4267" s="838"/>
      <c r="AJ4267" s="838"/>
      <c r="AK4267" s="838"/>
      <c r="AL4267" s="838"/>
    </row>
    <row r="4268" spans="25:38" x14ac:dyDescent="0.25">
      <c r="Y4268" s="838"/>
      <c r="Z4268" s="838"/>
      <c r="AA4268" s="838"/>
      <c r="AB4268" s="838"/>
      <c r="AC4268" s="838"/>
      <c r="AD4268" s="838"/>
      <c r="AE4268" s="838"/>
      <c r="AF4268" s="838"/>
      <c r="AG4268" s="838"/>
      <c r="AH4268" s="838"/>
      <c r="AI4268" s="838"/>
      <c r="AJ4268" s="838"/>
      <c r="AK4268" s="838"/>
      <c r="AL4268" s="838"/>
    </row>
    <row r="4269" spans="25:38" x14ac:dyDescent="0.25">
      <c r="Y4269" s="838"/>
      <c r="Z4269" s="838"/>
      <c r="AA4269" s="838"/>
      <c r="AB4269" s="838"/>
      <c r="AC4269" s="838"/>
      <c r="AD4269" s="838"/>
      <c r="AE4269" s="838"/>
      <c r="AF4269" s="838"/>
      <c r="AG4269" s="838"/>
      <c r="AH4269" s="838"/>
      <c r="AI4269" s="838"/>
      <c r="AJ4269" s="838"/>
      <c r="AK4269" s="838"/>
      <c r="AL4269" s="838"/>
    </row>
    <row r="4270" spans="25:38" x14ac:dyDescent="0.25">
      <c r="Y4270" s="838"/>
      <c r="Z4270" s="838"/>
      <c r="AA4270" s="838"/>
      <c r="AB4270" s="838"/>
      <c r="AC4270" s="838"/>
      <c r="AD4270" s="838"/>
      <c r="AE4270" s="838"/>
      <c r="AF4270" s="838"/>
      <c r="AG4270" s="838"/>
      <c r="AH4270" s="838"/>
      <c r="AI4270" s="838"/>
      <c r="AJ4270" s="838"/>
      <c r="AK4270" s="838"/>
      <c r="AL4270" s="838"/>
    </row>
    <row r="4271" spans="25:38" x14ac:dyDescent="0.25">
      <c r="Y4271" s="838"/>
      <c r="Z4271" s="838"/>
      <c r="AA4271" s="838"/>
      <c r="AB4271" s="838"/>
      <c r="AC4271" s="838"/>
      <c r="AD4271" s="838"/>
      <c r="AE4271" s="838"/>
      <c r="AF4271" s="838"/>
      <c r="AG4271" s="838"/>
      <c r="AH4271" s="838"/>
      <c r="AI4271" s="838"/>
      <c r="AJ4271" s="838"/>
      <c r="AK4271" s="838"/>
      <c r="AL4271" s="838"/>
    </row>
    <row r="4272" spans="25:38" x14ac:dyDescent="0.25">
      <c r="Y4272" s="838"/>
      <c r="Z4272" s="838"/>
      <c r="AA4272" s="838"/>
      <c r="AB4272" s="838"/>
      <c r="AC4272" s="838"/>
      <c r="AD4272" s="838"/>
      <c r="AE4272" s="838"/>
      <c r="AF4272" s="838"/>
      <c r="AG4272" s="838"/>
      <c r="AH4272" s="838"/>
      <c r="AI4272" s="838"/>
      <c r="AJ4272" s="838"/>
      <c r="AK4272" s="838"/>
      <c r="AL4272" s="838"/>
    </row>
    <row r="4273" spans="25:38" x14ac:dyDescent="0.25">
      <c r="Y4273" s="838"/>
      <c r="Z4273" s="838"/>
      <c r="AA4273" s="838"/>
      <c r="AB4273" s="838"/>
      <c r="AC4273" s="838"/>
      <c r="AD4273" s="838"/>
      <c r="AE4273" s="838"/>
      <c r="AF4273" s="838"/>
      <c r="AG4273" s="838"/>
      <c r="AH4273" s="838"/>
      <c r="AI4273" s="838"/>
      <c r="AJ4273" s="838"/>
      <c r="AK4273" s="838"/>
      <c r="AL4273" s="838"/>
    </row>
    <row r="4274" spans="25:38" x14ac:dyDescent="0.25">
      <c r="Y4274" s="838"/>
      <c r="Z4274" s="838"/>
      <c r="AA4274" s="838"/>
      <c r="AB4274" s="838"/>
      <c r="AC4274" s="838"/>
      <c r="AD4274" s="838"/>
      <c r="AE4274" s="838"/>
      <c r="AF4274" s="838"/>
      <c r="AG4274" s="838"/>
      <c r="AH4274" s="838"/>
      <c r="AI4274" s="838"/>
      <c r="AJ4274" s="838"/>
      <c r="AK4274" s="838"/>
      <c r="AL4274" s="838"/>
    </row>
    <row r="4275" spans="25:38" x14ac:dyDescent="0.25">
      <c r="Y4275" s="838"/>
      <c r="Z4275" s="838"/>
      <c r="AA4275" s="838"/>
      <c r="AB4275" s="838"/>
      <c r="AC4275" s="838"/>
      <c r="AD4275" s="838"/>
      <c r="AE4275" s="838"/>
      <c r="AF4275" s="838"/>
      <c r="AG4275" s="838"/>
      <c r="AH4275" s="838"/>
      <c r="AI4275" s="838"/>
      <c r="AJ4275" s="838"/>
      <c r="AK4275" s="838"/>
      <c r="AL4275" s="838"/>
    </row>
    <row r="4276" spans="25:38" x14ac:dyDescent="0.25">
      <c r="Y4276" s="838"/>
      <c r="Z4276" s="838"/>
      <c r="AA4276" s="838"/>
      <c r="AB4276" s="838"/>
      <c r="AC4276" s="838"/>
      <c r="AD4276" s="838"/>
      <c r="AE4276" s="838"/>
      <c r="AF4276" s="838"/>
      <c r="AG4276" s="838"/>
      <c r="AH4276" s="838"/>
      <c r="AI4276" s="838"/>
      <c r="AJ4276" s="838"/>
      <c r="AK4276" s="838"/>
      <c r="AL4276" s="838"/>
    </row>
    <row r="4277" spans="25:38" x14ac:dyDescent="0.25">
      <c r="Y4277" s="838"/>
      <c r="Z4277" s="838"/>
      <c r="AA4277" s="838"/>
      <c r="AB4277" s="838"/>
      <c r="AC4277" s="838"/>
      <c r="AD4277" s="838"/>
      <c r="AE4277" s="838"/>
      <c r="AF4277" s="838"/>
      <c r="AG4277" s="838"/>
      <c r="AH4277" s="838"/>
      <c r="AI4277" s="838"/>
      <c r="AJ4277" s="838"/>
      <c r="AK4277" s="838"/>
      <c r="AL4277" s="838"/>
    </row>
    <row r="4278" spans="25:38" x14ac:dyDescent="0.25">
      <c r="Y4278" s="838"/>
      <c r="Z4278" s="838"/>
      <c r="AA4278" s="838"/>
      <c r="AB4278" s="838"/>
      <c r="AC4278" s="838"/>
      <c r="AD4278" s="838"/>
      <c r="AE4278" s="838"/>
      <c r="AF4278" s="838"/>
      <c r="AG4278" s="838"/>
      <c r="AH4278" s="838"/>
      <c r="AI4278" s="838"/>
      <c r="AJ4278" s="838"/>
      <c r="AK4278" s="838"/>
      <c r="AL4278" s="838"/>
    </row>
    <row r="4279" spans="25:38" x14ac:dyDescent="0.25">
      <c r="Y4279" s="838"/>
      <c r="Z4279" s="838"/>
      <c r="AA4279" s="838"/>
      <c r="AB4279" s="838"/>
      <c r="AC4279" s="838"/>
      <c r="AD4279" s="838"/>
      <c r="AE4279" s="838"/>
      <c r="AF4279" s="838"/>
      <c r="AG4279" s="838"/>
      <c r="AH4279" s="838"/>
      <c r="AI4279" s="838"/>
      <c r="AJ4279" s="838"/>
      <c r="AK4279" s="838"/>
      <c r="AL4279" s="838"/>
    </row>
    <row r="4280" spans="25:38" x14ac:dyDescent="0.25">
      <c r="Y4280" s="838"/>
      <c r="Z4280" s="838"/>
      <c r="AA4280" s="838"/>
      <c r="AB4280" s="838"/>
      <c r="AC4280" s="838"/>
      <c r="AD4280" s="838"/>
      <c r="AE4280" s="838"/>
      <c r="AF4280" s="838"/>
      <c r="AG4280" s="838"/>
      <c r="AH4280" s="838"/>
      <c r="AI4280" s="838"/>
      <c r="AJ4280" s="838"/>
      <c r="AK4280" s="838"/>
      <c r="AL4280" s="838"/>
    </row>
    <row r="4281" spans="25:38" x14ac:dyDescent="0.25">
      <c r="Y4281" s="838"/>
      <c r="Z4281" s="838"/>
      <c r="AA4281" s="838"/>
      <c r="AB4281" s="838"/>
      <c r="AC4281" s="838"/>
      <c r="AD4281" s="838"/>
      <c r="AE4281" s="838"/>
      <c r="AF4281" s="838"/>
      <c r="AG4281" s="838"/>
      <c r="AH4281" s="838"/>
      <c r="AI4281" s="838"/>
      <c r="AJ4281" s="838"/>
      <c r="AK4281" s="838"/>
      <c r="AL4281" s="838"/>
    </row>
    <row r="4282" spans="25:38" x14ac:dyDescent="0.25">
      <c r="Y4282" s="838"/>
      <c r="Z4282" s="838"/>
      <c r="AA4282" s="838"/>
      <c r="AB4282" s="838"/>
      <c r="AC4282" s="838"/>
      <c r="AD4282" s="838"/>
      <c r="AE4282" s="838"/>
      <c r="AF4282" s="838"/>
      <c r="AG4282" s="838"/>
      <c r="AH4282" s="838"/>
      <c r="AI4282" s="838"/>
      <c r="AJ4282" s="838"/>
      <c r="AK4282" s="838"/>
      <c r="AL4282" s="838"/>
    </row>
    <row r="4283" spans="25:38" x14ac:dyDescent="0.25">
      <c r="Y4283" s="838"/>
      <c r="Z4283" s="838"/>
      <c r="AA4283" s="838"/>
      <c r="AB4283" s="838"/>
      <c r="AC4283" s="838"/>
      <c r="AD4283" s="838"/>
      <c r="AE4283" s="838"/>
      <c r="AF4283" s="838"/>
      <c r="AG4283" s="838"/>
      <c r="AH4283" s="838"/>
      <c r="AI4283" s="838"/>
      <c r="AJ4283" s="838"/>
      <c r="AK4283" s="838"/>
      <c r="AL4283" s="838"/>
    </row>
    <row r="4284" spans="25:38" x14ac:dyDescent="0.25">
      <c r="Y4284" s="838"/>
      <c r="Z4284" s="838"/>
      <c r="AA4284" s="838"/>
      <c r="AB4284" s="838"/>
      <c r="AC4284" s="838"/>
      <c r="AD4284" s="838"/>
      <c r="AE4284" s="838"/>
      <c r="AF4284" s="838"/>
      <c r="AG4284" s="838"/>
      <c r="AH4284" s="838"/>
      <c r="AI4284" s="838"/>
      <c r="AJ4284" s="838"/>
      <c r="AK4284" s="838"/>
      <c r="AL4284" s="838"/>
    </row>
    <row r="4285" spans="25:38" x14ac:dyDescent="0.25">
      <c r="Y4285" s="838"/>
      <c r="Z4285" s="838"/>
      <c r="AA4285" s="838"/>
      <c r="AB4285" s="838"/>
      <c r="AC4285" s="838"/>
      <c r="AD4285" s="838"/>
      <c r="AE4285" s="838"/>
      <c r="AF4285" s="838"/>
      <c r="AG4285" s="838"/>
      <c r="AH4285" s="838"/>
      <c r="AI4285" s="838"/>
      <c r="AJ4285" s="838"/>
      <c r="AK4285" s="838"/>
      <c r="AL4285" s="838"/>
    </row>
    <row r="4286" spans="25:38" x14ac:dyDescent="0.25">
      <c r="Y4286" s="838"/>
      <c r="Z4286" s="838"/>
      <c r="AA4286" s="838"/>
      <c r="AB4286" s="838"/>
      <c r="AC4286" s="838"/>
      <c r="AD4286" s="838"/>
      <c r="AE4286" s="838"/>
      <c r="AF4286" s="838"/>
      <c r="AG4286" s="838"/>
      <c r="AH4286" s="838"/>
      <c r="AI4286" s="838"/>
      <c r="AJ4286" s="838"/>
      <c r="AK4286" s="838"/>
      <c r="AL4286" s="838"/>
    </row>
    <row r="4287" spans="25:38" x14ac:dyDescent="0.25">
      <c r="Y4287" s="838"/>
      <c r="Z4287" s="838"/>
      <c r="AA4287" s="838"/>
      <c r="AB4287" s="838"/>
      <c r="AC4287" s="838"/>
      <c r="AD4287" s="838"/>
      <c r="AE4287" s="838"/>
      <c r="AF4287" s="838"/>
      <c r="AG4287" s="838"/>
      <c r="AH4287" s="838"/>
      <c r="AI4287" s="838"/>
      <c r="AJ4287" s="838"/>
      <c r="AK4287" s="838"/>
      <c r="AL4287" s="838"/>
    </row>
    <row r="4288" spans="25:38" x14ac:dyDescent="0.25">
      <c r="Y4288" s="838"/>
      <c r="Z4288" s="838"/>
      <c r="AA4288" s="838"/>
      <c r="AB4288" s="838"/>
      <c r="AC4288" s="838"/>
      <c r="AD4288" s="838"/>
      <c r="AE4288" s="838"/>
      <c r="AF4288" s="838"/>
      <c r="AG4288" s="838"/>
      <c r="AH4288" s="838"/>
      <c r="AI4288" s="838"/>
      <c r="AJ4288" s="838"/>
      <c r="AK4288" s="838"/>
      <c r="AL4288" s="838"/>
    </row>
    <row r="4289" spans="25:38" x14ac:dyDescent="0.25">
      <c r="Y4289" s="838"/>
      <c r="Z4289" s="838"/>
      <c r="AA4289" s="838"/>
      <c r="AB4289" s="838"/>
      <c r="AC4289" s="838"/>
      <c r="AD4289" s="838"/>
      <c r="AE4289" s="838"/>
      <c r="AF4289" s="838"/>
      <c r="AG4289" s="838"/>
      <c r="AH4289" s="838"/>
      <c r="AI4289" s="838"/>
      <c r="AJ4289" s="838"/>
      <c r="AK4289" s="838"/>
      <c r="AL4289" s="838"/>
    </row>
    <row r="4290" spans="25:38" x14ac:dyDescent="0.25">
      <c r="Y4290" s="838"/>
      <c r="Z4290" s="838"/>
      <c r="AA4290" s="838"/>
      <c r="AB4290" s="838"/>
      <c r="AC4290" s="838"/>
      <c r="AD4290" s="838"/>
      <c r="AE4290" s="838"/>
      <c r="AF4290" s="838"/>
      <c r="AG4290" s="838"/>
      <c r="AH4290" s="838"/>
      <c r="AI4290" s="838"/>
      <c r="AJ4290" s="838"/>
      <c r="AK4290" s="838"/>
      <c r="AL4290" s="838"/>
    </row>
    <row r="4291" spans="25:38" x14ac:dyDescent="0.25">
      <c r="Y4291" s="838"/>
      <c r="Z4291" s="838"/>
      <c r="AA4291" s="838"/>
      <c r="AB4291" s="838"/>
      <c r="AC4291" s="838"/>
      <c r="AD4291" s="838"/>
      <c r="AE4291" s="838"/>
      <c r="AF4291" s="838"/>
      <c r="AG4291" s="838"/>
      <c r="AH4291" s="838"/>
      <c r="AI4291" s="838"/>
      <c r="AJ4291" s="838"/>
      <c r="AK4291" s="838"/>
      <c r="AL4291" s="838"/>
    </row>
    <row r="4292" spans="25:38" x14ac:dyDescent="0.25">
      <c r="Y4292" s="838"/>
      <c r="Z4292" s="838"/>
      <c r="AA4292" s="838"/>
      <c r="AB4292" s="838"/>
      <c r="AC4292" s="838"/>
      <c r="AD4292" s="838"/>
      <c r="AE4292" s="838"/>
      <c r="AF4292" s="838"/>
      <c r="AG4292" s="838"/>
      <c r="AH4292" s="838"/>
      <c r="AI4292" s="838"/>
      <c r="AJ4292" s="838"/>
      <c r="AK4292" s="838"/>
      <c r="AL4292" s="838"/>
    </row>
    <row r="4293" spans="25:38" x14ac:dyDescent="0.25">
      <c r="Y4293" s="838"/>
      <c r="Z4293" s="838"/>
      <c r="AA4293" s="838"/>
      <c r="AB4293" s="838"/>
      <c r="AC4293" s="838"/>
      <c r="AD4293" s="838"/>
      <c r="AE4293" s="838"/>
      <c r="AF4293" s="838"/>
      <c r="AG4293" s="838"/>
      <c r="AH4293" s="838"/>
      <c r="AI4293" s="838"/>
      <c r="AJ4293" s="838"/>
      <c r="AK4293" s="838"/>
      <c r="AL4293" s="838"/>
    </row>
    <row r="4294" spans="25:38" x14ac:dyDescent="0.25">
      <c r="Y4294" s="838"/>
      <c r="Z4294" s="838"/>
      <c r="AA4294" s="838"/>
      <c r="AB4294" s="838"/>
      <c r="AC4294" s="838"/>
      <c r="AD4294" s="838"/>
      <c r="AE4294" s="838"/>
      <c r="AF4294" s="838"/>
      <c r="AG4294" s="838"/>
      <c r="AH4294" s="838"/>
      <c r="AI4294" s="838"/>
      <c r="AJ4294" s="838"/>
      <c r="AK4294" s="838"/>
      <c r="AL4294" s="838"/>
    </row>
    <row r="4295" spans="25:38" x14ac:dyDescent="0.25">
      <c r="Y4295" s="838"/>
      <c r="Z4295" s="838"/>
      <c r="AA4295" s="838"/>
      <c r="AB4295" s="838"/>
      <c r="AC4295" s="838"/>
      <c r="AD4295" s="838"/>
      <c r="AE4295" s="838"/>
      <c r="AF4295" s="838"/>
      <c r="AG4295" s="838"/>
      <c r="AH4295" s="838"/>
      <c r="AI4295" s="838"/>
      <c r="AJ4295" s="838"/>
      <c r="AK4295" s="838"/>
      <c r="AL4295" s="838"/>
    </row>
    <row r="4296" spans="25:38" x14ac:dyDescent="0.25">
      <c r="Y4296" s="838"/>
      <c r="Z4296" s="838"/>
      <c r="AA4296" s="838"/>
      <c r="AB4296" s="838"/>
      <c r="AC4296" s="838"/>
      <c r="AD4296" s="838"/>
      <c r="AE4296" s="838"/>
      <c r="AF4296" s="838"/>
      <c r="AG4296" s="838"/>
      <c r="AH4296" s="838"/>
      <c r="AI4296" s="838"/>
      <c r="AJ4296" s="838"/>
      <c r="AK4296" s="838"/>
      <c r="AL4296" s="838"/>
    </row>
    <row r="4297" spans="25:38" x14ac:dyDescent="0.25">
      <c r="Y4297" s="838"/>
      <c r="Z4297" s="838"/>
      <c r="AA4297" s="838"/>
      <c r="AB4297" s="838"/>
      <c r="AC4297" s="838"/>
      <c r="AD4297" s="838"/>
      <c r="AE4297" s="838"/>
      <c r="AF4297" s="838"/>
      <c r="AG4297" s="838"/>
      <c r="AH4297" s="838"/>
      <c r="AI4297" s="838"/>
      <c r="AJ4297" s="838"/>
      <c r="AK4297" s="838"/>
      <c r="AL4297" s="838"/>
    </row>
    <row r="4298" spans="25:38" x14ac:dyDescent="0.25">
      <c r="Y4298" s="838"/>
      <c r="Z4298" s="838"/>
      <c r="AA4298" s="838"/>
      <c r="AB4298" s="838"/>
      <c r="AC4298" s="838"/>
      <c r="AD4298" s="838"/>
      <c r="AE4298" s="838"/>
      <c r="AF4298" s="838"/>
      <c r="AG4298" s="838"/>
      <c r="AH4298" s="838"/>
      <c r="AI4298" s="838"/>
      <c r="AJ4298" s="838"/>
      <c r="AK4298" s="838"/>
      <c r="AL4298" s="838"/>
    </row>
    <row r="4299" spans="25:38" x14ac:dyDescent="0.25">
      <c r="Y4299" s="838"/>
      <c r="Z4299" s="838"/>
      <c r="AA4299" s="838"/>
      <c r="AB4299" s="838"/>
      <c r="AC4299" s="838"/>
      <c r="AD4299" s="838"/>
      <c r="AE4299" s="838"/>
      <c r="AF4299" s="838"/>
      <c r="AG4299" s="838"/>
      <c r="AH4299" s="838"/>
      <c r="AI4299" s="838"/>
      <c r="AJ4299" s="838"/>
      <c r="AK4299" s="838"/>
      <c r="AL4299" s="838"/>
    </row>
    <row r="4300" spans="25:38" x14ac:dyDescent="0.25">
      <c r="Y4300" s="838"/>
      <c r="Z4300" s="838"/>
      <c r="AA4300" s="838"/>
      <c r="AB4300" s="838"/>
      <c r="AC4300" s="838"/>
      <c r="AD4300" s="838"/>
      <c r="AE4300" s="838"/>
      <c r="AF4300" s="838"/>
      <c r="AG4300" s="838"/>
      <c r="AH4300" s="838"/>
      <c r="AI4300" s="838"/>
      <c r="AJ4300" s="838"/>
      <c r="AK4300" s="838"/>
      <c r="AL4300" s="838"/>
    </row>
    <row r="4301" spans="25:38" x14ac:dyDescent="0.25">
      <c r="Y4301" s="838"/>
      <c r="Z4301" s="838"/>
      <c r="AA4301" s="838"/>
      <c r="AB4301" s="838"/>
      <c r="AC4301" s="838"/>
      <c r="AD4301" s="838"/>
      <c r="AE4301" s="838"/>
      <c r="AF4301" s="838"/>
      <c r="AG4301" s="838"/>
      <c r="AH4301" s="838"/>
      <c r="AI4301" s="838"/>
      <c r="AJ4301" s="838"/>
      <c r="AK4301" s="838"/>
      <c r="AL4301" s="838"/>
    </row>
    <row r="4302" spans="25:38" x14ac:dyDescent="0.25">
      <c r="Y4302" s="838"/>
      <c r="Z4302" s="838"/>
      <c r="AA4302" s="838"/>
      <c r="AB4302" s="838"/>
      <c r="AC4302" s="838"/>
      <c r="AD4302" s="838"/>
      <c r="AE4302" s="838"/>
      <c r="AF4302" s="838"/>
      <c r="AG4302" s="838"/>
      <c r="AH4302" s="838"/>
      <c r="AI4302" s="838"/>
      <c r="AJ4302" s="838"/>
      <c r="AK4302" s="838"/>
      <c r="AL4302" s="838"/>
    </row>
    <row r="4303" spans="25:38" x14ac:dyDescent="0.25">
      <c r="Y4303" s="838"/>
      <c r="Z4303" s="838"/>
      <c r="AA4303" s="838"/>
      <c r="AB4303" s="838"/>
      <c r="AC4303" s="838"/>
      <c r="AD4303" s="838"/>
      <c r="AE4303" s="838"/>
      <c r="AF4303" s="838"/>
      <c r="AG4303" s="838"/>
      <c r="AH4303" s="838"/>
      <c r="AI4303" s="838"/>
      <c r="AJ4303" s="838"/>
      <c r="AK4303" s="838"/>
      <c r="AL4303" s="838"/>
    </row>
    <row r="4304" spans="25:38" x14ac:dyDescent="0.25">
      <c r="Y4304" s="838"/>
      <c r="Z4304" s="838"/>
      <c r="AA4304" s="838"/>
      <c r="AB4304" s="838"/>
      <c r="AC4304" s="838"/>
      <c r="AD4304" s="838"/>
      <c r="AE4304" s="838"/>
      <c r="AF4304" s="838"/>
      <c r="AG4304" s="838"/>
      <c r="AH4304" s="838"/>
      <c r="AI4304" s="838"/>
      <c r="AJ4304" s="838"/>
      <c r="AK4304" s="838"/>
      <c r="AL4304" s="838"/>
    </row>
    <row r="4305" spans="25:38" x14ac:dyDescent="0.25">
      <c r="Y4305" s="838"/>
      <c r="Z4305" s="838"/>
      <c r="AA4305" s="838"/>
      <c r="AB4305" s="838"/>
      <c r="AC4305" s="838"/>
      <c r="AD4305" s="838"/>
      <c r="AE4305" s="838"/>
      <c r="AF4305" s="838"/>
      <c r="AG4305" s="838"/>
      <c r="AH4305" s="838"/>
      <c r="AI4305" s="838"/>
      <c r="AJ4305" s="838"/>
      <c r="AK4305" s="838"/>
      <c r="AL4305" s="838"/>
    </row>
    <row r="4306" spans="25:38" x14ac:dyDescent="0.25">
      <c r="Y4306" s="838"/>
      <c r="Z4306" s="838"/>
      <c r="AA4306" s="838"/>
      <c r="AB4306" s="838"/>
      <c r="AC4306" s="838"/>
      <c r="AD4306" s="838"/>
      <c r="AE4306" s="838"/>
      <c r="AF4306" s="838"/>
      <c r="AG4306" s="838"/>
      <c r="AH4306" s="838"/>
      <c r="AI4306" s="838"/>
      <c r="AJ4306" s="838"/>
      <c r="AK4306" s="838"/>
      <c r="AL4306" s="838"/>
    </row>
    <row r="4307" spans="25:38" x14ac:dyDescent="0.25">
      <c r="Y4307" s="838"/>
      <c r="Z4307" s="838"/>
      <c r="AA4307" s="838"/>
      <c r="AB4307" s="838"/>
      <c r="AC4307" s="838"/>
      <c r="AD4307" s="838"/>
      <c r="AE4307" s="838"/>
      <c r="AF4307" s="838"/>
      <c r="AG4307" s="838"/>
      <c r="AH4307" s="838"/>
      <c r="AI4307" s="838"/>
      <c r="AJ4307" s="838"/>
      <c r="AK4307" s="838"/>
      <c r="AL4307" s="838"/>
    </row>
    <row r="4308" spans="25:38" x14ac:dyDescent="0.25">
      <c r="Y4308" s="838"/>
      <c r="Z4308" s="838"/>
      <c r="AA4308" s="838"/>
      <c r="AB4308" s="838"/>
      <c r="AC4308" s="838"/>
      <c r="AD4308" s="838"/>
      <c r="AE4308" s="838"/>
      <c r="AF4308" s="838"/>
      <c r="AG4308" s="838"/>
      <c r="AH4308" s="838"/>
      <c r="AI4308" s="838"/>
      <c r="AJ4308" s="838"/>
      <c r="AK4308" s="838"/>
      <c r="AL4308" s="838"/>
    </row>
    <row r="4309" spans="25:38" x14ac:dyDescent="0.25">
      <c r="Y4309" s="838"/>
      <c r="Z4309" s="838"/>
      <c r="AA4309" s="838"/>
      <c r="AB4309" s="838"/>
      <c r="AC4309" s="838"/>
      <c r="AD4309" s="838"/>
      <c r="AE4309" s="838"/>
      <c r="AF4309" s="838"/>
      <c r="AG4309" s="838"/>
      <c r="AH4309" s="838"/>
      <c r="AI4309" s="838"/>
      <c r="AJ4309" s="838"/>
      <c r="AK4309" s="838"/>
      <c r="AL4309" s="838"/>
    </row>
    <row r="4310" spans="25:38" x14ac:dyDescent="0.25">
      <c r="Y4310" s="838"/>
      <c r="Z4310" s="838"/>
      <c r="AA4310" s="838"/>
      <c r="AB4310" s="838"/>
      <c r="AC4310" s="838"/>
      <c r="AD4310" s="838"/>
      <c r="AE4310" s="838"/>
      <c r="AF4310" s="838"/>
      <c r="AG4310" s="838"/>
      <c r="AH4310" s="838"/>
      <c r="AI4310" s="838"/>
      <c r="AJ4310" s="838"/>
      <c r="AK4310" s="838"/>
      <c r="AL4310" s="838"/>
    </row>
    <row r="4311" spans="25:38" x14ac:dyDescent="0.25">
      <c r="Y4311" s="838"/>
      <c r="Z4311" s="838"/>
      <c r="AA4311" s="838"/>
      <c r="AB4311" s="838"/>
      <c r="AC4311" s="838"/>
      <c r="AD4311" s="838"/>
      <c r="AE4311" s="838"/>
      <c r="AF4311" s="838"/>
      <c r="AG4311" s="838"/>
      <c r="AH4311" s="838"/>
      <c r="AI4311" s="838"/>
      <c r="AJ4311" s="838"/>
      <c r="AK4311" s="838"/>
      <c r="AL4311" s="838"/>
    </row>
    <row r="4312" spans="25:38" x14ac:dyDescent="0.25">
      <c r="Y4312" s="838"/>
      <c r="Z4312" s="838"/>
      <c r="AA4312" s="838"/>
      <c r="AB4312" s="838"/>
      <c r="AC4312" s="838"/>
      <c r="AD4312" s="838"/>
      <c r="AE4312" s="838"/>
      <c r="AF4312" s="838"/>
      <c r="AG4312" s="838"/>
      <c r="AH4312" s="838"/>
      <c r="AI4312" s="838"/>
      <c r="AJ4312" s="838"/>
      <c r="AK4312" s="838"/>
      <c r="AL4312" s="838"/>
    </row>
    <row r="4313" spans="25:38" x14ac:dyDescent="0.25">
      <c r="Y4313" s="838"/>
      <c r="Z4313" s="838"/>
      <c r="AA4313" s="838"/>
      <c r="AB4313" s="838"/>
      <c r="AC4313" s="838"/>
      <c r="AD4313" s="838"/>
      <c r="AE4313" s="838"/>
      <c r="AF4313" s="838"/>
      <c r="AG4313" s="838"/>
      <c r="AH4313" s="838"/>
      <c r="AI4313" s="838"/>
      <c r="AJ4313" s="838"/>
      <c r="AK4313" s="838"/>
      <c r="AL4313" s="838"/>
    </row>
    <row r="4314" spans="25:38" x14ac:dyDescent="0.25">
      <c r="Y4314" s="838"/>
      <c r="Z4314" s="838"/>
      <c r="AA4314" s="838"/>
      <c r="AB4314" s="838"/>
      <c r="AC4314" s="838"/>
      <c r="AD4314" s="838"/>
      <c r="AE4314" s="838"/>
      <c r="AF4314" s="838"/>
      <c r="AG4314" s="838"/>
      <c r="AH4314" s="838"/>
      <c r="AI4314" s="838"/>
      <c r="AJ4314" s="838"/>
      <c r="AK4314" s="838"/>
      <c r="AL4314" s="838"/>
    </row>
    <row r="4315" spans="25:38" x14ac:dyDescent="0.25">
      <c r="Y4315" s="838"/>
      <c r="Z4315" s="838"/>
      <c r="AA4315" s="838"/>
      <c r="AB4315" s="838"/>
      <c r="AC4315" s="838"/>
      <c r="AD4315" s="838"/>
      <c r="AE4315" s="838"/>
      <c r="AF4315" s="838"/>
      <c r="AG4315" s="838"/>
      <c r="AH4315" s="838"/>
      <c r="AI4315" s="838"/>
      <c r="AJ4315" s="838"/>
      <c r="AK4315" s="838"/>
      <c r="AL4315" s="838"/>
    </row>
    <row r="4316" spans="25:38" x14ac:dyDescent="0.25">
      <c r="Y4316" s="838"/>
      <c r="Z4316" s="838"/>
      <c r="AA4316" s="838"/>
      <c r="AB4316" s="838"/>
      <c r="AC4316" s="838"/>
      <c r="AD4316" s="838"/>
      <c r="AE4316" s="838"/>
      <c r="AF4316" s="838"/>
      <c r="AG4316" s="838"/>
      <c r="AH4316" s="838"/>
      <c r="AI4316" s="838"/>
      <c r="AJ4316" s="838"/>
      <c r="AK4316" s="838"/>
      <c r="AL4316" s="838"/>
    </row>
    <row r="4317" spans="25:38" x14ac:dyDescent="0.25">
      <c r="Y4317" s="838"/>
      <c r="Z4317" s="838"/>
      <c r="AA4317" s="838"/>
      <c r="AB4317" s="838"/>
      <c r="AC4317" s="838"/>
      <c r="AD4317" s="838"/>
      <c r="AE4317" s="838"/>
      <c r="AF4317" s="838"/>
      <c r="AG4317" s="838"/>
      <c r="AH4317" s="838"/>
      <c r="AI4317" s="838"/>
      <c r="AJ4317" s="838"/>
      <c r="AK4317" s="838"/>
      <c r="AL4317" s="838"/>
    </row>
    <row r="4318" spans="25:38" x14ac:dyDescent="0.25">
      <c r="Y4318" s="838"/>
      <c r="Z4318" s="838"/>
      <c r="AA4318" s="838"/>
      <c r="AB4318" s="838"/>
      <c r="AC4318" s="838"/>
      <c r="AD4318" s="838"/>
      <c r="AE4318" s="838"/>
      <c r="AF4318" s="838"/>
      <c r="AG4318" s="838"/>
      <c r="AH4318" s="838"/>
      <c r="AI4318" s="838"/>
      <c r="AJ4318" s="838"/>
      <c r="AK4318" s="838"/>
      <c r="AL4318" s="838"/>
    </row>
    <row r="4319" spans="25:38" x14ac:dyDescent="0.25">
      <c r="Y4319" s="838"/>
      <c r="Z4319" s="838"/>
      <c r="AA4319" s="838"/>
      <c r="AB4319" s="838"/>
      <c r="AC4319" s="838"/>
      <c r="AD4319" s="838"/>
      <c r="AE4319" s="838"/>
      <c r="AF4319" s="838"/>
      <c r="AG4319" s="838"/>
      <c r="AH4319" s="838"/>
      <c r="AI4319" s="838"/>
      <c r="AJ4319" s="838"/>
      <c r="AK4319" s="838"/>
      <c r="AL4319" s="838"/>
    </row>
    <row r="4320" spans="25:38" x14ac:dyDescent="0.25">
      <c r="Y4320" s="838"/>
      <c r="Z4320" s="838"/>
      <c r="AA4320" s="838"/>
      <c r="AB4320" s="838"/>
      <c r="AC4320" s="838"/>
      <c r="AD4320" s="838"/>
      <c r="AE4320" s="838"/>
      <c r="AF4320" s="838"/>
      <c r="AG4320" s="838"/>
      <c r="AH4320" s="838"/>
      <c r="AI4320" s="838"/>
      <c r="AJ4320" s="838"/>
      <c r="AK4320" s="838"/>
      <c r="AL4320" s="838"/>
    </row>
    <row r="4321" spans="25:38" x14ac:dyDescent="0.25">
      <c r="Y4321" s="838"/>
      <c r="Z4321" s="838"/>
      <c r="AA4321" s="838"/>
      <c r="AB4321" s="838"/>
      <c r="AC4321" s="838"/>
      <c r="AD4321" s="838"/>
      <c r="AE4321" s="838"/>
      <c r="AF4321" s="838"/>
      <c r="AG4321" s="838"/>
      <c r="AH4321" s="838"/>
      <c r="AI4321" s="838"/>
      <c r="AJ4321" s="838"/>
      <c r="AK4321" s="838"/>
      <c r="AL4321" s="838"/>
    </row>
    <row r="4322" spans="25:38" x14ac:dyDescent="0.25">
      <c r="Y4322" s="838"/>
      <c r="Z4322" s="838"/>
      <c r="AA4322" s="838"/>
      <c r="AB4322" s="838"/>
      <c r="AC4322" s="838"/>
      <c r="AD4322" s="838"/>
      <c r="AE4322" s="838"/>
      <c r="AF4322" s="838"/>
      <c r="AG4322" s="838"/>
      <c r="AH4322" s="838"/>
      <c r="AI4322" s="838"/>
      <c r="AJ4322" s="838"/>
      <c r="AK4322" s="838"/>
      <c r="AL4322" s="838"/>
    </row>
    <row r="4323" spans="25:38" x14ac:dyDescent="0.25">
      <c r="Y4323" s="838"/>
      <c r="Z4323" s="838"/>
      <c r="AA4323" s="838"/>
      <c r="AB4323" s="838"/>
      <c r="AC4323" s="838"/>
      <c r="AD4323" s="838"/>
      <c r="AE4323" s="838"/>
      <c r="AF4323" s="838"/>
      <c r="AG4323" s="838"/>
      <c r="AH4323" s="838"/>
      <c r="AI4323" s="838"/>
      <c r="AJ4323" s="838"/>
      <c r="AK4323" s="838"/>
      <c r="AL4323" s="838"/>
    </row>
    <row r="4324" spans="25:38" x14ac:dyDescent="0.25">
      <c r="Y4324" s="838"/>
      <c r="Z4324" s="838"/>
      <c r="AA4324" s="838"/>
      <c r="AB4324" s="838"/>
      <c r="AC4324" s="838"/>
      <c r="AD4324" s="838"/>
      <c r="AE4324" s="838"/>
      <c r="AF4324" s="838"/>
      <c r="AG4324" s="838"/>
      <c r="AH4324" s="838"/>
      <c r="AI4324" s="838"/>
      <c r="AJ4324" s="838"/>
      <c r="AK4324" s="838"/>
      <c r="AL4324" s="838"/>
    </row>
    <row r="4325" spans="25:38" x14ac:dyDescent="0.25">
      <c r="Y4325" s="838"/>
      <c r="Z4325" s="838"/>
      <c r="AA4325" s="838"/>
      <c r="AB4325" s="838"/>
      <c r="AC4325" s="838"/>
      <c r="AD4325" s="838"/>
      <c r="AE4325" s="838"/>
      <c r="AF4325" s="838"/>
      <c r="AG4325" s="838"/>
      <c r="AH4325" s="838"/>
      <c r="AI4325" s="838"/>
      <c r="AJ4325" s="838"/>
      <c r="AK4325" s="838"/>
      <c r="AL4325" s="838"/>
    </row>
    <row r="4326" spans="25:38" x14ac:dyDescent="0.25">
      <c r="Y4326" s="838"/>
      <c r="Z4326" s="838"/>
      <c r="AA4326" s="838"/>
      <c r="AB4326" s="838"/>
      <c r="AC4326" s="838"/>
      <c r="AD4326" s="838"/>
      <c r="AE4326" s="838"/>
      <c r="AF4326" s="838"/>
      <c r="AG4326" s="838"/>
      <c r="AH4326" s="838"/>
      <c r="AI4326" s="838"/>
      <c r="AJ4326" s="838"/>
      <c r="AK4326" s="838"/>
      <c r="AL4326" s="838"/>
    </row>
    <row r="4327" spans="25:38" x14ac:dyDescent="0.25">
      <c r="Y4327" s="838"/>
      <c r="Z4327" s="838"/>
      <c r="AA4327" s="838"/>
      <c r="AB4327" s="838"/>
      <c r="AC4327" s="838"/>
      <c r="AD4327" s="838"/>
      <c r="AE4327" s="838"/>
      <c r="AF4327" s="838"/>
      <c r="AG4327" s="838"/>
      <c r="AH4327" s="838"/>
      <c r="AI4327" s="838"/>
      <c r="AJ4327" s="838"/>
      <c r="AK4327" s="838"/>
      <c r="AL4327" s="838"/>
    </row>
    <row r="4328" spans="25:38" x14ac:dyDescent="0.25">
      <c r="Y4328" s="838"/>
      <c r="Z4328" s="838"/>
      <c r="AA4328" s="838"/>
      <c r="AB4328" s="838"/>
      <c r="AC4328" s="838"/>
      <c r="AD4328" s="838"/>
      <c r="AE4328" s="838"/>
      <c r="AF4328" s="838"/>
      <c r="AG4328" s="838"/>
      <c r="AH4328" s="838"/>
      <c r="AI4328" s="838"/>
      <c r="AJ4328" s="838"/>
      <c r="AK4328" s="838"/>
      <c r="AL4328" s="838"/>
    </row>
    <row r="4329" spans="25:38" x14ac:dyDescent="0.25">
      <c r="Y4329" s="838"/>
      <c r="Z4329" s="838"/>
      <c r="AA4329" s="838"/>
      <c r="AB4329" s="838"/>
      <c r="AC4329" s="838"/>
      <c r="AD4329" s="838"/>
      <c r="AE4329" s="838"/>
      <c r="AF4329" s="838"/>
      <c r="AG4329" s="838"/>
      <c r="AH4329" s="838"/>
      <c r="AI4329" s="838"/>
      <c r="AJ4329" s="838"/>
      <c r="AK4329" s="838"/>
      <c r="AL4329" s="838"/>
    </row>
    <row r="4330" spans="25:38" x14ac:dyDescent="0.25">
      <c r="Y4330" s="838"/>
      <c r="Z4330" s="838"/>
      <c r="AA4330" s="838"/>
      <c r="AB4330" s="838"/>
      <c r="AC4330" s="838"/>
      <c r="AD4330" s="838"/>
      <c r="AE4330" s="838"/>
      <c r="AF4330" s="838"/>
      <c r="AG4330" s="838"/>
      <c r="AH4330" s="838"/>
      <c r="AI4330" s="838"/>
      <c r="AJ4330" s="838"/>
      <c r="AK4330" s="838"/>
      <c r="AL4330" s="838"/>
    </row>
    <row r="4331" spans="25:38" x14ac:dyDescent="0.25">
      <c r="Y4331" s="838"/>
      <c r="Z4331" s="838"/>
      <c r="AA4331" s="838"/>
      <c r="AB4331" s="838"/>
      <c r="AC4331" s="838"/>
      <c r="AD4331" s="838"/>
      <c r="AE4331" s="838"/>
      <c r="AF4331" s="838"/>
      <c r="AG4331" s="838"/>
      <c r="AH4331" s="838"/>
      <c r="AI4331" s="838"/>
      <c r="AJ4331" s="838"/>
      <c r="AK4331" s="838"/>
      <c r="AL4331" s="838"/>
    </row>
    <row r="4332" spans="25:38" x14ac:dyDescent="0.25">
      <c r="Y4332" s="838"/>
      <c r="Z4332" s="838"/>
      <c r="AA4332" s="838"/>
      <c r="AB4332" s="838"/>
      <c r="AC4332" s="838"/>
      <c r="AD4332" s="838"/>
      <c r="AE4332" s="838"/>
      <c r="AF4332" s="838"/>
      <c r="AG4332" s="838"/>
      <c r="AH4332" s="838"/>
      <c r="AI4332" s="838"/>
      <c r="AJ4332" s="838"/>
      <c r="AK4332" s="838"/>
      <c r="AL4332" s="838"/>
    </row>
    <row r="4333" spans="25:38" x14ac:dyDescent="0.25">
      <c r="Y4333" s="838"/>
      <c r="Z4333" s="838"/>
      <c r="AA4333" s="838"/>
      <c r="AB4333" s="838"/>
      <c r="AC4333" s="838"/>
      <c r="AD4333" s="838"/>
      <c r="AE4333" s="838"/>
      <c r="AF4333" s="838"/>
      <c r="AG4333" s="838"/>
      <c r="AH4333" s="838"/>
      <c r="AI4333" s="838"/>
      <c r="AJ4333" s="838"/>
      <c r="AK4333" s="838"/>
      <c r="AL4333" s="838"/>
    </row>
    <row r="4334" spans="25:38" x14ac:dyDescent="0.25">
      <c r="Y4334" s="838"/>
      <c r="Z4334" s="838"/>
      <c r="AA4334" s="838"/>
      <c r="AB4334" s="838"/>
      <c r="AC4334" s="838"/>
      <c r="AD4334" s="838"/>
      <c r="AE4334" s="838"/>
      <c r="AF4334" s="838"/>
      <c r="AG4334" s="838"/>
      <c r="AH4334" s="838"/>
      <c r="AI4334" s="838"/>
      <c r="AJ4334" s="838"/>
      <c r="AK4334" s="838"/>
      <c r="AL4334" s="838"/>
    </row>
    <row r="4335" spans="25:38" x14ac:dyDescent="0.25">
      <c r="Y4335" s="838"/>
      <c r="Z4335" s="838"/>
      <c r="AA4335" s="838"/>
      <c r="AB4335" s="838"/>
      <c r="AC4335" s="838"/>
      <c r="AD4335" s="838"/>
      <c r="AE4335" s="838"/>
      <c r="AF4335" s="838"/>
      <c r="AG4335" s="838"/>
      <c r="AH4335" s="838"/>
      <c r="AI4335" s="838"/>
      <c r="AJ4335" s="838"/>
      <c r="AK4335" s="838"/>
      <c r="AL4335" s="838"/>
    </row>
    <row r="4336" spans="25:38" x14ac:dyDescent="0.25">
      <c r="Y4336" s="838"/>
      <c r="Z4336" s="838"/>
      <c r="AA4336" s="838"/>
      <c r="AB4336" s="838"/>
      <c r="AC4336" s="838"/>
      <c r="AD4336" s="838"/>
      <c r="AE4336" s="838"/>
      <c r="AF4336" s="838"/>
      <c r="AG4336" s="838"/>
      <c r="AH4336" s="838"/>
      <c r="AI4336" s="838"/>
      <c r="AJ4336" s="838"/>
      <c r="AK4336" s="838"/>
      <c r="AL4336" s="838"/>
    </row>
    <row r="4337" spans="25:38" x14ac:dyDescent="0.25">
      <c r="Y4337" s="838"/>
      <c r="Z4337" s="838"/>
      <c r="AA4337" s="838"/>
      <c r="AB4337" s="838"/>
      <c r="AC4337" s="838"/>
      <c r="AD4337" s="838"/>
      <c r="AE4337" s="838"/>
      <c r="AF4337" s="838"/>
      <c r="AG4337" s="838"/>
      <c r="AH4337" s="838"/>
      <c r="AI4337" s="838"/>
      <c r="AJ4337" s="838"/>
      <c r="AK4337" s="838"/>
      <c r="AL4337" s="838"/>
    </row>
    <row r="4338" spans="25:38" x14ac:dyDescent="0.25">
      <c r="Y4338" s="838"/>
      <c r="Z4338" s="838"/>
      <c r="AA4338" s="838"/>
      <c r="AB4338" s="838"/>
      <c r="AC4338" s="838"/>
      <c r="AD4338" s="838"/>
      <c r="AE4338" s="838"/>
      <c r="AF4338" s="838"/>
      <c r="AG4338" s="838"/>
      <c r="AH4338" s="838"/>
      <c r="AI4338" s="838"/>
      <c r="AJ4338" s="838"/>
      <c r="AK4338" s="838"/>
      <c r="AL4338" s="838"/>
    </row>
    <row r="4339" spans="25:38" x14ac:dyDescent="0.25">
      <c r="Y4339" s="838"/>
      <c r="Z4339" s="838"/>
      <c r="AA4339" s="838"/>
      <c r="AB4339" s="838"/>
      <c r="AC4339" s="838"/>
      <c r="AD4339" s="838"/>
      <c r="AE4339" s="838"/>
      <c r="AF4339" s="838"/>
      <c r="AG4339" s="838"/>
      <c r="AH4339" s="838"/>
      <c r="AI4339" s="838"/>
      <c r="AJ4339" s="838"/>
      <c r="AK4339" s="838"/>
      <c r="AL4339" s="838"/>
    </row>
    <row r="4340" spans="25:38" x14ac:dyDescent="0.25">
      <c r="Y4340" s="838"/>
      <c r="Z4340" s="838"/>
      <c r="AA4340" s="838"/>
      <c r="AB4340" s="838"/>
      <c r="AC4340" s="838"/>
      <c r="AD4340" s="838"/>
      <c r="AE4340" s="838"/>
      <c r="AF4340" s="838"/>
      <c r="AG4340" s="838"/>
      <c r="AH4340" s="838"/>
      <c r="AI4340" s="838"/>
      <c r="AJ4340" s="838"/>
      <c r="AK4340" s="838"/>
      <c r="AL4340" s="838"/>
    </row>
    <row r="4341" spans="25:38" x14ac:dyDescent="0.25">
      <c r="Y4341" s="838"/>
      <c r="Z4341" s="838"/>
      <c r="AA4341" s="838"/>
      <c r="AB4341" s="838"/>
      <c r="AC4341" s="838"/>
      <c r="AD4341" s="838"/>
      <c r="AE4341" s="838"/>
      <c r="AF4341" s="838"/>
      <c r="AG4341" s="838"/>
      <c r="AH4341" s="838"/>
      <c r="AI4341" s="838"/>
      <c r="AJ4341" s="838"/>
      <c r="AK4341" s="838"/>
      <c r="AL4341" s="838"/>
    </row>
    <row r="4342" spans="25:38" x14ac:dyDescent="0.25">
      <c r="Y4342" s="838"/>
      <c r="Z4342" s="838"/>
      <c r="AA4342" s="838"/>
      <c r="AB4342" s="838"/>
      <c r="AC4342" s="838"/>
      <c r="AD4342" s="838"/>
      <c r="AE4342" s="838"/>
      <c r="AF4342" s="838"/>
      <c r="AG4342" s="838"/>
      <c r="AH4342" s="838"/>
      <c r="AI4342" s="838"/>
      <c r="AJ4342" s="838"/>
      <c r="AK4342" s="838"/>
      <c r="AL4342" s="838"/>
    </row>
    <row r="4343" spans="25:38" x14ac:dyDescent="0.25">
      <c r="Y4343" s="838"/>
      <c r="Z4343" s="838"/>
      <c r="AA4343" s="838"/>
      <c r="AB4343" s="838"/>
      <c r="AC4343" s="838"/>
      <c r="AD4343" s="838"/>
      <c r="AE4343" s="838"/>
      <c r="AF4343" s="838"/>
      <c r="AG4343" s="838"/>
      <c r="AH4343" s="838"/>
      <c r="AI4343" s="838"/>
      <c r="AJ4343" s="838"/>
      <c r="AK4343" s="838"/>
      <c r="AL4343" s="838"/>
    </row>
    <row r="4344" spans="25:38" x14ac:dyDescent="0.25">
      <c r="Y4344" s="838"/>
      <c r="Z4344" s="838"/>
      <c r="AA4344" s="838"/>
      <c r="AB4344" s="838"/>
      <c r="AC4344" s="838"/>
      <c r="AD4344" s="838"/>
      <c r="AE4344" s="838"/>
      <c r="AF4344" s="838"/>
      <c r="AG4344" s="838"/>
      <c r="AH4344" s="838"/>
      <c r="AI4344" s="838"/>
      <c r="AJ4344" s="838"/>
      <c r="AK4344" s="838"/>
      <c r="AL4344" s="838"/>
    </row>
    <row r="4345" spans="25:38" x14ac:dyDescent="0.25">
      <c r="Y4345" s="838"/>
      <c r="Z4345" s="838"/>
      <c r="AA4345" s="838"/>
      <c r="AB4345" s="838"/>
      <c r="AC4345" s="838"/>
      <c r="AD4345" s="838"/>
      <c r="AE4345" s="838"/>
      <c r="AF4345" s="838"/>
      <c r="AG4345" s="838"/>
      <c r="AH4345" s="838"/>
      <c r="AI4345" s="838"/>
      <c r="AJ4345" s="838"/>
      <c r="AK4345" s="838"/>
      <c r="AL4345" s="838"/>
    </row>
    <row r="4346" spans="25:38" x14ac:dyDescent="0.25">
      <c r="Y4346" s="838"/>
      <c r="Z4346" s="838"/>
      <c r="AA4346" s="838"/>
      <c r="AB4346" s="838"/>
      <c r="AC4346" s="838"/>
      <c r="AD4346" s="838"/>
      <c r="AE4346" s="838"/>
      <c r="AF4346" s="838"/>
      <c r="AG4346" s="838"/>
      <c r="AH4346" s="838"/>
      <c r="AI4346" s="838"/>
      <c r="AJ4346" s="838"/>
      <c r="AK4346" s="838"/>
      <c r="AL4346" s="838"/>
    </row>
    <row r="4347" spans="25:38" x14ac:dyDescent="0.25">
      <c r="Y4347" s="838"/>
      <c r="Z4347" s="838"/>
      <c r="AA4347" s="838"/>
      <c r="AB4347" s="838"/>
      <c r="AC4347" s="838"/>
      <c r="AD4347" s="838"/>
      <c r="AE4347" s="838"/>
      <c r="AF4347" s="838"/>
      <c r="AG4347" s="838"/>
      <c r="AH4347" s="838"/>
      <c r="AI4347" s="838"/>
      <c r="AJ4347" s="838"/>
      <c r="AK4347" s="838"/>
      <c r="AL4347" s="838"/>
    </row>
    <row r="4348" spans="25:38" x14ac:dyDescent="0.25">
      <c r="Y4348" s="838"/>
      <c r="Z4348" s="838"/>
      <c r="AA4348" s="838"/>
      <c r="AB4348" s="838"/>
      <c r="AC4348" s="838"/>
      <c r="AD4348" s="838"/>
      <c r="AE4348" s="838"/>
      <c r="AF4348" s="838"/>
      <c r="AG4348" s="838"/>
      <c r="AH4348" s="838"/>
      <c r="AI4348" s="838"/>
      <c r="AJ4348" s="838"/>
      <c r="AK4348" s="838"/>
      <c r="AL4348" s="838"/>
    </row>
    <row r="4349" spans="25:38" x14ac:dyDescent="0.25">
      <c r="Y4349" s="838"/>
      <c r="Z4349" s="838"/>
      <c r="AA4349" s="838"/>
      <c r="AB4349" s="838"/>
      <c r="AC4349" s="838"/>
      <c r="AD4349" s="838"/>
      <c r="AE4349" s="838"/>
      <c r="AF4349" s="838"/>
      <c r="AG4349" s="838"/>
      <c r="AH4349" s="838"/>
      <c r="AI4349" s="838"/>
      <c r="AJ4349" s="838"/>
      <c r="AK4349" s="838"/>
      <c r="AL4349" s="838"/>
    </row>
    <row r="4350" spans="25:38" x14ac:dyDescent="0.25">
      <c r="Y4350" s="838"/>
      <c r="Z4350" s="838"/>
      <c r="AA4350" s="838"/>
      <c r="AB4350" s="838"/>
      <c r="AC4350" s="838"/>
      <c r="AD4350" s="838"/>
      <c r="AE4350" s="838"/>
      <c r="AF4350" s="838"/>
      <c r="AG4350" s="838"/>
      <c r="AH4350" s="838"/>
      <c r="AI4350" s="838"/>
      <c r="AJ4350" s="838"/>
      <c r="AK4350" s="838"/>
      <c r="AL4350" s="838"/>
    </row>
    <row r="4351" spans="25:38" x14ac:dyDescent="0.25">
      <c r="Y4351" s="838"/>
      <c r="Z4351" s="838"/>
      <c r="AA4351" s="838"/>
      <c r="AB4351" s="838"/>
      <c r="AC4351" s="838"/>
      <c r="AD4351" s="838"/>
      <c r="AE4351" s="838"/>
      <c r="AF4351" s="838"/>
      <c r="AG4351" s="838"/>
      <c r="AH4351" s="838"/>
      <c r="AI4351" s="838"/>
      <c r="AJ4351" s="838"/>
      <c r="AK4351" s="838"/>
      <c r="AL4351" s="838"/>
    </row>
    <row r="4352" spans="25:38" x14ac:dyDescent="0.25">
      <c r="Y4352" s="838"/>
      <c r="Z4352" s="838"/>
      <c r="AA4352" s="838"/>
      <c r="AB4352" s="838"/>
      <c r="AC4352" s="838"/>
      <c r="AD4352" s="838"/>
      <c r="AE4352" s="838"/>
      <c r="AF4352" s="838"/>
      <c r="AG4352" s="838"/>
      <c r="AH4352" s="838"/>
      <c r="AI4352" s="838"/>
      <c r="AJ4352" s="838"/>
      <c r="AK4352" s="838"/>
      <c r="AL4352" s="838"/>
    </row>
    <row r="4353" spans="25:38" x14ac:dyDescent="0.25">
      <c r="Y4353" s="838"/>
      <c r="Z4353" s="838"/>
      <c r="AA4353" s="838"/>
      <c r="AB4353" s="838"/>
      <c r="AC4353" s="838"/>
      <c r="AD4353" s="838"/>
      <c r="AE4353" s="838"/>
      <c r="AF4353" s="838"/>
      <c r="AG4353" s="838"/>
      <c r="AH4353" s="838"/>
      <c r="AI4353" s="838"/>
      <c r="AJ4353" s="838"/>
      <c r="AK4353" s="838"/>
      <c r="AL4353" s="838"/>
    </row>
    <row r="4354" spans="25:38" x14ac:dyDescent="0.25">
      <c r="Y4354" s="838"/>
      <c r="Z4354" s="838"/>
      <c r="AA4354" s="838"/>
      <c r="AB4354" s="838"/>
      <c r="AC4354" s="838"/>
      <c r="AD4354" s="838"/>
      <c r="AE4354" s="838"/>
      <c r="AF4354" s="838"/>
      <c r="AG4354" s="838"/>
      <c r="AH4354" s="838"/>
      <c r="AI4354" s="838"/>
      <c r="AJ4354" s="838"/>
      <c r="AK4354" s="838"/>
      <c r="AL4354" s="838"/>
    </row>
    <row r="4355" spans="25:38" x14ac:dyDescent="0.25">
      <c r="Y4355" s="838"/>
      <c r="Z4355" s="838"/>
      <c r="AA4355" s="838"/>
      <c r="AB4355" s="838"/>
      <c r="AC4355" s="838"/>
      <c r="AD4355" s="838"/>
      <c r="AE4355" s="838"/>
      <c r="AF4355" s="838"/>
      <c r="AG4355" s="838"/>
      <c r="AH4355" s="838"/>
      <c r="AI4355" s="838"/>
      <c r="AJ4355" s="838"/>
      <c r="AK4355" s="838"/>
      <c r="AL4355" s="838"/>
    </row>
    <row r="4356" spans="25:38" x14ac:dyDescent="0.25">
      <c r="Y4356" s="838"/>
      <c r="Z4356" s="838"/>
      <c r="AA4356" s="838"/>
      <c r="AB4356" s="838"/>
      <c r="AC4356" s="838"/>
      <c r="AD4356" s="838"/>
      <c r="AE4356" s="838"/>
      <c r="AF4356" s="838"/>
      <c r="AG4356" s="838"/>
      <c r="AH4356" s="838"/>
      <c r="AI4356" s="838"/>
      <c r="AJ4356" s="838"/>
      <c r="AK4356" s="838"/>
      <c r="AL4356" s="838"/>
    </row>
    <row r="4357" spans="25:38" x14ac:dyDescent="0.25">
      <c r="Y4357" s="838"/>
      <c r="Z4357" s="838"/>
      <c r="AA4357" s="838"/>
      <c r="AB4357" s="838"/>
      <c r="AC4357" s="838"/>
      <c r="AD4357" s="838"/>
      <c r="AE4357" s="838"/>
      <c r="AF4357" s="838"/>
      <c r="AG4357" s="838"/>
      <c r="AH4357" s="838"/>
      <c r="AI4357" s="838"/>
      <c r="AJ4357" s="838"/>
      <c r="AK4357" s="838"/>
      <c r="AL4357" s="838"/>
    </row>
    <row r="4358" spans="25:38" x14ac:dyDescent="0.25">
      <c r="Y4358" s="838"/>
      <c r="Z4358" s="838"/>
      <c r="AA4358" s="838"/>
      <c r="AB4358" s="838"/>
      <c r="AC4358" s="838"/>
      <c r="AD4358" s="838"/>
      <c r="AE4358" s="838"/>
      <c r="AF4358" s="838"/>
      <c r="AG4358" s="838"/>
      <c r="AH4358" s="838"/>
      <c r="AI4358" s="838"/>
      <c r="AJ4358" s="838"/>
      <c r="AK4358" s="838"/>
      <c r="AL4358" s="838"/>
    </row>
    <row r="4359" spans="25:38" x14ac:dyDescent="0.25">
      <c r="Y4359" s="838"/>
      <c r="Z4359" s="838"/>
      <c r="AA4359" s="838"/>
      <c r="AB4359" s="838"/>
      <c r="AC4359" s="838"/>
      <c r="AD4359" s="838"/>
      <c r="AE4359" s="838"/>
      <c r="AF4359" s="838"/>
      <c r="AG4359" s="838"/>
      <c r="AH4359" s="838"/>
      <c r="AI4359" s="838"/>
      <c r="AJ4359" s="838"/>
      <c r="AK4359" s="838"/>
      <c r="AL4359" s="838"/>
    </row>
    <row r="4360" spans="25:38" x14ac:dyDescent="0.25">
      <c r="Y4360" s="838"/>
      <c r="Z4360" s="838"/>
      <c r="AA4360" s="838"/>
      <c r="AB4360" s="838"/>
      <c r="AC4360" s="838"/>
      <c r="AD4360" s="838"/>
      <c r="AE4360" s="838"/>
      <c r="AF4360" s="838"/>
      <c r="AG4360" s="838"/>
      <c r="AH4360" s="838"/>
      <c r="AI4360" s="838"/>
      <c r="AJ4360" s="838"/>
      <c r="AK4360" s="838"/>
      <c r="AL4360" s="838"/>
    </row>
    <row r="4361" spans="25:38" x14ac:dyDescent="0.25">
      <c r="Y4361" s="838"/>
      <c r="Z4361" s="838"/>
      <c r="AA4361" s="838"/>
      <c r="AB4361" s="838"/>
      <c r="AC4361" s="838"/>
      <c r="AD4361" s="838"/>
      <c r="AE4361" s="838"/>
      <c r="AF4361" s="838"/>
      <c r="AG4361" s="838"/>
      <c r="AH4361" s="838"/>
      <c r="AI4361" s="838"/>
      <c r="AJ4361" s="838"/>
      <c r="AK4361" s="838"/>
      <c r="AL4361" s="838"/>
    </row>
    <row r="4362" spans="25:38" x14ac:dyDescent="0.25">
      <c r="Y4362" s="838"/>
      <c r="Z4362" s="838"/>
      <c r="AA4362" s="838"/>
      <c r="AB4362" s="838"/>
      <c r="AC4362" s="838"/>
      <c r="AD4362" s="838"/>
      <c r="AE4362" s="838"/>
      <c r="AF4362" s="838"/>
      <c r="AG4362" s="838"/>
      <c r="AH4362" s="838"/>
      <c r="AI4362" s="838"/>
      <c r="AJ4362" s="838"/>
      <c r="AK4362" s="838"/>
      <c r="AL4362" s="838"/>
    </row>
    <row r="4363" spans="25:38" x14ac:dyDescent="0.25">
      <c r="Y4363" s="838"/>
      <c r="Z4363" s="838"/>
      <c r="AA4363" s="838"/>
      <c r="AB4363" s="838"/>
      <c r="AC4363" s="838"/>
      <c r="AD4363" s="838"/>
      <c r="AE4363" s="838"/>
      <c r="AF4363" s="838"/>
      <c r="AG4363" s="838"/>
      <c r="AH4363" s="838"/>
      <c r="AI4363" s="838"/>
      <c r="AJ4363" s="838"/>
      <c r="AK4363" s="838"/>
      <c r="AL4363" s="838"/>
    </row>
    <row r="4364" spans="25:38" x14ac:dyDescent="0.25">
      <c r="Y4364" s="838"/>
      <c r="Z4364" s="838"/>
      <c r="AA4364" s="838"/>
      <c r="AB4364" s="838"/>
      <c r="AC4364" s="838"/>
      <c r="AD4364" s="838"/>
      <c r="AE4364" s="838"/>
      <c r="AF4364" s="838"/>
      <c r="AG4364" s="838"/>
      <c r="AH4364" s="838"/>
      <c r="AI4364" s="838"/>
      <c r="AJ4364" s="838"/>
      <c r="AK4364" s="838"/>
      <c r="AL4364" s="838"/>
    </row>
    <row r="4365" spans="25:38" x14ac:dyDescent="0.25">
      <c r="Y4365" s="838"/>
      <c r="Z4365" s="838"/>
      <c r="AA4365" s="838"/>
      <c r="AB4365" s="838"/>
      <c r="AC4365" s="838"/>
      <c r="AD4365" s="838"/>
      <c r="AE4365" s="838"/>
      <c r="AF4365" s="838"/>
      <c r="AG4365" s="838"/>
      <c r="AH4365" s="838"/>
      <c r="AI4365" s="838"/>
      <c r="AJ4365" s="838"/>
      <c r="AK4365" s="838"/>
      <c r="AL4365" s="838"/>
    </row>
    <row r="4366" spans="25:38" x14ac:dyDescent="0.25">
      <c r="Y4366" s="838"/>
      <c r="Z4366" s="838"/>
      <c r="AA4366" s="838"/>
      <c r="AB4366" s="838"/>
      <c r="AC4366" s="838"/>
      <c r="AD4366" s="838"/>
      <c r="AE4366" s="838"/>
      <c r="AF4366" s="838"/>
      <c r="AG4366" s="838"/>
      <c r="AH4366" s="838"/>
      <c r="AI4366" s="838"/>
      <c r="AJ4366" s="838"/>
      <c r="AK4366" s="838"/>
      <c r="AL4366" s="838"/>
    </row>
    <row r="4367" spans="25:38" x14ac:dyDescent="0.25">
      <c r="Y4367" s="838"/>
      <c r="Z4367" s="838"/>
      <c r="AA4367" s="838"/>
      <c r="AB4367" s="838"/>
      <c r="AC4367" s="838"/>
      <c r="AD4367" s="838"/>
      <c r="AE4367" s="838"/>
      <c r="AF4367" s="838"/>
      <c r="AG4367" s="838"/>
      <c r="AH4367" s="838"/>
      <c r="AI4367" s="838"/>
      <c r="AJ4367" s="838"/>
      <c r="AK4367" s="838"/>
      <c r="AL4367" s="838"/>
    </row>
    <row r="4368" spans="25:38" x14ac:dyDescent="0.25">
      <c r="Y4368" s="838"/>
      <c r="Z4368" s="838"/>
      <c r="AA4368" s="838"/>
      <c r="AB4368" s="838"/>
      <c r="AC4368" s="838"/>
      <c r="AD4368" s="838"/>
      <c r="AE4368" s="838"/>
      <c r="AF4368" s="838"/>
      <c r="AG4368" s="838"/>
      <c r="AH4368" s="838"/>
      <c r="AI4368" s="838"/>
      <c r="AJ4368" s="838"/>
      <c r="AK4368" s="838"/>
      <c r="AL4368" s="838"/>
    </row>
    <row r="4369" spans="25:38" x14ac:dyDescent="0.25">
      <c r="Y4369" s="838"/>
      <c r="Z4369" s="838"/>
      <c r="AA4369" s="838"/>
      <c r="AB4369" s="838"/>
      <c r="AC4369" s="838"/>
      <c r="AD4369" s="838"/>
      <c r="AE4369" s="838"/>
      <c r="AF4369" s="838"/>
      <c r="AG4369" s="838"/>
      <c r="AH4369" s="838"/>
      <c r="AI4369" s="838"/>
      <c r="AJ4369" s="838"/>
      <c r="AK4369" s="838"/>
      <c r="AL4369" s="838"/>
    </row>
    <row r="4370" spans="25:38" x14ac:dyDescent="0.25">
      <c r="Y4370" s="838"/>
      <c r="Z4370" s="838"/>
      <c r="AA4370" s="838"/>
      <c r="AB4370" s="838"/>
      <c r="AC4370" s="838"/>
      <c r="AD4370" s="838"/>
      <c r="AE4370" s="838"/>
      <c r="AF4370" s="838"/>
      <c r="AG4370" s="838"/>
      <c r="AH4370" s="838"/>
      <c r="AI4370" s="838"/>
      <c r="AJ4370" s="838"/>
      <c r="AK4370" s="838"/>
      <c r="AL4370" s="838"/>
    </row>
    <row r="4371" spans="25:38" x14ac:dyDescent="0.25">
      <c r="Y4371" s="838"/>
      <c r="Z4371" s="838"/>
      <c r="AA4371" s="838"/>
      <c r="AB4371" s="838"/>
      <c r="AC4371" s="838"/>
      <c r="AD4371" s="838"/>
      <c r="AE4371" s="838"/>
      <c r="AF4371" s="838"/>
      <c r="AG4371" s="838"/>
      <c r="AH4371" s="838"/>
      <c r="AI4371" s="838"/>
      <c r="AJ4371" s="838"/>
      <c r="AK4371" s="838"/>
      <c r="AL4371" s="838"/>
    </row>
    <row r="4372" spans="25:38" x14ac:dyDescent="0.25">
      <c r="Y4372" s="838"/>
      <c r="Z4372" s="838"/>
      <c r="AA4372" s="838"/>
      <c r="AB4372" s="838"/>
      <c r="AC4372" s="838"/>
      <c r="AD4372" s="838"/>
      <c r="AE4372" s="838"/>
      <c r="AF4372" s="838"/>
      <c r="AG4372" s="838"/>
      <c r="AH4372" s="838"/>
      <c r="AI4372" s="838"/>
      <c r="AJ4372" s="838"/>
      <c r="AK4372" s="838"/>
      <c r="AL4372" s="838"/>
    </row>
    <row r="4373" spans="25:38" x14ac:dyDescent="0.25">
      <c r="Y4373" s="838"/>
      <c r="Z4373" s="838"/>
      <c r="AA4373" s="838"/>
      <c r="AB4373" s="838"/>
      <c r="AC4373" s="838"/>
      <c r="AD4373" s="838"/>
      <c r="AE4373" s="838"/>
      <c r="AF4373" s="838"/>
      <c r="AG4373" s="838"/>
      <c r="AH4373" s="838"/>
      <c r="AI4373" s="838"/>
      <c r="AJ4373" s="838"/>
      <c r="AK4373" s="838"/>
      <c r="AL4373" s="838"/>
    </row>
    <row r="4374" spans="25:38" x14ac:dyDescent="0.25">
      <c r="Y4374" s="838"/>
      <c r="Z4374" s="838"/>
      <c r="AA4374" s="838"/>
      <c r="AB4374" s="838"/>
      <c r="AC4374" s="838"/>
      <c r="AD4374" s="838"/>
      <c r="AE4374" s="838"/>
      <c r="AF4374" s="838"/>
      <c r="AG4374" s="838"/>
      <c r="AH4374" s="838"/>
      <c r="AI4374" s="838"/>
      <c r="AJ4374" s="838"/>
      <c r="AK4374" s="838"/>
      <c r="AL4374" s="838"/>
    </row>
    <row r="4375" spans="25:38" x14ac:dyDescent="0.25">
      <c r="Y4375" s="838"/>
      <c r="Z4375" s="838"/>
      <c r="AA4375" s="838"/>
      <c r="AB4375" s="838"/>
      <c r="AC4375" s="838"/>
      <c r="AD4375" s="838"/>
      <c r="AE4375" s="838"/>
      <c r="AF4375" s="838"/>
      <c r="AG4375" s="838"/>
      <c r="AH4375" s="838"/>
      <c r="AI4375" s="838"/>
      <c r="AJ4375" s="838"/>
      <c r="AK4375" s="838"/>
      <c r="AL4375" s="838"/>
    </row>
    <row r="4376" spans="25:38" x14ac:dyDescent="0.25">
      <c r="Y4376" s="838"/>
      <c r="Z4376" s="838"/>
      <c r="AA4376" s="838"/>
      <c r="AB4376" s="838"/>
      <c r="AC4376" s="838"/>
      <c r="AD4376" s="838"/>
      <c r="AE4376" s="838"/>
      <c r="AF4376" s="838"/>
      <c r="AG4376" s="838"/>
      <c r="AH4376" s="838"/>
      <c r="AI4376" s="838"/>
      <c r="AJ4376" s="838"/>
      <c r="AK4376" s="838"/>
      <c r="AL4376" s="838"/>
    </row>
    <row r="4377" spans="25:38" x14ac:dyDescent="0.25">
      <c r="Y4377" s="838"/>
      <c r="Z4377" s="838"/>
      <c r="AA4377" s="838"/>
      <c r="AB4377" s="838"/>
      <c r="AC4377" s="838"/>
      <c r="AD4377" s="838"/>
      <c r="AE4377" s="838"/>
      <c r="AF4377" s="838"/>
      <c r="AG4377" s="838"/>
      <c r="AH4377" s="838"/>
      <c r="AI4377" s="838"/>
      <c r="AJ4377" s="838"/>
      <c r="AK4377" s="838"/>
      <c r="AL4377" s="838"/>
    </row>
    <row r="4378" spans="25:38" x14ac:dyDescent="0.25">
      <c r="Y4378" s="838"/>
      <c r="Z4378" s="838"/>
      <c r="AA4378" s="838"/>
      <c r="AB4378" s="838"/>
      <c r="AC4378" s="838"/>
      <c r="AD4378" s="838"/>
      <c r="AE4378" s="838"/>
      <c r="AF4378" s="838"/>
      <c r="AG4378" s="838"/>
      <c r="AH4378" s="838"/>
      <c r="AI4378" s="838"/>
      <c r="AJ4378" s="838"/>
      <c r="AK4378" s="838"/>
      <c r="AL4378" s="838"/>
    </row>
    <row r="4379" spans="25:38" x14ac:dyDescent="0.25">
      <c r="Y4379" s="838"/>
      <c r="Z4379" s="838"/>
      <c r="AA4379" s="838"/>
      <c r="AB4379" s="838"/>
      <c r="AC4379" s="838"/>
      <c r="AD4379" s="838"/>
      <c r="AE4379" s="838"/>
      <c r="AF4379" s="838"/>
      <c r="AG4379" s="838"/>
      <c r="AH4379" s="838"/>
      <c r="AI4379" s="838"/>
      <c r="AJ4379" s="838"/>
      <c r="AK4379" s="838"/>
      <c r="AL4379" s="838"/>
    </row>
    <row r="4380" spans="25:38" x14ac:dyDescent="0.25">
      <c r="Y4380" s="838"/>
      <c r="Z4380" s="838"/>
      <c r="AA4380" s="838"/>
      <c r="AB4380" s="838"/>
      <c r="AC4380" s="838"/>
      <c r="AD4380" s="838"/>
      <c r="AE4380" s="838"/>
      <c r="AF4380" s="838"/>
      <c r="AG4380" s="838"/>
      <c r="AH4380" s="838"/>
      <c r="AI4380" s="838"/>
      <c r="AJ4380" s="838"/>
      <c r="AK4380" s="838"/>
      <c r="AL4380" s="838"/>
    </row>
    <row r="4381" spans="25:38" x14ac:dyDescent="0.25">
      <c r="Y4381" s="838"/>
      <c r="Z4381" s="838"/>
      <c r="AA4381" s="838"/>
      <c r="AB4381" s="838"/>
      <c r="AC4381" s="838"/>
      <c r="AD4381" s="838"/>
      <c r="AE4381" s="838"/>
      <c r="AF4381" s="838"/>
      <c r="AG4381" s="838"/>
      <c r="AH4381" s="838"/>
      <c r="AI4381" s="838"/>
      <c r="AJ4381" s="838"/>
      <c r="AK4381" s="838"/>
      <c r="AL4381" s="838"/>
    </row>
    <row r="4382" spans="25:38" x14ac:dyDescent="0.25">
      <c r="Y4382" s="838"/>
      <c r="Z4382" s="838"/>
      <c r="AA4382" s="838"/>
      <c r="AB4382" s="838"/>
      <c r="AC4382" s="838"/>
      <c r="AD4382" s="838"/>
      <c r="AE4382" s="838"/>
      <c r="AF4382" s="838"/>
      <c r="AG4382" s="838"/>
      <c r="AH4382" s="838"/>
      <c r="AI4382" s="838"/>
      <c r="AJ4382" s="838"/>
      <c r="AK4382" s="838"/>
      <c r="AL4382" s="838"/>
    </row>
    <row r="4383" spans="25:38" x14ac:dyDescent="0.25">
      <c r="Y4383" s="838"/>
      <c r="Z4383" s="838"/>
      <c r="AA4383" s="838"/>
      <c r="AB4383" s="838"/>
      <c r="AC4383" s="838"/>
      <c r="AD4383" s="838"/>
      <c r="AE4383" s="838"/>
      <c r="AF4383" s="838"/>
      <c r="AG4383" s="838"/>
      <c r="AH4383" s="838"/>
      <c r="AI4383" s="838"/>
      <c r="AJ4383" s="838"/>
      <c r="AK4383" s="838"/>
      <c r="AL4383" s="838"/>
    </row>
    <row r="4384" spans="25:38" x14ac:dyDescent="0.25">
      <c r="Y4384" s="838"/>
      <c r="Z4384" s="838"/>
      <c r="AA4384" s="838"/>
      <c r="AB4384" s="838"/>
      <c r="AC4384" s="838"/>
      <c r="AD4384" s="838"/>
      <c r="AE4384" s="838"/>
      <c r="AF4384" s="838"/>
      <c r="AG4384" s="838"/>
      <c r="AH4384" s="838"/>
      <c r="AI4384" s="838"/>
      <c r="AJ4384" s="838"/>
      <c r="AK4384" s="838"/>
      <c r="AL4384" s="838"/>
    </row>
    <row r="4385" spans="25:38" x14ac:dyDescent="0.25">
      <c r="Y4385" s="838"/>
      <c r="Z4385" s="838"/>
      <c r="AA4385" s="838"/>
      <c r="AB4385" s="838"/>
      <c r="AC4385" s="838"/>
      <c r="AD4385" s="838"/>
      <c r="AE4385" s="838"/>
      <c r="AF4385" s="838"/>
      <c r="AG4385" s="838"/>
      <c r="AH4385" s="838"/>
      <c r="AI4385" s="838"/>
      <c r="AJ4385" s="838"/>
      <c r="AK4385" s="838"/>
      <c r="AL4385" s="838"/>
    </row>
    <row r="4386" spans="25:38" x14ac:dyDescent="0.25">
      <c r="Y4386" s="838"/>
      <c r="Z4386" s="838"/>
      <c r="AA4386" s="838"/>
      <c r="AB4386" s="838"/>
      <c r="AC4386" s="838"/>
      <c r="AD4386" s="838"/>
      <c r="AE4386" s="838"/>
      <c r="AF4386" s="838"/>
      <c r="AG4386" s="838"/>
      <c r="AH4386" s="838"/>
      <c r="AI4386" s="838"/>
      <c r="AJ4386" s="838"/>
      <c r="AK4386" s="838"/>
      <c r="AL4386" s="838"/>
    </row>
    <row r="4387" spans="25:38" x14ac:dyDescent="0.25">
      <c r="Y4387" s="838"/>
      <c r="Z4387" s="838"/>
      <c r="AA4387" s="838"/>
      <c r="AB4387" s="838"/>
      <c r="AC4387" s="838"/>
      <c r="AD4387" s="838"/>
      <c r="AE4387" s="838"/>
      <c r="AF4387" s="838"/>
      <c r="AG4387" s="838"/>
      <c r="AH4387" s="838"/>
      <c r="AI4387" s="838"/>
      <c r="AJ4387" s="838"/>
      <c r="AK4387" s="838"/>
      <c r="AL4387" s="838"/>
    </row>
    <row r="4388" spans="25:38" x14ac:dyDescent="0.25">
      <c r="Y4388" s="838"/>
      <c r="Z4388" s="838"/>
      <c r="AA4388" s="838"/>
      <c r="AB4388" s="838"/>
      <c r="AC4388" s="838"/>
      <c r="AD4388" s="838"/>
      <c r="AE4388" s="838"/>
      <c r="AF4388" s="838"/>
      <c r="AG4388" s="838"/>
      <c r="AH4388" s="838"/>
      <c r="AI4388" s="838"/>
      <c r="AJ4388" s="838"/>
      <c r="AK4388" s="838"/>
      <c r="AL4388" s="838"/>
    </row>
    <row r="4389" spans="25:38" x14ac:dyDescent="0.25">
      <c r="Y4389" s="838"/>
      <c r="Z4389" s="838"/>
      <c r="AA4389" s="838"/>
      <c r="AB4389" s="838"/>
      <c r="AC4389" s="838"/>
      <c r="AD4389" s="838"/>
      <c r="AE4389" s="838"/>
      <c r="AF4389" s="838"/>
      <c r="AG4389" s="838"/>
      <c r="AH4389" s="838"/>
      <c r="AI4389" s="838"/>
      <c r="AJ4389" s="838"/>
      <c r="AK4389" s="838"/>
      <c r="AL4389" s="838"/>
    </row>
    <row r="4390" spans="25:38" x14ac:dyDescent="0.25">
      <c r="Y4390" s="838"/>
      <c r="Z4390" s="838"/>
      <c r="AA4390" s="838"/>
      <c r="AB4390" s="838"/>
      <c r="AC4390" s="838"/>
      <c r="AD4390" s="838"/>
      <c r="AE4390" s="838"/>
      <c r="AF4390" s="838"/>
      <c r="AG4390" s="838"/>
      <c r="AH4390" s="838"/>
      <c r="AI4390" s="838"/>
      <c r="AJ4390" s="838"/>
      <c r="AK4390" s="838"/>
      <c r="AL4390" s="838"/>
    </row>
    <row r="4391" spans="25:38" x14ac:dyDescent="0.25">
      <c r="Y4391" s="838"/>
      <c r="Z4391" s="838"/>
      <c r="AA4391" s="838"/>
      <c r="AB4391" s="838"/>
      <c r="AC4391" s="838"/>
      <c r="AD4391" s="838"/>
      <c r="AE4391" s="838"/>
      <c r="AF4391" s="838"/>
      <c r="AG4391" s="838"/>
      <c r="AH4391" s="838"/>
      <c r="AI4391" s="838"/>
      <c r="AJ4391" s="838"/>
      <c r="AK4391" s="838"/>
      <c r="AL4391" s="838"/>
    </row>
    <row r="4392" spans="25:38" x14ac:dyDescent="0.25">
      <c r="Y4392" s="838"/>
      <c r="Z4392" s="838"/>
      <c r="AA4392" s="838"/>
      <c r="AB4392" s="838"/>
      <c r="AC4392" s="838"/>
      <c r="AD4392" s="838"/>
      <c r="AE4392" s="838"/>
      <c r="AF4392" s="838"/>
      <c r="AG4392" s="838"/>
      <c r="AH4392" s="838"/>
      <c r="AI4392" s="838"/>
      <c r="AJ4392" s="838"/>
      <c r="AK4392" s="838"/>
      <c r="AL4392" s="838"/>
    </row>
    <row r="4393" spans="25:38" x14ac:dyDescent="0.25">
      <c r="Y4393" s="838"/>
      <c r="Z4393" s="838"/>
      <c r="AA4393" s="838"/>
      <c r="AB4393" s="838"/>
      <c r="AC4393" s="838"/>
      <c r="AD4393" s="838"/>
      <c r="AE4393" s="838"/>
      <c r="AF4393" s="838"/>
      <c r="AG4393" s="838"/>
      <c r="AH4393" s="838"/>
      <c r="AI4393" s="838"/>
      <c r="AJ4393" s="838"/>
      <c r="AK4393" s="838"/>
      <c r="AL4393" s="838"/>
    </row>
    <row r="4394" spans="25:38" x14ac:dyDescent="0.25">
      <c r="Y4394" s="838"/>
      <c r="Z4394" s="838"/>
      <c r="AA4394" s="838"/>
      <c r="AB4394" s="838"/>
      <c r="AC4394" s="838"/>
      <c r="AD4394" s="838"/>
      <c r="AE4394" s="838"/>
      <c r="AF4394" s="838"/>
      <c r="AG4394" s="838"/>
      <c r="AH4394" s="838"/>
      <c r="AI4394" s="838"/>
      <c r="AJ4394" s="838"/>
      <c r="AK4394" s="838"/>
      <c r="AL4394" s="838"/>
    </row>
    <row r="4395" spans="25:38" x14ac:dyDescent="0.25">
      <c r="Y4395" s="838"/>
      <c r="Z4395" s="838"/>
      <c r="AA4395" s="838"/>
      <c r="AB4395" s="838"/>
      <c r="AC4395" s="838"/>
      <c r="AD4395" s="838"/>
      <c r="AE4395" s="838"/>
      <c r="AF4395" s="838"/>
      <c r="AG4395" s="838"/>
      <c r="AH4395" s="838"/>
      <c r="AI4395" s="838"/>
      <c r="AJ4395" s="838"/>
      <c r="AK4395" s="838"/>
      <c r="AL4395" s="838"/>
    </row>
    <row r="4396" spans="25:38" x14ac:dyDescent="0.25">
      <c r="Y4396" s="838"/>
      <c r="Z4396" s="838"/>
      <c r="AA4396" s="838"/>
      <c r="AB4396" s="838"/>
      <c r="AC4396" s="838"/>
      <c r="AD4396" s="838"/>
      <c r="AE4396" s="838"/>
      <c r="AF4396" s="838"/>
      <c r="AG4396" s="838"/>
      <c r="AH4396" s="838"/>
      <c r="AI4396" s="838"/>
      <c r="AJ4396" s="838"/>
      <c r="AK4396" s="838"/>
      <c r="AL4396" s="838"/>
    </row>
    <row r="4397" spans="25:38" x14ac:dyDescent="0.25">
      <c r="Y4397" s="838"/>
      <c r="Z4397" s="838"/>
      <c r="AA4397" s="838"/>
      <c r="AB4397" s="838"/>
      <c r="AC4397" s="838"/>
      <c r="AD4397" s="838"/>
      <c r="AE4397" s="838"/>
      <c r="AF4397" s="838"/>
      <c r="AG4397" s="838"/>
      <c r="AH4397" s="838"/>
      <c r="AI4397" s="838"/>
      <c r="AJ4397" s="838"/>
      <c r="AK4397" s="838"/>
      <c r="AL4397" s="838"/>
    </row>
    <row r="4398" spans="25:38" x14ac:dyDescent="0.25">
      <c r="Y4398" s="838"/>
      <c r="Z4398" s="838"/>
      <c r="AA4398" s="838"/>
      <c r="AB4398" s="838"/>
      <c r="AC4398" s="838"/>
      <c r="AD4398" s="838"/>
      <c r="AE4398" s="838"/>
      <c r="AF4398" s="838"/>
      <c r="AG4398" s="838"/>
      <c r="AH4398" s="838"/>
      <c r="AI4398" s="838"/>
      <c r="AJ4398" s="838"/>
      <c r="AK4398" s="838"/>
      <c r="AL4398" s="838"/>
    </row>
    <row r="4399" spans="25:38" x14ac:dyDescent="0.25">
      <c r="Y4399" s="838"/>
      <c r="Z4399" s="838"/>
      <c r="AA4399" s="838"/>
      <c r="AB4399" s="838"/>
      <c r="AC4399" s="838"/>
      <c r="AD4399" s="838"/>
      <c r="AE4399" s="838"/>
      <c r="AF4399" s="838"/>
      <c r="AG4399" s="838"/>
      <c r="AH4399" s="838"/>
      <c r="AI4399" s="838"/>
      <c r="AJ4399" s="838"/>
      <c r="AK4399" s="838"/>
      <c r="AL4399" s="838"/>
    </row>
    <row r="4400" spans="25:38" x14ac:dyDescent="0.25">
      <c r="Y4400" s="838"/>
      <c r="Z4400" s="838"/>
      <c r="AA4400" s="838"/>
      <c r="AB4400" s="838"/>
      <c r="AC4400" s="838"/>
      <c r="AD4400" s="838"/>
      <c r="AE4400" s="838"/>
      <c r="AF4400" s="838"/>
      <c r="AG4400" s="838"/>
      <c r="AH4400" s="838"/>
      <c r="AI4400" s="838"/>
      <c r="AJ4400" s="838"/>
      <c r="AK4400" s="838"/>
      <c r="AL4400" s="838"/>
    </row>
    <row r="4401" spans="25:38" x14ac:dyDescent="0.25">
      <c r="Y4401" s="838"/>
      <c r="Z4401" s="838"/>
      <c r="AA4401" s="838"/>
      <c r="AB4401" s="838"/>
      <c r="AC4401" s="838"/>
      <c r="AD4401" s="838"/>
      <c r="AE4401" s="838"/>
      <c r="AF4401" s="838"/>
      <c r="AG4401" s="838"/>
      <c r="AH4401" s="838"/>
      <c r="AI4401" s="838"/>
      <c r="AJ4401" s="838"/>
      <c r="AK4401" s="838"/>
      <c r="AL4401" s="838"/>
    </row>
    <row r="4402" spans="25:38" x14ac:dyDescent="0.25">
      <c r="Y4402" s="838"/>
      <c r="Z4402" s="838"/>
      <c r="AA4402" s="838"/>
      <c r="AB4402" s="838"/>
      <c r="AC4402" s="838"/>
      <c r="AD4402" s="838"/>
      <c r="AE4402" s="838"/>
      <c r="AF4402" s="838"/>
      <c r="AG4402" s="838"/>
      <c r="AH4402" s="838"/>
      <c r="AI4402" s="838"/>
      <c r="AJ4402" s="838"/>
      <c r="AK4402" s="838"/>
      <c r="AL4402" s="838"/>
    </row>
    <row r="4403" spans="25:38" x14ac:dyDescent="0.25">
      <c r="Y4403" s="838"/>
      <c r="Z4403" s="838"/>
      <c r="AA4403" s="838"/>
      <c r="AB4403" s="838"/>
      <c r="AC4403" s="838"/>
      <c r="AD4403" s="838"/>
      <c r="AE4403" s="838"/>
      <c r="AF4403" s="838"/>
      <c r="AG4403" s="838"/>
      <c r="AH4403" s="838"/>
      <c r="AI4403" s="838"/>
      <c r="AJ4403" s="838"/>
      <c r="AK4403" s="838"/>
      <c r="AL4403" s="838"/>
    </row>
    <row r="4404" spans="25:38" x14ac:dyDescent="0.25">
      <c r="Y4404" s="838"/>
      <c r="Z4404" s="838"/>
      <c r="AA4404" s="838"/>
      <c r="AB4404" s="838"/>
      <c r="AC4404" s="838"/>
      <c r="AD4404" s="838"/>
      <c r="AE4404" s="838"/>
      <c r="AF4404" s="838"/>
      <c r="AG4404" s="838"/>
      <c r="AH4404" s="838"/>
      <c r="AI4404" s="838"/>
      <c r="AJ4404" s="838"/>
      <c r="AK4404" s="838"/>
      <c r="AL4404" s="838"/>
    </row>
    <row r="4405" spans="25:38" x14ac:dyDescent="0.25">
      <c r="Y4405" s="838"/>
      <c r="Z4405" s="838"/>
      <c r="AA4405" s="838"/>
      <c r="AB4405" s="838"/>
      <c r="AC4405" s="838"/>
      <c r="AD4405" s="838"/>
      <c r="AE4405" s="838"/>
      <c r="AF4405" s="838"/>
      <c r="AG4405" s="838"/>
      <c r="AH4405" s="838"/>
      <c r="AI4405" s="838"/>
      <c r="AJ4405" s="838"/>
      <c r="AK4405" s="838"/>
      <c r="AL4405" s="838"/>
    </row>
    <row r="4406" spans="25:38" x14ac:dyDescent="0.25">
      <c r="Y4406" s="838"/>
      <c r="Z4406" s="838"/>
      <c r="AA4406" s="838"/>
      <c r="AB4406" s="838"/>
      <c r="AC4406" s="838"/>
      <c r="AD4406" s="838"/>
      <c r="AE4406" s="838"/>
      <c r="AF4406" s="838"/>
      <c r="AG4406" s="838"/>
      <c r="AH4406" s="838"/>
      <c r="AI4406" s="838"/>
      <c r="AJ4406" s="838"/>
      <c r="AK4406" s="838"/>
      <c r="AL4406" s="838"/>
    </row>
    <row r="4407" spans="25:38" x14ac:dyDescent="0.25">
      <c r="Y4407" s="838"/>
      <c r="Z4407" s="838"/>
      <c r="AA4407" s="838"/>
      <c r="AB4407" s="838"/>
      <c r="AC4407" s="838"/>
      <c r="AD4407" s="838"/>
      <c r="AE4407" s="838"/>
      <c r="AF4407" s="838"/>
      <c r="AG4407" s="838"/>
      <c r="AH4407" s="838"/>
      <c r="AI4407" s="838"/>
      <c r="AJ4407" s="838"/>
      <c r="AK4407" s="838"/>
      <c r="AL4407" s="838"/>
    </row>
    <row r="4408" spans="25:38" x14ac:dyDescent="0.25">
      <c r="Y4408" s="838"/>
      <c r="Z4408" s="838"/>
      <c r="AA4408" s="838"/>
      <c r="AB4408" s="838"/>
      <c r="AC4408" s="838"/>
      <c r="AD4408" s="838"/>
      <c r="AE4408" s="838"/>
      <c r="AF4408" s="838"/>
      <c r="AG4408" s="838"/>
      <c r="AH4408" s="838"/>
      <c r="AI4408" s="838"/>
      <c r="AJ4408" s="838"/>
      <c r="AK4408" s="838"/>
      <c r="AL4408" s="838"/>
    </row>
    <row r="4409" spans="25:38" x14ac:dyDescent="0.25">
      <c r="Y4409" s="838"/>
      <c r="Z4409" s="838"/>
      <c r="AA4409" s="838"/>
      <c r="AB4409" s="838"/>
      <c r="AC4409" s="838"/>
      <c r="AD4409" s="838"/>
      <c r="AE4409" s="838"/>
      <c r="AF4409" s="838"/>
      <c r="AG4409" s="838"/>
      <c r="AH4409" s="838"/>
      <c r="AI4409" s="838"/>
      <c r="AJ4409" s="838"/>
      <c r="AK4409" s="838"/>
      <c r="AL4409" s="838"/>
    </row>
    <row r="4410" spans="25:38" x14ac:dyDescent="0.25">
      <c r="Y4410" s="838"/>
      <c r="Z4410" s="838"/>
      <c r="AA4410" s="838"/>
      <c r="AB4410" s="838"/>
      <c r="AC4410" s="838"/>
      <c r="AD4410" s="838"/>
      <c r="AE4410" s="838"/>
      <c r="AF4410" s="838"/>
      <c r="AG4410" s="838"/>
      <c r="AH4410" s="838"/>
      <c r="AI4410" s="838"/>
      <c r="AJ4410" s="838"/>
      <c r="AK4410" s="838"/>
      <c r="AL4410" s="838"/>
    </row>
    <row r="4411" spans="25:38" x14ac:dyDescent="0.25">
      <c r="Y4411" s="838"/>
      <c r="Z4411" s="838"/>
      <c r="AA4411" s="838"/>
      <c r="AB4411" s="838"/>
      <c r="AC4411" s="838"/>
      <c r="AD4411" s="838"/>
      <c r="AE4411" s="838"/>
      <c r="AF4411" s="838"/>
      <c r="AG4411" s="838"/>
      <c r="AH4411" s="838"/>
      <c r="AI4411" s="838"/>
      <c r="AJ4411" s="838"/>
      <c r="AK4411" s="838"/>
      <c r="AL4411" s="838"/>
    </row>
    <row r="4412" spans="25:38" x14ac:dyDescent="0.25">
      <c r="Y4412" s="838"/>
      <c r="Z4412" s="838"/>
      <c r="AA4412" s="838"/>
      <c r="AB4412" s="838"/>
      <c r="AC4412" s="838"/>
      <c r="AD4412" s="838"/>
      <c r="AE4412" s="838"/>
      <c r="AF4412" s="838"/>
      <c r="AG4412" s="838"/>
      <c r="AH4412" s="838"/>
      <c r="AI4412" s="838"/>
      <c r="AJ4412" s="838"/>
      <c r="AK4412" s="838"/>
      <c r="AL4412" s="838"/>
    </row>
    <row r="4413" spans="25:38" x14ac:dyDescent="0.25">
      <c r="Y4413" s="838"/>
      <c r="Z4413" s="838"/>
      <c r="AA4413" s="838"/>
      <c r="AB4413" s="838"/>
      <c r="AC4413" s="838"/>
      <c r="AD4413" s="838"/>
      <c r="AE4413" s="838"/>
      <c r="AF4413" s="838"/>
      <c r="AG4413" s="838"/>
      <c r="AH4413" s="838"/>
      <c r="AI4413" s="838"/>
      <c r="AJ4413" s="838"/>
      <c r="AK4413" s="838"/>
      <c r="AL4413" s="838"/>
    </row>
    <row r="4414" spans="25:38" x14ac:dyDescent="0.25">
      <c r="Y4414" s="838"/>
      <c r="Z4414" s="838"/>
      <c r="AA4414" s="838"/>
      <c r="AB4414" s="838"/>
      <c r="AC4414" s="838"/>
      <c r="AD4414" s="838"/>
      <c r="AE4414" s="838"/>
      <c r="AF4414" s="838"/>
      <c r="AG4414" s="838"/>
      <c r="AH4414" s="838"/>
      <c r="AI4414" s="838"/>
      <c r="AJ4414" s="838"/>
      <c r="AK4414" s="838"/>
      <c r="AL4414" s="838"/>
    </row>
    <row r="4415" spans="25:38" x14ac:dyDescent="0.25">
      <c r="Y4415" s="838"/>
      <c r="Z4415" s="838"/>
      <c r="AA4415" s="838"/>
      <c r="AB4415" s="838"/>
      <c r="AC4415" s="838"/>
      <c r="AD4415" s="838"/>
      <c r="AE4415" s="838"/>
      <c r="AF4415" s="838"/>
      <c r="AG4415" s="838"/>
      <c r="AH4415" s="838"/>
      <c r="AI4415" s="838"/>
      <c r="AJ4415" s="838"/>
      <c r="AK4415" s="838"/>
      <c r="AL4415" s="838"/>
    </row>
    <row r="4416" spans="25:38" x14ac:dyDescent="0.25">
      <c r="Y4416" s="838"/>
      <c r="Z4416" s="838"/>
      <c r="AA4416" s="838"/>
      <c r="AB4416" s="838"/>
      <c r="AC4416" s="838"/>
      <c r="AD4416" s="838"/>
      <c r="AE4416" s="838"/>
      <c r="AF4416" s="838"/>
      <c r="AG4416" s="838"/>
      <c r="AH4416" s="838"/>
      <c r="AI4416" s="838"/>
      <c r="AJ4416" s="838"/>
      <c r="AK4416" s="838"/>
      <c r="AL4416" s="838"/>
    </row>
    <row r="4417" spans="25:38" x14ac:dyDescent="0.25">
      <c r="Y4417" s="838"/>
      <c r="Z4417" s="838"/>
      <c r="AA4417" s="838"/>
      <c r="AB4417" s="838"/>
      <c r="AC4417" s="838"/>
      <c r="AD4417" s="838"/>
      <c r="AE4417" s="838"/>
      <c r="AF4417" s="838"/>
      <c r="AG4417" s="838"/>
      <c r="AH4417" s="838"/>
      <c r="AI4417" s="838"/>
      <c r="AJ4417" s="838"/>
      <c r="AK4417" s="838"/>
      <c r="AL4417" s="838"/>
    </row>
    <row r="4418" spans="25:38" x14ac:dyDescent="0.25">
      <c r="Y4418" s="838"/>
      <c r="Z4418" s="838"/>
      <c r="AA4418" s="838"/>
      <c r="AB4418" s="838"/>
      <c r="AC4418" s="838"/>
      <c r="AD4418" s="838"/>
      <c r="AE4418" s="838"/>
      <c r="AF4418" s="838"/>
      <c r="AG4418" s="838"/>
      <c r="AH4418" s="838"/>
      <c r="AI4418" s="838"/>
      <c r="AJ4418" s="838"/>
      <c r="AK4418" s="838"/>
      <c r="AL4418" s="838"/>
    </row>
    <row r="4419" spans="25:38" x14ac:dyDescent="0.25">
      <c r="Y4419" s="838"/>
      <c r="Z4419" s="838"/>
      <c r="AA4419" s="838"/>
      <c r="AB4419" s="838"/>
      <c r="AC4419" s="838"/>
      <c r="AD4419" s="838"/>
      <c r="AE4419" s="838"/>
      <c r="AF4419" s="838"/>
      <c r="AG4419" s="838"/>
      <c r="AH4419" s="838"/>
      <c r="AI4419" s="838"/>
      <c r="AJ4419" s="838"/>
      <c r="AK4419" s="838"/>
      <c r="AL4419" s="838"/>
    </row>
    <row r="4420" spans="25:38" x14ac:dyDescent="0.25">
      <c r="Y4420" s="838"/>
      <c r="Z4420" s="838"/>
      <c r="AA4420" s="838"/>
      <c r="AB4420" s="838"/>
      <c r="AC4420" s="838"/>
      <c r="AD4420" s="838"/>
      <c r="AE4420" s="838"/>
      <c r="AF4420" s="838"/>
      <c r="AG4420" s="838"/>
      <c r="AH4420" s="838"/>
      <c r="AI4420" s="838"/>
      <c r="AJ4420" s="838"/>
      <c r="AK4420" s="838"/>
      <c r="AL4420" s="838"/>
    </row>
    <row r="4421" spans="25:38" x14ac:dyDescent="0.25">
      <c r="Y4421" s="838"/>
      <c r="Z4421" s="838"/>
      <c r="AA4421" s="838"/>
      <c r="AB4421" s="838"/>
      <c r="AC4421" s="838"/>
      <c r="AD4421" s="838"/>
      <c r="AE4421" s="838"/>
      <c r="AF4421" s="838"/>
      <c r="AG4421" s="838"/>
      <c r="AH4421" s="838"/>
      <c r="AI4421" s="838"/>
      <c r="AJ4421" s="838"/>
      <c r="AK4421" s="838"/>
      <c r="AL4421" s="838"/>
    </row>
    <row r="4422" spans="25:38" x14ac:dyDescent="0.25">
      <c r="Y4422" s="838"/>
      <c r="Z4422" s="838"/>
      <c r="AA4422" s="838"/>
      <c r="AB4422" s="838"/>
      <c r="AC4422" s="838"/>
      <c r="AD4422" s="838"/>
      <c r="AE4422" s="838"/>
      <c r="AF4422" s="838"/>
      <c r="AG4422" s="838"/>
      <c r="AH4422" s="838"/>
      <c r="AI4422" s="838"/>
      <c r="AJ4422" s="838"/>
      <c r="AK4422" s="838"/>
      <c r="AL4422" s="838"/>
    </row>
    <row r="4423" spans="25:38" x14ac:dyDescent="0.25">
      <c r="Y4423" s="838"/>
      <c r="Z4423" s="838"/>
      <c r="AA4423" s="838"/>
      <c r="AB4423" s="838"/>
      <c r="AC4423" s="838"/>
      <c r="AD4423" s="838"/>
      <c r="AE4423" s="838"/>
      <c r="AF4423" s="838"/>
      <c r="AG4423" s="838"/>
      <c r="AH4423" s="838"/>
      <c r="AI4423" s="838"/>
      <c r="AJ4423" s="838"/>
      <c r="AK4423" s="838"/>
      <c r="AL4423" s="838"/>
    </row>
    <row r="4424" spans="25:38" x14ac:dyDescent="0.25">
      <c r="Y4424" s="838"/>
      <c r="Z4424" s="838"/>
      <c r="AA4424" s="838"/>
      <c r="AB4424" s="838"/>
      <c r="AC4424" s="838"/>
      <c r="AD4424" s="838"/>
      <c r="AE4424" s="838"/>
      <c r="AF4424" s="838"/>
      <c r="AG4424" s="838"/>
      <c r="AH4424" s="838"/>
      <c r="AI4424" s="838"/>
      <c r="AJ4424" s="838"/>
      <c r="AK4424" s="838"/>
      <c r="AL4424" s="838"/>
    </row>
    <row r="4425" spans="25:38" x14ac:dyDescent="0.25">
      <c r="Y4425" s="838"/>
      <c r="Z4425" s="838"/>
      <c r="AA4425" s="838"/>
      <c r="AB4425" s="838"/>
      <c r="AC4425" s="838"/>
      <c r="AD4425" s="838"/>
      <c r="AE4425" s="838"/>
      <c r="AF4425" s="838"/>
      <c r="AG4425" s="838"/>
      <c r="AH4425" s="838"/>
      <c r="AI4425" s="838"/>
      <c r="AJ4425" s="838"/>
      <c r="AK4425" s="838"/>
      <c r="AL4425" s="838"/>
    </row>
    <row r="4426" spans="25:38" x14ac:dyDescent="0.25">
      <c r="Y4426" s="838"/>
      <c r="Z4426" s="838"/>
      <c r="AA4426" s="838"/>
      <c r="AB4426" s="838"/>
      <c r="AC4426" s="838"/>
      <c r="AD4426" s="838"/>
      <c r="AE4426" s="838"/>
      <c r="AF4426" s="838"/>
      <c r="AG4426" s="838"/>
      <c r="AH4426" s="838"/>
      <c r="AI4426" s="838"/>
      <c r="AJ4426" s="838"/>
      <c r="AK4426" s="838"/>
      <c r="AL4426" s="838"/>
    </row>
    <row r="4427" spans="25:38" x14ac:dyDescent="0.25">
      <c r="Y4427" s="838"/>
      <c r="Z4427" s="838"/>
      <c r="AA4427" s="838"/>
      <c r="AB4427" s="838"/>
      <c r="AC4427" s="838"/>
      <c r="AD4427" s="838"/>
      <c r="AE4427" s="838"/>
      <c r="AF4427" s="838"/>
      <c r="AG4427" s="838"/>
      <c r="AH4427" s="838"/>
      <c r="AI4427" s="838"/>
      <c r="AJ4427" s="838"/>
      <c r="AK4427" s="838"/>
      <c r="AL4427" s="838"/>
    </row>
    <row r="4428" spans="25:38" x14ac:dyDescent="0.25">
      <c r="Y4428" s="838"/>
      <c r="Z4428" s="838"/>
      <c r="AA4428" s="838"/>
      <c r="AB4428" s="838"/>
      <c r="AC4428" s="838"/>
      <c r="AD4428" s="838"/>
      <c r="AE4428" s="838"/>
      <c r="AF4428" s="838"/>
      <c r="AG4428" s="838"/>
      <c r="AH4428" s="838"/>
      <c r="AI4428" s="838"/>
      <c r="AJ4428" s="838"/>
      <c r="AK4428" s="838"/>
      <c r="AL4428" s="838"/>
    </row>
    <row r="4429" spans="25:38" x14ac:dyDescent="0.25">
      <c r="Y4429" s="838"/>
      <c r="Z4429" s="838"/>
      <c r="AA4429" s="838"/>
      <c r="AB4429" s="838"/>
      <c r="AC4429" s="838"/>
      <c r="AD4429" s="838"/>
      <c r="AE4429" s="838"/>
      <c r="AF4429" s="838"/>
      <c r="AG4429" s="838"/>
      <c r="AH4429" s="838"/>
      <c r="AI4429" s="838"/>
      <c r="AJ4429" s="838"/>
      <c r="AK4429" s="838"/>
      <c r="AL4429" s="838"/>
    </row>
    <row r="4430" spans="25:38" x14ac:dyDescent="0.25">
      <c r="Y4430" s="838"/>
      <c r="Z4430" s="838"/>
      <c r="AA4430" s="838"/>
      <c r="AB4430" s="838"/>
      <c r="AC4430" s="838"/>
      <c r="AD4430" s="838"/>
      <c r="AE4430" s="838"/>
      <c r="AF4430" s="838"/>
      <c r="AG4430" s="838"/>
      <c r="AH4430" s="838"/>
      <c r="AI4430" s="838"/>
      <c r="AJ4430" s="838"/>
      <c r="AK4430" s="838"/>
      <c r="AL4430" s="838"/>
    </row>
    <row r="4431" spans="25:38" x14ac:dyDescent="0.25">
      <c r="Y4431" s="838"/>
      <c r="Z4431" s="838"/>
      <c r="AA4431" s="838"/>
      <c r="AB4431" s="838"/>
      <c r="AC4431" s="838"/>
      <c r="AD4431" s="838"/>
      <c r="AE4431" s="838"/>
      <c r="AF4431" s="838"/>
      <c r="AG4431" s="838"/>
      <c r="AH4431" s="838"/>
      <c r="AI4431" s="838"/>
      <c r="AJ4431" s="838"/>
      <c r="AK4431" s="838"/>
      <c r="AL4431" s="838"/>
    </row>
    <row r="4432" spans="25:38" x14ac:dyDescent="0.25">
      <c r="Y4432" s="838"/>
      <c r="Z4432" s="838"/>
      <c r="AA4432" s="838"/>
      <c r="AB4432" s="838"/>
      <c r="AC4432" s="838"/>
      <c r="AD4432" s="838"/>
      <c r="AE4432" s="838"/>
      <c r="AF4432" s="838"/>
      <c r="AG4432" s="838"/>
      <c r="AH4432" s="838"/>
      <c r="AI4432" s="838"/>
      <c r="AJ4432" s="838"/>
      <c r="AK4432" s="838"/>
      <c r="AL4432" s="838"/>
    </row>
    <row r="4433" spans="25:38" x14ac:dyDescent="0.25">
      <c r="Y4433" s="838"/>
      <c r="Z4433" s="838"/>
      <c r="AA4433" s="838"/>
      <c r="AB4433" s="838"/>
      <c r="AC4433" s="838"/>
      <c r="AD4433" s="838"/>
      <c r="AE4433" s="838"/>
      <c r="AF4433" s="838"/>
      <c r="AG4433" s="838"/>
      <c r="AH4433" s="838"/>
      <c r="AI4433" s="838"/>
      <c r="AJ4433" s="838"/>
      <c r="AK4433" s="838"/>
      <c r="AL4433" s="838"/>
    </row>
    <row r="4434" spans="25:38" x14ac:dyDescent="0.25">
      <c r="Y4434" s="838"/>
      <c r="Z4434" s="838"/>
      <c r="AA4434" s="838"/>
      <c r="AB4434" s="838"/>
      <c r="AC4434" s="838"/>
      <c r="AD4434" s="838"/>
      <c r="AE4434" s="838"/>
      <c r="AF4434" s="838"/>
      <c r="AG4434" s="838"/>
      <c r="AH4434" s="838"/>
      <c r="AI4434" s="838"/>
      <c r="AJ4434" s="838"/>
      <c r="AK4434" s="838"/>
      <c r="AL4434" s="838"/>
    </row>
    <row r="4435" spans="25:38" x14ac:dyDescent="0.25">
      <c r="Y4435" s="838"/>
      <c r="Z4435" s="838"/>
      <c r="AA4435" s="838"/>
      <c r="AB4435" s="838"/>
      <c r="AC4435" s="838"/>
      <c r="AD4435" s="838"/>
      <c r="AE4435" s="838"/>
      <c r="AF4435" s="838"/>
      <c r="AG4435" s="838"/>
      <c r="AH4435" s="838"/>
      <c r="AI4435" s="838"/>
      <c r="AJ4435" s="838"/>
      <c r="AK4435" s="838"/>
      <c r="AL4435" s="838"/>
    </row>
    <row r="4436" spans="25:38" x14ac:dyDescent="0.25">
      <c r="Y4436" s="838"/>
      <c r="Z4436" s="838"/>
      <c r="AA4436" s="838"/>
      <c r="AB4436" s="838"/>
      <c r="AC4436" s="838"/>
      <c r="AD4436" s="838"/>
      <c r="AE4436" s="838"/>
      <c r="AF4436" s="838"/>
      <c r="AG4436" s="838"/>
      <c r="AH4436" s="838"/>
      <c r="AI4436" s="838"/>
      <c r="AJ4436" s="838"/>
      <c r="AK4436" s="838"/>
      <c r="AL4436" s="838"/>
    </row>
    <row r="4437" spans="25:38" x14ac:dyDescent="0.25">
      <c r="Y4437" s="838"/>
      <c r="Z4437" s="838"/>
      <c r="AA4437" s="838"/>
      <c r="AB4437" s="838"/>
      <c r="AC4437" s="838"/>
      <c r="AD4437" s="838"/>
      <c r="AE4437" s="838"/>
      <c r="AF4437" s="838"/>
      <c r="AG4437" s="838"/>
      <c r="AH4437" s="838"/>
      <c r="AI4437" s="838"/>
      <c r="AJ4437" s="838"/>
      <c r="AK4437" s="838"/>
      <c r="AL4437" s="838"/>
    </row>
    <row r="4438" spans="25:38" x14ac:dyDescent="0.25">
      <c r="Y4438" s="838"/>
      <c r="Z4438" s="838"/>
      <c r="AA4438" s="838"/>
      <c r="AB4438" s="838"/>
      <c r="AC4438" s="838"/>
      <c r="AD4438" s="838"/>
      <c r="AE4438" s="838"/>
      <c r="AF4438" s="838"/>
      <c r="AG4438" s="838"/>
      <c r="AH4438" s="838"/>
      <c r="AI4438" s="838"/>
      <c r="AJ4438" s="838"/>
      <c r="AK4438" s="838"/>
      <c r="AL4438" s="838"/>
    </row>
    <row r="4439" spans="25:38" x14ac:dyDescent="0.25">
      <c r="Y4439" s="838"/>
      <c r="Z4439" s="838"/>
      <c r="AA4439" s="838"/>
      <c r="AB4439" s="838"/>
      <c r="AC4439" s="838"/>
      <c r="AD4439" s="838"/>
      <c r="AE4439" s="838"/>
      <c r="AF4439" s="838"/>
      <c r="AG4439" s="838"/>
      <c r="AH4439" s="838"/>
      <c r="AI4439" s="838"/>
      <c r="AJ4439" s="838"/>
      <c r="AK4439" s="838"/>
      <c r="AL4439" s="838"/>
    </row>
    <row r="4440" spans="25:38" x14ac:dyDescent="0.25">
      <c r="Y4440" s="838"/>
      <c r="Z4440" s="838"/>
      <c r="AA4440" s="838"/>
      <c r="AB4440" s="838"/>
      <c r="AC4440" s="838"/>
      <c r="AD4440" s="838"/>
      <c r="AE4440" s="838"/>
      <c r="AF4440" s="838"/>
      <c r="AG4440" s="838"/>
      <c r="AH4440" s="838"/>
      <c r="AI4440" s="838"/>
      <c r="AJ4440" s="838"/>
      <c r="AK4440" s="838"/>
      <c r="AL4440" s="838"/>
    </row>
    <row r="4441" spans="25:38" x14ac:dyDescent="0.25">
      <c r="Y4441" s="838"/>
      <c r="Z4441" s="838"/>
      <c r="AA4441" s="838"/>
      <c r="AB4441" s="838"/>
      <c r="AC4441" s="838"/>
      <c r="AD4441" s="838"/>
      <c r="AE4441" s="838"/>
      <c r="AF4441" s="838"/>
      <c r="AG4441" s="838"/>
      <c r="AH4441" s="838"/>
      <c r="AI4441" s="838"/>
      <c r="AJ4441" s="838"/>
      <c r="AK4441" s="838"/>
      <c r="AL4441" s="838"/>
    </row>
    <row r="4442" spans="25:38" x14ac:dyDescent="0.25">
      <c r="Y4442" s="838"/>
      <c r="Z4442" s="838"/>
      <c r="AA4442" s="838"/>
      <c r="AB4442" s="838"/>
      <c r="AC4442" s="838"/>
      <c r="AD4442" s="838"/>
      <c r="AE4442" s="838"/>
      <c r="AF4442" s="838"/>
      <c r="AG4442" s="838"/>
      <c r="AH4442" s="838"/>
      <c r="AI4442" s="838"/>
      <c r="AJ4442" s="838"/>
      <c r="AK4442" s="838"/>
      <c r="AL4442" s="838"/>
    </row>
    <row r="4443" spans="25:38" x14ac:dyDescent="0.25">
      <c r="Y4443" s="838"/>
      <c r="Z4443" s="838"/>
      <c r="AA4443" s="838"/>
      <c r="AB4443" s="838"/>
      <c r="AC4443" s="838"/>
      <c r="AD4443" s="838"/>
      <c r="AE4443" s="838"/>
      <c r="AF4443" s="838"/>
      <c r="AG4443" s="838"/>
      <c r="AH4443" s="838"/>
      <c r="AI4443" s="838"/>
      <c r="AJ4443" s="838"/>
      <c r="AK4443" s="838"/>
      <c r="AL4443" s="838"/>
    </row>
    <row r="4444" spans="25:38" x14ac:dyDescent="0.25">
      <c r="Y4444" s="838"/>
      <c r="Z4444" s="838"/>
      <c r="AA4444" s="838"/>
      <c r="AB4444" s="838"/>
      <c r="AC4444" s="838"/>
      <c r="AD4444" s="838"/>
      <c r="AE4444" s="838"/>
      <c r="AF4444" s="838"/>
      <c r="AG4444" s="838"/>
      <c r="AH4444" s="838"/>
      <c r="AI4444" s="838"/>
      <c r="AJ4444" s="838"/>
      <c r="AK4444" s="838"/>
      <c r="AL4444" s="838"/>
    </row>
    <row r="4445" spans="25:38" x14ac:dyDescent="0.25">
      <c r="Y4445" s="838"/>
      <c r="Z4445" s="838"/>
      <c r="AA4445" s="838"/>
      <c r="AB4445" s="838"/>
      <c r="AC4445" s="838"/>
      <c r="AD4445" s="838"/>
      <c r="AE4445" s="838"/>
      <c r="AF4445" s="838"/>
      <c r="AG4445" s="838"/>
      <c r="AH4445" s="838"/>
      <c r="AI4445" s="838"/>
      <c r="AJ4445" s="838"/>
      <c r="AK4445" s="838"/>
      <c r="AL4445" s="838"/>
    </row>
    <row r="4446" spans="25:38" x14ac:dyDescent="0.25">
      <c r="Y4446" s="838"/>
      <c r="Z4446" s="838"/>
      <c r="AA4446" s="838"/>
      <c r="AB4446" s="838"/>
      <c r="AC4446" s="838"/>
      <c r="AD4446" s="838"/>
      <c r="AE4446" s="838"/>
      <c r="AF4446" s="838"/>
      <c r="AG4446" s="838"/>
      <c r="AH4446" s="838"/>
      <c r="AI4446" s="838"/>
      <c r="AJ4446" s="838"/>
      <c r="AK4446" s="838"/>
      <c r="AL4446" s="838"/>
    </row>
    <row r="4447" spans="25:38" x14ac:dyDescent="0.25">
      <c r="Y4447" s="838"/>
      <c r="Z4447" s="838"/>
      <c r="AA4447" s="838"/>
      <c r="AB4447" s="838"/>
      <c r="AC4447" s="838"/>
      <c r="AD4447" s="838"/>
      <c r="AE4447" s="838"/>
      <c r="AF4447" s="838"/>
      <c r="AG4447" s="838"/>
      <c r="AH4447" s="838"/>
      <c r="AI4447" s="838"/>
      <c r="AJ4447" s="838"/>
      <c r="AK4447" s="838"/>
      <c r="AL4447" s="838"/>
    </row>
    <row r="4448" spans="25:38" x14ac:dyDescent="0.25">
      <c r="Y4448" s="838"/>
      <c r="Z4448" s="838"/>
      <c r="AA4448" s="838"/>
      <c r="AB4448" s="838"/>
      <c r="AC4448" s="838"/>
      <c r="AD4448" s="838"/>
      <c r="AE4448" s="838"/>
      <c r="AF4448" s="838"/>
      <c r="AG4448" s="838"/>
      <c r="AH4448" s="838"/>
      <c r="AI4448" s="838"/>
      <c r="AJ4448" s="838"/>
      <c r="AK4448" s="838"/>
      <c r="AL4448" s="838"/>
    </row>
    <row r="4449" spans="25:38" x14ac:dyDescent="0.25">
      <c r="Y4449" s="838"/>
      <c r="Z4449" s="838"/>
      <c r="AA4449" s="838"/>
      <c r="AB4449" s="838"/>
      <c r="AC4449" s="838"/>
      <c r="AD4449" s="838"/>
      <c r="AE4449" s="838"/>
      <c r="AF4449" s="838"/>
      <c r="AG4449" s="838"/>
      <c r="AH4449" s="838"/>
      <c r="AI4449" s="838"/>
      <c r="AJ4449" s="838"/>
      <c r="AK4449" s="838"/>
      <c r="AL4449" s="838"/>
    </row>
    <row r="4450" spans="25:38" x14ac:dyDescent="0.25">
      <c r="Y4450" s="838"/>
      <c r="Z4450" s="838"/>
      <c r="AA4450" s="838"/>
      <c r="AB4450" s="838"/>
      <c r="AC4450" s="838"/>
      <c r="AD4450" s="838"/>
      <c r="AE4450" s="838"/>
      <c r="AF4450" s="838"/>
      <c r="AG4450" s="838"/>
      <c r="AH4450" s="838"/>
      <c r="AI4450" s="838"/>
      <c r="AJ4450" s="838"/>
      <c r="AK4450" s="838"/>
      <c r="AL4450" s="838"/>
    </row>
    <row r="4451" spans="25:38" x14ac:dyDescent="0.25">
      <c r="Y4451" s="838"/>
      <c r="Z4451" s="838"/>
      <c r="AA4451" s="838"/>
      <c r="AB4451" s="838"/>
      <c r="AC4451" s="838"/>
      <c r="AD4451" s="838"/>
      <c r="AE4451" s="838"/>
      <c r="AF4451" s="838"/>
      <c r="AG4451" s="838"/>
      <c r="AH4451" s="838"/>
      <c r="AI4451" s="838"/>
      <c r="AJ4451" s="838"/>
      <c r="AK4451" s="838"/>
      <c r="AL4451" s="838"/>
    </row>
    <row r="4452" spans="25:38" x14ac:dyDescent="0.25">
      <c r="Y4452" s="838"/>
      <c r="Z4452" s="838"/>
      <c r="AA4452" s="838"/>
      <c r="AB4452" s="838"/>
      <c r="AC4452" s="838"/>
      <c r="AD4452" s="838"/>
      <c r="AE4452" s="838"/>
      <c r="AF4452" s="838"/>
      <c r="AG4452" s="838"/>
      <c r="AH4452" s="838"/>
      <c r="AI4452" s="838"/>
      <c r="AJ4452" s="838"/>
      <c r="AK4452" s="838"/>
      <c r="AL4452" s="838"/>
    </row>
    <row r="4453" spans="25:38" x14ac:dyDescent="0.25">
      <c r="Y4453" s="838"/>
      <c r="Z4453" s="838"/>
      <c r="AA4453" s="838"/>
      <c r="AB4453" s="838"/>
      <c r="AC4453" s="838"/>
      <c r="AD4453" s="838"/>
      <c r="AE4453" s="838"/>
      <c r="AF4453" s="838"/>
      <c r="AG4453" s="838"/>
      <c r="AH4453" s="838"/>
      <c r="AI4453" s="838"/>
      <c r="AJ4453" s="838"/>
      <c r="AK4453" s="838"/>
      <c r="AL4453" s="838"/>
    </row>
    <row r="4454" spans="25:38" x14ac:dyDescent="0.25">
      <c r="Y4454" s="838"/>
      <c r="Z4454" s="838"/>
      <c r="AA4454" s="838"/>
      <c r="AB4454" s="838"/>
      <c r="AC4454" s="838"/>
      <c r="AD4454" s="838"/>
      <c r="AE4454" s="838"/>
      <c r="AF4454" s="838"/>
      <c r="AG4454" s="838"/>
      <c r="AH4454" s="838"/>
      <c r="AI4454" s="838"/>
      <c r="AJ4454" s="838"/>
      <c r="AK4454" s="838"/>
      <c r="AL4454" s="838"/>
    </row>
    <row r="4455" spans="25:38" x14ac:dyDescent="0.25">
      <c r="Y4455" s="838"/>
      <c r="Z4455" s="838"/>
      <c r="AA4455" s="838"/>
      <c r="AB4455" s="838"/>
      <c r="AC4455" s="838"/>
      <c r="AD4455" s="838"/>
      <c r="AE4455" s="838"/>
      <c r="AF4455" s="838"/>
      <c r="AG4455" s="838"/>
      <c r="AH4455" s="838"/>
      <c r="AI4455" s="838"/>
      <c r="AJ4455" s="838"/>
      <c r="AK4455" s="838"/>
      <c r="AL4455" s="838"/>
    </row>
    <row r="4456" spans="25:38" x14ac:dyDescent="0.25">
      <c r="Y4456" s="838"/>
      <c r="Z4456" s="838"/>
      <c r="AA4456" s="838"/>
      <c r="AB4456" s="838"/>
      <c r="AC4456" s="838"/>
      <c r="AD4456" s="838"/>
      <c r="AE4456" s="838"/>
      <c r="AF4456" s="838"/>
      <c r="AG4456" s="838"/>
      <c r="AH4456" s="838"/>
      <c r="AI4456" s="838"/>
      <c r="AJ4456" s="838"/>
      <c r="AK4456" s="838"/>
      <c r="AL4456" s="838"/>
    </row>
    <row r="4457" spans="25:38" x14ac:dyDescent="0.25">
      <c r="Y4457" s="838"/>
      <c r="Z4457" s="838"/>
      <c r="AA4457" s="838"/>
      <c r="AB4457" s="838"/>
      <c r="AC4457" s="838"/>
      <c r="AD4457" s="838"/>
      <c r="AE4457" s="838"/>
      <c r="AF4457" s="838"/>
      <c r="AG4457" s="838"/>
      <c r="AH4457" s="838"/>
      <c r="AI4457" s="838"/>
      <c r="AJ4457" s="838"/>
      <c r="AK4457" s="838"/>
      <c r="AL4457" s="838"/>
    </row>
    <row r="4458" spans="25:38" x14ac:dyDescent="0.25">
      <c r="Y4458" s="838"/>
      <c r="Z4458" s="838"/>
      <c r="AA4458" s="838"/>
      <c r="AB4458" s="838"/>
      <c r="AC4458" s="838"/>
      <c r="AD4458" s="838"/>
      <c r="AE4458" s="838"/>
      <c r="AF4458" s="838"/>
      <c r="AG4458" s="838"/>
      <c r="AH4458" s="838"/>
      <c r="AI4458" s="838"/>
      <c r="AJ4458" s="838"/>
      <c r="AK4458" s="838"/>
      <c r="AL4458" s="838"/>
    </row>
    <row r="4459" spans="25:38" x14ac:dyDescent="0.25">
      <c r="Y4459" s="838"/>
      <c r="Z4459" s="838"/>
      <c r="AA4459" s="838"/>
      <c r="AB4459" s="838"/>
      <c r="AC4459" s="838"/>
      <c r="AD4459" s="838"/>
      <c r="AE4459" s="838"/>
      <c r="AF4459" s="838"/>
      <c r="AG4459" s="838"/>
      <c r="AH4459" s="838"/>
      <c r="AI4459" s="838"/>
      <c r="AJ4459" s="838"/>
      <c r="AK4459" s="838"/>
      <c r="AL4459" s="838"/>
    </row>
    <row r="4460" spans="25:38" x14ac:dyDescent="0.25">
      <c r="Y4460" s="838"/>
      <c r="Z4460" s="838"/>
      <c r="AA4460" s="838"/>
      <c r="AB4460" s="838"/>
      <c r="AC4460" s="838"/>
      <c r="AD4460" s="838"/>
      <c r="AE4460" s="838"/>
      <c r="AF4460" s="838"/>
      <c r="AG4460" s="838"/>
      <c r="AH4460" s="838"/>
      <c r="AI4460" s="838"/>
      <c r="AJ4460" s="838"/>
      <c r="AK4460" s="838"/>
      <c r="AL4460" s="838"/>
    </row>
    <row r="4461" spans="25:38" x14ac:dyDescent="0.25">
      <c r="Y4461" s="838"/>
      <c r="Z4461" s="838"/>
      <c r="AA4461" s="838"/>
      <c r="AB4461" s="838"/>
      <c r="AC4461" s="838"/>
      <c r="AD4461" s="838"/>
      <c r="AE4461" s="838"/>
      <c r="AF4461" s="838"/>
      <c r="AG4461" s="838"/>
      <c r="AH4461" s="838"/>
      <c r="AI4461" s="838"/>
      <c r="AJ4461" s="838"/>
      <c r="AK4461" s="838"/>
      <c r="AL4461" s="838"/>
    </row>
    <row r="4462" spans="25:38" x14ac:dyDescent="0.25">
      <c r="Y4462" s="838"/>
      <c r="Z4462" s="838"/>
      <c r="AA4462" s="838"/>
      <c r="AB4462" s="838"/>
      <c r="AC4462" s="838"/>
      <c r="AD4462" s="838"/>
      <c r="AE4462" s="838"/>
      <c r="AF4462" s="838"/>
      <c r="AG4462" s="838"/>
      <c r="AH4462" s="838"/>
      <c r="AI4462" s="838"/>
      <c r="AJ4462" s="838"/>
      <c r="AK4462" s="838"/>
      <c r="AL4462" s="838"/>
    </row>
    <row r="4463" spans="25:38" x14ac:dyDescent="0.25">
      <c r="Y4463" s="838"/>
      <c r="Z4463" s="838"/>
      <c r="AA4463" s="838"/>
      <c r="AB4463" s="838"/>
      <c r="AC4463" s="838"/>
      <c r="AD4463" s="838"/>
      <c r="AE4463" s="838"/>
      <c r="AF4463" s="838"/>
      <c r="AG4463" s="838"/>
      <c r="AH4463" s="838"/>
      <c r="AI4463" s="838"/>
      <c r="AJ4463" s="838"/>
      <c r="AK4463" s="838"/>
      <c r="AL4463" s="838"/>
    </row>
    <row r="4464" spans="25:38" x14ac:dyDescent="0.25">
      <c r="Y4464" s="838"/>
      <c r="Z4464" s="838"/>
      <c r="AA4464" s="838"/>
      <c r="AB4464" s="838"/>
      <c r="AC4464" s="838"/>
      <c r="AD4464" s="838"/>
      <c r="AE4464" s="838"/>
      <c r="AF4464" s="838"/>
      <c r="AG4464" s="838"/>
      <c r="AH4464" s="838"/>
      <c r="AI4464" s="838"/>
      <c r="AJ4464" s="838"/>
      <c r="AK4464" s="838"/>
      <c r="AL4464" s="838"/>
    </row>
    <row r="4465" spans="25:38" x14ac:dyDescent="0.25">
      <c r="Y4465" s="838"/>
      <c r="Z4465" s="838"/>
      <c r="AA4465" s="838"/>
      <c r="AB4465" s="838"/>
      <c r="AC4465" s="838"/>
      <c r="AD4465" s="838"/>
      <c r="AE4465" s="838"/>
      <c r="AF4465" s="838"/>
      <c r="AG4465" s="838"/>
      <c r="AH4465" s="838"/>
      <c r="AI4465" s="838"/>
      <c r="AJ4465" s="838"/>
      <c r="AK4465" s="838"/>
      <c r="AL4465" s="838"/>
    </row>
    <row r="4466" spans="25:38" x14ac:dyDescent="0.25">
      <c r="Y4466" s="838"/>
      <c r="Z4466" s="838"/>
      <c r="AA4466" s="838"/>
      <c r="AB4466" s="838"/>
      <c r="AC4466" s="838"/>
      <c r="AD4466" s="838"/>
      <c r="AE4466" s="838"/>
      <c r="AF4466" s="838"/>
      <c r="AG4466" s="838"/>
      <c r="AH4466" s="838"/>
      <c r="AI4466" s="838"/>
      <c r="AJ4466" s="838"/>
      <c r="AK4466" s="838"/>
      <c r="AL4466" s="838"/>
    </row>
    <row r="4467" spans="25:38" x14ac:dyDescent="0.25">
      <c r="Y4467" s="838"/>
      <c r="Z4467" s="838"/>
      <c r="AA4467" s="838"/>
      <c r="AB4467" s="838"/>
      <c r="AC4467" s="838"/>
      <c r="AD4467" s="838"/>
      <c r="AE4467" s="838"/>
      <c r="AF4467" s="838"/>
      <c r="AG4467" s="838"/>
      <c r="AH4467" s="838"/>
      <c r="AI4467" s="838"/>
      <c r="AJ4467" s="838"/>
      <c r="AK4467" s="838"/>
      <c r="AL4467" s="838"/>
    </row>
    <row r="4468" spans="25:38" x14ac:dyDescent="0.25">
      <c r="Y4468" s="838"/>
      <c r="Z4468" s="838"/>
      <c r="AA4468" s="838"/>
      <c r="AB4468" s="838"/>
      <c r="AC4468" s="838"/>
      <c r="AD4468" s="838"/>
      <c r="AE4468" s="838"/>
      <c r="AF4468" s="838"/>
      <c r="AG4468" s="838"/>
      <c r="AH4468" s="838"/>
      <c r="AI4468" s="838"/>
      <c r="AJ4468" s="838"/>
      <c r="AK4468" s="838"/>
      <c r="AL4468" s="838"/>
    </row>
    <row r="4469" spans="25:38" x14ac:dyDescent="0.25">
      <c r="Y4469" s="838"/>
      <c r="Z4469" s="838"/>
      <c r="AA4469" s="838"/>
      <c r="AB4469" s="838"/>
      <c r="AC4469" s="838"/>
      <c r="AD4469" s="838"/>
      <c r="AE4469" s="838"/>
      <c r="AF4469" s="838"/>
      <c r="AG4469" s="838"/>
      <c r="AH4469" s="838"/>
      <c r="AI4469" s="838"/>
      <c r="AJ4469" s="838"/>
      <c r="AK4469" s="838"/>
      <c r="AL4469" s="838"/>
    </row>
    <row r="4470" spans="25:38" x14ac:dyDescent="0.25">
      <c r="Y4470" s="838"/>
      <c r="Z4470" s="838"/>
      <c r="AA4470" s="838"/>
      <c r="AB4470" s="838"/>
      <c r="AC4470" s="838"/>
      <c r="AD4470" s="838"/>
      <c r="AE4470" s="838"/>
      <c r="AF4470" s="838"/>
      <c r="AG4470" s="838"/>
      <c r="AH4470" s="838"/>
      <c r="AI4470" s="838"/>
      <c r="AJ4470" s="838"/>
      <c r="AK4470" s="838"/>
      <c r="AL4470" s="838"/>
    </row>
    <row r="4471" spans="25:38" x14ac:dyDescent="0.25">
      <c r="Y4471" s="838"/>
      <c r="Z4471" s="838"/>
      <c r="AA4471" s="838"/>
      <c r="AB4471" s="838"/>
      <c r="AC4471" s="838"/>
      <c r="AD4471" s="838"/>
      <c r="AE4471" s="838"/>
      <c r="AF4471" s="838"/>
      <c r="AG4471" s="838"/>
      <c r="AH4471" s="838"/>
      <c r="AI4471" s="838"/>
      <c r="AJ4471" s="838"/>
      <c r="AK4471" s="838"/>
      <c r="AL4471" s="838"/>
    </row>
    <row r="4472" spans="25:38" x14ac:dyDescent="0.25">
      <c r="Y4472" s="838"/>
      <c r="Z4472" s="838"/>
      <c r="AA4472" s="838"/>
      <c r="AB4472" s="838"/>
      <c r="AC4472" s="838"/>
      <c r="AD4472" s="838"/>
      <c r="AE4472" s="838"/>
      <c r="AF4472" s="838"/>
      <c r="AG4472" s="838"/>
      <c r="AH4472" s="838"/>
      <c r="AI4472" s="838"/>
      <c r="AJ4472" s="838"/>
      <c r="AK4472" s="838"/>
      <c r="AL4472" s="838"/>
    </row>
    <row r="4473" spans="25:38" x14ac:dyDescent="0.25">
      <c r="Y4473" s="838"/>
      <c r="Z4473" s="838"/>
      <c r="AA4473" s="838"/>
      <c r="AB4473" s="838"/>
      <c r="AC4473" s="838"/>
      <c r="AD4473" s="838"/>
      <c r="AE4473" s="838"/>
      <c r="AF4473" s="838"/>
      <c r="AG4473" s="838"/>
      <c r="AH4473" s="838"/>
      <c r="AI4473" s="838"/>
      <c r="AJ4473" s="838"/>
      <c r="AK4473" s="838"/>
      <c r="AL4473" s="838"/>
    </row>
    <row r="4474" spans="25:38" x14ac:dyDescent="0.25">
      <c r="Y4474" s="838"/>
      <c r="Z4474" s="838"/>
      <c r="AA4474" s="838"/>
      <c r="AB4474" s="838"/>
      <c r="AC4474" s="838"/>
      <c r="AD4474" s="838"/>
      <c r="AE4474" s="838"/>
      <c r="AF4474" s="838"/>
      <c r="AG4474" s="838"/>
      <c r="AH4474" s="838"/>
      <c r="AI4474" s="838"/>
      <c r="AJ4474" s="838"/>
      <c r="AK4474" s="838"/>
      <c r="AL4474" s="838"/>
    </row>
    <row r="4475" spans="25:38" x14ac:dyDescent="0.25">
      <c r="Y4475" s="838"/>
      <c r="Z4475" s="838"/>
      <c r="AA4475" s="838"/>
      <c r="AB4475" s="838"/>
      <c r="AC4475" s="838"/>
      <c r="AD4475" s="838"/>
      <c r="AE4475" s="838"/>
      <c r="AF4475" s="838"/>
      <c r="AG4475" s="838"/>
      <c r="AH4475" s="838"/>
      <c r="AI4475" s="838"/>
      <c r="AJ4475" s="838"/>
      <c r="AK4475" s="838"/>
      <c r="AL4475" s="838"/>
    </row>
    <row r="4476" spans="25:38" x14ac:dyDescent="0.25">
      <c r="Y4476" s="838"/>
      <c r="Z4476" s="838"/>
      <c r="AA4476" s="838"/>
      <c r="AB4476" s="838"/>
      <c r="AC4476" s="838"/>
      <c r="AD4476" s="838"/>
      <c r="AE4476" s="838"/>
      <c r="AF4476" s="838"/>
      <c r="AG4476" s="838"/>
      <c r="AH4476" s="838"/>
      <c r="AI4476" s="838"/>
      <c r="AJ4476" s="838"/>
      <c r="AK4476" s="838"/>
      <c r="AL4476" s="838"/>
    </row>
    <row r="4477" spans="25:38" x14ac:dyDescent="0.25">
      <c r="Y4477" s="838"/>
      <c r="Z4477" s="838"/>
      <c r="AA4477" s="838"/>
      <c r="AB4477" s="838"/>
      <c r="AC4477" s="838"/>
      <c r="AD4477" s="838"/>
      <c r="AE4477" s="838"/>
      <c r="AF4477" s="838"/>
      <c r="AG4477" s="838"/>
      <c r="AH4477" s="838"/>
      <c r="AI4477" s="838"/>
      <c r="AJ4477" s="838"/>
      <c r="AK4477" s="838"/>
      <c r="AL4477" s="838"/>
    </row>
    <row r="4478" spans="25:38" x14ac:dyDescent="0.25">
      <c r="Y4478" s="838"/>
      <c r="Z4478" s="838"/>
      <c r="AA4478" s="838"/>
      <c r="AB4478" s="838"/>
      <c r="AC4478" s="838"/>
      <c r="AD4478" s="838"/>
      <c r="AE4478" s="838"/>
      <c r="AF4478" s="838"/>
      <c r="AG4478" s="838"/>
      <c r="AH4478" s="838"/>
      <c r="AI4478" s="838"/>
      <c r="AJ4478" s="838"/>
      <c r="AK4478" s="838"/>
      <c r="AL4478" s="838"/>
    </row>
    <row r="4479" spans="25:38" x14ac:dyDescent="0.25">
      <c r="Y4479" s="838"/>
      <c r="Z4479" s="838"/>
      <c r="AA4479" s="838"/>
      <c r="AB4479" s="838"/>
      <c r="AC4479" s="838"/>
      <c r="AD4479" s="838"/>
      <c r="AE4479" s="838"/>
      <c r="AF4479" s="838"/>
      <c r="AG4479" s="838"/>
      <c r="AH4479" s="838"/>
      <c r="AI4479" s="838"/>
      <c r="AJ4479" s="838"/>
      <c r="AK4479" s="838"/>
      <c r="AL4479" s="838"/>
    </row>
    <row r="4480" spans="25:38" x14ac:dyDescent="0.25">
      <c r="Y4480" s="838"/>
      <c r="Z4480" s="838"/>
      <c r="AA4480" s="838"/>
      <c r="AB4480" s="838"/>
      <c r="AC4480" s="838"/>
      <c r="AD4480" s="838"/>
      <c r="AE4480" s="838"/>
      <c r="AF4480" s="838"/>
      <c r="AG4480" s="838"/>
      <c r="AH4480" s="838"/>
      <c r="AI4480" s="838"/>
      <c r="AJ4480" s="838"/>
      <c r="AK4480" s="838"/>
      <c r="AL4480" s="838"/>
    </row>
    <row r="4481" spans="25:38" x14ac:dyDescent="0.25">
      <c r="Y4481" s="838"/>
      <c r="Z4481" s="838"/>
      <c r="AA4481" s="838"/>
      <c r="AB4481" s="838"/>
      <c r="AC4481" s="838"/>
      <c r="AD4481" s="838"/>
      <c r="AE4481" s="838"/>
      <c r="AF4481" s="838"/>
      <c r="AG4481" s="838"/>
      <c r="AH4481" s="838"/>
      <c r="AI4481" s="838"/>
      <c r="AJ4481" s="838"/>
      <c r="AK4481" s="838"/>
      <c r="AL4481" s="838"/>
    </row>
    <row r="4482" spans="25:38" x14ac:dyDescent="0.25">
      <c r="Y4482" s="838"/>
      <c r="Z4482" s="838"/>
      <c r="AA4482" s="838"/>
      <c r="AB4482" s="838"/>
      <c r="AC4482" s="838"/>
      <c r="AD4482" s="838"/>
      <c r="AE4482" s="838"/>
      <c r="AF4482" s="838"/>
      <c r="AG4482" s="838"/>
      <c r="AH4482" s="838"/>
      <c r="AI4482" s="838"/>
      <c r="AJ4482" s="838"/>
      <c r="AK4482" s="838"/>
      <c r="AL4482" s="838"/>
    </row>
    <row r="4483" spans="25:38" x14ac:dyDescent="0.25">
      <c r="Y4483" s="838"/>
      <c r="Z4483" s="838"/>
      <c r="AA4483" s="838"/>
      <c r="AB4483" s="838"/>
      <c r="AC4483" s="838"/>
      <c r="AD4483" s="838"/>
      <c r="AE4483" s="838"/>
      <c r="AF4483" s="838"/>
      <c r="AG4483" s="838"/>
      <c r="AH4483" s="838"/>
      <c r="AI4483" s="838"/>
      <c r="AJ4483" s="838"/>
      <c r="AK4483" s="838"/>
      <c r="AL4483" s="838"/>
    </row>
    <row r="4484" spans="25:38" x14ac:dyDescent="0.25">
      <c r="Y4484" s="838"/>
      <c r="Z4484" s="838"/>
      <c r="AA4484" s="838"/>
      <c r="AB4484" s="838"/>
      <c r="AC4484" s="838"/>
      <c r="AD4484" s="838"/>
      <c r="AE4484" s="838"/>
      <c r="AF4484" s="838"/>
      <c r="AG4484" s="838"/>
      <c r="AH4484" s="838"/>
      <c r="AI4484" s="838"/>
      <c r="AJ4484" s="838"/>
      <c r="AK4484" s="838"/>
      <c r="AL4484" s="838"/>
    </row>
    <row r="4485" spans="25:38" x14ac:dyDescent="0.25">
      <c r="Y4485" s="838"/>
      <c r="Z4485" s="838"/>
      <c r="AA4485" s="838"/>
      <c r="AB4485" s="838"/>
      <c r="AC4485" s="838"/>
      <c r="AD4485" s="838"/>
      <c r="AE4485" s="838"/>
      <c r="AF4485" s="838"/>
      <c r="AG4485" s="838"/>
      <c r="AH4485" s="838"/>
      <c r="AI4485" s="838"/>
      <c r="AJ4485" s="838"/>
      <c r="AK4485" s="838"/>
      <c r="AL4485" s="838"/>
    </row>
    <row r="4486" spans="25:38" x14ac:dyDescent="0.25">
      <c r="Y4486" s="838"/>
      <c r="Z4486" s="838"/>
      <c r="AA4486" s="838"/>
      <c r="AB4486" s="838"/>
      <c r="AC4486" s="838"/>
      <c r="AD4486" s="838"/>
      <c r="AE4486" s="838"/>
      <c r="AF4486" s="838"/>
      <c r="AG4486" s="838"/>
      <c r="AH4486" s="838"/>
      <c r="AI4486" s="838"/>
      <c r="AJ4486" s="838"/>
      <c r="AK4486" s="838"/>
      <c r="AL4486" s="838"/>
    </row>
    <row r="4487" spans="25:38" x14ac:dyDescent="0.25">
      <c r="Y4487" s="838"/>
      <c r="Z4487" s="838"/>
      <c r="AA4487" s="838"/>
      <c r="AB4487" s="838"/>
      <c r="AC4487" s="838"/>
      <c r="AD4487" s="838"/>
      <c r="AE4487" s="838"/>
      <c r="AF4487" s="838"/>
      <c r="AG4487" s="838"/>
      <c r="AH4487" s="838"/>
      <c r="AI4487" s="838"/>
      <c r="AJ4487" s="838"/>
      <c r="AK4487" s="838"/>
      <c r="AL4487" s="838"/>
    </row>
    <row r="4488" spans="25:38" x14ac:dyDescent="0.25">
      <c r="Y4488" s="838"/>
      <c r="Z4488" s="838"/>
      <c r="AA4488" s="838"/>
      <c r="AB4488" s="838"/>
      <c r="AC4488" s="838"/>
      <c r="AD4488" s="838"/>
      <c r="AE4488" s="838"/>
      <c r="AF4488" s="838"/>
      <c r="AG4488" s="838"/>
      <c r="AH4488" s="838"/>
      <c r="AI4488" s="838"/>
      <c r="AJ4488" s="838"/>
      <c r="AK4488" s="838"/>
      <c r="AL4488" s="838"/>
    </row>
    <row r="4489" spans="25:38" x14ac:dyDescent="0.25">
      <c r="Y4489" s="838"/>
      <c r="Z4489" s="838"/>
      <c r="AA4489" s="838"/>
      <c r="AB4489" s="838"/>
      <c r="AC4489" s="838"/>
      <c r="AD4489" s="838"/>
      <c r="AE4489" s="838"/>
      <c r="AF4489" s="838"/>
      <c r="AG4489" s="838"/>
      <c r="AH4489" s="838"/>
      <c r="AI4489" s="838"/>
      <c r="AJ4489" s="838"/>
      <c r="AK4489" s="838"/>
      <c r="AL4489" s="838"/>
    </row>
    <row r="4490" spans="25:38" x14ac:dyDescent="0.25">
      <c r="Y4490" s="838"/>
      <c r="Z4490" s="838"/>
      <c r="AA4490" s="838"/>
      <c r="AB4490" s="838"/>
      <c r="AC4490" s="838"/>
      <c r="AD4490" s="838"/>
      <c r="AE4490" s="838"/>
      <c r="AF4490" s="838"/>
      <c r="AG4490" s="838"/>
      <c r="AH4490" s="838"/>
      <c r="AI4490" s="838"/>
      <c r="AJ4490" s="838"/>
      <c r="AK4490" s="838"/>
      <c r="AL4490" s="838"/>
    </row>
    <row r="4491" spans="25:38" x14ac:dyDescent="0.25">
      <c r="Y4491" s="838"/>
      <c r="Z4491" s="838"/>
      <c r="AA4491" s="838"/>
      <c r="AB4491" s="838"/>
      <c r="AC4491" s="838"/>
      <c r="AD4491" s="838"/>
      <c r="AE4491" s="838"/>
      <c r="AF4491" s="838"/>
      <c r="AG4491" s="838"/>
      <c r="AH4491" s="838"/>
      <c r="AI4491" s="838"/>
      <c r="AJ4491" s="838"/>
      <c r="AK4491" s="838"/>
      <c r="AL4491" s="838"/>
    </row>
    <row r="4492" spans="25:38" x14ac:dyDescent="0.25">
      <c r="Y4492" s="838"/>
      <c r="Z4492" s="838"/>
      <c r="AA4492" s="838"/>
      <c r="AB4492" s="838"/>
      <c r="AC4492" s="838"/>
      <c r="AD4492" s="838"/>
      <c r="AE4492" s="838"/>
      <c r="AF4492" s="838"/>
      <c r="AG4492" s="838"/>
      <c r="AH4492" s="838"/>
      <c r="AI4492" s="838"/>
      <c r="AJ4492" s="838"/>
      <c r="AK4492" s="838"/>
      <c r="AL4492" s="838"/>
    </row>
    <row r="4493" spans="25:38" x14ac:dyDescent="0.25">
      <c r="Y4493" s="838"/>
      <c r="Z4493" s="838"/>
      <c r="AA4493" s="838"/>
      <c r="AB4493" s="838"/>
      <c r="AC4493" s="838"/>
      <c r="AD4493" s="838"/>
      <c r="AE4493" s="838"/>
      <c r="AF4493" s="838"/>
      <c r="AG4493" s="838"/>
      <c r="AH4493" s="838"/>
      <c r="AI4493" s="838"/>
      <c r="AJ4493" s="838"/>
      <c r="AK4493" s="838"/>
      <c r="AL4493" s="838"/>
    </row>
    <row r="4494" spans="25:38" x14ac:dyDescent="0.25">
      <c r="Y4494" s="838"/>
      <c r="Z4494" s="838"/>
      <c r="AA4494" s="838"/>
      <c r="AB4494" s="838"/>
      <c r="AC4494" s="838"/>
      <c r="AD4494" s="838"/>
      <c r="AE4494" s="838"/>
      <c r="AF4494" s="838"/>
      <c r="AG4494" s="838"/>
      <c r="AH4494" s="838"/>
      <c r="AI4494" s="838"/>
      <c r="AJ4494" s="838"/>
      <c r="AK4494" s="838"/>
      <c r="AL4494" s="838"/>
    </row>
    <row r="4495" spans="25:38" x14ac:dyDescent="0.25">
      <c r="Y4495" s="838"/>
      <c r="Z4495" s="838"/>
      <c r="AA4495" s="838"/>
      <c r="AB4495" s="838"/>
      <c r="AC4495" s="838"/>
      <c r="AD4495" s="838"/>
      <c r="AE4495" s="838"/>
      <c r="AF4495" s="838"/>
      <c r="AG4495" s="838"/>
      <c r="AH4495" s="838"/>
      <c r="AI4495" s="838"/>
      <c r="AJ4495" s="838"/>
      <c r="AK4495" s="838"/>
      <c r="AL4495" s="838"/>
    </row>
    <row r="4496" spans="25:38" x14ac:dyDescent="0.25">
      <c r="Y4496" s="838"/>
      <c r="Z4496" s="838"/>
      <c r="AA4496" s="838"/>
      <c r="AB4496" s="838"/>
      <c r="AC4496" s="838"/>
      <c r="AD4496" s="838"/>
      <c r="AE4496" s="838"/>
      <c r="AF4496" s="838"/>
      <c r="AG4496" s="838"/>
      <c r="AH4496" s="838"/>
      <c r="AI4496" s="838"/>
      <c r="AJ4496" s="838"/>
      <c r="AK4496" s="838"/>
      <c r="AL4496" s="838"/>
    </row>
    <row r="4497" spans="25:38" x14ac:dyDescent="0.25">
      <c r="Y4497" s="838"/>
      <c r="Z4497" s="838"/>
      <c r="AA4497" s="838"/>
      <c r="AB4497" s="838"/>
      <c r="AC4497" s="838"/>
      <c r="AD4497" s="838"/>
      <c r="AE4497" s="838"/>
      <c r="AF4497" s="838"/>
      <c r="AG4497" s="838"/>
      <c r="AH4497" s="838"/>
      <c r="AI4497" s="838"/>
      <c r="AJ4497" s="838"/>
      <c r="AK4497" s="838"/>
      <c r="AL4497" s="838"/>
    </row>
    <row r="4498" spans="25:38" x14ac:dyDescent="0.25">
      <c r="Y4498" s="838"/>
      <c r="Z4498" s="838"/>
      <c r="AA4498" s="838"/>
      <c r="AB4498" s="838"/>
      <c r="AC4498" s="838"/>
      <c r="AD4498" s="838"/>
      <c r="AE4498" s="838"/>
      <c r="AF4498" s="838"/>
      <c r="AG4498" s="838"/>
      <c r="AH4498" s="838"/>
      <c r="AI4498" s="838"/>
      <c r="AJ4498" s="838"/>
      <c r="AK4498" s="838"/>
      <c r="AL4498" s="838"/>
    </row>
    <row r="4499" spans="25:38" x14ac:dyDescent="0.25">
      <c r="Y4499" s="838"/>
      <c r="Z4499" s="838"/>
      <c r="AA4499" s="838"/>
      <c r="AB4499" s="838"/>
      <c r="AC4499" s="838"/>
      <c r="AD4499" s="838"/>
      <c r="AE4499" s="838"/>
      <c r="AF4499" s="838"/>
      <c r="AG4499" s="838"/>
      <c r="AH4499" s="838"/>
      <c r="AI4499" s="838"/>
      <c r="AJ4499" s="838"/>
      <c r="AK4499" s="838"/>
      <c r="AL4499" s="838"/>
    </row>
    <row r="4500" spans="25:38" x14ac:dyDescent="0.25">
      <c r="Y4500" s="838"/>
      <c r="Z4500" s="838"/>
      <c r="AA4500" s="838"/>
      <c r="AB4500" s="838"/>
      <c r="AC4500" s="838"/>
      <c r="AD4500" s="838"/>
      <c r="AE4500" s="838"/>
      <c r="AF4500" s="838"/>
      <c r="AG4500" s="838"/>
      <c r="AH4500" s="838"/>
      <c r="AI4500" s="838"/>
      <c r="AJ4500" s="838"/>
      <c r="AK4500" s="838"/>
      <c r="AL4500" s="838"/>
    </row>
    <row r="4501" spans="25:38" x14ac:dyDescent="0.25">
      <c r="Y4501" s="838"/>
      <c r="Z4501" s="838"/>
      <c r="AA4501" s="838"/>
      <c r="AB4501" s="838"/>
      <c r="AC4501" s="838"/>
      <c r="AD4501" s="838"/>
      <c r="AE4501" s="838"/>
      <c r="AF4501" s="838"/>
      <c r="AG4501" s="838"/>
      <c r="AH4501" s="838"/>
      <c r="AI4501" s="838"/>
      <c r="AJ4501" s="838"/>
      <c r="AK4501" s="838"/>
      <c r="AL4501" s="838"/>
    </row>
    <row r="4502" spans="25:38" x14ac:dyDescent="0.25">
      <c r="Y4502" s="838"/>
      <c r="Z4502" s="838"/>
      <c r="AA4502" s="838"/>
      <c r="AB4502" s="838"/>
      <c r="AC4502" s="838"/>
      <c r="AD4502" s="838"/>
      <c r="AE4502" s="838"/>
      <c r="AF4502" s="838"/>
      <c r="AG4502" s="838"/>
      <c r="AH4502" s="838"/>
      <c r="AI4502" s="838"/>
      <c r="AJ4502" s="838"/>
      <c r="AK4502" s="838"/>
      <c r="AL4502" s="838"/>
    </row>
    <row r="4503" spans="25:38" x14ac:dyDescent="0.25">
      <c r="Y4503" s="838"/>
      <c r="Z4503" s="838"/>
      <c r="AA4503" s="838"/>
      <c r="AB4503" s="838"/>
      <c r="AC4503" s="838"/>
      <c r="AD4503" s="838"/>
      <c r="AE4503" s="838"/>
      <c r="AF4503" s="838"/>
      <c r="AG4503" s="838"/>
      <c r="AH4503" s="838"/>
      <c r="AI4503" s="838"/>
      <c r="AJ4503" s="838"/>
      <c r="AK4503" s="838"/>
      <c r="AL4503" s="838"/>
    </row>
    <row r="4504" spans="25:38" x14ac:dyDescent="0.25">
      <c r="Y4504" s="838"/>
      <c r="Z4504" s="838"/>
      <c r="AA4504" s="838"/>
      <c r="AB4504" s="838"/>
      <c r="AC4504" s="838"/>
      <c r="AD4504" s="838"/>
      <c r="AE4504" s="838"/>
      <c r="AF4504" s="838"/>
      <c r="AG4504" s="838"/>
      <c r="AH4504" s="838"/>
      <c r="AI4504" s="838"/>
      <c r="AJ4504" s="838"/>
      <c r="AK4504" s="838"/>
      <c r="AL4504" s="838"/>
    </row>
    <row r="4505" spans="25:38" x14ac:dyDescent="0.25">
      <c r="Y4505" s="838"/>
      <c r="Z4505" s="838"/>
      <c r="AA4505" s="838"/>
      <c r="AB4505" s="838"/>
      <c r="AC4505" s="838"/>
      <c r="AD4505" s="838"/>
      <c r="AE4505" s="838"/>
      <c r="AF4505" s="838"/>
      <c r="AG4505" s="838"/>
      <c r="AH4505" s="838"/>
      <c r="AI4505" s="838"/>
      <c r="AJ4505" s="838"/>
      <c r="AK4505" s="838"/>
      <c r="AL4505" s="838"/>
    </row>
    <row r="4506" spans="25:38" x14ac:dyDescent="0.25">
      <c r="Y4506" s="838"/>
      <c r="Z4506" s="838"/>
      <c r="AA4506" s="838"/>
      <c r="AB4506" s="838"/>
      <c r="AC4506" s="838"/>
      <c r="AD4506" s="838"/>
      <c r="AE4506" s="838"/>
      <c r="AF4506" s="838"/>
      <c r="AG4506" s="838"/>
      <c r="AH4506" s="838"/>
      <c r="AI4506" s="838"/>
      <c r="AJ4506" s="838"/>
      <c r="AK4506" s="838"/>
      <c r="AL4506" s="838"/>
    </row>
    <row r="4507" spans="25:38" x14ac:dyDescent="0.25">
      <c r="Y4507" s="838"/>
      <c r="Z4507" s="838"/>
      <c r="AA4507" s="838"/>
      <c r="AB4507" s="838"/>
      <c r="AC4507" s="838"/>
      <c r="AD4507" s="838"/>
      <c r="AE4507" s="838"/>
      <c r="AF4507" s="838"/>
      <c r="AG4507" s="838"/>
      <c r="AH4507" s="838"/>
      <c r="AI4507" s="838"/>
      <c r="AJ4507" s="838"/>
      <c r="AK4507" s="838"/>
      <c r="AL4507" s="838"/>
    </row>
    <row r="4508" spans="25:38" x14ac:dyDescent="0.25">
      <c r="Y4508" s="838"/>
      <c r="Z4508" s="838"/>
      <c r="AA4508" s="838"/>
      <c r="AB4508" s="838"/>
      <c r="AC4508" s="838"/>
      <c r="AD4508" s="838"/>
      <c r="AE4508" s="838"/>
      <c r="AF4508" s="838"/>
      <c r="AG4508" s="838"/>
      <c r="AH4508" s="838"/>
      <c r="AI4508" s="838"/>
      <c r="AJ4508" s="838"/>
      <c r="AK4508" s="838"/>
      <c r="AL4508" s="838"/>
    </row>
    <row r="4509" spans="25:38" x14ac:dyDescent="0.25">
      <c r="Y4509" s="838"/>
      <c r="Z4509" s="838"/>
      <c r="AA4509" s="838"/>
      <c r="AB4509" s="838"/>
      <c r="AC4509" s="838"/>
      <c r="AD4509" s="838"/>
      <c r="AE4509" s="838"/>
      <c r="AF4509" s="838"/>
      <c r="AG4509" s="838"/>
      <c r="AH4509" s="838"/>
      <c r="AI4509" s="838"/>
      <c r="AJ4509" s="838"/>
      <c r="AK4509" s="838"/>
      <c r="AL4509" s="838"/>
    </row>
    <row r="4510" spans="25:38" x14ac:dyDescent="0.25">
      <c r="Y4510" s="838"/>
      <c r="Z4510" s="838"/>
      <c r="AA4510" s="838"/>
      <c r="AB4510" s="838"/>
      <c r="AC4510" s="838"/>
      <c r="AD4510" s="838"/>
      <c r="AE4510" s="838"/>
      <c r="AF4510" s="838"/>
      <c r="AG4510" s="838"/>
      <c r="AH4510" s="838"/>
      <c r="AI4510" s="838"/>
      <c r="AJ4510" s="838"/>
      <c r="AK4510" s="838"/>
      <c r="AL4510" s="838"/>
    </row>
    <row r="4511" spans="25:38" x14ac:dyDescent="0.25">
      <c r="Y4511" s="838"/>
      <c r="Z4511" s="838"/>
      <c r="AA4511" s="838"/>
      <c r="AB4511" s="838"/>
      <c r="AC4511" s="838"/>
      <c r="AD4511" s="838"/>
      <c r="AE4511" s="838"/>
      <c r="AF4511" s="838"/>
      <c r="AG4511" s="838"/>
      <c r="AH4511" s="838"/>
      <c r="AI4511" s="838"/>
      <c r="AJ4511" s="838"/>
      <c r="AK4511" s="838"/>
      <c r="AL4511" s="838"/>
    </row>
    <row r="4512" spans="25:38" x14ac:dyDescent="0.25">
      <c r="Y4512" s="838"/>
      <c r="Z4512" s="838"/>
      <c r="AA4512" s="838"/>
      <c r="AB4512" s="838"/>
      <c r="AC4512" s="838"/>
      <c r="AD4512" s="838"/>
      <c r="AE4512" s="838"/>
      <c r="AF4512" s="838"/>
      <c r="AG4512" s="838"/>
      <c r="AH4512" s="838"/>
      <c r="AI4512" s="838"/>
      <c r="AJ4512" s="838"/>
      <c r="AK4512" s="838"/>
      <c r="AL4512" s="838"/>
    </row>
    <row r="4513" spans="25:38" x14ac:dyDescent="0.25">
      <c r="Y4513" s="838"/>
      <c r="Z4513" s="838"/>
      <c r="AA4513" s="838"/>
      <c r="AB4513" s="838"/>
      <c r="AC4513" s="838"/>
      <c r="AD4513" s="838"/>
      <c r="AE4513" s="838"/>
      <c r="AF4513" s="838"/>
      <c r="AG4513" s="838"/>
      <c r="AH4513" s="838"/>
      <c r="AI4513" s="838"/>
      <c r="AJ4513" s="838"/>
      <c r="AK4513" s="838"/>
      <c r="AL4513" s="838"/>
    </row>
    <row r="4514" spans="25:38" x14ac:dyDescent="0.25">
      <c r="Y4514" s="838"/>
      <c r="Z4514" s="838"/>
      <c r="AA4514" s="838"/>
      <c r="AB4514" s="838"/>
      <c r="AC4514" s="838"/>
      <c r="AD4514" s="838"/>
      <c r="AE4514" s="838"/>
      <c r="AF4514" s="838"/>
      <c r="AG4514" s="838"/>
      <c r="AH4514" s="838"/>
      <c r="AI4514" s="838"/>
      <c r="AJ4514" s="838"/>
      <c r="AK4514" s="838"/>
      <c r="AL4514" s="838"/>
    </row>
    <row r="4515" spans="25:38" x14ac:dyDescent="0.25">
      <c r="Y4515" s="838"/>
      <c r="Z4515" s="838"/>
      <c r="AA4515" s="838"/>
      <c r="AB4515" s="838"/>
      <c r="AC4515" s="838"/>
      <c r="AD4515" s="838"/>
      <c r="AE4515" s="838"/>
      <c r="AF4515" s="838"/>
      <c r="AG4515" s="838"/>
      <c r="AH4515" s="838"/>
      <c r="AI4515" s="838"/>
      <c r="AJ4515" s="838"/>
      <c r="AK4515" s="838"/>
      <c r="AL4515" s="838"/>
    </row>
    <row r="4516" spans="25:38" x14ac:dyDescent="0.25">
      <c r="Y4516" s="838"/>
      <c r="Z4516" s="838"/>
      <c r="AA4516" s="838"/>
      <c r="AB4516" s="838"/>
      <c r="AC4516" s="838"/>
      <c r="AD4516" s="838"/>
      <c r="AE4516" s="838"/>
      <c r="AF4516" s="838"/>
      <c r="AG4516" s="838"/>
      <c r="AH4516" s="838"/>
      <c r="AI4516" s="838"/>
      <c r="AJ4516" s="838"/>
      <c r="AK4516" s="838"/>
      <c r="AL4516" s="838"/>
    </row>
    <row r="4517" spans="25:38" x14ac:dyDescent="0.25">
      <c r="Y4517" s="838"/>
      <c r="Z4517" s="838"/>
      <c r="AA4517" s="838"/>
      <c r="AB4517" s="838"/>
      <c r="AC4517" s="838"/>
      <c r="AD4517" s="838"/>
      <c r="AE4517" s="838"/>
      <c r="AF4517" s="838"/>
      <c r="AG4517" s="838"/>
      <c r="AH4517" s="838"/>
      <c r="AI4517" s="838"/>
      <c r="AJ4517" s="838"/>
      <c r="AK4517" s="838"/>
      <c r="AL4517" s="838"/>
    </row>
    <row r="4518" spans="25:38" x14ac:dyDescent="0.25">
      <c r="Y4518" s="838"/>
      <c r="Z4518" s="838"/>
      <c r="AA4518" s="838"/>
      <c r="AB4518" s="838"/>
      <c r="AC4518" s="838"/>
      <c r="AD4518" s="838"/>
      <c r="AE4518" s="838"/>
      <c r="AF4518" s="838"/>
      <c r="AG4518" s="838"/>
      <c r="AH4518" s="838"/>
      <c r="AI4518" s="838"/>
      <c r="AJ4518" s="838"/>
      <c r="AK4518" s="838"/>
      <c r="AL4518" s="838"/>
    </row>
    <row r="4519" spans="25:38" x14ac:dyDescent="0.25">
      <c r="Y4519" s="838"/>
      <c r="Z4519" s="838"/>
      <c r="AA4519" s="838"/>
      <c r="AB4519" s="838"/>
      <c r="AC4519" s="838"/>
      <c r="AD4519" s="838"/>
      <c r="AE4519" s="838"/>
      <c r="AF4519" s="838"/>
      <c r="AG4519" s="838"/>
      <c r="AH4519" s="838"/>
      <c r="AI4519" s="838"/>
      <c r="AJ4519" s="838"/>
      <c r="AK4519" s="838"/>
      <c r="AL4519" s="838"/>
    </row>
    <row r="4520" spans="25:38" x14ac:dyDescent="0.25">
      <c r="Y4520" s="838"/>
      <c r="Z4520" s="838"/>
      <c r="AA4520" s="838"/>
      <c r="AB4520" s="838"/>
      <c r="AC4520" s="838"/>
      <c r="AD4520" s="838"/>
      <c r="AE4520" s="838"/>
      <c r="AF4520" s="838"/>
      <c r="AG4520" s="838"/>
      <c r="AH4520" s="838"/>
      <c r="AI4520" s="838"/>
      <c r="AJ4520" s="838"/>
      <c r="AK4520" s="838"/>
      <c r="AL4520" s="838"/>
    </row>
    <row r="4521" spans="25:38" x14ac:dyDescent="0.25">
      <c r="Y4521" s="838"/>
      <c r="Z4521" s="838"/>
      <c r="AA4521" s="838"/>
      <c r="AB4521" s="838"/>
      <c r="AC4521" s="838"/>
      <c r="AD4521" s="838"/>
      <c r="AE4521" s="838"/>
      <c r="AF4521" s="838"/>
      <c r="AG4521" s="838"/>
      <c r="AH4521" s="838"/>
      <c r="AI4521" s="838"/>
      <c r="AJ4521" s="838"/>
      <c r="AK4521" s="838"/>
      <c r="AL4521" s="838"/>
    </row>
    <row r="4522" spans="25:38" x14ac:dyDescent="0.25">
      <c r="Y4522" s="838"/>
      <c r="Z4522" s="838"/>
      <c r="AA4522" s="838"/>
      <c r="AB4522" s="838"/>
      <c r="AC4522" s="838"/>
      <c r="AD4522" s="838"/>
      <c r="AE4522" s="838"/>
      <c r="AF4522" s="838"/>
      <c r="AG4522" s="838"/>
      <c r="AH4522" s="838"/>
      <c r="AI4522" s="838"/>
      <c r="AJ4522" s="838"/>
      <c r="AK4522" s="838"/>
      <c r="AL4522" s="838"/>
    </row>
    <row r="4523" spans="25:38" x14ac:dyDescent="0.25">
      <c r="Y4523" s="838"/>
      <c r="Z4523" s="838"/>
      <c r="AA4523" s="838"/>
      <c r="AB4523" s="838"/>
      <c r="AC4523" s="838"/>
      <c r="AD4523" s="838"/>
      <c r="AE4523" s="838"/>
      <c r="AF4523" s="838"/>
      <c r="AG4523" s="838"/>
      <c r="AH4523" s="838"/>
      <c r="AI4523" s="838"/>
      <c r="AJ4523" s="838"/>
      <c r="AK4523" s="838"/>
      <c r="AL4523" s="838"/>
    </row>
    <row r="4524" spans="25:38" x14ac:dyDescent="0.25">
      <c r="Y4524" s="838"/>
      <c r="Z4524" s="838"/>
      <c r="AA4524" s="838"/>
      <c r="AB4524" s="838"/>
      <c r="AC4524" s="838"/>
      <c r="AD4524" s="838"/>
      <c r="AE4524" s="838"/>
      <c r="AF4524" s="838"/>
      <c r="AG4524" s="838"/>
      <c r="AH4524" s="838"/>
      <c r="AI4524" s="838"/>
      <c r="AJ4524" s="838"/>
      <c r="AK4524" s="838"/>
      <c r="AL4524" s="838"/>
    </row>
    <row r="4525" spans="25:38" x14ac:dyDescent="0.25">
      <c r="Y4525" s="838"/>
      <c r="Z4525" s="838"/>
      <c r="AA4525" s="838"/>
      <c r="AB4525" s="838"/>
      <c r="AC4525" s="838"/>
      <c r="AD4525" s="838"/>
      <c r="AE4525" s="838"/>
      <c r="AF4525" s="838"/>
      <c r="AG4525" s="838"/>
      <c r="AH4525" s="838"/>
      <c r="AI4525" s="838"/>
      <c r="AJ4525" s="838"/>
      <c r="AK4525" s="838"/>
      <c r="AL4525" s="838"/>
    </row>
    <row r="4526" spans="25:38" x14ac:dyDescent="0.25">
      <c r="Y4526" s="838"/>
      <c r="Z4526" s="838"/>
      <c r="AA4526" s="838"/>
      <c r="AB4526" s="838"/>
      <c r="AC4526" s="838"/>
      <c r="AD4526" s="838"/>
      <c r="AE4526" s="838"/>
      <c r="AF4526" s="838"/>
      <c r="AG4526" s="838"/>
      <c r="AH4526" s="838"/>
      <c r="AI4526" s="838"/>
      <c r="AJ4526" s="838"/>
      <c r="AK4526" s="838"/>
      <c r="AL4526" s="838"/>
    </row>
    <row r="4527" spans="25:38" x14ac:dyDescent="0.25">
      <c r="Y4527" s="838"/>
      <c r="Z4527" s="838"/>
      <c r="AA4527" s="838"/>
      <c r="AB4527" s="838"/>
      <c r="AC4527" s="838"/>
      <c r="AD4527" s="838"/>
      <c r="AE4527" s="838"/>
      <c r="AF4527" s="838"/>
      <c r="AG4527" s="838"/>
      <c r="AH4527" s="838"/>
      <c r="AI4527" s="838"/>
      <c r="AJ4527" s="838"/>
      <c r="AK4527" s="838"/>
      <c r="AL4527" s="838"/>
    </row>
    <row r="4528" spans="25:38" x14ac:dyDescent="0.25">
      <c r="Y4528" s="838"/>
      <c r="Z4528" s="838"/>
      <c r="AA4528" s="838"/>
      <c r="AB4528" s="838"/>
      <c r="AC4528" s="838"/>
      <c r="AD4528" s="838"/>
      <c r="AE4528" s="838"/>
      <c r="AF4528" s="838"/>
      <c r="AG4528" s="838"/>
      <c r="AH4528" s="838"/>
      <c r="AI4528" s="838"/>
      <c r="AJ4528" s="838"/>
      <c r="AK4528" s="838"/>
      <c r="AL4528" s="838"/>
    </row>
    <row r="4529" spans="25:38" x14ac:dyDescent="0.25">
      <c r="Y4529" s="838"/>
      <c r="Z4529" s="838"/>
      <c r="AA4529" s="838"/>
      <c r="AB4529" s="838"/>
      <c r="AC4529" s="838"/>
      <c r="AD4529" s="838"/>
      <c r="AE4529" s="838"/>
      <c r="AF4529" s="838"/>
      <c r="AG4529" s="838"/>
      <c r="AH4529" s="838"/>
      <c r="AI4529" s="838"/>
      <c r="AJ4529" s="838"/>
      <c r="AK4529" s="838"/>
      <c r="AL4529" s="838"/>
    </row>
    <row r="4530" spans="25:38" x14ac:dyDescent="0.25">
      <c r="Y4530" s="838"/>
      <c r="Z4530" s="838"/>
      <c r="AA4530" s="838"/>
      <c r="AB4530" s="838"/>
      <c r="AC4530" s="838"/>
      <c r="AD4530" s="838"/>
      <c r="AE4530" s="838"/>
      <c r="AF4530" s="838"/>
      <c r="AG4530" s="838"/>
      <c r="AH4530" s="838"/>
      <c r="AI4530" s="838"/>
      <c r="AJ4530" s="838"/>
      <c r="AK4530" s="838"/>
      <c r="AL4530" s="838"/>
    </row>
    <row r="4531" spans="25:38" x14ac:dyDescent="0.25">
      <c r="Y4531" s="838"/>
      <c r="Z4531" s="838"/>
      <c r="AA4531" s="838"/>
      <c r="AB4531" s="838"/>
      <c r="AC4531" s="838"/>
      <c r="AD4531" s="838"/>
      <c r="AE4531" s="838"/>
      <c r="AF4531" s="838"/>
      <c r="AG4531" s="838"/>
      <c r="AH4531" s="838"/>
      <c r="AI4531" s="838"/>
      <c r="AJ4531" s="838"/>
      <c r="AK4531" s="838"/>
      <c r="AL4531" s="838"/>
    </row>
    <row r="4532" spans="25:38" x14ac:dyDescent="0.25">
      <c r="Y4532" s="838"/>
      <c r="Z4532" s="838"/>
      <c r="AA4532" s="838"/>
      <c r="AB4532" s="838"/>
      <c r="AC4532" s="838"/>
      <c r="AD4532" s="838"/>
      <c r="AE4532" s="838"/>
      <c r="AF4532" s="838"/>
      <c r="AG4532" s="838"/>
      <c r="AH4532" s="838"/>
      <c r="AI4532" s="838"/>
      <c r="AJ4532" s="838"/>
      <c r="AK4532" s="838"/>
      <c r="AL4532" s="838"/>
    </row>
    <row r="4533" spans="25:38" x14ac:dyDescent="0.25">
      <c r="Y4533" s="838"/>
      <c r="Z4533" s="838"/>
      <c r="AA4533" s="838"/>
      <c r="AB4533" s="838"/>
      <c r="AC4533" s="838"/>
      <c r="AD4533" s="838"/>
      <c r="AE4533" s="838"/>
      <c r="AF4533" s="838"/>
      <c r="AG4533" s="838"/>
      <c r="AH4533" s="838"/>
      <c r="AI4533" s="838"/>
      <c r="AJ4533" s="838"/>
      <c r="AK4533" s="838"/>
      <c r="AL4533" s="838"/>
    </row>
    <row r="4534" spans="25:38" x14ac:dyDescent="0.25">
      <c r="Y4534" s="838"/>
      <c r="Z4534" s="838"/>
      <c r="AA4534" s="838"/>
      <c r="AB4534" s="838"/>
      <c r="AC4534" s="838"/>
      <c r="AD4534" s="838"/>
      <c r="AE4534" s="838"/>
      <c r="AF4534" s="838"/>
      <c r="AG4534" s="838"/>
      <c r="AH4534" s="838"/>
      <c r="AI4534" s="838"/>
      <c r="AJ4534" s="838"/>
      <c r="AK4534" s="838"/>
      <c r="AL4534" s="838"/>
    </row>
    <row r="4535" spans="25:38" x14ac:dyDescent="0.25">
      <c r="Y4535" s="838"/>
      <c r="Z4535" s="838"/>
      <c r="AA4535" s="838"/>
      <c r="AB4535" s="838"/>
      <c r="AC4535" s="838"/>
      <c r="AD4535" s="838"/>
      <c r="AE4535" s="838"/>
      <c r="AF4535" s="838"/>
      <c r="AG4535" s="838"/>
      <c r="AH4535" s="838"/>
      <c r="AI4535" s="838"/>
      <c r="AJ4535" s="838"/>
      <c r="AK4535" s="838"/>
      <c r="AL4535" s="838"/>
    </row>
    <row r="4536" spans="25:38" x14ac:dyDescent="0.25">
      <c r="Y4536" s="838"/>
      <c r="Z4536" s="838"/>
      <c r="AA4536" s="838"/>
      <c r="AB4536" s="838"/>
      <c r="AC4536" s="838"/>
      <c r="AD4536" s="838"/>
      <c r="AE4536" s="838"/>
      <c r="AF4536" s="838"/>
      <c r="AG4536" s="838"/>
      <c r="AH4536" s="838"/>
      <c r="AI4536" s="838"/>
      <c r="AJ4536" s="838"/>
      <c r="AK4536" s="838"/>
      <c r="AL4536" s="838"/>
    </row>
    <row r="4537" spans="25:38" x14ac:dyDescent="0.25">
      <c r="Y4537" s="838"/>
      <c r="Z4537" s="838"/>
      <c r="AA4537" s="838"/>
      <c r="AB4537" s="838"/>
      <c r="AC4537" s="838"/>
      <c r="AD4537" s="838"/>
      <c r="AE4537" s="838"/>
      <c r="AF4537" s="838"/>
      <c r="AG4537" s="838"/>
      <c r="AH4537" s="838"/>
      <c r="AI4537" s="838"/>
      <c r="AJ4537" s="838"/>
      <c r="AK4537" s="838"/>
      <c r="AL4537" s="838"/>
    </row>
    <row r="4538" spans="25:38" x14ac:dyDescent="0.25">
      <c r="Y4538" s="838"/>
      <c r="Z4538" s="838"/>
      <c r="AA4538" s="838"/>
      <c r="AB4538" s="838"/>
      <c r="AC4538" s="838"/>
      <c r="AD4538" s="838"/>
      <c r="AE4538" s="838"/>
      <c r="AF4538" s="838"/>
      <c r="AG4538" s="838"/>
      <c r="AH4538" s="838"/>
      <c r="AI4538" s="838"/>
      <c r="AJ4538" s="838"/>
      <c r="AK4538" s="838"/>
      <c r="AL4538" s="838"/>
    </row>
    <row r="4539" spans="25:38" x14ac:dyDescent="0.25">
      <c r="Y4539" s="838"/>
      <c r="Z4539" s="838"/>
      <c r="AA4539" s="838"/>
      <c r="AB4539" s="838"/>
      <c r="AC4539" s="838"/>
      <c r="AD4539" s="838"/>
      <c r="AE4539" s="838"/>
      <c r="AF4539" s="838"/>
      <c r="AG4539" s="838"/>
      <c r="AH4539" s="838"/>
      <c r="AI4539" s="838"/>
      <c r="AJ4539" s="838"/>
      <c r="AK4539" s="838"/>
      <c r="AL4539" s="838"/>
    </row>
    <row r="4540" spans="25:38" x14ac:dyDescent="0.25">
      <c r="Y4540" s="838"/>
      <c r="Z4540" s="838"/>
      <c r="AA4540" s="838"/>
      <c r="AB4540" s="838"/>
      <c r="AC4540" s="838"/>
      <c r="AD4540" s="838"/>
      <c r="AE4540" s="838"/>
      <c r="AF4540" s="838"/>
      <c r="AG4540" s="838"/>
      <c r="AH4540" s="838"/>
      <c r="AI4540" s="838"/>
      <c r="AJ4540" s="838"/>
      <c r="AK4540" s="838"/>
      <c r="AL4540" s="838"/>
    </row>
    <row r="4541" spans="25:38" x14ac:dyDescent="0.25">
      <c r="Y4541" s="838"/>
      <c r="Z4541" s="838"/>
      <c r="AA4541" s="838"/>
      <c r="AB4541" s="838"/>
      <c r="AC4541" s="838"/>
      <c r="AD4541" s="838"/>
      <c r="AE4541" s="838"/>
      <c r="AF4541" s="838"/>
      <c r="AG4541" s="838"/>
      <c r="AH4541" s="838"/>
      <c r="AI4541" s="838"/>
      <c r="AJ4541" s="838"/>
      <c r="AK4541" s="838"/>
      <c r="AL4541" s="838"/>
    </row>
    <row r="4542" spans="25:38" x14ac:dyDescent="0.25">
      <c r="Y4542" s="838"/>
      <c r="Z4542" s="838"/>
      <c r="AA4542" s="838"/>
      <c r="AB4542" s="838"/>
      <c r="AC4542" s="838"/>
      <c r="AD4542" s="838"/>
      <c r="AE4542" s="838"/>
      <c r="AF4542" s="838"/>
      <c r="AG4542" s="838"/>
      <c r="AH4542" s="838"/>
      <c r="AI4542" s="838"/>
      <c r="AJ4542" s="838"/>
      <c r="AK4542" s="838"/>
      <c r="AL4542" s="838"/>
    </row>
    <row r="4543" spans="25:38" x14ac:dyDescent="0.25">
      <c r="Y4543" s="838"/>
      <c r="Z4543" s="838"/>
      <c r="AA4543" s="838"/>
      <c r="AB4543" s="838"/>
      <c r="AC4543" s="838"/>
      <c r="AD4543" s="838"/>
      <c r="AE4543" s="838"/>
      <c r="AF4543" s="838"/>
      <c r="AG4543" s="838"/>
      <c r="AH4543" s="838"/>
      <c r="AI4543" s="838"/>
      <c r="AJ4543" s="838"/>
      <c r="AK4543" s="838"/>
      <c r="AL4543" s="838"/>
    </row>
    <row r="4544" spans="25:38" x14ac:dyDescent="0.25">
      <c r="Y4544" s="838"/>
      <c r="Z4544" s="838"/>
      <c r="AA4544" s="838"/>
      <c r="AB4544" s="838"/>
      <c r="AC4544" s="838"/>
      <c r="AD4544" s="838"/>
      <c r="AE4544" s="838"/>
      <c r="AF4544" s="838"/>
      <c r="AG4544" s="838"/>
      <c r="AH4544" s="838"/>
      <c r="AI4544" s="838"/>
      <c r="AJ4544" s="838"/>
      <c r="AK4544" s="838"/>
      <c r="AL4544" s="838"/>
    </row>
    <row r="4545" spans="25:38" x14ac:dyDescent="0.25">
      <c r="Y4545" s="838"/>
      <c r="Z4545" s="838"/>
      <c r="AA4545" s="838"/>
      <c r="AB4545" s="838"/>
      <c r="AC4545" s="838"/>
      <c r="AD4545" s="838"/>
      <c r="AE4545" s="838"/>
      <c r="AF4545" s="838"/>
      <c r="AG4545" s="838"/>
      <c r="AH4545" s="838"/>
      <c r="AI4545" s="838"/>
      <c r="AJ4545" s="838"/>
      <c r="AK4545" s="838"/>
      <c r="AL4545" s="838"/>
    </row>
    <row r="4546" spans="25:38" x14ac:dyDescent="0.25">
      <c r="Y4546" s="838"/>
      <c r="Z4546" s="838"/>
      <c r="AA4546" s="838"/>
      <c r="AB4546" s="838"/>
      <c r="AC4546" s="838"/>
      <c r="AD4546" s="838"/>
      <c r="AE4546" s="838"/>
      <c r="AF4546" s="838"/>
      <c r="AG4546" s="838"/>
      <c r="AH4546" s="838"/>
      <c r="AI4546" s="838"/>
      <c r="AJ4546" s="838"/>
      <c r="AK4546" s="838"/>
      <c r="AL4546" s="838"/>
    </row>
    <row r="4547" spans="25:38" x14ac:dyDescent="0.25">
      <c r="Y4547" s="838"/>
      <c r="Z4547" s="838"/>
      <c r="AA4547" s="838"/>
      <c r="AB4547" s="838"/>
      <c r="AC4547" s="838"/>
      <c r="AD4547" s="838"/>
      <c r="AE4547" s="838"/>
      <c r="AF4547" s="838"/>
      <c r="AG4547" s="838"/>
      <c r="AH4547" s="838"/>
      <c r="AI4547" s="838"/>
      <c r="AJ4547" s="838"/>
      <c r="AK4547" s="838"/>
      <c r="AL4547" s="838"/>
    </row>
    <row r="4548" spans="25:38" x14ac:dyDescent="0.25">
      <c r="Y4548" s="838"/>
      <c r="Z4548" s="838"/>
      <c r="AA4548" s="838"/>
      <c r="AB4548" s="838"/>
      <c r="AC4548" s="838"/>
      <c r="AD4548" s="838"/>
      <c r="AE4548" s="838"/>
      <c r="AF4548" s="838"/>
      <c r="AG4548" s="838"/>
      <c r="AH4548" s="838"/>
      <c r="AI4548" s="838"/>
      <c r="AJ4548" s="838"/>
      <c r="AK4548" s="838"/>
      <c r="AL4548" s="838"/>
    </row>
    <row r="4549" spans="25:38" x14ac:dyDescent="0.25">
      <c r="Y4549" s="838"/>
      <c r="Z4549" s="838"/>
      <c r="AA4549" s="838"/>
      <c r="AB4549" s="838"/>
      <c r="AC4549" s="838"/>
      <c r="AD4549" s="838"/>
      <c r="AE4549" s="838"/>
      <c r="AF4549" s="838"/>
      <c r="AG4549" s="838"/>
      <c r="AH4549" s="838"/>
      <c r="AI4549" s="838"/>
      <c r="AJ4549" s="838"/>
      <c r="AK4549" s="838"/>
      <c r="AL4549" s="838"/>
    </row>
    <row r="4550" spans="25:38" x14ac:dyDescent="0.25">
      <c r="Y4550" s="838"/>
      <c r="Z4550" s="838"/>
      <c r="AA4550" s="838"/>
      <c r="AB4550" s="838"/>
      <c r="AC4550" s="838"/>
      <c r="AD4550" s="838"/>
      <c r="AE4550" s="838"/>
      <c r="AF4550" s="838"/>
      <c r="AG4550" s="838"/>
      <c r="AH4550" s="838"/>
      <c r="AI4550" s="838"/>
      <c r="AJ4550" s="838"/>
      <c r="AK4550" s="838"/>
      <c r="AL4550" s="838"/>
    </row>
    <row r="4551" spans="25:38" x14ac:dyDescent="0.25">
      <c r="Y4551" s="838"/>
      <c r="Z4551" s="838"/>
      <c r="AA4551" s="838"/>
      <c r="AB4551" s="838"/>
      <c r="AC4551" s="838"/>
      <c r="AD4551" s="838"/>
      <c r="AE4551" s="838"/>
      <c r="AF4551" s="838"/>
      <c r="AG4551" s="838"/>
      <c r="AH4551" s="838"/>
      <c r="AI4551" s="838"/>
      <c r="AJ4551" s="838"/>
      <c r="AK4551" s="838"/>
      <c r="AL4551" s="838"/>
    </row>
    <row r="4552" spans="25:38" x14ac:dyDescent="0.25">
      <c r="Y4552" s="838"/>
      <c r="Z4552" s="838"/>
      <c r="AA4552" s="838"/>
      <c r="AB4552" s="838"/>
      <c r="AC4552" s="838"/>
      <c r="AD4552" s="838"/>
      <c r="AE4552" s="838"/>
      <c r="AF4552" s="838"/>
      <c r="AG4552" s="838"/>
      <c r="AH4552" s="838"/>
      <c r="AI4552" s="838"/>
      <c r="AJ4552" s="838"/>
      <c r="AK4552" s="838"/>
      <c r="AL4552" s="838"/>
    </row>
    <row r="4553" spans="25:38" x14ac:dyDescent="0.25">
      <c r="Y4553" s="838"/>
      <c r="Z4553" s="838"/>
      <c r="AA4553" s="838"/>
      <c r="AB4553" s="838"/>
      <c r="AC4553" s="838"/>
      <c r="AD4553" s="838"/>
      <c r="AE4553" s="838"/>
      <c r="AF4553" s="838"/>
      <c r="AG4553" s="838"/>
      <c r="AH4553" s="838"/>
      <c r="AI4553" s="838"/>
      <c r="AJ4553" s="838"/>
      <c r="AK4553" s="838"/>
      <c r="AL4553" s="838"/>
    </row>
    <row r="4554" spans="25:38" x14ac:dyDescent="0.25">
      <c r="Y4554" s="838"/>
      <c r="Z4554" s="838"/>
      <c r="AA4554" s="838"/>
      <c r="AB4554" s="838"/>
      <c r="AC4554" s="838"/>
      <c r="AD4554" s="838"/>
      <c r="AE4554" s="838"/>
      <c r="AF4554" s="838"/>
      <c r="AG4554" s="838"/>
      <c r="AH4554" s="838"/>
      <c r="AI4554" s="838"/>
      <c r="AJ4554" s="838"/>
      <c r="AK4554" s="838"/>
      <c r="AL4554" s="838"/>
    </row>
    <row r="4555" spans="25:38" x14ac:dyDescent="0.25">
      <c r="Y4555" s="838"/>
      <c r="Z4555" s="838"/>
      <c r="AA4555" s="838"/>
      <c r="AB4555" s="838"/>
      <c r="AC4555" s="838"/>
      <c r="AD4555" s="838"/>
      <c r="AE4555" s="838"/>
      <c r="AF4555" s="838"/>
      <c r="AG4555" s="838"/>
      <c r="AH4555" s="838"/>
      <c r="AI4555" s="838"/>
      <c r="AJ4555" s="838"/>
      <c r="AK4555" s="838"/>
      <c r="AL4555" s="838"/>
    </row>
    <row r="4556" spans="25:38" x14ac:dyDescent="0.25">
      <c r="Y4556" s="838"/>
      <c r="Z4556" s="838"/>
      <c r="AA4556" s="838"/>
      <c r="AB4556" s="838"/>
      <c r="AC4556" s="838"/>
      <c r="AD4556" s="838"/>
      <c r="AE4556" s="838"/>
      <c r="AF4556" s="838"/>
      <c r="AG4556" s="838"/>
      <c r="AH4556" s="838"/>
      <c r="AI4556" s="838"/>
      <c r="AJ4556" s="838"/>
      <c r="AK4556" s="838"/>
      <c r="AL4556" s="838"/>
    </row>
    <row r="4557" spans="25:38" x14ac:dyDescent="0.25">
      <c r="Y4557" s="838"/>
      <c r="Z4557" s="838"/>
      <c r="AA4557" s="838"/>
      <c r="AB4557" s="838"/>
      <c r="AC4557" s="838"/>
      <c r="AD4557" s="838"/>
      <c r="AE4557" s="838"/>
      <c r="AF4557" s="838"/>
      <c r="AG4557" s="838"/>
      <c r="AH4557" s="838"/>
      <c r="AI4557" s="838"/>
      <c r="AJ4557" s="838"/>
      <c r="AK4557" s="838"/>
      <c r="AL4557" s="838"/>
    </row>
    <row r="4558" spans="25:38" x14ac:dyDescent="0.25">
      <c r="Y4558" s="838"/>
      <c r="Z4558" s="838"/>
      <c r="AA4558" s="838"/>
      <c r="AB4558" s="838"/>
      <c r="AC4558" s="838"/>
      <c r="AD4558" s="838"/>
      <c r="AE4558" s="838"/>
      <c r="AF4558" s="838"/>
      <c r="AG4558" s="838"/>
      <c r="AH4558" s="838"/>
      <c r="AI4558" s="838"/>
      <c r="AJ4558" s="838"/>
      <c r="AK4558" s="838"/>
      <c r="AL4558" s="838"/>
    </row>
    <row r="4559" spans="25:38" x14ac:dyDescent="0.25">
      <c r="Y4559" s="838"/>
      <c r="Z4559" s="838"/>
      <c r="AA4559" s="838"/>
      <c r="AB4559" s="838"/>
      <c r="AC4559" s="838"/>
      <c r="AD4559" s="838"/>
      <c r="AE4559" s="838"/>
      <c r="AF4559" s="838"/>
      <c r="AG4559" s="838"/>
      <c r="AH4559" s="838"/>
      <c r="AI4559" s="838"/>
      <c r="AJ4559" s="838"/>
      <c r="AK4559" s="838"/>
      <c r="AL4559" s="838"/>
    </row>
    <row r="4560" spans="25:38" x14ac:dyDescent="0.25">
      <c r="Y4560" s="838"/>
      <c r="Z4560" s="838"/>
      <c r="AA4560" s="838"/>
      <c r="AB4560" s="838"/>
      <c r="AC4560" s="838"/>
      <c r="AD4560" s="838"/>
      <c r="AE4560" s="838"/>
      <c r="AF4560" s="838"/>
      <c r="AG4560" s="838"/>
      <c r="AH4560" s="838"/>
      <c r="AI4560" s="838"/>
      <c r="AJ4560" s="838"/>
      <c r="AK4560" s="838"/>
      <c r="AL4560" s="838"/>
    </row>
    <row r="4561" spans="25:38" x14ac:dyDescent="0.25">
      <c r="Y4561" s="838"/>
      <c r="Z4561" s="838"/>
      <c r="AA4561" s="838"/>
      <c r="AB4561" s="838"/>
      <c r="AC4561" s="838"/>
      <c r="AD4561" s="838"/>
      <c r="AE4561" s="838"/>
      <c r="AF4561" s="838"/>
      <c r="AG4561" s="838"/>
      <c r="AH4561" s="838"/>
      <c r="AI4561" s="838"/>
      <c r="AJ4561" s="838"/>
      <c r="AK4561" s="838"/>
      <c r="AL4561" s="838"/>
    </row>
    <row r="4562" spans="25:38" x14ac:dyDescent="0.25">
      <c r="Y4562" s="838"/>
      <c r="Z4562" s="838"/>
      <c r="AA4562" s="838"/>
      <c r="AB4562" s="838"/>
      <c r="AC4562" s="838"/>
      <c r="AD4562" s="838"/>
      <c r="AE4562" s="838"/>
      <c r="AF4562" s="838"/>
      <c r="AG4562" s="838"/>
      <c r="AH4562" s="838"/>
      <c r="AI4562" s="838"/>
      <c r="AJ4562" s="838"/>
      <c r="AK4562" s="838"/>
      <c r="AL4562" s="838"/>
    </row>
    <row r="4563" spans="25:38" x14ac:dyDescent="0.25">
      <c r="Y4563" s="838"/>
      <c r="Z4563" s="838"/>
      <c r="AA4563" s="838"/>
      <c r="AB4563" s="838"/>
      <c r="AC4563" s="838"/>
      <c r="AD4563" s="838"/>
      <c r="AE4563" s="838"/>
      <c r="AF4563" s="838"/>
      <c r="AG4563" s="838"/>
      <c r="AH4563" s="838"/>
      <c r="AI4563" s="838"/>
      <c r="AJ4563" s="838"/>
      <c r="AK4563" s="838"/>
      <c r="AL4563" s="838"/>
    </row>
    <row r="4564" spans="25:38" x14ac:dyDescent="0.25">
      <c r="Y4564" s="838"/>
      <c r="Z4564" s="838"/>
      <c r="AA4564" s="838"/>
      <c r="AB4564" s="838"/>
      <c r="AC4564" s="838"/>
      <c r="AD4564" s="838"/>
      <c r="AE4564" s="838"/>
      <c r="AF4564" s="838"/>
      <c r="AG4564" s="838"/>
      <c r="AH4564" s="838"/>
      <c r="AI4564" s="838"/>
      <c r="AJ4564" s="838"/>
      <c r="AK4564" s="838"/>
      <c r="AL4564" s="838"/>
    </row>
    <row r="4565" spans="25:38" x14ac:dyDescent="0.25">
      <c r="Y4565" s="838"/>
      <c r="Z4565" s="838"/>
      <c r="AA4565" s="838"/>
      <c r="AB4565" s="838"/>
      <c r="AC4565" s="838"/>
      <c r="AD4565" s="838"/>
      <c r="AE4565" s="838"/>
      <c r="AF4565" s="838"/>
      <c r="AG4565" s="838"/>
      <c r="AH4565" s="838"/>
      <c r="AI4565" s="838"/>
      <c r="AJ4565" s="838"/>
      <c r="AK4565" s="838"/>
      <c r="AL4565" s="838"/>
    </row>
    <row r="4566" spans="25:38" x14ac:dyDescent="0.25">
      <c r="Y4566" s="838"/>
      <c r="Z4566" s="838"/>
      <c r="AA4566" s="838"/>
      <c r="AB4566" s="838"/>
      <c r="AC4566" s="838"/>
      <c r="AD4566" s="838"/>
      <c r="AE4566" s="838"/>
      <c r="AF4566" s="838"/>
      <c r="AG4566" s="838"/>
      <c r="AH4566" s="838"/>
      <c r="AI4566" s="838"/>
      <c r="AJ4566" s="838"/>
      <c r="AK4566" s="838"/>
      <c r="AL4566" s="838"/>
    </row>
    <row r="4567" spans="25:38" x14ac:dyDescent="0.25">
      <c r="Y4567" s="838"/>
      <c r="Z4567" s="838"/>
      <c r="AA4567" s="838"/>
      <c r="AB4567" s="838"/>
      <c r="AC4567" s="838"/>
      <c r="AD4567" s="838"/>
      <c r="AE4567" s="838"/>
      <c r="AF4567" s="838"/>
      <c r="AG4567" s="838"/>
      <c r="AH4567" s="838"/>
      <c r="AI4567" s="838"/>
      <c r="AJ4567" s="838"/>
      <c r="AK4567" s="838"/>
      <c r="AL4567" s="838"/>
    </row>
    <row r="4568" spans="25:38" x14ac:dyDescent="0.25">
      <c r="Y4568" s="838"/>
      <c r="Z4568" s="838"/>
      <c r="AA4568" s="838"/>
      <c r="AB4568" s="838"/>
      <c r="AC4568" s="838"/>
      <c r="AD4568" s="838"/>
      <c r="AE4568" s="838"/>
      <c r="AF4568" s="838"/>
      <c r="AG4568" s="838"/>
      <c r="AH4568" s="838"/>
      <c r="AI4568" s="838"/>
      <c r="AJ4568" s="838"/>
      <c r="AK4568" s="838"/>
      <c r="AL4568" s="838"/>
    </row>
    <row r="4569" spans="25:38" x14ac:dyDescent="0.25">
      <c r="Y4569" s="838"/>
      <c r="Z4569" s="838"/>
      <c r="AA4569" s="838"/>
      <c r="AB4569" s="838"/>
      <c r="AC4569" s="838"/>
      <c r="AD4569" s="838"/>
      <c r="AE4569" s="838"/>
      <c r="AF4569" s="838"/>
      <c r="AG4569" s="838"/>
      <c r="AH4569" s="838"/>
      <c r="AI4569" s="838"/>
      <c r="AJ4569" s="838"/>
      <c r="AK4569" s="838"/>
      <c r="AL4569" s="838"/>
    </row>
    <row r="4570" spans="25:38" x14ac:dyDescent="0.25">
      <c r="Y4570" s="838"/>
      <c r="Z4570" s="838"/>
      <c r="AA4570" s="838"/>
      <c r="AB4570" s="838"/>
      <c r="AC4570" s="838"/>
      <c r="AD4570" s="838"/>
      <c r="AE4570" s="838"/>
      <c r="AF4570" s="838"/>
      <c r="AG4570" s="838"/>
      <c r="AH4570" s="838"/>
      <c r="AI4570" s="838"/>
      <c r="AJ4570" s="838"/>
      <c r="AK4570" s="838"/>
      <c r="AL4570" s="838"/>
    </row>
    <row r="4571" spans="25:38" x14ac:dyDescent="0.25">
      <c r="Y4571" s="838"/>
      <c r="Z4571" s="838"/>
      <c r="AA4571" s="838"/>
      <c r="AB4571" s="838"/>
      <c r="AC4571" s="838"/>
      <c r="AD4571" s="838"/>
      <c r="AE4571" s="838"/>
      <c r="AF4571" s="838"/>
      <c r="AG4571" s="838"/>
      <c r="AH4571" s="838"/>
      <c r="AI4571" s="838"/>
      <c r="AJ4571" s="838"/>
      <c r="AK4571" s="838"/>
      <c r="AL4571" s="838"/>
    </row>
    <row r="4572" spans="25:38" x14ac:dyDescent="0.25">
      <c r="Y4572" s="838"/>
      <c r="Z4572" s="838"/>
      <c r="AA4572" s="838"/>
      <c r="AB4572" s="838"/>
      <c r="AC4572" s="838"/>
      <c r="AD4572" s="838"/>
      <c r="AE4572" s="838"/>
      <c r="AF4572" s="838"/>
      <c r="AG4572" s="838"/>
      <c r="AH4572" s="838"/>
      <c r="AI4572" s="838"/>
      <c r="AJ4572" s="838"/>
      <c r="AK4572" s="838"/>
      <c r="AL4572" s="838"/>
    </row>
    <row r="4573" spans="25:38" x14ac:dyDescent="0.25">
      <c r="Y4573" s="838"/>
      <c r="Z4573" s="838"/>
      <c r="AA4573" s="838"/>
      <c r="AB4573" s="838"/>
      <c r="AC4573" s="838"/>
      <c r="AD4573" s="838"/>
      <c r="AE4573" s="838"/>
      <c r="AF4573" s="838"/>
      <c r="AG4573" s="838"/>
      <c r="AH4573" s="838"/>
      <c r="AI4573" s="838"/>
      <c r="AJ4573" s="838"/>
      <c r="AK4573" s="838"/>
      <c r="AL4573" s="838"/>
    </row>
    <row r="4574" spans="25:38" x14ac:dyDescent="0.25">
      <c r="Y4574" s="838"/>
      <c r="Z4574" s="838"/>
      <c r="AA4574" s="838"/>
      <c r="AB4574" s="838"/>
      <c r="AC4574" s="838"/>
      <c r="AD4574" s="838"/>
      <c r="AE4574" s="838"/>
      <c r="AF4574" s="838"/>
      <c r="AG4574" s="838"/>
      <c r="AH4574" s="838"/>
      <c r="AI4574" s="838"/>
      <c r="AJ4574" s="838"/>
      <c r="AK4574" s="838"/>
      <c r="AL4574" s="838"/>
    </row>
    <row r="4575" spans="25:38" x14ac:dyDescent="0.25">
      <c r="Y4575" s="838"/>
      <c r="Z4575" s="838"/>
      <c r="AA4575" s="838"/>
      <c r="AB4575" s="838"/>
      <c r="AC4575" s="838"/>
      <c r="AD4575" s="838"/>
      <c r="AE4575" s="838"/>
      <c r="AF4575" s="838"/>
      <c r="AG4575" s="838"/>
      <c r="AH4575" s="838"/>
      <c r="AI4575" s="838"/>
      <c r="AJ4575" s="838"/>
      <c r="AK4575" s="838"/>
      <c r="AL4575" s="838"/>
    </row>
    <row r="4576" spans="25:38" x14ac:dyDescent="0.25">
      <c r="Y4576" s="838"/>
      <c r="Z4576" s="838"/>
      <c r="AA4576" s="838"/>
      <c r="AB4576" s="838"/>
      <c r="AC4576" s="838"/>
      <c r="AD4576" s="838"/>
      <c r="AE4576" s="838"/>
      <c r="AF4576" s="838"/>
      <c r="AG4576" s="838"/>
      <c r="AH4576" s="838"/>
      <c r="AI4576" s="838"/>
      <c r="AJ4576" s="838"/>
      <c r="AK4576" s="838"/>
      <c r="AL4576" s="838"/>
    </row>
    <row r="4577" spans="25:38" x14ac:dyDescent="0.25">
      <c r="Y4577" s="838"/>
      <c r="Z4577" s="838"/>
      <c r="AA4577" s="838"/>
      <c r="AB4577" s="838"/>
      <c r="AC4577" s="838"/>
      <c r="AD4577" s="838"/>
      <c r="AE4577" s="838"/>
      <c r="AF4577" s="838"/>
      <c r="AG4577" s="838"/>
      <c r="AH4577" s="838"/>
      <c r="AI4577" s="838"/>
      <c r="AJ4577" s="838"/>
      <c r="AK4577" s="838"/>
      <c r="AL4577" s="838"/>
    </row>
    <row r="4578" spans="25:38" x14ac:dyDescent="0.25">
      <c r="Y4578" s="838"/>
      <c r="Z4578" s="838"/>
      <c r="AA4578" s="838"/>
      <c r="AB4578" s="838"/>
      <c r="AC4578" s="838"/>
      <c r="AD4578" s="838"/>
      <c r="AE4578" s="838"/>
      <c r="AF4578" s="838"/>
      <c r="AG4578" s="838"/>
      <c r="AH4578" s="838"/>
      <c r="AI4578" s="838"/>
      <c r="AJ4578" s="838"/>
      <c r="AK4578" s="838"/>
      <c r="AL4578" s="838"/>
    </row>
    <row r="4579" spans="25:38" x14ac:dyDescent="0.25">
      <c r="Y4579" s="838"/>
      <c r="Z4579" s="838"/>
      <c r="AA4579" s="838"/>
      <c r="AB4579" s="838"/>
      <c r="AC4579" s="838"/>
      <c r="AD4579" s="838"/>
      <c r="AE4579" s="838"/>
      <c r="AF4579" s="838"/>
      <c r="AG4579" s="838"/>
      <c r="AH4579" s="838"/>
      <c r="AI4579" s="838"/>
      <c r="AJ4579" s="838"/>
      <c r="AK4579" s="838"/>
      <c r="AL4579" s="838"/>
    </row>
    <row r="4580" spans="25:38" x14ac:dyDescent="0.25">
      <c r="Y4580" s="838"/>
      <c r="Z4580" s="838"/>
      <c r="AA4580" s="838"/>
      <c r="AB4580" s="838"/>
      <c r="AC4580" s="838"/>
      <c r="AD4580" s="838"/>
      <c r="AE4580" s="838"/>
      <c r="AF4580" s="838"/>
      <c r="AG4580" s="838"/>
      <c r="AH4580" s="838"/>
      <c r="AI4580" s="838"/>
      <c r="AJ4580" s="838"/>
      <c r="AK4580" s="838"/>
      <c r="AL4580" s="838"/>
    </row>
    <row r="4581" spans="25:38" x14ac:dyDescent="0.25">
      <c r="Y4581" s="838"/>
      <c r="Z4581" s="838"/>
      <c r="AA4581" s="838"/>
      <c r="AB4581" s="838"/>
      <c r="AC4581" s="838"/>
      <c r="AD4581" s="838"/>
      <c r="AE4581" s="838"/>
      <c r="AF4581" s="838"/>
      <c r="AG4581" s="838"/>
      <c r="AH4581" s="838"/>
      <c r="AI4581" s="838"/>
      <c r="AJ4581" s="838"/>
      <c r="AK4581" s="838"/>
      <c r="AL4581" s="838"/>
    </row>
    <row r="4582" spans="25:38" x14ac:dyDescent="0.25">
      <c r="Y4582" s="838"/>
      <c r="Z4582" s="838"/>
      <c r="AA4582" s="838"/>
      <c r="AB4582" s="838"/>
      <c r="AC4582" s="838"/>
      <c r="AD4582" s="838"/>
      <c r="AE4582" s="838"/>
      <c r="AF4582" s="838"/>
      <c r="AG4582" s="838"/>
      <c r="AH4582" s="838"/>
      <c r="AI4582" s="838"/>
      <c r="AJ4582" s="838"/>
      <c r="AK4582" s="838"/>
      <c r="AL4582" s="838"/>
    </row>
    <row r="4583" spans="25:38" x14ac:dyDescent="0.25">
      <c r="Y4583" s="838"/>
      <c r="Z4583" s="838"/>
      <c r="AA4583" s="838"/>
      <c r="AB4583" s="838"/>
      <c r="AC4583" s="838"/>
      <c r="AD4583" s="838"/>
      <c r="AE4583" s="838"/>
      <c r="AF4583" s="838"/>
      <c r="AG4583" s="838"/>
      <c r="AH4583" s="838"/>
      <c r="AI4583" s="838"/>
      <c r="AJ4583" s="838"/>
      <c r="AK4583" s="838"/>
      <c r="AL4583" s="838"/>
    </row>
    <row r="4584" spans="25:38" x14ac:dyDescent="0.25">
      <c r="Y4584" s="838"/>
      <c r="Z4584" s="838"/>
      <c r="AA4584" s="838"/>
      <c r="AB4584" s="838"/>
      <c r="AC4584" s="838"/>
      <c r="AD4584" s="838"/>
      <c r="AE4584" s="838"/>
      <c r="AF4584" s="838"/>
      <c r="AG4584" s="838"/>
      <c r="AH4584" s="838"/>
      <c r="AI4584" s="838"/>
      <c r="AJ4584" s="838"/>
      <c r="AK4584" s="838"/>
      <c r="AL4584" s="838"/>
    </row>
    <row r="4585" spans="25:38" x14ac:dyDescent="0.25">
      <c r="Y4585" s="838"/>
      <c r="Z4585" s="838"/>
      <c r="AA4585" s="838"/>
      <c r="AB4585" s="838"/>
      <c r="AC4585" s="838"/>
      <c r="AD4585" s="838"/>
      <c r="AE4585" s="838"/>
      <c r="AF4585" s="838"/>
      <c r="AG4585" s="838"/>
      <c r="AH4585" s="838"/>
      <c r="AI4585" s="838"/>
      <c r="AJ4585" s="838"/>
      <c r="AK4585" s="838"/>
      <c r="AL4585" s="838"/>
    </row>
    <row r="4586" spans="25:38" x14ac:dyDescent="0.25">
      <c r="Y4586" s="838"/>
      <c r="Z4586" s="838"/>
      <c r="AA4586" s="838"/>
      <c r="AB4586" s="838"/>
      <c r="AC4586" s="838"/>
      <c r="AD4586" s="838"/>
      <c r="AE4586" s="838"/>
      <c r="AF4586" s="838"/>
      <c r="AG4586" s="838"/>
      <c r="AH4586" s="838"/>
      <c r="AI4586" s="838"/>
      <c r="AJ4586" s="838"/>
      <c r="AK4586" s="838"/>
      <c r="AL4586" s="838"/>
    </row>
    <row r="4587" spans="25:38" x14ac:dyDescent="0.25">
      <c r="Y4587" s="838"/>
      <c r="Z4587" s="838"/>
      <c r="AA4587" s="838"/>
      <c r="AB4587" s="838"/>
      <c r="AC4587" s="838"/>
      <c r="AD4587" s="838"/>
      <c r="AE4587" s="838"/>
      <c r="AF4587" s="838"/>
      <c r="AG4587" s="838"/>
      <c r="AH4587" s="838"/>
      <c r="AI4587" s="838"/>
      <c r="AJ4587" s="838"/>
      <c r="AK4587" s="838"/>
      <c r="AL4587" s="838"/>
    </row>
    <row r="4588" spans="25:38" x14ac:dyDescent="0.25">
      <c r="Y4588" s="838"/>
      <c r="Z4588" s="838"/>
      <c r="AA4588" s="838"/>
      <c r="AB4588" s="838"/>
      <c r="AC4588" s="838"/>
      <c r="AD4588" s="838"/>
      <c r="AE4588" s="838"/>
      <c r="AF4588" s="838"/>
      <c r="AG4588" s="838"/>
      <c r="AH4588" s="838"/>
      <c r="AI4588" s="838"/>
      <c r="AJ4588" s="838"/>
      <c r="AK4588" s="838"/>
      <c r="AL4588" s="838"/>
    </row>
    <row r="4589" spans="25:38" x14ac:dyDescent="0.25">
      <c r="Y4589" s="838"/>
      <c r="Z4589" s="838"/>
      <c r="AA4589" s="838"/>
      <c r="AB4589" s="838"/>
      <c r="AC4589" s="838"/>
      <c r="AD4589" s="838"/>
      <c r="AE4589" s="838"/>
      <c r="AF4589" s="838"/>
      <c r="AG4589" s="838"/>
      <c r="AH4589" s="838"/>
      <c r="AI4589" s="838"/>
      <c r="AJ4589" s="838"/>
      <c r="AK4589" s="838"/>
      <c r="AL4589" s="838"/>
    </row>
    <row r="4590" spans="25:38" x14ac:dyDescent="0.25">
      <c r="Y4590" s="838"/>
      <c r="Z4590" s="838"/>
      <c r="AA4590" s="838"/>
      <c r="AB4590" s="838"/>
      <c r="AC4590" s="838"/>
      <c r="AD4590" s="838"/>
      <c r="AE4590" s="838"/>
      <c r="AF4590" s="838"/>
      <c r="AG4590" s="838"/>
      <c r="AH4590" s="838"/>
      <c r="AI4590" s="838"/>
      <c r="AJ4590" s="838"/>
      <c r="AK4590" s="838"/>
      <c r="AL4590" s="838"/>
    </row>
    <row r="4591" spans="25:38" x14ac:dyDescent="0.25">
      <c r="Y4591" s="838"/>
      <c r="Z4591" s="838"/>
      <c r="AA4591" s="838"/>
      <c r="AB4591" s="838"/>
      <c r="AC4591" s="838"/>
      <c r="AD4591" s="838"/>
      <c r="AE4591" s="838"/>
      <c r="AF4591" s="838"/>
      <c r="AG4591" s="838"/>
      <c r="AH4591" s="838"/>
      <c r="AI4591" s="838"/>
      <c r="AJ4591" s="838"/>
      <c r="AK4591" s="838"/>
      <c r="AL4591" s="838"/>
    </row>
    <row r="4592" spans="25:38" x14ac:dyDescent="0.25">
      <c r="Y4592" s="838"/>
      <c r="Z4592" s="838"/>
      <c r="AA4592" s="838"/>
      <c r="AB4592" s="838"/>
      <c r="AC4592" s="838"/>
      <c r="AD4592" s="838"/>
      <c r="AE4592" s="838"/>
      <c r="AF4592" s="838"/>
      <c r="AG4592" s="838"/>
      <c r="AH4592" s="838"/>
      <c r="AI4592" s="838"/>
      <c r="AJ4592" s="838"/>
      <c r="AK4592" s="838"/>
      <c r="AL4592" s="838"/>
    </row>
    <row r="4593" spans="25:38" x14ac:dyDescent="0.25">
      <c r="Y4593" s="838"/>
      <c r="Z4593" s="838"/>
      <c r="AA4593" s="838"/>
      <c r="AB4593" s="838"/>
      <c r="AC4593" s="838"/>
      <c r="AD4593" s="838"/>
      <c r="AE4593" s="838"/>
      <c r="AF4593" s="838"/>
      <c r="AG4593" s="838"/>
      <c r="AH4593" s="838"/>
      <c r="AI4593" s="838"/>
      <c r="AJ4593" s="838"/>
      <c r="AK4593" s="838"/>
      <c r="AL4593" s="838"/>
    </row>
    <row r="4594" spans="25:38" x14ac:dyDescent="0.25">
      <c r="Y4594" s="838"/>
      <c r="Z4594" s="838"/>
      <c r="AA4594" s="838"/>
      <c r="AB4594" s="838"/>
      <c r="AC4594" s="838"/>
      <c r="AD4594" s="838"/>
      <c r="AE4594" s="838"/>
      <c r="AF4594" s="838"/>
      <c r="AG4594" s="838"/>
      <c r="AH4594" s="838"/>
      <c r="AI4594" s="838"/>
      <c r="AJ4594" s="838"/>
      <c r="AK4594" s="838"/>
      <c r="AL4594" s="838"/>
    </row>
    <row r="4595" spans="25:38" x14ac:dyDescent="0.25">
      <c r="Y4595" s="838"/>
      <c r="Z4595" s="838"/>
      <c r="AA4595" s="838"/>
      <c r="AB4595" s="838"/>
      <c r="AC4595" s="838"/>
      <c r="AD4595" s="838"/>
      <c r="AE4595" s="838"/>
      <c r="AF4595" s="838"/>
      <c r="AG4595" s="838"/>
      <c r="AH4595" s="838"/>
      <c r="AI4595" s="838"/>
      <c r="AJ4595" s="838"/>
      <c r="AK4595" s="838"/>
      <c r="AL4595" s="838"/>
    </row>
    <row r="4596" spans="25:38" x14ac:dyDescent="0.25">
      <c r="Y4596" s="838"/>
      <c r="Z4596" s="838"/>
      <c r="AA4596" s="838"/>
      <c r="AB4596" s="838"/>
      <c r="AC4596" s="838"/>
      <c r="AD4596" s="838"/>
      <c r="AE4596" s="838"/>
      <c r="AF4596" s="838"/>
      <c r="AG4596" s="838"/>
      <c r="AH4596" s="838"/>
      <c r="AI4596" s="838"/>
      <c r="AJ4596" s="838"/>
      <c r="AK4596" s="838"/>
      <c r="AL4596" s="838"/>
    </row>
    <row r="4597" spans="25:38" x14ac:dyDescent="0.25">
      <c r="Y4597" s="838"/>
      <c r="Z4597" s="838"/>
      <c r="AA4597" s="838"/>
      <c r="AB4597" s="838"/>
      <c r="AC4597" s="838"/>
      <c r="AD4597" s="838"/>
      <c r="AE4597" s="838"/>
      <c r="AF4597" s="838"/>
      <c r="AG4597" s="838"/>
      <c r="AH4597" s="838"/>
      <c r="AI4597" s="838"/>
      <c r="AJ4597" s="838"/>
      <c r="AK4597" s="838"/>
      <c r="AL4597" s="838"/>
    </row>
    <row r="4598" spans="25:38" x14ac:dyDescent="0.25">
      <c r="Y4598" s="838"/>
      <c r="Z4598" s="838"/>
      <c r="AA4598" s="838"/>
      <c r="AB4598" s="838"/>
      <c r="AC4598" s="838"/>
      <c r="AD4598" s="838"/>
      <c r="AE4598" s="838"/>
      <c r="AF4598" s="838"/>
      <c r="AG4598" s="838"/>
      <c r="AH4598" s="838"/>
      <c r="AI4598" s="838"/>
      <c r="AJ4598" s="838"/>
      <c r="AK4598" s="838"/>
      <c r="AL4598" s="838"/>
    </row>
    <row r="4599" spans="25:38" x14ac:dyDescent="0.25">
      <c r="Y4599" s="838"/>
      <c r="Z4599" s="838"/>
      <c r="AA4599" s="838"/>
      <c r="AB4599" s="838"/>
      <c r="AC4599" s="838"/>
      <c r="AD4599" s="838"/>
      <c r="AE4599" s="838"/>
      <c r="AF4599" s="838"/>
      <c r="AG4599" s="838"/>
      <c r="AH4599" s="838"/>
      <c r="AI4599" s="838"/>
      <c r="AJ4599" s="838"/>
      <c r="AK4599" s="838"/>
      <c r="AL4599" s="838"/>
    </row>
    <row r="4600" spans="25:38" x14ac:dyDescent="0.25">
      <c r="Y4600" s="838"/>
      <c r="Z4600" s="838"/>
      <c r="AA4600" s="838"/>
      <c r="AB4600" s="838"/>
      <c r="AC4600" s="838"/>
      <c r="AD4600" s="838"/>
      <c r="AE4600" s="838"/>
      <c r="AF4600" s="838"/>
      <c r="AG4600" s="838"/>
      <c r="AH4600" s="838"/>
      <c r="AI4600" s="838"/>
      <c r="AJ4600" s="838"/>
      <c r="AK4600" s="838"/>
      <c r="AL4600" s="838"/>
    </row>
    <row r="4601" spans="25:38" x14ac:dyDescent="0.25">
      <c r="Y4601" s="838"/>
      <c r="Z4601" s="838"/>
      <c r="AA4601" s="838"/>
      <c r="AB4601" s="838"/>
      <c r="AC4601" s="838"/>
      <c r="AD4601" s="838"/>
      <c r="AE4601" s="838"/>
      <c r="AF4601" s="838"/>
      <c r="AG4601" s="838"/>
      <c r="AH4601" s="838"/>
      <c r="AI4601" s="838"/>
      <c r="AJ4601" s="838"/>
      <c r="AK4601" s="838"/>
      <c r="AL4601" s="838"/>
    </row>
    <row r="4602" spans="25:38" x14ac:dyDescent="0.25">
      <c r="Y4602" s="838"/>
      <c r="Z4602" s="838"/>
      <c r="AA4602" s="838"/>
      <c r="AB4602" s="838"/>
      <c r="AC4602" s="838"/>
      <c r="AD4602" s="838"/>
      <c r="AE4602" s="838"/>
      <c r="AF4602" s="838"/>
      <c r="AG4602" s="838"/>
      <c r="AH4602" s="838"/>
      <c r="AI4602" s="838"/>
      <c r="AJ4602" s="838"/>
      <c r="AK4602" s="838"/>
      <c r="AL4602" s="838"/>
    </row>
    <row r="4603" spans="25:38" x14ac:dyDescent="0.25">
      <c r="Y4603" s="838"/>
      <c r="Z4603" s="838"/>
      <c r="AA4603" s="838"/>
      <c r="AB4603" s="838"/>
      <c r="AC4603" s="838"/>
      <c r="AD4603" s="838"/>
      <c r="AE4603" s="838"/>
      <c r="AF4603" s="838"/>
      <c r="AG4603" s="838"/>
      <c r="AH4603" s="838"/>
      <c r="AI4603" s="838"/>
      <c r="AJ4603" s="838"/>
      <c r="AK4603" s="838"/>
      <c r="AL4603" s="838"/>
    </row>
    <row r="4604" spans="25:38" x14ac:dyDescent="0.25">
      <c r="Y4604" s="838"/>
      <c r="Z4604" s="838"/>
      <c r="AA4604" s="838"/>
      <c r="AB4604" s="838"/>
      <c r="AC4604" s="838"/>
      <c r="AD4604" s="838"/>
      <c r="AE4604" s="838"/>
      <c r="AF4604" s="838"/>
      <c r="AG4604" s="838"/>
      <c r="AH4604" s="838"/>
      <c r="AI4604" s="838"/>
      <c r="AJ4604" s="838"/>
      <c r="AK4604" s="838"/>
      <c r="AL4604" s="838"/>
    </row>
    <row r="4605" spans="25:38" x14ac:dyDescent="0.25">
      <c r="Y4605" s="838"/>
      <c r="Z4605" s="838"/>
      <c r="AA4605" s="838"/>
      <c r="AB4605" s="838"/>
      <c r="AC4605" s="838"/>
      <c r="AD4605" s="838"/>
      <c r="AE4605" s="838"/>
      <c r="AF4605" s="838"/>
      <c r="AG4605" s="838"/>
      <c r="AH4605" s="838"/>
      <c r="AI4605" s="838"/>
      <c r="AJ4605" s="838"/>
      <c r="AK4605" s="838"/>
      <c r="AL4605" s="838"/>
    </row>
    <row r="4606" spans="25:38" x14ac:dyDescent="0.25">
      <c r="Y4606" s="838"/>
      <c r="Z4606" s="838"/>
      <c r="AA4606" s="838"/>
      <c r="AB4606" s="838"/>
      <c r="AC4606" s="838"/>
      <c r="AD4606" s="838"/>
      <c r="AE4606" s="838"/>
      <c r="AF4606" s="838"/>
      <c r="AG4606" s="838"/>
      <c r="AH4606" s="838"/>
      <c r="AI4606" s="838"/>
      <c r="AJ4606" s="838"/>
      <c r="AK4606" s="838"/>
      <c r="AL4606" s="838"/>
    </row>
    <row r="4607" spans="25:38" x14ac:dyDescent="0.25">
      <c r="Y4607" s="838"/>
      <c r="Z4607" s="838"/>
      <c r="AA4607" s="838"/>
      <c r="AB4607" s="838"/>
      <c r="AC4607" s="838"/>
      <c r="AD4607" s="838"/>
      <c r="AE4607" s="838"/>
      <c r="AF4607" s="838"/>
      <c r="AG4607" s="838"/>
      <c r="AH4607" s="838"/>
      <c r="AI4607" s="838"/>
      <c r="AJ4607" s="838"/>
      <c r="AK4607" s="838"/>
      <c r="AL4607" s="838"/>
    </row>
    <row r="4608" spans="25:38" x14ac:dyDescent="0.25">
      <c r="Y4608" s="838"/>
      <c r="Z4608" s="838"/>
      <c r="AA4608" s="838"/>
      <c r="AB4608" s="838"/>
      <c r="AC4608" s="838"/>
      <c r="AD4608" s="838"/>
      <c r="AE4608" s="838"/>
      <c r="AF4608" s="838"/>
      <c r="AG4608" s="838"/>
      <c r="AH4608" s="838"/>
      <c r="AI4608" s="838"/>
      <c r="AJ4608" s="838"/>
      <c r="AK4608" s="838"/>
      <c r="AL4608" s="838"/>
    </row>
    <row r="4609" spans="25:38" x14ac:dyDescent="0.25">
      <c r="Y4609" s="838"/>
      <c r="Z4609" s="838"/>
      <c r="AA4609" s="838"/>
      <c r="AB4609" s="838"/>
      <c r="AC4609" s="838"/>
      <c r="AD4609" s="838"/>
      <c r="AE4609" s="838"/>
      <c r="AF4609" s="838"/>
      <c r="AG4609" s="838"/>
      <c r="AH4609" s="838"/>
      <c r="AI4609" s="838"/>
      <c r="AJ4609" s="838"/>
      <c r="AK4609" s="838"/>
      <c r="AL4609" s="838"/>
    </row>
    <row r="4610" spans="25:38" x14ac:dyDescent="0.25">
      <c r="Y4610" s="838"/>
      <c r="Z4610" s="838"/>
      <c r="AA4610" s="838"/>
      <c r="AB4610" s="838"/>
      <c r="AC4610" s="838"/>
      <c r="AD4610" s="838"/>
      <c r="AE4610" s="838"/>
      <c r="AF4610" s="838"/>
      <c r="AG4610" s="838"/>
      <c r="AH4610" s="838"/>
      <c r="AI4610" s="838"/>
      <c r="AJ4610" s="838"/>
      <c r="AK4610" s="838"/>
      <c r="AL4610" s="838"/>
    </row>
    <row r="4611" spans="25:38" x14ac:dyDescent="0.25">
      <c r="Y4611" s="838"/>
      <c r="Z4611" s="838"/>
      <c r="AA4611" s="838"/>
      <c r="AB4611" s="838"/>
      <c r="AC4611" s="838"/>
      <c r="AD4611" s="838"/>
      <c r="AE4611" s="838"/>
      <c r="AF4611" s="838"/>
      <c r="AG4611" s="838"/>
      <c r="AH4611" s="838"/>
      <c r="AI4611" s="838"/>
      <c r="AJ4611" s="838"/>
      <c r="AK4611" s="838"/>
      <c r="AL4611" s="838"/>
    </row>
    <row r="4612" spans="25:38" x14ac:dyDescent="0.25">
      <c r="Y4612" s="838"/>
      <c r="Z4612" s="838"/>
      <c r="AA4612" s="838"/>
      <c r="AB4612" s="838"/>
      <c r="AC4612" s="838"/>
      <c r="AD4612" s="838"/>
      <c r="AE4612" s="838"/>
      <c r="AF4612" s="838"/>
      <c r="AG4612" s="838"/>
      <c r="AH4612" s="838"/>
      <c r="AI4612" s="838"/>
      <c r="AJ4612" s="838"/>
      <c r="AK4612" s="838"/>
      <c r="AL4612" s="838"/>
    </row>
    <row r="4613" spans="25:38" x14ac:dyDescent="0.25">
      <c r="Y4613" s="838"/>
      <c r="Z4613" s="838"/>
      <c r="AA4613" s="838"/>
      <c r="AB4613" s="838"/>
      <c r="AC4613" s="838"/>
      <c r="AD4613" s="838"/>
      <c r="AE4613" s="838"/>
      <c r="AF4613" s="838"/>
      <c r="AG4613" s="838"/>
      <c r="AH4613" s="838"/>
      <c r="AI4613" s="838"/>
      <c r="AJ4613" s="838"/>
      <c r="AK4613" s="838"/>
      <c r="AL4613" s="838"/>
    </row>
    <row r="4614" spans="25:38" x14ac:dyDescent="0.25">
      <c r="Y4614" s="838"/>
      <c r="Z4614" s="838"/>
      <c r="AA4614" s="838"/>
      <c r="AB4614" s="838"/>
      <c r="AC4614" s="838"/>
      <c r="AD4614" s="838"/>
      <c r="AE4614" s="838"/>
      <c r="AF4614" s="838"/>
      <c r="AG4614" s="838"/>
      <c r="AH4614" s="838"/>
      <c r="AI4614" s="838"/>
      <c r="AJ4614" s="838"/>
      <c r="AK4614" s="838"/>
      <c r="AL4614" s="838"/>
    </row>
    <row r="4615" spans="25:38" x14ac:dyDescent="0.25">
      <c r="Y4615" s="838"/>
      <c r="Z4615" s="838"/>
      <c r="AA4615" s="838"/>
      <c r="AB4615" s="838"/>
      <c r="AC4615" s="838"/>
      <c r="AD4615" s="838"/>
      <c r="AE4615" s="838"/>
      <c r="AF4615" s="838"/>
      <c r="AG4615" s="838"/>
      <c r="AH4615" s="838"/>
      <c r="AI4615" s="838"/>
      <c r="AJ4615" s="838"/>
      <c r="AK4615" s="838"/>
      <c r="AL4615" s="838"/>
    </row>
    <row r="4616" spans="25:38" x14ac:dyDescent="0.25">
      <c r="Y4616" s="838"/>
      <c r="Z4616" s="838"/>
      <c r="AA4616" s="838"/>
      <c r="AB4616" s="838"/>
      <c r="AC4616" s="838"/>
      <c r="AD4616" s="838"/>
      <c r="AE4616" s="838"/>
      <c r="AF4616" s="838"/>
      <c r="AG4616" s="838"/>
      <c r="AH4616" s="838"/>
      <c r="AI4616" s="838"/>
      <c r="AJ4616" s="838"/>
      <c r="AK4616" s="838"/>
      <c r="AL4616" s="838"/>
    </row>
    <row r="4617" spans="25:38" x14ac:dyDescent="0.25">
      <c r="Y4617" s="838"/>
      <c r="Z4617" s="838"/>
      <c r="AA4617" s="838"/>
      <c r="AB4617" s="838"/>
      <c r="AC4617" s="838"/>
      <c r="AD4617" s="838"/>
      <c r="AE4617" s="838"/>
      <c r="AF4617" s="838"/>
      <c r="AG4617" s="838"/>
      <c r="AH4617" s="838"/>
      <c r="AI4617" s="838"/>
      <c r="AJ4617" s="838"/>
      <c r="AK4617" s="838"/>
      <c r="AL4617" s="838"/>
    </row>
    <row r="4618" spans="25:38" x14ac:dyDescent="0.25">
      <c r="Y4618" s="838"/>
      <c r="Z4618" s="838"/>
      <c r="AA4618" s="838"/>
      <c r="AB4618" s="838"/>
      <c r="AC4618" s="838"/>
      <c r="AD4618" s="838"/>
      <c r="AE4618" s="838"/>
      <c r="AF4618" s="838"/>
      <c r="AG4618" s="838"/>
      <c r="AH4618" s="838"/>
      <c r="AI4618" s="838"/>
      <c r="AJ4618" s="838"/>
      <c r="AK4618" s="838"/>
      <c r="AL4618" s="838"/>
    </row>
    <row r="4619" spans="25:38" x14ac:dyDescent="0.25">
      <c r="Y4619" s="838"/>
      <c r="Z4619" s="838"/>
      <c r="AA4619" s="838"/>
      <c r="AB4619" s="838"/>
      <c r="AC4619" s="838"/>
      <c r="AD4619" s="838"/>
      <c r="AE4619" s="838"/>
      <c r="AF4619" s="838"/>
      <c r="AG4619" s="838"/>
      <c r="AH4619" s="838"/>
      <c r="AI4619" s="838"/>
      <c r="AJ4619" s="838"/>
      <c r="AK4619" s="838"/>
      <c r="AL4619" s="838"/>
    </row>
    <row r="4620" spans="25:38" x14ac:dyDescent="0.25">
      <c r="Y4620" s="838"/>
      <c r="Z4620" s="838"/>
      <c r="AA4620" s="838"/>
      <c r="AB4620" s="838"/>
      <c r="AC4620" s="838"/>
      <c r="AD4620" s="838"/>
      <c r="AE4620" s="838"/>
      <c r="AF4620" s="838"/>
      <c r="AG4620" s="838"/>
      <c r="AH4620" s="838"/>
      <c r="AI4620" s="838"/>
      <c r="AJ4620" s="838"/>
      <c r="AK4620" s="838"/>
      <c r="AL4620" s="838"/>
    </row>
    <row r="4621" spans="25:38" x14ac:dyDescent="0.25">
      <c r="Y4621" s="838"/>
      <c r="Z4621" s="838"/>
      <c r="AA4621" s="838"/>
      <c r="AB4621" s="838"/>
      <c r="AC4621" s="838"/>
      <c r="AD4621" s="838"/>
      <c r="AE4621" s="838"/>
      <c r="AF4621" s="838"/>
      <c r="AG4621" s="838"/>
      <c r="AH4621" s="838"/>
      <c r="AI4621" s="838"/>
      <c r="AJ4621" s="838"/>
      <c r="AK4621" s="838"/>
      <c r="AL4621" s="838"/>
    </row>
    <row r="4622" spans="25:38" x14ac:dyDescent="0.25">
      <c r="Y4622" s="838"/>
      <c r="Z4622" s="838"/>
      <c r="AA4622" s="838"/>
      <c r="AB4622" s="838"/>
      <c r="AC4622" s="838"/>
      <c r="AD4622" s="838"/>
      <c r="AE4622" s="838"/>
      <c r="AF4622" s="838"/>
      <c r="AG4622" s="838"/>
      <c r="AH4622" s="838"/>
      <c r="AI4622" s="838"/>
      <c r="AJ4622" s="838"/>
      <c r="AK4622" s="838"/>
      <c r="AL4622" s="838"/>
    </row>
    <row r="4623" spans="25:38" x14ac:dyDescent="0.25">
      <c r="Y4623" s="838"/>
      <c r="Z4623" s="838"/>
      <c r="AA4623" s="838"/>
      <c r="AB4623" s="838"/>
      <c r="AC4623" s="838"/>
      <c r="AD4623" s="838"/>
      <c r="AE4623" s="838"/>
      <c r="AF4623" s="838"/>
      <c r="AG4623" s="838"/>
      <c r="AH4623" s="838"/>
      <c r="AI4623" s="838"/>
      <c r="AJ4623" s="838"/>
      <c r="AK4623" s="838"/>
      <c r="AL4623" s="838"/>
    </row>
    <row r="4624" spans="25:38" x14ac:dyDescent="0.25">
      <c r="Y4624" s="838"/>
      <c r="Z4624" s="838"/>
      <c r="AA4624" s="838"/>
      <c r="AB4624" s="838"/>
      <c r="AC4624" s="838"/>
      <c r="AD4624" s="838"/>
      <c r="AE4624" s="838"/>
      <c r="AF4624" s="838"/>
      <c r="AG4624" s="838"/>
      <c r="AH4624" s="838"/>
      <c r="AI4624" s="838"/>
      <c r="AJ4624" s="838"/>
      <c r="AK4624" s="838"/>
      <c r="AL4624" s="838"/>
    </row>
    <row r="4625" spans="25:38" x14ac:dyDescent="0.25">
      <c r="Y4625" s="838"/>
      <c r="Z4625" s="838"/>
      <c r="AA4625" s="838"/>
      <c r="AB4625" s="838"/>
      <c r="AC4625" s="838"/>
      <c r="AD4625" s="838"/>
      <c r="AE4625" s="838"/>
      <c r="AF4625" s="838"/>
      <c r="AG4625" s="838"/>
      <c r="AH4625" s="838"/>
      <c r="AI4625" s="838"/>
      <c r="AJ4625" s="838"/>
      <c r="AK4625" s="838"/>
      <c r="AL4625" s="838"/>
    </row>
    <row r="4626" spans="25:38" x14ac:dyDescent="0.25">
      <c r="Y4626" s="838"/>
      <c r="Z4626" s="838"/>
      <c r="AA4626" s="838"/>
      <c r="AB4626" s="838"/>
      <c r="AC4626" s="838"/>
      <c r="AD4626" s="838"/>
      <c r="AE4626" s="838"/>
      <c r="AF4626" s="838"/>
      <c r="AG4626" s="838"/>
      <c r="AH4626" s="838"/>
      <c r="AI4626" s="838"/>
      <c r="AJ4626" s="838"/>
      <c r="AK4626" s="838"/>
      <c r="AL4626" s="838"/>
    </row>
    <row r="4627" spans="25:38" x14ac:dyDescent="0.25">
      <c r="Y4627" s="838"/>
      <c r="Z4627" s="838"/>
      <c r="AA4627" s="838"/>
      <c r="AB4627" s="838"/>
      <c r="AC4627" s="838"/>
      <c r="AD4627" s="838"/>
      <c r="AE4627" s="838"/>
      <c r="AF4627" s="838"/>
      <c r="AG4627" s="838"/>
      <c r="AH4627" s="838"/>
      <c r="AI4627" s="838"/>
      <c r="AJ4627" s="838"/>
      <c r="AK4627" s="838"/>
      <c r="AL4627" s="838"/>
    </row>
    <row r="4628" spans="25:38" x14ac:dyDescent="0.25">
      <c r="Y4628" s="838"/>
      <c r="Z4628" s="838"/>
      <c r="AA4628" s="838"/>
      <c r="AB4628" s="838"/>
      <c r="AC4628" s="838"/>
      <c r="AD4628" s="838"/>
      <c r="AE4628" s="838"/>
      <c r="AF4628" s="838"/>
      <c r="AG4628" s="838"/>
      <c r="AH4628" s="838"/>
      <c r="AI4628" s="838"/>
      <c r="AJ4628" s="838"/>
      <c r="AK4628" s="838"/>
      <c r="AL4628" s="838"/>
    </row>
    <row r="4629" spans="25:38" x14ac:dyDescent="0.25">
      <c r="Y4629" s="838"/>
      <c r="Z4629" s="838"/>
      <c r="AA4629" s="838"/>
      <c r="AB4629" s="838"/>
      <c r="AC4629" s="838"/>
      <c r="AD4629" s="838"/>
      <c r="AE4629" s="838"/>
      <c r="AF4629" s="838"/>
      <c r="AG4629" s="838"/>
      <c r="AH4629" s="838"/>
      <c r="AI4629" s="838"/>
      <c r="AJ4629" s="838"/>
      <c r="AK4629" s="838"/>
      <c r="AL4629" s="838"/>
    </row>
    <row r="4630" spans="25:38" x14ac:dyDescent="0.25">
      <c r="Y4630" s="838"/>
      <c r="Z4630" s="838"/>
      <c r="AA4630" s="838"/>
      <c r="AB4630" s="838"/>
      <c r="AC4630" s="838"/>
      <c r="AD4630" s="838"/>
      <c r="AE4630" s="838"/>
      <c r="AF4630" s="838"/>
      <c r="AG4630" s="838"/>
      <c r="AH4630" s="838"/>
      <c r="AI4630" s="838"/>
      <c r="AJ4630" s="838"/>
      <c r="AK4630" s="838"/>
      <c r="AL4630" s="838"/>
    </row>
    <row r="4631" spans="25:38" x14ac:dyDescent="0.25">
      <c r="Y4631" s="838"/>
      <c r="Z4631" s="838"/>
      <c r="AA4631" s="838"/>
      <c r="AB4631" s="838"/>
      <c r="AC4631" s="838"/>
      <c r="AD4631" s="838"/>
      <c r="AE4631" s="838"/>
      <c r="AF4631" s="838"/>
      <c r="AG4631" s="838"/>
      <c r="AH4631" s="838"/>
      <c r="AI4631" s="838"/>
      <c r="AJ4631" s="838"/>
      <c r="AK4631" s="838"/>
      <c r="AL4631" s="838"/>
    </row>
    <row r="4632" spans="25:38" x14ac:dyDescent="0.25">
      <c r="Y4632" s="838"/>
      <c r="Z4632" s="838"/>
      <c r="AA4632" s="838"/>
      <c r="AB4632" s="838"/>
      <c r="AC4632" s="838"/>
      <c r="AD4632" s="838"/>
      <c r="AE4632" s="838"/>
      <c r="AF4632" s="838"/>
      <c r="AG4632" s="838"/>
      <c r="AH4632" s="838"/>
      <c r="AI4632" s="838"/>
      <c r="AJ4632" s="838"/>
      <c r="AK4632" s="838"/>
      <c r="AL4632" s="838"/>
    </row>
    <row r="4633" spans="25:38" x14ac:dyDescent="0.25">
      <c r="Y4633" s="838"/>
      <c r="Z4633" s="838"/>
      <c r="AA4633" s="838"/>
      <c r="AB4633" s="838"/>
      <c r="AC4633" s="838"/>
      <c r="AD4633" s="838"/>
      <c r="AE4633" s="838"/>
      <c r="AF4633" s="838"/>
      <c r="AG4633" s="838"/>
      <c r="AH4633" s="838"/>
      <c r="AI4633" s="838"/>
      <c r="AJ4633" s="838"/>
      <c r="AK4633" s="838"/>
      <c r="AL4633" s="838"/>
    </row>
    <row r="4634" spans="25:38" x14ac:dyDescent="0.25">
      <c r="Y4634" s="838"/>
      <c r="Z4634" s="838"/>
      <c r="AA4634" s="838"/>
      <c r="AB4634" s="838"/>
      <c r="AC4634" s="838"/>
      <c r="AD4634" s="838"/>
      <c r="AE4634" s="838"/>
      <c r="AF4634" s="838"/>
      <c r="AG4634" s="838"/>
      <c r="AH4634" s="838"/>
      <c r="AI4634" s="838"/>
      <c r="AJ4634" s="838"/>
      <c r="AK4634" s="838"/>
      <c r="AL4634" s="838"/>
    </row>
    <row r="4635" spans="25:38" x14ac:dyDescent="0.25">
      <c r="Y4635" s="838"/>
      <c r="Z4635" s="838"/>
      <c r="AA4635" s="838"/>
      <c r="AB4635" s="838"/>
      <c r="AC4635" s="838"/>
      <c r="AD4635" s="838"/>
      <c r="AE4635" s="838"/>
      <c r="AF4635" s="838"/>
      <c r="AG4635" s="838"/>
      <c r="AH4635" s="838"/>
      <c r="AI4635" s="838"/>
      <c r="AJ4635" s="838"/>
      <c r="AK4635" s="838"/>
      <c r="AL4635" s="838"/>
    </row>
    <row r="4636" spans="25:38" x14ac:dyDescent="0.25">
      <c r="Y4636" s="838"/>
      <c r="Z4636" s="838"/>
      <c r="AA4636" s="838"/>
      <c r="AB4636" s="838"/>
      <c r="AC4636" s="838"/>
      <c r="AD4636" s="838"/>
      <c r="AE4636" s="838"/>
      <c r="AF4636" s="838"/>
      <c r="AG4636" s="838"/>
      <c r="AH4636" s="838"/>
      <c r="AI4636" s="838"/>
      <c r="AJ4636" s="838"/>
      <c r="AK4636" s="838"/>
      <c r="AL4636" s="838"/>
    </row>
    <row r="4637" spans="25:38" x14ac:dyDescent="0.25">
      <c r="Y4637" s="838"/>
      <c r="Z4637" s="838"/>
      <c r="AA4637" s="838"/>
      <c r="AB4637" s="838"/>
      <c r="AC4637" s="838"/>
      <c r="AD4637" s="838"/>
      <c r="AE4637" s="838"/>
      <c r="AF4637" s="838"/>
      <c r="AG4637" s="838"/>
      <c r="AH4637" s="838"/>
      <c r="AI4637" s="838"/>
      <c r="AJ4637" s="838"/>
      <c r="AK4637" s="838"/>
      <c r="AL4637" s="838"/>
    </row>
    <row r="4638" spans="25:38" x14ac:dyDescent="0.25">
      <c r="Y4638" s="838"/>
      <c r="Z4638" s="838"/>
      <c r="AA4638" s="838"/>
      <c r="AB4638" s="838"/>
      <c r="AC4638" s="838"/>
      <c r="AD4638" s="838"/>
      <c r="AE4638" s="838"/>
      <c r="AF4638" s="838"/>
      <c r="AG4638" s="838"/>
      <c r="AH4638" s="838"/>
      <c r="AI4638" s="838"/>
      <c r="AJ4638" s="838"/>
      <c r="AK4638" s="838"/>
      <c r="AL4638" s="838"/>
    </row>
    <row r="4639" spans="25:38" x14ac:dyDescent="0.25">
      <c r="Y4639" s="838"/>
      <c r="Z4639" s="838"/>
      <c r="AA4639" s="838"/>
      <c r="AB4639" s="838"/>
      <c r="AC4639" s="838"/>
      <c r="AD4639" s="838"/>
      <c r="AE4639" s="838"/>
      <c r="AF4639" s="838"/>
      <c r="AG4639" s="838"/>
      <c r="AH4639" s="838"/>
      <c r="AI4639" s="838"/>
      <c r="AJ4639" s="838"/>
      <c r="AK4639" s="838"/>
      <c r="AL4639" s="838"/>
    </row>
    <row r="4640" spans="25:38" x14ac:dyDescent="0.25">
      <c r="Y4640" s="838"/>
      <c r="Z4640" s="838"/>
      <c r="AA4640" s="838"/>
      <c r="AB4640" s="838"/>
      <c r="AC4640" s="838"/>
      <c r="AD4640" s="838"/>
      <c r="AE4640" s="838"/>
      <c r="AF4640" s="838"/>
      <c r="AG4640" s="838"/>
      <c r="AH4640" s="838"/>
      <c r="AI4640" s="838"/>
      <c r="AJ4640" s="838"/>
      <c r="AK4640" s="838"/>
      <c r="AL4640" s="838"/>
    </row>
    <row r="4641" spans="25:38" x14ac:dyDescent="0.25">
      <c r="Y4641" s="838"/>
      <c r="Z4641" s="838"/>
      <c r="AA4641" s="838"/>
      <c r="AB4641" s="838"/>
      <c r="AC4641" s="838"/>
      <c r="AD4641" s="838"/>
      <c r="AE4641" s="838"/>
      <c r="AF4641" s="838"/>
      <c r="AG4641" s="838"/>
      <c r="AH4641" s="838"/>
      <c r="AI4641" s="838"/>
      <c r="AJ4641" s="838"/>
      <c r="AK4641" s="838"/>
      <c r="AL4641" s="838"/>
    </row>
    <row r="4642" spans="25:38" x14ac:dyDescent="0.25">
      <c r="Y4642" s="838"/>
      <c r="Z4642" s="838"/>
      <c r="AA4642" s="838"/>
      <c r="AB4642" s="838"/>
      <c r="AC4642" s="838"/>
      <c r="AD4642" s="838"/>
      <c r="AE4642" s="838"/>
      <c r="AF4642" s="838"/>
      <c r="AG4642" s="838"/>
      <c r="AH4642" s="838"/>
      <c r="AI4642" s="838"/>
      <c r="AJ4642" s="838"/>
      <c r="AK4642" s="838"/>
      <c r="AL4642" s="838"/>
    </row>
    <row r="4643" spans="25:38" x14ac:dyDescent="0.25">
      <c r="Y4643" s="838"/>
      <c r="Z4643" s="838"/>
      <c r="AA4643" s="838"/>
      <c r="AB4643" s="838"/>
      <c r="AC4643" s="838"/>
      <c r="AD4643" s="838"/>
      <c r="AE4643" s="838"/>
      <c r="AF4643" s="838"/>
      <c r="AG4643" s="838"/>
      <c r="AH4643" s="838"/>
      <c r="AI4643" s="838"/>
      <c r="AJ4643" s="838"/>
      <c r="AK4643" s="838"/>
      <c r="AL4643" s="838"/>
    </row>
    <row r="4644" spans="25:38" x14ac:dyDescent="0.25">
      <c r="Y4644" s="838"/>
      <c r="Z4644" s="838"/>
      <c r="AA4644" s="838"/>
      <c r="AB4644" s="838"/>
      <c r="AC4644" s="838"/>
      <c r="AD4644" s="838"/>
      <c r="AE4644" s="838"/>
      <c r="AF4644" s="838"/>
      <c r="AG4644" s="838"/>
      <c r="AH4644" s="838"/>
      <c r="AI4644" s="838"/>
      <c r="AJ4644" s="838"/>
      <c r="AK4644" s="838"/>
      <c r="AL4644" s="838"/>
    </row>
    <row r="4645" spans="25:38" x14ac:dyDescent="0.25">
      <c r="Y4645" s="838"/>
      <c r="Z4645" s="838"/>
      <c r="AA4645" s="838"/>
      <c r="AB4645" s="838"/>
      <c r="AC4645" s="838"/>
      <c r="AD4645" s="838"/>
      <c r="AE4645" s="838"/>
      <c r="AF4645" s="838"/>
      <c r="AG4645" s="838"/>
      <c r="AH4645" s="838"/>
      <c r="AI4645" s="838"/>
      <c r="AJ4645" s="838"/>
      <c r="AK4645" s="838"/>
      <c r="AL4645" s="838"/>
    </row>
    <row r="4646" spans="25:38" x14ac:dyDescent="0.25">
      <c r="Y4646" s="838"/>
      <c r="Z4646" s="838"/>
      <c r="AA4646" s="838"/>
      <c r="AB4646" s="838"/>
      <c r="AC4646" s="838"/>
      <c r="AD4646" s="838"/>
      <c r="AE4646" s="838"/>
      <c r="AF4646" s="838"/>
      <c r="AG4646" s="838"/>
      <c r="AH4646" s="838"/>
      <c r="AI4646" s="838"/>
      <c r="AJ4646" s="838"/>
      <c r="AK4646" s="838"/>
      <c r="AL4646" s="838"/>
    </row>
    <row r="4647" spans="25:38" x14ac:dyDescent="0.25">
      <c r="Y4647" s="838"/>
      <c r="Z4647" s="838"/>
      <c r="AA4647" s="838"/>
      <c r="AB4647" s="838"/>
      <c r="AC4647" s="838"/>
      <c r="AD4647" s="838"/>
      <c r="AE4647" s="838"/>
      <c r="AF4647" s="838"/>
      <c r="AG4647" s="838"/>
      <c r="AH4647" s="838"/>
      <c r="AI4647" s="838"/>
      <c r="AJ4647" s="838"/>
      <c r="AK4647" s="838"/>
      <c r="AL4647" s="838"/>
    </row>
    <row r="4648" spans="25:38" x14ac:dyDescent="0.25">
      <c r="Y4648" s="838"/>
      <c r="Z4648" s="838"/>
      <c r="AA4648" s="838"/>
      <c r="AB4648" s="838"/>
      <c r="AC4648" s="838"/>
      <c r="AD4648" s="838"/>
      <c r="AE4648" s="838"/>
      <c r="AF4648" s="838"/>
      <c r="AG4648" s="838"/>
      <c r="AH4648" s="838"/>
      <c r="AI4648" s="838"/>
      <c r="AJ4648" s="838"/>
      <c r="AK4648" s="838"/>
      <c r="AL4648" s="838"/>
    </row>
    <row r="4649" spans="25:38" x14ac:dyDescent="0.25">
      <c r="Y4649" s="838"/>
      <c r="Z4649" s="838"/>
      <c r="AA4649" s="838"/>
      <c r="AB4649" s="838"/>
      <c r="AC4649" s="838"/>
      <c r="AD4649" s="838"/>
      <c r="AE4649" s="838"/>
      <c r="AF4649" s="838"/>
      <c r="AG4649" s="838"/>
      <c r="AH4649" s="838"/>
      <c r="AI4649" s="838"/>
      <c r="AJ4649" s="838"/>
      <c r="AK4649" s="838"/>
      <c r="AL4649" s="838"/>
    </row>
    <row r="4650" spans="25:38" x14ac:dyDescent="0.25">
      <c r="Y4650" s="838"/>
      <c r="Z4650" s="838"/>
      <c r="AA4650" s="838"/>
      <c r="AB4650" s="838"/>
      <c r="AC4650" s="838"/>
      <c r="AD4650" s="838"/>
      <c r="AE4650" s="838"/>
      <c r="AF4650" s="838"/>
      <c r="AG4650" s="838"/>
      <c r="AH4650" s="838"/>
      <c r="AI4650" s="838"/>
      <c r="AJ4650" s="838"/>
      <c r="AK4650" s="838"/>
      <c r="AL4650" s="838"/>
    </row>
    <row r="4651" spans="25:38" x14ac:dyDescent="0.25">
      <c r="Y4651" s="838"/>
      <c r="Z4651" s="838"/>
      <c r="AA4651" s="838"/>
      <c r="AB4651" s="838"/>
      <c r="AC4651" s="838"/>
      <c r="AD4651" s="838"/>
      <c r="AE4651" s="838"/>
      <c r="AF4651" s="838"/>
      <c r="AG4651" s="838"/>
      <c r="AH4651" s="838"/>
      <c r="AI4651" s="838"/>
      <c r="AJ4651" s="838"/>
      <c r="AK4651" s="838"/>
      <c r="AL4651" s="838"/>
    </row>
    <row r="4652" spans="25:38" x14ac:dyDescent="0.25">
      <c r="Y4652" s="838"/>
      <c r="Z4652" s="838"/>
      <c r="AA4652" s="838"/>
      <c r="AB4652" s="838"/>
      <c r="AC4652" s="838"/>
      <c r="AD4652" s="838"/>
      <c r="AE4652" s="838"/>
      <c r="AF4652" s="838"/>
      <c r="AG4652" s="838"/>
      <c r="AH4652" s="838"/>
      <c r="AI4652" s="838"/>
      <c r="AJ4652" s="838"/>
      <c r="AK4652" s="838"/>
      <c r="AL4652" s="838"/>
    </row>
    <row r="4653" spans="25:38" x14ac:dyDescent="0.25">
      <c r="Y4653" s="838"/>
      <c r="Z4653" s="838"/>
      <c r="AA4653" s="838"/>
      <c r="AB4653" s="838"/>
      <c r="AC4653" s="838"/>
      <c r="AD4653" s="838"/>
      <c r="AE4653" s="838"/>
      <c r="AF4653" s="838"/>
      <c r="AG4653" s="838"/>
      <c r="AH4653" s="838"/>
      <c r="AI4653" s="838"/>
      <c r="AJ4653" s="838"/>
      <c r="AK4653" s="838"/>
      <c r="AL4653" s="838"/>
    </row>
    <row r="4654" spans="25:38" x14ac:dyDescent="0.25">
      <c r="Y4654" s="838"/>
      <c r="Z4654" s="838"/>
      <c r="AA4654" s="838"/>
      <c r="AB4654" s="838"/>
      <c r="AC4654" s="838"/>
      <c r="AD4654" s="838"/>
      <c r="AE4654" s="838"/>
      <c r="AF4654" s="838"/>
      <c r="AG4654" s="838"/>
      <c r="AH4654" s="838"/>
      <c r="AI4654" s="838"/>
      <c r="AJ4654" s="838"/>
      <c r="AK4654" s="838"/>
      <c r="AL4654" s="838"/>
    </row>
    <row r="4655" spans="25:38" x14ac:dyDescent="0.25">
      <c r="Y4655" s="838"/>
      <c r="Z4655" s="838"/>
      <c r="AA4655" s="838"/>
      <c r="AB4655" s="838"/>
      <c r="AC4655" s="838"/>
      <c r="AD4655" s="838"/>
      <c r="AE4655" s="838"/>
      <c r="AF4655" s="838"/>
      <c r="AG4655" s="838"/>
      <c r="AH4655" s="838"/>
      <c r="AI4655" s="838"/>
      <c r="AJ4655" s="838"/>
      <c r="AK4655" s="838"/>
      <c r="AL4655" s="838"/>
    </row>
    <row r="4656" spans="25:38" x14ac:dyDescent="0.25">
      <c r="Y4656" s="838"/>
      <c r="Z4656" s="838"/>
      <c r="AA4656" s="838"/>
      <c r="AB4656" s="838"/>
      <c r="AC4656" s="838"/>
      <c r="AD4656" s="838"/>
      <c r="AE4656" s="838"/>
      <c r="AF4656" s="838"/>
      <c r="AG4656" s="838"/>
      <c r="AH4656" s="838"/>
      <c r="AI4656" s="838"/>
      <c r="AJ4656" s="838"/>
      <c r="AK4656" s="838"/>
      <c r="AL4656" s="838"/>
    </row>
    <row r="4657" spans="25:38" x14ac:dyDescent="0.25">
      <c r="Y4657" s="838"/>
      <c r="Z4657" s="838"/>
      <c r="AA4657" s="838"/>
      <c r="AB4657" s="838"/>
      <c r="AC4657" s="838"/>
      <c r="AD4657" s="838"/>
      <c r="AE4657" s="838"/>
      <c r="AF4657" s="838"/>
      <c r="AG4657" s="838"/>
      <c r="AH4657" s="838"/>
      <c r="AI4657" s="838"/>
      <c r="AJ4657" s="838"/>
      <c r="AK4657" s="838"/>
      <c r="AL4657" s="838"/>
    </row>
    <row r="4658" spans="25:38" x14ac:dyDescent="0.25">
      <c r="Y4658" s="838"/>
      <c r="Z4658" s="838"/>
      <c r="AA4658" s="838"/>
      <c r="AB4658" s="838"/>
      <c r="AC4658" s="838"/>
      <c r="AD4658" s="838"/>
      <c r="AE4658" s="838"/>
      <c r="AF4658" s="838"/>
      <c r="AG4658" s="838"/>
      <c r="AH4658" s="838"/>
      <c r="AI4658" s="838"/>
      <c r="AJ4658" s="838"/>
      <c r="AK4658" s="838"/>
      <c r="AL4658" s="838"/>
    </row>
    <row r="4659" spans="25:38" x14ac:dyDescent="0.25">
      <c r="Y4659" s="838"/>
      <c r="Z4659" s="838"/>
      <c r="AA4659" s="838"/>
      <c r="AB4659" s="838"/>
      <c r="AC4659" s="838"/>
      <c r="AD4659" s="838"/>
      <c r="AE4659" s="838"/>
      <c r="AF4659" s="838"/>
      <c r="AG4659" s="838"/>
      <c r="AH4659" s="838"/>
      <c r="AI4659" s="838"/>
      <c r="AJ4659" s="838"/>
      <c r="AK4659" s="838"/>
      <c r="AL4659" s="838"/>
    </row>
    <row r="4660" spans="25:38" x14ac:dyDescent="0.25">
      <c r="Y4660" s="838"/>
      <c r="Z4660" s="838"/>
      <c r="AA4660" s="838"/>
      <c r="AB4660" s="838"/>
      <c r="AC4660" s="838"/>
      <c r="AD4660" s="838"/>
      <c r="AE4660" s="838"/>
      <c r="AF4660" s="838"/>
      <c r="AG4660" s="838"/>
      <c r="AH4660" s="838"/>
      <c r="AI4660" s="838"/>
      <c r="AJ4660" s="838"/>
      <c r="AK4660" s="838"/>
      <c r="AL4660" s="838"/>
    </row>
    <row r="4661" spans="25:38" x14ac:dyDescent="0.25">
      <c r="Y4661" s="838"/>
      <c r="Z4661" s="838"/>
      <c r="AA4661" s="838"/>
      <c r="AB4661" s="838"/>
      <c r="AC4661" s="838"/>
      <c r="AD4661" s="838"/>
      <c r="AE4661" s="838"/>
      <c r="AF4661" s="838"/>
      <c r="AG4661" s="838"/>
      <c r="AH4661" s="838"/>
      <c r="AI4661" s="838"/>
      <c r="AJ4661" s="838"/>
      <c r="AK4661" s="838"/>
      <c r="AL4661" s="838"/>
    </row>
    <row r="4662" spans="25:38" x14ac:dyDescent="0.25">
      <c r="Y4662" s="838"/>
      <c r="Z4662" s="838"/>
      <c r="AA4662" s="838"/>
      <c r="AB4662" s="838"/>
      <c r="AC4662" s="838"/>
      <c r="AD4662" s="838"/>
      <c r="AE4662" s="838"/>
      <c r="AF4662" s="838"/>
      <c r="AG4662" s="838"/>
      <c r="AH4662" s="838"/>
      <c r="AI4662" s="838"/>
      <c r="AJ4662" s="838"/>
      <c r="AK4662" s="838"/>
      <c r="AL4662" s="838"/>
    </row>
    <row r="4663" spans="25:38" x14ac:dyDescent="0.25">
      <c r="Y4663" s="838"/>
      <c r="Z4663" s="838"/>
      <c r="AA4663" s="838"/>
      <c r="AB4663" s="838"/>
      <c r="AC4663" s="838"/>
      <c r="AD4663" s="838"/>
      <c r="AE4663" s="838"/>
      <c r="AF4663" s="838"/>
      <c r="AG4663" s="838"/>
      <c r="AH4663" s="838"/>
      <c r="AI4663" s="838"/>
      <c r="AJ4663" s="838"/>
      <c r="AK4663" s="838"/>
      <c r="AL4663" s="838"/>
    </row>
    <row r="4664" spans="25:38" x14ac:dyDescent="0.25">
      <c r="Y4664" s="838"/>
      <c r="Z4664" s="838"/>
      <c r="AA4664" s="838"/>
      <c r="AB4664" s="838"/>
      <c r="AC4664" s="838"/>
      <c r="AD4664" s="838"/>
      <c r="AE4664" s="838"/>
      <c r="AF4664" s="838"/>
      <c r="AG4664" s="838"/>
      <c r="AH4664" s="838"/>
      <c r="AI4664" s="838"/>
      <c r="AJ4664" s="838"/>
      <c r="AK4664" s="838"/>
      <c r="AL4664" s="838"/>
    </row>
    <row r="4665" spans="25:38" x14ac:dyDescent="0.25">
      <c r="Y4665" s="838"/>
      <c r="Z4665" s="838"/>
      <c r="AA4665" s="838"/>
      <c r="AB4665" s="838"/>
      <c r="AC4665" s="838"/>
      <c r="AD4665" s="838"/>
      <c r="AE4665" s="838"/>
      <c r="AF4665" s="838"/>
      <c r="AG4665" s="838"/>
      <c r="AH4665" s="838"/>
      <c r="AI4665" s="838"/>
      <c r="AJ4665" s="838"/>
      <c r="AK4665" s="838"/>
      <c r="AL4665" s="838"/>
    </row>
    <row r="4666" spans="25:38" x14ac:dyDescent="0.25">
      <c r="Y4666" s="838"/>
      <c r="Z4666" s="838"/>
      <c r="AA4666" s="838"/>
      <c r="AB4666" s="838"/>
      <c r="AC4666" s="838"/>
      <c r="AD4666" s="838"/>
      <c r="AE4666" s="838"/>
      <c r="AF4666" s="838"/>
      <c r="AG4666" s="838"/>
      <c r="AH4666" s="838"/>
      <c r="AI4666" s="838"/>
      <c r="AJ4666" s="838"/>
      <c r="AK4666" s="838"/>
      <c r="AL4666" s="838"/>
    </row>
    <row r="4667" spans="25:38" x14ac:dyDescent="0.25">
      <c r="Y4667" s="838"/>
      <c r="Z4667" s="838"/>
      <c r="AA4667" s="838"/>
      <c r="AB4667" s="838"/>
      <c r="AC4667" s="838"/>
      <c r="AD4667" s="838"/>
      <c r="AE4667" s="838"/>
      <c r="AF4667" s="838"/>
      <c r="AG4667" s="838"/>
      <c r="AH4667" s="838"/>
      <c r="AI4667" s="838"/>
      <c r="AJ4667" s="838"/>
      <c r="AK4667" s="838"/>
      <c r="AL4667" s="838"/>
    </row>
    <row r="4668" spans="25:38" x14ac:dyDescent="0.25">
      <c r="Y4668" s="838"/>
      <c r="Z4668" s="838"/>
      <c r="AA4668" s="838"/>
      <c r="AB4668" s="838"/>
      <c r="AC4668" s="838"/>
      <c r="AD4668" s="838"/>
      <c r="AE4668" s="838"/>
      <c r="AF4668" s="838"/>
      <c r="AG4668" s="838"/>
      <c r="AH4668" s="838"/>
      <c r="AI4668" s="838"/>
      <c r="AJ4668" s="838"/>
      <c r="AK4668" s="838"/>
      <c r="AL4668" s="838"/>
    </row>
    <row r="4669" spans="25:38" x14ac:dyDescent="0.25">
      <c r="Y4669" s="838"/>
      <c r="Z4669" s="838"/>
      <c r="AA4669" s="838"/>
      <c r="AB4669" s="838"/>
      <c r="AC4669" s="838"/>
      <c r="AD4669" s="838"/>
      <c r="AE4669" s="838"/>
      <c r="AF4669" s="838"/>
      <c r="AG4669" s="838"/>
      <c r="AH4669" s="838"/>
      <c r="AI4669" s="838"/>
      <c r="AJ4669" s="838"/>
      <c r="AK4669" s="838"/>
      <c r="AL4669" s="838"/>
    </row>
    <row r="4670" spans="25:38" x14ac:dyDescent="0.25">
      <c r="Y4670" s="838"/>
      <c r="Z4670" s="838"/>
      <c r="AA4670" s="838"/>
      <c r="AB4670" s="838"/>
      <c r="AC4670" s="838"/>
      <c r="AD4670" s="838"/>
      <c r="AE4670" s="838"/>
      <c r="AF4670" s="838"/>
      <c r="AG4670" s="838"/>
      <c r="AH4670" s="838"/>
      <c r="AI4670" s="838"/>
      <c r="AJ4670" s="838"/>
      <c r="AK4670" s="838"/>
      <c r="AL4670" s="838"/>
    </row>
    <row r="4671" spans="25:38" x14ac:dyDescent="0.25">
      <c r="Y4671" s="838"/>
      <c r="Z4671" s="838"/>
      <c r="AA4671" s="838"/>
      <c r="AB4671" s="838"/>
      <c r="AC4671" s="838"/>
      <c r="AD4671" s="838"/>
      <c r="AE4671" s="838"/>
      <c r="AF4671" s="838"/>
      <c r="AG4671" s="838"/>
      <c r="AH4671" s="838"/>
      <c r="AI4671" s="838"/>
      <c r="AJ4671" s="838"/>
      <c r="AK4671" s="838"/>
      <c r="AL4671" s="838"/>
    </row>
    <row r="4672" spans="25:38" x14ac:dyDescent="0.25">
      <c r="Y4672" s="838"/>
      <c r="Z4672" s="838"/>
      <c r="AA4672" s="838"/>
      <c r="AB4672" s="838"/>
      <c r="AC4672" s="838"/>
      <c r="AD4672" s="838"/>
      <c r="AE4672" s="838"/>
      <c r="AF4672" s="838"/>
      <c r="AG4672" s="838"/>
      <c r="AH4672" s="838"/>
      <c r="AI4672" s="838"/>
      <c r="AJ4672" s="838"/>
      <c r="AK4672" s="838"/>
      <c r="AL4672" s="838"/>
    </row>
    <row r="4673" spans="25:38" x14ac:dyDescent="0.25">
      <c r="Y4673" s="838"/>
      <c r="Z4673" s="838"/>
      <c r="AA4673" s="838"/>
      <c r="AB4673" s="838"/>
      <c r="AC4673" s="838"/>
      <c r="AD4673" s="838"/>
      <c r="AE4673" s="838"/>
      <c r="AF4673" s="838"/>
      <c r="AG4673" s="838"/>
      <c r="AH4673" s="838"/>
      <c r="AI4673" s="838"/>
      <c r="AJ4673" s="838"/>
      <c r="AK4673" s="838"/>
      <c r="AL4673" s="838"/>
    </row>
    <row r="4674" spans="25:38" x14ac:dyDescent="0.25">
      <c r="Y4674" s="838"/>
      <c r="Z4674" s="838"/>
      <c r="AA4674" s="838"/>
      <c r="AB4674" s="838"/>
      <c r="AC4674" s="838"/>
      <c r="AD4674" s="838"/>
      <c r="AE4674" s="838"/>
      <c r="AF4674" s="838"/>
      <c r="AG4674" s="838"/>
      <c r="AH4674" s="838"/>
      <c r="AI4674" s="838"/>
      <c r="AJ4674" s="838"/>
      <c r="AK4674" s="838"/>
      <c r="AL4674" s="838"/>
    </row>
    <row r="4675" spans="25:38" x14ac:dyDescent="0.25">
      <c r="Y4675" s="838"/>
      <c r="Z4675" s="838"/>
      <c r="AA4675" s="838"/>
      <c r="AB4675" s="838"/>
      <c r="AC4675" s="838"/>
      <c r="AD4675" s="838"/>
      <c r="AE4675" s="838"/>
      <c r="AF4675" s="838"/>
      <c r="AG4675" s="838"/>
      <c r="AH4675" s="838"/>
      <c r="AI4675" s="838"/>
      <c r="AJ4675" s="838"/>
      <c r="AK4675" s="838"/>
      <c r="AL4675" s="838"/>
    </row>
    <row r="4676" spans="25:38" x14ac:dyDescent="0.25">
      <c r="Y4676" s="838"/>
      <c r="Z4676" s="838"/>
      <c r="AA4676" s="838"/>
      <c r="AB4676" s="838"/>
      <c r="AC4676" s="838"/>
      <c r="AD4676" s="838"/>
      <c r="AE4676" s="838"/>
      <c r="AF4676" s="838"/>
      <c r="AG4676" s="838"/>
      <c r="AH4676" s="838"/>
      <c r="AI4676" s="838"/>
      <c r="AJ4676" s="838"/>
      <c r="AK4676" s="838"/>
      <c r="AL4676" s="838"/>
    </row>
    <row r="4677" spans="25:38" x14ac:dyDescent="0.25">
      <c r="Y4677" s="838"/>
      <c r="Z4677" s="838"/>
      <c r="AA4677" s="838"/>
      <c r="AB4677" s="838"/>
      <c r="AC4677" s="838"/>
      <c r="AD4677" s="838"/>
      <c r="AE4677" s="838"/>
      <c r="AF4677" s="838"/>
      <c r="AG4677" s="838"/>
      <c r="AH4677" s="838"/>
      <c r="AI4677" s="838"/>
      <c r="AJ4677" s="838"/>
      <c r="AK4677" s="838"/>
      <c r="AL4677" s="838"/>
    </row>
    <row r="4678" spans="25:38" x14ac:dyDescent="0.25">
      <c r="Y4678" s="838"/>
      <c r="Z4678" s="838"/>
      <c r="AA4678" s="838"/>
      <c r="AB4678" s="838"/>
      <c r="AC4678" s="838"/>
      <c r="AD4678" s="838"/>
      <c r="AE4678" s="838"/>
      <c r="AF4678" s="838"/>
      <c r="AG4678" s="838"/>
      <c r="AH4678" s="838"/>
      <c r="AI4678" s="838"/>
      <c r="AJ4678" s="838"/>
      <c r="AK4678" s="838"/>
      <c r="AL4678" s="838"/>
    </row>
    <row r="4679" spans="25:38" x14ac:dyDescent="0.25">
      <c r="Y4679" s="838"/>
      <c r="Z4679" s="838"/>
      <c r="AA4679" s="838"/>
      <c r="AB4679" s="838"/>
      <c r="AC4679" s="838"/>
      <c r="AD4679" s="838"/>
      <c r="AE4679" s="838"/>
      <c r="AF4679" s="838"/>
      <c r="AG4679" s="838"/>
      <c r="AH4679" s="838"/>
      <c r="AI4679" s="838"/>
      <c r="AJ4679" s="838"/>
      <c r="AK4679" s="838"/>
      <c r="AL4679" s="838"/>
    </row>
    <row r="4680" spans="25:38" x14ac:dyDescent="0.25">
      <c r="Y4680" s="838"/>
      <c r="Z4680" s="838"/>
      <c r="AA4680" s="838"/>
      <c r="AB4680" s="838"/>
      <c r="AC4680" s="838"/>
      <c r="AD4680" s="838"/>
      <c r="AE4680" s="838"/>
      <c r="AF4680" s="838"/>
      <c r="AG4680" s="838"/>
      <c r="AH4680" s="838"/>
      <c r="AI4680" s="838"/>
      <c r="AJ4680" s="838"/>
      <c r="AK4680" s="838"/>
      <c r="AL4680" s="838"/>
    </row>
    <row r="4681" spans="25:38" x14ac:dyDescent="0.25">
      <c r="Y4681" s="838"/>
      <c r="Z4681" s="838"/>
      <c r="AA4681" s="838"/>
      <c r="AB4681" s="838"/>
      <c r="AC4681" s="838"/>
      <c r="AD4681" s="838"/>
      <c r="AE4681" s="838"/>
      <c r="AF4681" s="838"/>
      <c r="AG4681" s="838"/>
      <c r="AH4681" s="838"/>
      <c r="AI4681" s="838"/>
      <c r="AJ4681" s="838"/>
      <c r="AK4681" s="838"/>
      <c r="AL4681" s="838"/>
    </row>
    <row r="4682" spans="25:38" x14ac:dyDescent="0.25">
      <c r="Y4682" s="838"/>
      <c r="Z4682" s="838"/>
      <c r="AA4682" s="838"/>
      <c r="AB4682" s="838"/>
      <c r="AC4682" s="838"/>
      <c r="AD4682" s="838"/>
      <c r="AE4682" s="838"/>
      <c r="AF4682" s="838"/>
      <c r="AG4682" s="838"/>
      <c r="AH4682" s="838"/>
      <c r="AI4682" s="838"/>
      <c r="AJ4682" s="838"/>
      <c r="AK4682" s="838"/>
      <c r="AL4682" s="838"/>
    </row>
    <row r="4683" spans="25:38" x14ac:dyDescent="0.25">
      <c r="Y4683" s="838"/>
      <c r="Z4683" s="838"/>
      <c r="AA4683" s="838"/>
      <c r="AB4683" s="838"/>
      <c r="AC4683" s="838"/>
      <c r="AD4683" s="838"/>
      <c r="AE4683" s="838"/>
      <c r="AF4683" s="838"/>
      <c r="AG4683" s="838"/>
      <c r="AH4683" s="838"/>
      <c r="AI4683" s="838"/>
      <c r="AJ4683" s="838"/>
      <c r="AK4683" s="838"/>
      <c r="AL4683" s="838"/>
    </row>
    <row r="4684" spans="25:38" x14ac:dyDescent="0.25">
      <c r="Y4684" s="838"/>
      <c r="Z4684" s="838"/>
      <c r="AA4684" s="838"/>
      <c r="AB4684" s="838"/>
      <c r="AC4684" s="838"/>
      <c r="AD4684" s="838"/>
      <c r="AE4684" s="838"/>
      <c r="AF4684" s="838"/>
      <c r="AG4684" s="838"/>
      <c r="AH4684" s="838"/>
      <c r="AI4684" s="838"/>
      <c r="AJ4684" s="838"/>
      <c r="AK4684" s="838"/>
      <c r="AL4684" s="838"/>
    </row>
    <row r="4685" spans="25:38" x14ac:dyDescent="0.25">
      <c r="Y4685" s="838"/>
      <c r="Z4685" s="838"/>
      <c r="AA4685" s="838"/>
      <c r="AB4685" s="838"/>
      <c r="AC4685" s="838"/>
      <c r="AD4685" s="838"/>
      <c r="AE4685" s="838"/>
      <c r="AF4685" s="838"/>
      <c r="AG4685" s="838"/>
      <c r="AH4685" s="838"/>
      <c r="AI4685" s="838"/>
      <c r="AJ4685" s="838"/>
      <c r="AK4685" s="838"/>
      <c r="AL4685" s="838"/>
    </row>
    <row r="4686" spans="25:38" x14ac:dyDescent="0.25">
      <c r="Y4686" s="838"/>
      <c r="Z4686" s="838"/>
      <c r="AA4686" s="838"/>
      <c r="AB4686" s="838"/>
      <c r="AC4686" s="838"/>
      <c r="AD4686" s="838"/>
      <c r="AE4686" s="838"/>
      <c r="AF4686" s="838"/>
      <c r="AG4686" s="838"/>
      <c r="AH4686" s="838"/>
      <c r="AI4686" s="838"/>
      <c r="AJ4686" s="838"/>
      <c r="AK4686" s="838"/>
      <c r="AL4686" s="838"/>
    </row>
    <row r="4687" spans="25:38" x14ac:dyDescent="0.25">
      <c r="Y4687" s="838"/>
      <c r="Z4687" s="838"/>
      <c r="AA4687" s="838"/>
      <c r="AB4687" s="838"/>
      <c r="AC4687" s="838"/>
      <c r="AD4687" s="838"/>
      <c r="AE4687" s="838"/>
      <c r="AF4687" s="838"/>
      <c r="AG4687" s="838"/>
      <c r="AH4687" s="838"/>
      <c r="AI4687" s="838"/>
      <c r="AJ4687" s="838"/>
      <c r="AK4687" s="838"/>
      <c r="AL4687" s="838"/>
    </row>
    <row r="4688" spans="25:38" x14ac:dyDescent="0.25">
      <c r="Y4688" s="838"/>
      <c r="Z4688" s="838"/>
      <c r="AA4688" s="838"/>
      <c r="AB4688" s="838"/>
      <c r="AC4688" s="838"/>
      <c r="AD4688" s="838"/>
      <c r="AE4688" s="838"/>
      <c r="AF4688" s="838"/>
      <c r="AG4688" s="838"/>
      <c r="AH4688" s="838"/>
      <c r="AI4688" s="838"/>
      <c r="AJ4688" s="838"/>
      <c r="AK4688" s="838"/>
      <c r="AL4688" s="838"/>
    </row>
    <row r="4689" spans="25:38" x14ac:dyDescent="0.25">
      <c r="Y4689" s="838"/>
      <c r="Z4689" s="838"/>
      <c r="AA4689" s="838"/>
      <c r="AB4689" s="838"/>
      <c r="AC4689" s="838"/>
      <c r="AD4689" s="838"/>
      <c r="AE4689" s="838"/>
      <c r="AF4689" s="838"/>
      <c r="AG4689" s="838"/>
      <c r="AH4689" s="838"/>
      <c r="AI4689" s="838"/>
      <c r="AJ4689" s="838"/>
      <c r="AK4689" s="838"/>
      <c r="AL4689" s="838"/>
    </row>
    <row r="4690" spans="25:38" x14ac:dyDescent="0.25">
      <c r="Y4690" s="838"/>
      <c r="Z4690" s="838"/>
      <c r="AA4690" s="838"/>
      <c r="AB4690" s="838"/>
      <c r="AC4690" s="838"/>
      <c r="AD4690" s="838"/>
      <c r="AE4690" s="838"/>
      <c r="AF4690" s="838"/>
      <c r="AG4690" s="838"/>
      <c r="AH4690" s="838"/>
      <c r="AI4690" s="838"/>
      <c r="AJ4690" s="838"/>
      <c r="AK4690" s="838"/>
      <c r="AL4690" s="838"/>
    </row>
    <row r="4691" spans="25:38" x14ac:dyDescent="0.25">
      <c r="Y4691" s="838"/>
      <c r="Z4691" s="838"/>
      <c r="AA4691" s="838"/>
      <c r="AB4691" s="838"/>
      <c r="AC4691" s="838"/>
      <c r="AD4691" s="838"/>
      <c r="AE4691" s="838"/>
      <c r="AF4691" s="838"/>
      <c r="AG4691" s="838"/>
      <c r="AH4691" s="838"/>
      <c r="AI4691" s="838"/>
      <c r="AJ4691" s="838"/>
      <c r="AK4691" s="838"/>
      <c r="AL4691" s="838"/>
    </row>
    <row r="4692" spans="25:38" x14ac:dyDescent="0.25">
      <c r="Y4692" s="838"/>
      <c r="Z4692" s="838"/>
      <c r="AA4692" s="838"/>
      <c r="AB4692" s="838"/>
      <c r="AC4692" s="838"/>
      <c r="AD4692" s="838"/>
      <c r="AE4692" s="838"/>
      <c r="AF4692" s="838"/>
      <c r="AG4692" s="838"/>
      <c r="AH4692" s="838"/>
      <c r="AI4692" s="838"/>
      <c r="AJ4692" s="838"/>
      <c r="AK4692" s="838"/>
      <c r="AL4692" s="838"/>
    </row>
    <row r="4693" spans="25:38" x14ac:dyDescent="0.25">
      <c r="Y4693" s="838"/>
      <c r="Z4693" s="838"/>
      <c r="AA4693" s="838"/>
      <c r="AB4693" s="838"/>
      <c r="AC4693" s="838"/>
      <c r="AD4693" s="838"/>
      <c r="AE4693" s="838"/>
      <c r="AF4693" s="838"/>
      <c r="AG4693" s="838"/>
      <c r="AH4693" s="838"/>
      <c r="AI4693" s="838"/>
      <c r="AJ4693" s="838"/>
      <c r="AK4693" s="838"/>
      <c r="AL4693" s="838"/>
    </row>
    <row r="4694" spans="25:38" x14ac:dyDescent="0.25">
      <c r="Y4694" s="838"/>
      <c r="Z4694" s="838"/>
      <c r="AA4694" s="838"/>
      <c r="AB4694" s="838"/>
      <c r="AC4694" s="838"/>
      <c r="AD4694" s="838"/>
      <c r="AE4694" s="838"/>
      <c r="AF4694" s="838"/>
      <c r="AG4694" s="838"/>
      <c r="AH4694" s="838"/>
      <c r="AI4694" s="838"/>
      <c r="AJ4694" s="838"/>
      <c r="AK4694" s="838"/>
      <c r="AL4694" s="838"/>
    </row>
    <row r="4695" spans="25:38" x14ac:dyDescent="0.25">
      <c r="Y4695" s="838"/>
      <c r="Z4695" s="838"/>
      <c r="AA4695" s="838"/>
      <c r="AB4695" s="838"/>
      <c r="AC4695" s="838"/>
      <c r="AD4695" s="838"/>
      <c r="AE4695" s="838"/>
      <c r="AF4695" s="838"/>
      <c r="AG4695" s="838"/>
      <c r="AH4695" s="838"/>
      <c r="AI4695" s="838"/>
      <c r="AJ4695" s="838"/>
      <c r="AK4695" s="838"/>
      <c r="AL4695" s="838"/>
    </row>
    <row r="4696" spans="25:38" x14ac:dyDescent="0.25">
      <c r="Y4696" s="838"/>
      <c r="Z4696" s="838"/>
      <c r="AA4696" s="838"/>
      <c r="AB4696" s="838"/>
      <c r="AC4696" s="838"/>
      <c r="AD4696" s="838"/>
      <c r="AE4696" s="838"/>
      <c r="AF4696" s="838"/>
      <c r="AG4696" s="838"/>
      <c r="AH4696" s="838"/>
      <c r="AI4696" s="838"/>
      <c r="AJ4696" s="838"/>
      <c r="AK4696" s="838"/>
      <c r="AL4696" s="838"/>
    </row>
    <row r="4697" spans="25:38" x14ac:dyDescent="0.25">
      <c r="Y4697" s="838"/>
      <c r="Z4697" s="838"/>
      <c r="AA4697" s="838"/>
      <c r="AB4697" s="838"/>
      <c r="AC4697" s="838"/>
      <c r="AD4697" s="838"/>
      <c r="AE4697" s="838"/>
      <c r="AF4697" s="838"/>
      <c r="AG4697" s="838"/>
      <c r="AH4697" s="838"/>
      <c r="AI4697" s="838"/>
      <c r="AJ4697" s="838"/>
      <c r="AK4697" s="838"/>
      <c r="AL4697" s="838"/>
    </row>
    <row r="4698" spans="25:38" x14ac:dyDescent="0.25">
      <c r="Y4698" s="838"/>
      <c r="Z4698" s="838"/>
      <c r="AA4698" s="838"/>
      <c r="AB4698" s="838"/>
      <c r="AC4698" s="838"/>
      <c r="AD4698" s="838"/>
      <c r="AE4698" s="838"/>
      <c r="AF4698" s="838"/>
      <c r="AG4698" s="838"/>
      <c r="AH4698" s="838"/>
      <c r="AI4698" s="838"/>
      <c r="AJ4698" s="838"/>
      <c r="AK4698" s="838"/>
      <c r="AL4698" s="838"/>
    </row>
    <row r="4699" spans="25:38" x14ac:dyDescent="0.25">
      <c r="Y4699" s="838"/>
      <c r="Z4699" s="838"/>
      <c r="AA4699" s="838"/>
      <c r="AB4699" s="838"/>
      <c r="AC4699" s="838"/>
      <c r="AD4699" s="838"/>
      <c r="AE4699" s="838"/>
      <c r="AF4699" s="838"/>
      <c r="AG4699" s="838"/>
      <c r="AH4699" s="838"/>
      <c r="AI4699" s="838"/>
      <c r="AJ4699" s="838"/>
      <c r="AK4699" s="838"/>
      <c r="AL4699" s="838"/>
    </row>
    <row r="4700" spans="25:38" x14ac:dyDescent="0.25">
      <c r="Y4700" s="838"/>
      <c r="Z4700" s="838"/>
      <c r="AA4700" s="838"/>
      <c r="AB4700" s="838"/>
      <c r="AC4700" s="838"/>
      <c r="AD4700" s="838"/>
      <c r="AE4700" s="838"/>
      <c r="AF4700" s="838"/>
      <c r="AG4700" s="838"/>
      <c r="AH4700" s="838"/>
      <c r="AI4700" s="838"/>
      <c r="AJ4700" s="838"/>
      <c r="AK4700" s="838"/>
      <c r="AL4700" s="838"/>
    </row>
    <row r="4701" spans="25:38" x14ac:dyDescent="0.25">
      <c r="Y4701" s="838"/>
      <c r="Z4701" s="838"/>
      <c r="AA4701" s="838"/>
      <c r="AB4701" s="838"/>
      <c r="AC4701" s="838"/>
      <c r="AD4701" s="838"/>
      <c r="AE4701" s="838"/>
      <c r="AF4701" s="838"/>
      <c r="AG4701" s="838"/>
      <c r="AH4701" s="838"/>
      <c r="AI4701" s="838"/>
      <c r="AJ4701" s="838"/>
      <c r="AK4701" s="838"/>
      <c r="AL4701" s="838"/>
    </row>
    <row r="4702" spans="25:38" x14ac:dyDescent="0.25">
      <c r="Y4702" s="838"/>
      <c r="Z4702" s="838"/>
      <c r="AA4702" s="838"/>
      <c r="AB4702" s="838"/>
      <c r="AC4702" s="838"/>
      <c r="AD4702" s="838"/>
      <c r="AE4702" s="838"/>
      <c r="AF4702" s="838"/>
      <c r="AG4702" s="838"/>
      <c r="AH4702" s="838"/>
      <c r="AI4702" s="838"/>
      <c r="AJ4702" s="838"/>
      <c r="AK4702" s="838"/>
      <c r="AL4702" s="838"/>
    </row>
    <row r="4703" spans="25:38" x14ac:dyDescent="0.25">
      <c r="Y4703" s="838"/>
      <c r="Z4703" s="838"/>
      <c r="AA4703" s="838"/>
      <c r="AB4703" s="838"/>
      <c r="AC4703" s="838"/>
      <c r="AD4703" s="838"/>
      <c r="AE4703" s="838"/>
      <c r="AF4703" s="838"/>
      <c r="AG4703" s="838"/>
      <c r="AH4703" s="838"/>
      <c r="AI4703" s="838"/>
      <c r="AJ4703" s="838"/>
      <c r="AK4703" s="838"/>
      <c r="AL4703" s="838"/>
    </row>
    <row r="4704" spans="25:38" x14ac:dyDescent="0.25">
      <c r="Y4704" s="838"/>
      <c r="Z4704" s="838"/>
      <c r="AA4704" s="838"/>
      <c r="AB4704" s="838"/>
      <c r="AC4704" s="838"/>
      <c r="AD4704" s="838"/>
      <c r="AE4704" s="838"/>
      <c r="AF4704" s="838"/>
      <c r="AG4704" s="838"/>
      <c r="AH4704" s="838"/>
      <c r="AI4704" s="838"/>
      <c r="AJ4704" s="838"/>
      <c r="AK4704" s="838"/>
      <c r="AL4704" s="838"/>
    </row>
    <row r="4705" spans="25:38" x14ac:dyDescent="0.25">
      <c r="Y4705" s="838"/>
      <c r="Z4705" s="838"/>
      <c r="AA4705" s="838"/>
      <c r="AB4705" s="838"/>
      <c r="AC4705" s="838"/>
      <c r="AD4705" s="838"/>
      <c r="AE4705" s="838"/>
      <c r="AF4705" s="838"/>
      <c r="AG4705" s="838"/>
      <c r="AH4705" s="838"/>
      <c r="AI4705" s="838"/>
      <c r="AJ4705" s="838"/>
      <c r="AK4705" s="838"/>
      <c r="AL4705" s="838"/>
    </row>
    <row r="4706" spans="25:38" x14ac:dyDescent="0.25">
      <c r="Y4706" s="838"/>
      <c r="Z4706" s="838"/>
      <c r="AA4706" s="838"/>
      <c r="AB4706" s="838"/>
      <c r="AC4706" s="838"/>
      <c r="AD4706" s="838"/>
      <c r="AE4706" s="838"/>
      <c r="AF4706" s="838"/>
      <c r="AG4706" s="838"/>
      <c r="AH4706" s="838"/>
      <c r="AI4706" s="838"/>
      <c r="AJ4706" s="838"/>
      <c r="AK4706" s="838"/>
      <c r="AL4706" s="838"/>
    </row>
    <row r="4707" spans="25:38" x14ac:dyDescent="0.25">
      <c r="Y4707" s="838"/>
      <c r="Z4707" s="838"/>
      <c r="AA4707" s="838"/>
      <c r="AB4707" s="838"/>
      <c r="AC4707" s="838"/>
      <c r="AD4707" s="838"/>
      <c r="AE4707" s="838"/>
      <c r="AF4707" s="838"/>
      <c r="AG4707" s="838"/>
      <c r="AH4707" s="838"/>
      <c r="AI4707" s="838"/>
      <c r="AJ4707" s="838"/>
      <c r="AK4707" s="838"/>
      <c r="AL4707" s="838"/>
    </row>
    <row r="4708" spans="25:38" x14ac:dyDescent="0.25">
      <c r="Y4708" s="838"/>
      <c r="Z4708" s="838"/>
      <c r="AA4708" s="838"/>
      <c r="AB4708" s="838"/>
      <c r="AC4708" s="838"/>
      <c r="AD4708" s="838"/>
      <c r="AE4708" s="838"/>
      <c r="AF4708" s="838"/>
      <c r="AG4708" s="838"/>
      <c r="AH4708" s="838"/>
      <c r="AI4708" s="838"/>
      <c r="AJ4708" s="838"/>
      <c r="AK4708" s="838"/>
      <c r="AL4708" s="838"/>
    </row>
    <row r="4709" spans="25:38" x14ac:dyDescent="0.25">
      <c r="Y4709" s="838"/>
      <c r="Z4709" s="838"/>
      <c r="AA4709" s="838"/>
      <c r="AB4709" s="838"/>
      <c r="AC4709" s="838"/>
      <c r="AD4709" s="838"/>
      <c r="AE4709" s="838"/>
      <c r="AF4709" s="838"/>
      <c r="AG4709" s="838"/>
      <c r="AH4709" s="838"/>
      <c r="AI4709" s="838"/>
      <c r="AJ4709" s="838"/>
      <c r="AK4709" s="838"/>
      <c r="AL4709" s="838"/>
    </row>
    <row r="4710" spans="25:38" x14ac:dyDescent="0.25">
      <c r="Y4710" s="838"/>
      <c r="Z4710" s="838"/>
      <c r="AA4710" s="838"/>
      <c r="AB4710" s="838"/>
      <c r="AC4710" s="838"/>
      <c r="AD4710" s="838"/>
      <c r="AE4710" s="838"/>
      <c r="AF4710" s="838"/>
      <c r="AG4710" s="838"/>
      <c r="AH4710" s="838"/>
      <c r="AI4710" s="838"/>
      <c r="AJ4710" s="838"/>
      <c r="AK4710" s="838"/>
      <c r="AL4710" s="838"/>
    </row>
    <row r="4711" spans="25:38" x14ac:dyDescent="0.25">
      <c r="Y4711" s="838"/>
      <c r="Z4711" s="838"/>
      <c r="AA4711" s="838"/>
      <c r="AB4711" s="838"/>
      <c r="AC4711" s="838"/>
      <c r="AD4711" s="838"/>
      <c r="AE4711" s="838"/>
      <c r="AF4711" s="838"/>
      <c r="AG4711" s="838"/>
      <c r="AH4711" s="838"/>
      <c r="AI4711" s="838"/>
      <c r="AJ4711" s="838"/>
      <c r="AK4711" s="838"/>
      <c r="AL4711" s="838"/>
    </row>
    <row r="4712" spans="25:38" x14ac:dyDescent="0.25">
      <c r="Y4712" s="838"/>
      <c r="Z4712" s="838"/>
      <c r="AA4712" s="838"/>
      <c r="AB4712" s="838"/>
      <c r="AC4712" s="838"/>
      <c r="AD4712" s="838"/>
      <c r="AE4712" s="838"/>
      <c r="AF4712" s="838"/>
      <c r="AG4712" s="838"/>
      <c r="AH4712" s="838"/>
      <c r="AI4712" s="838"/>
      <c r="AJ4712" s="838"/>
      <c r="AK4712" s="838"/>
      <c r="AL4712" s="838"/>
    </row>
    <row r="4713" spans="25:38" x14ac:dyDescent="0.25">
      <c r="Y4713" s="838"/>
      <c r="Z4713" s="838"/>
      <c r="AA4713" s="838"/>
      <c r="AB4713" s="838"/>
      <c r="AC4713" s="838"/>
      <c r="AD4713" s="838"/>
      <c r="AE4713" s="838"/>
      <c r="AF4713" s="838"/>
      <c r="AG4713" s="838"/>
      <c r="AH4713" s="838"/>
      <c r="AI4713" s="838"/>
      <c r="AJ4713" s="838"/>
      <c r="AK4713" s="838"/>
      <c r="AL4713" s="838"/>
    </row>
    <row r="4714" spans="25:38" x14ac:dyDescent="0.25">
      <c r="Y4714" s="838"/>
      <c r="Z4714" s="838"/>
      <c r="AA4714" s="838"/>
      <c r="AB4714" s="838"/>
      <c r="AC4714" s="838"/>
      <c r="AD4714" s="838"/>
      <c r="AE4714" s="838"/>
      <c r="AF4714" s="838"/>
      <c r="AG4714" s="838"/>
      <c r="AH4714" s="838"/>
      <c r="AI4714" s="838"/>
      <c r="AJ4714" s="838"/>
      <c r="AK4714" s="838"/>
      <c r="AL4714" s="838"/>
    </row>
    <row r="4715" spans="25:38" x14ac:dyDescent="0.25">
      <c r="Y4715" s="838"/>
      <c r="Z4715" s="838"/>
      <c r="AA4715" s="838"/>
      <c r="AB4715" s="838"/>
      <c r="AC4715" s="838"/>
      <c r="AD4715" s="838"/>
      <c r="AE4715" s="838"/>
      <c r="AF4715" s="838"/>
      <c r="AG4715" s="838"/>
      <c r="AH4715" s="838"/>
      <c r="AI4715" s="838"/>
      <c r="AJ4715" s="838"/>
      <c r="AK4715" s="838"/>
      <c r="AL4715" s="838"/>
    </row>
    <row r="4716" spans="25:38" x14ac:dyDescent="0.25">
      <c r="Y4716" s="838"/>
      <c r="Z4716" s="838"/>
      <c r="AA4716" s="838"/>
      <c r="AB4716" s="838"/>
      <c r="AC4716" s="838"/>
      <c r="AD4716" s="838"/>
      <c r="AE4716" s="838"/>
      <c r="AF4716" s="838"/>
      <c r="AG4716" s="838"/>
      <c r="AH4716" s="838"/>
      <c r="AI4716" s="838"/>
      <c r="AJ4716" s="838"/>
      <c r="AK4716" s="838"/>
      <c r="AL4716" s="838"/>
    </row>
    <row r="4717" spans="25:38" x14ac:dyDescent="0.25">
      <c r="Y4717" s="838"/>
      <c r="Z4717" s="838"/>
      <c r="AA4717" s="838"/>
      <c r="AB4717" s="838"/>
      <c r="AC4717" s="838"/>
      <c r="AD4717" s="838"/>
      <c r="AE4717" s="838"/>
      <c r="AF4717" s="838"/>
      <c r="AG4717" s="838"/>
      <c r="AH4717" s="838"/>
      <c r="AI4717" s="838"/>
      <c r="AJ4717" s="838"/>
      <c r="AK4717" s="838"/>
      <c r="AL4717" s="838"/>
    </row>
    <row r="4718" spans="25:38" x14ac:dyDescent="0.25">
      <c r="Y4718" s="838"/>
      <c r="Z4718" s="838"/>
      <c r="AA4718" s="838"/>
      <c r="AB4718" s="838"/>
      <c r="AC4718" s="838"/>
      <c r="AD4718" s="838"/>
      <c r="AE4718" s="838"/>
      <c r="AF4718" s="838"/>
      <c r="AG4718" s="838"/>
      <c r="AH4718" s="838"/>
      <c r="AI4718" s="838"/>
      <c r="AJ4718" s="838"/>
      <c r="AK4718" s="838"/>
      <c r="AL4718" s="838"/>
    </row>
    <row r="4719" spans="25:38" x14ac:dyDescent="0.25">
      <c r="Y4719" s="838"/>
      <c r="Z4719" s="838"/>
      <c r="AA4719" s="838"/>
      <c r="AB4719" s="838"/>
      <c r="AC4719" s="838"/>
      <c r="AD4719" s="838"/>
      <c r="AE4719" s="838"/>
      <c r="AF4719" s="838"/>
      <c r="AG4719" s="838"/>
      <c r="AH4719" s="838"/>
      <c r="AI4719" s="838"/>
      <c r="AJ4719" s="838"/>
      <c r="AK4719" s="838"/>
      <c r="AL4719" s="838"/>
    </row>
    <row r="4720" spans="25:38" x14ac:dyDescent="0.25">
      <c r="Y4720" s="838"/>
      <c r="Z4720" s="838"/>
      <c r="AA4720" s="838"/>
      <c r="AB4720" s="838"/>
      <c r="AC4720" s="838"/>
      <c r="AD4720" s="838"/>
      <c r="AE4720" s="838"/>
      <c r="AF4720" s="838"/>
      <c r="AG4720" s="838"/>
      <c r="AH4720" s="838"/>
      <c r="AI4720" s="838"/>
      <c r="AJ4720" s="838"/>
      <c r="AK4720" s="838"/>
      <c r="AL4720" s="838"/>
    </row>
    <row r="4721" spans="25:38" x14ac:dyDescent="0.25">
      <c r="Y4721" s="838"/>
      <c r="Z4721" s="838"/>
      <c r="AA4721" s="838"/>
      <c r="AB4721" s="838"/>
      <c r="AC4721" s="838"/>
      <c r="AD4721" s="838"/>
      <c r="AE4721" s="838"/>
      <c r="AF4721" s="838"/>
      <c r="AG4721" s="838"/>
      <c r="AH4721" s="838"/>
      <c r="AI4721" s="838"/>
      <c r="AJ4721" s="838"/>
      <c r="AK4721" s="838"/>
      <c r="AL4721" s="838"/>
    </row>
    <row r="4722" spans="25:38" x14ac:dyDescent="0.25">
      <c r="Y4722" s="838"/>
      <c r="Z4722" s="838"/>
      <c r="AA4722" s="838"/>
      <c r="AB4722" s="838"/>
      <c r="AC4722" s="838"/>
      <c r="AD4722" s="838"/>
      <c r="AE4722" s="838"/>
      <c r="AF4722" s="838"/>
      <c r="AG4722" s="838"/>
      <c r="AH4722" s="838"/>
      <c r="AI4722" s="838"/>
      <c r="AJ4722" s="838"/>
      <c r="AK4722" s="838"/>
      <c r="AL4722" s="838"/>
    </row>
    <row r="4723" spans="25:38" x14ac:dyDescent="0.25">
      <c r="Y4723" s="838"/>
      <c r="Z4723" s="838"/>
      <c r="AA4723" s="838"/>
      <c r="AB4723" s="838"/>
      <c r="AC4723" s="838"/>
      <c r="AD4723" s="838"/>
      <c r="AE4723" s="838"/>
      <c r="AF4723" s="838"/>
      <c r="AG4723" s="838"/>
      <c r="AH4723" s="838"/>
      <c r="AI4723" s="838"/>
      <c r="AJ4723" s="838"/>
      <c r="AK4723" s="838"/>
      <c r="AL4723" s="838"/>
    </row>
    <row r="4724" spans="25:38" x14ac:dyDescent="0.25">
      <c r="Y4724" s="838"/>
      <c r="Z4724" s="838"/>
      <c r="AA4724" s="838"/>
      <c r="AB4724" s="838"/>
      <c r="AC4724" s="838"/>
      <c r="AD4724" s="838"/>
      <c r="AE4724" s="838"/>
      <c r="AF4724" s="838"/>
      <c r="AG4724" s="838"/>
      <c r="AH4724" s="838"/>
      <c r="AI4724" s="838"/>
      <c r="AJ4724" s="838"/>
      <c r="AK4724" s="838"/>
      <c r="AL4724" s="838"/>
    </row>
    <row r="4725" spans="25:38" x14ac:dyDescent="0.25">
      <c r="Y4725" s="838"/>
      <c r="Z4725" s="838"/>
      <c r="AA4725" s="838"/>
      <c r="AB4725" s="838"/>
      <c r="AC4725" s="838"/>
      <c r="AD4725" s="838"/>
      <c r="AE4725" s="838"/>
      <c r="AF4725" s="838"/>
      <c r="AG4725" s="838"/>
      <c r="AH4725" s="838"/>
      <c r="AI4725" s="838"/>
      <c r="AJ4725" s="838"/>
      <c r="AK4725" s="838"/>
      <c r="AL4725" s="838"/>
    </row>
    <row r="4726" spans="25:38" x14ac:dyDescent="0.25">
      <c r="Y4726" s="838"/>
      <c r="Z4726" s="838"/>
      <c r="AA4726" s="838"/>
      <c r="AB4726" s="838"/>
      <c r="AC4726" s="838"/>
      <c r="AD4726" s="838"/>
      <c r="AE4726" s="838"/>
      <c r="AF4726" s="838"/>
      <c r="AG4726" s="838"/>
      <c r="AH4726" s="838"/>
      <c r="AI4726" s="838"/>
      <c r="AJ4726" s="838"/>
      <c r="AK4726" s="838"/>
      <c r="AL4726" s="838"/>
    </row>
    <row r="4727" spans="25:38" x14ac:dyDescent="0.25">
      <c r="Y4727" s="838"/>
      <c r="Z4727" s="838"/>
      <c r="AA4727" s="838"/>
      <c r="AB4727" s="838"/>
      <c r="AC4727" s="838"/>
      <c r="AD4727" s="838"/>
      <c r="AE4727" s="838"/>
      <c r="AF4727" s="838"/>
      <c r="AG4727" s="838"/>
      <c r="AH4727" s="838"/>
      <c r="AI4727" s="838"/>
      <c r="AJ4727" s="838"/>
      <c r="AK4727" s="838"/>
      <c r="AL4727" s="838"/>
    </row>
    <row r="4728" spans="25:38" x14ac:dyDescent="0.25">
      <c r="Y4728" s="838"/>
      <c r="Z4728" s="838"/>
      <c r="AA4728" s="838"/>
      <c r="AB4728" s="838"/>
      <c r="AC4728" s="838"/>
      <c r="AD4728" s="838"/>
      <c r="AE4728" s="838"/>
      <c r="AF4728" s="838"/>
      <c r="AG4728" s="838"/>
      <c r="AH4728" s="838"/>
      <c r="AI4728" s="838"/>
      <c r="AJ4728" s="838"/>
      <c r="AK4728" s="838"/>
      <c r="AL4728" s="838"/>
    </row>
    <row r="4729" spans="25:38" x14ac:dyDescent="0.25">
      <c r="Y4729" s="838"/>
      <c r="Z4729" s="838"/>
      <c r="AA4729" s="838"/>
      <c r="AB4729" s="838"/>
      <c r="AC4729" s="838"/>
      <c r="AD4729" s="838"/>
      <c r="AE4729" s="838"/>
      <c r="AF4729" s="838"/>
      <c r="AG4729" s="838"/>
      <c r="AH4729" s="838"/>
      <c r="AI4729" s="838"/>
      <c r="AJ4729" s="838"/>
      <c r="AK4729" s="838"/>
      <c r="AL4729" s="838"/>
    </row>
    <row r="4730" spans="25:38" x14ac:dyDescent="0.25">
      <c r="Y4730" s="838"/>
      <c r="Z4730" s="838"/>
      <c r="AA4730" s="838"/>
      <c r="AB4730" s="838"/>
      <c r="AC4730" s="838"/>
      <c r="AD4730" s="838"/>
      <c r="AE4730" s="838"/>
      <c r="AF4730" s="838"/>
      <c r="AG4730" s="838"/>
      <c r="AH4730" s="838"/>
      <c r="AI4730" s="838"/>
      <c r="AJ4730" s="838"/>
      <c r="AK4730" s="838"/>
      <c r="AL4730" s="838"/>
    </row>
    <row r="4731" spans="25:38" x14ac:dyDescent="0.25">
      <c r="Y4731" s="838"/>
      <c r="Z4731" s="838"/>
      <c r="AA4731" s="838"/>
      <c r="AB4731" s="838"/>
      <c r="AC4731" s="838"/>
      <c r="AD4731" s="838"/>
      <c r="AE4731" s="838"/>
      <c r="AF4731" s="838"/>
      <c r="AG4731" s="838"/>
      <c r="AH4731" s="838"/>
      <c r="AI4731" s="838"/>
      <c r="AJ4731" s="838"/>
      <c r="AK4731" s="838"/>
      <c r="AL4731" s="838"/>
    </row>
    <row r="4732" spans="25:38" x14ac:dyDescent="0.25">
      <c r="Y4732" s="838"/>
      <c r="Z4732" s="838"/>
      <c r="AA4732" s="838"/>
      <c r="AB4732" s="838"/>
      <c r="AC4732" s="838"/>
      <c r="AD4732" s="838"/>
      <c r="AE4732" s="838"/>
      <c r="AF4732" s="838"/>
      <c r="AG4732" s="838"/>
      <c r="AH4732" s="838"/>
      <c r="AI4732" s="838"/>
      <c r="AJ4732" s="838"/>
      <c r="AK4732" s="838"/>
      <c r="AL4732" s="838"/>
    </row>
    <row r="4733" spans="25:38" x14ac:dyDescent="0.25">
      <c r="Y4733" s="838"/>
      <c r="Z4733" s="838"/>
      <c r="AA4733" s="838"/>
      <c r="AB4733" s="838"/>
      <c r="AC4733" s="838"/>
      <c r="AD4733" s="838"/>
      <c r="AE4733" s="838"/>
      <c r="AF4733" s="838"/>
      <c r="AG4733" s="838"/>
      <c r="AH4733" s="838"/>
      <c r="AI4733" s="838"/>
      <c r="AJ4733" s="838"/>
      <c r="AK4733" s="838"/>
      <c r="AL4733" s="838"/>
    </row>
    <row r="4734" spans="25:38" x14ac:dyDescent="0.25">
      <c r="Y4734" s="838"/>
      <c r="Z4734" s="838"/>
      <c r="AA4734" s="838"/>
      <c r="AB4734" s="838"/>
      <c r="AC4734" s="838"/>
      <c r="AD4734" s="838"/>
      <c r="AE4734" s="838"/>
      <c r="AF4734" s="838"/>
      <c r="AG4734" s="838"/>
      <c r="AH4734" s="838"/>
      <c r="AI4734" s="838"/>
      <c r="AJ4734" s="838"/>
      <c r="AK4734" s="838"/>
      <c r="AL4734" s="838"/>
    </row>
    <row r="4735" spans="25:38" x14ac:dyDescent="0.25">
      <c r="Y4735" s="838"/>
      <c r="Z4735" s="838"/>
      <c r="AA4735" s="838"/>
      <c r="AB4735" s="838"/>
      <c r="AC4735" s="838"/>
      <c r="AD4735" s="838"/>
      <c r="AE4735" s="838"/>
      <c r="AF4735" s="838"/>
      <c r="AG4735" s="838"/>
      <c r="AH4735" s="838"/>
      <c r="AI4735" s="838"/>
      <c r="AJ4735" s="838"/>
      <c r="AK4735" s="838"/>
      <c r="AL4735" s="838"/>
    </row>
    <row r="4736" spans="25:38" x14ac:dyDescent="0.25">
      <c r="Y4736" s="838"/>
      <c r="Z4736" s="838"/>
      <c r="AA4736" s="838"/>
      <c r="AB4736" s="838"/>
      <c r="AC4736" s="838"/>
      <c r="AD4736" s="838"/>
      <c r="AE4736" s="838"/>
      <c r="AF4736" s="838"/>
      <c r="AG4736" s="838"/>
      <c r="AH4736" s="838"/>
      <c r="AI4736" s="838"/>
      <c r="AJ4736" s="838"/>
      <c r="AK4736" s="838"/>
      <c r="AL4736" s="838"/>
    </row>
    <row r="4737" spans="25:38" x14ac:dyDescent="0.25">
      <c r="Y4737" s="838"/>
      <c r="Z4737" s="838"/>
      <c r="AA4737" s="838"/>
      <c r="AB4737" s="838"/>
      <c r="AC4737" s="838"/>
      <c r="AD4737" s="838"/>
      <c r="AE4737" s="838"/>
      <c r="AF4737" s="838"/>
      <c r="AG4737" s="838"/>
      <c r="AH4737" s="838"/>
      <c r="AI4737" s="838"/>
      <c r="AJ4737" s="838"/>
      <c r="AK4737" s="838"/>
      <c r="AL4737" s="838"/>
    </row>
    <row r="4738" spans="25:38" x14ac:dyDescent="0.25">
      <c r="Y4738" s="838"/>
      <c r="Z4738" s="838"/>
      <c r="AA4738" s="838"/>
      <c r="AB4738" s="838"/>
      <c r="AC4738" s="838"/>
      <c r="AD4738" s="838"/>
      <c r="AE4738" s="838"/>
      <c r="AF4738" s="838"/>
      <c r="AG4738" s="838"/>
      <c r="AH4738" s="838"/>
      <c r="AI4738" s="838"/>
      <c r="AJ4738" s="838"/>
      <c r="AK4738" s="838"/>
      <c r="AL4738" s="838"/>
    </row>
    <row r="4739" spans="25:38" x14ac:dyDescent="0.25">
      <c r="Y4739" s="838"/>
      <c r="Z4739" s="838"/>
      <c r="AA4739" s="838"/>
      <c r="AB4739" s="838"/>
      <c r="AC4739" s="838"/>
      <c r="AD4739" s="838"/>
      <c r="AE4739" s="838"/>
      <c r="AF4739" s="838"/>
      <c r="AG4739" s="838"/>
      <c r="AH4739" s="838"/>
      <c r="AI4739" s="838"/>
      <c r="AJ4739" s="838"/>
      <c r="AK4739" s="838"/>
      <c r="AL4739" s="838"/>
    </row>
    <row r="4740" spans="25:38" x14ac:dyDescent="0.25">
      <c r="Y4740" s="838"/>
      <c r="Z4740" s="838"/>
      <c r="AA4740" s="838"/>
      <c r="AB4740" s="838"/>
      <c r="AC4740" s="838"/>
      <c r="AD4740" s="838"/>
      <c r="AE4740" s="838"/>
      <c r="AF4740" s="838"/>
      <c r="AG4740" s="838"/>
      <c r="AH4740" s="838"/>
      <c r="AI4740" s="838"/>
      <c r="AJ4740" s="838"/>
      <c r="AK4740" s="838"/>
      <c r="AL4740" s="838"/>
    </row>
    <row r="4741" spans="25:38" x14ac:dyDescent="0.25">
      <c r="Y4741" s="838"/>
      <c r="Z4741" s="838"/>
      <c r="AA4741" s="838"/>
      <c r="AB4741" s="838"/>
      <c r="AC4741" s="838"/>
      <c r="AD4741" s="838"/>
      <c r="AE4741" s="838"/>
      <c r="AF4741" s="838"/>
      <c r="AG4741" s="838"/>
      <c r="AH4741" s="838"/>
      <c r="AI4741" s="838"/>
      <c r="AJ4741" s="838"/>
      <c r="AK4741" s="838"/>
      <c r="AL4741" s="838"/>
    </row>
    <row r="4742" spans="25:38" x14ac:dyDescent="0.25">
      <c r="Y4742" s="838"/>
      <c r="Z4742" s="838"/>
      <c r="AA4742" s="838"/>
      <c r="AB4742" s="838"/>
      <c r="AC4742" s="838"/>
      <c r="AD4742" s="838"/>
      <c r="AE4742" s="838"/>
      <c r="AF4742" s="838"/>
      <c r="AG4742" s="838"/>
      <c r="AH4742" s="838"/>
      <c r="AI4742" s="838"/>
      <c r="AJ4742" s="838"/>
      <c r="AK4742" s="838"/>
      <c r="AL4742" s="838"/>
    </row>
    <row r="4743" spans="25:38" x14ac:dyDescent="0.25">
      <c r="Y4743" s="838"/>
      <c r="Z4743" s="838"/>
      <c r="AA4743" s="838"/>
      <c r="AB4743" s="838"/>
      <c r="AC4743" s="838"/>
      <c r="AD4743" s="838"/>
      <c r="AE4743" s="838"/>
      <c r="AF4743" s="838"/>
      <c r="AG4743" s="838"/>
      <c r="AH4743" s="838"/>
      <c r="AI4743" s="838"/>
      <c r="AJ4743" s="838"/>
      <c r="AK4743" s="838"/>
      <c r="AL4743" s="838"/>
    </row>
    <row r="4744" spans="25:38" x14ac:dyDescent="0.25">
      <c r="Y4744" s="838"/>
      <c r="Z4744" s="838"/>
      <c r="AA4744" s="838"/>
      <c r="AB4744" s="838"/>
      <c r="AC4744" s="838"/>
      <c r="AD4744" s="838"/>
      <c r="AE4744" s="838"/>
      <c r="AF4744" s="838"/>
      <c r="AG4744" s="838"/>
      <c r="AH4744" s="838"/>
      <c r="AI4744" s="838"/>
      <c r="AJ4744" s="838"/>
      <c r="AK4744" s="838"/>
      <c r="AL4744" s="838"/>
    </row>
    <row r="4745" spans="25:38" x14ac:dyDescent="0.25">
      <c r="Y4745" s="838"/>
      <c r="Z4745" s="838"/>
      <c r="AA4745" s="838"/>
      <c r="AB4745" s="838"/>
      <c r="AC4745" s="838"/>
      <c r="AD4745" s="838"/>
      <c r="AE4745" s="838"/>
      <c r="AF4745" s="838"/>
      <c r="AG4745" s="838"/>
      <c r="AH4745" s="838"/>
      <c r="AI4745" s="838"/>
      <c r="AJ4745" s="838"/>
      <c r="AK4745" s="838"/>
      <c r="AL4745" s="838"/>
    </row>
    <row r="4746" spans="25:38" x14ac:dyDescent="0.25">
      <c r="Y4746" s="838"/>
      <c r="Z4746" s="838"/>
      <c r="AA4746" s="838"/>
      <c r="AB4746" s="838"/>
      <c r="AC4746" s="838"/>
      <c r="AD4746" s="838"/>
      <c r="AE4746" s="838"/>
      <c r="AF4746" s="838"/>
      <c r="AG4746" s="838"/>
      <c r="AH4746" s="838"/>
      <c r="AI4746" s="838"/>
      <c r="AJ4746" s="838"/>
      <c r="AK4746" s="838"/>
      <c r="AL4746" s="838"/>
    </row>
    <row r="4747" spans="25:38" x14ac:dyDescent="0.25">
      <c r="Y4747" s="838"/>
      <c r="Z4747" s="838"/>
      <c r="AA4747" s="838"/>
      <c r="AB4747" s="838"/>
      <c r="AC4747" s="838"/>
      <c r="AD4747" s="838"/>
      <c r="AE4747" s="838"/>
      <c r="AF4747" s="838"/>
      <c r="AG4747" s="838"/>
      <c r="AH4747" s="838"/>
      <c r="AI4747" s="838"/>
      <c r="AJ4747" s="838"/>
      <c r="AK4747" s="838"/>
      <c r="AL4747" s="838"/>
    </row>
    <row r="4748" spans="25:38" x14ac:dyDescent="0.25">
      <c r="Y4748" s="838"/>
      <c r="Z4748" s="838"/>
      <c r="AA4748" s="838"/>
      <c r="AB4748" s="838"/>
      <c r="AC4748" s="838"/>
      <c r="AD4748" s="838"/>
      <c r="AE4748" s="838"/>
      <c r="AF4748" s="838"/>
      <c r="AG4748" s="838"/>
      <c r="AH4748" s="838"/>
      <c r="AI4748" s="838"/>
      <c r="AJ4748" s="838"/>
      <c r="AK4748" s="838"/>
      <c r="AL4748" s="838"/>
    </row>
    <row r="4749" spans="25:38" x14ac:dyDescent="0.25">
      <c r="Y4749" s="838"/>
      <c r="Z4749" s="838"/>
      <c r="AA4749" s="838"/>
      <c r="AB4749" s="838"/>
      <c r="AC4749" s="838"/>
      <c r="AD4749" s="838"/>
      <c r="AE4749" s="838"/>
      <c r="AF4749" s="838"/>
      <c r="AG4749" s="838"/>
      <c r="AH4749" s="838"/>
      <c r="AI4749" s="838"/>
      <c r="AJ4749" s="838"/>
      <c r="AK4749" s="838"/>
      <c r="AL4749" s="838"/>
    </row>
    <row r="4750" spans="25:38" x14ac:dyDescent="0.25">
      <c r="Y4750" s="838"/>
      <c r="Z4750" s="838"/>
      <c r="AA4750" s="838"/>
      <c r="AB4750" s="838"/>
      <c r="AC4750" s="838"/>
      <c r="AD4750" s="838"/>
      <c r="AE4750" s="838"/>
      <c r="AF4750" s="838"/>
      <c r="AG4750" s="838"/>
      <c r="AH4750" s="838"/>
      <c r="AI4750" s="838"/>
      <c r="AJ4750" s="838"/>
      <c r="AK4750" s="838"/>
      <c r="AL4750" s="838"/>
    </row>
    <row r="4751" spans="25:38" x14ac:dyDescent="0.25">
      <c r="Y4751" s="838"/>
      <c r="Z4751" s="838"/>
      <c r="AA4751" s="838"/>
      <c r="AB4751" s="838"/>
      <c r="AC4751" s="838"/>
      <c r="AD4751" s="838"/>
      <c r="AE4751" s="838"/>
      <c r="AF4751" s="838"/>
      <c r="AG4751" s="838"/>
      <c r="AH4751" s="838"/>
      <c r="AI4751" s="838"/>
      <c r="AJ4751" s="838"/>
      <c r="AK4751" s="838"/>
      <c r="AL4751" s="838"/>
    </row>
    <row r="4752" spans="25:38" x14ac:dyDescent="0.25">
      <c r="Y4752" s="838"/>
      <c r="Z4752" s="838"/>
      <c r="AA4752" s="838"/>
      <c r="AB4752" s="838"/>
      <c r="AC4752" s="838"/>
      <c r="AD4752" s="838"/>
      <c r="AE4752" s="838"/>
      <c r="AF4752" s="838"/>
      <c r="AG4752" s="838"/>
      <c r="AH4752" s="838"/>
      <c r="AI4752" s="838"/>
      <c r="AJ4752" s="838"/>
      <c r="AK4752" s="838"/>
      <c r="AL4752" s="838"/>
    </row>
    <row r="4753" spans="25:38" x14ac:dyDescent="0.25">
      <c r="Y4753" s="838"/>
      <c r="Z4753" s="838"/>
      <c r="AA4753" s="838"/>
      <c r="AB4753" s="838"/>
      <c r="AC4753" s="838"/>
      <c r="AD4753" s="838"/>
      <c r="AE4753" s="838"/>
      <c r="AF4753" s="838"/>
      <c r="AG4753" s="838"/>
      <c r="AH4753" s="838"/>
      <c r="AI4753" s="838"/>
      <c r="AJ4753" s="838"/>
      <c r="AK4753" s="838"/>
      <c r="AL4753" s="838"/>
    </row>
    <row r="4754" spans="25:38" x14ac:dyDescent="0.25">
      <c r="Y4754" s="838"/>
      <c r="Z4754" s="838"/>
      <c r="AA4754" s="838"/>
      <c r="AB4754" s="838"/>
      <c r="AC4754" s="838"/>
      <c r="AD4754" s="838"/>
      <c r="AE4754" s="838"/>
      <c r="AF4754" s="838"/>
      <c r="AG4754" s="838"/>
      <c r="AH4754" s="838"/>
      <c r="AI4754" s="838"/>
      <c r="AJ4754" s="838"/>
      <c r="AK4754" s="838"/>
      <c r="AL4754" s="838"/>
    </row>
    <row r="4755" spans="25:38" x14ac:dyDescent="0.25">
      <c r="Y4755" s="838"/>
      <c r="Z4755" s="838"/>
      <c r="AA4755" s="838"/>
      <c r="AB4755" s="838"/>
      <c r="AC4755" s="838"/>
      <c r="AD4755" s="838"/>
      <c r="AE4755" s="838"/>
      <c r="AF4755" s="838"/>
      <c r="AG4755" s="838"/>
      <c r="AH4755" s="838"/>
      <c r="AI4755" s="838"/>
      <c r="AJ4755" s="838"/>
      <c r="AK4755" s="838"/>
      <c r="AL4755" s="838"/>
    </row>
    <row r="4756" spans="25:38" x14ac:dyDescent="0.25">
      <c r="Y4756" s="838"/>
      <c r="Z4756" s="838"/>
      <c r="AA4756" s="838"/>
      <c r="AB4756" s="838"/>
      <c r="AC4756" s="838"/>
      <c r="AD4756" s="838"/>
      <c r="AE4756" s="838"/>
      <c r="AF4756" s="838"/>
      <c r="AG4756" s="838"/>
      <c r="AH4756" s="838"/>
      <c r="AI4756" s="838"/>
      <c r="AJ4756" s="838"/>
      <c r="AK4756" s="838"/>
      <c r="AL4756" s="838"/>
    </row>
    <row r="4757" spans="25:38" x14ac:dyDescent="0.25">
      <c r="Y4757" s="838"/>
      <c r="Z4757" s="838"/>
      <c r="AA4757" s="838"/>
      <c r="AB4757" s="838"/>
      <c r="AC4757" s="838"/>
      <c r="AD4757" s="838"/>
      <c r="AE4757" s="838"/>
      <c r="AF4757" s="838"/>
      <c r="AG4757" s="838"/>
      <c r="AH4757" s="838"/>
      <c r="AI4757" s="838"/>
      <c r="AJ4757" s="838"/>
      <c r="AK4757" s="838"/>
      <c r="AL4757" s="838"/>
    </row>
    <row r="4758" spans="25:38" x14ac:dyDescent="0.25">
      <c r="Y4758" s="838"/>
      <c r="Z4758" s="838"/>
      <c r="AA4758" s="838"/>
      <c r="AB4758" s="838"/>
      <c r="AC4758" s="838"/>
      <c r="AD4758" s="838"/>
      <c r="AE4758" s="838"/>
      <c r="AF4758" s="838"/>
      <c r="AG4758" s="838"/>
      <c r="AH4758" s="838"/>
      <c r="AI4758" s="838"/>
      <c r="AJ4758" s="838"/>
      <c r="AK4758" s="838"/>
      <c r="AL4758" s="838"/>
    </row>
    <row r="4759" spans="25:38" x14ac:dyDescent="0.25">
      <c r="Y4759" s="838"/>
      <c r="Z4759" s="838"/>
      <c r="AA4759" s="838"/>
      <c r="AB4759" s="838"/>
      <c r="AC4759" s="838"/>
      <c r="AD4759" s="838"/>
      <c r="AE4759" s="838"/>
      <c r="AF4759" s="838"/>
      <c r="AG4759" s="838"/>
      <c r="AH4759" s="838"/>
      <c r="AI4759" s="838"/>
      <c r="AJ4759" s="838"/>
      <c r="AK4759" s="838"/>
      <c r="AL4759" s="838"/>
    </row>
    <row r="4760" spans="25:38" x14ac:dyDescent="0.25">
      <c r="Y4760" s="838"/>
      <c r="Z4760" s="838"/>
      <c r="AA4760" s="838"/>
      <c r="AB4760" s="838"/>
      <c r="AC4760" s="838"/>
      <c r="AD4760" s="838"/>
      <c r="AE4760" s="838"/>
      <c r="AF4760" s="838"/>
      <c r="AG4760" s="838"/>
      <c r="AH4760" s="838"/>
      <c r="AI4760" s="838"/>
      <c r="AJ4760" s="838"/>
      <c r="AK4760" s="838"/>
      <c r="AL4760" s="838"/>
    </row>
    <row r="4761" spans="25:38" x14ac:dyDescent="0.25">
      <c r="Y4761" s="838"/>
      <c r="Z4761" s="838"/>
      <c r="AA4761" s="838"/>
      <c r="AB4761" s="838"/>
      <c r="AC4761" s="838"/>
      <c r="AD4761" s="838"/>
      <c r="AE4761" s="838"/>
      <c r="AF4761" s="838"/>
      <c r="AG4761" s="838"/>
      <c r="AH4761" s="838"/>
      <c r="AI4761" s="838"/>
      <c r="AJ4761" s="838"/>
      <c r="AK4761" s="838"/>
      <c r="AL4761" s="838"/>
    </row>
    <row r="4762" spans="25:38" x14ac:dyDescent="0.25">
      <c r="Y4762" s="838"/>
      <c r="Z4762" s="838"/>
      <c r="AA4762" s="838"/>
      <c r="AB4762" s="838"/>
      <c r="AC4762" s="838"/>
      <c r="AD4762" s="838"/>
      <c r="AE4762" s="838"/>
      <c r="AF4762" s="838"/>
      <c r="AG4762" s="838"/>
      <c r="AH4762" s="838"/>
      <c r="AI4762" s="838"/>
      <c r="AJ4762" s="838"/>
      <c r="AK4762" s="838"/>
      <c r="AL4762" s="838"/>
    </row>
    <row r="4763" spans="25:38" x14ac:dyDescent="0.25">
      <c r="Y4763" s="838"/>
      <c r="Z4763" s="838"/>
      <c r="AA4763" s="838"/>
      <c r="AB4763" s="838"/>
      <c r="AC4763" s="838"/>
      <c r="AD4763" s="838"/>
      <c r="AE4763" s="838"/>
      <c r="AF4763" s="838"/>
      <c r="AG4763" s="838"/>
      <c r="AH4763" s="838"/>
      <c r="AI4763" s="838"/>
      <c r="AJ4763" s="838"/>
      <c r="AK4763" s="838"/>
      <c r="AL4763" s="838"/>
    </row>
    <row r="4764" spans="25:38" x14ac:dyDescent="0.25">
      <c r="Y4764" s="838"/>
      <c r="Z4764" s="838"/>
      <c r="AA4764" s="838"/>
      <c r="AB4764" s="838"/>
      <c r="AC4764" s="838"/>
      <c r="AD4764" s="838"/>
      <c r="AE4764" s="838"/>
      <c r="AF4764" s="838"/>
      <c r="AG4764" s="838"/>
      <c r="AH4764" s="838"/>
      <c r="AI4764" s="838"/>
      <c r="AJ4764" s="838"/>
      <c r="AK4764" s="838"/>
      <c r="AL4764" s="838"/>
    </row>
    <row r="4765" spans="25:38" x14ac:dyDescent="0.25">
      <c r="Y4765" s="838"/>
      <c r="Z4765" s="838"/>
      <c r="AA4765" s="838"/>
      <c r="AB4765" s="838"/>
      <c r="AC4765" s="838"/>
      <c r="AD4765" s="838"/>
      <c r="AE4765" s="838"/>
      <c r="AF4765" s="838"/>
      <c r="AG4765" s="838"/>
      <c r="AH4765" s="838"/>
      <c r="AI4765" s="838"/>
      <c r="AJ4765" s="838"/>
      <c r="AK4765" s="838"/>
      <c r="AL4765" s="838"/>
    </row>
    <row r="4766" spans="25:38" x14ac:dyDescent="0.25">
      <c r="Y4766" s="838"/>
      <c r="Z4766" s="838"/>
      <c r="AA4766" s="838"/>
      <c r="AB4766" s="838"/>
      <c r="AC4766" s="838"/>
      <c r="AD4766" s="838"/>
      <c r="AE4766" s="838"/>
      <c r="AF4766" s="838"/>
      <c r="AG4766" s="838"/>
      <c r="AH4766" s="838"/>
      <c r="AI4766" s="838"/>
      <c r="AJ4766" s="838"/>
      <c r="AK4766" s="838"/>
      <c r="AL4766" s="838"/>
    </row>
    <row r="4767" spans="25:38" x14ac:dyDescent="0.25">
      <c r="Y4767" s="838"/>
      <c r="Z4767" s="838"/>
      <c r="AA4767" s="838"/>
      <c r="AB4767" s="838"/>
      <c r="AC4767" s="838"/>
      <c r="AD4767" s="838"/>
      <c r="AE4767" s="838"/>
      <c r="AF4767" s="838"/>
      <c r="AG4767" s="838"/>
      <c r="AH4767" s="838"/>
      <c r="AI4767" s="838"/>
      <c r="AJ4767" s="838"/>
      <c r="AK4767" s="838"/>
      <c r="AL4767" s="838"/>
    </row>
    <row r="4768" spans="25:38" x14ac:dyDescent="0.25">
      <c r="Y4768" s="838"/>
      <c r="Z4768" s="838"/>
      <c r="AA4768" s="838"/>
      <c r="AB4768" s="838"/>
      <c r="AC4768" s="838"/>
      <c r="AD4768" s="838"/>
      <c r="AE4768" s="838"/>
      <c r="AF4768" s="838"/>
      <c r="AG4768" s="838"/>
      <c r="AH4768" s="838"/>
      <c r="AI4768" s="838"/>
      <c r="AJ4768" s="838"/>
      <c r="AK4768" s="838"/>
      <c r="AL4768" s="838"/>
    </row>
    <row r="4769" spans="25:38" x14ac:dyDescent="0.25">
      <c r="Y4769" s="838"/>
      <c r="Z4769" s="838"/>
      <c r="AA4769" s="838"/>
      <c r="AB4769" s="838"/>
      <c r="AC4769" s="838"/>
      <c r="AD4769" s="838"/>
      <c r="AE4769" s="838"/>
      <c r="AF4769" s="838"/>
      <c r="AG4769" s="838"/>
      <c r="AH4769" s="838"/>
      <c r="AI4769" s="838"/>
      <c r="AJ4769" s="838"/>
      <c r="AK4769" s="838"/>
      <c r="AL4769" s="838"/>
    </row>
    <row r="4770" spans="25:38" x14ac:dyDescent="0.25">
      <c r="Y4770" s="838"/>
      <c r="Z4770" s="838"/>
      <c r="AA4770" s="838"/>
      <c r="AB4770" s="838"/>
      <c r="AC4770" s="838"/>
      <c r="AD4770" s="838"/>
      <c r="AE4770" s="838"/>
      <c r="AF4770" s="838"/>
      <c r="AG4770" s="838"/>
      <c r="AH4770" s="838"/>
      <c r="AI4770" s="838"/>
      <c r="AJ4770" s="838"/>
      <c r="AK4770" s="838"/>
      <c r="AL4770" s="838"/>
    </row>
    <row r="4771" spans="25:38" x14ac:dyDescent="0.25">
      <c r="Y4771" s="838"/>
      <c r="Z4771" s="838"/>
      <c r="AA4771" s="838"/>
      <c r="AB4771" s="838"/>
      <c r="AC4771" s="838"/>
      <c r="AD4771" s="838"/>
      <c r="AE4771" s="838"/>
      <c r="AF4771" s="838"/>
      <c r="AG4771" s="838"/>
      <c r="AH4771" s="838"/>
      <c r="AI4771" s="838"/>
      <c r="AJ4771" s="838"/>
      <c r="AK4771" s="838"/>
      <c r="AL4771" s="838"/>
    </row>
    <row r="4772" spans="25:38" x14ac:dyDescent="0.25">
      <c r="Y4772" s="838"/>
      <c r="Z4772" s="838"/>
      <c r="AA4772" s="838"/>
      <c r="AB4772" s="838"/>
      <c r="AC4772" s="838"/>
      <c r="AD4772" s="838"/>
      <c r="AE4772" s="838"/>
      <c r="AF4772" s="838"/>
      <c r="AG4772" s="838"/>
      <c r="AH4772" s="838"/>
      <c r="AI4772" s="838"/>
      <c r="AJ4772" s="838"/>
      <c r="AK4772" s="838"/>
      <c r="AL4772" s="838"/>
    </row>
    <row r="4773" spans="25:38" x14ac:dyDescent="0.25">
      <c r="Y4773" s="838"/>
      <c r="Z4773" s="838"/>
      <c r="AA4773" s="838"/>
      <c r="AB4773" s="838"/>
      <c r="AC4773" s="838"/>
      <c r="AD4773" s="838"/>
      <c r="AE4773" s="838"/>
      <c r="AF4773" s="838"/>
      <c r="AG4773" s="838"/>
      <c r="AH4773" s="838"/>
      <c r="AI4773" s="838"/>
      <c r="AJ4773" s="838"/>
      <c r="AK4773" s="838"/>
      <c r="AL4773" s="838"/>
    </row>
    <row r="4774" spans="25:38" x14ac:dyDescent="0.25">
      <c r="Y4774" s="838"/>
      <c r="Z4774" s="838"/>
      <c r="AA4774" s="838"/>
      <c r="AB4774" s="838"/>
      <c r="AC4774" s="838"/>
      <c r="AD4774" s="838"/>
      <c r="AE4774" s="838"/>
      <c r="AF4774" s="838"/>
      <c r="AG4774" s="838"/>
      <c r="AH4774" s="838"/>
      <c r="AI4774" s="838"/>
      <c r="AJ4774" s="838"/>
      <c r="AK4774" s="838"/>
      <c r="AL4774" s="838"/>
    </row>
    <row r="4775" spans="25:38" x14ac:dyDescent="0.25">
      <c r="Y4775" s="838"/>
      <c r="Z4775" s="838"/>
      <c r="AA4775" s="838"/>
      <c r="AB4775" s="838"/>
      <c r="AC4775" s="838"/>
      <c r="AD4775" s="838"/>
      <c r="AE4775" s="838"/>
      <c r="AF4775" s="838"/>
      <c r="AG4775" s="838"/>
      <c r="AH4775" s="838"/>
      <c r="AI4775" s="838"/>
      <c r="AJ4775" s="838"/>
      <c r="AK4775" s="838"/>
      <c r="AL4775" s="838"/>
    </row>
    <row r="4776" spans="25:38" x14ac:dyDescent="0.25">
      <c r="Y4776" s="838"/>
      <c r="Z4776" s="838"/>
      <c r="AA4776" s="838"/>
      <c r="AB4776" s="838"/>
      <c r="AC4776" s="838"/>
      <c r="AD4776" s="838"/>
      <c r="AE4776" s="838"/>
      <c r="AF4776" s="838"/>
      <c r="AG4776" s="838"/>
      <c r="AH4776" s="838"/>
      <c r="AI4776" s="838"/>
      <c r="AJ4776" s="838"/>
      <c r="AK4776" s="838"/>
      <c r="AL4776" s="838"/>
    </row>
    <row r="4777" spans="25:38" x14ac:dyDescent="0.25">
      <c r="Y4777" s="838"/>
      <c r="Z4777" s="838"/>
      <c r="AA4777" s="838"/>
      <c r="AB4777" s="838"/>
      <c r="AC4777" s="838"/>
      <c r="AD4777" s="838"/>
      <c r="AE4777" s="838"/>
      <c r="AF4777" s="838"/>
      <c r="AG4777" s="838"/>
      <c r="AH4777" s="838"/>
      <c r="AI4777" s="838"/>
      <c r="AJ4777" s="838"/>
      <c r="AK4777" s="838"/>
      <c r="AL4777" s="838"/>
    </row>
    <row r="4778" spans="25:38" x14ac:dyDescent="0.25">
      <c r="Y4778" s="838"/>
      <c r="Z4778" s="838"/>
      <c r="AA4778" s="838"/>
      <c r="AB4778" s="838"/>
      <c r="AC4778" s="838"/>
      <c r="AD4778" s="838"/>
      <c r="AE4778" s="838"/>
      <c r="AF4778" s="838"/>
      <c r="AG4778" s="838"/>
      <c r="AH4778" s="838"/>
      <c r="AI4778" s="838"/>
      <c r="AJ4778" s="838"/>
      <c r="AK4778" s="838"/>
      <c r="AL4778" s="838"/>
    </row>
    <row r="4779" spans="25:38" x14ac:dyDescent="0.25">
      <c r="Y4779" s="838"/>
      <c r="Z4779" s="838"/>
      <c r="AA4779" s="838"/>
      <c r="AB4779" s="838"/>
      <c r="AC4779" s="838"/>
      <c r="AD4779" s="838"/>
      <c r="AE4779" s="838"/>
      <c r="AF4779" s="838"/>
      <c r="AG4779" s="838"/>
      <c r="AH4779" s="838"/>
      <c r="AI4779" s="838"/>
      <c r="AJ4779" s="838"/>
      <c r="AK4779" s="838"/>
      <c r="AL4779" s="838"/>
    </row>
    <row r="4780" spans="25:38" x14ac:dyDescent="0.25">
      <c r="Y4780" s="838"/>
      <c r="Z4780" s="838"/>
      <c r="AA4780" s="838"/>
      <c r="AB4780" s="838"/>
      <c r="AC4780" s="838"/>
      <c r="AD4780" s="838"/>
      <c r="AE4780" s="838"/>
      <c r="AF4780" s="838"/>
      <c r="AG4780" s="838"/>
      <c r="AH4780" s="838"/>
      <c r="AI4780" s="838"/>
      <c r="AJ4780" s="838"/>
      <c r="AK4780" s="838"/>
      <c r="AL4780" s="838"/>
    </row>
    <row r="4781" spans="25:38" x14ac:dyDescent="0.25">
      <c r="Y4781" s="838"/>
      <c r="Z4781" s="838"/>
      <c r="AA4781" s="838"/>
      <c r="AB4781" s="838"/>
      <c r="AC4781" s="838"/>
      <c r="AD4781" s="838"/>
      <c r="AE4781" s="838"/>
      <c r="AF4781" s="838"/>
      <c r="AG4781" s="838"/>
      <c r="AH4781" s="838"/>
      <c r="AI4781" s="838"/>
      <c r="AJ4781" s="838"/>
      <c r="AK4781" s="838"/>
      <c r="AL4781" s="838"/>
    </row>
    <row r="4782" spans="25:38" x14ac:dyDescent="0.25">
      <c r="Y4782" s="838"/>
      <c r="Z4782" s="838"/>
      <c r="AA4782" s="838"/>
      <c r="AB4782" s="838"/>
      <c r="AC4782" s="838"/>
      <c r="AD4782" s="838"/>
      <c r="AE4782" s="838"/>
      <c r="AF4782" s="838"/>
      <c r="AG4782" s="838"/>
      <c r="AH4782" s="838"/>
      <c r="AI4782" s="838"/>
      <c r="AJ4782" s="838"/>
      <c r="AK4782" s="838"/>
      <c r="AL4782" s="838"/>
    </row>
    <row r="4783" spans="25:38" x14ac:dyDescent="0.25">
      <c r="Y4783" s="838"/>
      <c r="Z4783" s="838"/>
      <c r="AA4783" s="838"/>
      <c r="AB4783" s="838"/>
      <c r="AC4783" s="838"/>
      <c r="AD4783" s="838"/>
      <c r="AE4783" s="838"/>
      <c r="AF4783" s="838"/>
      <c r="AG4783" s="838"/>
      <c r="AH4783" s="838"/>
      <c r="AI4783" s="838"/>
      <c r="AJ4783" s="838"/>
      <c r="AK4783" s="838"/>
      <c r="AL4783" s="838"/>
    </row>
    <row r="4784" spans="25:38" x14ac:dyDescent="0.25">
      <c r="Y4784" s="838"/>
      <c r="Z4784" s="838"/>
      <c r="AA4784" s="838"/>
      <c r="AB4784" s="838"/>
      <c r="AC4784" s="838"/>
      <c r="AD4784" s="838"/>
      <c r="AE4784" s="838"/>
      <c r="AF4784" s="838"/>
      <c r="AG4784" s="838"/>
      <c r="AH4784" s="838"/>
      <c r="AI4784" s="838"/>
      <c r="AJ4784" s="838"/>
      <c r="AK4784" s="838"/>
      <c r="AL4784" s="838"/>
    </row>
    <row r="4785" spans="25:38" x14ac:dyDescent="0.25">
      <c r="Y4785" s="838"/>
      <c r="Z4785" s="838"/>
      <c r="AA4785" s="838"/>
      <c r="AB4785" s="838"/>
      <c r="AC4785" s="838"/>
      <c r="AD4785" s="838"/>
      <c r="AE4785" s="838"/>
      <c r="AF4785" s="838"/>
      <c r="AG4785" s="838"/>
      <c r="AH4785" s="838"/>
      <c r="AI4785" s="838"/>
      <c r="AJ4785" s="838"/>
      <c r="AK4785" s="838"/>
      <c r="AL4785" s="838"/>
    </row>
    <row r="4786" spans="25:38" x14ac:dyDescent="0.25">
      <c r="Y4786" s="838"/>
      <c r="Z4786" s="838"/>
      <c r="AA4786" s="838"/>
      <c r="AB4786" s="838"/>
      <c r="AC4786" s="838"/>
      <c r="AD4786" s="838"/>
      <c r="AE4786" s="838"/>
      <c r="AF4786" s="838"/>
      <c r="AG4786" s="838"/>
      <c r="AH4786" s="838"/>
      <c r="AI4786" s="838"/>
      <c r="AJ4786" s="838"/>
      <c r="AK4786" s="838"/>
      <c r="AL4786" s="838"/>
    </row>
    <row r="4787" spans="25:38" x14ac:dyDescent="0.25">
      <c r="Y4787" s="838"/>
      <c r="Z4787" s="838"/>
      <c r="AA4787" s="838"/>
      <c r="AB4787" s="838"/>
      <c r="AC4787" s="838"/>
      <c r="AD4787" s="838"/>
      <c r="AE4787" s="838"/>
      <c r="AF4787" s="838"/>
      <c r="AG4787" s="838"/>
      <c r="AH4787" s="838"/>
      <c r="AI4787" s="838"/>
      <c r="AJ4787" s="838"/>
      <c r="AK4787" s="838"/>
      <c r="AL4787" s="838"/>
    </row>
    <row r="4788" spans="25:38" x14ac:dyDescent="0.25">
      <c r="Y4788" s="838"/>
      <c r="Z4788" s="838"/>
      <c r="AA4788" s="838"/>
      <c r="AB4788" s="838"/>
      <c r="AC4788" s="838"/>
      <c r="AD4788" s="838"/>
      <c r="AE4788" s="838"/>
      <c r="AF4788" s="838"/>
      <c r="AG4788" s="838"/>
      <c r="AH4788" s="838"/>
      <c r="AI4788" s="838"/>
      <c r="AJ4788" s="838"/>
      <c r="AK4788" s="838"/>
      <c r="AL4788" s="838"/>
    </row>
    <row r="4789" spans="25:38" x14ac:dyDescent="0.25">
      <c r="Y4789" s="838"/>
      <c r="Z4789" s="838"/>
      <c r="AA4789" s="838"/>
      <c r="AB4789" s="838"/>
      <c r="AC4789" s="838"/>
      <c r="AD4789" s="838"/>
      <c r="AE4789" s="838"/>
      <c r="AF4789" s="838"/>
      <c r="AG4789" s="838"/>
      <c r="AH4789" s="838"/>
      <c r="AI4789" s="838"/>
      <c r="AJ4789" s="838"/>
      <c r="AK4789" s="838"/>
      <c r="AL4789" s="838"/>
    </row>
    <row r="4790" spans="25:38" x14ac:dyDescent="0.25">
      <c r="Y4790" s="838"/>
      <c r="Z4790" s="838"/>
      <c r="AA4790" s="838"/>
      <c r="AB4790" s="838"/>
      <c r="AC4790" s="838"/>
      <c r="AD4790" s="838"/>
      <c r="AE4790" s="838"/>
      <c r="AF4790" s="838"/>
      <c r="AG4790" s="838"/>
      <c r="AH4790" s="838"/>
      <c r="AI4790" s="838"/>
      <c r="AJ4790" s="838"/>
      <c r="AK4790" s="838"/>
      <c r="AL4790" s="838"/>
    </row>
    <row r="4791" spans="25:38" x14ac:dyDescent="0.25">
      <c r="Y4791" s="838"/>
      <c r="Z4791" s="838"/>
      <c r="AA4791" s="838"/>
      <c r="AB4791" s="838"/>
      <c r="AC4791" s="838"/>
      <c r="AD4791" s="838"/>
      <c r="AE4791" s="838"/>
      <c r="AF4791" s="838"/>
      <c r="AG4791" s="838"/>
      <c r="AH4791" s="838"/>
      <c r="AI4791" s="838"/>
      <c r="AJ4791" s="838"/>
      <c r="AK4791" s="838"/>
      <c r="AL4791" s="838"/>
    </row>
    <row r="4792" spans="25:38" x14ac:dyDescent="0.25">
      <c r="Y4792" s="838"/>
      <c r="Z4792" s="838"/>
      <c r="AA4792" s="838"/>
      <c r="AB4792" s="838"/>
      <c r="AC4792" s="838"/>
      <c r="AD4792" s="838"/>
      <c r="AE4792" s="838"/>
      <c r="AF4792" s="838"/>
      <c r="AG4792" s="838"/>
      <c r="AH4792" s="838"/>
      <c r="AI4792" s="838"/>
      <c r="AJ4792" s="838"/>
      <c r="AK4792" s="838"/>
      <c r="AL4792" s="838"/>
    </row>
    <row r="4793" spans="25:38" x14ac:dyDescent="0.25">
      <c r="Y4793" s="838"/>
      <c r="Z4793" s="838"/>
      <c r="AA4793" s="838"/>
      <c r="AB4793" s="838"/>
      <c r="AC4793" s="838"/>
      <c r="AD4793" s="838"/>
      <c r="AE4793" s="838"/>
      <c r="AF4793" s="838"/>
      <c r="AG4793" s="838"/>
      <c r="AH4793" s="838"/>
      <c r="AI4793" s="838"/>
      <c r="AJ4793" s="838"/>
      <c r="AK4793" s="838"/>
      <c r="AL4793" s="838"/>
    </row>
    <row r="4794" spans="25:38" x14ac:dyDescent="0.25">
      <c r="Y4794" s="838"/>
      <c r="Z4794" s="838"/>
      <c r="AA4794" s="838"/>
      <c r="AB4794" s="838"/>
      <c r="AC4794" s="838"/>
      <c r="AD4794" s="838"/>
      <c r="AE4794" s="838"/>
      <c r="AF4794" s="838"/>
      <c r="AG4794" s="838"/>
      <c r="AH4794" s="838"/>
      <c r="AI4794" s="838"/>
      <c r="AJ4794" s="838"/>
      <c r="AK4794" s="838"/>
      <c r="AL4794" s="838"/>
    </row>
    <row r="4795" spans="25:38" x14ac:dyDescent="0.25">
      <c r="Y4795" s="838"/>
      <c r="Z4795" s="838"/>
      <c r="AA4795" s="838"/>
      <c r="AB4795" s="838"/>
      <c r="AC4795" s="838"/>
      <c r="AD4795" s="838"/>
      <c r="AE4795" s="838"/>
      <c r="AF4795" s="838"/>
      <c r="AG4795" s="838"/>
      <c r="AH4795" s="838"/>
      <c r="AI4795" s="838"/>
      <c r="AJ4795" s="838"/>
      <c r="AK4795" s="838"/>
      <c r="AL4795" s="838"/>
    </row>
    <row r="4796" spans="25:38" x14ac:dyDescent="0.25">
      <c r="Y4796" s="838"/>
      <c r="Z4796" s="838"/>
      <c r="AA4796" s="838"/>
      <c r="AB4796" s="838"/>
      <c r="AC4796" s="838"/>
      <c r="AD4796" s="838"/>
      <c r="AE4796" s="838"/>
      <c r="AF4796" s="838"/>
      <c r="AG4796" s="838"/>
      <c r="AH4796" s="838"/>
      <c r="AI4796" s="838"/>
      <c r="AJ4796" s="838"/>
      <c r="AK4796" s="838"/>
      <c r="AL4796" s="838"/>
    </row>
    <row r="4797" spans="25:38" x14ac:dyDescent="0.25">
      <c r="Y4797" s="838"/>
      <c r="Z4797" s="838"/>
      <c r="AA4797" s="838"/>
      <c r="AB4797" s="838"/>
      <c r="AC4797" s="838"/>
      <c r="AD4797" s="838"/>
      <c r="AE4797" s="838"/>
      <c r="AF4797" s="838"/>
      <c r="AG4797" s="838"/>
      <c r="AH4797" s="838"/>
      <c r="AI4797" s="838"/>
      <c r="AJ4797" s="838"/>
      <c r="AK4797" s="838"/>
      <c r="AL4797" s="838"/>
    </row>
    <row r="4798" spans="25:38" x14ac:dyDescent="0.25">
      <c r="Y4798" s="838"/>
      <c r="Z4798" s="838"/>
      <c r="AA4798" s="838"/>
      <c r="AB4798" s="838"/>
      <c r="AC4798" s="838"/>
      <c r="AD4798" s="838"/>
      <c r="AE4798" s="838"/>
      <c r="AF4798" s="838"/>
      <c r="AG4798" s="838"/>
      <c r="AH4798" s="838"/>
      <c r="AI4798" s="838"/>
      <c r="AJ4798" s="838"/>
      <c r="AK4798" s="838"/>
      <c r="AL4798" s="838"/>
    </row>
    <row r="4799" spans="25:38" x14ac:dyDescent="0.25">
      <c r="Y4799" s="838"/>
      <c r="Z4799" s="838"/>
      <c r="AA4799" s="838"/>
      <c r="AB4799" s="838"/>
      <c r="AC4799" s="838"/>
      <c r="AD4799" s="838"/>
      <c r="AE4799" s="838"/>
      <c r="AF4799" s="838"/>
      <c r="AG4799" s="838"/>
      <c r="AH4799" s="838"/>
      <c r="AI4799" s="838"/>
      <c r="AJ4799" s="838"/>
      <c r="AK4799" s="838"/>
      <c r="AL4799" s="838"/>
    </row>
    <row r="4800" spans="25:38" x14ac:dyDescent="0.25">
      <c r="Y4800" s="838"/>
      <c r="Z4800" s="838"/>
      <c r="AA4800" s="838"/>
      <c r="AB4800" s="838"/>
      <c r="AC4800" s="838"/>
      <c r="AD4800" s="838"/>
      <c r="AE4800" s="838"/>
      <c r="AF4800" s="838"/>
      <c r="AG4800" s="838"/>
      <c r="AH4800" s="838"/>
      <c r="AI4800" s="838"/>
      <c r="AJ4800" s="838"/>
      <c r="AK4800" s="838"/>
      <c r="AL4800" s="838"/>
    </row>
    <row r="4801" spans="25:38" x14ac:dyDescent="0.25">
      <c r="Y4801" s="838"/>
      <c r="Z4801" s="838"/>
      <c r="AA4801" s="838"/>
      <c r="AB4801" s="838"/>
      <c r="AC4801" s="838"/>
      <c r="AD4801" s="838"/>
      <c r="AE4801" s="838"/>
      <c r="AF4801" s="838"/>
      <c r="AG4801" s="838"/>
      <c r="AH4801" s="838"/>
      <c r="AI4801" s="838"/>
      <c r="AJ4801" s="838"/>
      <c r="AK4801" s="838"/>
      <c r="AL4801" s="838"/>
    </row>
    <row r="4802" spans="25:38" x14ac:dyDescent="0.25">
      <c r="Y4802" s="838"/>
      <c r="Z4802" s="838"/>
      <c r="AA4802" s="838"/>
      <c r="AB4802" s="838"/>
      <c r="AC4802" s="838"/>
      <c r="AD4802" s="838"/>
      <c r="AE4802" s="838"/>
      <c r="AF4802" s="838"/>
      <c r="AG4802" s="838"/>
      <c r="AH4802" s="838"/>
      <c r="AI4802" s="838"/>
      <c r="AJ4802" s="838"/>
      <c r="AK4802" s="838"/>
      <c r="AL4802" s="838"/>
    </row>
    <row r="4803" spans="25:38" x14ac:dyDescent="0.25">
      <c r="Y4803" s="838"/>
      <c r="Z4803" s="838"/>
      <c r="AA4803" s="838"/>
      <c r="AB4803" s="838"/>
      <c r="AC4803" s="838"/>
      <c r="AD4803" s="838"/>
      <c r="AE4803" s="838"/>
      <c r="AF4803" s="838"/>
      <c r="AG4803" s="838"/>
      <c r="AH4803" s="838"/>
      <c r="AI4803" s="838"/>
      <c r="AJ4803" s="838"/>
      <c r="AK4803" s="838"/>
      <c r="AL4803" s="838"/>
    </row>
    <row r="4804" spans="25:38" x14ac:dyDescent="0.25">
      <c r="Y4804" s="838"/>
      <c r="Z4804" s="838"/>
      <c r="AA4804" s="838"/>
      <c r="AB4804" s="838"/>
      <c r="AC4804" s="838"/>
      <c r="AD4804" s="838"/>
      <c r="AE4804" s="838"/>
      <c r="AF4804" s="838"/>
      <c r="AG4804" s="838"/>
      <c r="AH4804" s="838"/>
      <c r="AI4804" s="838"/>
      <c r="AJ4804" s="838"/>
      <c r="AK4804" s="838"/>
      <c r="AL4804" s="838"/>
    </row>
    <row r="4805" spans="25:38" x14ac:dyDescent="0.25">
      <c r="Y4805" s="838"/>
      <c r="Z4805" s="838"/>
      <c r="AA4805" s="838"/>
      <c r="AB4805" s="838"/>
      <c r="AC4805" s="838"/>
      <c r="AD4805" s="838"/>
      <c r="AE4805" s="838"/>
      <c r="AF4805" s="838"/>
      <c r="AG4805" s="838"/>
      <c r="AH4805" s="838"/>
      <c r="AI4805" s="838"/>
      <c r="AJ4805" s="838"/>
      <c r="AK4805" s="838"/>
      <c r="AL4805" s="838"/>
    </row>
    <row r="4806" spans="25:38" x14ac:dyDescent="0.25">
      <c r="Y4806" s="838"/>
      <c r="Z4806" s="838"/>
      <c r="AA4806" s="838"/>
      <c r="AB4806" s="838"/>
      <c r="AC4806" s="838"/>
      <c r="AD4806" s="838"/>
      <c r="AE4806" s="838"/>
      <c r="AF4806" s="838"/>
      <c r="AG4806" s="838"/>
      <c r="AH4806" s="838"/>
      <c r="AI4806" s="838"/>
      <c r="AJ4806" s="838"/>
      <c r="AK4806" s="838"/>
      <c r="AL4806" s="838"/>
    </row>
    <row r="4807" spans="25:38" x14ac:dyDescent="0.25">
      <c r="Y4807" s="838"/>
      <c r="Z4807" s="838"/>
      <c r="AA4807" s="838"/>
      <c r="AB4807" s="838"/>
      <c r="AC4807" s="838"/>
      <c r="AD4807" s="838"/>
      <c r="AE4807" s="838"/>
      <c r="AF4807" s="838"/>
      <c r="AG4807" s="838"/>
      <c r="AH4807" s="838"/>
      <c r="AI4807" s="838"/>
      <c r="AJ4807" s="838"/>
      <c r="AK4807" s="838"/>
      <c r="AL4807" s="838"/>
    </row>
    <row r="4808" spans="25:38" x14ac:dyDescent="0.25">
      <c r="Y4808" s="838"/>
      <c r="Z4808" s="838"/>
      <c r="AA4808" s="838"/>
      <c r="AB4808" s="838"/>
      <c r="AC4808" s="838"/>
      <c r="AD4808" s="838"/>
      <c r="AE4808" s="838"/>
      <c r="AF4808" s="838"/>
      <c r="AG4808" s="838"/>
      <c r="AH4808" s="838"/>
      <c r="AI4808" s="838"/>
      <c r="AJ4808" s="838"/>
      <c r="AK4808" s="838"/>
      <c r="AL4808" s="838"/>
    </row>
    <row r="4809" spans="25:38" x14ac:dyDescent="0.25">
      <c r="Y4809" s="838"/>
      <c r="Z4809" s="838"/>
      <c r="AA4809" s="838"/>
      <c r="AB4809" s="838"/>
      <c r="AC4809" s="838"/>
      <c r="AD4809" s="838"/>
      <c r="AE4809" s="838"/>
      <c r="AF4809" s="838"/>
      <c r="AG4809" s="838"/>
      <c r="AH4809" s="838"/>
      <c r="AI4809" s="838"/>
      <c r="AJ4809" s="838"/>
      <c r="AK4809" s="838"/>
      <c r="AL4809" s="838"/>
    </row>
    <row r="4810" spans="25:38" x14ac:dyDescent="0.25">
      <c r="Y4810" s="838"/>
      <c r="Z4810" s="838"/>
      <c r="AA4810" s="838"/>
      <c r="AB4810" s="838"/>
      <c r="AC4810" s="838"/>
      <c r="AD4810" s="838"/>
      <c r="AE4810" s="838"/>
      <c r="AF4810" s="838"/>
      <c r="AG4810" s="838"/>
      <c r="AH4810" s="838"/>
      <c r="AI4810" s="838"/>
      <c r="AJ4810" s="838"/>
      <c r="AK4810" s="838"/>
      <c r="AL4810" s="838"/>
    </row>
    <row r="4811" spans="25:38" x14ac:dyDescent="0.25">
      <c r="Y4811" s="838"/>
      <c r="Z4811" s="838"/>
      <c r="AA4811" s="838"/>
      <c r="AB4811" s="838"/>
      <c r="AC4811" s="838"/>
      <c r="AD4811" s="838"/>
      <c r="AE4811" s="838"/>
      <c r="AF4811" s="838"/>
      <c r="AG4811" s="838"/>
      <c r="AH4811" s="838"/>
      <c r="AI4811" s="838"/>
      <c r="AJ4811" s="838"/>
      <c r="AK4811" s="838"/>
      <c r="AL4811" s="838"/>
    </row>
    <row r="4812" spans="25:38" x14ac:dyDescent="0.25">
      <c r="Y4812" s="838"/>
      <c r="Z4812" s="838"/>
      <c r="AA4812" s="838"/>
      <c r="AB4812" s="838"/>
      <c r="AC4812" s="838"/>
      <c r="AD4812" s="838"/>
      <c r="AE4812" s="838"/>
      <c r="AF4812" s="838"/>
      <c r="AG4812" s="838"/>
      <c r="AH4812" s="838"/>
      <c r="AI4812" s="838"/>
      <c r="AJ4812" s="838"/>
      <c r="AK4812" s="838"/>
      <c r="AL4812" s="838"/>
    </row>
    <row r="4813" spans="25:38" x14ac:dyDescent="0.25">
      <c r="Y4813" s="838"/>
      <c r="Z4813" s="838"/>
      <c r="AA4813" s="838"/>
      <c r="AB4813" s="838"/>
      <c r="AC4813" s="838"/>
      <c r="AD4813" s="838"/>
      <c r="AE4813" s="838"/>
      <c r="AF4813" s="838"/>
      <c r="AG4813" s="838"/>
      <c r="AH4813" s="838"/>
      <c r="AI4813" s="838"/>
      <c r="AJ4813" s="838"/>
      <c r="AK4813" s="838"/>
      <c r="AL4813" s="838"/>
    </row>
    <row r="4814" spans="25:38" x14ac:dyDescent="0.25">
      <c r="Y4814" s="838"/>
      <c r="Z4814" s="838"/>
      <c r="AA4814" s="838"/>
      <c r="AB4814" s="838"/>
      <c r="AC4814" s="838"/>
      <c r="AD4814" s="838"/>
      <c r="AE4814" s="838"/>
      <c r="AF4814" s="838"/>
      <c r="AG4814" s="838"/>
      <c r="AH4814" s="838"/>
      <c r="AI4814" s="838"/>
      <c r="AJ4814" s="838"/>
      <c r="AK4814" s="838"/>
      <c r="AL4814" s="838"/>
    </row>
    <row r="4815" spans="25:38" x14ac:dyDescent="0.25">
      <c r="Y4815" s="838"/>
      <c r="Z4815" s="838"/>
      <c r="AA4815" s="838"/>
      <c r="AB4815" s="838"/>
      <c r="AC4815" s="838"/>
      <c r="AD4815" s="838"/>
      <c r="AE4815" s="838"/>
      <c r="AF4815" s="838"/>
      <c r="AG4815" s="838"/>
      <c r="AH4815" s="838"/>
      <c r="AI4815" s="838"/>
      <c r="AJ4815" s="838"/>
      <c r="AK4815" s="838"/>
      <c r="AL4815" s="838"/>
    </row>
    <row r="4816" spans="25:38" x14ac:dyDescent="0.25">
      <c r="Y4816" s="838"/>
      <c r="Z4816" s="838"/>
      <c r="AA4816" s="838"/>
      <c r="AB4816" s="838"/>
      <c r="AC4816" s="838"/>
      <c r="AD4816" s="838"/>
      <c r="AE4816" s="838"/>
      <c r="AF4816" s="838"/>
      <c r="AG4816" s="838"/>
      <c r="AH4816" s="838"/>
      <c r="AI4816" s="838"/>
      <c r="AJ4816" s="838"/>
      <c r="AK4816" s="838"/>
      <c r="AL4816" s="838"/>
    </row>
    <row r="4817" spans="25:38" x14ac:dyDescent="0.25">
      <c r="Y4817" s="838"/>
      <c r="Z4817" s="838"/>
      <c r="AA4817" s="838"/>
      <c r="AB4817" s="838"/>
      <c r="AC4817" s="838"/>
      <c r="AD4817" s="838"/>
      <c r="AE4817" s="838"/>
      <c r="AF4817" s="838"/>
      <c r="AG4817" s="838"/>
      <c r="AH4817" s="838"/>
      <c r="AI4817" s="838"/>
      <c r="AJ4817" s="838"/>
      <c r="AK4817" s="838"/>
      <c r="AL4817" s="838"/>
    </row>
    <row r="4818" spans="25:38" x14ac:dyDescent="0.25">
      <c r="Y4818" s="838"/>
      <c r="Z4818" s="838"/>
      <c r="AA4818" s="838"/>
      <c r="AB4818" s="838"/>
      <c r="AC4818" s="838"/>
      <c r="AD4818" s="838"/>
      <c r="AE4818" s="838"/>
      <c r="AF4818" s="838"/>
      <c r="AG4818" s="838"/>
      <c r="AH4818" s="838"/>
      <c r="AI4818" s="838"/>
      <c r="AJ4818" s="838"/>
      <c r="AK4818" s="838"/>
      <c r="AL4818" s="838"/>
    </row>
    <row r="4819" spans="25:38" x14ac:dyDescent="0.25">
      <c r="Y4819" s="838"/>
      <c r="Z4819" s="838"/>
      <c r="AA4819" s="838"/>
      <c r="AB4819" s="838"/>
      <c r="AC4819" s="838"/>
      <c r="AD4819" s="838"/>
      <c r="AE4819" s="838"/>
      <c r="AF4819" s="838"/>
      <c r="AG4819" s="838"/>
      <c r="AH4819" s="838"/>
      <c r="AI4819" s="838"/>
      <c r="AJ4819" s="838"/>
      <c r="AK4819" s="838"/>
      <c r="AL4819" s="838"/>
    </row>
    <row r="4820" spans="25:38" x14ac:dyDescent="0.25">
      <c r="Y4820" s="838"/>
      <c r="Z4820" s="838"/>
      <c r="AA4820" s="838"/>
      <c r="AB4820" s="838"/>
      <c r="AC4820" s="838"/>
      <c r="AD4820" s="838"/>
      <c r="AE4820" s="838"/>
      <c r="AF4820" s="838"/>
      <c r="AG4820" s="838"/>
      <c r="AH4820" s="838"/>
      <c r="AI4820" s="838"/>
      <c r="AJ4820" s="838"/>
      <c r="AK4820" s="838"/>
      <c r="AL4820" s="838"/>
    </row>
    <row r="4821" spans="25:38" x14ac:dyDescent="0.25">
      <c r="Y4821" s="838"/>
      <c r="Z4821" s="838"/>
      <c r="AA4821" s="838"/>
      <c r="AB4821" s="838"/>
      <c r="AC4821" s="838"/>
      <c r="AD4821" s="838"/>
      <c r="AE4821" s="838"/>
      <c r="AF4821" s="838"/>
      <c r="AG4821" s="838"/>
      <c r="AH4821" s="838"/>
      <c r="AI4821" s="838"/>
      <c r="AJ4821" s="838"/>
      <c r="AK4821" s="838"/>
      <c r="AL4821" s="838"/>
    </row>
    <row r="4822" spans="25:38" x14ac:dyDescent="0.25">
      <c r="Y4822" s="838"/>
      <c r="Z4822" s="838"/>
      <c r="AA4822" s="838"/>
      <c r="AB4822" s="838"/>
      <c r="AC4822" s="838"/>
      <c r="AD4822" s="838"/>
      <c r="AE4822" s="838"/>
      <c r="AF4822" s="838"/>
      <c r="AG4822" s="838"/>
      <c r="AH4822" s="838"/>
      <c r="AI4822" s="838"/>
      <c r="AJ4822" s="838"/>
      <c r="AK4822" s="838"/>
      <c r="AL4822" s="838"/>
    </row>
    <row r="4823" spans="25:38" x14ac:dyDescent="0.25">
      <c r="Y4823" s="838"/>
      <c r="Z4823" s="838"/>
      <c r="AA4823" s="838"/>
      <c r="AB4823" s="838"/>
      <c r="AC4823" s="838"/>
      <c r="AD4823" s="838"/>
      <c r="AE4823" s="838"/>
      <c r="AF4823" s="838"/>
      <c r="AG4823" s="838"/>
      <c r="AH4823" s="838"/>
      <c r="AI4823" s="838"/>
      <c r="AJ4823" s="838"/>
      <c r="AK4823" s="838"/>
      <c r="AL4823" s="838"/>
    </row>
    <row r="4824" spans="25:38" x14ac:dyDescent="0.25">
      <c r="Y4824" s="838"/>
      <c r="Z4824" s="838"/>
      <c r="AA4824" s="838"/>
      <c r="AB4824" s="838"/>
      <c r="AC4824" s="838"/>
      <c r="AD4824" s="838"/>
      <c r="AE4824" s="838"/>
      <c r="AF4824" s="838"/>
      <c r="AG4824" s="838"/>
      <c r="AH4824" s="838"/>
      <c r="AI4824" s="838"/>
      <c r="AJ4824" s="838"/>
      <c r="AK4824" s="838"/>
      <c r="AL4824" s="838"/>
    </row>
    <row r="4825" spans="25:38" x14ac:dyDescent="0.25">
      <c r="Y4825" s="838"/>
      <c r="Z4825" s="838"/>
      <c r="AA4825" s="838"/>
      <c r="AB4825" s="838"/>
      <c r="AC4825" s="838"/>
      <c r="AD4825" s="838"/>
      <c r="AE4825" s="838"/>
      <c r="AF4825" s="838"/>
      <c r="AG4825" s="838"/>
      <c r="AH4825" s="838"/>
      <c r="AI4825" s="838"/>
      <c r="AJ4825" s="838"/>
      <c r="AK4825" s="838"/>
      <c r="AL4825" s="838"/>
    </row>
    <row r="4826" spans="25:38" x14ac:dyDescent="0.25">
      <c r="Y4826" s="838"/>
      <c r="Z4826" s="838"/>
      <c r="AA4826" s="838"/>
      <c r="AB4826" s="838"/>
      <c r="AC4826" s="838"/>
      <c r="AD4826" s="838"/>
      <c r="AE4826" s="838"/>
      <c r="AF4826" s="838"/>
      <c r="AG4826" s="838"/>
      <c r="AH4826" s="838"/>
      <c r="AI4826" s="838"/>
      <c r="AJ4826" s="838"/>
      <c r="AK4826" s="838"/>
      <c r="AL4826" s="838"/>
    </row>
    <row r="4827" spans="25:38" x14ac:dyDescent="0.25">
      <c r="Y4827" s="838"/>
      <c r="Z4827" s="838"/>
      <c r="AA4827" s="838"/>
      <c r="AB4827" s="838"/>
      <c r="AC4827" s="838"/>
      <c r="AD4827" s="838"/>
      <c r="AE4827" s="838"/>
      <c r="AF4827" s="838"/>
      <c r="AG4827" s="838"/>
      <c r="AH4827" s="838"/>
      <c r="AI4827" s="838"/>
      <c r="AJ4827" s="838"/>
      <c r="AK4827" s="838"/>
      <c r="AL4827" s="838"/>
    </row>
    <row r="4828" spans="25:38" x14ac:dyDescent="0.25">
      <c r="Y4828" s="838"/>
      <c r="Z4828" s="838"/>
      <c r="AA4828" s="838"/>
      <c r="AB4828" s="838"/>
      <c r="AC4828" s="838"/>
      <c r="AD4828" s="838"/>
      <c r="AE4828" s="838"/>
      <c r="AF4828" s="838"/>
      <c r="AG4828" s="838"/>
      <c r="AH4828" s="838"/>
      <c r="AI4828" s="838"/>
      <c r="AJ4828" s="838"/>
      <c r="AK4828" s="838"/>
      <c r="AL4828" s="838"/>
    </row>
    <row r="4829" spans="25:38" x14ac:dyDescent="0.25">
      <c r="Y4829" s="838"/>
      <c r="Z4829" s="838"/>
      <c r="AA4829" s="838"/>
      <c r="AB4829" s="838"/>
      <c r="AC4829" s="838"/>
      <c r="AD4829" s="838"/>
      <c r="AE4829" s="838"/>
      <c r="AF4829" s="838"/>
      <c r="AG4829" s="838"/>
      <c r="AH4829" s="838"/>
      <c r="AI4829" s="838"/>
      <c r="AJ4829" s="838"/>
      <c r="AK4829" s="838"/>
      <c r="AL4829" s="838"/>
    </row>
    <row r="4830" spans="25:38" x14ac:dyDescent="0.25">
      <c r="Y4830" s="838"/>
      <c r="Z4830" s="838"/>
      <c r="AA4830" s="838"/>
      <c r="AB4830" s="838"/>
      <c r="AC4830" s="838"/>
      <c r="AD4830" s="838"/>
      <c r="AE4830" s="838"/>
      <c r="AF4830" s="838"/>
      <c r="AG4830" s="838"/>
      <c r="AH4830" s="838"/>
      <c r="AI4830" s="838"/>
      <c r="AJ4830" s="838"/>
      <c r="AK4830" s="838"/>
      <c r="AL4830" s="838"/>
    </row>
    <row r="4831" spans="25:38" x14ac:dyDescent="0.25">
      <c r="Y4831" s="838"/>
      <c r="Z4831" s="838"/>
      <c r="AA4831" s="838"/>
      <c r="AB4831" s="838"/>
      <c r="AC4831" s="838"/>
      <c r="AD4831" s="838"/>
      <c r="AE4831" s="838"/>
      <c r="AF4831" s="838"/>
      <c r="AG4831" s="838"/>
      <c r="AH4831" s="838"/>
      <c r="AI4831" s="838"/>
      <c r="AJ4831" s="838"/>
      <c r="AK4831" s="838"/>
      <c r="AL4831" s="838"/>
    </row>
    <row r="4832" spans="25:38" x14ac:dyDescent="0.25">
      <c r="Y4832" s="838"/>
      <c r="Z4832" s="838"/>
      <c r="AA4832" s="838"/>
      <c r="AB4832" s="838"/>
      <c r="AC4832" s="838"/>
      <c r="AD4832" s="838"/>
      <c r="AE4832" s="838"/>
      <c r="AF4832" s="838"/>
      <c r="AG4832" s="838"/>
      <c r="AH4832" s="838"/>
      <c r="AI4832" s="838"/>
      <c r="AJ4832" s="838"/>
      <c r="AK4832" s="838"/>
      <c r="AL4832" s="838"/>
    </row>
    <row r="4833" spans="25:38" x14ac:dyDescent="0.25">
      <c r="Y4833" s="838"/>
      <c r="Z4833" s="838"/>
      <c r="AA4833" s="838"/>
      <c r="AB4833" s="838"/>
      <c r="AC4833" s="838"/>
      <c r="AD4833" s="838"/>
      <c r="AE4833" s="838"/>
      <c r="AF4833" s="838"/>
      <c r="AG4833" s="838"/>
      <c r="AH4833" s="838"/>
      <c r="AI4833" s="838"/>
      <c r="AJ4833" s="838"/>
      <c r="AK4833" s="838"/>
      <c r="AL4833" s="838"/>
    </row>
    <row r="4834" spans="25:38" x14ac:dyDescent="0.25">
      <c r="Y4834" s="838"/>
      <c r="Z4834" s="838"/>
      <c r="AA4834" s="838"/>
      <c r="AB4834" s="838"/>
      <c r="AC4834" s="838"/>
      <c r="AD4834" s="838"/>
      <c r="AE4834" s="838"/>
      <c r="AF4834" s="838"/>
      <c r="AG4834" s="838"/>
      <c r="AH4834" s="838"/>
      <c r="AI4834" s="838"/>
      <c r="AJ4834" s="838"/>
      <c r="AK4834" s="838"/>
      <c r="AL4834" s="838"/>
    </row>
    <row r="4835" spans="25:38" x14ac:dyDescent="0.25">
      <c r="Y4835" s="838"/>
      <c r="Z4835" s="838"/>
      <c r="AA4835" s="838"/>
      <c r="AB4835" s="838"/>
      <c r="AC4835" s="838"/>
      <c r="AD4835" s="838"/>
      <c r="AE4835" s="838"/>
      <c r="AF4835" s="838"/>
      <c r="AG4835" s="838"/>
      <c r="AH4835" s="838"/>
      <c r="AI4835" s="838"/>
      <c r="AJ4835" s="838"/>
      <c r="AK4835" s="838"/>
      <c r="AL4835" s="838"/>
    </row>
    <row r="4836" spans="25:38" x14ac:dyDescent="0.25">
      <c r="Y4836" s="838"/>
      <c r="Z4836" s="838"/>
      <c r="AA4836" s="838"/>
      <c r="AB4836" s="838"/>
      <c r="AC4836" s="838"/>
      <c r="AD4836" s="838"/>
      <c r="AE4836" s="838"/>
      <c r="AF4836" s="838"/>
      <c r="AG4836" s="838"/>
      <c r="AH4836" s="838"/>
      <c r="AI4836" s="838"/>
      <c r="AJ4836" s="838"/>
      <c r="AK4836" s="838"/>
      <c r="AL4836" s="838"/>
    </row>
    <row r="4837" spans="25:38" x14ac:dyDescent="0.25">
      <c r="Y4837" s="838"/>
      <c r="Z4837" s="838"/>
      <c r="AA4837" s="838"/>
      <c r="AB4837" s="838"/>
      <c r="AC4837" s="838"/>
      <c r="AD4837" s="838"/>
      <c r="AE4837" s="838"/>
      <c r="AF4837" s="838"/>
      <c r="AG4837" s="838"/>
      <c r="AH4837" s="838"/>
      <c r="AI4837" s="838"/>
      <c r="AJ4837" s="838"/>
      <c r="AK4837" s="838"/>
      <c r="AL4837" s="838"/>
    </row>
    <row r="4838" spans="25:38" x14ac:dyDescent="0.25">
      <c r="Y4838" s="838"/>
      <c r="Z4838" s="838"/>
      <c r="AA4838" s="838"/>
      <c r="AB4838" s="838"/>
      <c r="AC4838" s="838"/>
      <c r="AD4838" s="838"/>
      <c r="AE4838" s="838"/>
      <c r="AF4838" s="838"/>
      <c r="AG4838" s="838"/>
      <c r="AH4838" s="838"/>
      <c r="AI4838" s="838"/>
      <c r="AJ4838" s="838"/>
      <c r="AK4838" s="838"/>
      <c r="AL4838" s="838"/>
    </row>
    <row r="4839" spans="25:38" x14ac:dyDescent="0.25">
      <c r="Y4839" s="838"/>
      <c r="Z4839" s="838"/>
      <c r="AA4839" s="838"/>
      <c r="AB4839" s="838"/>
      <c r="AC4839" s="838"/>
      <c r="AD4839" s="838"/>
      <c r="AE4839" s="838"/>
      <c r="AF4839" s="838"/>
      <c r="AG4839" s="838"/>
      <c r="AH4839" s="838"/>
      <c r="AI4839" s="838"/>
      <c r="AJ4839" s="838"/>
      <c r="AK4839" s="838"/>
      <c r="AL4839" s="838"/>
    </row>
    <row r="4840" spans="25:38" x14ac:dyDescent="0.25">
      <c r="Y4840" s="838"/>
      <c r="Z4840" s="838"/>
      <c r="AA4840" s="838"/>
      <c r="AB4840" s="838"/>
      <c r="AC4840" s="838"/>
      <c r="AD4840" s="838"/>
      <c r="AE4840" s="838"/>
      <c r="AF4840" s="838"/>
      <c r="AG4840" s="838"/>
      <c r="AH4840" s="838"/>
      <c r="AI4840" s="838"/>
      <c r="AJ4840" s="838"/>
      <c r="AK4840" s="838"/>
      <c r="AL4840" s="838"/>
    </row>
    <row r="4841" spans="25:38" x14ac:dyDescent="0.25">
      <c r="Y4841" s="838"/>
      <c r="Z4841" s="838"/>
      <c r="AA4841" s="838"/>
      <c r="AB4841" s="838"/>
      <c r="AC4841" s="838"/>
      <c r="AD4841" s="838"/>
      <c r="AE4841" s="838"/>
      <c r="AF4841" s="838"/>
      <c r="AG4841" s="838"/>
      <c r="AH4841" s="838"/>
      <c r="AI4841" s="838"/>
      <c r="AJ4841" s="838"/>
      <c r="AK4841" s="838"/>
      <c r="AL4841" s="838"/>
    </row>
    <row r="4842" spans="25:38" x14ac:dyDescent="0.25">
      <c r="Y4842" s="838"/>
      <c r="Z4842" s="838"/>
      <c r="AA4842" s="838"/>
      <c r="AB4842" s="838"/>
      <c r="AC4842" s="838"/>
      <c r="AD4842" s="838"/>
      <c r="AE4842" s="838"/>
      <c r="AF4842" s="838"/>
      <c r="AG4842" s="838"/>
      <c r="AH4842" s="838"/>
      <c r="AI4842" s="838"/>
      <c r="AJ4842" s="838"/>
      <c r="AK4842" s="838"/>
      <c r="AL4842" s="838"/>
    </row>
    <row r="4843" spans="25:38" x14ac:dyDescent="0.25">
      <c r="Y4843" s="838"/>
      <c r="Z4843" s="838"/>
      <c r="AA4843" s="838"/>
      <c r="AB4843" s="838"/>
      <c r="AC4843" s="838"/>
      <c r="AD4843" s="838"/>
      <c r="AE4843" s="838"/>
      <c r="AF4843" s="838"/>
      <c r="AG4843" s="838"/>
      <c r="AH4843" s="838"/>
      <c r="AI4843" s="838"/>
      <c r="AJ4843" s="838"/>
      <c r="AK4843" s="838"/>
      <c r="AL4843" s="838"/>
    </row>
    <row r="4844" spans="25:38" x14ac:dyDescent="0.25">
      <c r="Y4844" s="838"/>
      <c r="Z4844" s="838"/>
      <c r="AA4844" s="838"/>
      <c r="AB4844" s="838"/>
      <c r="AC4844" s="838"/>
      <c r="AD4844" s="838"/>
      <c r="AE4844" s="838"/>
      <c r="AF4844" s="838"/>
      <c r="AG4844" s="838"/>
      <c r="AH4844" s="838"/>
      <c r="AI4844" s="838"/>
      <c r="AJ4844" s="838"/>
      <c r="AK4844" s="838"/>
      <c r="AL4844" s="838"/>
    </row>
    <row r="4845" spans="25:38" x14ac:dyDescent="0.25">
      <c r="Y4845" s="838"/>
      <c r="Z4845" s="838"/>
      <c r="AA4845" s="838"/>
      <c r="AB4845" s="838"/>
      <c r="AC4845" s="838"/>
      <c r="AD4845" s="838"/>
      <c r="AE4845" s="838"/>
      <c r="AF4845" s="838"/>
      <c r="AG4845" s="838"/>
      <c r="AH4845" s="838"/>
      <c r="AI4845" s="838"/>
      <c r="AJ4845" s="838"/>
      <c r="AK4845" s="838"/>
      <c r="AL4845" s="838"/>
    </row>
    <row r="4846" spans="25:38" x14ac:dyDescent="0.25">
      <c r="Y4846" s="838"/>
      <c r="Z4846" s="838"/>
      <c r="AA4846" s="838"/>
      <c r="AB4846" s="838"/>
      <c r="AC4846" s="838"/>
      <c r="AD4846" s="838"/>
      <c r="AE4846" s="838"/>
      <c r="AF4846" s="838"/>
      <c r="AG4846" s="838"/>
      <c r="AH4846" s="838"/>
      <c r="AI4846" s="838"/>
      <c r="AJ4846" s="838"/>
      <c r="AK4846" s="838"/>
      <c r="AL4846" s="838"/>
    </row>
    <row r="4847" spans="25:38" x14ac:dyDescent="0.25">
      <c r="Y4847" s="838"/>
      <c r="Z4847" s="838"/>
      <c r="AA4847" s="838"/>
      <c r="AB4847" s="838"/>
      <c r="AC4847" s="838"/>
      <c r="AD4847" s="838"/>
      <c r="AE4847" s="838"/>
      <c r="AF4847" s="838"/>
      <c r="AG4847" s="838"/>
      <c r="AH4847" s="838"/>
      <c r="AI4847" s="838"/>
      <c r="AJ4847" s="838"/>
      <c r="AK4847" s="838"/>
      <c r="AL4847" s="838"/>
    </row>
    <row r="4848" spans="25:38" x14ac:dyDescent="0.25">
      <c r="Y4848" s="838"/>
      <c r="Z4848" s="838"/>
      <c r="AA4848" s="838"/>
      <c r="AB4848" s="838"/>
      <c r="AC4848" s="838"/>
      <c r="AD4848" s="838"/>
      <c r="AE4848" s="838"/>
      <c r="AF4848" s="838"/>
      <c r="AG4848" s="838"/>
      <c r="AH4848" s="838"/>
      <c r="AI4848" s="838"/>
      <c r="AJ4848" s="838"/>
      <c r="AK4848" s="838"/>
      <c r="AL4848" s="838"/>
    </row>
    <row r="4849" spans="25:38" x14ac:dyDescent="0.25">
      <c r="Y4849" s="838"/>
      <c r="Z4849" s="838"/>
      <c r="AA4849" s="838"/>
      <c r="AB4849" s="838"/>
      <c r="AC4849" s="838"/>
      <c r="AD4849" s="838"/>
      <c r="AE4849" s="838"/>
      <c r="AF4849" s="838"/>
      <c r="AG4849" s="838"/>
      <c r="AH4849" s="838"/>
      <c r="AI4849" s="838"/>
      <c r="AJ4849" s="838"/>
      <c r="AK4849" s="838"/>
      <c r="AL4849" s="838"/>
    </row>
    <row r="4850" spans="25:38" x14ac:dyDescent="0.25">
      <c r="Y4850" s="838"/>
      <c r="Z4850" s="838"/>
      <c r="AA4850" s="838"/>
      <c r="AB4850" s="838"/>
      <c r="AC4850" s="838"/>
      <c r="AD4850" s="838"/>
      <c r="AE4850" s="838"/>
      <c r="AF4850" s="838"/>
      <c r="AG4850" s="838"/>
      <c r="AH4850" s="838"/>
      <c r="AI4850" s="838"/>
      <c r="AJ4850" s="838"/>
      <c r="AK4850" s="838"/>
      <c r="AL4850" s="838"/>
    </row>
    <row r="4851" spans="25:38" x14ac:dyDescent="0.25">
      <c r="Y4851" s="838"/>
      <c r="Z4851" s="838"/>
      <c r="AA4851" s="838"/>
      <c r="AB4851" s="838"/>
      <c r="AC4851" s="838"/>
      <c r="AD4851" s="838"/>
      <c r="AE4851" s="838"/>
      <c r="AF4851" s="838"/>
      <c r="AG4851" s="838"/>
      <c r="AH4851" s="838"/>
      <c r="AI4851" s="838"/>
      <c r="AJ4851" s="838"/>
      <c r="AK4851" s="838"/>
      <c r="AL4851" s="838"/>
    </row>
    <row r="4852" spans="25:38" x14ac:dyDescent="0.25">
      <c r="Y4852" s="838"/>
      <c r="Z4852" s="838"/>
      <c r="AA4852" s="838"/>
      <c r="AB4852" s="838"/>
      <c r="AC4852" s="838"/>
      <c r="AD4852" s="838"/>
      <c r="AE4852" s="838"/>
      <c r="AF4852" s="838"/>
      <c r="AG4852" s="838"/>
      <c r="AH4852" s="838"/>
      <c r="AI4852" s="838"/>
      <c r="AJ4852" s="838"/>
      <c r="AK4852" s="838"/>
      <c r="AL4852" s="838"/>
    </row>
    <row r="4853" spans="25:38" x14ac:dyDescent="0.25">
      <c r="Y4853" s="838"/>
      <c r="Z4853" s="838"/>
      <c r="AA4853" s="838"/>
      <c r="AB4853" s="838"/>
      <c r="AC4853" s="838"/>
      <c r="AD4853" s="838"/>
      <c r="AE4853" s="838"/>
      <c r="AF4853" s="838"/>
      <c r="AG4853" s="838"/>
      <c r="AH4853" s="838"/>
      <c r="AI4853" s="838"/>
      <c r="AJ4853" s="838"/>
      <c r="AK4853" s="838"/>
      <c r="AL4853" s="838"/>
    </row>
    <row r="4854" spans="25:38" x14ac:dyDescent="0.25">
      <c r="Y4854" s="838"/>
      <c r="Z4854" s="838"/>
      <c r="AA4854" s="838"/>
      <c r="AB4854" s="838"/>
      <c r="AC4854" s="838"/>
      <c r="AD4854" s="838"/>
      <c r="AE4854" s="838"/>
      <c r="AF4854" s="838"/>
      <c r="AG4854" s="838"/>
      <c r="AH4854" s="838"/>
      <c r="AI4854" s="838"/>
      <c r="AJ4854" s="838"/>
      <c r="AK4854" s="838"/>
      <c r="AL4854" s="838"/>
    </row>
    <row r="4855" spans="25:38" x14ac:dyDescent="0.25">
      <c r="Y4855" s="838"/>
      <c r="Z4855" s="838"/>
      <c r="AA4855" s="838"/>
      <c r="AB4855" s="838"/>
      <c r="AC4855" s="838"/>
      <c r="AD4855" s="838"/>
      <c r="AE4855" s="838"/>
      <c r="AF4855" s="838"/>
      <c r="AG4855" s="838"/>
      <c r="AH4855" s="838"/>
      <c r="AI4855" s="838"/>
      <c r="AJ4855" s="838"/>
      <c r="AK4855" s="838"/>
      <c r="AL4855" s="838"/>
    </row>
    <row r="4856" spans="25:38" x14ac:dyDescent="0.25">
      <c r="Y4856" s="838"/>
      <c r="Z4856" s="838"/>
      <c r="AA4856" s="838"/>
      <c r="AB4856" s="838"/>
      <c r="AC4856" s="838"/>
      <c r="AD4856" s="838"/>
      <c r="AE4856" s="838"/>
      <c r="AF4856" s="838"/>
      <c r="AG4856" s="838"/>
      <c r="AH4856" s="838"/>
      <c r="AI4856" s="838"/>
      <c r="AJ4856" s="838"/>
      <c r="AK4856" s="838"/>
      <c r="AL4856" s="838"/>
    </row>
    <row r="4857" spans="25:38" x14ac:dyDescent="0.25">
      <c r="Y4857" s="838"/>
      <c r="Z4857" s="838"/>
      <c r="AA4857" s="838"/>
      <c r="AB4857" s="838"/>
      <c r="AC4857" s="838"/>
      <c r="AD4857" s="838"/>
      <c r="AE4857" s="838"/>
      <c r="AF4857" s="838"/>
      <c r="AG4857" s="838"/>
      <c r="AH4857" s="838"/>
      <c r="AI4857" s="838"/>
      <c r="AJ4857" s="838"/>
      <c r="AK4857" s="838"/>
      <c r="AL4857" s="838"/>
    </row>
    <row r="4858" spans="25:38" x14ac:dyDescent="0.25">
      <c r="Y4858" s="838"/>
      <c r="Z4858" s="838"/>
      <c r="AA4858" s="838"/>
      <c r="AB4858" s="838"/>
      <c r="AC4858" s="838"/>
      <c r="AD4858" s="838"/>
      <c r="AE4858" s="838"/>
      <c r="AF4858" s="838"/>
      <c r="AG4858" s="838"/>
      <c r="AH4858" s="838"/>
      <c r="AI4858" s="838"/>
      <c r="AJ4858" s="838"/>
      <c r="AK4858" s="838"/>
      <c r="AL4858" s="838"/>
    </row>
    <row r="4859" spans="25:38" x14ac:dyDescent="0.25">
      <c r="Y4859" s="838"/>
      <c r="Z4859" s="838"/>
      <c r="AA4859" s="838"/>
      <c r="AB4859" s="838"/>
      <c r="AC4859" s="838"/>
      <c r="AD4859" s="838"/>
      <c r="AE4859" s="838"/>
      <c r="AF4859" s="838"/>
      <c r="AG4859" s="838"/>
      <c r="AH4859" s="838"/>
      <c r="AI4859" s="838"/>
      <c r="AJ4859" s="838"/>
      <c r="AK4859" s="838"/>
      <c r="AL4859" s="838"/>
    </row>
    <row r="4860" spans="25:38" x14ac:dyDescent="0.25">
      <c r="Y4860" s="838"/>
      <c r="Z4860" s="838"/>
      <c r="AA4860" s="838"/>
      <c r="AB4860" s="838"/>
      <c r="AC4860" s="838"/>
      <c r="AD4860" s="838"/>
      <c r="AE4860" s="838"/>
      <c r="AF4860" s="838"/>
      <c r="AG4860" s="838"/>
      <c r="AH4860" s="838"/>
      <c r="AI4860" s="838"/>
      <c r="AJ4860" s="838"/>
      <c r="AK4860" s="838"/>
      <c r="AL4860" s="838"/>
    </row>
    <row r="4861" spans="25:38" x14ac:dyDescent="0.25">
      <c r="Y4861" s="838"/>
      <c r="Z4861" s="838"/>
      <c r="AA4861" s="838"/>
      <c r="AB4861" s="838"/>
      <c r="AC4861" s="838"/>
      <c r="AD4861" s="838"/>
      <c r="AE4861" s="838"/>
      <c r="AF4861" s="838"/>
      <c r="AG4861" s="838"/>
      <c r="AH4861" s="838"/>
      <c r="AI4861" s="838"/>
      <c r="AJ4861" s="838"/>
      <c r="AK4861" s="838"/>
      <c r="AL4861" s="838"/>
    </row>
    <row r="4862" spans="25:38" x14ac:dyDescent="0.25">
      <c r="Y4862" s="838"/>
      <c r="Z4862" s="838"/>
      <c r="AA4862" s="838"/>
      <c r="AB4862" s="838"/>
      <c r="AC4862" s="838"/>
      <c r="AD4862" s="838"/>
      <c r="AE4862" s="838"/>
      <c r="AF4862" s="838"/>
      <c r="AG4862" s="838"/>
      <c r="AH4862" s="838"/>
      <c r="AI4862" s="838"/>
      <c r="AJ4862" s="838"/>
      <c r="AK4862" s="838"/>
      <c r="AL4862" s="838"/>
    </row>
    <row r="4863" spans="25:38" x14ac:dyDescent="0.25">
      <c r="Y4863" s="838"/>
      <c r="Z4863" s="838"/>
      <c r="AA4863" s="838"/>
      <c r="AB4863" s="838"/>
      <c r="AC4863" s="838"/>
      <c r="AD4863" s="838"/>
      <c r="AE4863" s="838"/>
      <c r="AF4863" s="838"/>
      <c r="AG4863" s="838"/>
      <c r="AH4863" s="838"/>
      <c r="AI4863" s="838"/>
      <c r="AJ4863" s="838"/>
      <c r="AK4863" s="838"/>
      <c r="AL4863" s="838"/>
    </row>
    <row r="4864" spans="25:38" x14ac:dyDescent="0.25">
      <c r="Y4864" s="838"/>
      <c r="Z4864" s="838"/>
      <c r="AA4864" s="838"/>
      <c r="AB4864" s="838"/>
      <c r="AC4864" s="838"/>
      <c r="AD4864" s="838"/>
      <c r="AE4864" s="838"/>
      <c r="AF4864" s="838"/>
      <c r="AG4864" s="838"/>
      <c r="AH4864" s="838"/>
      <c r="AI4864" s="838"/>
      <c r="AJ4864" s="838"/>
      <c r="AK4864" s="838"/>
      <c r="AL4864" s="838"/>
    </row>
    <row r="4865" spans="25:38" x14ac:dyDescent="0.25">
      <c r="Y4865" s="838"/>
      <c r="Z4865" s="838"/>
      <c r="AA4865" s="838"/>
      <c r="AB4865" s="838"/>
      <c r="AC4865" s="838"/>
      <c r="AD4865" s="838"/>
      <c r="AE4865" s="838"/>
      <c r="AF4865" s="838"/>
      <c r="AG4865" s="838"/>
      <c r="AH4865" s="838"/>
      <c r="AI4865" s="838"/>
      <c r="AJ4865" s="838"/>
      <c r="AK4865" s="838"/>
      <c r="AL4865" s="838"/>
    </row>
    <row r="4866" spans="25:38" x14ac:dyDescent="0.25">
      <c r="Y4866" s="838"/>
      <c r="Z4866" s="838"/>
      <c r="AA4866" s="838"/>
      <c r="AB4866" s="838"/>
      <c r="AC4866" s="838"/>
      <c r="AD4866" s="838"/>
      <c r="AE4866" s="838"/>
      <c r="AF4866" s="838"/>
      <c r="AG4866" s="838"/>
      <c r="AH4866" s="838"/>
      <c r="AI4866" s="838"/>
      <c r="AJ4866" s="838"/>
      <c r="AK4866" s="838"/>
      <c r="AL4866" s="838"/>
    </row>
    <row r="4867" spans="25:38" x14ac:dyDescent="0.25">
      <c r="Y4867" s="838"/>
      <c r="Z4867" s="838"/>
      <c r="AA4867" s="838"/>
      <c r="AB4867" s="838"/>
      <c r="AC4867" s="838"/>
      <c r="AD4867" s="838"/>
      <c r="AE4867" s="838"/>
      <c r="AF4867" s="838"/>
      <c r="AG4867" s="838"/>
      <c r="AH4867" s="838"/>
      <c r="AI4867" s="838"/>
      <c r="AJ4867" s="838"/>
      <c r="AK4867" s="838"/>
      <c r="AL4867" s="838"/>
    </row>
    <row r="4868" spans="25:38" x14ac:dyDescent="0.25">
      <c r="Y4868" s="838"/>
      <c r="Z4868" s="838"/>
      <c r="AA4868" s="838"/>
      <c r="AB4868" s="838"/>
      <c r="AC4868" s="838"/>
      <c r="AD4868" s="838"/>
      <c r="AE4868" s="838"/>
      <c r="AF4868" s="838"/>
      <c r="AG4868" s="838"/>
      <c r="AH4868" s="838"/>
      <c r="AI4868" s="838"/>
      <c r="AJ4868" s="838"/>
      <c r="AK4868" s="838"/>
      <c r="AL4868" s="838"/>
    </row>
    <row r="4869" spans="25:38" x14ac:dyDescent="0.25">
      <c r="Y4869" s="838"/>
      <c r="Z4869" s="838"/>
      <c r="AA4869" s="838"/>
      <c r="AB4869" s="838"/>
      <c r="AC4869" s="838"/>
      <c r="AD4869" s="838"/>
      <c r="AE4869" s="838"/>
      <c r="AF4869" s="838"/>
      <c r="AG4869" s="838"/>
      <c r="AH4869" s="838"/>
      <c r="AI4869" s="838"/>
      <c r="AJ4869" s="838"/>
      <c r="AK4869" s="838"/>
      <c r="AL4869" s="838"/>
    </row>
    <row r="4870" spans="25:38" x14ac:dyDescent="0.25">
      <c r="Y4870" s="838"/>
      <c r="Z4870" s="838"/>
      <c r="AA4870" s="838"/>
      <c r="AB4870" s="838"/>
      <c r="AC4870" s="838"/>
      <c r="AD4870" s="838"/>
      <c r="AE4870" s="838"/>
      <c r="AF4870" s="838"/>
      <c r="AG4870" s="838"/>
      <c r="AH4870" s="838"/>
      <c r="AI4870" s="838"/>
      <c r="AJ4870" s="838"/>
      <c r="AK4870" s="838"/>
      <c r="AL4870" s="838"/>
    </row>
    <row r="4871" spans="25:38" x14ac:dyDescent="0.25">
      <c r="Y4871" s="838"/>
      <c r="Z4871" s="838"/>
      <c r="AA4871" s="838"/>
      <c r="AB4871" s="838"/>
      <c r="AC4871" s="838"/>
      <c r="AD4871" s="838"/>
      <c r="AE4871" s="838"/>
      <c r="AF4871" s="838"/>
      <c r="AG4871" s="838"/>
      <c r="AH4871" s="838"/>
      <c r="AI4871" s="838"/>
      <c r="AJ4871" s="838"/>
      <c r="AK4871" s="838"/>
      <c r="AL4871" s="838"/>
    </row>
    <row r="4872" spans="25:38" x14ac:dyDescent="0.25">
      <c r="Y4872" s="838"/>
      <c r="Z4872" s="838"/>
      <c r="AA4872" s="838"/>
      <c r="AB4872" s="838"/>
      <c r="AC4872" s="838"/>
      <c r="AD4872" s="838"/>
      <c r="AE4872" s="838"/>
      <c r="AF4872" s="838"/>
      <c r="AG4872" s="838"/>
      <c r="AH4872" s="838"/>
      <c r="AI4872" s="838"/>
      <c r="AJ4872" s="838"/>
      <c r="AK4872" s="838"/>
      <c r="AL4872" s="838"/>
    </row>
    <row r="4873" spans="25:38" x14ac:dyDescent="0.25">
      <c r="Y4873" s="838"/>
      <c r="Z4873" s="838"/>
      <c r="AA4873" s="838"/>
      <c r="AB4873" s="838"/>
      <c r="AC4873" s="838"/>
      <c r="AD4873" s="838"/>
      <c r="AE4873" s="838"/>
      <c r="AF4873" s="838"/>
      <c r="AG4873" s="838"/>
      <c r="AH4873" s="838"/>
      <c r="AI4873" s="838"/>
      <c r="AJ4873" s="838"/>
      <c r="AK4873" s="838"/>
      <c r="AL4873" s="838"/>
    </row>
    <row r="4874" spans="25:38" x14ac:dyDescent="0.25">
      <c r="Y4874" s="838"/>
      <c r="Z4874" s="838"/>
      <c r="AA4874" s="838"/>
      <c r="AB4874" s="838"/>
      <c r="AC4874" s="838"/>
      <c r="AD4874" s="838"/>
      <c r="AE4874" s="838"/>
      <c r="AF4874" s="838"/>
      <c r="AG4874" s="838"/>
      <c r="AH4874" s="838"/>
      <c r="AI4874" s="838"/>
      <c r="AJ4874" s="838"/>
      <c r="AK4874" s="838"/>
      <c r="AL4874" s="838"/>
    </row>
    <row r="4875" spans="25:38" x14ac:dyDescent="0.25">
      <c r="Y4875" s="838"/>
      <c r="Z4875" s="838"/>
      <c r="AA4875" s="838"/>
      <c r="AB4875" s="838"/>
      <c r="AC4875" s="838"/>
      <c r="AD4875" s="838"/>
      <c r="AE4875" s="838"/>
      <c r="AF4875" s="838"/>
      <c r="AG4875" s="838"/>
      <c r="AH4875" s="838"/>
      <c r="AI4875" s="838"/>
      <c r="AJ4875" s="838"/>
      <c r="AK4875" s="838"/>
      <c r="AL4875" s="838"/>
    </row>
    <row r="4876" spans="25:38" x14ac:dyDescent="0.25">
      <c r="Y4876" s="838"/>
      <c r="Z4876" s="838"/>
      <c r="AA4876" s="838"/>
      <c r="AB4876" s="838"/>
      <c r="AC4876" s="838"/>
      <c r="AD4876" s="838"/>
      <c r="AE4876" s="838"/>
      <c r="AF4876" s="838"/>
      <c r="AG4876" s="838"/>
      <c r="AH4876" s="838"/>
      <c r="AI4876" s="838"/>
      <c r="AJ4876" s="838"/>
      <c r="AK4876" s="838"/>
      <c r="AL4876" s="838"/>
    </row>
    <row r="4877" spans="25:38" x14ac:dyDescent="0.25">
      <c r="Y4877" s="838"/>
      <c r="Z4877" s="838"/>
      <c r="AA4877" s="838"/>
      <c r="AB4877" s="838"/>
      <c r="AC4877" s="838"/>
      <c r="AD4877" s="838"/>
      <c r="AE4877" s="838"/>
      <c r="AF4877" s="838"/>
      <c r="AG4877" s="838"/>
      <c r="AH4877" s="838"/>
      <c r="AI4877" s="838"/>
      <c r="AJ4877" s="838"/>
      <c r="AK4877" s="838"/>
      <c r="AL4877" s="838"/>
    </row>
    <row r="4878" spans="25:38" x14ac:dyDescent="0.25">
      <c r="Y4878" s="838"/>
      <c r="Z4878" s="838"/>
      <c r="AA4878" s="838"/>
      <c r="AB4878" s="838"/>
      <c r="AC4878" s="838"/>
      <c r="AD4878" s="838"/>
      <c r="AE4878" s="838"/>
      <c r="AF4878" s="838"/>
      <c r="AG4878" s="838"/>
      <c r="AH4878" s="838"/>
      <c r="AI4878" s="838"/>
      <c r="AJ4878" s="838"/>
      <c r="AK4878" s="838"/>
      <c r="AL4878" s="838"/>
    </row>
    <row r="4879" spans="25:38" x14ac:dyDescent="0.25">
      <c r="Y4879" s="838"/>
      <c r="Z4879" s="838"/>
      <c r="AA4879" s="838"/>
      <c r="AB4879" s="838"/>
      <c r="AC4879" s="838"/>
      <c r="AD4879" s="838"/>
      <c r="AE4879" s="838"/>
      <c r="AF4879" s="838"/>
      <c r="AG4879" s="838"/>
      <c r="AH4879" s="838"/>
      <c r="AI4879" s="838"/>
      <c r="AJ4879" s="838"/>
      <c r="AK4879" s="838"/>
      <c r="AL4879" s="838"/>
    </row>
    <row r="4880" spans="25:38" x14ac:dyDescent="0.25">
      <c r="Y4880" s="838"/>
      <c r="Z4880" s="838"/>
      <c r="AA4880" s="838"/>
      <c r="AB4880" s="838"/>
      <c r="AC4880" s="838"/>
      <c r="AD4880" s="838"/>
      <c r="AE4880" s="838"/>
      <c r="AF4880" s="838"/>
      <c r="AG4880" s="838"/>
      <c r="AH4880" s="838"/>
      <c r="AI4880" s="838"/>
      <c r="AJ4880" s="838"/>
      <c r="AK4880" s="838"/>
      <c r="AL4880" s="838"/>
    </row>
    <row r="4881" spans="25:38" x14ac:dyDescent="0.25">
      <c r="Y4881" s="838"/>
      <c r="Z4881" s="838"/>
      <c r="AA4881" s="838"/>
      <c r="AB4881" s="838"/>
      <c r="AC4881" s="838"/>
      <c r="AD4881" s="838"/>
      <c r="AE4881" s="838"/>
      <c r="AF4881" s="838"/>
      <c r="AG4881" s="838"/>
      <c r="AH4881" s="838"/>
      <c r="AI4881" s="838"/>
      <c r="AJ4881" s="838"/>
      <c r="AK4881" s="838"/>
      <c r="AL4881" s="838"/>
    </row>
    <row r="4882" spans="25:38" x14ac:dyDescent="0.25">
      <c r="Y4882" s="838"/>
      <c r="Z4882" s="838"/>
      <c r="AA4882" s="838"/>
      <c r="AB4882" s="838"/>
      <c r="AC4882" s="838"/>
      <c r="AD4882" s="838"/>
      <c r="AE4882" s="838"/>
      <c r="AF4882" s="838"/>
      <c r="AG4882" s="838"/>
      <c r="AH4882" s="838"/>
      <c r="AI4882" s="838"/>
      <c r="AJ4882" s="838"/>
      <c r="AK4882" s="838"/>
      <c r="AL4882" s="838"/>
    </row>
    <row r="4883" spans="25:38" x14ac:dyDescent="0.25">
      <c r="Y4883" s="838"/>
      <c r="Z4883" s="838"/>
      <c r="AA4883" s="838"/>
      <c r="AB4883" s="838"/>
      <c r="AC4883" s="838"/>
      <c r="AD4883" s="838"/>
      <c r="AE4883" s="838"/>
      <c r="AF4883" s="838"/>
      <c r="AG4883" s="838"/>
      <c r="AH4883" s="838"/>
      <c r="AI4883" s="838"/>
      <c r="AJ4883" s="838"/>
      <c r="AK4883" s="838"/>
      <c r="AL4883" s="838"/>
    </row>
    <row r="4884" spans="25:38" x14ac:dyDescent="0.25">
      <c r="Y4884" s="838"/>
      <c r="Z4884" s="838"/>
      <c r="AA4884" s="838"/>
      <c r="AB4884" s="838"/>
      <c r="AC4884" s="838"/>
      <c r="AD4884" s="838"/>
      <c r="AE4884" s="838"/>
      <c r="AF4884" s="838"/>
      <c r="AG4884" s="838"/>
      <c r="AH4884" s="838"/>
      <c r="AI4884" s="838"/>
      <c r="AJ4884" s="838"/>
      <c r="AK4884" s="838"/>
      <c r="AL4884" s="838"/>
    </row>
    <row r="4885" spans="25:38" x14ac:dyDescent="0.25">
      <c r="Y4885" s="838"/>
      <c r="Z4885" s="838"/>
      <c r="AA4885" s="838"/>
      <c r="AB4885" s="838"/>
      <c r="AC4885" s="838"/>
      <c r="AD4885" s="838"/>
      <c r="AE4885" s="838"/>
      <c r="AF4885" s="838"/>
      <c r="AG4885" s="838"/>
      <c r="AH4885" s="838"/>
      <c r="AI4885" s="838"/>
      <c r="AJ4885" s="838"/>
      <c r="AK4885" s="838"/>
      <c r="AL4885" s="838"/>
    </row>
    <row r="4886" spans="25:38" x14ac:dyDescent="0.25">
      <c r="Y4886" s="838"/>
      <c r="Z4886" s="838"/>
      <c r="AA4886" s="838"/>
      <c r="AB4886" s="838"/>
      <c r="AC4886" s="838"/>
      <c r="AD4886" s="838"/>
      <c r="AE4886" s="838"/>
      <c r="AF4886" s="838"/>
      <c r="AG4886" s="838"/>
      <c r="AH4886" s="838"/>
      <c r="AI4886" s="838"/>
      <c r="AJ4886" s="838"/>
      <c r="AK4886" s="838"/>
      <c r="AL4886" s="838"/>
    </row>
    <row r="4887" spans="25:38" x14ac:dyDescent="0.25">
      <c r="Y4887" s="838"/>
      <c r="Z4887" s="838"/>
      <c r="AA4887" s="838"/>
      <c r="AB4887" s="838"/>
      <c r="AC4887" s="838"/>
      <c r="AD4887" s="838"/>
      <c r="AE4887" s="838"/>
      <c r="AF4887" s="838"/>
      <c r="AG4887" s="838"/>
      <c r="AH4887" s="838"/>
      <c r="AI4887" s="838"/>
      <c r="AJ4887" s="838"/>
      <c r="AK4887" s="838"/>
      <c r="AL4887" s="838"/>
    </row>
    <row r="4888" spans="25:38" x14ac:dyDescent="0.25">
      <c r="Y4888" s="838"/>
      <c r="Z4888" s="838"/>
      <c r="AA4888" s="838"/>
      <c r="AB4888" s="838"/>
      <c r="AC4888" s="838"/>
      <c r="AD4888" s="838"/>
      <c r="AE4888" s="838"/>
      <c r="AF4888" s="838"/>
      <c r="AG4888" s="838"/>
      <c r="AH4888" s="838"/>
      <c r="AI4888" s="838"/>
      <c r="AJ4888" s="838"/>
      <c r="AK4888" s="838"/>
      <c r="AL4888" s="838"/>
    </row>
    <row r="4889" spans="25:38" x14ac:dyDescent="0.25">
      <c r="Y4889" s="838"/>
      <c r="Z4889" s="838"/>
      <c r="AA4889" s="838"/>
      <c r="AB4889" s="838"/>
      <c r="AC4889" s="838"/>
      <c r="AD4889" s="838"/>
      <c r="AE4889" s="838"/>
      <c r="AF4889" s="838"/>
      <c r="AG4889" s="838"/>
      <c r="AH4889" s="838"/>
      <c r="AI4889" s="838"/>
      <c r="AJ4889" s="838"/>
      <c r="AK4889" s="838"/>
      <c r="AL4889" s="838"/>
    </row>
    <row r="4890" spans="25:38" x14ac:dyDescent="0.25">
      <c r="Y4890" s="838"/>
      <c r="Z4890" s="838"/>
      <c r="AA4890" s="838"/>
      <c r="AB4890" s="838"/>
      <c r="AC4890" s="838"/>
      <c r="AD4890" s="838"/>
      <c r="AE4890" s="838"/>
      <c r="AF4890" s="838"/>
      <c r="AG4890" s="838"/>
      <c r="AH4890" s="838"/>
      <c r="AI4890" s="838"/>
      <c r="AJ4890" s="838"/>
      <c r="AK4890" s="838"/>
      <c r="AL4890" s="838"/>
    </row>
    <row r="4891" spans="25:38" x14ac:dyDescent="0.25">
      <c r="Y4891" s="838"/>
      <c r="Z4891" s="838"/>
      <c r="AA4891" s="838"/>
      <c r="AB4891" s="838"/>
      <c r="AC4891" s="838"/>
      <c r="AD4891" s="838"/>
      <c r="AE4891" s="838"/>
      <c r="AF4891" s="838"/>
      <c r="AG4891" s="838"/>
      <c r="AH4891" s="838"/>
      <c r="AI4891" s="838"/>
      <c r="AJ4891" s="838"/>
      <c r="AK4891" s="838"/>
      <c r="AL4891" s="838"/>
    </row>
    <row r="4892" spans="25:38" x14ac:dyDescent="0.25">
      <c r="Y4892" s="838"/>
      <c r="Z4892" s="838"/>
      <c r="AA4892" s="838"/>
      <c r="AB4892" s="838"/>
      <c r="AC4892" s="838"/>
      <c r="AD4892" s="838"/>
      <c r="AE4892" s="838"/>
      <c r="AF4892" s="838"/>
      <c r="AG4892" s="838"/>
      <c r="AH4892" s="838"/>
      <c r="AI4892" s="838"/>
      <c r="AJ4892" s="838"/>
      <c r="AK4892" s="838"/>
      <c r="AL4892" s="838"/>
    </row>
    <row r="4893" spans="25:38" x14ac:dyDescent="0.25">
      <c r="Y4893" s="838"/>
      <c r="Z4893" s="838"/>
      <c r="AA4893" s="838"/>
      <c r="AB4893" s="838"/>
      <c r="AC4893" s="838"/>
      <c r="AD4893" s="838"/>
      <c r="AE4893" s="838"/>
      <c r="AF4893" s="838"/>
      <c r="AG4893" s="838"/>
      <c r="AH4893" s="838"/>
      <c r="AI4893" s="838"/>
      <c r="AJ4893" s="838"/>
      <c r="AK4893" s="838"/>
      <c r="AL4893" s="838"/>
    </row>
    <row r="4894" spans="25:38" x14ac:dyDescent="0.25">
      <c r="Y4894" s="838"/>
      <c r="Z4894" s="838"/>
      <c r="AA4894" s="838"/>
      <c r="AB4894" s="838"/>
      <c r="AC4894" s="838"/>
      <c r="AD4894" s="838"/>
      <c r="AE4894" s="838"/>
      <c r="AF4894" s="838"/>
      <c r="AG4894" s="838"/>
      <c r="AH4894" s="838"/>
      <c r="AI4894" s="838"/>
      <c r="AJ4894" s="838"/>
      <c r="AK4894" s="838"/>
      <c r="AL4894" s="838"/>
    </row>
    <row r="4895" spans="25:38" x14ac:dyDescent="0.25">
      <c r="Y4895" s="838"/>
      <c r="Z4895" s="838"/>
      <c r="AA4895" s="838"/>
      <c r="AB4895" s="838"/>
      <c r="AC4895" s="838"/>
      <c r="AD4895" s="838"/>
      <c r="AE4895" s="838"/>
      <c r="AF4895" s="838"/>
      <c r="AG4895" s="838"/>
      <c r="AH4895" s="838"/>
      <c r="AI4895" s="838"/>
      <c r="AJ4895" s="838"/>
      <c r="AK4895" s="838"/>
      <c r="AL4895" s="838"/>
    </row>
    <row r="4896" spans="25:38" x14ac:dyDescent="0.25">
      <c r="Y4896" s="838"/>
      <c r="Z4896" s="838"/>
      <c r="AA4896" s="838"/>
      <c r="AB4896" s="838"/>
      <c r="AC4896" s="838"/>
      <c r="AD4896" s="838"/>
      <c r="AE4896" s="838"/>
      <c r="AF4896" s="838"/>
      <c r="AG4896" s="838"/>
      <c r="AH4896" s="838"/>
      <c r="AI4896" s="838"/>
      <c r="AJ4896" s="838"/>
      <c r="AK4896" s="838"/>
      <c r="AL4896" s="838"/>
    </row>
    <row r="4897" spans="25:38" x14ac:dyDescent="0.25">
      <c r="Y4897" s="838"/>
      <c r="Z4897" s="838"/>
      <c r="AA4897" s="838"/>
      <c r="AB4897" s="838"/>
      <c r="AC4897" s="838"/>
      <c r="AD4897" s="838"/>
      <c r="AE4897" s="838"/>
      <c r="AF4897" s="838"/>
      <c r="AG4897" s="838"/>
      <c r="AH4897" s="838"/>
      <c r="AI4897" s="838"/>
      <c r="AJ4897" s="838"/>
      <c r="AK4897" s="838"/>
      <c r="AL4897" s="838"/>
    </row>
    <row r="4898" spans="25:38" x14ac:dyDescent="0.25">
      <c r="Y4898" s="838"/>
      <c r="Z4898" s="838"/>
      <c r="AA4898" s="838"/>
      <c r="AB4898" s="838"/>
      <c r="AC4898" s="838"/>
      <c r="AD4898" s="838"/>
      <c r="AE4898" s="838"/>
      <c r="AF4898" s="838"/>
      <c r="AG4898" s="838"/>
      <c r="AH4898" s="838"/>
      <c r="AI4898" s="838"/>
      <c r="AJ4898" s="838"/>
      <c r="AK4898" s="838"/>
      <c r="AL4898" s="838"/>
    </row>
    <row r="4899" spans="25:38" x14ac:dyDescent="0.25">
      <c r="Y4899" s="838"/>
      <c r="Z4899" s="838"/>
      <c r="AA4899" s="838"/>
      <c r="AB4899" s="838"/>
      <c r="AC4899" s="838"/>
      <c r="AD4899" s="838"/>
      <c r="AE4899" s="838"/>
      <c r="AF4899" s="838"/>
      <c r="AG4899" s="838"/>
      <c r="AH4899" s="838"/>
      <c r="AI4899" s="838"/>
      <c r="AJ4899" s="838"/>
      <c r="AK4899" s="838"/>
      <c r="AL4899" s="838"/>
    </row>
    <row r="4900" spans="25:38" x14ac:dyDescent="0.25">
      <c r="Y4900" s="838"/>
      <c r="Z4900" s="838"/>
      <c r="AA4900" s="838"/>
      <c r="AB4900" s="838"/>
      <c r="AC4900" s="838"/>
      <c r="AD4900" s="838"/>
      <c r="AE4900" s="838"/>
      <c r="AF4900" s="838"/>
      <c r="AG4900" s="838"/>
      <c r="AH4900" s="838"/>
      <c r="AI4900" s="838"/>
      <c r="AJ4900" s="838"/>
      <c r="AK4900" s="838"/>
      <c r="AL4900" s="838"/>
    </row>
    <row r="4901" spans="25:38" x14ac:dyDescent="0.25">
      <c r="Y4901" s="838"/>
      <c r="Z4901" s="838"/>
      <c r="AA4901" s="838"/>
      <c r="AB4901" s="838"/>
      <c r="AC4901" s="838"/>
      <c r="AD4901" s="838"/>
      <c r="AE4901" s="838"/>
      <c r="AF4901" s="838"/>
      <c r="AG4901" s="838"/>
      <c r="AH4901" s="838"/>
      <c r="AI4901" s="838"/>
      <c r="AJ4901" s="838"/>
      <c r="AK4901" s="838"/>
      <c r="AL4901" s="838"/>
    </row>
    <row r="4902" spans="25:38" x14ac:dyDescent="0.25">
      <c r="Y4902" s="838"/>
      <c r="Z4902" s="838"/>
      <c r="AA4902" s="838"/>
      <c r="AB4902" s="838"/>
      <c r="AC4902" s="838"/>
      <c r="AD4902" s="838"/>
      <c r="AE4902" s="838"/>
      <c r="AF4902" s="838"/>
      <c r="AG4902" s="838"/>
      <c r="AH4902" s="838"/>
      <c r="AI4902" s="838"/>
      <c r="AJ4902" s="838"/>
      <c r="AK4902" s="838"/>
      <c r="AL4902" s="838"/>
    </row>
    <row r="4903" spans="25:38" x14ac:dyDescent="0.25">
      <c r="Y4903" s="838"/>
      <c r="Z4903" s="838"/>
      <c r="AA4903" s="838"/>
      <c r="AB4903" s="838"/>
      <c r="AC4903" s="838"/>
      <c r="AD4903" s="838"/>
      <c r="AE4903" s="838"/>
      <c r="AF4903" s="838"/>
      <c r="AG4903" s="838"/>
      <c r="AH4903" s="838"/>
      <c r="AI4903" s="838"/>
      <c r="AJ4903" s="838"/>
      <c r="AK4903" s="838"/>
      <c r="AL4903" s="838"/>
    </row>
    <row r="4904" spans="25:38" x14ac:dyDescent="0.25">
      <c r="Y4904" s="838"/>
      <c r="Z4904" s="838"/>
      <c r="AA4904" s="838"/>
      <c r="AB4904" s="838"/>
      <c r="AC4904" s="838"/>
      <c r="AD4904" s="838"/>
      <c r="AE4904" s="838"/>
      <c r="AF4904" s="838"/>
      <c r="AG4904" s="838"/>
      <c r="AH4904" s="838"/>
      <c r="AI4904" s="838"/>
      <c r="AJ4904" s="838"/>
      <c r="AK4904" s="838"/>
      <c r="AL4904" s="838"/>
    </row>
    <row r="4905" spans="25:38" x14ac:dyDescent="0.25">
      <c r="Y4905" s="838"/>
      <c r="Z4905" s="838"/>
      <c r="AA4905" s="838"/>
      <c r="AB4905" s="838"/>
      <c r="AC4905" s="838"/>
      <c r="AD4905" s="838"/>
      <c r="AE4905" s="838"/>
      <c r="AF4905" s="838"/>
      <c r="AG4905" s="838"/>
      <c r="AH4905" s="838"/>
      <c r="AI4905" s="838"/>
      <c r="AJ4905" s="838"/>
      <c r="AK4905" s="838"/>
      <c r="AL4905" s="838"/>
    </row>
    <row r="4906" spans="25:38" x14ac:dyDescent="0.25">
      <c r="Y4906" s="838"/>
      <c r="Z4906" s="838"/>
      <c r="AA4906" s="838"/>
      <c r="AB4906" s="838"/>
      <c r="AC4906" s="838"/>
      <c r="AD4906" s="838"/>
      <c r="AE4906" s="838"/>
      <c r="AF4906" s="838"/>
      <c r="AG4906" s="838"/>
      <c r="AH4906" s="838"/>
      <c r="AI4906" s="838"/>
      <c r="AJ4906" s="838"/>
      <c r="AK4906" s="838"/>
      <c r="AL4906" s="838"/>
    </row>
    <row r="4907" spans="25:38" x14ac:dyDescent="0.25">
      <c r="Y4907" s="838"/>
      <c r="Z4907" s="838"/>
      <c r="AA4907" s="838"/>
      <c r="AB4907" s="838"/>
      <c r="AC4907" s="838"/>
      <c r="AD4907" s="838"/>
      <c r="AE4907" s="838"/>
      <c r="AF4907" s="838"/>
      <c r="AG4907" s="838"/>
      <c r="AH4907" s="838"/>
      <c r="AI4907" s="838"/>
      <c r="AJ4907" s="838"/>
      <c r="AK4907" s="838"/>
      <c r="AL4907" s="838"/>
    </row>
    <row r="4908" spans="25:38" x14ac:dyDescent="0.25">
      <c r="Y4908" s="838"/>
      <c r="Z4908" s="838"/>
      <c r="AA4908" s="838"/>
      <c r="AB4908" s="838"/>
      <c r="AC4908" s="838"/>
      <c r="AD4908" s="838"/>
      <c r="AE4908" s="838"/>
      <c r="AF4908" s="838"/>
      <c r="AG4908" s="838"/>
      <c r="AH4908" s="838"/>
      <c r="AI4908" s="838"/>
      <c r="AJ4908" s="838"/>
      <c r="AK4908" s="838"/>
      <c r="AL4908" s="838"/>
    </row>
    <row r="4909" spans="25:38" x14ac:dyDescent="0.25">
      <c r="Y4909" s="838"/>
      <c r="Z4909" s="838"/>
      <c r="AA4909" s="838"/>
      <c r="AB4909" s="838"/>
      <c r="AC4909" s="838"/>
      <c r="AD4909" s="838"/>
      <c r="AE4909" s="838"/>
      <c r="AF4909" s="838"/>
      <c r="AG4909" s="838"/>
      <c r="AH4909" s="838"/>
      <c r="AI4909" s="838"/>
      <c r="AJ4909" s="838"/>
      <c r="AK4909" s="838"/>
      <c r="AL4909" s="838"/>
    </row>
    <row r="4910" spans="25:38" x14ac:dyDescent="0.25">
      <c r="Y4910" s="838"/>
      <c r="Z4910" s="838"/>
      <c r="AA4910" s="838"/>
      <c r="AB4910" s="838"/>
      <c r="AC4910" s="838"/>
      <c r="AD4910" s="838"/>
      <c r="AE4910" s="838"/>
      <c r="AF4910" s="838"/>
      <c r="AG4910" s="838"/>
      <c r="AH4910" s="838"/>
      <c r="AI4910" s="838"/>
      <c r="AJ4910" s="838"/>
      <c r="AK4910" s="838"/>
      <c r="AL4910" s="838"/>
    </row>
    <row r="4911" spans="25:38" x14ac:dyDescent="0.25">
      <c r="Y4911" s="838"/>
      <c r="Z4911" s="838"/>
      <c r="AA4911" s="838"/>
      <c r="AB4911" s="838"/>
      <c r="AC4911" s="838"/>
      <c r="AD4911" s="838"/>
      <c r="AE4911" s="838"/>
      <c r="AF4911" s="838"/>
      <c r="AG4911" s="838"/>
      <c r="AH4911" s="838"/>
      <c r="AI4911" s="838"/>
      <c r="AJ4911" s="838"/>
      <c r="AK4911" s="838"/>
      <c r="AL4911" s="838"/>
    </row>
    <row r="4912" spans="25:38" x14ac:dyDescent="0.25">
      <c r="Y4912" s="838"/>
      <c r="Z4912" s="838"/>
      <c r="AA4912" s="838"/>
      <c r="AB4912" s="838"/>
      <c r="AC4912" s="838"/>
      <c r="AD4912" s="838"/>
      <c r="AE4912" s="838"/>
      <c r="AF4912" s="838"/>
      <c r="AG4912" s="838"/>
      <c r="AH4912" s="838"/>
      <c r="AI4912" s="838"/>
      <c r="AJ4912" s="838"/>
      <c r="AK4912" s="838"/>
      <c r="AL4912" s="838"/>
    </row>
    <row r="4913" spans="25:38" x14ac:dyDescent="0.25">
      <c r="Y4913" s="838"/>
      <c r="Z4913" s="838"/>
      <c r="AA4913" s="838"/>
      <c r="AB4913" s="838"/>
      <c r="AC4913" s="838"/>
      <c r="AD4913" s="838"/>
      <c r="AE4913" s="838"/>
      <c r="AF4913" s="838"/>
      <c r="AG4913" s="838"/>
      <c r="AH4913" s="838"/>
      <c r="AI4913" s="838"/>
      <c r="AJ4913" s="838"/>
      <c r="AK4913" s="838"/>
      <c r="AL4913" s="838"/>
    </row>
    <row r="4914" spans="25:38" x14ac:dyDescent="0.25">
      <c r="Y4914" s="838"/>
      <c r="Z4914" s="838"/>
      <c r="AA4914" s="838"/>
      <c r="AB4914" s="838"/>
      <c r="AC4914" s="838"/>
      <c r="AD4914" s="838"/>
      <c r="AE4914" s="838"/>
      <c r="AF4914" s="838"/>
      <c r="AG4914" s="838"/>
      <c r="AH4914" s="838"/>
      <c r="AI4914" s="838"/>
      <c r="AJ4914" s="838"/>
      <c r="AK4914" s="838"/>
      <c r="AL4914" s="838"/>
    </row>
    <row r="4915" spans="25:38" x14ac:dyDescent="0.25">
      <c r="Y4915" s="838"/>
      <c r="Z4915" s="838"/>
      <c r="AA4915" s="838"/>
      <c r="AB4915" s="838"/>
      <c r="AC4915" s="838"/>
      <c r="AD4915" s="838"/>
      <c r="AE4915" s="838"/>
      <c r="AF4915" s="838"/>
      <c r="AG4915" s="838"/>
      <c r="AH4915" s="838"/>
      <c r="AI4915" s="838"/>
      <c r="AJ4915" s="838"/>
      <c r="AK4915" s="838"/>
      <c r="AL4915" s="838"/>
    </row>
    <row r="4916" spans="25:38" x14ac:dyDescent="0.25">
      <c r="Y4916" s="838"/>
      <c r="Z4916" s="838"/>
      <c r="AA4916" s="838"/>
      <c r="AB4916" s="838"/>
      <c r="AC4916" s="838"/>
      <c r="AD4916" s="838"/>
      <c r="AE4916" s="838"/>
      <c r="AF4916" s="838"/>
      <c r="AG4916" s="838"/>
      <c r="AH4916" s="838"/>
      <c r="AI4916" s="838"/>
      <c r="AJ4916" s="838"/>
      <c r="AK4916" s="838"/>
      <c r="AL4916" s="838"/>
    </row>
    <row r="4917" spans="25:38" x14ac:dyDescent="0.25">
      <c r="Y4917" s="838"/>
      <c r="Z4917" s="838"/>
      <c r="AA4917" s="838"/>
      <c r="AB4917" s="838"/>
      <c r="AC4917" s="838"/>
      <c r="AD4917" s="838"/>
      <c r="AE4917" s="838"/>
      <c r="AF4917" s="838"/>
      <c r="AG4917" s="838"/>
      <c r="AH4917" s="838"/>
      <c r="AI4917" s="838"/>
      <c r="AJ4917" s="838"/>
      <c r="AK4917" s="838"/>
      <c r="AL4917" s="838"/>
    </row>
    <row r="4918" spans="25:38" x14ac:dyDescent="0.25">
      <c r="Y4918" s="838"/>
      <c r="Z4918" s="838"/>
      <c r="AA4918" s="838"/>
      <c r="AB4918" s="838"/>
      <c r="AC4918" s="838"/>
      <c r="AD4918" s="838"/>
      <c r="AE4918" s="838"/>
      <c r="AF4918" s="838"/>
      <c r="AG4918" s="838"/>
      <c r="AH4918" s="838"/>
      <c r="AI4918" s="838"/>
      <c r="AJ4918" s="838"/>
      <c r="AK4918" s="838"/>
      <c r="AL4918" s="838"/>
    </row>
    <row r="4919" spans="25:38" x14ac:dyDescent="0.25">
      <c r="Y4919" s="838"/>
      <c r="Z4919" s="838"/>
      <c r="AA4919" s="838"/>
      <c r="AB4919" s="838"/>
      <c r="AC4919" s="838"/>
      <c r="AD4919" s="838"/>
      <c r="AE4919" s="838"/>
      <c r="AF4919" s="838"/>
      <c r="AG4919" s="838"/>
      <c r="AH4919" s="838"/>
      <c r="AI4919" s="838"/>
      <c r="AJ4919" s="838"/>
      <c r="AK4919" s="838"/>
      <c r="AL4919" s="838"/>
    </row>
    <row r="4920" spans="25:38" x14ac:dyDescent="0.25">
      <c r="Y4920" s="838"/>
      <c r="Z4920" s="838"/>
      <c r="AA4920" s="838"/>
      <c r="AB4920" s="838"/>
      <c r="AC4920" s="838"/>
      <c r="AD4920" s="838"/>
      <c r="AE4920" s="838"/>
      <c r="AF4920" s="838"/>
      <c r="AG4920" s="838"/>
      <c r="AH4920" s="838"/>
      <c r="AI4920" s="838"/>
      <c r="AJ4920" s="838"/>
      <c r="AK4920" s="838"/>
      <c r="AL4920" s="838"/>
    </row>
    <row r="4921" spans="25:38" x14ac:dyDescent="0.25">
      <c r="Y4921" s="838"/>
      <c r="Z4921" s="838"/>
      <c r="AA4921" s="838"/>
      <c r="AB4921" s="838"/>
      <c r="AC4921" s="838"/>
      <c r="AD4921" s="838"/>
      <c r="AE4921" s="838"/>
      <c r="AF4921" s="838"/>
      <c r="AG4921" s="838"/>
      <c r="AH4921" s="838"/>
      <c r="AI4921" s="838"/>
      <c r="AJ4921" s="838"/>
      <c r="AK4921" s="838"/>
      <c r="AL4921" s="838"/>
    </row>
    <row r="4922" spans="25:38" x14ac:dyDescent="0.25">
      <c r="Y4922" s="838"/>
      <c r="Z4922" s="838"/>
      <c r="AA4922" s="838"/>
      <c r="AB4922" s="838"/>
      <c r="AC4922" s="838"/>
      <c r="AD4922" s="838"/>
      <c r="AE4922" s="838"/>
      <c r="AF4922" s="838"/>
      <c r="AG4922" s="838"/>
      <c r="AH4922" s="838"/>
      <c r="AI4922" s="838"/>
      <c r="AJ4922" s="838"/>
      <c r="AK4922" s="838"/>
      <c r="AL4922" s="838"/>
    </row>
    <row r="4923" spans="25:38" x14ac:dyDescent="0.25">
      <c r="Y4923" s="838"/>
      <c r="Z4923" s="838"/>
      <c r="AA4923" s="838"/>
      <c r="AB4923" s="838"/>
      <c r="AC4923" s="838"/>
      <c r="AD4923" s="838"/>
      <c r="AE4923" s="838"/>
      <c r="AF4923" s="838"/>
      <c r="AG4923" s="838"/>
      <c r="AH4923" s="838"/>
      <c r="AI4923" s="838"/>
      <c r="AJ4923" s="838"/>
      <c r="AK4923" s="838"/>
      <c r="AL4923" s="838"/>
    </row>
    <row r="4924" spans="25:38" x14ac:dyDescent="0.25">
      <c r="Y4924" s="838"/>
      <c r="Z4924" s="838"/>
      <c r="AA4924" s="838"/>
      <c r="AB4924" s="838"/>
      <c r="AC4924" s="838"/>
      <c r="AD4924" s="838"/>
      <c r="AE4924" s="838"/>
      <c r="AF4924" s="838"/>
      <c r="AG4924" s="838"/>
      <c r="AH4924" s="838"/>
      <c r="AI4924" s="838"/>
      <c r="AJ4924" s="838"/>
      <c r="AK4924" s="838"/>
      <c r="AL4924" s="838"/>
    </row>
    <row r="4925" spans="25:38" x14ac:dyDescent="0.25">
      <c r="Y4925" s="838"/>
      <c r="Z4925" s="838"/>
      <c r="AA4925" s="838"/>
      <c r="AB4925" s="838"/>
      <c r="AC4925" s="838"/>
      <c r="AD4925" s="838"/>
      <c r="AE4925" s="838"/>
      <c r="AF4925" s="838"/>
      <c r="AG4925" s="838"/>
      <c r="AH4925" s="838"/>
      <c r="AI4925" s="838"/>
      <c r="AJ4925" s="838"/>
      <c r="AK4925" s="838"/>
      <c r="AL4925" s="838"/>
    </row>
    <row r="4926" spans="25:38" x14ac:dyDescent="0.25">
      <c r="Y4926" s="838"/>
      <c r="Z4926" s="838"/>
      <c r="AA4926" s="838"/>
      <c r="AB4926" s="838"/>
      <c r="AC4926" s="838"/>
      <c r="AD4926" s="838"/>
      <c r="AE4926" s="838"/>
      <c r="AF4926" s="838"/>
      <c r="AG4926" s="838"/>
      <c r="AH4926" s="838"/>
      <c r="AI4926" s="838"/>
      <c r="AJ4926" s="838"/>
      <c r="AK4926" s="838"/>
      <c r="AL4926" s="838"/>
    </row>
    <row r="4927" spans="25:38" x14ac:dyDescent="0.25">
      <c r="Y4927" s="838"/>
      <c r="Z4927" s="838"/>
      <c r="AA4927" s="838"/>
      <c r="AB4927" s="838"/>
      <c r="AC4927" s="838"/>
      <c r="AD4927" s="838"/>
      <c r="AE4927" s="838"/>
      <c r="AF4927" s="838"/>
      <c r="AG4927" s="838"/>
      <c r="AH4927" s="838"/>
      <c r="AI4927" s="838"/>
      <c r="AJ4927" s="838"/>
      <c r="AK4927" s="838"/>
      <c r="AL4927" s="838"/>
    </row>
    <row r="4928" spans="25:38" x14ac:dyDescent="0.25">
      <c r="Y4928" s="838"/>
      <c r="Z4928" s="838"/>
      <c r="AA4928" s="838"/>
      <c r="AB4928" s="838"/>
      <c r="AC4928" s="838"/>
      <c r="AD4928" s="838"/>
      <c r="AE4928" s="838"/>
      <c r="AF4928" s="838"/>
      <c r="AG4928" s="838"/>
      <c r="AH4928" s="838"/>
      <c r="AI4928" s="838"/>
      <c r="AJ4928" s="838"/>
      <c r="AK4928" s="838"/>
      <c r="AL4928" s="838"/>
    </row>
    <row r="4929" spans="25:38" x14ac:dyDescent="0.25">
      <c r="Y4929" s="838"/>
      <c r="Z4929" s="838"/>
      <c r="AA4929" s="838"/>
      <c r="AB4929" s="838"/>
      <c r="AC4929" s="838"/>
      <c r="AD4929" s="838"/>
      <c r="AE4929" s="838"/>
      <c r="AF4929" s="838"/>
      <c r="AG4929" s="838"/>
      <c r="AH4929" s="838"/>
      <c r="AI4929" s="838"/>
      <c r="AJ4929" s="838"/>
      <c r="AK4929" s="838"/>
      <c r="AL4929" s="838"/>
    </row>
    <row r="4930" spans="25:38" x14ac:dyDescent="0.25">
      <c r="Y4930" s="838"/>
      <c r="Z4930" s="838"/>
      <c r="AA4930" s="838"/>
      <c r="AB4930" s="838"/>
      <c r="AC4930" s="838"/>
      <c r="AD4930" s="838"/>
      <c r="AE4930" s="838"/>
      <c r="AF4930" s="838"/>
      <c r="AG4930" s="838"/>
      <c r="AH4930" s="838"/>
      <c r="AI4930" s="838"/>
      <c r="AJ4930" s="838"/>
      <c r="AK4930" s="838"/>
      <c r="AL4930" s="838"/>
    </row>
    <row r="4931" spans="25:38" x14ac:dyDescent="0.25">
      <c r="Y4931" s="838"/>
      <c r="Z4931" s="838"/>
      <c r="AA4931" s="838"/>
      <c r="AB4931" s="838"/>
      <c r="AC4931" s="838"/>
      <c r="AD4931" s="838"/>
      <c r="AE4931" s="838"/>
      <c r="AF4931" s="838"/>
      <c r="AG4931" s="838"/>
      <c r="AH4931" s="838"/>
      <c r="AI4931" s="838"/>
      <c r="AJ4931" s="838"/>
      <c r="AK4931" s="838"/>
      <c r="AL4931" s="838"/>
    </row>
    <row r="4932" spans="25:38" x14ac:dyDescent="0.25">
      <c r="Y4932" s="838"/>
      <c r="Z4932" s="838"/>
      <c r="AA4932" s="838"/>
      <c r="AB4932" s="838"/>
      <c r="AC4932" s="838"/>
      <c r="AD4932" s="838"/>
      <c r="AE4932" s="838"/>
      <c r="AF4932" s="838"/>
      <c r="AG4932" s="838"/>
      <c r="AH4932" s="838"/>
      <c r="AI4932" s="838"/>
      <c r="AJ4932" s="838"/>
      <c r="AK4932" s="838"/>
      <c r="AL4932" s="838"/>
    </row>
    <row r="4933" spans="25:38" x14ac:dyDescent="0.25">
      <c r="Y4933" s="838"/>
      <c r="Z4933" s="838"/>
      <c r="AA4933" s="838"/>
      <c r="AB4933" s="838"/>
      <c r="AC4933" s="838"/>
      <c r="AD4933" s="838"/>
      <c r="AE4933" s="838"/>
      <c r="AF4933" s="838"/>
      <c r="AG4933" s="838"/>
      <c r="AH4933" s="838"/>
      <c r="AI4933" s="838"/>
      <c r="AJ4933" s="838"/>
      <c r="AK4933" s="838"/>
      <c r="AL4933" s="838"/>
    </row>
    <row r="4934" spans="25:38" x14ac:dyDescent="0.25">
      <c r="Y4934" s="838"/>
      <c r="Z4934" s="838"/>
      <c r="AA4934" s="838"/>
      <c r="AB4934" s="838"/>
      <c r="AC4934" s="838"/>
      <c r="AD4934" s="838"/>
      <c r="AE4934" s="838"/>
      <c r="AF4934" s="838"/>
      <c r="AG4934" s="838"/>
      <c r="AH4934" s="838"/>
      <c r="AI4934" s="838"/>
      <c r="AJ4934" s="838"/>
      <c r="AK4934" s="838"/>
      <c r="AL4934" s="838"/>
    </row>
    <row r="4935" spans="25:38" x14ac:dyDescent="0.25">
      <c r="Y4935" s="838"/>
      <c r="Z4935" s="838"/>
      <c r="AA4935" s="838"/>
      <c r="AB4935" s="838"/>
      <c r="AC4935" s="838"/>
      <c r="AD4935" s="838"/>
      <c r="AE4935" s="838"/>
      <c r="AF4935" s="838"/>
      <c r="AG4935" s="838"/>
      <c r="AH4935" s="838"/>
      <c r="AI4935" s="838"/>
      <c r="AJ4935" s="838"/>
      <c r="AK4935" s="838"/>
      <c r="AL4935" s="838"/>
    </row>
    <row r="4936" spans="25:38" x14ac:dyDescent="0.25">
      <c r="Y4936" s="838"/>
      <c r="Z4936" s="838"/>
      <c r="AA4936" s="838"/>
      <c r="AB4936" s="838"/>
      <c r="AC4936" s="838"/>
      <c r="AD4936" s="838"/>
      <c r="AE4936" s="838"/>
      <c r="AF4936" s="838"/>
      <c r="AG4936" s="838"/>
      <c r="AH4936" s="838"/>
      <c r="AI4936" s="838"/>
      <c r="AJ4936" s="838"/>
      <c r="AK4936" s="838"/>
      <c r="AL4936" s="838"/>
    </row>
    <row r="4937" spans="25:38" x14ac:dyDescent="0.25">
      <c r="Y4937" s="838"/>
      <c r="Z4937" s="838"/>
      <c r="AA4937" s="838"/>
      <c r="AB4937" s="838"/>
      <c r="AC4937" s="838"/>
      <c r="AD4937" s="838"/>
      <c r="AE4937" s="838"/>
      <c r="AF4937" s="838"/>
      <c r="AG4937" s="838"/>
      <c r="AH4937" s="838"/>
      <c r="AI4937" s="838"/>
      <c r="AJ4937" s="838"/>
      <c r="AK4937" s="838"/>
      <c r="AL4937" s="838"/>
    </row>
    <row r="4938" spans="25:38" x14ac:dyDescent="0.25">
      <c r="Y4938" s="838"/>
      <c r="Z4938" s="838"/>
      <c r="AA4938" s="838"/>
      <c r="AB4938" s="838"/>
      <c r="AC4938" s="838"/>
      <c r="AD4938" s="838"/>
      <c r="AE4938" s="838"/>
      <c r="AF4938" s="838"/>
      <c r="AG4938" s="838"/>
      <c r="AH4938" s="838"/>
      <c r="AI4938" s="838"/>
      <c r="AJ4938" s="838"/>
      <c r="AK4938" s="838"/>
      <c r="AL4938" s="838"/>
    </row>
    <row r="4939" spans="25:38" x14ac:dyDescent="0.25">
      <c r="Y4939" s="838"/>
      <c r="Z4939" s="838"/>
      <c r="AA4939" s="838"/>
      <c r="AB4939" s="838"/>
      <c r="AC4939" s="838"/>
      <c r="AD4939" s="838"/>
      <c r="AE4939" s="838"/>
      <c r="AF4939" s="838"/>
      <c r="AG4939" s="838"/>
      <c r="AH4939" s="838"/>
      <c r="AI4939" s="838"/>
      <c r="AJ4939" s="838"/>
      <c r="AK4939" s="838"/>
      <c r="AL4939" s="838"/>
    </row>
    <row r="4940" spans="25:38" x14ac:dyDescent="0.25">
      <c r="Y4940" s="838"/>
      <c r="Z4940" s="838"/>
      <c r="AA4940" s="838"/>
      <c r="AB4940" s="838"/>
      <c r="AC4940" s="838"/>
      <c r="AD4940" s="838"/>
      <c r="AE4940" s="838"/>
      <c r="AF4940" s="838"/>
      <c r="AG4940" s="838"/>
      <c r="AH4940" s="838"/>
      <c r="AI4940" s="838"/>
      <c r="AJ4940" s="838"/>
      <c r="AK4940" s="838"/>
      <c r="AL4940" s="838"/>
    </row>
    <row r="4941" spans="25:38" x14ac:dyDescent="0.25">
      <c r="Y4941" s="838"/>
      <c r="Z4941" s="838"/>
      <c r="AA4941" s="838"/>
      <c r="AB4941" s="838"/>
      <c r="AC4941" s="838"/>
      <c r="AD4941" s="838"/>
      <c r="AE4941" s="838"/>
      <c r="AF4941" s="838"/>
      <c r="AG4941" s="838"/>
      <c r="AH4941" s="838"/>
      <c r="AI4941" s="838"/>
      <c r="AJ4941" s="838"/>
      <c r="AK4941" s="838"/>
      <c r="AL4941" s="838"/>
    </row>
    <row r="4942" spans="25:38" x14ac:dyDescent="0.25">
      <c r="Y4942" s="838"/>
      <c r="Z4942" s="838"/>
      <c r="AA4942" s="838"/>
      <c r="AB4942" s="838"/>
      <c r="AC4942" s="838"/>
      <c r="AD4942" s="838"/>
      <c r="AE4942" s="838"/>
      <c r="AF4942" s="838"/>
      <c r="AG4942" s="838"/>
      <c r="AH4942" s="838"/>
      <c r="AI4942" s="838"/>
      <c r="AJ4942" s="838"/>
      <c r="AK4942" s="838"/>
      <c r="AL4942" s="838"/>
    </row>
    <row r="4943" spans="25:38" x14ac:dyDescent="0.25">
      <c r="Y4943" s="838"/>
      <c r="Z4943" s="838"/>
      <c r="AA4943" s="838"/>
      <c r="AB4943" s="838"/>
      <c r="AC4943" s="838"/>
      <c r="AD4943" s="838"/>
      <c r="AE4943" s="838"/>
      <c r="AF4943" s="838"/>
      <c r="AG4943" s="838"/>
      <c r="AH4943" s="838"/>
      <c r="AI4943" s="838"/>
      <c r="AJ4943" s="838"/>
      <c r="AK4943" s="838"/>
      <c r="AL4943" s="838"/>
    </row>
    <row r="4944" spans="25:38" x14ac:dyDescent="0.25">
      <c r="Y4944" s="838"/>
      <c r="Z4944" s="838"/>
      <c r="AA4944" s="838"/>
      <c r="AB4944" s="838"/>
      <c r="AC4944" s="838"/>
      <c r="AD4944" s="838"/>
      <c r="AE4944" s="838"/>
      <c r="AF4944" s="838"/>
      <c r="AG4944" s="838"/>
      <c r="AH4944" s="838"/>
      <c r="AI4944" s="838"/>
      <c r="AJ4944" s="838"/>
      <c r="AK4944" s="838"/>
      <c r="AL4944" s="838"/>
    </row>
    <row r="4945" spans="25:38" x14ac:dyDescent="0.25">
      <c r="Y4945" s="838"/>
      <c r="Z4945" s="838"/>
      <c r="AA4945" s="838"/>
      <c r="AB4945" s="838"/>
      <c r="AC4945" s="838"/>
      <c r="AD4945" s="838"/>
      <c r="AE4945" s="838"/>
      <c r="AF4945" s="838"/>
      <c r="AG4945" s="838"/>
      <c r="AH4945" s="838"/>
      <c r="AI4945" s="838"/>
      <c r="AJ4945" s="838"/>
      <c r="AK4945" s="838"/>
      <c r="AL4945" s="838"/>
    </row>
    <row r="4946" spans="25:38" x14ac:dyDescent="0.25">
      <c r="Y4946" s="838"/>
      <c r="Z4946" s="838"/>
      <c r="AA4946" s="838"/>
      <c r="AB4946" s="838"/>
      <c r="AC4946" s="838"/>
      <c r="AD4946" s="838"/>
      <c r="AE4946" s="838"/>
      <c r="AF4946" s="838"/>
      <c r="AG4946" s="838"/>
      <c r="AH4946" s="838"/>
      <c r="AI4946" s="838"/>
      <c r="AJ4946" s="838"/>
      <c r="AK4946" s="838"/>
      <c r="AL4946" s="838"/>
    </row>
    <row r="4947" spans="25:38" x14ac:dyDescent="0.25">
      <c r="Y4947" s="838"/>
      <c r="Z4947" s="838"/>
      <c r="AA4947" s="838"/>
      <c r="AB4947" s="838"/>
      <c r="AC4947" s="838"/>
      <c r="AD4947" s="838"/>
      <c r="AE4947" s="838"/>
      <c r="AF4947" s="838"/>
      <c r="AG4947" s="838"/>
      <c r="AH4947" s="838"/>
      <c r="AI4947" s="838"/>
      <c r="AJ4947" s="838"/>
      <c r="AK4947" s="838"/>
      <c r="AL4947" s="838"/>
    </row>
    <row r="4948" spans="25:38" x14ac:dyDescent="0.25">
      <c r="Y4948" s="838"/>
      <c r="Z4948" s="838"/>
      <c r="AA4948" s="838"/>
      <c r="AB4948" s="838"/>
      <c r="AC4948" s="838"/>
      <c r="AD4948" s="838"/>
      <c r="AE4948" s="838"/>
      <c r="AF4948" s="838"/>
      <c r="AG4948" s="838"/>
      <c r="AH4948" s="838"/>
      <c r="AI4948" s="838"/>
      <c r="AJ4948" s="838"/>
      <c r="AK4948" s="838"/>
      <c r="AL4948" s="838"/>
    </row>
    <row r="4949" spans="25:38" x14ac:dyDescent="0.25">
      <c r="Y4949" s="838"/>
      <c r="Z4949" s="838"/>
      <c r="AA4949" s="838"/>
      <c r="AB4949" s="838"/>
      <c r="AC4949" s="838"/>
      <c r="AD4949" s="838"/>
      <c r="AE4949" s="838"/>
      <c r="AF4949" s="838"/>
      <c r="AG4949" s="838"/>
      <c r="AH4949" s="838"/>
      <c r="AI4949" s="838"/>
      <c r="AJ4949" s="838"/>
      <c r="AK4949" s="838"/>
      <c r="AL4949" s="838"/>
    </row>
    <row r="4950" spans="25:38" x14ac:dyDescent="0.25">
      <c r="Y4950" s="838"/>
      <c r="Z4950" s="838"/>
      <c r="AA4950" s="838"/>
      <c r="AB4950" s="838"/>
      <c r="AC4950" s="838"/>
      <c r="AD4950" s="838"/>
      <c r="AE4950" s="838"/>
      <c r="AF4950" s="838"/>
      <c r="AG4950" s="838"/>
      <c r="AH4950" s="838"/>
      <c r="AI4950" s="838"/>
      <c r="AJ4950" s="838"/>
      <c r="AK4950" s="838"/>
      <c r="AL4950" s="838"/>
    </row>
    <row r="4951" spans="25:38" x14ac:dyDescent="0.25">
      <c r="Y4951" s="838"/>
      <c r="Z4951" s="838"/>
      <c r="AA4951" s="838"/>
      <c r="AB4951" s="838"/>
      <c r="AC4951" s="838"/>
      <c r="AD4951" s="838"/>
      <c r="AE4951" s="838"/>
      <c r="AF4951" s="838"/>
      <c r="AG4951" s="838"/>
      <c r="AH4951" s="838"/>
      <c r="AI4951" s="838"/>
      <c r="AJ4951" s="838"/>
      <c r="AK4951" s="838"/>
      <c r="AL4951" s="838"/>
    </row>
    <row r="4952" spans="25:38" x14ac:dyDescent="0.25">
      <c r="Y4952" s="838"/>
      <c r="Z4952" s="838"/>
      <c r="AA4952" s="838"/>
      <c r="AB4952" s="838"/>
      <c r="AC4952" s="838"/>
      <c r="AD4952" s="838"/>
      <c r="AE4952" s="838"/>
      <c r="AF4952" s="838"/>
      <c r="AG4952" s="838"/>
      <c r="AH4952" s="838"/>
      <c r="AI4952" s="838"/>
      <c r="AJ4952" s="838"/>
      <c r="AK4952" s="838"/>
      <c r="AL4952" s="838"/>
    </row>
    <row r="4953" spans="25:38" x14ac:dyDescent="0.25">
      <c r="Y4953" s="838"/>
      <c r="Z4953" s="838"/>
      <c r="AA4953" s="838"/>
      <c r="AB4953" s="838"/>
      <c r="AC4953" s="838"/>
      <c r="AD4953" s="838"/>
      <c r="AE4953" s="838"/>
      <c r="AF4953" s="838"/>
      <c r="AG4953" s="838"/>
      <c r="AH4953" s="838"/>
      <c r="AI4953" s="838"/>
      <c r="AJ4953" s="838"/>
      <c r="AK4953" s="838"/>
      <c r="AL4953" s="838"/>
    </row>
    <row r="4954" spans="25:38" x14ac:dyDescent="0.25">
      <c r="Y4954" s="838"/>
      <c r="Z4954" s="838"/>
      <c r="AA4954" s="838"/>
      <c r="AB4954" s="838"/>
      <c r="AC4954" s="838"/>
      <c r="AD4954" s="838"/>
      <c r="AE4954" s="838"/>
      <c r="AF4954" s="838"/>
      <c r="AG4954" s="838"/>
      <c r="AH4954" s="838"/>
      <c r="AI4954" s="838"/>
      <c r="AJ4954" s="838"/>
      <c r="AK4954" s="838"/>
      <c r="AL4954" s="838"/>
    </row>
    <row r="4955" spans="25:38" x14ac:dyDescent="0.25">
      <c r="Y4955" s="838"/>
      <c r="Z4955" s="838"/>
      <c r="AA4955" s="838"/>
      <c r="AB4955" s="838"/>
      <c r="AC4955" s="838"/>
      <c r="AD4955" s="838"/>
      <c r="AE4955" s="838"/>
      <c r="AF4955" s="838"/>
      <c r="AG4955" s="838"/>
      <c r="AH4955" s="838"/>
      <c r="AI4955" s="838"/>
      <c r="AJ4955" s="838"/>
      <c r="AK4955" s="838"/>
      <c r="AL4955" s="838"/>
    </row>
    <row r="4956" spans="25:38" x14ac:dyDescent="0.25">
      <c r="Y4956" s="838"/>
      <c r="Z4956" s="838"/>
      <c r="AA4956" s="838"/>
      <c r="AB4956" s="838"/>
      <c r="AC4956" s="838"/>
      <c r="AD4956" s="838"/>
      <c r="AE4956" s="838"/>
      <c r="AF4956" s="838"/>
      <c r="AG4956" s="838"/>
      <c r="AH4956" s="838"/>
      <c r="AI4956" s="838"/>
      <c r="AJ4956" s="838"/>
      <c r="AK4956" s="838"/>
      <c r="AL4956" s="838"/>
    </row>
    <row r="4957" spans="25:38" x14ac:dyDescent="0.25">
      <c r="Y4957" s="838"/>
      <c r="Z4957" s="838"/>
      <c r="AA4957" s="838"/>
      <c r="AB4957" s="838"/>
      <c r="AC4957" s="838"/>
      <c r="AD4957" s="838"/>
      <c r="AE4957" s="838"/>
      <c r="AF4957" s="838"/>
      <c r="AG4957" s="838"/>
      <c r="AH4957" s="838"/>
      <c r="AI4957" s="838"/>
      <c r="AJ4957" s="838"/>
      <c r="AK4957" s="838"/>
      <c r="AL4957" s="838"/>
    </row>
    <row r="4958" spans="25:38" x14ac:dyDescent="0.25">
      <c r="Y4958" s="838"/>
      <c r="Z4958" s="838"/>
      <c r="AA4958" s="838"/>
      <c r="AB4958" s="838"/>
      <c r="AC4958" s="838"/>
      <c r="AD4958" s="838"/>
      <c r="AE4958" s="838"/>
      <c r="AF4958" s="838"/>
      <c r="AG4958" s="838"/>
      <c r="AH4958" s="838"/>
      <c r="AI4958" s="838"/>
      <c r="AJ4958" s="838"/>
      <c r="AK4958" s="838"/>
      <c r="AL4958" s="838"/>
    </row>
    <row r="4959" spans="25:38" x14ac:dyDescent="0.25">
      <c r="Y4959" s="838"/>
      <c r="Z4959" s="838"/>
      <c r="AA4959" s="838"/>
      <c r="AB4959" s="838"/>
      <c r="AC4959" s="838"/>
      <c r="AD4959" s="838"/>
      <c r="AE4959" s="838"/>
      <c r="AF4959" s="838"/>
      <c r="AG4959" s="838"/>
      <c r="AH4959" s="838"/>
      <c r="AI4959" s="838"/>
      <c r="AJ4959" s="838"/>
      <c r="AK4959" s="838"/>
      <c r="AL4959" s="838"/>
    </row>
    <row r="4960" spans="25:38" x14ac:dyDescent="0.25">
      <c r="Y4960" s="838"/>
      <c r="Z4960" s="838"/>
      <c r="AA4960" s="838"/>
      <c r="AB4960" s="838"/>
      <c r="AC4960" s="838"/>
      <c r="AD4960" s="838"/>
      <c r="AE4960" s="838"/>
      <c r="AF4960" s="838"/>
      <c r="AG4960" s="838"/>
      <c r="AH4960" s="838"/>
      <c r="AI4960" s="838"/>
      <c r="AJ4960" s="838"/>
      <c r="AK4960" s="838"/>
      <c r="AL4960" s="838"/>
    </row>
    <row r="4961" spans="25:38" x14ac:dyDescent="0.25">
      <c r="Y4961" s="838"/>
      <c r="Z4961" s="838"/>
      <c r="AA4961" s="838"/>
      <c r="AB4961" s="838"/>
      <c r="AC4961" s="838"/>
      <c r="AD4961" s="838"/>
      <c r="AE4961" s="838"/>
      <c r="AF4961" s="838"/>
      <c r="AG4961" s="838"/>
      <c r="AH4961" s="838"/>
      <c r="AI4961" s="838"/>
      <c r="AJ4961" s="838"/>
      <c r="AK4961" s="838"/>
      <c r="AL4961" s="838"/>
    </row>
    <row r="4962" spans="25:38" x14ac:dyDescent="0.25">
      <c r="Y4962" s="838"/>
      <c r="Z4962" s="838"/>
      <c r="AA4962" s="838"/>
      <c r="AB4962" s="838"/>
      <c r="AC4962" s="838"/>
      <c r="AD4962" s="838"/>
      <c r="AE4962" s="838"/>
      <c r="AF4962" s="838"/>
      <c r="AG4962" s="838"/>
      <c r="AH4962" s="838"/>
      <c r="AI4962" s="838"/>
      <c r="AJ4962" s="838"/>
      <c r="AK4962" s="838"/>
      <c r="AL4962" s="838"/>
    </row>
    <row r="4963" spans="25:38" x14ac:dyDescent="0.25">
      <c r="Y4963" s="838"/>
      <c r="Z4963" s="838"/>
      <c r="AA4963" s="838"/>
      <c r="AB4963" s="838"/>
      <c r="AC4963" s="838"/>
      <c r="AD4963" s="838"/>
      <c r="AE4963" s="838"/>
      <c r="AF4963" s="838"/>
      <c r="AG4963" s="838"/>
      <c r="AH4963" s="838"/>
      <c r="AI4963" s="838"/>
      <c r="AJ4963" s="838"/>
      <c r="AK4963" s="838"/>
      <c r="AL4963" s="838"/>
    </row>
    <row r="4964" spans="25:38" x14ac:dyDescent="0.25">
      <c r="Y4964" s="838"/>
      <c r="Z4964" s="838"/>
      <c r="AA4964" s="838"/>
      <c r="AB4964" s="838"/>
      <c r="AC4964" s="838"/>
      <c r="AD4964" s="838"/>
      <c r="AE4964" s="838"/>
      <c r="AF4964" s="838"/>
      <c r="AG4964" s="838"/>
      <c r="AH4964" s="838"/>
      <c r="AI4964" s="838"/>
      <c r="AJ4964" s="838"/>
      <c r="AK4964" s="838"/>
      <c r="AL4964" s="838"/>
    </row>
    <row r="4965" spans="25:38" x14ac:dyDescent="0.25">
      <c r="Y4965" s="838"/>
      <c r="Z4965" s="838"/>
      <c r="AA4965" s="838"/>
      <c r="AB4965" s="838"/>
      <c r="AC4965" s="838"/>
      <c r="AD4965" s="838"/>
      <c r="AE4965" s="838"/>
      <c r="AF4965" s="838"/>
      <c r="AG4965" s="838"/>
      <c r="AH4965" s="838"/>
      <c r="AI4965" s="838"/>
      <c r="AJ4965" s="838"/>
      <c r="AK4965" s="838"/>
      <c r="AL4965" s="838"/>
    </row>
    <row r="4966" spans="25:38" x14ac:dyDescent="0.25">
      <c r="Y4966" s="838"/>
      <c r="Z4966" s="838"/>
      <c r="AA4966" s="838"/>
      <c r="AB4966" s="838"/>
      <c r="AC4966" s="838"/>
      <c r="AD4966" s="838"/>
      <c r="AE4966" s="838"/>
      <c r="AF4966" s="838"/>
      <c r="AG4966" s="838"/>
      <c r="AH4966" s="838"/>
      <c r="AI4966" s="838"/>
      <c r="AJ4966" s="838"/>
      <c r="AK4966" s="838"/>
      <c r="AL4966" s="838"/>
    </row>
    <row r="4967" spans="25:38" x14ac:dyDescent="0.25">
      <c r="Y4967" s="838"/>
      <c r="Z4967" s="838"/>
      <c r="AA4967" s="838"/>
      <c r="AB4967" s="838"/>
      <c r="AC4967" s="838"/>
      <c r="AD4967" s="838"/>
      <c r="AE4967" s="838"/>
      <c r="AF4967" s="838"/>
      <c r="AG4967" s="838"/>
      <c r="AH4967" s="838"/>
      <c r="AI4967" s="838"/>
      <c r="AJ4967" s="838"/>
      <c r="AK4967" s="838"/>
      <c r="AL4967" s="838"/>
    </row>
    <row r="4968" spans="25:38" x14ac:dyDescent="0.25">
      <c r="Y4968" s="838"/>
      <c r="Z4968" s="838"/>
      <c r="AA4968" s="838"/>
      <c r="AB4968" s="838"/>
      <c r="AC4968" s="838"/>
      <c r="AD4968" s="838"/>
      <c r="AE4968" s="838"/>
      <c r="AF4968" s="838"/>
      <c r="AG4968" s="838"/>
      <c r="AH4968" s="838"/>
      <c r="AI4968" s="838"/>
      <c r="AJ4968" s="838"/>
      <c r="AK4968" s="838"/>
      <c r="AL4968" s="838"/>
    </row>
    <row r="4969" spans="25:38" x14ac:dyDescent="0.25">
      <c r="Y4969" s="838"/>
      <c r="Z4969" s="838"/>
      <c r="AA4969" s="838"/>
      <c r="AB4969" s="838"/>
      <c r="AC4969" s="838"/>
      <c r="AD4969" s="838"/>
      <c r="AE4969" s="838"/>
      <c r="AF4969" s="838"/>
      <c r="AG4969" s="838"/>
      <c r="AH4969" s="838"/>
      <c r="AI4969" s="838"/>
      <c r="AJ4969" s="838"/>
      <c r="AK4969" s="838"/>
      <c r="AL4969" s="838"/>
    </row>
    <row r="4970" spans="25:38" x14ac:dyDescent="0.25">
      <c r="Y4970" s="838"/>
      <c r="Z4970" s="838"/>
      <c r="AA4970" s="838"/>
      <c r="AB4970" s="838"/>
      <c r="AC4970" s="838"/>
      <c r="AD4970" s="838"/>
      <c r="AE4970" s="838"/>
      <c r="AF4970" s="838"/>
      <c r="AG4970" s="838"/>
      <c r="AH4970" s="838"/>
      <c r="AI4970" s="838"/>
      <c r="AJ4970" s="838"/>
      <c r="AK4970" s="838"/>
      <c r="AL4970" s="838"/>
    </row>
    <row r="4971" spans="25:38" x14ac:dyDescent="0.25">
      <c r="Y4971" s="838"/>
      <c r="Z4971" s="838"/>
      <c r="AA4971" s="838"/>
      <c r="AB4971" s="838"/>
      <c r="AC4971" s="838"/>
      <c r="AD4971" s="838"/>
      <c r="AE4971" s="838"/>
      <c r="AF4971" s="838"/>
      <c r="AG4971" s="838"/>
      <c r="AH4971" s="838"/>
      <c r="AI4971" s="838"/>
      <c r="AJ4971" s="838"/>
      <c r="AK4971" s="838"/>
      <c r="AL4971" s="838"/>
    </row>
    <row r="4972" spans="25:38" x14ac:dyDescent="0.25">
      <c r="Y4972" s="838"/>
      <c r="Z4972" s="838"/>
      <c r="AA4972" s="838"/>
      <c r="AB4972" s="838"/>
      <c r="AC4972" s="838"/>
      <c r="AD4972" s="838"/>
      <c r="AE4972" s="838"/>
      <c r="AF4972" s="838"/>
      <c r="AG4972" s="838"/>
      <c r="AH4972" s="838"/>
      <c r="AI4972" s="838"/>
      <c r="AJ4972" s="838"/>
      <c r="AK4972" s="838"/>
      <c r="AL4972" s="838"/>
    </row>
    <row r="4973" spans="25:38" x14ac:dyDescent="0.25">
      <c r="Y4973" s="838"/>
      <c r="Z4973" s="838"/>
      <c r="AA4973" s="838"/>
      <c r="AB4973" s="838"/>
      <c r="AC4973" s="838"/>
      <c r="AD4973" s="838"/>
      <c r="AE4973" s="838"/>
      <c r="AF4973" s="838"/>
      <c r="AG4973" s="838"/>
      <c r="AH4973" s="838"/>
      <c r="AI4973" s="838"/>
      <c r="AJ4973" s="838"/>
      <c r="AK4973" s="838"/>
      <c r="AL4973" s="838"/>
    </row>
    <row r="4974" spans="25:38" x14ac:dyDescent="0.25">
      <c r="Y4974" s="838"/>
      <c r="Z4974" s="838"/>
      <c r="AA4974" s="838"/>
      <c r="AB4974" s="838"/>
      <c r="AC4974" s="838"/>
      <c r="AD4974" s="838"/>
      <c r="AE4974" s="838"/>
      <c r="AF4974" s="838"/>
      <c r="AG4974" s="838"/>
      <c r="AH4974" s="838"/>
      <c r="AI4974" s="838"/>
      <c r="AJ4974" s="838"/>
      <c r="AK4974" s="838"/>
      <c r="AL4974" s="838"/>
    </row>
    <row r="4975" spans="25:38" x14ac:dyDescent="0.25">
      <c r="Y4975" s="838"/>
      <c r="Z4975" s="838"/>
      <c r="AA4975" s="838"/>
      <c r="AB4975" s="838"/>
      <c r="AC4975" s="838"/>
      <c r="AD4975" s="838"/>
      <c r="AE4975" s="838"/>
      <c r="AF4975" s="838"/>
      <c r="AG4975" s="838"/>
      <c r="AH4975" s="838"/>
      <c r="AI4975" s="838"/>
      <c r="AJ4975" s="838"/>
      <c r="AK4975" s="838"/>
      <c r="AL4975" s="838"/>
    </row>
    <row r="4976" spans="25:38" x14ac:dyDescent="0.25">
      <c r="Y4976" s="838"/>
      <c r="Z4976" s="838"/>
      <c r="AA4976" s="838"/>
      <c r="AB4976" s="838"/>
      <c r="AC4976" s="838"/>
      <c r="AD4976" s="838"/>
      <c r="AE4976" s="838"/>
      <c r="AF4976" s="838"/>
      <c r="AG4976" s="838"/>
      <c r="AH4976" s="838"/>
      <c r="AI4976" s="838"/>
      <c r="AJ4976" s="838"/>
      <c r="AK4976" s="838"/>
      <c r="AL4976" s="838"/>
    </row>
    <row r="4977" spans="25:38" x14ac:dyDescent="0.25">
      <c r="Y4977" s="838"/>
      <c r="Z4977" s="838"/>
      <c r="AA4977" s="838"/>
      <c r="AB4977" s="838"/>
      <c r="AC4977" s="838"/>
      <c r="AD4977" s="838"/>
      <c r="AE4977" s="838"/>
      <c r="AF4977" s="838"/>
      <c r="AG4977" s="838"/>
      <c r="AH4977" s="838"/>
      <c r="AI4977" s="838"/>
      <c r="AJ4977" s="838"/>
      <c r="AK4977" s="838"/>
      <c r="AL4977" s="838"/>
    </row>
    <row r="4978" spans="25:38" x14ac:dyDescent="0.25">
      <c r="Y4978" s="838"/>
      <c r="Z4978" s="838"/>
      <c r="AA4978" s="838"/>
      <c r="AB4978" s="838"/>
      <c r="AC4978" s="838"/>
      <c r="AD4978" s="838"/>
      <c r="AE4978" s="838"/>
      <c r="AF4978" s="838"/>
      <c r="AG4978" s="838"/>
      <c r="AH4978" s="838"/>
      <c r="AI4978" s="838"/>
      <c r="AJ4978" s="838"/>
      <c r="AK4978" s="838"/>
      <c r="AL4978" s="838"/>
    </row>
    <row r="4979" spans="25:38" x14ac:dyDescent="0.25">
      <c r="Y4979" s="838"/>
      <c r="Z4979" s="838"/>
      <c r="AA4979" s="838"/>
      <c r="AB4979" s="838"/>
      <c r="AC4979" s="838"/>
      <c r="AD4979" s="838"/>
      <c r="AE4979" s="838"/>
      <c r="AF4979" s="838"/>
      <c r="AG4979" s="838"/>
      <c r="AH4979" s="838"/>
      <c r="AI4979" s="838"/>
      <c r="AJ4979" s="838"/>
      <c r="AK4979" s="838"/>
      <c r="AL4979" s="838"/>
    </row>
    <row r="4980" spans="25:38" x14ac:dyDescent="0.25">
      <c r="Y4980" s="838"/>
      <c r="Z4980" s="838"/>
      <c r="AA4980" s="838"/>
      <c r="AB4980" s="838"/>
      <c r="AC4980" s="838"/>
      <c r="AD4980" s="838"/>
      <c r="AE4980" s="838"/>
      <c r="AF4980" s="838"/>
      <c r="AG4980" s="838"/>
      <c r="AH4980" s="838"/>
      <c r="AI4980" s="838"/>
      <c r="AJ4980" s="838"/>
      <c r="AK4980" s="838"/>
      <c r="AL4980" s="838"/>
    </row>
    <row r="4981" spans="25:38" x14ac:dyDescent="0.25">
      <c r="Y4981" s="838"/>
      <c r="Z4981" s="838"/>
      <c r="AA4981" s="838"/>
      <c r="AB4981" s="838"/>
      <c r="AC4981" s="838"/>
      <c r="AD4981" s="838"/>
      <c r="AE4981" s="838"/>
      <c r="AF4981" s="838"/>
      <c r="AG4981" s="838"/>
      <c r="AH4981" s="838"/>
      <c r="AI4981" s="838"/>
      <c r="AJ4981" s="838"/>
      <c r="AK4981" s="838"/>
      <c r="AL4981" s="838"/>
    </row>
    <row r="4982" spans="25:38" x14ac:dyDescent="0.25">
      <c r="Y4982" s="838"/>
      <c r="Z4982" s="838"/>
      <c r="AA4982" s="838"/>
      <c r="AB4982" s="838"/>
      <c r="AC4982" s="838"/>
      <c r="AD4982" s="838"/>
      <c r="AE4982" s="838"/>
      <c r="AF4982" s="838"/>
      <c r="AG4982" s="838"/>
      <c r="AH4982" s="838"/>
      <c r="AI4982" s="838"/>
      <c r="AJ4982" s="838"/>
      <c r="AK4982" s="838"/>
      <c r="AL4982" s="838"/>
    </row>
    <row r="4983" spans="25:38" x14ac:dyDescent="0.25">
      <c r="Y4983" s="838"/>
      <c r="Z4983" s="838"/>
      <c r="AA4983" s="838"/>
      <c r="AB4983" s="838"/>
      <c r="AC4983" s="838"/>
      <c r="AD4983" s="838"/>
      <c r="AE4983" s="838"/>
      <c r="AF4983" s="838"/>
      <c r="AG4983" s="838"/>
      <c r="AH4983" s="838"/>
      <c r="AI4983" s="838"/>
      <c r="AJ4983" s="838"/>
      <c r="AK4983" s="838"/>
      <c r="AL4983" s="838"/>
    </row>
    <row r="4984" spans="25:38" x14ac:dyDescent="0.25">
      <c r="Y4984" s="838"/>
      <c r="Z4984" s="838"/>
      <c r="AA4984" s="838"/>
      <c r="AB4984" s="838"/>
      <c r="AC4984" s="838"/>
      <c r="AD4984" s="838"/>
      <c r="AE4984" s="838"/>
      <c r="AF4984" s="838"/>
      <c r="AG4984" s="838"/>
      <c r="AH4984" s="838"/>
      <c r="AI4984" s="838"/>
      <c r="AJ4984" s="838"/>
      <c r="AK4984" s="838"/>
      <c r="AL4984" s="838"/>
    </row>
    <row r="4985" spans="25:38" x14ac:dyDescent="0.25">
      <c r="Y4985" s="838"/>
      <c r="Z4985" s="838"/>
      <c r="AA4985" s="838"/>
      <c r="AB4985" s="838"/>
      <c r="AC4985" s="838"/>
      <c r="AD4985" s="838"/>
      <c r="AE4985" s="838"/>
      <c r="AF4985" s="838"/>
      <c r="AG4985" s="838"/>
      <c r="AH4985" s="838"/>
      <c r="AI4985" s="838"/>
      <c r="AJ4985" s="838"/>
      <c r="AK4985" s="838"/>
      <c r="AL4985" s="838"/>
    </row>
    <row r="4986" spans="25:38" x14ac:dyDescent="0.25">
      <c r="Y4986" s="838"/>
      <c r="Z4986" s="838"/>
      <c r="AA4986" s="838"/>
      <c r="AB4986" s="838"/>
      <c r="AC4986" s="838"/>
      <c r="AD4986" s="838"/>
      <c r="AE4986" s="838"/>
      <c r="AF4986" s="838"/>
      <c r="AG4986" s="838"/>
      <c r="AH4986" s="838"/>
      <c r="AI4986" s="838"/>
      <c r="AJ4986" s="838"/>
      <c r="AK4986" s="838"/>
      <c r="AL4986" s="838"/>
    </row>
    <row r="4987" spans="25:38" x14ac:dyDescent="0.25">
      <c r="Y4987" s="838"/>
      <c r="Z4987" s="838"/>
      <c r="AA4987" s="838"/>
      <c r="AB4987" s="838"/>
      <c r="AC4987" s="838"/>
      <c r="AD4987" s="838"/>
      <c r="AE4987" s="838"/>
      <c r="AF4987" s="838"/>
      <c r="AG4987" s="838"/>
      <c r="AH4987" s="838"/>
      <c r="AI4987" s="838"/>
      <c r="AJ4987" s="838"/>
      <c r="AK4987" s="838"/>
      <c r="AL4987" s="838"/>
    </row>
    <row r="4988" spans="25:38" x14ac:dyDescent="0.25">
      <c r="Y4988" s="838"/>
      <c r="Z4988" s="838"/>
      <c r="AA4988" s="838"/>
      <c r="AB4988" s="838"/>
      <c r="AC4988" s="838"/>
      <c r="AD4988" s="838"/>
      <c r="AE4988" s="838"/>
      <c r="AF4988" s="838"/>
      <c r="AG4988" s="838"/>
      <c r="AH4988" s="838"/>
      <c r="AI4988" s="838"/>
      <c r="AJ4988" s="838"/>
      <c r="AK4988" s="838"/>
      <c r="AL4988" s="838"/>
    </row>
    <row r="4989" spans="25:38" x14ac:dyDescent="0.25">
      <c r="Y4989" s="838"/>
      <c r="Z4989" s="838"/>
      <c r="AA4989" s="838"/>
      <c r="AB4989" s="838"/>
      <c r="AC4989" s="838"/>
      <c r="AD4989" s="838"/>
      <c r="AE4989" s="838"/>
      <c r="AF4989" s="838"/>
      <c r="AG4989" s="838"/>
      <c r="AH4989" s="838"/>
      <c r="AI4989" s="838"/>
      <c r="AJ4989" s="838"/>
      <c r="AK4989" s="838"/>
      <c r="AL4989" s="838"/>
    </row>
    <row r="4990" spans="25:38" x14ac:dyDescent="0.25">
      <c r="Y4990" s="838"/>
      <c r="Z4990" s="838"/>
      <c r="AA4990" s="838"/>
      <c r="AB4990" s="838"/>
      <c r="AC4990" s="838"/>
      <c r="AD4990" s="838"/>
      <c r="AE4990" s="838"/>
      <c r="AF4990" s="838"/>
      <c r="AG4990" s="838"/>
      <c r="AH4990" s="838"/>
      <c r="AI4990" s="838"/>
      <c r="AJ4990" s="838"/>
      <c r="AK4990" s="838"/>
      <c r="AL4990" s="838"/>
    </row>
    <row r="4991" spans="25:38" x14ac:dyDescent="0.25">
      <c r="Y4991" s="838"/>
      <c r="Z4991" s="838"/>
      <c r="AA4991" s="838"/>
      <c r="AB4991" s="838"/>
      <c r="AC4991" s="838"/>
      <c r="AD4991" s="838"/>
      <c r="AE4991" s="838"/>
      <c r="AF4991" s="838"/>
      <c r="AG4991" s="838"/>
      <c r="AH4991" s="838"/>
      <c r="AI4991" s="838"/>
      <c r="AJ4991" s="838"/>
      <c r="AK4991" s="838"/>
      <c r="AL4991" s="838"/>
    </row>
    <row r="4992" spans="25:38" x14ac:dyDescent="0.25">
      <c r="Y4992" s="838"/>
      <c r="Z4992" s="838"/>
      <c r="AA4992" s="838"/>
      <c r="AB4992" s="838"/>
      <c r="AC4992" s="838"/>
      <c r="AD4992" s="838"/>
      <c r="AE4992" s="838"/>
      <c r="AF4992" s="838"/>
      <c r="AG4992" s="838"/>
      <c r="AH4992" s="838"/>
      <c r="AI4992" s="838"/>
      <c r="AJ4992" s="838"/>
      <c r="AK4992" s="838"/>
      <c r="AL4992" s="838"/>
    </row>
    <row r="4993" spans="25:38" x14ac:dyDescent="0.25">
      <c r="Y4993" s="838"/>
      <c r="Z4993" s="838"/>
      <c r="AA4993" s="838"/>
      <c r="AB4993" s="838"/>
      <c r="AC4993" s="838"/>
      <c r="AD4993" s="838"/>
      <c r="AE4993" s="838"/>
      <c r="AF4993" s="838"/>
      <c r="AG4993" s="838"/>
      <c r="AH4993" s="838"/>
      <c r="AI4993" s="838"/>
      <c r="AJ4993" s="838"/>
      <c r="AK4993" s="838"/>
      <c r="AL4993" s="838"/>
    </row>
    <row r="4994" spans="25:38" x14ac:dyDescent="0.25">
      <c r="Y4994" s="838"/>
      <c r="Z4994" s="838"/>
      <c r="AA4994" s="838"/>
      <c r="AB4994" s="838"/>
      <c r="AC4994" s="838"/>
      <c r="AD4994" s="838"/>
      <c r="AE4994" s="838"/>
      <c r="AF4994" s="838"/>
      <c r="AG4994" s="838"/>
      <c r="AH4994" s="838"/>
      <c r="AI4994" s="838"/>
      <c r="AJ4994" s="838"/>
      <c r="AK4994" s="838"/>
      <c r="AL4994" s="838"/>
    </row>
    <row r="4995" spans="25:38" x14ac:dyDescent="0.25">
      <c r="Y4995" s="838"/>
      <c r="Z4995" s="838"/>
      <c r="AA4995" s="838"/>
      <c r="AB4995" s="838"/>
      <c r="AC4995" s="838"/>
      <c r="AD4995" s="838"/>
      <c r="AE4995" s="838"/>
      <c r="AF4995" s="838"/>
      <c r="AG4995" s="838"/>
      <c r="AH4995" s="838"/>
      <c r="AI4995" s="838"/>
      <c r="AJ4995" s="838"/>
      <c r="AK4995" s="838"/>
      <c r="AL4995" s="838"/>
    </row>
    <row r="4996" spans="25:38" x14ac:dyDescent="0.25">
      <c r="Y4996" s="838"/>
      <c r="Z4996" s="838"/>
      <c r="AA4996" s="838"/>
      <c r="AB4996" s="838"/>
      <c r="AC4996" s="838"/>
      <c r="AD4996" s="838"/>
      <c r="AE4996" s="838"/>
      <c r="AF4996" s="838"/>
      <c r="AG4996" s="838"/>
      <c r="AH4996" s="838"/>
      <c r="AI4996" s="838"/>
      <c r="AJ4996" s="838"/>
      <c r="AK4996" s="838"/>
      <c r="AL4996" s="838"/>
    </row>
    <row r="4997" spans="25:38" x14ac:dyDescent="0.25">
      <c r="Y4997" s="838"/>
      <c r="Z4997" s="838"/>
      <c r="AA4997" s="838"/>
      <c r="AB4997" s="838"/>
      <c r="AC4997" s="838"/>
      <c r="AD4997" s="838"/>
      <c r="AE4997" s="838"/>
      <c r="AF4997" s="838"/>
      <c r="AG4997" s="838"/>
      <c r="AH4997" s="838"/>
      <c r="AI4997" s="838"/>
      <c r="AJ4997" s="838"/>
      <c r="AK4997" s="838"/>
      <c r="AL4997" s="838"/>
    </row>
    <row r="4998" spans="25:38" x14ac:dyDescent="0.25">
      <c r="Y4998" s="838"/>
      <c r="Z4998" s="838"/>
      <c r="AA4998" s="838"/>
      <c r="AB4998" s="838"/>
      <c r="AC4998" s="838"/>
      <c r="AD4998" s="838"/>
      <c r="AE4998" s="838"/>
      <c r="AF4998" s="838"/>
      <c r="AG4998" s="838"/>
      <c r="AH4998" s="838"/>
      <c r="AI4998" s="838"/>
      <c r="AJ4998" s="838"/>
      <c r="AK4998" s="838"/>
      <c r="AL4998" s="838"/>
    </row>
    <row r="4999" spans="25:38" x14ac:dyDescent="0.25">
      <c r="Y4999" s="838"/>
      <c r="Z4999" s="838"/>
      <c r="AA4999" s="838"/>
      <c r="AB4999" s="838"/>
      <c r="AC4999" s="838"/>
      <c r="AD4999" s="838"/>
      <c r="AE4999" s="838"/>
      <c r="AF4999" s="838"/>
      <c r="AG4999" s="838"/>
      <c r="AH4999" s="838"/>
      <c r="AI4999" s="838"/>
      <c r="AJ4999" s="838"/>
      <c r="AK4999" s="838"/>
      <c r="AL4999" s="838"/>
    </row>
    <row r="5000" spans="25:38" x14ac:dyDescent="0.25">
      <c r="Y5000" s="838"/>
      <c r="Z5000" s="838"/>
      <c r="AA5000" s="838"/>
      <c r="AB5000" s="838"/>
      <c r="AC5000" s="838"/>
      <c r="AD5000" s="838"/>
      <c r="AE5000" s="838"/>
      <c r="AF5000" s="838"/>
      <c r="AG5000" s="838"/>
      <c r="AH5000" s="838"/>
      <c r="AI5000" s="838"/>
      <c r="AJ5000" s="838"/>
      <c r="AK5000" s="838"/>
      <c r="AL5000" s="838"/>
    </row>
    <row r="5001" spans="25:38" x14ac:dyDescent="0.25">
      <c r="Y5001" s="838"/>
      <c r="Z5001" s="838"/>
      <c r="AA5001" s="838"/>
      <c r="AB5001" s="838"/>
      <c r="AC5001" s="838"/>
      <c r="AD5001" s="838"/>
      <c r="AE5001" s="838"/>
      <c r="AF5001" s="838"/>
      <c r="AG5001" s="838"/>
      <c r="AH5001" s="838"/>
      <c r="AI5001" s="838"/>
      <c r="AJ5001" s="838"/>
      <c r="AK5001" s="838"/>
      <c r="AL5001" s="838"/>
    </row>
    <row r="5002" spans="25:38" x14ac:dyDescent="0.25">
      <c r="Y5002" s="838"/>
      <c r="Z5002" s="838"/>
      <c r="AA5002" s="838"/>
      <c r="AB5002" s="838"/>
      <c r="AC5002" s="838"/>
      <c r="AD5002" s="838"/>
      <c r="AE5002" s="838"/>
      <c r="AF5002" s="838"/>
      <c r="AG5002" s="838"/>
      <c r="AH5002" s="838"/>
      <c r="AI5002" s="838"/>
      <c r="AJ5002" s="838"/>
      <c r="AK5002" s="838"/>
      <c r="AL5002" s="838"/>
    </row>
    <row r="5003" spans="25:38" x14ac:dyDescent="0.25">
      <c r="Y5003" s="838"/>
      <c r="Z5003" s="838"/>
      <c r="AA5003" s="838"/>
      <c r="AB5003" s="838"/>
      <c r="AC5003" s="838"/>
      <c r="AD5003" s="838"/>
      <c r="AE5003" s="838"/>
      <c r="AF5003" s="838"/>
      <c r="AG5003" s="838"/>
      <c r="AH5003" s="838"/>
      <c r="AI5003" s="838"/>
      <c r="AJ5003" s="838"/>
      <c r="AK5003" s="838"/>
      <c r="AL5003" s="838"/>
    </row>
    <row r="5004" spans="25:38" x14ac:dyDescent="0.25">
      <c r="Y5004" s="838"/>
      <c r="Z5004" s="838"/>
      <c r="AA5004" s="838"/>
      <c r="AB5004" s="838"/>
      <c r="AC5004" s="838"/>
      <c r="AD5004" s="838"/>
      <c r="AE5004" s="838"/>
      <c r="AF5004" s="838"/>
      <c r="AG5004" s="838"/>
      <c r="AH5004" s="838"/>
      <c r="AI5004" s="838"/>
      <c r="AJ5004" s="838"/>
      <c r="AK5004" s="838"/>
      <c r="AL5004" s="838"/>
    </row>
    <row r="5005" spans="25:38" x14ac:dyDescent="0.25">
      <c r="Y5005" s="838"/>
      <c r="Z5005" s="838"/>
      <c r="AA5005" s="838"/>
      <c r="AB5005" s="838"/>
      <c r="AC5005" s="838"/>
      <c r="AD5005" s="838"/>
      <c r="AE5005" s="838"/>
      <c r="AF5005" s="838"/>
      <c r="AG5005" s="838"/>
      <c r="AH5005" s="838"/>
      <c r="AI5005" s="838"/>
      <c r="AJ5005" s="838"/>
      <c r="AK5005" s="838"/>
      <c r="AL5005" s="838"/>
    </row>
    <row r="5006" spans="25:38" x14ac:dyDescent="0.25">
      <c r="Y5006" s="838"/>
      <c r="Z5006" s="838"/>
      <c r="AA5006" s="838"/>
      <c r="AB5006" s="838"/>
      <c r="AC5006" s="838"/>
      <c r="AD5006" s="838"/>
      <c r="AE5006" s="838"/>
      <c r="AF5006" s="838"/>
      <c r="AG5006" s="838"/>
      <c r="AH5006" s="838"/>
      <c r="AI5006" s="838"/>
      <c r="AJ5006" s="838"/>
      <c r="AK5006" s="838"/>
      <c r="AL5006" s="838"/>
    </row>
    <row r="5007" spans="25:38" x14ac:dyDescent="0.25">
      <c r="Y5007" s="838"/>
      <c r="Z5007" s="838"/>
      <c r="AA5007" s="838"/>
      <c r="AB5007" s="838"/>
      <c r="AC5007" s="838"/>
      <c r="AD5007" s="838"/>
      <c r="AE5007" s="838"/>
      <c r="AF5007" s="838"/>
      <c r="AG5007" s="838"/>
      <c r="AH5007" s="838"/>
      <c r="AI5007" s="838"/>
      <c r="AJ5007" s="838"/>
      <c r="AK5007" s="838"/>
      <c r="AL5007" s="838"/>
    </row>
    <row r="5008" spans="25:38" x14ac:dyDescent="0.25">
      <c r="Y5008" s="838"/>
      <c r="Z5008" s="838"/>
      <c r="AA5008" s="838"/>
      <c r="AB5008" s="838"/>
      <c r="AC5008" s="838"/>
      <c r="AD5008" s="838"/>
      <c r="AE5008" s="838"/>
      <c r="AF5008" s="838"/>
      <c r="AG5008" s="838"/>
      <c r="AH5008" s="838"/>
      <c r="AI5008" s="838"/>
      <c r="AJ5008" s="838"/>
      <c r="AK5008" s="838"/>
      <c r="AL5008" s="838"/>
    </row>
    <row r="5009" spans="25:38" x14ac:dyDescent="0.25">
      <c r="Y5009" s="838"/>
      <c r="Z5009" s="838"/>
      <c r="AA5009" s="838"/>
      <c r="AB5009" s="838"/>
      <c r="AC5009" s="838"/>
      <c r="AD5009" s="838"/>
      <c r="AE5009" s="838"/>
      <c r="AF5009" s="838"/>
      <c r="AG5009" s="838"/>
      <c r="AH5009" s="838"/>
      <c r="AI5009" s="838"/>
      <c r="AJ5009" s="838"/>
      <c r="AK5009" s="838"/>
      <c r="AL5009" s="838"/>
    </row>
    <row r="5010" spans="25:38" x14ac:dyDescent="0.25">
      <c r="Y5010" s="838"/>
      <c r="Z5010" s="838"/>
      <c r="AA5010" s="838"/>
      <c r="AB5010" s="838"/>
      <c r="AC5010" s="838"/>
      <c r="AD5010" s="838"/>
      <c r="AE5010" s="838"/>
      <c r="AF5010" s="838"/>
      <c r="AG5010" s="838"/>
      <c r="AH5010" s="838"/>
      <c r="AI5010" s="838"/>
      <c r="AJ5010" s="838"/>
      <c r="AK5010" s="838"/>
      <c r="AL5010" s="838"/>
    </row>
    <row r="5011" spans="25:38" x14ac:dyDescent="0.25">
      <c r="Y5011" s="838"/>
      <c r="Z5011" s="838"/>
      <c r="AA5011" s="838"/>
      <c r="AB5011" s="838"/>
      <c r="AC5011" s="838"/>
      <c r="AD5011" s="838"/>
      <c r="AE5011" s="838"/>
      <c r="AF5011" s="838"/>
      <c r="AG5011" s="838"/>
      <c r="AH5011" s="838"/>
      <c r="AI5011" s="838"/>
      <c r="AJ5011" s="838"/>
      <c r="AK5011" s="838"/>
      <c r="AL5011" s="838"/>
    </row>
    <row r="5012" spans="25:38" x14ac:dyDescent="0.25">
      <c r="Y5012" s="838"/>
      <c r="Z5012" s="838"/>
      <c r="AA5012" s="838"/>
      <c r="AB5012" s="838"/>
      <c r="AC5012" s="838"/>
      <c r="AD5012" s="838"/>
      <c r="AE5012" s="838"/>
      <c r="AF5012" s="838"/>
      <c r="AG5012" s="838"/>
      <c r="AH5012" s="838"/>
      <c r="AI5012" s="838"/>
      <c r="AJ5012" s="838"/>
      <c r="AK5012" s="838"/>
      <c r="AL5012" s="838"/>
    </row>
    <row r="5013" spans="25:38" x14ac:dyDescent="0.25">
      <c r="Y5013" s="838"/>
      <c r="Z5013" s="838"/>
      <c r="AA5013" s="838"/>
      <c r="AB5013" s="838"/>
      <c r="AC5013" s="838"/>
      <c r="AD5013" s="838"/>
      <c r="AE5013" s="838"/>
      <c r="AF5013" s="838"/>
      <c r="AG5013" s="838"/>
      <c r="AH5013" s="838"/>
      <c r="AI5013" s="838"/>
      <c r="AJ5013" s="838"/>
      <c r="AK5013" s="838"/>
      <c r="AL5013" s="838"/>
    </row>
    <row r="5014" spans="25:38" x14ac:dyDescent="0.25">
      <c r="Y5014" s="838"/>
      <c r="Z5014" s="838"/>
      <c r="AA5014" s="838"/>
      <c r="AB5014" s="838"/>
      <c r="AC5014" s="838"/>
      <c r="AD5014" s="838"/>
      <c r="AE5014" s="838"/>
      <c r="AF5014" s="838"/>
      <c r="AG5014" s="838"/>
      <c r="AH5014" s="838"/>
      <c r="AI5014" s="838"/>
      <c r="AJ5014" s="838"/>
      <c r="AK5014" s="838"/>
      <c r="AL5014" s="838"/>
    </row>
    <row r="5015" spans="25:38" x14ac:dyDescent="0.25">
      <c r="Y5015" s="838"/>
      <c r="Z5015" s="838"/>
      <c r="AA5015" s="838"/>
      <c r="AB5015" s="838"/>
      <c r="AC5015" s="838"/>
      <c r="AD5015" s="838"/>
      <c r="AE5015" s="838"/>
      <c r="AF5015" s="838"/>
      <c r="AG5015" s="838"/>
      <c r="AH5015" s="838"/>
      <c r="AI5015" s="838"/>
      <c r="AJ5015" s="838"/>
      <c r="AK5015" s="838"/>
      <c r="AL5015" s="838"/>
    </row>
    <row r="5016" spans="25:38" x14ac:dyDescent="0.25">
      <c r="Y5016" s="838"/>
      <c r="Z5016" s="838"/>
      <c r="AA5016" s="838"/>
      <c r="AB5016" s="838"/>
      <c r="AC5016" s="838"/>
      <c r="AD5016" s="838"/>
      <c r="AE5016" s="838"/>
      <c r="AF5016" s="838"/>
      <c r="AG5016" s="838"/>
      <c r="AH5016" s="838"/>
      <c r="AI5016" s="838"/>
      <c r="AJ5016" s="838"/>
      <c r="AK5016" s="838"/>
      <c r="AL5016" s="838"/>
    </row>
    <row r="5017" spans="25:38" x14ac:dyDescent="0.25">
      <c r="Y5017" s="838"/>
      <c r="Z5017" s="838"/>
      <c r="AA5017" s="838"/>
      <c r="AB5017" s="838"/>
      <c r="AC5017" s="838"/>
      <c r="AD5017" s="838"/>
      <c r="AE5017" s="838"/>
      <c r="AF5017" s="838"/>
      <c r="AG5017" s="838"/>
      <c r="AH5017" s="838"/>
      <c r="AI5017" s="838"/>
      <c r="AJ5017" s="838"/>
      <c r="AK5017" s="838"/>
      <c r="AL5017" s="838"/>
    </row>
    <row r="5018" spans="25:38" x14ac:dyDescent="0.25">
      <c r="Y5018" s="838"/>
      <c r="Z5018" s="838"/>
      <c r="AA5018" s="838"/>
      <c r="AB5018" s="838"/>
      <c r="AC5018" s="838"/>
      <c r="AD5018" s="838"/>
      <c r="AE5018" s="838"/>
      <c r="AF5018" s="838"/>
      <c r="AG5018" s="838"/>
      <c r="AH5018" s="838"/>
      <c r="AI5018" s="838"/>
      <c r="AJ5018" s="838"/>
      <c r="AK5018" s="838"/>
      <c r="AL5018" s="838"/>
    </row>
    <row r="5019" spans="25:38" x14ac:dyDescent="0.25">
      <c r="Y5019" s="838"/>
      <c r="Z5019" s="838"/>
      <c r="AA5019" s="838"/>
      <c r="AB5019" s="838"/>
      <c r="AC5019" s="838"/>
      <c r="AD5019" s="838"/>
      <c r="AE5019" s="838"/>
      <c r="AF5019" s="838"/>
      <c r="AG5019" s="838"/>
      <c r="AH5019" s="838"/>
      <c r="AI5019" s="838"/>
      <c r="AJ5019" s="838"/>
      <c r="AK5019" s="838"/>
      <c r="AL5019" s="838"/>
    </row>
    <row r="5020" spans="25:38" x14ac:dyDescent="0.25">
      <c r="Y5020" s="838"/>
      <c r="Z5020" s="838"/>
      <c r="AA5020" s="838"/>
      <c r="AB5020" s="838"/>
      <c r="AC5020" s="838"/>
      <c r="AD5020" s="838"/>
      <c r="AE5020" s="838"/>
      <c r="AF5020" s="838"/>
      <c r="AG5020" s="838"/>
      <c r="AH5020" s="838"/>
      <c r="AI5020" s="838"/>
      <c r="AJ5020" s="838"/>
      <c r="AK5020" s="838"/>
      <c r="AL5020" s="838"/>
    </row>
    <row r="5021" spans="25:38" x14ac:dyDescent="0.25">
      <c r="Y5021" s="838"/>
      <c r="Z5021" s="838"/>
      <c r="AA5021" s="838"/>
      <c r="AB5021" s="838"/>
      <c r="AC5021" s="838"/>
      <c r="AD5021" s="838"/>
      <c r="AE5021" s="838"/>
      <c r="AF5021" s="838"/>
      <c r="AG5021" s="838"/>
      <c r="AH5021" s="838"/>
      <c r="AI5021" s="838"/>
      <c r="AJ5021" s="838"/>
      <c r="AK5021" s="838"/>
      <c r="AL5021" s="838"/>
    </row>
    <row r="5022" spans="25:38" x14ac:dyDescent="0.25">
      <c r="Y5022" s="838"/>
      <c r="Z5022" s="838"/>
      <c r="AA5022" s="838"/>
      <c r="AB5022" s="838"/>
      <c r="AC5022" s="838"/>
      <c r="AD5022" s="838"/>
      <c r="AE5022" s="838"/>
      <c r="AF5022" s="838"/>
      <c r="AG5022" s="838"/>
      <c r="AH5022" s="838"/>
      <c r="AI5022" s="838"/>
      <c r="AJ5022" s="838"/>
      <c r="AK5022" s="838"/>
      <c r="AL5022" s="838"/>
    </row>
    <row r="5023" spans="25:38" x14ac:dyDescent="0.25">
      <c r="Y5023" s="838"/>
      <c r="Z5023" s="838"/>
      <c r="AA5023" s="838"/>
      <c r="AB5023" s="838"/>
      <c r="AC5023" s="838"/>
      <c r="AD5023" s="838"/>
      <c r="AE5023" s="838"/>
      <c r="AF5023" s="838"/>
      <c r="AG5023" s="838"/>
      <c r="AH5023" s="838"/>
      <c r="AI5023" s="838"/>
      <c r="AJ5023" s="838"/>
      <c r="AK5023" s="838"/>
      <c r="AL5023" s="838"/>
    </row>
    <row r="5024" spans="25:38" x14ac:dyDescent="0.25">
      <c r="Y5024" s="838"/>
      <c r="Z5024" s="838"/>
      <c r="AA5024" s="838"/>
      <c r="AB5024" s="838"/>
      <c r="AC5024" s="838"/>
      <c r="AD5024" s="838"/>
      <c r="AE5024" s="838"/>
      <c r="AF5024" s="838"/>
      <c r="AG5024" s="838"/>
      <c r="AH5024" s="838"/>
      <c r="AI5024" s="838"/>
      <c r="AJ5024" s="838"/>
      <c r="AK5024" s="838"/>
      <c r="AL5024" s="838"/>
    </row>
    <row r="5025" spans="25:38" x14ac:dyDescent="0.25">
      <c r="Y5025" s="838"/>
      <c r="Z5025" s="838"/>
      <c r="AA5025" s="838"/>
      <c r="AB5025" s="838"/>
      <c r="AC5025" s="838"/>
      <c r="AD5025" s="838"/>
      <c r="AE5025" s="838"/>
      <c r="AF5025" s="838"/>
      <c r="AG5025" s="838"/>
      <c r="AH5025" s="838"/>
      <c r="AI5025" s="838"/>
      <c r="AJ5025" s="838"/>
      <c r="AK5025" s="838"/>
      <c r="AL5025" s="838"/>
    </row>
    <row r="5026" spans="25:38" x14ac:dyDescent="0.25">
      <c r="Y5026" s="838"/>
      <c r="Z5026" s="838"/>
      <c r="AA5026" s="838"/>
      <c r="AB5026" s="838"/>
      <c r="AC5026" s="838"/>
      <c r="AD5026" s="838"/>
      <c r="AE5026" s="838"/>
      <c r="AF5026" s="838"/>
      <c r="AG5026" s="838"/>
      <c r="AH5026" s="838"/>
      <c r="AI5026" s="838"/>
      <c r="AJ5026" s="838"/>
      <c r="AK5026" s="838"/>
      <c r="AL5026" s="838"/>
    </row>
    <row r="5027" spans="25:38" x14ac:dyDescent="0.25">
      <c r="Y5027" s="838"/>
      <c r="Z5027" s="838"/>
      <c r="AA5027" s="838"/>
      <c r="AB5027" s="838"/>
      <c r="AC5027" s="838"/>
      <c r="AD5027" s="838"/>
      <c r="AE5027" s="838"/>
      <c r="AF5027" s="838"/>
      <c r="AG5027" s="838"/>
      <c r="AH5027" s="838"/>
      <c r="AI5027" s="838"/>
      <c r="AJ5027" s="838"/>
      <c r="AK5027" s="838"/>
      <c r="AL5027" s="838"/>
    </row>
    <row r="5028" spans="25:38" x14ac:dyDescent="0.25">
      <c r="Y5028" s="838"/>
      <c r="Z5028" s="838"/>
      <c r="AA5028" s="838"/>
      <c r="AB5028" s="838"/>
      <c r="AC5028" s="838"/>
      <c r="AD5028" s="838"/>
      <c r="AE5028" s="838"/>
      <c r="AF5028" s="838"/>
      <c r="AG5028" s="838"/>
      <c r="AH5028" s="838"/>
      <c r="AI5028" s="838"/>
      <c r="AJ5028" s="838"/>
      <c r="AK5028" s="838"/>
      <c r="AL5028" s="838"/>
    </row>
    <row r="5029" spans="25:38" x14ac:dyDescent="0.25">
      <c r="Y5029" s="838"/>
      <c r="Z5029" s="838"/>
      <c r="AA5029" s="838"/>
      <c r="AB5029" s="838"/>
      <c r="AC5029" s="838"/>
      <c r="AD5029" s="838"/>
      <c r="AE5029" s="838"/>
      <c r="AF5029" s="838"/>
      <c r="AG5029" s="838"/>
      <c r="AH5029" s="838"/>
      <c r="AI5029" s="838"/>
      <c r="AJ5029" s="838"/>
      <c r="AK5029" s="838"/>
      <c r="AL5029" s="838"/>
    </row>
    <row r="5030" spans="25:38" x14ac:dyDescent="0.25">
      <c r="Y5030" s="838"/>
      <c r="Z5030" s="838"/>
      <c r="AA5030" s="838"/>
      <c r="AB5030" s="838"/>
      <c r="AC5030" s="838"/>
      <c r="AD5030" s="838"/>
      <c r="AE5030" s="838"/>
      <c r="AF5030" s="838"/>
      <c r="AG5030" s="838"/>
      <c r="AH5030" s="838"/>
      <c r="AI5030" s="838"/>
      <c r="AJ5030" s="838"/>
      <c r="AK5030" s="838"/>
      <c r="AL5030" s="838"/>
    </row>
    <row r="5031" spans="25:38" x14ac:dyDescent="0.25">
      <c r="Y5031" s="838"/>
      <c r="Z5031" s="838"/>
      <c r="AA5031" s="838"/>
      <c r="AB5031" s="838"/>
      <c r="AC5031" s="838"/>
      <c r="AD5031" s="838"/>
      <c r="AE5031" s="838"/>
      <c r="AF5031" s="838"/>
      <c r="AG5031" s="838"/>
      <c r="AH5031" s="838"/>
      <c r="AI5031" s="838"/>
      <c r="AJ5031" s="838"/>
      <c r="AK5031" s="838"/>
      <c r="AL5031" s="838"/>
    </row>
    <row r="5032" spans="25:38" x14ac:dyDescent="0.25">
      <c r="Y5032" s="838"/>
      <c r="Z5032" s="838"/>
      <c r="AA5032" s="838"/>
      <c r="AB5032" s="838"/>
      <c r="AC5032" s="838"/>
      <c r="AD5032" s="838"/>
      <c r="AE5032" s="838"/>
      <c r="AF5032" s="838"/>
      <c r="AG5032" s="838"/>
      <c r="AH5032" s="838"/>
      <c r="AI5032" s="838"/>
      <c r="AJ5032" s="838"/>
      <c r="AK5032" s="838"/>
      <c r="AL5032" s="838"/>
    </row>
    <row r="5033" spans="25:38" x14ac:dyDescent="0.25">
      <c r="Y5033" s="838"/>
      <c r="Z5033" s="838"/>
      <c r="AA5033" s="838"/>
      <c r="AB5033" s="838"/>
      <c r="AC5033" s="838"/>
      <c r="AD5033" s="838"/>
      <c r="AE5033" s="838"/>
      <c r="AF5033" s="838"/>
      <c r="AG5033" s="838"/>
      <c r="AH5033" s="838"/>
      <c r="AI5033" s="838"/>
      <c r="AJ5033" s="838"/>
      <c r="AK5033" s="838"/>
      <c r="AL5033" s="838"/>
    </row>
    <row r="5034" spans="25:38" x14ac:dyDescent="0.25">
      <c r="Y5034" s="838"/>
      <c r="Z5034" s="838"/>
      <c r="AA5034" s="838"/>
      <c r="AB5034" s="838"/>
      <c r="AC5034" s="838"/>
      <c r="AD5034" s="838"/>
      <c r="AE5034" s="838"/>
      <c r="AF5034" s="838"/>
      <c r="AG5034" s="838"/>
      <c r="AH5034" s="838"/>
      <c r="AI5034" s="838"/>
      <c r="AJ5034" s="838"/>
      <c r="AK5034" s="838"/>
      <c r="AL5034" s="838"/>
    </row>
    <row r="5035" spans="25:38" x14ac:dyDescent="0.25">
      <c r="Y5035" s="838"/>
      <c r="Z5035" s="838"/>
      <c r="AA5035" s="838"/>
      <c r="AB5035" s="838"/>
      <c r="AC5035" s="838"/>
      <c r="AD5035" s="838"/>
      <c r="AE5035" s="838"/>
      <c r="AF5035" s="838"/>
      <c r="AG5035" s="838"/>
      <c r="AH5035" s="838"/>
      <c r="AI5035" s="838"/>
      <c r="AJ5035" s="838"/>
      <c r="AK5035" s="838"/>
      <c r="AL5035" s="838"/>
    </row>
    <row r="5036" spans="25:38" x14ac:dyDescent="0.25">
      <c r="Y5036" s="838"/>
      <c r="Z5036" s="838"/>
      <c r="AA5036" s="838"/>
      <c r="AB5036" s="838"/>
      <c r="AC5036" s="838"/>
      <c r="AD5036" s="838"/>
      <c r="AE5036" s="838"/>
      <c r="AF5036" s="838"/>
      <c r="AG5036" s="838"/>
      <c r="AH5036" s="838"/>
      <c r="AI5036" s="838"/>
      <c r="AJ5036" s="838"/>
      <c r="AK5036" s="838"/>
      <c r="AL5036" s="838"/>
    </row>
    <row r="5037" spans="25:38" x14ac:dyDescent="0.25">
      <c r="Y5037" s="838"/>
      <c r="Z5037" s="838"/>
      <c r="AA5037" s="838"/>
      <c r="AB5037" s="838"/>
      <c r="AC5037" s="838"/>
      <c r="AD5037" s="838"/>
      <c r="AE5037" s="838"/>
      <c r="AF5037" s="838"/>
      <c r="AG5037" s="838"/>
      <c r="AH5037" s="838"/>
      <c r="AI5037" s="838"/>
      <c r="AJ5037" s="838"/>
      <c r="AK5037" s="838"/>
      <c r="AL5037" s="838"/>
    </row>
    <row r="5038" spans="25:38" x14ac:dyDescent="0.25">
      <c r="Y5038" s="838"/>
      <c r="Z5038" s="838"/>
      <c r="AA5038" s="838"/>
      <c r="AB5038" s="838"/>
      <c r="AC5038" s="838"/>
      <c r="AD5038" s="838"/>
      <c r="AE5038" s="838"/>
      <c r="AF5038" s="838"/>
      <c r="AG5038" s="838"/>
      <c r="AH5038" s="838"/>
      <c r="AI5038" s="838"/>
      <c r="AJ5038" s="838"/>
      <c r="AK5038" s="838"/>
      <c r="AL5038" s="838"/>
    </row>
    <row r="5039" spans="25:38" x14ac:dyDescent="0.25">
      <c r="Y5039" s="838"/>
      <c r="Z5039" s="838"/>
      <c r="AA5039" s="838"/>
      <c r="AB5039" s="838"/>
      <c r="AC5039" s="838"/>
      <c r="AD5039" s="838"/>
      <c r="AE5039" s="838"/>
      <c r="AF5039" s="838"/>
      <c r="AG5039" s="838"/>
      <c r="AH5039" s="838"/>
      <c r="AI5039" s="838"/>
      <c r="AJ5039" s="838"/>
      <c r="AK5039" s="838"/>
      <c r="AL5039" s="838"/>
    </row>
    <row r="5040" spans="25:38" x14ac:dyDescent="0.25">
      <c r="Y5040" s="838"/>
      <c r="Z5040" s="838"/>
      <c r="AA5040" s="838"/>
      <c r="AB5040" s="838"/>
      <c r="AC5040" s="838"/>
      <c r="AD5040" s="838"/>
      <c r="AE5040" s="838"/>
      <c r="AF5040" s="838"/>
      <c r="AG5040" s="838"/>
      <c r="AH5040" s="838"/>
      <c r="AI5040" s="838"/>
      <c r="AJ5040" s="838"/>
      <c r="AK5040" s="838"/>
      <c r="AL5040" s="838"/>
    </row>
    <row r="5041" spans="25:38" x14ac:dyDescent="0.25">
      <c r="Y5041" s="838"/>
      <c r="Z5041" s="838"/>
      <c r="AA5041" s="838"/>
      <c r="AB5041" s="838"/>
      <c r="AC5041" s="838"/>
      <c r="AD5041" s="838"/>
      <c r="AE5041" s="838"/>
      <c r="AF5041" s="838"/>
      <c r="AG5041" s="838"/>
      <c r="AH5041" s="838"/>
      <c r="AI5041" s="838"/>
      <c r="AJ5041" s="838"/>
      <c r="AK5041" s="838"/>
      <c r="AL5041" s="838"/>
    </row>
    <row r="5042" spans="25:38" x14ac:dyDescent="0.25">
      <c r="Y5042" s="838"/>
      <c r="Z5042" s="838"/>
      <c r="AA5042" s="838"/>
      <c r="AB5042" s="838"/>
      <c r="AC5042" s="838"/>
      <c r="AD5042" s="838"/>
      <c r="AE5042" s="838"/>
      <c r="AF5042" s="838"/>
      <c r="AG5042" s="838"/>
      <c r="AH5042" s="838"/>
      <c r="AI5042" s="838"/>
      <c r="AJ5042" s="838"/>
      <c r="AK5042" s="838"/>
      <c r="AL5042" s="838"/>
    </row>
    <row r="5043" spans="25:38" x14ac:dyDescent="0.25">
      <c r="Y5043" s="838"/>
      <c r="Z5043" s="838"/>
      <c r="AA5043" s="838"/>
      <c r="AB5043" s="838"/>
      <c r="AC5043" s="838"/>
      <c r="AD5043" s="838"/>
      <c r="AE5043" s="838"/>
      <c r="AF5043" s="838"/>
      <c r="AG5043" s="838"/>
      <c r="AH5043" s="838"/>
      <c r="AI5043" s="838"/>
      <c r="AJ5043" s="838"/>
      <c r="AK5043" s="838"/>
      <c r="AL5043" s="838"/>
    </row>
    <row r="5044" spans="25:38" x14ac:dyDescent="0.25">
      <c r="Y5044" s="838"/>
      <c r="Z5044" s="838"/>
      <c r="AA5044" s="838"/>
      <c r="AB5044" s="838"/>
      <c r="AC5044" s="838"/>
      <c r="AD5044" s="838"/>
      <c r="AE5044" s="838"/>
      <c r="AF5044" s="838"/>
      <c r="AG5044" s="838"/>
      <c r="AH5044" s="838"/>
      <c r="AI5044" s="838"/>
      <c r="AJ5044" s="838"/>
      <c r="AK5044" s="838"/>
      <c r="AL5044" s="838"/>
    </row>
    <row r="5045" spans="25:38" x14ac:dyDescent="0.25">
      <c r="Y5045" s="838"/>
      <c r="Z5045" s="838"/>
      <c r="AA5045" s="838"/>
      <c r="AB5045" s="838"/>
      <c r="AC5045" s="838"/>
      <c r="AD5045" s="838"/>
      <c r="AE5045" s="838"/>
      <c r="AF5045" s="838"/>
      <c r="AG5045" s="838"/>
      <c r="AH5045" s="838"/>
      <c r="AI5045" s="838"/>
      <c r="AJ5045" s="838"/>
      <c r="AK5045" s="838"/>
      <c r="AL5045" s="838"/>
    </row>
    <row r="5046" spans="25:38" x14ac:dyDescent="0.25">
      <c r="Y5046" s="838"/>
      <c r="Z5046" s="838"/>
      <c r="AA5046" s="838"/>
      <c r="AB5046" s="838"/>
      <c r="AC5046" s="838"/>
      <c r="AD5046" s="838"/>
      <c r="AE5046" s="838"/>
      <c r="AF5046" s="838"/>
      <c r="AG5046" s="838"/>
      <c r="AH5046" s="838"/>
      <c r="AI5046" s="838"/>
      <c r="AJ5046" s="838"/>
      <c r="AK5046" s="838"/>
      <c r="AL5046" s="838"/>
    </row>
    <row r="5047" spans="25:38" x14ac:dyDescent="0.25">
      <c r="Y5047" s="838"/>
      <c r="Z5047" s="838"/>
      <c r="AA5047" s="838"/>
      <c r="AB5047" s="838"/>
      <c r="AC5047" s="838"/>
      <c r="AD5047" s="838"/>
      <c r="AE5047" s="838"/>
      <c r="AF5047" s="838"/>
      <c r="AG5047" s="838"/>
      <c r="AH5047" s="838"/>
      <c r="AI5047" s="838"/>
      <c r="AJ5047" s="838"/>
      <c r="AK5047" s="838"/>
      <c r="AL5047" s="838"/>
    </row>
    <row r="5048" spans="25:38" x14ac:dyDescent="0.25">
      <c r="Y5048" s="838"/>
      <c r="Z5048" s="838"/>
      <c r="AA5048" s="838"/>
      <c r="AB5048" s="838"/>
      <c r="AC5048" s="838"/>
      <c r="AD5048" s="838"/>
      <c r="AE5048" s="838"/>
      <c r="AF5048" s="838"/>
      <c r="AG5048" s="838"/>
      <c r="AH5048" s="838"/>
      <c r="AI5048" s="838"/>
      <c r="AJ5048" s="838"/>
      <c r="AK5048" s="838"/>
      <c r="AL5048" s="838"/>
    </row>
    <row r="5049" spans="25:38" x14ac:dyDescent="0.25">
      <c r="Y5049" s="838"/>
      <c r="Z5049" s="838"/>
      <c r="AA5049" s="838"/>
      <c r="AB5049" s="838"/>
      <c r="AC5049" s="838"/>
      <c r="AD5049" s="838"/>
      <c r="AE5049" s="838"/>
      <c r="AF5049" s="838"/>
      <c r="AG5049" s="838"/>
      <c r="AH5049" s="838"/>
      <c r="AI5049" s="838"/>
      <c r="AJ5049" s="838"/>
      <c r="AK5049" s="838"/>
      <c r="AL5049" s="838"/>
    </row>
    <row r="5050" spans="25:38" x14ac:dyDescent="0.25">
      <c r="Y5050" s="838"/>
      <c r="Z5050" s="838"/>
      <c r="AA5050" s="838"/>
      <c r="AB5050" s="838"/>
      <c r="AC5050" s="838"/>
      <c r="AD5050" s="838"/>
      <c r="AE5050" s="838"/>
      <c r="AF5050" s="838"/>
      <c r="AG5050" s="838"/>
      <c r="AH5050" s="838"/>
      <c r="AI5050" s="838"/>
      <c r="AJ5050" s="838"/>
      <c r="AK5050" s="838"/>
      <c r="AL5050" s="838"/>
    </row>
    <row r="5051" spans="25:38" x14ac:dyDescent="0.25">
      <c r="Y5051" s="838"/>
      <c r="Z5051" s="838"/>
      <c r="AA5051" s="838"/>
      <c r="AB5051" s="838"/>
      <c r="AC5051" s="838"/>
      <c r="AD5051" s="838"/>
      <c r="AE5051" s="838"/>
      <c r="AF5051" s="838"/>
      <c r="AG5051" s="838"/>
      <c r="AH5051" s="838"/>
      <c r="AI5051" s="838"/>
      <c r="AJ5051" s="838"/>
      <c r="AK5051" s="838"/>
      <c r="AL5051" s="838"/>
    </row>
    <row r="5052" spans="25:38" x14ac:dyDescent="0.25">
      <c r="Y5052" s="838"/>
      <c r="Z5052" s="838"/>
      <c r="AA5052" s="838"/>
      <c r="AB5052" s="838"/>
      <c r="AC5052" s="838"/>
      <c r="AD5052" s="838"/>
      <c r="AE5052" s="838"/>
      <c r="AF5052" s="838"/>
      <c r="AG5052" s="838"/>
      <c r="AH5052" s="838"/>
      <c r="AI5052" s="838"/>
      <c r="AJ5052" s="838"/>
      <c r="AK5052" s="838"/>
      <c r="AL5052" s="838"/>
    </row>
    <row r="5053" spans="25:38" x14ac:dyDescent="0.25">
      <c r="Y5053" s="838"/>
      <c r="Z5053" s="838"/>
      <c r="AA5053" s="838"/>
      <c r="AB5053" s="838"/>
      <c r="AC5053" s="838"/>
      <c r="AD5053" s="838"/>
      <c r="AE5053" s="838"/>
      <c r="AF5053" s="838"/>
      <c r="AG5053" s="838"/>
      <c r="AH5053" s="838"/>
      <c r="AI5053" s="838"/>
      <c r="AJ5053" s="838"/>
      <c r="AK5053" s="838"/>
      <c r="AL5053" s="838"/>
    </row>
    <row r="5054" spans="25:38" x14ac:dyDescent="0.25">
      <c r="Y5054" s="838"/>
      <c r="Z5054" s="838"/>
      <c r="AA5054" s="838"/>
      <c r="AB5054" s="838"/>
      <c r="AC5054" s="838"/>
      <c r="AD5054" s="838"/>
      <c r="AE5054" s="838"/>
      <c r="AF5054" s="838"/>
      <c r="AG5054" s="838"/>
      <c r="AH5054" s="838"/>
      <c r="AI5054" s="838"/>
      <c r="AJ5054" s="838"/>
      <c r="AK5054" s="838"/>
      <c r="AL5054" s="838"/>
    </row>
    <row r="5055" spans="25:38" x14ac:dyDescent="0.25">
      <c r="Y5055" s="838"/>
      <c r="Z5055" s="838"/>
      <c r="AA5055" s="838"/>
      <c r="AB5055" s="838"/>
      <c r="AC5055" s="838"/>
      <c r="AD5055" s="838"/>
      <c r="AE5055" s="838"/>
      <c r="AF5055" s="838"/>
      <c r="AG5055" s="838"/>
      <c r="AH5055" s="838"/>
      <c r="AI5055" s="838"/>
      <c r="AJ5055" s="838"/>
      <c r="AK5055" s="838"/>
      <c r="AL5055" s="838"/>
    </row>
    <row r="5056" spans="25:38" x14ac:dyDescent="0.25">
      <c r="Y5056" s="838"/>
      <c r="Z5056" s="838"/>
      <c r="AA5056" s="838"/>
      <c r="AB5056" s="838"/>
      <c r="AC5056" s="838"/>
      <c r="AD5056" s="838"/>
      <c r="AE5056" s="838"/>
      <c r="AF5056" s="838"/>
      <c r="AG5056" s="838"/>
      <c r="AH5056" s="838"/>
      <c r="AI5056" s="838"/>
      <c r="AJ5056" s="838"/>
      <c r="AK5056" s="838"/>
      <c r="AL5056" s="838"/>
    </row>
    <row r="5057" spans="25:38" x14ac:dyDescent="0.25">
      <c r="Y5057" s="838"/>
      <c r="Z5057" s="838"/>
      <c r="AA5057" s="838"/>
      <c r="AB5057" s="838"/>
      <c r="AC5057" s="838"/>
      <c r="AD5057" s="838"/>
      <c r="AE5057" s="838"/>
      <c r="AF5057" s="838"/>
      <c r="AG5057" s="838"/>
      <c r="AH5057" s="838"/>
      <c r="AI5057" s="838"/>
      <c r="AJ5057" s="838"/>
      <c r="AK5057" s="838"/>
      <c r="AL5057" s="838"/>
    </row>
    <row r="5058" spans="25:38" x14ac:dyDescent="0.25">
      <c r="Y5058" s="838"/>
      <c r="Z5058" s="838"/>
      <c r="AA5058" s="838"/>
      <c r="AB5058" s="838"/>
      <c r="AC5058" s="838"/>
      <c r="AD5058" s="838"/>
      <c r="AE5058" s="838"/>
      <c r="AF5058" s="838"/>
      <c r="AG5058" s="838"/>
      <c r="AH5058" s="838"/>
      <c r="AI5058" s="838"/>
      <c r="AJ5058" s="838"/>
      <c r="AK5058" s="838"/>
      <c r="AL5058" s="838"/>
    </row>
    <row r="5059" spans="25:38" x14ac:dyDescent="0.25">
      <c r="Y5059" s="838"/>
      <c r="Z5059" s="838"/>
      <c r="AA5059" s="838"/>
      <c r="AB5059" s="838"/>
      <c r="AC5059" s="838"/>
      <c r="AD5059" s="838"/>
      <c r="AE5059" s="838"/>
      <c r="AF5059" s="838"/>
      <c r="AG5059" s="838"/>
      <c r="AH5059" s="838"/>
      <c r="AI5059" s="838"/>
      <c r="AJ5059" s="838"/>
      <c r="AK5059" s="838"/>
      <c r="AL5059" s="838"/>
    </row>
    <row r="5060" spans="25:38" x14ac:dyDescent="0.25">
      <c r="Y5060" s="838"/>
      <c r="Z5060" s="838"/>
      <c r="AA5060" s="838"/>
      <c r="AB5060" s="838"/>
      <c r="AC5060" s="838"/>
      <c r="AD5060" s="838"/>
      <c r="AE5060" s="838"/>
      <c r="AF5060" s="838"/>
      <c r="AG5060" s="838"/>
      <c r="AH5060" s="838"/>
      <c r="AI5060" s="838"/>
      <c r="AJ5060" s="838"/>
      <c r="AK5060" s="838"/>
      <c r="AL5060" s="838"/>
    </row>
    <row r="5061" spans="25:38" x14ac:dyDescent="0.25">
      <c r="Y5061" s="838"/>
      <c r="Z5061" s="838"/>
      <c r="AA5061" s="838"/>
      <c r="AB5061" s="838"/>
      <c r="AC5061" s="838"/>
      <c r="AD5061" s="838"/>
      <c r="AE5061" s="838"/>
      <c r="AF5061" s="838"/>
      <c r="AG5061" s="838"/>
      <c r="AH5061" s="838"/>
      <c r="AI5061" s="838"/>
      <c r="AJ5061" s="838"/>
      <c r="AK5061" s="838"/>
      <c r="AL5061" s="838"/>
    </row>
    <row r="5062" spans="25:38" x14ac:dyDescent="0.25">
      <c r="Y5062" s="838"/>
      <c r="Z5062" s="838"/>
      <c r="AA5062" s="838"/>
      <c r="AB5062" s="838"/>
      <c r="AC5062" s="838"/>
      <c r="AD5062" s="838"/>
      <c r="AE5062" s="838"/>
      <c r="AF5062" s="838"/>
      <c r="AG5062" s="838"/>
      <c r="AH5062" s="838"/>
      <c r="AI5062" s="838"/>
      <c r="AJ5062" s="838"/>
      <c r="AK5062" s="838"/>
      <c r="AL5062" s="838"/>
    </row>
    <row r="5063" spans="25:38" x14ac:dyDescent="0.25">
      <c r="Y5063" s="838"/>
      <c r="Z5063" s="838"/>
      <c r="AA5063" s="838"/>
      <c r="AB5063" s="838"/>
      <c r="AC5063" s="838"/>
      <c r="AD5063" s="838"/>
      <c r="AE5063" s="838"/>
      <c r="AF5063" s="838"/>
      <c r="AG5063" s="838"/>
      <c r="AH5063" s="838"/>
      <c r="AI5063" s="838"/>
      <c r="AJ5063" s="838"/>
      <c r="AK5063" s="838"/>
      <c r="AL5063" s="838"/>
    </row>
    <row r="5064" spans="25:38" x14ac:dyDescent="0.25">
      <c r="Y5064" s="838"/>
      <c r="Z5064" s="838"/>
      <c r="AA5064" s="838"/>
      <c r="AB5064" s="838"/>
      <c r="AC5064" s="838"/>
      <c r="AD5064" s="838"/>
      <c r="AE5064" s="838"/>
      <c r="AF5064" s="838"/>
      <c r="AG5064" s="838"/>
      <c r="AH5064" s="838"/>
      <c r="AI5064" s="838"/>
      <c r="AJ5064" s="838"/>
      <c r="AK5064" s="838"/>
      <c r="AL5064" s="838"/>
    </row>
    <row r="5065" spans="25:38" x14ac:dyDescent="0.25">
      <c r="Y5065" s="838"/>
      <c r="Z5065" s="838"/>
      <c r="AA5065" s="838"/>
      <c r="AB5065" s="838"/>
      <c r="AC5065" s="838"/>
      <c r="AD5065" s="838"/>
      <c r="AE5065" s="838"/>
      <c r="AF5065" s="838"/>
      <c r="AG5065" s="838"/>
      <c r="AH5065" s="838"/>
      <c r="AI5065" s="838"/>
      <c r="AJ5065" s="838"/>
      <c r="AK5065" s="838"/>
      <c r="AL5065" s="838"/>
    </row>
    <row r="5066" spans="25:38" x14ac:dyDescent="0.25">
      <c r="Y5066" s="838"/>
      <c r="Z5066" s="838"/>
      <c r="AA5066" s="838"/>
      <c r="AB5066" s="838"/>
      <c r="AC5066" s="838"/>
      <c r="AD5066" s="838"/>
      <c r="AE5066" s="838"/>
      <c r="AF5066" s="838"/>
      <c r="AG5066" s="838"/>
      <c r="AH5066" s="838"/>
      <c r="AI5066" s="838"/>
      <c r="AJ5066" s="838"/>
      <c r="AK5066" s="838"/>
      <c r="AL5066" s="838"/>
    </row>
    <row r="5067" spans="25:38" x14ac:dyDescent="0.25">
      <c r="Y5067" s="838"/>
      <c r="Z5067" s="838"/>
      <c r="AA5067" s="838"/>
      <c r="AB5067" s="838"/>
      <c r="AC5067" s="838"/>
      <c r="AD5067" s="838"/>
      <c r="AE5067" s="838"/>
      <c r="AF5067" s="838"/>
      <c r="AG5067" s="838"/>
      <c r="AH5067" s="838"/>
      <c r="AI5067" s="838"/>
      <c r="AJ5067" s="838"/>
      <c r="AK5067" s="838"/>
      <c r="AL5067" s="838"/>
    </row>
    <row r="5068" spans="25:38" x14ac:dyDescent="0.25">
      <c r="Y5068" s="838"/>
      <c r="Z5068" s="838"/>
      <c r="AA5068" s="838"/>
      <c r="AB5068" s="838"/>
      <c r="AC5068" s="838"/>
      <c r="AD5068" s="838"/>
      <c r="AE5068" s="838"/>
      <c r="AF5068" s="838"/>
      <c r="AG5068" s="838"/>
      <c r="AH5068" s="838"/>
      <c r="AI5068" s="838"/>
      <c r="AJ5068" s="838"/>
      <c r="AK5068" s="838"/>
      <c r="AL5068" s="838"/>
    </row>
    <row r="5069" spans="25:38" x14ac:dyDescent="0.25">
      <c r="Y5069" s="838"/>
      <c r="Z5069" s="838"/>
      <c r="AA5069" s="838"/>
      <c r="AB5069" s="838"/>
      <c r="AC5069" s="838"/>
      <c r="AD5069" s="838"/>
      <c r="AE5069" s="838"/>
      <c r="AF5069" s="838"/>
      <c r="AG5069" s="838"/>
      <c r="AH5069" s="838"/>
      <c r="AI5069" s="838"/>
      <c r="AJ5069" s="838"/>
      <c r="AK5069" s="838"/>
      <c r="AL5069" s="838"/>
    </row>
    <row r="5070" spans="25:38" x14ac:dyDescent="0.25">
      <c r="Y5070" s="838"/>
      <c r="Z5070" s="838"/>
      <c r="AA5070" s="838"/>
      <c r="AB5070" s="838"/>
      <c r="AC5070" s="838"/>
      <c r="AD5070" s="838"/>
      <c r="AE5070" s="838"/>
      <c r="AF5070" s="838"/>
      <c r="AG5070" s="838"/>
      <c r="AH5070" s="838"/>
      <c r="AI5070" s="838"/>
      <c r="AJ5070" s="838"/>
      <c r="AK5070" s="838"/>
      <c r="AL5070" s="838"/>
    </row>
    <row r="5071" spans="25:38" x14ac:dyDescent="0.25">
      <c r="Y5071" s="838"/>
      <c r="Z5071" s="838"/>
      <c r="AA5071" s="838"/>
      <c r="AB5071" s="838"/>
      <c r="AC5071" s="838"/>
      <c r="AD5071" s="838"/>
      <c r="AE5071" s="838"/>
      <c r="AF5071" s="838"/>
      <c r="AG5071" s="838"/>
      <c r="AH5071" s="838"/>
      <c r="AI5071" s="838"/>
      <c r="AJ5071" s="838"/>
      <c r="AK5071" s="838"/>
      <c r="AL5071" s="838"/>
    </row>
    <row r="5072" spans="25:38" x14ac:dyDescent="0.25">
      <c r="Y5072" s="838"/>
      <c r="Z5072" s="838"/>
      <c r="AA5072" s="838"/>
      <c r="AB5072" s="838"/>
      <c r="AC5072" s="838"/>
      <c r="AD5072" s="838"/>
      <c r="AE5072" s="838"/>
      <c r="AF5072" s="838"/>
      <c r="AG5072" s="838"/>
      <c r="AH5072" s="838"/>
      <c r="AI5072" s="838"/>
      <c r="AJ5072" s="838"/>
      <c r="AK5072" s="838"/>
      <c r="AL5072" s="838"/>
    </row>
    <row r="5073" spans="25:38" x14ac:dyDescent="0.25">
      <c r="Y5073" s="838"/>
      <c r="Z5073" s="838"/>
      <c r="AA5073" s="838"/>
      <c r="AB5073" s="838"/>
      <c r="AC5073" s="838"/>
      <c r="AD5073" s="838"/>
      <c r="AE5073" s="838"/>
      <c r="AF5073" s="838"/>
      <c r="AG5073" s="838"/>
      <c r="AH5073" s="838"/>
      <c r="AI5073" s="838"/>
      <c r="AJ5073" s="838"/>
      <c r="AK5073" s="838"/>
      <c r="AL5073" s="838"/>
    </row>
    <row r="5074" spans="25:38" x14ac:dyDescent="0.25">
      <c r="Y5074" s="838"/>
      <c r="Z5074" s="838"/>
      <c r="AA5074" s="838"/>
      <c r="AB5074" s="838"/>
      <c r="AC5074" s="838"/>
      <c r="AD5074" s="838"/>
      <c r="AE5074" s="838"/>
      <c r="AF5074" s="838"/>
      <c r="AG5074" s="838"/>
      <c r="AH5074" s="838"/>
      <c r="AI5074" s="838"/>
      <c r="AJ5074" s="838"/>
      <c r="AK5074" s="838"/>
      <c r="AL5074" s="838"/>
    </row>
    <row r="5075" spans="25:38" x14ac:dyDescent="0.25">
      <c r="Y5075" s="838"/>
      <c r="Z5075" s="838"/>
      <c r="AA5075" s="838"/>
      <c r="AB5075" s="838"/>
      <c r="AC5075" s="838"/>
      <c r="AD5075" s="838"/>
      <c r="AE5075" s="838"/>
      <c r="AF5075" s="838"/>
      <c r="AG5075" s="838"/>
      <c r="AH5075" s="838"/>
      <c r="AI5075" s="838"/>
      <c r="AJ5075" s="838"/>
      <c r="AK5075" s="838"/>
      <c r="AL5075" s="838"/>
    </row>
    <row r="5076" spans="25:38" x14ac:dyDescent="0.25">
      <c r="Y5076" s="838"/>
      <c r="Z5076" s="838"/>
      <c r="AA5076" s="838"/>
      <c r="AB5076" s="838"/>
      <c r="AC5076" s="838"/>
      <c r="AD5076" s="838"/>
      <c r="AE5076" s="838"/>
      <c r="AF5076" s="838"/>
      <c r="AG5076" s="838"/>
      <c r="AH5076" s="838"/>
      <c r="AI5076" s="838"/>
      <c r="AJ5076" s="838"/>
      <c r="AK5076" s="838"/>
      <c r="AL5076" s="838"/>
    </row>
    <row r="5077" spans="25:38" x14ac:dyDescent="0.25">
      <c r="Y5077" s="838"/>
      <c r="Z5077" s="838"/>
      <c r="AA5077" s="838"/>
      <c r="AB5077" s="838"/>
      <c r="AC5077" s="838"/>
      <c r="AD5077" s="838"/>
      <c r="AE5077" s="838"/>
      <c r="AF5077" s="838"/>
      <c r="AG5077" s="838"/>
      <c r="AH5077" s="838"/>
      <c r="AI5077" s="838"/>
      <c r="AJ5077" s="838"/>
      <c r="AK5077" s="838"/>
      <c r="AL5077" s="838"/>
    </row>
    <row r="5078" spans="25:38" x14ac:dyDescent="0.25">
      <c r="Y5078" s="838"/>
      <c r="Z5078" s="838"/>
      <c r="AA5078" s="838"/>
      <c r="AB5078" s="838"/>
      <c r="AC5078" s="838"/>
      <c r="AD5078" s="838"/>
      <c r="AE5078" s="838"/>
      <c r="AF5078" s="838"/>
      <c r="AG5078" s="838"/>
      <c r="AH5078" s="838"/>
      <c r="AI5078" s="838"/>
      <c r="AJ5078" s="838"/>
      <c r="AK5078" s="838"/>
      <c r="AL5078" s="838"/>
    </row>
    <row r="5079" spans="25:38" x14ac:dyDescent="0.25">
      <c r="Y5079" s="838"/>
      <c r="Z5079" s="838"/>
      <c r="AA5079" s="838"/>
      <c r="AB5079" s="838"/>
      <c r="AC5079" s="838"/>
      <c r="AD5079" s="838"/>
      <c r="AE5079" s="838"/>
      <c r="AF5079" s="838"/>
      <c r="AG5079" s="838"/>
      <c r="AH5079" s="838"/>
      <c r="AI5079" s="838"/>
      <c r="AJ5079" s="838"/>
      <c r="AK5079" s="838"/>
      <c r="AL5079" s="838"/>
    </row>
    <row r="5080" spans="25:38" x14ac:dyDescent="0.25">
      <c r="Y5080" s="838"/>
      <c r="Z5080" s="838"/>
      <c r="AA5080" s="838"/>
      <c r="AB5080" s="838"/>
      <c r="AC5080" s="838"/>
      <c r="AD5080" s="838"/>
      <c r="AE5080" s="838"/>
      <c r="AF5080" s="838"/>
      <c r="AG5080" s="838"/>
      <c r="AH5080" s="838"/>
      <c r="AI5080" s="838"/>
      <c r="AJ5080" s="838"/>
      <c r="AK5080" s="838"/>
      <c r="AL5080" s="838"/>
    </row>
    <row r="5081" spans="25:38" x14ac:dyDescent="0.25">
      <c r="Y5081" s="838"/>
      <c r="Z5081" s="838"/>
      <c r="AA5081" s="838"/>
      <c r="AB5081" s="838"/>
      <c r="AC5081" s="838"/>
      <c r="AD5081" s="838"/>
      <c r="AE5081" s="838"/>
      <c r="AF5081" s="838"/>
      <c r="AG5081" s="838"/>
      <c r="AH5081" s="838"/>
      <c r="AI5081" s="838"/>
      <c r="AJ5081" s="838"/>
      <c r="AK5081" s="838"/>
      <c r="AL5081" s="838"/>
    </row>
    <row r="5082" spans="25:38" x14ac:dyDescent="0.25">
      <c r="Y5082" s="838"/>
      <c r="Z5082" s="838"/>
      <c r="AA5082" s="838"/>
      <c r="AB5082" s="838"/>
      <c r="AC5082" s="838"/>
      <c r="AD5082" s="838"/>
      <c r="AE5082" s="838"/>
      <c r="AF5082" s="838"/>
      <c r="AG5082" s="838"/>
      <c r="AH5082" s="838"/>
      <c r="AI5082" s="838"/>
      <c r="AJ5082" s="838"/>
      <c r="AK5082" s="838"/>
      <c r="AL5082" s="838"/>
    </row>
    <row r="5083" spans="25:38" x14ac:dyDescent="0.25">
      <c r="Y5083" s="838"/>
      <c r="Z5083" s="838"/>
      <c r="AA5083" s="838"/>
      <c r="AB5083" s="838"/>
      <c r="AC5083" s="838"/>
      <c r="AD5083" s="838"/>
      <c r="AE5083" s="838"/>
      <c r="AF5083" s="838"/>
      <c r="AG5083" s="838"/>
      <c r="AH5083" s="838"/>
      <c r="AI5083" s="838"/>
      <c r="AJ5083" s="838"/>
      <c r="AK5083" s="838"/>
      <c r="AL5083" s="838"/>
    </row>
    <row r="5084" spans="25:38" x14ac:dyDescent="0.25">
      <c r="Y5084" s="838"/>
      <c r="Z5084" s="838"/>
      <c r="AA5084" s="838"/>
      <c r="AB5084" s="838"/>
      <c r="AC5084" s="838"/>
      <c r="AD5084" s="838"/>
      <c r="AE5084" s="838"/>
      <c r="AF5084" s="838"/>
      <c r="AG5084" s="838"/>
      <c r="AH5084" s="838"/>
      <c r="AI5084" s="838"/>
      <c r="AJ5084" s="838"/>
      <c r="AK5084" s="838"/>
      <c r="AL5084" s="838"/>
    </row>
    <row r="5085" spans="25:38" x14ac:dyDescent="0.25">
      <c r="Y5085" s="838"/>
      <c r="Z5085" s="838"/>
      <c r="AA5085" s="838"/>
      <c r="AB5085" s="838"/>
      <c r="AC5085" s="838"/>
      <c r="AD5085" s="838"/>
      <c r="AE5085" s="838"/>
      <c r="AF5085" s="838"/>
      <c r="AG5085" s="838"/>
      <c r="AH5085" s="838"/>
      <c r="AI5085" s="838"/>
      <c r="AJ5085" s="838"/>
      <c r="AK5085" s="838"/>
      <c r="AL5085" s="838"/>
    </row>
    <row r="5086" spans="25:38" x14ac:dyDescent="0.25">
      <c r="Y5086" s="838"/>
      <c r="Z5086" s="838"/>
      <c r="AA5086" s="838"/>
      <c r="AB5086" s="838"/>
      <c r="AC5086" s="838"/>
      <c r="AD5086" s="838"/>
      <c r="AE5086" s="838"/>
      <c r="AF5086" s="838"/>
      <c r="AG5086" s="838"/>
      <c r="AH5086" s="838"/>
      <c r="AI5086" s="838"/>
      <c r="AJ5086" s="838"/>
      <c r="AK5086" s="838"/>
      <c r="AL5086" s="838"/>
    </row>
    <row r="5087" spans="25:38" x14ac:dyDescent="0.25">
      <c r="Y5087" s="838"/>
      <c r="Z5087" s="838"/>
      <c r="AA5087" s="838"/>
      <c r="AB5087" s="838"/>
      <c r="AC5087" s="838"/>
      <c r="AD5087" s="838"/>
      <c r="AE5087" s="838"/>
      <c r="AF5087" s="838"/>
      <c r="AG5087" s="838"/>
      <c r="AH5087" s="838"/>
      <c r="AI5087" s="838"/>
      <c r="AJ5087" s="838"/>
      <c r="AK5087" s="838"/>
      <c r="AL5087" s="838"/>
    </row>
    <row r="5088" spans="25:38" x14ac:dyDescent="0.25">
      <c r="Y5088" s="838"/>
      <c r="Z5088" s="838"/>
      <c r="AA5088" s="838"/>
      <c r="AB5088" s="838"/>
      <c r="AC5088" s="838"/>
      <c r="AD5088" s="838"/>
      <c r="AE5088" s="838"/>
      <c r="AF5088" s="838"/>
      <c r="AG5088" s="838"/>
      <c r="AH5088" s="838"/>
      <c r="AI5088" s="838"/>
      <c r="AJ5088" s="838"/>
      <c r="AK5088" s="838"/>
      <c r="AL5088" s="838"/>
    </row>
    <row r="5089" spans="25:38" x14ac:dyDescent="0.25">
      <c r="Y5089" s="838"/>
      <c r="Z5089" s="838"/>
      <c r="AA5089" s="838"/>
      <c r="AB5089" s="838"/>
      <c r="AC5089" s="838"/>
      <c r="AD5089" s="838"/>
      <c r="AE5089" s="838"/>
      <c r="AF5089" s="838"/>
      <c r="AG5089" s="838"/>
      <c r="AH5089" s="838"/>
      <c r="AI5089" s="838"/>
      <c r="AJ5089" s="838"/>
      <c r="AK5089" s="838"/>
      <c r="AL5089" s="838"/>
    </row>
    <row r="5090" spans="25:38" x14ac:dyDescent="0.25">
      <c r="Y5090" s="838"/>
      <c r="Z5090" s="838"/>
      <c r="AA5090" s="838"/>
      <c r="AB5090" s="838"/>
      <c r="AC5090" s="838"/>
      <c r="AD5090" s="838"/>
      <c r="AE5090" s="838"/>
      <c r="AF5090" s="838"/>
      <c r="AG5090" s="838"/>
      <c r="AH5090" s="838"/>
      <c r="AI5090" s="838"/>
      <c r="AJ5090" s="838"/>
      <c r="AK5090" s="838"/>
      <c r="AL5090" s="838"/>
    </row>
    <row r="5091" spans="25:38" x14ac:dyDescent="0.25">
      <c r="Y5091" s="838"/>
      <c r="Z5091" s="838"/>
      <c r="AA5091" s="838"/>
      <c r="AB5091" s="838"/>
      <c r="AC5091" s="838"/>
      <c r="AD5091" s="838"/>
      <c r="AE5091" s="838"/>
      <c r="AF5091" s="838"/>
      <c r="AG5091" s="838"/>
      <c r="AH5091" s="838"/>
      <c r="AI5091" s="838"/>
      <c r="AJ5091" s="838"/>
      <c r="AK5091" s="838"/>
      <c r="AL5091" s="838"/>
    </row>
    <row r="5092" spans="25:38" x14ac:dyDescent="0.25">
      <c r="Y5092" s="838"/>
      <c r="Z5092" s="838"/>
      <c r="AA5092" s="838"/>
      <c r="AB5092" s="838"/>
      <c r="AC5092" s="838"/>
      <c r="AD5092" s="838"/>
      <c r="AE5092" s="838"/>
      <c r="AF5092" s="838"/>
      <c r="AG5092" s="838"/>
      <c r="AH5092" s="838"/>
      <c r="AI5092" s="838"/>
      <c r="AJ5092" s="838"/>
      <c r="AK5092" s="838"/>
      <c r="AL5092" s="838"/>
    </row>
    <row r="5093" spans="25:38" x14ac:dyDescent="0.25">
      <c r="Y5093" s="838"/>
      <c r="Z5093" s="838"/>
      <c r="AA5093" s="838"/>
      <c r="AB5093" s="838"/>
      <c r="AC5093" s="838"/>
      <c r="AD5093" s="838"/>
      <c r="AE5093" s="838"/>
      <c r="AF5093" s="838"/>
      <c r="AG5093" s="838"/>
      <c r="AH5093" s="838"/>
      <c r="AI5093" s="838"/>
      <c r="AJ5093" s="838"/>
      <c r="AK5093" s="838"/>
      <c r="AL5093" s="838"/>
    </row>
    <row r="5094" spans="25:38" x14ac:dyDescent="0.25">
      <c r="Y5094" s="838"/>
      <c r="Z5094" s="838"/>
      <c r="AA5094" s="838"/>
      <c r="AB5094" s="838"/>
      <c r="AC5094" s="838"/>
      <c r="AD5094" s="838"/>
      <c r="AE5094" s="838"/>
      <c r="AF5094" s="838"/>
      <c r="AG5094" s="838"/>
      <c r="AH5094" s="838"/>
      <c r="AI5094" s="838"/>
      <c r="AJ5094" s="838"/>
      <c r="AK5094" s="838"/>
      <c r="AL5094" s="838"/>
    </row>
    <row r="5095" spans="25:38" x14ac:dyDescent="0.25">
      <c r="Y5095" s="838"/>
      <c r="Z5095" s="838"/>
      <c r="AA5095" s="838"/>
      <c r="AB5095" s="838"/>
      <c r="AC5095" s="838"/>
      <c r="AD5095" s="838"/>
      <c r="AE5095" s="838"/>
      <c r="AF5095" s="838"/>
      <c r="AG5095" s="838"/>
      <c r="AH5095" s="838"/>
      <c r="AI5095" s="838"/>
      <c r="AJ5095" s="838"/>
      <c r="AK5095" s="838"/>
      <c r="AL5095" s="838"/>
    </row>
    <row r="5096" spans="25:38" x14ac:dyDescent="0.25">
      <c r="Y5096" s="838"/>
      <c r="Z5096" s="838"/>
      <c r="AA5096" s="838"/>
      <c r="AB5096" s="838"/>
      <c r="AC5096" s="838"/>
      <c r="AD5096" s="838"/>
      <c r="AE5096" s="838"/>
      <c r="AF5096" s="838"/>
      <c r="AG5096" s="838"/>
      <c r="AH5096" s="838"/>
      <c r="AI5096" s="838"/>
      <c r="AJ5096" s="838"/>
      <c r="AK5096" s="838"/>
      <c r="AL5096" s="838"/>
    </row>
    <row r="5097" spans="25:38" x14ac:dyDescent="0.25">
      <c r="Y5097" s="838"/>
      <c r="Z5097" s="838"/>
      <c r="AA5097" s="838"/>
      <c r="AB5097" s="838"/>
      <c r="AC5097" s="838"/>
      <c r="AD5097" s="838"/>
      <c r="AE5097" s="838"/>
      <c r="AF5097" s="838"/>
      <c r="AG5097" s="838"/>
      <c r="AH5097" s="838"/>
      <c r="AI5097" s="838"/>
      <c r="AJ5097" s="838"/>
      <c r="AK5097" s="838"/>
      <c r="AL5097" s="838"/>
    </row>
    <row r="5098" spans="25:38" x14ac:dyDescent="0.25">
      <c r="Y5098" s="838"/>
      <c r="Z5098" s="838"/>
      <c r="AA5098" s="838"/>
      <c r="AB5098" s="838"/>
      <c r="AC5098" s="838"/>
      <c r="AD5098" s="838"/>
      <c r="AE5098" s="838"/>
      <c r="AF5098" s="838"/>
      <c r="AG5098" s="838"/>
      <c r="AH5098" s="838"/>
      <c r="AI5098" s="838"/>
      <c r="AJ5098" s="838"/>
      <c r="AK5098" s="838"/>
      <c r="AL5098" s="838"/>
    </row>
    <row r="5099" spans="25:38" x14ac:dyDescent="0.25">
      <c r="Y5099" s="838"/>
      <c r="Z5099" s="838"/>
      <c r="AA5099" s="838"/>
      <c r="AB5099" s="838"/>
      <c r="AC5099" s="838"/>
      <c r="AD5099" s="838"/>
      <c r="AE5099" s="838"/>
      <c r="AF5099" s="838"/>
      <c r="AG5099" s="838"/>
      <c r="AH5099" s="838"/>
      <c r="AI5099" s="838"/>
      <c r="AJ5099" s="838"/>
      <c r="AK5099" s="838"/>
      <c r="AL5099" s="838"/>
    </row>
    <row r="5100" spans="25:38" x14ac:dyDescent="0.25">
      <c r="Y5100" s="838"/>
      <c r="Z5100" s="838"/>
      <c r="AA5100" s="838"/>
      <c r="AB5100" s="838"/>
      <c r="AC5100" s="838"/>
      <c r="AD5100" s="838"/>
      <c r="AE5100" s="838"/>
      <c r="AF5100" s="838"/>
      <c r="AG5100" s="838"/>
      <c r="AH5100" s="838"/>
      <c r="AI5100" s="838"/>
      <c r="AJ5100" s="838"/>
      <c r="AK5100" s="838"/>
      <c r="AL5100" s="838"/>
    </row>
    <row r="5101" spans="25:38" x14ac:dyDescent="0.25">
      <c r="Y5101" s="838"/>
      <c r="Z5101" s="838"/>
      <c r="AA5101" s="838"/>
      <c r="AB5101" s="838"/>
      <c r="AC5101" s="838"/>
      <c r="AD5101" s="838"/>
      <c r="AE5101" s="838"/>
      <c r="AF5101" s="838"/>
      <c r="AG5101" s="838"/>
      <c r="AH5101" s="838"/>
      <c r="AI5101" s="838"/>
      <c r="AJ5101" s="838"/>
      <c r="AK5101" s="838"/>
      <c r="AL5101" s="838"/>
    </row>
    <row r="5102" spans="25:38" x14ac:dyDescent="0.25">
      <c r="Y5102" s="838"/>
      <c r="Z5102" s="838"/>
      <c r="AA5102" s="838"/>
      <c r="AB5102" s="838"/>
      <c r="AC5102" s="838"/>
      <c r="AD5102" s="838"/>
      <c r="AE5102" s="838"/>
      <c r="AF5102" s="838"/>
      <c r="AG5102" s="838"/>
      <c r="AH5102" s="838"/>
      <c r="AI5102" s="838"/>
      <c r="AJ5102" s="838"/>
      <c r="AK5102" s="838"/>
      <c r="AL5102" s="838"/>
    </row>
    <row r="5103" spans="25:38" x14ac:dyDescent="0.25">
      <c r="Y5103" s="838"/>
      <c r="Z5103" s="838"/>
      <c r="AA5103" s="838"/>
      <c r="AB5103" s="838"/>
      <c r="AC5103" s="838"/>
      <c r="AD5103" s="838"/>
      <c r="AE5103" s="838"/>
      <c r="AF5103" s="838"/>
      <c r="AG5103" s="838"/>
      <c r="AH5103" s="838"/>
      <c r="AI5103" s="838"/>
      <c r="AJ5103" s="838"/>
      <c r="AK5103" s="838"/>
      <c r="AL5103" s="838"/>
    </row>
    <row r="5104" spans="25:38" x14ac:dyDescent="0.25">
      <c r="Y5104" s="838"/>
      <c r="Z5104" s="838"/>
      <c r="AA5104" s="838"/>
      <c r="AB5104" s="838"/>
      <c r="AC5104" s="838"/>
      <c r="AD5104" s="838"/>
      <c r="AE5104" s="838"/>
      <c r="AF5104" s="838"/>
      <c r="AG5104" s="838"/>
      <c r="AH5104" s="838"/>
      <c r="AI5104" s="838"/>
      <c r="AJ5104" s="838"/>
      <c r="AK5104" s="838"/>
      <c r="AL5104" s="838"/>
    </row>
    <row r="5105" spans="25:38" x14ac:dyDescent="0.25">
      <c r="Y5105" s="838"/>
      <c r="Z5105" s="838"/>
      <c r="AA5105" s="838"/>
      <c r="AB5105" s="838"/>
      <c r="AC5105" s="838"/>
      <c r="AD5105" s="838"/>
      <c r="AE5105" s="838"/>
      <c r="AF5105" s="838"/>
      <c r="AG5105" s="838"/>
      <c r="AH5105" s="838"/>
      <c r="AI5105" s="838"/>
      <c r="AJ5105" s="838"/>
      <c r="AK5105" s="838"/>
      <c r="AL5105" s="838"/>
    </row>
    <row r="5106" spans="25:38" x14ac:dyDescent="0.25">
      <c r="Y5106" s="838"/>
      <c r="Z5106" s="838"/>
      <c r="AA5106" s="838"/>
      <c r="AB5106" s="838"/>
      <c r="AC5106" s="838"/>
      <c r="AD5106" s="838"/>
      <c r="AE5106" s="838"/>
      <c r="AF5106" s="838"/>
      <c r="AG5106" s="838"/>
      <c r="AH5106" s="838"/>
      <c r="AI5106" s="838"/>
      <c r="AJ5106" s="838"/>
      <c r="AK5106" s="838"/>
      <c r="AL5106" s="838"/>
    </row>
    <row r="5107" spans="25:38" x14ac:dyDescent="0.25">
      <c r="Y5107" s="838"/>
      <c r="Z5107" s="838"/>
      <c r="AA5107" s="838"/>
      <c r="AB5107" s="838"/>
      <c r="AC5107" s="838"/>
      <c r="AD5107" s="838"/>
      <c r="AE5107" s="838"/>
      <c r="AF5107" s="838"/>
      <c r="AG5107" s="838"/>
      <c r="AH5107" s="838"/>
      <c r="AI5107" s="838"/>
      <c r="AJ5107" s="838"/>
      <c r="AK5107" s="838"/>
      <c r="AL5107" s="838"/>
    </row>
    <row r="5108" spans="25:38" x14ac:dyDescent="0.25">
      <c r="Y5108" s="838"/>
      <c r="Z5108" s="838"/>
      <c r="AA5108" s="838"/>
      <c r="AB5108" s="838"/>
      <c r="AC5108" s="838"/>
      <c r="AD5108" s="838"/>
      <c r="AE5108" s="838"/>
      <c r="AF5108" s="838"/>
      <c r="AG5108" s="838"/>
      <c r="AH5108" s="838"/>
      <c r="AI5108" s="838"/>
      <c r="AJ5108" s="838"/>
      <c r="AK5108" s="838"/>
      <c r="AL5108" s="838"/>
    </row>
    <row r="5109" spans="25:38" x14ac:dyDescent="0.25">
      <c r="Y5109" s="838"/>
      <c r="Z5109" s="838"/>
      <c r="AA5109" s="838"/>
      <c r="AB5109" s="838"/>
      <c r="AC5109" s="838"/>
      <c r="AD5109" s="838"/>
      <c r="AE5109" s="838"/>
      <c r="AF5109" s="838"/>
      <c r="AG5109" s="838"/>
      <c r="AH5109" s="838"/>
      <c r="AI5109" s="838"/>
      <c r="AJ5109" s="838"/>
      <c r="AK5109" s="838"/>
      <c r="AL5109" s="838"/>
    </row>
    <row r="5110" spans="25:38" x14ac:dyDescent="0.25">
      <c r="Y5110" s="838"/>
      <c r="Z5110" s="838"/>
      <c r="AA5110" s="838"/>
      <c r="AB5110" s="838"/>
      <c r="AC5110" s="838"/>
      <c r="AD5110" s="838"/>
      <c r="AE5110" s="838"/>
      <c r="AF5110" s="838"/>
      <c r="AG5110" s="838"/>
      <c r="AH5110" s="838"/>
      <c r="AI5110" s="838"/>
      <c r="AJ5110" s="838"/>
      <c r="AK5110" s="838"/>
      <c r="AL5110" s="838"/>
    </row>
    <row r="5111" spans="25:38" x14ac:dyDescent="0.25">
      <c r="Y5111" s="838"/>
      <c r="Z5111" s="838"/>
      <c r="AA5111" s="838"/>
      <c r="AB5111" s="838"/>
      <c r="AC5111" s="838"/>
      <c r="AD5111" s="838"/>
      <c r="AE5111" s="838"/>
      <c r="AF5111" s="838"/>
      <c r="AG5111" s="838"/>
      <c r="AH5111" s="838"/>
      <c r="AI5111" s="838"/>
      <c r="AJ5111" s="838"/>
      <c r="AK5111" s="838"/>
      <c r="AL5111" s="838"/>
    </row>
    <row r="5112" spans="25:38" x14ac:dyDescent="0.25">
      <c r="Y5112" s="838"/>
      <c r="Z5112" s="838"/>
      <c r="AA5112" s="838"/>
      <c r="AB5112" s="838"/>
      <c r="AC5112" s="838"/>
      <c r="AD5112" s="838"/>
      <c r="AE5112" s="838"/>
      <c r="AF5112" s="838"/>
      <c r="AG5112" s="838"/>
      <c r="AH5112" s="838"/>
      <c r="AI5112" s="838"/>
      <c r="AJ5112" s="838"/>
      <c r="AK5112" s="838"/>
      <c r="AL5112" s="838"/>
    </row>
    <row r="5113" spans="25:38" x14ac:dyDescent="0.25">
      <c r="Y5113" s="838"/>
      <c r="Z5113" s="838"/>
      <c r="AA5113" s="838"/>
      <c r="AB5113" s="838"/>
      <c r="AC5113" s="838"/>
      <c r="AD5113" s="838"/>
      <c r="AE5113" s="838"/>
      <c r="AF5113" s="838"/>
      <c r="AG5113" s="838"/>
      <c r="AH5113" s="838"/>
      <c r="AI5113" s="838"/>
      <c r="AJ5113" s="838"/>
      <c r="AK5113" s="838"/>
      <c r="AL5113" s="838"/>
    </row>
    <row r="5114" spans="25:38" x14ac:dyDescent="0.25">
      <c r="Y5114" s="838"/>
      <c r="Z5114" s="838"/>
      <c r="AA5114" s="838"/>
      <c r="AB5114" s="838"/>
      <c r="AC5114" s="838"/>
      <c r="AD5114" s="838"/>
      <c r="AE5114" s="838"/>
      <c r="AF5114" s="838"/>
      <c r="AG5114" s="838"/>
      <c r="AH5114" s="838"/>
      <c r="AI5114" s="838"/>
      <c r="AJ5114" s="838"/>
      <c r="AK5114" s="838"/>
      <c r="AL5114" s="838"/>
    </row>
    <row r="5115" spans="25:38" x14ac:dyDescent="0.25">
      <c r="Y5115" s="838"/>
      <c r="Z5115" s="838"/>
      <c r="AA5115" s="838"/>
      <c r="AB5115" s="838"/>
      <c r="AC5115" s="838"/>
      <c r="AD5115" s="838"/>
      <c r="AE5115" s="838"/>
      <c r="AF5115" s="838"/>
      <c r="AG5115" s="838"/>
      <c r="AH5115" s="838"/>
      <c r="AI5115" s="838"/>
      <c r="AJ5115" s="838"/>
      <c r="AK5115" s="838"/>
      <c r="AL5115" s="838"/>
    </row>
    <row r="5116" spans="25:38" x14ac:dyDescent="0.25">
      <c r="Y5116" s="838"/>
      <c r="Z5116" s="838"/>
      <c r="AA5116" s="838"/>
      <c r="AB5116" s="838"/>
      <c r="AC5116" s="838"/>
      <c r="AD5116" s="838"/>
      <c r="AE5116" s="838"/>
      <c r="AF5116" s="838"/>
      <c r="AG5116" s="838"/>
      <c r="AH5116" s="838"/>
      <c r="AI5116" s="838"/>
      <c r="AJ5116" s="838"/>
      <c r="AK5116" s="838"/>
      <c r="AL5116" s="838"/>
    </row>
    <row r="5117" spans="25:38" x14ac:dyDescent="0.25">
      <c r="Y5117" s="838"/>
      <c r="Z5117" s="838"/>
      <c r="AA5117" s="838"/>
      <c r="AB5117" s="838"/>
      <c r="AC5117" s="838"/>
      <c r="AD5117" s="838"/>
      <c r="AE5117" s="838"/>
      <c r="AF5117" s="838"/>
      <c r="AG5117" s="838"/>
      <c r="AH5117" s="838"/>
      <c r="AI5117" s="838"/>
      <c r="AJ5117" s="838"/>
      <c r="AK5117" s="838"/>
      <c r="AL5117" s="838"/>
    </row>
    <row r="5118" spans="25:38" x14ac:dyDescent="0.25">
      <c r="Y5118" s="838"/>
      <c r="Z5118" s="838"/>
      <c r="AA5118" s="838"/>
      <c r="AB5118" s="838"/>
      <c r="AC5118" s="838"/>
      <c r="AD5118" s="838"/>
      <c r="AE5118" s="838"/>
      <c r="AF5118" s="838"/>
      <c r="AG5118" s="838"/>
      <c r="AH5118" s="838"/>
      <c r="AI5118" s="838"/>
      <c r="AJ5118" s="838"/>
      <c r="AK5118" s="838"/>
      <c r="AL5118" s="838"/>
    </row>
    <row r="5119" spans="25:38" x14ac:dyDescent="0.25">
      <c r="Y5119" s="838"/>
      <c r="Z5119" s="838"/>
      <c r="AA5119" s="838"/>
      <c r="AB5119" s="838"/>
      <c r="AC5119" s="838"/>
      <c r="AD5119" s="838"/>
      <c r="AE5119" s="838"/>
      <c r="AF5119" s="838"/>
      <c r="AG5119" s="838"/>
      <c r="AH5119" s="838"/>
      <c r="AI5119" s="838"/>
      <c r="AJ5119" s="838"/>
      <c r="AK5119" s="838"/>
      <c r="AL5119" s="838"/>
    </row>
    <row r="5120" spans="25:38" x14ac:dyDescent="0.25">
      <c r="Y5120" s="838"/>
      <c r="Z5120" s="838"/>
      <c r="AA5120" s="838"/>
      <c r="AB5120" s="838"/>
      <c r="AC5120" s="838"/>
      <c r="AD5120" s="838"/>
      <c r="AE5120" s="838"/>
      <c r="AF5120" s="838"/>
      <c r="AG5120" s="838"/>
      <c r="AH5120" s="838"/>
      <c r="AI5120" s="838"/>
      <c r="AJ5120" s="838"/>
      <c r="AK5120" s="838"/>
      <c r="AL5120" s="838"/>
    </row>
    <row r="5121" spans="25:38" x14ac:dyDescent="0.25">
      <c r="Y5121" s="838"/>
      <c r="Z5121" s="838"/>
      <c r="AA5121" s="838"/>
      <c r="AB5121" s="838"/>
      <c r="AC5121" s="838"/>
      <c r="AD5121" s="838"/>
      <c r="AE5121" s="838"/>
      <c r="AF5121" s="838"/>
      <c r="AG5121" s="838"/>
      <c r="AH5121" s="838"/>
      <c r="AI5121" s="838"/>
      <c r="AJ5121" s="838"/>
      <c r="AK5121" s="838"/>
      <c r="AL5121" s="838"/>
    </row>
    <row r="5122" spans="25:38" x14ac:dyDescent="0.25">
      <c r="Y5122" s="838"/>
      <c r="Z5122" s="838"/>
      <c r="AA5122" s="838"/>
      <c r="AB5122" s="838"/>
      <c r="AC5122" s="838"/>
      <c r="AD5122" s="838"/>
      <c r="AE5122" s="838"/>
      <c r="AF5122" s="838"/>
      <c r="AG5122" s="838"/>
      <c r="AH5122" s="838"/>
      <c r="AI5122" s="838"/>
      <c r="AJ5122" s="838"/>
      <c r="AK5122" s="838"/>
      <c r="AL5122" s="838"/>
    </row>
    <row r="5123" spans="25:38" x14ac:dyDescent="0.25">
      <c r="Y5123" s="838"/>
      <c r="Z5123" s="838"/>
      <c r="AA5123" s="838"/>
      <c r="AB5123" s="838"/>
      <c r="AC5123" s="838"/>
      <c r="AD5123" s="838"/>
      <c r="AE5123" s="838"/>
      <c r="AF5123" s="838"/>
      <c r="AG5123" s="838"/>
      <c r="AH5123" s="838"/>
      <c r="AI5123" s="838"/>
      <c r="AJ5123" s="838"/>
      <c r="AK5123" s="838"/>
      <c r="AL5123" s="838"/>
    </row>
    <row r="5124" spans="25:38" x14ac:dyDescent="0.25">
      <c r="Y5124" s="838"/>
      <c r="Z5124" s="838"/>
      <c r="AA5124" s="838"/>
      <c r="AB5124" s="838"/>
      <c r="AC5124" s="838"/>
      <c r="AD5124" s="838"/>
      <c r="AE5124" s="838"/>
      <c r="AF5124" s="838"/>
      <c r="AG5124" s="838"/>
      <c r="AH5124" s="838"/>
      <c r="AI5124" s="838"/>
      <c r="AJ5124" s="838"/>
      <c r="AK5124" s="838"/>
      <c r="AL5124" s="838"/>
    </row>
    <row r="5125" spans="25:38" x14ac:dyDescent="0.25">
      <c r="Y5125" s="838"/>
      <c r="Z5125" s="838"/>
      <c r="AA5125" s="838"/>
      <c r="AB5125" s="838"/>
      <c r="AC5125" s="838"/>
      <c r="AD5125" s="838"/>
      <c r="AE5125" s="838"/>
      <c r="AF5125" s="838"/>
      <c r="AG5125" s="838"/>
      <c r="AH5125" s="838"/>
      <c r="AI5125" s="838"/>
      <c r="AJ5125" s="838"/>
      <c r="AK5125" s="838"/>
      <c r="AL5125" s="838"/>
    </row>
    <row r="5126" spans="25:38" x14ac:dyDescent="0.25">
      <c r="Y5126" s="838"/>
      <c r="Z5126" s="838"/>
      <c r="AA5126" s="838"/>
      <c r="AB5126" s="838"/>
      <c r="AC5126" s="838"/>
      <c r="AD5126" s="838"/>
      <c r="AE5126" s="838"/>
      <c r="AF5126" s="838"/>
      <c r="AG5126" s="838"/>
      <c r="AH5126" s="838"/>
      <c r="AI5126" s="838"/>
      <c r="AJ5126" s="838"/>
      <c r="AK5126" s="838"/>
      <c r="AL5126" s="838"/>
    </row>
    <row r="5127" spans="25:38" x14ac:dyDescent="0.25">
      <c r="Y5127" s="838"/>
      <c r="Z5127" s="838"/>
      <c r="AA5127" s="838"/>
      <c r="AB5127" s="838"/>
      <c r="AC5127" s="838"/>
      <c r="AD5127" s="838"/>
      <c r="AE5127" s="838"/>
      <c r="AF5127" s="838"/>
      <c r="AG5127" s="838"/>
      <c r="AH5127" s="838"/>
      <c r="AI5127" s="838"/>
      <c r="AJ5127" s="838"/>
      <c r="AK5127" s="838"/>
      <c r="AL5127" s="838"/>
    </row>
    <row r="5128" spans="25:38" x14ac:dyDescent="0.25">
      <c r="Y5128" s="838"/>
      <c r="Z5128" s="838"/>
      <c r="AA5128" s="838"/>
      <c r="AB5128" s="838"/>
      <c r="AC5128" s="838"/>
      <c r="AD5128" s="838"/>
      <c r="AE5128" s="838"/>
      <c r="AF5128" s="838"/>
      <c r="AG5128" s="838"/>
      <c r="AH5128" s="838"/>
      <c r="AI5128" s="838"/>
      <c r="AJ5128" s="838"/>
      <c r="AK5128" s="838"/>
      <c r="AL5128" s="838"/>
    </row>
    <row r="5129" spans="25:38" x14ac:dyDescent="0.25">
      <c r="Y5129" s="838"/>
      <c r="Z5129" s="838"/>
      <c r="AA5129" s="838"/>
      <c r="AB5129" s="838"/>
      <c r="AC5129" s="838"/>
      <c r="AD5129" s="838"/>
      <c r="AE5129" s="838"/>
      <c r="AF5129" s="838"/>
      <c r="AG5129" s="838"/>
      <c r="AH5129" s="838"/>
      <c r="AI5129" s="838"/>
      <c r="AJ5129" s="838"/>
      <c r="AK5129" s="838"/>
      <c r="AL5129" s="838"/>
    </row>
    <row r="5130" spans="25:38" x14ac:dyDescent="0.25">
      <c r="Y5130" s="838"/>
      <c r="Z5130" s="838"/>
      <c r="AA5130" s="838"/>
      <c r="AB5130" s="838"/>
      <c r="AC5130" s="838"/>
      <c r="AD5130" s="838"/>
      <c r="AE5130" s="838"/>
      <c r="AF5130" s="838"/>
      <c r="AG5130" s="838"/>
      <c r="AH5130" s="838"/>
      <c r="AI5130" s="838"/>
      <c r="AJ5130" s="838"/>
      <c r="AK5130" s="838"/>
      <c r="AL5130" s="838"/>
    </row>
    <row r="5131" spans="25:38" x14ac:dyDescent="0.25">
      <c r="Y5131" s="838"/>
      <c r="Z5131" s="838"/>
      <c r="AA5131" s="838"/>
      <c r="AB5131" s="838"/>
      <c r="AC5131" s="838"/>
      <c r="AD5131" s="838"/>
      <c r="AE5131" s="838"/>
      <c r="AF5131" s="838"/>
      <c r="AG5131" s="838"/>
      <c r="AH5131" s="838"/>
      <c r="AI5131" s="838"/>
      <c r="AJ5131" s="838"/>
      <c r="AK5131" s="838"/>
      <c r="AL5131" s="838"/>
    </row>
    <row r="5132" spans="25:38" x14ac:dyDescent="0.25">
      <c r="Y5132" s="838"/>
      <c r="Z5132" s="838"/>
      <c r="AA5132" s="838"/>
      <c r="AB5132" s="838"/>
      <c r="AC5132" s="838"/>
      <c r="AD5132" s="838"/>
      <c r="AE5132" s="838"/>
      <c r="AF5132" s="838"/>
      <c r="AG5132" s="838"/>
      <c r="AH5132" s="838"/>
      <c r="AI5132" s="838"/>
      <c r="AJ5132" s="838"/>
      <c r="AK5132" s="838"/>
      <c r="AL5132" s="838"/>
    </row>
    <row r="5133" spans="25:38" x14ac:dyDescent="0.25">
      <c r="Y5133" s="838"/>
      <c r="Z5133" s="838"/>
      <c r="AA5133" s="838"/>
      <c r="AB5133" s="838"/>
      <c r="AC5133" s="838"/>
      <c r="AD5133" s="838"/>
      <c r="AE5133" s="838"/>
      <c r="AF5133" s="838"/>
      <c r="AG5133" s="838"/>
      <c r="AH5133" s="838"/>
      <c r="AI5133" s="838"/>
      <c r="AJ5133" s="838"/>
      <c r="AK5133" s="838"/>
      <c r="AL5133" s="838"/>
    </row>
    <row r="5134" spans="25:38" x14ac:dyDescent="0.25">
      <c r="Y5134" s="838"/>
      <c r="Z5134" s="838"/>
      <c r="AA5134" s="838"/>
      <c r="AB5134" s="838"/>
      <c r="AC5134" s="838"/>
      <c r="AD5134" s="838"/>
      <c r="AE5134" s="838"/>
      <c r="AF5134" s="838"/>
      <c r="AG5134" s="838"/>
      <c r="AH5134" s="838"/>
      <c r="AI5134" s="838"/>
      <c r="AJ5134" s="838"/>
      <c r="AK5134" s="838"/>
      <c r="AL5134" s="838"/>
    </row>
    <row r="5135" spans="25:38" x14ac:dyDescent="0.25">
      <c r="Y5135" s="838"/>
      <c r="Z5135" s="838"/>
      <c r="AA5135" s="838"/>
      <c r="AB5135" s="838"/>
      <c r="AC5135" s="838"/>
      <c r="AD5135" s="838"/>
      <c r="AE5135" s="838"/>
      <c r="AF5135" s="838"/>
      <c r="AG5135" s="838"/>
      <c r="AH5135" s="838"/>
      <c r="AI5135" s="838"/>
      <c r="AJ5135" s="838"/>
      <c r="AK5135" s="838"/>
      <c r="AL5135" s="838"/>
    </row>
    <row r="5136" spans="25:38" x14ac:dyDescent="0.25">
      <c r="Y5136" s="838"/>
      <c r="Z5136" s="838"/>
      <c r="AA5136" s="838"/>
      <c r="AB5136" s="838"/>
      <c r="AC5136" s="838"/>
      <c r="AD5136" s="838"/>
      <c r="AE5136" s="838"/>
      <c r="AF5136" s="838"/>
      <c r="AG5136" s="838"/>
      <c r="AH5136" s="838"/>
      <c r="AI5136" s="838"/>
      <c r="AJ5136" s="838"/>
      <c r="AK5136" s="838"/>
      <c r="AL5136" s="838"/>
    </row>
    <row r="5137" spans="25:38" x14ac:dyDescent="0.25">
      <c r="Y5137" s="838"/>
      <c r="Z5137" s="838"/>
      <c r="AA5137" s="838"/>
      <c r="AB5137" s="838"/>
      <c r="AC5137" s="838"/>
      <c r="AD5137" s="838"/>
      <c r="AE5137" s="838"/>
      <c r="AF5137" s="838"/>
      <c r="AG5137" s="838"/>
      <c r="AH5137" s="838"/>
      <c r="AI5137" s="838"/>
      <c r="AJ5137" s="838"/>
      <c r="AK5137" s="838"/>
      <c r="AL5137" s="838"/>
    </row>
    <row r="5138" spans="25:38" x14ac:dyDescent="0.25">
      <c r="Y5138" s="838"/>
      <c r="Z5138" s="838"/>
      <c r="AA5138" s="838"/>
      <c r="AB5138" s="838"/>
      <c r="AC5138" s="838"/>
      <c r="AD5138" s="838"/>
      <c r="AE5138" s="838"/>
      <c r="AF5138" s="838"/>
      <c r="AG5138" s="838"/>
      <c r="AH5138" s="838"/>
      <c r="AI5138" s="838"/>
      <c r="AJ5138" s="838"/>
      <c r="AK5138" s="838"/>
      <c r="AL5138" s="838"/>
    </row>
    <row r="5139" spans="25:38" x14ac:dyDescent="0.25">
      <c r="Y5139" s="838"/>
      <c r="Z5139" s="838"/>
      <c r="AA5139" s="838"/>
      <c r="AB5139" s="838"/>
      <c r="AC5139" s="838"/>
      <c r="AD5139" s="838"/>
      <c r="AE5139" s="838"/>
      <c r="AF5139" s="838"/>
      <c r="AG5139" s="838"/>
      <c r="AH5139" s="838"/>
      <c r="AI5139" s="838"/>
      <c r="AJ5139" s="838"/>
      <c r="AK5139" s="838"/>
      <c r="AL5139" s="838"/>
    </row>
    <row r="5140" spans="25:38" x14ac:dyDescent="0.25">
      <c r="Y5140" s="838"/>
      <c r="Z5140" s="838"/>
      <c r="AA5140" s="838"/>
      <c r="AB5140" s="838"/>
      <c r="AC5140" s="838"/>
      <c r="AD5140" s="838"/>
      <c r="AE5140" s="838"/>
      <c r="AF5140" s="838"/>
      <c r="AG5140" s="838"/>
      <c r="AH5140" s="838"/>
      <c r="AI5140" s="838"/>
      <c r="AJ5140" s="838"/>
      <c r="AK5140" s="838"/>
      <c r="AL5140" s="838"/>
    </row>
    <row r="5141" spans="25:38" x14ac:dyDescent="0.25">
      <c r="Y5141" s="838"/>
      <c r="Z5141" s="838"/>
      <c r="AA5141" s="838"/>
      <c r="AB5141" s="838"/>
      <c r="AC5141" s="838"/>
      <c r="AD5141" s="838"/>
      <c r="AE5141" s="838"/>
      <c r="AF5141" s="838"/>
      <c r="AG5141" s="838"/>
      <c r="AH5141" s="838"/>
      <c r="AI5141" s="838"/>
      <c r="AJ5141" s="838"/>
      <c r="AK5141" s="838"/>
      <c r="AL5141" s="838"/>
    </row>
    <row r="5142" spans="25:38" x14ac:dyDescent="0.25">
      <c r="Y5142" s="838"/>
      <c r="Z5142" s="838"/>
      <c r="AA5142" s="838"/>
      <c r="AB5142" s="838"/>
      <c r="AC5142" s="838"/>
      <c r="AD5142" s="838"/>
      <c r="AE5142" s="838"/>
      <c r="AF5142" s="838"/>
      <c r="AG5142" s="838"/>
      <c r="AH5142" s="838"/>
      <c r="AI5142" s="838"/>
      <c r="AJ5142" s="838"/>
      <c r="AK5142" s="838"/>
      <c r="AL5142" s="838"/>
    </row>
    <row r="5143" spans="25:38" x14ac:dyDescent="0.25">
      <c r="Y5143" s="838"/>
      <c r="Z5143" s="838"/>
      <c r="AA5143" s="838"/>
      <c r="AB5143" s="838"/>
      <c r="AC5143" s="838"/>
      <c r="AD5143" s="838"/>
      <c r="AE5143" s="838"/>
      <c r="AF5143" s="838"/>
      <c r="AG5143" s="838"/>
      <c r="AH5143" s="838"/>
      <c r="AI5143" s="838"/>
      <c r="AJ5143" s="838"/>
      <c r="AK5143" s="838"/>
      <c r="AL5143" s="838"/>
    </row>
    <row r="5144" spans="25:38" x14ac:dyDescent="0.25">
      <c r="Y5144" s="838"/>
      <c r="Z5144" s="838"/>
      <c r="AA5144" s="838"/>
      <c r="AB5144" s="838"/>
      <c r="AC5144" s="838"/>
      <c r="AD5144" s="838"/>
      <c r="AE5144" s="838"/>
      <c r="AF5144" s="838"/>
      <c r="AG5144" s="838"/>
      <c r="AH5144" s="838"/>
      <c r="AI5144" s="838"/>
      <c r="AJ5144" s="838"/>
      <c r="AK5144" s="838"/>
      <c r="AL5144" s="838"/>
    </row>
    <row r="5145" spans="25:38" x14ac:dyDescent="0.25">
      <c r="Y5145" s="838"/>
      <c r="Z5145" s="838"/>
      <c r="AA5145" s="838"/>
      <c r="AB5145" s="838"/>
      <c r="AC5145" s="838"/>
      <c r="AD5145" s="838"/>
      <c r="AE5145" s="838"/>
      <c r="AF5145" s="838"/>
      <c r="AG5145" s="838"/>
      <c r="AH5145" s="838"/>
      <c r="AI5145" s="838"/>
      <c r="AJ5145" s="838"/>
      <c r="AK5145" s="838"/>
      <c r="AL5145" s="838"/>
    </row>
    <row r="5146" spans="25:38" x14ac:dyDescent="0.25">
      <c r="Y5146" s="838"/>
      <c r="Z5146" s="838"/>
      <c r="AA5146" s="838"/>
      <c r="AB5146" s="838"/>
      <c r="AC5146" s="838"/>
      <c r="AD5146" s="838"/>
      <c r="AE5146" s="838"/>
      <c r="AF5146" s="838"/>
      <c r="AG5146" s="838"/>
      <c r="AH5146" s="838"/>
      <c r="AI5146" s="838"/>
      <c r="AJ5146" s="838"/>
      <c r="AK5146" s="838"/>
      <c r="AL5146" s="838"/>
    </row>
    <row r="5147" spans="25:38" x14ac:dyDescent="0.25">
      <c r="Y5147" s="838"/>
      <c r="Z5147" s="838"/>
      <c r="AA5147" s="838"/>
      <c r="AB5147" s="838"/>
      <c r="AC5147" s="838"/>
      <c r="AD5147" s="838"/>
      <c r="AE5147" s="838"/>
      <c r="AF5147" s="838"/>
      <c r="AG5147" s="838"/>
      <c r="AH5147" s="838"/>
      <c r="AI5147" s="838"/>
      <c r="AJ5147" s="838"/>
      <c r="AK5147" s="838"/>
      <c r="AL5147" s="838"/>
    </row>
    <row r="5148" spans="25:38" x14ac:dyDescent="0.25">
      <c r="Y5148" s="838"/>
      <c r="Z5148" s="838"/>
      <c r="AA5148" s="838"/>
      <c r="AB5148" s="838"/>
      <c r="AC5148" s="838"/>
      <c r="AD5148" s="838"/>
      <c r="AE5148" s="838"/>
      <c r="AF5148" s="838"/>
      <c r="AG5148" s="838"/>
      <c r="AH5148" s="838"/>
      <c r="AI5148" s="838"/>
      <c r="AJ5148" s="838"/>
      <c r="AK5148" s="838"/>
      <c r="AL5148" s="838"/>
    </row>
    <row r="5149" spans="25:38" x14ac:dyDescent="0.25">
      <c r="Y5149" s="838"/>
      <c r="Z5149" s="838"/>
      <c r="AA5149" s="838"/>
      <c r="AB5149" s="838"/>
      <c r="AC5149" s="838"/>
      <c r="AD5149" s="838"/>
      <c r="AE5149" s="838"/>
      <c r="AF5149" s="838"/>
      <c r="AG5149" s="838"/>
      <c r="AH5149" s="838"/>
      <c r="AI5149" s="838"/>
      <c r="AJ5149" s="838"/>
      <c r="AK5149" s="838"/>
      <c r="AL5149" s="838"/>
    </row>
    <row r="5150" spans="25:38" x14ac:dyDescent="0.25">
      <c r="Y5150" s="838"/>
      <c r="Z5150" s="838"/>
      <c r="AA5150" s="838"/>
      <c r="AB5150" s="838"/>
      <c r="AC5150" s="838"/>
      <c r="AD5150" s="838"/>
      <c r="AE5150" s="838"/>
      <c r="AF5150" s="838"/>
      <c r="AG5150" s="838"/>
      <c r="AH5150" s="838"/>
      <c r="AI5150" s="838"/>
      <c r="AJ5150" s="838"/>
      <c r="AK5150" s="838"/>
      <c r="AL5150" s="838"/>
    </row>
    <row r="5151" spans="25:38" x14ac:dyDescent="0.25">
      <c r="Y5151" s="838"/>
      <c r="Z5151" s="838"/>
      <c r="AA5151" s="838"/>
      <c r="AB5151" s="838"/>
      <c r="AC5151" s="838"/>
      <c r="AD5151" s="838"/>
      <c r="AE5151" s="838"/>
      <c r="AF5151" s="838"/>
      <c r="AG5151" s="838"/>
      <c r="AH5151" s="838"/>
      <c r="AI5151" s="838"/>
      <c r="AJ5151" s="838"/>
      <c r="AK5151" s="838"/>
      <c r="AL5151" s="838"/>
    </row>
    <row r="5152" spans="25:38" x14ac:dyDescent="0.25">
      <c r="Y5152" s="838"/>
      <c r="Z5152" s="838"/>
      <c r="AA5152" s="838"/>
      <c r="AB5152" s="838"/>
      <c r="AC5152" s="838"/>
      <c r="AD5152" s="838"/>
      <c r="AE5152" s="838"/>
      <c r="AF5152" s="838"/>
      <c r="AG5152" s="838"/>
      <c r="AH5152" s="838"/>
      <c r="AI5152" s="838"/>
      <c r="AJ5152" s="838"/>
      <c r="AK5152" s="838"/>
      <c r="AL5152" s="838"/>
    </row>
    <row r="5153" spans="25:38" x14ac:dyDescent="0.25">
      <c r="Y5153" s="838"/>
      <c r="Z5153" s="838"/>
      <c r="AA5153" s="838"/>
      <c r="AB5153" s="838"/>
      <c r="AC5153" s="838"/>
      <c r="AD5153" s="838"/>
      <c r="AE5153" s="838"/>
      <c r="AF5153" s="838"/>
      <c r="AG5153" s="838"/>
      <c r="AH5153" s="838"/>
      <c r="AI5153" s="838"/>
      <c r="AJ5153" s="838"/>
      <c r="AK5153" s="838"/>
      <c r="AL5153" s="838"/>
    </row>
    <row r="5154" spans="25:38" x14ac:dyDescent="0.25">
      <c r="Y5154" s="838"/>
      <c r="Z5154" s="838"/>
      <c r="AA5154" s="838"/>
      <c r="AB5154" s="838"/>
      <c r="AC5154" s="838"/>
      <c r="AD5154" s="838"/>
      <c r="AE5154" s="838"/>
      <c r="AF5154" s="838"/>
      <c r="AG5154" s="838"/>
      <c r="AH5154" s="838"/>
      <c r="AI5154" s="838"/>
      <c r="AJ5154" s="838"/>
      <c r="AK5154" s="838"/>
      <c r="AL5154" s="838"/>
    </row>
    <row r="5155" spans="25:38" x14ac:dyDescent="0.25">
      <c r="Y5155" s="838"/>
      <c r="Z5155" s="838"/>
      <c r="AA5155" s="838"/>
      <c r="AB5155" s="838"/>
      <c r="AC5155" s="838"/>
      <c r="AD5155" s="838"/>
      <c r="AE5155" s="838"/>
      <c r="AF5155" s="838"/>
      <c r="AG5155" s="838"/>
      <c r="AH5155" s="838"/>
      <c r="AI5155" s="838"/>
      <c r="AJ5155" s="838"/>
      <c r="AK5155" s="838"/>
      <c r="AL5155" s="838"/>
    </row>
    <row r="5156" spans="25:38" x14ac:dyDescent="0.25">
      <c r="Y5156" s="838"/>
      <c r="Z5156" s="838"/>
      <c r="AA5156" s="838"/>
      <c r="AB5156" s="838"/>
      <c r="AC5156" s="838"/>
      <c r="AD5156" s="838"/>
      <c r="AE5156" s="838"/>
      <c r="AF5156" s="838"/>
      <c r="AG5156" s="838"/>
      <c r="AH5156" s="838"/>
      <c r="AI5156" s="838"/>
      <c r="AJ5156" s="838"/>
      <c r="AK5156" s="838"/>
      <c r="AL5156" s="838"/>
    </row>
    <row r="5157" spans="25:38" x14ac:dyDescent="0.25">
      <c r="Y5157" s="838"/>
      <c r="Z5157" s="838"/>
      <c r="AA5157" s="838"/>
      <c r="AB5157" s="838"/>
      <c r="AC5157" s="838"/>
      <c r="AD5157" s="838"/>
      <c r="AE5157" s="838"/>
      <c r="AF5157" s="838"/>
      <c r="AG5157" s="838"/>
      <c r="AH5157" s="838"/>
      <c r="AI5157" s="838"/>
      <c r="AJ5157" s="838"/>
      <c r="AK5157" s="838"/>
      <c r="AL5157" s="838"/>
    </row>
    <row r="5158" spans="25:38" x14ac:dyDescent="0.25">
      <c r="Y5158" s="838"/>
      <c r="Z5158" s="838"/>
      <c r="AA5158" s="838"/>
      <c r="AB5158" s="838"/>
      <c r="AC5158" s="838"/>
      <c r="AD5158" s="838"/>
      <c r="AE5158" s="838"/>
      <c r="AF5158" s="838"/>
      <c r="AG5158" s="838"/>
      <c r="AH5158" s="838"/>
      <c r="AI5158" s="838"/>
      <c r="AJ5158" s="838"/>
      <c r="AK5158" s="838"/>
      <c r="AL5158" s="838"/>
    </row>
    <row r="5159" spans="25:38" x14ac:dyDescent="0.25">
      <c r="Y5159" s="838"/>
      <c r="Z5159" s="838"/>
      <c r="AA5159" s="838"/>
      <c r="AB5159" s="838"/>
      <c r="AC5159" s="838"/>
      <c r="AD5159" s="838"/>
      <c r="AE5159" s="838"/>
      <c r="AF5159" s="838"/>
      <c r="AG5159" s="838"/>
      <c r="AH5159" s="838"/>
      <c r="AI5159" s="838"/>
      <c r="AJ5159" s="838"/>
      <c r="AK5159" s="838"/>
      <c r="AL5159" s="838"/>
    </row>
    <row r="5160" spans="25:38" x14ac:dyDescent="0.25">
      <c r="Y5160" s="838"/>
      <c r="Z5160" s="838"/>
      <c r="AA5160" s="838"/>
      <c r="AB5160" s="838"/>
      <c r="AC5160" s="838"/>
      <c r="AD5160" s="838"/>
      <c r="AE5160" s="838"/>
      <c r="AF5160" s="838"/>
      <c r="AG5160" s="838"/>
      <c r="AH5160" s="838"/>
      <c r="AI5160" s="838"/>
      <c r="AJ5160" s="838"/>
      <c r="AK5160" s="838"/>
      <c r="AL5160" s="838"/>
    </row>
    <row r="5161" spans="25:38" x14ac:dyDescent="0.25">
      <c r="Y5161" s="838"/>
      <c r="Z5161" s="838"/>
      <c r="AA5161" s="838"/>
      <c r="AB5161" s="838"/>
      <c r="AC5161" s="838"/>
      <c r="AD5161" s="838"/>
      <c r="AE5161" s="838"/>
      <c r="AF5161" s="838"/>
      <c r="AG5161" s="838"/>
      <c r="AH5161" s="838"/>
      <c r="AI5161" s="838"/>
      <c r="AJ5161" s="838"/>
      <c r="AK5161" s="838"/>
      <c r="AL5161" s="838"/>
    </row>
    <row r="5162" spans="25:38" x14ac:dyDescent="0.25">
      <c r="Y5162" s="838"/>
      <c r="Z5162" s="838"/>
      <c r="AA5162" s="838"/>
      <c r="AB5162" s="838"/>
      <c r="AC5162" s="838"/>
      <c r="AD5162" s="838"/>
      <c r="AE5162" s="838"/>
      <c r="AF5162" s="838"/>
      <c r="AG5162" s="838"/>
      <c r="AH5162" s="838"/>
      <c r="AI5162" s="838"/>
      <c r="AJ5162" s="838"/>
      <c r="AK5162" s="838"/>
      <c r="AL5162" s="838"/>
    </row>
    <row r="5163" spans="25:38" x14ac:dyDescent="0.25">
      <c r="Y5163" s="838"/>
      <c r="Z5163" s="838"/>
      <c r="AA5163" s="838"/>
      <c r="AB5163" s="838"/>
      <c r="AC5163" s="838"/>
      <c r="AD5163" s="838"/>
      <c r="AE5163" s="838"/>
      <c r="AF5163" s="838"/>
      <c r="AG5163" s="838"/>
      <c r="AH5163" s="838"/>
      <c r="AI5163" s="838"/>
      <c r="AJ5163" s="838"/>
      <c r="AK5163" s="838"/>
      <c r="AL5163" s="838"/>
    </row>
    <row r="5164" spans="25:38" x14ac:dyDescent="0.25">
      <c r="Y5164" s="838"/>
      <c r="Z5164" s="838"/>
      <c r="AA5164" s="838"/>
      <c r="AB5164" s="838"/>
      <c r="AC5164" s="838"/>
      <c r="AD5164" s="838"/>
      <c r="AE5164" s="838"/>
      <c r="AF5164" s="838"/>
      <c r="AG5164" s="838"/>
      <c r="AH5164" s="838"/>
      <c r="AI5164" s="838"/>
      <c r="AJ5164" s="838"/>
      <c r="AK5164" s="838"/>
      <c r="AL5164" s="838"/>
    </row>
    <row r="5165" spans="25:38" x14ac:dyDescent="0.25">
      <c r="Y5165" s="838"/>
      <c r="Z5165" s="838"/>
      <c r="AA5165" s="838"/>
      <c r="AB5165" s="838"/>
      <c r="AC5165" s="838"/>
      <c r="AD5165" s="838"/>
      <c r="AE5165" s="838"/>
      <c r="AF5165" s="838"/>
      <c r="AG5165" s="838"/>
      <c r="AH5165" s="838"/>
      <c r="AI5165" s="838"/>
      <c r="AJ5165" s="838"/>
      <c r="AK5165" s="838"/>
      <c r="AL5165" s="838"/>
    </row>
    <row r="5166" spans="25:38" x14ac:dyDescent="0.25">
      <c r="Y5166" s="838"/>
      <c r="Z5166" s="838"/>
      <c r="AA5166" s="838"/>
      <c r="AB5166" s="838"/>
      <c r="AC5166" s="838"/>
      <c r="AD5166" s="838"/>
      <c r="AE5166" s="838"/>
      <c r="AF5166" s="838"/>
      <c r="AG5166" s="838"/>
      <c r="AH5166" s="838"/>
      <c r="AI5166" s="838"/>
      <c r="AJ5166" s="838"/>
      <c r="AK5166" s="838"/>
      <c r="AL5166" s="838"/>
    </row>
    <row r="5167" spans="25:38" x14ac:dyDescent="0.25">
      <c r="Y5167" s="838"/>
      <c r="Z5167" s="838"/>
      <c r="AA5167" s="838"/>
      <c r="AB5167" s="838"/>
      <c r="AC5167" s="838"/>
      <c r="AD5167" s="838"/>
      <c r="AE5167" s="838"/>
      <c r="AF5167" s="838"/>
      <c r="AG5167" s="838"/>
      <c r="AH5167" s="838"/>
      <c r="AI5167" s="838"/>
      <c r="AJ5167" s="838"/>
      <c r="AK5167" s="838"/>
      <c r="AL5167" s="838"/>
    </row>
    <row r="5168" spans="25:38" x14ac:dyDescent="0.25">
      <c r="Y5168" s="838"/>
      <c r="Z5168" s="838"/>
      <c r="AA5168" s="838"/>
      <c r="AB5168" s="838"/>
      <c r="AC5168" s="838"/>
      <c r="AD5168" s="838"/>
      <c r="AE5168" s="838"/>
      <c r="AF5168" s="838"/>
      <c r="AG5168" s="838"/>
      <c r="AH5168" s="838"/>
      <c r="AI5168" s="838"/>
      <c r="AJ5168" s="838"/>
      <c r="AK5168" s="838"/>
      <c r="AL5168" s="838"/>
    </row>
    <row r="5169" spans="25:38" x14ac:dyDescent="0.25">
      <c r="Y5169" s="838"/>
      <c r="Z5169" s="838"/>
      <c r="AA5169" s="838"/>
      <c r="AB5169" s="838"/>
      <c r="AC5169" s="838"/>
      <c r="AD5169" s="838"/>
      <c r="AE5169" s="838"/>
      <c r="AF5169" s="838"/>
      <c r="AG5169" s="838"/>
      <c r="AH5169" s="838"/>
      <c r="AI5169" s="838"/>
      <c r="AJ5169" s="838"/>
      <c r="AK5169" s="838"/>
      <c r="AL5169" s="838"/>
    </row>
    <row r="5170" spans="25:38" x14ac:dyDescent="0.25">
      <c r="Y5170" s="838"/>
      <c r="Z5170" s="838"/>
      <c r="AA5170" s="838"/>
      <c r="AB5170" s="838"/>
      <c r="AC5170" s="838"/>
      <c r="AD5170" s="838"/>
      <c r="AE5170" s="838"/>
      <c r="AF5170" s="838"/>
      <c r="AG5170" s="838"/>
      <c r="AH5170" s="838"/>
      <c r="AI5170" s="838"/>
      <c r="AJ5170" s="838"/>
      <c r="AK5170" s="838"/>
      <c r="AL5170" s="838"/>
    </row>
    <row r="5171" spans="25:38" x14ac:dyDescent="0.25">
      <c r="Y5171" s="838"/>
      <c r="Z5171" s="838"/>
      <c r="AA5171" s="838"/>
      <c r="AB5171" s="838"/>
      <c r="AC5171" s="838"/>
      <c r="AD5171" s="838"/>
      <c r="AE5171" s="838"/>
      <c r="AF5171" s="838"/>
      <c r="AG5171" s="838"/>
      <c r="AH5171" s="838"/>
      <c r="AI5171" s="838"/>
      <c r="AJ5171" s="838"/>
      <c r="AK5171" s="838"/>
      <c r="AL5171" s="838"/>
    </row>
    <row r="5172" spans="25:38" x14ac:dyDescent="0.25">
      <c r="Y5172" s="838"/>
      <c r="Z5172" s="838"/>
      <c r="AA5172" s="838"/>
      <c r="AB5172" s="838"/>
      <c r="AC5172" s="838"/>
      <c r="AD5172" s="838"/>
      <c r="AE5172" s="838"/>
      <c r="AF5172" s="838"/>
      <c r="AG5172" s="838"/>
      <c r="AH5172" s="838"/>
      <c r="AI5172" s="838"/>
      <c r="AJ5172" s="838"/>
      <c r="AK5172" s="838"/>
      <c r="AL5172" s="838"/>
    </row>
    <row r="5173" spans="25:38" x14ac:dyDescent="0.25">
      <c r="Y5173" s="838"/>
      <c r="Z5173" s="838"/>
      <c r="AA5173" s="838"/>
      <c r="AB5173" s="838"/>
      <c r="AC5173" s="838"/>
      <c r="AD5173" s="838"/>
      <c r="AE5173" s="838"/>
      <c r="AF5173" s="838"/>
      <c r="AG5173" s="838"/>
      <c r="AH5173" s="838"/>
      <c r="AI5173" s="838"/>
      <c r="AJ5173" s="838"/>
      <c r="AK5173" s="838"/>
      <c r="AL5173" s="838"/>
    </row>
    <row r="5174" spans="25:38" x14ac:dyDescent="0.25">
      <c r="Y5174" s="838"/>
      <c r="Z5174" s="838"/>
      <c r="AA5174" s="838"/>
      <c r="AB5174" s="838"/>
      <c r="AC5174" s="838"/>
      <c r="AD5174" s="838"/>
      <c r="AE5174" s="838"/>
      <c r="AF5174" s="838"/>
      <c r="AG5174" s="838"/>
      <c r="AH5174" s="838"/>
      <c r="AI5174" s="838"/>
      <c r="AJ5174" s="838"/>
      <c r="AK5174" s="838"/>
      <c r="AL5174" s="838"/>
    </row>
    <row r="5175" spans="25:38" x14ac:dyDescent="0.25">
      <c r="Y5175" s="838"/>
      <c r="Z5175" s="838"/>
      <c r="AA5175" s="838"/>
      <c r="AB5175" s="838"/>
      <c r="AC5175" s="838"/>
      <c r="AD5175" s="838"/>
      <c r="AE5175" s="838"/>
      <c r="AF5175" s="838"/>
      <c r="AG5175" s="838"/>
      <c r="AH5175" s="838"/>
      <c r="AI5175" s="838"/>
      <c r="AJ5175" s="838"/>
      <c r="AK5175" s="838"/>
      <c r="AL5175" s="838"/>
    </row>
    <row r="5176" spans="25:38" x14ac:dyDescent="0.25">
      <c r="Y5176" s="838"/>
      <c r="Z5176" s="838"/>
      <c r="AA5176" s="838"/>
      <c r="AB5176" s="838"/>
      <c r="AC5176" s="838"/>
      <c r="AD5176" s="838"/>
      <c r="AE5176" s="838"/>
      <c r="AF5176" s="838"/>
      <c r="AG5176" s="838"/>
      <c r="AH5176" s="838"/>
      <c r="AI5176" s="838"/>
      <c r="AJ5176" s="838"/>
      <c r="AK5176" s="838"/>
      <c r="AL5176" s="838"/>
    </row>
    <row r="5177" spans="25:38" x14ac:dyDescent="0.25">
      <c r="Y5177" s="838"/>
      <c r="Z5177" s="838"/>
      <c r="AA5177" s="838"/>
      <c r="AB5177" s="838"/>
      <c r="AC5177" s="838"/>
      <c r="AD5177" s="838"/>
      <c r="AE5177" s="838"/>
      <c r="AF5177" s="838"/>
      <c r="AG5177" s="838"/>
      <c r="AH5177" s="838"/>
      <c r="AI5177" s="838"/>
      <c r="AJ5177" s="838"/>
      <c r="AK5177" s="838"/>
      <c r="AL5177" s="838"/>
    </row>
    <row r="5178" spans="25:38" x14ac:dyDescent="0.25">
      <c r="Y5178" s="838"/>
      <c r="Z5178" s="838"/>
      <c r="AA5178" s="838"/>
      <c r="AB5178" s="838"/>
      <c r="AC5178" s="838"/>
      <c r="AD5178" s="838"/>
      <c r="AE5178" s="838"/>
      <c r="AF5178" s="838"/>
      <c r="AG5178" s="838"/>
      <c r="AH5178" s="838"/>
      <c r="AI5178" s="838"/>
      <c r="AJ5178" s="838"/>
      <c r="AK5178" s="838"/>
      <c r="AL5178" s="838"/>
    </row>
    <row r="5179" spans="25:38" x14ac:dyDescent="0.25">
      <c r="Y5179" s="838"/>
      <c r="Z5179" s="838"/>
      <c r="AA5179" s="838"/>
      <c r="AB5179" s="838"/>
      <c r="AC5179" s="838"/>
      <c r="AD5179" s="838"/>
      <c r="AE5179" s="838"/>
      <c r="AF5179" s="838"/>
      <c r="AG5179" s="838"/>
      <c r="AH5179" s="838"/>
      <c r="AI5179" s="838"/>
      <c r="AJ5179" s="838"/>
      <c r="AK5179" s="838"/>
      <c r="AL5179" s="838"/>
    </row>
    <row r="5180" spans="25:38" x14ac:dyDescent="0.25">
      <c r="Y5180" s="838"/>
      <c r="Z5180" s="838"/>
      <c r="AA5180" s="838"/>
      <c r="AB5180" s="838"/>
      <c r="AC5180" s="838"/>
      <c r="AD5180" s="838"/>
      <c r="AE5180" s="838"/>
      <c r="AF5180" s="838"/>
      <c r="AG5180" s="838"/>
      <c r="AH5180" s="838"/>
      <c r="AI5180" s="838"/>
      <c r="AJ5180" s="838"/>
      <c r="AK5180" s="838"/>
      <c r="AL5180" s="838"/>
    </row>
    <row r="5181" spans="25:38" x14ac:dyDescent="0.25">
      <c r="Y5181" s="838"/>
      <c r="Z5181" s="838"/>
      <c r="AA5181" s="838"/>
      <c r="AB5181" s="838"/>
      <c r="AC5181" s="838"/>
      <c r="AD5181" s="838"/>
      <c r="AE5181" s="838"/>
      <c r="AF5181" s="838"/>
      <c r="AG5181" s="838"/>
      <c r="AH5181" s="838"/>
      <c r="AI5181" s="838"/>
      <c r="AJ5181" s="838"/>
      <c r="AK5181" s="838"/>
      <c r="AL5181" s="838"/>
    </row>
    <row r="5182" spans="25:38" x14ac:dyDescent="0.25">
      <c r="Y5182" s="838"/>
      <c r="Z5182" s="838"/>
      <c r="AA5182" s="838"/>
      <c r="AB5182" s="838"/>
      <c r="AC5182" s="838"/>
      <c r="AD5182" s="838"/>
      <c r="AE5182" s="838"/>
      <c r="AF5182" s="838"/>
      <c r="AG5182" s="838"/>
      <c r="AH5182" s="838"/>
      <c r="AI5182" s="838"/>
      <c r="AJ5182" s="838"/>
      <c r="AK5182" s="838"/>
      <c r="AL5182" s="838"/>
    </row>
    <row r="5183" spans="25:38" x14ac:dyDescent="0.25">
      <c r="Y5183" s="838"/>
      <c r="Z5183" s="838"/>
      <c r="AA5183" s="838"/>
      <c r="AB5183" s="838"/>
      <c r="AC5183" s="838"/>
      <c r="AD5183" s="838"/>
      <c r="AE5183" s="838"/>
      <c r="AF5183" s="838"/>
      <c r="AG5183" s="838"/>
      <c r="AH5183" s="838"/>
      <c r="AI5183" s="838"/>
      <c r="AJ5183" s="838"/>
      <c r="AK5183" s="838"/>
      <c r="AL5183" s="838"/>
    </row>
    <row r="5184" spans="25:38" x14ac:dyDescent="0.25">
      <c r="Y5184" s="838"/>
      <c r="Z5184" s="838"/>
      <c r="AA5184" s="838"/>
      <c r="AB5184" s="838"/>
      <c r="AC5184" s="838"/>
      <c r="AD5184" s="838"/>
      <c r="AE5184" s="838"/>
      <c r="AF5184" s="838"/>
      <c r="AG5184" s="838"/>
      <c r="AH5184" s="838"/>
      <c r="AI5184" s="838"/>
      <c r="AJ5184" s="838"/>
      <c r="AK5184" s="838"/>
      <c r="AL5184" s="838"/>
    </row>
    <row r="5185" spans="25:38" x14ac:dyDescent="0.25">
      <c r="Y5185" s="838"/>
      <c r="Z5185" s="838"/>
      <c r="AA5185" s="838"/>
      <c r="AB5185" s="838"/>
      <c r="AC5185" s="838"/>
      <c r="AD5185" s="838"/>
      <c r="AE5185" s="838"/>
      <c r="AF5185" s="838"/>
      <c r="AG5185" s="838"/>
      <c r="AH5185" s="838"/>
      <c r="AI5185" s="838"/>
      <c r="AJ5185" s="838"/>
      <c r="AK5185" s="838"/>
      <c r="AL5185" s="838"/>
    </row>
    <row r="5186" spans="25:38" x14ac:dyDescent="0.25">
      <c r="Y5186" s="838"/>
      <c r="Z5186" s="838"/>
      <c r="AA5186" s="838"/>
      <c r="AB5186" s="838"/>
      <c r="AC5186" s="838"/>
      <c r="AD5186" s="838"/>
      <c r="AE5186" s="838"/>
      <c r="AF5186" s="838"/>
      <c r="AG5186" s="838"/>
      <c r="AH5186" s="838"/>
      <c r="AI5186" s="838"/>
      <c r="AJ5186" s="838"/>
      <c r="AK5186" s="838"/>
      <c r="AL5186" s="838"/>
    </row>
    <row r="5187" spans="25:38" x14ac:dyDescent="0.25">
      <c r="Y5187" s="838"/>
      <c r="Z5187" s="838"/>
      <c r="AA5187" s="838"/>
      <c r="AB5187" s="838"/>
      <c r="AC5187" s="838"/>
      <c r="AD5187" s="838"/>
      <c r="AE5187" s="838"/>
      <c r="AF5187" s="838"/>
      <c r="AG5187" s="838"/>
      <c r="AH5187" s="838"/>
      <c r="AI5187" s="838"/>
      <c r="AJ5187" s="838"/>
      <c r="AK5187" s="838"/>
      <c r="AL5187" s="838"/>
    </row>
    <row r="5188" spans="25:38" x14ac:dyDescent="0.25">
      <c r="Y5188" s="838"/>
      <c r="Z5188" s="838"/>
      <c r="AA5188" s="838"/>
      <c r="AB5188" s="838"/>
      <c r="AC5188" s="838"/>
      <c r="AD5188" s="838"/>
      <c r="AE5188" s="838"/>
      <c r="AF5188" s="838"/>
      <c r="AG5188" s="838"/>
      <c r="AH5188" s="838"/>
      <c r="AI5188" s="838"/>
      <c r="AJ5188" s="838"/>
      <c r="AK5188" s="838"/>
      <c r="AL5188" s="838"/>
    </row>
    <row r="5189" spans="25:38" x14ac:dyDescent="0.25">
      <c r="Y5189" s="838"/>
      <c r="Z5189" s="838"/>
      <c r="AA5189" s="838"/>
      <c r="AB5189" s="838"/>
      <c r="AC5189" s="838"/>
      <c r="AD5189" s="838"/>
      <c r="AE5189" s="838"/>
      <c r="AF5189" s="838"/>
      <c r="AG5189" s="838"/>
      <c r="AH5189" s="838"/>
      <c r="AI5189" s="838"/>
      <c r="AJ5189" s="838"/>
      <c r="AK5189" s="838"/>
      <c r="AL5189" s="838"/>
    </row>
    <row r="5190" spans="25:38" x14ac:dyDescent="0.25">
      <c r="Y5190" s="838"/>
      <c r="Z5190" s="838"/>
      <c r="AA5190" s="838"/>
      <c r="AB5190" s="838"/>
      <c r="AC5190" s="838"/>
      <c r="AD5190" s="838"/>
      <c r="AE5190" s="838"/>
      <c r="AF5190" s="838"/>
      <c r="AG5190" s="838"/>
      <c r="AH5190" s="838"/>
      <c r="AI5190" s="838"/>
      <c r="AJ5190" s="838"/>
      <c r="AK5190" s="838"/>
      <c r="AL5190" s="838"/>
    </row>
    <row r="5191" spans="25:38" x14ac:dyDescent="0.25">
      <c r="Y5191" s="838"/>
      <c r="Z5191" s="838"/>
      <c r="AA5191" s="838"/>
      <c r="AB5191" s="838"/>
      <c r="AC5191" s="838"/>
      <c r="AD5191" s="838"/>
      <c r="AE5191" s="838"/>
      <c r="AF5191" s="838"/>
      <c r="AG5191" s="838"/>
      <c r="AH5191" s="838"/>
      <c r="AI5191" s="838"/>
      <c r="AJ5191" s="838"/>
      <c r="AK5191" s="838"/>
      <c r="AL5191" s="838"/>
    </row>
    <row r="5192" spans="25:38" x14ac:dyDescent="0.25">
      <c r="Y5192" s="838"/>
      <c r="Z5192" s="838"/>
      <c r="AA5192" s="838"/>
      <c r="AB5192" s="838"/>
      <c r="AC5192" s="838"/>
      <c r="AD5192" s="838"/>
      <c r="AE5192" s="838"/>
      <c r="AF5192" s="838"/>
      <c r="AG5192" s="838"/>
      <c r="AH5192" s="838"/>
      <c r="AI5192" s="838"/>
      <c r="AJ5192" s="838"/>
      <c r="AK5192" s="838"/>
      <c r="AL5192" s="838"/>
    </row>
    <row r="5193" spans="25:38" x14ac:dyDescent="0.25">
      <c r="Y5193" s="838"/>
      <c r="Z5193" s="838"/>
      <c r="AA5193" s="838"/>
      <c r="AB5193" s="838"/>
      <c r="AC5193" s="838"/>
      <c r="AD5193" s="838"/>
      <c r="AE5193" s="838"/>
      <c r="AF5193" s="838"/>
      <c r="AG5193" s="838"/>
      <c r="AH5193" s="838"/>
      <c r="AI5193" s="838"/>
      <c r="AJ5193" s="838"/>
      <c r="AK5193" s="838"/>
      <c r="AL5193" s="838"/>
    </row>
    <row r="5194" spans="25:38" x14ac:dyDescent="0.25">
      <c r="Y5194" s="838"/>
      <c r="Z5194" s="838"/>
      <c r="AA5194" s="838"/>
      <c r="AB5194" s="838"/>
      <c r="AC5194" s="838"/>
      <c r="AD5194" s="838"/>
      <c r="AE5194" s="838"/>
      <c r="AF5194" s="838"/>
      <c r="AG5194" s="838"/>
      <c r="AH5194" s="838"/>
      <c r="AI5194" s="838"/>
      <c r="AJ5194" s="838"/>
      <c r="AK5194" s="838"/>
      <c r="AL5194" s="838"/>
    </row>
    <row r="5195" spans="25:38" x14ac:dyDescent="0.25">
      <c r="Y5195" s="838"/>
      <c r="Z5195" s="838"/>
      <c r="AA5195" s="838"/>
      <c r="AB5195" s="838"/>
      <c r="AC5195" s="838"/>
      <c r="AD5195" s="838"/>
      <c r="AE5195" s="838"/>
      <c r="AF5195" s="838"/>
      <c r="AG5195" s="838"/>
      <c r="AH5195" s="838"/>
      <c r="AI5195" s="838"/>
      <c r="AJ5195" s="838"/>
      <c r="AK5195" s="838"/>
      <c r="AL5195" s="838"/>
    </row>
    <row r="5196" spans="25:38" x14ac:dyDescent="0.25">
      <c r="Y5196" s="838"/>
      <c r="Z5196" s="838"/>
      <c r="AA5196" s="838"/>
      <c r="AB5196" s="838"/>
      <c r="AC5196" s="838"/>
      <c r="AD5196" s="838"/>
      <c r="AE5196" s="838"/>
      <c r="AF5196" s="838"/>
      <c r="AG5196" s="838"/>
      <c r="AH5196" s="838"/>
      <c r="AI5196" s="838"/>
      <c r="AJ5196" s="838"/>
      <c r="AK5196" s="838"/>
      <c r="AL5196" s="838"/>
    </row>
    <row r="5197" spans="25:38" x14ac:dyDescent="0.25">
      <c r="Y5197" s="838"/>
      <c r="Z5197" s="838"/>
      <c r="AA5197" s="838"/>
      <c r="AB5197" s="838"/>
      <c r="AC5197" s="838"/>
      <c r="AD5197" s="838"/>
      <c r="AE5197" s="838"/>
      <c r="AF5197" s="838"/>
      <c r="AG5197" s="838"/>
      <c r="AH5197" s="838"/>
      <c r="AI5197" s="838"/>
      <c r="AJ5197" s="838"/>
      <c r="AK5197" s="838"/>
      <c r="AL5197" s="838"/>
    </row>
    <row r="5198" spans="25:38" x14ac:dyDescent="0.25">
      <c r="Y5198" s="838"/>
      <c r="Z5198" s="838"/>
      <c r="AA5198" s="838"/>
      <c r="AB5198" s="838"/>
      <c r="AC5198" s="838"/>
      <c r="AD5198" s="838"/>
      <c r="AE5198" s="838"/>
      <c r="AF5198" s="838"/>
      <c r="AG5198" s="838"/>
      <c r="AH5198" s="838"/>
      <c r="AI5198" s="838"/>
      <c r="AJ5198" s="838"/>
      <c r="AK5198" s="838"/>
      <c r="AL5198" s="838"/>
    </row>
    <row r="5199" spans="25:38" x14ac:dyDescent="0.25">
      <c r="Y5199" s="838"/>
      <c r="Z5199" s="838"/>
      <c r="AA5199" s="838"/>
      <c r="AB5199" s="838"/>
      <c r="AC5199" s="838"/>
      <c r="AD5199" s="838"/>
      <c r="AE5199" s="838"/>
      <c r="AF5199" s="838"/>
      <c r="AG5199" s="838"/>
      <c r="AH5199" s="838"/>
      <c r="AI5199" s="838"/>
      <c r="AJ5199" s="838"/>
      <c r="AK5199" s="838"/>
      <c r="AL5199" s="838"/>
    </row>
    <row r="5200" spans="25:38" x14ac:dyDescent="0.25">
      <c r="Y5200" s="838"/>
      <c r="Z5200" s="838"/>
      <c r="AA5200" s="838"/>
      <c r="AB5200" s="838"/>
      <c r="AC5200" s="838"/>
      <c r="AD5200" s="838"/>
      <c r="AE5200" s="838"/>
      <c r="AF5200" s="838"/>
      <c r="AG5200" s="838"/>
      <c r="AH5200" s="838"/>
      <c r="AI5200" s="838"/>
      <c r="AJ5200" s="838"/>
      <c r="AK5200" s="838"/>
      <c r="AL5200" s="838"/>
    </row>
    <row r="5201" spans="25:38" x14ac:dyDescent="0.25">
      <c r="Y5201" s="838"/>
      <c r="Z5201" s="838"/>
      <c r="AA5201" s="838"/>
      <c r="AB5201" s="838"/>
      <c r="AC5201" s="838"/>
      <c r="AD5201" s="838"/>
      <c r="AE5201" s="838"/>
      <c r="AF5201" s="838"/>
      <c r="AG5201" s="838"/>
      <c r="AH5201" s="838"/>
      <c r="AI5201" s="838"/>
      <c r="AJ5201" s="838"/>
      <c r="AK5201" s="838"/>
      <c r="AL5201" s="838"/>
    </row>
    <row r="5202" spans="25:38" x14ac:dyDescent="0.25">
      <c r="Y5202" s="838"/>
      <c r="Z5202" s="838"/>
      <c r="AA5202" s="838"/>
      <c r="AB5202" s="838"/>
      <c r="AC5202" s="838"/>
      <c r="AD5202" s="838"/>
      <c r="AE5202" s="838"/>
      <c r="AF5202" s="838"/>
      <c r="AG5202" s="838"/>
      <c r="AH5202" s="838"/>
      <c r="AI5202" s="838"/>
      <c r="AJ5202" s="838"/>
      <c r="AK5202" s="838"/>
      <c r="AL5202" s="838"/>
    </row>
    <row r="5203" spans="25:38" x14ac:dyDescent="0.25">
      <c r="Y5203" s="838"/>
      <c r="Z5203" s="838"/>
      <c r="AA5203" s="838"/>
      <c r="AB5203" s="838"/>
      <c r="AC5203" s="838"/>
      <c r="AD5203" s="838"/>
      <c r="AE5203" s="838"/>
      <c r="AF5203" s="838"/>
      <c r="AG5203" s="838"/>
      <c r="AH5203" s="838"/>
      <c r="AI5203" s="838"/>
      <c r="AJ5203" s="838"/>
      <c r="AK5203" s="838"/>
      <c r="AL5203" s="838"/>
    </row>
    <row r="5204" spans="25:38" x14ac:dyDescent="0.25">
      <c r="Y5204" s="838"/>
      <c r="Z5204" s="838"/>
      <c r="AA5204" s="838"/>
      <c r="AB5204" s="838"/>
      <c r="AC5204" s="838"/>
      <c r="AD5204" s="838"/>
      <c r="AE5204" s="838"/>
      <c r="AF5204" s="838"/>
      <c r="AG5204" s="838"/>
      <c r="AH5204" s="838"/>
      <c r="AI5204" s="838"/>
      <c r="AJ5204" s="838"/>
      <c r="AK5204" s="838"/>
      <c r="AL5204" s="838"/>
    </row>
    <row r="5205" spans="25:38" x14ac:dyDescent="0.25">
      <c r="Y5205" s="838"/>
      <c r="Z5205" s="838"/>
      <c r="AA5205" s="838"/>
      <c r="AB5205" s="838"/>
      <c r="AC5205" s="838"/>
      <c r="AD5205" s="838"/>
      <c r="AE5205" s="838"/>
      <c r="AF5205" s="838"/>
      <c r="AG5205" s="838"/>
      <c r="AH5205" s="838"/>
      <c r="AI5205" s="838"/>
      <c r="AJ5205" s="838"/>
      <c r="AK5205" s="838"/>
      <c r="AL5205" s="838"/>
    </row>
    <row r="5206" spans="25:38" x14ac:dyDescent="0.25">
      <c r="Y5206" s="838"/>
      <c r="Z5206" s="838"/>
      <c r="AA5206" s="838"/>
      <c r="AB5206" s="838"/>
      <c r="AC5206" s="838"/>
      <c r="AD5206" s="838"/>
      <c r="AE5206" s="838"/>
      <c r="AF5206" s="838"/>
      <c r="AG5206" s="838"/>
      <c r="AH5206" s="838"/>
      <c r="AI5206" s="838"/>
      <c r="AJ5206" s="838"/>
      <c r="AK5206" s="838"/>
      <c r="AL5206" s="838"/>
    </row>
    <row r="5207" spans="25:38" x14ac:dyDescent="0.25">
      <c r="Y5207" s="838"/>
      <c r="Z5207" s="838"/>
      <c r="AA5207" s="838"/>
      <c r="AB5207" s="838"/>
      <c r="AC5207" s="838"/>
      <c r="AD5207" s="838"/>
      <c r="AE5207" s="838"/>
      <c r="AF5207" s="838"/>
      <c r="AG5207" s="838"/>
      <c r="AH5207" s="838"/>
      <c r="AI5207" s="838"/>
      <c r="AJ5207" s="838"/>
      <c r="AK5207" s="838"/>
      <c r="AL5207" s="838"/>
    </row>
    <row r="5208" spans="25:38" x14ac:dyDescent="0.25">
      <c r="Y5208" s="838"/>
      <c r="Z5208" s="838"/>
      <c r="AA5208" s="838"/>
      <c r="AB5208" s="838"/>
      <c r="AC5208" s="838"/>
      <c r="AD5208" s="838"/>
      <c r="AE5208" s="838"/>
      <c r="AF5208" s="838"/>
      <c r="AG5208" s="838"/>
      <c r="AH5208" s="838"/>
      <c r="AI5208" s="838"/>
      <c r="AJ5208" s="838"/>
      <c r="AK5208" s="838"/>
      <c r="AL5208" s="838"/>
    </row>
    <row r="5209" spans="25:38" x14ac:dyDescent="0.25">
      <c r="Y5209" s="838"/>
      <c r="Z5209" s="838"/>
      <c r="AA5209" s="838"/>
      <c r="AB5209" s="838"/>
      <c r="AC5209" s="838"/>
      <c r="AD5209" s="838"/>
      <c r="AE5209" s="838"/>
      <c r="AF5209" s="838"/>
      <c r="AG5209" s="838"/>
      <c r="AH5209" s="838"/>
      <c r="AI5209" s="838"/>
      <c r="AJ5209" s="838"/>
      <c r="AK5209" s="838"/>
      <c r="AL5209" s="838"/>
    </row>
    <row r="5210" spans="25:38" x14ac:dyDescent="0.25">
      <c r="Y5210" s="838"/>
      <c r="Z5210" s="838"/>
      <c r="AA5210" s="838"/>
      <c r="AB5210" s="838"/>
      <c r="AC5210" s="838"/>
      <c r="AD5210" s="838"/>
      <c r="AE5210" s="838"/>
      <c r="AF5210" s="838"/>
      <c r="AG5210" s="838"/>
      <c r="AH5210" s="838"/>
      <c r="AI5210" s="838"/>
      <c r="AJ5210" s="838"/>
      <c r="AK5210" s="838"/>
      <c r="AL5210" s="838"/>
    </row>
    <row r="5211" spans="25:38" x14ac:dyDescent="0.25">
      <c r="Y5211" s="838"/>
      <c r="Z5211" s="838"/>
      <c r="AA5211" s="838"/>
      <c r="AB5211" s="838"/>
      <c r="AC5211" s="838"/>
      <c r="AD5211" s="838"/>
      <c r="AE5211" s="838"/>
      <c r="AF5211" s="838"/>
      <c r="AG5211" s="838"/>
      <c r="AH5211" s="838"/>
      <c r="AI5211" s="838"/>
      <c r="AJ5211" s="838"/>
      <c r="AK5211" s="838"/>
      <c r="AL5211" s="838"/>
    </row>
    <row r="5212" spans="25:38" x14ac:dyDescent="0.25">
      <c r="Y5212" s="838"/>
      <c r="Z5212" s="838"/>
      <c r="AA5212" s="838"/>
      <c r="AB5212" s="838"/>
      <c r="AC5212" s="838"/>
      <c r="AD5212" s="838"/>
      <c r="AE5212" s="838"/>
      <c r="AF5212" s="838"/>
      <c r="AG5212" s="838"/>
      <c r="AH5212" s="838"/>
      <c r="AI5212" s="838"/>
      <c r="AJ5212" s="838"/>
      <c r="AK5212" s="838"/>
      <c r="AL5212" s="838"/>
    </row>
    <row r="5213" spans="25:38" x14ac:dyDescent="0.25">
      <c r="Y5213" s="838"/>
      <c r="Z5213" s="838"/>
      <c r="AA5213" s="838"/>
      <c r="AB5213" s="838"/>
      <c r="AC5213" s="838"/>
      <c r="AD5213" s="838"/>
      <c r="AE5213" s="838"/>
      <c r="AF5213" s="838"/>
      <c r="AG5213" s="838"/>
      <c r="AH5213" s="838"/>
      <c r="AI5213" s="838"/>
      <c r="AJ5213" s="838"/>
      <c r="AK5213" s="838"/>
      <c r="AL5213" s="838"/>
    </row>
    <row r="5214" spans="25:38" x14ac:dyDescent="0.25">
      <c r="Y5214" s="838"/>
      <c r="Z5214" s="838"/>
      <c r="AA5214" s="838"/>
      <c r="AB5214" s="838"/>
      <c r="AC5214" s="838"/>
      <c r="AD5214" s="838"/>
      <c r="AE5214" s="838"/>
      <c r="AF5214" s="838"/>
      <c r="AG5214" s="838"/>
      <c r="AH5214" s="838"/>
      <c r="AI5214" s="838"/>
      <c r="AJ5214" s="838"/>
      <c r="AK5214" s="838"/>
      <c r="AL5214" s="838"/>
    </row>
    <row r="5215" spans="25:38" x14ac:dyDescent="0.25">
      <c r="Y5215" s="838"/>
      <c r="Z5215" s="838"/>
      <c r="AA5215" s="838"/>
      <c r="AB5215" s="838"/>
      <c r="AC5215" s="838"/>
      <c r="AD5215" s="838"/>
      <c r="AE5215" s="838"/>
      <c r="AF5215" s="838"/>
      <c r="AG5215" s="838"/>
      <c r="AH5215" s="838"/>
      <c r="AI5215" s="838"/>
      <c r="AJ5215" s="838"/>
      <c r="AK5215" s="838"/>
      <c r="AL5215" s="838"/>
    </row>
    <row r="5216" spans="25:38" x14ac:dyDescent="0.25">
      <c r="Y5216" s="838"/>
      <c r="Z5216" s="838"/>
      <c r="AA5216" s="838"/>
      <c r="AB5216" s="838"/>
      <c r="AC5216" s="838"/>
      <c r="AD5216" s="838"/>
      <c r="AE5216" s="838"/>
      <c r="AF5216" s="838"/>
      <c r="AG5216" s="838"/>
      <c r="AH5216" s="838"/>
      <c r="AI5216" s="838"/>
      <c r="AJ5216" s="838"/>
      <c r="AK5216" s="838"/>
      <c r="AL5216" s="838"/>
    </row>
    <row r="5217" spans="25:38" x14ac:dyDescent="0.25">
      <c r="Y5217" s="838"/>
      <c r="Z5217" s="838"/>
      <c r="AA5217" s="838"/>
      <c r="AB5217" s="838"/>
      <c r="AC5217" s="838"/>
      <c r="AD5217" s="838"/>
      <c r="AE5217" s="838"/>
      <c r="AF5217" s="838"/>
      <c r="AG5217" s="838"/>
      <c r="AH5217" s="838"/>
      <c r="AI5217" s="838"/>
      <c r="AJ5217" s="838"/>
      <c r="AK5217" s="838"/>
      <c r="AL5217" s="838"/>
    </row>
    <row r="5218" spans="25:38" x14ac:dyDescent="0.25">
      <c r="Y5218" s="838"/>
      <c r="Z5218" s="838"/>
      <c r="AA5218" s="838"/>
      <c r="AB5218" s="838"/>
      <c r="AC5218" s="838"/>
      <c r="AD5218" s="838"/>
      <c r="AE5218" s="838"/>
      <c r="AF5218" s="838"/>
      <c r="AG5218" s="838"/>
      <c r="AH5218" s="838"/>
      <c r="AI5218" s="838"/>
      <c r="AJ5218" s="838"/>
      <c r="AK5218" s="838"/>
      <c r="AL5218" s="838"/>
    </row>
    <row r="5219" spans="25:38" x14ac:dyDescent="0.25">
      <c r="Y5219" s="838"/>
      <c r="Z5219" s="838"/>
      <c r="AA5219" s="838"/>
      <c r="AB5219" s="838"/>
      <c r="AC5219" s="838"/>
      <c r="AD5219" s="838"/>
      <c r="AE5219" s="838"/>
      <c r="AF5219" s="838"/>
      <c r="AG5219" s="838"/>
      <c r="AH5219" s="838"/>
      <c r="AI5219" s="838"/>
      <c r="AJ5219" s="838"/>
      <c r="AK5219" s="838"/>
      <c r="AL5219" s="838"/>
    </row>
    <row r="5220" spans="25:38" x14ac:dyDescent="0.25">
      <c r="Y5220" s="838"/>
      <c r="Z5220" s="838"/>
      <c r="AA5220" s="838"/>
      <c r="AB5220" s="838"/>
      <c r="AC5220" s="838"/>
      <c r="AD5220" s="838"/>
      <c r="AE5220" s="838"/>
      <c r="AF5220" s="838"/>
      <c r="AG5220" s="838"/>
      <c r="AH5220" s="838"/>
      <c r="AI5220" s="838"/>
      <c r="AJ5220" s="838"/>
      <c r="AK5220" s="838"/>
      <c r="AL5220" s="838"/>
    </row>
    <row r="5221" spans="25:38" x14ac:dyDescent="0.25">
      <c r="Y5221" s="838"/>
      <c r="Z5221" s="838"/>
      <c r="AA5221" s="838"/>
      <c r="AB5221" s="838"/>
      <c r="AC5221" s="838"/>
      <c r="AD5221" s="838"/>
      <c r="AE5221" s="838"/>
      <c r="AF5221" s="838"/>
      <c r="AG5221" s="838"/>
      <c r="AH5221" s="838"/>
      <c r="AI5221" s="838"/>
      <c r="AJ5221" s="838"/>
      <c r="AK5221" s="838"/>
      <c r="AL5221" s="838"/>
    </row>
    <row r="5222" spans="25:38" x14ac:dyDescent="0.25">
      <c r="Y5222" s="838"/>
      <c r="Z5222" s="838"/>
      <c r="AA5222" s="838"/>
      <c r="AB5222" s="838"/>
      <c r="AC5222" s="838"/>
      <c r="AD5222" s="838"/>
      <c r="AE5222" s="838"/>
      <c r="AF5222" s="838"/>
      <c r="AG5222" s="838"/>
      <c r="AH5222" s="838"/>
      <c r="AI5222" s="838"/>
      <c r="AJ5222" s="838"/>
      <c r="AK5222" s="838"/>
      <c r="AL5222" s="838"/>
    </row>
    <row r="5223" spans="25:38" x14ac:dyDescent="0.25">
      <c r="Y5223" s="838"/>
      <c r="Z5223" s="838"/>
      <c r="AA5223" s="838"/>
      <c r="AB5223" s="838"/>
      <c r="AC5223" s="838"/>
      <c r="AD5223" s="838"/>
      <c r="AE5223" s="838"/>
      <c r="AF5223" s="838"/>
      <c r="AG5223" s="838"/>
      <c r="AH5223" s="838"/>
      <c r="AI5223" s="838"/>
      <c r="AJ5223" s="838"/>
      <c r="AK5223" s="838"/>
      <c r="AL5223" s="838"/>
    </row>
    <row r="5224" spans="25:38" x14ac:dyDescent="0.25">
      <c r="Y5224" s="838"/>
      <c r="Z5224" s="838"/>
      <c r="AA5224" s="838"/>
      <c r="AB5224" s="838"/>
      <c r="AC5224" s="838"/>
      <c r="AD5224" s="838"/>
      <c r="AE5224" s="838"/>
      <c r="AF5224" s="838"/>
      <c r="AG5224" s="838"/>
      <c r="AH5224" s="838"/>
      <c r="AI5224" s="838"/>
      <c r="AJ5224" s="838"/>
      <c r="AK5224" s="838"/>
      <c r="AL5224" s="838"/>
    </row>
    <row r="5225" spans="25:38" x14ac:dyDescent="0.25">
      <c r="Y5225" s="838"/>
      <c r="Z5225" s="838"/>
      <c r="AA5225" s="838"/>
      <c r="AB5225" s="838"/>
      <c r="AC5225" s="838"/>
      <c r="AD5225" s="838"/>
      <c r="AE5225" s="838"/>
      <c r="AF5225" s="838"/>
      <c r="AG5225" s="838"/>
      <c r="AH5225" s="838"/>
      <c r="AI5225" s="838"/>
      <c r="AJ5225" s="838"/>
      <c r="AK5225" s="838"/>
      <c r="AL5225" s="838"/>
    </row>
    <row r="5226" spans="25:38" x14ac:dyDescent="0.25">
      <c r="Y5226" s="838"/>
      <c r="Z5226" s="838"/>
      <c r="AA5226" s="838"/>
      <c r="AB5226" s="838"/>
      <c r="AC5226" s="838"/>
      <c r="AD5226" s="838"/>
      <c r="AE5226" s="838"/>
      <c r="AF5226" s="838"/>
      <c r="AG5226" s="838"/>
      <c r="AH5226" s="838"/>
      <c r="AI5226" s="838"/>
      <c r="AJ5226" s="838"/>
      <c r="AK5226" s="838"/>
      <c r="AL5226" s="838"/>
    </row>
    <row r="5227" spans="25:38" x14ac:dyDescent="0.25">
      <c r="Y5227" s="838"/>
      <c r="Z5227" s="838"/>
      <c r="AA5227" s="838"/>
      <c r="AB5227" s="838"/>
      <c r="AC5227" s="838"/>
      <c r="AD5227" s="838"/>
      <c r="AE5227" s="838"/>
      <c r="AF5227" s="838"/>
      <c r="AG5227" s="838"/>
      <c r="AH5227" s="838"/>
      <c r="AI5227" s="838"/>
      <c r="AJ5227" s="838"/>
      <c r="AK5227" s="838"/>
      <c r="AL5227" s="838"/>
    </row>
    <row r="5228" spans="25:38" x14ac:dyDescent="0.25">
      <c r="Y5228" s="838"/>
      <c r="Z5228" s="838"/>
      <c r="AA5228" s="838"/>
      <c r="AB5228" s="838"/>
      <c r="AC5228" s="838"/>
      <c r="AD5228" s="838"/>
      <c r="AE5228" s="838"/>
      <c r="AF5228" s="838"/>
      <c r="AG5228" s="838"/>
      <c r="AH5228" s="838"/>
      <c r="AI5228" s="838"/>
      <c r="AJ5228" s="838"/>
      <c r="AK5228" s="838"/>
      <c r="AL5228" s="838"/>
    </row>
    <row r="5229" spans="25:38" x14ac:dyDescent="0.25">
      <c r="Y5229" s="838"/>
      <c r="Z5229" s="838"/>
      <c r="AA5229" s="838"/>
      <c r="AB5229" s="838"/>
      <c r="AC5229" s="838"/>
      <c r="AD5229" s="838"/>
      <c r="AE5229" s="838"/>
      <c r="AF5229" s="838"/>
      <c r="AG5229" s="838"/>
      <c r="AH5229" s="838"/>
      <c r="AI5229" s="838"/>
      <c r="AJ5229" s="838"/>
      <c r="AK5229" s="838"/>
      <c r="AL5229" s="838"/>
    </row>
    <row r="5230" spans="25:38" x14ac:dyDescent="0.25">
      <c r="Y5230" s="838"/>
      <c r="Z5230" s="838"/>
      <c r="AA5230" s="838"/>
      <c r="AB5230" s="838"/>
      <c r="AC5230" s="838"/>
      <c r="AD5230" s="838"/>
      <c r="AE5230" s="838"/>
      <c r="AF5230" s="838"/>
      <c r="AG5230" s="838"/>
      <c r="AH5230" s="838"/>
      <c r="AI5230" s="838"/>
      <c r="AJ5230" s="838"/>
      <c r="AK5230" s="838"/>
      <c r="AL5230" s="838"/>
    </row>
    <row r="5231" spans="25:38" x14ac:dyDescent="0.25">
      <c r="Y5231" s="838"/>
      <c r="Z5231" s="838"/>
      <c r="AA5231" s="838"/>
      <c r="AB5231" s="838"/>
      <c r="AC5231" s="838"/>
      <c r="AD5231" s="838"/>
      <c r="AE5231" s="838"/>
      <c r="AF5231" s="838"/>
      <c r="AG5231" s="838"/>
      <c r="AH5231" s="838"/>
      <c r="AI5231" s="838"/>
      <c r="AJ5231" s="838"/>
      <c r="AK5231" s="838"/>
      <c r="AL5231" s="838"/>
    </row>
    <row r="5232" spans="25:38" x14ac:dyDescent="0.25">
      <c r="Y5232" s="838"/>
      <c r="Z5232" s="838"/>
      <c r="AA5232" s="838"/>
      <c r="AB5232" s="838"/>
      <c r="AC5232" s="838"/>
      <c r="AD5232" s="838"/>
      <c r="AE5232" s="838"/>
      <c r="AF5232" s="838"/>
      <c r="AG5232" s="838"/>
      <c r="AH5232" s="838"/>
      <c r="AI5232" s="838"/>
      <c r="AJ5232" s="838"/>
      <c r="AK5232" s="838"/>
      <c r="AL5232" s="838"/>
    </row>
    <row r="5233" spans="25:38" x14ac:dyDescent="0.25">
      <c r="Y5233" s="838"/>
      <c r="Z5233" s="838"/>
      <c r="AA5233" s="838"/>
      <c r="AB5233" s="838"/>
      <c r="AC5233" s="838"/>
      <c r="AD5233" s="838"/>
      <c r="AE5233" s="838"/>
      <c r="AF5233" s="838"/>
      <c r="AG5233" s="838"/>
      <c r="AH5233" s="838"/>
      <c r="AI5233" s="838"/>
      <c r="AJ5233" s="838"/>
      <c r="AK5233" s="838"/>
      <c r="AL5233" s="838"/>
    </row>
    <row r="5234" spans="25:38" x14ac:dyDescent="0.25">
      <c r="Y5234" s="838"/>
      <c r="Z5234" s="838"/>
      <c r="AA5234" s="838"/>
      <c r="AB5234" s="838"/>
      <c r="AC5234" s="838"/>
      <c r="AD5234" s="838"/>
      <c r="AE5234" s="838"/>
      <c r="AF5234" s="838"/>
      <c r="AG5234" s="838"/>
      <c r="AH5234" s="838"/>
      <c r="AI5234" s="838"/>
      <c r="AJ5234" s="838"/>
      <c r="AK5234" s="838"/>
      <c r="AL5234" s="838"/>
    </row>
    <row r="5235" spans="25:38" x14ac:dyDescent="0.25">
      <c r="Y5235" s="838"/>
      <c r="Z5235" s="838"/>
      <c r="AA5235" s="838"/>
      <c r="AB5235" s="838"/>
      <c r="AC5235" s="838"/>
      <c r="AD5235" s="838"/>
      <c r="AE5235" s="838"/>
      <c r="AF5235" s="838"/>
      <c r="AG5235" s="838"/>
      <c r="AH5235" s="838"/>
      <c r="AI5235" s="838"/>
      <c r="AJ5235" s="838"/>
      <c r="AK5235" s="838"/>
      <c r="AL5235" s="838"/>
    </row>
    <row r="5236" spans="25:38" x14ac:dyDescent="0.25">
      <c r="Y5236" s="838"/>
      <c r="Z5236" s="838"/>
      <c r="AA5236" s="838"/>
      <c r="AB5236" s="838"/>
      <c r="AC5236" s="838"/>
      <c r="AD5236" s="838"/>
      <c r="AE5236" s="838"/>
      <c r="AF5236" s="838"/>
      <c r="AG5236" s="838"/>
      <c r="AH5236" s="838"/>
      <c r="AI5236" s="838"/>
      <c r="AJ5236" s="838"/>
      <c r="AK5236" s="838"/>
      <c r="AL5236" s="838"/>
    </row>
    <row r="5237" spans="25:38" x14ac:dyDescent="0.25">
      <c r="Y5237" s="838"/>
      <c r="Z5237" s="838"/>
      <c r="AA5237" s="838"/>
      <c r="AB5237" s="838"/>
      <c r="AC5237" s="838"/>
      <c r="AD5237" s="838"/>
      <c r="AE5237" s="838"/>
      <c r="AF5237" s="838"/>
      <c r="AG5237" s="838"/>
      <c r="AH5237" s="838"/>
      <c r="AI5237" s="838"/>
      <c r="AJ5237" s="838"/>
      <c r="AK5237" s="838"/>
      <c r="AL5237" s="838"/>
    </row>
    <row r="5238" spans="25:38" x14ac:dyDescent="0.25">
      <c r="Y5238" s="838"/>
      <c r="Z5238" s="838"/>
      <c r="AA5238" s="838"/>
      <c r="AB5238" s="838"/>
      <c r="AC5238" s="838"/>
      <c r="AD5238" s="838"/>
      <c r="AE5238" s="838"/>
      <c r="AF5238" s="838"/>
      <c r="AG5238" s="838"/>
      <c r="AH5238" s="838"/>
      <c r="AI5238" s="838"/>
      <c r="AJ5238" s="838"/>
      <c r="AK5238" s="838"/>
      <c r="AL5238" s="838"/>
    </row>
    <row r="5239" spans="25:38" x14ac:dyDescent="0.25">
      <c r="Y5239" s="838"/>
      <c r="Z5239" s="838"/>
      <c r="AA5239" s="838"/>
      <c r="AB5239" s="838"/>
      <c r="AC5239" s="838"/>
      <c r="AD5239" s="838"/>
      <c r="AE5239" s="838"/>
      <c r="AF5239" s="838"/>
      <c r="AG5239" s="838"/>
      <c r="AH5239" s="838"/>
      <c r="AI5239" s="838"/>
      <c r="AJ5239" s="838"/>
      <c r="AK5239" s="838"/>
      <c r="AL5239" s="838"/>
    </row>
    <row r="5240" spans="25:38" x14ac:dyDescent="0.25">
      <c r="Y5240" s="838"/>
      <c r="Z5240" s="838"/>
      <c r="AA5240" s="838"/>
      <c r="AB5240" s="838"/>
      <c r="AC5240" s="838"/>
      <c r="AD5240" s="838"/>
      <c r="AE5240" s="838"/>
      <c r="AF5240" s="838"/>
      <c r="AG5240" s="838"/>
      <c r="AH5240" s="838"/>
      <c r="AI5240" s="838"/>
      <c r="AJ5240" s="838"/>
      <c r="AK5240" s="838"/>
      <c r="AL5240" s="838"/>
    </row>
    <row r="5241" spans="25:38" x14ac:dyDescent="0.25">
      <c r="Y5241" s="838"/>
      <c r="Z5241" s="838"/>
      <c r="AA5241" s="838"/>
      <c r="AB5241" s="838"/>
      <c r="AC5241" s="838"/>
      <c r="AD5241" s="838"/>
      <c r="AE5241" s="838"/>
      <c r="AF5241" s="838"/>
      <c r="AG5241" s="838"/>
      <c r="AH5241" s="838"/>
      <c r="AI5241" s="838"/>
      <c r="AJ5241" s="838"/>
      <c r="AK5241" s="838"/>
      <c r="AL5241" s="838"/>
    </row>
    <row r="5242" spans="25:38" x14ac:dyDescent="0.25">
      <c r="Y5242" s="838"/>
      <c r="Z5242" s="838"/>
      <c r="AA5242" s="838"/>
      <c r="AB5242" s="838"/>
      <c r="AC5242" s="838"/>
      <c r="AD5242" s="838"/>
      <c r="AE5242" s="838"/>
      <c r="AF5242" s="838"/>
      <c r="AG5242" s="838"/>
      <c r="AH5242" s="838"/>
      <c r="AI5242" s="838"/>
      <c r="AJ5242" s="838"/>
      <c r="AK5242" s="838"/>
      <c r="AL5242" s="838"/>
    </row>
    <row r="5243" spans="25:38" x14ac:dyDescent="0.25">
      <c r="Y5243" s="838"/>
      <c r="Z5243" s="838"/>
      <c r="AA5243" s="838"/>
      <c r="AB5243" s="838"/>
      <c r="AC5243" s="838"/>
      <c r="AD5243" s="838"/>
      <c r="AE5243" s="838"/>
      <c r="AF5243" s="838"/>
      <c r="AG5243" s="838"/>
      <c r="AH5243" s="838"/>
      <c r="AI5243" s="838"/>
      <c r="AJ5243" s="838"/>
      <c r="AK5243" s="838"/>
      <c r="AL5243" s="838"/>
    </row>
    <row r="5244" spans="25:38" x14ac:dyDescent="0.25">
      <c r="Y5244" s="838"/>
      <c r="Z5244" s="838"/>
      <c r="AA5244" s="838"/>
      <c r="AB5244" s="838"/>
      <c r="AC5244" s="838"/>
      <c r="AD5244" s="838"/>
      <c r="AE5244" s="838"/>
      <c r="AF5244" s="838"/>
      <c r="AG5244" s="838"/>
      <c r="AH5244" s="838"/>
      <c r="AI5244" s="838"/>
      <c r="AJ5244" s="838"/>
      <c r="AK5244" s="838"/>
      <c r="AL5244" s="838"/>
    </row>
    <row r="5245" spans="25:38" x14ac:dyDescent="0.25">
      <c r="Y5245" s="838"/>
      <c r="Z5245" s="838"/>
      <c r="AA5245" s="838"/>
      <c r="AB5245" s="838"/>
      <c r="AC5245" s="838"/>
      <c r="AD5245" s="838"/>
      <c r="AE5245" s="838"/>
      <c r="AF5245" s="838"/>
      <c r="AG5245" s="838"/>
      <c r="AH5245" s="838"/>
      <c r="AI5245" s="838"/>
      <c r="AJ5245" s="838"/>
      <c r="AK5245" s="838"/>
      <c r="AL5245" s="838"/>
    </row>
    <row r="5246" spans="25:38" x14ac:dyDescent="0.25">
      <c r="Y5246" s="838"/>
      <c r="Z5246" s="838"/>
      <c r="AA5246" s="838"/>
      <c r="AB5246" s="838"/>
      <c r="AC5246" s="838"/>
      <c r="AD5246" s="838"/>
      <c r="AE5246" s="838"/>
      <c r="AF5246" s="838"/>
      <c r="AG5246" s="838"/>
      <c r="AH5246" s="838"/>
      <c r="AI5246" s="838"/>
      <c r="AJ5246" s="838"/>
      <c r="AK5246" s="838"/>
      <c r="AL5246" s="838"/>
    </row>
    <row r="5247" spans="25:38" x14ac:dyDescent="0.25">
      <c r="Y5247" s="838"/>
      <c r="Z5247" s="838"/>
      <c r="AA5247" s="838"/>
      <c r="AB5247" s="838"/>
      <c r="AC5247" s="838"/>
      <c r="AD5247" s="838"/>
      <c r="AE5247" s="838"/>
      <c r="AF5247" s="838"/>
      <c r="AG5247" s="838"/>
      <c r="AH5247" s="838"/>
      <c r="AI5247" s="838"/>
      <c r="AJ5247" s="838"/>
      <c r="AK5247" s="838"/>
      <c r="AL5247" s="838"/>
    </row>
    <row r="5248" spans="25:38" x14ac:dyDescent="0.25">
      <c r="Y5248" s="838"/>
      <c r="Z5248" s="838"/>
      <c r="AA5248" s="838"/>
      <c r="AB5248" s="838"/>
      <c r="AC5248" s="838"/>
      <c r="AD5248" s="838"/>
      <c r="AE5248" s="838"/>
      <c r="AF5248" s="838"/>
      <c r="AG5248" s="838"/>
      <c r="AH5248" s="838"/>
      <c r="AI5248" s="838"/>
      <c r="AJ5248" s="838"/>
      <c r="AK5248" s="838"/>
      <c r="AL5248" s="838"/>
    </row>
    <row r="5249" spans="25:38" x14ac:dyDescent="0.25">
      <c r="Y5249" s="838"/>
      <c r="Z5249" s="838"/>
      <c r="AA5249" s="838"/>
      <c r="AB5249" s="838"/>
      <c r="AC5249" s="838"/>
      <c r="AD5249" s="838"/>
      <c r="AE5249" s="838"/>
      <c r="AF5249" s="838"/>
      <c r="AG5249" s="838"/>
      <c r="AH5249" s="838"/>
      <c r="AI5249" s="838"/>
      <c r="AJ5249" s="838"/>
      <c r="AK5249" s="838"/>
      <c r="AL5249" s="838"/>
    </row>
    <row r="5250" spans="25:38" x14ac:dyDescent="0.25">
      <c r="Y5250" s="838"/>
      <c r="Z5250" s="838"/>
      <c r="AA5250" s="838"/>
      <c r="AB5250" s="838"/>
      <c r="AC5250" s="838"/>
      <c r="AD5250" s="838"/>
      <c r="AE5250" s="838"/>
      <c r="AF5250" s="838"/>
      <c r="AG5250" s="838"/>
      <c r="AH5250" s="838"/>
      <c r="AI5250" s="838"/>
      <c r="AJ5250" s="838"/>
      <c r="AK5250" s="838"/>
      <c r="AL5250" s="838"/>
    </row>
    <row r="5251" spans="25:38" x14ac:dyDescent="0.25">
      <c r="Y5251" s="838"/>
      <c r="Z5251" s="838"/>
      <c r="AA5251" s="838"/>
      <c r="AB5251" s="838"/>
      <c r="AC5251" s="838"/>
      <c r="AD5251" s="838"/>
      <c r="AE5251" s="838"/>
      <c r="AF5251" s="838"/>
      <c r="AG5251" s="838"/>
      <c r="AH5251" s="838"/>
      <c r="AI5251" s="838"/>
      <c r="AJ5251" s="838"/>
      <c r="AK5251" s="838"/>
      <c r="AL5251" s="838"/>
    </row>
    <row r="5252" spans="25:38" x14ac:dyDescent="0.25">
      <c r="Y5252" s="838"/>
      <c r="Z5252" s="838"/>
      <c r="AA5252" s="838"/>
      <c r="AB5252" s="838"/>
      <c r="AC5252" s="838"/>
      <c r="AD5252" s="838"/>
      <c r="AE5252" s="838"/>
      <c r="AF5252" s="838"/>
      <c r="AG5252" s="838"/>
      <c r="AH5252" s="838"/>
      <c r="AI5252" s="838"/>
      <c r="AJ5252" s="838"/>
      <c r="AK5252" s="838"/>
      <c r="AL5252" s="838"/>
    </row>
    <row r="5253" spans="25:38" x14ac:dyDescent="0.25">
      <c r="Y5253" s="838"/>
      <c r="Z5253" s="838"/>
      <c r="AA5253" s="838"/>
      <c r="AB5253" s="838"/>
      <c r="AC5253" s="838"/>
      <c r="AD5253" s="838"/>
      <c r="AE5253" s="838"/>
      <c r="AF5253" s="838"/>
      <c r="AG5253" s="838"/>
      <c r="AH5253" s="838"/>
      <c r="AI5253" s="838"/>
      <c r="AJ5253" s="838"/>
      <c r="AK5253" s="838"/>
      <c r="AL5253" s="838"/>
    </row>
    <row r="5254" spans="25:38" x14ac:dyDescent="0.25">
      <c r="Y5254" s="838"/>
      <c r="Z5254" s="838"/>
      <c r="AA5254" s="838"/>
      <c r="AB5254" s="838"/>
      <c r="AC5254" s="838"/>
      <c r="AD5254" s="838"/>
      <c r="AE5254" s="838"/>
      <c r="AF5254" s="838"/>
      <c r="AG5254" s="838"/>
      <c r="AH5254" s="838"/>
      <c r="AI5254" s="838"/>
      <c r="AJ5254" s="838"/>
      <c r="AK5254" s="838"/>
      <c r="AL5254" s="838"/>
    </row>
    <row r="5255" spans="25:38" x14ac:dyDescent="0.25">
      <c r="Y5255" s="838"/>
      <c r="Z5255" s="838"/>
      <c r="AA5255" s="838"/>
      <c r="AB5255" s="838"/>
      <c r="AC5255" s="838"/>
      <c r="AD5255" s="838"/>
      <c r="AE5255" s="838"/>
      <c r="AF5255" s="838"/>
      <c r="AG5255" s="838"/>
      <c r="AH5255" s="838"/>
      <c r="AI5255" s="838"/>
      <c r="AJ5255" s="838"/>
      <c r="AK5255" s="838"/>
      <c r="AL5255" s="838"/>
    </row>
    <row r="5256" spans="25:38" x14ac:dyDescent="0.25">
      <c r="Y5256" s="838"/>
      <c r="Z5256" s="838"/>
      <c r="AA5256" s="838"/>
      <c r="AB5256" s="838"/>
      <c r="AC5256" s="838"/>
      <c r="AD5256" s="838"/>
      <c r="AE5256" s="838"/>
      <c r="AF5256" s="838"/>
      <c r="AG5256" s="838"/>
      <c r="AH5256" s="838"/>
      <c r="AI5256" s="838"/>
      <c r="AJ5256" s="838"/>
      <c r="AK5256" s="838"/>
      <c r="AL5256" s="838"/>
    </row>
    <row r="5257" spans="25:38" x14ac:dyDescent="0.25">
      <c r="Y5257" s="838"/>
      <c r="Z5257" s="838"/>
      <c r="AA5257" s="838"/>
      <c r="AB5257" s="838"/>
      <c r="AC5257" s="838"/>
      <c r="AD5257" s="838"/>
      <c r="AE5257" s="838"/>
      <c r="AF5257" s="838"/>
      <c r="AG5257" s="838"/>
      <c r="AH5257" s="838"/>
      <c r="AI5257" s="838"/>
      <c r="AJ5257" s="838"/>
      <c r="AK5257" s="838"/>
      <c r="AL5257" s="838"/>
    </row>
    <row r="5258" spans="25:38" x14ac:dyDescent="0.25">
      <c r="Y5258" s="838"/>
      <c r="Z5258" s="838"/>
      <c r="AA5258" s="838"/>
      <c r="AB5258" s="838"/>
      <c r="AC5258" s="838"/>
      <c r="AD5258" s="838"/>
      <c r="AE5258" s="838"/>
      <c r="AF5258" s="838"/>
      <c r="AG5258" s="838"/>
      <c r="AH5258" s="838"/>
      <c r="AI5258" s="838"/>
      <c r="AJ5258" s="838"/>
      <c r="AK5258" s="838"/>
      <c r="AL5258" s="838"/>
    </row>
    <row r="5259" spans="25:38" x14ac:dyDescent="0.25">
      <c r="Y5259" s="838"/>
      <c r="Z5259" s="838"/>
      <c r="AA5259" s="838"/>
      <c r="AB5259" s="838"/>
      <c r="AC5259" s="838"/>
      <c r="AD5259" s="838"/>
      <c r="AE5259" s="838"/>
      <c r="AF5259" s="838"/>
      <c r="AG5259" s="838"/>
      <c r="AH5259" s="838"/>
      <c r="AI5259" s="838"/>
      <c r="AJ5259" s="838"/>
      <c r="AK5259" s="838"/>
      <c r="AL5259" s="838"/>
    </row>
    <row r="5260" spans="25:38" x14ac:dyDescent="0.25">
      <c r="Y5260" s="838"/>
      <c r="Z5260" s="838"/>
      <c r="AA5260" s="838"/>
      <c r="AB5260" s="838"/>
      <c r="AC5260" s="838"/>
      <c r="AD5260" s="838"/>
      <c r="AE5260" s="838"/>
      <c r="AF5260" s="838"/>
      <c r="AG5260" s="838"/>
      <c r="AH5260" s="838"/>
      <c r="AI5260" s="838"/>
      <c r="AJ5260" s="838"/>
      <c r="AK5260" s="838"/>
      <c r="AL5260" s="838"/>
    </row>
    <row r="5261" spans="25:38" x14ac:dyDescent="0.25">
      <c r="Y5261" s="838"/>
      <c r="Z5261" s="838"/>
      <c r="AA5261" s="838"/>
      <c r="AB5261" s="838"/>
      <c r="AC5261" s="838"/>
      <c r="AD5261" s="838"/>
      <c r="AE5261" s="838"/>
      <c r="AF5261" s="838"/>
      <c r="AG5261" s="838"/>
      <c r="AH5261" s="838"/>
      <c r="AI5261" s="838"/>
      <c r="AJ5261" s="838"/>
      <c r="AK5261" s="838"/>
      <c r="AL5261" s="838"/>
    </row>
    <row r="5262" spans="25:38" x14ac:dyDescent="0.25">
      <c r="Y5262" s="838"/>
      <c r="Z5262" s="838"/>
      <c r="AA5262" s="838"/>
      <c r="AB5262" s="838"/>
      <c r="AC5262" s="838"/>
      <c r="AD5262" s="838"/>
      <c r="AE5262" s="838"/>
      <c r="AF5262" s="838"/>
      <c r="AG5262" s="838"/>
      <c r="AH5262" s="838"/>
      <c r="AI5262" s="838"/>
      <c r="AJ5262" s="838"/>
      <c r="AK5262" s="838"/>
      <c r="AL5262" s="838"/>
    </row>
    <row r="5263" spans="25:38" x14ac:dyDescent="0.25">
      <c r="Y5263" s="838"/>
      <c r="Z5263" s="838"/>
      <c r="AA5263" s="838"/>
      <c r="AB5263" s="838"/>
      <c r="AC5263" s="838"/>
      <c r="AD5263" s="838"/>
      <c r="AE5263" s="838"/>
      <c r="AF5263" s="838"/>
      <c r="AG5263" s="838"/>
      <c r="AH5263" s="838"/>
      <c r="AI5263" s="838"/>
      <c r="AJ5263" s="838"/>
      <c r="AK5263" s="838"/>
      <c r="AL5263" s="838"/>
    </row>
    <row r="5264" spans="25:38" x14ac:dyDescent="0.25">
      <c r="Y5264" s="838"/>
      <c r="Z5264" s="838"/>
      <c r="AA5264" s="838"/>
      <c r="AB5264" s="838"/>
      <c r="AC5264" s="838"/>
      <c r="AD5264" s="838"/>
      <c r="AE5264" s="838"/>
      <c r="AF5264" s="838"/>
      <c r="AG5264" s="838"/>
      <c r="AH5264" s="838"/>
      <c r="AI5264" s="838"/>
      <c r="AJ5264" s="838"/>
      <c r="AK5264" s="838"/>
      <c r="AL5264" s="838"/>
    </row>
    <row r="5265" spans="25:38" x14ac:dyDescent="0.25">
      <c r="Y5265" s="838"/>
      <c r="Z5265" s="838"/>
      <c r="AA5265" s="838"/>
      <c r="AB5265" s="838"/>
      <c r="AC5265" s="838"/>
      <c r="AD5265" s="838"/>
      <c r="AE5265" s="838"/>
      <c r="AF5265" s="838"/>
      <c r="AG5265" s="838"/>
      <c r="AH5265" s="838"/>
      <c r="AI5265" s="838"/>
      <c r="AJ5265" s="838"/>
      <c r="AK5265" s="838"/>
      <c r="AL5265" s="838"/>
    </row>
    <row r="5266" spans="25:38" x14ac:dyDescent="0.25">
      <c r="Y5266" s="838"/>
      <c r="Z5266" s="838"/>
      <c r="AA5266" s="838"/>
      <c r="AB5266" s="838"/>
      <c r="AC5266" s="838"/>
      <c r="AD5266" s="838"/>
      <c r="AE5266" s="838"/>
      <c r="AF5266" s="838"/>
      <c r="AG5266" s="838"/>
      <c r="AH5266" s="838"/>
      <c r="AI5266" s="838"/>
      <c r="AJ5266" s="838"/>
      <c r="AK5266" s="838"/>
      <c r="AL5266" s="838"/>
    </row>
    <row r="5267" spans="25:38" x14ac:dyDescent="0.25">
      <c r="Y5267" s="838"/>
      <c r="Z5267" s="838"/>
      <c r="AA5267" s="838"/>
      <c r="AB5267" s="838"/>
      <c r="AC5267" s="838"/>
      <c r="AD5267" s="838"/>
      <c r="AE5267" s="838"/>
      <c r="AF5267" s="838"/>
      <c r="AG5267" s="838"/>
      <c r="AH5267" s="838"/>
      <c r="AI5267" s="838"/>
      <c r="AJ5267" s="838"/>
      <c r="AK5267" s="838"/>
      <c r="AL5267" s="838"/>
    </row>
    <row r="5268" spans="25:38" x14ac:dyDescent="0.25">
      <c r="Y5268" s="838"/>
      <c r="Z5268" s="838"/>
      <c r="AA5268" s="838"/>
      <c r="AB5268" s="838"/>
      <c r="AC5268" s="838"/>
      <c r="AD5268" s="838"/>
      <c r="AE5268" s="838"/>
      <c r="AF5268" s="838"/>
      <c r="AG5268" s="838"/>
      <c r="AH5268" s="838"/>
      <c r="AI5268" s="838"/>
      <c r="AJ5268" s="838"/>
      <c r="AK5268" s="838"/>
      <c r="AL5268" s="838"/>
    </row>
    <row r="5269" spans="25:38" x14ac:dyDescent="0.25">
      <c r="Y5269" s="838"/>
      <c r="Z5269" s="838"/>
      <c r="AA5269" s="838"/>
      <c r="AB5269" s="838"/>
      <c r="AC5269" s="838"/>
      <c r="AD5269" s="838"/>
      <c r="AE5269" s="838"/>
      <c r="AF5269" s="838"/>
      <c r="AG5269" s="838"/>
      <c r="AH5269" s="838"/>
      <c r="AI5269" s="838"/>
      <c r="AJ5269" s="838"/>
      <c r="AK5269" s="838"/>
      <c r="AL5269" s="838"/>
    </row>
    <row r="5270" spans="25:38" x14ac:dyDescent="0.25">
      <c r="Y5270" s="838"/>
      <c r="Z5270" s="838"/>
      <c r="AA5270" s="838"/>
      <c r="AB5270" s="838"/>
      <c r="AC5270" s="838"/>
      <c r="AD5270" s="838"/>
      <c r="AE5270" s="838"/>
      <c r="AF5270" s="838"/>
      <c r="AG5270" s="838"/>
      <c r="AH5270" s="838"/>
      <c r="AI5270" s="838"/>
      <c r="AJ5270" s="838"/>
      <c r="AK5270" s="838"/>
      <c r="AL5270" s="838"/>
    </row>
    <row r="5271" spans="25:38" x14ac:dyDescent="0.25">
      <c r="Y5271" s="838"/>
      <c r="Z5271" s="838"/>
      <c r="AA5271" s="838"/>
      <c r="AB5271" s="838"/>
      <c r="AC5271" s="838"/>
      <c r="AD5271" s="838"/>
      <c r="AE5271" s="838"/>
      <c r="AF5271" s="838"/>
      <c r="AG5271" s="838"/>
      <c r="AH5271" s="838"/>
      <c r="AI5271" s="838"/>
      <c r="AJ5271" s="838"/>
      <c r="AK5271" s="838"/>
      <c r="AL5271" s="838"/>
    </row>
    <row r="5272" spans="25:38" x14ac:dyDescent="0.25">
      <c r="Y5272" s="838"/>
      <c r="Z5272" s="838"/>
      <c r="AA5272" s="838"/>
      <c r="AB5272" s="838"/>
      <c r="AC5272" s="838"/>
      <c r="AD5272" s="838"/>
      <c r="AE5272" s="838"/>
      <c r="AF5272" s="838"/>
      <c r="AG5272" s="838"/>
      <c r="AH5272" s="838"/>
      <c r="AI5272" s="838"/>
      <c r="AJ5272" s="838"/>
      <c r="AK5272" s="838"/>
      <c r="AL5272" s="838"/>
    </row>
    <row r="5273" spans="25:38" x14ac:dyDescent="0.25">
      <c r="Y5273" s="838"/>
      <c r="Z5273" s="838"/>
      <c r="AA5273" s="838"/>
      <c r="AB5273" s="838"/>
      <c r="AC5273" s="838"/>
      <c r="AD5273" s="838"/>
      <c r="AE5273" s="838"/>
      <c r="AF5273" s="838"/>
      <c r="AG5273" s="838"/>
      <c r="AH5273" s="838"/>
      <c r="AI5273" s="838"/>
      <c r="AJ5273" s="838"/>
      <c r="AK5273" s="838"/>
      <c r="AL5273" s="838"/>
    </row>
    <row r="5274" spans="25:38" x14ac:dyDescent="0.25">
      <c r="Y5274" s="838"/>
      <c r="Z5274" s="838"/>
      <c r="AA5274" s="838"/>
      <c r="AB5274" s="838"/>
      <c r="AC5274" s="838"/>
      <c r="AD5274" s="838"/>
      <c r="AE5274" s="838"/>
      <c r="AF5274" s="838"/>
      <c r="AG5274" s="838"/>
      <c r="AH5274" s="838"/>
      <c r="AI5274" s="838"/>
      <c r="AJ5274" s="838"/>
      <c r="AK5274" s="838"/>
      <c r="AL5274" s="838"/>
    </row>
    <row r="5275" spans="25:38" x14ac:dyDescent="0.25">
      <c r="Y5275" s="838"/>
      <c r="Z5275" s="838"/>
      <c r="AA5275" s="838"/>
      <c r="AB5275" s="838"/>
      <c r="AC5275" s="838"/>
      <c r="AD5275" s="838"/>
      <c r="AE5275" s="838"/>
      <c r="AF5275" s="838"/>
      <c r="AG5275" s="838"/>
      <c r="AH5275" s="838"/>
      <c r="AI5275" s="838"/>
      <c r="AJ5275" s="838"/>
      <c r="AK5275" s="838"/>
      <c r="AL5275" s="838"/>
    </row>
    <row r="5276" spans="25:38" x14ac:dyDescent="0.25">
      <c r="Y5276" s="838"/>
      <c r="Z5276" s="838"/>
      <c r="AA5276" s="838"/>
      <c r="AB5276" s="838"/>
      <c r="AC5276" s="838"/>
      <c r="AD5276" s="838"/>
      <c r="AE5276" s="838"/>
      <c r="AF5276" s="838"/>
      <c r="AG5276" s="838"/>
      <c r="AH5276" s="838"/>
      <c r="AI5276" s="838"/>
      <c r="AJ5276" s="838"/>
      <c r="AK5276" s="838"/>
      <c r="AL5276" s="838"/>
    </row>
    <row r="5277" spans="25:38" x14ac:dyDescent="0.25">
      <c r="Y5277" s="838"/>
      <c r="Z5277" s="838"/>
      <c r="AA5277" s="838"/>
      <c r="AB5277" s="838"/>
      <c r="AC5277" s="838"/>
      <c r="AD5277" s="838"/>
      <c r="AE5277" s="838"/>
      <c r="AF5277" s="838"/>
      <c r="AG5277" s="838"/>
      <c r="AH5277" s="838"/>
      <c r="AI5277" s="838"/>
      <c r="AJ5277" s="838"/>
      <c r="AK5277" s="838"/>
      <c r="AL5277" s="838"/>
    </row>
    <row r="5278" spans="25:38" x14ac:dyDescent="0.25">
      <c r="Y5278" s="838"/>
      <c r="Z5278" s="838"/>
      <c r="AA5278" s="838"/>
      <c r="AB5278" s="838"/>
      <c r="AC5278" s="838"/>
      <c r="AD5278" s="838"/>
      <c r="AE5278" s="838"/>
      <c r="AF5278" s="838"/>
      <c r="AG5278" s="838"/>
      <c r="AH5278" s="838"/>
      <c r="AI5278" s="838"/>
      <c r="AJ5278" s="838"/>
      <c r="AK5278" s="838"/>
      <c r="AL5278" s="838"/>
    </row>
    <row r="5279" spans="25:38" x14ac:dyDescent="0.25">
      <c r="Y5279" s="838"/>
      <c r="Z5279" s="838"/>
      <c r="AA5279" s="838"/>
      <c r="AB5279" s="838"/>
      <c r="AC5279" s="838"/>
      <c r="AD5279" s="838"/>
      <c r="AE5279" s="838"/>
      <c r="AF5279" s="838"/>
      <c r="AG5279" s="838"/>
      <c r="AH5279" s="838"/>
      <c r="AI5279" s="838"/>
      <c r="AJ5279" s="838"/>
      <c r="AK5279" s="838"/>
      <c r="AL5279" s="838"/>
    </row>
    <row r="5280" spans="25:38" x14ac:dyDescent="0.25">
      <c r="Y5280" s="838"/>
      <c r="Z5280" s="838"/>
      <c r="AA5280" s="838"/>
      <c r="AB5280" s="838"/>
      <c r="AC5280" s="838"/>
      <c r="AD5280" s="838"/>
      <c r="AE5280" s="838"/>
      <c r="AF5280" s="838"/>
      <c r="AG5280" s="838"/>
      <c r="AH5280" s="838"/>
      <c r="AI5280" s="838"/>
      <c r="AJ5280" s="838"/>
      <c r="AK5280" s="838"/>
      <c r="AL5280" s="838"/>
    </row>
    <row r="5281" spans="25:38" x14ac:dyDescent="0.25">
      <c r="Y5281" s="838"/>
      <c r="Z5281" s="838"/>
      <c r="AA5281" s="838"/>
      <c r="AB5281" s="838"/>
      <c r="AC5281" s="838"/>
      <c r="AD5281" s="838"/>
      <c r="AE5281" s="838"/>
      <c r="AF5281" s="838"/>
      <c r="AG5281" s="838"/>
      <c r="AH5281" s="838"/>
      <c r="AI5281" s="838"/>
      <c r="AJ5281" s="838"/>
      <c r="AK5281" s="838"/>
      <c r="AL5281" s="838"/>
    </row>
    <row r="5282" spans="25:38" x14ac:dyDescent="0.25">
      <c r="Y5282" s="838"/>
      <c r="Z5282" s="838"/>
      <c r="AA5282" s="838"/>
      <c r="AB5282" s="838"/>
      <c r="AC5282" s="838"/>
      <c r="AD5282" s="838"/>
      <c r="AE5282" s="838"/>
      <c r="AF5282" s="838"/>
      <c r="AG5282" s="838"/>
      <c r="AH5282" s="838"/>
      <c r="AI5282" s="838"/>
      <c r="AJ5282" s="838"/>
      <c r="AK5282" s="838"/>
      <c r="AL5282" s="838"/>
    </row>
    <row r="5283" spans="25:38" x14ac:dyDescent="0.25">
      <c r="Y5283" s="838"/>
      <c r="Z5283" s="838"/>
      <c r="AA5283" s="838"/>
      <c r="AB5283" s="838"/>
      <c r="AC5283" s="838"/>
      <c r="AD5283" s="838"/>
      <c r="AE5283" s="838"/>
      <c r="AF5283" s="838"/>
      <c r="AG5283" s="838"/>
      <c r="AH5283" s="838"/>
      <c r="AI5283" s="838"/>
      <c r="AJ5283" s="838"/>
      <c r="AK5283" s="838"/>
      <c r="AL5283" s="838"/>
    </row>
    <row r="5284" spans="25:38" x14ac:dyDescent="0.25">
      <c r="Y5284" s="838"/>
      <c r="Z5284" s="838"/>
      <c r="AA5284" s="838"/>
      <c r="AB5284" s="838"/>
      <c r="AC5284" s="838"/>
      <c r="AD5284" s="838"/>
      <c r="AE5284" s="838"/>
      <c r="AF5284" s="838"/>
      <c r="AG5284" s="838"/>
      <c r="AH5284" s="838"/>
      <c r="AI5284" s="838"/>
      <c r="AJ5284" s="838"/>
      <c r="AK5284" s="838"/>
      <c r="AL5284" s="838"/>
    </row>
    <row r="5285" spans="25:38" x14ac:dyDescent="0.25">
      <c r="Y5285" s="838"/>
      <c r="Z5285" s="838"/>
      <c r="AA5285" s="838"/>
      <c r="AB5285" s="838"/>
      <c r="AC5285" s="838"/>
      <c r="AD5285" s="838"/>
      <c r="AE5285" s="838"/>
      <c r="AF5285" s="838"/>
      <c r="AG5285" s="838"/>
      <c r="AH5285" s="838"/>
      <c r="AI5285" s="838"/>
      <c r="AJ5285" s="838"/>
      <c r="AK5285" s="838"/>
      <c r="AL5285" s="838"/>
    </row>
    <row r="5286" spans="25:38" x14ac:dyDescent="0.25">
      <c r="Y5286" s="838"/>
      <c r="Z5286" s="838"/>
      <c r="AA5286" s="838"/>
      <c r="AB5286" s="838"/>
      <c r="AC5286" s="838"/>
      <c r="AD5286" s="838"/>
      <c r="AE5286" s="838"/>
      <c r="AF5286" s="838"/>
      <c r="AG5286" s="838"/>
      <c r="AH5286" s="838"/>
      <c r="AI5286" s="838"/>
      <c r="AJ5286" s="838"/>
      <c r="AK5286" s="838"/>
      <c r="AL5286" s="838"/>
    </row>
    <row r="5287" spans="25:38" x14ac:dyDescent="0.25">
      <c r="Y5287" s="838"/>
      <c r="Z5287" s="838"/>
      <c r="AA5287" s="838"/>
      <c r="AB5287" s="838"/>
      <c r="AC5287" s="838"/>
      <c r="AD5287" s="838"/>
      <c r="AE5287" s="838"/>
      <c r="AF5287" s="838"/>
      <c r="AG5287" s="838"/>
      <c r="AH5287" s="838"/>
      <c r="AI5287" s="838"/>
      <c r="AJ5287" s="838"/>
      <c r="AK5287" s="838"/>
      <c r="AL5287" s="838"/>
    </row>
    <row r="5288" spans="25:38" x14ac:dyDescent="0.25">
      <c r="Y5288" s="838"/>
      <c r="Z5288" s="838"/>
      <c r="AA5288" s="838"/>
      <c r="AB5288" s="838"/>
      <c r="AC5288" s="838"/>
      <c r="AD5288" s="838"/>
      <c r="AE5288" s="838"/>
      <c r="AF5288" s="838"/>
      <c r="AG5288" s="838"/>
      <c r="AH5288" s="838"/>
      <c r="AI5288" s="838"/>
      <c r="AJ5288" s="838"/>
      <c r="AK5288" s="838"/>
      <c r="AL5288" s="838"/>
    </row>
    <row r="5289" spans="25:38" x14ac:dyDescent="0.25">
      <c r="Y5289" s="838"/>
      <c r="Z5289" s="838"/>
      <c r="AA5289" s="838"/>
      <c r="AB5289" s="838"/>
      <c r="AC5289" s="838"/>
      <c r="AD5289" s="838"/>
      <c r="AE5289" s="838"/>
      <c r="AF5289" s="838"/>
      <c r="AG5289" s="838"/>
      <c r="AH5289" s="838"/>
      <c r="AI5289" s="838"/>
      <c r="AJ5289" s="838"/>
      <c r="AK5289" s="838"/>
      <c r="AL5289" s="838"/>
    </row>
    <row r="5290" spans="25:38" x14ac:dyDescent="0.25">
      <c r="Y5290" s="838"/>
      <c r="Z5290" s="838"/>
      <c r="AA5290" s="838"/>
      <c r="AB5290" s="838"/>
      <c r="AC5290" s="838"/>
      <c r="AD5290" s="838"/>
      <c r="AE5290" s="838"/>
      <c r="AF5290" s="838"/>
      <c r="AG5290" s="838"/>
      <c r="AH5290" s="838"/>
      <c r="AI5290" s="838"/>
      <c r="AJ5290" s="838"/>
      <c r="AK5290" s="838"/>
      <c r="AL5290" s="838"/>
    </row>
    <row r="5291" spans="25:38" x14ac:dyDescent="0.25">
      <c r="Y5291" s="838"/>
      <c r="Z5291" s="838"/>
      <c r="AA5291" s="838"/>
      <c r="AB5291" s="838"/>
      <c r="AC5291" s="838"/>
      <c r="AD5291" s="838"/>
      <c r="AE5291" s="838"/>
      <c r="AF5291" s="838"/>
      <c r="AG5291" s="838"/>
      <c r="AH5291" s="838"/>
      <c r="AI5291" s="838"/>
      <c r="AJ5291" s="838"/>
      <c r="AK5291" s="838"/>
      <c r="AL5291" s="838"/>
    </row>
    <row r="5292" spans="25:38" x14ac:dyDescent="0.25">
      <c r="Y5292" s="838"/>
      <c r="Z5292" s="838"/>
      <c r="AA5292" s="838"/>
      <c r="AB5292" s="838"/>
      <c r="AC5292" s="838"/>
      <c r="AD5292" s="838"/>
      <c r="AE5292" s="838"/>
      <c r="AF5292" s="838"/>
      <c r="AG5292" s="838"/>
      <c r="AH5292" s="838"/>
      <c r="AI5292" s="838"/>
      <c r="AJ5292" s="838"/>
      <c r="AK5292" s="838"/>
      <c r="AL5292" s="838"/>
    </row>
    <row r="5293" spans="25:38" x14ac:dyDescent="0.25">
      <c r="Y5293" s="838"/>
      <c r="Z5293" s="838"/>
      <c r="AA5293" s="838"/>
      <c r="AB5293" s="838"/>
      <c r="AC5293" s="838"/>
      <c r="AD5293" s="838"/>
      <c r="AE5293" s="838"/>
      <c r="AF5293" s="838"/>
      <c r="AG5293" s="838"/>
      <c r="AH5293" s="838"/>
      <c r="AI5293" s="838"/>
      <c r="AJ5293" s="838"/>
      <c r="AK5293" s="838"/>
      <c r="AL5293" s="838"/>
    </row>
    <row r="5294" spans="25:38" x14ac:dyDescent="0.25">
      <c r="Y5294" s="838"/>
      <c r="Z5294" s="838"/>
      <c r="AA5294" s="838"/>
      <c r="AB5294" s="838"/>
      <c r="AC5294" s="838"/>
      <c r="AD5294" s="838"/>
      <c r="AE5294" s="838"/>
      <c r="AF5294" s="838"/>
      <c r="AG5294" s="838"/>
      <c r="AH5294" s="838"/>
      <c r="AI5294" s="838"/>
      <c r="AJ5294" s="838"/>
      <c r="AK5294" s="838"/>
      <c r="AL5294" s="838"/>
    </row>
    <row r="5295" spans="25:38" x14ac:dyDescent="0.25">
      <c r="Y5295" s="838"/>
      <c r="Z5295" s="838"/>
      <c r="AA5295" s="838"/>
      <c r="AB5295" s="838"/>
      <c r="AC5295" s="838"/>
      <c r="AD5295" s="838"/>
      <c r="AE5295" s="838"/>
      <c r="AF5295" s="838"/>
      <c r="AG5295" s="838"/>
      <c r="AH5295" s="838"/>
      <c r="AI5295" s="838"/>
      <c r="AJ5295" s="838"/>
      <c r="AK5295" s="838"/>
      <c r="AL5295" s="838"/>
    </row>
    <row r="5296" spans="25:38" x14ac:dyDescent="0.25">
      <c r="Y5296" s="838"/>
      <c r="Z5296" s="838"/>
      <c r="AA5296" s="838"/>
      <c r="AB5296" s="838"/>
      <c r="AC5296" s="838"/>
      <c r="AD5296" s="838"/>
      <c r="AE5296" s="838"/>
      <c r="AF5296" s="838"/>
      <c r="AG5296" s="838"/>
      <c r="AH5296" s="838"/>
      <c r="AI5296" s="838"/>
      <c r="AJ5296" s="838"/>
      <c r="AK5296" s="838"/>
      <c r="AL5296" s="838"/>
    </row>
    <row r="5297" spans="25:38" x14ac:dyDescent="0.25">
      <c r="Y5297" s="838"/>
      <c r="Z5297" s="838"/>
      <c r="AA5297" s="838"/>
      <c r="AB5297" s="838"/>
      <c r="AC5297" s="838"/>
      <c r="AD5297" s="838"/>
      <c r="AE5297" s="838"/>
      <c r="AF5297" s="838"/>
      <c r="AG5297" s="838"/>
      <c r="AH5297" s="838"/>
      <c r="AI5297" s="838"/>
      <c r="AJ5297" s="838"/>
      <c r="AK5297" s="838"/>
      <c r="AL5297" s="838"/>
    </row>
    <row r="5298" spans="25:38" x14ac:dyDescent="0.25">
      <c r="Y5298" s="838"/>
      <c r="Z5298" s="838"/>
      <c r="AA5298" s="838"/>
      <c r="AB5298" s="838"/>
      <c r="AC5298" s="838"/>
      <c r="AD5298" s="838"/>
      <c r="AE5298" s="838"/>
      <c r="AF5298" s="838"/>
      <c r="AG5298" s="838"/>
      <c r="AH5298" s="838"/>
      <c r="AI5298" s="838"/>
      <c r="AJ5298" s="838"/>
      <c r="AK5298" s="838"/>
      <c r="AL5298" s="838"/>
    </row>
    <row r="5299" spans="25:38" x14ac:dyDescent="0.25">
      <c r="Y5299" s="838"/>
      <c r="Z5299" s="838"/>
      <c r="AA5299" s="838"/>
      <c r="AB5299" s="838"/>
      <c r="AC5299" s="838"/>
      <c r="AD5299" s="838"/>
      <c r="AE5299" s="838"/>
      <c r="AF5299" s="838"/>
      <c r="AG5299" s="838"/>
      <c r="AH5299" s="838"/>
      <c r="AI5299" s="838"/>
      <c r="AJ5299" s="838"/>
      <c r="AK5299" s="838"/>
      <c r="AL5299" s="838"/>
    </row>
    <row r="5300" spans="25:38" x14ac:dyDescent="0.25">
      <c r="Y5300" s="838"/>
      <c r="Z5300" s="838"/>
      <c r="AA5300" s="838"/>
      <c r="AB5300" s="838"/>
      <c r="AC5300" s="838"/>
      <c r="AD5300" s="838"/>
      <c r="AE5300" s="838"/>
      <c r="AF5300" s="838"/>
      <c r="AG5300" s="838"/>
      <c r="AH5300" s="838"/>
      <c r="AI5300" s="838"/>
      <c r="AJ5300" s="838"/>
      <c r="AK5300" s="838"/>
      <c r="AL5300" s="838"/>
    </row>
    <row r="5301" spans="25:38" x14ac:dyDescent="0.25">
      <c r="Y5301" s="838"/>
      <c r="Z5301" s="838"/>
      <c r="AA5301" s="838"/>
      <c r="AB5301" s="838"/>
      <c r="AC5301" s="838"/>
      <c r="AD5301" s="838"/>
      <c r="AE5301" s="838"/>
      <c r="AF5301" s="838"/>
      <c r="AG5301" s="838"/>
      <c r="AH5301" s="838"/>
      <c r="AI5301" s="838"/>
      <c r="AJ5301" s="838"/>
      <c r="AK5301" s="838"/>
      <c r="AL5301" s="838"/>
    </row>
    <row r="5302" spans="25:38" x14ac:dyDescent="0.25">
      <c r="Y5302" s="838"/>
      <c r="Z5302" s="838"/>
      <c r="AA5302" s="838"/>
      <c r="AB5302" s="838"/>
      <c r="AC5302" s="838"/>
      <c r="AD5302" s="838"/>
      <c r="AE5302" s="838"/>
      <c r="AF5302" s="838"/>
      <c r="AG5302" s="838"/>
      <c r="AH5302" s="838"/>
      <c r="AI5302" s="838"/>
      <c r="AJ5302" s="838"/>
      <c r="AK5302" s="838"/>
      <c r="AL5302" s="838"/>
    </row>
    <row r="5303" spans="25:38" x14ac:dyDescent="0.25">
      <c r="Y5303" s="838"/>
      <c r="Z5303" s="838"/>
      <c r="AA5303" s="838"/>
      <c r="AB5303" s="838"/>
      <c r="AC5303" s="838"/>
      <c r="AD5303" s="838"/>
      <c r="AE5303" s="838"/>
      <c r="AF5303" s="838"/>
      <c r="AG5303" s="838"/>
      <c r="AH5303" s="838"/>
      <c r="AI5303" s="838"/>
      <c r="AJ5303" s="838"/>
      <c r="AK5303" s="838"/>
      <c r="AL5303" s="838"/>
    </row>
    <row r="5304" spans="25:38" x14ac:dyDescent="0.25">
      <c r="Y5304" s="838"/>
      <c r="Z5304" s="838"/>
      <c r="AA5304" s="838"/>
      <c r="AB5304" s="838"/>
      <c r="AC5304" s="838"/>
      <c r="AD5304" s="838"/>
      <c r="AE5304" s="838"/>
      <c r="AF5304" s="838"/>
      <c r="AG5304" s="838"/>
      <c r="AH5304" s="838"/>
      <c r="AI5304" s="838"/>
      <c r="AJ5304" s="838"/>
      <c r="AK5304" s="838"/>
      <c r="AL5304" s="838"/>
    </row>
    <row r="5305" spans="25:38" x14ac:dyDescent="0.25">
      <c r="Y5305" s="838"/>
      <c r="Z5305" s="838"/>
      <c r="AA5305" s="838"/>
      <c r="AB5305" s="838"/>
      <c r="AC5305" s="838"/>
      <c r="AD5305" s="838"/>
      <c r="AE5305" s="838"/>
      <c r="AF5305" s="838"/>
      <c r="AG5305" s="838"/>
      <c r="AH5305" s="838"/>
      <c r="AI5305" s="838"/>
      <c r="AJ5305" s="838"/>
      <c r="AK5305" s="838"/>
      <c r="AL5305" s="838"/>
    </row>
    <row r="5306" spans="25:38" x14ac:dyDescent="0.25">
      <c r="Y5306" s="838"/>
      <c r="Z5306" s="838"/>
      <c r="AA5306" s="838"/>
      <c r="AB5306" s="838"/>
      <c r="AC5306" s="838"/>
      <c r="AD5306" s="838"/>
      <c r="AE5306" s="838"/>
      <c r="AF5306" s="838"/>
      <c r="AG5306" s="838"/>
      <c r="AH5306" s="838"/>
      <c r="AI5306" s="838"/>
      <c r="AJ5306" s="838"/>
      <c r="AK5306" s="838"/>
      <c r="AL5306" s="838"/>
    </row>
    <row r="5307" spans="25:38" x14ac:dyDescent="0.25">
      <c r="Y5307" s="838"/>
      <c r="Z5307" s="838"/>
      <c r="AA5307" s="838"/>
      <c r="AB5307" s="838"/>
      <c r="AC5307" s="838"/>
      <c r="AD5307" s="838"/>
      <c r="AE5307" s="838"/>
      <c r="AF5307" s="838"/>
      <c r="AG5307" s="838"/>
      <c r="AH5307" s="838"/>
      <c r="AI5307" s="838"/>
      <c r="AJ5307" s="838"/>
      <c r="AK5307" s="838"/>
      <c r="AL5307" s="838"/>
    </row>
    <row r="5308" spans="25:38" x14ac:dyDescent="0.25">
      <c r="Y5308" s="838"/>
      <c r="Z5308" s="838"/>
      <c r="AA5308" s="838"/>
      <c r="AB5308" s="838"/>
      <c r="AC5308" s="838"/>
      <c r="AD5308" s="838"/>
      <c r="AE5308" s="838"/>
      <c r="AF5308" s="838"/>
      <c r="AG5308" s="838"/>
      <c r="AH5308" s="838"/>
      <c r="AI5308" s="838"/>
      <c r="AJ5308" s="838"/>
      <c r="AK5308" s="838"/>
      <c r="AL5308" s="838"/>
    </row>
    <row r="5309" spans="25:38" x14ac:dyDescent="0.25">
      <c r="Y5309" s="838"/>
      <c r="Z5309" s="838"/>
      <c r="AA5309" s="838"/>
      <c r="AB5309" s="838"/>
      <c r="AC5309" s="838"/>
      <c r="AD5309" s="838"/>
      <c r="AE5309" s="838"/>
      <c r="AF5309" s="838"/>
      <c r="AG5309" s="838"/>
      <c r="AH5309" s="838"/>
      <c r="AI5309" s="838"/>
      <c r="AJ5309" s="838"/>
      <c r="AK5309" s="838"/>
      <c r="AL5309" s="838"/>
    </row>
    <row r="5310" spans="25:38" x14ac:dyDescent="0.25">
      <c r="Y5310" s="838"/>
      <c r="Z5310" s="838"/>
      <c r="AA5310" s="838"/>
      <c r="AB5310" s="838"/>
      <c r="AC5310" s="838"/>
      <c r="AD5310" s="838"/>
      <c r="AE5310" s="838"/>
      <c r="AF5310" s="838"/>
      <c r="AG5310" s="838"/>
      <c r="AH5310" s="838"/>
      <c r="AI5310" s="838"/>
      <c r="AJ5310" s="838"/>
      <c r="AK5310" s="838"/>
      <c r="AL5310" s="838"/>
    </row>
    <row r="5311" spans="25:38" x14ac:dyDescent="0.25">
      <c r="Y5311" s="838"/>
      <c r="Z5311" s="838"/>
      <c r="AA5311" s="838"/>
      <c r="AB5311" s="838"/>
      <c r="AC5311" s="838"/>
      <c r="AD5311" s="838"/>
      <c r="AE5311" s="838"/>
      <c r="AF5311" s="838"/>
      <c r="AG5311" s="838"/>
      <c r="AH5311" s="838"/>
      <c r="AI5311" s="838"/>
      <c r="AJ5311" s="838"/>
      <c r="AK5311" s="838"/>
      <c r="AL5311" s="838"/>
    </row>
    <row r="5312" spans="25:38" x14ac:dyDescent="0.25">
      <c r="Y5312" s="838"/>
      <c r="Z5312" s="838"/>
      <c r="AA5312" s="838"/>
      <c r="AB5312" s="838"/>
      <c r="AC5312" s="838"/>
      <c r="AD5312" s="838"/>
      <c r="AE5312" s="838"/>
      <c r="AF5312" s="838"/>
      <c r="AG5312" s="838"/>
      <c r="AH5312" s="838"/>
      <c r="AI5312" s="838"/>
      <c r="AJ5312" s="838"/>
      <c r="AK5312" s="838"/>
      <c r="AL5312" s="838"/>
    </row>
    <row r="5313" spans="25:38" x14ac:dyDescent="0.25">
      <c r="Y5313" s="838"/>
      <c r="Z5313" s="838"/>
      <c r="AA5313" s="838"/>
      <c r="AB5313" s="838"/>
      <c r="AC5313" s="838"/>
      <c r="AD5313" s="838"/>
      <c r="AE5313" s="838"/>
      <c r="AF5313" s="838"/>
      <c r="AG5313" s="838"/>
      <c r="AH5313" s="838"/>
      <c r="AI5313" s="838"/>
      <c r="AJ5313" s="838"/>
      <c r="AK5313" s="838"/>
      <c r="AL5313" s="838"/>
    </row>
    <row r="5314" spans="25:38" x14ac:dyDescent="0.25">
      <c r="Y5314" s="838"/>
      <c r="Z5314" s="838"/>
      <c r="AA5314" s="838"/>
      <c r="AB5314" s="838"/>
      <c r="AC5314" s="838"/>
      <c r="AD5314" s="838"/>
      <c r="AE5314" s="838"/>
      <c r="AF5314" s="838"/>
      <c r="AG5314" s="838"/>
      <c r="AH5314" s="838"/>
      <c r="AI5314" s="838"/>
      <c r="AJ5314" s="838"/>
      <c r="AK5314" s="838"/>
      <c r="AL5314" s="838"/>
    </row>
    <row r="5315" spans="25:38" x14ac:dyDescent="0.25">
      <c r="Y5315" s="838"/>
      <c r="Z5315" s="838"/>
      <c r="AA5315" s="838"/>
      <c r="AB5315" s="838"/>
      <c r="AC5315" s="838"/>
      <c r="AD5315" s="838"/>
      <c r="AE5315" s="838"/>
      <c r="AF5315" s="838"/>
      <c r="AG5315" s="838"/>
      <c r="AH5315" s="838"/>
      <c r="AI5315" s="838"/>
      <c r="AJ5315" s="838"/>
      <c r="AK5315" s="838"/>
      <c r="AL5315" s="838"/>
    </row>
    <row r="5316" spans="25:38" x14ac:dyDescent="0.25">
      <c r="Y5316" s="838"/>
      <c r="Z5316" s="838"/>
      <c r="AA5316" s="838"/>
      <c r="AB5316" s="838"/>
      <c r="AC5316" s="838"/>
      <c r="AD5316" s="838"/>
      <c r="AE5316" s="838"/>
      <c r="AF5316" s="838"/>
      <c r="AG5316" s="838"/>
      <c r="AH5316" s="838"/>
      <c r="AI5316" s="838"/>
      <c r="AJ5316" s="838"/>
      <c r="AK5316" s="838"/>
      <c r="AL5316" s="838"/>
    </row>
    <row r="5317" spans="25:38" x14ac:dyDescent="0.25">
      <c r="Y5317" s="838"/>
      <c r="Z5317" s="838"/>
      <c r="AA5317" s="838"/>
      <c r="AB5317" s="838"/>
      <c r="AC5317" s="838"/>
      <c r="AD5317" s="838"/>
      <c r="AE5317" s="838"/>
      <c r="AF5317" s="838"/>
      <c r="AG5317" s="838"/>
      <c r="AH5317" s="838"/>
      <c r="AI5317" s="838"/>
      <c r="AJ5317" s="838"/>
      <c r="AK5317" s="838"/>
      <c r="AL5317" s="838"/>
    </row>
    <row r="5318" spans="25:38" x14ac:dyDescent="0.25">
      <c r="Y5318" s="838"/>
      <c r="Z5318" s="838"/>
      <c r="AA5318" s="838"/>
      <c r="AB5318" s="838"/>
      <c r="AC5318" s="838"/>
      <c r="AD5318" s="838"/>
      <c r="AE5318" s="838"/>
      <c r="AF5318" s="838"/>
      <c r="AG5318" s="838"/>
      <c r="AH5318" s="838"/>
      <c r="AI5318" s="838"/>
      <c r="AJ5318" s="838"/>
      <c r="AK5318" s="838"/>
      <c r="AL5318" s="838"/>
    </row>
    <row r="5319" spans="25:38" x14ac:dyDescent="0.25">
      <c r="Y5319" s="838"/>
      <c r="Z5319" s="838"/>
      <c r="AA5319" s="838"/>
      <c r="AB5319" s="838"/>
      <c r="AC5319" s="838"/>
      <c r="AD5319" s="838"/>
      <c r="AE5319" s="838"/>
      <c r="AF5319" s="838"/>
      <c r="AG5319" s="838"/>
      <c r="AH5319" s="838"/>
      <c r="AI5319" s="838"/>
      <c r="AJ5319" s="838"/>
      <c r="AK5319" s="838"/>
      <c r="AL5319" s="838"/>
    </row>
    <row r="5320" spans="25:38" x14ac:dyDescent="0.25">
      <c r="Y5320" s="838"/>
      <c r="Z5320" s="838"/>
      <c r="AA5320" s="838"/>
      <c r="AB5320" s="838"/>
      <c r="AC5320" s="838"/>
      <c r="AD5320" s="838"/>
      <c r="AE5320" s="838"/>
      <c r="AF5320" s="838"/>
      <c r="AG5320" s="838"/>
      <c r="AH5320" s="838"/>
      <c r="AI5320" s="838"/>
      <c r="AJ5320" s="838"/>
      <c r="AK5320" s="838"/>
      <c r="AL5320" s="838"/>
    </row>
    <row r="5321" spans="25:38" x14ac:dyDescent="0.25">
      <c r="Y5321" s="838"/>
      <c r="Z5321" s="838"/>
      <c r="AA5321" s="838"/>
      <c r="AB5321" s="838"/>
      <c r="AC5321" s="838"/>
      <c r="AD5321" s="838"/>
      <c r="AE5321" s="838"/>
      <c r="AF5321" s="838"/>
      <c r="AG5321" s="838"/>
      <c r="AH5321" s="838"/>
      <c r="AI5321" s="838"/>
      <c r="AJ5321" s="838"/>
      <c r="AK5321" s="838"/>
      <c r="AL5321" s="838"/>
    </row>
    <row r="5322" spans="25:38" x14ac:dyDescent="0.25">
      <c r="Y5322" s="838"/>
      <c r="Z5322" s="838"/>
      <c r="AA5322" s="838"/>
      <c r="AB5322" s="838"/>
      <c r="AC5322" s="838"/>
      <c r="AD5322" s="838"/>
      <c r="AE5322" s="838"/>
      <c r="AF5322" s="838"/>
      <c r="AG5322" s="838"/>
      <c r="AH5322" s="838"/>
      <c r="AI5322" s="838"/>
      <c r="AJ5322" s="838"/>
      <c r="AK5322" s="838"/>
      <c r="AL5322" s="838"/>
    </row>
    <row r="5323" spans="25:38" x14ac:dyDescent="0.25">
      <c r="Y5323" s="838"/>
      <c r="Z5323" s="838"/>
      <c r="AA5323" s="838"/>
      <c r="AB5323" s="838"/>
      <c r="AC5323" s="838"/>
      <c r="AD5323" s="838"/>
      <c r="AE5323" s="838"/>
      <c r="AF5323" s="838"/>
      <c r="AG5323" s="838"/>
      <c r="AH5323" s="838"/>
      <c r="AI5323" s="838"/>
      <c r="AJ5323" s="838"/>
      <c r="AK5323" s="838"/>
      <c r="AL5323" s="838"/>
    </row>
    <row r="5324" spans="25:38" x14ac:dyDescent="0.25">
      <c r="Y5324" s="838"/>
      <c r="Z5324" s="838"/>
      <c r="AA5324" s="838"/>
      <c r="AB5324" s="838"/>
      <c r="AC5324" s="838"/>
      <c r="AD5324" s="838"/>
      <c r="AE5324" s="838"/>
      <c r="AF5324" s="838"/>
      <c r="AG5324" s="838"/>
      <c r="AH5324" s="838"/>
      <c r="AI5324" s="838"/>
      <c r="AJ5324" s="838"/>
      <c r="AK5324" s="838"/>
      <c r="AL5324" s="838"/>
    </row>
    <row r="5325" spans="25:38" x14ac:dyDescent="0.25">
      <c r="Y5325" s="838"/>
      <c r="Z5325" s="838"/>
      <c r="AA5325" s="838"/>
      <c r="AB5325" s="838"/>
      <c r="AC5325" s="838"/>
      <c r="AD5325" s="838"/>
      <c r="AE5325" s="838"/>
      <c r="AF5325" s="838"/>
      <c r="AG5325" s="838"/>
      <c r="AH5325" s="838"/>
      <c r="AI5325" s="838"/>
      <c r="AJ5325" s="838"/>
      <c r="AK5325" s="838"/>
      <c r="AL5325" s="838"/>
    </row>
    <row r="5326" spans="25:38" x14ac:dyDescent="0.25">
      <c r="Y5326" s="838"/>
      <c r="Z5326" s="838"/>
      <c r="AA5326" s="838"/>
      <c r="AB5326" s="838"/>
      <c r="AC5326" s="838"/>
      <c r="AD5326" s="838"/>
      <c r="AE5326" s="838"/>
      <c r="AF5326" s="838"/>
      <c r="AG5326" s="838"/>
      <c r="AH5326" s="838"/>
      <c r="AI5326" s="838"/>
      <c r="AJ5326" s="838"/>
      <c r="AK5326" s="838"/>
      <c r="AL5326" s="838"/>
    </row>
    <row r="5327" spans="25:38" x14ac:dyDescent="0.25">
      <c r="Y5327" s="838"/>
      <c r="Z5327" s="838"/>
      <c r="AA5327" s="838"/>
      <c r="AB5327" s="838"/>
      <c r="AC5327" s="838"/>
      <c r="AD5327" s="838"/>
      <c r="AE5327" s="838"/>
      <c r="AF5327" s="838"/>
      <c r="AG5327" s="838"/>
      <c r="AH5327" s="838"/>
      <c r="AI5327" s="838"/>
      <c r="AJ5327" s="838"/>
      <c r="AK5327" s="838"/>
      <c r="AL5327" s="838"/>
    </row>
    <row r="5328" spans="25:38" x14ac:dyDescent="0.25">
      <c r="Y5328" s="838"/>
      <c r="Z5328" s="838"/>
      <c r="AA5328" s="838"/>
      <c r="AB5328" s="838"/>
      <c r="AC5328" s="838"/>
      <c r="AD5328" s="838"/>
      <c r="AE5328" s="838"/>
      <c r="AF5328" s="838"/>
      <c r="AG5328" s="838"/>
      <c r="AH5328" s="838"/>
      <c r="AI5328" s="838"/>
      <c r="AJ5328" s="838"/>
      <c r="AK5328" s="838"/>
      <c r="AL5328" s="838"/>
    </row>
    <row r="5329" spans="25:38" x14ac:dyDescent="0.25">
      <c r="Y5329" s="838"/>
      <c r="Z5329" s="838"/>
      <c r="AA5329" s="838"/>
      <c r="AB5329" s="838"/>
      <c r="AC5329" s="838"/>
      <c r="AD5329" s="838"/>
      <c r="AE5329" s="838"/>
      <c r="AF5329" s="838"/>
      <c r="AG5329" s="838"/>
      <c r="AH5329" s="838"/>
      <c r="AI5329" s="838"/>
      <c r="AJ5329" s="838"/>
      <c r="AK5329" s="838"/>
      <c r="AL5329" s="838"/>
    </row>
    <row r="5330" spans="25:38" x14ac:dyDescent="0.25">
      <c r="Y5330" s="838"/>
      <c r="Z5330" s="838"/>
      <c r="AA5330" s="838"/>
      <c r="AB5330" s="838"/>
      <c r="AC5330" s="838"/>
      <c r="AD5330" s="838"/>
      <c r="AE5330" s="838"/>
      <c r="AF5330" s="838"/>
      <c r="AG5330" s="838"/>
      <c r="AH5330" s="838"/>
      <c r="AI5330" s="838"/>
      <c r="AJ5330" s="838"/>
      <c r="AK5330" s="838"/>
      <c r="AL5330" s="838"/>
    </row>
    <row r="5331" spans="25:38" x14ac:dyDescent="0.25">
      <c r="Y5331" s="838"/>
      <c r="Z5331" s="838"/>
      <c r="AA5331" s="838"/>
      <c r="AB5331" s="838"/>
      <c r="AC5331" s="838"/>
      <c r="AD5331" s="838"/>
      <c r="AE5331" s="838"/>
      <c r="AF5331" s="838"/>
      <c r="AG5331" s="838"/>
      <c r="AH5331" s="838"/>
      <c r="AI5331" s="838"/>
      <c r="AJ5331" s="838"/>
      <c r="AK5331" s="838"/>
      <c r="AL5331" s="838"/>
    </row>
    <row r="5332" spans="25:38" x14ac:dyDescent="0.25">
      <c r="Y5332" s="838"/>
      <c r="Z5332" s="838"/>
      <c r="AA5332" s="838"/>
      <c r="AB5332" s="838"/>
      <c r="AC5332" s="838"/>
      <c r="AD5332" s="838"/>
      <c r="AE5332" s="838"/>
      <c r="AF5332" s="838"/>
      <c r="AG5332" s="838"/>
      <c r="AH5332" s="838"/>
      <c r="AI5332" s="838"/>
      <c r="AJ5332" s="838"/>
      <c r="AK5332" s="838"/>
      <c r="AL5332" s="838"/>
    </row>
    <row r="5333" spans="25:38" x14ac:dyDescent="0.25">
      <c r="Y5333" s="838"/>
      <c r="Z5333" s="838"/>
      <c r="AA5333" s="838"/>
      <c r="AB5333" s="838"/>
      <c r="AC5333" s="838"/>
      <c r="AD5333" s="838"/>
      <c r="AE5333" s="838"/>
      <c r="AF5333" s="838"/>
      <c r="AG5333" s="838"/>
      <c r="AH5333" s="838"/>
      <c r="AI5333" s="838"/>
      <c r="AJ5333" s="838"/>
      <c r="AK5333" s="838"/>
      <c r="AL5333" s="838"/>
    </row>
    <row r="5334" spans="25:38" x14ac:dyDescent="0.25">
      <c r="Y5334" s="838"/>
      <c r="Z5334" s="838"/>
      <c r="AA5334" s="838"/>
      <c r="AB5334" s="838"/>
      <c r="AC5334" s="838"/>
      <c r="AD5334" s="838"/>
      <c r="AE5334" s="838"/>
      <c r="AF5334" s="838"/>
      <c r="AG5334" s="838"/>
      <c r="AH5334" s="838"/>
      <c r="AI5334" s="838"/>
      <c r="AJ5334" s="838"/>
      <c r="AK5334" s="838"/>
      <c r="AL5334" s="838"/>
    </row>
    <row r="5335" spans="25:38" x14ac:dyDescent="0.25">
      <c r="Y5335" s="838"/>
      <c r="Z5335" s="838"/>
      <c r="AA5335" s="838"/>
      <c r="AB5335" s="838"/>
      <c r="AC5335" s="838"/>
      <c r="AD5335" s="838"/>
      <c r="AE5335" s="838"/>
      <c r="AF5335" s="838"/>
      <c r="AG5335" s="838"/>
      <c r="AH5335" s="838"/>
      <c r="AI5335" s="838"/>
      <c r="AJ5335" s="838"/>
      <c r="AK5335" s="838"/>
      <c r="AL5335" s="838"/>
    </row>
    <row r="5336" spans="25:38" x14ac:dyDescent="0.25">
      <c r="Y5336" s="838"/>
      <c r="Z5336" s="838"/>
      <c r="AA5336" s="838"/>
      <c r="AB5336" s="838"/>
      <c r="AC5336" s="838"/>
      <c r="AD5336" s="838"/>
      <c r="AE5336" s="838"/>
      <c r="AF5336" s="838"/>
      <c r="AG5336" s="838"/>
      <c r="AH5336" s="838"/>
      <c r="AI5336" s="838"/>
      <c r="AJ5336" s="838"/>
      <c r="AK5336" s="838"/>
      <c r="AL5336" s="838"/>
    </row>
    <row r="5337" spans="25:38" x14ac:dyDescent="0.25">
      <c r="Y5337" s="838"/>
      <c r="Z5337" s="838"/>
      <c r="AA5337" s="838"/>
      <c r="AB5337" s="838"/>
      <c r="AC5337" s="838"/>
      <c r="AD5337" s="838"/>
      <c r="AE5337" s="838"/>
      <c r="AF5337" s="838"/>
      <c r="AG5337" s="838"/>
      <c r="AH5337" s="838"/>
      <c r="AI5337" s="838"/>
      <c r="AJ5337" s="838"/>
      <c r="AK5337" s="838"/>
      <c r="AL5337" s="838"/>
    </row>
    <row r="5338" spans="25:38" x14ac:dyDescent="0.25">
      <c r="Y5338" s="838"/>
      <c r="Z5338" s="838"/>
      <c r="AA5338" s="838"/>
      <c r="AB5338" s="838"/>
      <c r="AC5338" s="838"/>
      <c r="AD5338" s="838"/>
      <c r="AE5338" s="838"/>
      <c r="AF5338" s="838"/>
      <c r="AG5338" s="838"/>
      <c r="AH5338" s="838"/>
      <c r="AI5338" s="838"/>
      <c r="AJ5338" s="838"/>
      <c r="AK5338" s="838"/>
      <c r="AL5338" s="838"/>
    </row>
    <row r="5339" spans="25:38" x14ac:dyDescent="0.25">
      <c r="Y5339" s="838"/>
      <c r="Z5339" s="838"/>
      <c r="AA5339" s="838"/>
      <c r="AB5339" s="838"/>
      <c r="AC5339" s="838"/>
      <c r="AD5339" s="838"/>
      <c r="AE5339" s="838"/>
      <c r="AF5339" s="838"/>
      <c r="AG5339" s="838"/>
      <c r="AH5339" s="838"/>
      <c r="AI5339" s="838"/>
      <c r="AJ5339" s="838"/>
      <c r="AK5339" s="838"/>
      <c r="AL5339" s="838"/>
    </row>
    <row r="5340" spans="25:38" x14ac:dyDescent="0.25">
      <c r="Y5340" s="838"/>
      <c r="Z5340" s="838"/>
      <c r="AA5340" s="838"/>
      <c r="AB5340" s="838"/>
      <c r="AC5340" s="838"/>
      <c r="AD5340" s="838"/>
      <c r="AE5340" s="838"/>
      <c r="AF5340" s="838"/>
      <c r="AG5340" s="838"/>
      <c r="AH5340" s="838"/>
      <c r="AI5340" s="838"/>
      <c r="AJ5340" s="838"/>
      <c r="AK5340" s="838"/>
      <c r="AL5340" s="838"/>
    </row>
    <row r="5341" spans="25:38" x14ac:dyDescent="0.25">
      <c r="Y5341" s="838"/>
      <c r="Z5341" s="838"/>
      <c r="AA5341" s="838"/>
      <c r="AB5341" s="838"/>
      <c r="AC5341" s="838"/>
      <c r="AD5341" s="838"/>
      <c r="AE5341" s="838"/>
      <c r="AF5341" s="838"/>
      <c r="AG5341" s="838"/>
      <c r="AH5341" s="838"/>
      <c r="AI5341" s="838"/>
      <c r="AJ5341" s="838"/>
      <c r="AK5341" s="838"/>
      <c r="AL5341" s="838"/>
    </row>
    <row r="5342" spans="25:38" x14ac:dyDescent="0.25">
      <c r="Y5342" s="838"/>
      <c r="Z5342" s="838"/>
      <c r="AA5342" s="838"/>
      <c r="AB5342" s="838"/>
      <c r="AC5342" s="838"/>
      <c r="AD5342" s="838"/>
      <c r="AE5342" s="838"/>
      <c r="AF5342" s="838"/>
      <c r="AG5342" s="838"/>
      <c r="AH5342" s="838"/>
      <c r="AI5342" s="838"/>
      <c r="AJ5342" s="838"/>
      <c r="AK5342" s="838"/>
      <c r="AL5342" s="838"/>
    </row>
    <row r="5343" spans="25:38" x14ac:dyDescent="0.25">
      <c r="Y5343" s="838"/>
      <c r="Z5343" s="838"/>
      <c r="AA5343" s="838"/>
      <c r="AB5343" s="838"/>
      <c r="AC5343" s="838"/>
      <c r="AD5343" s="838"/>
      <c r="AE5343" s="838"/>
      <c r="AF5343" s="838"/>
      <c r="AG5343" s="838"/>
      <c r="AH5343" s="838"/>
      <c r="AI5343" s="838"/>
      <c r="AJ5343" s="838"/>
      <c r="AK5343" s="838"/>
      <c r="AL5343" s="838"/>
    </row>
    <row r="5344" spans="25:38" x14ac:dyDescent="0.25">
      <c r="Y5344" s="838"/>
      <c r="Z5344" s="838"/>
      <c r="AA5344" s="838"/>
      <c r="AB5344" s="838"/>
      <c r="AC5344" s="838"/>
      <c r="AD5344" s="838"/>
      <c r="AE5344" s="838"/>
      <c r="AF5344" s="838"/>
      <c r="AG5344" s="838"/>
      <c r="AH5344" s="838"/>
      <c r="AI5344" s="838"/>
      <c r="AJ5344" s="838"/>
      <c r="AK5344" s="838"/>
      <c r="AL5344" s="838"/>
    </row>
    <row r="5345" spans="25:38" x14ac:dyDescent="0.25">
      <c r="Y5345" s="838"/>
      <c r="Z5345" s="838"/>
      <c r="AA5345" s="838"/>
      <c r="AB5345" s="838"/>
      <c r="AC5345" s="838"/>
      <c r="AD5345" s="838"/>
      <c r="AE5345" s="838"/>
      <c r="AF5345" s="838"/>
      <c r="AG5345" s="838"/>
      <c r="AH5345" s="838"/>
      <c r="AI5345" s="838"/>
      <c r="AJ5345" s="838"/>
      <c r="AK5345" s="838"/>
      <c r="AL5345" s="838"/>
    </row>
    <row r="5346" spans="25:38" x14ac:dyDescent="0.25">
      <c r="Y5346" s="838"/>
      <c r="Z5346" s="838"/>
      <c r="AA5346" s="838"/>
      <c r="AB5346" s="838"/>
      <c r="AC5346" s="838"/>
      <c r="AD5346" s="838"/>
      <c r="AE5346" s="838"/>
      <c r="AF5346" s="838"/>
      <c r="AG5346" s="838"/>
      <c r="AH5346" s="838"/>
      <c r="AI5346" s="838"/>
      <c r="AJ5346" s="838"/>
      <c r="AK5346" s="838"/>
      <c r="AL5346" s="838"/>
    </row>
    <row r="5347" spans="25:38" x14ac:dyDescent="0.25">
      <c r="Y5347" s="838"/>
      <c r="Z5347" s="838"/>
      <c r="AA5347" s="838"/>
      <c r="AB5347" s="838"/>
      <c r="AC5347" s="838"/>
      <c r="AD5347" s="838"/>
      <c r="AE5347" s="838"/>
      <c r="AF5347" s="838"/>
      <c r="AG5347" s="838"/>
      <c r="AH5347" s="838"/>
      <c r="AI5347" s="838"/>
      <c r="AJ5347" s="838"/>
      <c r="AK5347" s="838"/>
      <c r="AL5347" s="838"/>
    </row>
    <row r="5348" spans="25:38" x14ac:dyDescent="0.25">
      <c r="Y5348" s="838"/>
      <c r="Z5348" s="838"/>
      <c r="AA5348" s="838"/>
      <c r="AB5348" s="838"/>
      <c r="AC5348" s="838"/>
      <c r="AD5348" s="838"/>
      <c r="AE5348" s="838"/>
      <c r="AF5348" s="838"/>
      <c r="AG5348" s="838"/>
      <c r="AH5348" s="838"/>
      <c r="AI5348" s="838"/>
      <c r="AJ5348" s="838"/>
      <c r="AK5348" s="838"/>
      <c r="AL5348" s="838"/>
    </row>
    <row r="5349" spans="25:38" x14ac:dyDescent="0.25">
      <c r="Y5349" s="838"/>
      <c r="Z5349" s="838"/>
      <c r="AA5349" s="838"/>
      <c r="AB5349" s="838"/>
      <c r="AC5349" s="838"/>
      <c r="AD5349" s="838"/>
      <c r="AE5349" s="838"/>
      <c r="AF5349" s="838"/>
      <c r="AG5349" s="838"/>
      <c r="AH5349" s="838"/>
      <c r="AI5349" s="838"/>
      <c r="AJ5349" s="838"/>
      <c r="AK5349" s="838"/>
      <c r="AL5349" s="838"/>
    </row>
    <row r="5350" spans="25:38" x14ac:dyDescent="0.25">
      <c r="Y5350" s="838"/>
      <c r="Z5350" s="838"/>
      <c r="AA5350" s="838"/>
      <c r="AB5350" s="838"/>
      <c r="AC5350" s="838"/>
      <c r="AD5350" s="838"/>
      <c r="AE5350" s="838"/>
      <c r="AF5350" s="838"/>
      <c r="AG5350" s="838"/>
      <c r="AH5350" s="838"/>
      <c r="AI5350" s="838"/>
      <c r="AJ5350" s="838"/>
      <c r="AK5350" s="838"/>
      <c r="AL5350" s="838"/>
    </row>
    <row r="5351" spans="25:38" x14ac:dyDescent="0.25">
      <c r="Y5351" s="838"/>
      <c r="Z5351" s="838"/>
      <c r="AA5351" s="838"/>
      <c r="AB5351" s="838"/>
      <c r="AC5351" s="838"/>
      <c r="AD5351" s="838"/>
      <c r="AE5351" s="838"/>
      <c r="AF5351" s="838"/>
      <c r="AG5351" s="838"/>
      <c r="AH5351" s="838"/>
      <c r="AI5351" s="838"/>
      <c r="AJ5351" s="838"/>
      <c r="AK5351" s="838"/>
      <c r="AL5351" s="838"/>
    </row>
    <row r="5352" spans="25:38" x14ac:dyDescent="0.25">
      <c r="Y5352" s="838"/>
      <c r="Z5352" s="838"/>
      <c r="AA5352" s="838"/>
      <c r="AB5352" s="838"/>
      <c r="AC5352" s="838"/>
      <c r="AD5352" s="838"/>
      <c r="AE5352" s="838"/>
      <c r="AF5352" s="838"/>
      <c r="AG5352" s="838"/>
      <c r="AH5352" s="838"/>
      <c r="AI5352" s="838"/>
      <c r="AJ5352" s="838"/>
      <c r="AK5352" s="838"/>
      <c r="AL5352" s="838"/>
    </row>
    <row r="5353" spans="25:38" x14ac:dyDescent="0.25">
      <c r="Y5353" s="838"/>
      <c r="Z5353" s="838"/>
      <c r="AA5353" s="838"/>
      <c r="AB5353" s="838"/>
      <c r="AC5353" s="838"/>
      <c r="AD5353" s="838"/>
      <c r="AE5353" s="838"/>
      <c r="AF5353" s="838"/>
      <c r="AG5353" s="838"/>
      <c r="AH5353" s="838"/>
      <c r="AI5353" s="838"/>
      <c r="AJ5353" s="838"/>
      <c r="AK5353" s="838"/>
      <c r="AL5353" s="838"/>
    </row>
    <row r="5354" spans="25:38" x14ac:dyDescent="0.25">
      <c r="Y5354" s="838"/>
      <c r="Z5354" s="838"/>
      <c r="AA5354" s="838"/>
      <c r="AB5354" s="838"/>
      <c r="AC5354" s="838"/>
      <c r="AD5354" s="838"/>
      <c r="AE5354" s="838"/>
      <c r="AF5354" s="838"/>
      <c r="AG5354" s="838"/>
      <c r="AH5354" s="838"/>
      <c r="AI5354" s="838"/>
      <c r="AJ5354" s="838"/>
      <c r="AK5354" s="838"/>
      <c r="AL5354" s="838"/>
    </row>
    <row r="5355" spans="25:38" x14ac:dyDescent="0.25">
      <c r="Y5355" s="838"/>
      <c r="Z5355" s="838"/>
      <c r="AA5355" s="838"/>
      <c r="AB5355" s="838"/>
      <c r="AC5355" s="838"/>
      <c r="AD5355" s="838"/>
      <c r="AE5355" s="838"/>
      <c r="AF5355" s="838"/>
      <c r="AG5355" s="838"/>
      <c r="AH5355" s="838"/>
      <c r="AI5355" s="838"/>
      <c r="AJ5355" s="838"/>
      <c r="AK5355" s="838"/>
      <c r="AL5355" s="838"/>
    </row>
    <row r="5356" spans="25:38" x14ac:dyDescent="0.25">
      <c r="Y5356" s="838"/>
      <c r="Z5356" s="838"/>
      <c r="AA5356" s="838"/>
      <c r="AB5356" s="838"/>
      <c r="AC5356" s="838"/>
      <c r="AD5356" s="838"/>
      <c r="AE5356" s="838"/>
      <c r="AF5356" s="838"/>
      <c r="AG5356" s="838"/>
      <c r="AH5356" s="838"/>
      <c r="AI5356" s="838"/>
      <c r="AJ5356" s="838"/>
      <c r="AK5356" s="838"/>
      <c r="AL5356" s="838"/>
    </row>
    <row r="5357" spans="25:38" x14ac:dyDescent="0.25">
      <c r="Y5357" s="838"/>
      <c r="Z5357" s="838"/>
      <c r="AA5357" s="838"/>
      <c r="AB5357" s="838"/>
      <c r="AC5357" s="838"/>
      <c r="AD5357" s="838"/>
      <c r="AE5357" s="838"/>
      <c r="AF5357" s="838"/>
      <c r="AG5357" s="838"/>
      <c r="AH5357" s="838"/>
      <c r="AI5357" s="838"/>
      <c r="AJ5357" s="838"/>
      <c r="AK5357" s="838"/>
      <c r="AL5357" s="838"/>
    </row>
    <row r="5358" spans="25:38" x14ac:dyDescent="0.25">
      <c r="Y5358" s="838"/>
      <c r="Z5358" s="838"/>
      <c r="AA5358" s="838"/>
      <c r="AB5358" s="838"/>
      <c r="AC5358" s="838"/>
      <c r="AD5358" s="838"/>
      <c r="AE5358" s="838"/>
      <c r="AF5358" s="838"/>
      <c r="AG5358" s="838"/>
      <c r="AH5358" s="838"/>
      <c r="AI5358" s="838"/>
      <c r="AJ5358" s="838"/>
      <c r="AK5358" s="838"/>
      <c r="AL5358" s="838"/>
    </row>
    <row r="5359" spans="25:38" x14ac:dyDescent="0.25">
      <c r="Y5359" s="838"/>
      <c r="Z5359" s="838"/>
      <c r="AA5359" s="838"/>
      <c r="AB5359" s="838"/>
      <c r="AC5359" s="838"/>
      <c r="AD5359" s="838"/>
      <c r="AE5359" s="838"/>
      <c r="AF5359" s="838"/>
      <c r="AG5359" s="838"/>
      <c r="AH5359" s="838"/>
      <c r="AI5359" s="838"/>
      <c r="AJ5359" s="838"/>
      <c r="AK5359" s="838"/>
      <c r="AL5359" s="838"/>
    </row>
    <row r="5360" spans="25:38" x14ac:dyDescent="0.25">
      <c r="Y5360" s="838"/>
      <c r="Z5360" s="838"/>
      <c r="AA5360" s="838"/>
      <c r="AB5360" s="838"/>
      <c r="AC5360" s="838"/>
      <c r="AD5360" s="838"/>
      <c r="AE5360" s="838"/>
      <c r="AF5360" s="838"/>
      <c r="AG5360" s="838"/>
      <c r="AH5360" s="838"/>
      <c r="AI5360" s="838"/>
      <c r="AJ5360" s="838"/>
      <c r="AK5360" s="838"/>
      <c r="AL5360" s="838"/>
    </row>
    <row r="5361" spans="25:38" x14ac:dyDescent="0.25">
      <c r="Y5361" s="838"/>
      <c r="Z5361" s="838"/>
      <c r="AA5361" s="838"/>
      <c r="AB5361" s="838"/>
      <c r="AC5361" s="838"/>
      <c r="AD5361" s="838"/>
      <c r="AE5361" s="838"/>
      <c r="AF5361" s="838"/>
      <c r="AG5361" s="838"/>
      <c r="AH5361" s="838"/>
      <c r="AI5361" s="838"/>
      <c r="AJ5361" s="838"/>
      <c r="AK5361" s="838"/>
      <c r="AL5361" s="838"/>
    </row>
    <row r="5362" spans="25:38" x14ac:dyDescent="0.25">
      <c r="Y5362" s="838"/>
      <c r="Z5362" s="838"/>
      <c r="AA5362" s="838"/>
      <c r="AB5362" s="838"/>
      <c r="AC5362" s="838"/>
      <c r="AD5362" s="838"/>
      <c r="AE5362" s="838"/>
      <c r="AF5362" s="838"/>
      <c r="AG5362" s="838"/>
      <c r="AH5362" s="838"/>
      <c r="AI5362" s="838"/>
      <c r="AJ5362" s="838"/>
      <c r="AK5362" s="838"/>
      <c r="AL5362" s="838"/>
    </row>
    <row r="5363" spans="25:38" x14ac:dyDescent="0.25">
      <c r="Y5363" s="838"/>
      <c r="Z5363" s="838"/>
      <c r="AA5363" s="838"/>
      <c r="AB5363" s="838"/>
      <c r="AC5363" s="838"/>
      <c r="AD5363" s="838"/>
      <c r="AE5363" s="838"/>
      <c r="AF5363" s="838"/>
      <c r="AG5363" s="838"/>
      <c r="AH5363" s="838"/>
      <c r="AI5363" s="838"/>
      <c r="AJ5363" s="838"/>
      <c r="AK5363" s="838"/>
      <c r="AL5363" s="838"/>
    </row>
    <row r="5364" spans="25:38" x14ac:dyDescent="0.25">
      <c r="Y5364" s="838"/>
      <c r="Z5364" s="838"/>
      <c r="AA5364" s="838"/>
      <c r="AB5364" s="838"/>
      <c r="AC5364" s="838"/>
      <c r="AD5364" s="838"/>
      <c r="AE5364" s="838"/>
      <c r="AF5364" s="838"/>
      <c r="AG5364" s="838"/>
      <c r="AH5364" s="838"/>
      <c r="AI5364" s="838"/>
      <c r="AJ5364" s="838"/>
      <c r="AK5364" s="838"/>
      <c r="AL5364" s="838"/>
    </row>
    <row r="5365" spans="25:38" x14ac:dyDescent="0.25">
      <c r="Y5365" s="838"/>
      <c r="Z5365" s="838"/>
      <c r="AA5365" s="838"/>
      <c r="AB5365" s="838"/>
      <c r="AC5365" s="838"/>
      <c r="AD5365" s="838"/>
      <c r="AE5365" s="838"/>
      <c r="AF5365" s="838"/>
      <c r="AG5365" s="838"/>
      <c r="AH5365" s="838"/>
      <c r="AI5365" s="838"/>
      <c r="AJ5365" s="838"/>
      <c r="AK5365" s="838"/>
      <c r="AL5365" s="838"/>
    </row>
    <row r="5366" spans="25:38" x14ac:dyDescent="0.25">
      <c r="Y5366" s="838"/>
      <c r="Z5366" s="838"/>
      <c r="AA5366" s="838"/>
      <c r="AB5366" s="838"/>
      <c r="AC5366" s="838"/>
      <c r="AD5366" s="838"/>
      <c r="AE5366" s="838"/>
      <c r="AF5366" s="838"/>
      <c r="AG5366" s="838"/>
      <c r="AH5366" s="838"/>
      <c r="AI5366" s="838"/>
      <c r="AJ5366" s="838"/>
      <c r="AK5366" s="838"/>
      <c r="AL5366" s="838"/>
    </row>
    <row r="5367" spans="25:38" x14ac:dyDescent="0.25">
      <c r="Y5367" s="838"/>
      <c r="Z5367" s="838"/>
      <c r="AA5367" s="838"/>
      <c r="AB5367" s="838"/>
      <c r="AC5367" s="838"/>
      <c r="AD5367" s="838"/>
      <c r="AE5367" s="838"/>
      <c r="AF5367" s="838"/>
      <c r="AG5367" s="838"/>
      <c r="AH5367" s="838"/>
      <c r="AI5367" s="838"/>
      <c r="AJ5367" s="838"/>
      <c r="AK5367" s="838"/>
      <c r="AL5367" s="838"/>
    </row>
    <row r="5368" spans="25:38" x14ac:dyDescent="0.25">
      <c r="Y5368" s="838"/>
      <c r="Z5368" s="838"/>
      <c r="AA5368" s="838"/>
      <c r="AB5368" s="838"/>
      <c r="AC5368" s="838"/>
      <c r="AD5368" s="838"/>
      <c r="AE5368" s="838"/>
      <c r="AF5368" s="838"/>
      <c r="AG5368" s="838"/>
      <c r="AH5368" s="838"/>
      <c r="AI5368" s="838"/>
      <c r="AJ5368" s="838"/>
      <c r="AK5368" s="838"/>
      <c r="AL5368" s="838"/>
    </row>
    <row r="5369" spans="25:38" x14ac:dyDescent="0.25">
      <c r="Y5369" s="838"/>
      <c r="Z5369" s="838"/>
      <c r="AA5369" s="838"/>
      <c r="AB5369" s="838"/>
      <c r="AC5369" s="838"/>
      <c r="AD5369" s="838"/>
      <c r="AE5369" s="838"/>
      <c r="AF5369" s="838"/>
      <c r="AG5369" s="838"/>
      <c r="AH5369" s="838"/>
      <c r="AI5369" s="838"/>
      <c r="AJ5369" s="838"/>
      <c r="AK5369" s="838"/>
      <c r="AL5369" s="838"/>
    </row>
    <row r="5370" spans="25:38" x14ac:dyDescent="0.25">
      <c r="Y5370" s="838"/>
      <c r="Z5370" s="838"/>
      <c r="AA5370" s="838"/>
      <c r="AB5370" s="838"/>
      <c r="AC5370" s="838"/>
      <c r="AD5370" s="838"/>
      <c r="AE5370" s="838"/>
      <c r="AF5370" s="838"/>
      <c r="AG5370" s="838"/>
      <c r="AH5370" s="838"/>
      <c r="AI5370" s="838"/>
      <c r="AJ5370" s="838"/>
      <c r="AK5370" s="838"/>
      <c r="AL5370" s="838"/>
    </row>
    <row r="5371" spans="25:38" x14ac:dyDescent="0.25">
      <c r="Y5371" s="838"/>
      <c r="Z5371" s="838"/>
      <c r="AA5371" s="838"/>
      <c r="AB5371" s="838"/>
      <c r="AC5371" s="838"/>
      <c r="AD5371" s="838"/>
      <c r="AE5371" s="838"/>
      <c r="AF5371" s="838"/>
      <c r="AG5371" s="838"/>
      <c r="AH5371" s="838"/>
      <c r="AI5371" s="838"/>
      <c r="AJ5371" s="838"/>
      <c r="AK5371" s="838"/>
      <c r="AL5371" s="838"/>
    </row>
    <row r="5372" spans="25:38" x14ac:dyDescent="0.25">
      <c r="Y5372" s="838"/>
      <c r="Z5372" s="838"/>
      <c r="AA5372" s="838"/>
      <c r="AB5372" s="838"/>
      <c r="AC5372" s="838"/>
      <c r="AD5372" s="838"/>
      <c r="AE5372" s="838"/>
      <c r="AF5372" s="838"/>
      <c r="AG5372" s="838"/>
      <c r="AH5372" s="838"/>
      <c r="AI5372" s="838"/>
      <c r="AJ5372" s="838"/>
      <c r="AK5372" s="838"/>
      <c r="AL5372" s="838"/>
    </row>
    <row r="5373" spans="25:38" x14ac:dyDescent="0.25">
      <c r="Y5373" s="838"/>
      <c r="Z5373" s="838"/>
      <c r="AA5373" s="838"/>
      <c r="AB5373" s="838"/>
      <c r="AC5373" s="838"/>
      <c r="AD5373" s="838"/>
      <c r="AE5373" s="838"/>
      <c r="AF5373" s="838"/>
      <c r="AG5373" s="838"/>
      <c r="AH5373" s="838"/>
      <c r="AI5373" s="838"/>
      <c r="AJ5373" s="838"/>
      <c r="AK5373" s="838"/>
      <c r="AL5373" s="838"/>
    </row>
    <row r="5374" spans="25:38" x14ac:dyDescent="0.25">
      <c r="Y5374" s="838"/>
      <c r="Z5374" s="838"/>
      <c r="AA5374" s="838"/>
      <c r="AB5374" s="838"/>
      <c r="AC5374" s="838"/>
      <c r="AD5374" s="838"/>
      <c r="AE5374" s="838"/>
      <c r="AF5374" s="838"/>
      <c r="AG5374" s="838"/>
      <c r="AH5374" s="838"/>
      <c r="AI5374" s="838"/>
      <c r="AJ5374" s="838"/>
      <c r="AK5374" s="838"/>
      <c r="AL5374" s="838"/>
    </row>
    <row r="5375" spans="25:38" x14ac:dyDescent="0.25">
      <c r="Y5375" s="838"/>
      <c r="Z5375" s="838"/>
      <c r="AA5375" s="838"/>
      <c r="AB5375" s="838"/>
      <c r="AC5375" s="838"/>
      <c r="AD5375" s="838"/>
      <c r="AE5375" s="838"/>
      <c r="AF5375" s="838"/>
      <c r="AG5375" s="838"/>
      <c r="AH5375" s="838"/>
      <c r="AI5375" s="838"/>
      <c r="AJ5375" s="838"/>
      <c r="AK5375" s="838"/>
      <c r="AL5375" s="838"/>
    </row>
    <row r="5376" spans="25:38" x14ac:dyDescent="0.25">
      <c r="Y5376" s="838"/>
      <c r="Z5376" s="838"/>
      <c r="AA5376" s="838"/>
      <c r="AB5376" s="838"/>
      <c r="AC5376" s="838"/>
      <c r="AD5376" s="838"/>
      <c r="AE5376" s="838"/>
      <c r="AF5376" s="838"/>
      <c r="AG5376" s="838"/>
      <c r="AH5376" s="838"/>
      <c r="AI5376" s="838"/>
      <c r="AJ5376" s="838"/>
      <c r="AK5376" s="838"/>
      <c r="AL5376" s="838"/>
    </row>
    <row r="5377" spans="25:38" x14ac:dyDescent="0.25">
      <c r="Y5377" s="838"/>
      <c r="Z5377" s="838"/>
      <c r="AA5377" s="838"/>
      <c r="AB5377" s="838"/>
      <c r="AC5377" s="838"/>
      <c r="AD5377" s="838"/>
      <c r="AE5377" s="838"/>
      <c r="AF5377" s="838"/>
      <c r="AG5377" s="838"/>
      <c r="AH5377" s="838"/>
      <c r="AI5377" s="838"/>
      <c r="AJ5377" s="838"/>
      <c r="AK5377" s="838"/>
      <c r="AL5377" s="838"/>
    </row>
    <row r="5378" spans="25:38" x14ac:dyDescent="0.25">
      <c r="Y5378" s="838"/>
      <c r="Z5378" s="838"/>
      <c r="AA5378" s="838"/>
      <c r="AB5378" s="838"/>
      <c r="AC5378" s="838"/>
      <c r="AD5378" s="838"/>
      <c r="AE5378" s="838"/>
      <c r="AF5378" s="838"/>
      <c r="AG5378" s="838"/>
      <c r="AH5378" s="838"/>
      <c r="AI5378" s="838"/>
      <c r="AJ5378" s="838"/>
      <c r="AK5378" s="838"/>
      <c r="AL5378" s="838"/>
    </row>
    <row r="5379" spans="25:38" x14ac:dyDescent="0.25">
      <c r="Y5379" s="838"/>
      <c r="Z5379" s="838"/>
      <c r="AA5379" s="838"/>
      <c r="AB5379" s="838"/>
      <c r="AC5379" s="838"/>
      <c r="AD5379" s="838"/>
      <c r="AE5379" s="838"/>
      <c r="AF5379" s="838"/>
      <c r="AG5379" s="838"/>
      <c r="AH5379" s="838"/>
      <c r="AI5379" s="838"/>
      <c r="AJ5379" s="838"/>
      <c r="AK5379" s="838"/>
      <c r="AL5379" s="838"/>
    </row>
    <row r="5380" spans="25:38" x14ac:dyDescent="0.25">
      <c r="Y5380" s="838"/>
      <c r="Z5380" s="838"/>
      <c r="AA5380" s="838"/>
      <c r="AB5380" s="838"/>
      <c r="AC5380" s="838"/>
      <c r="AD5380" s="838"/>
      <c r="AE5380" s="838"/>
      <c r="AF5380" s="838"/>
      <c r="AG5380" s="838"/>
      <c r="AH5380" s="838"/>
      <c r="AI5380" s="838"/>
      <c r="AJ5380" s="838"/>
      <c r="AK5380" s="838"/>
      <c r="AL5380" s="838"/>
    </row>
    <row r="5381" spans="25:38" x14ac:dyDescent="0.25">
      <c r="Y5381" s="838"/>
      <c r="Z5381" s="838"/>
      <c r="AA5381" s="838"/>
      <c r="AB5381" s="838"/>
      <c r="AC5381" s="838"/>
      <c r="AD5381" s="838"/>
      <c r="AE5381" s="838"/>
      <c r="AF5381" s="838"/>
      <c r="AG5381" s="838"/>
      <c r="AH5381" s="838"/>
      <c r="AI5381" s="838"/>
      <c r="AJ5381" s="838"/>
      <c r="AK5381" s="838"/>
      <c r="AL5381" s="838"/>
    </row>
    <row r="5382" spans="25:38" x14ac:dyDescent="0.25">
      <c r="Y5382" s="838"/>
      <c r="Z5382" s="838"/>
      <c r="AA5382" s="838"/>
      <c r="AB5382" s="838"/>
      <c r="AC5382" s="838"/>
      <c r="AD5382" s="838"/>
      <c r="AE5382" s="838"/>
      <c r="AF5382" s="838"/>
      <c r="AG5382" s="838"/>
      <c r="AH5382" s="838"/>
      <c r="AI5382" s="838"/>
      <c r="AJ5382" s="838"/>
      <c r="AK5382" s="838"/>
      <c r="AL5382" s="838"/>
    </row>
    <row r="5383" spans="25:38" x14ac:dyDescent="0.25">
      <c r="Y5383" s="838"/>
      <c r="Z5383" s="838"/>
      <c r="AA5383" s="838"/>
      <c r="AB5383" s="838"/>
      <c r="AC5383" s="838"/>
      <c r="AD5383" s="838"/>
      <c r="AE5383" s="838"/>
      <c r="AF5383" s="838"/>
      <c r="AG5383" s="838"/>
      <c r="AH5383" s="838"/>
      <c r="AI5383" s="838"/>
      <c r="AJ5383" s="838"/>
      <c r="AK5383" s="838"/>
      <c r="AL5383" s="838"/>
    </row>
    <row r="5384" spans="25:38" x14ac:dyDescent="0.25">
      <c r="Y5384" s="838"/>
      <c r="Z5384" s="838"/>
      <c r="AA5384" s="838"/>
      <c r="AB5384" s="838"/>
      <c r="AC5384" s="838"/>
      <c r="AD5384" s="838"/>
      <c r="AE5384" s="838"/>
      <c r="AF5384" s="838"/>
      <c r="AG5384" s="838"/>
      <c r="AH5384" s="838"/>
      <c r="AI5384" s="838"/>
      <c r="AJ5384" s="838"/>
      <c r="AK5384" s="838"/>
      <c r="AL5384" s="838"/>
    </row>
    <row r="5385" spans="25:38" x14ac:dyDescent="0.25">
      <c r="Y5385" s="838"/>
      <c r="Z5385" s="838"/>
      <c r="AA5385" s="838"/>
      <c r="AB5385" s="838"/>
      <c r="AC5385" s="838"/>
      <c r="AD5385" s="838"/>
      <c r="AE5385" s="838"/>
      <c r="AF5385" s="838"/>
      <c r="AG5385" s="838"/>
      <c r="AH5385" s="838"/>
      <c r="AI5385" s="838"/>
      <c r="AJ5385" s="838"/>
      <c r="AK5385" s="838"/>
      <c r="AL5385" s="838"/>
    </row>
    <row r="5386" spans="25:38" x14ac:dyDescent="0.25">
      <c r="Y5386" s="838"/>
      <c r="Z5386" s="838"/>
      <c r="AA5386" s="838"/>
      <c r="AB5386" s="838"/>
      <c r="AC5386" s="838"/>
      <c r="AD5386" s="838"/>
      <c r="AE5386" s="838"/>
      <c r="AF5386" s="838"/>
      <c r="AG5386" s="838"/>
      <c r="AH5386" s="838"/>
      <c r="AI5386" s="838"/>
      <c r="AJ5386" s="838"/>
      <c r="AK5386" s="838"/>
      <c r="AL5386" s="838"/>
    </row>
    <row r="5387" spans="25:38" x14ac:dyDescent="0.25">
      <c r="Y5387" s="838"/>
      <c r="Z5387" s="838"/>
      <c r="AA5387" s="838"/>
      <c r="AB5387" s="838"/>
      <c r="AC5387" s="838"/>
      <c r="AD5387" s="838"/>
      <c r="AE5387" s="838"/>
      <c r="AF5387" s="838"/>
      <c r="AG5387" s="838"/>
      <c r="AH5387" s="838"/>
      <c r="AI5387" s="838"/>
      <c r="AJ5387" s="838"/>
      <c r="AK5387" s="838"/>
      <c r="AL5387" s="838"/>
    </row>
    <row r="5388" spans="25:38" x14ac:dyDescent="0.25">
      <c r="Y5388" s="838"/>
      <c r="Z5388" s="838"/>
      <c r="AA5388" s="838"/>
      <c r="AB5388" s="838"/>
      <c r="AC5388" s="838"/>
      <c r="AD5388" s="838"/>
      <c r="AE5388" s="838"/>
      <c r="AF5388" s="838"/>
      <c r="AG5388" s="838"/>
      <c r="AH5388" s="838"/>
      <c r="AI5388" s="838"/>
      <c r="AJ5388" s="838"/>
      <c r="AK5388" s="838"/>
      <c r="AL5388" s="838"/>
    </row>
    <row r="5389" spans="25:38" x14ac:dyDescent="0.25">
      <c r="Y5389" s="838"/>
      <c r="Z5389" s="838"/>
      <c r="AA5389" s="838"/>
      <c r="AB5389" s="838"/>
      <c r="AC5389" s="838"/>
      <c r="AD5389" s="838"/>
      <c r="AE5389" s="838"/>
      <c r="AF5389" s="838"/>
      <c r="AG5389" s="838"/>
      <c r="AH5389" s="838"/>
      <c r="AI5389" s="838"/>
      <c r="AJ5389" s="838"/>
      <c r="AK5389" s="838"/>
      <c r="AL5389" s="838"/>
    </row>
    <row r="5390" spans="25:38" x14ac:dyDescent="0.25">
      <c r="Y5390" s="838"/>
      <c r="Z5390" s="838"/>
      <c r="AA5390" s="838"/>
      <c r="AB5390" s="838"/>
      <c r="AC5390" s="838"/>
      <c r="AD5390" s="838"/>
      <c r="AE5390" s="838"/>
      <c r="AF5390" s="838"/>
      <c r="AG5390" s="838"/>
      <c r="AH5390" s="838"/>
      <c r="AI5390" s="838"/>
      <c r="AJ5390" s="838"/>
      <c r="AK5390" s="838"/>
      <c r="AL5390" s="838"/>
    </row>
    <row r="5391" spans="25:38" x14ac:dyDescent="0.25">
      <c r="Y5391" s="838"/>
      <c r="Z5391" s="838"/>
      <c r="AA5391" s="838"/>
      <c r="AB5391" s="838"/>
      <c r="AC5391" s="838"/>
      <c r="AD5391" s="838"/>
      <c r="AE5391" s="838"/>
      <c r="AF5391" s="838"/>
      <c r="AG5391" s="838"/>
      <c r="AH5391" s="838"/>
      <c r="AI5391" s="838"/>
      <c r="AJ5391" s="838"/>
      <c r="AK5391" s="838"/>
      <c r="AL5391" s="838"/>
    </row>
    <row r="5392" spans="25:38" x14ac:dyDescent="0.25">
      <c r="Y5392" s="838"/>
      <c r="Z5392" s="838"/>
      <c r="AA5392" s="838"/>
      <c r="AB5392" s="838"/>
      <c r="AC5392" s="838"/>
      <c r="AD5392" s="838"/>
      <c r="AE5392" s="838"/>
      <c r="AF5392" s="838"/>
      <c r="AG5392" s="838"/>
      <c r="AH5392" s="838"/>
      <c r="AI5392" s="838"/>
      <c r="AJ5392" s="838"/>
      <c r="AK5392" s="838"/>
      <c r="AL5392" s="838"/>
    </row>
    <row r="5393" spans="25:38" x14ac:dyDescent="0.25">
      <c r="Y5393" s="838"/>
      <c r="Z5393" s="838"/>
      <c r="AA5393" s="838"/>
      <c r="AB5393" s="838"/>
      <c r="AC5393" s="838"/>
      <c r="AD5393" s="838"/>
      <c r="AE5393" s="838"/>
      <c r="AF5393" s="838"/>
      <c r="AG5393" s="838"/>
      <c r="AH5393" s="838"/>
      <c r="AI5393" s="838"/>
      <c r="AJ5393" s="838"/>
      <c r="AK5393" s="838"/>
      <c r="AL5393" s="838"/>
    </row>
    <row r="5394" spans="25:38" x14ac:dyDescent="0.25">
      <c r="Y5394" s="838"/>
      <c r="Z5394" s="838"/>
      <c r="AA5394" s="838"/>
      <c r="AB5394" s="838"/>
      <c r="AC5394" s="838"/>
      <c r="AD5394" s="838"/>
      <c r="AE5394" s="838"/>
      <c r="AF5394" s="838"/>
      <c r="AG5394" s="838"/>
      <c r="AH5394" s="838"/>
      <c r="AI5394" s="838"/>
      <c r="AJ5394" s="838"/>
      <c r="AK5394" s="838"/>
      <c r="AL5394" s="838"/>
    </row>
    <row r="5395" spans="25:38" x14ac:dyDescent="0.25">
      <c r="Y5395" s="838"/>
      <c r="Z5395" s="838"/>
      <c r="AA5395" s="838"/>
      <c r="AB5395" s="838"/>
      <c r="AC5395" s="838"/>
      <c r="AD5395" s="838"/>
      <c r="AE5395" s="838"/>
      <c r="AF5395" s="838"/>
      <c r="AG5395" s="838"/>
      <c r="AH5395" s="838"/>
      <c r="AI5395" s="838"/>
      <c r="AJ5395" s="838"/>
      <c r="AK5395" s="838"/>
      <c r="AL5395" s="838"/>
    </row>
    <row r="5396" spans="25:38" x14ac:dyDescent="0.25">
      <c r="Y5396" s="838"/>
      <c r="Z5396" s="838"/>
      <c r="AA5396" s="838"/>
      <c r="AB5396" s="838"/>
      <c r="AC5396" s="838"/>
      <c r="AD5396" s="838"/>
      <c r="AE5396" s="838"/>
      <c r="AF5396" s="838"/>
      <c r="AG5396" s="838"/>
      <c r="AH5396" s="838"/>
      <c r="AI5396" s="838"/>
      <c r="AJ5396" s="838"/>
      <c r="AK5396" s="838"/>
      <c r="AL5396" s="838"/>
    </row>
    <row r="5397" spans="25:38" x14ac:dyDescent="0.25">
      <c r="Y5397" s="838"/>
      <c r="Z5397" s="838"/>
      <c r="AA5397" s="838"/>
      <c r="AB5397" s="838"/>
      <c r="AC5397" s="838"/>
      <c r="AD5397" s="838"/>
      <c r="AE5397" s="838"/>
      <c r="AF5397" s="838"/>
      <c r="AG5397" s="838"/>
      <c r="AH5397" s="838"/>
      <c r="AI5397" s="838"/>
      <c r="AJ5397" s="838"/>
      <c r="AK5397" s="838"/>
      <c r="AL5397" s="838"/>
    </row>
    <row r="5398" spans="25:38" x14ac:dyDescent="0.25">
      <c r="Y5398" s="838"/>
      <c r="Z5398" s="838"/>
      <c r="AA5398" s="838"/>
      <c r="AB5398" s="838"/>
      <c r="AC5398" s="838"/>
      <c r="AD5398" s="838"/>
      <c r="AE5398" s="838"/>
      <c r="AF5398" s="838"/>
      <c r="AG5398" s="838"/>
      <c r="AH5398" s="838"/>
      <c r="AI5398" s="838"/>
      <c r="AJ5398" s="838"/>
      <c r="AK5398" s="838"/>
      <c r="AL5398" s="838"/>
    </row>
    <row r="5399" spans="25:38" x14ac:dyDescent="0.25">
      <c r="Y5399" s="838"/>
      <c r="Z5399" s="838"/>
      <c r="AA5399" s="838"/>
      <c r="AB5399" s="838"/>
      <c r="AC5399" s="838"/>
      <c r="AD5399" s="838"/>
      <c r="AE5399" s="838"/>
      <c r="AF5399" s="838"/>
      <c r="AG5399" s="838"/>
      <c r="AH5399" s="838"/>
      <c r="AI5399" s="838"/>
      <c r="AJ5399" s="838"/>
      <c r="AK5399" s="838"/>
      <c r="AL5399" s="838"/>
    </row>
    <row r="5400" spans="25:38" x14ac:dyDescent="0.25">
      <c r="Y5400" s="838"/>
      <c r="Z5400" s="838"/>
      <c r="AA5400" s="838"/>
      <c r="AB5400" s="838"/>
      <c r="AC5400" s="838"/>
      <c r="AD5400" s="838"/>
      <c r="AE5400" s="838"/>
      <c r="AF5400" s="838"/>
      <c r="AG5400" s="838"/>
      <c r="AH5400" s="838"/>
      <c r="AI5400" s="838"/>
      <c r="AJ5400" s="838"/>
      <c r="AK5400" s="838"/>
      <c r="AL5400" s="838"/>
    </row>
    <row r="5401" spans="25:38" x14ac:dyDescent="0.25">
      <c r="Y5401" s="838"/>
      <c r="Z5401" s="838"/>
      <c r="AA5401" s="838"/>
      <c r="AB5401" s="838"/>
      <c r="AC5401" s="838"/>
      <c r="AD5401" s="838"/>
      <c r="AE5401" s="838"/>
      <c r="AF5401" s="838"/>
      <c r="AG5401" s="838"/>
      <c r="AH5401" s="838"/>
      <c r="AI5401" s="838"/>
      <c r="AJ5401" s="838"/>
      <c r="AK5401" s="838"/>
      <c r="AL5401" s="838"/>
    </row>
    <row r="5402" spans="25:38" x14ac:dyDescent="0.25">
      <c r="Y5402" s="838"/>
      <c r="Z5402" s="838"/>
      <c r="AA5402" s="838"/>
      <c r="AB5402" s="838"/>
      <c r="AC5402" s="838"/>
      <c r="AD5402" s="838"/>
      <c r="AE5402" s="838"/>
      <c r="AF5402" s="838"/>
      <c r="AG5402" s="838"/>
      <c r="AH5402" s="838"/>
      <c r="AI5402" s="838"/>
      <c r="AJ5402" s="838"/>
      <c r="AK5402" s="838"/>
      <c r="AL5402" s="838"/>
    </row>
    <row r="5403" spans="25:38" x14ac:dyDescent="0.25">
      <c r="Y5403" s="838"/>
      <c r="Z5403" s="838"/>
      <c r="AA5403" s="838"/>
      <c r="AB5403" s="838"/>
      <c r="AC5403" s="838"/>
      <c r="AD5403" s="838"/>
      <c r="AE5403" s="838"/>
      <c r="AF5403" s="838"/>
      <c r="AG5403" s="838"/>
      <c r="AH5403" s="838"/>
      <c r="AI5403" s="838"/>
      <c r="AJ5403" s="838"/>
      <c r="AK5403" s="838"/>
      <c r="AL5403" s="838"/>
    </row>
    <row r="5404" spans="25:38" x14ac:dyDescent="0.25">
      <c r="Y5404" s="838"/>
      <c r="Z5404" s="838"/>
      <c r="AA5404" s="838"/>
      <c r="AB5404" s="838"/>
      <c r="AC5404" s="838"/>
      <c r="AD5404" s="838"/>
      <c r="AE5404" s="838"/>
      <c r="AF5404" s="838"/>
      <c r="AG5404" s="838"/>
      <c r="AH5404" s="838"/>
      <c r="AI5404" s="838"/>
      <c r="AJ5404" s="838"/>
      <c r="AK5404" s="838"/>
      <c r="AL5404" s="838"/>
    </row>
    <row r="5405" spans="25:38" x14ac:dyDescent="0.25">
      <c r="Y5405" s="838"/>
      <c r="Z5405" s="838"/>
      <c r="AA5405" s="838"/>
      <c r="AB5405" s="838"/>
      <c r="AC5405" s="838"/>
      <c r="AD5405" s="838"/>
      <c r="AE5405" s="838"/>
      <c r="AF5405" s="838"/>
      <c r="AG5405" s="838"/>
      <c r="AH5405" s="838"/>
      <c r="AI5405" s="838"/>
      <c r="AJ5405" s="838"/>
      <c r="AK5405" s="838"/>
      <c r="AL5405" s="838"/>
    </row>
    <row r="5406" spans="25:38" x14ac:dyDescent="0.25">
      <c r="Y5406" s="838"/>
      <c r="Z5406" s="838"/>
      <c r="AA5406" s="838"/>
      <c r="AB5406" s="838"/>
      <c r="AC5406" s="838"/>
      <c r="AD5406" s="838"/>
      <c r="AE5406" s="838"/>
      <c r="AF5406" s="838"/>
      <c r="AG5406" s="838"/>
      <c r="AH5406" s="838"/>
      <c r="AI5406" s="838"/>
      <c r="AJ5406" s="838"/>
      <c r="AK5406" s="838"/>
      <c r="AL5406" s="838"/>
    </row>
    <row r="5407" spans="25:38" x14ac:dyDescent="0.25">
      <c r="Y5407" s="838"/>
      <c r="Z5407" s="838"/>
      <c r="AA5407" s="838"/>
      <c r="AB5407" s="838"/>
      <c r="AC5407" s="838"/>
      <c r="AD5407" s="838"/>
      <c r="AE5407" s="838"/>
      <c r="AF5407" s="838"/>
      <c r="AG5407" s="838"/>
      <c r="AH5407" s="838"/>
      <c r="AI5407" s="838"/>
      <c r="AJ5407" s="838"/>
      <c r="AK5407" s="838"/>
      <c r="AL5407" s="838"/>
    </row>
    <row r="5408" spans="25:38" x14ac:dyDescent="0.25">
      <c r="Y5408" s="838"/>
      <c r="Z5408" s="838"/>
      <c r="AA5408" s="838"/>
      <c r="AB5408" s="838"/>
      <c r="AC5408" s="838"/>
      <c r="AD5408" s="838"/>
      <c r="AE5408" s="838"/>
      <c r="AF5408" s="838"/>
      <c r="AG5408" s="838"/>
      <c r="AH5408" s="838"/>
      <c r="AI5408" s="838"/>
      <c r="AJ5408" s="838"/>
      <c r="AK5408" s="838"/>
      <c r="AL5408" s="838"/>
    </row>
    <row r="5409" spans="25:38" x14ac:dyDescent="0.25">
      <c r="Y5409" s="838"/>
      <c r="Z5409" s="838"/>
      <c r="AA5409" s="838"/>
      <c r="AB5409" s="838"/>
      <c r="AC5409" s="838"/>
      <c r="AD5409" s="838"/>
      <c r="AE5409" s="838"/>
      <c r="AF5409" s="838"/>
      <c r="AG5409" s="838"/>
      <c r="AH5409" s="838"/>
      <c r="AI5409" s="838"/>
      <c r="AJ5409" s="838"/>
      <c r="AK5409" s="838"/>
      <c r="AL5409" s="838"/>
    </row>
    <row r="5410" spans="25:38" x14ac:dyDescent="0.25">
      <c r="Y5410" s="838"/>
      <c r="Z5410" s="838"/>
      <c r="AA5410" s="838"/>
      <c r="AB5410" s="838"/>
      <c r="AC5410" s="838"/>
      <c r="AD5410" s="838"/>
      <c r="AE5410" s="838"/>
      <c r="AF5410" s="838"/>
      <c r="AG5410" s="838"/>
      <c r="AH5410" s="838"/>
      <c r="AI5410" s="838"/>
      <c r="AJ5410" s="838"/>
      <c r="AK5410" s="838"/>
      <c r="AL5410" s="838"/>
    </row>
    <row r="5411" spans="25:38" x14ac:dyDescent="0.25">
      <c r="Y5411" s="838"/>
      <c r="Z5411" s="838"/>
      <c r="AA5411" s="838"/>
      <c r="AB5411" s="838"/>
      <c r="AC5411" s="838"/>
      <c r="AD5411" s="838"/>
      <c r="AE5411" s="838"/>
      <c r="AF5411" s="838"/>
      <c r="AG5411" s="838"/>
      <c r="AH5411" s="838"/>
      <c r="AI5411" s="838"/>
      <c r="AJ5411" s="838"/>
      <c r="AK5411" s="838"/>
      <c r="AL5411" s="838"/>
    </row>
    <row r="5412" spans="25:38" x14ac:dyDescent="0.25">
      <c r="Y5412" s="838"/>
      <c r="Z5412" s="838"/>
      <c r="AA5412" s="838"/>
      <c r="AB5412" s="838"/>
      <c r="AC5412" s="838"/>
      <c r="AD5412" s="838"/>
      <c r="AE5412" s="838"/>
      <c r="AF5412" s="838"/>
      <c r="AG5412" s="838"/>
      <c r="AH5412" s="838"/>
      <c r="AI5412" s="838"/>
      <c r="AJ5412" s="838"/>
      <c r="AK5412" s="838"/>
      <c r="AL5412" s="838"/>
    </row>
    <row r="5413" spans="25:38" x14ac:dyDescent="0.25">
      <c r="Y5413" s="838"/>
      <c r="Z5413" s="838"/>
      <c r="AA5413" s="838"/>
      <c r="AB5413" s="838"/>
      <c r="AC5413" s="838"/>
      <c r="AD5413" s="838"/>
      <c r="AE5413" s="838"/>
      <c r="AF5413" s="838"/>
      <c r="AG5413" s="838"/>
      <c r="AH5413" s="838"/>
      <c r="AI5413" s="838"/>
      <c r="AJ5413" s="838"/>
      <c r="AK5413" s="838"/>
      <c r="AL5413" s="838"/>
    </row>
    <row r="5414" spans="25:38" x14ac:dyDescent="0.25">
      <c r="Y5414" s="838"/>
      <c r="Z5414" s="838"/>
      <c r="AA5414" s="838"/>
      <c r="AB5414" s="838"/>
      <c r="AC5414" s="838"/>
      <c r="AD5414" s="838"/>
      <c r="AE5414" s="838"/>
      <c r="AF5414" s="838"/>
      <c r="AG5414" s="838"/>
      <c r="AH5414" s="838"/>
      <c r="AI5414" s="838"/>
      <c r="AJ5414" s="838"/>
      <c r="AK5414" s="838"/>
      <c r="AL5414" s="838"/>
    </row>
    <row r="5415" spans="25:38" x14ac:dyDescent="0.25">
      <c r="Y5415" s="838"/>
      <c r="Z5415" s="838"/>
      <c r="AA5415" s="838"/>
      <c r="AB5415" s="838"/>
      <c r="AC5415" s="838"/>
      <c r="AD5415" s="838"/>
      <c r="AE5415" s="838"/>
      <c r="AF5415" s="838"/>
      <c r="AG5415" s="838"/>
      <c r="AH5415" s="838"/>
      <c r="AI5415" s="838"/>
      <c r="AJ5415" s="838"/>
      <c r="AK5415" s="838"/>
      <c r="AL5415" s="838"/>
    </row>
    <row r="5416" spans="25:38" x14ac:dyDescent="0.25">
      <c r="Y5416" s="838"/>
      <c r="Z5416" s="838"/>
      <c r="AA5416" s="838"/>
      <c r="AB5416" s="838"/>
      <c r="AC5416" s="838"/>
      <c r="AD5416" s="838"/>
      <c r="AE5416" s="838"/>
      <c r="AF5416" s="838"/>
      <c r="AG5416" s="838"/>
      <c r="AH5416" s="838"/>
      <c r="AI5416" s="838"/>
      <c r="AJ5416" s="838"/>
      <c r="AK5416" s="838"/>
      <c r="AL5416" s="838"/>
    </row>
    <row r="5417" spans="25:38" x14ac:dyDescent="0.25">
      <c r="Y5417" s="838"/>
      <c r="Z5417" s="838"/>
      <c r="AA5417" s="838"/>
      <c r="AB5417" s="838"/>
      <c r="AC5417" s="838"/>
      <c r="AD5417" s="838"/>
      <c r="AE5417" s="838"/>
      <c r="AF5417" s="838"/>
      <c r="AG5417" s="838"/>
      <c r="AH5417" s="838"/>
      <c r="AI5417" s="838"/>
      <c r="AJ5417" s="838"/>
      <c r="AK5417" s="838"/>
      <c r="AL5417" s="838"/>
    </row>
    <row r="5418" spans="25:38" x14ac:dyDescent="0.25">
      <c r="Y5418" s="838"/>
      <c r="Z5418" s="838"/>
      <c r="AA5418" s="838"/>
      <c r="AB5418" s="838"/>
      <c r="AC5418" s="838"/>
      <c r="AD5418" s="838"/>
      <c r="AE5418" s="838"/>
      <c r="AF5418" s="838"/>
      <c r="AG5418" s="838"/>
      <c r="AH5418" s="838"/>
      <c r="AI5418" s="838"/>
      <c r="AJ5418" s="838"/>
      <c r="AK5418" s="838"/>
      <c r="AL5418" s="838"/>
    </row>
    <row r="5419" spans="25:38" x14ac:dyDescent="0.25">
      <c r="Y5419" s="838"/>
      <c r="Z5419" s="838"/>
      <c r="AA5419" s="838"/>
      <c r="AB5419" s="838"/>
      <c r="AC5419" s="838"/>
      <c r="AD5419" s="838"/>
      <c r="AE5419" s="838"/>
      <c r="AF5419" s="838"/>
      <c r="AG5419" s="838"/>
      <c r="AH5419" s="838"/>
      <c r="AI5419" s="838"/>
      <c r="AJ5419" s="838"/>
      <c r="AK5419" s="838"/>
      <c r="AL5419" s="838"/>
    </row>
    <row r="5420" spans="25:38" x14ac:dyDescent="0.25">
      <c r="Y5420" s="838"/>
      <c r="Z5420" s="838"/>
      <c r="AA5420" s="838"/>
      <c r="AB5420" s="838"/>
      <c r="AC5420" s="838"/>
      <c r="AD5420" s="838"/>
      <c r="AE5420" s="838"/>
      <c r="AF5420" s="838"/>
      <c r="AG5420" s="838"/>
      <c r="AH5420" s="838"/>
      <c r="AI5420" s="838"/>
      <c r="AJ5420" s="838"/>
      <c r="AK5420" s="838"/>
      <c r="AL5420" s="838"/>
    </row>
    <row r="5421" spans="25:38" x14ac:dyDescent="0.25">
      <c r="Y5421" s="838"/>
      <c r="Z5421" s="838"/>
      <c r="AA5421" s="838"/>
      <c r="AB5421" s="838"/>
      <c r="AC5421" s="838"/>
      <c r="AD5421" s="838"/>
      <c r="AE5421" s="838"/>
      <c r="AF5421" s="838"/>
      <c r="AG5421" s="838"/>
      <c r="AH5421" s="838"/>
      <c r="AI5421" s="838"/>
      <c r="AJ5421" s="838"/>
      <c r="AK5421" s="838"/>
      <c r="AL5421" s="838"/>
    </row>
    <row r="5422" spans="25:38" x14ac:dyDescent="0.25">
      <c r="Y5422" s="838"/>
      <c r="Z5422" s="838"/>
      <c r="AA5422" s="838"/>
      <c r="AB5422" s="838"/>
      <c r="AC5422" s="838"/>
      <c r="AD5422" s="838"/>
      <c r="AE5422" s="838"/>
      <c r="AF5422" s="838"/>
      <c r="AG5422" s="838"/>
      <c r="AH5422" s="838"/>
      <c r="AI5422" s="838"/>
      <c r="AJ5422" s="838"/>
      <c r="AK5422" s="838"/>
      <c r="AL5422" s="838"/>
    </row>
    <row r="5423" spans="25:38" x14ac:dyDescent="0.25">
      <c r="Y5423" s="838"/>
      <c r="Z5423" s="838"/>
      <c r="AA5423" s="838"/>
      <c r="AB5423" s="838"/>
      <c r="AC5423" s="838"/>
      <c r="AD5423" s="838"/>
      <c r="AE5423" s="838"/>
      <c r="AF5423" s="838"/>
      <c r="AG5423" s="838"/>
      <c r="AH5423" s="838"/>
      <c r="AI5423" s="838"/>
      <c r="AJ5423" s="838"/>
      <c r="AK5423" s="838"/>
      <c r="AL5423" s="838"/>
    </row>
    <row r="5424" spans="25:38" x14ac:dyDescent="0.25">
      <c r="Y5424" s="838"/>
      <c r="Z5424" s="838"/>
      <c r="AA5424" s="838"/>
      <c r="AB5424" s="838"/>
      <c r="AC5424" s="838"/>
      <c r="AD5424" s="838"/>
      <c r="AE5424" s="838"/>
      <c r="AF5424" s="838"/>
      <c r="AG5424" s="838"/>
      <c r="AH5424" s="838"/>
      <c r="AI5424" s="838"/>
      <c r="AJ5424" s="838"/>
      <c r="AK5424" s="838"/>
      <c r="AL5424" s="838"/>
    </row>
    <row r="5425" spans="25:38" x14ac:dyDescent="0.25">
      <c r="Y5425" s="838"/>
      <c r="Z5425" s="838"/>
      <c r="AA5425" s="838"/>
      <c r="AB5425" s="838"/>
      <c r="AC5425" s="838"/>
      <c r="AD5425" s="838"/>
      <c r="AE5425" s="838"/>
      <c r="AF5425" s="838"/>
      <c r="AG5425" s="838"/>
      <c r="AH5425" s="838"/>
      <c r="AI5425" s="838"/>
      <c r="AJ5425" s="838"/>
      <c r="AK5425" s="838"/>
      <c r="AL5425" s="838"/>
    </row>
    <row r="5426" spans="25:38" x14ac:dyDescent="0.25">
      <c r="Y5426" s="838"/>
      <c r="Z5426" s="838"/>
      <c r="AA5426" s="838"/>
      <c r="AB5426" s="838"/>
      <c r="AC5426" s="838"/>
      <c r="AD5426" s="838"/>
      <c r="AE5426" s="838"/>
      <c r="AF5426" s="838"/>
      <c r="AG5426" s="838"/>
      <c r="AH5426" s="838"/>
      <c r="AI5426" s="838"/>
      <c r="AJ5426" s="838"/>
      <c r="AK5426" s="838"/>
      <c r="AL5426" s="838"/>
    </row>
    <row r="5427" spans="25:38" x14ac:dyDescent="0.25">
      <c r="Y5427" s="838"/>
      <c r="Z5427" s="838"/>
      <c r="AA5427" s="838"/>
      <c r="AB5427" s="838"/>
      <c r="AC5427" s="838"/>
      <c r="AD5427" s="838"/>
      <c r="AE5427" s="838"/>
      <c r="AF5427" s="838"/>
      <c r="AG5427" s="838"/>
      <c r="AH5427" s="838"/>
      <c r="AI5427" s="838"/>
      <c r="AJ5427" s="838"/>
      <c r="AK5427" s="838"/>
      <c r="AL5427" s="838"/>
    </row>
    <row r="5428" spans="25:38" x14ac:dyDescent="0.25">
      <c r="Y5428" s="838"/>
      <c r="Z5428" s="838"/>
      <c r="AA5428" s="838"/>
      <c r="AB5428" s="838"/>
      <c r="AC5428" s="838"/>
      <c r="AD5428" s="838"/>
      <c r="AE5428" s="838"/>
      <c r="AF5428" s="838"/>
      <c r="AG5428" s="838"/>
      <c r="AH5428" s="838"/>
      <c r="AI5428" s="838"/>
      <c r="AJ5428" s="838"/>
      <c r="AK5428" s="838"/>
      <c r="AL5428" s="838"/>
    </row>
    <row r="5429" spans="25:38" x14ac:dyDescent="0.25">
      <c r="Y5429" s="838"/>
      <c r="Z5429" s="838"/>
      <c r="AA5429" s="838"/>
      <c r="AB5429" s="838"/>
      <c r="AC5429" s="838"/>
      <c r="AD5429" s="838"/>
      <c r="AE5429" s="838"/>
      <c r="AF5429" s="838"/>
      <c r="AG5429" s="838"/>
      <c r="AH5429" s="838"/>
      <c r="AI5429" s="838"/>
      <c r="AJ5429" s="838"/>
      <c r="AK5429" s="838"/>
      <c r="AL5429" s="838"/>
    </row>
    <row r="5430" spans="25:38" x14ac:dyDescent="0.25">
      <c r="Y5430" s="838"/>
      <c r="Z5430" s="838"/>
      <c r="AA5430" s="838"/>
      <c r="AB5430" s="838"/>
      <c r="AC5430" s="838"/>
      <c r="AD5430" s="838"/>
      <c r="AE5430" s="838"/>
      <c r="AF5430" s="838"/>
      <c r="AG5430" s="838"/>
      <c r="AH5430" s="838"/>
      <c r="AI5430" s="838"/>
      <c r="AJ5430" s="838"/>
      <c r="AK5430" s="838"/>
      <c r="AL5430" s="838"/>
    </row>
    <row r="5431" spans="25:38" x14ac:dyDescent="0.25">
      <c r="Y5431" s="838"/>
      <c r="Z5431" s="838"/>
      <c r="AA5431" s="838"/>
      <c r="AB5431" s="838"/>
      <c r="AC5431" s="838"/>
      <c r="AD5431" s="838"/>
      <c r="AE5431" s="838"/>
      <c r="AF5431" s="838"/>
      <c r="AG5431" s="838"/>
      <c r="AH5431" s="838"/>
      <c r="AI5431" s="838"/>
      <c r="AJ5431" s="838"/>
      <c r="AK5431" s="838"/>
      <c r="AL5431" s="838"/>
    </row>
    <row r="5432" spans="25:38" x14ac:dyDescent="0.25">
      <c r="Y5432" s="838"/>
      <c r="Z5432" s="838"/>
      <c r="AA5432" s="838"/>
      <c r="AB5432" s="838"/>
      <c r="AC5432" s="838"/>
      <c r="AD5432" s="838"/>
      <c r="AE5432" s="838"/>
      <c r="AF5432" s="838"/>
      <c r="AG5432" s="838"/>
      <c r="AH5432" s="838"/>
      <c r="AI5432" s="838"/>
      <c r="AJ5432" s="838"/>
      <c r="AK5432" s="838"/>
      <c r="AL5432" s="838"/>
    </row>
    <row r="5433" spans="25:38" x14ac:dyDescent="0.25">
      <c r="Y5433" s="838"/>
      <c r="Z5433" s="838"/>
      <c r="AA5433" s="838"/>
      <c r="AB5433" s="838"/>
      <c r="AC5433" s="838"/>
      <c r="AD5433" s="838"/>
      <c r="AE5433" s="838"/>
      <c r="AF5433" s="838"/>
      <c r="AG5433" s="838"/>
      <c r="AH5433" s="838"/>
      <c r="AI5433" s="838"/>
      <c r="AJ5433" s="838"/>
      <c r="AK5433" s="838"/>
      <c r="AL5433" s="838"/>
    </row>
    <row r="5434" spans="25:38" x14ac:dyDescent="0.25">
      <c r="Y5434" s="838"/>
      <c r="Z5434" s="838"/>
      <c r="AA5434" s="838"/>
      <c r="AB5434" s="838"/>
      <c r="AC5434" s="838"/>
      <c r="AD5434" s="838"/>
      <c r="AE5434" s="838"/>
      <c r="AF5434" s="838"/>
      <c r="AG5434" s="838"/>
      <c r="AH5434" s="838"/>
      <c r="AI5434" s="838"/>
      <c r="AJ5434" s="838"/>
      <c r="AK5434" s="838"/>
      <c r="AL5434" s="838"/>
    </row>
    <row r="5435" spans="25:38" x14ac:dyDescent="0.25">
      <c r="Y5435" s="838"/>
      <c r="Z5435" s="838"/>
      <c r="AA5435" s="838"/>
      <c r="AB5435" s="838"/>
      <c r="AC5435" s="838"/>
      <c r="AD5435" s="838"/>
      <c r="AE5435" s="838"/>
      <c r="AF5435" s="838"/>
      <c r="AG5435" s="838"/>
      <c r="AH5435" s="838"/>
      <c r="AI5435" s="838"/>
      <c r="AJ5435" s="838"/>
      <c r="AK5435" s="838"/>
      <c r="AL5435" s="838"/>
    </row>
    <row r="5436" spans="25:38" x14ac:dyDescent="0.25">
      <c r="Y5436" s="838"/>
      <c r="Z5436" s="838"/>
      <c r="AA5436" s="838"/>
      <c r="AB5436" s="838"/>
      <c r="AC5436" s="838"/>
      <c r="AD5436" s="838"/>
      <c r="AE5436" s="838"/>
      <c r="AF5436" s="838"/>
      <c r="AG5436" s="838"/>
      <c r="AH5436" s="838"/>
      <c r="AI5436" s="838"/>
      <c r="AJ5436" s="838"/>
      <c r="AK5436" s="838"/>
      <c r="AL5436" s="838"/>
    </row>
    <row r="5437" spans="25:38" x14ac:dyDescent="0.25">
      <c r="Y5437" s="838"/>
      <c r="Z5437" s="838"/>
      <c r="AA5437" s="838"/>
      <c r="AB5437" s="838"/>
      <c r="AC5437" s="838"/>
      <c r="AD5437" s="838"/>
      <c r="AE5437" s="838"/>
      <c r="AF5437" s="838"/>
      <c r="AG5437" s="838"/>
      <c r="AH5437" s="838"/>
      <c r="AI5437" s="838"/>
      <c r="AJ5437" s="838"/>
      <c r="AK5437" s="838"/>
      <c r="AL5437" s="838"/>
    </row>
    <row r="5438" spans="25:38" x14ac:dyDescent="0.25">
      <c r="Y5438" s="838"/>
      <c r="Z5438" s="838"/>
      <c r="AA5438" s="838"/>
      <c r="AB5438" s="838"/>
      <c r="AC5438" s="838"/>
      <c r="AD5438" s="838"/>
      <c r="AE5438" s="838"/>
      <c r="AF5438" s="838"/>
      <c r="AG5438" s="838"/>
      <c r="AH5438" s="838"/>
      <c r="AI5438" s="838"/>
      <c r="AJ5438" s="838"/>
      <c r="AK5438" s="838"/>
      <c r="AL5438" s="838"/>
    </row>
    <row r="5439" spans="25:38" x14ac:dyDescent="0.25">
      <c r="Y5439" s="838"/>
      <c r="Z5439" s="838"/>
      <c r="AA5439" s="838"/>
      <c r="AB5439" s="838"/>
      <c r="AC5439" s="838"/>
      <c r="AD5439" s="838"/>
      <c r="AE5439" s="838"/>
      <c r="AF5439" s="838"/>
      <c r="AG5439" s="838"/>
      <c r="AH5439" s="838"/>
      <c r="AI5439" s="838"/>
      <c r="AJ5439" s="838"/>
      <c r="AK5439" s="838"/>
      <c r="AL5439" s="838"/>
    </row>
    <row r="5440" spans="25:38" x14ac:dyDescent="0.25">
      <c r="Y5440" s="838"/>
      <c r="Z5440" s="838"/>
      <c r="AA5440" s="838"/>
      <c r="AB5440" s="838"/>
      <c r="AC5440" s="838"/>
      <c r="AD5440" s="838"/>
      <c r="AE5440" s="838"/>
      <c r="AF5440" s="838"/>
      <c r="AG5440" s="838"/>
      <c r="AH5440" s="838"/>
      <c r="AI5440" s="838"/>
      <c r="AJ5440" s="838"/>
      <c r="AK5440" s="838"/>
      <c r="AL5440" s="838"/>
    </row>
    <row r="5441" spans="25:38" x14ac:dyDescent="0.25">
      <c r="Y5441" s="838"/>
      <c r="Z5441" s="838"/>
      <c r="AA5441" s="838"/>
      <c r="AB5441" s="838"/>
      <c r="AC5441" s="838"/>
      <c r="AD5441" s="838"/>
      <c r="AE5441" s="838"/>
      <c r="AF5441" s="838"/>
      <c r="AG5441" s="838"/>
      <c r="AH5441" s="838"/>
      <c r="AI5441" s="838"/>
      <c r="AJ5441" s="838"/>
      <c r="AK5441" s="838"/>
      <c r="AL5441" s="838"/>
    </row>
    <row r="5442" spans="25:38" x14ac:dyDescent="0.25">
      <c r="Y5442" s="838"/>
      <c r="Z5442" s="838"/>
      <c r="AA5442" s="838"/>
      <c r="AB5442" s="838"/>
      <c r="AC5442" s="838"/>
      <c r="AD5442" s="838"/>
      <c r="AE5442" s="838"/>
      <c r="AF5442" s="838"/>
      <c r="AG5442" s="838"/>
      <c r="AH5442" s="838"/>
      <c r="AI5442" s="838"/>
      <c r="AJ5442" s="838"/>
      <c r="AK5442" s="838"/>
      <c r="AL5442" s="838"/>
    </row>
    <row r="5443" spans="25:38" x14ac:dyDescent="0.25">
      <c r="Y5443" s="838"/>
      <c r="Z5443" s="838"/>
      <c r="AA5443" s="838"/>
      <c r="AB5443" s="838"/>
      <c r="AC5443" s="838"/>
      <c r="AD5443" s="838"/>
      <c r="AE5443" s="838"/>
      <c r="AF5443" s="838"/>
      <c r="AG5443" s="838"/>
      <c r="AH5443" s="838"/>
      <c r="AI5443" s="838"/>
      <c r="AJ5443" s="838"/>
      <c r="AK5443" s="838"/>
      <c r="AL5443" s="838"/>
    </row>
    <row r="5444" spans="25:38" x14ac:dyDescent="0.25">
      <c r="Y5444" s="838"/>
      <c r="Z5444" s="838"/>
      <c r="AA5444" s="838"/>
      <c r="AB5444" s="838"/>
      <c r="AC5444" s="838"/>
      <c r="AD5444" s="838"/>
      <c r="AE5444" s="838"/>
      <c r="AF5444" s="838"/>
      <c r="AG5444" s="838"/>
      <c r="AH5444" s="838"/>
      <c r="AI5444" s="838"/>
      <c r="AJ5444" s="838"/>
      <c r="AK5444" s="838"/>
      <c r="AL5444" s="838"/>
    </row>
    <row r="5445" spans="25:38" x14ac:dyDescent="0.25">
      <c r="Y5445" s="838"/>
      <c r="Z5445" s="838"/>
      <c r="AA5445" s="838"/>
      <c r="AB5445" s="838"/>
      <c r="AC5445" s="838"/>
      <c r="AD5445" s="838"/>
      <c r="AE5445" s="838"/>
      <c r="AF5445" s="838"/>
      <c r="AG5445" s="838"/>
      <c r="AH5445" s="838"/>
      <c r="AI5445" s="838"/>
      <c r="AJ5445" s="838"/>
      <c r="AK5445" s="838"/>
      <c r="AL5445" s="838"/>
    </row>
    <row r="5446" spans="25:38" x14ac:dyDescent="0.25">
      <c r="Y5446" s="838"/>
      <c r="Z5446" s="838"/>
      <c r="AA5446" s="838"/>
      <c r="AB5446" s="838"/>
      <c r="AC5446" s="838"/>
      <c r="AD5446" s="838"/>
      <c r="AE5446" s="838"/>
      <c r="AF5446" s="838"/>
      <c r="AG5446" s="838"/>
      <c r="AH5446" s="838"/>
      <c r="AI5446" s="838"/>
      <c r="AJ5446" s="838"/>
      <c r="AK5446" s="838"/>
      <c r="AL5446" s="838"/>
    </row>
    <row r="5447" spans="25:38" x14ac:dyDescent="0.25">
      <c r="Y5447" s="838"/>
      <c r="Z5447" s="838"/>
      <c r="AA5447" s="838"/>
      <c r="AB5447" s="838"/>
      <c r="AC5447" s="838"/>
      <c r="AD5447" s="838"/>
      <c r="AE5447" s="838"/>
      <c r="AF5447" s="838"/>
      <c r="AG5447" s="838"/>
      <c r="AH5447" s="838"/>
      <c r="AI5447" s="838"/>
      <c r="AJ5447" s="838"/>
      <c r="AK5447" s="838"/>
      <c r="AL5447" s="838"/>
    </row>
    <row r="5448" spans="25:38" x14ac:dyDescent="0.25">
      <c r="Y5448" s="838"/>
      <c r="Z5448" s="838"/>
      <c r="AA5448" s="838"/>
      <c r="AB5448" s="838"/>
      <c r="AC5448" s="838"/>
      <c r="AD5448" s="838"/>
      <c r="AE5448" s="838"/>
      <c r="AF5448" s="838"/>
      <c r="AG5448" s="838"/>
      <c r="AH5448" s="838"/>
      <c r="AI5448" s="838"/>
      <c r="AJ5448" s="838"/>
      <c r="AK5448" s="838"/>
      <c r="AL5448" s="838"/>
    </row>
    <row r="5449" spans="25:38" x14ac:dyDescent="0.25">
      <c r="Y5449" s="838"/>
      <c r="Z5449" s="838"/>
      <c r="AA5449" s="838"/>
      <c r="AB5449" s="838"/>
      <c r="AC5449" s="838"/>
      <c r="AD5449" s="838"/>
      <c r="AE5449" s="838"/>
      <c r="AF5449" s="838"/>
      <c r="AG5449" s="838"/>
      <c r="AH5449" s="838"/>
      <c r="AI5449" s="838"/>
      <c r="AJ5449" s="838"/>
      <c r="AK5449" s="838"/>
      <c r="AL5449" s="838"/>
    </row>
    <row r="5450" spans="25:38" x14ac:dyDescent="0.25">
      <c r="Y5450" s="838"/>
      <c r="Z5450" s="838"/>
      <c r="AA5450" s="838"/>
      <c r="AB5450" s="838"/>
      <c r="AC5450" s="838"/>
      <c r="AD5450" s="838"/>
      <c r="AE5450" s="838"/>
      <c r="AF5450" s="838"/>
      <c r="AG5450" s="838"/>
      <c r="AH5450" s="838"/>
      <c r="AI5450" s="838"/>
      <c r="AJ5450" s="838"/>
      <c r="AK5450" s="838"/>
      <c r="AL5450" s="838"/>
    </row>
    <row r="5451" spans="25:38" x14ac:dyDescent="0.25">
      <c r="Y5451" s="838"/>
      <c r="Z5451" s="838"/>
      <c r="AA5451" s="838"/>
      <c r="AB5451" s="838"/>
      <c r="AC5451" s="838"/>
      <c r="AD5451" s="838"/>
      <c r="AE5451" s="838"/>
      <c r="AF5451" s="838"/>
      <c r="AG5451" s="838"/>
      <c r="AH5451" s="838"/>
      <c r="AI5451" s="838"/>
      <c r="AJ5451" s="838"/>
      <c r="AK5451" s="838"/>
      <c r="AL5451" s="838"/>
    </row>
    <row r="5452" spans="25:38" x14ac:dyDescent="0.25">
      <c r="Y5452" s="838"/>
      <c r="Z5452" s="838"/>
      <c r="AA5452" s="838"/>
      <c r="AB5452" s="838"/>
      <c r="AC5452" s="838"/>
      <c r="AD5452" s="838"/>
      <c r="AE5452" s="838"/>
      <c r="AF5452" s="838"/>
      <c r="AG5452" s="838"/>
      <c r="AH5452" s="838"/>
      <c r="AI5452" s="838"/>
      <c r="AJ5452" s="838"/>
      <c r="AK5452" s="838"/>
      <c r="AL5452" s="838"/>
    </row>
    <row r="5453" spans="25:38" x14ac:dyDescent="0.25">
      <c r="Y5453" s="838"/>
      <c r="Z5453" s="838"/>
      <c r="AA5453" s="838"/>
      <c r="AB5453" s="838"/>
      <c r="AC5453" s="838"/>
      <c r="AD5453" s="838"/>
      <c r="AE5453" s="838"/>
      <c r="AF5453" s="838"/>
      <c r="AG5453" s="838"/>
      <c r="AH5453" s="838"/>
      <c r="AI5453" s="838"/>
      <c r="AJ5453" s="838"/>
      <c r="AK5453" s="838"/>
      <c r="AL5453" s="838"/>
    </row>
    <row r="5454" spans="25:38" x14ac:dyDescent="0.25">
      <c r="Y5454" s="838"/>
      <c r="Z5454" s="838"/>
      <c r="AA5454" s="838"/>
      <c r="AB5454" s="838"/>
      <c r="AC5454" s="838"/>
      <c r="AD5454" s="838"/>
      <c r="AE5454" s="838"/>
      <c r="AF5454" s="838"/>
      <c r="AG5454" s="838"/>
      <c r="AH5454" s="838"/>
      <c r="AI5454" s="838"/>
      <c r="AJ5454" s="838"/>
      <c r="AK5454" s="838"/>
      <c r="AL5454" s="838"/>
    </row>
    <row r="5455" spans="25:38" x14ac:dyDescent="0.25">
      <c r="Y5455" s="838"/>
      <c r="Z5455" s="838"/>
      <c r="AA5455" s="838"/>
      <c r="AB5455" s="838"/>
      <c r="AC5455" s="838"/>
      <c r="AD5455" s="838"/>
      <c r="AE5455" s="838"/>
      <c r="AF5455" s="838"/>
      <c r="AG5455" s="838"/>
      <c r="AH5455" s="838"/>
      <c r="AI5455" s="838"/>
      <c r="AJ5455" s="838"/>
      <c r="AK5455" s="838"/>
      <c r="AL5455" s="838"/>
    </row>
    <row r="5456" spans="25:38" x14ac:dyDescent="0.25">
      <c r="Y5456" s="838"/>
      <c r="Z5456" s="838"/>
      <c r="AA5456" s="838"/>
      <c r="AB5456" s="838"/>
      <c r="AC5456" s="838"/>
      <c r="AD5456" s="838"/>
      <c r="AE5456" s="838"/>
      <c r="AF5456" s="838"/>
      <c r="AG5456" s="838"/>
      <c r="AH5456" s="838"/>
      <c r="AI5456" s="838"/>
      <c r="AJ5456" s="838"/>
      <c r="AK5456" s="838"/>
      <c r="AL5456" s="838"/>
    </row>
    <row r="5457" spans="25:38" x14ac:dyDescent="0.25">
      <c r="Y5457" s="838"/>
      <c r="Z5457" s="838"/>
      <c r="AA5457" s="838"/>
      <c r="AB5457" s="838"/>
      <c r="AC5457" s="838"/>
      <c r="AD5457" s="838"/>
      <c r="AE5457" s="838"/>
      <c r="AF5457" s="838"/>
      <c r="AG5457" s="838"/>
      <c r="AH5457" s="838"/>
      <c r="AI5457" s="838"/>
      <c r="AJ5457" s="838"/>
      <c r="AK5457" s="838"/>
      <c r="AL5457" s="838"/>
    </row>
    <row r="5458" spans="25:38" x14ac:dyDescent="0.25">
      <c r="Y5458" s="838"/>
      <c r="Z5458" s="838"/>
      <c r="AA5458" s="838"/>
      <c r="AB5458" s="838"/>
      <c r="AC5458" s="838"/>
      <c r="AD5458" s="838"/>
      <c r="AE5458" s="838"/>
      <c r="AF5458" s="838"/>
      <c r="AG5458" s="838"/>
      <c r="AH5458" s="838"/>
      <c r="AI5458" s="838"/>
      <c r="AJ5458" s="838"/>
      <c r="AK5458" s="838"/>
      <c r="AL5458" s="838"/>
    </row>
    <row r="5459" spans="25:38" x14ac:dyDescent="0.25">
      <c r="Y5459" s="838"/>
      <c r="Z5459" s="838"/>
      <c r="AA5459" s="838"/>
      <c r="AB5459" s="838"/>
      <c r="AC5459" s="838"/>
      <c r="AD5459" s="838"/>
      <c r="AE5459" s="838"/>
      <c r="AF5459" s="838"/>
      <c r="AG5459" s="838"/>
      <c r="AH5459" s="838"/>
      <c r="AI5459" s="838"/>
      <c r="AJ5459" s="838"/>
      <c r="AK5459" s="838"/>
      <c r="AL5459" s="838"/>
    </row>
    <row r="5460" spans="25:38" x14ac:dyDescent="0.25">
      <c r="Y5460" s="838"/>
      <c r="Z5460" s="838"/>
      <c r="AA5460" s="838"/>
      <c r="AB5460" s="838"/>
      <c r="AC5460" s="838"/>
      <c r="AD5460" s="838"/>
      <c r="AE5460" s="838"/>
      <c r="AF5460" s="838"/>
      <c r="AG5460" s="838"/>
      <c r="AH5460" s="838"/>
      <c r="AI5460" s="838"/>
      <c r="AJ5460" s="838"/>
      <c r="AK5460" s="838"/>
      <c r="AL5460" s="838"/>
    </row>
    <row r="5461" spans="25:38" x14ac:dyDescent="0.25">
      <c r="Y5461" s="838"/>
      <c r="Z5461" s="838"/>
      <c r="AA5461" s="838"/>
      <c r="AB5461" s="838"/>
      <c r="AC5461" s="838"/>
      <c r="AD5461" s="838"/>
      <c r="AE5461" s="838"/>
      <c r="AF5461" s="838"/>
      <c r="AG5461" s="838"/>
      <c r="AH5461" s="838"/>
      <c r="AI5461" s="838"/>
      <c r="AJ5461" s="838"/>
      <c r="AK5461" s="838"/>
      <c r="AL5461" s="838"/>
    </row>
    <row r="5462" spans="25:38" x14ac:dyDescent="0.25">
      <c r="Y5462" s="838"/>
      <c r="Z5462" s="838"/>
      <c r="AA5462" s="838"/>
      <c r="AB5462" s="838"/>
      <c r="AC5462" s="838"/>
      <c r="AD5462" s="838"/>
      <c r="AE5462" s="838"/>
      <c r="AF5462" s="838"/>
      <c r="AG5462" s="838"/>
      <c r="AH5462" s="838"/>
      <c r="AI5462" s="838"/>
      <c r="AJ5462" s="838"/>
      <c r="AK5462" s="838"/>
      <c r="AL5462" s="838"/>
    </row>
    <row r="5463" spans="25:38" x14ac:dyDescent="0.25">
      <c r="Y5463" s="838"/>
      <c r="Z5463" s="838"/>
      <c r="AA5463" s="838"/>
      <c r="AB5463" s="838"/>
      <c r="AC5463" s="838"/>
      <c r="AD5463" s="838"/>
      <c r="AE5463" s="838"/>
      <c r="AF5463" s="838"/>
      <c r="AG5463" s="838"/>
      <c r="AH5463" s="838"/>
      <c r="AI5463" s="838"/>
      <c r="AJ5463" s="838"/>
      <c r="AK5463" s="838"/>
      <c r="AL5463" s="838"/>
    </row>
    <row r="5464" spans="25:38" x14ac:dyDescent="0.25">
      <c r="Y5464" s="838"/>
      <c r="Z5464" s="838"/>
      <c r="AA5464" s="838"/>
      <c r="AB5464" s="838"/>
      <c r="AC5464" s="838"/>
      <c r="AD5464" s="838"/>
      <c r="AE5464" s="838"/>
      <c r="AF5464" s="838"/>
      <c r="AG5464" s="838"/>
      <c r="AH5464" s="838"/>
      <c r="AI5464" s="838"/>
      <c r="AJ5464" s="838"/>
      <c r="AK5464" s="838"/>
      <c r="AL5464" s="838"/>
    </row>
    <row r="5465" spans="25:38" x14ac:dyDescent="0.25">
      <c r="Y5465" s="838"/>
      <c r="Z5465" s="838"/>
      <c r="AA5465" s="838"/>
      <c r="AB5465" s="838"/>
      <c r="AC5465" s="838"/>
      <c r="AD5465" s="838"/>
      <c r="AE5465" s="838"/>
      <c r="AF5465" s="838"/>
      <c r="AG5465" s="838"/>
      <c r="AH5465" s="838"/>
      <c r="AI5465" s="838"/>
      <c r="AJ5465" s="838"/>
      <c r="AK5465" s="838"/>
      <c r="AL5465" s="838"/>
    </row>
    <row r="5466" spans="25:38" x14ac:dyDescent="0.25">
      <c r="Y5466" s="838"/>
      <c r="Z5466" s="838"/>
      <c r="AA5466" s="838"/>
      <c r="AB5466" s="838"/>
      <c r="AC5466" s="838"/>
      <c r="AD5466" s="838"/>
      <c r="AE5466" s="838"/>
      <c r="AF5466" s="838"/>
      <c r="AG5466" s="838"/>
      <c r="AH5466" s="838"/>
      <c r="AI5466" s="838"/>
      <c r="AJ5466" s="838"/>
      <c r="AK5466" s="838"/>
      <c r="AL5466" s="838"/>
    </row>
    <row r="5467" spans="25:38" x14ac:dyDescent="0.25">
      <c r="Y5467" s="838"/>
      <c r="Z5467" s="838"/>
      <c r="AA5467" s="838"/>
      <c r="AB5467" s="838"/>
      <c r="AC5467" s="838"/>
      <c r="AD5467" s="838"/>
      <c r="AE5467" s="838"/>
      <c r="AF5467" s="838"/>
      <c r="AG5467" s="838"/>
      <c r="AH5467" s="838"/>
      <c r="AI5467" s="838"/>
      <c r="AJ5467" s="838"/>
      <c r="AK5467" s="838"/>
      <c r="AL5467" s="838"/>
    </row>
    <row r="5468" spans="25:38" x14ac:dyDescent="0.25">
      <c r="Y5468" s="838"/>
      <c r="Z5468" s="838"/>
      <c r="AA5468" s="838"/>
      <c r="AB5468" s="838"/>
      <c r="AC5468" s="838"/>
      <c r="AD5468" s="838"/>
      <c r="AE5468" s="838"/>
      <c r="AF5468" s="838"/>
      <c r="AG5468" s="838"/>
      <c r="AH5468" s="838"/>
      <c r="AI5468" s="838"/>
      <c r="AJ5468" s="838"/>
      <c r="AK5468" s="838"/>
      <c r="AL5468" s="838"/>
    </row>
    <row r="5469" spans="25:38" x14ac:dyDescent="0.25">
      <c r="Y5469" s="838"/>
      <c r="Z5469" s="838"/>
      <c r="AA5469" s="838"/>
      <c r="AB5469" s="838"/>
      <c r="AC5469" s="838"/>
      <c r="AD5469" s="838"/>
      <c r="AE5469" s="838"/>
      <c r="AF5469" s="838"/>
      <c r="AG5469" s="838"/>
      <c r="AH5469" s="838"/>
      <c r="AI5469" s="838"/>
      <c r="AJ5469" s="838"/>
      <c r="AK5469" s="838"/>
      <c r="AL5469" s="838"/>
    </row>
    <row r="5470" spans="25:38" x14ac:dyDescent="0.25">
      <c r="Y5470" s="838"/>
      <c r="Z5470" s="838"/>
      <c r="AA5470" s="838"/>
      <c r="AB5470" s="838"/>
      <c r="AC5470" s="838"/>
      <c r="AD5470" s="838"/>
      <c r="AE5470" s="838"/>
      <c r="AF5470" s="838"/>
      <c r="AG5470" s="838"/>
      <c r="AH5470" s="838"/>
      <c r="AI5470" s="838"/>
      <c r="AJ5470" s="838"/>
      <c r="AK5470" s="838"/>
      <c r="AL5470" s="838"/>
    </row>
    <row r="5471" spans="25:38" x14ac:dyDescent="0.25">
      <c r="Y5471" s="838"/>
      <c r="Z5471" s="838"/>
      <c r="AA5471" s="838"/>
      <c r="AB5471" s="838"/>
      <c r="AC5471" s="838"/>
      <c r="AD5471" s="838"/>
      <c r="AE5471" s="838"/>
      <c r="AF5471" s="838"/>
      <c r="AG5471" s="838"/>
      <c r="AH5471" s="838"/>
      <c r="AI5471" s="838"/>
      <c r="AJ5471" s="838"/>
      <c r="AK5471" s="838"/>
      <c r="AL5471" s="838"/>
    </row>
    <row r="5472" spans="25:38" x14ac:dyDescent="0.25">
      <c r="Y5472" s="838"/>
      <c r="Z5472" s="838"/>
      <c r="AA5472" s="838"/>
      <c r="AB5472" s="838"/>
      <c r="AC5472" s="838"/>
      <c r="AD5472" s="838"/>
      <c r="AE5472" s="838"/>
      <c r="AF5472" s="838"/>
      <c r="AG5472" s="838"/>
      <c r="AH5472" s="838"/>
      <c r="AI5472" s="838"/>
      <c r="AJ5472" s="838"/>
      <c r="AK5472" s="838"/>
      <c r="AL5472" s="838"/>
    </row>
    <row r="5473" spans="25:38" x14ac:dyDescent="0.25">
      <c r="Y5473" s="838"/>
      <c r="Z5473" s="838"/>
      <c r="AA5473" s="838"/>
      <c r="AB5473" s="838"/>
      <c r="AC5473" s="838"/>
      <c r="AD5473" s="838"/>
      <c r="AE5473" s="838"/>
      <c r="AF5473" s="838"/>
      <c r="AG5473" s="838"/>
      <c r="AH5473" s="838"/>
      <c r="AI5473" s="838"/>
      <c r="AJ5473" s="838"/>
      <c r="AK5473" s="838"/>
      <c r="AL5473" s="838"/>
    </row>
    <row r="5474" spans="25:38" x14ac:dyDescent="0.25">
      <c r="Y5474" s="838"/>
      <c r="Z5474" s="838"/>
      <c r="AA5474" s="838"/>
      <c r="AB5474" s="838"/>
      <c r="AC5474" s="838"/>
      <c r="AD5474" s="838"/>
      <c r="AE5474" s="838"/>
      <c r="AF5474" s="838"/>
      <c r="AG5474" s="838"/>
      <c r="AH5474" s="838"/>
      <c r="AI5474" s="838"/>
      <c r="AJ5474" s="838"/>
      <c r="AK5474" s="838"/>
      <c r="AL5474" s="838"/>
    </row>
    <row r="5475" spans="25:38" x14ac:dyDescent="0.25">
      <c r="Y5475" s="838"/>
      <c r="Z5475" s="838"/>
      <c r="AA5475" s="838"/>
      <c r="AB5475" s="838"/>
      <c r="AC5475" s="838"/>
      <c r="AD5475" s="838"/>
      <c r="AE5475" s="838"/>
      <c r="AF5475" s="838"/>
      <c r="AG5475" s="838"/>
      <c r="AH5475" s="838"/>
      <c r="AI5475" s="838"/>
      <c r="AJ5475" s="838"/>
      <c r="AK5475" s="838"/>
      <c r="AL5475" s="838"/>
    </row>
    <row r="5476" spans="25:38" x14ac:dyDescent="0.25">
      <c r="Y5476" s="838"/>
      <c r="Z5476" s="838"/>
      <c r="AA5476" s="838"/>
      <c r="AB5476" s="838"/>
      <c r="AC5476" s="838"/>
      <c r="AD5476" s="838"/>
      <c r="AE5476" s="838"/>
      <c r="AF5476" s="838"/>
      <c r="AG5476" s="838"/>
      <c r="AH5476" s="838"/>
      <c r="AI5476" s="838"/>
      <c r="AJ5476" s="838"/>
      <c r="AK5476" s="838"/>
      <c r="AL5476" s="838"/>
    </row>
    <row r="5477" spans="25:38" x14ac:dyDescent="0.25">
      <c r="Y5477" s="838"/>
      <c r="Z5477" s="838"/>
      <c r="AA5477" s="838"/>
      <c r="AB5477" s="838"/>
      <c r="AC5477" s="838"/>
      <c r="AD5477" s="838"/>
      <c r="AE5477" s="838"/>
      <c r="AF5477" s="838"/>
      <c r="AG5477" s="838"/>
      <c r="AH5477" s="838"/>
      <c r="AI5477" s="838"/>
      <c r="AJ5477" s="838"/>
      <c r="AK5477" s="838"/>
      <c r="AL5477" s="838"/>
    </row>
    <row r="5478" spans="25:38" x14ac:dyDescent="0.25">
      <c r="Y5478" s="838"/>
      <c r="Z5478" s="838"/>
      <c r="AA5478" s="838"/>
      <c r="AB5478" s="838"/>
      <c r="AC5478" s="838"/>
      <c r="AD5478" s="838"/>
      <c r="AE5478" s="838"/>
      <c r="AF5478" s="838"/>
      <c r="AG5478" s="838"/>
      <c r="AH5478" s="838"/>
      <c r="AI5478" s="838"/>
      <c r="AJ5478" s="838"/>
      <c r="AK5478" s="838"/>
      <c r="AL5478" s="838"/>
    </row>
    <row r="5479" spans="25:38" x14ac:dyDescent="0.25">
      <c r="Y5479" s="838"/>
      <c r="Z5479" s="838"/>
      <c r="AA5479" s="838"/>
      <c r="AB5479" s="838"/>
      <c r="AC5479" s="838"/>
      <c r="AD5479" s="838"/>
      <c r="AE5479" s="838"/>
      <c r="AF5479" s="838"/>
      <c r="AG5479" s="838"/>
      <c r="AH5479" s="838"/>
      <c r="AI5479" s="838"/>
      <c r="AJ5479" s="838"/>
      <c r="AK5479" s="838"/>
      <c r="AL5479" s="838"/>
    </row>
    <row r="5480" spans="25:38" x14ac:dyDescent="0.25">
      <c r="Y5480" s="838"/>
      <c r="Z5480" s="838"/>
      <c r="AA5480" s="838"/>
      <c r="AB5480" s="838"/>
      <c r="AC5480" s="838"/>
      <c r="AD5480" s="838"/>
      <c r="AE5480" s="838"/>
      <c r="AF5480" s="838"/>
      <c r="AG5480" s="838"/>
      <c r="AH5480" s="838"/>
      <c r="AI5480" s="838"/>
      <c r="AJ5480" s="838"/>
      <c r="AK5480" s="838"/>
      <c r="AL5480" s="838"/>
    </row>
    <row r="5481" spans="25:38" x14ac:dyDescent="0.25">
      <c r="Y5481" s="838"/>
      <c r="Z5481" s="838"/>
      <c r="AA5481" s="838"/>
      <c r="AB5481" s="838"/>
      <c r="AC5481" s="838"/>
      <c r="AD5481" s="838"/>
      <c r="AE5481" s="838"/>
      <c r="AF5481" s="838"/>
      <c r="AG5481" s="838"/>
      <c r="AH5481" s="838"/>
      <c r="AI5481" s="838"/>
      <c r="AJ5481" s="838"/>
      <c r="AK5481" s="838"/>
      <c r="AL5481" s="838"/>
    </row>
    <row r="5482" spans="25:38" x14ac:dyDescent="0.25">
      <c r="Y5482" s="838"/>
      <c r="Z5482" s="838"/>
      <c r="AA5482" s="838"/>
      <c r="AB5482" s="838"/>
      <c r="AC5482" s="838"/>
      <c r="AD5482" s="838"/>
      <c r="AE5482" s="838"/>
      <c r="AF5482" s="838"/>
      <c r="AG5482" s="838"/>
      <c r="AH5482" s="838"/>
      <c r="AI5482" s="838"/>
      <c r="AJ5482" s="838"/>
      <c r="AK5482" s="838"/>
      <c r="AL5482" s="838"/>
    </row>
    <row r="5483" spans="25:38" x14ac:dyDescent="0.25">
      <c r="Y5483" s="838"/>
      <c r="Z5483" s="838"/>
      <c r="AA5483" s="838"/>
      <c r="AB5483" s="838"/>
      <c r="AC5483" s="838"/>
      <c r="AD5483" s="838"/>
      <c r="AE5483" s="838"/>
      <c r="AF5483" s="838"/>
      <c r="AG5483" s="838"/>
      <c r="AH5483" s="838"/>
      <c r="AI5483" s="838"/>
      <c r="AJ5483" s="838"/>
      <c r="AK5483" s="838"/>
      <c r="AL5483" s="838"/>
    </row>
    <row r="5484" spans="25:38" x14ac:dyDescent="0.25">
      <c r="Y5484" s="838"/>
      <c r="Z5484" s="838"/>
      <c r="AA5484" s="838"/>
      <c r="AB5484" s="838"/>
      <c r="AC5484" s="838"/>
      <c r="AD5484" s="838"/>
      <c r="AE5484" s="838"/>
      <c r="AF5484" s="838"/>
      <c r="AG5484" s="838"/>
      <c r="AH5484" s="838"/>
      <c r="AI5484" s="838"/>
      <c r="AJ5484" s="838"/>
      <c r="AK5484" s="838"/>
      <c r="AL5484" s="838"/>
    </row>
    <row r="5485" spans="25:38" x14ac:dyDescent="0.25">
      <c r="Y5485" s="838"/>
      <c r="Z5485" s="838"/>
      <c r="AA5485" s="838"/>
      <c r="AB5485" s="838"/>
      <c r="AC5485" s="838"/>
      <c r="AD5485" s="838"/>
      <c r="AE5485" s="838"/>
      <c r="AF5485" s="838"/>
      <c r="AG5485" s="838"/>
      <c r="AH5485" s="838"/>
      <c r="AI5485" s="838"/>
      <c r="AJ5485" s="838"/>
      <c r="AK5485" s="838"/>
      <c r="AL5485" s="838"/>
    </row>
    <row r="5486" spans="25:38" x14ac:dyDescent="0.25">
      <c r="Y5486" s="838"/>
      <c r="Z5486" s="838"/>
      <c r="AA5486" s="838"/>
      <c r="AB5486" s="838"/>
      <c r="AC5486" s="838"/>
      <c r="AD5486" s="838"/>
      <c r="AE5486" s="838"/>
      <c r="AF5486" s="838"/>
      <c r="AG5486" s="838"/>
      <c r="AH5486" s="838"/>
      <c r="AI5486" s="838"/>
      <c r="AJ5486" s="838"/>
      <c r="AK5486" s="838"/>
      <c r="AL5486" s="838"/>
    </row>
    <row r="5487" spans="25:38" x14ac:dyDescent="0.25">
      <c r="Y5487" s="838"/>
      <c r="Z5487" s="838"/>
      <c r="AA5487" s="838"/>
      <c r="AB5487" s="838"/>
      <c r="AC5487" s="838"/>
      <c r="AD5487" s="838"/>
      <c r="AE5487" s="838"/>
      <c r="AF5487" s="838"/>
      <c r="AG5487" s="838"/>
      <c r="AH5487" s="838"/>
      <c r="AI5487" s="838"/>
      <c r="AJ5487" s="838"/>
      <c r="AK5487" s="838"/>
      <c r="AL5487" s="838"/>
    </row>
    <row r="5488" spans="25:38" x14ac:dyDescent="0.25">
      <c r="Y5488" s="838"/>
      <c r="Z5488" s="838"/>
      <c r="AA5488" s="838"/>
      <c r="AB5488" s="838"/>
      <c r="AC5488" s="838"/>
      <c r="AD5488" s="838"/>
      <c r="AE5488" s="838"/>
      <c r="AF5488" s="838"/>
      <c r="AG5488" s="838"/>
      <c r="AH5488" s="838"/>
      <c r="AI5488" s="838"/>
      <c r="AJ5488" s="838"/>
      <c r="AK5488" s="838"/>
      <c r="AL5488" s="838"/>
    </row>
    <row r="5489" spans="25:38" x14ac:dyDescent="0.25">
      <c r="Y5489" s="838"/>
      <c r="Z5489" s="838"/>
      <c r="AA5489" s="838"/>
      <c r="AB5489" s="838"/>
      <c r="AC5489" s="838"/>
      <c r="AD5489" s="838"/>
      <c r="AE5489" s="838"/>
      <c r="AF5489" s="838"/>
      <c r="AG5489" s="838"/>
      <c r="AH5489" s="838"/>
      <c r="AI5489" s="838"/>
      <c r="AJ5489" s="838"/>
      <c r="AK5489" s="838"/>
      <c r="AL5489" s="838"/>
    </row>
    <row r="5490" spans="25:38" x14ac:dyDescent="0.25">
      <c r="Y5490" s="838"/>
      <c r="Z5490" s="838"/>
      <c r="AA5490" s="838"/>
      <c r="AB5490" s="838"/>
      <c r="AC5490" s="838"/>
      <c r="AD5490" s="838"/>
      <c r="AE5490" s="838"/>
      <c r="AF5490" s="838"/>
      <c r="AG5490" s="838"/>
      <c r="AH5490" s="838"/>
      <c r="AI5490" s="838"/>
      <c r="AJ5490" s="838"/>
      <c r="AK5490" s="838"/>
      <c r="AL5490" s="838"/>
    </row>
    <row r="5491" spans="25:38" x14ac:dyDescent="0.25">
      <c r="Y5491" s="838"/>
      <c r="Z5491" s="838"/>
      <c r="AA5491" s="838"/>
      <c r="AB5491" s="838"/>
      <c r="AC5491" s="838"/>
      <c r="AD5491" s="838"/>
      <c r="AE5491" s="838"/>
      <c r="AF5491" s="838"/>
      <c r="AG5491" s="838"/>
      <c r="AH5491" s="838"/>
      <c r="AI5491" s="838"/>
      <c r="AJ5491" s="838"/>
      <c r="AK5491" s="838"/>
      <c r="AL5491" s="838"/>
    </row>
    <row r="5492" spans="25:38" x14ac:dyDescent="0.25">
      <c r="Y5492" s="838"/>
      <c r="Z5492" s="838"/>
      <c r="AA5492" s="838"/>
      <c r="AB5492" s="838"/>
      <c r="AC5492" s="838"/>
      <c r="AD5492" s="838"/>
      <c r="AE5492" s="838"/>
      <c r="AF5492" s="838"/>
      <c r="AG5492" s="838"/>
      <c r="AH5492" s="838"/>
      <c r="AI5492" s="838"/>
      <c r="AJ5492" s="838"/>
      <c r="AK5492" s="838"/>
      <c r="AL5492" s="838"/>
    </row>
    <row r="5493" spans="25:38" x14ac:dyDescent="0.25">
      <c r="Y5493" s="838"/>
      <c r="Z5493" s="838"/>
      <c r="AA5493" s="838"/>
      <c r="AB5493" s="838"/>
      <c r="AC5493" s="838"/>
      <c r="AD5493" s="838"/>
      <c r="AE5493" s="838"/>
      <c r="AF5493" s="838"/>
      <c r="AG5493" s="838"/>
      <c r="AH5493" s="838"/>
      <c r="AI5493" s="838"/>
      <c r="AJ5493" s="838"/>
      <c r="AK5493" s="838"/>
      <c r="AL5493" s="838"/>
    </row>
    <row r="5494" spans="25:38" x14ac:dyDescent="0.25">
      <c r="Y5494" s="838"/>
      <c r="Z5494" s="838"/>
      <c r="AA5494" s="838"/>
      <c r="AB5494" s="838"/>
      <c r="AC5494" s="838"/>
      <c r="AD5494" s="838"/>
      <c r="AE5494" s="838"/>
      <c r="AF5494" s="838"/>
      <c r="AG5494" s="838"/>
      <c r="AH5494" s="838"/>
      <c r="AI5494" s="838"/>
      <c r="AJ5494" s="838"/>
      <c r="AK5494" s="838"/>
      <c r="AL5494" s="838"/>
    </row>
    <row r="5495" spans="25:38" x14ac:dyDescent="0.25">
      <c r="Y5495" s="838"/>
      <c r="Z5495" s="838"/>
      <c r="AA5495" s="838"/>
      <c r="AB5495" s="838"/>
      <c r="AC5495" s="838"/>
      <c r="AD5495" s="838"/>
      <c r="AE5495" s="838"/>
      <c r="AF5495" s="838"/>
      <c r="AG5495" s="838"/>
      <c r="AH5495" s="838"/>
      <c r="AI5495" s="838"/>
      <c r="AJ5495" s="838"/>
      <c r="AK5495" s="838"/>
      <c r="AL5495" s="838"/>
    </row>
    <row r="5496" spans="25:38" x14ac:dyDescent="0.25">
      <c r="Y5496" s="838"/>
      <c r="Z5496" s="838"/>
      <c r="AA5496" s="838"/>
      <c r="AB5496" s="838"/>
      <c r="AC5496" s="838"/>
      <c r="AD5496" s="838"/>
      <c r="AE5496" s="838"/>
      <c r="AF5496" s="838"/>
      <c r="AG5496" s="838"/>
      <c r="AH5496" s="838"/>
      <c r="AI5496" s="838"/>
      <c r="AJ5496" s="838"/>
      <c r="AK5496" s="838"/>
      <c r="AL5496" s="838"/>
    </row>
    <row r="5497" spans="25:38" x14ac:dyDescent="0.25">
      <c r="Y5497" s="838"/>
      <c r="Z5497" s="838"/>
      <c r="AA5497" s="838"/>
      <c r="AB5497" s="838"/>
      <c r="AC5497" s="838"/>
      <c r="AD5497" s="838"/>
      <c r="AE5497" s="838"/>
      <c r="AF5497" s="838"/>
      <c r="AG5497" s="838"/>
      <c r="AH5497" s="838"/>
      <c r="AI5497" s="838"/>
      <c r="AJ5497" s="838"/>
      <c r="AK5497" s="838"/>
      <c r="AL5497" s="838"/>
    </row>
    <row r="5498" spans="25:38" x14ac:dyDescent="0.25">
      <c r="Y5498" s="838"/>
      <c r="Z5498" s="838"/>
      <c r="AA5498" s="838"/>
      <c r="AB5498" s="838"/>
      <c r="AC5498" s="838"/>
      <c r="AD5498" s="838"/>
      <c r="AE5498" s="838"/>
      <c r="AF5498" s="838"/>
      <c r="AG5498" s="838"/>
      <c r="AH5498" s="838"/>
      <c r="AI5498" s="838"/>
      <c r="AJ5498" s="838"/>
      <c r="AK5498" s="838"/>
      <c r="AL5498" s="838"/>
    </row>
    <row r="5499" spans="25:38" x14ac:dyDescent="0.25">
      <c r="Y5499" s="838"/>
      <c r="Z5499" s="838"/>
      <c r="AA5499" s="838"/>
      <c r="AB5499" s="838"/>
      <c r="AC5499" s="838"/>
      <c r="AD5499" s="838"/>
      <c r="AE5499" s="838"/>
      <c r="AF5499" s="838"/>
      <c r="AG5499" s="838"/>
      <c r="AH5499" s="838"/>
      <c r="AI5499" s="838"/>
      <c r="AJ5499" s="838"/>
      <c r="AK5499" s="838"/>
      <c r="AL5499" s="838"/>
    </row>
    <row r="5500" spans="25:38" x14ac:dyDescent="0.25">
      <c r="Y5500" s="838"/>
      <c r="Z5500" s="838"/>
      <c r="AA5500" s="838"/>
      <c r="AB5500" s="838"/>
      <c r="AC5500" s="838"/>
      <c r="AD5500" s="838"/>
      <c r="AE5500" s="838"/>
      <c r="AF5500" s="838"/>
      <c r="AG5500" s="838"/>
      <c r="AH5500" s="838"/>
      <c r="AI5500" s="838"/>
      <c r="AJ5500" s="838"/>
      <c r="AK5500" s="838"/>
      <c r="AL5500" s="838"/>
    </row>
    <row r="5501" spans="25:38" x14ac:dyDescent="0.25">
      <c r="Y5501" s="838"/>
      <c r="Z5501" s="838"/>
      <c r="AA5501" s="838"/>
      <c r="AB5501" s="838"/>
      <c r="AC5501" s="838"/>
      <c r="AD5501" s="838"/>
      <c r="AE5501" s="838"/>
      <c r="AF5501" s="838"/>
      <c r="AG5501" s="838"/>
      <c r="AH5501" s="838"/>
      <c r="AI5501" s="838"/>
      <c r="AJ5501" s="838"/>
      <c r="AK5501" s="838"/>
      <c r="AL5501" s="838"/>
    </row>
    <row r="5502" spans="25:38" x14ac:dyDescent="0.25">
      <c r="Y5502" s="838"/>
      <c r="Z5502" s="838"/>
      <c r="AA5502" s="838"/>
      <c r="AB5502" s="838"/>
      <c r="AC5502" s="838"/>
      <c r="AD5502" s="838"/>
      <c r="AE5502" s="838"/>
      <c r="AF5502" s="838"/>
      <c r="AG5502" s="838"/>
      <c r="AH5502" s="838"/>
      <c r="AI5502" s="838"/>
      <c r="AJ5502" s="838"/>
      <c r="AK5502" s="838"/>
      <c r="AL5502" s="838"/>
    </row>
    <row r="5503" spans="25:38" x14ac:dyDescent="0.25">
      <c r="Y5503" s="838"/>
      <c r="Z5503" s="838"/>
      <c r="AA5503" s="838"/>
      <c r="AB5503" s="838"/>
      <c r="AC5503" s="838"/>
      <c r="AD5503" s="838"/>
      <c r="AE5503" s="838"/>
      <c r="AF5503" s="838"/>
      <c r="AG5503" s="838"/>
      <c r="AH5503" s="838"/>
      <c r="AI5503" s="838"/>
      <c r="AJ5503" s="838"/>
      <c r="AK5503" s="838"/>
      <c r="AL5503" s="838"/>
    </row>
    <row r="5504" spans="25:38" x14ac:dyDescent="0.25">
      <c r="Y5504" s="838"/>
      <c r="Z5504" s="838"/>
      <c r="AA5504" s="838"/>
      <c r="AB5504" s="838"/>
      <c r="AC5504" s="838"/>
      <c r="AD5504" s="838"/>
      <c r="AE5504" s="838"/>
      <c r="AF5504" s="838"/>
      <c r="AG5504" s="838"/>
      <c r="AH5504" s="838"/>
      <c r="AI5504" s="838"/>
      <c r="AJ5504" s="838"/>
      <c r="AK5504" s="838"/>
      <c r="AL5504" s="838"/>
    </row>
    <row r="5505" spans="25:38" x14ac:dyDescent="0.25">
      <c r="Y5505" s="838"/>
      <c r="Z5505" s="838"/>
      <c r="AA5505" s="838"/>
      <c r="AB5505" s="838"/>
      <c r="AC5505" s="838"/>
      <c r="AD5505" s="838"/>
      <c r="AE5505" s="838"/>
      <c r="AF5505" s="838"/>
      <c r="AG5505" s="838"/>
      <c r="AH5505" s="838"/>
      <c r="AI5505" s="838"/>
      <c r="AJ5505" s="838"/>
      <c r="AK5505" s="838"/>
      <c r="AL5505" s="838"/>
    </row>
    <row r="5506" spans="25:38" x14ac:dyDescent="0.25">
      <c r="Y5506" s="838"/>
      <c r="Z5506" s="838"/>
      <c r="AA5506" s="838"/>
      <c r="AB5506" s="838"/>
      <c r="AC5506" s="838"/>
      <c r="AD5506" s="838"/>
      <c r="AE5506" s="838"/>
      <c r="AF5506" s="838"/>
      <c r="AG5506" s="838"/>
      <c r="AH5506" s="838"/>
      <c r="AI5506" s="838"/>
      <c r="AJ5506" s="838"/>
      <c r="AK5506" s="838"/>
      <c r="AL5506" s="838"/>
    </row>
    <row r="5507" spans="25:38" x14ac:dyDescent="0.25">
      <c r="Y5507" s="838"/>
      <c r="Z5507" s="838"/>
      <c r="AA5507" s="838"/>
      <c r="AB5507" s="838"/>
      <c r="AC5507" s="838"/>
      <c r="AD5507" s="838"/>
      <c r="AE5507" s="838"/>
      <c r="AF5507" s="838"/>
      <c r="AG5507" s="838"/>
      <c r="AH5507" s="838"/>
      <c r="AI5507" s="838"/>
      <c r="AJ5507" s="838"/>
      <c r="AK5507" s="838"/>
      <c r="AL5507" s="838"/>
    </row>
    <row r="5508" spans="25:38" x14ac:dyDescent="0.25">
      <c r="Y5508" s="838"/>
      <c r="Z5508" s="838"/>
      <c r="AA5508" s="838"/>
      <c r="AB5508" s="838"/>
      <c r="AC5508" s="838"/>
      <c r="AD5508" s="838"/>
      <c r="AE5508" s="838"/>
      <c r="AF5508" s="838"/>
      <c r="AG5508" s="838"/>
      <c r="AH5508" s="838"/>
      <c r="AI5508" s="838"/>
      <c r="AJ5508" s="838"/>
      <c r="AK5508" s="838"/>
      <c r="AL5508" s="838"/>
    </row>
    <row r="5509" spans="25:38" x14ac:dyDescent="0.25">
      <c r="Y5509" s="838"/>
      <c r="Z5509" s="838"/>
      <c r="AA5509" s="838"/>
      <c r="AB5509" s="838"/>
      <c r="AC5509" s="838"/>
      <c r="AD5509" s="838"/>
      <c r="AE5509" s="838"/>
      <c r="AF5509" s="838"/>
      <c r="AG5509" s="838"/>
      <c r="AH5509" s="838"/>
      <c r="AI5509" s="838"/>
      <c r="AJ5509" s="838"/>
      <c r="AK5509" s="838"/>
      <c r="AL5509" s="838"/>
    </row>
    <row r="5510" spans="25:38" x14ac:dyDescent="0.25">
      <c r="Y5510" s="838"/>
      <c r="Z5510" s="838"/>
      <c r="AA5510" s="838"/>
      <c r="AB5510" s="838"/>
      <c r="AC5510" s="838"/>
      <c r="AD5510" s="838"/>
      <c r="AE5510" s="838"/>
      <c r="AF5510" s="838"/>
      <c r="AG5510" s="838"/>
      <c r="AH5510" s="838"/>
      <c r="AI5510" s="838"/>
      <c r="AJ5510" s="838"/>
      <c r="AK5510" s="838"/>
      <c r="AL5510" s="838"/>
    </row>
    <row r="5511" spans="25:38" x14ac:dyDescent="0.25">
      <c r="Y5511" s="838"/>
      <c r="Z5511" s="838"/>
      <c r="AA5511" s="838"/>
      <c r="AB5511" s="838"/>
      <c r="AC5511" s="838"/>
      <c r="AD5511" s="838"/>
      <c r="AE5511" s="838"/>
      <c r="AF5511" s="838"/>
      <c r="AG5511" s="838"/>
      <c r="AH5511" s="838"/>
      <c r="AI5511" s="838"/>
      <c r="AJ5511" s="838"/>
      <c r="AK5511" s="838"/>
      <c r="AL5511" s="838"/>
    </row>
    <row r="5512" spans="25:38" x14ac:dyDescent="0.25">
      <c r="Y5512" s="838"/>
      <c r="Z5512" s="838"/>
      <c r="AA5512" s="838"/>
      <c r="AB5512" s="838"/>
      <c r="AC5512" s="838"/>
      <c r="AD5512" s="838"/>
      <c r="AE5512" s="838"/>
      <c r="AF5512" s="838"/>
      <c r="AG5512" s="838"/>
      <c r="AH5512" s="838"/>
      <c r="AI5512" s="838"/>
      <c r="AJ5512" s="838"/>
      <c r="AK5512" s="838"/>
      <c r="AL5512" s="838"/>
    </row>
    <row r="5513" spans="25:38" x14ac:dyDescent="0.25">
      <c r="Y5513" s="838"/>
      <c r="Z5513" s="838"/>
      <c r="AA5513" s="838"/>
      <c r="AB5513" s="838"/>
      <c r="AC5513" s="838"/>
      <c r="AD5513" s="838"/>
      <c r="AE5513" s="838"/>
      <c r="AF5513" s="838"/>
      <c r="AG5513" s="838"/>
      <c r="AH5513" s="838"/>
      <c r="AI5513" s="838"/>
      <c r="AJ5513" s="838"/>
      <c r="AK5513" s="838"/>
      <c r="AL5513" s="838"/>
    </row>
    <row r="5514" spans="25:38" x14ac:dyDescent="0.25">
      <c r="Y5514" s="838"/>
      <c r="Z5514" s="838"/>
      <c r="AA5514" s="838"/>
      <c r="AB5514" s="838"/>
      <c r="AC5514" s="838"/>
      <c r="AD5514" s="838"/>
      <c r="AE5514" s="838"/>
      <c r="AF5514" s="838"/>
      <c r="AG5514" s="838"/>
      <c r="AH5514" s="838"/>
      <c r="AI5514" s="838"/>
      <c r="AJ5514" s="838"/>
      <c r="AK5514" s="838"/>
      <c r="AL5514" s="838"/>
    </row>
    <row r="5515" spans="25:38" x14ac:dyDescent="0.25">
      <c r="Y5515" s="838"/>
      <c r="Z5515" s="838"/>
      <c r="AA5515" s="838"/>
      <c r="AB5515" s="838"/>
      <c r="AC5515" s="838"/>
      <c r="AD5515" s="838"/>
      <c r="AE5515" s="838"/>
      <c r="AF5515" s="838"/>
      <c r="AG5515" s="838"/>
      <c r="AH5515" s="838"/>
      <c r="AI5515" s="838"/>
      <c r="AJ5515" s="838"/>
      <c r="AK5515" s="838"/>
      <c r="AL5515" s="838"/>
    </row>
    <row r="5516" spans="25:38" x14ac:dyDescent="0.25">
      <c r="Y5516" s="838"/>
      <c r="Z5516" s="838"/>
      <c r="AA5516" s="838"/>
      <c r="AB5516" s="838"/>
      <c r="AC5516" s="838"/>
      <c r="AD5516" s="838"/>
      <c r="AE5516" s="838"/>
      <c r="AF5516" s="838"/>
      <c r="AG5516" s="838"/>
      <c r="AH5516" s="838"/>
      <c r="AI5516" s="838"/>
      <c r="AJ5516" s="838"/>
      <c r="AK5516" s="838"/>
      <c r="AL5516" s="838"/>
    </row>
    <row r="5517" spans="25:38" x14ac:dyDescent="0.25">
      <c r="Y5517" s="838"/>
      <c r="Z5517" s="838"/>
      <c r="AA5517" s="838"/>
      <c r="AB5517" s="838"/>
      <c r="AC5517" s="838"/>
      <c r="AD5517" s="838"/>
      <c r="AE5517" s="838"/>
      <c r="AF5517" s="838"/>
      <c r="AG5517" s="838"/>
      <c r="AH5517" s="838"/>
      <c r="AI5517" s="838"/>
      <c r="AJ5517" s="838"/>
      <c r="AK5517" s="838"/>
      <c r="AL5517" s="838"/>
    </row>
    <row r="5518" spans="25:38" x14ac:dyDescent="0.25">
      <c r="Y5518" s="838"/>
      <c r="Z5518" s="838"/>
      <c r="AA5518" s="838"/>
      <c r="AB5518" s="838"/>
      <c r="AC5518" s="838"/>
      <c r="AD5518" s="838"/>
      <c r="AE5518" s="838"/>
      <c r="AF5518" s="838"/>
      <c r="AG5518" s="838"/>
      <c r="AH5518" s="838"/>
      <c r="AI5518" s="838"/>
      <c r="AJ5518" s="838"/>
      <c r="AK5518" s="838"/>
      <c r="AL5518" s="838"/>
    </row>
    <row r="5519" spans="25:38" x14ac:dyDescent="0.25">
      <c r="Y5519" s="838"/>
      <c r="Z5519" s="838"/>
      <c r="AA5519" s="838"/>
      <c r="AB5519" s="838"/>
      <c r="AC5519" s="838"/>
      <c r="AD5519" s="838"/>
      <c r="AE5519" s="838"/>
      <c r="AF5519" s="838"/>
      <c r="AG5519" s="838"/>
      <c r="AH5519" s="838"/>
      <c r="AI5519" s="838"/>
      <c r="AJ5519" s="838"/>
      <c r="AK5519" s="838"/>
      <c r="AL5519" s="838"/>
    </row>
    <row r="5520" spans="25:38" x14ac:dyDescent="0.25">
      <c r="Y5520" s="838"/>
      <c r="Z5520" s="838"/>
      <c r="AA5520" s="838"/>
      <c r="AB5520" s="838"/>
      <c r="AC5520" s="838"/>
      <c r="AD5520" s="838"/>
      <c r="AE5520" s="838"/>
      <c r="AF5520" s="838"/>
      <c r="AG5520" s="838"/>
      <c r="AH5520" s="838"/>
      <c r="AI5520" s="838"/>
      <c r="AJ5520" s="838"/>
      <c r="AK5520" s="838"/>
      <c r="AL5520" s="838"/>
    </row>
    <row r="5521" spans="25:38" x14ac:dyDescent="0.25">
      <c r="Y5521" s="838"/>
      <c r="Z5521" s="838"/>
      <c r="AA5521" s="838"/>
      <c r="AB5521" s="838"/>
      <c r="AC5521" s="838"/>
      <c r="AD5521" s="838"/>
      <c r="AE5521" s="838"/>
      <c r="AF5521" s="838"/>
      <c r="AG5521" s="838"/>
      <c r="AH5521" s="838"/>
      <c r="AI5521" s="838"/>
      <c r="AJ5521" s="838"/>
      <c r="AK5521" s="838"/>
      <c r="AL5521" s="838"/>
    </row>
    <row r="5522" spans="25:38" x14ac:dyDescent="0.25">
      <c r="Y5522" s="838"/>
      <c r="Z5522" s="838"/>
      <c r="AA5522" s="838"/>
      <c r="AB5522" s="838"/>
      <c r="AC5522" s="838"/>
      <c r="AD5522" s="838"/>
      <c r="AE5522" s="838"/>
      <c r="AF5522" s="838"/>
      <c r="AG5522" s="838"/>
      <c r="AH5522" s="838"/>
      <c r="AI5522" s="838"/>
      <c r="AJ5522" s="838"/>
      <c r="AK5522" s="838"/>
      <c r="AL5522" s="838"/>
    </row>
    <row r="5523" spans="25:38" x14ac:dyDescent="0.25">
      <c r="Y5523" s="838"/>
      <c r="Z5523" s="838"/>
      <c r="AA5523" s="838"/>
      <c r="AB5523" s="838"/>
      <c r="AC5523" s="838"/>
      <c r="AD5523" s="838"/>
      <c r="AE5523" s="838"/>
      <c r="AF5523" s="838"/>
      <c r="AG5523" s="838"/>
      <c r="AH5523" s="838"/>
      <c r="AI5523" s="838"/>
      <c r="AJ5523" s="838"/>
      <c r="AK5523" s="838"/>
      <c r="AL5523" s="838"/>
    </row>
    <row r="5524" spans="25:38" x14ac:dyDescent="0.25">
      <c r="Y5524" s="838"/>
      <c r="Z5524" s="838"/>
      <c r="AA5524" s="838"/>
      <c r="AB5524" s="838"/>
      <c r="AC5524" s="838"/>
      <c r="AD5524" s="838"/>
      <c r="AE5524" s="838"/>
      <c r="AF5524" s="838"/>
      <c r="AG5524" s="838"/>
      <c r="AH5524" s="838"/>
      <c r="AI5524" s="838"/>
      <c r="AJ5524" s="838"/>
      <c r="AK5524" s="838"/>
      <c r="AL5524" s="838"/>
    </row>
    <row r="5525" spans="25:38" x14ac:dyDescent="0.25">
      <c r="Y5525" s="838"/>
      <c r="Z5525" s="838"/>
      <c r="AA5525" s="838"/>
      <c r="AB5525" s="838"/>
      <c r="AC5525" s="838"/>
      <c r="AD5525" s="838"/>
      <c r="AE5525" s="838"/>
      <c r="AF5525" s="838"/>
      <c r="AG5525" s="838"/>
      <c r="AH5525" s="838"/>
      <c r="AI5525" s="838"/>
      <c r="AJ5525" s="838"/>
      <c r="AK5525" s="838"/>
      <c r="AL5525" s="838"/>
    </row>
    <row r="5526" spans="25:38" x14ac:dyDescent="0.25">
      <c r="Y5526" s="838"/>
      <c r="Z5526" s="838"/>
      <c r="AA5526" s="838"/>
      <c r="AB5526" s="838"/>
      <c r="AC5526" s="838"/>
      <c r="AD5526" s="838"/>
      <c r="AE5526" s="838"/>
      <c r="AF5526" s="838"/>
      <c r="AG5526" s="838"/>
      <c r="AH5526" s="838"/>
      <c r="AI5526" s="838"/>
      <c r="AJ5526" s="838"/>
      <c r="AK5526" s="838"/>
      <c r="AL5526" s="838"/>
    </row>
    <row r="5527" spans="25:38" x14ac:dyDescent="0.25">
      <c r="Y5527" s="838"/>
      <c r="Z5527" s="838"/>
      <c r="AA5527" s="838"/>
      <c r="AB5527" s="838"/>
      <c r="AC5527" s="838"/>
      <c r="AD5527" s="838"/>
      <c r="AE5527" s="838"/>
      <c r="AF5527" s="838"/>
      <c r="AG5527" s="838"/>
      <c r="AH5527" s="838"/>
      <c r="AI5527" s="838"/>
      <c r="AJ5527" s="838"/>
      <c r="AK5527" s="838"/>
      <c r="AL5527" s="838"/>
    </row>
    <row r="5528" spans="25:38" x14ac:dyDescent="0.25">
      <c r="Y5528" s="838"/>
      <c r="Z5528" s="838"/>
      <c r="AA5528" s="838"/>
      <c r="AB5528" s="838"/>
      <c r="AC5528" s="838"/>
      <c r="AD5528" s="838"/>
      <c r="AE5528" s="838"/>
      <c r="AF5528" s="838"/>
      <c r="AG5528" s="838"/>
      <c r="AH5528" s="838"/>
      <c r="AI5528" s="838"/>
      <c r="AJ5528" s="838"/>
      <c r="AK5528" s="838"/>
      <c r="AL5528" s="838"/>
    </row>
    <row r="5529" spans="25:38" x14ac:dyDescent="0.25">
      <c r="Y5529" s="838"/>
      <c r="Z5529" s="838"/>
      <c r="AA5529" s="838"/>
      <c r="AB5529" s="838"/>
      <c r="AC5529" s="838"/>
      <c r="AD5529" s="838"/>
      <c r="AE5529" s="838"/>
      <c r="AF5529" s="838"/>
      <c r="AG5529" s="838"/>
      <c r="AH5529" s="838"/>
      <c r="AI5529" s="838"/>
      <c r="AJ5529" s="838"/>
      <c r="AK5529" s="838"/>
      <c r="AL5529" s="838"/>
    </row>
    <row r="5530" spans="25:38" x14ac:dyDescent="0.25">
      <c r="Y5530" s="838"/>
      <c r="Z5530" s="838"/>
      <c r="AA5530" s="838"/>
      <c r="AB5530" s="838"/>
      <c r="AC5530" s="838"/>
      <c r="AD5530" s="838"/>
      <c r="AE5530" s="838"/>
      <c r="AF5530" s="838"/>
      <c r="AG5530" s="838"/>
      <c r="AH5530" s="838"/>
      <c r="AI5530" s="838"/>
      <c r="AJ5530" s="838"/>
      <c r="AK5530" s="838"/>
      <c r="AL5530" s="838"/>
    </row>
    <row r="5531" spans="25:38" x14ac:dyDescent="0.25">
      <c r="Y5531" s="838"/>
      <c r="Z5531" s="838"/>
      <c r="AA5531" s="838"/>
      <c r="AB5531" s="838"/>
      <c r="AC5531" s="838"/>
      <c r="AD5531" s="838"/>
      <c r="AE5531" s="838"/>
      <c r="AF5531" s="838"/>
      <c r="AG5531" s="838"/>
      <c r="AH5531" s="838"/>
      <c r="AI5531" s="838"/>
      <c r="AJ5531" s="838"/>
      <c r="AK5531" s="838"/>
      <c r="AL5531" s="838"/>
    </row>
    <row r="5532" spans="25:38" x14ac:dyDescent="0.25">
      <c r="Y5532" s="838"/>
      <c r="Z5532" s="838"/>
      <c r="AA5532" s="838"/>
      <c r="AB5532" s="838"/>
      <c r="AC5532" s="838"/>
      <c r="AD5532" s="838"/>
      <c r="AE5532" s="838"/>
      <c r="AF5532" s="838"/>
      <c r="AG5532" s="838"/>
      <c r="AH5532" s="838"/>
      <c r="AI5532" s="838"/>
      <c r="AJ5532" s="838"/>
      <c r="AK5532" s="838"/>
      <c r="AL5532" s="838"/>
    </row>
    <row r="5533" spans="25:38" x14ac:dyDescent="0.25">
      <c r="Y5533" s="838"/>
      <c r="Z5533" s="838"/>
      <c r="AA5533" s="838"/>
      <c r="AB5533" s="838"/>
      <c r="AC5533" s="838"/>
      <c r="AD5533" s="838"/>
      <c r="AE5533" s="838"/>
      <c r="AF5533" s="838"/>
      <c r="AG5533" s="838"/>
      <c r="AH5533" s="838"/>
      <c r="AI5533" s="838"/>
      <c r="AJ5533" s="838"/>
      <c r="AK5533" s="838"/>
      <c r="AL5533" s="838"/>
    </row>
    <row r="5534" spans="25:38" x14ac:dyDescent="0.25">
      <c r="Y5534" s="838"/>
      <c r="Z5534" s="838"/>
      <c r="AA5534" s="838"/>
      <c r="AB5534" s="838"/>
      <c r="AC5534" s="838"/>
      <c r="AD5534" s="838"/>
      <c r="AE5534" s="838"/>
      <c r="AF5534" s="838"/>
      <c r="AG5534" s="838"/>
      <c r="AH5534" s="838"/>
      <c r="AI5534" s="838"/>
      <c r="AJ5534" s="838"/>
      <c r="AK5534" s="838"/>
      <c r="AL5534" s="838"/>
    </row>
    <row r="5535" spans="25:38" x14ac:dyDescent="0.25">
      <c r="Y5535" s="838"/>
      <c r="Z5535" s="838"/>
      <c r="AA5535" s="838"/>
      <c r="AB5535" s="838"/>
      <c r="AC5535" s="838"/>
      <c r="AD5535" s="838"/>
      <c r="AE5535" s="838"/>
      <c r="AF5535" s="838"/>
      <c r="AG5535" s="838"/>
      <c r="AH5535" s="838"/>
      <c r="AI5535" s="838"/>
      <c r="AJ5535" s="838"/>
      <c r="AK5535" s="838"/>
      <c r="AL5535" s="838"/>
    </row>
    <row r="5536" spans="25:38" x14ac:dyDescent="0.25">
      <c r="Y5536" s="838"/>
      <c r="Z5536" s="838"/>
      <c r="AA5536" s="838"/>
      <c r="AB5536" s="838"/>
      <c r="AC5536" s="838"/>
      <c r="AD5536" s="838"/>
      <c r="AE5536" s="838"/>
      <c r="AF5536" s="838"/>
      <c r="AG5536" s="838"/>
      <c r="AH5536" s="838"/>
      <c r="AI5536" s="838"/>
      <c r="AJ5536" s="838"/>
      <c r="AK5536" s="838"/>
      <c r="AL5536" s="838"/>
    </row>
    <row r="5537" spans="25:38" x14ac:dyDescent="0.25">
      <c r="Y5537" s="838"/>
      <c r="Z5537" s="838"/>
      <c r="AA5537" s="838"/>
      <c r="AB5537" s="838"/>
      <c r="AC5537" s="838"/>
      <c r="AD5537" s="838"/>
      <c r="AE5537" s="838"/>
      <c r="AF5537" s="838"/>
      <c r="AG5537" s="838"/>
      <c r="AH5537" s="838"/>
      <c r="AI5537" s="838"/>
      <c r="AJ5537" s="838"/>
      <c r="AK5537" s="838"/>
      <c r="AL5537" s="838"/>
    </row>
    <row r="5538" spans="25:38" x14ac:dyDescent="0.25">
      <c r="Y5538" s="838"/>
      <c r="Z5538" s="838"/>
      <c r="AA5538" s="838"/>
      <c r="AB5538" s="838"/>
      <c r="AC5538" s="838"/>
      <c r="AD5538" s="838"/>
      <c r="AE5538" s="838"/>
      <c r="AF5538" s="838"/>
      <c r="AG5538" s="838"/>
      <c r="AH5538" s="838"/>
      <c r="AI5538" s="838"/>
      <c r="AJ5538" s="838"/>
      <c r="AK5538" s="838"/>
      <c r="AL5538" s="838"/>
    </row>
    <row r="5539" spans="25:38" x14ac:dyDescent="0.25">
      <c r="Y5539" s="838"/>
      <c r="Z5539" s="838"/>
      <c r="AA5539" s="838"/>
      <c r="AB5539" s="838"/>
      <c r="AC5539" s="838"/>
      <c r="AD5539" s="838"/>
      <c r="AE5539" s="838"/>
      <c r="AF5539" s="838"/>
      <c r="AG5539" s="838"/>
      <c r="AH5539" s="838"/>
      <c r="AI5539" s="838"/>
      <c r="AJ5539" s="838"/>
      <c r="AK5539" s="838"/>
      <c r="AL5539" s="838"/>
    </row>
    <row r="5540" spans="25:38" x14ac:dyDescent="0.25">
      <c r="Y5540" s="838"/>
      <c r="Z5540" s="838"/>
      <c r="AA5540" s="838"/>
      <c r="AB5540" s="838"/>
      <c r="AC5540" s="838"/>
      <c r="AD5540" s="838"/>
      <c r="AE5540" s="838"/>
      <c r="AF5540" s="838"/>
      <c r="AG5540" s="838"/>
      <c r="AH5540" s="838"/>
      <c r="AI5540" s="838"/>
      <c r="AJ5540" s="838"/>
      <c r="AK5540" s="838"/>
      <c r="AL5540" s="838"/>
    </row>
    <row r="5541" spans="25:38" x14ac:dyDescent="0.25">
      <c r="Y5541" s="838"/>
      <c r="Z5541" s="838"/>
      <c r="AA5541" s="838"/>
      <c r="AB5541" s="838"/>
      <c r="AC5541" s="838"/>
      <c r="AD5541" s="838"/>
      <c r="AE5541" s="838"/>
      <c r="AF5541" s="838"/>
      <c r="AG5541" s="838"/>
      <c r="AH5541" s="838"/>
      <c r="AI5541" s="838"/>
      <c r="AJ5541" s="838"/>
      <c r="AK5541" s="838"/>
      <c r="AL5541" s="838"/>
    </row>
    <row r="5542" spans="25:38" x14ac:dyDescent="0.25">
      <c r="Y5542" s="838"/>
      <c r="Z5542" s="838"/>
      <c r="AA5542" s="838"/>
      <c r="AB5542" s="838"/>
      <c r="AC5542" s="838"/>
      <c r="AD5542" s="838"/>
      <c r="AE5542" s="838"/>
      <c r="AF5542" s="838"/>
      <c r="AG5542" s="838"/>
      <c r="AH5542" s="838"/>
      <c r="AI5542" s="838"/>
      <c r="AJ5542" s="838"/>
      <c r="AK5542" s="838"/>
      <c r="AL5542" s="838"/>
    </row>
    <row r="5543" spans="25:38" x14ac:dyDescent="0.25">
      <c r="Y5543" s="838"/>
      <c r="Z5543" s="838"/>
      <c r="AA5543" s="838"/>
      <c r="AB5543" s="838"/>
      <c r="AC5543" s="838"/>
      <c r="AD5543" s="838"/>
      <c r="AE5543" s="838"/>
      <c r="AF5543" s="838"/>
      <c r="AG5543" s="838"/>
      <c r="AH5543" s="838"/>
      <c r="AI5543" s="838"/>
      <c r="AJ5543" s="838"/>
      <c r="AK5543" s="838"/>
      <c r="AL5543" s="838"/>
    </row>
    <row r="5544" spans="25:38" x14ac:dyDescent="0.25">
      <c r="Y5544" s="838"/>
      <c r="Z5544" s="838"/>
      <c r="AA5544" s="838"/>
      <c r="AB5544" s="838"/>
      <c r="AC5544" s="838"/>
      <c r="AD5544" s="838"/>
      <c r="AE5544" s="838"/>
      <c r="AF5544" s="838"/>
      <c r="AG5544" s="838"/>
      <c r="AH5544" s="838"/>
      <c r="AI5544" s="838"/>
      <c r="AJ5544" s="838"/>
      <c r="AK5544" s="838"/>
      <c r="AL5544" s="838"/>
    </row>
    <row r="5545" spans="25:38" x14ac:dyDescent="0.25">
      <c r="Y5545" s="838"/>
      <c r="Z5545" s="838"/>
      <c r="AA5545" s="838"/>
      <c r="AB5545" s="838"/>
      <c r="AC5545" s="838"/>
      <c r="AD5545" s="838"/>
      <c r="AE5545" s="838"/>
      <c r="AF5545" s="838"/>
      <c r="AG5545" s="838"/>
      <c r="AH5545" s="838"/>
      <c r="AI5545" s="838"/>
      <c r="AJ5545" s="838"/>
      <c r="AK5545" s="838"/>
      <c r="AL5545" s="838"/>
    </row>
    <row r="5546" spans="25:38" x14ac:dyDescent="0.25">
      <c r="Y5546" s="838"/>
      <c r="Z5546" s="838"/>
      <c r="AA5546" s="838"/>
      <c r="AB5546" s="838"/>
      <c r="AC5546" s="838"/>
      <c r="AD5546" s="838"/>
      <c r="AE5546" s="838"/>
      <c r="AF5546" s="838"/>
      <c r="AG5546" s="838"/>
      <c r="AH5546" s="838"/>
      <c r="AI5546" s="838"/>
      <c r="AJ5546" s="838"/>
      <c r="AK5546" s="838"/>
      <c r="AL5546" s="838"/>
    </row>
    <row r="5547" spans="25:38" x14ac:dyDescent="0.25">
      <c r="Y5547" s="838"/>
      <c r="Z5547" s="838"/>
      <c r="AA5547" s="838"/>
      <c r="AB5547" s="838"/>
      <c r="AC5547" s="838"/>
      <c r="AD5547" s="838"/>
      <c r="AE5547" s="838"/>
      <c r="AF5547" s="838"/>
      <c r="AG5547" s="838"/>
      <c r="AH5547" s="838"/>
      <c r="AI5547" s="838"/>
      <c r="AJ5547" s="838"/>
      <c r="AK5547" s="838"/>
      <c r="AL5547" s="838"/>
    </row>
    <row r="5548" spans="25:38" x14ac:dyDescent="0.25">
      <c r="Y5548" s="838"/>
      <c r="Z5548" s="838"/>
      <c r="AA5548" s="838"/>
      <c r="AB5548" s="838"/>
      <c r="AC5548" s="838"/>
      <c r="AD5548" s="838"/>
      <c r="AE5548" s="838"/>
      <c r="AF5548" s="838"/>
      <c r="AG5548" s="838"/>
      <c r="AH5548" s="838"/>
      <c r="AI5548" s="838"/>
      <c r="AJ5548" s="838"/>
      <c r="AK5548" s="838"/>
      <c r="AL5548" s="838"/>
    </row>
    <row r="5549" spans="25:38" x14ac:dyDescent="0.25">
      <c r="Y5549" s="838"/>
      <c r="Z5549" s="838"/>
      <c r="AA5549" s="838"/>
      <c r="AB5549" s="838"/>
      <c r="AC5549" s="838"/>
      <c r="AD5549" s="838"/>
      <c r="AE5549" s="838"/>
      <c r="AF5549" s="838"/>
      <c r="AG5549" s="838"/>
      <c r="AH5549" s="838"/>
      <c r="AI5549" s="838"/>
      <c r="AJ5549" s="838"/>
      <c r="AK5549" s="838"/>
      <c r="AL5549" s="838"/>
    </row>
    <row r="5550" spans="25:38" x14ac:dyDescent="0.25">
      <c r="Y5550" s="838"/>
      <c r="Z5550" s="838"/>
      <c r="AA5550" s="838"/>
      <c r="AB5550" s="838"/>
      <c r="AC5550" s="838"/>
      <c r="AD5550" s="838"/>
      <c r="AE5550" s="838"/>
      <c r="AF5550" s="838"/>
      <c r="AG5550" s="838"/>
      <c r="AH5550" s="838"/>
      <c r="AI5550" s="838"/>
      <c r="AJ5550" s="838"/>
      <c r="AK5550" s="838"/>
      <c r="AL5550" s="838"/>
    </row>
    <row r="5551" spans="25:38" x14ac:dyDescent="0.25">
      <c r="Y5551" s="838"/>
      <c r="Z5551" s="838"/>
      <c r="AA5551" s="838"/>
      <c r="AB5551" s="838"/>
      <c r="AC5551" s="838"/>
      <c r="AD5551" s="838"/>
      <c r="AE5551" s="838"/>
      <c r="AF5551" s="838"/>
      <c r="AG5551" s="838"/>
      <c r="AH5551" s="838"/>
      <c r="AI5551" s="838"/>
      <c r="AJ5551" s="838"/>
      <c r="AK5551" s="838"/>
      <c r="AL5551" s="838"/>
    </row>
    <row r="5552" spans="25:38" x14ac:dyDescent="0.25">
      <c r="Y5552" s="838"/>
      <c r="Z5552" s="838"/>
      <c r="AA5552" s="838"/>
      <c r="AB5552" s="838"/>
      <c r="AC5552" s="838"/>
      <c r="AD5552" s="838"/>
      <c r="AE5552" s="838"/>
      <c r="AF5552" s="838"/>
      <c r="AG5552" s="838"/>
      <c r="AH5552" s="838"/>
      <c r="AI5552" s="838"/>
      <c r="AJ5552" s="838"/>
      <c r="AK5552" s="838"/>
      <c r="AL5552" s="838"/>
    </row>
    <row r="5553" spans="25:38" x14ac:dyDescent="0.25">
      <c r="Y5553" s="838"/>
      <c r="Z5553" s="838"/>
      <c r="AA5553" s="838"/>
      <c r="AB5553" s="838"/>
      <c r="AC5553" s="838"/>
      <c r="AD5553" s="838"/>
      <c r="AE5553" s="838"/>
      <c r="AF5553" s="838"/>
      <c r="AG5553" s="838"/>
      <c r="AH5553" s="838"/>
      <c r="AI5553" s="838"/>
      <c r="AJ5553" s="838"/>
      <c r="AK5553" s="838"/>
      <c r="AL5553" s="838"/>
    </row>
    <row r="5554" spans="25:38" x14ac:dyDescent="0.25">
      <c r="Y5554" s="838"/>
      <c r="Z5554" s="838"/>
      <c r="AA5554" s="838"/>
      <c r="AB5554" s="838"/>
      <c r="AC5554" s="838"/>
      <c r="AD5554" s="838"/>
      <c r="AE5554" s="838"/>
      <c r="AF5554" s="838"/>
      <c r="AG5554" s="838"/>
      <c r="AH5554" s="838"/>
      <c r="AI5554" s="838"/>
      <c r="AJ5554" s="838"/>
      <c r="AK5554" s="838"/>
      <c r="AL5554" s="838"/>
    </row>
    <row r="5555" spans="25:38" x14ac:dyDescent="0.25">
      <c r="Y5555" s="838"/>
      <c r="Z5555" s="838"/>
      <c r="AA5555" s="838"/>
      <c r="AB5555" s="838"/>
      <c r="AC5555" s="838"/>
      <c r="AD5555" s="838"/>
      <c r="AE5555" s="838"/>
      <c r="AF5555" s="838"/>
      <c r="AG5555" s="838"/>
      <c r="AH5555" s="838"/>
      <c r="AI5555" s="838"/>
      <c r="AJ5555" s="838"/>
      <c r="AK5555" s="838"/>
      <c r="AL5555" s="838"/>
    </row>
    <row r="5556" spans="25:38" x14ac:dyDescent="0.25">
      <c r="Y5556" s="838"/>
      <c r="Z5556" s="838"/>
      <c r="AA5556" s="838"/>
      <c r="AB5556" s="838"/>
      <c r="AC5556" s="838"/>
      <c r="AD5556" s="838"/>
      <c r="AE5556" s="838"/>
      <c r="AF5556" s="838"/>
      <c r="AG5556" s="838"/>
      <c r="AH5556" s="838"/>
      <c r="AI5556" s="838"/>
      <c r="AJ5556" s="838"/>
      <c r="AK5556" s="838"/>
      <c r="AL5556" s="838"/>
    </row>
    <row r="5557" spans="25:38" x14ac:dyDescent="0.25">
      <c r="Y5557" s="838"/>
      <c r="Z5557" s="838"/>
      <c r="AA5557" s="838"/>
      <c r="AB5557" s="838"/>
      <c r="AC5557" s="838"/>
      <c r="AD5557" s="838"/>
      <c r="AE5557" s="838"/>
      <c r="AF5557" s="838"/>
      <c r="AG5557" s="838"/>
      <c r="AH5557" s="838"/>
      <c r="AI5557" s="838"/>
      <c r="AJ5557" s="838"/>
      <c r="AK5557" s="838"/>
      <c r="AL5557" s="838"/>
    </row>
    <row r="5558" spans="25:38" x14ac:dyDescent="0.25">
      <c r="Y5558" s="838"/>
      <c r="Z5558" s="838"/>
      <c r="AA5558" s="838"/>
      <c r="AB5558" s="838"/>
      <c r="AC5558" s="838"/>
      <c r="AD5558" s="838"/>
      <c r="AE5558" s="838"/>
      <c r="AF5558" s="838"/>
      <c r="AG5558" s="838"/>
      <c r="AH5558" s="838"/>
      <c r="AI5558" s="838"/>
      <c r="AJ5558" s="838"/>
      <c r="AK5558" s="838"/>
      <c r="AL5558" s="838"/>
    </row>
    <row r="5559" spans="25:38" x14ac:dyDescent="0.25">
      <c r="Y5559" s="838"/>
      <c r="Z5559" s="838"/>
      <c r="AA5559" s="838"/>
      <c r="AB5559" s="838"/>
      <c r="AC5559" s="838"/>
      <c r="AD5559" s="838"/>
      <c r="AE5559" s="838"/>
      <c r="AF5559" s="838"/>
      <c r="AG5559" s="838"/>
      <c r="AH5559" s="838"/>
      <c r="AI5559" s="838"/>
      <c r="AJ5559" s="838"/>
      <c r="AK5559" s="838"/>
      <c r="AL5559" s="838"/>
    </row>
    <row r="5560" spans="25:38" x14ac:dyDescent="0.25">
      <c r="Y5560" s="838"/>
      <c r="Z5560" s="838"/>
      <c r="AA5560" s="838"/>
      <c r="AB5560" s="838"/>
      <c r="AC5560" s="838"/>
      <c r="AD5560" s="838"/>
      <c r="AE5560" s="838"/>
      <c r="AF5560" s="838"/>
      <c r="AG5560" s="838"/>
      <c r="AH5560" s="838"/>
      <c r="AI5560" s="838"/>
      <c r="AJ5560" s="838"/>
      <c r="AK5560" s="838"/>
      <c r="AL5560" s="838"/>
    </row>
    <row r="5561" spans="25:38" x14ac:dyDescent="0.25">
      <c r="Y5561" s="838"/>
      <c r="Z5561" s="838"/>
      <c r="AA5561" s="838"/>
      <c r="AB5561" s="838"/>
      <c r="AC5561" s="838"/>
      <c r="AD5561" s="838"/>
      <c r="AE5561" s="838"/>
      <c r="AF5561" s="838"/>
      <c r="AG5561" s="838"/>
      <c r="AH5561" s="838"/>
      <c r="AI5561" s="838"/>
      <c r="AJ5561" s="838"/>
      <c r="AK5561" s="838"/>
      <c r="AL5561" s="838"/>
    </row>
    <row r="5562" spans="25:38" x14ac:dyDescent="0.25">
      <c r="Y5562" s="838"/>
      <c r="Z5562" s="838"/>
      <c r="AA5562" s="838"/>
      <c r="AB5562" s="838"/>
      <c r="AC5562" s="838"/>
      <c r="AD5562" s="838"/>
      <c r="AE5562" s="838"/>
      <c r="AF5562" s="838"/>
      <c r="AG5562" s="838"/>
      <c r="AH5562" s="838"/>
      <c r="AI5562" s="838"/>
      <c r="AJ5562" s="838"/>
      <c r="AK5562" s="838"/>
      <c r="AL5562" s="838"/>
    </row>
    <row r="5563" spans="25:38" x14ac:dyDescent="0.25">
      <c r="Y5563" s="838"/>
      <c r="Z5563" s="838"/>
      <c r="AA5563" s="838"/>
      <c r="AB5563" s="838"/>
      <c r="AC5563" s="838"/>
      <c r="AD5563" s="838"/>
      <c r="AE5563" s="838"/>
      <c r="AF5563" s="838"/>
      <c r="AG5563" s="838"/>
      <c r="AH5563" s="838"/>
      <c r="AI5563" s="838"/>
      <c r="AJ5563" s="838"/>
      <c r="AK5563" s="838"/>
      <c r="AL5563" s="838"/>
    </row>
    <row r="5564" spans="25:38" x14ac:dyDescent="0.25">
      <c r="Y5564" s="838"/>
      <c r="Z5564" s="838"/>
      <c r="AA5564" s="838"/>
      <c r="AB5564" s="838"/>
      <c r="AC5564" s="838"/>
      <c r="AD5564" s="838"/>
      <c r="AE5564" s="838"/>
      <c r="AF5564" s="838"/>
      <c r="AG5564" s="838"/>
      <c r="AH5564" s="838"/>
      <c r="AI5564" s="838"/>
      <c r="AJ5564" s="838"/>
      <c r="AK5564" s="838"/>
      <c r="AL5564" s="838"/>
    </row>
    <row r="5565" spans="25:38" x14ac:dyDescent="0.25">
      <c r="Y5565" s="838"/>
      <c r="Z5565" s="838"/>
      <c r="AA5565" s="838"/>
      <c r="AB5565" s="838"/>
      <c r="AC5565" s="838"/>
      <c r="AD5565" s="838"/>
      <c r="AE5565" s="838"/>
      <c r="AF5565" s="838"/>
      <c r="AG5565" s="838"/>
      <c r="AH5565" s="838"/>
      <c r="AI5565" s="838"/>
      <c r="AJ5565" s="838"/>
      <c r="AK5565" s="838"/>
      <c r="AL5565" s="838"/>
    </row>
    <row r="5566" spans="25:38" x14ac:dyDescent="0.25">
      <c r="Y5566" s="838"/>
      <c r="Z5566" s="838"/>
      <c r="AA5566" s="838"/>
      <c r="AB5566" s="838"/>
      <c r="AC5566" s="838"/>
      <c r="AD5566" s="838"/>
      <c r="AE5566" s="838"/>
      <c r="AF5566" s="838"/>
      <c r="AG5566" s="838"/>
      <c r="AH5566" s="838"/>
      <c r="AI5566" s="838"/>
      <c r="AJ5566" s="838"/>
      <c r="AK5566" s="838"/>
      <c r="AL5566" s="838"/>
    </row>
    <row r="5567" spans="25:38" x14ac:dyDescent="0.25">
      <c r="Y5567" s="838"/>
      <c r="Z5567" s="838"/>
      <c r="AA5567" s="838"/>
      <c r="AB5567" s="838"/>
      <c r="AC5567" s="838"/>
      <c r="AD5567" s="838"/>
      <c r="AE5567" s="838"/>
      <c r="AF5567" s="838"/>
      <c r="AG5567" s="838"/>
      <c r="AH5567" s="838"/>
      <c r="AI5567" s="838"/>
      <c r="AJ5567" s="838"/>
      <c r="AK5567" s="838"/>
      <c r="AL5567" s="838"/>
    </row>
    <row r="5568" spans="25:38" x14ac:dyDescent="0.25">
      <c r="Y5568" s="838"/>
      <c r="Z5568" s="838"/>
      <c r="AA5568" s="838"/>
      <c r="AB5568" s="838"/>
      <c r="AC5568" s="838"/>
      <c r="AD5568" s="838"/>
      <c r="AE5568" s="838"/>
      <c r="AF5568" s="838"/>
      <c r="AG5568" s="838"/>
      <c r="AH5568" s="838"/>
      <c r="AI5568" s="838"/>
      <c r="AJ5568" s="838"/>
      <c r="AK5568" s="838"/>
      <c r="AL5568" s="838"/>
    </row>
    <row r="5569" spans="25:38" x14ac:dyDescent="0.25">
      <c r="Y5569" s="838"/>
      <c r="Z5569" s="838"/>
      <c r="AA5569" s="838"/>
      <c r="AB5569" s="838"/>
      <c r="AC5569" s="838"/>
      <c r="AD5569" s="838"/>
      <c r="AE5569" s="838"/>
      <c r="AF5569" s="838"/>
      <c r="AG5569" s="838"/>
      <c r="AH5569" s="838"/>
      <c r="AI5569" s="838"/>
      <c r="AJ5569" s="838"/>
      <c r="AK5569" s="838"/>
      <c r="AL5569" s="838"/>
    </row>
    <row r="5570" spans="25:38" x14ac:dyDescent="0.25">
      <c r="Y5570" s="838"/>
      <c r="Z5570" s="838"/>
      <c r="AA5570" s="838"/>
      <c r="AB5570" s="838"/>
      <c r="AC5570" s="838"/>
      <c r="AD5570" s="838"/>
      <c r="AE5570" s="838"/>
      <c r="AF5570" s="838"/>
      <c r="AG5570" s="838"/>
      <c r="AH5570" s="838"/>
      <c r="AI5570" s="838"/>
      <c r="AJ5570" s="838"/>
      <c r="AK5570" s="838"/>
      <c r="AL5570" s="838"/>
    </row>
    <row r="5571" spans="25:38" x14ac:dyDescent="0.25">
      <c r="Y5571" s="838"/>
      <c r="Z5571" s="838"/>
      <c r="AA5571" s="838"/>
      <c r="AB5571" s="838"/>
      <c r="AC5571" s="838"/>
      <c r="AD5571" s="838"/>
      <c r="AE5571" s="838"/>
      <c r="AF5571" s="838"/>
      <c r="AG5571" s="838"/>
      <c r="AH5571" s="838"/>
      <c r="AI5571" s="838"/>
      <c r="AJ5571" s="838"/>
      <c r="AK5571" s="838"/>
      <c r="AL5571" s="838"/>
    </row>
    <row r="5572" spans="25:38" x14ac:dyDescent="0.25">
      <c r="Y5572" s="838"/>
      <c r="Z5572" s="838"/>
      <c r="AA5572" s="838"/>
      <c r="AB5572" s="838"/>
      <c r="AC5572" s="838"/>
      <c r="AD5572" s="838"/>
      <c r="AE5572" s="838"/>
      <c r="AF5572" s="838"/>
      <c r="AG5572" s="838"/>
      <c r="AH5572" s="838"/>
      <c r="AI5572" s="838"/>
      <c r="AJ5572" s="838"/>
      <c r="AK5572" s="838"/>
      <c r="AL5572" s="838"/>
    </row>
    <row r="5573" spans="25:38" x14ac:dyDescent="0.25">
      <c r="Y5573" s="838"/>
      <c r="Z5573" s="838"/>
      <c r="AA5573" s="838"/>
      <c r="AB5573" s="838"/>
      <c r="AC5573" s="838"/>
      <c r="AD5573" s="838"/>
      <c r="AE5573" s="838"/>
      <c r="AF5573" s="838"/>
      <c r="AG5573" s="838"/>
      <c r="AH5573" s="838"/>
      <c r="AI5573" s="838"/>
      <c r="AJ5573" s="838"/>
      <c r="AK5573" s="838"/>
      <c r="AL5573" s="838"/>
    </row>
    <row r="5574" spans="25:38" x14ac:dyDescent="0.25">
      <c r="Y5574" s="838"/>
      <c r="Z5574" s="838"/>
      <c r="AA5574" s="838"/>
      <c r="AB5574" s="838"/>
      <c r="AC5574" s="838"/>
      <c r="AD5574" s="838"/>
      <c r="AE5574" s="838"/>
      <c r="AF5574" s="838"/>
      <c r="AG5574" s="838"/>
      <c r="AH5574" s="838"/>
      <c r="AI5574" s="838"/>
      <c r="AJ5574" s="838"/>
      <c r="AK5574" s="838"/>
      <c r="AL5574" s="838"/>
    </row>
    <row r="5575" spans="25:38" x14ac:dyDescent="0.25">
      <c r="Y5575" s="838"/>
      <c r="Z5575" s="838"/>
      <c r="AA5575" s="838"/>
      <c r="AB5575" s="838"/>
      <c r="AC5575" s="838"/>
      <c r="AD5575" s="838"/>
      <c r="AE5575" s="838"/>
      <c r="AF5575" s="838"/>
      <c r="AG5575" s="838"/>
      <c r="AH5575" s="838"/>
      <c r="AI5575" s="838"/>
      <c r="AJ5575" s="838"/>
      <c r="AK5575" s="838"/>
      <c r="AL5575" s="838"/>
    </row>
    <row r="5576" spans="25:38" x14ac:dyDescent="0.25">
      <c r="Y5576" s="838"/>
      <c r="Z5576" s="838"/>
      <c r="AA5576" s="838"/>
      <c r="AB5576" s="838"/>
      <c r="AC5576" s="838"/>
      <c r="AD5576" s="838"/>
      <c r="AE5576" s="838"/>
      <c r="AF5576" s="838"/>
      <c r="AG5576" s="838"/>
      <c r="AH5576" s="838"/>
      <c r="AI5576" s="838"/>
      <c r="AJ5576" s="838"/>
      <c r="AK5576" s="838"/>
      <c r="AL5576" s="838"/>
    </row>
    <row r="5577" spans="25:38" x14ac:dyDescent="0.25">
      <c r="Y5577" s="838"/>
      <c r="Z5577" s="838"/>
      <c r="AA5577" s="838"/>
      <c r="AB5577" s="838"/>
      <c r="AC5577" s="838"/>
      <c r="AD5577" s="838"/>
      <c r="AE5577" s="838"/>
      <c r="AF5577" s="838"/>
      <c r="AG5577" s="838"/>
      <c r="AH5577" s="838"/>
      <c r="AI5577" s="838"/>
      <c r="AJ5577" s="838"/>
      <c r="AK5577" s="838"/>
      <c r="AL5577" s="838"/>
    </row>
    <row r="5578" spans="25:38" x14ac:dyDescent="0.25">
      <c r="Y5578" s="838"/>
      <c r="Z5578" s="838"/>
      <c r="AA5578" s="838"/>
      <c r="AB5578" s="838"/>
      <c r="AC5578" s="838"/>
      <c r="AD5578" s="838"/>
      <c r="AE5578" s="838"/>
      <c r="AF5578" s="838"/>
      <c r="AG5578" s="838"/>
      <c r="AH5578" s="838"/>
      <c r="AI5578" s="838"/>
      <c r="AJ5578" s="838"/>
      <c r="AK5578" s="838"/>
      <c r="AL5578" s="838"/>
    </row>
    <row r="5579" spans="25:38" x14ac:dyDescent="0.25">
      <c r="Y5579" s="838"/>
      <c r="Z5579" s="838"/>
      <c r="AA5579" s="838"/>
      <c r="AB5579" s="838"/>
      <c r="AC5579" s="838"/>
      <c r="AD5579" s="838"/>
      <c r="AE5579" s="838"/>
      <c r="AF5579" s="838"/>
      <c r="AG5579" s="838"/>
      <c r="AH5579" s="838"/>
      <c r="AI5579" s="838"/>
      <c r="AJ5579" s="838"/>
      <c r="AK5579" s="838"/>
      <c r="AL5579" s="838"/>
    </row>
    <row r="5580" spans="25:38" x14ac:dyDescent="0.25">
      <c r="Y5580" s="838"/>
      <c r="Z5580" s="838"/>
      <c r="AA5580" s="838"/>
      <c r="AB5580" s="838"/>
      <c r="AC5580" s="838"/>
      <c r="AD5580" s="838"/>
      <c r="AE5580" s="838"/>
      <c r="AF5580" s="838"/>
      <c r="AG5580" s="838"/>
      <c r="AH5580" s="838"/>
      <c r="AI5580" s="838"/>
      <c r="AJ5580" s="838"/>
      <c r="AK5580" s="838"/>
      <c r="AL5580" s="838"/>
    </row>
    <row r="5581" spans="25:38" x14ac:dyDescent="0.25">
      <c r="Y5581" s="838"/>
      <c r="Z5581" s="838"/>
      <c r="AA5581" s="838"/>
      <c r="AB5581" s="838"/>
      <c r="AC5581" s="838"/>
      <c r="AD5581" s="838"/>
      <c r="AE5581" s="838"/>
      <c r="AF5581" s="838"/>
      <c r="AG5581" s="838"/>
      <c r="AH5581" s="838"/>
      <c r="AI5581" s="838"/>
      <c r="AJ5581" s="838"/>
      <c r="AK5581" s="838"/>
      <c r="AL5581" s="838"/>
    </row>
    <row r="5582" spans="25:38" x14ac:dyDescent="0.25">
      <c r="Y5582" s="838"/>
      <c r="Z5582" s="838"/>
      <c r="AA5582" s="838"/>
      <c r="AB5582" s="838"/>
      <c r="AC5582" s="838"/>
      <c r="AD5582" s="838"/>
      <c r="AE5582" s="838"/>
      <c r="AF5582" s="838"/>
      <c r="AG5582" s="838"/>
      <c r="AH5582" s="838"/>
      <c r="AI5582" s="838"/>
      <c r="AJ5582" s="838"/>
      <c r="AK5582" s="838"/>
      <c r="AL5582" s="838"/>
    </row>
    <row r="5583" spans="25:38" x14ac:dyDescent="0.25">
      <c r="Y5583" s="838"/>
      <c r="Z5583" s="838"/>
      <c r="AA5583" s="838"/>
      <c r="AB5583" s="838"/>
      <c r="AC5583" s="838"/>
      <c r="AD5583" s="838"/>
      <c r="AE5583" s="838"/>
      <c r="AF5583" s="838"/>
      <c r="AG5583" s="838"/>
      <c r="AH5583" s="838"/>
      <c r="AI5583" s="838"/>
      <c r="AJ5583" s="838"/>
      <c r="AK5583" s="838"/>
      <c r="AL5583" s="838"/>
    </row>
    <row r="5584" spans="25:38" x14ac:dyDescent="0.25">
      <c r="Y5584" s="838"/>
      <c r="Z5584" s="838"/>
      <c r="AA5584" s="838"/>
      <c r="AB5584" s="838"/>
      <c r="AC5584" s="838"/>
      <c r="AD5584" s="838"/>
      <c r="AE5584" s="838"/>
      <c r="AF5584" s="838"/>
      <c r="AG5584" s="838"/>
      <c r="AH5584" s="838"/>
      <c r="AI5584" s="838"/>
      <c r="AJ5584" s="838"/>
      <c r="AK5584" s="838"/>
      <c r="AL5584" s="838"/>
    </row>
    <row r="5585" spans="25:38" x14ac:dyDescent="0.25">
      <c r="Y5585" s="838"/>
      <c r="Z5585" s="838"/>
      <c r="AA5585" s="838"/>
      <c r="AB5585" s="838"/>
      <c r="AC5585" s="838"/>
      <c r="AD5585" s="838"/>
      <c r="AE5585" s="838"/>
      <c r="AF5585" s="838"/>
      <c r="AG5585" s="838"/>
      <c r="AH5585" s="838"/>
      <c r="AI5585" s="838"/>
      <c r="AJ5585" s="838"/>
      <c r="AK5585" s="838"/>
      <c r="AL5585" s="838"/>
    </row>
    <row r="5586" spans="25:38" x14ac:dyDescent="0.25">
      <c r="Y5586" s="838"/>
      <c r="Z5586" s="838"/>
      <c r="AA5586" s="838"/>
      <c r="AB5586" s="838"/>
      <c r="AC5586" s="838"/>
      <c r="AD5586" s="838"/>
      <c r="AE5586" s="838"/>
      <c r="AF5586" s="838"/>
      <c r="AG5586" s="838"/>
      <c r="AH5586" s="838"/>
      <c r="AI5586" s="838"/>
      <c r="AJ5586" s="838"/>
      <c r="AK5586" s="838"/>
      <c r="AL5586" s="838"/>
    </row>
    <row r="5587" spans="25:38" x14ac:dyDescent="0.25">
      <c r="Y5587" s="838"/>
      <c r="Z5587" s="838"/>
      <c r="AA5587" s="838"/>
      <c r="AB5587" s="838"/>
      <c r="AC5587" s="838"/>
      <c r="AD5587" s="838"/>
      <c r="AE5587" s="838"/>
      <c r="AF5587" s="838"/>
      <c r="AG5587" s="838"/>
      <c r="AH5587" s="838"/>
      <c r="AI5587" s="838"/>
      <c r="AJ5587" s="838"/>
      <c r="AK5587" s="838"/>
      <c r="AL5587" s="838"/>
    </row>
    <row r="5588" spans="25:38" x14ac:dyDescent="0.25">
      <c r="Y5588" s="838"/>
      <c r="Z5588" s="838"/>
      <c r="AA5588" s="838"/>
      <c r="AB5588" s="838"/>
      <c r="AC5588" s="838"/>
      <c r="AD5588" s="838"/>
      <c r="AE5588" s="838"/>
      <c r="AF5588" s="838"/>
      <c r="AG5588" s="838"/>
      <c r="AH5588" s="838"/>
      <c r="AI5588" s="838"/>
      <c r="AJ5588" s="838"/>
      <c r="AK5588" s="838"/>
      <c r="AL5588" s="838"/>
    </row>
    <row r="5589" spans="25:38" x14ac:dyDescent="0.25">
      <c r="Y5589" s="838"/>
      <c r="Z5589" s="838"/>
      <c r="AA5589" s="838"/>
      <c r="AB5589" s="838"/>
      <c r="AC5589" s="838"/>
      <c r="AD5589" s="838"/>
      <c r="AE5589" s="838"/>
      <c r="AF5589" s="838"/>
      <c r="AG5589" s="838"/>
      <c r="AH5589" s="838"/>
      <c r="AI5589" s="838"/>
      <c r="AJ5589" s="838"/>
      <c r="AK5589" s="838"/>
      <c r="AL5589" s="838"/>
    </row>
    <row r="5590" spans="25:38" x14ac:dyDescent="0.25">
      <c r="Y5590" s="838"/>
      <c r="Z5590" s="838"/>
      <c r="AA5590" s="838"/>
      <c r="AB5590" s="838"/>
      <c r="AC5590" s="838"/>
      <c r="AD5590" s="838"/>
      <c r="AE5590" s="838"/>
      <c r="AF5590" s="838"/>
      <c r="AG5590" s="838"/>
      <c r="AH5590" s="838"/>
      <c r="AI5590" s="838"/>
      <c r="AJ5590" s="838"/>
      <c r="AK5590" s="838"/>
      <c r="AL5590" s="838"/>
    </row>
    <row r="5591" spans="25:38" x14ac:dyDescent="0.25">
      <c r="Y5591" s="838"/>
      <c r="Z5591" s="838"/>
      <c r="AA5591" s="838"/>
      <c r="AB5591" s="838"/>
      <c r="AC5591" s="838"/>
      <c r="AD5591" s="838"/>
      <c r="AE5591" s="838"/>
      <c r="AF5591" s="838"/>
      <c r="AG5591" s="838"/>
      <c r="AH5591" s="838"/>
      <c r="AI5591" s="838"/>
      <c r="AJ5591" s="838"/>
      <c r="AK5591" s="838"/>
      <c r="AL5591" s="838"/>
    </row>
    <row r="5592" spans="25:38" x14ac:dyDescent="0.25">
      <c r="Y5592" s="838"/>
      <c r="Z5592" s="838"/>
      <c r="AA5592" s="838"/>
      <c r="AB5592" s="838"/>
      <c r="AC5592" s="838"/>
      <c r="AD5592" s="838"/>
      <c r="AE5592" s="838"/>
      <c r="AF5592" s="838"/>
      <c r="AG5592" s="838"/>
      <c r="AH5592" s="838"/>
      <c r="AI5592" s="838"/>
      <c r="AJ5592" s="838"/>
      <c r="AK5592" s="838"/>
      <c r="AL5592" s="838"/>
    </row>
    <row r="5593" spans="25:38" x14ac:dyDescent="0.25">
      <c r="Y5593" s="838"/>
      <c r="Z5593" s="838"/>
      <c r="AA5593" s="838"/>
      <c r="AB5593" s="838"/>
      <c r="AC5593" s="838"/>
      <c r="AD5593" s="838"/>
      <c r="AE5593" s="838"/>
      <c r="AF5593" s="838"/>
      <c r="AG5593" s="838"/>
      <c r="AH5593" s="838"/>
      <c r="AI5593" s="838"/>
      <c r="AJ5593" s="838"/>
      <c r="AK5593" s="838"/>
      <c r="AL5593" s="838"/>
    </row>
    <row r="5594" spans="25:38" x14ac:dyDescent="0.25">
      <c r="Y5594" s="838"/>
      <c r="Z5594" s="838"/>
      <c r="AA5594" s="838"/>
      <c r="AB5594" s="838"/>
      <c r="AC5594" s="838"/>
      <c r="AD5594" s="838"/>
      <c r="AE5594" s="838"/>
      <c r="AF5594" s="838"/>
      <c r="AG5594" s="838"/>
      <c r="AH5594" s="838"/>
      <c r="AI5594" s="838"/>
      <c r="AJ5594" s="838"/>
      <c r="AK5594" s="838"/>
      <c r="AL5594" s="838"/>
    </row>
    <row r="5595" spans="25:38" x14ac:dyDescent="0.25">
      <c r="Y5595" s="838"/>
      <c r="Z5595" s="838"/>
      <c r="AA5595" s="838"/>
      <c r="AB5595" s="838"/>
      <c r="AC5595" s="838"/>
      <c r="AD5595" s="838"/>
      <c r="AE5595" s="838"/>
      <c r="AF5595" s="838"/>
      <c r="AG5595" s="838"/>
      <c r="AH5595" s="838"/>
      <c r="AI5595" s="838"/>
      <c r="AJ5595" s="838"/>
      <c r="AK5595" s="838"/>
      <c r="AL5595" s="838"/>
    </row>
    <row r="5596" spans="25:38" x14ac:dyDescent="0.25">
      <c r="Y5596" s="838"/>
      <c r="Z5596" s="838"/>
      <c r="AA5596" s="838"/>
      <c r="AB5596" s="838"/>
      <c r="AC5596" s="838"/>
      <c r="AD5596" s="838"/>
      <c r="AE5596" s="838"/>
      <c r="AF5596" s="838"/>
      <c r="AG5596" s="838"/>
      <c r="AH5596" s="838"/>
      <c r="AI5596" s="838"/>
      <c r="AJ5596" s="838"/>
      <c r="AK5596" s="838"/>
      <c r="AL5596" s="838"/>
    </row>
    <row r="5597" spans="25:38" x14ac:dyDescent="0.25">
      <c r="Y5597" s="838"/>
      <c r="Z5597" s="838"/>
      <c r="AA5597" s="838"/>
      <c r="AB5597" s="838"/>
      <c r="AC5597" s="838"/>
      <c r="AD5597" s="838"/>
      <c r="AE5597" s="838"/>
      <c r="AF5597" s="838"/>
      <c r="AG5597" s="838"/>
      <c r="AH5597" s="838"/>
      <c r="AI5597" s="838"/>
      <c r="AJ5597" s="838"/>
      <c r="AK5597" s="838"/>
      <c r="AL5597" s="838"/>
    </row>
    <row r="5598" spans="25:38" x14ac:dyDescent="0.25">
      <c r="Y5598" s="838"/>
      <c r="Z5598" s="838"/>
      <c r="AA5598" s="838"/>
      <c r="AB5598" s="838"/>
      <c r="AC5598" s="838"/>
      <c r="AD5598" s="838"/>
      <c r="AE5598" s="838"/>
      <c r="AF5598" s="838"/>
      <c r="AG5598" s="838"/>
      <c r="AH5598" s="838"/>
      <c r="AI5598" s="838"/>
      <c r="AJ5598" s="838"/>
      <c r="AK5598" s="838"/>
      <c r="AL5598" s="838"/>
    </row>
    <row r="5599" spans="25:38" x14ac:dyDescent="0.25">
      <c r="Y5599" s="838"/>
      <c r="Z5599" s="838"/>
      <c r="AA5599" s="838"/>
      <c r="AB5599" s="838"/>
      <c r="AC5599" s="838"/>
      <c r="AD5599" s="838"/>
      <c r="AE5599" s="838"/>
      <c r="AF5599" s="838"/>
      <c r="AG5599" s="838"/>
      <c r="AH5599" s="838"/>
      <c r="AI5599" s="838"/>
      <c r="AJ5599" s="838"/>
      <c r="AK5599" s="838"/>
      <c r="AL5599" s="838"/>
    </row>
    <row r="5600" spans="25:38" x14ac:dyDescent="0.25">
      <c r="Y5600" s="838"/>
      <c r="Z5600" s="838"/>
      <c r="AA5600" s="838"/>
      <c r="AB5600" s="838"/>
      <c r="AC5600" s="838"/>
      <c r="AD5600" s="838"/>
      <c r="AE5600" s="838"/>
      <c r="AF5600" s="838"/>
      <c r="AG5600" s="838"/>
      <c r="AH5600" s="838"/>
      <c r="AI5600" s="838"/>
      <c r="AJ5600" s="838"/>
      <c r="AK5600" s="838"/>
      <c r="AL5600" s="838"/>
    </row>
    <row r="5601" spans="25:38" x14ac:dyDescent="0.25">
      <c r="Y5601" s="838"/>
      <c r="Z5601" s="838"/>
      <c r="AA5601" s="838"/>
      <c r="AB5601" s="838"/>
      <c r="AC5601" s="838"/>
      <c r="AD5601" s="838"/>
      <c r="AE5601" s="838"/>
      <c r="AF5601" s="838"/>
      <c r="AG5601" s="838"/>
      <c r="AH5601" s="838"/>
      <c r="AI5601" s="838"/>
      <c r="AJ5601" s="838"/>
      <c r="AK5601" s="838"/>
      <c r="AL5601" s="838"/>
    </row>
    <row r="5602" spans="25:38" x14ac:dyDescent="0.25">
      <c r="Y5602" s="838"/>
      <c r="Z5602" s="838"/>
      <c r="AA5602" s="838"/>
      <c r="AB5602" s="838"/>
      <c r="AC5602" s="838"/>
      <c r="AD5602" s="838"/>
      <c r="AE5602" s="838"/>
      <c r="AF5602" s="838"/>
      <c r="AG5602" s="838"/>
      <c r="AH5602" s="838"/>
      <c r="AI5602" s="838"/>
      <c r="AJ5602" s="838"/>
      <c r="AK5602" s="838"/>
      <c r="AL5602" s="838"/>
    </row>
    <row r="5603" spans="25:38" x14ac:dyDescent="0.25">
      <c r="Y5603" s="838"/>
      <c r="Z5603" s="838"/>
      <c r="AA5603" s="838"/>
      <c r="AB5603" s="838"/>
      <c r="AC5603" s="838"/>
      <c r="AD5603" s="838"/>
      <c r="AE5603" s="838"/>
      <c r="AF5603" s="838"/>
      <c r="AG5603" s="838"/>
      <c r="AH5603" s="838"/>
      <c r="AI5603" s="838"/>
      <c r="AJ5603" s="838"/>
      <c r="AK5603" s="838"/>
      <c r="AL5603" s="838"/>
    </row>
    <row r="5604" spans="25:38" x14ac:dyDescent="0.25">
      <c r="Y5604" s="838"/>
      <c r="Z5604" s="838"/>
      <c r="AA5604" s="838"/>
      <c r="AB5604" s="838"/>
      <c r="AC5604" s="838"/>
      <c r="AD5604" s="838"/>
      <c r="AE5604" s="838"/>
      <c r="AF5604" s="838"/>
      <c r="AG5604" s="838"/>
      <c r="AH5604" s="838"/>
      <c r="AI5604" s="838"/>
      <c r="AJ5604" s="838"/>
      <c r="AK5604" s="838"/>
      <c r="AL5604" s="838"/>
    </row>
    <row r="5605" spans="25:38" x14ac:dyDescent="0.25">
      <c r="Y5605" s="838"/>
      <c r="Z5605" s="838"/>
      <c r="AA5605" s="838"/>
      <c r="AB5605" s="838"/>
      <c r="AC5605" s="838"/>
      <c r="AD5605" s="838"/>
      <c r="AE5605" s="838"/>
      <c r="AF5605" s="838"/>
      <c r="AG5605" s="838"/>
      <c r="AH5605" s="838"/>
      <c r="AI5605" s="838"/>
      <c r="AJ5605" s="838"/>
      <c r="AK5605" s="838"/>
      <c r="AL5605" s="838"/>
    </row>
    <row r="5606" spans="25:38" x14ac:dyDescent="0.25">
      <c r="Y5606" s="838"/>
      <c r="Z5606" s="838"/>
      <c r="AA5606" s="838"/>
      <c r="AB5606" s="838"/>
      <c r="AC5606" s="838"/>
      <c r="AD5606" s="838"/>
      <c r="AE5606" s="838"/>
      <c r="AF5606" s="838"/>
      <c r="AG5606" s="838"/>
      <c r="AH5606" s="838"/>
      <c r="AI5606" s="838"/>
      <c r="AJ5606" s="838"/>
      <c r="AK5606" s="838"/>
      <c r="AL5606" s="838"/>
    </row>
    <row r="5607" spans="25:38" x14ac:dyDescent="0.25">
      <c r="Y5607" s="838"/>
      <c r="Z5607" s="838"/>
      <c r="AA5607" s="838"/>
      <c r="AB5607" s="838"/>
      <c r="AC5607" s="838"/>
      <c r="AD5607" s="838"/>
      <c r="AE5607" s="838"/>
      <c r="AF5607" s="838"/>
      <c r="AG5607" s="838"/>
      <c r="AH5607" s="838"/>
      <c r="AI5607" s="838"/>
      <c r="AJ5607" s="838"/>
      <c r="AK5607" s="838"/>
      <c r="AL5607" s="838"/>
    </row>
    <row r="5608" spans="25:38" x14ac:dyDescent="0.25">
      <c r="Y5608" s="838"/>
      <c r="Z5608" s="838"/>
      <c r="AA5608" s="838"/>
      <c r="AB5608" s="838"/>
      <c r="AC5608" s="838"/>
      <c r="AD5608" s="838"/>
      <c r="AE5608" s="838"/>
      <c r="AF5608" s="838"/>
      <c r="AG5608" s="838"/>
      <c r="AH5608" s="838"/>
      <c r="AI5608" s="838"/>
      <c r="AJ5608" s="838"/>
      <c r="AK5608" s="838"/>
      <c r="AL5608" s="838"/>
    </row>
    <row r="5609" spans="25:38" x14ac:dyDescent="0.25">
      <c r="Y5609" s="838"/>
      <c r="Z5609" s="838"/>
      <c r="AA5609" s="838"/>
      <c r="AB5609" s="838"/>
      <c r="AC5609" s="838"/>
      <c r="AD5609" s="838"/>
      <c r="AE5609" s="838"/>
      <c r="AF5609" s="838"/>
      <c r="AG5609" s="838"/>
      <c r="AH5609" s="838"/>
      <c r="AI5609" s="838"/>
      <c r="AJ5609" s="838"/>
      <c r="AK5609" s="838"/>
      <c r="AL5609" s="838"/>
    </row>
    <row r="5610" spans="25:38" x14ac:dyDescent="0.25">
      <c r="Y5610" s="838"/>
      <c r="Z5610" s="838"/>
      <c r="AA5610" s="838"/>
      <c r="AB5610" s="838"/>
      <c r="AC5610" s="838"/>
      <c r="AD5610" s="838"/>
      <c r="AE5610" s="838"/>
      <c r="AF5610" s="838"/>
      <c r="AG5610" s="838"/>
      <c r="AH5610" s="838"/>
      <c r="AI5610" s="838"/>
      <c r="AJ5610" s="838"/>
      <c r="AK5610" s="838"/>
      <c r="AL5610" s="838"/>
    </row>
    <row r="5611" spans="25:38" x14ac:dyDescent="0.25">
      <c r="Y5611" s="838"/>
      <c r="Z5611" s="838"/>
      <c r="AA5611" s="838"/>
      <c r="AB5611" s="838"/>
      <c r="AC5611" s="838"/>
      <c r="AD5611" s="838"/>
      <c r="AE5611" s="838"/>
      <c r="AF5611" s="838"/>
      <c r="AG5611" s="838"/>
      <c r="AH5611" s="838"/>
      <c r="AI5611" s="838"/>
      <c r="AJ5611" s="838"/>
      <c r="AK5611" s="838"/>
      <c r="AL5611" s="838"/>
    </row>
    <row r="5612" spans="25:38" x14ac:dyDescent="0.25">
      <c r="Y5612" s="838"/>
      <c r="Z5612" s="838"/>
      <c r="AA5612" s="838"/>
      <c r="AB5612" s="838"/>
      <c r="AC5612" s="838"/>
      <c r="AD5612" s="838"/>
      <c r="AE5612" s="838"/>
      <c r="AF5612" s="838"/>
      <c r="AG5612" s="838"/>
      <c r="AH5612" s="838"/>
      <c r="AI5612" s="838"/>
      <c r="AJ5612" s="838"/>
      <c r="AK5612" s="838"/>
      <c r="AL5612" s="838"/>
    </row>
    <row r="5613" spans="25:38" x14ac:dyDescent="0.25">
      <c r="Y5613" s="838"/>
      <c r="Z5613" s="838"/>
      <c r="AA5613" s="838"/>
      <c r="AB5613" s="838"/>
      <c r="AC5613" s="838"/>
      <c r="AD5613" s="838"/>
      <c r="AE5613" s="838"/>
      <c r="AF5613" s="838"/>
      <c r="AG5613" s="838"/>
      <c r="AH5613" s="838"/>
      <c r="AI5613" s="838"/>
      <c r="AJ5613" s="838"/>
      <c r="AK5613" s="838"/>
      <c r="AL5613" s="838"/>
    </row>
    <row r="5614" spans="25:38" x14ac:dyDescent="0.25">
      <c r="Y5614" s="838"/>
      <c r="Z5614" s="838"/>
      <c r="AA5614" s="838"/>
      <c r="AB5614" s="838"/>
      <c r="AC5614" s="838"/>
      <c r="AD5614" s="838"/>
      <c r="AE5614" s="838"/>
      <c r="AF5614" s="838"/>
      <c r="AG5614" s="838"/>
      <c r="AH5614" s="838"/>
      <c r="AI5614" s="838"/>
      <c r="AJ5614" s="838"/>
      <c r="AK5614" s="838"/>
      <c r="AL5614" s="838"/>
    </row>
    <row r="5615" spans="25:38" x14ac:dyDescent="0.25">
      <c r="Y5615" s="838"/>
      <c r="Z5615" s="838"/>
      <c r="AA5615" s="838"/>
      <c r="AB5615" s="838"/>
      <c r="AC5615" s="838"/>
      <c r="AD5615" s="838"/>
      <c r="AE5615" s="838"/>
      <c r="AF5615" s="838"/>
      <c r="AG5615" s="838"/>
      <c r="AH5615" s="838"/>
      <c r="AI5615" s="838"/>
      <c r="AJ5615" s="838"/>
      <c r="AK5615" s="838"/>
      <c r="AL5615" s="838"/>
    </row>
    <row r="5616" spans="25:38" x14ac:dyDescent="0.25">
      <c r="Y5616" s="838"/>
      <c r="Z5616" s="838"/>
      <c r="AA5616" s="838"/>
      <c r="AB5616" s="838"/>
      <c r="AC5616" s="838"/>
      <c r="AD5616" s="838"/>
      <c r="AE5616" s="838"/>
      <c r="AF5616" s="838"/>
      <c r="AG5616" s="838"/>
      <c r="AH5616" s="838"/>
      <c r="AI5616" s="838"/>
      <c r="AJ5616" s="838"/>
      <c r="AK5616" s="838"/>
      <c r="AL5616" s="838"/>
    </row>
    <row r="5617" spans="25:38" x14ac:dyDescent="0.25">
      <c r="Y5617" s="838"/>
      <c r="Z5617" s="838"/>
      <c r="AA5617" s="838"/>
      <c r="AB5617" s="838"/>
      <c r="AC5617" s="838"/>
      <c r="AD5617" s="838"/>
      <c r="AE5617" s="838"/>
      <c r="AF5617" s="838"/>
      <c r="AG5617" s="838"/>
      <c r="AH5617" s="838"/>
      <c r="AI5617" s="838"/>
      <c r="AJ5617" s="838"/>
      <c r="AK5617" s="838"/>
      <c r="AL5617" s="838"/>
    </row>
    <row r="5618" spans="25:38" x14ac:dyDescent="0.25">
      <c r="Y5618" s="838"/>
      <c r="Z5618" s="838"/>
      <c r="AA5618" s="838"/>
      <c r="AB5618" s="838"/>
      <c r="AC5618" s="838"/>
      <c r="AD5618" s="838"/>
      <c r="AE5618" s="838"/>
      <c r="AF5618" s="838"/>
      <c r="AG5618" s="838"/>
      <c r="AH5618" s="838"/>
      <c r="AI5618" s="838"/>
      <c r="AJ5618" s="838"/>
      <c r="AK5618" s="838"/>
      <c r="AL5618" s="838"/>
    </row>
    <row r="5619" spans="25:38" x14ac:dyDescent="0.25">
      <c r="Y5619" s="838"/>
      <c r="Z5619" s="838"/>
      <c r="AA5619" s="838"/>
      <c r="AB5619" s="838"/>
      <c r="AC5619" s="838"/>
      <c r="AD5619" s="838"/>
      <c r="AE5619" s="838"/>
      <c r="AF5619" s="838"/>
      <c r="AG5619" s="838"/>
      <c r="AH5619" s="838"/>
      <c r="AI5619" s="838"/>
      <c r="AJ5619" s="838"/>
      <c r="AK5619" s="838"/>
      <c r="AL5619" s="838"/>
    </row>
    <row r="5620" spans="25:38" x14ac:dyDescent="0.25">
      <c r="Y5620" s="838"/>
      <c r="Z5620" s="838"/>
      <c r="AA5620" s="838"/>
      <c r="AB5620" s="838"/>
      <c r="AC5620" s="838"/>
      <c r="AD5620" s="838"/>
      <c r="AE5620" s="838"/>
      <c r="AF5620" s="838"/>
      <c r="AG5620" s="838"/>
      <c r="AH5620" s="838"/>
      <c r="AI5620" s="838"/>
      <c r="AJ5620" s="838"/>
      <c r="AK5620" s="838"/>
      <c r="AL5620" s="838"/>
    </row>
    <row r="5621" spans="25:38" x14ac:dyDescent="0.25">
      <c r="Y5621" s="838"/>
      <c r="Z5621" s="838"/>
      <c r="AA5621" s="838"/>
      <c r="AB5621" s="838"/>
      <c r="AC5621" s="838"/>
      <c r="AD5621" s="838"/>
      <c r="AE5621" s="838"/>
      <c r="AF5621" s="838"/>
      <c r="AG5621" s="838"/>
      <c r="AH5621" s="838"/>
      <c r="AI5621" s="838"/>
      <c r="AJ5621" s="838"/>
      <c r="AK5621" s="838"/>
      <c r="AL5621" s="838"/>
    </row>
    <row r="5622" spans="25:38" x14ac:dyDescent="0.25">
      <c r="Y5622" s="838"/>
      <c r="Z5622" s="838"/>
      <c r="AA5622" s="838"/>
      <c r="AB5622" s="838"/>
      <c r="AC5622" s="838"/>
      <c r="AD5622" s="838"/>
      <c r="AE5622" s="838"/>
      <c r="AF5622" s="838"/>
      <c r="AG5622" s="838"/>
      <c r="AH5622" s="838"/>
      <c r="AI5622" s="838"/>
      <c r="AJ5622" s="838"/>
      <c r="AK5622" s="838"/>
      <c r="AL5622" s="838"/>
    </row>
    <row r="5623" spans="25:38" x14ac:dyDescent="0.25">
      <c r="Y5623" s="838"/>
      <c r="Z5623" s="838"/>
      <c r="AA5623" s="838"/>
      <c r="AB5623" s="838"/>
      <c r="AC5623" s="838"/>
      <c r="AD5623" s="838"/>
      <c r="AE5623" s="838"/>
      <c r="AF5623" s="838"/>
      <c r="AG5623" s="838"/>
      <c r="AH5623" s="838"/>
      <c r="AI5623" s="838"/>
      <c r="AJ5623" s="838"/>
      <c r="AK5623" s="838"/>
      <c r="AL5623" s="838"/>
    </row>
    <row r="5624" spans="25:38" x14ac:dyDescent="0.25">
      <c r="Y5624" s="838"/>
      <c r="Z5624" s="838"/>
      <c r="AA5624" s="838"/>
      <c r="AB5624" s="838"/>
      <c r="AC5624" s="838"/>
      <c r="AD5624" s="838"/>
      <c r="AE5624" s="838"/>
      <c r="AF5624" s="838"/>
      <c r="AG5624" s="838"/>
      <c r="AH5624" s="838"/>
      <c r="AI5624" s="838"/>
      <c r="AJ5624" s="838"/>
      <c r="AK5624" s="838"/>
      <c r="AL5624" s="838"/>
    </row>
    <row r="5625" spans="25:38" x14ac:dyDescent="0.25">
      <c r="Y5625" s="838"/>
      <c r="Z5625" s="838"/>
      <c r="AA5625" s="838"/>
      <c r="AB5625" s="838"/>
      <c r="AC5625" s="838"/>
      <c r="AD5625" s="838"/>
      <c r="AE5625" s="838"/>
      <c r="AF5625" s="838"/>
      <c r="AG5625" s="838"/>
      <c r="AH5625" s="838"/>
      <c r="AI5625" s="838"/>
      <c r="AJ5625" s="838"/>
      <c r="AK5625" s="838"/>
      <c r="AL5625" s="838"/>
    </row>
    <row r="5626" spans="25:38" x14ac:dyDescent="0.25">
      <c r="Y5626" s="838"/>
      <c r="Z5626" s="838"/>
      <c r="AA5626" s="838"/>
      <c r="AB5626" s="838"/>
      <c r="AC5626" s="838"/>
      <c r="AD5626" s="838"/>
      <c r="AE5626" s="838"/>
      <c r="AF5626" s="838"/>
      <c r="AG5626" s="838"/>
      <c r="AH5626" s="838"/>
      <c r="AI5626" s="838"/>
      <c r="AJ5626" s="838"/>
      <c r="AK5626" s="838"/>
      <c r="AL5626" s="838"/>
    </row>
    <row r="5627" spans="25:38" x14ac:dyDescent="0.25">
      <c r="Y5627" s="838"/>
      <c r="Z5627" s="838"/>
      <c r="AA5627" s="838"/>
      <c r="AB5627" s="838"/>
      <c r="AC5627" s="838"/>
      <c r="AD5627" s="838"/>
      <c r="AE5627" s="838"/>
      <c r="AF5627" s="838"/>
      <c r="AG5627" s="838"/>
      <c r="AH5627" s="838"/>
      <c r="AI5627" s="838"/>
      <c r="AJ5627" s="838"/>
      <c r="AK5627" s="838"/>
      <c r="AL5627" s="838"/>
    </row>
    <row r="5628" spans="25:38" x14ac:dyDescent="0.25">
      <c r="Y5628" s="838"/>
      <c r="Z5628" s="838"/>
      <c r="AA5628" s="838"/>
      <c r="AB5628" s="838"/>
      <c r="AC5628" s="838"/>
      <c r="AD5628" s="838"/>
      <c r="AE5628" s="838"/>
      <c r="AF5628" s="838"/>
      <c r="AG5628" s="838"/>
      <c r="AH5628" s="838"/>
      <c r="AI5628" s="838"/>
      <c r="AJ5628" s="838"/>
      <c r="AK5628" s="838"/>
      <c r="AL5628" s="838"/>
    </row>
    <row r="5629" spans="25:38" x14ac:dyDescent="0.25">
      <c r="Y5629" s="838"/>
      <c r="Z5629" s="838"/>
      <c r="AA5629" s="838"/>
      <c r="AB5629" s="838"/>
      <c r="AC5629" s="838"/>
      <c r="AD5629" s="838"/>
      <c r="AE5629" s="838"/>
      <c r="AF5629" s="838"/>
      <c r="AG5629" s="838"/>
      <c r="AH5629" s="838"/>
      <c r="AI5629" s="838"/>
      <c r="AJ5629" s="838"/>
      <c r="AK5629" s="838"/>
      <c r="AL5629" s="838"/>
    </row>
    <row r="5630" spans="25:38" x14ac:dyDescent="0.25">
      <c r="Y5630" s="838"/>
      <c r="Z5630" s="838"/>
      <c r="AA5630" s="838"/>
      <c r="AB5630" s="838"/>
      <c r="AC5630" s="838"/>
      <c r="AD5630" s="838"/>
      <c r="AE5630" s="838"/>
      <c r="AF5630" s="838"/>
      <c r="AG5630" s="838"/>
      <c r="AH5630" s="838"/>
      <c r="AI5630" s="838"/>
      <c r="AJ5630" s="838"/>
      <c r="AK5630" s="838"/>
      <c r="AL5630" s="838"/>
    </row>
    <row r="5631" spans="25:38" x14ac:dyDescent="0.25">
      <c r="Y5631" s="838"/>
      <c r="Z5631" s="838"/>
      <c r="AA5631" s="838"/>
      <c r="AB5631" s="838"/>
      <c r="AC5631" s="838"/>
      <c r="AD5631" s="838"/>
      <c r="AE5631" s="838"/>
      <c r="AF5631" s="838"/>
      <c r="AG5631" s="838"/>
      <c r="AH5631" s="838"/>
      <c r="AI5631" s="838"/>
      <c r="AJ5631" s="838"/>
      <c r="AK5631" s="838"/>
      <c r="AL5631" s="838"/>
    </row>
    <row r="5632" spans="25:38" x14ac:dyDescent="0.25">
      <c r="Y5632" s="838"/>
      <c r="Z5632" s="838"/>
      <c r="AA5632" s="838"/>
      <c r="AB5632" s="838"/>
      <c r="AC5632" s="838"/>
      <c r="AD5632" s="838"/>
      <c r="AE5632" s="838"/>
      <c r="AF5632" s="838"/>
      <c r="AG5632" s="838"/>
      <c r="AH5632" s="838"/>
      <c r="AI5632" s="838"/>
      <c r="AJ5632" s="838"/>
      <c r="AK5632" s="838"/>
      <c r="AL5632" s="838"/>
    </row>
    <row r="5633" spans="25:38" x14ac:dyDescent="0.25">
      <c r="Y5633" s="838"/>
      <c r="Z5633" s="838"/>
      <c r="AA5633" s="838"/>
      <c r="AB5633" s="838"/>
      <c r="AC5633" s="838"/>
      <c r="AD5633" s="838"/>
      <c r="AE5633" s="838"/>
      <c r="AF5633" s="838"/>
      <c r="AG5633" s="838"/>
      <c r="AH5633" s="838"/>
      <c r="AI5633" s="838"/>
      <c r="AJ5633" s="838"/>
      <c r="AK5633" s="838"/>
      <c r="AL5633" s="838"/>
    </row>
    <row r="5634" spans="25:38" x14ac:dyDescent="0.25">
      <c r="Y5634" s="838"/>
      <c r="Z5634" s="838"/>
      <c r="AA5634" s="838"/>
      <c r="AB5634" s="838"/>
      <c r="AC5634" s="838"/>
      <c r="AD5634" s="838"/>
      <c r="AE5634" s="838"/>
      <c r="AF5634" s="838"/>
      <c r="AG5634" s="838"/>
      <c r="AH5634" s="838"/>
      <c r="AI5634" s="838"/>
      <c r="AJ5634" s="838"/>
      <c r="AK5634" s="838"/>
      <c r="AL5634" s="838"/>
    </row>
    <row r="5635" spans="25:38" x14ac:dyDescent="0.25">
      <c r="Y5635" s="838"/>
      <c r="Z5635" s="838"/>
      <c r="AA5635" s="838"/>
      <c r="AB5635" s="838"/>
      <c r="AC5635" s="838"/>
      <c r="AD5635" s="838"/>
      <c r="AE5635" s="838"/>
      <c r="AF5635" s="838"/>
      <c r="AG5635" s="838"/>
      <c r="AH5635" s="838"/>
      <c r="AI5635" s="838"/>
      <c r="AJ5635" s="838"/>
      <c r="AK5635" s="838"/>
      <c r="AL5635" s="838"/>
    </row>
    <row r="5636" spans="25:38" x14ac:dyDescent="0.25">
      <c r="Y5636" s="838"/>
      <c r="Z5636" s="838"/>
      <c r="AA5636" s="838"/>
      <c r="AB5636" s="838"/>
      <c r="AC5636" s="838"/>
      <c r="AD5636" s="838"/>
      <c r="AE5636" s="838"/>
      <c r="AF5636" s="838"/>
      <c r="AG5636" s="838"/>
      <c r="AH5636" s="838"/>
      <c r="AI5636" s="838"/>
      <c r="AJ5636" s="838"/>
      <c r="AK5636" s="838"/>
      <c r="AL5636" s="838"/>
    </row>
    <row r="5637" spans="25:38" x14ac:dyDescent="0.25">
      <c r="Y5637" s="838"/>
      <c r="Z5637" s="838"/>
      <c r="AA5637" s="838"/>
      <c r="AB5637" s="838"/>
      <c r="AC5637" s="838"/>
      <c r="AD5637" s="838"/>
      <c r="AE5637" s="838"/>
      <c r="AF5637" s="838"/>
      <c r="AG5637" s="838"/>
      <c r="AH5637" s="838"/>
      <c r="AI5637" s="838"/>
      <c r="AJ5637" s="838"/>
      <c r="AK5637" s="838"/>
      <c r="AL5637" s="838"/>
    </row>
    <row r="5638" spans="25:38" x14ac:dyDescent="0.25">
      <c r="Y5638" s="838"/>
      <c r="Z5638" s="838"/>
      <c r="AA5638" s="838"/>
      <c r="AB5638" s="838"/>
      <c r="AC5638" s="838"/>
      <c r="AD5638" s="838"/>
      <c r="AE5638" s="838"/>
      <c r="AF5638" s="838"/>
      <c r="AG5638" s="838"/>
      <c r="AH5638" s="838"/>
      <c r="AI5638" s="838"/>
      <c r="AJ5638" s="838"/>
      <c r="AK5638" s="838"/>
      <c r="AL5638" s="838"/>
    </row>
    <row r="5639" spans="25:38" x14ac:dyDescent="0.25">
      <c r="Y5639" s="838"/>
      <c r="Z5639" s="838"/>
      <c r="AA5639" s="838"/>
      <c r="AB5639" s="838"/>
      <c r="AC5639" s="838"/>
      <c r="AD5639" s="838"/>
      <c r="AE5639" s="838"/>
      <c r="AF5639" s="838"/>
      <c r="AG5639" s="838"/>
      <c r="AH5639" s="838"/>
      <c r="AI5639" s="838"/>
      <c r="AJ5639" s="838"/>
      <c r="AK5639" s="838"/>
      <c r="AL5639" s="838"/>
    </row>
    <row r="5640" spans="25:38" x14ac:dyDescent="0.25">
      <c r="Y5640" s="838"/>
      <c r="Z5640" s="838"/>
      <c r="AA5640" s="838"/>
      <c r="AB5640" s="838"/>
      <c r="AC5640" s="838"/>
      <c r="AD5640" s="838"/>
      <c r="AE5640" s="838"/>
      <c r="AF5640" s="838"/>
      <c r="AG5640" s="838"/>
      <c r="AH5640" s="838"/>
      <c r="AI5640" s="838"/>
      <c r="AJ5640" s="838"/>
      <c r="AK5640" s="838"/>
      <c r="AL5640" s="838"/>
    </row>
    <row r="5641" spans="25:38" x14ac:dyDescent="0.25">
      <c r="Y5641" s="838"/>
      <c r="Z5641" s="838"/>
      <c r="AA5641" s="838"/>
      <c r="AB5641" s="838"/>
      <c r="AC5641" s="838"/>
      <c r="AD5641" s="838"/>
      <c r="AE5641" s="838"/>
      <c r="AF5641" s="838"/>
      <c r="AG5641" s="838"/>
      <c r="AH5641" s="838"/>
      <c r="AI5641" s="838"/>
      <c r="AJ5641" s="838"/>
      <c r="AK5641" s="838"/>
      <c r="AL5641" s="838"/>
    </row>
    <row r="5642" spans="25:38" x14ac:dyDescent="0.25">
      <c r="Y5642" s="838"/>
      <c r="Z5642" s="838"/>
      <c r="AA5642" s="838"/>
      <c r="AB5642" s="838"/>
      <c r="AC5642" s="838"/>
      <c r="AD5642" s="838"/>
      <c r="AE5642" s="838"/>
      <c r="AF5642" s="838"/>
      <c r="AG5642" s="838"/>
      <c r="AH5642" s="838"/>
      <c r="AI5642" s="838"/>
      <c r="AJ5642" s="838"/>
      <c r="AK5642" s="838"/>
      <c r="AL5642" s="838"/>
    </row>
    <row r="5643" spans="25:38" x14ac:dyDescent="0.25">
      <c r="Y5643" s="838"/>
      <c r="Z5643" s="838"/>
      <c r="AA5643" s="838"/>
      <c r="AB5643" s="838"/>
      <c r="AC5643" s="838"/>
      <c r="AD5643" s="838"/>
      <c r="AE5643" s="838"/>
      <c r="AF5643" s="838"/>
      <c r="AG5643" s="838"/>
      <c r="AH5643" s="838"/>
      <c r="AI5643" s="838"/>
      <c r="AJ5643" s="838"/>
      <c r="AK5643" s="838"/>
      <c r="AL5643" s="838"/>
    </row>
    <row r="5644" spans="25:38" x14ac:dyDescent="0.25">
      <c r="Y5644" s="838"/>
      <c r="Z5644" s="838"/>
      <c r="AA5644" s="838"/>
      <c r="AB5644" s="838"/>
      <c r="AC5644" s="838"/>
      <c r="AD5644" s="838"/>
      <c r="AE5644" s="838"/>
      <c r="AF5644" s="838"/>
      <c r="AG5644" s="838"/>
      <c r="AH5644" s="838"/>
      <c r="AI5644" s="838"/>
      <c r="AJ5644" s="838"/>
      <c r="AK5644" s="838"/>
      <c r="AL5644" s="838"/>
    </row>
    <row r="5645" spans="25:38" x14ac:dyDescent="0.25">
      <c r="Y5645" s="838"/>
      <c r="Z5645" s="838"/>
      <c r="AA5645" s="838"/>
      <c r="AB5645" s="838"/>
      <c r="AC5645" s="838"/>
      <c r="AD5645" s="838"/>
      <c r="AE5645" s="838"/>
      <c r="AF5645" s="838"/>
      <c r="AG5645" s="838"/>
      <c r="AH5645" s="838"/>
      <c r="AI5645" s="838"/>
      <c r="AJ5645" s="838"/>
      <c r="AK5645" s="838"/>
      <c r="AL5645" s="838"/>
    </row>
    <row r="5646" spans="25:38" x14ac:dyDescent="0.25">
      <c r="Y5646" s="838"/>
      <c r="Z5646" s="838"/>
      <c r="AA5646" s="838"/>
      <c r="AB5646" s="838"/>
      <c r="AC5646" s="838"/>
      <c r="AD5646" s="838"/>
      <c r="AE5646" s="838"/>
      <c r="AF5646" s="838"/>
      <c r="AG5646" s="838"/>
      <c r="AH5646" s="838"/>
      <c r="AI5646" s="838"/>
      <c r="AJ5646" s="838"/>
      <c r="AK5646" s="838"/>
      <c r="AL5646" s="838"/>
    </row>
    <row r="5647" spans="25:38" x14ac:dyDescent="0.25">
      <c r="Y5647" s="838"/>
      <c r="Z5647" s="838"/>
      <c r="AA5647" s="838"/>
      <c r="AB5647" s="838"/>
      <c r="AC5647" s="838"/>
      <c r="AD5647" s="838"/>
      <c r="AE5647" s="838"/>
      <c r="AF5647" s="838"/>
      <c r="AG5647" s="838"/>
      <c r="AH5647" s="838"/>
      <c r="AI5647" s="838"/>
      <c r="AJ5647" s="838"/>
      <c r="AK5647" s="838"/>
      <c r="AL5647" s="838"/>
    </row>
    <row r="5648" spans="25:38" x14ac:dyDescent="0.25">
      <c r="Y5648" s="838"/>
      <c r="Z5648" s="838"/>
      <c r="AA5648" s="838"/>
      <c r="AB5648" s="838"/>
      <c r="AC5648" s="838"/>
      <c r="AD5648" s="838"/>
      <c r="AE5648" s="838"/>
      <c r="AF5648" s="838"/>
      <c r="AG5648" s="838"/>
      <c r="AH5648" s="838"/>
      <c r="AI5648" s="838"/>
      <c r="AJ5648" s="838"/>
      <c r="AK5648" s="838"/>
      <c r="AL5648" s="838"/>
    </row>
    <row r="5649" spans="25:38" x14ac:dyDescent="0.25">
      <c r="Y5649" s="838"/>
      <c r="Z5649" s="838"/>
      <c r="AA5649" s="838"/>
      <c r="AB5649" s="838"/>
      <c r="AC5649" s="838"/>
      <c r="AD5649" s="838"/>
      <c r="AE5649" s="838"/>
      <c r="AF5649" s="838"/>
      <c r="AG5649" s="838"/>
      <c r="AH5649" s="838"/>
      <c r="AI5649" s="838"/>
      <c r="AJ5649" s="838"/>
      <c r="AK5649" s="838"/>
      <c r="AL5649" s="838"/>
    </row>
    <row r="5650" spans="25:38" x14ac:dyDescent="0.25">
      <c r="Y5650" s="838"/>
      <c r="Z5650" s="838"/>
      <c r="AA5650" s="838"/>
      <c r="AB5650" s="838"/>
      <c r="AC5650" s="838"/>
      <c r="AD5650" s="838"/>
      <c r="AE5650" s="838"/>
      <c r="AF5650" s="838"/>
      <c r="AG5650" s="838"/>
      <c r="AH5650" s="838"/>
      <c r="AI5650" s="838"/>
      <c r="AJ5650" s="838"/>
      <c r="AK5650" s="838"/>
      <c r="AL5650" s="838"/>
    </row>
    <row r="5651" spans="25:38" x14ac:dyDescent="0.25">
      <c r="Y5651" s="838"/>
      <c r="Z5651" s="838"/>
      <c r="AA5651" s="838"/>
      <c r="AB5651" s="838"/>
      <c r="AC5651" s="838"/>
      <c r="AD5651" s="838"/>
      <c r="AE5651" s="838"/>
      <c r="AF5651" s="838"/>
      <c r="AG5651" s="838"/>
      <c r="AH5651" s="838"/>
      <c r="AI5651" s="838"/>
      <c r="AJ5651" s="838"/>
      <c r="AK5651" s="838"/>
      <c r="AL5651" s="838"/>
    </row>
    <row r="5652" spans="25:38" x14ac:dyDescent="0.25">
      <c r="Y5652" s="838"/>
      <c r="Z5652" s="838"/>
      <c r="AA5652" s="838"/>
      <c r="AB5652" s="838"/>
      <c r="AC5652" s="838"/>
      <c r="AD5652" s="838"/>
      <c r="AE5652" s="838"/>
      <c r="AF5652" s="838"/>
      <c r="AG5652" s="838"/>
      <c r="AH5652" s="838"/>
      <c r="AI5652" s="838"/>
      <c r="AJ5652" s="838"/>
      <c r="AK5652" s="838"/>
      <c r="AL5652" s="838"/>
    </row>
    <row r="5653" spans="25:38" x14ac:dyDescent="0.25">
      <c r="Y5653" s="838"/>
      <c r="Z5653" s="838"/>
      <c r="AA5653" s="838"/>
      <c r="AB5653" s="838"/>
      <c r="AC5653" s="838"/>
      <c r="AD5653" s="838"/>
      <c r="AE5653" s="838"/>
      <c r="AF5653" s="838"/>
      <c r="AG5653" s="838"/>
      <c r="AH5653" s="838"/>
      <c r="AI5653" s="838"/>
      <c r="AJ5653" s="838"/>
      <c r="AK5653" s="838"/>
      <c r="AL5653" s="838"/>
    </row>
    <row r="5654" spans="25:38" x14ac:dyDescent="0.25">
      <c r="Y5654" s="838"/>
      <c r="Z5654" s="838"/>
      <c r="AA5654" s="838"/>
      <c r="AB5654" s="838"/>
      <c r="AC5654" s="838"/>
      <c r="AD5654" s="838"/>
      <c r="AE5654" s="838"/>
      <c r="AF5654" s="838"/>
      <c r="AG5654" s="838"/>
      <c r="AH5654" s="838"/>
      <c r="AI5654" s="838"/>
      <c r="AJ5654" s="838"/>
      <c r="AK5654" s="838"/>
      <c r="AL5654" s="838"/>
    </row>
    <row r="5655" spans="25:38" x14ac:dyDescent="0.25">
      <c r="Y5655" s="838"/>
      <c r="Z5655" s="838"/>
      <c r="AA5655" s="838"/>
      <c r="AB5655" s="838"/>
      <c r="AC5655" s="838"/>
      <c r="AD5655" s="838"/>
      <c r="AE5655" s="838"/>
      <c r="AF5655" s="838"/>
      <c r="AG5655" s="838"/>
      <c r="AH5655" s="838"/>
      <c r="AI5655" s="838"/>
      <c r="AJ5655" s="838"/>
      <c r="AK5655" s="838"/>
      <c r="AL5655" s="838"/>
    </row>
    <row r="5656" spans="25:38" x14ac:dyDescent="0.25">
      <c r="Y5656" s="838"/>
      <c r="Z5656" s="838"/>
      <c r="AA5656" s="838"/>
      <c r="AB5656" s="838"/>
      <c r="AC5656" s="838"/>
      <c r="AD5656" s="838"/>
      <c r="AE5656" s="838"/>
      <c r="AF5656" s="838"/>
      <c r="AG5656" s="838"/>
      <c r="AH5656" s="838"/>
      <c r="AI5656" s="838"/>
      <c r="AJ5656" s="838"/>
      <c r="AK5656" s="838"/>
      <c r="AL5656" s="838"/>
    </row>
    <row r="5657" spans="25:38" x14ac:dyDescent="0.25">
      <c r="Y5657" s="838"/>
      <c r="Z5657" s="838"/>
      <c r="AA5657" s="838"/>
      <c r="AB5657" s="838"/>
      <c r="AC5657" s="838"/>
      <c r="AD5657" s="838"/>
      <c r="AE5657" s="838"/>
      <c r="AF5657" s="838"/>
      <c r="AG5657" s="838"/>
      <c r="AH5657" s="838"/>
      <c r="AI5657" s="838"/>
      <c r="AJ5657" s="838"/>
      <c r="AK5657" s="838"/>
      <c r="AL5657" s="838"/>
    </row>
    <row r="5658" spans="25:38" x14ac:dyDescent="0.25">
      <c r="Y5658" s="838"/>
      <c r="Z5658" s="838"/>
      <c r="AA5658" s="838"/>
      <c r="AB5658" s="838"/>
      <c r="AC5658" s="838"/>
      <c r="AD5658" s="838"/>
      <c r="AE5658" s="838"/>
      <c r="AF5658" s="838"/>
      <c r="AG5658" s="838"/>
      <c r="AH5658" s="838"/>
      <c r="AI5658" s="838"/>
      <c r="AJ5658" s="838"/>
      <c r="AK5658" s="838"/>
      <c r="AL5658" s="838"/>
    </row>
    <row r="5659" spans="25:38" x14ac:dyDescent="0.25">
      <c r="Y5659" s="838"/>
      <c r="Z5659" s="838"/>
      <c r="AA5659" s="838"/>
      <c r="AB5659" s="838"/>
      <c r="AC5659" s="838"/>
      <c r="AD5659" s="838"/>
      <c r="AE5659" s="838"/>
      <c r="AF5659" s="838"/>
      <c r="AG5659" s="838"/>
      <c r="AH5659" s="838"/>
      <c r="AI5659" s="838"/>
      <c r="AJ5659" s="838"/>
      <c r="AK5659" s="838"/>
      <c r="AL5659" s="838"/>
    </row>
    <row r="5660" spans="25:38" x14ac:dyDescent="0.25">
      <c r="Y5660" s="838"/>
      <c r="Z5660" s="838"/>
      <c r="AA5660" s="838"/>
      <c r="AB5660" s="838"/>
      <c r="AC5660" s="838"/>
      <c r="AD5660" s="838"/>
      <c r="AE5660" s="838"/>
      <c r="AF5660" s="838"/>
      <c r="AG5660" s="838"/>
      <c r="AH5660" s="838"/>
      <c r="AI5660" s="838"/>
      <c r="AJ5660" s="838"/>
      <c r="AK5660" s="838"/>
      <c r="AL5660" s="838"/>
    </row>
    <row r="5661" spans="25:38" x14ac:dyDescent="0.25">
      <c r="Y5661" s="838"/>
      <c r="Z5661" s="838"/>
      <c r="AA5661" s="838"/>
      <c r="AB5661" s="838"/>
      <c r="AC5661" s="838"/>
      <c r="AD5661" s="838"/>
      <c r="AE5661" s="838"/>
      <c r="AF5661" s="838"/>
      <c r="AG5661" s="838"/>
      <c r="AH5661" s="838"/>
      <c r="AI5661" s="838"/>
      <c r="AJ5661" s="838"/>
      <c r="AK5661" s="838"/>
      <c r="AL5661" s="838"/>
    </row>
    <row r="5662" spans="25:38" x14ac:dyDescent="0.25">
      <c r="Y5662" s="838"/>
      <c r="Z5662" s="838"/>
      <c r="AA5662" s="838"/>
      <c r="AB5662" s="838"/>
      <c r="AC5662" s="838"/>
      <c r="AD5662" s="838"/>
      <c r="AE5662" s="838"/>
      <c r="AF5662" s="838"/>
      <c r="AG5662" s="838"/>
      <c r="AH5662" s="838"/>
      <c r="AI5662" s="838"/>
      <c r="AJ5662" s="838"/>
      <c r="AK5662" s="838"/>
      <c r="AL5662" s="838"/>
    </row>
    <row r="5663" spans="25:38" x14ac:dyDescent="0.25">
      <c r="Y5663" s="838"/>
      <c r="Z5663" s="838"/>
      <c r="AA5663" s="838"/>
      <c r="AB5663" s="838"/>
      <c r="AC5663" s="838"/>
      <c r="AD5663" s="838"/>
      <c r="AE5663" s="838"/>
      <c r="AF5663" s="838"/>
      <c r="AG5663" s="838"/>
      <c r="AH5663" s="838"/>
      <c r="AI5663" s="838"/>
      <c r="AJ5663" s="838"/>
      <c r="AK5663" s="838"/>
      <c r="AL5663" s="838"/>
    </row>
    <row r="5664" spans="25:38" x14ac:dyDescent="0.25">
      <c r="Y5664" s="838"/>
      <c r="Z5664" s="838"/>
      <c r="AA5664" s="838"/>
      <c r="AB5664" s="838"/>
      <c r="AC5664" s="838"/>
      <c r="AD5664" s="838"/>
      <c r="AE5664" s="838"/>
      <c r="AF5664" s="838"/>
      <c r="AG5664" s="838"/>
      <c r="AH5664" s="838"/>
      <c r="AI5664" s="838"/>
      <c r="AJ5664" s="838"/>
      <c r="AK5664" s="838"/>
      <c r="AL5664" s="838"/>
    </row>
    <row r="5665" spans="25:38" x14ac:dyDescent="0.25">
      <c r="Y5665" s="838"/>
      <c r="Z5665" s="838"/>
      <c r="AA5665" s="838"/>
      <c r="AB5665" s="838"/>
      <c r="AC5665" s="838"/>
      <c r="AD5665" s="838"/>
      <c r="AE5665" s="838"/>
      <c r="AF5665" s="838"/>
      <c r="AG5665" s="838"/>
      <c r="AH5665" s="838"/>
      <c r="AI5665" s="838"/>
      <c r="AJ5665" s="838"/>
      <c r="AK5665" s="838"/>
      <c r="AL5665" s="838"/>
    </row>
    <row r="5666" spans="25:38" x14ac:dyDescent="0.25">
      <c r="Y5666" s="838"/>
      <c r="Z5666" s="838"/>
      <c r="AA5666" s="838"/>
      <c r="AB5666" s="838"/>
      <c r="AC5666" s="838"/>
      <c r="AD5666" s="838"/>
      <c r="AE5666" s="838"/>
      <c r="AF5666" s="838"/>
      <c r="AG5666" s="838"/>
      <c r="AH5666" s="838"/>
      <c r="AI5666" s="838"/>
      <c r="AJ5666" s="838"/>
      <c r="AK5666" s="838"/>
      <c r="AL5666" s="838"/>
    </row>
    <row r="5667" spans="25:38" x14ac:dyDescent="0.25">
      <c r="Y5667" s="838"/>
      <c r="Z5667" s="838"/>
      <c r="AA5667" s="838"/>
      <c r="AB5667" s="838"/>
      <c r="AC5667" s="838"/>
      <c r="AD5667" s="838"/>
      <c r="AE5667" s="838"/>
      <c r="AF5667" s="838"/>
      <c r="AG5667" s="838"/>
      <c r="AH5667" s="838"/>
      <c r="AI5667" s="838"/>
      <c r="AJ5667" s="838"/>
      <c r="AK5667" s="838"/>
      <c r="AL5667" s="838"/>
    </row>
    <row r="5668" spans="25:38" x14ac:dyDescent="0.25">
      <c r="Y5668" s="838"/>
      <c r="Z5668" s="838"/>
      <c r="AA5668" s="838"/>
      <c r="AB5668" s="838"/>
      <c r="AC5668" s="838"/>
      <c r="AD5668" s="838"/>
      <c r="AE5668" s="838"/>
      <c r="AF5668" s="838"/>
      <c r="AG5668" s="838"/>
      <c r="AH5668" s="838"/>
      <c r="AI5668" s="838"/>
      <c r="AJ5668" s="838"/>
      <c r="AK5668" s="838"/>
      <c r="AL5668" s="838"/>
    </row>
    <row r="5669" spans="25:38" x14ac:dyDescent="0.25">
      <c r="Y5669" s="838"/>
      <c r="Z5669" s="838"/>
      <c r="AA5669" s="838"/>
      <c r="AB5669" s="838"/>
      <c r="AC5669" s="838"/>
      <c r="AD5669" s="838"/>
      <c r="AE5669" s="838"/>
      <c r="AF5669" s="838"/>
      <c r="AG5669" s="838"/>
      <c r="AH5669" s="838"/>
      <c r="AI5669" s="838"/>
      <c r="AJ5669" s="838"/>
      <c r="AK5669" s="838"/>
      <c r="AL5669" s="838"/>
    </row>
    <row r="5670" spans="25:38" x14ac:dyDescent="0.25">
      <c r="Y5670" s="838"/>
      <c r="Z5670" s="838"/>
      <c r="AA5670" s="838"/>
      <c r="AB5670" s="838"/>
      <c r="AC5670" s="838"/>
      <c r="AD5670" s="838"/>
      <c r="AE5670" s="838"/>
      <c r="AF5670" s="838"/>
      <c r="AG5670" s="838"/>
      <c r="AH5670" s="838"/>
      <c r="AI5670" s="838"/>
      <c r="AJ5670" s="838"/>
      <c r="AK5670" s="838"/>
      <c r="AL5670" s="838"/>
    </row>
    <row r="5671" spans="25:38" x14ac:dyDescent="0.25">
      <c r="Y5671" s="838"/>
      <c r="Z5671" s="838"/>
      <c r="AA5671" s="838"/>
      <c r="AB5671" s="838"/>
      <c r="AC5671" s="838"/>
      <c r="AD5671" s="838"/>
      <c r="AE5671" s="838"/>
      <c r="AF5671" s="838"/>
      <c r="AG5671" s="838"/>
      <c r="AH5671" s="838"/>
      <c r="AI5671" s="838"/>
      <c r="AJ5671" s="838"/>
      <c r="AK5671" s="838"/>
      <c r="AL5671" s="838"/>
    </row>
    <row r="5672" spans="25:38" x14ac:dyDescent="0.25">
      <c r="Y5672" s="838"/>
      <c r="Z5672" s="838"/>
      <c r="AA5672" s="838"/>
      <c r="AB5672" s="838"/>
      <c r="AC5672" s="838"/>
      <c r="AD5672" s="838"/>
      <c r="AE5672" s="838"/>
      <c r="AF5672" s="838"/>
      <c r="AG5672" s="838"/>
      <c r="AH5672" s="838"/>
      <c r="AI5672" s="838"/>
      <c r="AJ5672" s="838"/>
      <c r="AK5672" s="838"/>
      <c r="AL5672" s="838"/>
    </row>
    <row r="5673" spans="25:38" x14ac:dyDescent="0.25">
      <c r="Y5673" s="838"/>
      <c r="Z5673" s="838"/>
      <c r="AA5673" s="838"/>
      <c r="AB5673" s="838"/>
      <c r="AC5673" s="838"/>
      <c r="AD5673" s="838"/>
      <c r="AE5673" s="838"/>
      <c r="AF5673" s="838"/>
      <c r="AG5673" s="838"/>
      <c r="AH5673" s="838"/>
      <c r="AI5673" s="838"/>
      <c r="AJ5673" s="838"/>
      <c r="AK5673" s="838"/>
      <c r="AL5673" s="838"/>
    </row>
    <row r="5674" spans="25:38" x14ac:dyDescent="0.25">
      <c r="Y5674" s="838"/>
      <c r="Z5674" s="838"/>
      <c r="AA5674" s="838"/>
      <c r="AB5674" s="838"/>
      <c r="AC5674" s="838"/>
      <c r="AD5674" s="838"/>
      <c r="AE5674" s="838"/>
      <c r="AF5674" s="838"/>
      <c r="AG5674" s="838"/>
      <c r="AH5674" s="838"/>
      <c r="AI5674" s="838"/>
      <c r="AJ5674" s="838"/>
      <c r="AK5674" s="838"/>
      <c r="AL5674" s="838"/>
    </row>
    <row r="5675" spans="25:38" x14ac:dyDescent="0.25">
      <c r="Y5675" s="838"/>
      <c r="Z5675" s="838"/>
      <c r="AA5675" s="838"/>
      <c r="AB5675" s="838"/>
      <c r="AC5675" s="838"/>
      <c r="AD5675" s="838"/>
      <c r="AE5675" s="838"/>
      <c r="AF5675" s="838"/>
      <c r="AG5675" s="838"/>
      <c r="AH5675" s="838"/>
      <c r="AI5675" s="838"/>
      <c r="AJ5675" s="838"/>
      <c r="AK5675" s="838"/>
      <c r="AL5675" s="838"/>
    </row>
    <row r="5676" spans="25:38" x14ac:dyDescent="0.25">
      <c r="Y5676" s="838"/>
      <c r="Z5676" s="838"/>
      <c r="AA5676" s="838"/>
      <c r="AB5676" s="838"/>
      <c r="AC5676" s="838"/>
      <c r="AD5676" s="838"/>
      <c r="AE5676" s="838"/>
      <c r="AF5676" s="838"/>
      <c r="AG5676" s="838"/>
      <c r="AH5676" s="838"/>
      <c r="AI5676" s="838"/>
      <c r="AJ5676" s="838"/>
      <c r="AK5676" s="838"/>
      <c r="AL5676" s="838"/>
    </row>
    <row r="5677" spans="25:38" x14ac:dyDescent="0.25">
      <c r="Y5677" s="838"/>
      <c r="Z5677" s="838"/>
      <c r="AA5677" s="838"/>
      <c r="AB5677" s="838"/>
      <c r="AC5677" s="838"/>
      <c r="AD5677" s="838"/>
      <c r="AE5677" s="838"/>
      <c r="AF5677" s="838"/>
      <c r="AG5677" s="838"/>
      <c r="AH5677" s="838"/>
      <c r="AI5677" s="838"/>
      <c r="AJ5677" s="838"/>
      <c r="AK5677" s="838"/>
      <c r="AL5677" s="838"/>
    </row>
    <row r="5678" spans="25:38" x14ac:dyDescent="0.25">
      <c r="Y5678" s="838"/>
      <c r="Z5678" s="838"/>
      <c r="AA5678" s="838"/>
      <c r="AB5678" s="838"/>
      <c r="AC5678" s="838"/>
      <c r="AD5678" s="838"/>
      <c r="AE5678" s="838"/>
      <c r="AF5678" s="838"/>
      <c r="AG5678" s="838"/>
      <c r="AH5678" s="838"/>
      <c r="AI5678" s="838"/>
      <c r="AJ5678" s="838"/>
      <c r="AK5678" s="838"/>
      <c r="AL5678" s="838"/>
    </row>
    <row r="5679" spans="25:38" x14ac:dyDescent="0.25">
      <c r="Y5679" s="838"/>
      <c r="Z5679" s="838"/>
      <c r="AA5679" s="838"/>
      <c r="AB5679" s="838"/>
      <c r="AC5679" s="838"/>
      <c r="AD5679" s="838"/>
      <c r="AE5679" s="838"/>
      <c r="AF5679" s="838"/>
      <c r="AG5679" s="838"/>
      <c r="AH5679" s="838"/>
      <c r="AI5679" s="838"/>
      <c r="AJ5679" s="838"/>
      <c r="AK5679" s="838"/>
      <c r="AL5679" s="838"/>
    </row>
    <row r="5680" spans="25:38" x14ac:dyDescent="0.25">
      <c r="Y5680" s="838"/>
      <c r="Z5680" s="838"/>
      <c r="AA5680" s="838"/>
      <c r="AB5680" s="838"/>
      <c r="AC5680" s="838"/>
      <c r="AD5680" s="838"/>
      <c r="AE5680" s="838"/>
      <c r="AF5680" s="838"/>
      <c r="AG5680" s="838"/>
      <c r="AH5680" s="838"/>
      <c r="AI5680" s="838"/>
      <c r="AJ5680" s="838"/>
      <c r="AK5680" s="838"/>
      <c r="AL5680" s="838"/>
    </row>
    <row r="5681" spans="25:38" x14ac:dyDescent="0.25">
      <c r="Y5681" s="838"/>
      <c r="Z5681" s="838"/>
      <c r="AA5681" s="838"/>
      <c r="AB5681" s="838"/>
      <c r="AC5681" s="838"/>
      <c r="AD5681" s="838"/>
      <c r="AE5681" s="838"/>
      <c r="AF5681" s="838"/>
      <c r="AG5681" s="838"/>
      <c r="AH5681" s="838"/>
      <c r="AI5681" s="838"/>
      <c r="AJ5681" s="838"/>
      <c r="AK5681" s="838"/>
      <c r="AL5681" s="838"/>
    </row>
    <row r="5682" spans="25:38" x14ac:dyDescent="0.25">
      <c r="Y5682" s="838"/>
      <c r="Z5682" s="838"/>
      <c r="AA5682" s="838"/>
      <c r="AB5682" s="838"/>
      <c r="AC5682" s="838"/>
      <c r="AD5682" s="838"/>
      <c r="AE5682" s="838"/>
      <c r="AF5682" s="838"/>
      <c r="AG5682" s="838"/>
      <c r="AH5682" s="838"/>
      <c r="AI5682" s="838"/>
      <c r="AJ5682" s="838"/>
      <c r="AK5682" s="838"/>
      <c r="AL5682" s="838"/>
    </row>
    <row r="5683" spans="25:38" x14ac:dyDescent="0.25">
      <c r="Y5683" s="838"/>
      <c r="Z5683" s="838"/>
      <c r="AA5683" s="838"/>
      <c r="AB5683" s="838"/>
      <c r="AC5683" s="838"/>
      <c r="AD5683" s="838"/>
      <c r="AE5683" s="838"/>
      <c r="AF5683" s="838"/>
      <c r="AG5683" s="838"/>
      <c r="AH5683" s="838"/>
      <c r="AI5683" s="838"/>
      <c r="AJ5683" s="838"/>
      <c r="AK5683" s="838"/>
      <c r="AL5683" s="838"/>
    </row>
    <row r="5684" spans="25:38" x14ac:dyDescent="0.25">
      <c r="Y5684" s="838"/>
      <c r="Z5684" s="838"/>
      <c r="AA5684" s="838"/>
      <c r="AB5684" s="838"/>
      <c r="AC5684" s="838"/>
      <c r="AD5684" s="838"/>
      <c r="AE5684" s="838"/>
      <c r="AF5684" s="838"/>
      <c r="AG5684" s="838"/>
      <c r="AH5684" s="838"/>
      <c r="AI5684" s="838"/>
      <c r="AJ5684" s="838"/>
      <c r="AK5684" s="838"/>
      <c r="AL5684" s="838"/>
    </row>
    <row r="5685" spans="25:38" x14ac:dyDescent="0.25">
      <c r="Y5685" s="838"/>
      <c r="Z5685" s="838"/>
      <c r="AA5685" s="838"/>
      <c r="AB5685" s="838"/>
      <c r="AC5685" s="838"/>
      <c r="AD5685" s="838"/>
      <c r="AE5685" s="838"/>
      <c r="AF5685" s="838"/>
      <c r="AG5685" s="838"/>
      <c r="AH5685" s="838"/>
      <c r="AI5685" s="838"/>
      <c r="AJ5685" s="838"/>
      <c r="AK5685" s="838"/>
      <c r="AL5685" s="838"/>
    </row>
    <row r="5686" spans="25:38" x14ac:dyDescent="0.25">
      <c r="Y5686" s="838"/>
      <c r="Z5686" s="838"/>
      <c r="AA5686" s="838"/>
      <c r="AB5686" s="838"/>
      <c r="AC5686" s="838"/>
      <c r="AD5686" s="838"/>
      <c r="AE5686" s="838"/>
      <c r="AF5686" s="838"/>
      <c r="AG5686" s="838"/>
      <c r="AH5686" s="838"/>
      <c r="AI5686" s="838"/>
      <c r="AJ5686" s="838"/>
      <c r="AK5686" s="838"/>
      <c r="AL5686" s="838"/>
    </row>
    <row r="5687" spans="25:38" x14ac:dyDescent="0.25">
      <c r="Y5687" s="838"/>
      <c r="Z5687" s="838"/>
      <c r="AA5687" s="838"/>
      <c r="AB5687" s="838"/>
      <c r="AC5687" s="838"/>
      <c r="AD5687" s="838"/>
      <c r="AE5687" s="838"/>
      <c r="AF5687" s="838"/>
      <c r="AG5687" s="838"/>
      <c r="AH5687" s="838"/>
      <c r="AI5687" s="838"/>
      <c r="AJ5687" s="838"/>
      <c r="AK5687" s="838"/>
      <c r="AL5687" s="838"/>
    </row>
    <row r="5688" spans="25:38" x14ac:dyDescent="0.25">
      <c r="Y5688" s="838"/>
      <c r="Z5688" s="838"/>
      <c r="AA5688" s="838"/>
      <c r="AB5688" s="838"/>
      <c r="AC5688" s="838"/>
      <c r="AD5688" s="838"/>
      <c r="AE5688" s="838"/>
      <c r="AF5688" s="838"/>
      <c r="AG5688" s="838"/>
      <c r="AH5688" s="838"/>
      <c r="AI5688" s="838"/>
      <c r="AJ5688" s="838"/>
      <c r="AK5688" s="838"/>
      <c r="AL5688" s="838"/>
    </row>
    <row r="5689" spans="25:38" x14ac:dyDescent="0.25">
      <c r="Y5689" s="838"/>
      <c r="Z5689" s="838"/>
      <c r="AA5689" s="838"/>
      <c r="AB5689" s="838"/>
      <c r="AC5689" s="838"/>
      <c r="AD5689" s="838"/>
      <c r="AE5689" s="838"/>
      <c r="AF5689" s="838"/>
      <c r="AG5689" s="838"/>
      <c r="AH5689" s="838"/>
      <c r="AI5689" s="838"/>
      <c r="AJ5689" s="838"/>
      <c r="AK5689" s="838"/>
      <c r="AL5689" s="838"/>
    </row>
    <row r="5690" spans="25:38" x14ac:dyDescent="0.25">
      <c r="Y5690" s="838"/>
      <c r="Z5690" s="838"/>
      <c r="AA5690" s="838"/>
      <c r="AB5690" s="838"/>
      <c r="AC5690" s="838"/>
      <c r="AD5690" s="838"/>
      <c r="AE5690" s="838"/>
      <c r="AF5690" s="838"/>
      <c r="AG5690" s="838"/>
      <c r="AH5690" s="838"/>
      <c r="AI5690" s="838"/>
      <c r="AJ5690" s="838"/>
      <c r="AK5690" s="838"/>
      <c r="AL5690" s="838"/>
    </row>
    <row r="5691" spans="25:38" x14ac:dyDescent="0.25">
      <c r="Y5691" s="838"/>
      <c r="Z5691" s="838"/>
      <c r="AA5691" s="838"/>
      <c r="AB5691" s="838"/>
      <c r="AC5691" s="838"/>
      <c r="AD5691" s="838"/>
      <c r="AE5691" s="838"/>
      <c r="AF5691" s="838"/>
      <c r="AG5691" s="838"/>
      <c r="AH5691" s="838"/>
      <c r="AI5691" s="838"/>
      <c r="AJ5691" s="838"/>
      <c r="AK5691" s="838"/>
      <c r="AL5691" s="838"/>
    </row>
    <row r="5692" spans="25:38" x14ac:dyDescent="0.25">
      <c r="Y5692" s="838"/>
      <c r="Z5692" s="838"/>
      <c r="AA5692" s="838"/>
      <c r="AB5692" s="838"/>
      <c r="AC5692" s="838"/>
      <c r="AD5692" s="838"/>
      <c r="AE5692" s="838"/>
      <c r="AF5692" s="838"/>
      <c r="AG5692" s="838"/>
      <c r="AH5692" s="838"/>
      <c r="AI5692" s="838"/>
      <c r="AJ5692" s="838"/>
      <c r="AK5692" s="838"/>
      <c r="AL5692" s="838"/>
    </row>
    <row r="5693" spans="25:38" x14ac:dyDescent="0.25">
      <c r="Y5693" s="838"/>
      <c r="Z5693" s="838"/>
      <c r="AA5693" s="838"/>
      <c r="AB5693" s="838"/>
      <c r="AC5693" s="838"/>
      <c r="AD5693" s="838"/>
      <c r="AE5693" s="838"/>
      <c r="AF5693" s="838"/>
      <c r="AG5693" s="838"/>
      <c r="AH5693" s="838"/>
      <c r="AI5693" s="838"/>
      <c r="AJ5693" s="838"/>
      <c r="AK5693" s="838"/>
      <c r="AL5693" s="838"/>
    </row>
    <row r="5694" spans="25:38" x14ac:dyDescent="0.25">
      <c r="Y5694" s="838"/>
      <c r="Z5694" s="838"/>
      <c r="AA5694" s="838"/>
      <c r="AB5694" s="838"/>
      <c r="AC5694" s="838"/>
      <c r="AD5694" s="838"/>
      <c r="AE5694" s="838"/>
      <c r="AF5694" s="838"/>
      <c r="AG5694" s="838"/>
      <c r="AH5694" s="838"/>
      <c r="AI5694" s="838"/>
      <c r="AJ5694" s="838"/>
      <c r="AK5694" s="838"/>
      <c r="AL5694" s="838"/>
    </row>
    <row r="5695" spans="25:38" x14ac:dyDescent="0.25">
      <c r="Y5695" s="838"/>
      <c r="Z5695" s="838"/>
      <c r="AA5695" s="838"/>
      <c r="AB5695" s="838"/>
      <c r="AC5695" s="838"/>
      <c r="AD5695" s="838"/>
      <c r="AE5695" s="838"/>
      <c r="AF5695" s="838"/>
      <c r="AG5695" s="838"/>
      <c r="AH5695" s="838"/>
      <c r="AI5695" s="838"/>
      <c r="AJ5695" s="838"/>
      <c r="AK5695" s="838"/>
      <c r="AL5695" s="838"/>
    </row>
    <row r="5696" spans="25:38" x14ac:dyDescent="0.25">
      <c r="Y5696" s="838"/>
      <c r="Z5696" s="838"/>
      <c r="AA5696" s="838"/>
      <c r="AB5696" s="838"/>
      <c r="AC5696" s="838"/>
      <c r="AD5696" s="838"/>
      <c r="AE5696" s="838"/>
      <c r="AF5696" s="838"/>
      <c r="AG5696" s="838"/>
      <c r="AH5696" s="838"/>
      <c r="AI5696" s="838"/>
      <c r="AJ5696" s="838"/>
      <c r="AK5696" s="838"/>
      <c r="AL5696" s="838"/>
    </row>
    <row r="5697" spans="25:38" x14ac:dyDescent="0.25">
      <c r="Y5697" s="838"/>
      <c r="Z5697" s="838"/>
      <c r="AA5697" s="838"/>
      <c r="AB5697" s="838"/>
      <c r="AC5697" s="838"/>
      <c r="AD5697" s="838"/>
      <c r="AE5697" s="838"/>
      <c r="AF5697" s="838"/>
      <c r="AG5697" s="838"/>
      <c r="AH5697" s="838"/>
      <c r="AI5697" s="838"/>
      <c r="AJ5697" s="838"/>
      <c r="AK5697" s="838"/>
      <c r="AL5697" s="838"/>
    </row>
    <row r="5698" spans="25:38" x14ac:dyDescent="0.25">
      <c r="Y5698" s="838"/>
      <c r="Z5698" s="838"/>
      <c r="AA5698" s="838"/>
      <c r="AB5698" s="838"/>
      <c r="AC5698" s="838"/>
      <c r="AD5698" s="838"/>
      <c r="AE5698" s="838"/>
      <c r="AF5698" s="838"/>
      <c r="AG5698" s="838"/>
      <c r="AH5698" s="838"/>
      <c r="AI5698" s="838"/>
      <c r="AJ5698" s="838"/>
      <c r="AK5698" s="838"/>
      <c r="AL5698" s="838"/>
    </row>
    <row r="5699" spans="25:38" x14ac:dyDescent="0.25">
      <c r="Y5699" s="838"/>
      <c r="Z5699" s="838"/>
      <c r="AA5699" s="838"/>
      <c r="AB5699" s="838"/>
      <c r="AC5699" s="838"/>
      <c r="AD5699" s="838"/>
      <c r="AE5699" s="838"/>
      <c r="AF5699" s="838"/>
      <c r="AG5699" s="838"/>
      <c r="AH5699" s="838"/>
      <c r="AI5699" s="838"/>
      <c r="AJ5699" s="838"/>
      <c r="AK5699" s="838"/>
      <c r="AL5699" s="838"/>
    </row>
    <row r="5700" spans="25:38" x14ac:dyDescent="0.25">
      <c r="Y5700" s="838"/>
      <c r="Z5700" s="838"/>
      <c r="AA5700" s="838"/>
      <c r="AB5700" s="838"/>
      <c r="AC5700" s="838"/>
      <c r="AD5700" s="838"/>
      <c r="AE5700" s="838"/>
      <c r="AF5700" s="838"/>
      <c r="AG5700" s="838"/>
      <c r="AH5700" s="838"/>
      <c r="AI5700" s="838"/>
      <c r="AJ5700" s="838"/>
      <c r="AK5700" s="838"/>
      <c r="AL5700" s="838"/>
    </row>
    <row r="5701" spans="25:38" x14ac:dyDescent="0.25">
      <c r="Y5701" s="838"/>
      <c r="Z5701" s="838"/>
      <c r="AA5701" s="838"/>
      <c r="AB5701" s="838"/>
      <c r="AC5701" s="838"/>
      <c r="AD5701" s="838"/>
      <c r="AE5701" s="838"/>
      <c r="AF5701" s="838"/>
      <c r="AG5701" s="838"/>
      <c r="AH5701" s="838"/>
      <c r="AI5701" s="838"/>
      <c r="AJ5701" s="838"/>
      <c r="AK5701" s="838"/>
      <c r="AL5701" s="838"/>
    </row>
    <row r="5702" spans="25:38" x14ac:dyDescent="0.25">
      <c r="Y5702" s="838"/>
      <c r="Z5702" s="838"/>
      <c r="AA5702" s="838"/>
      <c r="AB5702" s="838"/>
      <c r="AC5702" s="838"/>
      <c r="AD5702" s="838"/>
      <c r="AE5702" s="838"/>
      <c r="AF5702" s="838"/>
      <c r="AG5702" s="838"/>
      <c r="AH5702" s="838"/>
      <c r="AI5702" s="838"/>
      <c r="AJ5702" s="838"/>
      <c r="AK5702" s="838"/>
      <c r="AL5702" s="838"/>
    </row>
    <row r="5703" spans="25:38" x14ac:dyDescent="0.25">
      <c r="Y5703" s="838"/>
      <c r="Z5703" s="838"/>
      <c r="AA5703" s="838"/>
      <c r="AB5703" s="838"/>
      <c r="AC5703" s="838"/>
      <c r="AD5703" s="838"/>
      <c r="AE5703" s="838"/>
      <c r="AF5703" s="838"/>
      <c r="AG5703" s="838"/>
      <c r="AH5703" s="838"/>
      <c r="AI5703" s="838"/>
      <c r="AJ5703" s="838"/>
      <c r="AK5703" s="838"/>
      <c r="AL5703" s="838"/>
    </row>
    <row r="5704" spans="25:38" x14ac:dyDescent="0.25">
      <c r="Y5704" s="838"/>
      <c r="Z5704" s="838"/>
      <c r="AA5704" s="838"/>
      <c r="AB5704" s="838"/>
      <c r="AC5704" s="838"/>
      <c r="AD5704" s="838"/>
      <c r="AE5704" s="838"/>
      <c r="AF5704" s="838"/>
      <c r="AG5704" s="838"/>
      <c r="AH5704" s="838"/>
      <c r="AI5704" s="838"/>
      <c r="AJ5704" s="838"/>
      <c r="AK5704" s="838"/>
      <c r="AL5704" s="838"/>
    </row>
    <row r="5705" spans="25:38" x14ac:dyDescent="0.25">
      <c r="Y5705" s="838"/>
      <c r="Z5705" s="838"/>
      <c r="AA5705" s="838"/>
      <c r="AB5705" s="838"/>
      <c r="AC5705" s="838"/>
      <c r="AD5705" s="838"/>
      <c r="AE5705" s="838"/>
      <c r="AF5705" s="838"/>
      <c r="AG5705" s="838"/>
      <c r="AH5705" s="838"/>
      <c r="AI5705" s="838"/>
      <c r="AJ5705" s="838"/>
      <c r="AK5705" s="838"/>
      <c r="AL5705" s="838"/>
    </row>
    <row r="5706" spans="25:38" x14ac:dyDescent="0.25">
      <c r="Y5706" s="838"/>
      <c r="Z5706" s="838"/>
      <c r="AA5706" s="838"/>
      <c r="AB5706" s="838"/>
      <c r="AC5706" s="838"/>
      <c r="AD5706" s="838"/>
      <c r="AE5706" s="838"/>
      <c r="AF5706" s="838"/>
      <c r="AG5706" s="838"/>
      <c r="AH5706" s="838"/>
      <c r="AI5706" s="838"/>
      <c r="AJ5706" s="838"/>
      <c r="AK5706" s="838"/>
      <c r="AL5706" s="838"/>
    </row>
    <row r="5707" spans="25:38" x14ac:dyDescent="0.25">
      <c r="Y5707" s="838"/>
      <c r="Z5707" s="838"/>
      <c r="AA5707" s="838"/>
      <c r="AB5707" s="838"/>
      <c r="AC5707" s="838"/>
      <c r="AD5707" s="838"/>
      <c r="AE5707" s="838"/>
      <c r="AF5707" s="838"/>
      <c r="AG5707" s="838"/>
      <c r="AH5707" s="838"/>
      <c r="AI5707" s="838"/>
      <c r="AJ5707" s="838"/>
      <c r="AK5707" s="838"/>
      <c r="AL5707" s="838"/>
    </row>
    <row r="5708" spans="25:38" x14ac:dyDescent="0.25">
      <c r="Y5708" s="838"/>
      <c r="Z5708" s="838"/>
      <c r="AA5708" s="838"/>
      <c r="AB5708" s="838"/>
      <c r="AC5708" s="838"/>
      <c r="AD5708" s="838"/>
      <c r="AE5708" s="838"/>
      <c r="AF5708" s="838"/>
      <c r="AG5708" s="838"/>
      <c r="AH5708" s="838"/>
      <c r="AI5708" s="838"/>
      <c r="AJ5708" s="838"/>
      <c r="AK5708" s="838"/>
      <c r="AL5708" s="838"/>
    </row>
    <row r="5709" spans="25:38" x14ac:dyDescent="0.25">
      <c r="Y5709" s="838"/>
      <c r="Z5709" s="838"/>
      <c r="AA5709" s="838"/>
      <c r="AB5709" s="838"/>
      <c r="AC5709" s="838"/>
      <c r="AD5709" s="838"/>
      <c r="AE5709" s="838"/>
      <c r="AF5709" s="838"/>
      <c r="AG5709" s="838"/>
      <c r="AH5709" s="838"/>
      <c r="AI5709" s="838"/>
      <c r="AJ5709" s="838"/>
      <c r="AK5709" s="838"/>
      <c r="AL5709" s="838"/>
    </row>
    <row r="5710" spans="25:38" x14ac:dyDescent="0.25">
      <c r="Y5710" s="838"/>
      <c r="Z5710" s="838"/>
      <c r="AA5710" s="838"/>
      <c r="AB5710" s="838"/>
      <c r="AC5710" s="838"/>
      <c r="AD5710" s="838"/>
      <c r="AE5710" s="838"/>
      <c r="AF5710" s="838"/>
      <c r="AG5710" s="838"/>
      <c r="AH5710" s="838"/>
      <c r="AI5710" s="838"/>
      <c r="AJ5710" s="838"/>
      <c r="AK5710" s="838"/>
      <c r="AL5710" s="838"/>
    </row>
    <row r="5711" spans="25:38" x14ac:dyDescent="0.25">
      <c r="Y5711" s="838"/>
      <c r="Z5711" s="838"/>
      <c r="AA5711" s="838"/>
      <c r="AB5711" s="838"/>
      <c r="AC5711" s="838"/>
      <c r="AD5711" s="838"/>
      <c r="AE5711" s="838"/>
      <c r="AF5711" s="838"/>
      <c r="AG5711" s="838"/>
      <c r="AH5711" s="838"/>
      <c r="AI5711" s="838"/>
      <c r="AJ5711" s="838"/>
      <c r="AK5711" s="838"/>
      <c r="AL5711" s="838"/>
    </row>
    <row r="5712" spans="25:38" x14ac:dyDescent="0.25">
      <c r="Y5712" s="838"/>
      <c r="Z5712" s="838"/>
      <c r="AA5712" s="838"/>
      <c r="AB5712" s="838"/>
      <c r="AC5712" s="838"/>
      <c r="AD5712" s="838"/>
      <c r="AE5712" s="838"/>
      <c r="AF5712" s="838"/>
      <c r="AG5712" s="838"/>
      <c r="AH5712" s="838"/>
      <c r="AI5712" s="838"/>
      <c r="AJ5712" s="838"/>
      <c r="AK5712" s="838"/>
      <c r="AL5712" s="838"/>
    </row>
    <row r="5713" spans="25:38" x14ac:dyDescent="0.25">
      <c r="Y5713" s="838"/>
      <c r="Z5713" s="838"/>
      <c r="AA5713" s="838"/>
      <c r="AB5713" s="838"/>
      <c r="AC5713" s="838"/>
      <c r="AD5713" s="838"/>
      <c r="AE5713" s="838"/>
      <c r="AF5713" s="838"/>
      <c r="AG5713" s="838"/>
      <c r="AH5713" s="838"/>
      <c r="AI5713" s="838"/>
      <c r="AJ5713" s="838"/>
      <c r="AK5713" s="838"/>
      <c r="AL5713" s="838"/>
    </row>
    <row r="5714" spans="25:38" x14ac:dyDescent="0.25">
      <c r="Y5714" s="838"/>
      <c r="Z5714" s="838"/>
      <c r="AA5714" s="838"/>
      <c r="AB5714" s="838"/>
      <c r="AC5714" s="838"/>
      <c r="AD5714" s="838"/>
      <c r="AE5714" s="838"/>
      <c r="AF5714" s="838"/>
      <c r="AG5714" s="838"/>
      <c r="AH5714" s="838"/>
      <c r="AI5714" s="838"/>
      <c r="AJ5714" s="838"/>
      <c r="AK5714" s="838"/>
      <c r="AL5714" s="838"/>
    </row>
    <row r="5715" spans="25:38" x14ac:dyDescent="0.25">
      <c r="Y5715" s="838"/>
      <c r="Z5715" s="838"/>
      <c r="AA5715" s="838"/>
      <c r="AB5715" s="838"/>
      <c r="AC5715" s="838"/>
      <c r="AD5715" s="838"/>
      <c r="AE5715" s="838"/>
      <c r="AF5715" s="838"/>
      <c r="AG5715" s="838"/>
      <c r="AH5715" s="838"/>
      <c r="AI5715" s="838"/>
      <c r="AJ5715" s="838"/>
      <c r="AK5715" s="838"/>
      <c r="AL5715" s="838"/>
    </row>
    <row r="5716" spans="25:38" x14ac:dyDescent="0.25">
      <c r="Y5716" s="838"/>
      <c r="Z5716" s="838"/>
      <c r="AA5716" s="838"/>
      <c r="AB5716" s="838"/>
      <c r="AC5716" s="838"/>
      <c r="AD5716" s="838"/>
      <c r="AE5716" s="838"/>
      <c r="AF5716" s="838"/>
      <c r="AG5716" s="838"/>
      <c r="AH5716" s="838"/>
      <c r="AI5716" s="838"/>
      <c r="AJ5716" s="838"/>
      <c r="AK5716" s="838"/>
      <c r="AL5716" s="838"/>
    </row>
    <row r="5717" spans="25:38" x14ac:dyDescent="0.25">
      <c r="Y5717" s="838"/>
      <c r="Z5717" s="838"/>
      <c r="AA5717" s="838"/>
      <c r="AB5717" s="838"/>
      <c r="AC5717" s="838"/>
      <c r="AD5717" s="838"/>
      <c r="AE5717" s="838"/>
      <c r="AF5717" s="838"/>
      <c r="AG5717" s="838"/>
      <c r="AH5717" s="838"/>
      <c r="AI5717" s="838"/>
      <c r="AJ5717" s="838"/>
      <c r="AK5717" s="838"/>
      <c r="AL5717" s="838"/>
    </row>
    <row r="5718" spans="25:38" x14ac:dyDescent="0.25">
      <c r="Y5718" s="838"/>
      <c r="Z5718" s="838"/>
      <c r="AA5718" s="838"/>
      <c r="AB5718" s="838"/>
      <c r="AC5718" s="838"/>
      <c r="AD5718" s="838"/>
      <c r="AE5718" s="838"/>
      <c r="AF5718" s="838"/>
      <c r="AG5718" s="838"/>
      <c r="AH5718" s="838"/>
      <c r="AI5718" s="838"/>
      <c r="AJ5718" s="838"/>
      <c r="AK5718" s="838"/>
      <c r="AL5718" s="838"/>
    </row>
    <row r="5719" spans="25:38" x14ac:dyDescent="0.25">
      <c r="Y5719" s="838"/>
      <c r="Z5719" s="838"/>
      <c r="AA5719" s="838"/>
      <c r="AB5719" s="838"/>
      <c r="AC5719" s="838"/>
      <c r="AD5719" s="838"/>
      <c r="AE5719" s="838"/>
      <c r="AF5719" s="838"/>
      <c r="AG5719" s="838"/>
      <c r="AH5719" s="838"/>
      <c r="AI5719" s="838"/>
      <c r="AJ5719" s="838"/>
      <c r="AK5719" s="838"/>
      <c r="AL5719" s="838"/>
    </row>
    <row r="5720" spans="25:38" x14ac:dyDescent="0.25">
      <c r="Y5720" s="838"/>
      <c r="Z5720" s="838"/>
      <c r="AA5720" s="838"/>
      <c r="AB5720" s="838"/>
      <c r="AC5720" s="838"/>
      <c r="AD5720" s="838"/>
      <c r="AE5720" s="838"/>
      <c r="AF5720" s="838"/>
      <c r="AG5720" s="838"/>
      <c r="AH5720" s="838"/>
      <c r="AI5720" s="838"/>
      <c r="AJ5720" s="838"/>
      <c r="AK5720" s="838"/>
      <c r="AL5720" s="838"/>
    </row>
    <row r="5721" spans="25:38" x14ac:dyDescent="0.25">
      <c r="Y5721" s="838"/>
      <c r="Z5721" s="838"/>
      <c r="AA5721" s="838"/>
      <c r="AB5721" s="838"/>
      <c r="AC5721" s="838"/>
      <c r="AD5721" s="838"/>
      <c r="AE5721" s="838"/>
      <c r="AF5721" s="838"/>
      <c r="AG5721" s="838"/>
      <c r="AH5721" s="838"/>
      <c r="AI5721" s="838"/>
      <c r="AJ5721" s="838"/>
      <c r="AK5721" s="838"/>
      <c r="AL5721" s="838"/>
    </row>
    <row r="5722" spans="25:38" x14ac:dyDescent="0.25">
      <c r="Y5722" s="838"/>
      <c r="Z5722" s="838"/>
      <c r="AA5722" s="838"/>
      <c r="AB5722" s="838"/>
      <c r="AC5722" s="838"/>
      <c r="AD5722" s="838"/>
      <c r="AE5722" s="838"/>
      <c r="AF5722" s="838"/>
      <c r="AG5722" s="838"/>
      <c r="AH5722" s="838"/>
      <c r="AI5722" s="838"/>
      <c r="AJ5722" s="838"/>
      <c r="AK5722" s="838"/>
      <c r="AL5722" s="838"/>
    </row>
    <row r="5723" spans="25:38" x14ac:dyDescent="0.25">
      <c r="Y5723" s="838"/>
      <c r="Z5723" s="838"/>
      <c r="AA5723" s="838"/>
      <c r="AB5723" s="838"/>
      <c r="AC5723" s="838"/>
      <c r="AD5723" s="838"/>
      <c r="AE5723" s="838"/>
      <c r="AF5723" s="838"/>
      <c r="AG5723" s="838"/>
      <c r="AH5723" s="838"/>
      <c r="AI5723" s="838"/>
      <c r="AJ5723" s="838"/>
      <c r="AK5723" s="838"/>
      <c r="AL5723" s="838"/>
    </row>
    <row r="5724" spans="25:38" x14ac:dyDescent="0.25">
      <c r="Y5724" s="838"/>
      <c r="Z5724" s="838"/>
      <c r="AA5724" s="838"/>
      <c r="AB5724" s="838"/>
      <c r="AC5724" s="838"/>
      <c r="AD5724" s="838"/>
      <c r="AE5724" s="838"/>
      <c r="AF5724" s="838"/>
      <c r="AG5724" s="838"/>
      <c r="AH5724" s="838"/>
      <c r="AI5724" s="838"/>
      <c r="AJ5724" s="838"/>
      <c r="AK5724" s="838"/>
      <c r="AL5724" s="838"/>
    </row>
    <row r="5725" spans="25:38" x14ac:dyDescent="0.25">
      <c r="Y5725" s="838"/>
      <c r="Z5725" s="838"/>
      <c r="AA5725" s="838"/>
      <c r="AB5725" s="838"/>
      <c r="AC5725" s="838"/>
      <c r="AD5725" s="838"/>
      <c r="AE5725" s="838"/>
      <c r="AF5725" s="838"/>
      <c r="AG5725" s="838"/>
      <c r="AH5725" s="838"/>
      <c r="AI5725" s="838"/>
      <c r="AJ5725" s="838"/>
      <c r="AK5725" s="838"/>
      <c r="AL5725" s="838"/>
    </row>
    <row r="5726" spans="25:38" x14ac:dyDescent="0.25">
      <c r="Y5726" s="838"/>
      <c r="Z5726" s="838"/>
      <c r="AA5726" s="838"/>
      <c r="AB5726" s="838"/>
      <c r="AC5726" s="838"/>
      <c r="AD5726" s="838"/>
      <c r="AE5726" s="838"/>
      <c r="AF5726" s="838"/>
      <c r="AG5726" s="838"/>
      <c r="AH5726" s="838"/>
      <c r="AI5726" s="838"/>
      <c r="AJ5726" s="838"/>
      <c r="AK5726" s="838"/>
      <c r="AL5726" s="838"/>
    </row>
    <row r="5727" spans="25:38" x14ac:dyDescent="0.25">
      <c r="Y5727" s="838"/>
      <c r="Z5727" s="838"/>
      <c r="AA5727" s="838"/>
      <c r="AB5727" s="838"/>
      <c r="AC5727" s="838"/>
      <c r="AD5727" s="838"/>
      <c r="AE5727" s="838"/>
      <c r="AF5727" s="838"/>
      <c r="AG5727" s="838"/>
      <c r="AH5727" s="838"/>
      <c r="AI5727" s="838"/>
      <c r="AJ5727" s="838"/>
      <c r="AK5727" s="838"/>
      <c r="AL5727" s="838"/>
    </row>
    <row r="5728" spans="25:38" x14ac:dyDescent="0.25">
      <c r="Y5728" s="838"/>
      <c r="Z5728" s="838"/>
      <c r="AA5728" s="838"/>
      <c r="AB5728" s="838"/>
      <c r="AC5728" s="838"/>
      <c r="AD5728" s="838"/>
      <c r="AE5728" s="838"/>
      <c r="AF5728" s="838"/>
      <c r="AG5728" s="838"/>
      <c r="AH5728" s="838"/>
      <c r="AI5728" s="838"/>
      <c r="AJ5728" s="838"/>
      <c r="AK5728" s="838"/>
      <c r="AL5728" s="838"/>
    </row>
    <row r="5729" spans="25:38" x14ac:dyDescent="0.25">
      <c r="Y5729" s="838"/>
      <c r="Z5729" s="838"/>
      <c r="AA5729" s="838"/>
      <c r="AB5729" s="838"/>
      <c r="AC5729" s="838"/>
      <c r="AD5729" s="838"/>
      <c r="AE5729" s="838"/>
      <c r="AF5729" s="838"/>
      <c r="AG5729" s="838"/>
      <c r="AH5729" s="838"/>
      <c r="AI5729" s="838"/>
      <c r="AJ5729" s="838"/>
      <c r="AK5729" s="838"/>
      <c r="AL5729" s="838"/>
    </row>
    <row r="5730" spans="25:38" x14ac:dyDescent="0.25">
      <c r="Y5730" s="838"/>
      <c r="Z5730" s="838"/>
      <c r="AA5730" s="838"/>
      <c r="AB5730" s="838"/>
      <c r="AC5730" s="838"/>
      <c r="AD5730" s="838"/>
      <c r="AE5730" s="838"/>
      <c r="AF5730" s="838"/>
      <c r="AG5730" s="838"/>
      <c r="AH5730" s="838"/>
      <c r="AI5730" s="838"/>
      <c r="AJ5730" s="838"/>
      <c r="AK5730" s="838"/>
      <c r="AL5730" s="838"/>
    </row>
    <row r="5731" spans="25:38" x14ac:dyDescent="0.25">
      <c r="Y5731" s="838"/>
      <c r="Z5731" s="838"/>
      <c r="AA5731" s="838"/>
      <c r="AB5731" s="838"/>
      <c r="AC5731" s="838"/>
      <c r="AD5731" s="838"/>
      <c r="AE5731" s="838"/>
      <c r="AF5731" s="838"/>
      <c r="AG5731" s="838"/>
      <c r="AH5731" s="838"/>
      <c r="AI5731" s="838"/>
      <c r="AJ5731" s="838"/>
      <c r="AK5731" s="838"/>
      <c r="AL5731" s="838"/>
    </row>
    <row r="5732" spans="25:38" x14ac:dyDescent="0.25">
      <c r="Y5732" s="838"/>
      <c r="Z5732" s="838"/>
      <c r="AA5732" s="838"/>
      <c r="AB5732" s="838"/>
      <c r="AC5732" s="838"/>
      <c r="AD5732" s="838"/>
      <c r="AE5732" s="838"/>
      <c r="AF5732" s="838"/>
      <c r="AG5732" s="838"/>
      <c r="AH5732" s="838"/>
      <c r="AI5732" s="838"/>
      <c r="AJ5732" s="838"/>
      <c r="AK5732" s="838"/>
      <c r="AL5732" s="838"/>
    </row>
    <row r="5733" spans="25:38" x14ac:dyDescent="0.25">
      <c r="Y5733" s="838"/>
      <c r="Z5733" s="838"/>
      <c r="AA5733" s="838"/>
      <c r="AB5733" s="838"/>
      <c r="AC5733" s="838"/>
      <c r="AD5733" s="838"/>
      <c r="AE5733" s="838"/>
      <c r="AF5733" s="838"/>
      <c r="AG5733" s="838"/>
      <c r="AH5733" s="838"/>
      <c r="AI5733" s="838"/>
      <c r="AJ5733" s="838"/>
      <c r="AK5733" s="838"/>
      <c r="AL5733" s="838"/>
    </row>
    <row r="5734" spans="25:38" x14ac:dyDescent="0.25">
      <c r="Y5734" s="838"/>
      <c r="Z5734" s="838"/>
      <c r="AA5734" s="838"/>
      <c r="AB5734" s="838"/>
      <c r="AC5734" s="838"/>
      <c r="AD5734" s="838"/>
      <c r="AE5734" s="838"/>
      <c r="AF5734" s="838"/>
      <c r="AG5734" s="838"/>
      <c r="AH5734" s="838"/>
      <c r="AI5734" s="838"/>
      <c r="AJ5734" s="838"/>
      <c r="AK5734" s="838"/>
      <c r="AL5734" s="838"/>
    </row>
    <row r="5735" spans="25:38" x14ac:dyDescent="0.25">
      <c r="Y5735" s="838"/>
      <c r="Z5735" s="838"/>
      <c r="AA5735" s="838"/>
      <c r="AB5735" s="838"/>
      <c r="AC5735" s="838"/>
      <c r="AD5735" s="838"/>
      <c r="AE5735" s="838"/>
      <c r="AF5735" s="838"/>
      <c r="AG5735" s="838"/>
      <c r="AH5735" s="838"/>
      <c r="AI5735" s="838"/>
      <c r="AJ5735" s="838"/>
      <c r="AK5735" s="838"/>
      <c r="AL5735" s="838"/>
    </row>
    <row r="5736" spans="25:38" x14ac:dyDescent="0.25">
      <c r="Y5736" s="838"/>
      <c r="Z5736" s="838"/>
      <c r="AA5736" s="838"/>
      <c r="AB5736" s="838"/>
      <c r="AC5736" s="838"/>
      <c r="AD5736" s="838"/>
      <c r="AE5736" s="838"/>
      <c r="AF5736" s="838"/>
      <c r="AG5736" s="838"/>
      <c r="AH5736" s="838"/>
      <c r="AI5736" s="838"/>
      <c r="AJ5736" s="838"/>
      <c r="AK5736" s="838"/>
      <c r="AL5736" s="838"/>
    </row>
    <row r="5737" spans="25:38" x14ac:dyDescent="0.25">
      <c r="Y5737" s="838"/>
      <c r="Z5737" s="838"/>
      <c r="AA5737" s="838"/>
      <c r="AB5737" s="838"/>
      <c r="AC5737" s="838"/>
      <c r="AD5737" s="838"/>
      <c r="AE5737" s="838"/>
      <c r="AF5737" s="838"/>
      <c r="AG5737" s="838"/>
      <c r="AH5737" s="838"/>
      <c r="AI5737" s="838"/>
      <c r="AJ5737" s="838"/>
      <c r="AK5737" s="838"/>
      <c r="AL5737" s="838"/>
    </row>
    <row r="5738" spans="25:38" x14ac:dyDescent="0.25">
      <c r="Y5738" s="838"/>
      <c r="Z5738" s="838"/>
      <c r="AA5738" s="838"/>
      <c r="AB5738" s="838"/>
      <c r="AC5738" s="838"/>
      <c r="AD5738" s="838"/>
      <c r="AE5738" s="838"/>
      <c r="AF5738" s="838"/>
      <c r="AG5738" s="838"/>
      <c r="AH5738" s="838"/>
      <c r="AI5738" s="838"/>
      <c r="AJ5738" s="838"/>
      <c r="AK5738" s="838"/>
      <c r="AL5738" s="838"/>
    </row>
    <row r="5739" spans="25:38" x14ac:dyDescent="0.25">
      <c r="Y5739" s="838"/>
      <c r="Z5739" s="838"/>
      <c r="AA5739" s="838"/>
      <c r="AB5739" s="838"/>
      <c r="AC5739" s="838"/>
      <c r="AD5739" s="838"/>
      <c r="AE5739" s="838"/>
      <c r="AF5739" s="838"/>
      <c r="AG5739" s="838"/>
      <c r="AH5739" s="838"/>
      <c r="AI5739" s="838"/>
      <c r="AJ5739" s="838"/>
      <c r="AK5739" s="838"/>
      <c r="AL5739" s="838"/>
    </row>
    <row r="5740" spans="25:38" x14ac:dyDescent="0.25">
      <c r="Y5740" s="838"/>
      <c r="Z5740" s="838"/>
      <c r="AA5740" s="838"/>
      <c r="AB5740" s="838"/>
      <c r="AC5740" s="838"/>
      <c r="AD5740" s="838"/>
      <c r="AE5740" s="838"/>
      <c r="AF5740" s="838"/>
      <c r="AG5740" s="838"/>
      <c r="AH5740" s="838"/>
      <c r="AI5740" s="838"/>
      <c r="AJ5740" s="838"/>
      <c r="AK5740" s="838"/>
      <c r="AL5740" s="838"/>
    </row>
    <row r="5741" spans="25:38" x14ac:dyDescent="0.25">
      <c r="Y5741" s="838"/>
      <c r="Z5741" s="838"/>
      <c r="AA5741" s="838"/>
      <c r="AB5741" s="838"/>
      <c r="AC5741" s="838"/>
      <c r="AD5741" s="838"/>
      <c r="AE5741" s="838"/>
      <c r="AF5741" s="838"/>
      <c r="AG5741" s="838"/>
      <c r="AH5741" s="838"/>
      <c r="AI5741" s="838"/>
      <c r="AJ5741" s="838"/>
      <c r="AK5741" s="838"/>
      <c r="AL5741" s="838"/>
    </row>
    <row r="5742" spans="25:38" x14ac:dyDescent="0.25">
      <c r="Y5742" s="838"/>
      <c r="Z5742" s="838"/>
      <c r="AA5742" s="838"/>
      <c r="AB5742" s="838"/>
      <c r="AC5742" s="838"/>
      <c r="AD5742" s="838"/>
      <c r="AE5742" s="838"/>
      <c r="AF5742" s="838"/>
      <c r="AG5742" s="838"/>
      <c r="AH5742" s="838"/>
      <c r="AI5742" s="838"/>
      <c r="AJ5742" s="838"/>
      <c r="AK5742" s="838"/>
      <c r="AL5742" s="838"/>
    </row>
    <row r="5743" spans="25:38" x14ac:dyDescent="0.25">
      <c r="Y5743" s="838"/>
      <c r="Z5743" s="838"/>
      <c r="AA5743" s="838"/>
      <c r="AB5743" s="838"/>
      <c r="AC5743" s="838"/>
      <c r="AD5743" s="838"/>
      <c r="AE5743" s="838"/>
      <c r="AF5743" s="838"/>
      <c r="AG5743" s="838"/>
      <c r="AH5743" s="838"/>
      <c r="AI5743" s="838"/>
      <c r="AJ5743" s="838"/>
      <c r="AK5743" s="838"/>
      <c r="AL5743" s="838"/>
    </row>
    <row r="5744" spans="25:38" x14ac:dyDescent="0.25">
      <c r="Y5744" s="838"/>
      <c r="Z5744" s="838"/>
      <c r="AA5744" s="838"/>
      <c r="AB5744" s="838"/>
      <c r="AC5744" s="838"/>
      <c r="AD5744" s="838"/>
      <c r="AE5744" s="838"/>
      <c r="AF5744" s="838"/>
      <c r="AG5744" s="838"/>
      <c r="AH5744" s="838"/>
      <c r="AI5744" s="838"/>
      <c r="AJ5744" s="838"/>
      <c r="AK5744" s="838"/>
      <c r="AL5744" s="838"/>
    </row>
    <row r="5745" spans="25:38" x14ac:dyDescent="0.25">
      <c r="Y5745" s="838"/>
      <c r="Z5745" s="838"/>
      <c r="AA5745" s="838"/>
      <c r="AB5745" s="838"/>
      <c r="AC5745" s="838"/>
      <c r="AD5745" s="838"/>
      <c r="AE5745" s="838"/>
      <c r="AF5745" s="838"/>
      <c r="AG5745" s="838"/>
      <c r="AH5745" s="838"/>
      <c r="AI5745" s="838"/>
      <c r="AJ5745" s="838"/>
      <c r="AK5745" s="838"/>
      <c r="AL5745" s="838"/>
    </row>
    <row r="5746" spans="25:38" x14ac:dyDescent="0.25">
      <c r="Y5746" s="838"/>
      <c r="Z5746" s="838"/>
      <c r="AA5746" s="838"/>
      <c r="AB5746" s="838"/>
      <c r="AC5746" s="838"/>
      <c r="AD5746" s="838"/>
      <c r="AE5746" s="838"/>
      <c r="AF5746" s="838"/>
      <c r="AG5746" s="838"/>
      <c r="AH5746" s="838"/>
      <c r="AI5746" s="838"/>
      <c r="AJ5746" s="838"/>
      <c r="AK5746" s="838"/>
      <c r="AL5746" s="838"/>
    </row>
    <row r="5747" spans="25:38" x14ac:dyDescent="0.25">
      <c r="Y5747" s="838"/>
      <c r="Z5747" s="838"/>
      <c r="AA5747" s="838"/>
      <c r="AB5747" s="838"/>
      <c r="AC5747" s="838"/>
      <c r="AD5747" s="838"/>
      <c r="AE5747" s="838"/>
      <c r="AF5747" s="838"/>
      <c r="AG5747" s="838"/>
      <c r="AH5747" s="838"/>
      <c r="AI5747" s="838"/>
      <c r="AJ5747" s="838"/>
      <c r="AK5747" s="838"/>
      <c r="AL5747" s="838"/>
    </row>
    <row r="5748" spans="25:38" x14ac:dyDescent="0.25">
      <c r="Y5748" s="838"/>
      <c r="Z5748" s="838"/>
      <c r="AA5748" s="838"/>
      <c r="AB5748" s="838"/>
      <c r="AC5748" s="838"/>
      <c r="AD5748" s="838"/>
      <c r="AE5748" s="838"/>
      <c r="AF5748" s="838"/>
      <c r="AG5748" s="838"/>
      <c r="AH5748" s="838"/>
      <c r="AI5748" s="838"/>
      <c r="AJ5748" s="838"/>
      <c r="AK5748" s="838"/>
      <c r="AL5748" s="838"/>
    </row>
    <row r="5749" spans="25:38" x14ac:dyDescent="0.25">
      <c r="Y5749" s="838"/>
      <c r="Z5749" s="838"/>
      <c r="AA5749" s="838"/>
      <c r="AB5749" s="838"/>
      <c r="AC5749" s="838"/>
      <c r="AD5749" s="838"/>
      <c r="AE5749" s="838"/>
      <c r="AF5749" s="838"/>
      <c r="AG5749" s="838"/>
      <c r="AH5749" s="838"/>
      <c r="AI5749" s="838"/>
      <c r="AJ5749" s="838"/>
      <c r="AK5749" s="838"/>
      <c r="AL5749" s="838"/>
    </row>
    <row r="5750" spans="25:38" x14ac:dyDescent="0.25">
      <c r="Y5750" s="838"/>
      <c r="Z5750" s="838"/>
      <c r="AA5750" s="838"/>
      <c r="AB5750" s="838"/>
      <c r="AC5750" s="838"/>
      <c r="AD5750" s="838"/>
      <c r="AE5750" s="838"/>
      <c r="AF5750" s="838"/>
      <c r="AG5750" s="838"/>
      <c r="AH5750" s="838"/>
      <c r="AI5750" s="838"/>
      <c r="AJ5750" s="838"/>
      <c r="AK5750" s="838"/>
      <c r="AL5750" s="838"/>
    </row>
    <row r="5751" spans="25:38" x14ac:dyDescent="0.25">
      <c r="Y5751" s="838"/>
      <c r="Z5751" s="838"/>
      <c r="AA5751" s="838"/>
      <c r="AB5751" s="838"/>
      <c r="AC5751" s="838"/>
      <c r="AD5751" s="838"/>
      <c r="AE5751" s="838"/>
      <c r="AF5751" s="838"/>
      <c r="AG5751" s="838"/>
      <c r="AH5751" s="838"/>
      <c r="AI5751" s="838"/>
      <c r="AJ5751" s="838"/>
      <c r="AK5751" s="838"/>
      <c r="AL5751" s="838"/>
    </row>
    <row r="5752" spans="25:38" x14ac:dyDescent="0.25">
      <c r="Y5752" s="838"/>
      <c r="Z5752" s="838"/>
      <c r="AA5752" s="838"/>
      <c r="AB5752" s="838"/>
      <c r="AC5752" s="838"/>
      <c r="AD5752" s="838"/>
      <c r="AE5752" s="838"/>
      <c r="AF5752" s="838"/>
      <c r="AG5752" s="838"/>
      <c r="AH5752" s="838"/>
      <c r="AI5752" s="838"/>
      <c r="AJ5752" s="838"/>
      <c r="AK5752" s="838"/>
      <c r="AL5752" s="838"/>
    </row>
    <row r="5753" spans="25:38" x14ac:dyDescent="0.25">
      <c r="Y5753" s="838"/>
      <c r="Z5753" s="838"/>
      <c r="AA5753" s="838"/>
      <c r="AB5753" s="838"/>
      <c r="AC5753" s="838"/>
      <c r="AD5753" s="838"/>
      <c r="AE5753" s="838"/>
      <c r="AF5753" s="838"/>
      <c r="AG5753" s="838"/>
      <c r="AH5753" s="838"/>
      <c r="AI5753" s="838"/>
      <c r="AJ5753" s="838"/>
      <c r="AK5753" s="838"/>
      <c r="AL5753" s="838"/>
    </row>
    <row r="5754" spans="25:38" x14ac:dyDescent="0.25">
      <c r="Y5754" s="838"/>
      <c r="Z5754" s="838"/>
      <c r="AA5754" s="838"/>
      <c r="AB5754" s="838"/>
      <c r="AC5754" s="838"/>
      <c r="AD5754" s="838"/>
      <c r="AE5754" s="838"/>
      <c r="AF5754" s="838"/>
      <c r="AG5754" s="838"/>
      <c r="AH5754" s="838"/>
      <c r="AI5754" s="838"/>
      <c r="AJ5754" s="838"/>
      <c r="AK5754" s="838"/>
      <c r="AL5754" s="838"/>
    </row>
    <row r="5755" spans="25:38" x14ac:dyDescent="0.25">
      <c r="Y5755" s="838"/>
      <c r="Z5755" s="838"/>
      <c r="AA5755" s="838"/>
      <c r="AB5755" s="838"/>
      <c r="AC5755" s="838"/>
      <c r="AD5755" s="838"/>
      <c r="AE5755" s="838"/>
      <c r="AF5755" s="838"/>
      <c r="AG5755" s="838"/>
      <c r="AH5755" s="838"/>
      <c r="AI5755" s="838"/>
      <c r="AJ5755" s="838"/>
      <c r="AK5755" s="838"/>
      <c r="AL5755" s="838"/>
    </row>
    <row r="5756" spans="25:38" x14ac:dyDescent="0.25">
      <c r="Y5756" s="838"/>
      <c r="Z5756" s="838"/>
      <c r="AA5756" s="838"/>
      <c r="AB5756" s="838"/>
      <c r="AC5756" s="838"/>
      <c r="AD5756" s="838"/>
      <c r="AE5756" s="838"/>
      <c r="AF5756" s="838"/>
      <c r="AG5756" s="838"/>
      <c r="AH5756" s="838"/>
      <c r="AI5756" s="838"/>
      <c r="AJ5756" s="838"/>
      <c r="AK5756" s="838"/>
      <c r="AL5756" s="838"/>
    </row>
    <row r="5757" spans="25:38" x14ac:dyDescent="0.25">
      <c r="Y5757" s="838"/>
      <c r="Z5757" s="838"/>
      <c r="AA5757" s="838"/>
      <c r="AB5757" s="838"/>
      <c r="AC5757" s="838"/>
      <c r="AD5757" s="838"/>
      <c r="AE5757" s="838"/>
      <c r="AF5757" s="838"/>
      <c r="AG5757" s="838"/>
      <c r="AH5757" s="838"/>
      <c r="AI5757" s="838"/>
      <c r="AJ5757" s="838"/>
      <c r="AK5757" s="838"/>
      <c r="AL5757" s="838"/>
    </row>
    <row r="5758" spans="25:38" x14ac:dyDescent="0.25">
      <c r="Y5758" s="838"/>
      <c r="Z5758" s="838"/>
      <c r="AA5758" s="838"/>
      <c r="AB5758" s="838"/>
      <c r="AC5758" s="838"/>
      <c r="AD5758" s="838"/>
      <c r="AE5758" s="838"/>
      <c r="AF5758" s="838"/>
      <c r="AG5758" s="838"/>
      <c r="AH5758" s="838"/>
      <c r="AI5758" s="838"/>
      <c r="AJ5758" s="838"/>
      <c r="AK5758" s="838"/>
      <c r="AL5758" s="838"/>
    </row>
    <row r="5759" spans="25:38" x14ac:dyDescent="0.25">
      <c r="Y5759" s="838"/>
      <c r="Z5759" s="838"/>
      <c r="AA5759" s="838"/>
      <c r="AB5759" s="838"/>
      <c r="AC5759" s="838"/>
      <c r="AD5759" s="838"/>
      <c r="AE5759" s="838"/>
      <c r="AF5759" s="838"/>
      <c r="AG5759" s="838"/>
      <c r="AH5759" s="838"/>
      <c r="AI5759" s="838"/>
      <c r="AJ5759" s="838"/>
      <c r="AK5759" s="838"/>
      <c r="AL5759" s="838"/>
    </row>
    <row r="5760" spans="25:38" x14ac:dyDescent="0.25">
      <c r="Y5760" s="838"/>
      <c r="Z5760" s="838"/>
      <c r="AA5760" s="838"/>
      <c r="AB5760" s="838"/>
      <c r="AC5760" s="838"/>
      <c r="AD5760" s="838"/>
      <c r="AE5760" s="838"/>
      <c r="AF5760" s="838"/>
      <c r="AG5760" s="838"/>
      <c r="AH5760" s="838"/>
      <c r="AI5760" s="838"/>
      <c r="AJ5760" s="838"/>
      <c r="AK5760" s="838"/>
      <c r="AL5760" s="838"/>
    </row>
    <row r="5761" spans="25:38" x14ac:dyDescent="0.25">
      <c r="Y5761" s="838"/>
      <c r="Z5761" s="838"/>
      <c r="AA5761" s="838"/>
      <c r="AB5761" s="838"/>
      <c r="AC5761" s="838"/>
      <c r="AD5761" s="838"/>
      <c r="AE5761" s="838"/>
      <c r="AF5761" s="838"/>
      <c r="AG5761" s="838"/>
      <c r="AH5761" s="838"/>
      <c r="AI5761" s="838"/>
      <c r="AJ5761" s="838"/>
      <c r="AK5761" s="838"/>
      <c r="AL5761" s="838"/>
    </row>
    <row r="5762" spans="25:38" x14ac:dyDescent="0.25">
      <c r="Y5762" s="838"/>
      <c r="Z5762" s="838"/>
      <c r="AA5762" s="838"/>
      <c r="AB5762" s="838"/>
      <c r="AC5762" s="838"/>
      <c r="AD5762" s="838"/>
      <c r="AE5762" s="838"/>
      <c r="AF5762" s="838"/>
      <c r="AG5762" s="838"/>
      <c r="AH5762" s="838"/>
      <c r="AI5762" s="838"/>
      <c r="AJ5762" s="838"/>
      <c r="AK5762" s="838"/>
      <c r="AL5762" s="838"/>
    </row>
    <row r="5763" spans="25:38" x14ac:dyDescent="0.25">
      <c r="Y5763" s="838"/>
      <c r="Z5763" s="838"/>
      <c r="AA5763" s="838"/>
      <c r="AB5763" s="838"/>
      <c r="AC5763" s="838"/>
      <c r="AD5763" s="838"/>
      <c r="AE5763" s="838"/>
      <c r="AF5763" s="838"/>
      <c r="AG5763" s="838"/>
      <c r="AH5763" s="838"/>
      <c r="AI5763" s="838"/>
      <c r="AJ5763" s="838"/>
      <c r="AK5763" s="838"/>
      <c r="AL5763" s="838"/>
    </row>
    <row r="5764" spans="25:38" x14ac:dyDescent="0.25">
      <c r="Y5764" s="838"/>
      <c r="Z5764" s="838"/>
      <c r="AA5764" s="838"/>
      <c r="AB5764" s="838"/>
      <c r="AC5764" s="838"/>
      <c r="AD5764" s="838"/>
      <c r="AE5764" s="838"/>
      <c r="AF5764" s="838"/>
      <c r="AG5764" s="838"/>
      <c r="AH5764" s="838"/>
      <c r="AI5764" s="838"/>
      <c r="AJ5764" s="838"/>
      <c r="AK5764" s="838"/>
      <c r="AL5764" s="838"/>
    </row>
    <row r="5765" spans="25:38" x14ac:dyDescent="0.25">
      <c r="Y5765" s="838"/>
      <c r="Z5765" s="838"/>
      <c r="AA5765" s="838"/>
      <c r="AB5765" s="838"/>
      <c r="AC5765" s="838"/>
      <c r="AD5765" s="838"/>
      <c r="AE5765" s="838"/>
      <c r="AF5765" s="838"/>
      <c r="AG5765" s="838"/>
      <c r="AH5765" s="838"/>
      <c r="AI5765" s="838"/>
      <c r="AJ5765" s="838"/>
      <c r="AK5765" s="838"/>
      <c r="AL5765" s="838"/>
    </row>
    <row r="5766" spans="25:38" x14ac:dyDescent="0.25">
      <c r="Y5766" s="838"/>
      <c r="Z5766" s="838"/>
      <c r="AA5766" s="838"/>
      <c r="AB5766" s="838"/>
      <c r="AC5766" s="838"/>
      <c r="AD5766" s="838"/>
      <c r="AE5766" s="838"/>
      <c r="AF5766" s="838"/>
      <c r="AG5766" s="838"/>
      <c r="AH5766" s="838"/>
      <c r="AI5766" s="838"/>
      <c r="AJ5766" s="838"/>
      <c r="AK5766" s="838"/>
      <c r="AL5766" s="838"/>
    </row>
    <row r="5767" spans="25:38" x14ac:dyDescent="0.25">
      <c r="Y5767" s="838"/>
      <c r="Z5767" s="838"/>
      <c r="AA5767" s="838"/>
      <c r="AB5767" s="838"/>
      <c r="AC5767" s="838"/>
      <c r="AD5767" s="838"/>
      <c r="AE5767" s="838"/>
      <c r="AF5767" s="838"/>
      <c r="AG5767" s="838"/>
      <c r="AH5767" s="838"/>
      <c r="AI5767" s="838"/>
      <c r="AJ5767" s="838"/>
      <c r="AK5767" s="838"/>
      <c r="AL5767" s="838"/>
    </row>
    <row r="5768" spans="25:38" x14ac:dyDescent="0.25">
      <c r="Y5768" s="838"/>
      <c r="Z5768" s="838"/>
      <c r="AA5768" s="838"/>
      <c r="AB5768" s="838"/>
      <c r="AC5768" s="838"/>
      <c r="AD5768" s="838"/>
      <c r="AE5768" s="838"/>
      <c r="AF5768" s="838"/>
      <c r="AG5768" s="838"/>
      <c r="AH5768" s="838"/>
      <c r="AI5768" s="838"/>
      <c r="AJ5768" s="838"/>
      <c r="AK5768" s="838"/>
      <c r="AL5768" s="838"/>
    </row>
    <row r="5769" spans="25:38" x14ac:dyDescent="0.25">
      <c r="Y5769" s="838"/>
      <c r="Z5769" s="838"/>
      <c r="AA5769" s="838"/>
      <c r="AB5769" s="838"/>
      <c r="AC5769" s="838"/>
      <c r="AD5769" s="838"/>
      <c r="AE5769" s="838"/>
      <c r="AF5769" s="838"/>
      <c r="AG5769" s="838"/>
      <c r="AH5769" s="838"/>
      <c r="AI5769" s="838"/>
      <c r="AJ5769" s="838"/>
      <c r="AK5769" s="838"/>
      <c r="AL5769" s="838"/>
    </row>
    <row r="5770" spans="25:38" x14ac:dyDescent="0.25">
      <c r="Y5770" s="838"/>
      <c r="Z5770" s="838"/>
      <c r="AA5770" s="838"/>
      <c r="AB5770" s="838"/>
      <c r="AC5770" s="838"/>
      <c r="AD5770" s="838"/>
      <c r="AE5770" s="838"/>
      <c r="AF5770" s="838"/>
      <c r="AG5770" s="838"/>
      <c r="AH5770" s="838"/>
      <c r="AI5770" s="838"/>
      <c r="AJ5770" s="838"/>
      <c r="AK5770" s="838"/>
      <c r="AL5770" s="838"/>
    </row>
    <row r="5771" spans="25:38" x14ac:dyDescent="0.25">
      <c r="Y5771" s="838"/>
      <c r="Z5771" s="838"/>
      <c r="AA5771" s="838"/>
      <c r="AB5771" s="838"/>
      <c r="AC5771" s="838"/>
      <c r="AD5771" s="838"/>
      <c r="AE5771" s="838"/>
      <c r="AF5771" s="838"/>
      <c r="AG5771" s="838"/>
      <c r="AH5771" s="838"/>
      <c r="AI5771" s="838"/>
      <c r="AJ5771" s="838"/>
      <c r="AK5771" s="838"/>
      <c r="AL5771" s="838"/>
    </row>
    <row r="5772" spans="25:38" x14ac:dyDescent="0.25">
      <c r="Y5772" s="838"/>
      <c r="Z5772" s="838"/>
      <c r="AA5772" s="838"/>
      <c r="AB5772" s="838"/>
      <c r="AC5772" s="838"/>
      <c r="AD5772" s="838"/>
      <c r="AE5772" s="838"/>
      <c r="AF5772" s="838"/>
      <c r="AG5772" s="838"/>
      <c r="AH5772" s="838"/>
      <c r="AI5772" s="838"/>
      <c r="AJ5772" s="838"/>
      <c r="AK5772" s="838"/>
      <c r="AL5772" s="838"/>
    </row>
    <row r="5773" spans="25:38" x14ac:dyDescent="0.25">
      <c r="Y5773" s="838"/>
      <c r="Z5773" s="838"/>
      <c r="AA5773" s="838"/>
      <c r="AB5773" s="838"/>
      <c r="AC5773" s="838"/>
      <c r="AD5773" s="838"/>
      <c r="AE5773" s="838"/>
      <c r="AF5773" s="838"/>
      <c r="AG5773" s="838"/>
      <c r="AH5773" s="838"/>
      <c r="AI5773" s="838"/>
      <c r="AJ5773" s="838"/>
      <c r="AK5773" s="838"/>
      <c r="AL5773" s="838"/>
    </row>
    <row r="5774" spans="25:38" x14ac:dyDescent="0.25">
      <c r="Y5774" s="838"/>
      <c r="Z5774" s="838"/>
      <c r="AA5774" s="838"/>
      <c r="AB5774" s="838"/>
      <c r="AC5774" s="838"/>
      <c r="AD5774" s="838"/>
      <c r="AE5774" s="838"/>
      <c r="AF5774" s="838"/>
      <c r="AG5774" s="838"/>
      <c r="AH5774" s="838"/>
      <c r="AI5774" s="838"/>
      <c r="AJ5774" s="838"/>
      <c r="AK5774" s="838"/>
      <c r="AL5774" s="838"/>
    </row>
    <row r="5775" spans="25:38" x14ac:dyDescent="0.25">
      <c r="Y5775" s="838"/>
      <c r="Z5775" s="838"/>
      <c r="AA5775" s="838"/>
      <c r="AB5775" s="838"/>
      <c r="AC5775" s="838"/>
      <c r="AD5775" s="838"/>
      <c r="AE5775" s="838"/>
      <c r="AF5775" s="838"/>
      <c r="AG5775" s="838"/>
      <c r="AH5775" s="838"/>
      <c r="AI5775" s="838"/>
      <c r="AJ5775" s="838"/>
      <c r="AK5775" s="838"/>
      <c r="AL5775" s="838"/>
    </row>
    <row r="5776" spans="25:38" x14ac:dyDescent="0.25">
      <c r="Y5776" s="838"/>
      <c r="Z5776" s="838"/>
      <c r="AA5776" s="838"/>
      <c r="AB5776" s="838"/>
      <c r="AC5776" s="838"/>
      <c r="AD5776" s="838"/>
      <c r="AE5776" s="838"/>
      <c r="AF5776" s="838"/>
      <c r="AG5776" s="838"/>
      <c r="AH5776" s="838"/>
      <c r="AI5776" s="838"/>
      <c r="AJ5776" s="838"/>
      <c r="AK5776" s="838"/>
      <c r="AL5776" s="838"/>
    </row>
    <row r="5777" spans="25:38" x14ac:dyDescent="0.25">
      <c r="Y5777" s="838"/>
      <c r="Z5777" s="838"/>
      <c r="AA5777" s="838"/>
      <c r="AB5777" s="838"/>
      <c r="AC5777" s="838"/>
      <c r="AD5777" s="838"/>
      <c r="AE5777" s="838"/>
      <c r="AF5777" s="838"/>
      <c r="AG5777" s="838"/>
      <c r="AH5777" s="838"/>
      <c r="AI5777" s="838"/>
      <c r="AJ5777" s="838"/>
      <c r="AK5777" s="838"/>
      <c r="AL5777" s="838"/>
    </row>
    <row r="5778" spans="25:38" x14ac:dyDescent="0.25">
      <c r="Y5778" s="838"/>
      <c r="Z5778" s="838"/>
      <c r="AA5778" s="838"/>
      <c r="AB5778" s="838"/>
      <c r="AC5778" s="838"/>
      <c r="AD5778" s="838"/>
      <c r="AE5778" s="838"/>
      <c r="AF5778" s="838"/>
      <c r="AG5778" s="838"/>
      <c r="AH5778" s="838"/>
      <c r="AI5778" s="838"/>
      <c r="AJ5778" s="838"/>
      <c r="AK5778" s="838"/>
      <c r="AL5778" s="838"/>
    </row>
    <row r="5779" spans="25:38" x14ac:dyDescent="0.25">
      <c r="Y5779" s="838"/>
      <c r="Z5779" s="838"/>
      <c r="AA5779" s="838"/>
      <c r="AB5779" s="838"/>
      <c r="AC5779" s="838"/>
      <c r="AD5779" s="838"/>
      <c r="AE5779" s="838"/>
      <c r="AF5779" s="838"/>
      <c r="AG5779" s="838"/>
      <c r="AH5779" s="838"/>
      <c r="AI5779" s="838"/>
      <c r="AJ5779" s="838"/>
      <c r="AK5779" s="838"/>
      <c r="AL5779" s="838"/>
    </row>
    <row r="5780" spans="25:38" x14ac:dyDescent="0.25">
      <c r="Y5780" s="838"/>
      <c r="Z5780" s="838"/>
      <c r="AA5780" s="838"/>
      <c r="AB5780" s="838"/>
      <c r="AC5780" s="838"/>
      <c r="AD5780" s="838"/>
      <c r="AE5780" s="838"/>
      <c r="AF5780" s="838"/>
      <c r="AG5780" s="838"/>
      <c r="AH5780" s="838"/>
      <c r="AI5780" s="838"/>
      <c r="AJ5780" s="838"/>
      <c r="AK5780" s="838"/>
      <c r="AL5780" s="838"/>
    </row>
    <row r="5781" spans="25:38" x14ac:dyDescent="0.25">
      <c r="Y5781" s="838"/>
      <c r="Z5781" s="838"/>
      <c r="AA5781" s="838"/>
      <c r="AB5781" s="838"/>
      <c r="AC5781" s="838"/>
      <c r="AD5781" s="838"/>
      <c r="AE5781" s="838"/>
      <c r="AF5781" s="838"/>
      <c r="AG5781" s="838"/>
      <c r="AH5781" s="838"/>
      <c r="AI5781" s="838"/>
      <c r="AJ5781" s="838"/>
      <c r="AK5781" s="838"/>
      <c r="AL5781" s="838"/>
    </row>
    <row r="5782" spans="25:38" x14ac:dyDescent="0.25">
      <c r="Y5782" s="838"/>
      <c r="Z5782" s="838"/>
      <c r="AA5782" s="838"/>
      <c r="AB5782" s="838"/>
      <c r="AC5782" s="838"/>
      <c r="AD5782" s="838"/>
      <c r="AE5782" s="838"/>
      <c r="AF5782" s="838"/>
      <c r="AG5782" s="838"/>
      <c r="AH5782" s="838"/>
      <c r="AI5782" s="838"/>
      <c r="AJ5782" s="838"/>
      <c r="AK5782" s="838"/>
      <c r="AL5782" s="838"/>
    </row>
    <row r="5783" spans="25:38" x14ac:dyDescent="0.25">
      <c r="Y5783" s="838"/>
      <c r="Z5783" s="838"/>
      <c r="AA5783" s="838"/>
      <c r="AB5783" s="838"/>
      <c r="AC5783" s="838"/>
      <c r="AD5783" s="838"/>
      <c r="AE5783" s="838"/>
      <c r="AF5783" s="838"/>
      <c r="AG5783" s="838"/>
      <c r="AH5783" s="838"/>
      <c r="AI5783" s="838"/>
      <c r="AJ5783" s="838"/>
      <c r="AK5783" s="838"/>
      <c r="AL5783" s="838"/>
    </row>
    <row r="5784" spans="25:38" x14ac:dyDescent="0.25">
      <c r="Y5784" s="838"/>
      <c r="Z5784" s="838"/>
      <c r="AA5784" s="838"/>
      <c r="AB5784" s="838"/>
      <c r="AC5784" s="838"/>
      <c r="AD5784" s="838"/>
      <c r="AE5784" s="838"/>
      <c r="AF5784" s="838"/>
      <c r="AG5784" s="838"/>
      <c r="AH5784" s="838"/>
      <c r="AI5784" s="838"/>
      <c r="AJ5784" s="838"/>
      <c r="AK5784" s="838"/>
      <c r="AL5784" s="838"/>
    </row>
    <row r="5785" spans="25:38" x14ac:dyDescent="0.25">
      <c r="Y5785" s="838"/>
      <c r="Z5785" s="838"/>
      <c r="AA5785" s="838"/>
      <c r="AB5785" s="838"/>
      <c r="AC5785" s="838"/>
      <c r="AD5785" s="838"/>
      <c r="AE5785" s="838"/>
      <c r="AF5785" s="838"/>
      <c r="AG5785" s="838"/>
      <c r="AH5785" s="838"/>
      <c r="AI5785" s="838"/>
      <c r="AJ5785" s="838"/>
      <c r="AK5785" s="838"/>
      <c r="AL5785" s="838"/>
    </row>
    <row r="5786" spans="25:38" x14ac:dyDescent="0.25">
      <c r="Y5786" s="838"/>
      <c r="Z5786" s="838"/>
      <c r="AA5786" s="838"/>
      <c r="AB5786" s="838"/>
      <c r="AC5786" s="838"/>
      <c r="AD5786" s="838"/>
      <c r="AE5786" s="838"/>
      <c r="AF5786" s="838"/>
      <c r="AG5786" s="838"/>
      <c r="AH5786" s="838"/>
      <c r="AI5786" s="838"/>
      <c r="AJ5786" s="838"/>
      <c r="AK5786" s="838"/>
      <c r="AL5786" s="838"/>
    </row>
    <row r="5787" spans="25:38" x14ac:dyDescent="0.25">
      <c r="Y5787" s="838"/>
      <c r="Z5787" s="838"/>
      <c r="AA5787" s="838"/>
      <c r="AB5787" s="838"/>
      <c r="AC5787" s="838"/>
      <c r="AD5787" s="838"/>
      <c r="AE5787" s="838"/>
      <c r="AF5787" s="838"/>
      <c r="AG5787" s="838"/>
      <c r="AH5787" s="838"/>
      <c r="AI5787" s="838"/>
      <c r="AJ5787" s="838"/>
      <c r="AK5787" s="838"/>
      <c r="AL5787" s="838"/>
    </row>
    <row r="5788" spans="25:38" x14ac:dyDescent="0.25">
      <c r="Y5788" s="838"/>
      <c r="Z5788" s="838"/>
      <c r="AA5788" s="838"/>
      <c r="AB5788" s="838"/>
      <c r="AC5788" s="838"/>
      <c r="AD5788" s="838"/>
      <c r="AE5788" s="838"/>
      <c r="AF5788" s="838"/>
      <c r="AG5788" s="838"/>
      <c r="AH5788" s="838"/>
      <c r="AI5788" s="838"/>
      <c r="AJ5788" s="838"/>
      <c r="AK5788" s="838"/>
      <c r="AL5788" s="838"/>
    </row>
    <row r="5789" spans="25:38" x14ac:dyDescent="0.25">
      <c r="Y5789" s="838"/>
      <c r="Z5789" s="838"/>
      <c r="AA5789" s="838"/>
      <c r="AB5789" s="838"/>
      <c r="AC5789" s="838"/>
      <c r="AD5789" s="838"/>
      <c r="AE5789" s="838"/>
      <c r="AF5789" s="838"/>
      <c r="AG5789" s="838"/>
      <c r="AH5789" s="838"/>
      <c r="AI5789" s="838"/>
      <c r="AJ5789" s="838"/>
      <c r="AK5789" s="838"/>
      <c r="AL5789" s="838"/>
    </row>
    <row r="5790" spans="25:38" x14ac:dyDescent="0.25">
      <c r="Y5790" s="838"/>
      <c r="Z5790" s="838"/>
      <c r="AA5790" s="838"/>
      <c r="AB5790" s="838"/>
      <c r="AC5790" s="838"/>
      <c r="AD5790" s="838"/>
      <c r="AE5790" s="838"/>
      <c r="AF5790" s="838"/>
      <c r="AG5790" s="838"/>
      <c r="AH5790" s="838"/>
      <c r="AI5790" s="838"/>
      <c r="AJ5790" s="838"/>
      <c r="AK5790" s="838"/>
      <c r="AL5790" s="838"/>
    </row>
    <row r="5791" spans="25:38" x14ac:dyDescent="0.25">
      <c r="Y5791" s="838"/>
      <c r="Z5791" s="838"/>
      <c r="AA5791" s="838"/>
      <c r="AB5791" s="838"/>
      <c r="AC5791" s="838"/>
      <c r="AD5791" s="838"/>
      <c r="AE5791" s="838"/>
      <c r="AF5791" s="838"/>
      <c r="AG5791" s="838"/>
      <c r="AH5791" s="838"/>
      <c r="AI5791" s="838"/>
      <c r="AJ5791" s="838"/>
      <c r="AK5791" s="838"/>
      <c r="AL5791" s="838"/>
    </row>
    <row r="5792" spans="25:38" x14ac:dyDescent="0.25">
      <c r="Y5792" s="838"/>
      <c r="Z5792" s="838"/>
      <c r="AA5792" s="838"/>
      <c r="AB5792" s="838"/>
      <c r="AC5792" s="838"/>
      <c r="AD5792" s="838"/>
      <c r="AE5792" s="838"/>
      <c r="AF5792" s="838"/>
      <c r="AG5792" s="838"/>
      <c r="AH5792" s="838"/>
      <c r="AI5792" s="838"/>
      <c r="AJ5792" s="838"/>
      <c r="AK5792" s="838"/>
      <c r="AL5792" s="838"/>
    </row>
    <row r="5793" spans="25:38" x14ac:dyDescent="0.25">
      <c r="Y5793" s="838"/>
      <c r="Z5793" s="838"/>
      <c r="AA5793" s="838"/>
      <c r="AB5793" s="838"/>
      <c r="AC5793" s="838"/>
      <c r="AD5793" s="838"/>
      <c r="AE5793" s="838"/>
      <c r="AF5793" s="838"/>
      <c r="AG5793" s="838"/>
      <c r="AH5793" s="838"/>
      <c r="AI5793" s="838"/>
      <c r="AJ5793" s="838"/>
      <c r="AK5793" s="838"/>
      <c r="AL5793" s="838"/>
    </row>
    <row r="5794" spans="25:38" x14ac:dyDescent="0.25">
      <c r="Y5794" s="838"/>
      <c r="Z5794" s="838"/>
      <c r="AA5794" s="838"/>
      <c r="AB5794" s="838"/>
      <c r="AC5794" s="838"/>
      <c r="AD5794" s="838"/>
      <c r="AE5794" s="838"/>
      <c r="AF5794" s="838"/>
      <c r="AG5794" s="838"/>
      <c r="AH5794" s="838"/>
      <c r="AI5794" s="838"/>
      <c r="AJ5794" s="838"/>
      <c r="AK5794" s="838"/>
      <c r="AL5794" s="838"/>
    </row>
    <row r="5795" spans="25:38" x14ac:dyDescent="0.25">
      <c r="Y5795" s="838"/>
      <c r="Z5795" s="838"/>
      <c r="AA5795" s="838"/>
      <c r="AB5795" s="838"/>
      <c r="AC5795" s="838"/>
      <c r="AD5795" s="838"/>
      <c r="AE5795" s="838"/>
      <c r="AF5795" s="838"/>
      <c r="AG5795" s="838"/>
      <c r="AH5795" s="838"/>
      <c r="AI5795" s="838"/>
      <c r="AJ5795" s="838"/>
      <c r="AK5795" s="838"/>
      <c r="AL5795" s="838"/>
    </row>
    <row r="5796" spans="25:38" x14ac:dyDescent="0.25">
      <c r="Y5796" s="838"/>
      <c r="Z5796" s="838"/>
      <c r="AA5796" s="838"/>
      <c r="AB5796" s="838"/>
      <c r="AC5796" s="838"/>
      <c r="AD5796" s="838"/>
      <c r="AE5796" s="838"/>
      <c r="AF5796" s="838"/>
      <c r="AG5796" s="838"/>
      <c r="AH5796" s="838"/>
      <c r="AI5796" s="838"/>
      <c r="AJ5796" s="838"/>
      <c r="AK5796" s="838"/>
      <c r="AL5796" s="838"/>
    </row>
    <row r="5797" spans="25:38" x14ac:dyDescent="0.25">
      <c r="Y5797" s="838"/>
      <c r="Z5797" s="838"/>
      <c r="AA5797" s="838"/>
      <c r="AB5797" s="838"/>
      <c r="AC5797" s="838"/>
      <c r="AD5797" s="838"/>
      <c r="AE5797" s="838"/>
      <c r="AF5797" s="838"/>
      <c r="AG5797" s="838"/>
      <c r="AH5797" s="838"/>
      <c r="AI5797" s="838"/>
      <c r="AJ5797" s="838"/>
      <c r="AK5797" s="838"/>
      <c r="AL5797" s="838"/>
    </row>
    <row r="5798" spans="25:38" x14ac:dyDescent="0.25">
      <c r="Y5798" s="838"/>
      <c r="Z5798" s="838"/>
      <c r="AA5798" s="838"/>
      <c r="AB5798" s="838"/>
      <c r="AC5798" s="838"/>
      <c r="AD5798" s="838"/>
      <c r="AE5798" s="838"/>
      <c r="AF5798" s="838"/>
      <c r="AG5798" s="838"/>
      <c r="AH5798" s="838"/>
      <c r="AI5798" s="838"/>
      <c r="AJ5798" s="838"/>
      <c r="AK5798" s="838"/>
      <c r="AL5798" s="838"/>
    </row>
    <row r="5799" spans="25:38" x14ac:dyDescent="0.25">
      <c r="Y5799" s="838"/>
      <c r="Z5799" s="838"/>
      <c r="AA5799" s="838"/>
      <c r="AB5799" s="838"/>
      <c r="AC5799" s="838"/>
      <c r="AD5799" s="838"/>
      <c r="AE5799" s="838"/>
      <c r="AF5799" s="838"/>
      <c r="AG5799" s="838"/>
      <c r="AH5799" s="838"/>
      <c r="AI5799" s="838"/>
      <c r="AJ5799" s="838"/>
      <c r="AK5799" s="838"/>
      <c r="AL5799" s="838"/>
    </row>
    <row r="5800" spans="25:38" x14ac:dyDescent="0.25">
      <c r="Y5800" s="838"/>
      <c r="Z5800" s="838"/>
      <c r="AA5800" s="838"/>
      <c r="AB5800" s="838"/>
      <c r="AC5800" s="838"/>
      <c r="AD5800" s="838"/>
      <c r="AE5800" s="838"/>
      <c r="AF5800" s="838"/>
      <c r="AG5800" s="838"/>
      <c r="AH5800" s="838"/>
      <c r="AI5800" s="838"/>
      <c r="AJ5800" s="838"/>
      <c r="AK5800" s="838"/>
      <c r="AL5800" s="838"/>
    </row>
    <row r="5801" spans="25:38" x14ac:dyDescent="0.25">
      <c r="Y5801" s="838"/>
      <c r="Z5801" s="838"/>
      <c r="AA5801" s="838"/>
      <c r="AB5801" s="838"/>
      <c r="AC5801" s="838"/>
      <c r="AD5801" s="838"/>
      <c r="AE5801" s="838"/>
      <c r="AF5801" s="838"/>
      <c r="AG5801" s="838"/>
      <c r="AH5801" s="838"/>
      <c r="AI5801" s="838"/>
      <c r="AJ5801" s="838"/>
      <c r="AK5801" s="838"/>
      <c r="AL5801" s="838"/>
    </row>
    <row r="5802" spans="25:38" x14ac:dyDescent="0.25">
      <c r="Y5802" s="838"/>
      <c r="Z5802" s="838"/>
      <c r="AA5802" s="838"/>
      <c r="AB5802" s="838"/>
      <c r="AC5802" s="838"/>
      <c r="AD5802" s="838"/>
      <c r="AE5802" s="838"/>
      <c r="AF5802" s="838"/>
      <c r="AG5802" s="838"/>
      <c r="AH5802" s="838"/>
      <c r="AI5802" s="838"/>
      <c r="AJ5802" s="838"/>
      <c r="AK5802" s="838"/>
      <c r="AL5802" s="838"/>
    </row>
    <row r="5803" spans="25:38" x14ac:dyDescent="0.25">
      <c r="Y5803" s="838"/>
      <c r="Z5803" s="838"/>
      <c r="AA5803" s="838"/>
      <c r="AB5803" s="838"/>
      <c r="AC5803" s="838"/>
      <c r="AD5803" s="838"/>
      <c r="AE5803" s="838"/>
      <c r="AF5803" s="838"/>
      <c r="AG5803" s="838"/>
      <c r="AH5803" s="838"/>
      <c r="AI5803" s="838"/>
      <c r="AJ5803" s="838"/>
      <c r="AK5803" s="838"/>
      <c r="AL5803" s="838"/>
    </row>
    <row r="5804" spans="25:38" x14ac:dyDescent="0.25">
      <c r="Y5804" s="838"/>
      <c r="Z5804" s="838"/>
      <c r="AA5804" s="838"/>
      <c r="AB5804" s="838"/>
      <c r="AC5804" s="838"/>
      <c r="AD5804" s="838"/>
      <c r="AE5804" s="838"/>
      <c r="AF5804" s="838"/>
      <c r="AG5804" s="838"/>
      <c r="AH5804" s="838"/>
      <c r="AI5804" s="838"/>
      <c r="AJ5804" s="838"/>
      <c r="AK5804" s="838"/>
      <c r="AL5804" s="838"/>
    </row>
    <row r="5805" spans="25:38" x14ac:dyDescent="0.25">
      <c r="Y5805" s="838"/>
      <c r="Z5805" s="838"/>
      <c r="AA5805" s="838"/>
      <c r="AB5805" s="838"/>
      <c r="AC5805" s="838"/>
      <c r="AD5805" s="838"/>
      <c r="AE5805" s="838"/>
      <c r="AF5805" s="838"/>
      <c r="AG5805" s="838"/>
      <c r="AH5805" s="838"/>
      <c r="AI5805" s="838"/>
      <c r="AJ5805" s="838"/>
      <c r="AK5805" s="838"/>
      <c r="AL5805" s="838"/>
    </row>
    <row r="5806" spans="25:38" x14ac:dyDescent="0.25">
      <c r="Y5806" s="838"/>
      <c r="Z5806" s="838"/>
      <c r="AA5806" s="838"/>
      <c r="AB5806" s="838"/>
      <c r="AC5806" s="838"/>
      <c r="AD5806" s="838"/>
      <c r="AE5806" s="838"/>
      <c r="AF5806" s="838"/>
      <c r="AG5806" s="838"/>
      <c r="AH5806" s="838"/>
      <c r="AI5806" s="838"/>
      <c r="AJ5806" s="838"/>
      <c r="AK5806" s="838"/>
      <c r="AL5806" s="838"/>
    </row>
    <row r="5807" spans="25:38" x14ac:dyDescent="0.25">
      <c r="Y5807" s="838"/>
      <c r="Z5807" s="838"/>
      <c r="AA5807" s="838"/>
      <c r="AB5807" s="838"/>
      <c r="AC5807" s="838"/>
      <c r="AD5807" s="838"/>
      <c r="AE5807" s="838"/>
      <c r="AF5807" s="838"/>
      <c r="AG5807" s="838"/>
      <c r="AH5807" s="838"/>
      <c r="AI5807" s="838"/>
      <c r="AJ5807" s="838"/>
      <c r="AK5807" s="838"/>
      <c r="AL5807" s="838"/>
    </row>
    <row r="5808" spans="25:38" x14ac:dyDescent="0.25">
      <c r="Y5808" s="838"/>
      <c r="Z5808" s="838"/>
      <c r="AA5808" s="838"/>
      <c r="AB5808" s="838"/>
      <c r="AC5808" s="838"/>
      <c r="AD5808" s="838"/>
      <c r="AE5808" s="838"/>
      <c r="AF5808" s="838"/>
      <c r="AG5808" s="838"/>
      <c r="AH5808" s="838"/>
      <c r="AI5808" s="838"/>
      <c r="AJ5808" s="838"/>
      <c r="AK5808" s="838"/>
      <c r="AL5808" s="838"/>
    </row>
    <row r="5809" spans="25:38" x14ac:dyDescent="0.25">
      <c r="Y5809" s="838"/>
      <c r="Z5809" s="838"/>
      <c r="AA5809" s="838"/>
      <c r="AB5809" s="838"/>
      <c r="AC5809" s="838"/>
      <c r="AD5809" s="838"/>
      <c r="AE5809" s="838"/>
      <c r="AF5809" s="838"/>
      <c r="AG5809" s="838"/>
      <c r="AH5809" s="838"/>
      <c r="AI5809" s="838"/>
      <c r="AJ5809" s="838"/>
      <c r="AK5809" s="838"/>
      <c r="AL5809" s="838"/>
    </row>
    <row r="5810" spans="25:38" x14ac:dyDescent="0.25">
      <c r="Y5810" s="838"/>
      <c r="Z5810" s="838"/>
      <c r="AA5810" s="838"/>
      <c r="AB5810" s="838"/>
      <c r="AC5810" s="838"/>
      <c r="AD5810" s="838"/>
      <c r="AE5810" s="838"/>
      <c r="AF5810" s="838"/>
      <c r="AG5810" s="838"/>
      <c r="AH5810" s="838"/>
      <c r="AI5810" s="838"/>
      <c r="AJ5810" s="838"/>
      <c r="AK5810" s="838"/>
      <c r="AL5810" s="838"/>
    </row>
    <row r="5811" spans="25:38" x14ac:dyDescent="0.25">
      <c r="Y5811" s="838"/>
      <c r="Z5811" s="838"/>
      <c r="AA5811" s="838"/>
      <c r="AB5811" s="838"/>
      <c r="AC5811" s="838"/>
      <c r="AD5811" s="838"/>
      <c r="AE5811" s="838"/>
      <c r="AF5811" s="838"/>
      <c r="AG5811" s="838"/>
      <c r="AH5811" s="838"/>
      <c r="AI5811" s="838"/>
      <c r="AJ5811" s="838"/>
      <c r="AK5811" s="838"/>
      <c r="AL5811" s="838"/>
    </row>
    <row r="5812" spans="25:38" x14ac:dyDescent="0.25">
      <c r="Y5812" s="838"/>
      <c r="Z5812" s="838"/>
      <c r="AA5812" s="838"/>
      <c r="AB5812" s="838"/>
      <c r="AC5812" s="838"/>
      <c r="AD5812" s="838"/>
      <c r="AE5812" s="838"/>
      <c r="AF5812" s="838"/>
      <c r="AG5812" s="838"/>
      <c r="AH5812" s="838"/>
      <c r="AI5812" s="838"/>
      <c r="AJ5812" s="838"/>
      <c r="AK5812" s="838"/>
      <c r="AL5812" s="838"/>
    </row>
    <row r="5813" spans="25:38" x14ac:dyDescent="0.25">
      <c r="Y5813" s="838"/>
      <c r="Z5813" s="838"/>
      <c r="AA5813" s="838"/>
      <c r="AB5813" s="838"/>
      <c r="AC5813" s="838"/>
      <c r="AD5813" s="838"/>
      <c r="AE5813" s="838"/>
      <c r="AF5813" s="838"/>
      <c r="AG5813" s="838"/>
      <c r="AH5813" s="838"/>
      <c r="AI5813" s="838"/>
      <c r="AJ5813" s="838"/>
      <c r="AK5813" s="838"/>
      <c r="AL5813" s="838"/>
    </row>
    <row r="5814" spans="25:38" x14ac:dyDescent="0.25">
      <c r="Y5814" s="838"/>
      <c r="Z5814" s="838"/>
      <c r="AA5814" s="838"/>
      <c r="AB5814" s="838"/>
      <c r="AC5814" s="838"/>
      <c r="AD5814" s="838"/>
      <c r="AE5814" s="838"/>
      <c r="AF5814" s="838"/>
      <c r="AG5814" s="838"/>
      <c r="AH5814" s="838"/>
      <c r="AI5814" s="838"/>
      <c r="AJ5814" s="838"/>
      <c r="AK5814" s="838"/>
      <c r="AL5814" s="838"/>
    </row>
    <row r="5815" spans="25:38" x14ac:dyDescent="0.25">
      <c r="Y5815" s="838"/>
      <c r="Z5815" s="838"/>
      <c r="AA5815" s="838"/>
      <c r="AB5815" s="838"/>
      <c r="AC5815" s="838"/>
      <c r="AD5815" s="838"/>
      <c r="AE5815" s="838"/>
      <c r="AF5815" s="838"/>
      <c r="AG5815" s="838"/>
      <c r="AH5815" s="838"/>
      <c r="AI5815" s="838"/>
      <c r="AJ5815" s="838"/>
      <c r="AK5815" s="838"/>
      <c r="AL5815" s="838"/>
    </row>
    <row r="5816" spans="25:38" x14ac:dyDescent="0.25">
      <c r="Y5816" s="838"/>
      <c r="Z5816" s="838"/>
      <c r="AA5816" s="838"/>
      <c r="AB5816" s="838"/>
      <c r="AC5816" s="838"/>
      <c r="AD5816" s="838"/>
      <c r="AE5816" s="838"/>
      <c r="AF5816" s="838"/>
      <c r="AG5816" s="838"/>
      <c r="AH5816" s="838"/>
      <c r="AI5816" s="838"/>
      <c r="AJ5816" s="838"/>
      <c r="AK5816" s="838"/>
      <c r="AL5816" s="838"/>
    </row>
    <row r="5817" spans="25:38" x14ac:dyDescent="0.25">
      <c r="Y5817" s="838"/>
      <c r="Z5817" s="838"/>
      <c r="AA5817" s="838"/>
      <c r="AB5817" s="838"/>
      <c r="AC5817" s="838"/>
      <c r="AD5817" s="838"/>
      <c r="AE5817" s="838"/>
      <c r="AF5817" s="838"/>
      <c r="AG5817" s="838"/>
      <c r="AH5817" s="838"/>
      <c r="AI5817" s="838"/>
      <c r="AJ5817" s="838"/>
      <c r="AK5817" s="838"/>
      <c r="AL5817" s="838"/>
    </row>
    <row r="5818" spans="25:38" x14ac:dyDescent="0.25">
      <c r="Y5818" s="838"/>
      <c r="Z5818" s="838"/>
      <c r="AA5818" s="838"/>
      <c r="AB5818" s="838"/>
      <c r="AC5818" s="838"/>
      <c r="AD5818" s="838"/>
      <c r="AE5818" s="838"/>
      <c r="AF5818" s="838"/>
      <c r="AG5818" s="838"/>
      <c r="AH5818" s="838"/>
      <c r="AI5818" s="838"/>
      <c r="AJ5818" s="838"/>
      <c r="AK5818" s="838"/>
      <c r="AL5818" s="838"/>
    </row>
    <row r="5819" spans="25:38" x14ac:dyDescent="0.25">
      <c r="Y5819" s="838"/>
      <c r="Z5819" s="838"/>
      <c r="AA5819" s="838"/>
      <c r="AB5819" s="838"/>
      <c r="AC5819" s="838"/>
      <c r="AD5819" s="838"/>
      <c r="AE5819" s="838"/>
      <c r="AF5819" s="838"/>
      <c r="AG5819" s="838"/>
      <c r="AH5819" s="838"/>
      <c r="AI5819" s="838"/>
      <c r="AJ5819" s="838"/>
      <c r="AK5819" s="838"/>
      <c r="AL5819" s="838"/>
    </row>
    <row r="5820" spans="25:38" x14ac:dyDescent="0.25">
      <c r="Y5820" s="838"/>
      <c r="Z5820" s="838"/>
      <c r="AA5820" s="838"/>
      <c r="AB5820" s="838"/>
      <c r="AC5820" s="838"/>
      <c r="AD5820" s="838"/>
      <c r="AE5820" s="838"/>
      <c r="AF5820" s="838"/>
      <c r="AG5820" s="838"/>
      <c r="AH5820" s="838"/>
      <c r="AI5820" s="838"/>
      <c r="AJ5820" s="838"/>
      <c r="AK5820" s="838"/>
      <c r="AL5820" s="838"/>
    </row>
    <row r="5821" spans="25:38" x14ac:dyDescent="0.25">
      <c r="Y5821" s="838"/>
      <c r="Z5821" s="838"/>
      <c r="AA5821" s="838"/>
      <c r="AB5821" s="838"/>
      <c r="AC5821" s="838"/>
      <c r="AD5821" s="838"/>
      <c r="AE5821" s="838"/>
      <c r="AF5821" s="838"/>
      <c r="AG5821" s="838"/>
      <c r="AH5821" s="838"/>
      <c r="AI5821" s="838"/>
      <c r="AJ5821" s="838"/>
      <c r="AK5821" s="838"/>
      <c r="AL5821" s="838"/>
    </row>
    <row r="5822" spans="25:38" x14ac:dyDescent="0.25">
      <c r="Y5822" s="838"/>
      <c r="Z5822" s="838"/>
      <c r="AA5822" s="838"/>
      <c r="AB5822" s="838"/>
      <c r="AC5822" s="838"/>
      <c r="AD5822" s="838"/>
      <c r="AE5822" s="838"/>
      <c r="AF5822" s="838"/>
      <c r="AG5822" s="838"/>
      <c r="AH5822" s="838"/>
      <c r="AI5822" s="838"/>
      <c r="AJ5822" s="838"/>
      <c r="AK5822" s="838"/>
      <c r="AL5822" s="838"/>
    </row>
    <row r="5823" spans="25:38" x14ac:dyDescent="0.25">
      <c r="Y5823" s="838"/>
      <c r="Z5823" s="838"/>
      <c r="AA5823" s="838"/>
      <c r="AB5823" s="838"/>
      <c r="AC5823" s="838"/>
      <c r="AD5823" s="838"/>
      <c r="AE5823" s="838"/>
      <c r="AF5823" s="838"/>
      <c r="AG5823" s="838"/>
      <c r="AH5823" s="838"/>
      <c r="AI5823" s="838"/>
      <c r="AJ5823" s="838"/>
      <c r="AK5823" s="838"/>
      <c r="AL5823" s="838"/>
    </row>
    <row r="5824" spans="25:38" x14ac:dyDescent="0.25">
      <c r="Y5824" s="838"/>
      <c r="Z5824" s="838"/>
      <c r="AA5824" s="838"/>
      <c r="AB5824" s="838"/>
      <c r="AC5824" s="838"/>
      <c r="AD5824" s="838"/>
      <c r="AE5824" s="838"/>
      <c r="AF5824" s="838"/>
      <c r="AG5824" s="838"/>
      <c r="AH5824" s="838"/>
      <c r="AI5824" s="838"/>
      <c r="AJ5824" s="838"/>
      <c r="AK5824" s="838"/>
      <c r="AL5824" s="838"/>
    </row>
    <row r="5825" spans="25:38" x14ac:dyDescent="0.25">
      <c r="Y5825" s="838"/>
      <c r="Z5825" s="838"/>
      <c r="AA5825" s="838"/>
      <c r="AB5825" s="838"/>
      <c r="AC5825" s="838"/>
      <c r="AD5825" s="838"/>
      <c r="AE5825" s="838"/>
      <c r="AF5825" s="838"/>
      <c r="AG5825" s="838"/>
      <c r="AH5825" s="838"/>
      <c r="AI5825" s="838"/>
      <c r="AJ5825" s="838"/>
      <c r="AK5825" s="838"/>
      <c r="AL5825" s="838"/>
    </row>
    <row r="5826" spans="25:38" x14ac:dyDescent="0.25">
      <c r="Y5826" s="838"/>
      <c r="Z5826" s="838"/>
      <c r="AA5826" s="838"/>
      <c r="AB5826" s="838"/>
      <c r="AC5826" s="838"/>
      <c r="AD5826" s="838"/>
      <c r="AE5826" s="838"/>
      <c r="AF5826" s="838"/>
      <c r="AG5826" s="838"/>
      <c r="AH5826" s="838"/>
      <c r="AI5826" s="838"/>
      <c r="AJ5826" s="838"/>
      <c r="AK5826" s="838"/>
      <c r="AL5826" s="838"/>
    </row>
    <row r="5827" spans="25:38" x14ac:dyDescent="0.25">
      <c r="Y5827" s="838"/>
      <c r="Z5827" s="838"/>
      <c r="AA5827" s="838"/>
      <c r="AB5827" s="838"/>
      <c r="AC5827" s="838"/>
      <c r="AD5827" s="838"/>
      <c r="AE5827" s="838"/>
      <c r="AF5827" s="838"/>
      <c r="AG5827" s="838"/>
      <c r="AH5827" s="838"/>
      <c r="AI5827" s="838"/>
      <c r="AJ5827" s="838"/>
      <c r="AK5827" s="838"/>
      <c r="AL5827" s="838"/>
    </row>
    <row r="5828" spans="25:38" x14ac:dyDescent="0.25">
      <c r="Y5828" s="838"/>
      <c r="Z5828" s="838"/>
      <c r="AA5828" s="838"/>
      <c r="AB5828" s="838"/>
      <c r="AC5828" s="838"/>
      <c r="AD5828" s="838"/>
      <c r="AE5828" s="838"/>
      <c r="AF5828" s="838"/>
      <c r="AG5828" s="838"/>
      <c r="AH5828" s="838"/>
      <c r="AI5828" s="838"/>
      <c r="AJ5828" s="838"/>
      <c r="AK5828" s="838"/>
      <c r="AL5828" s="838"/>
    </row>
    <row r="5829" spans="25:38" x14ac:dyDescent="0.25">
      <c r="Y5829" s="838"/>
      <c r="Z5829" s="838"/>
      <c r="AA5829" s="838"/>
      <c r="AB5829" s="838"/>
      <c r="AC5829" s="838"/>
      <c r="AD5829" s="838"/>
      <c r="AE5829" s="838"/>
      <c r="AF5829" s="838"/>
      <c r="AG5829" s="838"/>
      <c r="AH5829" s="838"/>
      <c r="AI5829" s="838"/>
      <c r="AJ5829" s="838"/>
      <c r="AK5829" s="838"/>
      <c r="AL5829" s="838"/>
    </row>
    <row r="5830" spans="25:38" x14ac:dyDescent="0.25">
      <c r="Y5830" s="838"/>
      <c r="Z5830" s="838"/>
      <c r="AA5830" s="838"/>
      <c r="AB5830" s="838"/>
      <c r="AC5830" s="838"/>
      <c r="AD5830" s="838"/>
      <c r="AE5830" s="838"/>
      <c r="AF5830" s="838"/>
      <c r="AG5830" s="838"/>
      <c r="AH5830" s="838"/>
      <c r="AI5830" s="838"/>
      <c r="AJ5830" s="838"/>
      <c r="AK5830" s="838"/>
      <c r="AL5830" s="838"/>
    </row>
    <row r="5831" spans="25:38" x14ac:dyDescent="0.25">
      <c r="Y5831" s="838"/>
      <c r="Z5831" s="838"/>
      <c r="AA5831" s="838"/>
      <c r="AB5831" s="838"/>
      <c r="AC5831" s="838"/>
      <c r="AD5831" s="838"/>
      <c r="AE5831" s="838"/>
      <c r="AF5831" s="838"/>
      <c r="AG5831" s="838"/>
      <c r="AH5831" s="838"/>
      <c r="AI5831" s="838"/>
      <c r="AJ5831" s="838"/>
      <c r="AK5831" s="838"/>
      <c r="AL5831" s="838"/>
    </row>
    <row r="5832" spans="25:38" x14ac:dyDescent="0.25">
      <c r="Y5832" s="838"/>
      <c r="Z5832" s="838"/>
      <c r="AA5832" s="838"/>
      <c r="AB5832" s="838"/>
      <c r="AC5832" s="838"/>
      <c r="AD5832" s="838"/>
      <c r="AE5832" s="838"/>
      <c r="AF5832" s="838"/>
      <c r="AG5832" s="838"/>
      <c r="AH5832" s="838"/>
      <c r="AI5832" s="838"/>
      <c r="AJ5832" s="838"/>
      <c r="AK5832" s="838"/>
      <c r="AL5832" s="838"/>
    </row>
    <row r="5833" spans="25:38" x14ac:dyDescent="0.25">
      <c r="Y5833" s="838"/>
      <c r="Z5833" s="838"/>
      <c r="AA5833" s="838"/>
      <c r="AB5833" s="838"/>
      <c r="AC5833" s="838"/>
      <c r="AD5833" s="838"/>
      <c r="AE5833" s="838"/>
      <c r="AF5833" s="838"/>
      <c r="AG5833" s="838"/>
      <c r="AH5833" s="838"/>
      <c r="AI5833" s="838"/>
      <c r="AJ5833" s="838"/>
      <c r="AK5833" s="838"/>
      <c r="AL5833" s="838"/>
    </row>
    <row r="5834" spans="25:38" x14ac:dyDescent="0.25">
      <c r="Y5834" s="838"/>
      <c r="Z5834" s="838"/>
      <c r="AA5834" s="838"/>
      <c r="AB5834" s="838"/>
      <c r="AC5834" s="838"/>
      <c r="AD5834" s="838"/>
      <c r="AE5834" s="838"/>
      <c r="AF5834" s="838"/>
      <c r="AG5834" s="838"/>
      <c r="AH5834" s="838"/>
      <c r="AI5834" s="838"/>
      <c r="AJ5834" s="838"/>
      <c r="AK5834" s="838"/>
      <c r="AL5834" s="838"/>
    </row>
    <row r="5835" spans="25:38" x14ac:dyDescent="0.25">
      <c r="Y5835" s="838"/>
      <c r="Z5835" s="838"/>
      <c r="AA5835" s="838"/>
      <c r="AB5835" s="838"/>
      <c r="AC5835" s="838"/>
      <c r="AD5835" s="838"/>
      <c r="AE5835" s="838"/>
      <c r="AF5835" s="838"/>
      <c r="AG5835" s="838"/>
      <c r="AH5835" s="838"/>
      <c r="AI5835" s="838"/>
      <c r="AJ5835" s="838"/>
      <c r="AK5835" s="838"/>
      <c r="AL5835" s="838"/>
    </row>
    <row r="5836" spans="25:38" x14ac:dyDescent="0.25">
      <c r="Y5836" s="838"/>
      <c r="Z5836" s="838"/>
      <c r="AA5836" s="838"/>
      <c r="AB5836" s="838"/>
      <c r="AC5836" s="838"/>
      <c r="AD5836" s="838"/>
      <c r="AE5836" s="838"/>
      <c r="AF5836" s="838"/>
      <c r="AG5836" s="838"/>
      <c r="AH5836" s="838"/>
      <c r="AI5836" s="838"/>
      <c r="AJ5836" s="838"/>
      <c r="AK5836" s="838"/>
      <c r="AL5836" s="838"/>
    </row>
    <row r="5837" spans="25:38" x14ac:dyDescent="0.25">
      <c r="Y5837" s="838"/>
      <c r="Z5837" s="838"/>
      <c r="AA5837" s="838"/>
      <c r="AB5837" s="838"/>
      <c r="AC5837" s="838"/>
      <c r="AD5837" s="838"/>
      <c r="AE5837" s="838"/>
      <c r="AF5837" s="838"/>
      <c r="AG5837" s="838"/>
      <c r="AH5837" s="838"/>
      <c r="AI5837" s="838"/>
      <c r="AJ5837" s="838"/>
      <c r="AK5837" s="838"/>
      <c r="AL5837" s="838"/>
    </row>
    <row r="5838" spans="25:38" x14ac:dyDescent="0.25">
      <c r="Y5838" s="838"/>
      <c r="Z5838" s="838"/>
      <c r="AA5838" s="838"/>
      <c r="AB5838" s="838"/>
      <c r="AC5838" s="838"/>
      <c r="AD5838" s="838"/>
      <c r="AE5838" s="838"/>
      <c r="AF5838" s="838"/>
      <c r="AG5838" s="838"/>
      <c r="AH5838" s="838"/>
      <c r="AI5838" s="838"/>
      <c r="AJ5838" s="838"/>
      <c r="AK5838" s="838"/>
      <c r="AL5838" s="838"/>
    </row>
    <row r="5839" spans="25:38" x14ac:dyDescent="0.25">
      <c r="Y5839" s="838"/>
      <c r="Z5839" s="838"/>
      <c r="AA5839" s="838"/>
      <c r="AB5839" s="838"/>
      <c r="AC5839" s="838"/>
      <c r="AD5839" s="838"/>
      <c r="AE5839" s="838"/>
      <c r="AF5839" s="838"/>
      <c r="AG5839" s="838"/>
      <c r="AH5839" s="838"/>
      <c r="AI5839" s="838"/>
      <c r="AJ5839" s="838"/>
      <c r="AK5839" s="838"/>
      <c r="AL5839" s="838"/>
    </row>
    <row r="5840" spans="25:38" x14ac:dyDescent="0.25">
      <c r="Y5840" s="838"/>
      <c r="Z5840" s="838"/>
      <c r="AA5840" s="838"/>
      <c r="AB5840" s="838"/>
      <c r="AC5840" s="838"/>
      <c r="AD5840" s="838"/>
      <c r="AE5840" s="838"/>
      <c r="AF5840" s="838"/>
      <c r="AG5840" s="838"/>
      <c r="AH5840" s="838"/>
      <c r="AI5840" s="838"/>
      <c r="AJ5840" s="838"/>
      <c r="AK5840" s="838"/>
      <c r="AL5840" s="838"/>
    </row>
    <row r="5841" spans="25:38" x14ac:dyDescent="0.25">
      <c r="Y5841" s="838"/>
      <c r="Z5841" s="838"/>
      <c r="AA5841" s="838"/>
      <c r="AB5841" s="838"/>
      <c r="AC5841" s="838"/>
      <c r="AD5841" s="838"/>
      <c r="AE5841" s="838"/>
      <c r="AF5841" s="838"/>
      <c r="AG5841" s="838"/>
      <c r="AH5841" s="838"/>
      <c r="AI5841" s="838"/>
      <c r="AJ5841" s="838"/>
      <c r="AK5841" s="838"/>
      <c r="AL5841" s="838"/>
    </row>
    <row r="5842" spans="25:38" x14ac:dyDescent="0.25">
      <c r="Y5842" s="838"/>
      <c r="Z5842" s="838"/>
      <c r="AA5842" s="838"/>
      <c r="AB5842" s="838"/>
      <c r="AC5842" s="838"/>
      <c r="AD5842" s="838"/>
      <c r="AE5842" s="838"/>
      <c r="AF5842" s="838"/>
      <c r="AG5842" s="838"/>
      <c r="AH5842" s="838"/>
      <c r="AI5842" s="838"/>
      <c r="AJ5842" s="838"/>
      <c r="AK5842" s="838"/>
      <c r="AL5842" s="838"/>
    </row>
    <row r="5843" spans="25:38" x14ac:dyDescent="0.25">
      <c r="Y5843" s="838"/>
      <c r="Z5843" s="838"/>
      <c r="AA5843" s="838"/>
      <c r="AB5843" s="838"/>
      <c r="AC5843" s="838"/>
      <c r="AD5843" s="838"/>
      <c r="AE5843" s="838"/>
      <c r="AF5843" s="838"/>
      <c r="AG5843" s="838"/>
      <c r="AH5843" s="838"/>
      <c r="AI5843" s="838"/>
      <c r="AJ5843" s="838"/>
      <c r="AK5843" s="838"/>
      <c r="AL5843" s="838"/>
    </row>
    <row r="5844" spans="25:38" x14ac:dyDescent="0.25">
      <c r="Y5844" s="838"/>
      <c r="Z5844" s="838"/>
      <c r="AA5844" s="838"/>
      <c r="AB5844" s="838"/>
      <c r="AC5844" s="838"/>
      <c r="AD5844" s="838"/>
      <c r="AE5844" s="838"/>
      <c r="AF5844" s="838"/>
      <c r="AG5844" s="838"/>
      <c r="AH5844" s="838"/>
      <c r="AI5844" s="838"/>
      <c r="AJ5844" s="838"/>
      <c r="AK5844" s="838"/>
      <c r="AL5844" s="838"/>
    </row>
    <row r="5845" spans="25:38" x14ac:dyDescent="0.25">
      <c r="Y5845" s="838"/>
      <c r="Z5845" s="838"/>
      <c r="AA5845" s="838"/>
      <c r="AB5845" s="838"/>
      <c r="AC5845" s="838"/>
      <c r="AD5845" s="838"/>
      <c r="AE5845" s="838"/>
      <c r="AF5845" s="838"/>
      <c r="AG5845" s="838"/>
      <c r="AH5845" s="838"/>
      <c r="AI5845" s="838"/>
      <c r="AJ5845" s="838"/>
      <c r="AK5845" s="838"/>
      <c r="AL5845" s="838"/>
    </row>
    <row r="5846" spans="25:38" x14ac:dyDescent="0.25">
      <c r="Y5846" s="838"/>
      <c r="Z5846" s="838"/>
      <c r="AA5846" s="838"/>
      <c r="AB5846" s="838"/>
      <c r="AC5846" s="838"/>
      <c r="AD5846" s="838"/>
      <c r="AE5846" s="838"/>
      <c r="AF5846" s="838"/>
      <c r="AG5846" s="838"/>
      <c r="AH5846" s="838"/>
      <c r="AI5846" s="838"/>
      <c r="AJ5846" s="838"/>
      <c r="AK5846" s="838"/>
      <c r="AL5846" s="838"/>
    </row>
    <row r="5847" spans="25:38" x14ac:dyDescent="0.25">
      <c r="Y5847" s="838"/>
      <c r="Z5847" s="838"/>
      <c r="AA5847" s="838"/>
      <c r="AB5847" s="838"/>
      <c r="AC5847" s="838"/>
      <c r="AD5847" s="838"/>
      <c r="AE5847" s="838"/>
      <c r="AF5847" s="838"/>
      <c r="AG5847" s="838"/>
      <c r="AH5847" s="838"/>
      <c r="AI5847" s="838"/>
      <c r="AJ5847" s="838"/>
      <c r="AK5847" s="838"/>
      <c r="AL5847" s="838"/>
    </row>
    <row r="5848" spans="25:38" x14ac:dyDescent="0.25">
      <c r="Y5848" s="838"/>
      <c r="Z5848" s="838"/>
      <c r="AA5848" s="838"/>
      <c r="AB5848" s="838"/>
      <c r="AC5848" s="838"/>
      <c r="AD5848" s="838"/>
      <c r="AE5848" s="838"/>
      <c r="AF5848" s="838"/>
      <c r="AG5848" s="838"/>
      <c r="AH5848" s="838"/>
      <c r="AI5848" s="838"/>
      <c r="AJ5848" s="838"/>
      <c r="AK5848" s="838"/>
      <c r="AL5848" s="838"/>
    </row>
    <row r="5849" spans="25:38" x14ac:dyDescent="0.25">
      <c r="Y5849" s="838"/>
      <c r="Z5849" s="838"/>
      <c r="AA5849" s="838"/>
      <c r="AB5849" s="838"/>
      <c r="AC5849" s="838"/>
      <c r="AD5849" s="838"/>
      <c r="AE5849" s="838"/>
      <c r="AF5849" s="838"/>
      <c r="AG5849" s="838"/>
      <c r="AH5849" s="838"/>
      <c r="AI5849" s="838"/>
      <c r="AJ5849" s="838"/>
      <c r="AK5849" s="838"/>
      <c r="AL5849" s="838"/>
    </row>
    <row r="5850" spans="25:38" x14ac:dyDescent="0.25">
      <c r="Y5850" s="838"/>
      <c r="Z5850" s="838"/>
      <c r="AA5850" s="838"/>
      <c r="AB5850" s="838"/>
      <c r="AC5850" s="838"/>
      <c r="AD5850" s="838"/>
      <c r="AE5850" s="838"/>
      <c r="AF5850" s="838"/>
      <c r="AG5850" s="838"/>
      <c r="AH5850" s="838"/>
      <c r="AI5850" s="838"/>
      <c r="AJ5850" s="838"/>
      <c r="AK5850" s="838"/>
      <c r="AL5850" s="838"/>
    </row>
    <row r="5851" spans="25:38" x14ac:dyDescent="0.25">
      <c r="Y5851" s="838"/>
      <c r="Z5851" s="838"/>
      <c r="AA5851" s="838"/>
      <c r="AB5851" s="838"/>
      <c r="AC5851" s="838"/>
      <c r="AD5851" s="838"/>
      <c r="AE5851" s="838"/>
      <c r="AF5851" s="838"/>
      <c r="AG5851" s="838"/>
      <c r="AH5851" s="838"/>
      <c r="AI5851" s="838"/>
      <c r="AJ5851" s="838"/>
      <c r="AK5851" s="838"/>
      <c r="AL5851" s="838"/>
    </row>
    <row r="5852" spans="25:38" x14ac:dyDescent="0.25">
      <c r="Y5852" s="838"/>
      <c r="Z5852" s="838"/>
      <c r="AA5852" s="838"/>
      <c r="AB5852" s="838"/>
      <c r="AC5852" s="838"/>
      <c r="AD5852" s="838"/>
      <c r="AE5852" s="838"/>
      <c r="AF5852" s="838"/>
      <c r="AG5852" s="838"/>
      <c r="AH5852" s="838"/>
      <c r="AI5852" s="838"/>
      <c r="AJ5852" s="838"/>
      <c r="AK5852" s="838"/>
      <c r="AL5852" s="838"/>
    </row>
    <row r="5853" spans="25:38" x14ac:dyDescent="0.25">
      <c r="Y5853" s="838"/>
      <c r="Z5853" s="838"/>
      <c r="AA5853" s="838"/>
      <c r="AB5853" s="838"/>
      <c r="AC5853" s="838"/>
      <c r="AD5853" s="838"/>
      <c r="AE5853" s="838"/>
      <c r="AF5853" s="838"/>
      <c r="AG5853" s="838"/>
      <c r="AH5853" s="838"/>
      <c r="AI5853" s="838"/>
      <c r="AJ5853" s="838"/>
      <c r="AK5853" s="838"/>
      <c r="AL5853" s="838"/>
    </row>
    <row r="5854" spans="25:38" x14ac:dyDescent="0.25">
      <c r="Y5854" s="838"/>
      <c r="Z5854" s="838"/>
      <c r="AA5854" s="838"/>
      <c r="AB5854" s="838"/>
      <c r="AC5854" s="838"/>
      <c r="AD5854" s="838"/>
      <c r="AE5854" s="838"/>
      <c r="AF5854" s="838"/>
      <c r="AG5854" s="838"/>
      <c r="AH5854" s="838"/>
      <c r="AI5854" s="838"/>
      <c r="AJ5854" s="838"/>
      <c r="AK5854" s="838"/>
      <c r="AL5854" s="838"/>
    </row>
    <row r="5855" spans="25:38" x14ac:dyDescent="0.25">
      <c r="Y5855" s="838"/>
      <c r="Z5855" s="838"/>
      <c r="AA5855" s="838"/>
      <c r="AB5855" s="838"/>
      <c r="AC5855" s="838"/>
      <c r="AD5855" s="838"/>
      <c r="AE5855" s="838"/>
      <c r="AF5855" s="838"/>
      <c r="AG5855" s="838"/>
      <c r="AH5855" s="838"/>
      <c r="AI5855" s="838"/>
      <c r="AJ5855" s="838"/>
      <c r="AK5855" s="838"/>
      <c r="AL5855" s="838"/>
    </row>
    <row r="5856" spans="25:38" x14ac:dyDescent="0.25">
      <c r="Y5856" s="838"/>
      <c r="Z5856" s="838"/>
      <c r="AA5856" s="838"/>
      <c r="AB5856" s="838"/>
      <c r="AC5856" s="838"/>
      <c r="AD5856" s="838"/>
      <c r="AE5856" s="838"/>
      <c r="AF5856" s="838"/>
      <c r="AG5856" s="838"/>
      <c r="AH5856" s="838"/>
      <c r="AI5856" s="838"/>
      <c r="AJ5856" s="838"/>
      <c r="AK5856" s="838"/>
      <c r="AL5856" s="838"/>
    </row>
    <row r="5857" spans="25:38" x14ac:dyDescent="0.25">
      <c r="Y5857" s="838"/>
      <c r="Z5857" s="838"/>
      <c r="AA5857" s="838"/>
      <c r="AB5857" s="838"/>
      <c r="AC5857" s="838"/>
      <c r="AD5857" s="838"/>
      <c r="AE5857" s="838"/>
      <c r="AF5857" s="838"/>
      <c r="AG5857" s="838"/>
      <c r="AH5857" s="838"/>
      <c r="AI5857" s="838"/>
      <c r="AJ5857" s="838"/>
      <c r="AK5857" s="838"/>
      <c r="AL5857" s="838"/>
    </row>
    <row r="5858" spans="25:38" x14ac:dyDescent="0.25">
      <c r="Y5858" s="838"/>
      <c r="Z5858" s="838"/>
      <c r="AA5858" s="838"/>
      <c r="AB5858" s="838"/>
      <c r="AC5858" s="838"/>
      <c r="AD5858" s="838"/>
      <c r="AE5858" s="838"/>
      <c r="AF5858" s="838"/>
      <c r="AG5858" s="838"/>
      <c r="AH5858" s="838"/>
      <c r="AI5858" s="838"/>
      <c r="AJ5858" s="838"/>
      <c r="AK5858" s="838"/>
      <c r="AL5858" s="838"/>
    </row>
    <row r="5859" spans="25:38" x14ac:dyDescent="0.25">
      <c r="Y5859" s="838"/>
      <c r="Z5859" s="838"/>
      <c r="AA5859" s="838"/>
      <c r="AB5859" s="838"/>
      <c r="AC5859" s="838"/>
      <c r="AD5859" s="838"/>
      <c r="AE5859" s="838"/>
      <c r="AF5859" s="838"/>
      <c r="AG5859" s="838"/>
      <c r="AH5859" s="838"/>
      <c r="AI5859" s="838"/>
      <c r="AJ5859" s="838"/>
      <c r="AK5859" s="838"/>
      <c r="AL5859" s="838"/>
    </row>
    <row r="5860" spans="25:38" x14ac:dyDescent="0.25">
      <c r="Y5860" s="838"/>
      <c r="Z5860" s="838"/>
      <c r="AA5860" s="838"/>
      <c r="AB5860" s="838"/>
      <c r="AC5860" s="838"/>
      <c r="AD5860" s="838"/>
      <c r="AE5860" s="838"/>
      <c r="AF5860" s="838"/>
      <c r="AG5860" s="838"/>
      <c r="AH5860" s="838"/>
      <c r="AI5860" s="838"/>
      <c r="AJ5860" s="838"/>
      <c r="AK5860" s="838"/>
      <c r="AL5860" s="838"/>
    </row>
    <row r="5861" spans="25:38" x14ac:dyDescent="0.25">
      <c r="Y5861" s="838"/>
      <c r="Z5861" s="838"/>
      <c r="AA5861" s="838"/>
      <c r="AB5861" s="838"/>
      <c r="AC5861" s="838"/>
      <c r="AD5861" s="838"/>
      <c r="AE5861" s="838"/>
      <c r="AF5861" s="838"/>
      <c r="AG5861" s="838"/>
      <c r="AH5861" s="838"/>
      <c r="AI5861" s="838"/>
      <c r="AJ5861" s="838"/>
      <c r="AK5861" s="838"/>
      <c r="AL5861" s="838"/>
    </row>
    <row r="5862" spans="25:38" x14ac:dyDescent="0.25">
      <c r="Y5862" s="838"/>
      <c r="Z5862" s="838"/>
      <c r="AA5862" s="838"/>
      <c r="AB5862" s="838"/>
      <c r="AC5862" s="838"/>
      <c r="AD5862" s="838"/>
      <c r="AE5862" s="838"/>
      <c r="AF5862" s="838"/>
      <c r="AG5862" s="838"/>
      <c r="AH5862" s="838"/>
      <c r="AI5862" s="838"/>
      <c r="AJ5862" s="838"/>
      <c r="AK5862" s="838"/>
      <c r="AL5862" s="838"/>
    </row>
    <row r="5863" spans="25:38" x14ac:dyDescent="0.25">
      <c r="Y5863" s="838"/>
      <c r="Z5863" s="838"/>
      <c r="AA5863" s="838"/>
      <c r="AB5863" s="838"/>
      <c r="AC5863" s="838"/>
      <c r="AD5863" s="838"/>
      <c r="AE5863" s="838"/>
      <c r="AF5863" s="838"/>
      <c r="AG5863" s="838"/>
      <c r="AH5863" s="838"/>
      <c r="AI5863" s="838"/>
      <c r="AJ5863" s="838"/>
      <c r="AK5863" s="838"/>
      <c r="AL5863" s="838"/>
    </row>
    <row r="5864" spans="25:38" x14ac:dyDescent="0.25">
      <c r="Y5864" s="838"/>
      <c r="Z5864" s="838"/>
      <c r="AA5864" s="838"/>
      <c r="AB5864" s="838"/>
      <c r="AC5864" s="838"/>
      <c r="AD5864" s="838"/>
      <c r="AE5864" s="838"/>
      <c r="AF5864" s="838"/>
      <c r="AG5864" s="838"/>
      <c r="AH5864" s="838"/>
      <c r="AI5864" s="838"/>
      <c r="AJ5864" s="838"/>
      <c r="AK5864" s="838"/>
      <c r="AL5864" s="838"/>
    </row>
    <row r="5865" spans="25:38" x14ac:dyDescent="0.25">
      <c r="Y5865" s="838"/>
      <c r="Z5865" s="838"/>
      <c r="AA5865" s="838"/>
      <c r="AB5865" s="838"/>
      <c r="AC5865" s="838"/>
      <c r="AD5865" s="838"/>
      <c r="AE5865" s="838"/>
      <c r="AF5865" s="838"/>
      <c r="AG5865" s="838"/>
      <c r="AH5865" s="838"/>
      <c r="AI5865" s="838"/>
      <c r="AJ5865" s="838"/>
      <c r="AK5865" s="838"/>
      <c r="AL5865" s="838"/>
    </row>
    <row r="5866" spans="25:38" x14ac:dyDescent="0.25">
      <c r="Y5866" s="838"/>
      <c r="Z5866" s="838"/>
      <c r="AA5866" s="838"/>
      <c r="AB5866" s="838"/>
      <c r="AC5866" s="838"/>
      <c r="AD5866" s="838"/>
      <c r="AE5866" s="838"/>
      <c r="AF5866" s="838"/>
      <c r="AG5866" s="838"/>
      <c r="AH5866" s="838"/>
      <c r="AI5866" s="838"/>
      <c r="AJ5866" s="838"/>
      <c r="AK5866" s="838"/>
      <c r="AL5866" s="838"/>
    </row>
    <row r="5867" spans="25:38" x14ac:dyDescent="0.25">
      <c r="Y5867" s="838"/>
      <c r="Z5867" s="838"/>
      <c r="AA5867" s="838"/>
      <c r="AB5867" s="838"/>
      <c r="AC5867" s="838"/>
      <c r="AD5867" s="838"/>
      <c r="AE5867" s="838"/>
      <c r="AF5867" s="838"/>
      <c r="AG5867" s="838"/>
      <c r="AH5867" s="838"/>
      <c r="AI5867" s="838"/>
      <c r="AJ5867" s="838"/>
      <c r="AK5867" s="838"/>
      <c r="AL5867" s="838"/>
    </row>
    <row r="5868" spans="25:38" x14ac:dyDescent="0.25">
      <c r="Y5868" s="838"/>
      <c r="Z5868" s="838"/>
      <c r="AA5868" s="838"/>
      <c r="AB5868" s="838"/>
      <c r="AC5868" s="838"/>
      <c r="AD5868" s="838"/>
      <c r="AE5868" s="838"/>
      <c r="AF5868" s="838"/>
      <c r="AG5868" s="838"/>
      <c r="AH5868" s="838"/>
      <c r="AI5868" s="838"/>
      <c r="AJ5868" s="838"/>
      <c r="AK5868" s="838"/>
      <c r="AL5868" s="838"/>
    </row>
    <row r="5869" spans="25:38" x14ac:dyDescent="0.25">
      <c r="Y5869" s="838"/>
      <c r="Z5869" s="838"/>
      <c r="AA5869" s="838"/>
      <c r="AB5869" s="838"/>
      <c r="AC5869" s="838"/>
      <c r="AD5869" s="838"/>
      <c r="AE5869" s="838"/>
      <c r="AF5869" s="838"/>
      <c r="AG5869" s="838"/>
      <c r="AH5869" s="838"/>
      <c r="AI5869" s="838"/>
      <c r="AJ5869" s="838"/>
      <c r="AK5869" s="838"/>
      <c r="AL5869" s="838"/>
    </row>
    <row r="5870" spans="25:38" x14ac:dyDescent="0.25">
      <c r="Y5870" s="838"/>
      <c r="Z5870" s="838"/>
      <c r="AA5870" s="838"/>
      <c r="AB5870" s="838"/>
      <c r="AC5870" s="838"/>
      <c r="AD5870" s="838"/>
      <c r="AE5870" s="838"/>
      <c r="AF5870" s="838"/>
      <c r="AG5870" s="838"/>
      <c r="AH5870" s="838"/>
      <c r="AI5870" s="838"/>
      <c r="AJ5870" s="838"/>
      <c r="AK5870" s="838"/>
      <c r="AL5870" s="838"/>
    </row>
    <row r="5871" spans="25:38" x14ac:dyDescent="0.25">
      <c r="Y5871" s="838"/>
      <c r="Z5871" s="838"/>
      <c r="AA5871" s="838"/>
      <c r="AB5871" s="838"/>
      <c r="AC5871" s="838"/>
      <c r="AD5871" s="838"/>
      <c r="AE5871" s="838"/>
      <c r="AF5871" s="838"/>
      <c r="AG5871" s="838"/>
      <c r="AH5871" s="838"/>
      <c r="AI5871" s="838"/>
      <c r="AJ5871" s="838"/>
      <c r="AK5871" s="838"/>
      <c r="AL5871" s="838"/>
    </row>
    <row r="5872" spans="25:38" x14ac:dyDescent="0.25">
      <c r="Y5872" s="838"/>
      <c r="Z5872" s="838"/>
      <c r="AA5872" s="838"/>
      <c r="AB5872" s="838"/>
      <c r="AC5872" s="838"/>
      <c r="AD5872" s="838"/>
      <c r="AE5872" s="838"/>
      <c r="AF5872" s="838"/>
      <c r="AG5872" s="838"/>
      <c r="AH5872" s="838"/>
      <c r="AI5872" s="838"/>
      <c r="AJ5872" s="838"/>
      <c r="AK5872" s="838"/>
      <c r="AL5872" s="838"/>
    </row>
    <row r="5873" spans="25:38" x14ac:dyDescent="0.25">
      <c r="Y5873" s="838"/>
      <c r="Z5873" s="838"/>
      <c r="AA5873" s="838"/>
      <c r="AB5873" s="838"/>
      <c r="AC5873" s="838"/>
      <c r="AD5873" s="838"/>
      <c r="AE5873" s="838"/>
      <c r="AF5873" s="838"/>
      <c r="AG5873" s="838"/>
      <c r="AH5873" s="838"/>
      <c r="AI5873" s="838"/>
      <c r="AJ5873" s="838"/>
      <c r="AK5873" s="838"/>
      <c r="AL5873" s="838"/>
    </row>
    <row r="5874" spans="25:38" x14ac:dyDescent="0.25">
      <c r="Y5874" s="838"/>
      <c r="Z5874" s="838"/>
      <c r="AA5874" s="838"/>
      <c r="AB5874" s="838"/>
      <c r="AC5874" s="838"/>
      <c r="AD5874" s="838"/>
      <c r="AE5874" s="838"/>
      <c r="AF5874" s="838"/>
      <c r="AG5874" s="838"/>
      <c r="AH5874" s="838"/>
      <c r="AI5874" s="838"/>
      <c r="AJ5874" s="838"/>
      <c r="AK5874" s="838"/>
      <c r="AL5874" s="838"/>
    </row>
    <row r="5875" spans="25:38" x14ac:dyDescent="0.25">
      <c r="Y5875" s="838"/>
      <c r="Z5875" s="838"/>
      <c r="AA5875" s="838"/>
      <c r="AB5875" s="838"/>
      <c r="AC5875" s="838"/>
      <c r="AD5875" s="838"/>
      <c r="AE5875" s="838"/>
      <c r="AF5875" s="838"/>
      <c r="AG5875" s="838"/>
      <c r="AH5875" s="838"/>
      <c r="AI5875" s="838"/>
      <c r="AJ5875" s="838"/>
      <c r="AK5875" s="838"/>
      <c r="AL5875" s="838"/>
    </row>
    <row r="5876" spans="25:38" x14ac:dyDescent="0.25">
      <c r="Y5876" s="838"/>
      <c r="Z5876" s="838"/>
      <c r="AA5876" s="838"/>
      <c r="AB5876" s="838"/>
      <c r="AC5876" s="838"/>
      <c r="AD5876" s="838"/>
      <c r="AE5876" s="838"/>
      <c r="AF5876" s="838"/>
      <c r="AG5876" s="838"/>
      <c r="AH5876" s="838"/>
      <c r="AI5876" s="838"/>
      <c r="AJ5876" s="838"/>
      <c r="AK5876" s="838"/>
      <c r="AL5876" s="838"/>
    </row>
    <row r="5877" spans="25:38" x14ac:dyDescent="0.25">
      <c r="Y5877" s="838"/>
      <c r="Z5877" s="838"/>
      <c r="AA5877" s="838"/>
      <c r="AB5877" s="838"/>
      <c r="AC5877" s="838"/>
      <c r="AD5877" s="838"/>
      <c r="AE5877" s="838"/>
      <c r="AF5877" s="838"/>
      <c r="AG5877" s="838"/>
      <c r="AH5877" s="838"/>
      <c r="AI5877" s="838"/>
      <c r="AJ5877" s="838"/>
      <c r="AK5877" s="838"/>
      <c r="AL5877" s="838"/>
    </row>
    <row r="5878" spans="25:38" x14ac:dyDescent="0.25">
      <c r="Y5878" s="838"/>
      <c r="Z5878" s="838"/>
      <c r="AA5878" s="838"/>
      <c r="AB5878" s="838"/>
      <c r="AC5878" s="838"/>
      <c r="AD5878" s="838"/>
      <c r="AE5878" s="838"/>
      <c r="AF5878" s="838"/>
      <c r="AG5878" s="838"/>
      <c r="AH5878" s="838"/>
      <c r="AI5878" s="838"/>
      <c r="AJ5878" s="838"/>
      <c r="AK5878" s="838"/>
      <c r="AL5878" s="838"/>
    </row>
    <row r="5879" spans="25:38" x14ac:dyDescent="0.25">
      <c r="Y5879" s="838"/>
      <c r="Z5879" s="838"/>
      <c r="AA5879" s="838"/>
      <c r="AB5879" s="838"/>
      <c r="AC5879" s="838"/>
      <c r="AD5879" s="838"/>
      <c r="AE5879" s="838"/>
      <c r="AF5879" s="838"/>
      <c r="AG5879" s="838"/>
      <c r="AH5879" s="838"/>
      <c r="AI5879" s="838"/>
      <c r="AJ5879" s="838"/>
      <c r="AK5879" s="838"/>
      <c r="AL5879" s="838"/>
    </row>
    <row r="5880" spans="25:38" x14ac:dyDescent="0.25">
      <c r="Y5880" s="838"/>
      <c r="Z5880" s="838"/>
      <c r="AA5880" s="838"/>
      <c r="AB5880" s="838"/>
      <c r="AC5880" s="838"/>
      <c r="AD5880" s="838"/>
      <c r="AE5880" s="838"/>
      <c r="AF5880" s="838"/>
      <c r="AG5880" s="838"/>
      <c r="AH5880" s="838"/>
      <c r="AI5880" s="838"/>
      <c r="AJ5880" s="838"/>
      <c r="AK5880" s="838"/>
      <c r="AL5880" s="838"/>
    </row>
    <row r="5881" spans="25:38" x14ac:dyDescent="0.25">
      <c r="Y5881" s="838"/>
      <c r="Z5881" s="838"/>
      <c r="AA5881" s="838"/>
      <c r="AB5881" s="838"/>
      <c r="AC5881" s="838"/>
      <c r="AD5881" s="838"/>
      <c r="AE5881" s="838"/>
      <c r="AF5881" s="838"/>
      <c r="AG5881" s="838"/>
      <c r="AH5881" s="838"/>
      <c r="AI5881" s="838"/>
      <c r="AJ5881" s="838"/>
      <c r="AK5881" s="838"/>
      <c r="AL5881" s="838"/>
    </row>
    <row r="5882" spans="25:38" x14ac:dyDescent="0.25">
      <c r="Y5882" s="838"/>
      <c r="Z5882" s="838"/>
      <c r="AA5882" s="838"/>
      <c r="AB5882" s="838"/>
      <c r="AC5882" s="838"/>
      <c r="AD5882" s="838"/>
      <c r="AE5882" s="838"/>
      <c r="AF5882" s="838"/>
      <c r="AG5882" s="838"/>
      <c r="AH5882" s="838"/>
      <c r="AI5882" s="838"/>
      <c r="AJ5882" s="838"/>
      <c r="AK5882" s="838"/>
      <c r="AL5882" s="838"/>
    </row>
    <row r="5883" spans="25:38" x14ac:dyDescent="0.25">
      <c r="Y5883" s="838"/>
      <c r="Z5883" s="838"/>
      <c r="AA5883" s="838"/>
      <c r="AB5883" s="838"/>
      <c r="AC5883" s="838"/>
      <c r="AD5883" s="838"/>
      <c r="AE5883" s="838"/>
      <c r="AF5883" s="838"/>
      <c r="AG5883" s="838"/>
      <c r="AH5883" s="838"/>
      <c r="AI5883" s="838"/>
      <c r="AJ5883" s="838"/>
      <c r="AK5883" s="838"/>
      <c r="AL5883" s="838"/>
    </row>
    <row r="5884" spans="25:38" x14ac:dyDescent="0.25">
      <c r="Y5884" s="838"/>
      <c r="Z5884" s="838"/>
      <c r="AA5884" s="838"/>
      <c r="AB5884" s="838"/>
      <c r="AC5884" s="838"/>
      <c r="AD5884" s="838"/>
      <c r="AE5884" s="838"/>
      <c r="AF5884" s="838"/>
      <c r="AG5884" s="838"/>
      <c r="AH5884" s="838"/>
      <c r="AI5884" s="838"/>
      <c r="AJ5884" s="838"/>
      <c r="AK5884" s="838"/>
      <c r="AL5884" s="838"/>
    </row>
    <row r="5885" spans="25:38" x14ac:dyDescent="0.25">
      <c r="Y5885" s="838"/>
      <c r="Z5885" s="838"/>
      <c r="AA5885" s="838"/>
      <c r="AB5885" s="838"/>
      <c r="AC5885" s="838"/>
      <c r="AD5885" s="838"/>
      <c r="AE5885" s="838"/>
      <c r="AF5885" s="838"/>
      <c r="AG5885" s="838"/>
      <c r="AH5885" s="838"/>
      <c r="AI5885" s="838"/>
      <c r="AJ5885" s="838"/>
      <c r="AK5885" s="838"/>
      <c r="AL5885" s="838"/>
    </row>
    <row r="5886" spans="25:38" x14ac:dyDescent="0.25">
      <c r="Y5886" s="838"/>
      <c r="Z5886" s="838"/>
      <c r="AA5886" s="838"/>
      <c r="AB5886" s="838"/>
      <c r="AC5886" s="838"/>
      <c r="AD5886" s="838"/>
      <c r="AE5886" s="838"/>
      <c r="AF5886" s="838"/>
      <c r="AG5886" s="838"/>
      <c r="AH5886" s="838"/>
      <c r="AI5886" s="838"/>
      <c r="AJ5886" s="838"/>
      <c r="AK5886" s="838"/>
      <c r="AL5886" s="838"/>
    </row>
    <row r="5887" spans="25:38" x14ac:dyDescent="0.25">
      <c r="Y5887" s="838"/>
      <c r="Z5887" s="838"/>
      <c r="AA5887" s="838"/>
      <c r="AB5887" s="838"/>
      <c r="AC5887" s="838"/>
      <c r="AD5887" s="838"/>
      <c r="AE5887" s="838"/>
      <c r="AF5887" s="838"/>
      <c r="AG5887" s="838"/>
      <c r="AH5887" s="838"/>
      <c r="AI5887" s="838"/>
      <c r="AJ5887" s="838"/>
      <c r="AK5887" s="838"/>
      <c r="AL5887" s="838"/>
    </row>
    <row r="5888" spans="25:38" x14ac:dyDescent="0.25">
      <c r="Y5888" s="838"/>
      <c r="Z5888" s="838"/>
      <c r="AA5888" s="838"/>
      <c r="AB5888" s="838"/>
      <c r="AC5888" s="838"/>
      <c r="AD5888" s="838"/>
      <c r="AE5888" s="838"/>
      <c r="AF5888" s="838"/>
      <c r="AG5888" s="838"/>
      <c r="AH5888" s="838"/>
      <c r="AI5888" s="838"/>
      <c r="AJ5888" s="838"/>
      <c r="AK5888" s="838"/>
      <c r="AL5888" s="838"/>
    </row>
    <row r="5889" spans="25:38" x14ac:dyDescent="0.25">
      <c r="Y5889" s="838"/>
      <c r="Z5889" s="838"/>
      <c r="AA5889" s="838"/>
      <c r="AB5889" s="838"/>
      <c r="AC5889" s="838"/>
      <c r="AD5889" s="838"/>
      <c r="AE5889" s="838"/>
      <c r="AF5889" s="838"/>
      <c r="AG5889" s="838"/>
      <c r="AH5889" s="838"/>
      <c r="AI5889" s="838"/>
      <c r="AJ5889" s="838"/>
      <c r="AK5889" s="838"/>
      <c r="AL5889" s="838"/>
    </row>
    <row r="5890" spans="25:38" x14ac:dyDescent="0.25">
      <c r="Y5890" s="838"/>
      <c r="Z5890" s="838"/>
      <c r="AA5890" s="838"/>
      <c r="AB5890" s="838"/>
      <c r="AC5890" s="838"/>
      <c r="AD5890" s="838"/>
      <c r="AE5890" s="838"/>
      <c r="AF5890" s="838"/>
      <c r="AG5890" s="838"/>
      <c r="AH5890" s="838"/>
      <c r="AI5890" s="838"/>
      <c r="AJ5890" s="838"/>
      <c r="AK5890" s="838"/>
      <c r="AL5890" s="838"/>
    </row>
    <row r="5891" spans="25:38" x14ac:dyDescent="0.25">
      <c r="Y5891" s="838"/>
      <c r="Z5891" s="838"/>
      <c r="AA5891" s="838"/>
      <c r="AB5891" s="838"/>
      <c r="AC5891" s="838"/>
      <c r="AD5891" s="838"/>
      <c r="AE5891" s="838"/>
      <c r="AF5891" s="838"/>
      <c r="AG5891" s="838"/>
      <c r="AH5891" s="838"/>
      <c r="AI5891" s="838"/>
      <c r="AJ5891" s="838"/>
      <c r="AK5891" s="838"/>
      <c r="AL5891" s="838"/>
    </row>
    <row r="5892" spans="25:38" x14ac:dyDescent="0.25">
      <c r="Y5892" s="838"/>
      <c r="Z5892" s="838"/>
      <c r="AA5892" s="838"/>
      <c r="AB5892" s="838"/>
      <c r="AC5892" s="838"/>
      <c r="AD5892" s="838"/>
      <c r="AE5892" s="838"/>
      <c r="AF5892" s="838"/>
      <c r="AG5892" s="838"/>
      <c r="AH5892" s="838"/>
      <c r="AI5892" s="838"/>
      <c r="AJ5892" s="838"/>
      <c r="AK5892" s="838"/>
      <c r="AL5892" s="838"/>
    </row>
    <row r="5893" spans="25:38" x14ac:dyDescent="0.25">
      <c r="Y5893" s="838"/>
      <c r="Z5893" s="838"/>
      <c r="AA5893" s="838"/>
      <c r="AB5893" s="838"/>
      <c r="AC5893" s="838"/>
      <c r="AD5893" s="838"/>
      <c r="AE5893" s="838"/>
      <c r="AF5893" s="838"/>
      <c r="AG5893" s="838"/>
      <c r="AH5893" s="838"/>
      <c r="AI5893" s="838"/>
      <c r="AJ5893" s="838"/>
      <c r="AK5893" s="838"/>
      <c r="AL5893" s="838"/>
    </row>
    <row r="5894" spans="25:38" x14ac:dyDescent="0.25">
      <c r="Y5894" s="838"/>
      <c r="Z5894" s="838"/>
      <c r="AA5894" s="838"/>
      <c r="AB5894" s="838"/>
      <c r="AC5894" s="838"/>
      <c r="AD5894" s="838"/>
      <c r="AE5894" s="838"/>
      <c r="AF5894" s="838"/>
      <c r="AG5894" s="838"/>
      <c r="AH5894" s="838"/>
      <c r="AI5894" s="838"/>
      <c r="AJ5894" s="838"/>
      <c r="AK5894" s="838"/>
      <c r="AL5894" s="838"/>
    </row>
    <row r="5895" spans="25:38" x14ac:dyDescent="0.25">
      <c r="Y5895" s="838"/>
      <c r="Z5895" s="838"/>
      <c r="AA5895" s="838"/>
      <c r="AB5895" s="838"/>
      <c r="AC5895" s="838"/>
      <c r="AD5895" s="838"/>
      <c r="AE5895" s="838"/>
      <c r="AF5895" s="838"/>
      <c r="AG5895" s="838"/>
      <c r="AH5895" s="838"/>
      <c r="AI5895" s="838"/>
      <c r="AJ5895" s="838"/>
      <c r="AK5895" s="838"/>
      <c r="AL5895" s="838"/>
    </row>
    <row r="5896" spans="25:38" x14ac:dyDescent="0.25">
      <c r="Y5896" s="838"/>
      <c r="Z5896" s="838"/>
      <c r="AA5896" s="838"/>
      <c r="AB5896" s="838"/>
      <c r="AC5896" s="838"/>
      <c r="AD5896" s="838"/>
      <c r="AE5896" s="838"/>
      <c r="AF5896" s="838"/>
      <c r="AG5896" s="838"/>
      <c r="AH5896" s="838"/>
      <c r="AI5896" s="838"/>
      <c r="AJ5896" s="838"/>
      <c r="AK5896" s="838"/>
      <c r="AL5896" s="838"/>
    </row>
    <row r="5897" spans="25:38" x14ac:dyDescent="0.25">
      <c r="Y5897" s="838"/>
      <c r="Z5897" s="838"/>
      <c r="AA5897" s="838"/>
      <c r="AB5897" s="838"/>
      <c r="AC5897" s="838"/>
      <c r="AD5897" s="838"/>
      <c r="AE5897" s="838"/>
      <c r="AF5897" s="838"/>
      <c r="AG5897" s="838"/>
      <c r="AH5897" s="838"/>
      <c r="AI5897" s="838"/>
      <c r="AJ5897" s="838"/>
      <c r="AK5897" s="838"/>
      <c r="AL5897" s="838"/>
    </row>
    <row r="5898" spans="25:38" x14ac:dyDescent="0.25">
      <c r="Y5898" s="838"/>
      <c r="Z5898" s="838"/>
      <c r="AA5898" s="838"/>
      <c r="AB5898" s="838"/>
      <c r="AC5898" s="838"/>
      <c r="AD5898" s="838"/>
      <c r="AE5898" s="838"/>
      <c r="AF5898" s="838"/>
      <c r="AG5898" s="838"/>
      <c r="AH5898" s="838"/>
      <c r="AI5898" s="838"/>
      <c r="AJ5898" s="838"/>
      <c r="AK5898" s="838"/>
      <c r="AL5898" s="838"/>
    </row>
    <row r="5899" spans="25:38" x14ac:dyDescent="0.25">
      <c r="Y5899" s="838"/>
      <c r="Z5899" s="838"/>
      <c r="AA5899" s="838"/>
      <c r="AB5899" s="838"/>
      <c r="AC5899" s="838"/>
      <c r="AD5899" s="838"/>
      <c r="AE5899" s="838"/>
      <c r="AF5899" s="838"/>
      <c r="AG5899" s="838"/>
      <c r="AH5899" s="838"/>
      <c r="AI5899" s="838"/>
      <c r="AJ5899" s="838"/>
      <c r="AK5899" s="838"/>
      <c r="AL5899" s="838"/>
    </row>
    <row r="5900" spans="25:38" x14ac:dyDescent="0.25">
      <c r="Y5900" s="838"/>
      <c r="Z5900" s="838"/>
      <c r="AA5900" s="838"/>
      <c r="AB5900" s="838"/>
      <c r="AC5900" s="838"/>
      <c r="AD5900" s="838"/>
      <c r="AE5900" s="838"/>
      <c r="AF5900" s="838"/>
      <c r="AG5900" s="838"/>
      <c r="AH5900" s="838"/>
      <c r="AI5900" s="838"/>
      <c r="AJ5900" s="838"/>
      <c r="AK5900" s="838"/>
      <c r="AL5900" s="838"/>
    </row>
    <row r="5901" spans="25:38" x14ac:dyDescent="0.25">
      <c r="Y5901" s="838"/>
      <c r="Z5901" s="838"/>
      <c r="AA5901" s="838"/>
      <c r="AB5901" s="838"/>
      <c r="AC5901" s="838"/>
      <c r="AD5901" s="838"/>
      <c r="AE5901" s="838"/>
      <c r="AF5901" s="838"/>
      <c r="AG5901" s="838"/>
      <c r="AH5901" s="838"/>
      <c r="AI5901" s="838"/>
      <c r="AJ5901" s="838"/>
      <c r="AK5901" s="838"/>
      <c r="AL5901" s="838"/>
    </row>
    <row r="5902" spans="25:38" x14ac:dyDescent="0.25">
      <c r="Y5902" s="838"/>
      <c r="Z5902" s="838"/>
      <c r="AA5902" s="838"/>
      <c r="AB5902" s="838"/>
      <c r="AC5902" s="838"/>
      <c r="AD5902" s="838"/>
      <c r="AE5902" s="838"/>
      <c r="AF5902" s="838"/>
      <c r="AG5902" s="838"/>
      <c r="AH5902" s="838"/>
      <c r="AI5902" s="838"/>
      <c r="AJ5902" s="838"/>
      <c r="AK5902" s="838"/>
      <c r="AL5902" s="838"/>
    </row>
    <row r="5903" spans="25:38" x14ac:dyDescent="0.25">
      <c r="Y5903" s="838"/>
      <c r="Z5903" s="838"/>
      <c r="AA5903" s="838"/>
      <c r="AB5903" s="838"/>
      <c r="AC5903" s="838"/>
      <c r="AD5903" s="838"/>
      <c r="AE5903" s="838"/>
      <c r="AF5903" s="838"/>
      <c r="AG5903" s="838"/>
      <c r="AH5903" s="838"/>
      <c r="AI5903" s="838"/>
      <c r="AJ5903" s="838"/>
      <c r="AK5903" s="838"/>
      <c r="AL5903" s="838"/>
    </row>
    <row r="5904" spans="25:38" x14ac:dyDescent="0.25">
      <c r="Y5904" s="838"/>
      <c r="Z5904" s="838"/>
      <c r="AA5904" s="838"/>
      <c r="AB5904" s="838"/>
      <c r="AC5904" s="838"/>
      <c r="AD5904" s="838"/>
      <c r="AE5904" s="838"/>
      <c r="AF5904" s="838"/>
      <c r="AG5904" s="838"/>
      <c r="AH5904" s="838"/>
      <c r="AI5904" s="838"/>
      <c r="AJ5904" s="838"/>
      <c r="AK5904" s="838"/>
      <c r="AL5904" s="838"/>
    </row>
    <row r="5905" spans="25:38" x14ac:dyDescent="0.25">
      <c r="Y5905" s="838"/>
      <c r="Z5905" s="838"/>
      <c r="AA5905" s="838"/>
      <c r="AB5905" s="838"/>
      <c r="AC5905" s="838"/>
      <c r="AD5905" s="838"/>
      <c r="AE5905" s="838"/>
      <c r="AF5905" s="838"/>
      <c r="AG5905" s="838"/>
      <c r="AH5905" s="838"/>
      <c r="AI5905" s="838"/>
      <c r="AJ5905" s="838"/>
      <c r="AK5905" s="838"/>
      <c r="AL5905" s="838"/>
    </row>
    <row r="5906" spans="25:38" x14ac:dyDescent="0.25">
      <c r="Y5906" s="838"/>
      <c r="Z5906" s="838"/>
      <c r="AA5906" s="838"/>
      <c r="AB5906" s="838"/>
      <c r="AC5906" s="838"/>
      <c r="AD5906" s="838"/>
      <c r="AE5906" s="838"/>
      <c r="AF5906" s="838"/>
      <c r="AG5906" s="838"/>
      <c r="AH5906" s="838"/>
      <c r="AI5906" s="838"/>
      <c r="AJ5906" s="838"/>
      <c r="AK5906" s="838"/>
      <c r="AL5906" s="838"/>
    </row>
    <row r="5907" spans="25:38" x14ac:dyDescent="0.25">
      <c r="Y5907" s="838"/>
      <c r="Z5907" s="838"/>
      <c r="AA5907" s="838"/>
      <c r="AB5907" s="838"/>
      <c r="AC5907" s="838"/>
      <c r="AD5907" s="838"/>
      <c r="AE5907" s="838"/>
      <c r="AF5907" s="838"/>
      <c r="AG5907" s="838"/>
      <c r="AH5907" s="838"/>
      <c r="AI5907" s="838"/>
      <c r="AJ5907" s="838"/>
      <c r="AK5907" s="838"/>
      <c r="AL5907" s="838"/>
    </row>
    <row r="5908" spans="25:38" x14ac:dyDescent="0.25">
      <c r="Y5908" s="838"/>
      <c r="Z5908" s="838"/>
      <c r="AA5908" s="838"/>
      <c r="AB5908" s="838"/>
      <c r="AC5908" s="838"/>
      <c r="AD5908" s="838"/>
      <c r="AE5908" s="838"/>
      <c r="AF5908" s="838"/>
      <c r="AG5908" s="838"/>
      <c r="AH5908" s="838"/>
      <c r="AI5908" s="838"/>
      <c r="AJ5908" s="838"/>
      <c r="AK5908" s="838"/>
      <c r="AL5908" s="838"/>
    </row>
    <row r="5909" spans="25:38" x14ac:dyDescent="0.25">
      <c r="Y5909" s="838"/>
      <c r="Z5909" s="838"/>
      <c r="AA5909" s="838"/>
      <c r="AB5909" s="838"/>
      <c r="AC5909" s="838"/>
      <c r="AD5909" s="838"/>
      <c r="AE5909" s="838"/>
      <c r="AF5909" s="838"/>
      <c r="AG5909" s="838"/>
      <c r="AH5909" s="838"/>
      <c r="AI5909" s="838"/>
      <c r="AJ5909" s="838"/>
      <c r="AK5909" s="838"/>
      <c r="AL5909" s="838"/>
    </row>
    <row r="5910" spans="25:38" x14ac:dyDescent="0.25">
      <c r="Y5910" s="838"/>
      <c r="Z5910" s="838"/>
      <c r="AA5910" s="838"/>
      <c r="AB5910" s="838"/>
      <c r="AC5910" s="838"/>
      <c r="AD5910" s="838"/>
      <c r="AE5910" s="838"/>
      <c r="AF5910" s="838"/>
      <c r="AG5910" s="838"/>
      <c r="AH5910" s="838"/>
      <c r="AI5910" s="838"/>
      <c r="AJ5910" s="838"/>
      <c r="AK5910" s="838"/>
      <c r="AL5910" s="838"/>
    </row>
    <row r="5911" spans="25:38" x14ac:dyDescent="0.25">
      <c r="Y5911" s="838"/>
      <c r="Z5911" s="838"/>
      <c r="AA5911" s="838"/>
      <c r="AB5911" s="838"/>
      <c r="AC5911" s="838"/>
      <c r="AD5911" s="838"/>
      <c r="AE5911" s="838"/>
      <c r="AF5911" s="838"/>
      <c r="AG5911" s="838"/>
      <c r="AH5911" s="838"/>
      <c r="AI5911" s="838"/>
      <c r="AJ5911" s="838"/>
      <c r="AK5911" s="838"/>
      <c r="AL5911" s="838"/>
    </row>
    <row r="5912" spans="25:38" x14ac:dyDescent="0.25">
      <c r="Y5912" s="838"/>
      <c r="Z5912" s="838"/>
      <c r="AA5912" s="838"/>
      <c r="AB5912" s="838"/>
      <c r="AC5912" s="838"/>
      <c r="AD5912" s="838"/>
      <c r="AE5912" s="838"/>
      <c r="AF5912" s="838"/>
      <c r="AG5912" s="838"/>
      <c r="AH5912" s="838"/>
      <c r="AI5912" s="838"/>
      <c r="AJ5912" s="838"/>
      <c r="AK5912" s="838"/>
      <c r="AL5912" s="838"/>
    </row>
    <row r="5913" spans="25:38" x14ac:dyDescent="0.25">
      <c r="Y5913" s="838"/>
      <c r="Z5913" s="838"/>
      <c r="AA5913" s="838"/>
      <c r="AB5913" s="838"/>
      <c r="AC5913" s="838"/>
      <c r="AD5913" s="838"/>
      <c r="AE5913" s="838"/>
      <c r="AF5913" s="838"/>
      <c r="AG5913" s="838"/>
      <c r="AH5913" s="838"/>
      <c r="AI5913" s="838"/>
      <c r="AJ5913" s="838"/>
      <c r="AK5913" s="838"/>
      <c r="AL5913" s="838"/>
    </row>
    <row r="5914" spans="25:38" x14ac:dyDescent="0.25">
      <c r="Y5914" s="838"/>
      <c r="Z5914" s="838"/>
      <c r="AA5914" s="838"/>
      <c r="AB5914" s="838"/>
      <c r="AC5914" s="838"/>
      <c r="AD5914" s="838"/>
      <c r="AE5914" s="838"/>
      <c r="AF5914" s="838"/>
      <c r="AG5914" s="838"/>
      <c r="AH5914" s="838"/>
      <c r="AI5914" s="838"/>
      <c r="AJ5914" s="838"/>
      <c r="AK5914" s="838"/>
      <c r="AL5914" s="838"/>
    </row>
    <row r="5915" spans="25:38" x14ac:dyDescent="0.25">
      <c r="Y5915" s="838"/>
      <c r="Z5915" s="838"/>
      <c r="AA5915" s="838"/>
      <c r="AB5915" s="838"/>
      <c r="AC5915" s="838"/>
      <c r="AD5915" s="838"/>
      <c r="AE5915" s="838"/>
      <c r="AF5915" s="838"/>
      <c r="AG5915" s="838"/>
      <c r="AH5915" s="838"/>
      <c r="AI5915" s="838"/>
      <c r="AJ5915" s="838"/>
      <c r="AK5915" s="838"/>
      <c r="AL5915" s="838"/>
    </row>
    <row r="5916" spans="25:38" x14ac:dyDescent="0.25">
      <c r="Y5916" s="838"/>
      <c r="Z5916" s="838"/>
      <c r="AA5916" s="838"/>
      <c r="AB5916" s="838"/>
      <c r="AC5916" s="838"/>
      <c r="AD5916" s="838"/>
      <c r="AE5916" s="838"/>
      <c r="AF5916" s="838"/>
      <c r="AG5916" s="838"/>
      <c r="AH5916" s="838"/>
      <c r="AI5916" s="838"/>
      <c r="AJ5916" s="838"/>
      <c r="AK5916" s="838"/>
      <c r="AL5916" s="838"/>
    </row>
    <row r="5917" spans="25:38" x14ac:dyDescent="0.25">
      <c r="Y5917" s="838"/>
      <c r="Z5917" s="838"/>
      <c r="AA5917" s="838"/>
      <c r="AB5917" s="838"/>
      <c r="AC5917" s="838"/>
      <c r="AD5917" s="838"/>
      <c r="AE5917" s="838"/>
      <c r="AF5917" s="838"/>
      <c r="AG5917" s="838"/>
      <c r="AH5917" s="838"/>
      <c r="AI5917" s="838"/>
      <c r="AJ5917" s="838"/>
      <c r="AK5917" s="838"/>
      <c r="AL5917" s="838"/>
    </row>
    <row r="5918" spans="25:38" x14ac:dyDescent="0.25">
      <c r="Y5918" s="838"/>
      <c r="Z5918" s="838"/>
      <c r="AA5918" s="838"/>
      <c r="AB5918" s="838"/>
      <c r="AC5918" s="838"/>
      <c r="AD5918" s="838"/>
      <c r="AE5918" s="838"/>
      <c r="AF5918" s="838"/>
      <c r="AG5918" s="838"/>
      <c r="AH5918" s="838"/>
      <c r="AI5918" s="838"/>
      <c r="AJ5918" s="838"/>
      <c r="AK5918" s="838"/>
      <c r="AL5918" s="838"/>
    </row>
    <row r="5919" spans="25:38" x14ac:dyDescent="0.25">
      <c r="Y5919" s="838"/>
      <c r="Z5919" s="838"/>
      <c r="AA5919" s="838"/>
      <c r="AB5919" s="838"/>
      <c r="AC5919" s="838"/>
      <c r="AD5919" s="838"/>
      <c r="AE5919" s="838"/>
      <c r="AF5919" s="838"/>
      <c r="AG5919" s="838"/>
      <c r="AH5919" s="838"/>
      <c r="AI5919" s="838"/>
      <c r="AJ5919" s="838"/>
      <c r="AK5919" s="838"/>
      <c r="AL5919" s="838"/>
    </row>
    <row r="5920" spans="25:38" x14ac:dyDescent="0.25">
      <c r="Y5920" s="838"/>
      <c r="Z5920" s="838"/>
      <c r="AA5920" s="838"/>
      <c r="AB5920" s="838"/>
      <c r="AC5920" s="838"/>
      <c r="AD5920" s="838"/>
      <c r="AE5920" s="838"/>
      <c r="AF5920" s="838"/>
      <c r="AG5920" s="838"/>
      <c r="AH5920" s="838"/>
      <c r="AI5920" s="838"/>
      <c r="AJ5920" s="838"/>
      <c r="AK5920" s="838"/>
      <c r="AL5920" s="838"/>
    </row>
    <row r="5921" spans="25:38" x14ac:dyDescent="0.25">
      <c r="Y5921" s="838"/>
      <c r="Z5921" s="838"/>
      <c r="AA5921" s="838"/>
      <c r="AB5921" s="838"/>
      <c r="AC5921" s="838"/>
      <c r="AD5921" s="838"/>
      <c r="AE5921" s="838"/>
      <c r="AF5921" s="838"/>
      <c r="AG5921" s="838"/>
      <c r="AH5921" s="838"/>
      <c r="AI5921" s="838"/>
      <c r="AJ5921" s="838"/>
      <c r="AK5921" s="838"/>
      <c r="AL5921" s="838"/>
    </row>
    <row r="5922" spans="25:38" x14ac:dyDescent="0.25">
      <c r="Y5922" s="838"/>
      <c r="Z5922" s="838"/>
      <c r="AA5922" s="838"/>
      <c r="AB5922" s="838"/>
      <c r="AC5922" s="838"/>
      <c r="AD5922" s="838"/>
      <c r="AE5922" s="838"/>
      <c r="AF5922" s="838"/>
      <c r="AG5922" s="838"/>
      <c r="AH5922" s="838"/>
      <c r="AI5922" s="838"/>
      <c r="AJ5922" s="838"/>
      <c r="AK5922" s="838"/>
      <c r="AL5922" s="838"/>
    </row>
    <row r="5923" spans="25:38" x14ac:dyDescent="0.25">
      <c r="Y5923" s="838"/>
      <c r="Z5923" s="838"/>
      <c r="AA5923" s="838"/>
      <c r="AB5923" s="838"/>
      <c r="AC5923" s="838"/>
      <c r="AD5923" s="838"/>
      <c r="AE5923" s="838"/>
      <c r="AF5923" s="838"/>
      <c r="AG5923" s="838"/>
      <c r="AH5923" s="838"/>
      <c r="AI5923" s="838"/>
      <c r="AJ5923" s="838"/>
      <c r="AK5923" s="838"/>
      <c r="AL5923" s="838"/>
    </row>
    <row r="5924" spans="25:38" x14ac:dyDescent="0.25">
      <c r="Y5924" s="838"/>
      <c r="Z5924" s="838"/>
      <c r="AA5924" s="838"/>
      <c r="AB5924" s="838"/>
      <c r="AC5924" s="838"/>
      <c r="AD5924" s="838"/>
      <c r="AE5924" s="838"/>
      <c r="AF5924" s="838"/>
      <c r="AG5924" s="838"/>
      <c r="AH5924" s="838"/>
      <c r="AI5924" s="838"/>
      <c r="AJ5924" s="838"/>
      <c r="AK5924" s="838"/>
      <c r="AL5924" s="838"/>
    </row>
    <row r="5925" spans="25:38" x14ac:dyDescent="0.25">
      <c r="Y5925" s="838"/>
      <c r="Z5925" s="838"/>
      <c r="AA5925" s="838"/>
      <c r="AB5925" s="838"/>
      <c r="AC5925" s="838"/>
      <c r="AD5925" s="838"/>
      <c r="AE5925" s="838"/>
      <c r="AF5925" s="838"/>
      <c r="AG5925" s="838"/>
      <c r="AH5925" s="838"/>
      <c r="AI5925" s="838"/>
      <c r="AJ5925" s="838"/>
      <c r="AK5925" s="838"/>
      <c r="AL5925" s="838"/>
    </row>
    <row r="5926" spans="25:38" x14ac:dyDescent="0.25">
      <c r="Y5926" s="838"/>
      <c r="Z5926" s="838"/>
      <c r="AA5926" s="838"/>
      <c r="AB5926" s="838"/>
      <c r="AC5926" s="838"/>
      <c r="AD5926" s="838"/>
      <c r="AE5926" s="838"/>
      <c r="AF5926" s="838"/>
      <c r="AG5926" s="838"/>
      <c r="AH5926" s="838"/>
      <c r="AI5926" s="838"/>
      <c r="AJ5926" s="838"/>
      <c r="AK5926" s="838"/>
      <c r="AL5926" s="838"/>
    </row>
    <row r="5927" spans="25:38" x14ac:dyDescent="0.25">
      <c r="Y5927" s="838"/>
      <c r="Z5927" s="838"/>
      <c r="AA5927" s="838"/>
      <c r="AB5927" s="838"/>
      <c r="AC5927" s="838"/>
      <c r="AD5927" s="838"/>
      <c r="AE5927" s="838"/>
      <c r="AF5927" s="838"/>
      <c r="AG5927" s="838"/>
      <c r="AH5927" s="838"/>
      <c r="AI5927" s="838"/>
      <c r="AJ5927" s="838"/>
      <c r="AK5927" s="838"/>
      <c r="AL5927" s="838"/>
    </row>
    <row r="5928" spans="25:38" x14ac:dyDescent="0.25">
      <c r="Y5928" s="838"/>
      <c r="Z5928" s="838"/>
      <c r="AA5928" s="838"/>
      <c r="AB5928" s="838"/>
      <c r="AC5928" s="838"/>
      <c r="AD5928" s="838"/>
      <c r="AE5928" s="838"/>
      <c r="AF5928" s="838"/>
      <c r="AG5928" s="838"/>
      <c r="AH5928" s="838"/>
      <c r="AI5928" s="838"/>
      <c r="AJ5928" s="838"/>
      <c r="AK5928" s="838"/>
      <c r="AL5928" s="838"/>
    </row>
    <row r="5929" spans="25:38" x14ac:dyDescent="0.25">
      <c r="Y5929" s="838"/>
      <c r="Z5929" s="838"/>
      <c r="AA5929" s="838"/>
      <c r="AB5929" s="838"/>
      <c r="AC5929" s="838"/>
      <c r="AD5929" s="838"/>
      <c r="AE5929" s="838"/>
      <c r="AF5929" s="838"/>
      <c r="AG5929" s="838"/>
      <c r="AH5929" s="838"/>
      <c r="AI5929" s="838"/>
      <c r="AJ5929" s="838"/>
      <c r="AK5929" s="838"/>
      <c r="AL5929" s="838"/>
    </row>
    <row r="5930" spans="25:38" x14ac:dyDescent="0.25">
      <c r="Y5930" s="838"/>
      <c r="Z5930" s="838"/>
      <c r="AA5930" s="838"/>
      <c r="AB5930" s="838"/>
      <c r="AC5930" s="838"/>
      <c r="AD5930" s="838"/>
      <c r="AE5930" s="838"/>
      <c r="AF5930" s="838"/>
      <c r="AG5930" s="838"/>
      <c r="AH5930" s="838"/>
      <c r="AI5930" s="838"/>
      <c r="AJ5930" s="838"/>
      <c r="AK5930" s="838"/>
      <c r="AL5930" s="838"/>
    </row>
    <row r="5931" spans="25:38" x14ac:dyDescent="0.25">
      <c r="Y5931" s="838"/>
      <c r="Z5931" s="838"/>
      <c r="AA5931" s="838"/>
      <c r="AB5931" s="838"/>
      <c r="AC5931" s="838"/>
      <c r="AD5931" s="838"/>
      <c r="AE5931" s="838"/>
      <c r="AF5931" s="838"/>
      <c r="AG5931" s="838"/>
      <c r="AH5931" s="838"/>
      <c r="AI5931" s="838"/>
      <c r="AJ5931" s="838"/>
      <c r="AK5931" s="838"/>
      <c r="AL5931" s="838"/>
    </row>
    <row r="5932" spans="25:38" x14ac:dyDescent="0.25">
      <c r="Y5932" s="838"/>
      <c r="Z5932" s="838"/>
      <c r="AA5932" s="838"/>
      <c r="AB5932" s="838"/>
      <c r="AC5932" s="838"/>
      <c r="AD5932" s="838"/>
      <c r="AE5932" s="838"/>
      <c r="AF5932" s="838"/>
      <c r="AG5932" s="838"/>
      <c r="AH5932" s="838"/>
      <c r="AI5932" s="838"/>
      <c r="AJ5932" s="838"/>
      <c r="AK5932" s="838"/>
      <c r="AL5932" s="838"/>
    </row>
    <row r="5933" spans="25:38" x14ac:dyDescent="0.25">
      <c r="Y5933" s="838"/>
      <c r="Z5933" s="838"/>
      <c r="AA5933" s="838"/>
      <c r="AB5933" s="838"/>
      <c r="AC5933" s="838"/>
      <c r="AD5933" s="838"/>
      <c r="AE5933" s="838"/>
      <c r="AF5933" s="838"/>
      <c r="AG5933" s="838"/>
      <c r="AH5933" s="838"/>
      <c r="AI5933" s="838"/>
      <c r="AJ5933" s="838"/>
      <c r="AK5933" s="838"/>
      <c r="AL5933" s="838"/>
    </row>
    <row r="5934" spans="25:38" x14ac:dyDescent="0.25">
      <c r="Y5934" s="838"/>
      <c r="Z5934" s="838"/>
      <c r="AA5934" s="838"/>
      <c r="AB5934" s="838"/>
      <c r="AC5934" s="838"/>
      <c r="AD5934" s="838"/>
      <c r="AE5934" s="838"/>
      <c r="AF5934" s="838"/>
      <c r="AG5934" s="838"/>
      <c r="AH5934" s="838"/>
      <c r="AI5934" s="838"/>
      <c r="AJ5934" s="838"/>
      <c r="AK5934" s="838"/>
      <c r="AL5934" s="838"/>
    </row>
    <row r="5935" spans="25:38" x14ac:dyDescent="0.25">
      <c r="Y5935" s="838"/>
      <c r="Z5935" s="838"/>
      <c r="AA5935" s="838"/>
      <c r="AB5935" s="838"/>
      <c r="AC5935" s="838"/>
      <c r="AD5935" s="838"/>
      <c r="AE5935" s="838"/>
      <c r="AF5935" s="838"/>
      <c r="AG5935" s="838"/>
      <c r="AH5935" s="838"/>
      <c r="AI5935" s="838"/>
      <c r="AJ5935" s="838"/>
      <c r="AK5935" s="838"/>
      <c r="AL5935" s="838"/>
    </row>
    <row r="5936" spans="25:38" x14ac:dyDescent="0.25">
      <c r="Y5936" s="838"/>
      <c r="Z5936" s="838"/>
      <c r="AA5936" s="838"/>
      <c r="AB5936" s="838"/>
      <c r="AC5936" s="838"/>
      <c r="AD5936" s="838"/>
      <c r="AE5936" s="838"/>
      <c r="AF5936" s="838"/>
      <c r="AG5936" s="838"/>
      <c r="AH5936" s="838"/>
      <c r="AI5936" s="838"/>
      <c r="AJ5936" s="838"/>
      <c r="AK5936" s="838"/>
      <c r="AL5936" s="838"/>
    </row>
    <row r="5937" spans="25:38" x14ac:dyDescent="0.25">
      <c r="Y5937" s="838"/>
      <c r="Z5937" s="838"/>
      <c r="AA5937" s="838"/>
      <c r="AB5937" s="838"/>
      <c r="AC5937" s="838"/>
      <c r="AD5937" s="838"/>
      <c r="AE5937" s="838"/>
      <c r="AF5937" s="838"/>
      <c r="AG5937" s="838"/>
      <c r="AH5937" s="838"/>
      <c r="AI5937" s="838"/>
      <c r="AJ5937" s="838"/>
      <c r="AK5937" s="838"/>
      <c r="AL5937" s="838"/>
    </row>
    <row r="5938" spans="25:38" x14ac:dyDescent="0.25">
      <c r="Y5938" s="838"/>
      <c r="Z5938" s="838"/>
      <c r="AA5938" s="838"/>
      <c r="AB5938" s="838"/>
      <c r="AC5938" s="838"/>
      <c r="AD5938" s="838"/>
      <c r="AE5938" s="838"/>
      <c r="AF5938" s="838"/>
      <c r="AG5938" s="838"/>
      <c r="AH5938" s="838"/>
      <c r="AI5938" s="838"/>
      <c r="AJ5938" s="838"/>
      <c r="AK5938" s="838"/>
      <c r="AL5938" s="838"/>
    </row>
    <row r="5939" spans="25:38" x14ac:dyDescent="0.25">
      <c r="Y5939" s="838"/>
      <c r="Z5939" s="838"/>
      <c r="AA5939" s="838"/>
      <c r="AB5939" s="838"/>
      <c r="AC5939" s="838"/>
      <c r="AD5939" s="838"/>
      <c r="AE5939" s="838"/>
      <c r="AF5939" s="838"/>
      <c r="AG5939" s="838"/>
      <c r="AH5939" s="838"/>
      <c r="AI5939" s="838"/>
      <c r="AJ5939" s="838"/>
      <c r="AK5939" s="838"/>
      <c r="AL5939" s="838"/>
    </row>
    <row r="5940" spans="25:38" x14ac:dyDescent="0.25">
      <c r="Y5940" s="838"/>
      <c r="Z5940" s="838"/>
      <c r="AA5940" s="838"/>
      <c r="AB5940" s="838"/>
      <c r="AC5940" s="838"/>
      <c r="AD5940" s="838"/>
      <c r="AE5940" s="838"/>
      <c r="AF5940" s="838"/>
      <c r="AG5940" s="838"/>
      <c r="AH5940" s="838"/>
      <c r="AI5940" s="838"/>
      <c r="AJ5940" s="838"/>
      <c r="AK5940" s="838"/>
      <c r="AL5940" s="838"/>
    </row>
    <row r="5941" spans="25:38" x14ac:dyDescent="0.25">
      <c r="Y5941" s="838"/>
      <c r="Z5941" s="838"/>
      <c r="AA5941" s="838"/>
      <c r="AB5941" s="838"/>
      <c r="AC5941" s="838"/>
      <c r="AD5941" s="838"/>
      <c r="AE5941" s="838"/>
      <c r="AF5941" s="838"/>
      <c r="AG5941" s="838"/>
      <c r="AH5941" s="838"/>
      <c r="AI5941" s="838"/>
      <c r="AJ5941" s="838"/>
      <c r="AK5941" s="838"/>
      <c r="AL5941" s="838"/>
    </row>
    <row r="5942" spans="25:38" x14ac:dyDescent="0.25">
      <c r="Y5942" s="838"/>
      <c r="Z5942" s="838"/>
      <c r="AA5942" s="838"/>
      <c r="AB5942" s="838"/>
      <c r="AC5942" s="838"/>
      <c r="AD5942" s="838"/>
      <c r="AE5942" s="838"/>
      <c r="AF5942" s="838"/>
      <c r="AG5942" s="838"/>
      <c r="AH5942" s="838"/>
      <c r="AI5942" s="838"/>
      <c r="AJ5942" s="838"/>
      <c r="AK5942" s="838"/>
      <c r="AL5942" s="838"/>
    </row>
    <row r="5943" spans="25:38" x14ac:dyDescent="0.25">
      <c r="Y5943" s="838"/>
      <c r="Z5943" s="838"/>
      <c r="AA5943" s="838"/>
      <c r="AB5943" s="838"/>
      <c r="AC5943" s="838"/>
      <c r="AD5943" s="838"/>
      <c r="AE5943" s="838"/>
      <c r="AF5943" s="838"/>
      <c r="AG5943" s="838"/>
      <c r="AH5943" s="838"/>
      <c r="AI5943" s="838"/>
      <c r="AJ5943" s="838"/>
      <c r="AK5943" s="838"/>
      <c r="AL5943" s="838"/>
    </row>
    <row r="5944" spans="25:38" x14ac:dyDescent="0.25">
      <c r="Y5944" s="838"/>
      <c r="Z5944" s="838"/>
      <c r="AA5944" s="838"/>
      <c r="AB5944" s="838"/>
      <c r="AC5944" s="838"/>
      <c r="AD5944" s="838"/>
      <c r="AE5944" s="838"/>
      <c r="AF5944" s="838"/>
      <c r="AG5944" s="838"/>
      <c r="AH5944" s="838"/>
      <c r="AI5944" s="838"/>
      <c r="AJ5944" s="838"/>
      <c r="AK5944" s="838"/>
      <c r="AL5944" s="838"/>
    </row>
    <row r="5945" spans="25:38" x14ac:dyDescent="0.25">
      <c r="Y5945" s="838"/>
      <c r="Z5945" s="838"/>
      <c r="AA5945" s="838"/>
      <c r="AB5945" s="838"/>
      <c r="AC5945" s="838"/>
      <c r="AD5945" s="838"/>
      <c r="AE5945" s="838"/>
      <c r="AF5945" s="838"/>
      <c r="AG5945" s="838"/>
      <c r="AH5945" s="838"/>
      <c r="AI5945" s="838"/>
      <c r="AJ5945" s="838"/>
      <c r="AK5945" s="838"/>
      <c r="AL5945" s="838"/>
    </row>
    <row r="5946" spans="25:38" x14ac:dyDescent="0.25">
      <c r="Y5946" s="838"/>
      <c r="Z5946" s="838"/>
      <c r="AA5946" s="838"/>
      <c r="AB5946" s="838"/>
      <c r="AC5946" s="838"/>
      <c r="AD5946" s="838"/>
      <c r="AE5946" s="838"/>
      <c r="AF5946" s="838"/>
      <c r="AG5946" s="838"/>
      <c r="AH5946" s="838"/>
      <c r="AI5946" s="838"/>
      <c r="AJ5946" s="838"/>
      <c r="AK5946" s="838"/>
      <c r="AL5946" s="838"/>
    </row>
    <row r="5947" spans="25:38" x14ac:dyDescent="0.25">
      <c r="Y5947" s="838"/>
      <c r="Z5947" s="838"/>
      <c r="AA5947" s="838"/>
      <c r="AB5947" s="838"/>
      <c r="AC5947" s="838"/>
      <c r="AD5947" s="838"/>
      <c r="AE5947" s="838"/>
      <c r="AF5947" s="838"/>
      <c r="AG5947" s="838"/>
      <c r="AH5947" s="838"/>
      <c r="AI5947" s="838"/>
      <c r="AJ5947" s="838"/>
      <c r="AK5947" s="838"/>
      <c r="AL5947" s="838"/>
    </row>
    <row r="5948" spans="25:38" x14ac:dyDescent="0.25">
      <c r="Y5948" s="838"/>
      <c r="Z5948" s="838"/>
      <c r="AA5948" s="838"/>
      <c r="AB5948" s="838"/>
      <c r="AC5948" s="838"/>
      <c r="AD5948" s="838"/>
      <c r="AE5948" s="838"/>
      <c r="AF5948" s="838"/>
      <c r="AG5948" s="838"/>
      <c r="AH5948" s="838"/>
      <c r="AI5948" s="838"/>
      <c r="AJ5948" s="838"/>
      <c r="AK5948" s="838"/>
      <c r="AL5948" s="838"/>
    </row>
    <row r="5949" spans="25:38" x14ac:dyDescent="0.25">
      <c r="Y5949" s="838"/>
      <c r="Z5949" s="838"/>
      <c r="AA5949" s="838"/>
      <c r="AB5949" s="838"/>
      <c r="AC5949" s="838"/>
      <c r="AD5949" s="838"/>
      <c r="AE5949" s="838"/>
      <c r="AF5949" s="838"/>
      <c r="AG5949" s="838"/>
      <c r="AH5949" s="838"/>
      <c r="AI5949" s="838"/>
      <c r="AJ5949" s="838"/>
      <c r="AK5949" s="838"/>
      <c r="AL5949" s="838"/>
    </row>
    <row r="5950" spans="25:38" x14ac:dyDescent="0.25">
      <c r="Y5950" s="838"/>
      <c r="Z5950" s="838"/>
      <c r="AA5950" s="838"/>
      <c r="AB5950" s="838"/>
      <c r="AC5950" s="838"/>
      <c r="AD5950" s="838"/>
      <c r="AE5950" s="838"/>
      <c r="AF5950" s="838"/>
      <c r="AG5950" s="838"/>
      <c r="AH5950" s="838"/>
      <c r="AI5950" s="838"/>
      <c r="AJ5950" s="838"/>
      <c r="AK5950" s="838"/>
      <c r="AL5950" s="838"/>
    </row>
    <row r="5951" spans="25:38" x14ac:dyDescent="0.25">
      <c r="Y5951" s="838"/>
      <c r="Z5951" s="838"/>
      <c r="AA5951" s="838"/>
      <c r="AB5951" s="838"/>
      <c r="AC5951" s="838"/>
      <c r="AD5951" s="838"/>
      <c r="AE5951" s="838"/>
      <c r="AF5951" s="838"/>
      <c r="AG5951" s="838"/>
      <c r="AH5951" s="838"/>
      <c r="AI5951" s="838"/>
      <c r="AJ5951" s="838"/>
      <c r="AK5951" s="838"/>
      <c r="AL5951" s="838"/>
    </row>
    <row r="5952" spans="25:38" x14ac:dyDescent="0.25">
      <c r="Y5952" s="838"/>
      <c r="Z5952" s="838"/>
      <c r="AA5952" s="838"/>
      <c r="AB5952" s="838"/>
      <c r="AC5952" s="838"/>
      <c r="AD5952" s="838"/>
      <c r="AE5952" s="838"/>
      <c r="AF5952" s="838"/>
      <c r="AG5952" s="838"/>
      <c r="AH5952" s="838"/>
      <c r="AI5952" s="838"/>
      <c r="AJ5952" s="838"/>
      <c r="AK5952" s="838"/>
      <c r="AL5952" s="838"/>
    </row>
    <row r="5953" spans="25:38" x14ac:dyDescent="0.25">
      <c r="Y5953" s="838"/>
      <c r="Z5953" s="838"/>
      <c r="AA5953" s="838"/>
      <c r="AB5953" s="838"/>
      <c r="AC5953" s="838"/>
      <c r="AD5953" s="838"/>
      <c r="AE5953" s="838"/>
      <c r="AF5953" s="838"/>
      <c r="AG5953" s="838"/>
      <c r="AH5953" s="838"/>
      <c r="AI5953" s="838"/>
      <c r="AJ5953" s="838"/>
      <c r="AK5953" s="838"/>
      <c r="AL5953" s="838"/>
    </row>
    <row r="5954" spans="25:38" x14ac:dyDescent="0.25">
      <c r="Y5954" s="838"/>
      <c r="Z5954" s="838"/>
      <c r="AA5954" s="838"/>
      <c r="AB5954" s="838"/>
      <c r="AC5954" s="838"/>
      <c r="AD5954" s="838"/>
      <c r="AE5954" s="838"/>
      <c r="AF5954" s="838"/>
      <c r="AG5954" s="838"/>
      <c r="AH5954" s="838"/>
      <c r="AI5954" s="838"/>
      <c r="AJ5954" s="838"/>
      <c r="AK5954" s="838"/>
      <c r="AL5954" s="838"/>
    </row>
    <row r="5955" spans="25:38" x14ac:dyDescent="0.25">
      <c r="Y5955" s="838"/>
      <c r="Z5955" s="838"/>
      <c r="AA5955" s="838"/>
      <c r="AB5955" s="838"/>
      <c r="AC5955" s="838"/>
      <c r="AD5955" s="838"/>
      <c r="AE5955" s="838"/>
      <c r="AF5955" s="838"/>
      <c r="AG5955" s="838"/>
      <c r="AH5955" s="838"/>
      <c r="AI5955" s="838"/>
      <c r="AJ5955" s="838"/>
      <c r="AK5955" s="838"/>
      <c r="AL5955" s="838"/>
    </row>
    <row r="5956" spans="25:38" x14ac:dyDescent="0.25">
      <c r="Y5956" s="838"/>
      <c r="Z5956" s="838"/>
      <c r="AA5956" s="838"/>
      <c r="AB5956" s="838"/>
      <c r="AC5956" s="838"/>
      <c r="AD5956" s="838"/>
      <c r="AE5956" s="838"/>
      <c r="AF5956" s="838"/>
      <c r="AG5956" s="838"/>
      <c r="AH5956" s="838"/>
      <c r="AI5956" s="838"/>
      <c r="AJ5956" s="838"/>
      <c r="AK5956" s="838"/>
      <c r="AL5956" s="838"/>
    </row>
    <row r="5957" spans="25:38" x14ac:dyDescent="0.25">
      <c r="Y5957" s="838"/>
      <c r="Z5957" s="838"/>
      <c r="AA5957" s="838"/>
      <c r="AB5957" s="838"/>
      <c r="AC5957" s="838"/>
      <c r="AD5957" s="838"/>
      <c r="AE5957" s="838"/>
      <c r="AF5957" s="838"/>
      <c r="AG5957" s="838"/>
      <c r="AH5957" s="838"/>
      <c r="AI5957" s="838"/>
      <c r="AJ5957" s="838"/>
      <c r="AK5957" s="838"/>
      <c r="AL5957" s="838"/>
    </row>
    <row r="5958" spans="25:38" x14ac:dyDescent="0.25">
      <c r="Y5958" s="838"/>
      <c r="Z5958" s="838"/>
      <c r="AA5958" s="838"/>
      <c r="AB5958" s="838"/>
      <c r="AC5958" s="838"/>
      <c r="AD5958" s="838"/>
      <c r="AE5958" s="838"/>
      <c r="AF5958" s="838"/>
      <c r="AG5958" s="838"/>
      <c r="AH5958" s="838"/>
      <c r="AI5958" s="838"/>
      <c r="AJ5958" s="838"/>
      <c r="AK5958" s="838"/>
      <c r="AL5958" s="838"/>
    </row>
    <row r="5959" spans="25:38" x14ac:dyDescent="0.25">
      <c r="Y5959" s="838"/>
      <c r="Z5959" s="838"/>
      <c r="AA5959" s="838"/>
      <c r="AB5959" s="838"/>
      <c r="AC5959" s="838"/>
      <c r="AD5959" s="838"/>
      <c r="AE5959" s="838"/>
      <c r="AF5959" s="838"/>
      <c r="AG5959" s="838"/>
      <c r="AH5959" s="838"/>
      <c r="AI5959" s="838"/>
      <c r="AJ5959" s="838"/>
      <c r="AK5959" s="838"/>
      <c r="AL5959" s="838"/>
    </row>
    <row r="5960" spans="25:38" x14ac:dyDescent="0.25">
      <c r="Y5960" s="838"/>
      <c r="Z5960" s="838"/>
      <c r="AA5960" s="838"/>
      <c r="AB5960" s="838"/>
      <c r="AC5960" s="838"/>
      <c r="AD5960" s="838"/>
      <c r="AE5960" s="838"/>
      <c r="AF5960" s="838"/>
      <c r="AG5960" s="838"/>
      <c r="AH5960" s="838"/>
      <c r="AI5960" s="838"/>
      <c r="AJ5960" s="838"/>
      <c r="AK5960" s="838"/>
      <c r="AL5960" s="838"/>
    </row>
    <row r="5961" spans="25:38" x14ac:dyDescent="0.25">
      <c r="Y5961" s="838"/>
      <c r="Z5961" s="838"/>
      <c r="AA5961" s="838"/>
      <c r="AB5961" s="838"/>
      <c r="AC5961" s="838"/>
      <c r="AD5961" s="838"/>
      <c r="AE5961" s="838"/>
      <c r="AF5961" s="838"/>
      <c r="AG5961" s="838"/>
      <c r="AH5961" s="838"/>
      <c r="AI5961" s="838"/>
      <c r="AJ5961" s="838"/>
      <c r="AK5961" s="838"/>
      <c r="AL5961" s="838"/>
    </row>
    <row r="5962" spans="25:38" x14ac:dyDescent="0.25">
      <c r="Y5962" s="838"/>
      <c r="Z5962" s="838"/>
      <c r="AA5962" s="838"/>
      <c r="AB5962" s="838"/>
      <c r="AC5962" s="838"/>
      <c r="AD5962" s="838"/>
      <c r="AE5962" s="838"/>
      <c r="AF5962" s="838"/>
      <c r="AG5962" s="838"/>
      <c r="AH5962" s="838"/>
      <c r="AI5962" s="838"/>
      <c r="AJ5962" s="838"/>
      <c r="AK5962" s="838"/>
      <c r="AL5962" s="838"/>
    </row>
    <row r="5963" spans="25:38" x14ac:dyDescent="0.25">
      <c r="Y5963" s="838"/>
      <c r="Z5963" s="838"/>
      <c r="AA5963" s="838"/>
      <c r="AB5963" s="838"/>
      <c r="AC5963" s="838"/>
      <c r="AD5963" s="838"/>
      <c r="AE5963" s="838"/>
      <c r="AF5963" s="838"/>
      <c r="AG5963" s="838"/>
      <c r="AH5963" s="838"/>
      <c r="AI5963" s="838"/>
      <c r="AJ5963" s="838"/>
      <c r="AK5963" s="838"/>
      <c r="AL5963" s="838"/>
    </row>
    <row r="5964" spans="25:38" x14ac:dyDescent="0.25">
      <c r="Y5964" s="838"/>
      <c r="Z5964" s="838"/>
      <c r="AA5964" s="838"/>
      <c r="AB5964" s="838"/>
      <c r="AC5964" s="838"/>
      <c r="AD5964" s="838"/>
      <c r="AE5964" s="838"/>
      <c r="AF5964" s="838"/>
      <c r="AG5964" s="838"/>
      <c r="AH5964" s="838"/>
      <c r="AI5964" s="838"/>
      <c r="AJ5964" s="838"/>
      <c r="AK5964" s="838"/>
      <c r="AL5964" s="838"/>
    </row>
    <row r="5965" spans="25:38" x14ac:dyDescent="0.25">
      <c r="Y5965" s="838"/>
      <c r="Z5965" s="838"/>
      <c r="AA5965" s="838"/>
      <c r="AB5965" s="838"/>
      <c r="AC5965" s="838"/>
      <c r="AD5965" s="838"/>
      <c r="AE5965" s="838"/>
      <c r="AF5965" s="838"/>
      <c r="AG5965" s="838"/>
      <c r="AH5965" s="838"/>
      <c r="AI5965" s="838"/>
      <c r="AJ5965" s="838"/>
      <c r="AK5965" s="838"/>
      <c r="AL5965" s="838"/>
    </row>
    <row r="5966" spans="25:38" x14ac:dyDescent="0.25">
      <c r="Y5966" s="838"/>
      <c r="Z5966" s="838"/>
      <c r="AA5966" s="838"/>
      <c r="AB5966" s="838"/>
      <c r="AC5966" s="838"/>
      <c r="AD5966" s="838"/>
      <c r="AE5966" s="838"/>
      <c r="AF5966" s="838"/>
      <c r="AG5966" s="838"/>
      <c r="AH5966" s="838"/>
      <c r="AI5966" s="838"/>
      <c r="AJ5966" s="838"/>
      <c r="AK5966" s="838"/>
      <c r="AL5966" s="838"/>
    </row>
    <row r="5967" spans="25:38" x14ac:dyDescent="0.25">
      <c r="Y5967" s="838"/>
      <c r="Z5967" s="838"/>
      <c r="AA5967" s="838"/>
      <c r="AB5967" s="838"/>
      <c r="AC5967" s="838"/>
      <c r="AD5967" s="838"/>
      <c r="AE5967" s="838"/>
      <c r="AF5967" s="838"/>
      <c r="AG5967" s="838"/>
      <c r="AH5967" s="838"/>
      <c r="AI5967" s="838"/>
      <c r="AJ5967" s="838"/>
      <c r="AK5967" s="838"/>
      <c r="AL5967" s="838"/>
    </row>
    <row r="5968" spans="25:38" x14ac:dyDescent="0.25">
      <c r="Y5968" s="838"/>
      <c r="Z5968" s="838"/>
      <c r="AA5968" s="838"/>
      <c r="AB5968" s="838"/>
      <c r="AC5968" s="838"/>
      <c r="AD5968" s="838"/>
      <c r="AE5968" s="838"/>
      <c r="AF5968" s="838"/>
      <c r="AG5968" s="838"/>
      <c r="AH5968" s="838"/>
      <c r="AI5968" s="838"/>
      <c r="AJ5968" s="838"/>
      <c r="AK5968" s="838"/>
      <c r="AL5968" s="838"/>
    </row>
    <row r="5969" spans="25:38" x14ac:dyDescent="0.25">
      <c r="Y5969" s="838"/>
      <c r="Z5969" s="838"/>
      <c r="AA5969" s="838"/>
      <c r="AB5969" s="838"/>
      <c r="AC5969" s="838"/>
      <c r="AD5969" s="838"/>
      <c r="AE5969" s="838"/>
      <c r="AF5969" s="838"/>
      <c r="AG5969" s="838"/>
      <c r="AH5969" s="838"/>
      <c r="AI5969" s="838"/>
      <c r="AJ5969" s="838"/>
      <c r="AK5969" s="838"/>
      <c r="AL5969" s="838"/>
    </row>
    <row r="5970" spans="25:38" x14ac:dyDescent="0.25">
      <c r="Y5970" s="838"/>
      <c r="Z5970" s="838"/>
      <c r="AA5970" s="838"/>
      <c r="AB5970" s="838"/>
      <c r="AC5970" s="838"/>
      <c r="AD5970" s="838"/>
      <c r="AE5970" s="838"/>
      <c r="AF5970" s="838"/>
      <c r="AG5970" s="838"/>
      <c r="AH5970" s="838"/>
      <c r="AI5970" s="838"/>
      <c r="AJ5970" s="838"/>
      <c r="AK5970" s="838"/>
      <c r="AL5970" s="838"/>
    </row>
    <row r="5971" spans="25:38" x14ac:dyDescent="0.25">
      <c r="Y5971" s="838"/>
      <c r="Z5971" s="838"/>
      <c r="AA5971" s="838"/>
      <c r="AB5971" s="838"/>
      <c r="AC5971" s="838"/>
      <c r="AD5971" s="838"/>
      <c r="AE5971" s="838"/>
      <c r="AF5971" s="838"/>
      <c r="AG5971" s="838"/>
      <c r="AH5971" s="838"/>
      <c r="AI5971" s="838"/>
      <c r="AJ5971" s="838"/>
      <c r="AK5971" s="838"/>
      <c r="AL5971" s="838"/>
    </row>
    <row r="5972" spans="25:38" x14ac:dyDescent="0.25">
      <c r="Y5972" s="838"/>
      <c r="Z5972" s="838"/>
      <c r="AA5972" s="838"/>
      <c r="AB5972" s="838"/>
      <c r="AC5972" s="838"/>
      <c r="AD5972" s="838"/>
      <c r="AE5972" s="838"/>
      <c r="AF5972" s="838"/>
      <c r="AG5972" s="838"/>
      <c r="AH5972" s="838"/>
      <c r="AI5972" s="838"/>
      <c r="AJ5972" s="838"/>
      <c r="AK5972" s="838"/>
      <c r="AL5972" s="838"/>
    </row>
    <row r="5973" spans="25:38" x14ac:dyDescent="0.25">
      <c r="Y5973" s="838"/>
      <c r="Z5973" s="838"/>
      <c r="AA5973" s="838"/>
      <c r="AB5973" s="838"/>
      <c r="AC5973" s="838"/>
      <c r="AD5973" s="838"/>
      <c r="AE5973" s="838"/>
      <c r="AF5973" s="838"/>
      <c r="AG5973" s="838"/>
      <c r="AH5973" s="838"/>
      <c r="AI5973" s="838"/>
      <c r="AJ5973" s="838"/>
      <c r="AK5973" s="838"/>
      <c r="AL5973" s="838"/>
    </row>
    <row r="5974" spans="25:38" x14ac:dyDescent="0.25">
      <c r="Y5974" s="838"/>
      <c r="Z5974" s="838"/>
      <c r="AA5974" s="838"/>
      <c r="AB5974" s="838"/>
      <c r="AC5974" s="838"/>
      <c r="AD5974" s="838"/>
      <c r="AE5974" s="838"/>
      <c r="AF5974" s="838"/>
      <c r="AG5974" s="838"/>
      <c r="AH5974" s="838"/>
      <c r="AI5974" s="838"/>
      <c r="AJ5974" s="838"/>
      <c r="AK5974" s="838"/>
      <c r="AL5974" s="838"/>
    </row>
    <row r="5975" spans="25:38" x14ac:dyDescent="0.25">
      <c r="Y5975" s="838"/>
      <c r="Z5975" s="838"/>
      <c r="AA5975" s="838"/>
      <c r="AB5975" s="838"/>
      <c r="AC5975" s="838"/>
      <c r="AD5975" s="838"/>
      <c r="AE5975" s="838"/>
      <c r="AF5975" s="838"/>
      <c r="AG5975" s="838"/>
      <c r="AH5975" s="838"/>
      <c r="AI5975" s="838"/>
      <c r="AJ5975" s="838"/>
      <c r="AK5975" s="838"/>
      <c r="AL5975" s="838"/>
    </row>
    <row r="5976" spans="25:38" x14ac:dyDescent="0.25">
      <c r="Y5976" s="838"/>
      <c r="Z5976" s="838"/>
      <c r="AA5976" s="838"/>
      <c r="AB5976" s="838"/>
      <c r="AC5976" s="838"/>
      <c r="AD5976" s="838"/>
      <c r="AE5976" s="838"/>
      <c r="AF5976" s="838"/>
      <c r="AG5976" s="838"/>
      <c r="AH5976" s="838"/>
      <c r="AI5976" s="838"/>
      <c r="AJ5976" s="838"/>
      <c r="AK5976" s="838"/>
      <c r="AL5976" s="838"/>
    </row>
    <row r="5977" spans="25:38" x14ac:dyDescent="0.25">
      <c r="Y5977" s="838"/>
      <c r="Z5977" s="838"/>
      <c r="AA5977" s="838"/>
      <c r="AB5977" s="838"/>
      <c r="AC5977" s="838"/>
      <c r="AD5977" s="838"/>
      <c r="AE5977" s="838"/>
      <c r="AF5977" s="838"/>
      <c r="AG5977" s="838"/>
      <c r="AH5977" s="838"/>
      <c r="AI5977" s="838"/>
      <c r="AJ5977" s="838"/>
      <c r="AK5977" s="838"/>
      <c r="AL5977" s="838"/>
    </row>
    <row r="5978" spans="25:38" x14ac:dyDescent="0.25">
      <c r="Y5978" s="838"/>
      <c r="Z5978" s="838"/>
      <c r="AA5978" s="838"/>
      <c r="AB5978" s="838"/>
      <c r="AC5978" s="838"/>
      <c r="AD5978" s="838"/>
      <c r="AE5978" s="838"/>
      <c r="AF5978" s="838"/>
      <c r="AG5978" s="838"/>
      <c r="AH5978" s="838"/>
      <c r="AI5978" s="838"/>
      <c r="AJ5978" s="838"/>
      <c r="AK5978" s="838"/>
      <c r="AL5978" s="838"/>
    </row>
    <row r="5979" spans="25:38" x14ac:dyDescent="0.25">
      <c r="Y5979" s="838"/>
      <c r="Z5979" s="838"/>
      <c r="AA5979" s="838"/>
      <c r="AB5979" s="838"/>
      <c r="AC5979" s="838"/>
      <c r="AD5979" s="838"/>
      <c r="AE5979" s="838"/>
      <c r="AF5979" s="838"/>
      <c r="AG5979" s="838"/>
      <c r="AH5979" s="838"/>
      <c r="AI5979" s="838"/>
      <c r="AJ5979" s="838"/>
      <c r="AK5979" s="838"/>
      <c r="AL5979" s="838"/>
    </row>
    <row r="5980" spans="25:38" x14ac:dyDescent="0.25">
      <c r="Y5980" s="838"/>
      <c r="Z5980" s="838"/>
      <c r="AA5980" s="838"/>
      <c r="AB5980" s="838"/>
      <c r="AC5980" s="838"/>
      <c r="AD5980" s="838"/>
      <c r="AE5980" s="838"/>
      <c r="AF5980" s="838"/>
      <c r="AG5980" s="838"/>
      <c r="AH5980" s="838"/>
      <c r="AI5980" s="838"/>
      <c r="AJ5980" s="838"/>
      <c r="AK5980" s="838"/>
      <c r="AL5980" s="838"/>
    </row>
    <row r="5981" spans="25:38" x14ac:dyDescent="0.25">
      <c r="Y5981" s="838"/>
      <c r="Z5981" s="838"/>
      <c r="AA5981" s="838"/>
      <c r="AB5981" s="838"/>
      <c r="AC5981" s="838"/>
      <c r="AD5981" s="838"/>
      <c r="AE5981" s="838"/>
      <c r="AF5981" s="838"/>
      <c r="AG5981" s="838"/>
      <c r="AH5981" s="838"/>
      <c r="AI5981" s="838"/>
      <c r="AJ5981" s="838"/>
      <c r="AK5981" s="838"/>
      <c r="AL5981" s="838"/>
    </row>
    <row r="5982" spans="25:38" x14ac:dyDescent="0.25">
      <c r="Y5982" s="838"/>
      <c r="Z5982" s="838"/>
      <c r="AA5982" s="838"/>
      <c r="AB5982" s="838"/>
      <c r="AC5982" s="838"/>
      <c r="AD5982" s="838"/>
      <c r="AE5982" s="838"/>
      <c r="AF5982" s="838"/>
      <c r="AG5982" s="838"/>
      <c r="AH5982" s="838"/>
      <c r="AI5982" s="838"/>
      <c r="AJ5982" s="838"/>
      <c r="AK5982" s="838"/>
      <c r="AL5982" s="838"/>
    </row>
    <row r="5983" spans="25:38" x14ac:dyDescent="0.25">
      <c r="Y5983" s="838"/>
      <c r="Z5983" s="838"/>
      <c r="AA5983" s="838"/>
      <c r="AB5983" s="838"/>
      <c r="AC5983" s="838"/>
      <c r="AD5983" s="838"/>
      <c r="AE5983" s="838"/>
      <c r="AF5983" s="838"/>
      <c r="AG5983" s="838"/>
      <c r="AH5983" s="838"/>
      <c r="AI5983" s="838"/>
      <c r="AJ5983" s="838"/>
      <c r="AK5983" s="838"/>
      <c r="AL5983" s="838"/>
    </row>
    <row r="5984" spans="25:38" x14ac:dyDescent="0.25">
      <c r="Y5984" s="838"/>
      <c r="Z5984" s="838"/>
      <c r="AA5984" s="838"/>
      <c r="AB5984" s="838"/>
      <c r="AC5984" s="838"/>
      <c r="AD5984" s="838"/>
      <c r="AE5984" s="838"/>
      <c r="AF5984" s="838"/>
      <c r="AG5984" s="838"/>
      <c r="AH5984" s="838"/>
      <c r="AI5984" s="838"/>
      <c r="AJ5984" s="838"/>
      <c r="AK5984" s="838"/>
      <c r="AL5984" s="838"/>
    </row>
    <row r="5985" spans="25:38" x14ac:dyDescent="0.25">
      <c r="Y5985" s="838"/>
      <c r="Z5985" s="838"/>
      <c r="AA5985" s="838"/>
      <c r="AB5985" s="838"/>
      <c r="AC5985" s="838"/>
      <c r="AD5985" s="838"/>
      <c r="AE5985" s="838"/>
      <c r="AF5985" s="838"/>
      <c r="AG5985" s="838"/>
      <c r="AH5985" s="838"/>
      <c r="AI5985" s="838"/>
      <c r="AJ5985" s="838"/>
      <c r="AK5985" s="838"/>
      <c r="AL5985" s="838"/>
    </row>
    <row r="5986" spans="25:38" x14ac:dyDescent="0.25">
      <c r="Y5986" s="838"/>
      <c r="Z5986" s="838"/>
      <c r="AA5986" s="838"/>
      <c r="AB5986" s="838"/>
      <c r="AC5986" s="838"/>
      <c r="AD5986" s="838"/>
      <c r="AE5986" s="838"/>
      <c r="AF5986" s="838"/>
      <c r="AG5986" s="838"/>
      <c r="AH5986" s="838"/>
      <c r="AI5986" s="838"/>
      <c r="AJ5986" s="838"/>
      <c r="AK5986" s="838"/>
      <c r="AL5986" s="838"/>
    </row>
    <row r="5987" spans="25:38" x14ac:dyDescent="0.25">
      <c r="Y5987" s="838"/>
      <c r="Z5987" s="838"/>
      <c r="AA5987" s="838"/>
      <c r="AB5987" s="838"/>
      <c r="AC5987" s="838"/>
      <c r="AD5987" s="838"/>
      <c r="AE5987" s="838"/>
      <c r="AF5987" s="838"/>
      <c r="AG5987" s="838"/>
      <c r="AH5987" s="838"/>
      <c r="AI5987" s="838"/>
      <c r="AJ5987" s="838"/>
      <c r="AK5987" s="838"/>
      <c r="AL5987" s="838"/>
    </row>
    <row r="5988" spans="25:38" x14ac:dyDescent="0.25">
      <c r="Y5988" s="838"/>
      <c r="Z5988" s="838"/>
      <c r="AA5988" s="838"/>
      <c r="AB5988" s="838"/>
      <c r="AC5988" s="838"/>
      <c r="AD5988" s="838"/>
      <c r="AE5988" s="838"/>
      <c r="AF5988" s="838"/>
      <c r="AG5988" s="838"/>
      <c r="AH5988" s="838"/>
      <c r="AI5988" s="838"/>
      <c r="AJ5988" s="838"/>
      <c r="AK5988" s="838"/>
      <c r="AL5988" s="838"/>
    </row>
    <row r="5989" spans="25:38" x14ac:dyDescent="0.25">
      <c r="Y5989" s="838"/>
      <c r="Z5989" s="838"/>
      <c r="AA5989" s="838"/>
      <c r="AB5989" s="838"/>
      <c r="AC5989" s="838"/>
      <c r="AD5989" s="838"/>
      <c r="AE5989" s="838"/>
      <c r="AF5989" s="838"/>
      <c r="AG5989" s="838"/>
      <c r="AH5989" s="838"/>
      <c r="AI5989" s="838"/>
      <c r="AJ5989" s="838"/>
      <c r="AK5989" s="838"/>
      <c r="AL5989" s="838"/>
    </row>
    <row r="5990" spans="25:38" x14ac:dyDescent="0.25">
      <c r="Y5990" s="838"/>
      <c r="Z5990" s="838"/>
      <c r="AA5990" s="838"/>
      <c r="AB5990" s="838"/>
      <c r="AC5990" s="838"/>
      <c r="AD5990" s="838"/>
      <c r="AE5990" s="838"/>
      <c r="AF5990" s="838"/>
      <c r="AG5990" s="838"/>
      <c r="AH5990" s="838"/>
      <c r="AI5990" s="838"/>
      <c r="AJ5990" s="838"/>
      <c r="AK5990" s="838"/>
      <c r="AL5990" s="838"/>
    </row>
    <row r="5991" spans="25:38" x14ac:dyDescent="0.25">
      <c r="Y5991" s="838"/>
      <c r="Z5991" s="838"/>
      <c r="AA5991" s="838"/>
      <c r="AB5991" s="838"/>
      <c r="AC5991" s="838"/>
      <c r="AD5991" s="838"/>
      <c r="AE5991" s="838"/>
      <c r="AF5991" s="838"/>
      <c r="AG5991" s="838"/>
      <c r="AH5991" s="838"/>
      <c r="AI5991" s="838"/>
      <c r="AJ5991" s="838"/>
      <c r="AK5991" s="838"/>
      <c r="AL5991" s="838"/>
    </row>
    <row r="5992" spans="25:38" x14ac:dyDescent="0.25">
      <c r="Y5992" s="838"/>
      <c r="Z5992" s="838"/>
      <c r="AA5992" s="838"/>
      <c r="AB5992" s="838"/>
      <c r="AC5992" s="838"/>
      <c r="AD5992" s="838"/>
      <c r="AE5992" s="838"/>
      <c r="AF5992" s="838"/>
      <c r="AG5992" s="838"/>
      <c r="AH5992" s="838"/>
      <c r="AI5992" s="838"/>
      <c r="AJ5992" s="838"/>
      <c r="AK5992" s="838"/>
      <c r="AL5992" s="838"/>
    </row>
    <row r="5993" spans="25:38" x14ac:dyDescent="0.25">
      <c r="Y5993" s="838"/>
      <c r="Z5993" s="838"/>
      <c r="AA5993" s="838"/>
      <c r="AB5993" s="838"/>
      <c r="AC5993" s="838"/>
      <c r="AD5993" s="838"/>
      <c r="AE5993" s="838"/>
      <c r="AF5993" s="838"/>
      <c r="AG5993" s="838"/>
      <c r="AH5993" s="838"/>
      <c r="AI5993" s="838"/>
      <c r="AJ5993" s="838"/>
      <c r="AK5993" s="838"/>
      <c r="AL5993" s="838"/>
    </row>
    <row r="5994" spans="25:38" x14ac:dyDescent="0.25">
      <c r="Y5994" s="838"/>
      <c r="Z5994" s="838"/>
      <c r="AA5994" s="838"/>
      <c r="AB5994" s="838"/>
      <c r="AC5994" s="838"/>
      <c r="AD5994" s="838"/>
      <c r="AE5994" s="838"/>
      <c r="AF5994" s="838"/>
      <c r="AG5994" s="838"/>
      <c r="AH5994" s="838"/>
      <c r="AI5994" s="838"/>
      <c r="AJ5994" s="838"/>
      <c r="AK5994" s="838"/>
      <c r="AL5994" s="838"/>
    </row>
    <row r="5995" spans="25:38" x14ac:dyDescent="0.25">
      <c r="Y5995" s="838"/>
      <c r="Z5995" s="838"/>
      <c r="AA5995" s="838"/>
      <c r="AB5995" s="838"/>
      <c r="AC5995" s="838"/>
      <c r="AD5995" s="838"/>
      <c r="AE5995" s="838"/>
      <c r="AF5995" s="838"/>
      <c r="AG5995" s="838"/>
      <c r="AH5995" s="838"/>
      <c r="AI5995" s="838"/>
      <c r="AJ5995" s="838"/>
      <c r="AK5995" s="838"/>
      <c r="AL5995" s="838"/>
    </row>
    <row r="5996" spans="25:38" x14ac:dyDescent="0.25">
      <c r="Y5996" s="838"/>
      <c r="Z5996" s="838"/>
      <c r="AA5996" s="838"/>
      <c r="AB5996" s="838"/>
      <c r="AC5996" s="838"/>
      <c r="AD5996" s="838"/>
      <c r="AE5996" s="838"/>
      <c r="AF5996" s="838"/>
      <c r="AG5996" s="838"/>
      <c r="AH5996" s="838"/>
      <c r="AI5996" s="838"/>
      <c r="AJ5996" s="838"/>
      <c r="AK5996" s="838"/>
      <c r="AL5996" s="838"/>
    </row>
    <row r="5997" spans="25:38" x14ac:dyDescent="0.25">
      <c r="Y5997" s="838"/>
      <c r="Z5997" s="838"/>
      <c r="AA5997" s="838"/>
      <c r="AB5997" s="838"/>
      <c r="AC5997" s="838"/>
      <c r="AD5997" s="838"/>
      <c r="AE5997" s="838"/>
      <c r="AF5997" s="838"/>
      <c r="AG5997" s="838"/>
      <c r="AH5997" s="838"/>
      <c r="AI5997" s="838"/>
      <c r="AJ5997" s="838"/>
      <c r="AK5997" s="838"/>
      <c r="AL5997" s="838"/>
    </row>
    <row r="5998" spans="25:38" x14ac:dyDescent="0.25">
      <c r="Y5998" s="838"/>
      <c r="Z5998" s="838"/>
      <c r="AA5998" s="838"/>
      <c r="AB5998" s="838"/>
      <c r="AC5998" s="838"/>
      <c r="AD5998" s="838"/>
      <c r="AE5998" s="838"/>
      <c r="AF5998" s="838"/>
      <c r="AG5998" s="838"/>
      <c r="AH5998" s="838"/>
      <c r="AI5998" s="838"/>
      <c r="AJ5998" s="838"/>
      <c r="AK5998" s="838"/>
      <c r="AL5998" s="838"/>
    </row>
    <row r="5999" spans="25:38" x14ac:dyDescent="0.25">
      <c r="Y5999" s="838"/>
      <c r="Z5999" s="838"/>
      <c r="AA5999" s="838"/>
      <c r="AB5999" s="838"/>
      <c r="AC5999" s="838"/>
      <c r="AD5999" s="838"/>
      <c r="AE5999" s="838"/>
      <c r="AF5999" s="838"/>
      <c r="AG5999" s="838"/>
      <c r="AH5999" s="838"/>
      <c r="AI5999" s="838"/>
      <c r="AJ5999" s="838"/>
      <c r="AK5999" s="838"/>
      <c r="AL5999" s="838"/>
    </row>
    <row r="6000" spans="25:38" x14ac:dyDescent="0.25">
      <c r="Y6000" s="838"/>
      <c r="Z6000" s="838"/>
      <c r="AA6000" s="838"/>
      <c r="AB6000" s="838"/>
      <c r="AC6000" s="838"/>
      <c r="AD6000" s="838"/>
      <c r="AE6000" s="838"/>
      <c r="AF6000" s="838"/>
      <c r="AG6000" s="838"/>
      <c r="AH6000" s="838"/>
      <c r="AI6000" s="838"/>
      <c r="AJ6000" s="838"/>
      <c r="AK6000" s="838"/>
      <c r="AL6000" s="838"/>
    </row>
    <row r="6001" spans="25:38" x14ac:dyDescent="0.25">
      <c r="Y6001" s="838"/>
      <c r="Z6001" s="838"/>
      <c r="AA6001" s="838"/>
      <c r="AB6001" s="838"/>
      <c r="AC6001" s="838"/>
      <c r="AD6001" s="838"/>
      <c r="AE6001" s="838"/>
      <c r="AF6001" s="838"/>
      <c r="AG6001" s="838"/>
      <c r="AH6001" s="838"/>
      <c r="AI6001" s="838"/>
      <c r="AJ6001" s="838"/>
      <c r="AK6001" s="838"/>
      <c r="AL6001" s="838"/>
    </row>
    <row r="6002" spans="25:38" x14ac:dyDescent="0.25">
      <c r="Y6002" s="838"/>
      <c r="Z6002" s="838"/>
      <c r="AA6002" s="838"/>
      <c r="AB6002" s="838"/>
      <c r="AC6002" s="838"/>
      <c r="AD6002" s="838"/>
      <c r="AE6002" s="838"/>
      <c r="AF6002" s="838"/>
      <c r="AG6002" s="838"/>
      <c r="AH6002" s="838"/>
      <c r="AI6002" s="838"/>
      <c r="AJ6002" s="838"/>
      <c r="AK6002" s="838"/>
      <c r="AL6002" s="838"/>
    </row>
    <row r="6003" spans="25:38" x14ac:dyDescent="0.25">
      <c r="Y6003" s="838"/>
      <c r="Z6003" s="838"/>
      <c r="AA6003" s="838"/>
      <c r="AB6003" s="838"/>
      <c r="AC6003" s="838"/>
      <c r="AD6003" s="838"/>
      <c r="AE6003" s="838"/>
      <c r="AF6003" s="838"/>
      <c r="AG6003" s="838"/>
      <c r="AH6003" s="838"/>
      <c r="AI6003" s="838"/>
      <c r="AJ6003" s="838"/>
      <c r="AK6003" s="838"/>
      <c r="AL6003" s="838"/>
    </row>
    <row r="6004" spans="25:38" x14ac:dyDescent="0.25">
      <c r="Y6004" s="838"/>
      <c r="Z6004" s="838"/>
      <c r="AA6004" s="838"/>
      <c r="AB6004" s="838"/>
      <c r="AC6004" s="838"/>
      <c r="AD6004" s="838"/>
      <c r="AE6004" s="838"/>
      <c r="AF6004" s="838"/>
      <c r="AG6004" s="838"/>
      <c r="AH6004" s="838"/>
      <c r="AI6004" s="838"/>
      <c r="AJ6004" s="838"/>
      <c r="AK6004" s="838"/>
      <c r="AL6004" s="838"/>
    </row>
    <row r="6005" spans="25:38" x14ac:dyDescent="0.25">
      <c r="Y6005" s="838"/>
      <c r="Z6005" s="838"/>
      <c r="AA6005" s="838"/>
      <c r="AB6005" s="838"/>
      <c r="AC6005" s="838"/>
      <c r="AD6005" s="838"/>
      <c r="AE6005" s="838"/>
      <c r="AF6005" s="838"/>
      <c r="AG6005" s="838"/>
      <c r="AH6005" s="838"/>
      <c r="AI6005" s="838"/>
      <c r="AJ6005" s="838"/>
      <c r="AK6005" s="838"/>
      <c r="AL6005" s="838"/>
    </row>
    <row r="6006" spans="25:38" x14ac:dyDescent="0.25">
      <c r="Y6006" s="838"/>
      <c r="Z6006" s="838"/>
      <c r="AA6006" s="838"/>
      <c r="AB6006" s="838"/>
      <c r="AC6006" s="838"/>
      <c r="AD6006" s="838"/>
      <c r="AE6006" s="838"/>
      <c r="AF6006" s="838"/>
      <c r="AG6006" s="838"/>
      <c r="AH6006" s="838"/>
      <c r="AI6006" s="838"/>
      <c r="AJ6006" s="838"/>
      <c r="AK6006" s="838"/>
      <c r="AL6006" s="838"/>
    </row>
    <row r="6007" spans="25:38" x14ac:dyDescent="0.25">
      <c r="Y6007" s="838"/>
      <c r="Z6007" s="838"/>
      <c r="AA6007" s="838"/>
      <c r="AB6007" s="838"/>
      <c r="AC6007" s="838"/>
      <c r="AD6007" s="838"/>
      <c r="AE6007" s="838"/>
      <c r="AF6007" s="838"/>
      <c r="AG6007" s="838"/>
      <c r="AH6007" s="838"/>
      <c r="AI6007" s="838"/>
      <c r="AJ6007" s="838"/>
      <c r="AK6007" s="838"/>
      <c r="AL6007" s="838"/>
    </row>
    <row r="6008" spans="25:38" x14ac:dyDescent="0.25">
      <c r="Y6008" s="838"/>
      <c r="Z6008" s="838"/>
      <c r="AA6008" s="838"/>
      <c r="AB6008" s="838"/>
      <c r="AC6008" s="838"/>
      <c r="AD6008" s="838"/>
      <c r="AE6008" s="838"/>
      <c r="AF6008" s="838"/>
      <c r="AG6008" s="838"/>
      <c r="AH6008" s="838"/>
      <c r="AI6008" s="838"/>
      <c r="AJ6008" s="838"/>
      <c r="AK6008" s="838"/>
      <c r="AL6008" s="838"/>
    </row>
    <row r="6009" spans="25:38" x14ac:dyDescent="0.25">
      <c r="Y6009" s="838"/>
      <c r="Z6009" s="838"/>
      <c r="AA6009" s="838"/>
      <c r="AB6009" s="838"/>
      <c r="AC6009" s="838"/>
      <c r="AD6009" s="838"/>
      <c r="AE6009" s="838"/>
      <c r="AF6009" s="838"/>
      <c r="AG6009" s="838"/>
      <c r="AH6009" s="838"/>
      <c r="AI6009" s="838"/>
      <c r="AJ6009" s="838"/>
      <c r="AK6009" s="838"/>
      <c r="AL6009" s="838"/>
    </row>
    <row r="6010" spans="25:38" x14ac:dyDescent="0.25">
      <c r="Y6010" s="838"/>
      <c r="Z6010" s="838"/>
      <c r="AA6010" s="838"/>
      <c r="AB6010" s="838"/>
      <c r="AC6010" s="838"/>
      <c r="AD6010" s="838"/>
      <c r="AE6010" s="838"/>
      <c r="AF6010" s="838"/>
      <c r="AG6010" s="838"/>
      <c r="AH6010" s="838"/>
      <c r="AI6010" s="838"/>
      <c r="AJ6010" s="838"/>
      <c r="AK6010" s="838"/>
      <c r="AL6010" s="838"/>
    </row>
    <row r="6011" spans="25:38" x14ac:dyDescent="0.25">
      <c r="Y6011" s="838"/>
      <c r="Z6011" s="838"/>
      <c r="AA6011" s="838"/>
      <c r="AB6011" s="838"/>
      <c r="AC6011" s="838"/>
      <c r="AD6011" s="838"/>
      <c r="AE6011" s="838"/>
      <c r="AF6011" s="838"/>
      <c r="AG6011" s="838"/>
      <c r="AH6011" s="838"/>
      <c r="AI6011" s="838"/>
      <c r="AJ6011" s="838"/>
      <c r="AK6011" s="838"/>
      <c r="AL6011" s="838"/>
    </row>
    <row r="6012" spans="25:38" x14ac:dyDescent="0.25">
      <c r="Y6012" s="838"/>
      <c r="Z6012" s="838"/>
      <c r="AA6012" s="838"/>
      <c r="AB6012" s="838"/>
      <c r="AC6012" s="838"/>
      <c r="AD6012" s="838"/>
      <c r="AE6012" s="838"/>
      <c r="AF6012" s="838"/>
      <c r="AG6012" s="838"/>
      <c r="AH6012" s="838"/>
      <c r="AI6012" s="838"/>
      <c r="AJ6012" s="838"/>
      <c r="AK6012" s="838"/>
      <c r="AL6012" s="838"/>
    </row>
    <row r="6013" spans="25:38" x14ac:dyDescent="0.25">
      <c r="Y6013" s="838"/>
      <c r="Z6013" s="838"/>
      <c r="AA6013" s="838"/>
      <c r="AB6013" s="838"/>
      <c r="AC6013" s="838"/>
      <c r="AD6013" s="838"/>
      <c r="AE6013" s="838"/>
      <c r="AF6013" s="838"/>
      <c r="AG6013" s="838"/>
      <c r="AH6013" s="838"/>
      <c r="AI6013" s="838"/>
      <c r="AJ6013" s="838"/>
      <c r="AK6013" s="838"/>
      <c r="AL6013" s="838"/>
    </row>
    <row r="6014" spans="25:38" x14ac:dyDescent="0.25">
      <c r="Y6014" s="838"/>
      <c r="Z6014" s="838"/>
      <c r="AA6014" s="838"/>
      <c r="AB6014" s="838"/>
      <c r="AC6014" s="838"/>
      <c r="AD6014" s="838"/>
      <c r="AE6014" s="838"/>
      <c r="AF6014" s="838"/>
      <c r="AG6014" s="838"/>
      <c r="AH6014" s="838"/>
      <c r="AI6014" s="838"/>
      <c r="AJ6014" s="838"/>
      <c r="AK6014" s="838"/>
      <c r="AL6014" s="838"/>
    </row>
    <row r="6015" spans="25:38" x14ac:dyDescent="0.25">
      <c r="Y6015" s="838"/>
      <c r="Z6015" s="838"/>
      <c r="AA6015" s="838"/>
      <c r="AB6015" s="838"/>
      <c r="AC6015" s="838"/>
      <c r="AD6015" s="838"/>
      <c r="AE6015" s="838"/>
      <c r="AF6015" s="838"/>
      <c r="AG6015" s="838"/>
      <c r="AH6015" s="838"/>
      <c r="AI6015" s="838"/>
      <c r="AJ6015" s="838"/>
      <c r="AK6015" s="838"/>
      <c r="AL6015" s="838"/>
    </row>
    <row r="6016" spans="25:38" x14ac:dyDescent="0.25">
      <c r="Y6016" s="838"/>
      <c r="Z6016" s="838"/>
      <c r="AA6016" s="838"/>
      <c r="AB6016" s="838"/>
      <c r="AC6016" s="838"/>
      <c r="AD6016" s="838"/>
      <c r="AE6016" s="838"/>
      <c r="AF6016" s="838"/>
      <c r="AG6016" s="838"/>
      <c r="AH6016" s="838"/>
      <c r="AI6016" s="838"/>
      <c r="AJ6016" s="838"/>
      <c r="AK6016" s="838"/>
      <c r="AL6016" s="838"/>
    </row>
    <row r="6017" spans="25:38" x14ac:dyDescent="0.25">
      <c r="Y6017" s="838"/>
      <c r="Z6017" s="838"/>
      <c r="AA6017" s="838"/>
      <c r="AB6017" s="838"/>
      <c r="AC6017" s="838"/>
      <c r="AD6017" s="838"/>
      <c r="AE6017" s="838"/>
      <c r="AF6017" s="838"/>
      <c r="AG6017" s="838"/>
      <c r="AH6017" s="838"/>
      <c r="AI6017" s="838"/>
      <c r="AJ6017" s="838"/>
      <c r="AK6017" s="838"/>
      <c r="AL6017" s="838"/>
    </row>
    <row r="6018" spans="25:38" x14ac:dyDescent="0.25">
      <c r="Y6018" s="838"/>
      <c r="Z6018" s="838"/>
      <c r="AA6018" s="838"/>
      <c r="AB6018" s="838"/>
      <c r="AC6018" s="838"/>
      <c r="AD6018" s="838"/>
      <c r="AE6018" s="838"/>
      <c r="AF6018" s="838"/>
      <c r="AG6018" s="838"/>
      <c r="AH6018" s="838"/>
      <c r="AI6018" s="838"/>
      <c r="AJ6018" s="838"/>
      <c r="AK6018" s="838"/>
      <c r="AL6018" s="838"/>
    </row>
    <row r="6019" spans="25:38" x14ac:dyDescent="0.25">
      <c r="Y6019" s="838"/>
      <c r="Z6019" s="838"/>
      <c r="AA6019" s="838"/>
      <c r="AB6019" s="838"/>
      <c r="AC6019" s="838"/>
      <c r="AD6019" s="838"/>
      <c r="AE6019" s="838"/>
      <c r="AF6019" s="838"/>
      <c r="AG6019" s="838"/>
      <c r="AH6019" s="838"/>
      <c r="AI6019" s="838"/>
      <c r="AJ6019" s="838"/>
      <c r="AK6019" s="838"/>
      <c r="AL6019" s="838"/>
    </row>
    <row r="6020" spans="25:38" x14ac:dyDescent="0.25">
      <c r="Y6020" s="838"/>
      <c r="Z6020" s="838"/>
      <c r="AA6020" s="838"/>
      <c r="AB6020" s="838"/>
      <c r="AC6020" s="838"/>
      <c r="AD6020" s="838"/>
      <c r="AE6020" s="838"/>
      <c r="AF6020" s="838"/>
      <c r="AG6020" s="838"/>
      <c r="AH6020" s="838"/>
      <c r="AI6020" s="838"/>
      <c r="AJ6020" s="838"/>
      <c r="AK6020" s="838"/>
      <c r="AL6020" s="838"/>
    </row>
    <row r="6021" spans="25:38" x14ac:dyDescent="0.25">
      <c r="Y6021" s="838"/>
      <c r="Z6021" s="838"/>
      <c r="AA6021" s="838"/>
      <c r="AB6021" s="838"/>
      <c r="AC6021" s="838"/>
      <c r="AD6021" s="838"/>
      <c r="AE6021" s="838"/>
      <c r="AF6021" s="838"/>
      <c r="AG6021" s="838"/>
      <c r="AH6021" s="838"/>
      <c r="AI6021" s="838"/>
      <c r="AJ6021" s="838"/>
      <c r="AK6021" s="838"/>
      <c r="AL6021" s="838"/>
    </row>
    <row r="6022" spans="25:38" x14ac:dyDescent="0.25">
      <c r="Y6022" s="838"/>
      <c r="Z6022" s="838"/>
      <c r="AA6022" s="838"/>
      <c r="AB6022" s="838"/>
      <c r="AC6022" s="838"/>
      <c r="AD6022" s="838"/>
      <c r="AE6022" s="838"/>
      <c r="AF6022" s="838"/>
      <c r="AG6022" s="838"/>
      <c r="AH6022" s="838"/>
      <c r="AI6022" s="838"/>
      <c r="AJ6022" s="838"/>
      <c r="AK6022" s="838"/>
      <c r="AL6022" s="838"/>
    </row>
    <row r="6023" spans="25:38" x14ac:dyDescent="0.25">
      <c r="Y6023" s="838"/>
      <c r="Z6023" s="838"/>
      <c r="AA6023" s="838"/>
      <c r="AB6023" s="838"/>
      <c r="AC6023" s="838"/>
      <c r="AD6023" s="838"/>
      <c r="AE6023" s="838"/>
      <c r="AF6023" s="838"/>
      <c r="AG6023" s="838"/>
      <c r="AH6023" s="838"/>
      <c r="AI6023" s="838"/>
      <c r="AJ6023" s="838"/>
      <c r="AK6023" s="838"/>
      <c r="AL6023" s="838"/>
    </row>
    <row r="6024" spans="25:38" x14ac:dyDescent="0.25">
      <c r="Y6024" s="838"/>
      <c r="Z6024" s="838"/>
      <c r="AA6024" s="838"/>
      <c r="AB6024" s="838"/>
      <c r="AC6024" s="838"/>
      <c r="AD6024" s="838"/>
      <c r="AE6024" s="838"/>
      <c r="AF6024" s="838"/>
      <c r="AG6024" s="838"/>
      <c r="AH6024" s="838"/>
      <c r="AI6024" s="838"/>
      <c r="AJ6024" s="838"/>
      <c r="AK6024" s="838"/>
      <c r="AL6024" s="838"/>
    </row>
    <row r="6025" spans="25:38" x14ac:dyDescent="0.25">
      <c r="Y6025" s="838"/>
      <c r="Z6025" s="838"/>
      <c r="AA6025" s="838"/>
      <c r="AB6025" s="838"/>
      <c r="AC6025" s="838"/>
      <c r="AD6025" s="838"/>
      <c r="AE6025" s="838"/>
      <c r="AF6025" s="838"/>
      <c r="AG6025" s="838"/>
      <c r="AH6025" s="838"/>
      <c r="AI6025" s="838"/>
      <c r="AJ6025" s="838"/>
      <c r="AK6025" s="838"/>
      <c r="AL6025" s="838"/>
    </row>
    <row r="6026" spans="25:38" x14ac:dyDescent="0.25">
      <c r="Y6026" s="838"/>
      <c r="Z6026" s="838"/>
      <c r="AA6026" s="838"/>
      <c r="AB6026" s="838"/>
      <c r="AC6026" s="838"/>
      <c r="AD6026" s="838"/>
      <c r="AE6026" s="838"/>
      <c r="AF6026" s="838"/>
      <c r="AG6026" s="838"/>
      <c r="AH6026" s="838"/>
      <c r="AI6026" s="838"/>
      <c r="AJ6026" s="838"/>
      <c r="AK6026" s="838"/>
      <c r="AL6026" s="838"/>
    </row>
    <row r="6027" spans="25:38" x14ac:dyDescent="0.25">
      <c r="Y6027" s="838"/>
      <c r="Z6027" s="838"/>
      <c r="AA6027" s="838"/>
      <c r="AB6027" s="838"/>
      <c r="AC6027" s="838"/>
      <c r="AD6027" s="838"/>
      <c r="AE6027" s="838"/>
      <c r="AF6027" s="838"/>
      <c r="AG6027" s="838"/>
      <c r="AH6027" s="838"/>
      <c r="AI6027" s="838"/>
      <c r="AJ6027" s="838"/>
      <c r="AK6027" s="838"/>
      <c r="AL6027" s="838"/>
    </row>
    <row r="6028" spans="25:38" x14ac:dyDescent="0.25">
      <c r="Y6028" s="838"/>
      <c r="Z6028" s="838"/>
      <c r="AA6028" s="838"/>
      <c r="AB6028" s="838"/>
      <c r="AC6028" s="838"/>
      <c r="AD6028" s="838"/>
      <c r="AE6028" s="838"/>
      <c r="AF6028" s="838"/>
      <c r="AG6028" s="838"/>
      <c r="AH6028" s="838"/>
      <c r="AI6028" s="838"/>
      <c r="AJ6028" s="838"/>
      <c r="AK6028" s="838"/>
      <c r="AL6028" s="838"/>
    </row>
    <row r="6029" spans="25:38" x14ac:dyDescent="0.25">
      <c r="Y6029" s="838"/>
      <c r="Z6029" s="838"/>
      <c r="AA6029" s="838"/>
      <c r="AB6029" s="838"/>
      <c r="AC6029" s="838"/>
      <c r="AD6029" s="838"/>
      <c r="AE6029" s="838"/>
      <c r="AF6029" s="838"/>
      <c r="AG6029" s="838"/>
      <c r="AH6029" s="838"/>
      <c r="AI6029" s="838"/>
      <c r="AJ6029" s="838"/>
      <c r="AK6029" s="838"/>
      <c r="AL6029" s="838"/>
    </row>
    <row r="6030" spans="25:38" x14ac:dyDescent="0.25">
      <c r="Y6030" s="838"/>
      <c r="Z6030" s="838"/>
      <c r="AA6030" s="838"/>
      <c r="AB6030" s="838"/>
      <c r="AC6030" s="838"/>
      <c r="AD6030" s="838"/>
      <c r="AE6030" s="838"/>
      <c r="AF6030" s="838"/>
      <c r="AG6030" s="838"/>
      <c r="AH6030" s="838"/>
      <c r="AI6030" s="838"/>
      <c r="AJ6030" s="838"/>
      <c r="AK6030" s="838"/>
      <c r="AL6030" s="838"/>
    </row>
    <row r="6031" spans="25:38" x14ac:dyDescent="0.25">
      <c r="Y6031" s="838"/>
      <c r="Z6031" s="838"/>
      <c r="AA6031" s="838"/>
      <c r="AB6031" s="838"/>
      <c r="AC6031" s="838"/>
      <c r="AD6031" s="838"/>
      <c r="AE6031" s="838"/>
      <c r="AF6031" s="838"/>
      <c r="AG6031" s="838"/>
      <c r="AH6031" s="838"/>
      <c r="AI6031" s="838"/>
      <c r="AJ6031" s="838"/>
      <c r="AK6031" s="838"/>
      <c r="AL6031" s="838"/>
    </row>
    <row r="6032" spans="25:38" x14ac:dyDescent="0.25">
      <c r="Y6032" s="838"/>
      <c r="Z6032" s="838"/>
      <c r="AA6032" s="838"/>
      <c r="AB6032" s="838"/>
      <c r="AC6032" s="838"/>
      <c r="AD6032" s="838"/>
      <c r="AE6032" s="838"/>
      <c r="AF6032" s="838"/>
      <c r="AG6032" s="838"/>
      <c r="AH6032" s="838"/>
      <c r="AI6032" s="838"/>
      <c r="AJ6032" s="838"/>
      <c r="AK6032" s="838"/>
      <c r="AL6032" s="838"/>
    </row>
    <row r="6033" spans="25:38" x14ac:dyDescent="0.25">
      <c r="Y6033" s="838"/>
      <c r="Z6033" s="838"/>
      <c r="AA6033" s="838"/>
      <c r="AB6033" s="838"/>
      <c r="AC6033" s="838"/>
      <c r="AD6033" s="838"/>
      <c r="AE6033" s="838"/>
      <c r="AF6033" s="838"/>
      <c r="AG6033" s="838"/>
      <c r="AH6033" s="838"/>
      <c r="AI6033" s="838"/>
      <c r="AJ6033" s="838"/>
      <c r="AK6033" s="838"/>
      <c r="AL6033" s="838"/>
    </row>
    <row r="6034" spans="25:38" x14ac:dyDescent="0.25">
      <c r="Y6034" s="838"/>
      <c r="Z6034" s="838"/>
      <c r="AA6034" s="838"/>
      <c r="AB6034" s="838"/>
      <c r="AC6034" s="838"/>
      <c r="AD6034" s="838"/>
      <c r="AE6034" s="838"/>
      <c r="AF6034" s="838"/>
      <c r="AG6034" s="838"/>
      <c r="AH6034" s="838"/>
      <c r="AI6034" s="838"/>
      <c r="AJ6034" s="838"/>
      <c r="AK6034" s="838"/>
      <c r="AL6034" s="838"/>
    </row>
    <row r="6035" spans="25:38" x14ac:dyDescent="0.25">
      <c r="Y6035" s="838"/>
      <c r="Z6035" s="838"/>
      <c r="AA6035" s="838"/>
      <c r="AB6035" s="838"/>
      <c r="AC6035" s="838"/>
      <c r="AD6035" s="838"/>
      <c r="AE6035" s="838"/>
      <c r="AF6035" s="838"/>
      <c r="AG6035" s="838"/>
      <c r="AH6035" s="838"/>
      <c r="AI6035" s="838"/>
      <c r="AJ6035" s="838"/>
      <c r="AK6035" s="838"/>
      <c r="AL6035" s="838"/>
    </row>
    <row r="6036" spans="25:38" x14ac:dyDescent="0.25">
      <c r="Y6036" s="838"/>
      <c r="Z6036" s="838"/>
      <c r="AA6036" s="838"/>
      <c r="AB6036" s="838"/>
      <c r="AC6036" s="838"/>
      <c r="AD6036" s="838"/>
      <c r="AE6036" s="838"/>
      <c r="AF6036" s="838"/>
      <c r="AG6036" s="838"/>
      <c r="AH6036" s="838"/>
      <c r="AI6036" s="838"/>
      <c r="AJ6036" s="838"/>
      <c r="AK6036" s="838"/>
      <c r="AL6036" s="838"/>
    </row>
    <row r="6037" spans="25:38" x14ac:dyDescent="0.25">
      <c r="Y6037" s="838"/>
      <c r="Z6037" s="838"/>
      <c r="AA6037" s="838"/>
      <c r="AB6037" s="838"/>
      <c r="AC6037" s="838"/>
      <c r="AD6037" s="838"/>
      <c r="AE6037" s="838"/>
      <c r="AF6037" s="838"/>
      <c r="AG6037" s="838"/>
      <c r="AH6037" s="838"/>
      <c r="AI6037" s="838"/>
      <c r="AJ6037" s="838"/>
      <c r="AK6037" s="838"/>
      <c r="AL6037" s="838"/>
    </row>
    <row r="6038" spans="25:38" x14ac:dyDescent="0.25">
      <c r="Y6038" s="838"/>
      <c r="Z6038" s="838"/>
      <c r="AA6038" s="838"/>
      <c r="AB6038" s="838"/>
      <c r="AC6038" s="838"/>
      <c r="AD6038" s="838"/>
      <c r="AE6038" s="838"/>
      <c r="AF6038" s="838"/>
      <c r="AG6038" s="838"/>
      <c r="AH6038" s="838"/>
      <c r="AI6038" s="838"/>
      <c r="AJ6038" s="838"/>
      <c r="AK6038" s="838"/>
      <c r="AL6038" s="838"/>
    </row>
    <row r="6039" spans="25:38" x14ac:dyDescent="0.25">
      <c r="Y6039" s="838"/>
      <c r="Z6039" s="838"/>
      <c r="AA6039" s="838"/>
      <c r="AB6039" s="838"/>
      <c r="AC6039" s="838"/>
      <c r="AD6039" s="838"/>
      <c r="AE6039" s="838"/>
      <c r="AF6039" s="838"/>
      <c r="AG6039" s="838"/>
      <c r="AH6039" s="838"/>
      <c r="AI6039" s="838"/>
      <c r="AJ6039" s="838"/>
      <c r="AK6039" s="838"/>
      <c r="AL6039" s="838"/>
    </row>
    <row r="6040" spans="25:38" x14ac:dyDescent="0.25">
      <c r="Y6040" s="838"/>
      <c r="Z6040" s="838"/>
      <c r="AA6040" s="838"/>
      <c r="AB6040" s="838"/>
      <c r="AC6040" s="838"/>
      <c r="AD6040" s="838"/>
      <c r="AE6040" s="838"/>
      <c r="AF6040" s="838"/>
      <c r="AG6040" s="838"/>
      <c r="AH6040" s="838"/>
      <c r="AI6040" s="838"/>
      <c r="AJ6040" s="838"/>
      <c r="AK6040" s="838"/>
      <c r="AL6040" s="838"/>
    </row>
    <row r="6041" spans="25:38" x14ac:dyDescent="0.25">
      <c r="Y6041" s="838"/>
      <c r="Z6041" s="838"/>
      <c r="AA6041" s="838"/>
      <c r="AB6041" s="838"/>
      <c r="AC6041" s="838"/>
      <c r="AD6041" s="838"/>
      <c r="AE6041" s="838"/>
      <c r="AF6041" s="838"/>
      <c r="AG6041" s="838"/>
      <c r="AH6041" s="838"/>
      <c r="AI6041" s="838"/>
      <c r="AJ6041" s="838"/>
      <c r="AK6041" s="838"/>
      <c r="AL6041" s="838"/>
    </row>
    <row r="6042" spans="25:38" x14ac:dyDescent="0.25">
      <c r="Y6042" s="838"/>
      <c r="Z6042" s="838"/>
      <c r="AA6042" s="838"/>
      <c r="AB6042" s="838"/>
      <c r="AC6042" s="838"/>
      <c r="AD6042" s="838"/>
      <c r="AE6042" s="838"/>
      <c r="AF6042" s="838"/>
      <c r="AG6042" s="838"/>
      <c r="AH6042" s="838"/>
      <c r="AI6042" s="838"/>
      <c r="AJ6042" s="838"/>
      <c r="AK6042" s="838"/>
      <c r="AL6042" s="838"/>
    </row>
    <row r="6043" spans="25:38" x14ac:dyDescent="0.25">
      <c r="Y6043" s="838"/>
      <c r="Z6043" s="838"/>
      <c r="AA6043" s="838"/>
      <c r="AB6043" s="838"/>
      <c r="AC6043" s="838"/>
      <c r="AD6043" s="838"/>
      <c r="AE6043" s="838"/>
      <c r="AF6043" s="838"/>
      <c r="AG6043" s="838"/>
      <c r="AH6043" s="838"/>
      <c r="AI6043" s="838"/>
      <c r="AJ6043" s="838"/>
      <c r="AK6043" s="838"/>
      <c r="AL6043" s="838"/>
    </row>
    <row r="6044" spans="25:38" x14ac:dyDescent="0.25">
      <c r="Y6044" s="838"/>
      <c r="Z6044" s="838"/>
      <c r="AA6044" s="838"/>
      <c r="AB6044" s="838"/>
      <c r="AC6044" s="838"/>
      <c r="AD6044" s="838"/>
      <c r="AE6044" s="838"/>
      <c r="AF6044" s="838"/>
      <c r="AG6044" s="838"/>
      <c r="AH6044" s="838"/>
      <c r="AI6044" s="838"/>
      <c r="AJ6044" s="838"/>
      <c r="AK6044" s="838"/>
      <c r="AL6044" s="838"/>
    </row>
    <row r="6045" spans="25:38" x14ac:dyDescent="0.25">
      <c r="Y6045" s="838"/>
      <c r="Z6045" s="838"/>
      <c r="AA6045" s="838"/>
      <c r="AB6045" s="838"/>
      <c r="AC6045" s="838"/>
      <c r="AD6045" s="838"/>
      <c r="AE6045" s="838"/>
      <c r="AF6045" s="838"/>
      <c r="AG6045" s="838"/>
      <c r="AH6045" s="838"/>
      <c r="AI6045" s="838"/>
      <c r="AJ6045" s="838"/>
      <c r="AK6045" s="838"/>
      <c r="AL6045" s="838"/>
    </row>
    <row r="6046" spans="25:38" x14ac:dyDescent="0.25">
      <c r="Y6046" s="838"/>
      <c r="Z6046" s="838"/>
      <c r="AA6046" s="838"/>
      <c r="AB6046" s="838"/>
      <c r="AC6046" s="838"/>
      <c r="AD6046" s="838"/>
      <c r="AE6046" s="838"/>
      <c r="AF6046" s="838"/>
      <c r="AG6046" s="838"/>
      <c r="AH6046" s="838"/>
      <c r="AI6046" s="838"/>
      <c r="AJ6046" s="838"/>
      <c r="AK6046" s="838"/>
      <c r="AL6046" s="838"/>
    </row>
    <row r="6047" spans="25:38" x14ac:dyDescent="0.25">
      <c r="Y6047" s="838"/>
      <c r="Z6047" s="838"/>
      <c r="AA6047" s="838"/>
      <c r="AB6047" s="838"/>
      <c r="AC6047" s="838"/>
      <c r="AD6047" s="838"/>
      <c r="AE6047" s="838"/>
      <c r="AF6047" s="838"/>
      <c r="AG6047" s="838"/>
      <c r="AH6047" s="838"/>
      <c r="AI6047" s="838"/>
      <c r="AJ6047" s="838"/>
      <c r="AK6047" s="838"/>
      <c r="AL6047" s="838"/>
    </row>
    <row r="6048" spans="25:38" x14ac:dyDescent="0.25">
      <c r="Y6048" s="838"/>
      <c r="Z6048" s="838"/>
      <c r="AA6048" s="838"/>
      <c r="AB6048" s="838"/>
      <c r="AC6048" s="838"/>
      <c r="AD6048" s="838"/>
      <c r="AE6048" s="838"/>
      <c r="AF6048" s="838"/>
      <c r="AG6048" s="838"/>
      <c r="AH6048" s="838"/>
      <c r="AI6048" s="838"/>
      <c r="AJ6048" s="838"/>
      <c r="AK6048" s="838"/>
      <c r="AL6048" s="838"/>
    </row>
    <row r="6049" spans="25:38" x14ac:dyDescent="0.25">
      <c r="Y6049" s="838"/>
      <c r="Z6049" s="838"/>
      <c r="AA6049" s="838"/>
      <c r="AB6049" s="838"/>
      <c r="AC6049" s="838"/>
      <c r="AD6049" s="838"/>
      <c r="AE6049" s="838"/>
      <c r="AF6049" s="838"/>
      <c r="AG6049" s="838"/>
      <c r="AH6049" s="838"/>
      <c r="AI6049" s="838"/>
      <c r="AJ6049" s="838"/>
      <c r="AK6049" s="838"/>
      <c r="AL6049" s="838"/>
    </row>
    <row r="6050" spans="25:38" x14ac:dyDescent="0.25">
      <c r="Y6050" s="838"/>
      <c r="Z6050" s="838"/>
      <c r="AA6050" s="838"/>
      <c r="AB6050" s="838"/>
      <c r="AC6050" s="838"/>
      <c r="AD6050" s="838"/>
      <c r="AE6050" s="838"/>
      <c r="AF6050" s="838"/>
      <c r="AG6050" s="838"/>
      <c r="AH6050" s="838"/>
      <c r="AI6050" s="838"/>
      <c r="AJ6050" s="838"/>
      <c r="AK6050" s="838"/>
      <c r="AL6050" s="838"/>
    </row>
    <row r="6051" spans="25:38" x14ac:dyDescent="0.25">
      <c r="Y6051" s="838"/>
      <c r="Z6051" s="838"/>
      <c r="AA6051" s="838"/>
      <c r="AB6051" s="838"/>
      <c r="AC6051" s="838"/>
      <c r="AD6051" s="838"/>
      <c r="AE6051" s="838"/>
      <c r="AF6051" s="838"/>
      <c r="AG6051" s="838"/>
      <c r="AH6051" s="838"/>
      <c r="AI6051" s="838"/>
      <c r="AJ6051" s="838"/>
      <c r="AK6051" s="838"/>
      <c r="AL6051" s="838"/>
    </row>
    <row r="6052" spans="25:38" x14ac:dyDescent="0.25">
      <c r="Y6052" s="838"/>
      <c r="Z6052" s="838"/>
      <c r="AA6052" s="838"/>
      <c r="AB6052" s="838"/>
      <c r="AC6052" s="838"/>
      <c r="AD6052" s="838"/>
      <c r="AE6052" s="838"/>
      <c r="AF6052" s="838"/>
      <c r="AG6052" s="838"/>
      <c r="AH6052" s="838"/>
      <c r="AI6052" s="838"/>
      <c r="AJ6052" s="838"/>
      <c r="AK6052" s="838"/>
      <c r="AL6052" s="838"/>
    </row>
    <row r="6053" spans="25:38" x14ac:dyDescent="0.25">
      <c r="Y6053" s="838"/>
      <c r="Z6053" s="838"/>
      <c r="AA6053" s="838"/>
      <c r="AB6053" s="838"/>
      <c r="AC6053" s="838"/>
      <c r="AD6053" s="838"/>
      <c r="AE6053" s="838"/>
      <c r="AF6053" s="838"/>
      <c r="AG6053" s="838"/>
      <c r="AH6053" s="838"/>
      <c r="AI6053" s="838"/>
      <c r="AJ6053" s="838"/>
      <c r="AK6053" s="838"/>
      <c r="AL6053" s="838"/>
    </row>
    <row r="6054" spans="25:38" x14ac:dyDescent="0.25">
      <c r="Y6054" s="838"/>
      <c r="Z6054" s="838"/>
      <c r="AA6054" s="838"/>
      <c r="AB6054" s="838"/>
      <c r="AC6054" s="838"/>
      <c r="AD6054" s="838"/>
      <c r="AE6054" s="838"/>
      <c r="AF6054" s="838"/>
      <c r="AG6054" s="838"/>
      <c r="AH6054" s="838"/>
      <c r="AI6054" s="838"/>
      <c r="AJ6054" s="838"/>
      <c r="AK6054" s="838"/>
      <c r="AL6054" s="838"/>
    </row>
    <row r="6055" spans="25:38" x14ac:dyDescent="0.25">
      <c r="Y6055" s="838"/>
      <c r="Z6055" s="838"/>
      <c r="AA6055" s="838"/>
      <c r="AB6055" s="838"/>
      <c r="AC6055" s="838"/>
      <c r="AD6055" s="838"/>
      <c r="AE6055" s="838"/>
      <c r="AF6055" s="838"/>
      <c r="AG6055" s="838"/>
      <c r="AH6055" s="838"/>
      <c r="AI6055" s="838"/>
      <c r="AJ6055" s="838"/>
      <c r="AK6055" s="838"/>
      <c r="AL6055" s="838"/>
    </row>
    <row r="6056" spans="25:38" x14ac:dyDescent="0.25">
      <c r="Y6056" s="838"/>
      <c r="Z6056" s="838"/>
      <c r="AA6056" s="838"/>
      <c r="AB6056" s="838"/>
      <c r="AC6056" s="838"/>
      <c r="AD6056" s="838"/>
      <c r="AE6056" s="838"/>
      <c r="AF6056" s="838"/>
      <c r="AG6056" s="838"/>
      <c r="AH6056" s="838"/>
      <c r="AI6056" s="838"/>
      <c r="AJ6056" s="838"/>
      <c r="AK6056" s="838"/>
      <c r="AL6056" s="838"/>
    </row>
    <row r="6057" spans="25:38" x14ac:dyDescent="0.25">
      <c r="Y6057" s="838"/>
      <c r="Z6057" s="838"/>
      <c r="AA6057" s="838"/>
      <c r="AB6057" s="838"/>
      <c r="AC6057" s="838"/>
      <c r="AD6057" s="838"/>
      <c r="AE6057" s="838"/>
      <c r="AF6057" s="838"/>
      <c r="AG6057" s="838"/>
      <c r="AH6057" s="838"/>
      <c r="AI6057" s="838"/>
      <c r="AJ6057" s="838"/>
      <c r="AK6057" s="838"/>
      <c r="AL6057" s="838"/>
    </row>
    <row r="6058" spans="25:38" x14ac:dyDescent="0.25">
      <c r="Y6058" s="838"/>
      <c r="Z6058" s="838"/>
      <c r="AA6058" s="838"/>
      <c r="AB6058" s="838"/>
      <c r="AC6058" s="838"/>
      <c r="AD6058" s="838"/>
      <c r="AE6058" s="838"/>
      <c r="AF6058" s="838"/>
      <c r="AG6058" s="838"/>
      <c r="AH6058" s="838"/>
      <c r="AI6058" s="838"/>
      <c r="AJ6058" s="838"/>
      <c r="AK6058" s="838"/>
      <c r="AL6058" s="838"/>
    </row>
    <row r="6059" spans="25:38" x14ac:dyDescent="0.25">
      <c r="Y6059" s="838"/>
      <c r="Z6059" s="838"/>
      <c r="AA6059" s="838"/>
      <c r="AB6059" s="838"/>
      <c r="AC6059" s="838"/>
      <c r="AD6059" s="838"/>
      <c r="AE6059" s="838"/>
      <c r="AF6059" s="838"/>
      <c r="AG6059" s="838"/>
      <c r="AH6059" s="838"/>
      <c r="AI6059" s="838"/>
      <c r="AJ6059" s="838"/>
      <c r="AK6059" s="838"/>
      <c r="AL6059" s="838"/>
    </row>
    <row r="6060" spans="25:38" x14ac:dyDescent="0.25">
      <c r="Y6060" s="838"/>
      <c r="Z6060" s="838"/>
      <c r="AA6060" s="838"/>
      <c r="AB6060" s="838"/>
      <c r="AC6060" s="838"/>
      <c r="AD6060" s="838"/>
      <c r="AE6060" s="838"/>
      <c r="AF6060" s="838"/>
      <c r="AG6060" s="838"/>
      <c r="AH6060" s="838"/>
      <c r="AI6060" s="838"/>
      <c r="AJ6060" s="838"/>
      <c r="AK6060" s="838"/>
      <c r="AL6060" s="838"/>
    </row>
    <row r="6061" spans="25:38" x14ac:dyDescent="0.25">
      <c r="Y6061" s="838"/>
      <c r="Z6061" s="838"/>
      <c r="AA6061" s="838"/>
      <c r="AB6061" s="838"/>
      <c r="AC6061" s="838"/>
      <c r="AD6061" s="838"/>
      <c r="AE6061" s="838"/>
      <c r="AF6061" s="838"/>
      <c r="AG6061" s="838"/>
      <c r="AH6061" s="838"/>
      <c r="AI6061" s="838"/>
      <c r="AJ6061" s="838"/>
      <c r="AK6061" s="838"/>
      <c r="AL6061" s="838"/>
    </row>
    <row r="6062" spans="25:38" x14ac:dyDescent="0.25">
      <c r="Y6062" s="838"/>
      <c r="Z6062" s="838"/>
      <c r="AA6062" s="838"/>
      <c r="AB6062" s="838"/>
      <c r="AC6062" s="838"/>
      <c r="AD6062" s="838"/>
      <c r="AE6062" s="838"/>
      <c r="AF6062" s="838"/>
      <c r="AG6062" s="838"/>
      <c r="AH6062" s="838"/>
      <c r="AI6062" s="838"/>
      <c r="AJ6062" s="838"/>
      <c r="AK6062" s="838"/>
      <c r="AL6062" s="838"/>
    </row>
    <row r="6063" spans="25:38" x14ac:dyDescent="0.25">
      <c r="Y6063" s="838"/>
      <c r="Z6063" s="838"/>
      <c r="AA6063" s="838"/>
      <c r="AB6063" s="838"/>
      <c r="AC6063" s="838"/>
      <c r="AD6063" s="838"/>
      <c r="AE6063" s="838"/>
      <c r="AF6063" s="838"/>
      <c r="AG6063" s="838"/>
      <c r="AH6063" s="838"/>
      <c r="AI6063" s="838"/>
      <c r="AJ6063" s="838"/>
      <c r="AK6063" s="838"/>
      <c r="AL6063" s="838"/>
    </row>
    <row r="6064" spans="25:38" x14ac:dyDescent="0.25">
      <c r="Y6064" s="838"/>
      <c r="Z6064" s="838"/>
      <c r="AA6064" s="838"/>
      <c r="AB6064" s="838"/>
      <c r="AC6064" s="838"/>
      <c r="AD6064" s="838"/>
      <c r="AE6064" s="838"/>
      <c r="AF6064" s="838"/>
      <c r="AG6064" s="838"/>
      <c r="AH6064" s="838"/>
      <c r="AI6064" s="838"/>
      <c r="AJ6064" s="838"/>
      <c r="AK6064" s="838"/>
      <c r="AL6064" s="838"/>
    </row>
    <row r="6065" spans="25:38" x14ac:dyDescent="0.25">
      <c r="Y6065" s="838"/>
      <c r="Z6065" s="838"/>
      <c r="AA6065" s="838"/>
      <c r="AB6065" s="838"/>
      <c r="AC6065" s="838"/>
      <c r="AD6065" s="838"/>
      <c r="AE6065" s="838"/>
      <c r="AF6065" s="838"/>
      <c r="AG6065" s="838"/>
      <c r="AH6065" s="838"/>
      <c r="AI6065" s="838"/>
      <c r="AJ6065" s="838"/>
      <c r="AK6065" s="838"/>
      <c r="AL6065" s="838"/>
    </row>
    <row r="6066" spans="25:38" x14ac:dyDescent="0.25">
      <c r="Y6066" s="838"/>
      <c r="Z6066" s="838"/>
      <c r="AA6066" s="838"/>
      <c r="AB6066" s="838"/>
      <c r="AC6066" s="838"/>
      <c r="AD6066" s="838"/>
      <c r="AE6066" s="838"/>
      <c r="AF6066" s="838"/>
      <c r="AG6066" s="838"/>
      <c r="AH6066" s="838"/>
      <c r="AI6066" s="838"/>
      <c r="AJ6066" s="838"/>
      <c r="AK6066" s="838"/>
      <c r="AL6066" s="838"/>
    </row>
    <row r="6067" spans="25:38" x14ac:dyDescent="0.25">
      <c r="Y6067" s="838"/>
      <c r="Z6067" s="838"/>
      <c r="AA6067" s="838"/>
      <c r="AB6067" s="838"/>
      <c r="AC6067" s="838"/>
      <c r="AD6067" s="838"/>
      <c r="AE6067" s="838"/>
      <c r="AF6067" s="838"/>
      <c r="AG6067" s="838"/>
      <c r="AH6067" s="838"/>
      <c r="AI6067" s="838"/>
      <c r="AJ6067" s="838"/>
      <c r="AK6067" s="838"/>
      <c r="AL6067" s="838"/>
    </row>
    <row r="6068" spans="25:38" x14ac:dyDescent="0.25">
      <c r="Y6068" s="838"/>
      <c r="Z6068" s="838"/>
      <c r="AA6068" s="838"/>
      <c r="AB6068" s="838"/>
      <c r="AC6068" s="838"/>
      <c r="AD6068" s="838"/>
      <c r="AE6068" s="838"/>
      <c r="AF6068" s="838"/>
      <c r="AG6068" s="838"/>
      <c r="AH6068" s="838"/>
      <c r="AI6068" s="838"/>
      <c r="AJ6068" s="838"/>
      <c r="AK6068" s="838"/>
      <c r="AL6068" s="838"/>
    </row>
    <row r="6069" spans="25:38" x14ac:dyDescent="0.25">
      <c r="Y6069" s="838"/>
      <c r="Z6069" s="838"/>
      <c r="AA6069" s="838"/>
      <c r="AB6069" s="838"/>
      <c r="AC6069" s="838"/>
      <c r="AD6069" s="838"/>
      <c r="AE6069" s="838"/>
      <c r="AF6069" s="838"/>
      <c r="AG6069" s="838"/>
      <c r="AH6069" s="838"/>
      <c r="AI6069" s="838"/>
      <c r="AJ6069" s="838"/>
      <c r="AK6069" s="838"/>
      <c r="AL6069" s="838"/>
    </row>
    <row r="6070" spans="25:38" x14ac:dyDescent="0.25">
      <c r="Y6070" s="838"/>
      <c r="Z6070" s="838"/>
      <c r="AA6070" s="838"/>
      <c r="AB6070" s="838"/>
      <c r="AC6070" s="838"/>
      <c r="AD6070" s="838"/>
      <c r="AE6070" s="838"/>
      <c r="AF6070" s="838"/>
      <c r="AG6070" s="838"/>
      <c r="AH6070" s="838"/>
      <c r="AI6070" s="838"/>
      <c r="AJ6070" s="838"/>
      <c r="AK6070" s="838"/>
      <c r="AL6070" s="838"/>
    </row>
    <row r="6071" spans="25:38" x14ac:dyDescent="0.25">
      <c r="Y6071" s="838"/>
      <c r="Z6071" s="838"/>
      <c r="AA6071" s="838"/>
      <c r="AB6071" s="838"/>
      <c r="AC6071" s="838"/>
      <c r="AD6071" s="838"/>
      <c r="AE6071" s="838"/>
      <c r="AF6071" s="838"/>
      <c r="AG6071" s="838"/>
      <c r="AH6071" s="838"/>
      <c r="AI6071" s="838"/>
      <c r="AJ6071" s="838"/>
      <c r="AK6071" s="838"/>
      <c r="AL6071" s="838"/>
    </row>
    <row r="6072" spans="25:38" x14ac:dyDescent="0.25">
      <c r="Y6072" s="838"/>
      <c r="Z6072" s="838"/>
      <c r="AA6072" s="838"/>
      <c r="AB6072" s="838"/>
      <c r="AC6072" s="838"/>
      <c r="AD6072" s="838"/>
      <c r="AE6072" s="838"/>
      <c r="AF6072" s="838"/>
      <c r="AG6072" s="838"/>
      <c r="AH6072" s="838"/>
      <c r="AI6072" s="838"/>
      <c r="AJ6072" s="838"/>
      <c r="AK6072" s="838"/>
      <c r="AL6072" s="838"/>
    </row>
    <row r="6073" spans="25:38" x14ac:dyDescent="0.25">
      <c r="Y6073" s="838"/>
      <c r="Z6073" s="838"/>
      <c r="AA6073" s="838"/>
      <c r="AB6073" s="838"/>
      <c r="AC6073" s="838"/>
      <c r="AD6073" s="838"/>
      <c r="AE6073" s="838"/>
      <c r="AF6073" s="838"/>
      <c r="AG6073" s="838"/>
      <c r="AH6073" s="838"/>
      <c r="AI6073" s="838"/>
      <c r="AJ6073" s="838"/>
      <c r="AK6073" s="838"/>
      <c r="AL6073" s="838"/>
    </row>
    <row r="6074" spans="25:38" x14ac:dyDescent="0.25">
      <c r="Y6074" s="838"/>
      <c r="Z6074" s="838"/>
      <c r="AA6074" s="838"/>
      <c r="AB6074" s="838"/>
      <c r="AC6074" s="838"/>
      <c r="AD6074" s="838"/>
      <c r="AE6074" s="838"/>
      <c r="AF6074" s="838"/>
      <c r="AG6074" s="838"/>
      <c r="AH6074" s="838"/>
      <c r="AI6074" s="838"/>
      <c r="AJ6074" s="838"/>
      <c r="AK6074" s="838"/>
      <c r="AL6074" s="838"/>
    </row>
    <row r="6075" spans="25:38" x14ac:dyDescent="0.25">
      <c r="Y6075" s="838"/>
      <c r="Z6075" s="838"/>
      <c r="AA6075" s="838"/>
      <c r="AB6075" s="838"/>
      <c r="AC6075" s="838"/>
      <c r="AD6075" s="838"/>
      <c r="AE6075" s="838"/>
      <c r="AF6075" s="838"/>
      <c r="AG6075" s="838"/>
      <c r="AH6075" s="838"/>
      <c r="AI6075" s="838"/>
      <c r="AJ6075" s="838"/>
      <c r="AK6075" s="838"/>
      <c r="AL6075" s="838"/>
    </row>
    <row r="6076" spans="25:38" x14ac:dyDescent="0.25">
      <c r="Y6076" s="838"/>
      <c r="Z6076" s="838"/>
      <c r="AA6076" s="838"/>
      <c r="AB6076" s="838"/>
      <c r="AC6076" s="838"/>
      <c r="AD6076" s="838"/>
      <c r="AE6076" s="838"/>
      <c r="AF6076" s="838"/>
      <c r="AG6076" s="838"/>
      <c r="AH6076" s="838"/>
      <c r="AI6076" s="838"/>
      <c r="AJ6076" s="838"/>
      <c r="AK6076" s="838"/>
      <c r="AL6076" s="838"/>
    </row>
    <row r="6077" spans="25:38" x14ac:dyDescent="0.25">
      <c r="Y6077" s="838"/>
      <c r="Z6077" s="838"/>
      <c r="AA6077" s="838"/>
      <c r="AB6077" s="838"/>
      <c r="AC6077" s="838"/>
      <c r="AD6077" s="838"/>
      <c r="AE6077" s="838"/>
      <c r="AF6077" s="838"/>
      <c r="AG6077" s="838"/>
      <c r="AH6077" s="838"/>
      <c r="AI6077" s="838"/>
      <c r="AJ6077" s="838"/>
      <c r="AK6077" s="838"/>
      <c r="AL6077" s="838"/>
    </row>
    <row r="6078" spans="25:38" x14ac:dyDescent="0.25">
      <c r="Y6078" s="838"/>
      <c r="Z6078" s="838"/>
      <c r="AA6078" s="838"/>
      <c r="AB6078" s="838"/>
      <c r="AC6078" s="838"/>
      <c r="AD6078" s="838"/>
      <c r="AE6078" s="838"/>
      <c r="AF6078" s="838"/>
      <c r="AG6078" s="838"/>
      <c r="AH6078" s="838"/>
      <c r="AI6078" s="838"/>
      <c r="AJ6078" s="838"/>
      <c r="AK6078" s="838"/>
      <c r="AL6078" s="838"/>
    </row>
    <row r="6079" spans="25:38" x14ac:dyDescent="0.25">
      <c r="Y6079" s="838"/>
      <c r="Z6079" s="838"/>
      <c r="AA6079" s="838"/>
      <c r="AB6079" s="838"/>
      <c r="AC6079" s="838"/>
      <c r="AD6079" s="838"/>
      <c r="AE6079" s="838"/>
      <c r="AF6079" s="838"/>
      <c r="AG6079" s="838"/>
      <c r="AH6079" s="838"/>
      <c r="AI6079" s="838"/>
      <c r="AJ6079" s="838"/>
      <c r="AK6079" s="838"/>
      <c r="AL6079" s="838"/>
    </row>
    <row r="6080" spans="25:38" x14ac:dyDescent="0.25">
      <c r="Y6080" s="838"/>
      <c r="Z6080" s="838"/>
      <c r="AA6080" s="838"/>
      <c r="AB6080" s="838"/>
      <c r="AC6080" s="838"/>
      <c r="AD6080" s="838"/>
      <c r="AE6080" s="838"/>
      <c r="AF6080" s="838"/>
      <c r="AG6080" s="838"/>
      <c r="AH6080" s="838"/>
      <c r="AI6080" s="838"/>
      <c r="AJ6080" s="838"/>
      <c r="AK6080" s="838"/>
      <c r="AL6080" s="838"/>
    </row>
    <row r="6081" spans="25:38" x14ac:dyDescent="0.25">
      <c r="Y6081" s="838"/>
      <c r="Z6081" s="838"/>
      <c r="AA6081" s="838"/>
      <c r="AB6081" s="838"/>
      <c r="AC6081" s="838"/>
      <c r="AD6081" s="838"/>
      <c r="AE6081" s="838"/>
      <c r="AF6081" s="838"/>
      <c r="AG6081" s="838"/>
      <c r="AH6081" s="838"/>
      <c r="AI6081" s="838"/>
      <c r="AJ6081" s="838"/>
      <c r="AK6081" s="838"/>
      <c r="AL6081" s="838"/>
    </row>
    <row r="6082" spans="25:38" x14ac:dyDescent="0.25">
      <c r="Y6082" s="838"/>
      <c r="Z6082" s="838"/>
      <c r="AA6082" s="838"/>
      <c r="AB6082" s="838"/>
      <c r="AC6082" s="838"/>
      <c r="AD6082" s="838"/>
      <c r="AE6082" s="838"/>
      <c r="AF6082" s="838"/>
      <c r="AG6082" s="838"/>
      <c r="AH6082" s="838"/>
      <c r="AI6082" s="838"/>
      <c r="AJ6082" s="838"/>
      <c r="AK6082" s="838"/>
      <c r="AL6082" s="838"/>
    </row>
    <row r="6083" spans="25:38" x14ac:dyDescent="0.25">
      <c r="Y6083" s="838"/>
      <c r="Z6083" s="838"/>
      <c r="AA6083" s="838"/>
      <c r="AB6083" s="838"/>
      <c r="AC6083" s="838"/>
      <c r="AD6083" s="838"/>
      <c r="AE6083" s="838"/>
      <c r="AF6083" s="838"/>
      <c r="AG6083" s="838"/>
      <c r="AH6083" s="838"/>
      <c r="AI6083" s="838"/>
      <c r="AJ6083" s="838"/>
      <c r="AK6083" s="838"/>
      <c r="AL6083" s="838"/>
    </row>
    <row r="6084" spans="25:38" x14ac:dyDescent="0.25">
      <c r="Y6084" s="838"/>
      <c r="Z6084" s="838"/>
      <c r="AA6084" s="838"/>
      <c r="AB6084" s="838"/>
      <c r="AC6084" s="838"/>
      <c r="AD6084" s="838"/>
      <c r="AE6084" s="838"/>
      <c r="AF6084" s="838"/>
      <c r="AG6084" s="838"/>
      <c r="AH6084" s="838"/>
      <c r="AI6084" s="838"/>
      <c r="AJ6084" s="838"/>
      <c r="AK6084" s="838"/>
      <c r="AL6084" s="838"/>
    </row>
    <row r="6085" spans="25:38" x14ac:dyDescent="0.25">
      <c r="Y6085" s="838"/>
      <c r="Z6085" s="838"/>
      <c r="AA6085" s="838"/>
      <c r="AB6085" s="838"/>
      <c r="AC6085" s="838"/>
      <c r="AD6085" s="838"/>
      <c r="AE6085" s="838"/>
      <c r="AF6085" s="838"/>
      <c r="AG6085" s="838"/>
      <c r="AH6085" s="838"/>
      <c r="AI6085" s="838"/>
      <c r="AJ6085" s="838"/>
      <c r="AK6085" s="838"/>
      <c r="AL6085" s="838"/>
    </row>
    <row r="6086" spans="25:38" x14ac:dyDescent="0.25">
      <c r="Y6086" s="838"/>
      <c r="Z6086" s="838"/>
      <c r="AA6086" s="838"/>
      <c r="AB6086" s="838"/>
      <c r="AC6086" s="838"/>
      <c r="AD6086" s="838"/>
      <c r="AE6086" s="838"/>
      <c r="AF6086" s="838"/>
      <c r="AG6086" s="838"/>
      <c r="AH6086" s="838"/>
      <c r="AI6086" s="838"/>
      <c r="AJ6086" s="838"/>
      <c r="AK6086" s="838"/>
      <c r="AL6086" s="838"/>
    </row>
    <row r="6087" spans="25:38" x14ac:dyDescent="0.25">
      <c r="Y6087" s="838"/>
      <c r="Z6087" s="838"/>
      <c r="AA6087" s="838"/>
      <c r="AB6087" s="838"/>
      <c r="AC6087" s="838"/>
      <c r="AD6087" s="838"/>
      <c r="AE6087" s="838"/>
      <c r="AF6087" s="838"/>
      <c r="AG6087" s="838"/>
      <c r="AH6087" s="838"/>
      <c r="AI6087" s="838"/>
      <c r="AJ6087" s="838"/>
      <c r="AK6087" s="838"/>
      <c r="AL6087" s="838"/>
    </row>
    <row r="6088" spans="25:38" x14ac:dyDescent="0.25">
      <c r="Y6088" s="838"/>
      <c r="Z6088" s="838"/>
      <c r="AA6088" s="838"/>
      <c r="AB6088" s="838"/>
      <c r="AC6088" s="838"/>
      <c r="AD6088" s="838"/>
      <c r="AE6088" s="838"/>
      <c r="AF6088" s="838"/>
      <c r="AG6088" s="838"/>
      <c r="AH6088" s="838"/>
      <c r="AI6088" s="838"/>
      <c r="AJ6088" s="838"/>
      <c r="AK6088" s="838"/>
      <c r="AL6088" s="838"/>
    </row>
    <row r="6089" spans="25:38" x14ac:dyDescent="0.25">
      <c r="Y6089" s="838"/>
      <c r="Z6089" s="838"/>
      <c r="AA6089" s="838"/>
      <c r="AB6089" s="838"/>
      <c r="AC6089" s="838"/>
      <c r="AD6089" s="838"/>
      <c r="AE6089" s="838"/>
      <c r="AF6089" s="838"/>
      <c r="AG6089" s="838"/>
      <c r="AH6089" s="838"/>
      <c r="AI6089" s="838"/>
      <c r="AJ6089" s="838"/>
      <c r="AK6089" s="838"/>
      <c r="AL6089" s="838"/>
    </row>
    <row r="6090" spans="25:38" x14ac:dyDescent="0.25">
      <c r="Y6090" s="838"/>
      <c r="Z6090" s="838"/>
      <c r="AA6090" s="838"/>
      <c r="AB6090" s="838"/>
      <c r="AC6090" s="838"/>
      <c r="AD6090" s="838"/>
      <c r="AE6090" s="838"/>
      <c r="AF6090" s="838"/>
      <c r="AG6090" s="838"/>
      <c r="AH6090" s="838"/>
      <c r="AI6090" s="838"/>
      <c r="AJ6090" s="838"/>
      <c r="AK6090" s="838"/>
      <c r="AL6090" s="838"/>
    </row>
    <row r="6091" spans="25:38" x14ac:dyDescent="0.25">
      <c r="Y6091" s="838"/>
      <c r="Z6091" s="838"/>
      <c r="AA6091" s="838"/>
      <c r="AB6091" s="838"/>
      <c r="AC6091" s="838"/>
      <c r="AD6091" s="838"/>
      <c r="AE6091" s="838"/>
      <c r="AF6091" s="838"/>
      <c r="AG6091" s="838"/>
      <c r="AH6091" s="838"/>
      <c r="AI6091" s="838"/>
      <c r="AJ6091" s="838"/>
      <c r="AK6091" s="838"/>
      <c r="AL6091" s="838"/>
    </row>
    <row r="6092" spans="25:38" x14ac:dyDescent="0.25">
      <c r="Y6092" s="838"/>
      <c r="Z6092" s="838"/>
      <c r="AA6092" s="838"/>
      <c r="AB6092" s="838"/>
      <c r="AC6092" s="838"/>
      <c r="AD6092" s="838"/>
      <c r="AE6092" s="838"/>
      <c r="AF6092" s="838"/>
      <c r="AG6092" s="838"/>
      <c r="AH6092" s="838"/>
      <c r="AI6092" s="838"/>
      <c r="AJ6092" s="838"/>
      <c r="AK6092" s="838"/>
      <c r="AL6092" s="838"/>
    </row>
    <row r="6093" spans="25:38" x14ac:dyDescent="0.25">
      <c r="Y6093" s="838"/>
      <c r="Z6093" s="838"/>
      <c r="AA6093" s="838"/>
      <c r="AB6093" s="838"/>
      <c r="AC6093" s="838"/>
      <c r="AD6093" s="838"/>
      <c r="AE6093" s="838"/>
      <c r="AF6093" s="838"/>
      <c r="AG6093" s="838"/>
      <c r="AH6093" s="838"/>
      <c r="AI6093" s="838"/>
      <c r="AJ6093" s="838"/>
      <c r="AK6093" s="838"/>
      <c r="AL6093" s="838"/>
    </row>
    <row r="6094" spans="25:38" x14ac:dyDescent="0.25">
      <c r="Y6094" s="838"/>
      <c r="Z6094" s="838"/>
      <c r="AA6094" s="838"/>
      <c r="AB6094" s="838"/>
      <c r="AC6094" s="838"/>
      <c r="AD6094" s="838"/>
      <c r="AE6094" s="838"/>
      <c r="AF6094" s="838"/>
      <c r="AG6094" s="838"/>
      <c r="AH6094" s="838"/>
      <c r="AI6094" s="838"/>
      <c r="AJ6094" s="838"/>
      <c r="AK6094" s="838"/>
      <c r="AL6094" s="838"/>
    </row>
    <row r="6095" spans="25:38" x14ac:dyDescent="0.25">
      <c r="Y6095" s="838"/>
      <c r="Z6095" s="838"/>
      <c r="AA6095" s="838"/>
      <c r="AB6095" s="838"/>
      <c r="AC6095" s="838"/>
      <c r="AD6095" s="838"/>
      <c r="AE6095" s="838"/>
      <c r="AF6095" s="838"/>
      <c r="AG6095" s="838"/>
      <c r="AH6095" s="838"/>
      <c r="AI6095" s="838"/>
      <c r="AJ6095" s="838"/>
      <c r="AK6095" s="838"/>
      <c r="AL6095" s="838"/>
    </row>
    <row r="6096" spans="25:38" x14ac:dyDescent="0.25">
      <c r="Y6096" s="838"/>
      <c r="Z6096" s="838"/>
      <c r="AA6096" s="838"/>
      <c r="AB6096" s="838"/>
      <c r="AC6096" s="838"/>
      <c r="AD6096" s="838"/>
      <c r="AE6096" s="838"/>
      <c r="AF6096" s="838"/>
      <c r="AG6096" s="838"/>
      <c r="AH6096" s="838"/>
      <c r="AI6096" s="838"/>
      <c r="AJ6096" s="838"/>
      <c r="AK6096" s="838"/>
      <c r="AL6096" s="838"/>
    </row>
    <row r="6097" spans="25:38" x14ac:dyDescent="0.25">
      <c r="Y6097" s="838"/>
      <c r="Z6097" s="838"/>
      <c r="AA6097" s="838"/>
      <c r="AB6097" s="838"/>
      <c r="AC6097" s="838"/>
      <c r="AD6097" s="838"/>
      <c r="AE6097" s="838"/>
      <c r="AF6097" s="838"/>
      <c r="AG6097" s="838"/>
      <c r="AH6097" s="838"/>
      <c r="AI6097" s="838"/>
      <c r="AJ6097" s="838"/>
      <c r="AK6097" s="838"/>
      <c r="AL6097" s="838"/>
    </row>
    <row r="6098" spans="25:38" x14ac:dyDescent="0.25">
      <c r="Y6098" s="838"/>
      <c r="Z6098" s="838"/>
      <c r="AA6098" s="838"/>
      <c r="AB6098" s="838"/>
      <c r="AC6098" s="838"/>
      <c r="AD6098" s="838"/>
      <c r="AE6098" s="838"/>
      <c r="AF6098" s="838"/>
      <c r="AG6098" s="838"/>
      <c r="AH6098" s="838"/>
      <c r="AI6098" s="838"/>
      <c r="AJ6098" s="838"/>
      <c r="AK6098" s="838"/>
      <c r="AL6098" s="838"/>
    </row>
    <row r="6099" spans="25:38" x14ac:dyDescent="0.25">
      <c r="Y6099" s="838"/>
      <c r="Z6099" s="838"/>
      <c r="AA6099" s="838"/>
      <c r="AB6099" s="838"/>
      <c r="AC6099" s="838"/>
      <c r="AD6099" s="838"/>
      <c r="AE6099" s="838"/>
      <c r="AF6099" s="838"/>
      <c r="AG6099" s="838"/>
      <c r="AH6099" s="838"/>
      <c r="AI6099" s="838"/>
      <c r="AJ6099" s="838"/>
      <c r="AK6099" s="838"/>
      <c r="AL6099" s="838"/>
    </row>
    <row r="6100" spans="25:38" x14ac:dyDescent="0.25">
      <c r="Y6100" s="838"/>
      <c r="Z6100" s="838"/>
      <c r="AA6100" s="838"/>
      <c r="AB6100" s="838"/>
      <c r="AC6100" s="838"/>
      <c r="AD6100" s="838"/>
      <c r="AE6100" s="838"/>
      <c r="AF6100" s="838"/>
      <c r="AG6100" s="838"/>
      <c r="AH6100" s="838"/>
      <c r="AI6100" s="838"/>
      <c r="AJ6100" s="838"/>
      <c r="AK6100" s="838"/>
      <c r="AL6100" s="838"/>
    </row>
    <row r="6101" spans="25:38" x14ac:dyDescent="0.25">
      <c r="Y6101" s="838"/>
      <c r="Z6101" s="838"/>
      <c r="AA6101" s="838"/>
      <c r="AB6101" s="838"/>
      <c r="AC6101" s="838"/>
      <c r="AD6101" s="838"/>
      <c r="AE6101" s="838"/>
      <c r="AF6101" s="838"/>
      <c r="AG6101" s="838"/>
      <c r="AH6101" s="838"/>
      <c r="AI6101" s="838"/>
      <c r="AJ6101" s="838"/>
      <c r="AK6101" s="838"/>
      <c r="AL6101" s="838"/>
    </row>
    <row r="6102" spans="25:38" x14ac:dyDescent="0.25">
      <c r="Y6102" s="838"/>
      <c r="Z6102" s="838"/>
      <c r="AA6102" s="838"/>
      <c r="AB6102" s="838"/>
      <c r="AC6102" s="838"/>
      <c r="AD6102" s="838"/>
      <c r="AE6102" s="838"/>
      <c r="AF6102" s="838"/>
      <c r="AG6102" s="838"/>
      <c r="AH6102" s="838"/>
      <c r="AI6102" s="838"/>
      <c r="AJ6102" s="838"/>
      <c r="AK6102" s="838"/>
      <c r="AL6102" s="838"/>
    </row>
    <row r="6103" spans="25:38" x14ac:dyDescent="0.25">
      <c r="Y6103" s="838"/>
      <c r="Z6103" s="838"/>
      <c r="AA6103" s="838"/>
      <c r="AB6103" s="838"/>
      <c r="AC6103" s="838"/>
      <c r="AD6103" s="838"/>
      <c r="AE6103" s="838"/>
      <c r="AF6103" s="838"/>
      <c r="AG6103" s="838"/>
      <c r="AH6103" s="838"/>
      <c r="AI6103" s="838"/>
      <c r="AJ6103" s="838"/>
      <c r="AK6103" s="838"/>
      <c r="AL6103" s="838"/>
    </row>
    <row r="6104" spans="25:38" x14ac:dyDescent="0.25">
      <c r="Y6104" s="838"/>
      <c r="Z6104" s="838"/>
      <c r="AA6104" s="838"/>
      <c r="AB6104" s="838"/>
      <c r="AC6104" s="838"/>
      <c r="AD6104" s="838"/>
      <c r="AE6104" s="838"/>
      <c r="AF6104" s="838"/>
      <c r="AG6104" s="838"/>
      <c r="AH6104" s="838"/>
      <c r="AI6104" s="838"/>
      <c r="AJ6104" s="838"/>
      <c r="AK6104" s="838"/>
      <c r="AL6104" s="838"/>
    </row>
    <row r="6105" spans="25:38" x14ac:dyDescent="0.25">
      <c r="Y6105" s="838"/>
      <c r="Z6105" s="838"/>
      <c r="AA6105" s="838"/>
      <c r="AB6105" s="838"/>
      <c r="AC6105" s="838"/>
      <c r="AD6105" s="838"/>
      <c r="AE6105" s="838"/>
      <c r="AF6105" s="838"/>
      <c r="AG6105" s="838"/>
      <c r="AH6105" s="838"/>
      <c r="AI6105" s="838"/>
      <c r="AJ6105" s="838"/>
      <c r="AK6105" s="838"/>
      <c r="AL6105" s="838"/>
    </row>
    <row r="6106" spans="25:38" x14ac:dyDescent="0.25">
      <c r="Y6106" s="838"/>
      <c r="Z6106" s="838"/>
      <c r="AA6106" s="838"/>
      <c r="AB6106" s="838"/>
      <c r="AC6106" s="838"/>
      <c r="AD6106" s="838"/>
      <c r="AE6106" s="838"/>
      <c r="AF6106" s="838"/>
      <c r="AG6106" s="838"/>
      <c r="AH6106" s="838"/>
      <c r="AI6106" s="838"/>
      <c r="AJ6106" s="838"/>
      <c r="AK6106" s="838"/>
      <c r="AL6106" s="838"/>
    </row>
    <row r="6107" spans="25:38" x14ac:dyDescent="0.25">
      <c r="Y6107" s="838"/>
      <c r="Z6107" s="838"/>
      <c r="AA6107" s="838"/>
      <c r="AB6107" s="838"/>
      <c r="AC6107" s="838"/>
      <c r="AD6107" s="838"/>
      <c r="AE6107" s="838"/>
      <c r="AF6107" s="838"/>
      <c r="AG6107" s="838"/>
      <c r="AH6107" s="838"/>
      <c r="AI6107" s="838"/>
      <c r="AJ6107" s="838"/>
      <c r="AK6107" s="838"/>
      <c r="AL6107" s="838"/>
    </row>
    <row r="6108" spans="25:38" x14ac:dyDescent="0.25">
      <c r="Y6108" s="838"/>
      <c r="Z6108" s="838"/>
      <c r="AA6108" s="838"/>
      <c r="AB6108" s="838"/>
      <c r="AC6108" s="838"/>
      <c r="AD6108" s="838"/>
      <c r="AE6108" s="838"/>
      <c r="AF6108" s="838"/>
      <c r="AG6108" s="838"/>
      <c r="AH6108" s="838"/>
      <c r="AI6108" s="838"/>
      <c r="AJ6108" s="838"/>
      <c r="AK6108" s="838"/>
      <c r="AL6108" s="838"/>
    </row>
    <row r="6109" spans="25:38" x14ac:dyDescent="0.25">
      <c r="Y6109" s="838"/>
      <c r="Z6109" s="838"/>
      <c r="AA6109" s="838"/>
      <c r="AB6109" s="838"/>
      <c r="AC6109" s="838"/>
      <c r="AD6109" s="838"/>
      <c r="AE6109" s="838"/>
      <c r="AF6109" s="838"/>
      <c r="AG6109" s="838"/>
      <c r="AH6109" s="838"/>
      <c r="AI6109" s="838"/>
      <c r="AJ6109" s="838"/>
      <c r="AK6109" s="838"/>
      <c r="AL6109" s="838"/>
    </row>
    <row r="6110" spans="25:38" x14ac:dyDescent="0.25">
      <c r="Y6110" s="838"/>
      <c r="Z6110" s="838"/>
      <c r="AA6110" s="838"/>
      <c r="AB6110" s="838"/>
      <c r="AC6110" s="838"/>
      <c r="AD6110" s="838"/>
      <c r="AE6110" s="838"/>
      <c r="AF6110" s="838"/>
      <c r="AG6110" s="838"/>
      <c r="AH6110" s="838"/>
      <c r="AI6110" s="838"/>
      <c r="AJ6110" s="838"/>
      <c r="AK6110" s="838"/>
      <c r="AL6110" s="838"/>
    </row>
    <row r="6111" spans="25:38" x14ac:dyDescent="0.25">
      <c r="Y6111" s="838"/>
      <c r="Z6111" s="838"/>
      <c r="AA6111" s="838"/>
      <c r="AB6111" s="838"/>
      <c r="AC6111" s="838"/>
      <c r="AD6111" s="838"/>
      <c r="AE6111" s="838"/>
      <c r="AF6111" s="838"/>
      <c r="AG6111" s="838"/>
      <c r="AH6111" s="838"/>
      <c r="AI6111" s="838"/>
      <c r="AJ6111" s="838"/>
      <c r="AK6111" s="838"/>
      <c r="AL6111" s="838"/>
    </row>
    <row r="6112" spans="25:38" x14ac:dyDescent="0.25">
      <c r="Y6112" s="838"/>
      <c r="Z6112" s="838"/>
      <c r="AA6112" s="838"/>
      <c r="AB6112" s="838"/>
      <c r="AC6112" s="838"/>
      <c r="AD6112" s="838"/>
      <c r="AE6112" s="838"/>
      <c r="AF6112" s="838"/>
      <c r="AG6112" s="838"/>
      <c r="AH6112" s="838"/>
      <c r="AI6112" s="838"/>
      <c r="AJ6112" s="838"/>
      <c r="AK6112" s="838"/>
      <c r="AL6112" s="838"/>
    </row>
    <row r="6113" spans="25:38" x14ac:dyDescent="0.25">
      <c r="Y6113" s="838"/>
      <c r="Z6113" s="838"/>
      <c r="AA6113" s="838"/>
      <c r="AB6113" s="838"/>
      <c r="AC6113" s="838"/>
      <c r="AD6113" s="838"/>
      <c r="AE6113" s="838"/>
      <c r="AF6113" s="838"/>
      <c r="AG6113" s="838"/>
      <c r="AH6113" s="838"/>
      <c r="AI6113" s="838"/>
      <c r="AJ6113" s="838"/>
      <c r="AK6113" s="838"/>
      <c r="AL6113" s="838"/>
    </row>
    <row r="6114" spans="25:38" x14ac:dyDescent="0.25">
      <c r="Y6114" s="838"/>
      <c r="Z6114" s="838"/>
      <c r="AA6114" s="838"/>
      <c r="AB6114" s="838"/>
      <c r="AC6114" s="838"/>
      <c r="AD6114" s="838"/>
      <c r="AE6114" s="838"/>
      <c r="AF6114" s="838"/>
      <c r="AG6114" s="838"/>
      <c r="AH6114" s="838"/>
      <c r="AI6114" s="838"/>
      <c r="AJ6114" s="838"/>
      <c r="AK6114" s="838"/>
      <c r="AL6114" s="838"/>
    </row>
    <row r="6115" spans="25:38" x14ac:dyDescent="0.25">
      <c r="Y6115" s="838"/>
      <c r="Z6115" s="838"/>
      <c r="AA6115" s="838"/>
      <c r="AB6115" s="838"/>
      <c r="AC6115" s="838"/>
      <c r="AD6115" s="838"/>
      <c r="AE6115" s="838"/>
      <c r="AF6115" s="838"/>
      <c r="AG6115" s="838"/>
      <c r="AH6115" s="838"/>
      <c r="AI6115" s="838"/>
      <c r="AJ6115" s="838"/>
      <c r="AK6115" s="838"/>
      <c r="AL6115" s="838"/>
    </row>
    <row r="6116" spans="25:38" x14ac:dyDescent="0.25">
      <c r="Y6116" s="838"/>
      <c r="Z6116" s="838"/>
      <c r="AA6116" s="838"/>
      <c r="AB6116" s="838"/>
      <c r="AC6116" s="838"/>
      <c r="AD6116" s="838"/>
      <c r="AE6116" s="838"/>
      <c r="AF6116" s="838"/>
      <c r="AG6116" s="838"/>
      <c r="AH6116" s="838"/>
      <c r="AI6116" s="838"/>
      <c r="AJ6116" s="838"/>
      <c r="AK6116" s="838"/>
      <c r="AL6116" s="838"/>
    </row>
    <row r="6117" spans="25:38" x14ac:dyDescent="0.25">
      <c r="Y6117" s="838"/>
      <c r="Z6117" s="838"/>
      <c r="AA6117" s="838"/>
      <c r="AB6117" s="838"/>
      <c r="AC6117" s="838"/>
      <c r="AD6117" s="838"/>
      <c r="AE6117" s="838"/>
      <c r="AF6117" s="838"/>
      <c r="AG6117" s="838"/>
      <c r="AH6117" s="838"/>
      <c r="AI6117" s="838"/>
      <c r="AJ6117" s="838"/>
      <c r="AK6117" s="838"/>
      <c r="AL6117" s="838"/>
    </row>
    <row r="6118" spans="25:38" x14ac:dyDescent="0.25">
      <c r="Y6118" s="838"/>
      <c r="Z6118" s="838"/>
      <c r="AA6118" s="838"/>
      <c r="AB6118" s="838"/>
      <c r="AC6118" s="838"/>
      <c r="AD6118" s="838"/>
      <c r="AE6118" s="838"/>
      <c r="AF6118" s="838"/>
      <c r="AG6118" s="838"/>
      <c r="AH6118" s="838"/>
      <c r="AI6118" s="838"/>
      <c r="AJ6118" s="838"/>
      <c r="AK6118" s="838"/>
      <c r="AL6118" s="838"/>
    </row>
    <row r="6119" spans="25:38" x14ac:dyDescent="0.25">
      <c r="Y6119" s="838"/>
      <c r="Z6119" s="838"/>
      <c r="AA6119" s="838"/>
      <c r="AB6119" s="838"/>
      <c r="AC6119" s="838"/>
      <c r="AD6119" s="838"/>
      <c r="AE6119" s="838"/>
      <c r="AF6119" s="838"/>
      <c r="AG6119" s="838"/>
      <c r="AH6119" s="838"/>
      <c r="AI6119" s="838"/>
      <c r="AJ6119" s="838"/>
      <c r="AK6119" s="838"/>
      <c r="AL6119" s="838"/>
    </row>
    <row r="6120" spans="25:38" x14ac:dyDescent="0.25">
      <c r="Y6120" s="838"/>
      <c r="Z6120" s="838"/>
      <c r="AA6120" s="838"/>
      <c r="AB6120" s="838"/>
      <c r="AC6120" s="838"/>
      <c r="AD6120" s="838"/>
      <c r="AE6120" s="838"/>
      <c r="AF6120" s="838"/>
      <c r="AG6120" s="838"/>
      <c r="AH6120" s="838"/>
      <c r="AI6120" s="838"/>
      <c r="AJ6120" s="838"/>
      <c r="AK6120" s="838"/>
      <c r="AL6120" s="838"/>
    </row>
    <row r="6121" spans="25:38" x14ac:dyDescent="0.25">
      <c r="Y6121" s="838"/>
      <c r="Z6121" s="838"/>
      <c r="AA6121" s="838"/>
      <c r="AB6121" s="838"/>
      <c r="AC6121" s="838"/>
      <c r="AD6121" s="838"/>
      <c r="AE6121" s="838"/>
      <c r="AF6121" s="838"/>
      <c r="AG6121" s="838"/>
      <c r="AH6121" s="838"/>
      <c r="AI6121" s="838"/>
      <c r="AJ6121" s="838"/>
      <c r="AK6121" s="838"/>
      <c r="AL6121" s="838"/>
    </row>
    <row r="6122" spans="25:38" x14ac:dyDescent="0.25">
      <c r="Y6122" s="838"/>
      <c r="Z6122" s="838"/>
      <c r="AA6122" s="838"/>
      <c r="AB6122" s="838"/>
      <c r="AC6122" s="838"/>
      <c r="AD6122" s="838"/>
      <c r="AE6122" s="838"/>
      <c r="AF6122" s="838"/>
      <c r="AG6122" s="838"/>
      <c r="AH6122" s="838"/>
      <c r="AI6122" s="838"/>
      <c r="AJ6122" s="838"/>
      <c r="AK6122" s="838"/>
      <c r="AL6122" s="838"/>
    </row>
    <row r="6123" spans="25:38" x14ac:dyDescent="0.25">
      <c r="Y6123" s="838"/>
      <c r="Z6123" s="838"/>
      <c r="AA6123" s="838"/>
      <c r="AB6123" s="838"/>
      <c r="AC6123" s="838"/>
      <c r="AD6123" s="838"/>
      <c r="AE6123" s="838"/>
      <c r="AF6123" s="838"/>
      <c r="AG6123" s="838"/>
      <c r="AH6123" s="838"/>
      <c r="AI6123" s="838"/>
      <c r="AJ6123" s="838"/>
      <c r="AK6123" s="838"/>
      <c r="AL6123" s="838"/>
    </row>
    <row r="6124" spans="25:38" x14ac:dyDescent="0.25">
      <c r="Y6124" s="838"/>
      <c r="Z6124" s="838"/>
      <c r="AA6124" s="838"/>
      <c r="AB6124" s="838"/>
      <c r="AC6124" s="838"/>
      <c r="AD6124" s="838"/>
      <c r="AE6124" s="838"/>
      <c r="AF6124" s="838"/>
      <c r="AG6124" s="838"/>
      <c r="AH6124" s="838"/>
      <c r="AI6124" s="838"/>
      <c r="AJ6124" s="838"/>
      <c r="AK6124" s="838"/>
      <c r="AL6124" s="838"/>
    </row>
    <row r="6125" spans="25:38" x14ac:dyDescent="0.25">
      <c r="Y6125" s="838"/>
      <c r="Z6125" s="838"/>
      <c r="AA6125" s="838"/>
      <c r="AB6125" s="838"/>
      <c r="AC6125" s="838"/>
      <c r="AD6125" s="838"/>
      <c r="AE6125" s="838"/>
      <c r="AF6125" s="838"/>
      <c r="AG6125" s="838"/>
      <c r="AH6125" s="838"/>
      <c r="AI6125" s="838"/>
      <c r="AJ6125" s="838"/>
      <c r="AK6125" s="838"/>
      <c r="AL6125" s="838"/>
    </row>
    <row r="6126" spans="25:38" x14ac:dyDescent="0.25">
      <c r="Y6126" s="838"/>
      <c r="Z6126" s="838"/>
      <c r="AA6126" s="838"/>
      <c r="AB6126" s="838"/>
      <c r="AC6126" s="838"/>
      <c r="AD6126" s="838"/>
      <c r="AE6126" s="838"/>
      <c r="AF6126" s="838"/>
      <c r="AG6126" s="838"/>
      <c r="AH6126" s="838"/>
      <c r="AI6126" s="838"/>
      <c r="AJ6126" s="838"/>
      <c r="AK6126" s="838"/>
      <c r="AL6126" s="838"/>
    </row>
    <row r="6127" spans="25:38" x14ac:dyDescent="0.25">
      <c r="Y6127" s="838"/>
      <c r="Z6127" s="838"/>
      <c r="AA6127" s="838"/>
      <c r="AB6127" s="838"/>
      <c r="AC6127" s="838"/>
      <c r="AD6127" s="838"/>
      <c r="AE6127" s="838"/>
      <c r="AF6127" s="838"/>
      <c r="AG6127" s="838"/>
      <c r="AH6127" s="838"/>
      <c r="AI6127" s="838"/>
      <c r="AJ6127" s="838"/>
      <c r="AK6127" s="838"/>
      <c r="AL6127" s="838"/>
    </row>
    <row r="6128" spans="25:38" x14ac:dyDescent="0.25">
      <c r="Y6128" s="838"/>
      <c r="Z6128" s="838"/>
      <c r="AA6128" s="838"/>
      <c r="AB6128" s="838"/>
      <c r="AC6128" s="838"/>
      <c r="AD6128" s="838"/>
      <c r="AE6128" s="838"/>
      <c r="AF6128" s="838"/>
      <c r="AG6128" s="838"/>
      <c r="AH6128" s="838"/>
      <c r="AI6128" s="838"/>
      <c r="AJ6128" s="838"/>
      <c r="AK6128" s="838"/>
      <c r="AL6128" s="838"/>
    </row>
    <row r="6129" spans="25:38" x14ac:dyDescent="0.25">
      <c r="Y6129" s="838"/>
      <c r="Z6129" s="838"/>
      <c r="AA6129" s="838"/>
      <c r="AB6129" s="838"/>
      <c r="AC6129" s="838"/>
      <c r="AD6129" s="838"/>
      <c r="AE6129" s="838"/>
      <c r="AF6129" s="838"/>
      <c r="AG6129" s="838"/>
      <c r="AH6129" s="838"/>
      <c r="AI6129" s="838"/>
      <c r="AJ6129" s="838"/>
      <c r="AK6129" s="838"/>
      <c r="AL6129" s="838"/>
    </row>
    <row r="6130" spans="25:38" x14ac:dyDescent="0.25">
      <c r="Y6130" s="838"/>
      <c r="Z6130" s="838"/>
      <c r="AA6130" s="838"/>
      <c r="AB6130" s="838"/>
      <c r="AC6130" s="838"/>
      <c r="AD6130" s="838"/>
      <c r="AE6130" s="838"/>
      <c r="AF6130" s="838"/>
      <c r="AG6130" s="838"/>
      <c r="AH6130" s="838"/>
      <c r="AI6130" s="838"/>
      <c r="AJ6130" s="838"/>
      <c r="AK6130" s="838"/>
      <c r="AL6130" s="838"/>
    </row>
    <row r="6131" spans="25:38" x14ac:dyDescent="0.25">
      <c r="Y6131" s="838"/>
      <c r="Z6131" s="838"/>
      <c r="AA6131" s="838"/>
      <c r="AB6131" s="838"/>
      <c r="AC6131" s="838"/>
      <c r="AD6131" s="838"/>
      <c r="AE6131" s="838"/>
      <c r="AF6131" s="838"/>
      <c r="AG6131" s="838"/>
      <c r="AH6131" s="838"/>
      <c r="AI6131" s="838"/>
      <c r="AJ6131" s="838"/>
      <c r="AK6131" s="838"/>
      <c r="AL6131" s="838"/>
    </row>
    <row r="6132" spans="25:38" x14ac:dyDescent="0.25">
      <c r="Y6132" s="838"/>
      <c r="Z6132" s="838"/>
      <c r="AA6132" s="838"/>
      <c r="AB6132" s="838"/>
      <c r="AC6132" s="838"/>
      <c r="AD6132" s="838"/>
      <c r="AE6132" s="838"/>
      <c r="AF6132" s="838"/>
      <c r="AG6132" s="838"/>
      <c r="AH6132" s="838"/>
      <c r="AI6132" s="838"/>
      <c r="AJ6132" s="838"/>
      <c r="AK6132" s="838"/>
      <c r="AL6132" s="838"/>
    </row>
    <row r="6133" spans="25:38" x14ac:dyDescent="0.25">
      <c r="Y6133" s="838"/>
      <c r="Z6133" s="838"/>
      <c r="AA6133" s="838"/>
      <c r="AB6133" s="838"/>
      <c r="AC6133" s="838"/>
      <c r="AD6133" s="838"/>
      <c r="AE6133" s="838"/>
      <c r="AF6133" s="838"/>
      <c r="AG6133" s="838"/>
      <c r="AH6133" s="838"/>
      <c r="AI6133" s="838"/>
      <c r="AJ6133" s="838"/>
      <c r="AK6133" s="838"/>
      <c r="AL6133" s="838"/>
    </row>
    <row r="6134" spans="25:38" x14ac:dyDescent="0.25">
      <c r="Y6134" s="838"/>
      <c r="Z6134" s="838"/>
      <c r="AA6134" s="838"/>
      <c r="AB6134" s="838"/>
      <c r="AC6134" s="838"/>
      <c r="AD6134" s="838"/>
      <c r="AE6134" s="838"/>
      <c r="AF6134" s="838"/>
      <c r="AG6134" s="838"/>
      <c r="AH6134" s="838"/>
      <c r="AI6134" s="838"/>
      <c r="AJ6134" s="838"/>
      <c r="AK6134" s="838"/>
      <c r="AL6134" s="838"/>
    </row>
    <row r="6135" spans="25:38" x14ac:dyDescent="0.25">
      <c r="Y6135" s="838"/>
      <c r="Z6135" s="838"/>
      <c r="AA6135" s="838"/>
      <c r="AB6135" s="838"/>
      <c r="AC6135" s="838"/>
      <c r="AD6135" s="838"/>
      <c r="AE6135" s="838"/>
      <c r="AF6135" s="838"/>
      <c r="AG6135" s="838"/>
      <c r="AH6135" s="838"/>
      <c r="AI6135" s="838"/>
      <c r="AJ6135" s="838"/>
      <c r="AK6135" s="838"/>
      <c r="AL6135" s="838"/>
    </row>
    <row r="6136" spans="25:38" x14ac:dyDescent="0.25">
      <c r="Y6136" s="838"/>
      <c r="Z6136" s="838"/>
      <c r="AA6136" s="838"/>
      <c r="AB6136" s="838"/>
      <c r="AC6136" s="838"/>
      <c r="AD6136" s="838"/>
      <c r="AE6136" s="838"/>
      <c r="AF6136" s="838"/>
      <c r="AG6136" s="838"/>
      <c r="AH6136" s="838"/>
      <c r="AI6136" s="838"/>
      <c r="AJ6136" s="838"/>
      <c r="AK6136" s="838"/>
      <c r="AL6136" s="838"/>
    </row>
    <row r="6137" spans="25:38" x14ac:dyDescent="0.25">
      <c r="Y6137" s="838"/>
      <c r="Z6137" s="838"/>
      <c r="AA6137" s="838"/>
      <c r="AB6137" s="838"/>
      <c r="AC6137" s="838"/>
      <c r="AD6137" s="838"/>
      <c r="AE6137" s="838"/>
      <c r="AF6137" s="838"/>
      <c r="AG6137" s="838"/>
      <c r="AH6137" s="838"/>
      <c r="AI6137" s="838"/>
      <c r="AJ6137" s="838"/>
      <c r="AK6137" s="838"/>
      <c r="AL6137" s="838"/>
    </row>
    <row r="6138" spans="25:38" x14ac:dyDescent="0.25">
      <c r="Y6138" s="838"/>
      <c r="Z6138" s="838"/>
      <c r="AA6138" s="838"/>
      <c r="AB6138" s="838"/>
      <c r="AC6138" s="838"/>
      <c r="AD6138" s="838"/>
      <c r="AE6138" s="838"/>
      <c r="AF6138" s="838"/>
      <c r="AG6138" s="838"/>
      <c r="AH6138" s="838"/>
      <c r="AI6138" s="838"/>
      <c r="AJ6138" s="838"/>
      <c r="AK6138" s="838"/>
      <c r="AL6138" s="838"/>
    </row>
    <row r="6139" spans="25:38" x14ac:dyDescent="0.25">
      <c r="Y6139" s="838"/>
      <c r="Z6139" s="838"/>
      <c r="AA6139" s="838"/>
      <c r="AB6139" s="838"/>
      <c r="AC6139" s="838"/>
      <c r="AD6139" s="838"/>
      <c r="AE6139" s="838"/>
      <c r="AF6139" s="838"/>
      <c r="AG6139" s="838"/>
      <c r="AH6139" s="838"/>
      <c r="AI6139" s="838"/>
      <c r="AJ6139" s="838"/>
      <c r="AK6139" s="838"/>
      <c r="AL6139" s="838"/>
    </row>
    <row r="6140" spans="25:38" x14ac:dyDescent="0.25">
      <c r="Y6140" s="838"/>
      <c r="Z6140" s="838"/>
      <c r="AA6140" s="838"/>
      <c r="AB6140" s="838"/>
      <c r="AC6140" s="838"/>
      <c r="AD6140" s="838"/>
      <c r="AE6140" s="838"/>
      <c r="AF6140" s="838"/>
      <c r="AG6140" s="838"/>
      <c r="AH6140" s="838"/>
      <c r="AI6140" s="838"/>
      <c r="AJ6140" s="838"/>
      <c r="AK6140" s="838"/>
      <c r="AL6140" s="838"/>
    </row>
    <row r="6141" spans="25:38" x14ac:dyDescent="0.25">
      <c r="Y6141" s="838"/>
      <c r="Z6141" s="838"/>
      <c r="AA6141" s="838"/>
      <c r="AB6141" s="838"/>
      <c r="AC6141" s="838"/>
      <c r="AD6141" s="838"/>
      <c r="AE6141" s="838"/>
      <c r="AF6141" s="838"/>
      <c r="AG6141" s="838"/>
      <c r="AH6141" s="838"/>
      <c r="AI6141" s="838"/>
      <c r="AJ6141" s="838"/>
      <c r="AK6141" s="838"/>
      <c r="AL6141" s="838"/>
    </row>
    <row r="6142" spans="25:38" x14ac:dyDescent="0.25">
      <c r="Y6142" s="838"/>
      <c r="Z6142" s="838"/>
      <c r="AA6142" s="838"/>
      <c r="AB6142" s="838"/>
      <c r="AC6142" s="838"/>
      <c r="AD6142" s="838"/>
      <c r="AE6142" s="838"/>
      <c r="AF6142" s="838"/>
      <c r="AG6142" s="838"/>
      <c r="AH6142" s="838"/>
      <c r="AI6142" s="838"/>
      <c r="AJ6142" s="838"/>
      <c r="AK6142" s="838"/>
      <c r="AL6142" s="838"/>
    </row>
    <row r="6143" spans="25:38" x14ac:dyDescent="0.25">
      <c r="Y6143" s="838"/>
      <c r="Z6143" s="838"/>
      <c r="AA6143" s="838"/>
      <c r="AB6143" s="838"/>
      <c r="AC6143" s="838"/>
      <c r="AD6143" s="838"/>
      <c r="AE6143" s="838"/>
      <c r="AF6143" s="838"/>
      <c r="AG6143" s="838"/>
      <c r="AH6143" s="838"/>
      <c r="AI6143" s="838"/>
      <c r="AJ6143" s="838"/>
      <c r="AK6143" s="838"/>
      <c r="AL6143" s="838"/>
    </row>
    <row r="6144" spans="25:38" x14ac:dyDescent="0.25">
      <c r="Y6144" s="838"/>
      <c r="Z6144" s="838"/>
      <c r="AA6144" s="838"/>
      <c r="AB6144" s="838"/>
      <c r="AC6144" s="838"/>
      <c r="AD6144" s="838"/>
      <c r="AE6144" s="838"/>
      <c r="AF6144" s="838"/>
      <c r="AG6144" s="838"/>
      <c r="AH6144" s="838"/>
      <c r="AI6144" s="838"/>
      <c r="AJ6144" s="838"/>
      <c r="AK6144" s="838"/>
      <c r="AL6144" s="838"/>
    </row>
    <row r="6145" spans="25:38" x14ac:dyDescent="0.25">
      <c r="Y6145" s="838"/>
      <c r="Z6145" s="838"/>
      <c r="AA6145" s="838"/>
      <c r="AB6145" s="838"/>
      <c r="AC6145" s="838"/>
      <c r="AD6145" s="838"/>
      <c r="AE6145" s="838"/>
      <c r="AF6145" s="838"/>
      <c r="AG6145" s="838"/>
      <c r="AH6145" s="838"/>
      <c r="AI6145" s="838"/>
      <c r="AJ6145" s="838"/>
      <c r="AK6145" s="838"/>
      <c r="AL6145" s="838"/>
    </row>
    <row r="6146" spans="25:38" x14ac:dyDescent="0.25">
      <c r="Y6146" s="838"/>
      <c r="Z6146" s="838"/>
      <c r="AA6146" s="838"/>
      <c r="AB6146" s="838"/>
      <c r="AC6146" s="838"/>
      <c r="AD6146" s="838"/>
      <c r="AE6146" s="838"/>
      <c r="AF6146" s="838"/>
      <c r="AG6146" s="838"/>
      <c r="AH6146" s="838"/>
      <c r="AI6146" s="838"/>
      <c r="AJ6146" s="838"/>
      <c r="AK6146" s="838"/>
      <c r="AL6146" s="838"/>
    </row>
    <row r="6147" spans="25:38" x14ac:dyDescent="0.25">
      <c r="Y6147" s="838"/>
      <c r="Z6147" s="838"/>
      <c r="AA6147" s="838"/>
      <c r="AB6147" s="838"/>
      <c r="AC6147" s="838"/>
      <c r="AD6147" s="838"/>
      <c r="AE6147" s="838"/>
      <c r="AF6147" s="838"/>
      <c r="AG6147" s="838"/>
      <c r="AH6147" s="838"/>
      <c r="AI6147" s="838"/>
      <c r="AJ6147" s="838"/>
      <c r="AK6147" s="838"/>
      <c r="AL6147" s="838"/>
    </row>
    <row r="6148" spans="25:38" x14ac:dyDescent="0.25">
      <c r="Y6148" s="838"/>
      <c r="Z6148" s="838"/>
      <c r="AA6148" s="838"/>
      <c r="AB6148" s="838"/>
      <c r="AC6148" s="838"/>
      <c r="AD6148" s="838"/>
      <c r="AE6148" s="838"/>
      <c r="AF6148" s="838"/>
      <c r="AG6148" s="838"/>
      <c r="AH6148" s="838"/>
      <c r="AI6148" s="838"/>
      <c r="AJ6148" s="838"/>
      <c r="AK6148" s="838"/>
      <c r="AL6148" s="838"/>
    </row>
    <row r="6149" spans="25:38" x14ac:dyDescent="0.25">
      <c r="Y6149" s="838"/>
      <c r="Z6149" s="838"/>
      <c r="AA6149" s="838"/>
      <c r="AB6149" s="838"/>
      <c r="AC6149" s="838"/>
      <c r="AD6149" s="838"/>
      <c r="AE6149" s="838"/>
      <c r="AF6149" s="838"/>
      <c r="AG6149" s="838"/>
      <c r="AH6149" s="838"/>
      <c r="AI6149" s="838"/>
      <c r="AJ6149" s="838"/>
      <c r="AK6149" s="838"/>
      <c r="AL6149" s="838"/>
    </row>
    <row r="6150" spans="25:38" x14ac:dyDescent="0.25">
      <c r="Y6150" s="838"/>
      <c r="Z6150" s="838"/>
      <c r="AA6150" s="838"/>
      <c r="AB6150" s="838"/>
      <c r="AC6150" s="838"/>
      <c r="AD6150" s="838"/>
      <c r="AE6150" s="838"/>
      <c r="AF6150" s="838"/>
      <c r="AG6150" s="838"/>
      <c r="AH6150" s="838"/>
      <c r="AI6150" s="838"/>
      <c r="AJ6150" s="838"/>
      <c r="AK6150" s="838"/>
      <c r="AL6150" s="838"/>
    </row>
    <row r="6151" spans="25:38" x14ac:dyDescent="0.25">
      <c r="Y6151" s="838"/>
      <c r="Z6151" s="838"/>
      <c r="AA6151" s="838"/>
      <c r="AB6151" s="838"/>
      <c r="AC6151" s="838"/>
      <c r="AD6151" s="838"/>
      <c r="AE6151" s="838"/>
      <c r="AF6151" s="838"/>
      <c r="AG6151" s="838"/>
      <c r="AH6151" s="838"/>
      <c r="AI6151" s="838"/>
      <c r="AJ6151" s="838"/>
      <c r="AK6151" s="838"/>
      <c r="AL6151" s="838"/>
    </row>
    <row r="6152" spans="25:38" x14ac:dyDescent="0.25">
      <c r="Y6152" s="838"/>
      <c r="Z6152" s="838"/>
      <c r="AA6152" s="838"/>
      <c r="AB6152" s="838"/>
      <c r="AC6152" s="838"/>
      <c r="AD6152" s="838"/>
      <c r="AE6152" s="838"/>
      <c r="AF6152" s="838"/>
      <c r="AG6152" s="838"/>
      <c r="AH6152" s="838"/>
      <c r="AI6152" s="838"/>
      <c r="AJ6152" s="838"/>
      <c r="AK6152" s="838"/>
      <c r="AL6152" s="838"/>
    </row>
    <row r="6153" spans="25:38" x14ac:dyDescent="0.25">
      <c r="Y6153" s="838"/>
      <c r="Z6153" s="838"/>
      <c r="AA6153" s="838"/>
      <c r="AB6153" s="838"/>
      <c r="AC6153" s="838"/>
      <c r="AD6153" s="838"/>
      <c r="AE6153" s="838"/>
      <c r="AF6153" s="838"/>
      <c r="AG6153" s="838"/>
      <c r="AH6153" s="838"/>
      <c r="AI6153" s="838"/>
      <c r="AJ6153" s="838"/>
      <c r="AK6153" s="838"/>
      <c r="AL6153" s="838"/>
    </row>
    <row r="6154" spans="25:38" x14ac:dyDescent="0.25">
      <c r="Y6154" s="838"/>
      <c r="Z6154" s="838"/>
      <c r="AA6154" s="838"/>
      <c r="AB6154" s="838"/>
      <c r="AC6154" s="838"/>
      <c r="AD6154" s="838"/>
      <c r="AE6154" s="838"/>
      <c r="AF6154" s="838"/>
      <c r="AG6154" s="838"/>
      <c r="AH6154" s="838"/>
      <c r="AI6154" s="838"/>
      <c r="AJ6154" s="838"/>
      <c r="AK6154" s="838"/>
      <c r="AL6154" s="838"/>
    </row>
    <row r="6155" spans="25:38" x14ac:dyDescent="0.25">
      <c r="Y6155" s="838"/>
      <c r="Z6155" s="838"/>
      <c r="AA6155" s="838"/>
      <c r="AB6155" s="838"/>
      <c r="AC6155" s="838"/>
      <c r="AD6155" s="838"/>
      <c r="AE6155" s="838"/>
      <c r="AF6155" s="838"/>
      <c r="AG6155" s="838"/>
      <c r="AH6155" s="838"/>
      <c r="AI6155" s="838"/>
      <c r="AJ6155" s="838"/>
      <c r="AK6155" s="838"/>
      <c r="AL6155" s="838"/>
    </row>
    <row r="6156" spans="25:38" x14ac:dyDescent="0.25">
      <c r="Y6156" s="838"/>
      <c r="Z6156" s="838"/>
      <c r="AA6156" s="838"/>
      <c r="AB6156" s="838"/>
      <c r="AC6156" s="838"/>
      <c r="AD6156" s="838"/>
      <c r="AE6156" s="838"/>
      <c r="AF6156" s="838"/>
      <c r="AG6156" s="838"/>
      <c r="AH6156" s="838"/>
      <c r="AI6156" s="838"/>
      <c r="AJ6156" s="838"/>
      <c r="AK6156" s="838"/>
      <c r="AL6156" s="838"/>
    </row>
    <row r="6157" spans="25:38" x14ac:dyDescent="0.25">
      <c r="Y6157" s="838"/>
      <c r="Z6157" s="838"/>
      <c r="AA6157" s="838"/>
      <c r="AB6157" s="838"/>
      <c r="AC6157" s="838"/>
      <c r="AD6157" s="838"/>
      <c r="AE6157" s="838"/>
      <c r="AF6157" s="838"/>
      <c r="AG6157" s="838"/>
      <c r="AH6157" s="838"/>
      <c r="AI6157" s="838"/>
      <c r="AJ6157" s="838"/>
      <c r="AK6157" s="838"/>
      <c r="AL6157" s="838"/>
    </row>
    <row r="6158" spans="25:38" x14ac:dyDescent="0.25">
      <c r="Y6158" s="838"/>
      <c r="Z6158" s="838"/>
      <c r="AA6158" s="838"/>
      <c r="AB6158" s="838"/>
      <c r="AC6158" s="838"/>
      <c r="AD6158" s="838"/>
      <c r="AE6158" s="838"/>
      <c r="AF6158" s="838"/>
      <c r="AG6158" s="838"/>
      <c r="AH6158" s="838"/>
      <c r="AI6158" s="838"/>
      <c r="AJ6158" s="838"/>
      <c r="AK6158" s="838"/>
      <c r="AL6158" s="838"/>
    </row>
    <row r="6159" spans="25:38" x14ac:dyDescent="0.25">
      <c r="Y6159" s="838"/>
      <c r="Z6159" s="838"/>
      <c r="AA6159" s="838"/>
      <c r="AB6159" s="838"/>
      <c r="AC6159" s="838"/>
      <c r="AD6159" s="838"/>
      <c r="AE6159" s="838"/>
      <c r="AF6159" s="838"/>
      <c r="AG6159" s="838"/>
      <c r="AH6159" s="838"/>
      <c r="AI6159" s="838"/>
      <c r="AJ6159" s="838"/>
      <c r="AK6159" s="838"/>
      <c r="AL6159" s="838"/>
    </row>
    <row r="6160" spans="25:38" x14ac:dyDescent="0.25">
      <c r="Y6160" s="838"/>
      <c r="Z6160" s="838"/>
      <c r="AA6160" s="838"/>
      <c r="AB6160" s="838"/>
      <c r="AC6160" s="838"/>
      <c r="AD6160" s="838"/>
      <c r="AE6160" s="838"/>
      <c r="AF6160" s="838"/>
      <c r="AG6160" s="838"/>
      <c r="AH6160" s="838"/>
      <c r="AI6160" s="838"/>
      <c r="AJ6160" s="838"/>
      <c r="AK6160" s="838"/>
      <c r="AL6160" s="838"/>
    </row>
    <row r="6161" spans="25:38" x14ac:dyDescent="0.25">
      <c r="Y6161" s="838"/>
      <c r="Z6161" s="838"/>
      <c r="AA6161" s="838"/>
      <c r="AB6161" s="838"/>
      <c r="AC6161" s="838"/>
      <c r="AD6161" s="838"/>
      <c r="AE6161" s="838"/>
      <c r="AF6161" s="838"/>
      <c r="AG6161" s="838"/>
      <c r="AH6161" s="838"/>
      <c r="AI6161" s="838"/>
      <c r="AJ6161" s="838"/>
      <c r="AK6161" s="838"/>
      <c r="AL6161" s="838"/>
    </row>
    <row r="6162" spans="25:38" x14ac:dyDescent="0.25">
      <c r="Y6162" s="838"/>
      <c r="Z6162" s="838"/>
      <c r="AA6162" s="838"/>
      <c r="AB6162" s="838"/>
      <c r="AC6162" s="838"/>
      <c r="AD6162" s="838"/>
      <c r="AE6162" s="838"/>
      <c r="AF6162" s="838"/>
      <c r="AG6162" s="838"/>
      <c r="AH6162" s="838"/>
      <c r="AI6162" s="838"/>
      <c r="AJ6162" s="838"/>
      <c r="AK6162" s="838"/>
      <c r="AL6162" s="838"/>
    </row>
    <row r="6163" spans="25:38" x14ac:dyDescent="0.25">
      <c r="Y6163" s="838"/>
      <c r="Z6163" s="838"/>
      <c r="AA6163" s="838"/>
      <c r="AB6163" s="838"/>
      <c r="AC6163" s="838"/>
      <c r="AD6163" s="838"/>
      <c r="AE6163" s="838"/>
      <c r="AF6163" s="838"/>
      <c r="AG6163" s="838"/>
      <c r="AH6163" s="838"/>
      <c r="AI6163" s="838"/>
      <c r="AJ6163" s="838"/>
      <c r="AK6163" s="838"/>
      <c r="AL6163" s="838"/>
    </row>
    <row r="6164" spans="25:38" x14ac:dyDescent="0.25">
      <c r="Y6164" s="838"/>
      <c r="Z6164" s="838"/>
      <c r="AA6164" s="838"/>
      <c r="AB6164" s="838"/>
      <c r="AC6164" s="838"/>
      <c r="AD6164" s="838"/>
      <c r="AE6164" s="838"/>
      <c r="AF6164" s="838"/>
      <c r="AG6164" s="838"/>
      <c r="AH6164" s="838"/>
      <c r="AI6164" s="838"/>
      <c r="AJ6164" s="838"/>
      <c r="AK6164" s="838"/>
      <c r="AL6164" s="838"/>
    </row>
    <row r="6165" spans="25:38" x14ac:dyDescent="0.25">
      <c r="Y6165" s="838"/>
      <c r="Z6165" s="838"/>
      <c r="AA6165" s="838"/>
      <c r="AB6165" s="838"/>
      <c r="AC6165" s="838"/>
      <c r="AD6165" s="838"/>
      <c r="AE6165" s="838"/>
      <c r="AF6165" s="838"/>
      <c r="AG6165" s="838"/>
      <c r="AH6165" s="838"/>
      <c r="AI6165" s="838"/>
      <c r="AJ6165" s="838"/>
      <c r="AK6165" s="838"/>
      <c r="AL6165" s="838"/>
    </row>
    <row r="6166" spans="25:38" x14ac:dyDescent="0.25">
      <c r="Y6166" s="838"/>
      <c r="Z6166" s="838"/>
      <c r="AA6166" s="838"/>
      <c r="AB6166" s="838"/>
      <c r="AC6166" s="838"/>
      <c r="AD6166" s="838"/>
      <c r="AE6166" s="838"/>
      <c r="AF6166" s="838"/>
      <c r="AG6166" s="838"/>
      <c r="AH6166" s="838"/>
      <c r="AI6166" s="838"/>
      <c r="AJ6166" s="838"/>
      <c r="AK6166" s="838"/>
      <c r="AL6166" s="838"/>
    </row>
    <row r="6167" spans="25:38" x14ac:dyDescent="0.25">
      <c r="Y6167" s="838"/>
      <c r="Z6167" s="838"/>
      <c r="AA6167" s="838"/>
      <c r="AB6167" s="838"/>
      <c r="AC6167" s="838"/>
      <c r="AD6167" s="838"/>
      <c r="AE6167" s="838"/>
      <c r="AF6167" s="838"/>
      <c r="AG6167" s="838"/>
      <c r="AH6167" s="838"/>
      <c r="AI6167" s="838"/>
      <c r="AJ6167" s="838"/>
      <c r="AK6167" s="838"/>
      <c r="AL6167" s="838"/>
    </row>
    <row r="6168" spans="25:38" x14ac:dyDescent="0.25">
      <c r="Y6168" s="838"/>
      <c r="Z6168" s="838"/>
      <c r="AA6168" s="838"/>
      <c r="AB6168" s="838"/>
      <c r="AC6168" s="838"/>
      <c r="AD6168" s="838"/>
      <c r="AE6168" s="838"/>
      <c r="AF6168" s="838"/>
      <c r="AG6168" s="838"/>
      <c r="AH6168" s="838"/>
      <c r="AI6168" s="838"/>
      <c r="AJ6168" s="838"/>
      <c r="AK6168" s="838"/>
      <c r="AL6168" s="838"/>
    </row>
    <row r="6169" spans="25:38" x14ac:dyDescent="0.25">
      <c r="Y6169" s="838"/>
      <c r="Z6169" s="838"/>
      <c r="AA6169" s="838"/>
      <c r="AB6169" s="838"/>
      <c r="AC6169" s="838"/>
      <c r="AD6169" s="838"/>
      <c r="AE6169" s="838"/>
      <c r="AF6169" s="838"/>
      <c r="AG6169" s="838"/>
      <c r="AH6169" s="838"/>
      <c r="AI6169" s="838"/>
      <c r="AJ6169" s="838"/>
      <c r="AK6169" s="838"/>
      <c r="AL6169" s="838"/>
    </row>
    <row r="6170" spans="25:38" x14ac:dyDescent="0.25">
      <c r="Y6170" s="838"/>
      <c r="Z6170" s="838"/>
      <c r="AA6170" s="838"/>
      <c r="AB6170" s="838"/>
      <c r="AC6170" s="838"/>
      <c r="AD6170" s="838"/>
      <c r="AE6170" s="838"/>
      <c r="AF6170" s="838"/>
      <c r="AG6170" s="838"/>
      <c r="AH6170" s="838"/>
      <c r="AI6170" s="838"/>
      <c r="AJ6170" s="838"/>
      <c r="AK6170" s="838"/>
      <c r="AL6170" s="838"/>
    </row>
    <row r="6171" spans="25:38" x14ac:dyDescent="0.25">
      <c r="Y6171" s="838"/>
      <c r="Z6171" s="838"/>
      <c r="AA6171" s="838"/>
      <c r="AB6171" s="838"/>
      <c r="AC6171" s="838"/>
      <c r="AD6171" s="838"/>
      <c r="AE6171" s="838"/>
      <c r="AF6171" s="838"/>
      <c r="AG6171" s="838"/>
      <c r="AH6171" s="838"/>
      <c r="AI6171" s="838"/>
      <c r="AJ6171" s="838"/>
      <c r="AK6171" s="838"/>
      <c r="AL6171" s="838"/>
    </row>
    <row r="6172" spans="25:38" x14ac:dyDescent="0.25">
      <c r="Y6172" s="838"/>
      <c r="Z6172" s="838"/>
      <c r="AA6172" s="838"/>
      <c r="AB6172" s="838"/>
      <c r="AC6172" s="838"/>
      <c r="AD6172" s="838"/>
      <c r="AE6172" s="838"/>
      <c r="AF6172" s="838"/>
      <c r="AG6172" s="838"/>
      <c r="AH6172" s="838"/>
      <c r="AI6172" s="838"/>
      <c r="AJ6172" s="838"/>
      <c r="AK6172" s="838"/>
      <c r="AL6172" s="838"/>
    </row>
    <row r="6173" spans="25:38" x14ac:dyDescent="0.25">
      <c r="Y6173" s="838"/>
      <c r="Z6173" s="838"/>
      <c r="AA6173" s="838"/>
      <c r="AB6173" s="838"/>
      <c r="AC6173" s="838"/>
      <c r="AD6173" s="838"/>
      <c r="AE6173" s="838"/>
      <c r="AF6173" s="838"/>
      <c r="AG6173" s="838"/>
      <c r="AH6173" s="838"/>
      <c r="AI6173" s="838"/>
      <c r="AJ6173" s="838"/>
      <c r="AK6173" s="838"/>
      <c r="AL6173" s="838"/>
    </row>
    <row r="6174" spans="25:38" x14ac:dyDescent="0.25">
      <c r="Y6174" s="838"/>
      <c r="Z6174" s="838"/>
      <c r="AA6174" s="838"/>
      <c r="AB6174" s="838"/>
      <c r="AC6174" s="838"/>
      <c r="AD6174" s="838"/>
      <c r="AE6174" s="838"/>
      <c r="AF6174" s="838"/>
      <c r="AG6174" s="838"/>
      <c r="AH6174" s="838"/>
      <c r="AI6174" s="838"/>
      <c r="AJ6174" s="838"/>
      <c r="AK6174" s="838"/>
      <c r="AL6174" s="838"/>
    </row>
    <row r="6175" spans="25:38" x14ac:dyDescent="0.25">
      <c r="Y6175" s="838"/>
      <c r="Z6175" s="838"/>
      <c r="AA6175" s="838"/>
      <c r="AB6175" s="838"/>
      <c r="AC6175" s="838"/>
      <c r="AD6175" s="838"/>
      <c r="AE6175" s="838"/>
      <c r="AF6175" s="838"/>
      <c r="AG6175" s="838"/>
      <c r="AH6175" s="838"/>
      <c r="AI6175" s="838"/>
      <c r="AJ6175" s="838"/>
      <c r="AK6175" s="838"/>
      <c r="AL6175" s="838"/>
    </row>
    <row r="6176" spans="25:38" x14ac:dyDescent="0.25">
      <c r="Y6176" s="838"/>
      <c r="Z6176" s="838"/>
      <c r="AA6176" s="838"/>
      <c r="AB6176" s="838"/>
      <c r="AC6176" s="838"/>
      <c r="AD6176" s="838"/>
      <c r="AE6176" s="838"/>
      <c r="AF6176" s="838"/>
      <c r="AG6176" s="838"/>
      <c r="AH6176" s="838"/>
      <c r="AI6176" s="838"/>
      <c r="AJ6176" s="838"/>
      <c r="AK6176" s="838"/>
      <c r="AL6176" s="838"/>
    </row>
    <row r="6177" spans="25:38" x14ac:dyDescent="0.25">
      <c r="Y6177" s="838"/>
      <c r="Z6177" s="838"/>
      <c r="AA6177" s="838"/>
      <c r="AB6177" s="838"/>
      <c r="AC6177" s="838"/>
      <c r="AD6177" s="838"/>
      <c r="AE6177" s="838"/>
      <c r="AF6177" s="838"/>
      <c r="AG6177" s="838"/>
      <c r="AH6177" s="838"/>
      <c r="AI6177" s="838"/>
      <c r="AJ6177" s="838"/>
      <c r="AK6177" s="838"/>
      <c r="AL6177" s="838"/>
    </row>
    <row r="6178" spans="25:38" x14ac:dyDescent="0.25">
      <c r="Y6178" s="838"/>
      <c r="Z6178" s="838"/>
      <c r="AA6178" s="838"/>
      <c r="AB6178" s="838"/>
      <c r="AC6178" s="838"/>
      <c r="AD6178" s="838"/>
      <c r="AE6178" s="838"/>
      <c r="AF6178" s="838"/>
      <c r="AG6178" s="838"/>
      <c r="AH6178" s="838"/>
      <c r="AI6178" s="838"/>
      <c r="AJ6178" s="838"/>
      <c r="AK6178" s="838"/>
      <c r="AL6178" s="838"/>
    </row>
    <row r="6179" spans="25:38" x14ac:dyDescent="0.25">
      <c r="Y6179" s="838"/>
      <c r="Z6179" s="838"/>
      <c r="AA6179" s="838"/>
      <c r="AB6179" s="838"/>
      <c r="AC6179" s="838"/>
      <c r="AD6179" s="838"/>
      <c r="AE6179" s="838"/>
      <c r="AF6179" s="838"/>
      <c r="AG6179" s="838"/>
      <c r="AH6179" s="838"/>
      <c r="AI6179" s="838"/>
      <c r="AJ6179" s="838"/>
      <c r="AK6179" s="838"/>
      <c r="AL6179" s="838"/>
    </row>
    <row r="6180" spans="25:38" x14ac:dyDescent="0.25">
      <c r="Y6180" s="838"/>
      <c r="Z6180" s="838"/>
      <c r="AA6180" s="838"/>
      <c r="AB6180" s="838"/>
      <c r="AC6180" s="838"/>
      <c r="AD6180" s="838"/>
      <c r="AE6180" s="838"/>
      <c r="AF6180" s="838"/>
      <c r="AG6180" s="838"/>
      <c r="AH6180" s="838"/>
      <c r="AI6180" s="838"/>
      <c r="AJ6180" s="838"/>
      <c r="AK6180" s="838"/>
      <c r="AL6180" s="838"/>
    </row>
    <row r="6181" spans="25:38" x14ac:dyDescent="0.25">
      <c r="Y6181" s="838"/>
      <c r="Z6181" s="838"/>
      <c r="AA6181" s="838"/>
      <c r="AB6181" s="838"/>
      <c r="AC6181" s="838"/>
      <c r="AD6181" s="838"/>
      <c r="AE6181" s="838"/>
      <c r="AF6181" s="838"/>
      <c r="AG6181" s="838"/>
      <c r="AH6181" s="838"/>
      <c r="AI6181" s="838"/>
      <c r="AJ6181" s="838"/>
      <c r="AK6181" s="838"/>
      <c r="AL6181" s="838"/>
    </row>
    <row r="6182" spans="25:38" x14ac:dyDescent="0.25">
      <c r="Y6182" s="838"/>
      <c r="Z6182" s="838"/>
      <c r="AA6182" s="838"/>
      <c r="AB6182" s="838"/>
      <c r="AC6182" s="838"/>
      <c r="AD6182" s="838"/>
      <c r="AE6182" s="838"/>
      <c r="AF6182" s="838"/>
      <c r="AG6182" s="838"/>
      <c r="AH6182" s="838"/>
      <c r="AI6182" s="838"/>
      <c r="AJ6182" s="838"/>
      <c r="AK6182" s="838"/>
      <c r="AL6182" s="838"/>
    </row>
    <row r="6183" spans="25:38" x14ac:dyDescent="0.25">
      <c r="Y6183" s="838"/>
      <c r="Z6183" s="838"/>
      <c r="AA6183" s="838"/>
      <c r="AB6183" s="838"/>
      <c r="AC6183" s="838"/>
      <c r="AD6183" s="838"/>
      <c r="AE6183" s="838"/>
      <c r="AF6183" s="838"/>
      <c r="AG6183" s="838"/>
      <c r="AH6183" s="838"/>
      <c r="AI6183" s="838"/>
      <c r="AJ6183" s="838"/>
      <c r="AK6183" s="838"/>
      <c r="AL6183" s="838"/>
    </row>
    <row r="6184" spans="25:38" x14ac:dyDescent="0.25">
      <c r="Y6184" s="838"/>
      <c r="Z6184" s="838"/>
      <c r="AA6184" s="838"/>
      <c r="AB6184" s="838"/>
      <c r="AC6184" s="838"/>
      <c r="AD6184" s="838"/>
      <c r="AE6184" s="838"/>
      <c r="AF6184" s="838"/>
      <c r="AG6184" s="838"/>
      <c r="AH6184" s="838"/>
      <c r="AI6184" s="838"/>
      <c r="AJ6184" s="838"/>
      <c r="AK6184" s="838"/>
      <c r="AL6184" s="838"/>
    </row>
    <row r="6185" spans="25:38" x14ac:dyDescent="0.25">
      <c r="Y6185" s="838"/>
      <c r="Z6185" s="838"/>
      <c r="AA6185" s="838"/>
      <c r="AB6185" s="838"/>
      <c r="AC6185" s="838"/>
      <c r="AD6185" s="838"/>
      <c r="AE6185" s="838"/>
      <c r="AF6185" s="838"/>
      <c r="AG6185" s="838"/>
      <c r="AH6185" s="838"/>
      <c r="AI6185" s="838"/>
      <c r="AJ6185" s="838"/>
      <c r="AK6185" s="838"/>
      <c r="AL6185" s="838"/>
    </row>
    <row r="6186" spans="25:38" x14ac:dyDescent="0.25">
      <c r="Y6186" s="838"/>
      <c r="Z6186" s="838"/>
      <c r="AA6186" s="838"/>
      <c r="AB6186" s="838"/>
      <c r="AC6186" s="838"/>
      <c r="AD6186" s="838"/>
      <c r="AE6186" s="838"/>
      <c r="AF6186" s="838"/>
      <c r="AG6186" s="838"/>
      <c r="AH6186" s="838"/>
      <c r="AI6186" s="838"/>
      <c r="AJ6186" s="838"/>
      <c r="AK6186" s="838"/>
      <c r="AL6186" s="838"/>
    </row>
    <row r="6187" spans="25:38" x14ac:dyDescent="0.25">
      <c r="Y6187" s="838"/>
      <c r="Z6187" s="838"/>
      <c r="AA6187" s="838"/>
      <c r="AB6187" s="838"/>
      <c r="AC6187" s="838"/>
      <c r="AD6187" s="838"/>
      <c r="AE6187" s="838"/>
      <c r="AF6187" s="838"/>
      <c r="AG6187" s="838"/>
      <c r="AH6187" s="838"/>
      <c r="AI6187" s="838"/>
      <c r="AJ6187" s="838"/>
      <c r="AK6187" s="838"/>
      <c r="AL6187" s="838"/>
    </row>
    <row r="6188" spans="25:38" x14ac:dyDescent="0.25">
      <c r="Y6188" s="838"/>
      <c r="Z6188" s="838"/>
      <c r="AA6188" s="838"/>
      <c r="AB6188" s="838"/>
      <c r="AC6188" s="838"/>
      <c r="AD6188" s="838"/>
      <c r="AE6188" s="838"/>
      <c r="AF6188" s="838"/>
      <c r="AG6188" s="838"/>
      <c r="AH6188" s="838"/>
      <c r="AI6188" s="838"/>
      <c r="AJ6188" s="838"/>
      <c r="AK6188" s="838"/>
      <c r="AL6188" s="838"/>
    </row>
    <row r="6189" spans="25:38" x14ac:dyDescent="0.25">
      <c r="Y6189" s="838"/>
      <c r="Z6189" s="838"/>
      <c r="AA6189" s="838"/>
      <c r="AB6189" s="838"/>
      <c r="AC6189" s="838"/>
      <c r="AD6189" s="838"/>
      <c r="AE6189" s="838"/>
      <c r="AF6189" s="838"/>
      <c r="AG6189" s="838"/>
      <c r="AH6189" s="838"/>
      <c r="AI6189" s="838"/>
      <c r="AJ6189" s="838"/>
      <c r="AK6189" s="838"/>
      <c r="AL6189" s="838"/>
    </row>
    <row r="6190" spans="25:38" x14ac:dyDescent="0.25">
      <c r="Y6190" s="838"/>
      <c r="Z6190" s="838"/>
      <c r="AA6190" s="838"/>
      <c r="AB6190" s="838"/>
      <c r="AC6190" s="838"/>
      <c r="AD6190" s="838"/>
      <c r="AE6190" s="838"/>
      <c r="AF6190" s="838"/>
      <c r="AG6190" s="838"/>
      <c r="AH6190" s="838"/>
      <c r="AI6190" s="838"/>
      <c r="AJ6190" s="838"/>
      <c r="AK6190" s="838"/>
      <c r="AL6190" s="838"/>
    </row>
    <row r="6191" spans="25:38" x14ac:dyDescent="0.25">
      <c r="Y6191" s="838"/>
      <c r="Z6191" s="838"/>
      <c r="AA6191" s="838"/>
      <c r="AB6191" s="838"/>
      <c r="AC6191" s="838"/>
      <c r="AD6191" s="838"/>
      <c r="AE6191" s="838"/>
      <c r="AF6191" s="838"/>
      <c r="AG6191" s="838"/>
      <c r="AH6191" s="838"/>
      <c r="AI6191" s="838"/>
      <c r="AJ6191" s="838"/>
      <c r="AK6191" s="838"/>
      <c r="AL6191" s="838"/>
    </row>
    <row r="6192" spans="25:38" x14ac:dyDescent="0.25">
      <c r="Y6192" s="838"/>
      <c r="Z6192" s="838"/>
      <c r="AA6192" s="838"/>
      <c r="AB6192" s="838"/>
      <c r="AC6192" s="838"/>
      <c r="AD6192" s="838"/>
      <c r="AE6192" s="838"/>
      <c r="AF6192" s="838"/>
      <c r="AG6192" s="838"/>
      <c r="AH6192" s="838"/>
      <c r="AI6192" s="838"/>
      <c r="AJ6192" s="838"/>
      <c r="AK6192" s="838"/>
      <c r="AL6192" s="838"/>
    </row>
    <row r="6193" spans="25:38" x14ac:dyDescent="0.25">
      <c r="Y6193" s="838"/>
      <c r="Z6193" s="838"/>
      <c r="AA6193" s="838"/>
      <c r="AB6193" s="838"/>
      <c r="AC6193" s="838"/>
      <c r="AD6193" s="838"/>
      <c r="AE6193" s="838"/>
      <c r="AF6193" s="838"/>
      <c r="AG6193" s="838"/>
      <c r="AH6193" s="838"/>
      <c r="AI6193" s="838"/>
      <c r="AJ6193" s="838"/>
      <c r="AK6193" s="838"/>
      <c r="AL6193" s="838"/>
    </row>
    <row r="6194" spans="25:38" x14ac:dyDescent="0.25">
      <c r="Y6194" s="838"/>
      <c r="Z6194" s="838"/>
      <c r="AA6194" s="838"/>
      <c r="AB6194" s="838"/>
      <c r="AC6194" s="838"/>
      <c r="AD6194" s="838"/>
      <c r="AE6194" s="838"/>
      <c r="AF6194" s="838"/>
      <c r="AG6194" s="838"/>
      <c r="AH6194" s="838"/>
      <c r="AI6194" s="838"/>
      <c r="AJ6194" s="838"/>
      <c r="AK6194" s="838"/>
      <c r="AL6194" s="838"/>
    </row>
    <row r="6195" spans="25:38" x14ac:dyDescent="0.25">
      <c r="Y6195" s="838"/>
      <c r="Z6195" s="838"/>
      <c r="AA6195" s="838"/>
      <c r="AB6195" s="838"/>
      <c r="AC6195" s="838"/>
      <c r="AD6195" s="838"/>
      <c r="AE6195" s="838"/>
      <c r="AF6195" s="838"/>
      <c r="AG6195" s="838"/>
      <c r="AH6195" s="838"/>
      <c r="AI6195" s="838"/>
      <c r="AJ6195" s="838"/>
      <c r="AK6195" s="838"/>
      <c r="AL6195" s="838"/>
    </row>
    <row r="6196" spans="25:38" x14ac:dyDescent="0.25">
      <c r="Y6196" s="838"/>
      <c r="Z6196" s="838"/>
      <c r="AA6196" s="838"/>
      <c r="AB6196" s="838"/>
      <c r="AC6196" s="838"/>
      <c r="AD6196" s="838"/>
      <c r="AE6196" s="838"/>
      <c r="AF6196" s="838"/>
      <c r="AG6196" s="838"/>
      <c r="AH6196" s="838"/>
      <c r="AI6196" s="838"/>
      <c r="AJ6196" s="838"/>
      <c r="AK6196" s="838"/>
      <c r="AL6196" s="838"/>
    </row>
    <row r="6197" spans="25:38" x14ac:dyDescent="0.25">
      <c r="Y6197" s="838"/>
      <c r="Z6197" s="838"/>
      <c r="AA6197" s="838"/>
      <c r="AB6197" s="838"/>
      <c r="AC6197" s="838"/>
      <c r="AD6197" s="838"/>
      <c r="AE6197" s="838"/>
      <c r="AF6197" s="838"/>
      <c r="AG6197" s="838"/>
      <c r="AH6197" s="838"/>
      <c r="AI6197" s="838"/>
      <c r="AJ6197" s="838"/>
      <c r="AK6197" s="838"/>
      <c r="AL6197" s="838"/>
    </row>
    <row r="6198" spans="25:38" x14ac:dyDescent="0.25">
      <c r="Y6198" s="838"/>
      <c r="Z6198" s="838"/>
      <c r="AA6198" s="838"/>
      <c r="AB6198" s="838"/>
      <c r="AC6198" s="838"/>
      <c r="AD6198" s="838"/>
      <c r="AE6198" s="838"/>
      <c r="AF6198" s="838"/>
      <c r="AG6198" s="838"/>
      <c r="AH6198" s="838"/>
      <c r="AI6198" s="838"/>
      <c r="AJ6198" s="838"/>
      <c r="AK6198" s="838"/>
      <c r="AL6198" s="838"/>
    </row>
    <row r="6199" spans="25:38" x14ac:dyDescent="0.25">
      <c r="Y6199" s="838"/>
      <c r="Z6199" s="838"/>
      <c r="AA6199" s="838"/>
      <c r="AB6199" s="838"/>
      <c r="AC6199" s="838"/>
      <c r="AD6199" s="838"/>
      <c r="AE6199" s="838"/>
      <c r="AF6199" s="838"/>
      <c r="AG6199" s="838"/>
      <c r="AH6199" s="838"/>
      <c r="AI6199" s="838"/>
      <c r="AJ6199" s="838"/>
      <c r="AK6199" s="838"/>
      <c r="AL6199" s="838"/>
    </row>
    <row r="6200" spans="25:38" x14ac:dyDescent="0.25">
      <c r="Y6200" s="838"/>
      <c r="Z6200" s="838"/>
      <c r="AA6200" s="838"/>
      <c r="AB6200" s="838"/>
      <c r="AC6200" s="838"/>
      <c r="AD6200" s="838"/>
      <c r="AE6200" s="838"/>
      <c r="AF6200" s="838"/>
      <c r="AG6200" s="838"/>
      <c r="AH6200" s="838"/>
      <c r="AI6200" s="838"/>
      <c r="AJ6200" s="838"/>
      <c r="AK6200" s="838"/>
      <c r="AL6200" s="838"/>
    </row>
    <row r="6201" spans="25:38" x14ac:dyDescent="0.25">
      <c r="Y6201" s="838"/>
      <c r="Z6201" s="838"/>
      <c r="AA6201" s="838"/>
      <c r="AB6201" s="838"/>
      <c r="AC6201" s="838"/>
      <c r="AD6201" s="838"/>
      <c r="AE6201" s="838"/>
      <c r="AF6201" s="838"/>
      <c r="AG6201" s="838"/>
      <c r="AH6201" s="838"/>
      <c r="AI6201" s="838"/>
      <c r="AJ6201" s="838"/>
      <c r="AK6201" s="838"/>
      <c r="AL6201" s="838"/>
    </row>
    <row r="6202" spans="25:38" x14ac:dyDescent="0.25">
      <c r="Y6202" s="838"/>
      <c r="Z6202" s="838"/>
      <c r="AA6202" s="838"/>
      <c r="AB6202" s="838"/>
      <c r="AC6202" s="838"/>
      <c r="AD6202" s="838"/>
      <c r="AE6202" s="838"/>
      <c r="AF6202" s="838"/>
      <c r="AG6202" s="838"/>
      <c r="AH6202" s="838"/>
      <c r="AI6202" s="838"/>
      <c r="AJ6202" s="838"/>
      <c r="AK6202" s="838"/>
      <c r="AL6202" s="838"/>
    </row>
    <row r="6203" spans="25:38" x14ac:dyDescent="0.25">
      <c r="Y6203" s="838"/>
      <c r="Z6203" s="838"/>
      <c r="AA6203" s="838"/>
      <c r="AB6203" s="838"/>
      <c r="AC6203" s="838"/>
      <c r="AD6203" s="838"/>
      <c r="AE6203" s="838"/>
      <c r="AF6203" s="838"/>
      <c r="AG6203" s="838"/>
      <c r="AH6203" s="838"/>
      <c r="AI6203" s="838"/>
      <c r="AJ6203" s="838"/>
      <c r="AK6203" s="838"/>
      <c r="AL6203" s="838"/>
    </row>
    <row r="6204" spans="25:38" x14ac:dyDescent="0.25">
      <c r="Y6204" s="838"/>
      <c r="Z6204" s="838"/>
      <c r="AA6204" s="838"/>
      <c r="AB6204" s="838"/>
      <c r="AC6204" s="838"/>
      <c r="AD6204" s="838"/>
      <c r="AE6204" s="838"/>
      <c r="AF6204" s="838"/>
      <c r="AG6204" s="838"/>
      <c r="AH6204" s="838"/>
      <c r="AI6204" s="838"/>
      <c r="AJ6204" s="838"/>
      <c r="AK6204" s="838"/>
      <c r="AL6204" s="838"/>
    </row>
    <row r="6205" spans="25:38" x14ac:dyDescent="0.25">
      <c r="Y6205" s="838"/>
      <c r="Z6205" s="838"/>
      <c r="AA6205" s="838"/>
      <c r="AB6205" s="838"/>
      <c r="AC6205" s="838"/>
      <c r="AD6205" s="838"/>
      <c r="AE6205" s="838"/>
      <c r="AF6205" s="838"/>
      <c r="AG6205" s="838"/>
      <c r="AH6205" s="838"/>
      <c r="AI6205" s="838"/>
      <c r="AJ6205" s="838"/>
      <c r="AK6205" s="838"/>
      <c r="AL6205" s="838"/>
    </row>
    <row r="6206" spans="25:38" x14ac:dyDescent="0.25">
      <c r="Y6206" s="838"/>
      <c r="Z6206" s="838"/>
      <c r="AA6206" s="838"/>
      <c r="AB6206" s="838"/>
      <c r="AC6206" s="838"/>
      <c r="AD6206" s="838"/>
      <c r="AE6206" s="838"/>
      <c r="AF6206" s="838"/>
      <c r="AG6206" s="838"/>
      <c r="AH6206" s="838"/>
      <c r="AI6206" s="838"/>
      <c r="AJ6206" s="838"/>
      <c r="AK6206" s="838"/>
      <c r="AL6206" s="838"/>
    </row>
    <row r="6207" spans="25:38" x14ac:dyDescent="0.25">
      <c r="Y6207" s="838"/>
      <c r="Z6207" s="838"/>
      <c r="AA6207" s="838"/>
      <c r="AB6207" s="838"/>
      <c r="AC6207" s="838"/>
      <c r="AD6207" s="838"/>
      <c r="AE6207" s="838"/>
      <c r="AF6207" s="838"/>
      <c r="AG6207" s="838"/>
      <c r="AH6207" s="838"/>
      <c r="AI6207" s="838"/>
      <c r="AJ6207" s="838"/>
      <c r="AK6207" s="838"/>
      <c r="AL6207" s="838"/>
    </row>
    <row r="6208" spans="25:38" x14ac:dyDescent="0.25">
      <c r="Y6208" s="838"/>
      <c r="Z6208" s="838"/>
      <c r="AA6208" s="838"/>
      <c r="AB6208" s="838"/>
      <c r="AC6208" s="838"/>
      <c r="AD6208" s="838"/>
      <c r="AE6208" s="838"/>
      <c r="AF6208" s="838"/>
      <c r="AG6208" s="838"/>
      <c r="AH6208" s="838"/>
      <c r="AI6208" s="838"/>
      <c r="AJ6208" s="838"/>
      <c r="AK6208" s="838"/>
      <c r="AL6208" s="838"/>
    </row>
    <row r="6209" spans="25:38" x14ac:dyDescent="0.25">
      <c r="Y6209" s="838"/>
      <c r="Z6209" s="838"/>
      <c r="AA6209" s="838"/>
      <c r="AB6209" s="838"/>
      <c r="AC6209" s="838"/>
      <c r="AD6209" s="838"/>
      <c r="AE6209" s="838"/>
      <c r="AF6209" s="838"/>
      <c r="AG6209" s="838"/>
      <c r="AH6209" s="838"/>
      <c r="AI6209" s="838"/>
      <c r="AJ6209" s="838"/>
      <c r="AK6209" s="838"/>
      <c r="AL6209" s="838"/>
    </row>
    <row r="6210" spans="25:38" x14ac:dyDescent="0.25">
      <c r="Y6210" s="838"/>
      <c r="Z6210" s="838"/>
      <c r="AA6210" s="838"/>
      <c r="AB6210" s="838"/>
      <c r="AC6210" s="838"/>
      <c r="AD6210" s="838"/>
      <c r="AE6210" s="838"/>
      <c r="AF6210" s="838"/>
      <c r="AG6210" s="838"/>
      <c r="AH6210" s="838"/>
      <c r="AI6210" s="838"/>
      <c r="AJ6210" s="838"/>
      <c r="AK6210" s="838"/>
      <c r="AL6210" s="838"/>
    </row>
    <row r="6211" spans="25:38" x14ac:dyDescent="0.25">
      <c r="Y6211" s="838"/>
      <c r="Z6211" s="838"/>
      <c r="AA6211" s="838"/>
      <c r="AB6211" s="838"/>
      <c r="AC6211" s="838"/>
      <c r="AD6211" s="838"/>
      <c r="AE6211" s="838"/>
      <c r="AF6211" s="838"/>
      <c r="AG6211" s="838"/>
      <c r="AH6211" s="838"/>
      <c r="AI6211" s="838"/>
      <c r="AJ6211" s="838"/>
      <c r="AK6211" s="838"/>
      <c r="AL6211" s="838"/>
    </row>
    <row r="6212" spans="25:38" x14ac:dyDescent="0.25">
      <c r="Y6212" s="838"/>
      <c r="Z6212" s="838"/>
      <c r="AA6212" s="838"/>
      <c r="AB6212" s="838"/>
      <c r="AC6212" s="838"/>
      <c r="AD6212" s="838"/>
      <c r="AE6212" s="838"/>
      <c r="AF6212" s="838"/>
      <c r="AG6212" s="838"/>
      <c r="AH6212" s="838"/>
      <c r="AI6212" s="838"/>
      <c r="AJ6212" s="838"/>
      <c r="AK6212" s="838"/>
      <c r="AL6212" s="838"/>
    </row>
    <row r="6213" spans="25:38" x14ac:dyDescent="0.25">
      <c r="Y6213" s="838"/>
      <c r="Z6213" s="838"/>
      <c r="AA6213" s="838"/>
      <c r="AB6213" s="838"/>
      <c r="AC6213" s="838"/>
      <c r="AD6213" s="838"/>
      <c r="AE6213" s="838"/>
      <c r="AF6213" s="838"/>
      <c r="AG6213" s="838"/>
      <c r="AH6213" s="838"/>
      <c r="AI6213" s="838"/>
      <c r="AJ6213" s="838"/>
      <c r="AK6213" s="838"/>
      <c r="AL6213" s="838"/>
    </row>
    <row r="6214" spans="25:38" x14ac:dyDescent="0.25">
      <c r="Y6214" s="838"/>
      <c r="Z6214" s="838"/>
      <c r="AA6214" s="838"/>
      <c r="AB6214" s="838"/>
      <c r="AC6214" s="838"/>
      <c r="AD6214" s="838"/>
      <c r="AE6214" s="838"/>
      <c r="AF6214" s="838"/>
      <c r="AG6214" s="838"/>
      <c r="AH6214" s="838"/>
      <c r="AI6214" s="838"/>
      <c r="AJ6214" s="838"/>
      <c r="AK6214" s="838"/>
      <c r="AL6214" s="838"/>
    </row>
    <row r="6215" spans="25:38" x14ac:dyDescent="0.25">
      <c r="Y6215" s="838"/>
      <c r="Z6215" s="838"/>
      <c r="AA6215" s="838"/>
      <c r="AB6215" s="838"/>
      <c r="AC6215" s="838"/>
      <c r="AD6215" s="838"/>
      <c r="AE6215" s="838"/>
      <c r="AF6215" s="838"/>
      <c r="AG6215" s="838"/>
      <c r="AH6215" s="838"/>
      <c r="AI6215" s="838"/>
      <c r="AJ6215" s="838"/>
      <c r="AK6215" s="838"/>
      <c r="AL6215" s="838"/>
    </row>
    <row r="6216" spans="25:38" x14ac:dyDescent="0.25">
      <c r="Y6216" s="838"/>
      <c r="Z6216" s="838"/>
      <c r="AA6216" s="838"/>
      <c r="AB6216" s="838"/>
      <c r="AC6216" s="838"/>
      <c r="AD6216" s="838"/>
      <c r="AE6216" s="838"/>
      <c r="AF6216" s="838"/>
      <c r="AG6216" s="838"/>
      <c r="AH6216" s="838"/>
      <c r="AI6216" s="838"/>
      <c r="AJ6216" s="838"/>
      <c r="AK6216" s="838"/>
      <c r="AL6216" s="838"/>
    </row>
    <row r="6217" spans="25:38" x14ac:dyDescent="0.25">
      <c r="Y6217" s="838"/>
      <c r="Z6217" s="838"/>
      <c r="AA6217" s="838"/>
      <c r="AB6217" s="838"/>
      <c r="AC6217" s="838"/>
      <c r="AD6217" s="838"/>
      <c r="AE6217" s="838"/>
      <c r="AF6217" s="838"/>
      <c r="AG6217" s="838"/>
      <c r="AH6217" s="838"/>
      <c r="AI6217" s="838"/>
      <c r="AJ6217" s="838"/>
      <c r="AK6217" s="838"/>
      <c r="AL6217" s="838"/>
    </row>
    <row r="6218" spans="25:38" x14ac:dyDescent="0.25">
      <c r="Y6218" s="838"/>
      <c r="Z6218" s="838"/>
      <c r="AA6218" s="838"/>
      <c r="AB6218" s="838"/>
      <c r="AC6218" s="838"/>
      <c r="AD6218" s="838"/>
      <c r="AE6218" s="838"/>
      <c r="AF6218" s="838"/>
      <c r="AG6218" s="838"/>
      <c r="AH6218" s="838"/>
      <c r="AI6218" s="838"/>
      <c r="AJ6218" s="838"/>
      <c r="AK6218" s="838"/>
      <c r="AL6218" s="838"/>
    </row>
    <row r="6219" spans="25:38" x14ac:dyDescent="0.25">
      <c r="Y6219" s="838"/>
      <c r="Z6219" s="838"/>
      <c r="AA6219" s="838"/>
      <c r="AB6219" s="838"/>
      <c r="AC6219" s="838"/>
      <c r="AD6219" s="838"/>
      <c r="AE6219" s="838"/>
      <c r="AF6219" s="838"/>
      <c r="AG6219" s="838"/>
      <c r="AH6219" s="838"/>
      <c r="AI6219" s="838"/>
      <c r="AJ6219" s="838"/>
      <c r="AK6219" s="838"/>
      <c r="AL6219" s="838"/>
    </row>
    <row r="6220" spans="25:38" x14ac:dyDescent="0.25">
      <c r="Y6220" s="838"/>
      <c r="Z6220" s="838"/>
      <c r="AA6220" s="838"/>
      <c r="AB6220" s="838"/>
      <c r="AC6220" s="838"/>
      <c r="AD6220" s="838"/>
      <c r="AE6220" s="838"/>
      <c r="AF6220" s="838"/>
      <c r="AG6220" s="838"/>
      <c r="AH6220" s="838"/>
      <c r="AI6220" s="838"/>
      <c r="AJ6220" s="838"/>
      <c r="AK6220" s="838"/>
      <c r="AL6220" s="838"/>
    </row>
    <row r="6221" spans="25:38" x14ac:dyDescent="0.25">
      <c r="Y6221" s="838"/>
      <c r="Z6221" s="838"/>
      <c r="AA6221" s="838"/>
      <c r="AB6221" s="838"/>
      <c r="AC6221" s="838"/>
      <c r="AD6221" s="838"/>
      <c r="AE6221" s="838"/>
      <c r="AF6221" s="838"/>
      <c r="AG6221" s="838"/>
      <c r="AH6221" s="838"/>
      <c r="AI6221" s="838"/>
      <c r="AJ6221" s="838"/>
      <c r="AK6221" s="838"/>
      <c r="AL6221" s="838"/>
    </row>
    <row r="6222" spans="25:38" x14ac:dyDescent="0.25">
      <c r="Y6222" s="838"/>
      <c r="Z6222" s="838"/>
      <c r="AA6222" s="838"/>
      <c r="AB6222" s="838"/>
      <c r="AC6222" s="838"/>
      <c r="AD6222" s="838"/>
      <c r="AE6222" s="838"/>
      <c r="AF6222" s="838"/>
      <c r="AG6222" s="838"/>
      <c r="AH6222" s="838"/>
      <c r="AI6222" s="838"/>
      <c r="AJ6222" s="838"/>
      <c r="AK6222" s="838"/>
      <c r="AL6222" s="838"/>
    </row>
    <row r="6223" spans="25:38" x14ac:dyDescent="0.25">
      <c r="Y6223" s="838"/>
      <c r="Z6223" s="838"/>
      <c r="AA6223" s="838"/>
      <c r="AB6223" s="838"/>
      <c r="AC6223" s="838"/>
      <c r="AD6223" s="838"/>
      <c r="AE6223" s="838"/>
      <c r="AF6223" s="838"/>
      <c r="AG6223" s="838"/>
      <c r="AH6223" s="838"/>
      <c r="AI6223" s="838"/>
      <c r="AJ6223" s="838"/>
      <c r="AK6223" s="838"/>
      <c r="AL6223" s="838"/>
    </row>
    <row r="6224" spans="25:38" x14ac:dyDescent="0.25">
      <c r="Y6224" s="838"/>
      <c r="Z6224" s="838"/>
      <c r="AA6224" s="838"/>
      <c r="AB6224" s="838"/>
      <c r="AC6224" s="838"/>
      <c r="AD6224" s="838"/>
      <c r="AE6224" s="838"/>
      <c r="AF6224" s="838"/>
      <c r="AG6224" s="838"/>
      <c r="AH6224" s="838"/>
      <c r="AI6224" s="838"/>
      <c r="AJ6224" s="838"/>
      <c r="AK6224" s="838"/>
      <c r="AL6224" s="838"/>
    </row>
    <row r="6225" spans="25:38" x14ac:dyDescent="0.25">
      <c r="Y6225" s="838"/>
      <c r="Z6225" s="838"/>
      <c r="AA6225" s="838"/>
      <c r="AB6225" s="838"/>
      <c r="AC6225" s="838"/>
      <c r="AD6225" s="838"/>
      <c r="AE6225" s="838"/>
      <c r="AF6225" s="838"/>
      <c r="AG6225" s="838"/>
      <c r="AH6225" s="838"/>
      <c r="AI6225" s="838"/>
      <c r="AJ6225" s="838"/>
      <c r="AK6225" s="838"/>
      <c r="AL6225" s="838"/>
    </row>
    <row r="6226" spans="25:38" x14ac:dyDescent="0.25">
      <c r="Y6226" s="838"/>
      <c r="Z6226" s="838"/>
      <c r="AA6226" s="838"/>
      <c r="AB6226" s="838"/>
      <c r="AC6226" s="838"/>
      <c r="AD6226" s="838"/>
      <c r="AE6226" s="838"/>
      <c r="AF6226" s="838"/>
      <c r="AG6226" s="838"/>
      <c r="AH6226" s="838"/>
      <c r="AI6226" s="838"/>
      <c r="AJ6226" s="838"/>
      <c r="AK6226" s="838"/>
      <c r="AL6226" s="838"/>
    </row>
    <row r="6227" spans="25:38" x14ac:dyDescent="0.25">
      <c r="Y6227" s="838"/>
      <c r="Z6227" s="838"/>
      <c r="AA6227" s="838"/>
      <c r="AB6227" s="838"/>
      <c r="AC6227" s="838"/>
      <c r="AD6227" s="838"/>
      <c r="AE6227" s="838"/>
      <c r="AF6227" s="838"/>
      <c r="AG6227" s="838"/>
      <c r="AH6227" s="838"/>
      <c r="AI6227" s="838"/>
      <c r="AJ6227" s="838"/>
      <c r="AK6227" s="838"/>
      <c r="AL6227" s="838"/>
    </row>
    <row r="6228" spans="25:38" x14ac:dyDescent="0.25">
      <c r="Y6228" s="838"/>
      <c r="Z6228" s="838"/>
      <c r="AA6228" s="838"/>
      <c r="AB6228" s="838"/>
      <c r="AC6228" s="838"/>
      <c r="AD6228" s="838"/>
      <c r="AE6228" s="838"/>
      <c r="AF6228" s="838"/>
      <c r="AG6228" s="838"/>
      <c r="AH6228" s="838"/>
      <c r="AI6228" s="838"/>
      <c r="AJ6228" s="838"/>
      <c r="AK6228" s="838"/>
      <c r="AL6228" s="838"/>
    </row>
    <row r="6229" spans="25:38" x14ac:dyDescent="0.25">
      <c r="Y6229" s="838"/>
      <c r="Z6229" s="838"/>
      <c r="AA6229" s="838"/>
      <c r="AB6229" s="838"/>
      <c r="AC6229" s="838"/>
      <c r="AD6229" s="838"/>
      <c r="AE6229" s="838"/>
      <c r="AF6229" s="838"/>
      <c r="AG6229" s="838"/>
      <c r="AH6229" s="838"/>
      <c r="AI6229" s="838"/>
      <c r="AJ6229" s="838"/>
      <c r="AK6229" s="838"/>
      <c r="AL6229" s="838"/>
    </row>
    <row r="6230" spans="25:38" x14ac:dyDescent="0.25">
      <c r="Y6230" s="838"/>
      <c r="Z6230" s="838"/>
      <c r="AA6230" s="838"/>
      <c r="AB6230" s="838"/>
      <c r="AC6230" s="838"/>
      <c r="AD6230" s="838"/>
      <c r="AE6230" s="838"/>
      <c r="AF6230" s="838"/>
      <c r="AG6230" s="838"/>
      <c r="AH6230" s="838"/>
      <c r="AI6230" s="838"/>
      <c r="AJ6230" s="838"/>
      <c r="AK6230" s="838"/>
      <c r="AL6230" s="838"/>
    </row>
    <row r="6231" spans="25:38" x14ac:dyDescent="0.25">
      <c r="Y6231" s="838"/>
      <c r="Z6231" s="838"/>
      <c r="AA6231" s="838"/>
      <c r="AB6231" s="838"/>
      <c r="AC6231" s="838"/>
      <c r="AD6231" s="838"/>
      <c r="AE6231" s="838"/>
      <c r="AF6231" s="838"/>
      <c r="AG6231" s="838"/>
      <c r="AH6231" s="838"/>
      <c r="AI6231" s="838"/>
      <c r="AJ6231" s="838"/>
      <c r="AK6231" s="838"/>
      <c r="AL6231" s="838"/>
    </row>
    <row r="6232" spans="25:38" x14ac:dyDescent="0.25">
      <c r="Y6232" s="838"/>
      <c r="Z6232" s="838"/>
      <c r="AA6232" s="838"/>
      <c r="AB6232" s="838"/>
      <c r="AC6232" s="838"/>
      <c r="AD6232" s="838"/>
      <c r="AE6232" s="838"/>
      <c r="AF6232" s="838"/>
      <c r="AG6232" s="838"/>
      <c r="AH6232" s="838"/>
      <c r="AI6232" s="838"/>
      <c r="AJ6232" s="838"/>
      <c r="AK6232" s="838"/>
      <c r="AL6232" s="838"/>
    </row>
    <row r="6233" spans="25:38" x14ac:dyDescent="0.25">
      <c r="Y6233" s="838"/>
      <c r="Z6233" s="838"/>
      <c r="AA6233" s="838"/>
      <c r="AB6233" s="838"/>
      <c r="AC6233" s="838"/>
      <c r="AD6233" s="838"/>
      <c r="AE6233" s="838"/>
      <c r="AF6233" s="838"/>
      <c r="AG6233" s="838"/>
      <c r="AH6233" s="838"/>
      <c r="AI6233" s="838"/>
      <c r="AJ6233" s="838"/>
      <c r="AK6233" s="838"/>
      <c r="AL6233" s="838"/>
    </row>
    <row r="6234" spans="25:38" x14ac:dyDescent="0.25">
      <c r="Y6234" s="838"/>
      <c r="Z6234" s="838"/>
      <c r="AA6234" s="838"/>
      <c r="AB6234" s="838"/>
      <c r="AC6234" s="838"/>
      <c r="AD6234" s="838"/>
      <c r="AE6234" s="838"/>
      <c r="AF6234" s="838"/>
      <c r="AG6234" s="838"/>
      <c r="AH6234" s="838"/>
      <c r="AI6234" s="838"/>
      <c r="AJ6234" s="838"/>
      <c r="AK6234" s="838"/>
      <c r="AL6234" s="838"/>
    </row>
    <row r="6235" spans="25:38" x14ac:dyDescent="0.25">
      <c r="Y6235" s="838"/>
      <c r="Z6235" s="838"/>
      <c r="AA6235" s="838"/>
      <c r="AB6235" s="838"/>
      <c r="AC6235" s="838"/>
      <c r="AD6235" s="838"/>
      <c r="AE6235" s="838"/>
      <c r="AF6235" s="838"/>
      <c r="AG6235" s="838"/>
      <c r="AH6235" s="838"/>
      <c r="AI6235" s="838"/>
      <c r="AJ6235" s="838"/>
      <c r="AK6235" s="838"/>
      <c r="AL6235" s="838"/>
    </row>
    <row r="6236" spans="25:38" x14ac:dyDescent="0.25">
      <c r="Y6236" s="838"/>
      <c r="Z6236" s="838"/>
      <c r="AA6236" s="838"/>
      <c r="AB6236" s="838"/>
      <c r="AC6236" s="838"/>
      <c r="AD6236" s="838"/>
      <c r="AE6236" s="838"/>
      <c r="AF6236" s="838"/>
      <c r="AG6236" s="838"/>
      <c r="AH6236" s="838"/>
      <c r="AI6236" s="838"/>
      <c r="AJ6236" s="838"/>
      <c r="AK6236" s="838"/>
      <c r="AL6236" s="838"/>
    </row>
    <row r="6237" spans="25:38" x14ac:dyDescent="0.25">
      <c r="Y6237" s="838"/>
      <c r="Z6237" s="838"/>
      <c r="AA6237" s="838"/>
      <c r="AB6237" s="838"/>
      <c r="AC6237" s="838"/>
      <c r="AD6237" s="838"/>
      <c r="AE6237" s="838"/>
      <c r="AF6237" s="838"/>
      <c r="AG6237" s="838"/>
      <c r="AH6237" s="838"/>
      <c r="AI6237" s="838"/>
      <c r="AJ6237" s="838"/>
      <c r="AK6237" s="838"/>
      <c r="AL6237" s="838"/>
    </row>
    <row r="6238" spans="25:38" x14ac:dyDescent="0.25">
      <c r="Y6238" s="838"/>
      <c r="Z6238" s="838"/>
      <c r="AA6238" s="838"/>
      <c r="AB6238" s="838"/>
      <c r="AC6238" s="838"/>
      <c r="AD6238" s="838"/>
      <c r="AE6238" s="838"/>
      <c r="AF6238" s="838"/>
      <c r="AG6238" s="838"/>
      <c r="AH6238" s="838"/>
      <c r="AI6238" s="838"/>
      <c r="AJ6238" s="838"/>
      <c r="AK6238" s="838"/>
      <c r="AL6238" s="838"/>
    </row>
    <row r="6239" spans="25:38" x14ac:dyDescent="0.25">
      <c r="Y6239" s="838"/>
      <c r="Z6239" s="838"/>
      <c r="AA6239" s="838"/>
      <c r="AB6239" s="838"/>
      <c r="AC6239" s="838"/>
      <c r="AD6239" s="838"/>
      <c r="AE6239" s="838"/>
      <c r="AF6239" s="838"/>
      <c r="AG6239" s="838"/>
      <c r="AH6239" s="838"/>
      <c r="AI6239" s="838"/>
      <c r="AJ6239" s="838"/>
      <c r="AK6239" s="838"/>
      <c r="AL6239" s="838"/>
    </row>
    <row r="6240" spans="25:38" x14ac:dyDescent="0.25">
      <c r="Y6240" s="838"/>
      <c r="Z6240" s="838"/>
      <c r="AA6240" s="838"/>
      <c r="AB6240" s="838"/>
      <c r="AC6240" s="838"/>
      <c r="AD6240" s="838"/>
      <c r="AE6240" s="838"/>
      <c r="AF6240" s="838"/>
      <c r="AG6240" s="838"/>
      <c r="AH6240" s="838"/>
      <c r="AI6240" s="838"/>
      <c r="AJ6240" s="838"/>
      <c r="AK6240" s="838"/>
      <c r="AL6240" s="838"/>
    </row>
    <row r="6241" spans="25:38" x14ac:dyDescent="0.25">
      <c r="Y6241" s="838"/>
      <c r="Z6241" s="838"/>
      <c r="AA6241" s="838"/>
      <c r="AB6241" s="838"/>
      <c r="AC6241" s="838"/>
      <c r="AD6241" s="838"/>
      <c r="AE6241" s="838"/>
      <c r="AF6241" s="838"/>
      <c r="AG6241" s="838"/>
      <c r="AH6241" s="838"/>
      <c r="AI6241" s="838"/>
      <c r="AJ6241" s="838"/>
      <c r="AK6241" s="838"/>
      <c r="AL6241" s="838"/>
    </row>
    <row r="6242" spans="25:38" x14ac:dyDescent="0.25">
      <c r="Y6242" s="838"/>
      <c r="Z6242" s="838"/>
      <c r="AA6242" s="838"/>
      <c r="AB6242" s="838"/>
      <c r="AC6242" s="838"/>
      <c r="AD6242" s="838"/>
      <c r="AE6242" s="838"/>
      <c r="AF6242" s="838"/>
      <c r="AG6242" s="838"/>
      <c r="AH6242" s="838"/>
      <c r="AI6242" s="838"/>
      <c r="AJ6242" s="838"/>
      <c r="AK6242" s="838"/>
      <c r="AL6242" s="838"/>
    </row>
    <row r="6243" spans="25:38" x14ac:dyDescent="0.25">
      <c r="Y6243" s="838"/>
      <c r="Z6243" s="838"/>
      <c r="AA6243" s="838"/>
      <c r="AB6243" s="838"/>
      <c r="AC6243" s="838"/>
      <c r="AD6243" s="838"/>
      <c r="AE6243" s="838"/>
      <c r="AF6243" s="838"/>
      <c r="AG6243" s="838"/>
      <c r="AH6243" s="838"/>
      <c r="AI6243" s="838"/>
      <c r="AJ6243" s="838"/>
      <c r="AK6243" s="838"/>
      <c r="AL6243" s="838"/>
    </row>
    <row r="6244" spans="25:38" x14ac:dyDescent="0.25">
      <c r="Y6244" s="838"/>
      <c r="Z6244" s="838"/>
      <c r="AA6244" s="838"/>
      <c r="AB6244" s="838"/>
      <c r="AC6244" s="838"/>
      <c r="AD6244" s="838"/>
      <c r="AE6244" s="838"/>
      <c r="AF6244" s="838"/>
      <c r="AG6244" s="838"/>
      <c r="AH6244" s="838"/>
      <c r="AI6244" s="838"/>
      <c r="AJ6244" s="838"/>
      <c r="AK6244" s="838"/>
      <c r="AL6244" s="838"/>
    </row>
    <row r="6245" spans="25:38" x14ac:dyDescent="0.25">
      <c r="Y6245" s="838"/>
      <c r="Z6245" s="838"/>
      <c r="AA6245" s="838"/>
      <c r="AB6245" s="838"/>
      <c r="AC6245" s="838"/>
      <c r="AD6245" s="838"/>
      <c r="AE6245" s="838"/>
      <c r="AF6245" s="838"/>
      <c r="AG6245" s="838"/>
      <c r="AH6245" s="838"/>
      <c r="AI6245" s="838"/>
      <c r="AJ6245" s="838"/>
      <c r="AK6245" s="838"/>
      <c r="AL6245" s="838"/>
    </row>
    <row r="6246" spans="25:38" x14ac:dyDescent="0.25">
      <c r="Y6246" s="838"/>
      <c r="Z6246" s="838"/>
      <c r="AA6246" s="838"/>
      <c r="AB6246" s="838"/>
      <c r="AC6246" s="838"/>
      <c r="AD6246" s="838"/>
      <c r="AE6246" s="838"/>
      <c r="AF6246" s="838"/>
      <c r="AG6246" s="838"/>
      <c r="AH6246" s="838"/>
      <c r="AI6246" s="838"/>
      <c r="AJ6246" s="838"/>
      <c r="AK6246" s="838"/>
      <c r="AL6246" s="838"/>
    </row>
    <row r="6247" spans="25:38" x14ac:dyDescent="0.25">
      <c r="Y6247" s="838"/>
      <c r="Z6247" s="838"/>
      <c r="AA6247" s="838"/>
      <c r="AB6247" s="838"/>
      <c r="AC6247" s="838"/>
      <c r="AD6247" s="838"/>
      <c r="AE6247" s="838"/>
      <c r="AF6247" s="838"/>
      <c r="AG6247" s="838"/>
      <c r="AH6247" s="838"/>
      <c r="AI6247" s="838"/>
      <c r="AJ6247" s="838"/>
      <c r="AK6247" s="838"/>
      <c r="AL6247" s="838"/>
    </row>
    <row r="6248" spans="25:38" x14ac:dyDescent="0.25">
      <c r="Y6248" s="838"/>
      <c r="Z6248" s="838"/>
      <c r="AA6248" s="838"/>
      <c r="AB6248" s="838"/>
      <c r="AC6248" s="838"/>
      <c r="AD6248" s="838"/>
      <c r="AE6248" s="838"/>
      <c r="AF6248" s="838"/>
      <c r="AG6248" s="838"/>
      <c r="AH6248" s="838"/>
      <c r="AI6248" s="838"/>
      <c r="AJ6248" s="838"/>
      <c r="AK6248" s="838"/>
      <c r="AL6248" s="838"/>
    </row>
    <row r="6249" spans="25:38" x14ac:dyDescent="0.25">
      <c r="Y6249" s="838"/>
      <c r="Z6249" s="838"/>
      <c r="AA6249" s="838"/>
      <c r="AB6249" s="838"/>
      <c r="AC6249" s="838"/>
      <c r="AD6249" s="838"/>
      <c r="AE6249" s="838"/>
      <c r="AF6249" s="838"/>
      <c r="AG6249" s="838"/>
      <c r="AH6249" s="838"/>
      <c r="AI6249" s="838"/>
      <c r="AJ6249" s="838"/>
      <c r="AK6249" s="838"/>
      <c r="AL6249" s="838"/>
    </row>
    <row r="6250" spans="25:38" x14ac:dyDescent="0.25">
      <c r="Y6250" s="838"/>
      <c r="Z6250" s="838"/>
      <c r="AA6250" s="838"/>
      <c r="AB6250" s="838"/>
      <c r="AC6250" s="838"/>
      <c r="AD6250" s="838"/>
      <c r="AE6250" s="838"/>
      <c r="AF6250" s="838"/>
      <c r="AG6250" s="838"/>
      <c r="AH6250" s="838"/>
      <c r="AI6250" s="838"/>
      <c r="AJ6250" s="838"/>
      <c r="AK6250" s="838"/>
      <c r="AL6250" s="838"/>
    </row>
    <row r="6251" spans="25:38" x14ac:dyDescent="0.25">
      <c r="Y6251" s="838"/>
      <c r="Z6251" s="838"/>
      <c r="AA6251" s="838"/>
      <c r="AB6251" s="838"/>
      <c r="AC6251" s="838"/>
      <c r="AD6251" s="838"/>
      <c r="AE6251" s="838"/>
      <c r="AF6251" s="838"/>
      <c r="AG6251" s="838"/>
      <c r="AH6251" s="838"/>
      <c r="AI6251" s="838"/>
      <c r="AJ6251" s="838"/>
      <c r="AK6251" s="838"/>
      <c r="AL6251" s="838"/>
    </row>
    <row r="6252" spans="25:38" x14ac:dyDescent="0.25">
      <c r="Y6252" s="838"/>
      <c r="Z6252" s="838"/>
      <c r="AA6252" s="838"/>
      <c r="AB6252" s="838"/>
      <c r="AC6252" s="838"/>
      <c r="AD6252" s="838"/>
      <c r="AE6252" s="838"/>
      <c r="AF6252" s="838"/>
      <c r="AG6252" s="838"/>
      <c r="AH6252" s="838"/>
      <c r="AI6252" s="838"/>
      <c r="AJ6252" s="838"/>
      <c r="AK6252" s="838"/>
      <c r="AL6252" s="838"/>
    </row>
    <row r="6253" spans="25:38" x14ac:dyDescent="0.25">
      <c r="Y6253" s="838"/>
      <c r="Z6253" s="838"/>
      <c r="AA6253" s="838"/>
      <c r="AB6253" s="838"/>
      <c r="AC6253" s="838"/>
      <c r="AD6253" s="838"/>
      <c r="AE6253" s="838"/>
      <c r="AF6253" s="838"/>
      <c r="AG6253" s="838"/>
      <c r="AH6253" s="838"/>
      <c r="AI6253" s="838"/>
      <c r="AJ6253" s="838"/>
      <c r="AK6253" s="838"/>
      <c r="AL6253" s="838"/>
    </row>
    <row r="6254" spans="25:38" x14ac:dyDescent="0.25">
      <c r="Y6254" s="838"/>
      <c r="Z6254" s="838"/>
      <c r="AA6254" s="838"/>
      <c r="AB6254" s="838"/>
      <c r="AC6254" s="838"/>
      <c r="AD6254" s="838"/>
      <c r="AE6254" s="838"/>
      <c r="AF6254" s="838"/>
      <c r="AG6254" s="838"/>
      <c r="AH6254" s="838"/>
      <c r="AI6254" s="838"/>
      <c r="AJ6254" s="838"/>
      <c r="AK6254" s="838"/>
      <c r="AL6254" s="838"/>
    </row>
    <row r="6255" spans="25:38" x14ac:dyDescent="0.25">
      <c r="Y6255" s="838"/>
      <c r="Z6255" s="838"/>
      <c r="AA6255" s="838"/>
      <c r="AB6255" s="838"/>
      <c r="AC6255" s="838"/>
      <c r="AD6255" s="838"/>
      <c r="AE6255" s="838"/>
      <c r="AF6255" s="838"/>
      <c r="AG6255" s="838"/>
      <c r="AH6255" s="838"/>
      <c r="AI6255" s="838"/>
      <c r="AJ6255" s="838"/>
      <c r="AK6255" s="838"/>
      <c r="AL6255" s="838"/>
    </row>
    <row r="6256" spans="25:38" x14ac:dyDescent="0.25">
      <c r="Y6256" s="838"/>
      <c r="Z6256" s="838"/>
      <c r="AA6256" s="838"/>
      <c r="AB6256" s="838"/>
      <c r="AC6256" s="838"/>
      <c r="AD6256" s="838"/>
      <c r="AE6256" s="838"/>
      <c r="AF6256" s="838"/>
      <c r="AG6256" s="838"/>
      <c r="AH6256" s="838"/>
      <c r="AI6256" s="838"/>
      <c r="AJ6256" s="838"/>
      <c r="AK6256" s="838"/>
      <c r="AL6256" s="838"/>
    </row>
    <row r="6257" spans="25:38" x14ac:dyDescent="0.25">
      <c r="Y6257" s="838"/>
      <c r="Z6257" s="838"/>
      <c r="AA6257" s="838"/>
      <c r="AB6257" s="838"/>
      <c r="AC6257" s="838"/>
      <c r="AD6257" s="838"/>
      <c r="AE6257" s="838"/>
      <c r="AF6257" s="838"/>
      <c r="AG6257" s="838"/>
      <c r="AH6257" s="838"/>
      <c r="AI6257" s="838"/>
      <c r="AJ6257" s="838"/>
      <c r="AK6257" s="838"/>
      <c r="AL6257" s="838"/>
    </row>
    <row r="6258" spans="25:38" x14ac:dyDescent="0.25">
      <c r="Y6258" s="838"/>
      <c r="Z6258" s="838"/>
      <c r="AA6258" s="838"/>
      <c r="AB6258" s="838"/>
      <c r="AC6258" s="838"/>
      <c r="AD6258" s="838"/>
      <c r="AE6258" s="838"/>
      <c r="AF6258" s="838"/>
      <c r="AG6258" s="838"/>
      <c r="AH6258" s="838"/>
      <c r="AI6258" s="838"/>
      <c r="AJ6258" s="838"/>
      <c r="AK6258" s="838"/>
      <c r="AL6258" s="838"/>
    </row>
    <row r="6259" spans="25:38" x14ac:dyDescent="0.25">
      <c r="Y6259" s="838"/>
      <c r="Z6259" s="838"/>
      <c r="AA6259" s="838"/>
      <c r="AB6259" s="838"/>
      <c r="AC6259" s="838"/>
      <c r="AD6259" s="838"/>
      <c r="AE6259" s="838"/>
      <c r="AF6259" s="838"/>
      <c r="AG6259" s="838"/>
      <c r="AH6259" s="838"/>
      <c r="AI6259" s="838"/>
      <c r="AJ6259" s="838"/>
      <c r="AK6259" s="838"/>
      <c r="AL6259" s="838"/>
    </row>
    <row r="6260" spans="25:38" x14ac:dyDescent="0.25">
      <c r="Y6260" s="838"/>
      <c r="Z6260" s="838"/>
      <c r="AA6260" s="838"/>
      <c r="AB6260" s="838"/>
      <c r="AC6260" s="838"/>
      <c r="AD6260" s="838"/>
      <c r="AE6260" s="838"/>
      <c r="AF6260" s="838"/>
      <c r="AG6260" s="838"/>
      <c r="AH6260" s="838"/>
      <c r="AI6260" s="838"/>
      <c r="AJ6260" s="838"/>
      <c r="AK6260" s="838"/>
      <c r="AL6260" s="838"/>
    </row>
    <row r="6261" spans="25:38" x14ac:dyDescent="0.25">
      <c r="Y6261" s="838"/>
      <c r="Z6261" s="838"/>
      <c r="AA6261" s="838"/>
      <c r="AB6261" s="838"/>
      <c r="AC6261" s="838"/>
      <c r="AD6261" s="838"/>
      <c r="AE6261" s="838"/>
      <c r="AF6261" s="838"/>
      <c r="AG6261" s="838"/>
      <c r="AH6261" s="838"/>
      <c r="AI6261" s="838"/>
      <c r="AJ6261" s="838"/>
      <c r="AK6261" s="838"/>
      <c r="AL6261" s="838"/>
    </row>
    <row r="6262" spans="25:38" x14ac:dyDescent="0.25">
      <c r="Y6262" s="838"/>
      <c r="Z6262" s="838"/>
      <c r="AA6262" s="838"/>
      <c r="AB6262" s="838"/>
      <c r="AC6262" s="838"/>
      <c r="AD6262" s="838"/>
      <c r="AE6262" s="838"/>
      <c r="AF6262" s="838"/>
      <c r="AG6262" s="838"/>
      <c r="AH6262" s="838"/>
      <c r="AI6262" s="838"/>
      <c r="AJ6262" s="838"/>
      <c r="AK6262" s="838"/>
      <c r="AL6262" s="838"/>
    </row>
    <row r="6263" spans="25:38" x14ac:dyDescent="0.25">
      <c r="Y6263" s="838"/>
      <c r="Z6263" s="838"/>
      <c r="AA6263" s="838"/>
      <c r="AB6263" s="838"/>
      <c r="AC6263" s="838"/>
      <c r="AD6263" s="838"/>
      <c r="AE6263" s="838"/>
      <c r="AF6263" s="838"/>
      <c r="AG6263" s="838"/>
      <c r="AH6263" s="838"/>
      <c r="AI6263" s="838"/>
      <c r="AJ6263" s="838"/>
      <c r="AK6263" s="838"/>
      <c r="AL6263" s="838"/>
    </row>
    <row r="6264" spans="25:38" x14ac:dyDescent="0.25">
      <c r="Y6264" s="838"/>
      <c r="Z6264" s="838"/>
      <c r="AA6264" s="838"/>
      <c r="AB6264" s="838"/>
      <c r="AC6264" s="838"/>
      <c r="AD6264" s="838"/>
      <c r="AE6264" s="838"/>
      <c r="AF6264" s="838"/>
      <c r="AG6264" s="838"/>
      <c r="AH6264" s="838"/>
      <c r="AI6264" s="838"/>
      <c r="AJ6264" s="838"/>
      <c r="AK6264" s="838"/>
      <c r="AL6264" s="838"/>
    </row>
    <row r="6265" spans="25:38" x14ac:dyDescent="0.25">
      <c r="Y6265" s="838"/>
      <c r="Z6265" s="838"/>
      <c r="AA6265" s="838"/>
      <c r="AB6265" s="838"/>
      <c r="AC6265" s="838"/>
      <c r="AD6265" s="838"/>
      <c r="AE6265" s="838"/>
      <c r="AF6265" s="838"/>
      <c r="AG6265" s="838"/>
      <c r="AH6265" s="838"/>
      <c r="AI6265" s="838"/>
      <c r="AJ6265" s="838"/>
      <c r="AK6265" s="838"/>
      <c r="AL6265" s="838"/>
    </row>
    <row r="6266" spans="25:38" x14ac:dyDescent="0.25">
      <c r="Y6266" s="838"/>
      <c r="Z6266" s="838"/>
      <c r="AA6266" s="838"/>
      <c r="AB6266" s="838"/>
      <c r="AC6266" s="838"/>
      <c r="AD6266" s="838"/>
      <c r="AE6266" s="838"/>
      <c r="AF6266" s="838"/>
      <c r="AG6266" s="838"/>
      <c r="AH6266" s="838"/>
      <c r="AI6266" s="838"/>
      <c r="AJ6266" s="838"/>
      <c r="AK6266" s="838"/>
      <c r="AL6266" s="838"/>
    </row>
    <row r="6267" spans="25:38" x14ac:dyDescent="0.25">
      <c r="Y6267" s="838"/>
      <c r="Z6267" s="838"/>
      <c r="AA6267" s="838"/>
      <c r="AB6267" s="838"/>
      <c r="AC6267" s="838"/>
      <c r="AD6267" s="838"/>
      <c r="AE6267" s="838"/>
      <c r="AF6267" s="838"/>
      <c r="AG6267" s="838"/>
      <c r="AH6267" s="838"/>
      <c r="AI6267" s="838"/>
      <c r="AJ6267" s="838"/>
      <c r="AK6267" s="838"/>
      <c r="AL6267" s="838"/>
    </row>
    <row r="6268" spans="25:38" x14ac:dyDescent="0.25">
      <c r="Y6268" s="838"/>
      <c r="Z6268" s="838"/>
      <c r="AA6268" s="838"/>
      <c r="AB6268" s="838"/>
      <c r="AC6268" s="838"/>
      <c r="AD6268" s="838"/>
      <c r="AE6268" s="838"/>
      <c r="AF6268" s="838"/>
      <c r="AG6268" s="838"/>
      <c r="AH6268" s="838"/>
      <c r="AI6268" s="838"/>
      <c r="AJ6268" s="838"/>
      <c r="AK6268" s="838"/>
      <c r="AL6268" s="838"/>
    </row>
    <row r="6269" spans="25:38" x14ac:dyDescent="0.25">
      <c r="Y6269" s="838"/>
      <c r="Z6269" s="838"/>
      <c r="AA6269" s="838"/>
      <c r="AB6269" s="838"/>
      <c r="AC6269" s="838"/>
      <c r="AD6269" s="838"/>
      <c r="AE6269" s="838"/>
      <c r="AF6269" s="838"/>
      <c r="AG6269" s="838"/>
      <c r="AH6269" s="838"/>
      <c r="AI6269" s="838"/>
      <c r="AJ6269" s="838"/>
      <c r="AK6269" s="838"/>
      <c r="AL6269" s="838"/>
    </row>
    <row r="6270" spans="25:38" x14ac:dyDescent="0.25">
      <c r="Y6270" s="838"/>
      <c r="Z6270" s="838"/>
      <c r="AA6270" s="838"/>
      <c r="AB6270" s="838"/>
      <c r="AC6270" s="838"/>
      <c r="AD6270" s="838"/>
      <c r="AE6270" s="838"/>
      <c r="AF6270" s="838"/>
      <c r="AG6270" s="838"/>
      <c r="AH6270" s="838"/>
      <c r="AI6270" s="838"/>
      <c r="AJ6270" s="838"/>
      <c r="AK6270" s="838"/>
      <c r="AL6270" s="838"/>
    </row>
    <row r="6271" spans="25:38" x14ac:dyDescent="0.25">
      <c r="Y6271" s="838"/>
      <c r="Z6271" s="838"/>
      <c r="AA6271" s="838"/>
      <c r="AB6271" s="838"/>
      <c r="AC6271" s="838"/>
      <c r="AD6271" s="838"/>
      <c r="AE6271" s="838"/>
      <c r="AF6271" s="838"/>
      <c r="AG6271" s="838"/>
      <c r="AH6271" s="838"/>
      <c r="AI6271" s="838"/>
      <c r="AJ6271" s="838"/>
      <c r="AK6271" s="838"/>
      <c r="AL6271" s="838"/>
    </row>
    <row r="6272" spans="25:38" x14ac:dyDescent="0.25">
      <c r="Y6272" s="838"/>
      <c r="Z6272" s="838"/>
      <c r="AA6272" s="838"/>
      <c r="AB6272" s="838"/>
      <c r="AC6272" s="838"/>
      <c r="AD6272" s="838"/>
      <c r="AE6272" s="838"/>
      <c r="AF6272" s="838"/>
      <c r="AG6272" s="838"/>
      <c r="AH6272" s="838"/>
      <c r="AI6272" s="838"/>
      <c r="AJ6272" s="838"/>
      <c r="AK6272" s="838"/>
      <c r="AL6272" s="838"/>
    </row>
    <row r="6273" spans="25:38" x14ac:dyDescent="0.25">
      <c r="Y6273" s="838"/>
      <c r="Z6273" s="838"/>
      <c r="AA6273" s="838"/>
      <c r="AB6273" s="838"/>
      <c r="AC6273" s="838"/>
      <c r="AD6273" s="838"/>
      <c r="AE6273" s="838"/>
      <c r="AF6273" s="838"/>
      <c r="AG6273" s="838"/>
      <c r="AH6273" s="838"/>
      <c r="AI6273" s="838"/>
      <c r="AJ6273" s="838"/>
      <c r="AK6273" s="838"/>
      <c r="AL6273" s="838"/>
    </row>
    <row r="6274" spans="25:38" x14ac:dyDescent="0.25">
      <c r="Y6274" s="838"/>
      <c r="Z6274" s="838"/>
      <c r="AA6274" s="838"/>
      <c r="AB6274" s="838"/>
      <c r="AC6274" s="838"/>
      <c r="AD6274" s="838"/>
      <c r="AE6274" s="838"/>
      <c r="AF6274" s="838"/>
      <c r="AG6274" s="838"/>
      <c r="AH6274" s="838"/>
      <c r="AI6274" s="838"/>
      <c r="AJ6274" s="838"/>
      <c r="AK6274" s="838"/>
      <c r="AL6274" s="838"/>
    </row>
    <row r="6275" spans="25:38" x14ac:dyDescent="0.25">
      <c r="Y6275" s="838"/>
      <c r="Z6275" s="838"/>
      <c r="AA6275" s="838"/>
      <c r="AB6275" s="838"/>
      <c r="AC6275" s="838"/>
      <c r="AD6275" s="838"/>
      <c r="AE6275" s="838"/>
      <c r="AF6275" s="838"/>
      <c r="AG6275" s="838"/>
      <c r="AH6275" s="838"/>
      <c r="AI6275" s="838"/>
      <c r="AJ6275" s="838"/>
      <c r="AK6275" s="838"/>
      <c r="AL6275" s="838"/>
    </row>
    <row r="6276" spans="25:38" x14ac:dyDescent="0.25">
      <c r="Y6276" s="838"/>
      <c r="Z6276" s="838"/>
      <c r="AA6276" s="838"/>
      <c r="AB6276" s="838"/>
      <c r="AC6276" s="838"/>
      <c r="AD6276" s="838"/>
      <c r="AE6276" s="838"/>
      <c r="AF6276" s="838"/>
      <c r="AG6276" s="838"/>
      <c r="AH6276" s="838"/>
      <c r="AI6276" s="838"/>
      <c r="AJ6276" s="838"/>
      <c r="AK6276" s="838"/>
      <c r="AL6276" s="838"/>
    </row>
    <row r="6277" spans="25:38" x14ac:dyDescent="0.25">
      <c r="Y6277" s="838"/>
      <c r="Z6277" s="838"/>
      <c r="AA6277" s="838"/>
      <c r="AB6277" s="838"/>
      <c r="AC6277" s="838"/>
      <c r="AD6277" s="838"/>
      <c r="AE6277" s="838"/>
      <c r="AF6277" s="838"/>
      <c r="AG6277" s="838"/>
      <c r="AH6277" s="838"/>
      <c r="AI6277" s="838"/>
      <c r="AJ6277" s="838"/>
      <c r="AK6277" s="838"/>
      <c r="AL6277" s="838"/>
    </row>
    <row r="6278" spans="25:38" x14ac:dyDescent="0.25">
      <c r="Y6278" s="838"/>
      <c r="Z6278" s="838"/>
      <c r="AA6278" s="838"/>
      <c r="AB6278" s="838"/>
      <c r="AC6278" s="838"/>
      <c r="AD6278" s="838"/>
      <c r="AE6278" s="838"/>
      <c r="AF6278" s="838"/>
      <c r="AG6278" s="838"/>
      <c r="AH6278" s="838"/>
      <c r="AI6278" s="838"/>
      <c r="AJ6278" s="838"/>
      <c r="AK6278" s="838"/>
      <c r="AL6278" s="838"/>
    </row>
    <row r="6279" spans="25:38" x14ac:dyDescent="0.25">
      <c r="Y6279" s="838"/>
      <c r="Z6279" s="838"/>
      <c r="AA6279" s="838"/>
      <c r="AB6279" s="838"/>
      <c r="AC6279" s="838"/>
      <c r="AD6279" s="838"/>
      <c r="AE6279" s="838"/>
      <c r="AF6279" s="838"/>
      <c r="AG6279" s="838"/>
      <c r="AH6279" s="838"/>
      <c r="AI6279" s="838"/>
      <c r="AJ6279" s="838"/>
      <c r="AK6279" s="838"/>
      <c r="AL6279" s="838"/>
    </row>
    <row r="6280" spans="25:38" x14ac:dyDescent="0.25">
      <c r="Y6280" s="838"/>
      <c r="Z6280" s="838"/>
      <c r="AA6280" s="838"/>
      <c r="AB6280" s="838"/>
      <c r="AC6280" s="838"/>
      <c r="AD6280" s="838"/>
      <c r="AE6280" s="838"/>
      <c r="AF6280" s="838"/>
      <c r="AG6280" s="838"/>
      <c r="AH6280" s="838"/>
      <c r="AI6280" s="838"/>
      <c r="AJ6280" s="838"/>
      <c r="AK6280" s="838"/>
      <c r="AL6280" s="838"/>
    </row>
    <row r="6281" spans="25:38" x14ac:dyDescent="0.25">
      <c r="Y6281" s="838"/>
      <c r="Z6281" s="838"/>
      <c r="AA6281" s="838"/>
      <c r="AB6281" s="838"/>
      <c r="AC6281" s="838"/>
      <c r="AD6281" s="838"/>
      <c r="AE6281" s="838"/>
      <c r="AF6281" s="838"/>
      <c r="AG6281" s="838"/>
      <c r="AH6281" s="838"/>
      <c r="AI6281" s="838"/>
      <c r="AJ6281" s="838"/>
      <c r="AK6281" s="838"/>
      <c r="AL6281" s="838"/>
    </row>
    <row r="6282" spans="25:38" x14ac:dyDescent="0.25">
      <c r="Y6282" s="838"/>
      <c r="Z6282" s="838"/>
      <c r="AA6282" s="838"/>
      <c r="AB6282" s="838"/>
      <c r="AC6282" s="838"/>
      <c r="AD6282" s="838"/>
      <c r="AE6282" s="838"/>
      <c r="AF6282" s="838"/>
      <c r="AG6282" s="838"/>
      <c r="AH6282" s="838"/>
      <c r="AI6282" s="838"/>
      <c r="AJ6282" s="838"/>
      <c r="AK6282" s="838"/>
      <c r="AL6282" s="838"/>
    </row>
    <row r="6283" spans="25:38" x14ac:dyDescent="0.25">
      <c r="Y6283" s="838"/>
      <c r="Z6283" s="838"/>
      <c r="AA6283" s="838"/>
      <c r="AB6283" s="838"/>
      <c r="AC6283" s="838"/>
      <c r="AD6283" s="838"/>
      <c r="AE6283" s="838"/>
      <c r="AF6283" s="838"/>
      <c r="AG6283" s="838"/>
      <c r="AH6283" s="838"/>
      <c r="AI6283" s="838"/>
      <c r="AJ6283" s="838"/>
      <c r="AK6283" s="838"/>
      <c r="AL6283" s="838"/>
    </row>
    <row r="6284" spans="25:38" x14ac:dyDescent="0.25">
      <c r="Y6284" s="838"/>
      <c r="Z6284" s="838"/>
      <c r="AA6284" s="838"/>
      <c r="AB6284" s="838"/>
      <c r="AC6284" s="838"/>
      <c r="AD6284" s="838"/>
      <c r="AE6284" s="838"/>
      <c r="AF6284" s="838"/>
      <c r="AG6284" s="838"/>
      <c r="AH6284" s="838"/>
      <c r="AI6284" s="838"/>
      <c r="AJ6284" s="838"/>
      <c r="AK6284" s="838"/>
      <c r="AL6284" s="838"/>
    </row>
    <row r="6285" spans="25:38" x14ac:dyDescent="0.25">
      <c r="Y6285" s="838"/>
      <c r="Z6285" s="838"/>
      <c r="AA6285" s="838"/>
      <c r="AB6285" s="838"/>
      <c r="AC6285" s="838"/>
      <c r="AD6285" s="838"/>
      <c r="AE6285" s="838"/>
      <c r="AF6285" s="838"/>
      <c r="AG6285" s="838"/>
      <c r="AH6285" s="838"/>
      <c r="AI6285" s="838"/>
      <c r="AJ6285" s="838"/>
      <c r="AK6285" s="838"/>
      <c r="AL6285" s="838"/>
    </row>
    <row r="6286" spans="25:38" x14ac:dyDescent="0.25">
      <c r="Y6286" s="838"/>
      <c r="Z6286" s="838"/>
      <c r="AA6286" s="838"/>
      <c r="AB6286" s="838"/>
      <c r="AC6286" s="838"/>
      <c r="AD6286" s="838"/>
      <c r="AE6286" s="838"/>
      <c r="AF6286" s="838"/>
      <c r="AG6286" s="838"/>
      <c r="AH6286" s="838"/>
      <c r="AI6286" s="838"/>
      <c r="AJ6286" s="838"/>
      <c r="AK6286" s="838"/>
      <c r="AL6286" s="838"/>
    </row>
    <row r="6287" spans="25:38" x14ac:dyDescent="0.25">
      <c r="Y6287" s="838"/>
      <c r="Z6287" s="838"/>
      <c r="AA6287" s="838"/>
      <c r="AB6287" s="838"/>
      <c r="AC6287" s="838"/>
      <c r="AD6287" s="838"/>
      <c r="AE6287" s="838"/>
      <c r="AF6287" s="838"/>
      <c r="AG6287" s="838"/>
      <c r="AH6287" s="838"/>
      <c r="AI6287" s="838"/>
      <c r="AJ6287" s="838"/>
      <c r="AK6287" s="838"/>
      <c r="AL6287" s="838"/>
    </row>
    <row r="6288" spans="25:38" x14ac:dyDescent="0.25">
      <c r="Y6288" s="838"/>
      <c r="Z6288" s="838"/>
      <c r="AA6288" s="838"/>
      <c r="AB6288" s="838"/>
      <c r="AC6288" s="838"/>
      <c r="AD6288" s="838"/>
      <c r="AE6288" s="838"/>
      <c r="AF6288" s="838"/>
      <c r="AG6288" s="838"/>
      <c r="AH6288" s="838"/>
      <c r="AI6288" s="838"/>
      <c r="AJ6288" s="838"/>
      <c r="AK6288" s="838"/>
      <c r="AL6288" s="838"/>
    </row>
    <row r="6289" spans="25:38" x14ac:dyDescent="0.25">
      <c r="Y6289" s="838"/>
      <c r="Z6289" s="838"/>
      <c r="AA6289" s="838"/>
      <c r="AB6289" s="838"/>
      <c r="AC6289" s="838"/>
      <c r="AD6289" s="838"/>
      <c r="AE6289" s="838"/>
      <c r="AF6289" s="838"/>
      <c r="AG6289" s="838"/>
      <c r="AH6289" s="838"/>
      <c r="AI6289" s="838"/>
      <c r="AJ6289" s="838"/>
      <c r="AK6289" s="838"/>
      <c r="AL6289" s="838"/>
    </row>
    <row r="6290" spans="25:38" x14ac:dyDescent="0.25">
      <c r="Y6290" s="838"/>
      <c r="Z6290" s="838"/>
      <c r="AA6290" s="838"/>
      <c r="AB6290" s="838"/>
      <c r="AC6290" s="838"/>
      <c r="AD6290" s="838"/>
      <c r="AE6290" s="838"/>
      <c r="AF6290" s="838"/>
      <c r="AG6290" s="838"/>
      <c r="AH6290" s="838"/>
      <c r="AI6290" s="838"/>
      <c r="AJ6290" s="838"/>
      <c r="AK6290" s="838"/>
      <c r="AL6290" s="838"/>
    </row>
    <row r="6291" spans="25:38" x14ac:dyDescent="0.25">
      <c r="Y6291" s="838"/>
      <c r="Z6291" s="838"/>
      <c r="AA6291" s="838"/>
      <c r="AB6291" s="838"/>
      <c r="AC6291" s="838"/>
      <c r="AD6291" s="838"/>
      <c r="AE6291" s="838"/>
      <c r="AF6291" s="838"/>
      <c r="AG6291" s="838"/>
      <c r="AH6291" s="838"/>
      <c r="AI6291" s="838"/>
      <c r="AJ6291" s="838"/>
      <c r="AK6291" s="838"/>
      <c r="AL6291" s="838"/>
    </row>
    <row r="6292" spans="25:38" x14ac:dyDescent="0.25">
      <c r="Y6292" s="838"/>
      <c r="Z6292" s="838"/>
      <c r="AA6292" s="838"/>
      <c r="AB6292" s="838"/>
      <c r="AC6292" s="838"/>
      <c r="AD6292" s="838"/>
      <c r="AE6292" s="838"/>
      <c r="AF6292" s="838"/>
      <c r="AG6292" s="838"/>
      <c r="AH6292" s="838"/>
      <c r="AI6292" s="838"/>
      <c r="AJ6292" s="838"/>
      <c r="AK6292" s="838"/>
      <c r="AL6292" s="838"/>
    </row>
    <row r="6293" spans="25:38" x14ac:dyDescent="0.25">
      <c r="Y6293" s="838"/>
      <c r="Z6293" s="838"/>
      <c r="AA6293" s="838"/>
      <c r="AB6293" s="838"/>
      <c r="AC6293" s="838"/>
      <c r="AD6293" s="838"/>
      <c r="AE6293" s="838"/>
      <c r="AF6293" s="838"/>
      <c r="AG6293" s="838"/>
      <c r="AH6293" s="838"/>
      <c r="AI6293" s="838"/>
      <c r="AJ6293" s="838"/>
      <c r="AK6293" s="838"/>
      <c r="AL6293" s="838"/>
    </row>
    <row r="6294" spans="25:38" x14ac:dyDescent="0.25">
      <c r="Y6294" s="838"/>
      <c r="Z6294" s="838"/>
      <c r="AA6294" s="838"/>
      <c r="AB6294" s="838"/>
      <c r="AC6294" s="838"/>
      <c r="AD6294" s="838"/>
      <c r="AE6294" s="838"/>
      <c r="AF6294" s="838"/>
      <c r="AG6294" s="838"/>
      <c r="AH6294" s="838"/>
      <c r="AI6294" s="838"/>
      <c r="AJ6294" s="838"/>
      <c r="AK6294" s="838"/>
      <c r="AL6294" s="838"/>
    </row>
    <row r="6295" spans="25:38" x14ac:dyDescent="0.25">
      <c r="Y6295" s="838"/>
      <c r="Z6295" s="838"/>
      <c r="AA6295" s="838"/>
      <c r="AB6295" s="838"/>
      <c r="AC6295" s="838"/>
      <c r="AD6295" s="838"/>
      <c r="AE6295" s="838"/>
      <c r="AF6295" s="838"/>
      <c r="AG6295" s="838"/>
      <c r="AH6295" s="838"/>
      <c r="AI6295" s="838"/>
      <c r="AJ6295" s="838"/>
      <c r="AK6295" s="838"/>
      <c r="AL6295" s="838"/>
    </row>
    <row r="6296" spans="25:38" x14ac:dyDescent="0.25">
      <c r="Y6296" s="838"/>
      <c r="Z6296" s="838"/>
      <c r="AA6296" s="838"/>
      <c r="AB6296" s="838"/>
      <c r="AC6296" s="838"/>
      <c r="AD6296" s="838"/>
      <c r="AE6296" s="838"/>
      <c r="AF6296" s="838"/>
      <c r="AG6296" s="838"/>
      <c r="AH6296" s="838"/>
      <c r="AI6296" s="838"/>
      <c r="AJ6296" s="838"/>
      <c r="AK6296" s="838"/>
      <c r="AL6296" s="838"/>
    </row>
    <row r="6297" spans="25:38" x14ac:dyDescent="0.25">
      <c r="Y6297" s="838"/>
      <c r="Z6297" s="838"/>
      <c r="AA6297" s="838"/>
      <c r="AB6297" s="838"/>
      <c r="AC6297" s="838"/>
      <c r="AD6297" s="838"/>
      <c r="AE6297" s="838"/>
      <c r="AF6297" s="838"/>
      <c r="AG6297" s="838"/>
      <c r="AH6297" s="838"/>
      <c r="AI6297" s="838"/>
      <c r="AJ6297" s="838"/>
      <c r="AK6297" s="838"/>
      <c r="AL6297" s="838"/>
    </row>
    <row r="6298" spans="25:38" x14ac:dyDescent="0.25">
      <c r="Y6298" s="838"/>
      <c r="Z6298" s="838"/>
      <c r="AA6298" s="838"/>
      <c r="AB6298" s="838"/>
      <c r="AC6298" s="838"/>
      <c r="AD6298" s="838"/>
      <c r="AE6298" s="838"/>
      <c r="AF6298" s="838"/>
      <c r="AG6298" s="838"/>
      <c r="AH6298" s="838"/>
      <c r="AI6298" s="838"/>
      <c r="AJ6298" s="838"/>
      <c r="AK6298" s="838"/>
      <c r="AL6298" s="838"/>
    </row>
    <row r="6299" spans="25:38" x14ac:dyDescent="0.25">
      <c r="Y6299" s="838"/>
      <c r="Z6299" s="838"/>
      <c r="AA6299" s="838"/>
      <c r="AB6299" s="838"/>
      <c r="AC6299" s="838"/>
      <c r="AD6299" s="838"/>
      <c r="AE6299" s="838"/>
      <c r="AF6299" s="838"/>
      <c r="AG6299" s="838"/>
      <c r="AH6299" s="838"/>
      <c r="AI6299" s="838"/>
      <c r="AJ6299" s="838"/>
      <c r="AK6299" s="838"/>
      <c r="AL6299" s="838"/>
    </row>
    <row r="6300" spans="25:38" x14ac:dyDescent="0.25">
      <c r="Y6300" s="838"/>
      <c r="Z6300" s="838"/>
      <c r="AA6300" s="838"/>
      <c r="AB6300" s="838"/>
      <c r="AC6300" s="838"/>
      <c r="AD6300" s="838"/>
      <c r="AE6300" s="838"/>
      <c r="AF6300" s="838"/>
      <c r="AG6300" s="838"/>
      <c r="AH6300" s="838"/>
      <c r="AI6300" s="838"/>
      <c r="AJ6300" s="838"/>
      <c r="AK6300" s="838"/>
      <c r="AL6300" s="838"/>
    </row>
    <row r="6301" spans="25:38" x14ac:dyDescent="0.25">
      <c r="Y6301" s="838"/>
      <c r="Z6301" s="838"/>
      <c r="AA6301" s="838"/>
      <c r="AB6301" s="838"/>
      <c r="AC6301" s="838"/>
      <c r="AD6301" s="838"/>
      <c r="AE6301" s="838"/>
      <c r="AF6301" s="838"/>
      <c r="AG6301" s="838"/>
      <c r="AH6301" s="838"/>
      <c r="AI6301" s="838"/>
      <c r="AJ6301" s="838"/>
      <c r="AK6301" s="838"/>
      <c r="AL6301" s="838"/>
    </row>
    <row r="6302" spans="25:38" x14ac:dyDescent="0.25">
      <c r="Y6302" s="838"/>
      <c r="Z6302" s="838"/>
      <c r="AA6302" s="838"/>
      <c r="AB6302" s="838"/>
      <c r="AC6302" s="838"/>
      <c r="AD6302" s="838"/>
      <c r="AE6302" s="838"/>
      <c r="AF6302" s="838"/>
      <c r="AG6302" s="838"/>
      <c r="AH6302" s="838"/>
      <c r="AI6302" s="838"/>
      <c r="AJ6302" s="838"/>
      <c r="AK6302" s="838"/>
      <c r="AL6302" s="838"/>
    </row>
    <row r="6303" spans="25:38" x14ac:dyDescent="0.25">
      <c r="Y6303" s="838"/>
      <c r="Z6303" s="838"/>
      <c r="AA6303" s="838"/>
      <c r="AB6303" s="838"/>
      <c r="AC6303" s="838"/>
      <c r="AD6303" s="838"/>
      <c r="AE6303" s="838"/>
      <c r="AF6303" s="838"/>
      <c r="AG6303" s="838"/>
      <c r="AH6303" s="838"/>
      <c r="AI6303" s="838"/>
      <c r="AJ6303" s="838"/>
      <c r="AK6303" s="838"/>
      <c r="AL6303" s="838"/>
    </row>
    <row r="6304" spans="25:38" x14ac:dyDescent="0.25">
      <c r="Y6304" s="838"/>
      <c r="Z6304" s="838"/>
      <c r="AA6304" s="838"/>
      <c r="AB6304" s="838"/>
      <c r="AC6304" s="838"/>
      <c r="AD6304" s="838"/>
      <c r="AE6304" s="838"/>
      <c r="AF6304" s="838"/>
      <c r="AG6304" s="838"/>
      <c r="AH6304" s="838"/>
      <c r="AI6304" s="838"/>
      <c r="AJ6304" s="838"/>
      <c r="AK6304" s="838"/>
      <c r="AL6304" s="838"/>
    </row>
    <row r="6305" spans="25:38" x14ac:dyDescent="0.25">
      <c r="Y6305" s="838"/>
      <c r="Z6305" s="838"/>
      <c r="AA6305" s="838"/>
      <c r="AB6305" s="838"/>
      <c r="AC6305" s="838"/>
      <c r="AD6305" s="838"/>
      <c r="AE6305" s="838"/>
      <c r="AF6305" s="838"/>
      <c r="AG6305" s="838"/>
      <c r="AH6305" s="838"/>
      <c r="AI6305" s="838"/>
      <c r="AJ6305" s="838"/>
      <c r="AK6305" s="838"/>
      <c r="AL6305" s="838"/>
    </row>
    <row r="6306" spans="25:38" x14ac:dyDescent="0.25">
      <c r="Y6306" s="838"/>
      <c r="Z6306" s="838"/>
      <c r="AA6306" s="838"/>
      <c r="AB6306" s="838"/>
      <c r="AC6306" s="838"/>
      <c r="AD6306" s="838"/>
      <c r="AE6306" s="838"/>
      <c r="AF6306" s="838"/>
      <c r="AG6306" s="838"/>
      <c r="AH6306" s="838"/>
      <c r="AI6306" s="838"/>
      <c r="AJ6306" s="838"/>
      <c r="AK6306" s="838"/>
      <c r="AL6306" s="838"/>
    </row>
    <row r="6307" spans="25:38" x14ac:dyDescent="0.25">
      <c r="Y6307" s="838"/>
      <c r="Z6307" s="838"/>
      <c r="AA6307" s="838"/>
      <c r="AB6307" s="838"/>
      <c r="AC6307" s="838"/>
      <c r="AD6307" s="838"/>
      <c r="AE6307" s="838"/>
      <c r="AF6307" s="838"/>
      <c r="AG6307" s="838"/>
      <c r="AH6307" s="838"/>
      <c r="AI6307" s="838"/>
      <c r="AJ6307" s="838"/>
      <c r="AK6307" s="838"/>
      <c r="AL6307" s="838"/>
    </row>
    <row r="6308" spans="25:38" x14ac:dyDescent="0.25">
      <c r="Y6308" s="838"/>
      <c r="Z6308" s="838"/>
      <c r="AA6308" s="838"/>
      <c r="AB6308" s="838"/>
      <c r="AC6308" s="838"/>
      <c r="AD6308" s="838"/>
      <c r="AE6308" s="838"/>
      <c r="AF6308" s="838"/>
      <c r="AG6308" s="838"/>
      <c r="AH6308" s="838"/>
      <c r="AI6308" s="838"/>
      <c r="AJ6308" s="838"/>
      <c r="AK6308" s="838"/>
      <c r="AL6308" s="838"/>
    </row>
    <row r="6309" spans="25:38" x14ac:dyDescent="0.25">
      <c r="Y6309" s="838"/>
      <c r="Z6309" s="838"/>
      <c r="AA6309" s="838"/>
      <c r="AB6309" s="838"/>
      <c r="AC6309" s="838"/>
      <c r="AD6309" s="838"/>
      <c r="AE6309" s="838"/>
      <c r="AF6309" s="838"/>
      <c r="AG6309" s="838"/>
      <c r="AH6309" s="838"/>
      <c r="AI6309" s="838"/>
      <c r="AJ6309" s="838"/>
      <c r="AK6309" s="838"/>
      <c r="AL6309" s="838"/>
    </row>
    <row r="6310" spans="25:38" x14ac:dyDescent="0.25">
      <c r="Y6310" s="838"/>
      <c r="Z6310" s="838"/>
      <c r="AA6310" s="838"/>
      <c r="AB6310" s="838"/>
      <c r="AC6310" s="838"/>
      <c r="AD6310" s="838"/>
      <c r="AE6310" s="838"/>
      <c r="AF6310" s="838"/>
      <c r="AG6310" s="838"/>
      <c r="AH6310" s="838"/>
      <c r="AI6310" s="838"/>
      <c r="AJ6310" s="838"/>
      <c r="AK6310" s="838"/>
      <c r="AL6310" s="838"/>
    </row>
    <row r="6311" spans="25:38" x14ac:dyDescent="0.25">
      <c r="Y6311" s="838"/>
      <c r="Z6311" s="838"/>
      <c r="AA6311" s="838"/>
      <c r="AB6311" s="838"/>
      <c r="AC6311" s="838"/>
      <c r="AD6311" s="838"/>
      <c r="AE6311" s="838"/>
      <c r="AF6311" s="838"/>
      <c r="AG6311" s="838"/>
      <c r="AH6311" s="838"/>
      <c r="AI6311" s="838"/>
      <c r="AJ6311" s="838"/>
      <c r="AK6311" s="838"/>
      <c r="AL6311" s="838"/>
    </row>
    <row r="6312" spans="25:38" x14ac:dyDescent="0.25">
      <c r="Y6312" s="838"/>
      <c r="Z6312" s="838"/>
      <c r="AA6312" s="838"/>
      <c r="AB6312" s="838"/>
      <c r="AC6312" s="838"/>
      <c r="AD6312" s="838"/>
      <c r="AE6312" s="838"/>
      <c r="AF6312" s="838"/>
      <c r="AG6312" s="838"/>
      <c r="AH6312" s="838"/>
      <c r="AI6312" s="838"/>
      <c r="AJ6312" s="838"/>
      <c r="AK6312" s="838"/>
      <c r="AL6312" s="838"/>
    </row>
    <row r="6313" spans="25:38" x14ac:dyDescent="0.25">
      <c r="Y6313" s="838"/>
      <c r="Z6313" s="838"/>
      <c r="AA6313" s="838"/>
      <c r="AB6313" s="838"/>
      <c r="AC6313" s="838"/>
      <c r="AD6313" s="838"/>
      <c r="AE6313" s="838"/>
      <c r="AF6313" s="838"/>
      <c r="AG6313" s="838"/>
      <c r="AH6313" s="838"/>
      <c r="AI6313" s="838"/>
      <c r="AJ6313" s="838"/>
      <c r="AK6313" s="838"/>
      <c r="AL6313" s="838"/>
    </row>
    <row r="6314" spans="25:38" x14ac:dyDescent="0.25">
      <c r="Y6314" s="838"/>
      <c r="Z6314" s="838"/>
      <c r="AA6314" s="838"/>
      <c r="AB6314" s="838"/>
      <c r="AC6314" s="838"/>
      <c r="AD6314" s="838"/>
      <c r="AE6314" s="838"/>
      <c r="AF6314" s="838"/>
      <c r="AG6314" s="838"/>
      <c r="AH6314" s="838"/>
      <c r="AI6314" s="838"/>
      <c r="AJ6314" s="838"/>
      <c r="AK6314" s="838"/>
      <c r="AL6314" s="838"/>
    </row>
    <row r="6315" spans="25:38" x14ac:dyDescent="0.25">
      <c r="Y6315" s="838"/>
      <c r="Z6315" s="838"/>
      <c r="AA6315" s="838"/>
      <c r="AB6315" s="838"/>
      <c r="AC6315" s="838"/>
      <c r="AD6315" s="838"/>
      <c r="AE6315" s="838"/>
      <c r="AF6315" s="838"/>
      <c r="AG6315" s="838"/>
      <c r="AH6315" s="838"/>
      <c r="AI6315" s="838"/>
      <c r="AJ6315" s="838"/>
      <c r="AK6315" s="838"/>
      <c r="AL6315" s="838"/>
    </row>
    <row r="6316" spans="25:38" x14ac:dyDescent="0.25">
      <c r="Y6316" s="838"/>
      <c r="Z6316" s="838"/>
      <c r="AA6316" s="838"/>
      <c r="AB6316" s="838"/>
      <c r="AC6316" s="838"/>
      <c r="AD6316" s="838"/>
      <c r="AE6316" s="838"/>
      <c r="AF6316" s="838"/>
      <c r="AG6316" s="838"/>
      <c r="AH6316" s="838"/>
      <c r="AI6316" s="838"/>
      <c r="AJ6316" s="838"/>
      <c r="AK6316" s="838"/>
      <c r="AL6316" s="838"/>
    </row>
    <row r="6317" spans="25:38" x14ac:dyDescent="0.25">
      <c r="Y6317" s="838"/>
      <c r="Z6317" s="838"/>
      <c r="AA6317" s="838"/>
      <c r="AB6317" s="838"/>
      <c r="AC6317" s="838"/>
      <c r="AD6317" s="838"/>
      <c r="AE6317" s="838"/>
      <c r="AF6317" s="838"/>
      <c r="AG6317" s="838"/>
      <c r="AH6317" s="838"/>
      <c r="AI6317" s="838"/>
      <c r="AJ6317" s="838"/>
      <c r="AK6317" s="838"/>
      <c r="AL6317" s="838"/>
    </row>
    <row r="6318" spans="25:38" x14ac:dyDescent="0.25">
      <c r="Y6318" s="838"/>
      <c r="Z6318" s="838"/>
      <c r="AA6318" s="838"/>
      <c r="AB6318" s="838"/>
      <c r="AC6318" s="838"/>
      <c r="AD6318" s="838"/>
      <c r="AE6318" s="838"/>
      <c r="AF6318" s="838"/>
      <c r="AG6318" s="838"/>
      <c r="AH6318" s="838"/>
      <c r="AI6318" s="838"/>
      <c r="AJ6318" s="838"/>
      <c r="AK6318" s="838"/>
      <c r="AL6318" s="838"/>
    </row>
    <row r="6319" spans="25:38" x14ac:dyDescent="0.25">
      <c r="Y6319" s="838"/>
      <c r="Z6319" s="838"/>
      <c r="AA6319" s="838"/>
      <c r="AB6319" s="838"/>
      <c r="AC6319" s="838"/>
      <c r="AD6319" s="838"/>
      <c r="AE6319" s="838"/>
      <c r="AF6319" s="838"/>
      <c r="AG6319" s="838"/>
      <c r="AH6319" s="838"/>
      <c r="AI6319" s="838"/>
      <c r="AJ6319" s="838"/>
      <c r="AK6319" s="838"/>
      <c r="AL6319" s="838"/>
    </row>
    <row r="6320" spans="25:38" x14ac:dyDescent="0.25">
      <c r="Y6320" s="838"/>
      <c r="Z6320" s="838"/>
      <c r="AA6320" s="838"/>
      <c r="AB6320" s="838"/>
      <c r="AC6320" s="838"/>
      <c r="AD6320" s="838"/>
      <c r="AE6320" s="838"/>
      <c r="AF6320" s="838"/>
      <c r="AG6320" s="838"/>
      <c r="AH6320" s="838"/>
      <c r="AI6320" s="838"/>
      <c r="AJ6320" s="838"/>
      <c r="AK6320" s="838"/>
      <c r="AL6320" s="838"/>
    </row>
    <row r="6321" spans="25:38" x14ac:dyDescent="0.25">
      <c r="Y6321" s="838"/>
      <c r="Z6321" s="838"/>
      <c r="AA6321" s="838"/>
      <c r="AB6321" s="838"/>
      <c r="AC6321" s="838"/>
      <c r="AD6321" s="838"/>
      <c r="AE6321" s="838"/>
      <c r="AF6321" s="838"/>
      <c r="AG6321" s="838"/>
      <c r="AH6321" s="838"/>
      <c r="AI6321" s="838"/>
      <c r="AJ6321" s="838"/>
      <c r="AK6321" s="838"/>
      <c r="AL6321" s="838"/>
    </row>
    <row r="6322" spans="25:38" x14ac:dyDescent="0.25">
      <c r="Y6322" s="838"/>
      <c r="Z6322" s="838"/>
      <c r="AA6322" s="838"/>
      <c r="AB6322" s="838"/>
      <c r="AC6322" s="838"/>
      <c r="AD6322" s="838"/>
      <c r="AE6322" s="838"/>
      <c r="AF6322" s="838"/>
      <c r="AG6322" s="838"/>
      <c r="AH6322" s="838"/>
      <c r="AI6322" s="838"/>
      <c r="AJ6322" s="838"/>
      <c r="AK6322" s="838"/>
      <c r="AL6322" s="838"/>
    </row>
    <row r="6323" spans="25:38" x14ac:dyDescent="0.25">
      <c r="Y6323" s="838"/>
      <c r="Z6323" s="838"/>
      <c r="AA6323" s="838"/>
      <c r="AB6323" s="838"/>
      <c r="AC6323" s="838"/>
      <c r="AD6323" s="838"/>
      <c r="AE6323" s="838"/>
      <c r="AF6323" s="838"/>
      <c r="AG6323" s="838"/>
      <c r="AH6323" s="838"/>
      <c r="AI6323" s="838"/>
      <c r="AJ6323" s="838"/>
      <c r="AK6323" s="838"/>
      <c r="AL6323" s="838"/>
    </row>
    <row r="6324" spans="25:38" x14ac:dyDescent="0.25">
      <c r="Y6324" s="838"/>
      <c r="Z6324" s="838"/>
      <c r="AA6324" s="838"/>
      <c r="AB6324" s="838"/>
      <c r="AC6324" s="838"/>
      <c r="AD6324" s="838"/>
      <c r="AE6324" s="838"/>
      <c r="AF6324" s="838"/>
      <c r="AG6324" s="838"/>
      <c r="AH6324" s="838"/>
      <c r="AI6324" s="838"/>
      <c r="AJ6324" s="838"/>
      <c r="AK6324" s="838"/>
      <c r="AL6324" s="838"/>
    </row>
    <row r="6325" spans="25:38" x14ac:dyDescent="0.25">
      <c r="Y6325" s="838"/>
      <c r="Z6325" s="838"/>
      <c r="AA6325" s="838"/>
      <c r="AB6325" s="838"/>
      <c r="AC6325" s="838"/>
      <c r="AD6325" s="838"/>
      <c r="AE6325" s="838"/>
      <c r="AF6325" s="838"/>
      <c r="AG6325" s="838"/>
      <c r="AH6325" s="838"/>
      <c r="AI6325" s="838"/>
      <c r="AJ6325" s="838"/>
      <c r="AK6325" s="838"/>
      <c r="AL6325" s="838"/>
    </row>
    <row r="6326" spans="25:38" x14ac:dyDescent="0.25">
      <c r="Y6326" s="838"/>
      <c r="Z6326" s="838"/>
      <c r="AA6326" s="838"/>
      <c r="AB6326" s="838"/>
      <c r="AC6326" s="838"/>
      <c r="AD6326" s="838"/>
      <c r="AE6326" s="838"/>
      <c r="AF6326" s="838"/>
      <c r="AG6326" s="838"/>
      <c r="AH6326" s="838"/>
      <c r="AI6326" s="838"/>
      <c r="AJ6326" s="838"/>
      <c r="AK6326" s="838"/>
      <c r="AL6326" s="838"/>
    </row>
    <row r="6327" spans="25:38" x14ac:dyDescent="0.25">
      <c r="Y6327" s="838"/>
      <c r="Z6327" s="838"/>
      <c r="AA6327" s="838"/>
      <c r="AB6327" s="838"/>
      <c r="AC6327" s="838"/>
      <c r="AD6327" s="838"/>
      <c r="AE6327" s="838"/>
      <c r="AF6327" s="838"/>
      <c r="AG6327" s="838"/>
      <c r="AH6327" s="838"/>
      <c r="AI6327" s="838"/>
      <c r="AJ6327" s="838"/>
      <c r="AK6327" s="838"/>
      <c r="AL6327" s="838"/>
    </row>
    <row r="6328" spans="25:38" x14ac:dyDescent="0.25">
      <c r="Y6328" s="838"/>
      <c r="Z6328" s="838"/>
      <c r="AA6328" s="838"/>
      <c r="AB6328" s="838"/>
      <c r="AC6328" s="838"/>
      <c r="AD6328" s="838"/>
      <c r="AE6328" s="838"/>
      <c r="AF6328" s="838"/>
      <c r="AG6328" s="838"/>
      <c r="AH6328" s="838"/>
      <c r="AI6328" s="838"/>
      <c r="AJ6328" s="838"/>
      <c r="AK6328" s="838"/>
      <c r="AL6328" s="838"/>
    </row>
    <row r="6329" spans="25:38" x14ac:dyDescent="0.25">
      <c r="Y6329" s="838"/>
      <c r="Z6329" s="838"/>
      <c r="AA6329" s="838"/>
      <c r="AB6329" s="838"/>
      <c r="AC6329" s="838"/>
      <c r="AD6329" s="838"/>
      <c r="AE6329" s="838"/>
      <c r="AF6329" s="838"/>
      <c r="AG6329" s="838"/>
      <c r="AH6329" s="838"/>
      <c r="AI6329" s="838"/>
      <c r="AJ6329" s="838"/>
      <c r="AK6329" s="838"/>
      <c r="AL6329" s="838"/>
    </row>
    <row r="6330" spans="25:38" x14ac:dyDescent="0.25">
      <c r="Y6330" s="838"/>
      <c r="Z6330" s="838"/>
      <c r="AA6330" s="838"/>
      <c r="AB6330" s="838"/>
      <c r="AC6330" s="838"/>
      <c r="AD6330" s="838"/>
      <c r="AE6330" s="838"/>
      <c r="AF6330" s="838"/>
      <c r="AG6330" s="838"/>
      <c r="AH6330" s="838"/>
      <c r="AI6330" s="838"/>
      <c r="AJ6330" s="838"/>
      <c r="AK6330" s="838"/>
      <c r="AL6330" s="838"/>
    </row>
    <row r="6331" spans="25:38" x14ac:dyDescent="0.25">
      <c r="Y6331" s="838"/>
      <c r="Z6331" s="838"/>
      <c r="AA6331" s="838"/>
      <c r="AB6331" s="838"/>
      <c r="AC6331" s="838"/>
      <c r="AD6331" s="838"/>
      <c r="AE6331" s="838"/>
      <c r="AF6331" s="838"/>
      <c r="AG6331" s="838"/>
      <c r="AH6331" s="838"/>
      <c r="AI6331" s="838"/>
      <c r="AJ6331" s="838"/>
      <c r="AK6331" s="838"/>
      <c r="AL6331" s="838"/>
    </row>
    <row r="6332" spans="25:38" x14ac:dyDescent="0.25">
      <c r="Y6332" s="838"/>
      <c r="Z6332" s="838"/>
      <c r="AA6332" s="838"/>
      <c r="AB6332" s="838"/>
      <c r="AC6332" s="838"/>
      <c r="AD6332" s="838"/>
      <c r="AE6332" s="838"/>
      <c r="AF6332" s="838"/>
      <c r="AG6332" s="838"/>
      <c r="AH6332" s="838"/>
      <c r="AI6332" s="838"/>
      <c r="AJ6332" s="838"/>
      <c r="AK6332" s="838"/>
      <c r="AL6332" s="838"/>
    </row>
    <row r="6333" spans="25:38" x14ac:dyDescent="0.25">
      <c r="Y6333" s="838"/>
      <c r="Z6333" s="838"/>
      <c r="AA6333" s="838"/>
      <c r="AB6333" s="838"/>
      <c r="AC6333" s="838"/>
      <c r="AD6333" s="838"/>
      <c r="AE6333" s="838"/>
      <c r="AF6333" s="838"/>
      <c r="AG6333" s="838"/>
      <c r="AH6333" s="838"/>
      <c r="AI6333" s="838"/>
      <c r="AJ6333" s="838"/>
      <c r="AK6333" s="838"/>
      <c r="AL6333" s="838"/>
    </row>
    <row r="6334" spans="25:38" x14ac:dyDescent="0.25">
      <c r="Y6334" s="838"/>
      <c r="Z6334" s="838"/>
      <c r="AA6334" s="838"/>
      <c r="AB6334" s="838"/>
      <c r="AC6334" s="838"/>
      <c r="AD6334" s="838"/>
      <c r="AE6334" s="838"/>
      <c r="AF6334" s="838"/>
      <c r="AG6334" s="838"/>
      <c r="AH6334" s="838"/>
      <c r="AI6334" s="838"/>
      <c r="AJ6334" s="838"/>
      <c r="AK6334" s="838"/>
      <c r="AL6334" s="838"/>
    </row>
    <row r="6335" spans="25:38" x14ac:dyDescent="0.25">
      <c r="Y6335" s="838"/>
      <c r="Z6335" s="838"/>
      <c r="AA6335" s="838"/>
      <c r="AB6335" s="838"/>
      <c r="AC6335" s="838"/>
      <c r="AD6335" s="838"/>
      <c r="AE6335" s="838"/>
      <c r="AF6335" s="838"/>
      <c r="AG6335" s="838"/>
      <c r="AH6335" s="838"/>
      <c r="AI6335" s="838"/>
      <c r="AJ6335" s="838"/>
      <c r="AK6335" s="838"/>
      <c r="AL6335" s="838"/>
    </row>
    <row r="6336" spans="25:38" x14ac:dyDescent="0.25">
      <c r="Y6336" s="838"/>
      <c r="Z6336" s="838"/>
      <c r="AA6336" s="838"/>
      <c r="AB6336" s="838"/>
      <c r="AC6336" s="838"/>
      <c r="AD6336" s="838"/>
      <c r="AE6336" s="838"/>
      <c r="AF6336" s="838"/>
      <c r="AG6336" s="838"/>
      <c r="AH6336" s="838"/>
      <c r="AI6336" s="838"/>
      <c r="AJ6336" s="838"/>
      <c r="AK6336" s="838"/>
      <c r="AL6336" s="838"/>
    </row>
    <row r="6337" spans="25:38" x14ac:dyDescent="0.25">
      <c r="Y6337" s="838"/>
      <c r="Z6337" s="838"/>
      <c r="AA6337" s="838"/>
      <c r="AB6337" s="838"/>
      <c r="AC6337" s="838"/>
      <c r="AD6337" s="838"/>
      <c r="AE6337" s="838"/>
      <c r="AF6337" s="838"/>
      <c r="AG6337" s="838"/>
      <c r="AH6337" s="838"/>
      <c r="AI6337" s="838"/>
      <c r="AJ6337" s="838"/>
      <c r="AK6337" s="838"/>
      <c r="AL6337" s="838"/>
    </row>
    <row r="6338" spans="25:38" x14ac:dyDescent="0.25">
      <c r="Y6338" s="838"/>
      <c r="Z6338" s="838"/>
      <c r="AA6338" s="838"/>
      <c r="AB6338" s="838"/>
      <c r="AC6338" s="838"/>
      <c r="AD6338" s="838"/>
      <c r="AE6338" s="838"/>
      <c r="AF6338" s="838"/>
      <c r="AG6338" s="838"/>
      <c r="AH6338" s="838"/>
      <c r="AI6338" s="838"/>
      <c r="AJ6338" s="838"/>
      <c r="AK6338" s="838"/>
      <c r="AL6338" s="838"/>
    </row>
    <row r="6339" spans="25:38" x14ac:dyDescent="0.25">
      <c r="Y6339" s="838"/>
      <c r="Z6339" s="838"/>
      <c r="AA6339" s="838"/>
      <c r="AB6339" s="838"/>
      <c r="AC6339" s="838"/>
      <c r="AD6339" s="838"/>
      <c r="AE6339" s="838"/>
      <c r="AF6339" s="838"/>
      <c r="AG6339" s="838"/>
      <c r="AH6339" s="838"/>
      <c r="AI6339" s="838"/>
      <c r="AJ6339" s="838"/>
      <c r="AK6339" s="838"/>
      <c r="AL6339" s="838"/>
    </row>
    <row r="6340" spans="25:38" x14ac:dyDescent="0.25">
      <c r="Y6340" s="838"/>
      <c r="Z6340" s="838"/>
      <c r="AA6340" s="838"/>
      <c r="AB6340" s="838"/>
      <c r="AC6340" s="838"/>
      <c r="AD6340" s="838"/>
      <c r="AE6340" s="838"/>
      <c r="AF6340" s="838"/>
      <c r="AG6340" s="838"/>
      <c r="AH6340" s="838"/>
      <c r="AI6340" s="838"/>
      <c r="AJ6340" s="838"/>
      <c r="AK6340" s="838"/>
      <c r="AL6340" s="838"/>
    </row>
    <row r="6341" spans="25:38" x14ac:dyDescent="0.25">
      <c r="Y6341" s="838"/>
      <c r="Z6341" s="838"/>
      <c r="AA6341" s="838"/>
      <c r="AB6341" s="838"/>
      <c r="AC6341" s="838"/>
      <c r="AD6341" s="838"/>
      <c r="AE6341" s="838"/>
      <c r="AF6341" s="838"/>
      <c r="AG6341" s="838"/>
      <c r="AH6341" s="838"/>
      <c r="AI6341" s="838"/>
      <c r="AJ6341" s="838"/>
      <c r="AK6341" s="838"/>
      <c r="AL6341" s="838"/>
    </row>
    <row r="6342" spans="25:38" x14ac:dyDescent="0.25">
      <c r="Y6342" s="838"/>
      <c r="Z6342" s="838"/>
      <c r="AA6342" s="838"/>
      <c r="AB6342" s="838"/>
      <c r="AC6342" s="838"/>
      <c r="AD6342" s="838"/>
      <c r="AE6342" s="838"/>
      <c r="AF6342" s="838"/>
      <c r="AG6342" s="838"/>
      <c r="AH6342" s="838"/>
      <c r="AI6342" s="838"/>
      <c r="AJ6342" s="838"/>
      <c r="AK6342" s="838"/>
      <c r="AL6342" s="838"/>
    </row>
    <row r="6343" spans="25:38" x14ac:dyDescent="0.25">
      <c r="Y6343" s="838"/>
      <c r="Z6343" s="838"/>
      <c r="AA6343" s="838"/>
      <c r="AB6343" s="838"/>
      <c r="AC6343" s="838"/>
      <c r="AD6343" s="838"/>
      <c r="AE6343" s="838"/>
      <c r="AF6343" s="838"/>
      <c r="AG6343" s="838"/>
      <c r="AH6343" s="838"/>
      <c r="AI6343" s="838"/>
      <c r="AJ6343" s="838"/>
      <c r="AK6343" s="838"/>
      <c r="AL6343" s="838"/>
    </row>
    <row r="6344" spans="25:38" x14ac:dyDescent="0.25">
      <c r="Y6344" s="838"/>
      <c r="Z6344" s="838"/>
      <c r="AA6344" s="838"/>
      <c r="AB6344" s="838"/>
      <c r="AC6344" s="838"/>
      <c r="AD6344" s="838"/>
      <c r="AE6344" s="838"/>
      <c r="AF6344" s="838"/>
      <c r="AG6344" s="838"/>
      <c r="AH6344" s="838"/>
      <c r="AI6344" s="838"/>
      <c r="AJ6344" s="838"/>
      <c r="AK6344" s="838"/>
      <c r="AL6344" s="838"/>
    </row>
    <row r="6345" spans="25:38" x14ac:dyDescent="0.25">
      <c r="Y6345" s="838"/>
      <c r="Z6345" s="838"/>
      <c r="AA6345" s="838"/>
      <c r="AB6345" s="838"/>
      <c r="AC6345" s="838"/>
      <c r="AD6345" s="838"/>
      <c r="AE6345" s="838"/>
      <c r="AF6345" s="838"/>
      <c r="AG6345" s="838"/>
      <c r="AH6345" s="838"/>
      <c r="AI6345" s="838"/>
      <c r="AJ6345" s="838"/>
      <c r="AK6345" s="838"/>
      <c r="AL6345" s="838"/>
    </row>
    <row r="6346" spans="25:38" x14ac:dyDescent="0.25">
      <c r="Y6346" s="838"/>
      <c r="Z6346" s="838"/>
      <c r="AA6346" s="838"/>
      <c r="AB6346" s="838"/>
      <c r="AC6346" s="838"/>
      <c r="AD6346" s="838"/>
      <c r="AE6346" s="838"/>
      <c r="AF6346" s="838"/>
      <c r="AG6346" s="838"/>
      <c r="AH6346" s="838"/>
      <c r="AI6346" s="838"/>
      <c r="AJ6346" s="838"/>
      <c r="AK6346" s="838"/>
      <c r="AL6346" s="838"/>
    </row>
    <row r="6347" spans="25:38" x14ac:dyDescent="0.25">
      <c r="Y6347" s="838"/>
      <c r="Z6347" s="838"/>
      <c r="AA6347" s="838"/>
      <c r="AB6347" s="838"/>
      <c r="AC6347" s="838"/>
      <c r="AD6347" s="838"/>
      <c r="AE6347" s="838"/>
      <c r="AF6347" s="838"/>
      <c r="AG6347" s="838"/>
      <c r="AH6347" s="838"/>
      <c r="AI6347" s="838"/>
      <c r="AJ6347" s="838"/>
      <c r="AK6347" s="838"/>
      <c r="AL6347" s="838"/>
    </row>
    <row r="6348" spans="25:38" x14ac:dyDescent="0.25">
      <c r="Y6348" s="838"/>
      <c r="Z6348" s="838"/>
      <c r="AA6348" s="838"/>
      <c r="AB6348" s="838"/>
      <c r="AC6348" s="838"/>
      <c r="AD6348" s="838"/>
      <c r="AE6348" s="838"/>
      <c r="AF6348" s="838"/>
      <c r="AG6348" s="838"/>
      <c r="AH6348" s="838"/>
      <c r="AI6348" s="838"/>
      <c r="AJ6348" s="838"/>
      <c r="AK6348" s="838"/>
      <c r="AL6348" s="838"/>
    </row>
    <row r="6349" spans="25:38" x14ac:dyDescent="0.25">
      <c r="Y6349" s="838"/>
      <c r="Z6349" s="838"/>
      <c r="AA6349" s="838"/>
      <c r="AB6349" s="838"/>
      <c r="AC6349" s="838"/>
      <c r="AD6349" s="838"/>
      <c r="AE6349" s="838"/>
      <c r="AF6349" s="838"/>
      <c r="AG6349" s="838"/>
      <c r="AH6349" s="838"/>
      <c r="AI6349" s="838"/>
      <c r="AJ6349" s="838"/>
      <c r="AK6349" s="838"/>
      <c r="AL6349" s="838"/>
    </row>
    <row r="6350" spans="25:38" x14ac:dyDescent="0.25">
      <c r="Y6350" s="838"/>
      <c r="Z6350" s="838"/>
      <c r="AA6350" s="838"/>
      <c r="AB6350" s="838"/>
      <c r="AC6350" s="838"/>
      <c r="AD6350" s="838"/>
      <c r="AE6350" s="838"/>
      <c r="AF6350" s="838"/>
      <c r="AG6350" s="838"/>
      <c r="AH6350" s="838"/>
      <c r="AI6350" s="838"/>
      <c r="AJ6350" s="838"/>
      <c r="AK6350" s="838"/>
      <c r="AL6350" s="838"/>
    </row>
    <row r="6351" spans="25:38" x14ac:dyDescent="0.25">
      <c r="Y6351" s="838"/>
      <c r="Z6351" s="838"/>
      <c r="AA6351" s="838"/>
      <c r="AB6351" s="838"/>
      <c r="AC6351" s="838"/>
      <c r="AD6351" s="838"/>
      <c r="AE6351" s="838"/>
      <c r="AF6351" s="838"/>
      <c r="AG6351" s="838"/>
      <c r="AH6351" s="838"/>
      <c r="AI6351" s="838"/>
      <c r="AJ6351" s="838"/>
      <c r="AK6351" s="838"/>
      <c r="AL6351" s="838"/>
    </row>
    <row r="6352" spans="25:38" x14ac:dyDescent="0.25">
      <c r="Y6352" s="838"/>
      <c r="Z6352" s="838"/>
      <c r="AA6352" s="838"/>
      <c r="AB6352" s="838"/>
      <c r="AC6352" s="838"/>
      <c r="AD6352" s="838"/>
      <c r="AE6352" s="838"/>
      <c r="AF6352" s="838"/>
      <c r="AG6352" s="838"/>
      <c r="AH6352" s="838"/>
      <c r="AI6352" s="838"/>
      <c r="AJ6352" s="838"/>
      <c r="AK6352" s="838"/>
      <c r="AL6352" s="838"/>
    </row>
    <row r="6353" spans="25:38" x14ac:dyDescent="0.25">
      <c r="Y6353" s="838"/>
      <c r="Z6353" s="838"/>
      <c r="AA6353" s="838"/>
      <c r="AB6353" s="838"/>
      <c r="AC6353" s="838"/>
      <c r="AD6353" s="838"/>
      <c r="AE6353" s="838"/>
      <c r="AF6353" s="838"/>
      <c r="AG6353" s="838"/>
      <c r="AH6353" s="838"/>
      <c r="AI6353" s="838"/>
      <c r="AJ6353" s="838"/>
      <c r="AK6353" s="838"/>
      <c r="AL6353" s="838"/>
    </row>
    <row r="6354" spans="25:38" x14ac:dyDescent="0.25">
      <c r="Y6354" s="838"/>
      <c r="Z6354" s="838"/>
      <c r="AA6354" s="838"/>
      <c r="AB6354" s="838"/>
      <c r="AC6354" s="838"/>
      <c r="AD6354" s="838"/>
      <c r="AE6354" s="838"/>
      <c r="AF6354" s="838"/>
      <c r="AG6354" s="838"/>
      <c r="AH6354" s="838"/>
      <c r="AI6354" s="838"/>
      <c r="AJ6354" s="838"/>
      <c r="AK6354" s="838"/>
      <c r="AL6354" s="838"/>
    </row>
    <row r="6355" spans="25:38" x14ac:dyDescent="0.25">
      <c r="Y6355" s="838"/>
      <c r="Z6355" s="838"/>
      <c r="AA6355" s="838"/>
      <c r="AB6355" s="838"/>
      <c r="AC6355" s="838"/>
      <c r="AD6355" s="838"/>
      <c r="AE6355" s="838"/>
      <c r="AF6355" s="838"/>
      <c r="AG6355" s="838"/>
      <c r="AH6355" s="838"/>
      <c r="AI6355" s="838"/>
      <c r="AJ6355" s="838"/>
      <c r="AK6355" s="838"/>
      <c r="AL6355" s="838"/>
    </row>
    <row r="6356" spans="25:38" x14ac:dyDescent="0.25">
      <c r="Y6356" s="838"/>
      <c r="Z6356" s="838"/>
      <c r="AA6356" s="838"/>
      <c r="AB6356" s="838"/>
      <c r="AC6356" s="838"/>
      <c r="AD6356" s="838"/>
      <c r="AE6356" s="838"/>
      <c r="AF6356" s="838"/>
      <c r="AG6356" s="838"/>
      <c r="AH6356" s="838"/>
      <c r="AI6356" s="838"/>
      <c r="AJ6356" s="838"/>
      <c r="AK6356" s="838"/>
      <c r="AL6356" s="838"/>
    </row>
    <row r="6357" spans="25:38" x14ac:dyDescent="0.25">
      <c r="Y6357" s="838"/>
      <c r="Z6357" s="838"/>
      <c r="AA6357" s="838"/>
      <c r="AB6357" s="838"/>
      <c r="AC6357" s="838"/>
      <c r="AD6357" s="838"/>
      <c r="AE6357" s="838"/>
      <c r="AF6357" s="838"/>
      <c r="AG6357" s="838"/>
      <c r="AH6357" s="838"/>
      <c r="AI6357" s="838"/>
      <c r="AJ6357" s="838"/>
      <c r="AK6357" s="838"/>
      <c r="AL6357" s="838"/>
    </row>
    <row r="6358" spans="25:38" x14ac:dyDescent="0.25">
      <c r="Y6358" s="838"/>
      <c r="Z6358" s="838"/>
      <c r="AA6358" s="838"/>
      <c r="AB6358" s="838"/>
      <c r="AC6358" s="838"/>
      <c r="AD6358" s="838"/>
      <c r="AE6358" s="838"/>
      <c r="AF6358" s="838"/>
      <c r="AG6358" s="838"/>
      <c r="AH6358" s="838"/>
      <c r="AI6358" s="838"/>
      <c r="AJ6358" s="838"/>
      <c r="AK6358" s="838"/>
      <c r="AL6358" s="838"/>
    </row>
    <row r="6359" spans="25:38" x14ac:dyDescent="0.25">
      <c r="Y6359" s="838"/>
      <c r="Z6359" s="838"/>
      <c r="AA6359" s="838"/>
      <c r="AB6359" s="838"/>
      <c r="AC6359" s="838"/>
      <c r="AD6359" s="838"/>
      <c r="AE6359" s="838"/>
      <c r="AF6359" s="838"/>
      <c r="AG6359" s="838"/>
      <c r="AH6359" s="838"/>
      <c r="AI6359" s="838"/>
      <c r="AJ6359" s="838"/>
      <c r="AK6359" s="838"/>
      <c r="AL6359" s="838"/>
    </row>
    <row r="6360" spans="25:38" x14ac:dyDescent="0.25">
      <c r="Y6360" s="838"/>
      <c r="Z6360" s="838"/>
      <c r="AA6360" s="838"/>
      <c r="AB6360" s="838"/>
      <c r="AC6360" s="838"/>
      <c r="AD6360" s="838"/>
      <c r="AE6360" s="838"/>
      <c r="AF6360" s="838"/>
      <c r="AG6360" s="838"/>
      <c r="AH6360" s="838"/>
      <c r="AI6360" s="838"/>
      <c r="AJ6360" s="838"/>
      <c r="AK6360" s="838"/>
      <c r="AL6360" s="838"/>
    </row>
    <row r="6361" spans="25:38" x14ac:dyDescent="0.25">
      <c r="Y6361" s="838"/>
      <c r="Z6361" s="838"/>
      <c r="AA6361" s="838"/>
      <c r="AB6361" s="838"/>
      <c r="AC6361" s="838"/>
      <c r="AD6361" s="838"/>
      <c r="AE6361" s="838"/>
      <c r="AF6361" s="838"/>
      <c r="AG6361" s="838"/>
      <c r="AH6361" s="838"/>
      <c r="AI6361" s="838"/>
      <c r="AJ6361" s="838"/>
      <c r="AK6361" s="838"/>
      <c r="AL6361" s="838"/>
    </row>
    <row r="6362" spans="25:38" x14ac:dyDescent="0.25">
      <c r="Y6362" s="838"/>
      <c r="Z6362" s="838"/>
      <c r="AA6362" s="838"/>
      <c r="AB6362" s="838"/>
      <c r="AC6362" s="838"/>
      <c r="AD6362" s="838"/>
      <c r="AE6362" s="838"/>
      <c r="AF6362" s="838"/>
      <c r="AG6362" s="838"/>
      <c r="AH6362" s="838"/>
      <c r="AI6362" s="838"/>
      <c r="AJ6362" s="838"/>
      <c r="AK6362" s="838"/>
      <c r="AL6362" s="838"/>
    </row>
    <row r="6363" spans="25:38" x14ac:dyDescent="0.25">
      <c r="Y6363" s="838"/>
      <c r="Z6363" s="838"/>
      <c r="AA6363" s="838"/>
      <c r="AB6363" s="838"/>
      <c r="AC6363" s="838"/>
      <c r="AD6363" s="838"/>
      <c r="AE6363" s="838"/>
      <c r="AF6363" s="838"/>
      <c r="AG6363" s="838"/>
      <c r="AH6363" s="838"/>
      <c r="AI6363" s="838"/>
      <c r="AJ6363" s="838"/>
      <c r="AK6363" s="838"/>
      <c r="AL6363" s="838"/>
    </row>
    <row r="6364" spans="25:38" x14ac:dyDescent="0.25">
      <c r="Y6364" s="838"/>
      <c r="Z6364" s="838"/>
      <c r="AA6364" s="838"/>
      <c r="AB6364" s="838"/>
      <c r="AC6364" s="838"/>
      <c r="AD6364" s="838"/>
      <c r="AE6364" s="838"/>
      <c r="AF6364" s="838"/>
      <c r="AG6364" s="838"/>
      <c r="AH6364" s="838"/>
      <c r="AI6364" s="838"/>
      <c r="AJ6364" s="838"/>
      <c r="AK6364" s="838"/>
      <c r="AL6364" s="838"/>
    </row>
    <row r="6365" spans="25:38" x14ac:dyDescent="0.25">
      <c r="Y6365" s="838"/>
      <c r="Z6365" s="838"/>
      <c r="AA6365" s="838"/>
      <c r="AB6365" s="838"/>
      <c r="AC6365" s="838"/>
      <c r="AD6365" s="838"/>
      <c r="AE6365" s="838"/>
      <c r="AF6365" s="838"/>
      <c r="AG6365" s="838"/>
      <c r="AH6365" s="838"/>
      <c r="AI6365" s="838"/>
      <c r="AJ6365" s="838"/>
      <c r="AK6365" s="838"/>
      <c r="AL6365" s="838"/>
    </row>
    <row r="6366" spans="25:38" x14ac:dyDescent="0.25">
      <c r="Y6366" s="838"/>
      <c r="Z6366" s="838"/>
      <c r="AA6366" s="838"/>
      <c r="AB6366" s="838"/>
      <c r="AC6366" s="838"/>
      <c r="AD6366" s="838"/>
      <c r="AE6366" s="838"/>
      <c r="AF6366" s="838"/>
      <c r="AG6366" s="838"/>
      <c r="AH6366" s="838"/>
      <c r="AI6366" s="838"/>
      <c r="AJ6366" s="838"/>
      <c r="AK6366" s="838"/>
      <c r="AL6366" s="838"/>
    </row>
    <row r="6367" spans="25:38" x14ac:dyDescent="0.25">
      <c r="Y6367" s="838"/>
      <c r="Z6367" s="838"/>
      <c r="AA6367" s="838"/>
      <c r="AB6367" s="838"/>
      <c r="AC6367" s="838"/>
      <c r="AD6367" s="838"/>
      <c r="AE6367" s="838"/>
      <c r="AF6367" s="838"/>
      <c r="AG6367" s="838"/>
      <c r="AH6367" s="838"/>
      <c r="AI6367" s="838"/>
      <c r="AJ6367" s="838"/>
      <c r="AK6367" s="838"/>
      <c r="AL6367" s="838"/>
    </row>
    <row r="6368" spans="25:38" x14ac:dyDescent="0.25">
      <c r="Y6368" s="838"/>
      <c r="Z6368" s="838"/>
      <c r="AA6368" s="838"/>
      <c r="AB6368" s="838"/>
      <c r="AC6368" s="838"/>
      <c r="AD6368" s="838"/>
      <c r="AE6368" s="838"/>
      <c r="AF6368" s="838"/>
      <c r="AG6368" s="838"/>
      <c r="AH6368" s="838"/>
      <c r="AI6368" s="838"/>
      <c r="AJ6368" s="838"/>
      <c r="AK6368" s="838"/>
      <c r="AL6368" s="838"/>
    </row>
    <row r="6369" spans="25:38" x14ac:dyDescent="0.25">
      <c r="Y6369" s="838"/>
      <c r="Z6369" s="838"/>
      <c r="AA6369" s="838"/>
      <c r="AB6369" s="838"/>
      <c r="AC6369" s="838"/>
      <c r="AD6369" s="838"/>
      <c r="AE6369" s="838"/>
      <c r="AF6369" s="838"/>
      <c r="AG6369" s="838"/>
      <c r="AH6369" s="838"/>
      <c r="AI6369" s="838"/>
      <c r="AJ6369" s="838"/>
      <c r="AK6369" s="838"/>
      <c r="AL6369" s="838"/>
    </row>
    <row r="6370" spans="25:38" x14ac:dyDescent="0.25">
      <c r="Y6370" s="838"/>
      <c r="Z6370" s="838"/>
      <c r="AA6370" s="838"/>
      <c r="AB6370" s="838"/>
      <c r="AC6370" s="838"/>
      <c r="AD6370" s="838"/>
      <c r="AE6370" s="838"/>
      <c r="AF6370" s="838"/>
      <c r="AG6370" s="838"/>
      <c r="AH6370" s="838"/>
      <c r="AI6370" s="838"/>
      <c r="AJ6370" s="838"/>
      <c r="AK6370" s="838"/>
      <c r="AL6370" s="838"/>
    </row>
    <row r="6371" spans="25:38" x14ac:dyDescent="0.25">
      <c r="Y6371" s="838"/>
      <c r="Z6371" s="838"/>
      <c r="AA6371" s="838"/>
      <c r="AB6371" s="838"/>
      <c r="AC6371" s="838"/>
      <c r="AD6371" s="838"/>
      <c r="AE6371" s="838"/>
      <c r="AF6371" s="838"/>
      <c r="AG6371" s="838"/>
      <c r="AH6371" s="838"/>
      <c r="AI6371" s="838"/>
      <c r="AJ6371" s="838"/>
      <c r="AK6371" s="838"/>
      <c r="AL6371" s="838"/>
    </row>
    <row r="6372" spans="25:38" x14ac:dyDescent="0.25">
      <c r="Y6372" s="838"/>
      <c r="Z6372" s="838"/>
      <c r="AA6372" s="838"/>
      <c r="AB6372" s="838"/>
      <c r="AC6372" s="838"/>
      <c r="AD6372" s="838"/>
      <c r="AE6372" s="838"/>
      <c r="AF6372" s="838"/>
      <c r="AG6372" s="838"/>
      <c r="AH6372" s="838"/>
      <c r="AI6372" s="838"/>
      <c r="AJ6372" s="838"/>
      <c r="AK6372" s="838"/>
      <c r="AL6372" s="838"/>
    </row>
    <row r="6373" spans="25:38" x14ac:dyDescent="0.25">
      <c r="Y6373" s="838"/>
      <c r="Z6373" s="838"/>
      <c r="AA6373" s="838"/>
      <c r="AB6373" s="838"/>
      <c r="AC6373" s="838"/>
      <c r="AD6373" s="838"/>
      <c r="AE6373" s="838"/>
      <c r="AF6373" s="838"/>
      <c r="AG6373" s="838"/>
      <c r="AH6373" s="838"/>
      <c r="AI6373" s="838"/>
      <c r="AJ6373" s="838"/>
      <c r="AK6373" s="838"/>
      <c r="AL6373" s="838"/>
    </row>
    <row r="6374" spans="25:38" x14ac:dyDescent="0.25">
      <c r="Y6374" s="838"/>
      <c r="Z6374" s="838"/>
      <c r="AA6374" s="838"/>
      <c r="AB6374" s="838"/>
      <c r="AC6374" s="838"/>
      <c r="AD6374" s="838"/>
      <c r="AE6374" s="838"/>
      <c r="AF6374" s="838"/>
      <c r="AG6374" s="838"/>
      <c r="AH6374" s="838"/>
      <c r="AI6374" s="838"/>
      <c r="AJ6374" s="838"/>
      <c r="AK6374" s="838"/>
      <c r="AL6374" s="838"/>
    </row>
    <row r="6375" spans="25:38" x14ac:dyDescent="0.25">
      <c r="Y6375" s="838"/>
      <c r="Z6375" s="838"/>
      <c r="AA6375" s="838"/>
      <c r="AB6375" s="838"/>
      <c r="AC6375" s="838"/>
      <c r="AD6375" s="838"/>
      <c r="AE6375" s="838"/>
      <c r="AF6375" s="838"/>
      <c r="AG6375" s="838"/>
      <c r="AH6375" s="838"/>
      <c r="AI6375" s="838"/>
      <c r="AJ6375" s="838"/>
      <c r="AK6375" s="838"/>
      <c r="AL6375" s="838"/>
    </row>
    <row r="6376" spans="25:38" x14ac:dyDescent="0.25">
      <c r="Y6376" s="838"/>
      <c r="Z6376" s="838"/>
      <c r="AA6376" s="838"/>
      <c r="AB6376" s="838"/>
      <c r="AC6376" s="838"/>
      <c r="AD6376" s="838"/>
      <c r="AE6376" s="838"/>
      <c r="AF6376" s="838"/>
      <c r="AG6376" s="838"/>
      <c r="AH6376" s="838"/>
      <c r="AI6376" s="838"/>
      <c r="AJ6376" s="838"/>
      <c r="AK6376" s="838"/>
      <c r="AL6376" s="838"/>
    </row>
    <row r="6377" spans="25:38" x14ac:dyDescent="0.25">
      <c r="Y6377" s="838"/>
      <c r="Z6377" s="838"/>
      <c r="AA6377" s="838"/>
      <c r="AB6377" s="838"/>
      <c r="AC6377" s="838"/>
      <c r="AD6377" s="838"/>
      <c r="AE6377" s="838"/>
      <c r="AF6377" s="838"/>
      <c r="AG6377" s="838"/>
      <c r="AH6377" s="838"/>
      <c r="AI6377" s="838"/>
      <c r="AJ6377" s="838"/>
      <c r="AK6377" s="838"/>
      <c r="AL6377" s="838"/>
    </row>
    <row r="6378" spans="25:38" x14ac:dyDescent="0.25">
      <c r="Y6378" s="838"/>
      <c r="Z6378" s="838"/>
      <c r="AA6378" s="838"/>
      <c r="AB6378" s="838"/>
      <c r="AC6378" s="838"/>
      <c r="AD6378" s="838"/>
      <c r="AE6378" s="838"/>
      <c r="AF6378" s="838"/>
      <c r="AG6378" s="838"/>
      <c r="AH6378" s="838"/>
      <c r="AI6378" s="838"/>
      <c r="AJ6378" s="838"/>
      <c r="AK6378" s="838"/>
      <c r="AL6378" s="838"/>
    </row>
    <row r="6379" spans="25:38" x14ac:dyDescent="0.25">
      <c r="Y6379" s="838"/>
      <c r="Z6379" s="838"/>
      <c r="AA6379" s="838"/>
      <c r="AB6379" s="838"/>
      <c r="AC6379" s="838"/>
      <c r="AD6379" s="838"/>
      <c r="AE6379" s="838"/>
      <c r="AF6379" s="838"/>
      <c r="AG6379" s="838"/>
      <c r="AH6379" s="838"/>
      <c r="AI6379" s="838"/>
      <c r="AJ6379" s="838"/>
      <c r="AK6379" s="838"/>
      <c r="AL6379" s="838"/>
    </row>
    <row r="6380" spans="25:38" x14ac:dyDescent="0.25">
      <c r="Y6380" s="838"/>
      <c r="Z6380" s="838"/>
      <c r="AA6380" s="838"/>
      <c r="AB6380" s="838"/>
      <c r="AC6380" s="838"/>
      <c r="AD6380" s="838"/>
      <c r="AE6380" s="838"/>
      <c r="AF6380" s="838"/>
      <c r="AG6380" s="838"/>
      <c r="AH6380" s="838"/>
      <c r="AI6380" s="838"/>
      <c r="AJ6380" s="838"/>
      <c r="AK6380" s="838"/>
      <c r="AL6380" s="838"/>
    </row>
    <row r="6381" spans="25:38" x14ac:dyDescent="0.25">
      <c r="Y6381" s="838"/>
      <c r="Z6381" s="838"/>
      <c r="AA6381" s="838"/>
      <c r="AB6381" s="838"/>
      <c r="AC6381" s="838"/>
      <c r="AD6381" s="838"/>
      <c r="AE6381" s="838"/>
      <c r="AF6381" s="838"/>
      <c r="AG6381" s="838"/>
      <c r="AH6381" s="838"/>
      <c r="AI6381" s="838"/>
      <c r="AJ6381" s="838"/>
      <c r="AK6381" s="838"/>
      <c r="AL6381" s="838"/>
    </row>
    <row r="6382" spans="25:38" x14ac:dyDescent="0.25">
      <c r="Y6382" s="838"/>
      <c r="Z6382" s="838"/>
      <c r="AA6382" s="838"/>
      <c r="AB6382" s="838"/>
      <c r="AC6382" s="838"/>
      <c r="AD6382" s="838"/>
      <c r="AE6382" s="838"/>
      <c r="AF6382" s="838"/>
      <c r="AG6382" s="838"/>
      <c r="AH6382" s="838"/>
      <c r="AI6382" s="838"/>
      <c r="AJ6382" s="838"/>
      <c r="AK6382" s="838"/>
      <c r="AL6382" s="838"/>
    </row>
    <row r="6383" spans="25:38" x14ac:dyDescent="0.25">
      <c r="Y6383" s="838"/>
      <c r="Z6383" s="838"/>
      <c r="AA6383" s="838"/>
      <c r="AB6383" s="838"/>
      <c r="AC6383" s="838"/>
      <c r="AD6383" s="838"/>
      <c r="AE6383" s="838"/>
      <c r="AF6383" s="838"/>
      <c r="AG6383" s="838"/>
      <c r="AH6383" s="838"/>
      <c r="AI6383" s="838"/>
      <c r="AJ6383" s="838"/>
      <c r="AK6383" s="838"/>
      <c r="AL6383" s="838"/>
    </row>
    <row r="6384" spans="25:38" x14ac:dyDescent="0.25">
      <c r="Y6384" s="838"/>
      <c r="Z6384" s="838"/>
      <c r="AA6384" s="838"/>
      <c r="AB6384" s="838"/>
      <c r="AC6384" s="838"/>
      <c r="AD6384" s="838"/>
      <c r="AE6384" s="838"/>
      <c r="AF6384" s="838"/>
      <c r="AG6384" s="838"/>
      <c r="AH6384" s="838"/>
      <c r="AI6384" s="838"/>
      <c r="AJ6384" s="838"/>
      <c r="AK6384" s="838"/>
      <c r="AL6384" s="838"/>
    </row>
    <row r="6385" spans="25:38" x14ac:dyDescent="0.25">
      <c r="Y6385" s="838"/>
      <c r="Z6385" s="838"/>
      <c r="AA6385" s="838"/>
      <c r="AB6385" s="838"/>
      <c r="AC6385" s="838"/>
      <c r="AD6385" s="838"/>
      <c r="AE6385" s="838"/>
      <c r="AF6385" s="838"/>
      <c r="AG6385" s="838"/>
      <c r="AH6385" s="838"/>
      <c r="AI6385" s="838"/>
      <c r="AJ6385" s="838"/>
      <c r="AK6385" s="838"/>
      <c r="AL6385" s="838"/>
    </row>
    <row r="6386" spans="25:38" x14ac:dyDescent="0.25">
      <c r="Y6386" s="838"/>
      <c r="Z6386" s="838"/>
      <c r="AA6386" s="838"/>
      <c r="AB6386" s="838"/>
      <c r="AC6386" s="838"/>
      <c r="AD6386" s="838"/>
      <c r="AE6386" s="838"/>
      <c r="AF6386" s="838"/>
      <c r="AG6386" s="838"/>
      <c r="AH6386" s="838"/>
      <c r="AI6386" s="838"/>
      <c r="AJ6386" s="838"/>
      <c r="AK6386" s="838"/>
      <c r="AL6386" s="838"/>
    </row>
    <row r="6387" spans="25:38" x14ac:dyDescent="0.25">
      <c r="Y6387" s="838"/>
      <c r="Z6387" s="838"/>
      <c r="AA6387" s="838"/>
      <c r="AB6387" s="838"/>
      <c r="AC6387" s="838"/>
      <c r="AD6387" s="838"/>
      <c r="AE6387" s="838"/>
      <c r="AF6387" s="838"/>
      <c r="AG6387" s="838"/>
      <c r="AH6387" s="838"/>
      <c r="AI6387" s="838"/>
      <c r="AJ6387" s="838"/>
      <c r="AK6387" s="838"/>
      <c r="AL6387" s="838"/>
    </row>
    <row r="6388" spans="25:38" x14ac:dyDescent="0.25">
      <c r="Y6388" s="838"/>
      <c r="Z6388" s="838"/>
      <c r="AA6388" s="838"/>
      <c r="AB6388" s="838"/>
      <c r="AC6388" s="838"/>
      <c r="AD6388" s="838"/>
      <c r="AE6388" s="838"/>
      <c r="AF6388" s="838"/>
      <c r="AG6388" s="838"/>
      <c r="AH6388" s="838"/>
      <c r="AI6388" s="838"/>
      <c r="AJ6388" s="838"/>
      <c r="AK6388" s="838"/>
      <c r="AL6388" s="838"/>
    </row>
    <row r="6389" spans="25:38" x14ac:dyDescent="0.25">
      <c r="Y6389" s="838"/>
      <c r="Z6389" s="838"/>
      <c r="AA6389" s="838"/>
      <c r="AB6389" s="838"/>
      <c r="AC6389" s="838"/>
      <c r="AD6389" s="838"/>
      <c r="AE6389" s="838"/>
      <c r="AF6389" s="838"/>
      <c r="AG6389" s="838"/>
      <c r="AH6389" s="838"/>
      <c r="AI6389" s="838"/>
      <c r="AJ6389" s="838"/>
      <c r="AK6389" s="838"/>
      <c r="AL6389" s="838"/>
    </row>
    <row r="6390" spans="25:38" x14ac:dyDescent="0.25">
      <c r="Y6390" s="838"/>
      <c r="Z6390" s="838"/>
      <c r="AA6390" s="838"/>
      <c r="AB6390" s="838"/>
      <c r="AC6390" s="838"/>
      <c r="AD6390" s="838"/>
      <c r="AE6390" s="838"/>
      <c r="AF6390" s="838"/>
      <c r="AG6390" s="838"/>
      <c r="AH6390" s="838"/>
      <c r="AI6390" s="838"/>
      <c r="AJ6390" s="838"/>
      <c r="AK6390" s="838"/>
      <c r="AL6390" s="838"/>
    </row>
    <row r="6391" spans="25:38" x14ac:dyDescent="0.25">
      <c r="Y6391" s="838"/>
      <c r="Z6391" s="838"/>
      <c r="AA6391" s="838"/>
      <c r="AB6391" s="838"/>
      <c r="AC6391" s="838"/>
      <c r="AD6391" s="838"/>
      <c r="AE6391" s="838"/>
      <c r="AF6391" s="838"/>
      <c r="AG6391" s="838"/>
      <c r="AH6391" s="838"/>
      <c r="AI6391" s="838"/>
      <c r="AJ6391" s="838"/>
      <c r="AK6391" s="838"/>
      <c r="AL6391" s="838"/>
    </row>
    <row r="6392" spans="25:38" x14ac:dyDescent="0.25">
      <c r="Y6392" s="838"/>
      <c r="Z6392" s="838"/>
      <c r="AA6392" s="838"/>
      <c r="AB6392" s="838"/>
      <c r="AC6392" s="838"/>
      <c r="AD6392" s="838"/>
      <c r="AE6392" s="838"/>
      <c r="AF6392" s="838"/>
      <c r="AG6392" s="838"/>
      <c r="AH6392" s="838"/>
      <c r="AI6392" s="838"/>
      <c r="AJ6392" s="838"/>
      <c r="AK6392" s="838"/>
      <c r="AL6392" s="838"/>
    </row>
    <row r="6393" spans="25:38" x14ac:dyDescent="0.25">
      <c r="Y6393" s="838"/>
      <c r="Z6393" s="838"/>
      <c r="AA6393" s="838"/>
      <c r="AB6393" s="838"/>
      <c r="AC6393" s="838"/>
      <c r="AD6393" s="838"/>
      <c r="AE6393" s="838"/>
      <c r="AF6393" s="838"/>
      <c r="AG6393" s="838"/>
      <c r="AH6393" s="838"/>
      <c r="AI6393" s="838"/>
      <c r="AJ6393" s="838"/>
      <c r="AK6393" s="838"/>
      <c r="AL6393" s="838"/>
    </row>
    <row r="6394" spans="25:38" x14ac:dyDescent="0.25">
      <c r="Y6394" s="838"/>
      <c r="Z6394" s="838"/>
      <c r="AA6394" s="838"/>
      <c r="AB6394" s="838"/>
      <c r="AC6394" s="838"/>
      <c r="AD6394" s="838"/>
      <c r="AE6394" s="838"/>
      <c r="AF6394" s="838"/>
      <c r="AG6394" s="838"/>
      <c r="AH6394" s="838"/>
      <c r="AI6394" s="838"/>
      <c r="AJ6394" s="838"/>
      <c r="AK6394" s="838"/>
      <c r="AL6394" s="838"/>
    </row>
    <row r="6395" spans="25:38" x14ac:dyDescent="0.25">
      <c r="Y6395" s="838"/>
      <c r="Z6395" s="838"/>
      <c r="AA6395" s="838"/>
      <c r="AB6395" s="838"/>
      <c r="AC6395" s="838"/>
      <c r="AD6395" s="838"/>
      <c r="AE6395" s="838"/>
      <c r="AF6395" s="838"/>
      <c r="AG6395" s="838"/>
      <c r="AH6395" s="838"/>
      <c r="AI6395" s="838"/>
      <c r="AJ6395" s="838"/>
      <c r="AK6395" s="838"/>
      <c r="AL6395" s="838"/>
    </row>
    <row r="6396" spans="25:38" x14ac:dyDescent="0.25">
      <c r="Y6396" s="838"/>
      <c r="Z6396" s="838"/>
      <c r="AA6396" s="838"/>
      <c r="AB6396" s="838"/>
      <c r="AC6396" s="838"/>
      <c r="AD6396" s="838"/>
      <c r="AE6396" s="838"/>
      <c r="AF6396" s="838"/>
      <c r="AG6396" s="838"/>
      <c r="AH6396" s="838"/>
      <c r="AI6396" s="838"/>
      <c r="AJ6396" s="838"/>
      <c r="AK6396" s="838"/>
      <c r="AL6396" s="838"/>
    </row>
    <row r="6397" spans="25:38" x14ac:dyDescent="0.25">
      <c r="Y6397" s="838"/>
      <c r="Z6397" s="838"/>
      <c r="AA6397" s="838"/>
      <c r="AB6397" s="838"/>
      <c r="AC6397" s="838"/>
      <c r="AD6397" s="838"/>
      <c r="AE6397" s="838"/>
      <c r="AF6397" s="838"/>
      <c r="AG6397" s="838"/>
      <c r="AH6397" s="838"/>
      <c r="AI6397" s="838"/>
      <c r="AJ6397" s="838"/>
      <c r="AK6397" s="838"/>
      <c r="AL6397" s="838"/>
    </row>
    <row r="6398" spans="25:38" x14ac:dyDescent="0.25">
      <c r="Y6398" s="838"/>
      <c r="Z6398" s="838"/>
      <c r="AA6398" s="838"/>
      <c r="AB6398" s="838"/>
      <c r="AC6398" s="838"/>
      <c r="AD6398" s="838"/>
      <c r="AE6398" s="838"/>
      <c r="AF6398" s="838"/>
      <c r="AG6398" s="838"/>
      <c r="AH6398" s="838"/>
      <c r="AI6398" s="838"/>
      <c r="AJ6398" s="838"/>
      <c r="AK6398" s="838"/>
      <c r="AL6398" s="838"/>
    </row>
    <row r="6399" spans="25:38" x14ac:dyDescent="0.25">
      <c r="Y6399" s="838"/>
      <c r="Z6399" s="838"/>
      <c r="AA6399" s="838"/>
      <c r="AB6399" s="838"/>
      <c r="AC6399" s="838"/>
      <c r="AD6399" s="838"/>
      <c r="AE6399" s="838"/>
      <c r="AF6399" s="838"/>
      <c r="AG6399" s="838"/>
      <c r="AH6399" s="838"/>
      <c r="AI6399" s="838"/>
      <c r="AJ6399" s="838"/>
      <c r="AK6399" s="838"/>
      <c r="AL6399" s="838"/>
    </row>
    <row r="6400" spans="25:38" x14ac:dyDescent="0.25">
      <c r="Y6400" s="838"/>
      <c r="Z6400" s="838"/>
      <c r="AA6400" s="838"/>
      <c r="AB6400" s="838"/>
      <c r="AC6400" s="838"/>
      <c r="AD6400" s="838"/>
      <c r="AE6400" s="838"/>
      <c r="AF6400" s="838"/>
      <c r="AG6400" s="838"/>
      <c r="AH6400" s="838"/>
      <c r="AI6400" s="838"/>
      <c r="AJ6400" s="838"/>
      <c r="AK6400" s="838"/>
      <c r="AL6400" s="838"/>
    </row>
    <row r="6401" spans="25:38" x14ac:dyDescent="0.25">
      <c r="Y6401" s="838"/>
      <c r="Z6401" s="838"/>
      <c r="AA6401" s="838"/>
      <c r="AB6401" s="838"/>
      <c r="AC6401" s="838"/>
      <c r="AD6401" s="838"/>
      <c r="AE6401" s="838"/>
      <c r="AF6401" s="838"/>
      <c r="AG6401" s="838"/>
      <c r="AH6401" s="838"/>
      <c r="AI6401" s="838"/>
      <c r="AJ6401" s="838"/>
      <c r="AK6401" s="838"/>
      <c r="AL6401" s="838"/>
    </row>
    <row r="6402" spans="25:38" x14ac:dyDescent="0.25">
      <c r="Y6402" s="838"/>
      <c r="Z6402" s="838"/>
      <c r="AA6402" s="838"/>
      <c r="AB6402" s="838"/>
      <c r="AC6402" s="838"/>
      <c r="AD6402" s="838"/>
      <c r="AE6402" s="838"/>
      <c r="AF6402" s="838"/>
      <c r="AG6402" s="838"/>
      <c r="AH6402" s="838"/>
      <c r="AI6402" s="838"/>
      <c r="AJ6402" s="838"/>
      <c r="AK6402" s="838"/>
      <c r="AL6402" s="838"/>
    </row>
    <row r="6403" spans="25:38" x14ac:dyDescent="0.25">
      <c r="Y6403" s="838"/>
      <c r="Z6403" s="838"/>
      <c r="AA6403" s="838"/>
      <c r="AB6403" s="838"/>
      <c r="AC6403" s="838"/>
      <c r="AD6403" s="838"/>
      <c r="AE6403" s="838"/>
      <c r="AF6403" s="838"/>
      <c r="AG6403" s="838"/>
      <c r="AH6403" s="838"/>
      <c r="AI6403" s="838"/>
      <c r="AJ6403" s="838"/>
      <c r="AK6403" s="838"/>
      <c r="AL6403" s="838"/>
    </row>
    <row r="6404" spans="25:38" x14ac:dyDescent="0.25">
      <c r="Y6404" s="838"/>
      <c r="Z6404" s="838"/>
      <c r="AA6404" s="838"/>
      <c r="AB6404" s="838"/>
      <c r="AC6404" s="838"/>
      <c r="AD6404" s="838"/>
      <c r="AE6404" s="838"/>
      <c r="AF6404" s="838"/>
      <c r="AG6404" s="838"/>
      <c r="AH6404" s="838"/>
      <c r="AI6404" s="838"/>
      <c r="AJ6404" s="838"/>
      <c r="AK6404" s="838"/>
      <c r="AL6404" s="838"/>
    </row>
    <row r="6405" spans="25:38" x14ac:dyDescent="0.25">
      <c r="Y6405" s="838"/>
      <c r="Z6405" s="838"/>
      <c r="AA6405" s="838"/>
      <c r="AB6405" s="838"/>
      <c r="AC6405" s="838"/>
      <c r="AD6405" s="838"/>
      <c r="AE6405" s="838"/>
      <c r="AF6405" s="838"/>
      <c r="AG6405" s="838"/>
      <c r="AH6405" s="838"/>
      <c r="AI6405" s="838"/>
      <c r="AJ6405" s="838"/>
      <c r="AK6405" s="838"/>
      <c r="AL6405" s="838"/>
    </row>
    <row r="6406" spans="25:38" x14ac:dyDescent="0.25">
      <c r="Y6406" s="838"/>
      <c r="Z6406" s="838"/>
      <c r="AA6406" s="838"/>
      <c r="AB6406" s="838"/>
      <c r="AC6406" s="838"/>
      <c r="AD6406" s="838"/>
      <c r="AE6406" s="838"/>
      <c r="AF6406" s="838"/>
      <c r="AG6406" s="838"/>
      <c r="AH6406" s="838"/>
      <c r="AI6406" s="838"/>
      <c r="AJ6406" s="838"/>
      <c r="AK6406" s="838"/>
      <c r="AL6406" s="838"/>
    </row>
    <row r="6407" spans="25:38" x14ac:dyDescent="0.25">
      <c r="Y6407" s="838"/>
      <c r="Z6407" s="838"/>
      <c r="AA6407" s="838"/>
      <c r="AB6407" s="838"/>
      <c r="AC6407" s="838"/>
      <c r="AD6407" s="838"/>
      <c r="AE6407" s="838"/>
      <c r="AF6407" s="838"/>
      <c r="AG6407" s="838"/>
      <c r="AH6407" s="838"/>
      <c r="AI6407" s="838"/>
      <c r="AJ6407" s="838"/>
      <c r="AK6407" s="838"/>
      <c r="AL6407" s="838"/>
    </row>
    <row r="6408" spans="25:38" x14ac:dyDescent="0.25">
      <c r="Y6408" s="838"/>
      <c r="Z6408" s="838"/>
      <c r="AA6408" s="838"/>
      <c r="AB6408" s="838"/>
      <c r="AC6408" s="838"/>
      <c r="AD6408" s="838"/>
      <c r="AE6408" s="838"/>
      <c r="AF6408" s="838"/>
      <c r="AG6408" s="838"/>
      <c r="AH6408" s="838"/>
      <c r="AI6408" s="838"/>
      <c r="AJ6408" s="838"/>
      <c r="AK6408" s="838"/>
      <c r="AL6408" s="838"/>
    </row>
    <row r="6409" spans="25:38" x14ac:dyDescent="0.25">
      <c r="Y6409" s="838"/>
      <c r="Z6409" s="838"/>
      <c r="AA6409" s="838"/>
      <c r="AB6409" s="838"/>
      <c r="AC6409" s="838"/>
      <c r="AD6409" s="838"/>
      <c r="AE6409" s="838"/>
      <c r="AF6409" s="838"/>
      <c r="AG6409" s="838"/>
      <c r="AH6409" s="838"/>
      <c r="AI6409" s="838"/>
      <c r="AJ6409" s="838"/>
      <c r="AK6409" s="838"/>
      <c r="AL6409" s="838"/>
    </row>
    <row r="6410" spans="25:38" x14ac:dyDescent="0.25">
      <c r="Y6410" s="838"/>
      <c r="Z6410" s="838"/>
      <c r="AA6410" s="838"/>
      <c r="AB6410" s="838"/>
      <c r="AC6410" s="838"/>
      <c r="AD6410" s="838"/>
      <c r="AE6410" s="838"/>
      <c r="AF6410" s="838"/>
      <c r="AG6410" s="838"/>
      <c r="AH6410" s="838"/>
      <c r="AI6410" s="838"/>
      <c r="AJ6410" s="838"/>
      <c r="AK6410" s="838"/>
      <c r="AL6410" s="838"/>
    </row>
    <row r="6411" spans="25:38" x14ac:dyDescent="0.25">
      <c r="Y6411" s="838"/>
      <c r="Z6411" s="838"/>
      <c r="AA6411" s="838"/>
      <c r="AB6411" s="838"/>
      <c r="AC6411" s="838"/>
      <c r="AD6411" s="838"/>
      <c r="AE6411" s="838"/>
      <c r="AF6411" s="838"/>
      <c r="AG6411" s="838"/>
      <c r="AH6411" s="838"/>
      <c r="AI6411" s="838"/>
      <c r="AJ6411" s="838"/>
      <c r="AK6411" s="838"/>
      <c r="AL6411" s="838"/>
    </row>
    <row r="6412" spans="25:38" x14ac:dyDescent="0.25">
      <c r="Y6412" s="838"/>
      <c r="Z6412" s="838"/>
      <c r="AA6412" s="838"/>
      <c r="AB6412" s="838"/>
      <c r="AC6412" s="838"/>
      <c r="AD6412" s="838"/>
      <c r="AE6412" s="838"/>
      <c r="AF6412" s="838"/>
      <c r="AG6412" s="838"/>
      <c r="AH6412" s="838"/>
      <c r="AI6412" s="838"/>
      <c r="AJ6412" s="838"/>
      <c r="AK6412" s="838"/>
      <c r="AL6412" s="838"/>
    </row>
    <row r="6413" spans="25:38" x14ac:dyDescent="0.25">
      <c r="Y6413" s="838"/>
      <c r="Z6413" s="838"/>
      <c r="AA6413" s="838"/>
      <c r="AB6413" s="838"/>
      <c r="AC6413" s="838"/>
      <c r="AD6413" s="838"/>
      <c r="AE6413" s="838"/>
      <c r="AF6413" s="838"/>
      <c r="AG6413" s="838"/>
      <c r="AH6413" s="838"/>
      <c r="AI6413" s="838"/>
      <c r="AJ6413" s="838"/>
      <c r="AK6413" s="838"/>
      <c r="AL6413" s="838"/>
    </row>
    <row r="6414" spans="25:38" x14ac:dyDescent="0.25">
      <c r="Y6414" s="838"/>
      <c r="Z6414" s="838"/>
      <c r="AA6414" s="838"/>
      <c r="AB6414" s="838"/>
      <c r="AC6414" s="838"/>
      <c r="AD6414" s="838"/>
      <c r="AE6414" s="838"/>
      <c r="AF6414" s="838"/>
      <c r="AG6414" s="838"/>
      <c r="AH6414" s="838"/>
      <c r="AI6414" s="838"/>
      <c r="AJ6414" s="838"/>
      <c r="AK6414" s="838"/>
      <c r="AL6414" s="838"/>
    </row>
    <row r="6415" spans="25:38" x14ac:dyDescent="0.25">
      <c r="Y6415" s="838"/>
      <c r="Z6415" s="838"/>
      <c r="AA6415" s="838"/>
      <c r="AB6415" s="838"/>
      <c r="AC6415" s="838"/>
      <c r="AD6415" s="838"/>
      <c r="AE6415" s="838"/>
      <c r="AF6415" s="838"/>
      <c r="AG6415" s="838"/>
      <c r="AH6415" s="838"/>
      <c r="AI6415" s="838"/>
      <c r="AJ6415" s="838"/>
      <c r="AK6415" s="838"/>
      <c r="AL6415" s="838"/>
    </row>
    <row r="6416" spans="25:38" x14ac:dyDescent="0.25">
      <c r="Y6416" s="838"/>
      <c r="Z6416" s="838"/>
      <c r="AA6416" s="838"/>
      <c r="AB6416" s="838"/>
      <c r="AC6416" s="838"/>
      <c r="AD6416" s="838"/>
      <c r="AE6416" s="838"/>
      <c r="AF6416" s="838"/>
      <c r="AG6416" s="838"/>
      <c r="AH6416" s="838"/>
      <c r="AI6416" s="838"/>
      <c r="AJ6416" s="838"/>
      <c r="AK6416" s="838"/>
      <c r="AL6416" s="838"/>
    </row>
    <row r="6417" spans="25:38" x14ac:dyDescent="0.25">
      <c r="Y6417" s="838"/>
      <c r="Z6417" s="838"/>
      <c r="AA6417" s="838"/>
      <c r="AB6417" s="838"/>
      <c r="AC6417" s="838"/>
      <c r="AD6417" s="838"/>
      <c r="AE6417" s="838"/>
      <c r="AF6417" s="838"/>
      <c r="AG6417" s="838"/>
      <c r="AH6417" s="838"/>
      <c r="AI6417" s="838"/>
      <c r="AJ6417" s="838"/>
      <c r="AK6417" s="838"/>
      <c r="AL6417" s="838"/>
    </row>
    <row r="6418" spans="25:38" x14ac:dyDescent="0.25">
      <c r="Y6418" s="838"/>
      <c r="Z6418" s="838"/>
      <c r="AA6418" s="838"/>
      <c r="AB6418" s="838"/>
      <c r="AC6418" s="838"/>
      <c r="AD6418" s="838"/>
      <c r="AE6418" s="838"/>
      <c r="AF6418" s="838"/>
      <c r="AG6418" s="838"/>
      <c r="AH6418" s="838"/>
      <c r="AI6418" s="838"/>
      <c r="AJ6418" s="838"/>
      <c r="AK6418" s="838"/>
      <c r="AL6418" s="838"/>
    </row>
    <row r="6419" spans="25:38" x14ac:dyDescent="0.25">
      <c r="Y6419" s="838"/>
      <c r="Z6419" s="838"/>
      <c r="AA6419" s="838"/>
      <c r="AB6419" s="838"/>
      <c r="AC6419" s="838"/>
      <c r="AD6419" s="838"/>
      <c r="AE6419" s="838"/>
      <c r="AF6419" s="838"/>
      <c r="AG6419" s="838"/>
      <c r="AH6419" s="838"/>
      <c r="AI6419" s="838"/>
      <c r="AJ6419" s="838"/>
      <c r="AK6419" s="838"/>
      <c r="AL6419" s="838"/>
    </row>
    <row r="6420" spans="25:38" x14ac:dyDescent="0.25">
      <c r="Y6420" s="838"/>
      <c r="Z6420" s="838"/>
      <c r="AA6420" s="838"/>
      <c r="AB6420" s="838"/>
      <c r="AC6420" s="838"/>
      <c r="AD6420" s="838"/>
      <c r="AE6420" s="838"/>
      <c r="AF6420" s="838"/>
      <c r="AG6420" s="838"/>
      <c r="AH6420" s="838"/>
      <c r="AI6420" s="838"/>
      <c r="AJ6420" s="838"/>
      <c r="AK6420" s="838"/>
      <c r="AL6420" s="838"/>
    </row>
    <row r="6421" spans="25:38" x14ac:dyDescent="0.25">
      <c r="Y6421" s="838"/>
      <c r="Z6421" s="838"/>
      <c r="AA6421" s="838"/>
      <c r="AB6421" s="838"/>
      <c r="AC6421" s="838"/>
      <c r="AD6421" s="838"/>
      <c r="AE6421" s="838"/>
      <c r="AF6421" s="838"/>
      <c r="AG6421" s="838"/>
      <c r="AH6421" s="838"/>
      <c r="AI6421" s="838"/>
      <c r="AJ6421" s="838"/>
      <c r="AK6421" s="838"/>
      <c r="AL6421" s="838"/>
    </row>
    <row r="6422" spans="25:38" x14ac:dyDescent="0.25">
      <c r="Y6422" s="838"/>
      <c r="Z6422" s="838"/>
      <c r="AA6422" s="838"/>
      <c r="AB6422" s="838"/>
      <c r="AC6422" s="838"/>
      <c r="AD6422" s="838"/>
      <c r="AE6422" s="838"/>
      <c r="AF6422" s="838"/>
      <c r="AG6422" s="838"/>
      <c r="AH6422" s="838"/>
      <c r="AI6422" s="838"/>
      <c r="AJ6422" s="838"/>
      <c r="AK6422" s="838"/>
      <c r="AL6422" s="838"/>
    </row>
    <row r="6423" spans="25:38" x14ac:dyDescent="0.25">
      <c r="Y6423" s="838"/>
      <c r="Z6423" s="838"/>
      <c r="AA6423" s="838"/>
      <c r="AB6423" s="838"/>
      <c r="AC6423" s="838"/>
      <c r="AD6423" s="838"/>
      <c r="AE6423" s="838"/>
      <c r="AF6423" s="838"/>
      <c r="AG6423" s="838"/>
      <c r="AH6423" s="838"/>
      <c r="AI6423" s="838"/>
      <c r="AJ6423" s="838"/>
      <c r="AK6423" s="838"/>
      <c r="AL6423" s="838"/>
    </row>
    <row r="6424" spans="25:38" x14ac:dyDescent="0.25">
      <c r="Y6424" s="838"/>
      <c r="Z6424" s="838"/>
      <c r="AA6424" s="838"/>
      <c r="AB6424" s="838"/>
      <c r="AC6424" s="838"/>
      <c r="AD6424" s="838"/>
      <c r="AE6424" s="838"/>
      <c r="AF6424" s="838"/>
      <c r="AG6424" s="838"/>
      <c r="AH6424" s="838"/>
      <c r="AI6424" s="838"/>
      <c r="AJ6424" s="838"/>
      <c r="AK6424" s="838"/>
      <c r="AL6424" s="838"/>
    </row>
    <row r="6425" spans="25:38" x14ac:dyDescent="0.25">
      <c r="Y6425" s="838"/>
      <c r="Z6425" s="838"/>
      <c r="AA6425" s="838"/>
      <c r="AB6425" s="838"/>
      <c r="AC6425" s="838"/>
      <c r="AD6425" s="838"/>
      <c r="AE6425" s="838"/>
      <c r="AF6425" s="838"/>
      <c r="AG6425" s="838"/>
      <c r="AH6425" s="838"/>
      <c r="AI6425" s="838"/>
      <c r="AJ6425" s="838"/>
      <c r="AK6425" s="838"/>
      <c r="AL6425" s="838"/>
    </row>
    <row r="6426" spans="25:38" x14ac:dyDescent="0.25">
      <c r="Y6426" s="838"/>
      <c r="Z6426" s="838"/>
      <c r="AA6426" s="838"/>
      <c r="AB6426" s="838"/>
      <c r="AC6426" s="838"/>
      <c r="AD6426" s="838"/>
      <c r="AE6426" s="838"/>
      <c r="AF6426" s="838"/>
      <c r="AG6426" s="838"/>
      <c r="AH6426" s="838"/>
      <c r="AI6426" s="838"/>
      <c r="AJ6426" s="838"/>
      <c r="AK6426" s="838"/>
      <c r="AL6426" s="838"/>
    </row>
    <row r="6427" spans="25:38" x14ac:dyDescent="0.25">
      <c r="Y6427" s="838"/>
      <c r="Z6427" s="838"/>
      <c r="AA6427" s="838"/>
      <c r="AB6427" s="838"/>
      <c r="AC6427" s="838"/>
      <c r="AD6427" s="838"/>
      <c r="AE6427" s="838"/>
      <c r="AF6427" s="838"/>
      <c r="AG6427" s="838"/>
      <c r="AH6427" s="838"/>
      <c r="AI6427" s="838"/>
      <c r="AJ6427" s="838"/>
      <c r="AK6427" s="838"/>
      <c r="AL6427" s="838"/>
    </row>
    <row r="6428" spans="25:38" x14ac:dyDescent="0.25">
      <c r="Y6428" s="838"/>
      <c r="Z6428" s="838"/>
      <c r="AA6428" s="838"/>
      <c r="AB6428" s="838"/>
      <c r="AC6428" s="838"/>
      <c r="AD6428" s="838"/>
      <c r="AE6428" s="838"/>
      <c r="AF6428" s="838"/>
      <c r="AG6428" s="838"/>
      <c r="AH6428" s="838"/>
      <c r="AI6428" s="838"/>
      <c r="AJ6428" s="838"/>
      <c r="AK6428" s="838"/>
      <c r="AL6428" s="838"/>
    </row>
    <row r="6429" spans="25:38" x14ac:dyDescent="0.25">
      <c r="Y6429" s="838"/>
      <c r="Z6429" s="838"/>
      <c r="AA6429" s="838"/>
      <c r="AB6429" s="838"/>
      <c r="AC6429" s="838"/>
      <c r="AD6429" s="838"/>
      <c r="AE6429" s="838"/>
      <c r="AF6429" s="838"/>
      <c r="AG6429" s="838"/>
      <c r="AH6429" s="838"/>
      <c r="AI6429" s="838"/>
      <c r="AJ6429" s="838"/>
      <c r="AK6429" s="838"/>
      <c r="AL6429" s="838"/>
    </row>
    <row r="6430" spans="25:38" x14ac:dyDescent="0.25">
      <c r="Y6430" s="838"/>
      <c r="Z6430" s="838"/>
      <c r="AA6430" s="838"/>
      <c r="AB6430" s="838"/>
      <c r="AC6430" s="838"/>
      <c r="AD6430" s="838"/>
      <c r="AE6430" s="838"/>
      <c r="AF6430" s="838"/>
      <c r="AG6430" s="838"/>
      <c r="AH6430" s="838"/>
      <c r="AI6430" s="838"/>
      <c r="AJ6430" s="838"/>
      <c r="AK6430" s="838"/>
      <c r="AL6430" s="838"/>
    </row>
    <row r="6431" spans="25:38" x14ac:dyDescent="0.25">
      <c r="Y6431" s="838"/>
      <c r="Z6431" s="838"/>
      <c r="AA6431" s="838"/>
      <c r="AB6431" s="838"/>
      <c r="AC6431" s="838"/>
      <c r="AD6431" s="838"/>
      <c r="AE6431" s="838"/>
      <c r="AF6431" s="838"/>
      <c r="AG6431" s="838"/>
      <c r="AH6431" s="838"/>
      <c r="AI6431" s="838"/>
      <c r="AJ6431" s="838"/>
      <c r="AK6431" s="838"/>
      <c r="AL6431" s="838"/>
    </row>
    <row r="6432" spans="25:38" x14ac:dyDescent="0.25">
      <c r="Y6432" s="838"/>
      <c r="Z6432" s="838"/>
      <c r="AA6432" s="838"/>
      <c r="AB6432" s="838"/>
      <c r="AC6432" s="838"/>
      <c r="AD6432" s="838"/>
      <c r="AE6432" s="838"/>
      <c r="AF6432" s="838"/>
      <c r="AG6432" s="838"/>
      <c r="AH6432" s="838"/>
      <c r="AI6432" s="838"/>
      <c r="AJ6432" s="838"/>
      <c r="AK6432" s="838"/>
      <c r="AL6432" s="838"/>
    </row>
    <row r="6433" spans="25:38" x14ac:dyDescent="0.25">
      <c r="Y6433" s="838"/>
      <c r="Z6433" s="838"/>
      <c r="AA6433" s="838"/>
      <c r="AB6433" s="838"/>
      <c r="AC6433" s="838"/>
      <c r="AD6433" s="838"/>
      <c r="AE6433" s="838"/>
      <c r="AF6433" s="838"/>
      <c r="AG6433" s="838"/>
      <c r="AH6433" s="838"/>
      <c r="AI6433" s="838"/>
      <c r="AJ6433" s="838"/>
      <c r="AK6433" s="838"/>
      <c r="AL6433" s="838"/>
    </row>
    <row r="6434" spans="25:38" x14ac:dyDescent="0.25">
      <c r="Y6434" s="838"/>
      <c r="Z6434" s="838"/>
      <c r="AA6434" s="838"/>
      <c r="AB6434" s="838"/>
      <c r="AC6434" s="838"/>
      <c r="AD6434" s="838"/>
      <c r="AE6434" s="838"/>
      <c r="AF6434" s="838"/>
      <c r="AG6434" s="838"/>
      <c r="AH6434" s="838"/>
      <c r="AI6434" s="838"/>
      <c r="AJ6434" s="838"/>
      <c r="AK6434" s="838"/>
      <c r="AL6434" s="838"/>
    </row>
    <row r="6435" spans="25:38" x14ac:dyDescent="0.25">
      <c r="Y6435" s="838"/>
      <c r="Z6435" s="838"/>
      <c r="AA6435" s="838"/>
      <c r="AB6435" s="838"/>
      <c r="AC6435" s="838"/>
      <c r="AD6435" s="838"/>
      <c r="AE6435" s="838"/>
      <c r="AF6435" s="838"/>
      <c r="AG6435" s="838"/>
      <c r="AH6435" s="838"/>
      <c r="AI6435" s="838"/>
      <c r="AJ6435" s="838"/>
      <c r="AK6435" s="838"/>
      <c r="AL6435" s="838"/>
    </row>
    <row r="6436" spans="25:38" x14ac:dyDescent="0.25">
      <c r="Y6436" s="838"/>
      <c r="Z6436" s="838"/>
      <c r="AA6436" s="838"/>
      <c r="AB6436" s="838"/>
      <c r="AC6436" s="838"/>
      <c r="AD6436" s="838"/>
      <c r="AE6436" s="838"/>
      <c r="AF6436" s="838"/>
      <c r="AG6436" s="838"/>
      <c r="AH6436" s="838"/>
      <c r="AI6436" s="838"/>
      <c r="AJ6436" s="838"/>
      <c r="AK6436" s="838"/>
      <c r="AL6436" s="838"/>
    </row>
    <row r="6437" spans="25:38" x14ac:dyDescent="0.25">
      <c r="Y6437" s="838"/>
      <c r="Z6437" s="838"/>
      <c r="AA6437" s="838"/>
      <c r="AB6437" s="838"/>
      <c r="AC6437" s="838"/>
      <c r="AD6437" s="838"/>
      <c r="AE6437" s="838"/>
      <c r="AF6437" s="838"/>
      <c r="AG6437" s="838"/>
      <c r="AH6437" s="838"/>
      <c r="AI6437" s="838"/>
      <c r="AJ6437" s="838"/>
      <c r="AK6437" s="838"/>
      <c r="AL6437" s="838"/>
    </row>
    <row r="6438" spans="25:38" x14ac:dyDescent="0.25">
      <c r="Y6438" s="838"/>
      <c r="Z6438" s="838"/>
      <c r="AA6438" s="838"/>
      <c r="AB6438" s="838"/>
      <c r="AC6438" s="838"/>
      <c r="AD6438" s="838"/>
      <c r="AE6438" s="838"/>
      <c r="AF6438" s="838"/>
      <c r="AG6438" s="838"/>
      <c r="AH6438" s="838"/>
      <c r="AI6438" s="838"/>
      <c r="AJ6438" s="838"/>
      <c r="AK6438" s="838"/>
      <c r="AL6438" s="838"/>
    </row>
    <row r="6439" spans="25:38" x14ac:dyDescent="0.25">
      <c r="Y6439" s="838"/>
      <c r="Z6439" s="838"/>
      <c r="AA6439" s="838"/>
      <c r="AB6439" s="838"/>
      <c r="AC6439" s="838"/>
      <c r="AD6439" s="838"/>
      <c r="AE6439" s="838"/>
      <c r="AF6439" s="838"/>
      <c r="AG6439" s="838"/>
      <c r="AH6439" s="838"/>
      <c r="AI6439" s="838"/>
      <c r="AJ6439" s="838"/>
      <c r="AK6439" s="838"/>
      <c r="AL6439" s="838"/>
    </row>
    <row r="6440" spans="25:38" x14ac:dyDescent="0.25">
      <c r="Y6440" s="838"/>
      <c r="Z6440" s="838"/>
      <c r="AA6440" s="838"/>
      <c r="AB6440" s="838"/>
      <c r="AC6440" s="838"/>
      <c r="AD6440" s="838"/>
      <c r="AE6440" s="838"/>
      <c r="AF6440" s="838"/>
      <c r="AG6440" s="838"/>
      <c r="AH6440" s="838"/>
      <c r="AI6440" s="838"/>
      <c r="AJ6440" s="838"/>
      <c r="AK6440" s="838"/>
      <c r="AL6440" s="838"/>
    </row>
    <row r="6441" spans="25:38" x14ac:dyDescent="0.25">
      <c r="Y6441" s="838"/>
      <c r="Z6441" s="838"/>
      <c r="AA6441" s="838"/>
      <c r="AB6441" s="838"/>
      <c r="AC6441" s="838"/>
      <c r="AD6441" s="838"/>
      <c r="AE6441" s="838"/>
      <c r="AF6441" s="838"/>
      <c r="AG6441" s="838"/>
      <c r="AH6441" s="838"/>
      <c r="AI6441" s="838"/>
      <c r="AJ6441" s="838"/>
      <c r="AK6441" s="838"/>
      <c r="AL6441" s="838"/>
    </row>
    <row r="6442" spans="25:38" x14ac:dyDescent="0.25">
      <c r="Y6442" s="838"/>
      <c r="Z6442" s="838"/>
      <c r="AA6442" s="838"/>
      <c r="AB6442" s="838"/>
      <c r="AC6442" s="838"/>
      <c r="AD6442" s="838"/>
      <c r="AE6442" s="838"/>
      <c r="AF6442" s="838"/>
      <c r="AG6442" s="838"/>
      <c r="AH6442" s="838"/>
      <c r="AI6442" s="838"/>
      <c r="AJ6442" s="838"/>
      <c r="AK6442" s="838"/>
      <c r="AL6442" s="838"/>
    </row>
    <row r="6443" spans="25:38" x14ac:dyDescent="0.25">
      <c r="Y6443" s="838"/>
      <c r="Z6443" s="838"/>
      <c r="AA6443" s="838"/>
      <c r="AB6443" s="838"/>
      <c r="AC6443" s="838"/>
      <c r="AD6443" s="838"/>
      <c r="AE6443" s="838"/>
      <c r="AF6443" s="838"/>
      <c r="AG6443" s="838"/>
      <c r="AH6443" s="838"/>
      <c r="AI6443" s="838"/>
      <c r="AJ6443" s="838"/>
      <c r="AK6443" s="838"/>
      <c r="AL6443" s="838"/>
    </row>
    <row r="6444" spans="25:38" x14ac:dyDescent="0.25">
      <c r="Y6444" s="838"/>
      <c r="Z6444" s="838"/>
      <c r="AA6444" s="838"/>
      <c r="AB6444" s="838"/>
      <c r="AC6444" s="838"/>
      <c r="AD6444" s="838"/>
      <c r="AE6444" s="838"/>
      <c r="AF6444" s="838"/>
      <c r="AG6444" s="838"/>
      <c r="AH6444" s="838"/>
      <c r="AI6444" s="838"/>
      <c r="AJ6444" s="838"/>
      <c r="AK6444" s="838"/>
      <c r="AL6444" s="838"/>
    </row>
    <row r="6445" spans="25:38" x14ac:dyDescent="0.25">
      <c r="Y6445" s="838"/>
      <c r="Z6445" s="838"/>
      <c r="AA6445" s="838"/>
      <c r="AB6445" s="838"/>
      <c r="AC6445" s="838"/>
      <c r="AD6445" s="838"/>
      <c r="AE6445" s="838"/>
      <c r="AF6445" s="838"/>
      <c r="AG6445" s="838"/>
      <c r="AH6445" s="838"/>
      <c r="AI6445" s="838"/>
      <c r="AJ6445" s="838"/>
      <c r="AK6445" s="838"/>
      <c r="AL6445" s="838"/>
    </row>
    <row r="6446" spans="25:38" x14ac:dyDescent="0.25">
      <c r="Y6446" s="838"/>
      <c r="Z6446" s="838"/>
      <c r="AA6446" s="838"/>
      <c r="AB6446" s="838"/>
      <c r="AC6446" s="838"/>
      <c r="AD6446" s="838"/>
      <c r="AE6446" s="838"/>
      <c r="AF6446" s="838"/>
      <c r="AG6446" s="838"/>
      <c r="AH6446" s="838"/>
      <c r="AI6446" s="838"/>
      <c r="AJ6446" s="838"/>
      <c r="AK6446" s="838"/>
      <c r="AL6446" s="838"/>
    </row>
    <row r="6447" spans="25:38" x14ac:dyDescent="0.25">
      <c r="Y6447" s="838"/>
      <c r="Z6447" s="838"/>
      <c r="AA6447" s="838"/>
      <c r="AB6447" s="838"/>
      <c r="AC6447" s="838"/>
      <c r="AD6447" s="838"/>
      <c r="AE6447" s="838"/>
      <c r="AF6447" s="838"/>
      <c r="AG6447" s="838"/>
      <c r="AH6447" s="838"/>
      <c r="AI6447" s="838"/>
      <c r="AJ6447" s="838"/>
      <c r="AK6447" s="838"/>
      <c r="AL6447" s="838"/>
    </row>
    <row r="6448" spans="25:38" x14ac:dyDescent="0.25">
      <c r="Y6448" s="838"/>
      <c r="Z6448" s="838"/>
      <c r="AA6448" s="838"/>
      <c r="AB6448" s="838"/>
      <c r="AC6448" s="838"/>
      <c r="AD6448" s="838"/>
      <c r="AE6448" s="838"/>
      <c r="AF6448" s="838"/>
      <c r="AG6448" s="838"/>
      <c r="AH6448" s="838"/>
      <c r="AI6448" s="838"/>
      <c r="AJ6448" s="838"/>
      <c r="AK6448" s="838"/>
      <c r="AL6448" s="838"/>
    </row>
    <row r="6449" spans="25:38" x14ac:dyDescent="0.25">
      <c r="Y6449" s="838"/>
      <c r="Z6449" s="838"/>
      <c r="AA6449" s="838"/>
      <c r="AB6449" s="838"/>
      <c r="AC6449" s="838"/>
      <c r="AD6449" s="838"/>
      <c r="AE6449" s="838"/>
      <c r="AF6449" s="838"/>
      <c r="AG6449" s="838"/>
      <c r="AH6449" s="838"/>
      <c r="AI6449" s="838"/>
      <c r="AJ6449" s="838"/>
      <c r="AK6449" s="838"/>
      <c r="AL6449" s="838"/>
    </row>
    <row r="6450" spans="25:38" x14ac:dyDescent="0.25">
      <c r="Y6450" s="838"/>
      <c r="Z6450" s="838"/>
      <c r="AA6450" s="838"/>
      <c r="AB6450" s="838"/>
      <c r="AC6450" s="838"/>
      <c r="AD6450" s="838"/>
      <c r="AE6450" s="838"/>
      <c r="AF6450" s="838"/>
      <c r="AG6450" s="838"/>
      <c r="AH6450" s="838"/>
      <c r="AI6450" s="838"/>
      <c r="AJ6450" s="838"/>
      <c r="AK6450" s="838"/>
      <c r="AL6450" s="838"/>
    </row>
    <row r="6451" spans="25:38" x14ac:dyDescent="0.25">
      <c r="Y6451" s="838"/>
      <c r="Z6451" s="838"/>
      <c r="AA6451" s="838"/>
      <c r="AB6451" s="838"/>
      <c r="AC6451" s="838"/>
      <c r="AD6451" s="838"/>
      <c r="AE6451" s="838"/>
      <c r="AF6451" s="838"/>
      <c r="AG6451" s="838"/>
      <c r="AH6451" s="838"/>
      <c r="AI6451" s="838"/>
      <c r="AJ6451" s="838"/>
      <c r="AK6451" s="838"/>
      <c r="AL6451" s="838"/>
    </row>
    <row r="6452" spans="25:38" x14ac:dyDescent="0.25">
      <c r="Y6452" s="838"/>
      <c r="Z6452" s="838"/>
      <c r="AA6452" s="838"/>
      <c r="AB6452" s="838"/>
      <c r="AC6452" s="838"/>
      <c r="AD6452" s="838"/>
      <c r="AE6452" s="838"/>
      <c r="AF6452" s="838"/>
      <c r="AG6452" s="838"/>
      <c r="AH6452" s="838"/>
      <c r="AI6452" s="838"/>
      <c r="AJ6452" s="838"/>
      <c r="AK6452" s="838"/>
      <c r="AL6452" s="838"/>
    </row>
    <row r="6453" spans="25:38" x14ac:dyDescent="0.25">
      <c r="Y6453" s="838"/>
      <c r="Z6453" s="838"/>
      <c r="AA6453" s="838"/>
      <c r="AB6453" s="838"/>
      <c r="AC6453" s="838"/>
      <c r="AD6453" s="838"/>
      <c r="AE6453" s="838"/>
      <c r="AF6453" s="838"/>
      <c r="AG6453" s="838"/>
      <c r="AH6453" s="838"/>
      <c r="AI6453" s="838"/>
      <c r="AJ6453" s="838"/>
      <c r="AK6453" s="838"/>
      <c r="AL6453" s="838"/>
    </row>
    <row r="6454" spans="25:38" x14ac:dyDescent="0.25">
      <c r="Y6454" s="838"/>
      <c r="Z6454" s="838"/>
      <c r="AA6454" s="838"/>
      <c r="AB6454" s="838"/>
      <c r="AC6454" s="838"/>
      <c r="AD6454" s="838"/>
      <c r="AE6454" s="838"/>
      <c r="AF6454" s="838"/>
      <c r="AG6454" s="838"/>
      <c r="AH6454" s="838"/>
      <c r="AI6454" s="838"/>
      <c r="AJ6454" s="838"/>
      <c r="AK6454" s="838"/>
      <c r="AL6454" s="838"/>
    </row>
    <row r="6455" spans="25:38" x14ac:dyDescent="0.25">
      <c r="Y6455" s="838"/>
      <c r="Z6455" s="838"/>
      <c r="AA6455" s="838"/>
      <c r="AB6455" s="838"/>
      <c r="AC6455" s="838"/>
      <c r="AD6455" s="838"/>
      <c r="AE6455" s="838"/>
      <c r="AF6455" s="838"/>
      <c r="AG6455" s="838"/>
      <c r="AH6455" s="838"/>
      <c r="AI6455" s="838"/>
      <c r="AJ6455" s="838"/>
      <c r="AK6455" s="838"/>
      <c r="AL6455" s="838"/>
    </row>
    <row r="6456" spans="25:38" x14ac:dyDescent="0.25">
      <c r="Y6456" s="838"/>
      <c r="Z6456" s="838"/>
      <c r="AA6456" s="838"/>
      <c r="AB6456" s="838"/>
      <c r="AC6456" s="838"/>
      <c r="AD6456" s="838"/>
      <c r="AE6456" s="838"/>
      <c r="AF6456" s="838"/>
      <c r="AG6456" s="838"/>
      <c r="AH6456" s="838"/>
      <c r="AI6456" s="838"/>
      <c r="AJ6456" s="838"/>
      <c r="AK6456" s="838"/>
      <c r="AL6456" s="838"/>
    </row>
    <row r="6457" spans="25:38" x14ac:dyDescent="0.25">
      <c r="Y6457" s="838"/>
      <c r="Z6457" s="838"/>
      <c r="AA6457" s="838"/>
      <c r="AB6457" s="838"/>
      <c r="AC6457" s="838"/>
      <c r="AD6457" s="838"/>
      <c r="AE6457" s="838"/>
      <c r="AF6457" s="838"/>
      <c r="AG6457" s="838"/>
      <c r="AH6457" s="838"/>
      <c r="AI6457" s="838"/>
      <c r="AJ6457" s="838"/>
      <c r="AK6457" s="838"/>
      <c r="AL6457" s="838"/>
    </row>
    <row r="6458" spans="25:38" x14ac:dyDescent="0.25">
      <c r="Y6458" s="838"/>
      <c r="Z6458" s="838"/>
      <c r="AA6458" s="838"/>
      <c r="AB6458" s="838"/>
      <c r="AC6458" s="838"/>
      <c r="AD6458" s="838"/>
      <c r="AE6458" s="838"/>
      <c r="AF6458" s="838"/>
      <c r="AG6458" s="838"/>
      <c r="AH6458" s="838"/>
      <c r="AI6458" s="838"/>
      <c r="AJ6458" s="838"/>
      <c r="AK6458" s="838"/>
      <c r="AL6458" s="838"/>
    </row>
    <row r="6459" spans="25:38" x14ac:dyDescent="0.25">
      <c r="Y6459" s="838"/>
      <c r="Z6459" s="838"/>
      <c r="AA6459" s="838"/>
      <c r="AB6459" s="838"/>
      <c r="AC6459" s="838"/>
      <c r="AD6459" s="838"/>
      <c r="AE6459" s="838"/>
      <c r="AF6459" s="838"/>
      <c r="AG6459" s="838"/>
      <c r="AH6459" s="838"/>
      <c r="AI6459" s="838"/>
      <c r="AJ6459" s="838"/>
      <c r="AK6459" s="838"/>
      <c r="AL6459" s="838"/>
    </row>
    <row r="6460" spans="25:38" x14ac:dyDescent="0.25">
      <c r="Y6460" s="838"/>
      <c r="Z6460" s="838"/>
      <c r="AA6460" s="838"/>
      <c r="AB6460" s="838"/>
      <c r="AC6460" s="838"/>
      <c r="AD6460" s="838"/>
      <c r="AE6460" s="838"/>
      <c r="AF6460" s="838"/>
      <c r="AG6460" s="838"/>
      <c r="AH6460" s="838"/>
      <c r="AI6460" s="838"/>
      <c r="AJ6460" s="838"/>
      <c r="AK6460" s="838"/>
      <c r="AL6460" s="838"/>
    </row>
    <row r="6461" spans="25:38" x14ac:dyDescent="0.25">
      <c r="Y6461" s="838"/>
      <c r="Z6461" s="838"/>
      <c r="AA6461" s="838"/>
      <c r="AB6461" s="838"/>
      <c r="AC6461" s="838"/>
      <c r="AD6461" s="838"/>
      <c r="AE6461" s="838"/>
      <c r="AF6461" s="838"/>
      <c r="AG6461" s="838"/>
      <c r="AH6461" s="838"/>
      <c r="AI6461" s="838"/>
      <c r="AJ6461" s="838"/>
      <c r="AK6461" s="838"/>
      <c r="AL6461" s="838"/>
    </row>
    <row r="6462" spans="25:38" x14ac:dyDescent="0.25">
      <c r="Y6462" s="838"/>
      <c r="Z6462" s="838"/>
      <c r="AA6462" s="838"/>
      <c r="AB6462" s="838"/>
      <c r="AC6462" s="838"/>
      <c r="AD6462" s="838"/>
      <c r="AE6462" s="838"/>
      <c r="AF6462" s="838"/>
      <c r="AG6462" s="838"/>
      <c r="AH6462" s="838"/>
      <c r="AI6462" s="838"/>
      <c r="AJ6462" s="838"/>
      <c r="AK6462" s="838"/>
      <c r="AL6462" s="838"/>
    </row>
    <row r="6463" spans="25:38" x14ac:dyDescent="0.25">
      <c r="Y6463" s="838"/>
      <c r="Z6463" s="838"/>
      <c r="AA6463" s="838"/>
      <c r="AB6463" s="838"/>
      <c r="AC6463" s="838"/>
      <c r="AD6463" s="838"/>
      <c r="AE6463" s="838"/>
      <c r="AF6463" s="838"/>
      <c r="AG6463" s="838"/>
      <c r="AH6463" s="838"/>
      <c r="AI6463" s="838"/>
      <c r="AJ6463" s="838"/>
      <c r="AK6463" s="838"/>
      <c r="AL6463" s="838"/>
    </row>
    <row r="6464" spans="25:38" x14ac:dyDescent="0.25">
      <c r="Y6464" s="838"/>
      <c r="Z6464" s="838"/>
      <c r="AA6464" s="838"/>
      <c r="AB6464" s="838"/>
      <c r="AC6464" s="838"/>
      <c r="AD6464" s="838"/>
      <c r="AE6464" s="838"/>
      <c r="AF6464" s="838"/>
      <c r="AG6464" s="838"/>
      <c r="AH6464" s="838"/>
      <c r="AI6464" s="838"/>
      <c r="AJ6464" s="838"/>
      <c r="AK6464" s="838"/>
      <c r="AL6464" s="838"/>
    </row>
    <row r="6465" spans="25:38" x14ac:dyDescent="0.25">
      <c r="Y6465" s="838"/>
      <c r="Z6465" s="838"/>
      <c r="AA6465" s="838"/>
      <c r="AB6465" s="838"/>
      <c r="AC6465" s="838"/>
      <c r="AD6465" s="838"/>
      <c r="AE6465" s="838"/>
      <c r="AF6465" s="838"/>
      <c r="AG6465" s="838"/>
      <c r="AH6465" s="838"/>
      <c r="AI6465" s="838"/>
      <c r="AJ6465" s="838"/>
      <c r="AK6465" s="838"/>
      <c r="AL6465" s="838"/>
    </row>
    <row r="6466" spans="25:38" x14ac:dyDescent="0.25">
      <c r="Y6466" s="838"/>
      <c r="Z6466" s="838"/>
      <c r="AA6466" s="838"/>
      <c r="AB6466" s="838"/>
      <c r="AC6466" s="838"/>
      <c r="AD6466" s="838"/>
      <c r="AE6466" s="838"/>
      <c r="AF6466" s="838"/>
      <c r="AG6466" s="838"/>
      <c r="AH6466" s="838"/>
      <c r="AI6466" s="838"/>
      <c r="AJ6466" s="838"/>
      <c r="AK6466" s="838"/>
      <c r="AL6466" s="838"/>
    </row>
    <row r="6467" spans="25:38" x14ac:dyDescent="0.25">
      <c r="Y6467" s="838"/>
      <c r="Z6467" s="838"/>
      <c r="AA6467" s="838"/>
      <c r="AB6467" s="838"/>
      <c r="AC6467" s="838"/>
      <c r="AD6467" s="838"/>
      <c r="AE6467" s="838"/>
      <c r="AF6467" s="838"/>
      <c r="AG6467" s="838"/>
      <c r="AH6467" s="838"/>
      <c r="AI6467" s="838"/>
      <c r="AJ6467" s="838"/>
      <c r="AK6467" s="838"/>
      <c r="AL6467" s="838"/>
    </row>
    <row r="6468" spans="25:38" x14ac:dyDescent="0.25">
      <c r="Y6468" s="838"/>
      <c r="Z6468" s="838"/>
      <c r="AA6468" s="838"/>
      <c r="AB6468" s="838"/>
      <c r="AC6468" s="838"/>
      <c r="AD6468" s="838"/>
      <c r="AE6468" s="838"/>
      <c r="AF6468" s="838"/>
      <c r="AG6468" s="838"/>
      <c r="AH6468" s="838"/>
      <c r="AI6468" s="838"/>
      <c r="AJ6468" s="838"/>
      <c r="AK6468" s="838"/>
      <c r="AL6468" s="838"/>
    </row>
    <row r="6469" spans="25:38" x14ac:dyDescent="0.25">
      <c r="Y6469" s="838"/>
      <c r="Z6469" s="838"/>
      <c r="AA6469" s="838"/>
      <c r="AB6469" s="838"/>
      <c r="AC6469" s="838"/>
      <c r="AD6469" s="838"/>
      <c r="AE6469" s="838"/>
      <c r="AF6469" s="838"/>
      <c r="AG6469" s="838"/>
      <c r="AH6469" s="838"/>
      <c r="AI6469" s="838"/>
      <c r="AJ6469" s="838"/>
      <c r="AK6469" s="838"/>
      <c r="AL6469" s="838"/>
    </row>
    <row r="6470" spans="25:38" x14ac:dyDescent="0.25">
      <c r="Y6470" s="838"/>
      <c r="Z6470" s="838"/>
      <c r="AA6470" s="838"/>
      <c r="AB6470" s="838"/>
      <c r="AC6470" s="838"/>
      <c r="AD6470" s="838"/>
      <c r="AE6470" s="838"/>
      <c r="AF6470" s="838"/>
      <c r="AG6470" s="838"/>
      <c r="AH6470" s="838"/>
      <c r="AI6470" s="838"/>
      <c r="AJ6470" s="838"/>
      <c r="AK6470" s="838"/>
      <c r="AL6470" s="838"/>
    </row>
    <row r="6471" spans="25:38" x14ac:dyDescent="0.25">
      <c r="Y6471" s="838"/>
      <c r="Z6471" s="838"/>
      <c r="AA6471" s="838"/>
      <c r="AB6471" s="838"/>
      <c r="AC6471" s="838"/>
      <c r="AD6471" s="838"/>
      <c r="AE6471" s="838"/>
      <c r="AF6471" s="838"/>
      <c r="AG6471" s="838"/>
      <c r="AH6471" s="838"/>
      <c r="AI6471" s="838"/>
      <c r="AJ6471" s="838"/>
      <c r="AK6471" s="838"/>
      <c r="AL6471" s="838"/>
    </row>
    <row r="6472" spans="25:38" x14ac:dyDescent="0.25">
      <c r="Y6472" s="838"/>
      <c r="Z6472" s="838"/>
      <c r="AA6472" s="838"/>
      <c r="AB6472" s="838"/>
      <c r="AC6472" s="838"/>
      <c r="AD6472" s="838"/>
      <c r="AE6472" s="838"/>
      <c r="AF6472" s="838"/>
      <c r="AG6472" s="838"/>
      <c r="AH6472" s="838"/>
      <c r="AI6472" s="838"/>
      <c r="AJ6472" s="838"/>
      <c r="AK6472" s="838"/>
      <c r="AL6472" s="838"/>
    </row>
    <row r="6473" spans="25:38" x14ac:dyDescent="0.25">
      <c r="Y6473" s="838"/>
      <c r="Z6473" s="838"/>
      <c r="AA6473" s="838"/>
      <c r="AB6473" s="838"/>
      <c r="AC6473" s="838"/>
      <c r="AD6473" s="838"/>
      <c r="AE6473" s="838"/>
      <c r="AF6473" s="838"/>
      <c r="AG6473" s="838"/>
      <c r="AH6473" s="838"/>
      <c r="AI6473" s="838"/>
      <c r="AJ6473" s="838"/>
      <c r="AK6473" s="838"/>
      <c r="AL6473" s="838"/>
    </row>
    <row r="6474" spans="25:38" x14ac:dyDescent="0.25">
      <c r="Y6474" s="838"/>
      <c r="Z6474" s="838"/>
      <c r="AA6474" s="838"/>
      <c r="AB6474" s="838"/>
      <c r="AC6474" s="838"/>
      <c r="AD6474" s="838"/>
      <c r="AE6474" s="838"/>
      <c r="AF6474" s="838"/>
      <c r="AG6474" s="838"/>
      <c r="AH6474" s="838"/>
      <c r="AI6474" s="838"/>
      <c r="AJ6474" s="838"/>
      <c r="AK6474" s="838"/>
      <c r="AL6474" s="838"/>
    </row>
    <row r="6475" spans="25:38" x14ac:dyDescent="0.25">
      <c r="Y6475" s="838"/>
      <c r="Z6475" s="838"/>
      <c r="AA6475" s="838"/>
      <c r="AB6475" s="838"/>
      <c r="AC6475" s="838"/>
      <c r="AD6475" s="838"/>
      <c r="AE6475" s="838"/>
      <c r="AF6475" s="838"/>
      <c r="AG6475" s="838"/>
      <c r="AH6475" s="838"/>
      <c r="AI6475" s="838"/>
      <c r="AJ6475" s="838"/>
      <c r="AK6475" s="838"/>
      <c r="AL6475" s="838"/>
    </row>
    <row r="6476" spans="25:38" x14ac:dyDescent="0.25">
      <c r="Y6476" s="838"/>
      <c r="Z6476" s="838"/>
      <c r="AA6476" s="838"/>
      <c r="AB6476" s="838"/>
      <c r="AC6476" s="838"/>
      <c r="AD6476" s="838"/>
      <c r="AE6476" s="838"/>
      <c r="AF6476" s="838"/>
      <c r="AG6476" s="838"/>
      <c r="AH6476" s="838"/>
      <c r="AI6476" s="838"/>
      <c r="AJ6476" s="838"/>
      <c r="AK6476" s="838"/>
      <c r="AL6476" s="838"/>
    </row>
    <row r="6477" spans="25:38" x14ac:dyDescent="0.25">
      <c r="Y6477" s="838"/>
      <c r="Z6477" s="838"/>
      <c r="AA6477" s="838"/>
      <c r="AB6477" s="838"/>
      <c r="AC6477" s="838"/>
      <c r="AD6477" s="838"/>
      <c r="AE6477" s="838"/>
      <c r="AF6477" s="838"/>
      <c r="AG6477" s="838"/>
      <c r="AH6477" s="838"/>
      <c r="AI6477" s="838"/>
      <c r="AJ6477" s="838"/>
      <c r="AK6477" s="838"/>
      <c r="AL6477" s="838"/>
    </row>
    <row r="6478" spans="25:38" x14ac:dyDescent="0.25">
      <c r="Y6478" s="838"/>
      <c r="Z6478" s="838"/>
      <c r="AA6478" s="838"/>
      <c r="AB6478" s="838"/>
      <c r="AC6478" s="838"/>
      <c r="AD6478" s="838"/>
      <c r="AE6478" s="838"/>
      <c r="AF6478" s="838"/>
      <c r="AG6478" s="838"/>
      <c r="AH6478" s="838"/>
      <c r="AI6478" s="838"/>
      <c r="AJ6478" s="838"/>
      <c r="AK6478" s="838"/>
      <c r="AL6478" s="838"/>
    </row>
    <row r="6479" spans="25:38" x14ac:dyDescent="0.25">
      <c r="Y6479" s="838"/>
      <c r="Z6479" s="838"/>
      <c r="AA6479" s="838"/>
      <c r="AB6479" s="838"/>
      <c r="AC6479" s="838"/>
      <c r="AD6479" s="838"/>
      <c r="AE6479" s="838"/>
      <c r="AF6479" s="838"/>
      <c r="AG6479" s="838"/>
      <c r="AH6479" s="838"/>
      <c r="AI6479" s="838"/>
      <c r="AJ6479" s="838"/>
      <c r="AK6479" s="838"/>
      <c r="AL6479" s="838"/>
    </row>
    <row r="6480" spans="25:38" x14ac:dyDescent="0.25">
      <c r="Y6480" s="838"/>
      <c r="Z6480" s="838"/>
      <c r="AA6480" s="838"/>
      <c r="AB6480" s="838"/>
      <c r="AC6480" s="838"/>
      <c r="AD6480" s="838"/>
      <c r="AE6480" s="838"/>
      <c r="AF6480" s="838"/>
      <c r="AG6480" s="838"/>
      <c r="AH6480" s="838"/>
      <c r="AI6480" s="838"/>
      <c r="AJ6480" s="838"/>
      <c r="AK6480" s="838"/>
      <c r="AL6480" s="838"/>
    </row>
    <row r="6481" spans="25:38" x14ac:dyDescent="0.25">
      <c r="Y6481" s="838"/>
      <c r="Z6481" s="838"/>
      <c r="AA6481" s="838"/>
      <c r="AB6481" s="838"/>
      <c r="AC6481" s="838"/>
      <c r="AD6481" s="838"/>
      <c r="AE6481" s="838"/>
      <c r="AF6481" s="838"/>
      <c r="AG6481" s="838"/>
      <c r="AH6481" s="838"/>
      <c r="AI6481" s="838"/>
      <c r="AJ6481" s="838"/>
      <c r="AK6481" s="838"/>
      <c r="AL6481" s="838"/>
    </row>
    <row r="6482" spans="25:38" x14ac:dyDescent="0.25">
      <c r="Y6482" s="838"/>
      <c r="Z6482" s="838"/>
      <c r="AA6482" s="838"/>
      <c r="AB6482" s="838"/>
      <c r="AC6482" s="838"/>
      <c r="AD6482" s="838"/>
      <c r="AE6482" s="838"/>
      <c r="AF6482" s="838"/>
      <c r="AG6482" s="838"/>
      <c r="AH6482" s="838"/>
      <c r="AI6482" s="838"/>
      <c r="AJ6482" s="838"/>
      <c r="AK6482" s="838"/>
      <c r="AL6482" s="838"/>
    </row>
    <row r="6483" spans="25:38" x14ac:dyDescent="0.25">
      <c r="Y6483" s="838"/>
      <c r="Z6483" s="838"/>
      <c r="AA6483" s="838"/>
      <c r="AB6483" s="838"/>
      <c r="AC6483" s="838"/>
      <c r="AD6483" s="838"/>
      <c r="AE6483" s="838"/>
      <c r="AF6483" s="838"/>
      <c r="AG6483" s="838"/>
      <c r="AH6483" s="838"/>
      <c r="AI6483" s="838"/>
      <c r="AJ6483" s="838"/>
      <c r="AK6483" s="838"/>
      <c r="AL6483" s="838"/>
    </row>
    <row r="6484" spans="25:38" x14ac:dyDescent="0.25">
      <c r="Y6484" s="838"/>
      <c r="Z6484" s="838"/>
      <c r="AA6484" s="838"/>
      <c r="AB6484" s="838"/>
      <c r="AC6484" s="838"/>
      <c r="AD6484" s="838"/>
      <c r="AE6484" s="838"/>
      <c r="AF6484" s="838"/>
      <c r="AG6484" s="838"/>
      <c r="AH6484" s="838"/>
      <c r="AI6484" s="838"/>
      <c r="AJ6484" s="838"/>
      <c r="AK6484" s="838"/>
      <c r="AL6484" s="838"/>
    </row>
    <row r="6485" spans="25:38" x14ac:dyDescent="0.25">
      <c r="Y6485" s="838"/>
      <c r="Z6485" s="838"/>
      <c r="AA6485" s="838"/>
      <c r="AB6485" s="838"/>
      <c r="AC6485" s="838"/>
      <c r="AD6485" s="838"/>
      <c r="AE6485" s="838"/>
      <c r="AF6485" s="838"/>
      <c r="AG6485" s="838"/>
      <c r="AH6485" s="838"/>
      <c r="AI6485" s="838"/>
      <c r="AJ6485" s="838"/>
      <c r="AK6485" s="838"/>
      <c r="AL6485" s="838"/>
    </row>
    <row r="6486" spans="25:38" x14ac:dyDescent="0.25">
      <c r="Y6486" s="838"/>
      <c r="Z6486" s="838"/>
      <c r="AA6486" s="838"/>
      <c r="AB6486" s="838"/>
      <c r="AC6486" s="838"/>
      <c r="AD6486" s="838"/>
      <c r="AE6486" s="838"/>
      <c r="AF6486" s="838"/>
      <c r="AG6486" s="838"/>
      <c r="AH6486" s="838"/>
      <c r="AI6486" s="838"/>
      <c r="AJ6486" s="838"/>
      <c r="AK6486" s="838"/>
      <c r="AL6486" s="838"/>
    </row>
    <row r="6487" spans="25:38" x14ac:dyDescent="0.25">
      <c r="Y6487" s="838"/>
      <c r="Z6487" s="838"/>
      <c r="AA6487" s="838"/>
      <c r="AB6487" s="838"/>
      <c r="AC6487" s="838"/>
      <c r="AD6487" s="838"/>
      <c r="AE6487" s="838"/>
      <c r="AF6487" s="838"/>
      <c r="AG6487" s="838"/>
      <c r="AH6487" s="838"/>
      <c r="AI6487" s="838"/>
      <c r="AJ6487" s="838"/>
      <c r="AK6487" s="838"/>
      <c r="AL6487" s="838"/>
    </row>
    <row r="6488" spans="25:38" x14ac:dyDescent="0.25">
      <c r="Y6488" s="838"/>
      <c r="Z6488" s="838"/>
      <c r="AA6488" s="838"/>
      <c r="AB6488" s="838"/>
      <c r="AC6488" s="838"/>
      <c r="AD6488" s="838"/>
      <c r="AE6488" s="838"/>
      <c r="AF6488" s="838"/>
      <c r="AG6488" s="838"/>
      <c r="AH6488" s="838"/>
      <c r="AI6488" s="838"/>
      <c r="AJ6488" s="838"/>
      <c r="AK6488" s="838"/>
      <c r="AL6488" s="838"/>
    </row>
    <row r="6489" spans="25:38" x14ac:dyDescent="0.25">
      <c r="Y6489" s="838"/>
      <c r="Z6489" s="838"/>
      <c r="AA6489" s="838"/>
      <c r="AB6489" s="838"/>
      <c r="AC6489" s="838"/>
      <c r="AD6489" s="838"/>
      <c r="AE6489" s="838"/>
      <c r="AF6489" s="838"/>
      <c r="AG6489" s="838"/>
      <c r="AH6489" s="838"/>
      <c r="AI6489" s="838"/>
      <c r="AJ6489" s="838"/>
      <c r="AK6489" s="838"/>
      <c r="AL6489" s="838"/>
    </row>
    <row r="6490" spans="25:38" x14ac:dyDescent="0.25">
      <c r="Y6490" s="838"/>
      <c r="Z6490" s="838"/>
      <c r="AA6490" s="838"/>
      <c r="AB6490" s="838"/>
      <c r="AC6490" s="838"/>
      <c r="AD6490" s="838"/>
      <c r="AE6490" s="838"/>
      <c r="AF6490" s="838"/>
      <c r="AG6490" s="838"/>
      <c r="AH6490" s="838"/>
      <c r="AI6490" s="838"/>
      <c r="AJ6490" s="838"/>
      <c r="AK6490" s="838"/>
      <c r="AL6490" s="838"/>
    </row>
    <row r="6491" spans="25:38" x14ac:dyDescent="0.25">
      <c r="Y6491" s="838"/>
      <c r="Z6491" s="838"/>
      <c r="AA6491" s="838"/>
      <c r="AB6491" s="838"/>
      <c r="AC6491" s="838"/>
      <c r="AD6491" s="838"/>
      <c r="AE6491" s="838"/>
      <c r="AF6491" s="838"/>
      <c r="AG6491" s="838"/>
      <c r="AH6491" s="838"/>
      <c r="AI6491" s="838"/>
      <c r="AJ6491" s="838"/>
      <c r="AK6491" s="838"/>
      <c r="AL6491" s="838"/>
    </row>
    <row r="6492" spans="25:38" x14ac:dyDescent="0.25">
      <c r="Y6492" s="838"/>
      <c r="Z6492" s="838"/>
      <c r="AA6492" s="838"/>
      <c r="AB6492" s="838"/>
      <c r="AC6492" s="838"/>
      <c r="AD6492" s="838"/>
      <c r="AE6492" s="838"/>
      <c r="AF6492" s="838"/>
      <c r="AG6492" s="838"/>
      <c r="AH6492" s="838"/>
      <c r="AI6492" s="838"/>
      <c r="AJ6492" s="838"/>
      <c r="AK6492" s="838"/>
      <c r="AL6492" s="838"/>
    </row>
    <row r="6493" spans="25:38" x14ac:dyDescent="0.25">
      <c r="Y6493" s="838"/>
      <c r="Z6493" s="838"/>
      <c r="AA6493" s="838"/>
      <c r="AB6493" s="838"/>
      <c r="AC6493" s="838"/>
      <c r="AD6493" s="838"/>
      <c r="AE6493" s="838"/>
      <c r="AF6493" s="838"/>
      <c r="AG6493" s="838"/>
      <c r="AH6493" s="838"/>
      <c r="AI6493" s="838"/>
      <c r="AJ6493" s="838"/>
      <c r="AK6493" s="838"/>
      <c r="AL6493" s="838"/>
    </row>
    <row r="6494" spans="25:38" x14ac:dyDescent="0.25">
      <c r="Y6494" s="838"/>
      <c r="Z6494" s="838"/>
      <c r="AA6494" s="838"/>
      <c r="AB6494" s="838"/>
      <c r="AC6494" s="838"/>
      <c r="AD6494" s="838"/>
      <c r="AE6494" s="838"/>
      <c r="AF6494" s="838"/>
      <c r="AG6494" s="838"/>
      <c r="AH6494" s="838"/>
      <c r="AI6494" s="838"/>
      <c r="AJ6494" s="838"/>
      <c r="AK6494" s="838"/>
      <c r="AL6494" s="838"/>
    </row>
    <row r="6495" spans="25:38" x14ac:dyDescent="0.25">
      <c r="Y6495" s="838"/>
      <c r="Z6495" s="838"/>
      <c r="AA6495" s="838"/>
      <c r="AB6495" s="838"/>
      <c r="AC6495" s="838"/>
      <c r="AD6495" s="838"/>
      <c r="AE6495" s="838"/>
      <c r="AF6495" s="838"/>
      <c r="AG6495" s="838"/>
      <c r="AH6495" s="838"/>
      <c r="AI6495" s="838"/>
      <c r="AJ6495" s="838"/>
      <c r="AK6495" s="838"/>
      <c r="AL6495" s="838"/>
    </row>
    <row r="6496" spans="25:38" x14ac:dyDescent="0.25">
      <c r="Y6496" s="838"/>
      <c r="Z6496" s="838"/>
      <c r="AA6496" s="838"/>
      <c r="AB6496" s="838"/>
      <c r="AC6496" s="838"/>
      <c r="AD6496" s="838"/>
      <c r="AE6496" s="838"/>
      <c r="AF6496" s="838"/>
      <c r="AG6496" s="838"/>
      <c r="AH6496" s="838"/>
      <c r="AI6496" s="838"/>
      <c r="AJ6496" s="838"/>
      <c r="AK6496" s="838"/>
      <c r="AL6496" s="838"/>
    </row>
    <row r="6497" spans="25:38" x14ac:dyDescent="0.25">
      <c r="Y6497" s="838"/>
      <c r="Z6497" s="838"/>
      <c r="AA6497" s="838"/>
      <c r="AB6497" s="838"/>
      <c r="AC6497" s="838"/>
      <c r="AD6497" s="838"/>
      <c r="AE6497" s="838"/>
      <c r="AF6497" s="838"/>
      <c r="AG6497" s="838"/>
      <c r="AH6497" s="838"/>
      <c r="AI6497" s="838"/>
      <c r="AJ6497" s="838"/>
      <c r="AK6497" s="838"/>
      <c r="AL6497" s="838"/>
    </row>
    <row r="6498" spans="25:38" x14ac:dyDescent="0.25">
      <c r="Y6498" s="838"/>
      <c r="Z6498" s="838"/>
      <c r="AA6498" s="838"/>
      <c r="AB6498" s="838"/>
      <c r="AC6498" s="838"/>
      <c r="AD6498" s="838"/>
      <c r="AE6498" s="838"/>
      <c r="AF6498" s="838"/>
      <c r="AG6498" s="838"/>
      <c r="AH6498" s="838"/>
      <c r="AI6498" s="838"/>
      <c r="AJ6498" s="838"/>
      <c r="AK6498" s="838"/>
      <c r="AL6498" s="838"/>
    </row>
    <row r="6499" spans="25:38" x14ac:dyDescent="0.25">
      <c r="Y6499" s="838"/>
      <c r="Z6499" s="838"/>
      <c r="AA6499" s="838"/>
      <c r="AB6499" s="838"/>
      <c r="AC6499" s="838"/>
      <c r="AD6499" s="838"/>
      <c r="AE6499" s="838"/>
      <c r="AF6499" s="838"/>
      <c r="AG6499" s="838"/>
      <c r="AH6499" s="838"/>
      <c r="AI6499" s="838"/>
      <c r="AJ6499" s="838"/>
      <c r="AK6499" s="838"/>
      <c r="AL6499" s="838"/>
    </row>
    <row r="6500" spans="25:38" x14ac:dyDescent="0.25">
      <c r="Y6500" s="838"/>
      <c r="Z6500" s="838"/>
      <c r="AA6500" s="838"/>
      <c r="AB6500" s="838"/>
      <c r="AC6500" s="838"/>
      <c r="AD6500" s="838"/>
      <c r="AE6500" s="838"/>
      <c r="AF6500" s="838"/>
      <c r="AG6500" s="838"/>
      <c r="AH6500" s="838"/>
      <c r="AI6500" s="838"/>
      <c r="AJ6500" s="838"/>
      <c r="AK6500" s="838"/>
      <c r="AL6500" s="838"/>
    </row>
    <row r="6501" spans="25:38" x14ac:dyDescent="0.25">
      <c r="Y6501" s="838"/>
      <c r="Z6501" s="838"/>
      <c r="AA6501" s="838"/>
      <c r="AB6501" s="838"/>
      <c r="AC6501" s="838"/>
      <c r="AD6501" s="838"/>
      <c r="AE6501" s="838"/>
      <c r="AF6501" s="838"/>
      <c r="AG6501" s="838"/>
      <c r="AH6501" s="838"/>
      <c r="AI6501" s="838"/>
      <c r="AJ6501" s="838"/>
      <c r="AK6501" s="838"/>
      <c r="AL6501" s="838"/>
    </row>
    <row r="6502" spans="25:38" x14ac:dyDescent="0.25">
      <c r="Y6502" s="838"/>
      <c r="Z6502" s="838"/>
      <c r="AA6502" s="838"/>
      <c r="AB6502" s="838"/>
      <c r="AC6502" s="838"/>
      <c r="AD6502" s="838"/>
      <c r="AE6502" s="838"/>
      <c r="AF6502" s="838"/>
      <c r="AG6502" s="838"/>
      <c r="AH6502" s="838"/>
      <c r="AI6502" s="838"/>
      <c r="AJ6502" s="838"/>
      <c r="AK6502" s="838"/>
      <c r="AL6502" s="838"/>
    </row>
    <row r="6503" spans="25:38" x14ac:dyDescent="0.25">
      <c r="Y6503" s="838"/>
      <c r="Z6503" s="838"/>
      <c r="AA6503" s="838"/>
      <c r="AB6503" s="838"/>
      <c r="AC6503" s="838"/>
      <c r="AD6503" s="838"/>
      <c r="AE6503" s="838"/>
      <c r="AF6503" s="838"/>
      <c r="AG6503" s="838"/>
      <c r="AH6503" s="838"/>
      <c r="AI6503" s="838"/>
      <c r="AJ6503" s="838"/>
      <c r="AK6503" s="838"/>
      <c r="AL6503" s="838"/>
    </row>
    <row r="6504" spans="25:38" x14ac:dyDescent="0.25">
      <c r="Y6504" s="838"/>
      <c r="Z6504" s="838"/>
      <c r="AA6504" s="838"/>
      <c r="AB6504" s="838"/>
      <c r="AC6504" s="838"/>
      <c r="AD6504" s="838"/>
      <c r="AE6504" s="838"/>
      <c r="AF6504" s="838"/>
      <c r="AG6504" s="838"/>
      <c r="AH6504" s="838"/>
      <c r="AI6504" s="838"/>
      <c r="AJ6504" s="838"/>
      <c r="AK6504" s="838"/>
      <c r="AL6504" s="838"/>
    </row>
    <row r="6505" spans="25:38" x14ac:dyDescent="0.25">
      <c r="Y6505" s="838"/>
      <c r="Z6505" s="838"/>
      <c r="AA6505" s="838"/>
      <c r="AB6505" s="838"/>
      <c r="AC6505" s="838"/>
      <c r="AD6505" s="838"/>
      <c r="AE6505" s="838"/>
      <c r="AF6505" s="838"/>
      <c r="AG6505" s="838"/>
      <c r="AH6505" s="838"/>
      <c r="AI6505" s="838"/>
      <c r="AJ6505" s="838"/>
      <c r="AK6505" s="838"/>
      <c r="AL6505" s="838"/>
    </row>
    <row r="6506" spans="25:38" x14ac:dyDescent="0.25">
      <c r="Y6506" s="838"/>
      <c r="Z6506" s="838"/>
      <c r="AA6506" s="838"/>
      <c r="AB6506" s="838"/>
      <c r="AC6506" s="838"/>
      <c r="AD6506" s="838"/>
      <c r="AE6506" s="838"/>
      <c r="AF6506" s="838"/>
      <c r="AG6506" s="838"/>
      <c r="AH6506" s="838"/>
      <c r="AI6506" s="838"/>
      <c r="AJ6506" s="838"/>
      <c r="AK6506" s="838"/>
      <c r="AL6506" s="838"/>
    </row>
    <row r="6507" spans="25:38" x14ac:dyDescent="0.25">
      <c r="Y6507" s="838"/>
      <c r="Z6507" s="838"/>
      <c r="AA6507" s="838"/>
      <c r="AB6507" s="838"/>
      <c r="AC6507" s="838"/>
      <c r="AD6507" s="838"/>
      <c r="AE6507" s="838"/>
      <c r="AF6507" s="838"/>
      <c r="AG6507" s="838"/>
      <c r="AH6507" s="838"/>
      <c r="AI6507" s="838"/>
      <c r="AJ6507" s="838"/>
      <c r="AK6507" s="838"/>
      <c r="AL6507" s="838"/>
    </row>
    <row r="6508" spans="25:38" x14ac:dyDescent="0.25">
      <c r="Y6508" s="838"/>
      <c r="Z6508" s="838"/>
      <c r="AA6508" s="838"/>
      <c r="AB6508" s="838"/>
      <c r="AC6508" s="838"/>
      <c r="AD6508" s="838"/>
      <c r="AE6508" s="838"/>
      <c r="AF6508" s="838"/>
      <c r="AG6508" s="838"/>
      <c r="AH6508" s="838"/>
      <c r="AI6508" s="838"/>
      <c r="AJ6508" s="838"/>
      <c r="AK6508" s="838"/>
      <c r="AL6508" s="838"/>
    </row>
    <row r="6509" spans="25:38" x14ac:dyDescent="0.25">
      <c r="Y6509" s="838"/>
      <c r="Z6509" s="838"/>
      <c r="AA6509" s="838"/>
      <c r="AB6509" s="838"/>
      <c r="AC6509" s="838"/>
      <c r="AD6509" s="838"/>
      <c r="AE6509" s="838"/>
      <c r="AF6509" s="838"/>
      <c r="AG6509" s="838"/>
      <c r="AH6509" s="838"/>
      <c r="AI6509" s="838"/>
      <c r="AJ6509" s="838"/>
      <c r="AK6509" s="838"/>
      <c r="AL6509" s="838"/>
    </row>
    <row r="6510" spans="25:38" x14ac:dyDescent="0.25">
      <c r="Y6510" s="838"/>
      <c r="Z6510" s="838"/>
      <c r="AA6510" s="838"/>
      <c r="AB6510" s="838"/>
      <c r="AC6510" s="838"/>
      <c r="AD6510" s="838"/>
      <c r="AE6510" s="838"/>
      <c r="AF6510" s="838"/>
      <c r="AG6510" s="838"/>
      <c r="AH6510" s="838"/>
      <c r="AI6510" s="838"/>
      <c r="AJ6510" s="838"/>
      <c r="AK6510" s="838"/>
      <c r="AL6510" s="838"/>
    </row>
    <row r="6511" spans="25:38" x14ac:dyDescent="0.25">
      <c r="Y6511" s="838"/>
      <c r="Z6511" s="838"/>
      <c r="AA6511" s="838"/>
      <c r="AB6511" s="838"/>
      <c r="AC6511" s="838"/>
      <c r="AD6511" s="838"/>
      <c r="AE6511" s="838"/>
      <c r="AF6511" s="838"/>
      <c r="AG6511" s="838"/>
      <c r="AH6511" s="838"/>
      <c r="AI6511" s="838"/>
      <c r="AJ6511" s="838"/>
      <c r="AK6511" s="838"/>
      <c r="AL6511" s="838"/>
    </row>
    <row r="6512" spans="25:38" x14ac:dyDescent="0.25">
      <c r="Y6512" s="838"/>
      <c r="Z6512" s="838"/>
      <c r="AA6512" s="838"/>
      <c r="AB6512" s="838"/>
      <c r="AC6512" s="838"/>
      <c r="AD6512" s="838"/>
      <c r="AE6512" s="838"/>
      <c r="AF6512" s="838"/>
      <c r="AG6512" s="838"/>
      <c r="AH6512" s="838"/>
      <c r="AI6512" s="838"/>
      <c r="AJ6512" s="838"/>
      <c r="AK6512" s="838"/>
      <c r="AL6512" s="838"/>
    </row>
    <row r="6513" spans="25:38" x14ac:dyDescent="0.25">
      <c r="Y6513" s="838"/>
      <c r="Z6513" s="838"/>
      <c r="AA6513" s="838"/>
      <c r="AB6513" s="838"/>
      <c r="AC6513" s="838"/>
      <c r="AD6513" s="838"/>
      <c r="AE6513" s="838"/>
      <c r="AF6513" s="838"/>
      <c r="AG6513" s="838"/>
      <c r="AH6513" s="838"/>
      <c r="AI6513" s="838"/>
      <c r="AJ6513" s="838"/>
      <c r="AK6513" s="838"/>
      <c r="AL6513" s="838"/>
    </row>
    <row r="6514" spans="25:38" x14ac:dyDescent="0.25">
      <c r="Y6514" s="838"/>
      <c r="Z6514" s="838"/>
      <c r="AA6514" s="838"/>
      <c r="AB6514" s="838"/>
      <c r="AC6514" s="838"/>
      <c r="AD6514" s="838"/>
      <c r="AE6514" s="838"/>
      <c r="AF6514" s="838"/>
      <c r="AG6514" s="838"/>
      <c r="AH6514" s="838"/>
      <c r="AI6514" s="838"/>
      <c r="AJ6514" s="838"/>
      <c r="AK6514" s="838"/>
      <c r="AL6514" s="838"/>
    </row>
    <row r="6515" spans="25:38" x14ac:dyDescent="0.25">
      <c r="Y6515" s="838"/>
      <c r="Z6515" s="838"/>
      <c r="AA6515" s="838"/>
      <c r="AB6515" s="838"/>
      <c r="AC6515" s="838"/>
      <c r="AD6515" s="838"/>
      <c r="AE6515" s="838"/>
      <c r="AF6515" s="838"/>
      <c r="AG6515" s="838"/>
      <c r="AH6515" s="838"/>
      <c r="AI6515" s="838"/>
      <c r="AJ6515" s="838"/>
      <c r="AK6515" s="838"/>
      <c r="AL6515" s="838"/>
    </row>
    <row r="6516" spans="25:38" x14ac:dyDescent="0.25">
      <c r="Y6516" s="838"/>
      <c r="Z6516" s="838"/>
      <c r="AA6516" s="838"/>
      <c r="AB6516" s="838"/>
      <c r="AC6516" s="838"/>
      <c r="AD6516" s="838"/>
      <c r="AE6516" s="838"/>
      <c r="AF6516" s="838"/>
      <c r="AG6516" s="838"/>
      <c r="AH6516" s="838"/>
      <c r="AI6516" s="838"/>
      <c r="AJ6516" s="838"/>
      <c r="AK6516" s="838"/>
      <c r="AL6516" s="838"/>
    </row>
    <row r="6517" spans="25:38" x14ac:dyDescent="0.25">
      <c r="Y6517" s="838"/>
      <c r="Z6517" s="838"/>
      <c r="AA6517" s="838"/>
      <c r="AB6517" s="838"/>
      <c r="AC6517" s="838"/>
      <c r="AD6517" s="838"/>
      <c r="AE6517" s="838"/>
      <c r="AF6517" s="838"/>
      <c r="AG6517" s="838"/>
      <c r="AH6517" s="838"/>
      <c r="AI6517" s="838"/>
      <c r="AJ6517" s="838"/>
      <c r="AK6517" s="838"/>
      <c r="AL6517" s="838"/>
    </row>
    <row r="6518" spans="25:38" x14ac:dyDescent="0.25">
      <c r="Y6518" s="838"/>
      <c r="Z6518" s="838"/>
      <c r="AA6518" s="838"/>
      <c r="AB6518" s="838"/>
      <c r="AC6518" s="838"/>
      <c r="AD6518" s="838"/>
      <c r="AE6518" s="838"/>
      <c r="AF6518" s="838"/>
      <c r="AG6518" s="838"/>
      <c r="AH6518" s="838"/>
      <c r="AI6518" s="838"/>
      <c r="AJ6518" s="838"/>
      <c r="AK6518" s="838"/>
      <c r="AL6518" s="838"/>
    </row>
    <row r="6519" spans="25:38" x14ac:dyDescent="0.25">
      <c r="Y6519" s="838"/>
      <c r="Z6519" s="838"/>
      <c r="AA6519" s="838"/>
      <c r="AB6519" s="838"/>
      <c r="AC6519" s="838"/>
      <c r="AD6519" s="838"/>
      <c r="AE6519" s="838"/>
      <c r="AF6519" s="838"/>
      <c r="AG6519" s="838"/>
      <c r="AH6519" s="838"/>
      <c r="AI6519" s="838"/>
      <c r="AJ6519" s="838"/>
      <c r="AK6519" s="838"/>
      <c r="AL6519" s="838"/>
    </row>
    <row r="6520" spans="25:38" x14ac:dyDescent="0.25">
      <c r="Y6520" s="838"/>
      <c r="Z6520" s="838"/>
      <c r="AA6520" s="838"/>
      <c r="AB6520" s="838"/>
      <c r="AC6520" s="838"/>
      <c r="AD6520" s="838"/>
      <c r="AE6520" s="838"/>
      <c r="AF6520" s="838"/>
      <c r="AG6520" s="838"/>
      <c r="AH6520" s="838"/>
      <c r="AI6520" s="838"/>
      <c r="AJ6520" s="838"/>
      <c r="AK6520" s="838"/>
      <c r="AL6520" s="838"/>
    </row>
    <row r="6521" spans="25:38" x14ac:dyDescent="0.25">
      <c r="Y6521" s="838"/>
      <c r="Z6521" s="838"/>
      <c r="AA6521" s="838"/>
      <c r="AB6521" s="838"/>
      <c r="AC6521" s="838"/>
      <c r="AD6521" s="838"/>
      <c r="AE6521" s="838"/>
      <c r="AF6521" s="838"/>
      <c r="AG6521" s="838"/>
      <c r="AH6521" s="838"/>
      <c r="AI6521" s="838"/>
      <c r="AJ6521" s="838"/>
      <c r="AK6521" s="838"/>
      <c r="AL6521" s="838"/>
    </row>
    <row r="6522" spans="25:38" x14ac:dyDescent="0.25">
      <c r="Y6522" s="838"/>
      <c r="Z6522" s="838"/>
      <c r="AA6522" s="838"/>
      <c r="AB6522" s="838"/>
      <c r="AC6522" s="838"/>
      <c r="AD6522" s="838"/>
      <c r="AE6522" s="838"/>
      <c r="AF6522" s="838"/>
      <c r="AG6522" s="838"/>
      <c r="AH6522" s="838"/>
      <c r="AI6522" s="838"/>
      <c r="AJ6522" s="838"/>
      <c r="AK6522" s="838"/>
      <c r="AL6522" s="838"/>
    </row>
    <row r="6523" spans="25:38" x14ac:dyDescent="0.25">
      <c r="Y6523" s="838"/>
      <c r="Z6523" s="838"/>
      <c r="AA6523" s="838"/>
      <c r="AB6523" s="838"/>
      <c r="AC6523" s="838"/>
      <c r="AD6523" s="838"/>
      <c r="AE6523" s="838"/>
      <c r="AF6523" s="838"/>
      <c r="AG6523" s="838"/>
      <c r="AH6523" s="838"/>
      <c r="AI6523" s="838"/>
      <c r="AJ6523" s="838"/>
      <c r="AK6523" s="838"/>
      <c r="AL6523" s="838"/>
    </row>
    <row r="6524" spans="25:38" x14ac:dyDescent="0.25">
      <c r="Y6524" s="838"/>
      <c r="Z6524" s="838"/>
      <c r="AA6524" s="838"/>
      <c r="AB6524" s="838"/>
      <c r="AC6524" s="838"/>
      <c r="AD6524" s="838"/>
      <c r="AE6524" s="838"/>
      <c r="AF6524" s="838"/>
      <c r="AG6524" s="838"/>
      <c r="AH6524" s="838"/>
      <c r="AI6524" s="838"/>
      <c r="AJ6524" s="838"/>
      <c r="AK6524" s="838"/>
      <c r="AL6524" s="838"/>
    </row>
    <row r="6525" spans="25:38" x14ac:dyDescent="0.25">
      <c r="Y6525" s="838"/>
      <c r="Z6525" s="838"/>
      <c r="AA6525" s="838"/>
      <c r="AB6525" s="838"/>
      <c r="AC6525" s="838"/>
      <c r="AD6525" s="838"/>
      <c r="AE6525" s="838"/>
      <c r="AF6525" s="838"/>
      <c r="AG6525" s="838"/>
      <c r="AH6525" s="838"/>
      <c r="AI6525" s="838"/>
      <c r="AJ6525" s="838"/>
      <c r="AK6525" s="838"/>
      <c r="AL6525" s="838"/>
    </row>
    <row r="6526" spans="25:38" x14ac:dyDescent="0.25">
      <c r="Y6526" s="838"/>
      <c r="Z6526" s="838"/>
      <c r="AA6526" s="838"/>
      <c r="AB6526" s="838"/>
      <c r="AC6526" s="838"/>
      <c r="AD6526" s="838"/>
      <c r="AE6526" s="838"/>
      <c r="AF6526" s="838"/>
      <c r="AG6526" s="838"/>
      <c r="AH6526" s="838"/>
      <c r="AI6526" s="838"/>
      <c r="AJ6526" s="838"/>
      <c r="AK6526" s="838"/>
      <c r="AL6526" s="838"/>
    </row>
    <row r="6527" spans="25:38" x14ac:dyDescent="0.25">
      <c r="Y6527" s="838"/>
      <c r="Z6527" s="838"/>
      <c r="AA6527" s="838"/>
      <c r="AB6527" s="838"/>
      <c r="AC6527" s="838"/>
      <c r="AD6527" s="838"/>
      <c r="AE6527" s="838"/>
      <c r="AF6527" s="838"/>
      <c r="AG6527" s="838"/>
      <c r="AH6527" s="838"/>
      <c r="AI6527" s="838"/>
      <c r="AJ6527" s="838"/>
      <c r="AK6527" s="838"/>
      <c r="AL6527" s="838"/>
    </row>
    <row r="6528" spans="25:38" x14ac:dyDescent="0.25">
      <c r="Y6528" s="838"/>
      <c r="Z6528" s="838"/>
      <c r="AA6528" s="838"/>
      <c r="AB6528" s="838"/>
      <c r="AC6528" s="838"/>
      <c r="AD6528" s="838"/>
      <c r="AE6528" s="838"/>
      <c r="AF6528" s="838"/>
      <c r="AG6528" s="838"/>
      <c r="AH6528" s="838"/>
      <c r="AI6528" s="838"/>
      <c r="AJ6528" s="838"/>
      <c r="AK6528" s="838"/>
      <c r="AL6528" s="838"/>
    </row>
    <row r="6529" spans="25:38" x14ac:dyDescent="0.25">
      <c r="Y6529" s="838"/>
      <c r="Z6529" s="838"/>
      <c r="AA6529" s="838"/>
      <c r="AB6529" s="838"/>
      <c r="AC6529" s="838"/>
      <c r="AD6529" s="838"/>
      <c r="AE6529" s="838"/>
      <c r="AF6529" s="838"/>
      <c r="AG6529" s="838"/>
      <c r="AH6529" s="838"/>
      <c r="AI6529" s="838"/>
      <c r="AJ6529" s="838"/>
      <c r="AK6529" s="838"/>
      <c r="AL6529" s="838"/>
    </row>
    <row r="6530" spans="25:38" x14ac:dyDescent="0.25">
      <c r="Y6530" s="838"/>
      <c r="Z6530" s="838"/>
      <c r="AA6530" s="838"/>
      <c r="AB6530" s="838"/>
      <c r="AC6530" s="838"/>
      <c r="AD6530" s="838"/>
      <c r="AE6530" s="838"/>
      <c r="AF6530" s="838"/>
      <c r="AG6530" s="838"/>
      <c r="AH6530" s="838"/>
      <c r="AI6530" s="838"/>
      <c r="AJ6530" s="838"/>
      <c r="AK6530" s="838"/>
      <c r="AL6530" s="838"/>
    </row>
    <row r="6531" spans="25:38" x14ac:dyDescent="0.25">
      <c r="Y6531" s="838"/>
      <c r="Z6531" s="838"/>
      <c r="AA6531" s="838"/>
      <c r="AB6531" s="838"/>
      <c r="AC6531" s="838"/>
      <c r="AD6531" s="838"/>
      <c r="AE6531" s="838"/>
      <c r="AF6531" s="838"/>
      <c r="AG6531" s="838"/>
      <c r="AH6531" s="838"/>
      <c r="AI6531" s="838"/>
      <c r="AJ6531" s="838"/>
      <c r="AK6531" s="838"/>
      <c r="AL6531" s="838"/>
    </row>
    <row r="6532" spans="25:38" x14ac:dyDescent="0.25">
      <c r="Y6532" s="838"/>
      <c r="Z6532" s="838"/>
      <c r="AA6532" s="838"/>
      <c r="AB6532" s="838"/>
      <c r="AC6532" s="838"/>
      <c r="AD6532" s="838"/>
      <c r="AE6532" s="838"/>
      <c r="AF6532" s="838"/>
      <c r="AG6532" s="838"/>
      <c r="AH6532" s="838"/>
      <c r="AI6532" s="838"/>
      <c r="AJ6532" s="838"/>
      <c r="AK6532" s="838"/>
      <c r="AL6532" s="838"/>
    </row>
    <row r="6533" spans="25:38" x14ac:dyDescent="0.25">
      <c r="Y6533" s="838"/>
      <c r="Z6533" s="838"/>
      <c r="AA6533" s="838"/>
      <c r="AB6533" s="838"/>
      <c r="AC6533" s="838"/>
      <c r="AD6533" s="838"/>
      <c r="AE6533" s="838"/>
      <c r="AF6533" s="838"/>
      <c r="AG6533" s="838"/>
      <c r="AH6533" s="838"/>
      <c r="AI6533" s="838"/>
      <c r="AJ6533" s="838"/>
      <c r="AK6533" s="838"/>
      <c r="AL6533" s="838"/>
    </row>
    <row r="6534" spans="25:38" x14ac:dyDescent="0.25">
      <c r="Y6534" s="838"/>
      <c r="Z6534" s="838"/>
      <c r="AA6534" s="838"/>
      <c r="AB6534" s="838"/>
      <c r="AC6534" s="838"/>
      <c r="AD6534" s="838"/>
      <c r="AE6534" s="838"/>
      <c r="AF6534" s="838"/>
      <c r="AG6534" s="838"/>
      <c r="AH6534" s="838"/>
      <c r="AI6534" s="838"/>
      <c r="AJ6534" s="838"/>
      <c r="AK6534" s="838"/>
      <c r="AL6534" s="838"/>
    </row>
    <row r="6535" spans="25:38" x14ac:dyDescent="0.25">
      <c r="Y6535" s="838"/>
      <c r="Z6535" s="838"/>
      <c r="AA6535" s="838"/>
      <c r="AB6535" s="838"/>
      <c r="AC6535" s="838"/>
      <c r="AD6535" s="838"/>
      <c r="AE6535" s="838"/>
      <c r="AF6535" s="838"/>
      <c r="AG6535" s="838"/>
      <c r="AH6535" s="838"/>
      <c r="AI6535" s="838"/>
      <c r="AJ6535" s="838"/>
      <c r="AK6535" s="838"/>
      <c r="AL6535" s="838"/>
    </row>
    <row r="6536" spans="25:38" x14ac:dyDescent="0.25">
      <c r="Y6536" s="838"/>
      <c r="Z6536" s="838"/>
      <c r="AA6536" s="838"/>
      <c r="AB6536" s="838"/>
      <c r="AC6536" s="838"/>
      <c r="AD6536" s="838"/>
      <c r="AE6536" s="838"/>
      <c r="AF6536" s="838"/>
      <c r="AG6536" s="838"/>
      <c r="AH6536" s="838"/>
      <c r="AI6536" s="838"/>
      <c r="AJ6536" s="838"/>
      <c r="AK6536" s="838"/>
      <c r="AL6536" s="838"/>
    </row>
    <row r="6537" spans="25:38" x14ac:dyDescent="0.25">
      <c r="Y6537" s="838"/>
      <c r="Z6537" s="838"/>
      <c r="AA6537" s="838"/>
      <c r="AB6537" s="838"/>
      <c r="AC6537" s="838"/>
      <c r="AD6537" s="838"/>
      <c r="AE6537" s="838"/>
      <c r="AF6537" s="838"/>
      <c r="AG6537" s="838"/>
      <c r="AH6537" s="838"/>
      <c r="AI6537" s="838"/>
      <c r="AJ6537" s="838"/>
      <c r="AK6537" s="838"/>
      <c r="AL6537" s="838"/>
    </row>
    <row r="6538" spans="25:38" x14ac:dyDescent="0.25">
      <c r="Y6538" s="838"/>
      <c r="Z6538" s="838"/>
      <c r="AA6538" s="838"/>
      <c r="AB6538" s="838"/>
      <c r="AC6538" s="838"/>
      <c r="AD6538" s="838"/>
      <c r="AE6538" s="838"/>
      <c r="AF6538" s="838"/>
      <c r="AG6538" s="838"/>
      <c r="AH6538" s="838"/>
      <c r="AI6538" s="838"/>
      <c r="AJ6538" s="838"/>
      <c r="AK6538" s="838"/>
      <c r="AL6538" s="838"/>
    </row>
    <row r="6539" spans="25:38" x14ac:dyDescent="0.25">
      <c r="Y6539" s="838"/>
      <c r="Z6539" s="838"/>
      <c r="AA6539" s="838"/>
      <c r="AB6539" s="838"/>
      <c r="AC6539" s="838"/>
      <c r="AD6539" s="838"/>
      <c r="AE6539" s="838"/>
      <c r="AF6539" s="838"/>
      <c r="AG6539" s="838"/>
      <c r="AH6539" s="838"/>
      <c r="AI6539" s="838"/>
      <c r="AJ6539" s="838"/>
      <c r="AK6539" s="838"/>
      <c r="AL6539" s="838"/>
    </row>
    <row r="6540" spans="25:38" x14ac:dyDescent="0.25">
      <c r="Y6540" s="838"/>
      <c r="Z6540" s="838"/>
      <c r="AA6540" s="838"/>
      <c r="AB6540" s="838"/>
      <c r="AC6540" s="838"/>
      <c r="AD6540" s="838"/>
      <c r="AE6540" s="838"/>
      <c r="AF6540" s="838"/>
      <c r="AG6540" s="838"/>
      <c r="AH6540" s="838"/>
      <c r="AI6540" s="838"/>
      <c r="AJ6540" s="838"/>
      <c r="AK6540" s="838"/>
      <c r="AL6540" s="838"/>
    </row>
    <row r="6541" spans="25:38" x14ac:dyDescent="0.25">
      <c r="Y6541" s="838"/>
      <c r="Z6541" s="838"/>
      <c r="AA6541" s="838"/>
      <c r="AB6541" s="838"/>
      <c r="AC6541" s="838"/>
      <c r="AD6541" s="838"/>
      <c r="AE6541" s="838"/>
      <c r="AF6541" s="838"/>
      <c r="AG6541" s="838"/>
      <c r="AH6541" s="838"/>
      <c r="AI6541" s="838"/>
      <c r="AJ6541" s="838"/>
      <c r="AK6541" s="838"/>
      <c r="AL6541" s="838"/>
    </row>
    <row r="6542" spans="25:38" x14ac:dyDescent="0.25">
      <c r="Y6542" s="838"/>
      <c r="Z6542" s="838"/>
      <c r="AA6542" s="838"/>
      <c r="AB6542" s="838"/>
      <c r="AC6542" s="838"/>
      <c r="AD6542" s="838"/>
      <c r="AE6542" s="838"/>
      <c r="AF6542" s="838"/>
      <c r="AG6542" s="838"/>
      <c r="AH6542" s="838"/>
      <c r="AI6542" s="838"/>
      <c r="AJ6542" s="838"/>
      <c r="AK6542" s="838"/>
      <c r="AL6542" s="838"/>
    </row>
    <row r="6543" spans="25:38" x14ac:dyDescent="0.25">
      <c r="Y6543" s="838"/>
      <c r="Z6543" s="838"/>
      <c r="AA6543" s="838"/>
      <c r="AB6543" s="838"/>
      <c r="AC6543" s="838"/>
      <c r="AD6543" s="838"/>
      <c r="AE6543" s="838"/>
      <c r="AF6543" s="838"/>
      <c r="AG6543" s="838"/>
      <c r="AH6543" s="838"/>
      <c r="AI6543" s="838"/>
      <c r="AJ6543" s="838"/>
      <c r="AK6543" s="838"/>
      <c r="AL6543" s="838"/>
    </row>
    <row r="6544" spans="25:38" x14ac:dyDescent="0.25">
      <c r="Y6544" s="838"/>
      <c r="Z6544" s="838"/>
      <c r="AA6544" s="838"/>
      <c r="AB6544" s="838"/>
      <c r="AC6544" s="838"/>
      <c r="AD6544" s="838"/>
      <c r="AE6544" s="838"/>
      <c r="AF6544" s="838"/>
      <c r="AG6544" s="838"/>
      <c r="AH6544" s="838"/>
      <c r="AI6544" s="838"/>
      <c r="AJ6544" s="838"/>
      <c r="AK6544" s="838"/>
      <c r="AL6544" s="838"/>
    </row>
    <row r="6545" spans="25:38" x14ac:dyDescent="0.25">
      <c r="Y6545" s="838"/>
      <c r="Z6545" s="838"/>
      <c r="AA6545" s="838"/>
      <c r="AB6545" s="838"/>
      <c r="AC6545" s="838"/>
      <c r="AD6545" s="838"/>
      <c r="AE6545" s="838"/>
      <c r="AF6545" s="838"/>
      <c r="AG6545" s="838"/>
      <c r="AH6545" s="838"/>
      <c r="AI6545" s="838"/>
      <c r="AJ6545" s="838"/>
      <c r="AK6545" s="838"/>
      <c r="AL6545" s="838"/>
    </row>
    <row r="6546" spans="25:38" x14ac:dyDescent="0.25">
      <c r="Y6546" s="838"/>
      <c r="Z6546" s="838"/>
      <c r="AA6546" s="838"/>
      <c r="AB6546" s="838"/>
      <c r="AC6546" s="838"/>
      <c r="AD6546" s="838"/>
      <c r="AE6546" s="838"/>
      <c r="AF6546" s="838"/>
      <c r="AG6546" s="838"/>
      <c r="AH6546" s="838"/>
      <c r="AI6546" s="838"/>
      <c r="AJ6546" s="838"/>
      <c r="AK6546" s="838"/>
      <c r="AL6546" s="838"/>
    </row>
    <row r="6547" spans="25:38" x14ac:dyDescent="0.25">
      <c r="Y6547" s="838"/>
      <c r="Z6547" s="838"/>
      <c r="AA6547" s="838"/>
      <c r="AB6547" s="838"/>
      <c r="AC6547" s="838"/>
      <c r="AD6547" s="838"/>
      <c r="AE6547" s="838"/>
      <c r="AF6547" s="838"/>
      <c r="AG6547" s="838"/>
      <c r="AH6547" s="838"/>
      <c r="AI6547" s="838"/>
      <c r="AJ6547" s="838"/>
      <c r="AK6547" s="838"/>
      <c r="AL6547" s="838"/>
    </row>
    <row r="6548" spans="25:38" x14ac:dyDescent="0.25">
      <c r="Y6548" s="838"/>
      <c r="Z6548" s="838"/>
      <c r="AA6548" s="838"/>
      <c r="AB6548" s="838"/>
      <c r="AC6548" s="838"/>
      <c r="AD6548" s="838"/>
      <c r="AE6548" s="838"/>
      <c r="AF6548" s="838"/>
      <c r="AG6548" s="838"/>
      <c r="AH6548" s="838"/>
      <c r="AI6548" s="838"/>
      <c r="AJ6548" s="838"/>
      <c r="AK6548" s="838"/>
      <c r="AL6548" s="838"/>
    </row>
    <row r="6549" spans="25:38" x14ac:dyDescent="0.25">
      <c r="Y6549" s="838"/>
      <c r="Z6549" s="838"/>
      <c r="AA6549" s="838"/>
      <c r="AB6549" s="838"/>
      <c r="AC6549" s="838"/>
      <c r="AD6549" s="838"/>
      <c r="AE6549" s="838"/>
      <c r="AF6549" s="838"/>
      <c r="AG6549" s="838"/>
      <c r="AH6549" s="838"/>
      <c r="AI6549" s="838"/>
      <c r="AJ6549" s="838"/>
      <c r="AK6549" s="838"/>
      <c r="AL6549" s="838"/>
    </row>
    <row r="6550" spans="25:38" x14ac:dyDescent="0.25">
      <c r="Y6550" s="838"/>
      <c r="Z6550" s="838"/>
      <c r="AA6550" s="838"/>
      <c r="AB6550" s="838"/>
      <c r="AC6550" s="838"/>
      <c r="AD6550" s="838"/>
      <c r="AE6550" s="838"/>
      <c r="AF6550" s="838"/>
      <c r="AG6550" s="838"/>
      <c r="AH6550" s="838"/>
      <c r="AI6550" s="838"/>
      <c r="AJ6550" s="838"/>
      <c r="AK6550" s="838"/>
      <c r="AL6550" s="838"/>
    </row>
    <row r="6551" spans="25:38" x14ac:dyDescent="0.25">
      <c r="Y6551" s="838"/>
      <c r="Z6551" s="838"/>
      <c r="AA6551" s="838"/>
      <c r="AB6551" s="838"/>
      <c r="AC6551" s="838"/>
      <c r="AD6551" s="838"/>
      <c r="AE6551" s="838"/>
      <c r="AF6551" s="838"/>
      <c r="AG6551" s="838"/>
      <c r="AH6551" s="838"/>
      <c r="AI6551" s="838"/>
      <c r="AJ6551" s="838"/>
      <c r="AK6551" s="838"/>
      <c r="AL6551" s="838"/>
    </row>
    <row r="6552" spans="25:38" x14ac:dyDescent="0.25">
      <c r="Y6552" s="838"/>
      <c r="Z6552" s="838"/>
      <c r="AA6552" s="838"/>
      <c r="AB6552" s="838"/>
      <c r="AC6552" s="838"/>
      <c r="AD6552" s="838"/>
      <c r="AE6552" s="838"/>
      <c r="AF6552" s="838"/>
      <c r="AG6552" s="838"/>
      <c r="AH6552" s="838"/>
      <c r="AI6552" s="838"/>
      <c r="AJ6552" s="838"/>
      <c r="AK6552" s="838"/>
      <c r="AL6552" s="838"/>
    </row>
    <row r="6553" spans="25:38" x14ac:dyDescent="0.25">
      <c r="Y6553" s="838"/>
      <c r="Z6553" s="838"/>
      <c r="AA6553" s="838"/>
      <c r="AB6553" s="838"/>
      <c r="AC6553" s="838"/>
      <c r="AD6553" s="838"/>
      <c r="AE6553" s="838"/>
      <c r="AF6553" s="838"/>
      <c r="AG6553" s="838"/>
      <c r="AH6553" s="838"/>
      <c r="AI6553" s="838"/>
      <c r="AJ6553" s="838"/>
      <c r="AK6553" s="838"/>
      <c r="AL6553" s="838"/>
    </row>
    <row r="6554" spans="25:38" x14ac:dyDescent="0.25">
      <c r="Y6554" s="838"/>
      <c r="Z6554" s="838"/>
      <c r="AA6554" s="838"/>
      <c r="AB6554" s="838"/>
      <c r="AC6554" s="838"/>
      <c r="AD6554" s="838"/>
      <c r="AE6554" s="838"/>
      <c r="AF6554" s="838"/>
      <c r="AG6554" s="838"/>
      <c r="AH6554" s="838"/>
      <c r="AI6554" s="838"/>
      <c r="AJ6554" s="838"/>
      <c r="AK6554" s="838"/>
      <c r="AL6554" s="838"/>
    </row>
    <row r="6555" spans="25:38" x14ac:dyDescent="0.25">
      <c r="Y6555" s="838"/>
      <c r="Z6555" s="838"/>
      <c r="AA6555" s="838"/>
      <c r="AB6555" s="838"/>
      <c r="AC6555" s="838"/>
      <c r="AD6555" s="838"/>
      <c r="AE6555" s="838"/>
      <c r="AF6555" s="838"/>
      <c r="AG6555" s="838"/>
      <c r="AH6555" s="838"/>
      <c r="AI6555" s="838"/>
      <c r="AJ6555" s="838"/>
      <c r="AK6555" s="838"/>
      <c r="AL6555" s="838"/>
    </row>
    <row r="6556" spans="25:38" x14ac:dyDescent="0.25">
      <c r="Y6556" s="838"/>
      <c r="Z6556" s="838"/>
      <c r="AA6556" s="838"/>
      <c r="AB6556" s="838"/>
      <c r="AC6556" s="838"/>
      <c r="AD6556" s="838"/>
      <c r="AE6556" s="838"/>
      <c r="AF6556" s="838"/>
      <c r="AG6556" s="838"/>
      <c r="AH6556" s="838"/>
      <c r="AI6556" s="838"/>
      <c r="AJ6556" s="838"/>
      <c r="AK6556" s="838"/>
      <c r="AL6556" s="838"/>
    </row>
    <row r="6557" spans="25:38" x14ac:dyDescent="0.25">
      <c r="Y6557" s="838"/>
      <c r="Z6557" s="838"/>
      <c r="AA6557" s="838"/>
      <c r="AB6557" s="838"/>
      <c r="AC6557" s="838"/>
      <c r="AD6557" s="838"/>
      <c r="AE6557" s="838"/>
      <c r="AF6557" s="838"/>
      <c r="AG6557" s="838"/>
      <c r="AH6557" s="838"/>
      <c r="AI6557" s="838"/>
      <c r="AJ6557" s="838"/>
      <c r="AK6557" s="838"/>
      <c r="AL6557" s="838"/>
    </row>
    <row r="6558" spans="25:38" x14ac:dyDescent="0.25">
      <c r="Y6558" s="838"/>
      <c r="Z6558" s="838"/>
      <c r="AA6558" s="838"/>
      <c r="AB6558" s="838"/>
      <c r="AC6558" s="838"/>
      <c r="AD6558" s="838"/>
      <c r="AE6558" s="838"/>
      <c r="AF6558" s="838"/>
      <c r="AG6558" s="838"/>
      <c r="AH6558" s="838"/>
      <c r="AI6558" s="838"/>
      <c r="AJ6558" s="838"/>
      <c r="AK6558" s="838"/>
      <c r="AL6558" s="838"/>
    </row>
    <row r="6559" spans="25:38" x14ac:dyDescent="0.25">
      <c r="Y6559" s="838"/>
      <c r="Z6559" s="838"/>
      <c r="AA6559" s="838"/>
      <c r="AB6559" s="838"/>
      <c r="AC6559" s="838"/>
      <c r="AD6559" s="838"/>
      <c r="AE6559" s="838"/>
      <c r="AF6559" s="838"/>
      <c r="AG6559" s="838"/>
      <c r="AH6559" s="838"/>
      <c r="AI6559" s="838"/>
      <c r="AJ6559" s="838"/>
      <c r="AK6559" s="838"/>
      <c r="AL6559" s="838"/>
    </row>
    <row r="6560" spans="25:38" x14ac:dyDescent="0.25">
      <c r="Y6560" s="838"/>
      <c r="Z6560" s="838"/>
      <c r="AA6560" s="838"/>
      <c r="AB6560" s="838"/>
      <c r="AC6560" s="838"/>
      <c r="AD6560" s="838"/>
      <c r="AE6560" s="838"/>
      <c r="AF6560" s="838"/>
      <c r="AG6560" s="838"/>
      <c r="AH6560" s="838"/>
      <c r="AI6560" s="838"/>
      <c r="AJ6560" s="838"/>
      <c r="AK6560" s="838"/>
      <c r="AL6560" s="838"/>
    </row>
    <row r="6561" spans="25:38" x14ac:dyDescent="0.25">
      <c r="Y6561" s="838"/>
      <c r="Z6561" s="838"/>
      <c r="AA6561" s="838"/>
      <c r="AB6561" s="838"/>
      <c r="AC6561" s="838"/>
      <c r="AD6561" s="838"/>
      <c r="AE6561" s="838"/>
      <c r="AF6561" s="838"/>
      <c r="AG6561" s="838"/>
      <c r="AH6561" s="838"/>
      <c r="AI6561" s="838"/>
      <c r="AJ6561" s="838"/>
      <c r="AK6561" s="838"/>
      <c r="AL6561" s="838"/>
    </row>
    <row r="6562" spans="25:38" x14ac:dyDescent="0.25">
      <c r="Y6562" s="838"/>
      <c r="Z6562" s="838"/>
      <c r="AA6562" s="838"/>
      <c r="AB6562" s="838"/>
      <c r="AC6562" s="838"/>
      <c r="AD6562" s="838"/>
      <c r="AE6562" s="838"/>
      <c r="AF6562" s="838"/>
      <c r="AG6562" s="838"/>
      <c r="AH6562" s="838"/>
      <c r="AI6562" s="838"/>
      <c r="AJ6562" s="838"/>
      <c r="AK6562" s="838"/>
      <c r="AL6562" s="838"/>
    </row>
    <row r="6563" spans="25:38" x14ac:dyDescent="0.25">
      <c r="Y6563" s="838"/>
      <c r="Z6563" s="838"/>
      <c r="AA6563" s="838"/>
      <c r="AB6563" s="838"/>
      <c r="AC6563" s="838"/>
      <c r="AD6563" s="838"/>
      <c r="AE6563" s="838"/>
      <c r="AF6563" s="838"/>
      <c r="AG6563" s="838"/>
      <c r="AH6563" s="838"/>
      <c r="AI6563" s="838"/>
      <c r="AJ6563" s="838"/>
      <c r="AK6563" s="838"/>
      <c r="AL6563" s="838"/>
    </row>
    <row r="6564" spans="25:38" x14ac:dyDescent="0.25">
      <c r="Y6564" s="838"/>
      <c r="Z6564" s="838"/>
      <c r="AA6564" s="838"/>
      <c r="AB6564" s="838"/>
      <c r="AC6564" s="838"/>
      <c r="AD6564" s="838"/>
      <c r="AE6564" s="838"/>
      <c r="AF6564" s="838"/>
      <c r="AG6564" s="838"/>
      <c r="AH6564" s="838"/>
      <c r="AI6564" s="838"/>
      <c r="AJ6564" s="838"/>
      <c r="AK6564" s="838"/>
      <c r="AL6564" s="838"/>
    </row>
    <row r="6565" spans="25:38" x14ac:dyDescent="0.25">
      <c r="Y6565" s="838"/>
      <c r="Z6565" s="838"/>
      <c r="AA6565" s="838"/>
      <c r="AB6565" s="838"/>
      <c r="AC6565" s="838"/>
      <c r="AD6565" s="838"/>
      <c r="AE6565" s="838"/>
      <c r="AF6565" s="838"/>
      <c r="AG6565" s="838"/>
      <c r="AH6565" s="838"/>
      <c r="AI6565" s="838"/>
      <c r="AJ6565" s="838"/>
      <c r="AK6565" s="838"/>
      <c r="AL6565" s="838"/>
    </row>
    <row r="6566" spans="25:38" x14ac:dyDescent="0.25">
      <c r="Y6566" s="838"/>
      <c r="Z6566" s="838"/>
      <c r="AA6566" s="838"/>
      <c r="AB6566" s="838"/>
      <c r="AC6566" s="838"/>
      <c r="AD6566" s="838"/>
      <c r="AE6566" s="838"/>
      <c r="AF6566" s="838"/>
      <c r="AG6566" s="838"/>
      <c r="AH6566" s="838"/>
      <c r="AI6566" s="838"/>
      <c r="AJ6566" s="838"/>
      <c r="AK6566" s="838"/>
      <c r="AL6566" s="838"/>
    </row>
    <row r="6567" spans="25:38" x14ac:dyDescent="0.25">
      <c r="Y6567" s="838"/>
      <c r="Z6567" s="838"/>
      <c r="AA6567" s="838"/>
      <c r="AB6567" s="838"/>
      <c r="AC6567" s="838"/>
      <c r="AD6567" s="838"/>
      <c r="AE6567" s="838"/>
      <c r="AF6567" s="838"/>
      <c r="AG6567" s="838"/>
      <c r="AH6567" s="838"/>
      <c r="AI6567" s="838"/>
      <c r="AJ6567" s="838"/>
      <c r="AK6567" s="838"/>
      <c r="AL6567" s="838"/>
    </row>
    <row r="6568" spans="25:38" x14ac:dyDescent="0.25">
      <c r="Y6568" s="838"/>
      <c r="Z6568" s="838"/>
      <c r="AA6568" s="838"/>
      <c r="AB6568" s="838"/>
      <c r="AC6568" s="838"/>
      <c r="AD6568" s="838"/>
      <c r="AE6568" s="838"/>
      <c r="AF6568" s="838"/>
      <c r="AG6568" s="838"/>
      <c r="AH6568" s="838"/>
      <c r="AI6568" s="838"/>
      <c r="AJ6568" s="838"/>
      <c r="AK6568" s="838"/>
      <c r="AL6568" s="838"/>
    </row>
    <row r="6569" spans="25:38" x14ac:dyDescent="0.25">
      <c r="Y6569" s="838"/>
      <c r="Z6569" s="838"/>
      <c r="AA6569" s="838"/>
      <c r="AB6569" s="838"/>
      <c r="AC6569" s="838"/>
      <c r="AD6569" s="838"/>
      <c r="AE6569" s="838"/>
      <c r="AF6569" s="838"/>
      <c r="AG6569" s="838"/>
      <c r="AH6569" s="838"/>
      <c r="AI6569" s="838"/>
      <c r="AJ6569" s="838"/>
      <c r="AK6569" s="838"/>
      <c r="AL6569" s="838"/>
    </row>
    <row r="6570" spans="25:38" x14ac:dyDescent="0.25">
      <c r="Y6570" s="838"/>
      <c r="Z6570" s="838"/>
      <c r="AA6570" s="838"/>
      <c r="AB6570" s="838"/>
      <c r="AC6570" s="838"/>
      <c r="AD6570" s="838"/>
      <c r="AE6570" s="838"/>
      <c r="AF6570" s="838"/>
      <c r="AG6570" s="838"/>
      <c r="AH6570" s="838"/>
      <c r="AI6570" s="838"/>
      <c r="AJ6570" s="838"/>
      <c r="AK6570" s="838"/>
      <c r="AL6570" s="838"/>
    </row>
    <row r="6571" spans="25:38" x14ac:dyDescent="0.25">
      <c r="Y6571" s="838"/>
      <c r="Z6571" s="838"/>
      <c r="AA6571" s="838"/>
      <c r="AB6571" s="838"/>
      <c r="AC6571" s="838"/>
      <c r="AD6571" s="838"/>
      <c r="AE6571" s="838"/>
      <c r="AF6571" s="838"/>
      <c r="AG6571" s="838"/>
      <c r="AH6571" s="838"/>
      <c r="AI6571" s="838"/>
      <c r="AJ6571" s="838"/>
      <c r="AK6571" s="838"/>
      <c r="AL6571" s="838"/>
    </row>
    <row r="6572" spans="25:38" x14ac:dyDescent="0.25">
      <c r="Y6572" s="838"/>
      <c r="Z6572" s="838"/>
      <c r="AA6572" s="838"/>
      <c r="AB6572" s="838"/>
      <c r="AC6572" s="838"/>
      <c r="AD6572" s="838"/>
      <c r="AE6572" s="838"/>
      <c r="AF6572" s="838"/>
      <c r="AG6572" s="838"/>
      <c r="AH6572" s="838"/>
      <c r="AI6572" s="838"/>
      <c r="AJ6572" s="838"/>
      <c r="AK6572" s="838"/>
      <c r="AL6572" s="838"/>
    </row>
    <row r="6573" spans="25:38" x14ac:dyDescent="0.25">
      <c r="Y6573" s="838"/>
      <c r="Z6573" s="838"/>
      <c r="AA6573" s="838"/>
      <c r="AB6573" s="838"/>
      <c r="AC6573" s="838"/>
      <c r="AD6573" s="838"/>
      <c r="AE6573" s="838"/>
      <c r="AF6573" s="838"/>
      <c r="AG6573" s="838"/>
      <c r="AH6573" s="838"/>
      <c r="AI6573" s="838"/>
      <c r="AJ6573" s="838"/>
      <c r="AK6573" s="838"/>
      <c r="AL6573" s="838"/>
    </row>
    <row r="6574" spans="25:38" x14ac:dyDescent="0.25">
      <c r="Y6574" s="838"/>
      <c r="Z6574" s="838"/>
      <c r="AA6574" s="838"/>
      <c r="AB6574" s="838"/>
      <c r="AC6574" s="838"/>
      <c r="AD6574" s="838"/>
      <c r="AE6574" s="838"/>
      <c r="AF6574" s="838"/>
      <c r="AG6574" s="838"/>
      <c r="AH6574" s="838"/>
      <c r="AI6574" s="838"/>
      <c r="AJ6574" s="838"/>
      <c r="AK6574" s="838"/>
      <c r="AL6574" s="838"/>
    </row>
    <row r="6575" spans="25:38" x14ac:dyDescent="0.25">
      <c r="Y6575" s="838"/>
      <c r="Z6575" s="838"/>
      <c r="AA6575" s="838"/>
      <c r="AB6575" s="838"/>
      <c r="AC6575" s="838"/>
      <c r="AD6575" s="838"/>
      <c r="AE6575" s="838"/>
      <c r="AF6575" s="838"/>
      <c r="AG6575" s="838"/>
      <c r="AH6575" s="838"/>
      <c r="AI6575" s="838"/>
      <c r="AJ6575" s="838"/>
      <c r="AK6575" s="838"/>
      <c r="AL6575" s="838"/>
    </row>
    <row r="6576" spans="25:38" x14ac:dyDescent="0.25">
      <c r="Y6576" s="838"/>
      <c r="Z6576" s="838"/>
      <c r="AA6576" s="838"/>
      <c r="AB6576" s="838"/>
      <c r="AC6576" s="838"/>
      <c r="AD6576" s="838"/>
      <c r="AE6576" s="838"/>
      <c r="AF6576" s="838"/>
      <c r="AG6576" s="838"/>
      <c r="AH6576" s="838"/>
      <c r="AI6576" s="838"/>
      <c r="AJ6576" s="838"/>
      <c r="AK6576" s="838"/>
      <c r="AL6576" s="838"/>
    </row>
    <row r="6577" spans="25:38" x14ac:dyDescent="0.25">
      <c r="Y6577" s="838"/>
      <c r="Z6577" s="838"/>
      <c r="AA6577" s="838"/>
      <c r="AB6577" s="838"/>
      <c r="AC6577" s="838"/>
      <c r="AD6577" s="838"/>
      <c r="AE6577" s="838"/>
      <c r="AF6577" s="838"/>
      <c r="AG6577" s="838"/>
      <c r="AH6577" s="838"/>
      <c r="AI6577" s="838"/>
      <c r="AJ6577" s="838"/>
      <c r="AK6577" s="838"/>
      <c r="AL6577" s="838"/>
    </row>
    <row r="6578" spans="25:38" x14ac:dyDescent="0.25">
      <c r="Y6578" s="838"/>
      <c r="Z6578" s="838"/>
      <c r="AA6578" s="838"/>
      <c r="AB6578" s="838"/>
      <c r="AC6578" s="838"/>
      <c r="AD6578" s="838"/>
      <c r="AE6578" s="838"/>
      <c r="AF6578" s="838"/>
      <c r="AG6578" s="838"/>
      <c r="AH6578" s="838"/>
      <c r="AI6578" s="838"/>
      <c r="AJ6578" s="838"/>
      <c r="AK6578" s="838"/>
      <c r="AL6578" s="838"/>
    </row>
    <row r="6579" spans="25:38" x14ac:dyDescent="0.25">
      <c r="Y6579" s="838"/>
      <c r="Z6579" s="838"/>
      <c r="AA6579" s="838"/>
      <c r="AB6579" s="838"/>
      <c r="AC6579" s="838"/>
      <c r="AD6579" s="838"/>
      <c r="AE6579" s="838"/>
      <c r="AF6579" s="838"/>
      <c r="AG6579" s="838"/>
      <c r="AH6579" s="838"/>
      <c r="AI6579" s="838"/>
      <c r="AJ6579" s="838"/>
      <c r="AK6579" s="838"/>
      <c r="AL6579" s="838"/>
    </row>
    <row r="6580" spans="25:38" x14ac:dyDescent="0.25">
      <c r="Y6580" s="838"/>
      <c r="Z6580" s="838"/>
      <c r="AA6580" s="838"/>
      <c r="AB6580" s="838"/>
      <c r="AC6580" s="838"/>
      <c r="AD6580" s="838"/>
      <c r="AE6580" s="838"/>
      <c r="AF6580" s="838"/>
      <c r="AG6580" s="838"/>
      <c r="AH6580" s="838"/>
      <c r="AI6580" s="838"/>
      <c r="AJ6580" s="838"/>
      <c r="AK6580" s="838"/>
      <c r="AL6580" s="838"/>
    </row>
    <row r="6581" spans="25:38" x14ac:dyDescent="0.25">
      <c r="Y6581" s="838"/>
      <c r="Z6581" s="838"/>
      <c r="AA6581" s="838"/>
      <c r="AB6581" s="838"/>
      <c r="AC6581" s="838"/>
      <c r="AD6581" s="838"/>
      <c r="AE6581" s="838"/>
      <c r="AF6581" s="838"/>
      <c r="AG6581" s="838"/>
      <c r="AH6581" s="838"/>
      <c r="AI6581" s="838"/>
      <c r="AJ6581" s="838"/>
      <c r="AK6581" s="838"/>
      <c r="AL6581" s="838"/>
    </row>
    <row r="6582" spans="25:38" x14ac:dyDescent="0.25">
      <c r="Y6582" s="838"/>
      <c r="Z6582" s="838"/>
      <c r="AA6582" s="838"/>
      <c r="AB6582" s="838"/>
      <c r="AC6582" s="838"/>
      <c r="AD6582" s="838"/>
      <c r="AE6582" s="838"/>
      <c r="AF6582" s="838"/>
      <c r="AG6582" s="838"/>
      <c r="AH6582" s="838"/>
      <c r="AI6582" s="838"/>
      <c r="AJ6582" s="838"/>
      <c r="AK6582" s="838"/>
      <c r="AL6582" s="838"/>
    </row>
    <row r="6583" spans="25:38" x14ac:dyDescent="0.25">
      <c r="Y6583" s="838"/>
      <c r="Z6583" s="838"/>
      <c r="AA6583" s="838"/>
      <c r="AB6583" s="838"/>
      <c r="AC6583" s="838"/>
      <c r="AD6583" s="838"/>
      <c r="AE6583" s="838"/>
      <c r="AF6583" s="838"/>
      <c r="AG6583" s="838"/>
      <c r="AH6583" s="838"/>
      <c r="AI6583" s="838"/>
      <c r="AJ6583" s="838"/>
      <c r="AK6583" s="838"/>
      <c r="AL6583" s="838"/>
    </row>
    <row r="6584" spans="25:38" x14ac:dyDescent="0.25">
      <c r="Y6584" s="838"/>
      <c r="Z6584" s="838"/>
      <c r="AA6584" s="838"/>
      <c r="AB6584" s="838"/>
      <c r="AC6584" s="838"/>
      <c r="AD6584" s="838"/>
      <c r="AE6584" s="838"/>
      <c r="AF6584" s="838"/>
      <c r="AG6584" s="838"/>
      <c r="AH6584" s="838"/>
      <c r="AI6584" s="838"/>
      <c r="AJ6584" s="838"/>
      <c r="AK6584" s="838"/>
      <c r="AL6584" s="838"/>
    </row>
    <row r="6585" spans="25:38" x14ac:dyDescent="0.25">
      <c r="Y6585" s="838"/>
      <c r="Z6585" s="838"/>
      <c r="AA6585" s="838"/>
      <c r="AB6585" s="838"/>
      <c r="AC6585" s="838"/>
      <c r="AD6585" s="838"/>
      <c r="AE6585" s="838"/>
      <c r="AF6585" s="838"/>
      <c r="AG6585" s="838"/>
      <c r="AH6585" s="838"/>
      <c r="AI6585" s="838"/>
      <c r="AJ6585" s="838"/>
      <c r="AK6585" s="838"/>
      <c r="AL6585" s="838"/>
    </row>
    <row r="6586" spans="25:38" x14ac:dyDescent="0.25">
      <c r="Y6586" s="838"/>
      <c r="Z6586" s="838"/>
      <c r="AA6586" s="838"/>
      <c r="AB6586" s="838"/>
      <c r="AC6586" s="838"/>
      <c r="AD6586" s="838"/>
      <c r="AE6586" s="838"/>
      <c r="AF6586" s="838"/>
      <c r="AG6586" s="838"/>
      <c r="AH6586" s="838"/>
      <c r="AI6586" s="838"/>
      <c r="AJ6586" s="838"/>
      <c r="AK6586" s="838"/>
      <c r="AL6586" s="838"/>
    </row>
    <row r="6587" spans="25:38" x14ac:dyDescent="0.25">
      <c r="Y6587" s="838"/>
      <c r="Z6587" s="838"/>
      <c r="AA6587" s="838"/>
      <c r="AB6587" s="838"/>
      <c r="AC6587" s="838"/>
      <c r="AD6587" s="838"/>
      <c r="AE6587" s="838"/>
      <c r="AF6587" s="838"/>
      <c r="AG6587" s="838"/>
      <c r="AH6587" s="838"/>
      <c r="AI6587" s="838"/>
      <c r="AJ6587" s="838"/>
      <c r="AK6587" s="838"/>
      <c r="AL6587" s="838"/>
    </row>
    <row r="6588" spans="25:38" x14ac:dyDescent="0.25">
      <c r="Y6588" s="838"/>
      <c r="Z6588" s="838"/>
      <c r="AA6588" s="838"/>
      <c r="AB6588" s="838"/>
      <c r="AC6588" s="838"/>
      <c r="AD6588" s="838"/>
      <c r="AE6588" s="838"/>
      <c r="AF6588" s="838"/>
      <c r="AG6588" s="838"/>
      <c r="AH6588" s="838"/>
      <c r="AI6588" s="838"/>
      <c r="AJ6588" s="838"/>
      <c r="AK6588" s="838"/>
      <c r="AL6588" s="838"/>
    </row>
    <row r="6589" spans="25:38" x14ac:dyDescent="0.25">
      <c r="Y6589" s="838"/>
      <c r="Z6589" s="838"/>
      <c r="AA6589" s="838"/>
      <c r="AB6589" s="838"/>
      <c r="AC6589" s="838"/>
      <c r="AD6589" s="838"/>
      <c r="AE6589" s="838"/>
      <c r="AF6589" s="838"/>
      <c r="AG6589" s="838"/>
      <c r="AH6589" s="838"/>
      <c r="AI6589" s="838"/>
      <c r="AJ6589" s="838"/>
      <c r="AK6589" s="838"/>
      <c r="AL6589" s="838"/>
    </row>
    <row r="6590" spans="25:38" x14ac:dyDescent="0.25">
      <c r="Y6590" s="838"/>
      <c r="Z6590" s="838"/>
      <c r="AA6590" s="838"/>
      <c r="AB6590" s="838"/>
      <c r="AC6590" s="838"/>
      <c r="AD6590" s="838"/>
      <c r="AE6590" s="838"/>
      <c r="AF6590" s="838"/>
      <c r="AG6590" s="838"/>
      <c r="AH6590" s="838"/>
      <c r="AI6590" s="838"/>
      <c r="AJ6590" s="838"/>
      <c r="AK6590" s="838"/>
      <c r="AL6590" s="838"/>
    </row>
    <row r="6591" spans="25:38" x14ac:dyDescent="0.25">
      <c r="Y6591" s="838"/>
      <c r="Z6591" s="838"/>
      <c r="AA6591" s="838"/>
      <c r="AB6591" s="838"/>
      <c r="AC6591" s="838"/>
      <c r="AD6591" s="838"/>
      <c r="AE6591" s="838"/>
      <c r="AF6591" s="838"/>
      <c r="AG6591" s="838"/>
      <c r="AH6591" s="838"/>
      <c r="AI6591" s="838"/>
      <c r="AJ6591" s="838"/>
      <c r="AK6591" s="838"/>
      <c r="AL6591" s="838"/>
    </row>
    <row r="6592" spans="25:38" x14ac:dyDescent="0.25">
      <c r="Y6592" s="838"/>
      <c r="Z6592" s="838"/>
      <c r="AA6592" s="838"/>
      <c r="AB6592" s="838"/>
      <c r="AC6592" s="838"/>
      <c r="AD6592" s="838"/>
      <c r="AE6592" s="838"/>
      <c r="AF6592" s="838"/>
      <c r="AG6592" s="838"/>
      <c r="AH6592" s="838"/>
      <c r="AI6592" s="838"/>
      <c r="AJ6592" s="838"/>
      <c r="AK6592" s="838"/>
      <c r="AL6592" s="838"/>
    </row>
    <row r="6593" spans="25:38" x14ac:dyDescent="0.25">
      <c r="Y6593" s="838"/>
      <c r="Z6593" s="838"/>
      <c r="AA6593" s="838"/>
      <c r="AB6593" s="838"/>
      <c r="AC6593" s="838"/>
      <c r="AD6593" s="838"/>
      <c r="AE6593" s="838"/>
      <c r="AF6593" s="838"/>
      <c r="AG6593" s="838"/>
      <c r="AH6593" s="838"/>
      <c r="AI6593" s="838"/>
      <c r="AJ6593" s="838"/>
      <c r="AK6593" s="838"/>
      <c r="AL6593" s="838"/>
    </row>
    <row r="6594" spans="25:38" x14ac:dyDescent="0.25">
      <c r="Y6594" s="838"/>
      <c r="Z6594" s="838"/>
      <c r="AA6594" s="838"/>
      <c r="AB6594" s="838"/>
      <c r="AC6594" s="838"/>
      <c r="AD6594" s="838"/>
      <c r="AE6594" s="838"/>
      <c r="AF6594" s="838"/>
      <c r="AG6594" s="838"/>
      <c r="AH6594" s="838"/>
      <c r="AI6594" s="838"/>
      <c r="AJ6594" s="838"/>
      <c r="AK6594" s="838"/>
      <c r="AL6594" s="838"/>
    </row>
    <row r="6595" spans="25:38" x14ac:dyDescent="0.25">
      <c r="Y6595" s="838"/>
      <c r="Z6595" s="838"/>
      <c r="AA6595" s="838"/>
      <c r="AB6595" s="838"/>
      <c r="AC6595" s="838"/>
      <c r="AD6595" s="838"/>
      <c r="AE6595" s="838"/>
      <c r="AF6595" s="838"/>
      <c r="AG6595" s="838"/>
      <c r="AH6595" s="838"/>
      <c r="AI6595" s="838"/>
      <c r="AJ6595" s="838"/>
      <c r="AK6595" s="838"/>
      <c r="AL6595" s="838"/>
    </row>
    <row r="6596" spans="25:38" x14ac:dyDescent="0.25">
      <c r="Y6596" s="838"/>
      <c r="Z6596" s="838"/>
      <c r="AA6596" s="838"/>
      <c r="AB6596" s="838"/>
      <c r="AC6596" s="838"/>
      <c r="AD6596" s="838"/>
      <c r="AE6596" s="838"/>
      <c r="AF6596" s="838"/>
      <c r="AG6596" s="838"/>
      <c r="AH6596" s="838"/>
      <c r="AI6596" s="838"/>
      <c r="AJ6596" s="838"/>
      <c r="AK6596" s="838"/>
      <c r="AL6596" s="838"/>
    </row>
    <row r="6597" spans="25:38" x14ac:dyDescent="0.25">
      <c r="Y6597" s="838"/>
      <c r="Z6597" s="838"/>
      <c r="AA6597" s="838"/>
      <c r="AB6597" s="838"/>
      <c r="AC6597" s="838"/>
      <c r="AD6597" s="838"/>
      <c r="AE6597" s="838"/>
      <c r="AF6597" s="838"/>
      <c r="AG6597" s="838"/>
      <c r="AH6597" s="838"/>
      <c r="AI6597" s="838"/>
      <c r="AJ6597" s="838"/>
      <c r="AK6597" s="838"/>
      <c r="AL6597" s="838"/>
    </row>
    <row r="6598" spans="25:38" x14ac:dyDescent="0.25">
      <c r="Y6598" s="838"/>
      <c r="Z6598" s="838"/>
      <c r="AA6598" s="838"/>
      <c r="AB6598" s="838"/>
      <c r="AC6598" s="838"/>
      <c r="AD6598" s="838"/>
      <c r="AE6598" s="838"/>
      <c r="AF6598" s="838"/>
      <c r="AG6598" s="838"/>
      <c r="AH6598" s="838"/>
      <c r="AI6598" s="838"/>
      <c r="AJ6598" s="838"/>
      <c r="AK6598" s="838"/>
      <c r="AL6598" s="838"/>
    </row>
    <row r="6599" spans="25:38" x14ac:dyDescent="0.25">
      <c r="Y6599" s="838"/>
      <c r="Z6599" s="838"/>
      <c r="AA6599" s="838"/>
      <c r="AB6599" s="838"/>
      <c r="AC6599" s="838"/>
      <c r="AD6599" s="838"/>
      <c r="AE6599" s="838"/>
      <c r="AF6599" s="838"/>
      <c r="AG6599" s="838"/>
      <c r="AH6599" s="838"/>
      <c r="AI6599" s="838"/>
      <c r="AJ6599" s="838"/>
      <c r="AK6599" s="838"/>
      <c r="AL6599" s="838"/>
    </row>
    <row r="6600" spans="25:38" x14ac:dyDescent="0.25">
      <c r="Y6600" s="838"/>
      <c r="Z6600" s="838"/>
      <c r="AA6600" s="838"/>
      <c r="AB6600" s="838"/>
      <c r="AC6600" s="838"/>
      <c r="AD6600" s="838"/>
      <c r="AE6600" s="838"/>
      <c r="AF6600" s="838"/>
      <c r="AG6600" s="838"/>
      <c r="AH6600" s="838"/>
      <c r="AI6600" s="838"/>
      <c r="AJ6600" s="838"/>
      <c r="AK6600" s="838"/>
      <c r="AL6600" s="838"/>
    </row>
    <row r="6601" spans="25:38" x14ac:dyDescent="0.25">
      <c r="Y6601" s="838"/>
      <c r="Z6601" s="838"/>
      <c r="AA6601" s="838"/>
      <c r="AB6601" s="838"/>
      <c r="AC6601" s="838"/>
      <c r="AD6601" s="838"/>
      <c r="AE6601" s="838"/>
      <c r="AF6601" s="838"/>
      <c r="AG6601" s="838"/>
      <c r="AH6601" s="838"/>
      <c r="AI6601" s="838"/>
      <c r="AJ6601" s="838"/>
      <c r="AK6601" s="838"/>
      <c r="AL6601" s="838"/>
    </row>
    <row r="6602" spans="25:38" x14ac:dyDescent="0.25">
      <c r="Y6602" s="838"/>
      <c r="Z6602" s="838"/>
      <c r="AA6602" s="838"/>
      <c r="AB6602" s="838"/>
      <c r="AC6602" s="838"/>
      <c r="AD6602" s="838"/>
      <c r="AE6602" s="838"/>
      <c r="AF6602" s="838"/>
      <c r="AG6602" s="838"/>
      <c r="AH6602" s="838"/>
      <c r="AI6602" s="838"/>
      <c r="AJ6602" s="838"/>
      <c r="AK6602" s="838"/>
      <c r="AL6602" s="838"/>
    </row>
    <row r="6603" spans="25:38" x14ac:dyDescent="0.25">
      <c r="Y6603" s="838"/>
      <c r="Z6603" s="838"/>
      <c r="AA6603" s="838"/>
      <c r="AB6603" s="838"/>
      <c r="AC6603" s="838"/>
      <c r="AD6603" s="838"/>
      <c r="AE6603" s="838"/>
      <c r="AF6603" s="838"/>
      <c r="AG6603" s="838"/>
      <c r="AH6603" s="838"/>
      <c r="AI6603" s="838"/>
      <c r="AJ6603" s="838"/>
      <c r="AK6603" s="838"/>
      <c r="AL6603" s="838"/>
    </row>
    <row r="6604" spans="25:38" x14ac:dyDescent="0.25">
      <c r="Y6604" s="838"/>
      <c r="Z6604" s="838"/>
      <c r="AA6604" s="838"/>
      <c r="AB6604" s="838"/>
      <c r="AC6604" s="838"/>
      <c r="AD6604" s="838"/>
      <c r="AE6604" s="838"/>
      <c r="AF6604" s="838"/>
      <c r="AG6604" s="838"/>
      <c r="AH6604" s="838"/>
      <c r="AI6604" s="838"/>
      <c r="AJ6604" s="838"/>
      <c r="AK6604" s="838"/>
      <c r="AL6604" s="838"/>
    </row>
    <row r="6605" spans="25:38" x14ac:dyDescent="0.25">
      <c r="Y6605" s="838"/>
      <c r="Z6605" s="838"/>
      <c r="AA6605" s="838"/>
      <c r="AB6605" s="838"/>
      <c r="AC6605" s="838"/>
      <c r="AD6605" s="838"/>
      <c r="AE6605" s="838"/>
      <c r="AF6605" s="838"/>
      <c r="AG6605" s="838"/>
      <c r="AH6605" s="838"/>
      <c r="AI6605" s="838"/>
      <c r="AJ6605" s="838"/>
      <c r="AK6605" s="838"/>
      <c r="AL6605" s="838"/>
    </row>
    <row r="6606" spans="25:38" x14ac:dyDescent="0.25">
      <c r="Y6606" s="838"/>
      <c r="Z6606" s="838"/>
      <c r="AA6606" s="838"/>
      <c r="AB6606" s="838"/>
      <c r="AC6606" s="838"/>
      <c r="AD6606" s="838"/>
      <c r="AE6606" s="838"/>
      <c r="AF6606" s="838"/>
      <c r="AG6606" s="838"/>
      <c r="AH6606" s="838"/>
      <c r="AI6606" s="838"/>
      <c r="AJ6606" s="838"/>
      <c r="AK6606" s="838"/>
      <c r="AL6606" s="838"/>
    </row>
    <row r="6607" spans="25:38" x14ac:dyDescent="0.25">
      <c r="Y6607" s="838"/>
      <c r="Z6607" s="838"/>
      <c r="AA6607" s="838"/>
      <c r="AB6607" s="838"/>
      <c r="AC6607" s="838"/>
      <c r="AD6607" s="838"/>
      <c r="AE6607" s="838"/>
      <c r="AF6607" s="838"/>
      <c r="AG6607" s="838"/>
      <c r="AH6607" s="838"/>
      <c r="AI6607" s="838"/>
      <c r="AJ6607" s="838"/>
      <c r="AK6607" s="838"/>
      <c r="AL6607" s="838"/>
    </row>
    <row r="6608" spans="25:38" x14ac:dyDescent="0.25">
      <c r="Y6608" s="838"/>
      <c r="Z6608" s="838"/>
      <c r="AA6608" s="838"/>
      <c r="AB6608" s="838"/>
      <c r="AC6608" s="838"/>
      <c r="AD6608" s="838"/>
      <c r="AE6608" s="838"/>
      <c r="AF6608" s="838"/>
      <c r="AG6608" s="838"/>
      <c r="AH6608" s="838"/>
      <c r="AI6608" s="838"/>
      <c r="AJ6608" s="838"/>
      <c r="AK6608" s="838"/>
      <c r="AL6608" s="838"/>
    </row>
    <row r="6609" spans="25:38" x14ac:dyDescent="0.25">
      <c r="Y6609" s="838"/>
      <c r="Z6609" s="838"/>
      <c r="AA6609" s="838"/>
      <c r="AB6609" s="838"/>
      <c r="AC6609" s="838"/>
      <c r="AD6609" s="838"/>
      <c r="AE6609" s="838"/>
      <c r="AF6609" s="838"/>
      <c r="AG6609" s="838"/>
      <c r="AH6609" s="838"/>
      <c r="AI6609" s="838"/>
      <c r="AJ6609" s="838"/>
      <c r="AK6609" s="838"/>
      <c r="AL6609" s="838"/>
    </row>
    <row r="6610" spans="25:38" x14ac:dyDescent="0.25">
      <c r="Y6610" s="838"/>
      <c r="Z6610" s="838"/>
      <c r="AA6610" s="838"/>
      <c r="AB6610" s="838"/>
      <c r="AC6610" s="838"/>
      <c r="AD6610" s="838"/>
      <c r="AE6610" s="838"/>
      <c r="AF6610" s="838"/>
      <c r="AG6610" s="838"/>
      <c r="AH6610" s="838"/>
      <c r="AI6610" s="838"/>
      <c r="AJ6610" s="838"/>
      <c r="AK6610" s="838"/>
      <c r="AL6610" s="838"/>
    </row>
    <row r="6611" spans="25:38" x14ac:dyDescent="0.25">
      <c r="Y6611" s="838"/>
      <c r="Z6611" s="838"/>
      <c r="AA6611" s="838"/>
      <c r="AB6611" s="838"/>
      <c r="AC6611" s="838"/>
      <c r="AD6611" s="838"/>
      <c r="AE6611" s="838"/>
      <c r="AF6611" s="838"/>
      <c r="AG6611" s="838"/>
      <c r="AH6611" s="838"/>
      <c r="AI6611" s="838"/>
      <c r="AJ6611" s="838"/>
      <c r="AK6611" s="838"/>
      <c r="AL6611" s="838"/>
    </row>
    <row r="6612" spans="25:38" x14ac:dyDescent="0.25">
      <c r="Y6612" s="838"/>
      <c r="Z6612" s="838"/>
      <c r="AA6612" s="838"/>
      <c r="AB6612" s="838"/>
      <c r="AC6612" s="838"/>
      <c r="AD6612" s="838"/>
      <c r="AE6612" s="838"/>
      <c r="AF6612" s="838"/>
      <c r="AG6612" s="838"/>
      <c r="AH6612" s="838"/>
      <c r="AI6612" s="838"/>
      <c r="AJ6612" s="838"/>
      <c r="AK6612" s="838"/>
      <c r="AL6612" s="838"/>
    </row>
    <row r="6613" spans="25:38" x14ac:dyDescent="0.25">
      <c r="Y6613" s="838"/>
      <c r="Z6613" s="838"/>
      <c r="AA6613" s="838"/>
      <c r="AB6613" s="838"/>
      <c r="AC6613" s="838"/>
      <c r="AD6613" s="838"/>
      <c r="AE6613" s="838"/>
      <c r="AF6613" s="838"/>
      <c r="AG6613" s="838"/>
      <c r="AH6613" s="838"/>
      <c r="AI6613" s="838"/>
      <c r="AJ6613" s="838"/>
      <c r="AK6613" s="838"/>
      <c r="AL6613" s="838"/>
    </row>
    <row r="6614" spans="25:38" x14ac:dyDescent="0.25">
      <c r="Y6614" s="838"/>
      <c r="Z6614" s="838"/>
      <c r="AA6614" s="838"/>
      <c r="AB6614" s="838"/>
      <c r="AC6614" s="838"/>
      <c r="AD6614" s="838"/>
      <c r="AE6614" s="838"/>
      <c r="AF6614" s="838"/>
      <c r="AG6614" s="838"/>
      <c r="AH6614" s="838"/>
      <c r="AI6614" s="838"/>
      <c r="AJ6614" s="838"/>
      <c r="AK6614" s="838"/>
      <c r="AL6614" s="838"/>
    </row>
    <row r="6615" spans="25:38" x14ac:dyDescent="0.25">
      <c r="Y6615" s="838"/>
      <c r="Z6615" s="838"/>
      <c r="AA6615" s="838"/>
      <c r="AB6615" s="838"/>
      <c r="AC6615" s="838"/>
      <c r="AD6615" s="838"/>
      <c r="AE6615" s="838"/>
      <c r="AF6615" s="838"/>
      <c r="AG6615" s="838"/>
      <c r="AH6615" s="838"/>
      <c r="AI6615" s="838"/>
      <c r="AJ6615" s="838"/>
      <c r="AK6615" s="838"/>
      <c r="AL6615" s="838"/>
    </row>
    <row r="6616" spans="25:38" x14ac:dyDescent="0.25">
      <c r="Y6616" s="838"/>
      <c r="Z6616" s="838"/>
      <c r="AA6616" s="838"/>
      <c r="AB6616" s="838"/>
      <c r="AC6616" s="838"/>
      <c r="AD6616" s="838"/>
      <c r="AE6616" s="838"/>
      <c r="AF6616" s="838"/>
      <c r="AG6616" s="838"/>
      <c r="AH6616" s="838"/>
      <c r="AI6616" s="838"/>
      <c r="AJ6616" s="838"/>
      <c r="AK6616" s="838"/>
      <c r="AL6616" s="838"/>
    </row>
    <row r="6617" spans="25:38" x14ac:dyDescent="0.25">
      <c r="Y6617" s="838"/>
      <c r="Z6617" s="838"/>
      <c r="AA6617" s="838"/>
      <c r="AB6617" s="838"/>
      <c r="AC6617" s="838"/>
      <c r="AD6617" s="838"/>
      <c r="AE6617" s="838"/>
      <c r="AF6617" s="838"/>
      <c r="AG6617" s="838"/>
      <c r="AH6617" s="838"/>
      <c r="AI6617" s="838"/>
      <c r="AJ6617" s="838"/>
      <c r="AK6617" s="838"/>
      <c r="AL6617" s="838"/>
    </row>
    <row r="6618" spans="25:38" x14ac:dyDescent="0.25">
      <c r="Y6618" s="838"/>
      <c r="Z6618" s="838"/>
      <c r="AA6618" s="838"/>
      <c r="AB6618" s="838"/>
      <c r="AC6618" s="838"/>
      <c r="AD6618" s="838"/>
      <c r="AE6618" s="838"/>
      <c r="AF6618" s="838"/>
      <c r="AG6618" s="838"/>
      <c r="AH6618" s="838"/>
      <c r="AI6618" s="838"/>
      <c r="AJ6618" s="838"/>
      <c r="AK6618" s="838"/>
      <c r="AL6618" s="838"/>
    </row>
    <row r="6619" spans="25:38" x14ac:dyDescent="0.25">
      <c r="Y6619" s="838"/>
      <c r="Z6619" s="838"/>
      <c r="AA6619" s="838"/>
      <c r="AB6619" s="838"/>
      <c r="AC6619" s="838"/>
      <c r="AD6619" s="838"/>
      <c r="AE6619" s="838"/>
      <c r="AF6619" s="838"/>
      <c r="AG6619" s="838"/>
      <c r="AH6619" s="838"/>
      <c r="AI6619" s="838"/>
      <c r="AJ6619" s="838"/>
      <c r="AK6619" s="838"/>
      <c r="AL6619" s="838"/>
    </row>
    <row r="6620" spans="25:38" x14ac:dyDescent="0.25">
      <c r="Y6620" s="838"/>
      <c r="Z6620" s="838"/>
      <c r="AA6620" s="838"/>
      <c r="AB6620" s="838"/>
      <c r="AC6620" s="838"/>
      <c r="AD6620" s="838"/>
      <c r="AE6620" s="838"/>
      <c r="AF6620" s="838"/>
      <c r="AG6620" s="838"/>
      <c r="AH6620" s="838"/>
      <c r="AI6620" s="838"/>
      <c r="AJ6620" s="838"/>
      <c r="AK6620" s="838"/>
      <c r="AL6620" s="838"/>
    </row>
    <row r="6621" spans="25:38" x14ac:dyDescent="0.25">
      <c r="Y6621" s="838"/>
      <c r="Z6621" s="838"/>
      <c r="AA6621" s="838"/>
      <c r="AB6621" s="838"/>
      <c r="AC6621" s="838"/>
      <c r="AD6621" s="838"/>
      <c r="AE6621" s="838"/>
      <c r="AF6621" s="838"/>
      <c r="AG6621" s="838"/>
      <c r="AH6621" s="838"/>
      <c r="AI6621" s="838"/>
      <c r="AJ6621" s="838"/>
      <c r="AK6621" s="838"/>
      <c r="AL6621" s="838"/>
    </row>
    <row r="6622" spans="25:38" x14ac:dyDescent="0.25">
      <c r="Y6622" s="838"/>
      <c r="Z6622" s="838"/>
      <c r="AA6622" s="838"/>
      <c r="AB6622" s="838"/>
      <c r="AC6622" s="838"/>
      <c r="AD6622" s="838"/>
      <c r="AE6622" s="838"/>
      <c r="AF6622" s="838"/>
      <c r="AG6622" s="838"/>
      <c r="AH6622" s="838"/>
      <c r="AI6622" s="838"/>
      <c r="AJ6622" s="838"/>
      <c r="AK6622" s="838"/>
      <c r="AL6622" s="838"/>
    </row>
    <row r="6623" spans="25:38" x14ac:dyDescent="0.25">
      <c r="Y6623" s="838"/>
      <c r="Z6623" s="838"/>
      <c r="AA6623" s="838"/>
      <c r="AB6623" s="838"/>
      <c r="AC6623" s="838"/>
      <c r="AD6623" s="838"/>
      <c r="AE6623" s="838"/>
      <c r="AF6623" s="838"/>
      <c r="AG6623" s="838"/>
      <c r="AH6623" s="838"/>
      <c r="AI6623" s="838"/>
      <c r="AJ6623" s="838"/>
      <c r="AK6623" s="838"/>
      <c r="AL6623" s="838"/>
    </row>
    <row r="6624" spans="25:38" x14ac:dyDescent="0.25">
      <c r="Y6624" s="838"/>
      <c r="Z6624" s="838"/>
      <c r="AA6624" s="838"/>
      <c r="AB6624" s="838"/>
      <c r="AC6624" s="838"/>
      <c r="AD6624" s="838"/>
      <c r="AE6624" s="838"/>
      <c r="AF6624" s="838"/>
      <c r="AG6624" s="838"/>
      <c r="AH6624" s="838"/>
      <c r="AI6624" s="838"/>
      <c r="AJ6624" s="838"/>
      <c r="AK6624" s="838"/>
      <c r="AL6624" s="838"/>
    </row>
    <row r="6625" spans="25:38" x14ac:dyDescent="0.25">
      <c r="Y6625" s="838"/>
      <c r="Z6625" s="838"/>
      <c r="AA6625" s="838"/>
      <c r="AB6625" s="838"/>
      <c r="AC6625" s="838"/>
      <c r="AD6625" s="838"/>
      <c r="AE6625" s="838"/>
      <c r="AF6625" s="838"/>
      <c r="AG6625" s="838"/>
      <c r="AH6625" s="838"/>
      <c r="AI6625" s="838"/>
      <c r="AJ6625" s="838"/>
      <c r="AK6625" s="838"/>
      <c r="AL6625" s="838"/>
    </row>
    <row r="6626" spans="25:38" x14ac:dyDescent="0.25">
      <c r="Y6626" s="838"/>
      <c r="Z6626" s="838"/>
      <c r="AA6626" s="838"/>
      <c r="AB6626" s="838"/>
      <c r="AC6626" s="838"/>
      <c r="AD6626" s="838"/>
      <c r="AE6626" s="838"/>
      <c r="AF6626" s="838"/>
      <c r="AG6626" s="838"/>
      <c r="AH6626" s="838"/>
      <c r="AI6626" s="838"/>
      <c r="AJ6626" s="838"/>
      <c r="AK6626" s="838"/>
      <c r="AL6626" s="838"/>
    </row>
    <row r="6627" spans="25:38" x14ac:dyDescent="0.25">
      <c r="Y6627" s="838"/>
      <c r="Z6627" s="838"/>
      <c r="AA6627" s="838"/>
      <c r="AB6627" s="838"/>
      <c r="AC6627" s="838"/>
      <c r="AD6627" s="838"/>
      <c r="AE6627" s="838"/>
      <c r="AF6627" s="838"/>
      <c r="AG6627" s="838"/>
      <c r="AH6627" s="838"/>
      <c r="AI6627" s="838"/>
      <c r="AJ6627" s="838"/>
      <c r="AK6627" s="838"/>
      <c r="AL6627" s="838"/>
    </row>
    <row r="6628" spans="25:38" x14ac:dyDescent="0.25">
      <c r="Y6628" s="838"/>
      <c r="Z6628" s="838"/>
      <c r="AA6628" s="838"/>
      <c r="AB6628" s="838"/>
      <c r="AC6628" s="838"/>
      <c r="AD6628" s="838"/>
      <c r="AE6628" s="838"/>
      <c r="AF6628" s="838"/>
      <c r="AG6628" s="838"/>
      <c r="AH6628" s="838"/>
      <c r="AI6628" s="838"/>
      <c r="AJ6628" s="838"/>
      <c r="AK6628" s="838"/>
      <c r="AL6628" s="838"/>
    </row>
    <row r="6629" spans="25:38" x14ac:dyDescent="0.25">
      <c r="Y6629" s="838"/>
      <c r="Z6629" s="838"/>
      <c r="AA6629" s="838"/>
      <c r="AB6629" s="838"/>
      <c r="AC6629" s="838"/>
      <c r="AD6629" s="838"/>
      <c r="AE6629" s="838"/>
      <c r="AF6629" s="838"/>
      <c r="AG6629" s="838"/>
      <c r="AH6629" s="838"/>
      <c r="AI6629" s="838"/>
      <c r="AJ6629" s="838"/>
      <c r="AK6629" s="838"/>
      <c r="AL6629" s="838"/>
    </row>
    <row r="6630" spans="25:38" x14ac:dyDescent="0.25">
      <c r="Y6630" s="838"/>
      <c r="Z6630" s="838"/>
      <c r="AA6630" s="838"/>
      <c r="AB6630" s="838"/>
      <c r="AC6630" s="838"/>
      <c r="AD6630" s="838"/>
      <c r="AE6630" s="838"/>
      <c r="AF6630" s="838"/>
      <c r="AG6630" s="838"/>
      <c r="AH6630" s="838"/>
      <c r="AI6630" s="838"/>
      <c r="AJ6630" s="838"/>
      <c r="AK6630" s="838"/>
      <c r="AL6630" s="838"/>
    </row>
    <row r="6631" spans="25:38" x14ac:dyDescent="0.25">
      <c r="Y6631" s="838"/>
      <c r="Z6631" s="838"/>
      <c r="AA6631" s="838"/>
      <c r="AB6631" s="838"/>
      <c r="AC6631" s="838"/>
      <c r="AD6631" s="838"/>
      <c r="AE6631" s="838"/>
      <c r="AF6631" s="838"/>
      <c r="AG6631" s="838"/>
      <c r="AH6631" s="838"/>
      <c r="AI6631" s="838"/>
      <c r="AJ6631" s="838"/>
      <c r="AK6631" s="838"/>
      <c r="AL6631" s="838"/>
    </row>
    <row r="6632" spans="25:38" x14ac:dyDescent="0.25">
      <c r="Y6632" s="838"/>
      <c r="Z6632" s="838"/>
      <c r="AA6632" s="838"/>
      <c r="AB6632" s="838"/>
      <c r="AC6632" s="838"/>
      <c r="AD6632" s="838"/>
      <c r="AE6632" s="838"/>
      <c r="AF6632" s="838"/>
      <c r="AG6632" s="838"/>
      <c r="AH6632" s="838"/>
      <c r="AI6632" s="838"/>
      <c r="AJ6632" s="838"/>
      <c r="AK6632" s="838"/>
      <c r="AL6632" s="838"/>
    </row>
    <row r="6633" spans="25:38" x14ac:dyDescent="0.25">
      <c r="Y6633" s="838"/>
      <c r="Z6633" s="838"/>
      <c r="AA6633" s="838"/>
      <c r="AB6633" s="838"/>
      <c r="AC6633" s="838"/>
      <c r="AD6633" s="838"/>
      <c r="AE6633" s="838"/>
      <c r="AF6633" s="838"/>
      <c r="AG6633" s="838"/>
      <c r="AH6633" s="838"/>
      <c r="AI6633" s="838"/>
      <c r="AJ6633" s="838"/>
      <c r="AK6633" s="838"/>
      <c r="AL6633" s="838"/>
    </row>
    <row r="6634" spans="25:38" x14ac:dyDescent="0.25">
      <c r="Y6634" s="838"/>
      <c r="Z6634" s="838"/>
      <c r="AA6634" s="838"/>
      <c r="AB6634" s="838"/>
      <c r="AC6634" s="838"/>
      <c r="AD6634" s="838"/>
      <c r="AE6634" s="838"/>
      <c r="AF6634" s="838"/>
      <c r="AG6634" s="838"/>
      <c r="AH6634" s="838"/>
      <c r="AI6634" s="838"/>
      <c r="AJ6634" s="838"/>
      <c r="AK6634" s="838"/>
      <c r="AL6634" s="838"/>
    </row>
    <row r="6635" spans="25:38" x14ac:dyDescent="0.25">
      <c r="Y6635" s="838"/>
      <c r="Z6635" s="838"/>
      <c r="AA6635" s="838"/>
      <c r="AB6635" s="838"/>
      <c r="AC6635" s="838"/>
      <c r="AD6635" s="838"/>
      <c r="AE6635" s="838"/>
      <c r="AF6635" s="838"/>
      <c r="AG6635" s="838"/>
      <c r="AH6635" s="838"/>
      <c r="AI6635" s="838"/>
      <c r="AJ6635" s="838"/>
      <c r="AK6635" s="838"/>
      <c r="AL6635" s="838"/>
    </row>
    <row r="6636" spans="25:38" x14ac:dyDescent="0.25">
      <c r="Y6636" s="838"/>
      <c r="Z6636" s="838"/>
      <c r="AA6636" s="838"/>
      <c r="AB6636" s="838"/>
      <c r="AC6636" s="838"/>
      <c r="AD6636" s="838"/>
      <c r="AE6636" s="838"/>
      <c r="AF6636" s="838"/>
      <c r="AG6636" s="838"/>
      <c r="AH6636" s="838"/>
      <c r="AI6636" s="838"/>
      <c r="AJ6636" s="838"/>
      <c r="AK6636" s="838"/>
      <c r="AL6636" s="838"/>
    </row>
    <row r="6637" spans="25:38" x14ac:dyDescent="0.25">
      <c r="Y6637" s="838"/>
      <c r="Z6637" s="838"/>
      <c r="AA6637" s="838"/>
      <c r="AB6637" s="838"/>
      <c r="AC6637" s="838"/>
      <c r="AD6637" s="838"/>
      <c r="AE6637" s="838"/>
      <c r="AF6637" s="838"/>
      <c r="AG6637" s="838"/>
      <c r="AH6637" s="838"/>
      <c r="AI6637" s="838"/>
      <c r="AJ6637" s="838"/>
      <c r="AK6637" s="838"/>
      <c r="AL6637" s="838"/>
    </row>
    <row r="6638" spans="25:38" x14ac:dyDescent="0.25">
      <c r="Y6638" s="838"/>
      <c r="Z6638" s="838"/>
      <c r="AA6638" s="838"/>
      <c r="AB6638" s="838"/>
      <c r="AC6638" s="838"/>
      <c r="AD6638" s="838"/>
      <c r="AE6638" s="838"/>
      <c r="AF6638" s="838"/>
      <c r="AG6638" s="838"/>
      <c r="AH6638" s="838"/>
      <c r="AI6638" s="838"/>
      <c r="AJ6638" s="838"/>
      <c r="AK6638" s="838"/>
      <c r="AL6638" s="838"/>
    </row>
    <row r="6639" spans="25:38" x14ac:dyDescent="0.25">
      <c r="Y6639" s="838"/>
      <c r="Z6639" s="838"/>
      <c r="AA6639" s="838"/>
      <c r="AB6639" s="838"/>
      <c r="AC6639" s="838"/>
      <c r="AD6639" s="838"/>
      <c r="AE6639" s="838"/>
      <c r="AF6639" s="838"/>
      <c r="AG6639" s="838"/>
      <c r="AH6639" s="838"/>
      <c r="AI6639" s="838"/>
      <c r="AJ6639" s="838"/>
      <c r="AK6639" s="838"/>
      <c r="AL6639" s="838"/>
    </row>
    <row r="6640" spans="25:38" x14ac:dyDescent="0.25">
      <c r="Y6640" s="838"/>
      <c r="Z6640" s="838"/>
      <c r="AA6640" s="838"/>
      <c r="AB6640" s="838"/>
      <c r="AC6640" s="838"/>
      <c r="AD6640" s="838"/>
      <c r="AE6640" s="838"/>
      <c r="AF6640" s="838"/>
      <c r="AG6640" s="838"/>
      <c r="AH6640" s="838"/>
      <c r="AI6640" s="838"/>
      <c r="AJ6640" s="838"/>
      <c r="AK6640" s="838"/>
      <c r="AL6640" s="838"/>
    </row>
    <row r="6641" spans="25:38" x14ac:dyDescent="0.25">
      <c r="Y6641" s="838"/>
      <c r="Z6641" s="838"/>
      <c r="AA6641" s="838"/>
      <c r="AB6641" s="838"/>
      <c r="AC6641" s="838"/>
      <c r="AD6641" s="838"/>
      <c r="AE6641" s="838"/>
      <c r="AF6641" s="838"/>
      <c r="AG6641" s="838"/>
      <c r="AH6641" s="838"/>
      <c r="AI6641" s="838"/>
      <c r="AJ6641" s="838"/>
      <c r="AK6641" s="838"/>
      <c r="AL6641" s="838"/>
    </row>
    <row r="6642" spans="25:38" x14ac:dyDescent="0.25">
      <c r="Y6642" s="838"/>
      <c r="Z6642" s="838"/>
      <c r="AA6642" s="838"/>
      <c r="AB6642" s="838"/>
      <c r="AC6642" s="838"/>
      <c r="AD6642" s="838"/>
      <c r="AE6642" s="838"/>
      <c r="AF6642" s="838"/>
      <c r="AG6642" s="838"/>
      <c r="AH6642" s="838"/>
      <c r="AI6642" s="838"/>
      <c r="AJ6642" s="838"/>
      <c r="AK6642" s="838"/>
      <c r="AL6642" s="838"/>
    </row>
    <row r="6643" spans="25:38" x14ac:dyDescent="0.25">
      <c r="Y6643" s="838"/>
      <c r="Z6643" s="838"/>
      <c r="AA6643" s="838"/>
      <c r="AB6643" s="838"/>
      <c r="AC6643" s="838"/>
      <c r="AD6643" s="838"/>
      <c r="AE6643" s="838"/>
      <c r="AF6643" s="838"/>
      <c r="AG6643" s="838"/>
      <c r="AH6643" s="838"/>
      <c r="AI6643" s="838"/>
      <c r="AJ6643" s="838"/>
      <c r="AK6643" s="838"/>
      <c r="AL6643" s="838"/>
    </row>
    <row r="6644" spans="25:38" x14ac:dyDescent="0.25">
      <c r="Y6644" s="838"/>
      <c r="Z6644" s="838"/>
      <c r="AA6644" s="838"/>
      <c r="AB6644" s="838"/>
      <c r="AC6644" s="838"/>
      <c r="AD6644" s="838"/>
      <c r="AE6644" s="838"/>
      <c r="AF6644" s="838"/>
      <c r="AG6644" s="838"/>
      <c r="AH6644" s="838"/>
      <c r="AI6644" s="838"/>
      <c r="AJ6644" s="838"/>
      <c r="AK6644" s="838"/>
      <c r="AL6644" s="838"/>
    </row>
    <row r="6645" spans="25:38" x14ac:dyDescent="0.25">
      <c r="Y6645" s="838"/>
      <c r="Z6645" s="838"/>
      <c r="AA6645" s="838"/>
      <c r="AB6645" s="838"/>
      <c r="AC6645" s="838"/>
      <c r="AD6645" s="838"/>
      <c r="AE6645" s="838"/>
      <c r="AF6645" s="838"/>
      <c r="AG6645" s="838"/>
      <c r="AH6645" s="838"/>
      <c r="AI6645" s="838"/>
      <c r="AJ6645" s="838"/>
      <c r="AK6645" s="838"/>
      <c r="AL6645" s="838"/>
    </row>
    <row r="6646" spans="25:38" x14ac:dyDescent="0.25">
      <c r="Y6646" s="838"/>
      <c r="Z6646" s="838"/>
      <c r="AA6646" s="838"/>
      <c r="AB6646" s="838"/>
      <c r="AC6646" s="838"/>
      <c r="AD6646" s="838"/>
      <c r="AE6646" s="838"/>
      <c r="AF6646" s="838"/>
      <c r="AG6646" s="838"/>
      <c r="AH6646" s="838"/>
      <c r="AI6646" s="838"/>
      <c r="AJ6646" s="838"/>
      <c r="AK6646" s="838"/>
      <c r="AL6646" s="838"/>
    </row>
    <row r="6647" spans="25:38" x14ac:dyDescent="0.25">
      <c r="Y6647" s="838"/>
      <c r="Z6647" s="838"/>
      <c r="AA6647" s="838"/>
      <c r="AB6647" s="838"/>
      <c r="AC6647" s="838"/>
      <c r="AD6647" s="838"/>
      <c r="AE6647" s="838"/>
      <c r="AF6647" s="838"/>
      <c r="AG6647" s="838"/>
      <c r="AH6647" s="838"/>
      <c r="AI6647" s="838"/>
      <c r="AJ6647" s="838"/>
      <c r="AK6647" s="838"/>
      <c r="AL6647" s="838"/>
    </row>
    <row r="6648" spans="25:38" x14ac:dyDescent="0.25">
      <c r="Y6648" s="838"/>
      <c r="Z6648" s="838"/>
      <c r="AA6648" s="838"/>
      <c r="AB6648" s="838"/>
      <c r="AC6648" s="838"/>
      <c r="AD6648" s="838"/>
      <c r="AE6648" s="838"/>
      <c r="AF6648" s="838"/>
      <c r="AG6648" s="838"/>
      <c r="AH6648" s="838"/>
      <c r="AI6648" s="838"/>
      <c r="AJ6648" s="838"/>
      <c r="AK6648" s="838"/>
      <c r="AL6648" s="838"/>
    </row>
    <row r="6649" spans="25:38" x14ac:dyDescent="0.25">
      <c r="Y6649" s="838"/>
      <c r="Z6649" s="838"/>
      <c r="AA6649" s="838"/>
      <c r="AB6649" s="838"/>
      <c r="AC6649" s="838"/>
      <c r="AD6649" s="838"/>
      <c r="AE6649" s="838"/>
      <c r="AF6649" s="838"/>
      <c r="AG6649" s="838"/>
      <c r="AH6649" s="838"/>
      <c r="AI6649" s="838"/>
      <c r="AJ6649" s="838"/>
      <c r="AK6649" s="838"/>
      <c r="AL6649" s="838"/>
    </row>
    <row r="6650" spans="25:38" x14ac:dyDescent="0.25">
      <c r="Y6650" s="838"/>
      <c r="Z6650" s="838"/>
      <c r="AA6650" s="838"/>
      <c r="AB6650" s="838"/>
      <c r="AC6650" s="838"/>
      <c r="AD6650" s="838"/>
      <c r="AE6650" s="838"/>
      <c r="AF6650" s="838"/>
      <c r="AG6650" s="838"/>
      <c r="AH6650" s="838"/>
      <c r="AI6650" s="838"/>
      <c r="AJ6650" s="838"/>
      <c r="AK6650" s="838"/>
      <c r="AL6650" s="838"/>
    </row>
    <row r="6651" spans="25:38" x14ac:dyDescent="0.25">
      <c r="Y6651" s="838"/>
      <c r="Z6651" s="838"/>
      <c r="AA6651" s="838"/>
      <c r="AB6651" s="838"/>
      <c r="AC6651" s="838"/>
      <c r="AD6651" s="838"/>
      <c r="AE6651" s="838"/>
      <c r="AF6651" s="838"/>
      <c r="AG6651" s="838"/>
      <c r="AH6651" s="838"/>
      <c r="AI6651" s="838"/>
      <c r="AJ6651" s="838"/>
      <c r="AK6651" s="838"/>
      <c r="AL6651" s="838"/>
    </row>
    <row r="6652" spans="25:38" x14ac:dyDescent="0.25">
      <c r="Y6652" s="838"/>
      <c r="Z6652" s="838"/>
      <c r="AA6652" s="838"/>
      <c r="AB6652" s="838"/>
      <c r="AC6652" s="838"/>
      <c r="AD6652" s="838"/>
      <c r="AE6652" s="838"/>
      <c r="AF6652" s="838"/>
      <c r="AG6652" s="838"/>
      <c r="AH6652" s="838"/>
      <c r="AI6652" s="838"/>
      <c r="AJ6652" s="838"/>
      <c r="AK6652" s="838"/>
      <c r="AL6652" s="838"/>
    </row>
    <row r="6653" spans="25:38" x14ac:dyDescent="0.25">
      <c r="Y6653" s="838"/>
      <c r="Z6653" s="838"/>
      <c r="AA6653" s="838"/>
      <c r="AB6653" s="838"/>
      <c r="AC6653" s="838"/>
      <c r="AD6653" s="838"/>
      <c r="AE6653" s="838"/>
      <c r="AF6653" s="838"/>
      <c r="AG6653" s="838"/>
      <c r="AH6653" s="838"/>
      <c r="AI6653" s="838"/>
      <c r="AJ6653" s="838"/>
      <c r="AK6653" s="838"/>
      <c r="AL6653" s="838"/>
    </row>
    <row r="6654" spans="25:38" x14ac:dyDescent="0.25">
      <c r="Y6654" s="838"/>
      <c r="Z6654" s="838"/>
      <c r="AA6654" s="838"/>
      <c r="AB6654" s="838"/>
      <c r="AC6654" s="838"/>
      <c r="AD6654" s="838"/>
      <c r="AE6654" s="838"/>
      <c r="AF6654" s="838"/>
      <c r="AG6654" s="838"/>
      <c r="AH6654" s="838"/>
      <c r="AI6654" s="838"/>
      <c r="AJ6654" s="838"/>
      <c r="AK6654" s="838"/>
      <c r="AL6654" s="838"/>
    </row>
    <row r="6655" spans="25:38" x14ac:dyDescent="0.25">
      <c r="Y6655" s="838"/>
      <c r="Z6655" s="838"/>
      <c r="AA6655" s="838"/>
      <c r="AB6655" s="838"/>
      <c r="AC6655" s="838"/>
      <c r="AD6655" s="838"/>
      <c r="AE6655" s="838"/>
      <c r="AF6655" s="838"/>
      <c r="AG6655" s="838"/>
      <c r="AH6655" s="838"/>
      <c r="AI6655" s="838"/>
      <c r="AJ6655" s="838"/>
      <c r="AK6655" s="838"/>
      <c r="AL6655" s="838"/>
    </row>
    <row r="6656" spans="25:38" x14ac:dyDescent="0.25">
      <c r="Y6656" s="838"/>
      <c r="Z6656" s="838"/>
      <c r="AA6656" s="838"/>
      <c r="AB6656" s="838"/>
      <c r="AC6656" s="838"/>
      <c r="AD6656" s="838"/>
      <c r="AE6656" s="838"/>
      <c r="AF6656" s="838"/>
      <c r="AG6656" s="838"/>
      <c r="AH6656" s="838"/>
      <c r="AI6656" s="838"/>
      <c r="AJ6656" s="838"/>
      <c r="AK6656" s="838"/>
      <c r="AL6656" s="838"/>
    </row>
    <row r="6657" spans="25:38" x14ac:dyDescent="0.25">
      <c r="Y6657" s="838"/>
      <c r="Z6657" s="838"/>
      <c r="AA6657" s="838"/>
      <c r="AB6657" s="838"/>
      <c r="AC6657" s="838"/>
      <c r="AD6657" s="838"/>
      <c r="AE6657" s="838"/>
      <c r="AF6657" s="838"/>
      <c r="AG6657" s="838"/>
      <c r="AH6657" s="838"/>
      <c r="AI6657" s="838"/>
      <c r="AJ6657" s="838"/>
      <c r="AK6657" s="838"/>
      <c r="AL6657" s="838"/>
    </row>
    <row r="6658" spans="25:38" x14ac:dyDescent="0.25">
      <c r="Y6658" s="838"/>
      <c r="Z6658" s="838"/>
      <c r="AA6658" s="838"/>
      <c r="AB6658" s="838"/>
      <c r="AC6658" s="838"/>
      <c r="AD6658" s="838"/>
      <c r="AE6658" s="838"/>
      <c r="AF6658" s="838"/>
      <c r="AG6658" s="838"/>
      <c r="AH6658" s="838"/>
      <c r="AI6658" s="838"/>
      <c r="AJ6658" s="838"/>
      <c r="AK6658" s="838"/>
      <c r="AL6658" s="838"/>
    </row>
    <row r="6659" spans="25:38" x14ac:dyDescent="0.25">
      <c r="Y6659" s="838"/>
      <c r="Z6659" s="838"/>
      <c r="AA6659" s="838"/>
      <c r="AB6659" s="838"/>
      <c r="AC6659" s="838"/>
      <c r="AD6659" s="838"/>
      <c r="AE6659" s="838"/>
      <c r="AF6659" s="838"/>
      <c r="AG6659" s="838"/>
      <c r="AH6659" s="838"/>
      <c r="AI6659" s="838"/>
      <c r="AJ6659" s="838"/>
      <c r="AK6659" s="838"/>
      <c r="AL6659" s="838"/>
    </row>
    <row r="6660" spans="25:38" x14ac:dyDescent="0.25">
      <c r="Y6660" s="838"/>
      <c r="Z6660" s="838"/>
      <c r="AA6660" s="838"/>
      <c r="AB6660" s="838"/>
      <c r="AC6660" s="838"/>
      <c r="AD6660" s="838"/>
      <c r="AE6660" s="838"/>
      <c r="AF6660" s="838"/>
      <c r="AG6660" s="838"/>
      <c r="AH6660" s="838"/>
      <c r="AI6660" s="838"/>
      <c r="AJ6660" s="838"/>
      <c r="AK6660" s="838"/>
      <c r="AL6660" s="838"/>
    </row>
    <row r="6661" spans="25:38" x14ac:dyDescent="0.25">
      <c r="Y6661" s="838"/>
      <c r="Z6661" s="838"/>
      <c r="AA6661" s="838"/>
      <c r="AB6661" s="838"/>
      <c r="AC6661" s="838"/>
      <c r="AD6661" s="838"/>
      <c r="AE6661" s="838"/>
      <c r="AF6661" s="838"/>
      <c r="AG6661" s="838"/>
      <c r="AH6661" s="838"/>
      <c r="AI6661" s="838"/>
      <c r="AJ6661" s="838"/>
      <c r="AK6661" s="838"/>
      <c r="AL6661" s="838"/>
    </row>
    <row r="6662" spans="25:38" x14ac:dyDescent="0.25">
      <c r="Y6662" s="838"/>
      <c r="Z6662" s="838"/>
      <c r="AA6662" s="838"/>
      <c r="AB6662" s="838"/>
      <c r="AC6662" s="838"/>
      <c r="AD6662" s="838"/>
      <c r="AE6662" s="838"/>
      <c r="AF6662" s="838"/>
      <c r="AG6662" s="838"/>
      <c r="AH6662" s="838"/>
      <c r="AI6662" s="838"/>
      <c r="AJ6662" s="838"/>
      <c r="AK6662" s="838"/>
      <c r="AL6662" s="838"/>
    </row>
    <row r="6663" spans="25:38" x14ac:dyDescent="0.25">
      <c r="Y6663" s="838"/>
      <c r="Z6663" s="838"/>
      <c r="AA6663" s="838"/>
      <c r="AB6663" s="838"/>
      <c r="AC6663" s="838"/>
      <c r="AD6663" s="838"/>
      <c r="AE6663" s="838"/>
      <c r="AF6663" s="838"/>
      <c r="AG6663" s="838"/>
      <c r="AH6663" s="838"/>
      <c r="AI6663" s="838"/>
      <c r="AJ6663" s="838"/>
      <c r="AK6663" s="838"/>
      <c r="AL6663" s="838"/>
    </row>
    <row r="6664" spans="25:38" x14ac:dyDescent="0.25">
      <c r="Y6664" s="838"/>
      <c r="Z6664" s="838"/>
      <c r="AA6664" s="838"/>
      <c r="AB6664" s="838"/>
      <c r="AC6664" s="838"/>
      <c r="AD6664" s="838"/>
      <c r="AE6664" s="838"/>
      <c r="AF6664" s="838"/>
      <c r="AG6664" s="838"/>
      <c r="AH6664" s="838"/>
      <c r="AI6664" s="838"/>
      <c r="AJ6664" s="838"/>
      <c r="AK6664" s="838"/>
      <c r="AL6664" s="838"/>
    </row>
    <row r="6665" spans="25:38" x14ac:dyDescent="0.25">
      <c r="Y6665" s="838"/>
      <c r="Z6665" s="838"/>
      <c r="AA6665" s="838"/>
      <c r="AB6665" s="838"/>
      <c r="AC6665" s="838"/>
      <c r="AD6665" s="838"/>
      <c r="AE6665" s="838"/>
      <c r="AF6665" s="838"/>
      <c r="AG6665" s="838"/>
      <c r="AH6665" s="838"/>
      <c r="AI6665" s="838"/>
      <c r="AJ6665" s="838"/>
      <c r="AK6665" s="838"/>
      <c r="AL6665" s="838"/>
    </row>
    <row r="6666" spans="25:38" x14ac:dyDescent="0.25">
      <c r="Y6666" s="838"/>
      <c r="Z6666" s="838"/>
      <c r="AA6666" s="838"/>
      <c r="AB6666" s="838"/>
      <c r="AC6666" s="838"/>
      <c r="AD6666" s="838"/>
      <c r="AE6666" s="838"/>
      <c r="AF6666" s="838"/>
      <c r="AG6666" s="838"/>
      <c r="AH6666" s="838"/>
      <c r="AI6666" s="838"/>
      <c r="AJ6666" s="838"/>
      <c r="AK6666" s="838"/>
      <c r="AL6666" s="838"/>
    </row>
    <row r="6667" spans="25:38" x14ac:dyDescent="0.25">
      <c r="Y6667" s="838"/>
      <c r="Z6667" s="838"/>
      <c r="AA6667" s="838"/>
      <c r="AB6667" s="838"/>
      <c r="AC6667" s="838"/>
      <c r="AD6667" s="838"/>
      <c r="AE6667" s="838"/>
      <c r="AF6667" s="838"/>
      <c r="AG6667" s="838"/>
      <c r="AH6667" s="838"/>
      <c r="AI6667" s="838"/>
      <c r="AJ6667" s="838"/>
      <c r="AK6667" s="838"/>
      <c r="AL6667" s="838"/>
    </row>
    <row r="6668" spans="25:38" x14ac:dyDescent="0.25">
      <c r="Y6668" s="838"/>
      <c r="Z6668" s="838"/>
      <c r="AA6668" s="838"/>
      <c r="AB6668" s="838"/>
      <c r="AC6668" s="838"/>
      <c r="AD6668" s="838"/>
      <c r="AE6668" s="838"/>
      <c r="AF6668" s="838"/>
      <c r="AG6668" s="838"/>
      <c r="AH6668" s="838"/>
      <c r="AI6668" s="838"/>
      <c r="AJ6668" s="838"/>
      <c r="AK6668" s="838"/>
      <c r="AL6668" s="838"/>
    </row>
    <row r="6669" spans="25:38" x14ac:dyDescent="0.25">
      <c r="Y6669" s="838"/>
      <c r="Z6669" s="838"/>
      <c r="AA6669" s="838"/>
      <c r="AB6669" s="838"/>
      <c r="AC6669" s="838"/>
      <c r="AD6669" s="838"/>
      <c r="AE6669" s="838"/>
      <c r="AF6669" s="838"/>
      <c r="AG6669" s="838"/>
      <c r="AH6669" s="838"/>
      <c r="AI6669" s="838"/>
      <c r="AJ6669" s="838"/>
      <c r="AK6669" s="838"/>
      <c r="AL6669" s="838"/>
    </row>
    <row r="6670" spans="25:38" x14ac:dyDescent="0.25">
      <c r="Y6670" s="838"/>
      <c r="Z6670" s="838"/>
      <c r="AA6670" s="838"/>
      <c r="AB6670" s="838"/>
      <c r="AC6670" s="838"/>
      <c r="AD6670" s="838"/>
      <c r="AE6670" s="838"/>
      <c r="AF6670" s="838"/>
      <c r="AG6670" s="838"/>
      <c r="AH6670" s="838"/>
      <c r="AI6670" s="838"/>
      <c r="AJ6670" s="838"/>
      <c r="AK6670" s="838"/>
      <c r="AL6670" s="838"/>
    </row>
    <row r="6671" spans="25:38" x14ac:dyDescent="0.25">
      <c r="Y6671" s="838"/>
      <c r="Z6671" s="838"/>
      <c r="AA6671" s="838"/>
      <c r="AB6671" s="838"/>
      <c r="AC6671" s="838"/>
      <c r="AD6671" s="838"/>
      <c r="AE6671" s="838"/>
      <c r="AF6671" s="838"/>
      <c r="AG6671" s="838"/>
      <c r="AH6671" s="838"/>
      <c r="AI6671" s="838"/>
      <c r="AJ6671" s="838"/>
      <c r="AK6671" s="838"/>
      <c r="AL6671" s="838"/>
    </row>
    <row r="6672" spans="25:38" x14ac:dyDescent="0.25">
      <c r="Y6672" s="838"/>
      <c r="Z6672" s="838"/>
      <c r="AA6672" s="838"/>
      <c r="AB6672" s="838"/>
      <c r="AC6672" s="838"/>
      <c r="AD6672" s="838"/>
      <c r="AE6672" s="838"/>
      <c r="AF6672" s="838"/>
      <c r="AG6672" s="838"/>
      <c r="AH6672" s="838"/>
      <c r="AI6672" s="838"/>
      <c r="AJ6672" s="838"/>
      <c r="AK6672" s="838"/>
      <c r="AL6672" s="838"/>
    </row>
    <row r="6673" spans="25:38" x14ac:dyDescent="0.25">
      <c r="Y6673" s="838"/>
      <c r="Z6673" s="838"/>
      <c r="AA6673" s="838"/>
      <c r="AB6673" s="838"/>
      <c r="AC6673" s="838"/>
      <c r="AD6673" s="838"/>
      <c r="AE6673" s="838"/>
      <c r="AF6673" s="838"/>
      <c r="AG6673" s="838"/>
      <c r="AH6673" s="838"/>
      <c r="AI6673" s="838"/>
      <c r="AJ6673" s="838"/>
      <c r="AK6673" s="838"/>
      <c r="AL6673" s="838"/>
    </row>
    <row r="6674" spans="25:38" x14ac:dyDescent="0.25">
      <c r="Y6674" s="838"/>
      <c r="Z6674" s="838"/>
      <c r="AA6674" s="838"/>
      <c r="AB6674" s="838"/>
      <c r="AC6674" s="838"/>
      <c r="AD6674" s="838"/>
      <c r="AE6674" s="838"/>
      <c r="AF6674" s="838"/>
      <c r="AG6674" s="838"/>
      <c r="AH6674" s="838"/>
      <c r="AI6674" s="838"/>
      <c r="AJ6674" s="838"/>
      <c r="AK6674" s="838"/>
      <c r="AL6674" s="838"/>
    </row>
    <row r="6675" spans="25:38" x14ac:dyDescent="0.25">
      <c r="Y6675" s="838"/>
      <c r="Z6675" s="838"/>
      <c r="AA6675" s="838"/>
      <c r="AB6675" s="838"/>
      <c r="AC6675" s="838"/>
      <c r="AD6675" s="838"/>
      <c r="AE6675" s="838"/>
      <c r="AF6675" s="838"/>
      <c r="AG6675" s="838"/>
      <c r="AH6675" s="838"/>
      <c r="AI6675" s="838"/>
      <c r="AJ6675" s="838"/>
      <c r="AK6675" s="838"/>
      <c r="AL6675" s="838"/>
    </row>
    <row r="6676" spans="25:38" x14ac:dyDescent="0.25">
      <c r="Y6676" s="838"/>
      <c r="Z6676" s="838"/>
      <c r="AA6676" s="838"/>
      <c r="AB6676" s="838"/>
      <c r="AC6676" s="838"/>
      <c r="AD6676" s="838"/>
      <c r="AE6676" s="838"/>
      <c r="AF6676" s="838"/>
      <c r="AG6676" s="838"/>
      <c r="AH6676" s="838"/>
      <c r="AI6676" s="838"/>
      <c r="AJ6676" s="838"/>
      <c r="AK6676" s="838"/>
      <c r="AL6676" s="838"/>
    </row>
    <row r="6677" spans="25:38" x14ac:dyDescent="0.25">
      <c r="Y6677" s="838"/>
      <c r="Z6677" s="838"/>
      <c r="AA6677" s="838"/>
      <c r="AB6677" s="838"/>
      <c r="AC6677" s="838"/>
      <c r="AD6677" s="838"/>
      <c r="AE6677" s="838"/>
      <c r="AF6677" s="838"/>
      <c r="AG6677" s="838"/>
      <c r="AH6677" s="838"/>
      <c r="AI6677" s="838"/>
      <c r="AJ6677" s="838"/>
      <c r="AK6677" s="838"/>
      <c r="AL6677" s="838"/>
    </row>
    <row r="6678" spans="25:38" x14ac:dyDescent="0.25">
      <c r="Y6678" s="838"/>
      <c r="Z6678" s="838"/>
      <c r="AA6678" s="838"/>
      <c r="AB6678" s="838"/>
      <c r="AC6678" s="838"/>
      <c r="AD6678" s="838"/>
      <c r="AE6678" s="838"/>
      <c r="AF6678" s="838"/>
      <c r="AG6678" s="838"/>
      <c r="AH6678" s="838"/>
      <c r="AI6678" s="838"/>
      <c r="AJ6678" s="838"/>
      <c r="AK6678" s="838"/>
      <c r="AL6678" s="838"/>
    </row>
    <row r="6679" spans="25:38" x14ac:dyDescent="0.25">
      <c r="Y6679" s="838"/>
      <c r="Z6679" s="838"/>
      <c r="AA6679" s="838"/>
      <c r="AB6679" s="838"/>
      <c r="AC6679" s="838"/>
      <c r="AD6679" s="838"/>
      <c r="AE6679" s="838"/>
      <c r="AF6679" s="838"/>
      <c r="AG6679" s="838"/>
      <c r="AH6679" s="838"/>
      <c r="AI6679" s="838"/>
      <c r="AJ6679" s="838"/>
      <c r="AK6679" s="838"/>
      <c r="AL6679" s="838"/>
    </row>
    <row r="6680" spans="25:38" x14ac:dyDescent="0.25">
      <c r="Y6680" s="838"/>
      <c r="Z6680" s="838"/>
      <c r="AA6680" s="838"/>
      <c r="AB6680" s="838"/>
      <c r="AC6680" s="838"/>
      <c r="AD6680" s="838"/>
      <c r="AE6680" s="838"/>
      <c r="AF6680" s="838"/>
      <c r="AG6680" s="838"/>
      <c r="AH6680" s="838"/>
      <c r="AI6680" s="838"/>
      <c r="AJ6680" s="838"/>
      <c r="AK6680" s="838"/>
      <c r="AL6680" s="838"/>
    </row>
    <row r="6681" spans="25:38" x14ac:dyDescent="0.25">
      <c r="Y6681" s="838"/>
      <c r="Z6681" s="838"/>
      <c r="AA6681" s="838"/>
      <c r="AB6681" s="838"/>
      <c r="AC6681" s="838"/>
      <c r="AD6681" s="838"/>
      <c r="AE6681" s="838"/>
      <c r="AF6681" s="838"/>
      <c r="AG6681" s="838"/>
      <c r="AH6681" s="838"/>
      <c r="AI6681" s="838"/>
      <c r="AJ6681" s="838"/>
      <c r="AK6681" s="838"/>
      <c r="AL6681" s="838"/>
    </row>
    <row r="6682" spans="25:38" x14ac:dyDescent="0.25">
      <c r="Y6682" s="838"/>
      <c r="Z6682" s="838"/>
      <c r="AA6682" s="838"/>
      <c r="AB6682" s="838"/>
      <c r="AC6682" s="838"/>
      <c r="AD6682" s="838"/>
      <c r="AE6682" s="838"/>
      <c r="AF6682" s="838"/>
      <c r="AG6682" s="838"/>
      <c r="AH6682" s="838"/>
      <c r="AI6682" s="838"/>
      <c r="AJ6682" s="838"/>
      <c r="AK6682" s="838"/>
      <c r="AL6682" s="838"/>
    </row>
    <row r="6683" spans="25:38" x14ac:dyDescent="0.25">
      <c r="Y6683" s="838"/>
      <c r="Z6683" s="838"/>
      <c r="AA6683" s="838"/>
      <c r="AB6683" s="838"/>
      <c r="AC6683" s="838"/>
      <c r="AD6683" s="838"/>
      <c r="AE6683" s="838"/>
      <c r="AF6683" s="838"/>
      <c r="AG6683" s="838"/>
      <c r="AH6683" s="838"/>
      <c r="AI6683" s="838"/>
      <c r="AJ6683" s="838"/>
      <c r="AK6683" s="838"/>
      <c r="AL6683" s="838"/>
    </row>
    <row r="6684" spans="25:38" x14ac:dyDescent="0.25">
      <c r="Y6684" s="838"/>
      <c r="Z6684" s="838"/>
      <c r="AA6684" s="838"/>
      <c r="AB6684" s="838"/>
      <c r="AC6684" s="838"/>
      <c r="AD6684" s="838"/>
      <c r="AE6684" s="838"/>
      <c r="AF6684" s="838"/>
      <c r="AG6684" s="838"/>
      <c r="AH6684" s="838"/>
      <c r="AI6684" s="838"/>
      <c r="AJ6684" s="838"/>
      <c r="AK6684" s="838"/>
      <c r="AL6684" s="838"/>
    </row>
    <row r="6685" spans="25:38" x14ac:dyDescent="0.25">
      <c r="Y6685" s="838"/>
      <c r="Z6685" s="838"/>
      <c r="AA6685" s="838"/>
      <c r="AB6685" s="838"/>
      <c r="AC6685" s="838"/>
      <c r="AD6685" s="838"/>
      <c r="AE6685" s="838"/>
      <c r="AF6685" s="838"/>
      <c r="AG6685" s="838"/>
      <c r="AH6685" s="838"/>
      <c r="AI6685" s="838"/>
      <c r="AJ6685" s="838"/>
      <c r="AK6685" s="838"/>
      <c r="AL6685" s="838"/>
    </row>
    <row r="6686" spans="25:38" x14ac:dyDescent="0.25">
      <c r="Y6686" s="838"/>
      <c r="Z6686" s="838"/>
      <c r="AA6686" s="838"/>
      <c r="AB6686" s="838"/>
      <c r="AC6686" s="838"/>
      <c r="AD6686" s="838"/>
      <c r="AE6686" s="838"/>
      <c r="AF6686" s="838"/>
      <c r="AG6686" s="838"/>
      <c r="AH6686" s="838"/>
      <c r="AI6686" s="838"/>
      <c r="AJ6686" s="838"/>
      <c r="AK6686" s="838"/>
      <c r="AL6686" s="838"/>
    </row>
    <row r="6687" spans="25:38" x14ac:dyDescent="0.25">
      <c r="Y6687" s="838"/>
      <c r="Z6687" s="838"/>
      <c r="AA6687" s="838"/>
      <c r="AB6687" s="838"/>
      <c r="AC6687" s="838"/>
      <c r="AD6687" s="838"/>
      <c r="AE6687" s="838"/>
      <c r="AF6687" s="838"/>
      <c r="AG6687" s="838"/>
      <c r="AH6687" s="838"/>
      <c r="AI6687" s="838"/>
      <c r="AJ6687" s="838"/>
      <c r="AK6687" s="838"/>
      <c r="AL6687" s="838"/>
    </row>
    <row r="6688" spans="25:38" x14ac:dyDescent="0.25">
      <c r="Y6688" s="838"/>
      <c r="Z6688" s="838"/>
      <c r="AA6688" s="838"/>
      <c r="AB6688" s="838"/>
      <c r="AC6688" s="838"/>
      <c r="AD6688" s="838"/>
      <c r="AE6688" s="838"/>
      <c r="AF6688" s="838"/>
      <c r="AG6688" s="838"/>
      <c r="AH6688" s="838"/>
      <c r="AI6688" s="838"/>
      <c r="AJ6688" s="838"/>
      <c r="AK6688" s="838"/>
      <c r="AL6688" s="838"/>
    </row>
    <row r="6689" spans="25:38" x14ac:dyDescent="0.25">
      <c r="Y6689" s="838"/>
      <c r="Z6689" s="838"/>
      <c r="AA6689" s="838"/>
      <c r="AB6689" s="838"/>
      <c r="AC6689" s="838"/>
      <c r="AD6689" s="838"/>
      <c r="AE6689" s="838"/>
      <c r="AF6689" s="838"/>
      <c r="AG6689" s="838"/>
      <c r="AH6689" s="838"/>
      <c r="AI6689" s="838"/>
      <c r="AJ6689" s="838"/>
      <c r="AK6689" s="838"/>
      <c r="AL6689" s="838"/>
    </row>
    <row r="6690" spans="25:38" x14ac:dyDescent="0.25">
      <c r="Y6690" s="838"/>
      <c r="Z6690" s="838"/>
      <c r="AA6690" s="838"/>
      <c r="AB6690" s="838"/>
      <c r="AC6690" s="838"/>
      <c r="AD6690" s="838"/>
      <c r="AE6690" s="838"/>
      <c r="AF6690" s="838"/>
      <c r="AG6690" s="838"/>
      <c r="AH6690" s="838"/>
      <c r="AI6690" s="838"/>
      <c r="AJ6690" s="838"/>
      <c r="AK6690" s="838"/>
      <c r="AL6690" s="838"/>
    </row>
    <row r="6691" spans="25:38" x14ac:dyDescent="0.25">
      <c r="Y6691" s="838"/>
      <c r="Z6691" s="838"/>
      <c r="AA6691" s="838"/>
      <c r="AB6691" s="838"/>
      <c r="AC6691" s="838"/>
      <c r="AD6691" s="838"/>
      <c r="AE6691" s="838"/>
      <c r="AF6691" s="838"/>
      <c r="AG6691" s="838"/>
      <c r="AH6691" s="838"/>
      <c r="AI6691" s="838"/>
      <c r="AJ6691" s="838"/>
      <c r="AK6691" s="838"/>
      <c r="AL6691" s="838"/>
    </row>
    <row r="6692" spans="25:38" x14ac:dyDescent="0.25">
      <c r="Y6692" s="838"/>
      <c r="Z6692" s="838"/>
      <c r="AA6692" s="838"/>
      <c r="AB6692" s="838"/>
      <c r="AC6692" s="838"/>
      <c r="AD6692" s="838"/>
      <c r="AE6692" s="838"/>
      <c r="AF6692" s="838"/>
      <c r="AG6692" s="838"/>
      <c r="AH6692" s="838"/>
      <c r="AI6692" s="838"/>
      <c r="AJ6692" s="838"/>
      <c r="AK6692" s="838"/>
      <c r="AL6692" s="838"/>
    </row>
    <row r="6693" spans="25:38" x14ac:dyDescent="0.25">
      <c r="Y6693" s="838"/>
      <c r="Z6693" s="838"/>
      <c r="AA6693" s="838"/>
      <c r="AB6693" s="838"/>
      <c r="AC6693" s="838"/>
      <c r="AD6693" s="838"/>
      <c r="AE6693" s="838"/>
      <c r="AF6693" s="838"/>
      <c r="AG6693" s="838"/>
      <c r="AH6693" s="838"/>
      <c r="AI6693" s="838"/>
      <c r="AJ6693" s="838"/>
      <c r="AK6693" s="838"/>
      <c r="AL6693" s="838"/>
    </row>
    <row r="6694" spans="25:38" x14ac:dyDescent="0.25">
      <c r="Y6694" s="838"/>
      <c r="Z6694" s="838"/>
      <c r="AA6694" s="838"/>
      <c r="AB6694" s="838"/>
      <c r="AC6694" s="838"/>
      <c r="AD6694" s="838"/>
      <c r="AE6694" s="838"/>
      <c r="AF6694" s="838"/>
      <c r="AG6694" s="838"/>
      <c r="AH6694" s="838"/>
      <c r="AI6694" s="838"/>
      <c r="AJ6694" s="838"/>
      <c r="AK6694" s="838"/>
      <c r="AL6694" s="838"/>
    </row>
    <row r="6695" spans="25:38" x14ac:dyDescent="0.25">
      <c r="Y6695" s="838"/>
      <c r="Z6695" s="838"/>
      <c r="AA6695" s="838"/>
      <c r="AB6695" s="838"/>
      <c r="AC6695" s="838"/>
      <c r="AD6695" s="838"/>
      <c r="AE6695" s="838"/>
      <c r="AF6695" s="838"/>
      <c r="AG6695" s="838"/>
      <c r="AH6695" s="838"/>
      <c r="AI6695" s="838"/>
      <c r="AJ6695" s="838"/>
      <c r="AK6695" s="838"/>
      <c r="AL6695" s="838"/>
    </row>
    <row r="6696" spans="25:38" x14ac:dyDescent="0.25">
      <c r="Y6696" s="838"/>
      <c r="Z6696" s="838"/>
      <c r="AA6696" s="838"/>
      <c r="AB6696" s="838"/>
      <c r="AC6696" s="838"/>
      <c r="AD6696" s="838"/>
      <c r="AE6696" s="838"/>
      <c r="AF6696" s="838"/>
      <c r="AG6696" s="838"/>
      <c r="AH6696" s="838"/>
      <c r="AI6696" s="838"/>
      <c r="AJ6696" s="838"/>
      <c r="AK6696" s="838"/>
      <c r="AL6696" s="838"/>
    </row>
    <row r="6697" spans="25:38" x14ac:dyDescent="0.25">
      <c r="Y6697" s="838"/>
      <c r="Z6697" s="838"/>
      <c r="AA6697" s="838"/>
      <c r="AB6697" s="838"/>
      <c r="AC6697" s="838"/>
      <c r="AD6697" s="838"/>
      <c r="AE6697" s="838"/>
      <c r="AF6697" s="838"/>
      <c r="AG6697" s="838"/>
      <c r="AH6697" s="838"/>
      <c r="AI6697" s="838"/>
      <c r="AJ6697" s="838"/>
      <c r="AK6697" s="838"/>
      <c r="AL6697" s="838"/>
    </row>
    <row r="6698" spans="25:38" x14ac:dyDescent="0.25">
      <c r="Y6698" s="838"/>
      <c r="Z6698" s="838"/>
      <c r="AA6698" s="838"/>
      <c r="AB6698" s="838"/>
      <c r="AC6698" s="838"/>
      <c r="AD6698" s="838"/>
      <c r="AE6698" s="838"/>
      <c r="AF6698" s="838"/>
      <c r="AG6698" s="838"/>
      <c r="AH6698" s="838"/>
      <c r="AI6698" s="838"/>
      <c r="AJ6698" s="838"/>
      <c r="AK6698" s="838"/>
      <c r="AL6698" s="838"/>
    </row>
    <row r="6699" spans="25:38" x14ac:dyDescent="0.25">
      <c r="Y6699" s="838"/>
      <c r="Z6699" s="838"/>
      <c r="AA6699" s="838"/>
      <c r="AB6699" s="838"/>
      <c r="AC6699" s="838"/>
      <c r="AD6699" s="838"/>
      <c r="AE6699" s="838"/>
      <c r="AF6699" s="838"/>
      <c r="AG6699" s="838"/>
      <c r="AH6699" s="838"/>
      <c r="AI6699" s="838"/>
      <c r="AJ6699" s="838"/>
      <c r="AK6699" s="838"/>
      <c r="AL6699" s="838"/>
    </row>
    <row r="6700" spans="25:38" x14ac:dyDescent="0.25">
      <c r="Y6700" s="838"/>
      <c r="Z6700" s="838"/>
      <c r="AA6700" s="838"/>
      <c r="AB6700" s="838"/>
      <c r="AC6700" s="838"/>
      <c r="AD6700" s="838"/>
      <c r="AE6700" s="838"/>
      <c r="AF6700" s="838"/>
      <c r="AG6700" s="838"/>
      <c r="AH6700" s="838"/>
      <c r="AI6700" s="838"/>
      <c r="AJ6700" s="838"/>
      <c r="AK6700" s="838"/>
      <c r="AL6700" s="838"/>
    </row>
    <row r="6701" spans="25:38" x14ac:dyDescent="0.25">
      <c r="Y6701" s="838"/>
      <c r="Z6701" s="838"/>
      <c r="AA6701" s="838"/>
      <c r="AB6701" s="838"/>
      <c r="AC6701" s="838"/>
      <c r="AD6701" s="838"/>
      <c r="AE6701" s="838"/>
      <c r="AF6701" s="838"/>
      <c r="AG6701" s="838"/>
      <c r="AH6701" s="838"/>
      <c r="AI6701" s="838"/>
      <c r="AJ6701" s="838"/>
      <c r="AK6701" s="838"/>
      <c r="AL6701" s="838"/>
    </row>
    <row r="6702" spans="25:38" x14ac:dyDescent="0.25">
      <c r="Y6702" s="838"/>
      <c r="Z6702" s="838"/>
      <c r="AA6702" s="838"/>
      <c r="AB6702" s="838"/>
      <c r="AC6702" s="838"/>
      <c r="AD6702" s="838"/>
      <c r="AE6702" s="838"/>
      <c r="AF6702" s="838"/>
      <c r="AG6702" s="838"/>
      <c r="AH6702" s="838"/>
      <c r="AI6702" s="838"/>
      <c r="AJ6702" s="838"/>
      <c r="AK6702" s="838"/>
      <c r="AL6702" s="838"/>
    </row>
    <row r="6703" spans="25:38" x14ac:dyDescent="0.25">
      <c r="Y6703" s="838"/>
      <c r="Z6703" s="838"/>
      <c r="AA6703" s="838"/>
      <c r="AB6703" s="838"/>
      <c r="AC6703" s="838"/>
      <c r="AD6703" s="838"/>
      <c r="AE6703" s="838"/>
      <c r="AF6703" s="838"/>
      <c r="AG6703" s="838"/>
      <c r="AH6703" s="838"/>
      <c r="AI6703" s="838"/>
      <c r="AJ6703" s="838"/>
      <c r="AK6703" s="838"/>
      <c r="AL6703" s="838"/>
    </row>
    <row r="6704" spans="25:38" x14ac:dyDescent="0.25">
      <c r="Y6704" s="838"/>
      <c r="Z6704" s="838"/>
      <c r="AA6704" s="838"/>
      <c r="AB6704" s="838"/>
      <c r="AC6704" s="838"/>
      <c r="AD6704" s="838"/>
      <c r="AE6704" s="838"/>
      <c r="AF6704" s="838"/>
      <c r="AG6704" s="838"/>
      <c r="AH6704" s="838"/>
      <c r="AI6704" s="838"/>
      <c r="AJ6704" s="838"/>
      <c r="AK6704" s="838"/>
      <c r="AL6704" s="838"/>
    </row>
    <row r="6705" spans="25:38" x14ac:dyDescent="0.25">
      <c r="Y6705" s="838"/>
      <c r="Z6705" s="838"/>
      <c r="AA6705" s="838"/>
      <c r="AB6705" s="838"/>
      <c r="AC6705" s="838"/>
      <c r="AD6705" s="838"/>
      <c r="AE6705" s="838"/>
      <c r="AF6705" s="838"/>
      <c r="AG6705" s="838"/>
      <c r="AH6705" s="838"/>
      <c r="AI6705" s="838"/>
      <c r="AJ6705" s="838"/>
      <c r="AK6705" s="838"/>
      <c r="AL6705" s="838"/>
    </row>
    <row r="6706" spans="25:38" x14ac:dyDescent="0.25">
      <c r="Y6706" s="838"/>
      <c r="Z6706" s="838"/>
      <c r="AA6706" s="838"/>
      <c r="AB6706" s="838"/>
      <c r="AC6706" s="838"/>
      <c r="AD6706" s="838"/>
      <c r="AE6706" s="838"/>
      <c r="AF6706" s="838"/>
      <c r="AG6706" s="838"/>
      <c r="AH6706" s="838"/>
      <c r="AI6706" s="838"/>
      <c r="AJ6706" s="838"/>
      <c r="AK6706" s="838"/>
      <c r="AL6706" s="838"/>
    </row>
    <row r="6707" spans="25:38" x14ac:dyDescent="0.25">
      <c r="Y6707" s="838"/>
      <c r="Z6707" s="838"/>
      <c r="AA6707" s="838"/>
      <c r="AB6707" s="838"/>
      <c r="AC6707" s="838"/>
      <c r="AD6707" s="838"/>
      <c r="AE6707" s="838"/>
      <c r="AF6707" s="838"/>
      <c r="AG6707" s="838"/>
      <c r="AH6707" s="838"/>
      <c r="AI6707" s="838"/>
      <c r="AJ6707" s="838"/>
      <c r="AK6707" s="838"/>
      <c r="AL6707" s="838"/>
    </row>
    <row r="6708" spans="25:38" x14ac:dyDescent="0.25">
      <c r="Y6708" s="838"/>
      <c r="Z6708" s="838"/>
      <c r="AA6708" s="838"/>
      <c r="AB6708" s="838"/>
      <c r="AC6708" s="838"/>
      <c r="AD6708" s="838"/>
      <c r="AE6708" s="838"/>
      <c r="AF6708" s="838"/>
      <c r="AG6708" s="838"/>
      <c r="AH6708" s="838"/>
      <c r="AI6708" s="838"/>
      <c r="AJ6708" s="838"/>
      <c r="AK6708" s="838"/>
      <c r="AL6708" s="838"/>
    </row>
    <row r="6709" spans="25:38" x14ac:dyDescent="0.25">
      <c r="Y6709" s="838"/>
      <c r="Z6709" s="838"/>
      <c r="AA6709" s="838"/>
      <c r="AB6709" s="838"/>
      <c r="AC6709" s="838"/>
      <c r="AD6709" s="838"/>
      <c r="AE6709" s="838"/>
      <c r="AF6709" s="838"/>
      <c r="AG6709" s="838"/>
      <c r="AH6709" s="838"/>
      <c r="AI6709" s="838"/>
      <c r="AJ6709" s="838"/>
      <c r="AK6709" s="838"/>
      <c r="AL6709" s="838"/>
    </row>
    <row r="6710" spans="25:38" x14ac:dyDescent="0.25">
      <c r="Y6710" s="838"/>
      <c r="Z6710" s="838"/>
      <c r="AA6710" s="838"/>
      <c r="AB6710" s="838"/>
      <c r="AC6710" s="838"/>
      <c r="AD6710" s="838"/>
      <c r="AE6710" s="838"/>
      <c r="AF6710" s="838"/>
      <c r="AG6710" s="838"/>
      <c r="AH6710" s="838"/>
      <c r="AI6710" s="838"/>
      <c r="AJ6710" s="838"/>
      <c r="AK6710" s="838"/>
      <c r="AL6710" s="838"/>
    </row>
    <row r="6711" spans="25:38" x14ac:dyDescent="0.25">
      <c r="Y6711" s="838"/>
      <c r="Z6711" s="838"/>
      <c r="AA6711" s="838"/>
      <c r="AB6711" s="838"/>
      <c r="AC6711" s="838"/>
      <c r="AD6711" s="838"/>
      <c r="AE6711" s="838"/>
      <c r="AF6711" s="838"/>
      <c r="AG6711" s="838"/>
      <c r="AH6711" s="838"/>
      <c r="AI6711" s="838"/>
      <c r="AJ6711" s="838"/>
      <c r="AK6711" s="838"/>
      <c r="AL6711" s="838"/>
    </row>
    <row r="6712" spans="25:38" x14ac:dyDescent="0.25">
      <c r="Y6712" s="838"/>
      <c r="Z6712" s="838"/>
      <c r="AA6712" s="838"/>
      <c r="AB6712" s="838"/>
      <c r="AC6712" s="838"/>
      <c r="AD6712" s="838"/>
      <c r="AE6712" s="838"/>
      <c r="AF6712" s="838"/>
      <c r="AG6712" s="838"/>
      <c r="AH6712" s="838"/>
      <c r="AI6712" s="838"/>
      <c r="AJ6712" s="838"/>
      <c r="AK6712" s="838"/>
      <c r="AL6712" s="838"/>
    </row>
    <row r="6713" spans="25:38" x14ac:dyDescent="0.25">
      <c r="Y6713" s="838"/>
      <c r="Z6713" s="838"/>
      <c r="AA6713" s="838"/>
      <c r="AB6713" s="838"/>
      <c r="AC6713" s="838"/>
      <c r="AD6713" s="838"/>
      <c r="AE6713" s="838"/>
      <c r="AF6713" s="838"/>
      <c r="AG6713" s="838"/>
      <c r="AH6713" s="838"/>
      <c r="AI6713" s="838"/>
      <c r="AJ6713" s="838"/>
      <c r="AK6713" s="838"/>
      <c r="AL6713" s="838"/>
    </row>
    <row r="6714" spans="25:38" x14ac:dyDescent="0.25">
      <c r="Y6714" s="838"/>
      <c r="Z6714" s="838"/>
      <c r="AA6714" s="838"/>
      <c r="AB6714" s="838"/>
      <c r="AC6714" s="838"/>
      <c r="AD6714" s="838"/>
      <c r="AE6714" s="838"/>
      <c r="AF6714" s="838"/>
      <c r="AG6714" s="838"/>
      <c r="AH6714" s="838"/>
      <c r="AI6714" s="838"/>
      <c r="AJ6714" s="838"/>
      <c r="AK6714" s="838"/>
      <c r="AL6714" s="838"/>
    </row>
    <row r="6715" spans="25:38" x14ac:dyDescent="0.25">
      <c r="Y6715" s="838"/>
      <c r="Z6715" s="838"/>
      <c r="AA6715" s="838"/>
      <c r="AB6715" s="838"/>
      <c r="AC6715" s="838"/>
      <c r="AD6715" s="838"/>
      <c r="AE6715" s="838"/>
      <c r="AF6715" s="838"/>
      <c r="AG6715" s="838"/>
      <c r="AH6715" s="838"/>
      <c r="AI6715" s="838"/>
      <c r="AJ6715" s="838"/>
      <c r="AK6715" s="838"/>
      <c r="AL6715" s="838"/>
    </row>
    <row r="6716" spans="25:38" x14ac:dyDescent="0.25">
      <c r="Y6716" s="838"/>
      <c r="Z6716" s="838"/>
      <c r="AA6716" s="838"/>
      <c r="AB6716" s="838"/>
      <c r="AC6716" s="838"/>
      <c r="AD6716" s="838"/>
      <c r="AE6716" s="838"/>
      <c r="AF6716" s="838"/>
      <c r="AG6716" s="838"/>
      <c r="AH6716" s="838"/>
      <c r="AI6716" s="838"/>
      <c r="AJ6716" s="838"/>
      <c r="AK6716" s="838"/>
      <c r="AL6716" s="838"/>
    </row>
    <row r="6717" spans="25:38" x14ac:dyDescent="0.25">
      <c r="Y6717" s="838"/>
      <c r="Z6717" s="838"/>
      <c r="AA6717" s="838"/>
      <c r="AB6717" s="838"/>
      <c r="AC6717" s="838"/>
      <c r="AD6717" s="838"/>
      <c r="AE6717" s="838"/>
      <c r="AF6717" s="838"/>
      <c r="AG6717" s="838"/>
      <c r="AH6717" s="838"/>
      <c r="AI6717" s="838"/>
      <c r="AJ6717" s="838"/>
      <c r="AK6717" s="838"/>
      <c r="AL6717" s="838"/>
    </row>
    <row r="6718" spans="25:38" x14ac:dyDescent="0.25">
      <c r="Y6718" s="838"/>
      <c r="Z6718" s="838"/>
      <c r="AA6718" s="838"/>
      <c r="AB6718" s="838"/>
      <c r="AC6718" s="838"/>
      <c r="AD6718" s="838"/>
      <c r="AE6718" s="838"/>
      <c r="AF6718" s="838"/>
      <c r="AG6718" s="838"/>
      <c r="AH6718" s="838"/>
      <c r="AI6718" s="838"/>
      <c r="AJ6718" s="838"/>
      <c r="AK6718" s="838"/>
      <c r="AL6718" s="838"/>
    </row>
    <row r="6719" spans="25:38" x14ac:dyDescent="0.25">
      <c r="Y6719" s="838"/>
      <c r="Z6719" s="838"/>
      <c r="AA6719" s="838"/>
      <c r="AB6719" s="838"/>
      <c r="AC6719" s="838"/>
      <c r="AD6719" s="838"/>
      <c r="AE6719" s="838"/>
      <c r="AF6719" s="838"/>
      <c r="AG6719" s="838"/>
      <c r="AH6719" s="838"/>
      <c r="AI6719" s="838"/>
      <c r="AJ6719" s="838"/>
      <c r="AK6719" s="838"/>
      <c r="AL6719" s="838"/>
    </row>
    <row r="6720" spans="25:38" x14ac:dyDescent="0.25">
      <c r="Y6720" s="838"/>
      <c r="Z6720" s="838"/>
      <c r="AA6720" s="838"/>
      <c r="AB6720" s="838"/>
      <c r="AC6720" s="838"/>
      <c r="AD6720" s="838"/>
      <c r="AE6720" s="838"/>
      <c r="AF6720" s="838"/>
      <c r="AG6720" s="838"/>
      <c r="AH6720" s="838"/>
      <c r="AI6720" s="838"/>
      <c r="AJ6720" s="838"/>
      <c r="AK6720" s="838"/>
      <c r="AL6720" s="838"/>
    </row>
    <row r="6721" spans="25:38" x14ac:dyDescent="0.25">
      <c r="Y6721" s="838"/>
      <c r="Z6721" s="838"/>
      <c r="AA6721" s="838"/>
      <c r="AB6721" s="838"/>
      <c r="AC6721" s="838"/>
      <c r="AD6721" s="838"/>
      <c r="AE6721" s="838"/>
      <c r="AF6721" s="838"/>
      <c r="AG6721" s="838"/>
      <c r="AH6721" s="838"/>
      <c r="AI6721" s="838"/>
      <c r="AJ6721" s="838"/>
      <c r="AK6721" s="838"/>
      <c r="AL6721" s="838"/>
    </row>
    <row r="6722" spans="25:38" x14ac:dyDescent="0.25">
      <c r="Y6722" s="838"/>
      <c r="Z6722" s="838"/>
      <c r="AA6722" s="838"/>
      <c r="AB6722" s="838"/>
      <c r="AC6722" s="838"/>
      <c r="AD6722" s="838"/>
      <c r="AE6722" s="838"/>
      <c r="AF6722" s="838"/>
      <c r="AG6722" s="838"/>
      <c r="AH6722" s="838"/>
      <c r="AI6722" s="838"/>
      <c r="AJ6722" s="838"/>
      <c r="AK6722" s="838"/>
      <c r="AL6722" s="838"/>
    </row>
    <row r="6723" spans="25:38" x14ac:dyDescent="0.25">
      <c r="Y6723" s="838"/>
      <c r="Z6723" s="838"/>
      <c r="AA6723" s="838"/>
      <c r="AB6723" s="838"/>
      <c r="AC6723" s="838"/>
      <c r="AD6723" s="838"/>
      <c r="AE6723" s="838"/>
      <c r="AF6723" s="838"/>
      <c r="AG6723" s="838"/>
      <c r="AH6723" s="838"/>
      <c r="AI6723" s="838"/>
      <c r="AJ6723" s="838"/>
      <c r="AK6723" s="838"/>
      <c r="AL6723" s="838"/>
    </row>
    <row r="6724" spans="25:38" x14ac:dyDescent="0.25">
      <c r="Y6724" s="838"/>
      <c r="Z6724" s="838"/>
      <c r="AA6724" s="838"/>
      <c r="AB6724" s="838"/>
      <c r="AC6724" s="838"/>
      <c r="AD6724" s="838"/>
      <c r="AE6724" s="838"/>
      <c r="AF6724" s="838"/>
      <c r="AG6724" s="838"/>
      <c r="AH6724" s="838"/>
      <c r="AI6724" s="838"/>
      <c r="AJ6724" s="838"/>
      <c r="AK6724" s="838"/>
      <c r="AL6724" s="838"/>
    </row>
    <row r="6725" spans="25:38" x14ac:dyDescent="0.25">
      <c r="Y6725" s="838"/>
      <c r="Z6725" s="838"/>
      <c r="AA6725" s="838"/>
      <c r="AB6725" s="838"/>
      <c r="AC6725" s="838"/>
      <c r="AD6725" s="838"/>
      <c r="AE6725" s="838"/>
      <c r="AF6725" s="838"/>
      <c r="AG6725" s="838"/>
      <c r="AH6725" s="838"/>
      <c r="AI6725" s="838"/>
      <c r="AJ6725" s="838"/>
      <c r="AK6725" s="838"/>
      <c r="AL6725" s="838"/>
    </row>
    <row r="6726" spans="25:38" x14ac:dyDescent="0.25">
      <c r="Y6726" s="838"/>
      <c r="Z6726" s="838"/>
      <c r="AA6726" s="838"/>
      <c r="AB6726" s="838"/>
      <c r="AC6726" s="838"/>
      <c r="AD6726" s="838"/>
      <c r="AE6726" s="838"/>
      <c r="AF6726" s="838"/>
      <c r="AG6726" s="838"/>
      <c r="AH6726" s="838"/>
      <c r="AI6726" s="838"/>
      <c r="AJ6726" s="838"/>
      <c r="AK6726" s="838"/>
      <c r="AL6726" s="838"/>
    </row>
    <row r="6727" spans="25:38" x14ac:dyDescent="0.25">
      <c r="Y6727" s="838"/>
      <c r="Z6727" s="838"/>
      <c r="AA6727" s="838"/>
      <c r="AB6727" s="838"/>
      <c r="AC6727" s="838"/>
      <c r="AD6727" s="838"/>
      <c r="AE6727" s="838"/>
      <c r="AF6727" s="838"/>
      <c r="AG6727" s="838"/>
      <c r="AH6727" s="838"/>
      <c r="AI6727" s="838"/>
      <c r="AJ6727" s="838"/>
      <c r="AK6727" s="838"/>
      <c r="AL6727" s="838"/>
    </row>
    <row r="6728" spans="25:38" x14ac:dyDescent="0.25">
      <c r="Y6728" s="838"/>
      <c r="Z6728" s="838"/>
      <c r="AA6728" s="838"/>
      <c r="AB6728" s="838"/>
      <c r="AC6728" s="838"/>
      <c r="AD6728" s="838"/>
      <c r="AE6728" s="838"/>
      <c r="AF6728" s="838"/>
      <c r="AG6728" s="838"/>
      <c r="AH6728" s="838"/>
      <c r="AI6728" s="838"/>
      <c r="AJ6728" s="838"/>
      <c r="AK6728" s="838"/>
      <c r="AL6728" s="838"/>
    </row>
    <row r="6729" spans="25:38" x14ac:dyDescent="0.25">
      <c r="Y6729" s="838"/>
      <c r="Z6729" s="838"/>
      <c r="AA6729" s="838"/>
      <c r="AB6729" s="838"/>
      <c r="AC6729" s="838"/>
      <c r="AD6729" s="838"/>
      <c r="AE6729" s="838"/>
      <c r="AF6729" s="838"/>
      <c r="AG6729" s="838"/>
      <c r="AH6729" s="838"/>
      <c r="AI6729" s="838"/>
      <c r="AJ6729" s="838"/>
      <c r="AK6729" s="838"/>
      <c r="AL6729" s="838"/>
    </row>
    <row r="6730" spans="25:38" x14ac:dyDescent="0.25">
      <c r="Y6730" s="838"/>
      <c r="Z6730" s="838"/>
      <c r="AA6730" s="838"/>
      <c r="AB6730" s="838"/>
      <c r="AC6730" s="838"/>
      <c r="AD6730" s="838"/>
      <c r="AE6730" s="838"/>
      <c r="AF6730" s="838"/>
      <c r="AG6730" s="838"/>
      <c r="AH6730" s="838"/>
      <c r="AI6730" s="838"/>
      <c r="AJ6730" s="838"/>
      <c r="AK6730" s="838"/>
      <c r="AL6730" s="838"/>
    </row>
    <row r="6731" spans="25:38" x14ac:dyDescent="0.25">
      <c r="Y6731" s="838"/>
      <c r="Z6731" s="838"/>
      <c r="AA6731" s="838"/>
      <c r="AB6731" s="838"/>
      <c r="AC6731" s="838"/>
      <c r="AD6731" s="838"/>
      <c r="AE6731" s="838"/>
      <c r="AF6731" s="838"/>
      <c r="AG6731" s="838"/>
      <c r="AH6731" s="838"/>
      <c r="AI6731" s="838"/>
      <c r="AJ6731" s="838"/>
      <c r="AK6731" s="838"/>
      <c r="AL6731" s="838"/>
    </row>
    <row r="6732" spans="25:38" x14ac:dyDescent="0.25">
      <c r="Y6732" s="838"/>
      <c r="Z6732" s="838"/>
      <c r="AA6732" s="838"/>
      <c r="AB6732" s="838"/>
      <c r="AC6732" s="838"/>
      <c r="AD6732" s="838"/>
      <c r="AE6732" s="838"/>
      <c r="AF6732" s="838"/>
      <c r="AG6732" s="838"/>
      <c r="AH6732" s="838"/>
      <c r="AI6732" s="838"/>
      <c r="AJ6732" s="838"/>
      <c r="AK6732" s="838"/>
      <c r="AL6732" s="838"/>
    </row>
    <row r="6733" spans="25:38" x14ac:dyDescent="0.25">
      <c r="Y6733" s="838"/>
      <c r="Z6733" s="838"/>
      <c r="AA6733" s="838"/>
      <c r="AB6733" s="838"/>
      <c r="AC6733" s="838"/>
      <c r="AD6733" s="838"/>
      <c r="AE6733" s="838"/>
      <c r="AF6733" s="838"/>
      <c r="AG6733" s="838"/>
      <c r="AH6733" s="838"/>
      <c r="AI6733" s="838"/>
      <c r="AJ6733" s="838"/>
      <c r="AK6733" s="838"/>
      <c r="AL6733" s="838"/>
    </row>
    <row r="6734" spans="25:38" x14ac:dyDescent="0.25">
      <c r="Y6734" s="838"/>
      <c r="Z6734" s="838"/>
      <c r="AA6734" s="838"/>
      <c r="AB6734" s="838"/>
      <c r="AC6734" s="838"/>
      <c r="AD6734" s="838"/>
      <c r="AE6734" s="838"/>
      <c r="AF6734" s="838"/>
      <c r="AG6734" s="838"/>
      <c r="AH6734" s="838"/>
      <c r="AI6734" s="838"/>
      <c r="AJ6734" s="838"/>
      <c r="AK6734" s="838"/>
      <c r="AL6734" s="838"/>
    </row>
    <row r="6735" spans="25:38" x14ac:dyDescent="0.25">
      <c r="Y6735" s="838"/>
      <c r="Z6735" s="838"/>
      <c r="AA6735" s="838"/>
      <c r="AB6735" s="838"/>
      <c r="AC6735" s="838"/>
      <c r="AD6735" s="838"/>
      <c r="AE6735" s="838"/>
      <c r="AF6735" s="838"/>
      <c r="AG6735" s="838"/>
      <c r="AH6735" s="838"/>
      <c r="AI6735" s="838"/>
      <c r="AJ6735" s="838"/>
      <c r="AK6735" s="838"/>
      <c r="AL6735" s="838"/>
    </row>
    <row r="6736" spans="25:38" x14ac:dyDescent="0.25">
      <c r="Y6736" s="838"/>
      <c r="Z6736" s="838"/>
      <c r="AA6736" s="838"/>
      <c r="AB6736" s="838"/>
      <c r="AC6736" s="838"/>
      <c r="AD6736" s="838"/>
      <c r="AE6736" s="838"/>
      <c r="AF6736" s="838"/>
      <c r="AG6736" s="838"/>
      <c r="AH6736" s="838"/>
      <c r="AI6736" s="838"/>
      <c r="AJ6736" s="838"/>
      <c r="AK6736" s="838"/>
      <c r="AL6736" s="838"/>
    </row>
    <row r="6737" spans="25:38" x14ac:dyDescent="0.25">
      <c r="Y6737" s="838"/>
      <c r="Z6737" s="838"/>
      <c r="AA6737" s="838"/>
      <c r="AB6737" s="838"/>
      <c r="AC6737" s="838"/>
      <c r="AD6737" s="838"/>
      <c r="AE6737" s="838"/>
      <c r="AF6737" s="838"/>
      <c r="AG6737" s="838"/>
      <c r="AH6737" s="838"/>
      <c r="AI6737" s="838"/>
      <c r="AJ6737" s="838"/>
      <c r="AK6737" s="838"/>
      <c r="AL6737" s="838"/>
    </row>
    <row r="6738" spans="25:38" x14ac:dyDescent="0.25">
      <c r="Y6738" s="838"/>
      <c r="Z6738" s="838"/>
      <c r="AA6738" s="838"/>
      <c r="AB6738" s="838"/>
      <c r="AC6738" s="838"/>
      <c r="AD6738" s="838"/>
      <c r="AE6738" s="838"/>
      <c r="AF6738" s="838"/>
      <c r="AG6738" s="838"/>
      <c r="AH6738" s="838"/>
      <c r="AI6738" s="838"/>
      <c r="AJ6738" s="838"/>
      <c r="AK6738" s="838"/>
      <c r="AL6738" s="838"/>
    </row>
    <row r="6739" spans="25:38" x14ac:dyDescent="0.25">
      <c r="Y6739" s="838"/>
      <c r="Z6739" s="838"/>
      <c r="AA6739" s="838"/>
      <c r="AB6739" s="838"/>
      <c r="AC6739" s="838"/>
      <c r="AD6739" s="838"/>
      <c r="AE6739" s="838"/>
      <c r="AF6739" s="838"/>
      <c r="AG6739" s="838"/>
      <c r="AH6739" s="838"/>
      <c r="AI6739" s="838"/>
      <c r="AJ6739" s="838"/>
      <c r="AK6739" s="838"/>
      <c r="AL6739" s="838"/>
    </row>
    <row r="6740" spans="25:38" x14ac:dyDescent="0.25">
      <c r="Y6740" s="838"/>
      <c r="Z6740" s="838"/>
      <c r="AA6740" s="838"/>
      <c r="AB6740" s="838"/>
      <c r="AC6740" s="838"/>
      <c r="AD6740" s="838"/>
      <c r="AE6740" s="838"/>
      <c r="AF6740" s="838"/>
      <c r="AG6740" s="838"/>
      <c r="AH6740" s="838"/>
      <c r="AI6740" s="838"/>
      <c r="AJ6740" s="838"/>
      <c r="AK6740" s="838"/>
      <c r="AL6740" s="838"/>
    </row>
    <row r="6741" spans="25:38" x14ac:dyDescent="0.25">
      <c r="Y6741" s="838"/>
      <c r="Z6741" s="838"/>
      <c r="AA6741" s="838"/>
      <c r="AB6741" s="838"/>
      <c r="AC6741" s="838"/>
      <c r="AD6741" s="838"/>
      <c r="AE6741" s="838"/>
      <c r="AF6741" s="838"/>
      <c r="AG6741" s="838"/>
      <c r="AH6741" s="838"/>
      <c r="AI6741" s="838"/>
      <c r="AJ6741" s="838"/>
      <c r="AK6741" s="838"/>
      <c r="AL6741" s="838"/>
    </row>
    <row r="6742" spans="25:38" x14ac:dyDescent="0.25">
      <c r="Y6742" s="838"/>
      <c r="Z6742" s="838"/>
      <c r="AA6742" s="838"/>
      <c r="AB6742" s="838"/>
      <c r="AC6742" s="838"/>
      <c r="AD6742" s="838"/>
      <c r="AE6742" s="838"/>
      <c r="AF6742" s="838"/>
      <c r="AG6742" s="838"/>
      <c r="AH6742" s="838"/>
      <c r="AI6742" s="838"/>
      <c r="AJ6742" s="838"/>
      <c r="AK6742" s="838"/>
      <c r="AL6742" s="838"/>
    </row>
    <row r="6743" spans="25:38" x14ac:dyDescent="0.25">
      <c r="Y6743" s="838"/>
      <c r="Z6743" s="838"/>
      <c r="AA6743" s="838"/>
      <c r="AB6743" s="838"/>
      <c r="AC6743" s="838"/>
      <c r="AD6743" s="838"/>
      <c r="AE6743" s="838"/>
      <c r="AF6743" s="838"/>
      <c r="AG6743" s="838"/>
      <c r="AH6743" s="838"/>
      <c r="AI6743" s="838"/>
      <c r="AJ6743" s="838"/>
      <c r="AK6743" s="838"/>
      <c r="AL6743" s="838"/>
    </row>
    <row r="6744" spans="25:38" x14ac:dyDescent="0.25">
      <c r="Y6744" s="838"/>
      <c r="Z6744" s="838"/>
      <c r="AA6744" s="838"/>
      <c r="AB6744" s="838"/>
      <c r="AC6744" s="838"/>
      <c r="AD6744" s="838"/>
      <c r="AE6744" s="838"/>
      <c r="AF6744" s="838"/>
      <c r="AG6744" s="838"/>
      <c r="AH6744" s="838"/>
      <c r="AI6744" s="838"/>
      <c r="AJ6744" s="838"/>
      <c r="AK6744" s="838"/>
      <c r="AL6744" s="838"/>
    </row>
    <row r="6745" spans="25:38" x14ac:dyDescent="0.25">
      <c r="Y6745" s="838"/>
      <c r="Z6745" s="838"/>
      <c r="AA6745" s="838"/>
      <c r="AB6745" s="838"/>
      <c r="AC6745" s="838"/>
      <c r="AD6745" s="838"/>
      <c r="AE6745" s="838"/>
      <c r="AF6745" s="838"/>
      <c r="AG6745" s="838"/>
      <c r="AH6745" s="838"/>
      <c r="AI6745" s="838"/>
      <c r="AJ6745" s="838"/>
      <c r="AK6745" s="838"/>
      <c r="AL6745" s="838"/>
    </row>
    <row r="6746" spans="25:38" x14ac:dyDescent="0.25">
      <c r="Y6746" s="838"/>
      <c r="Z6746" s="838"/>
      <c r="AA6746" s="838"/>
      <c r="AB6746" s="838"/>
      <c r="AC6746" s="838"/>
      <c r="AD6746" s="838"/>
      <c r="AE6746" s="838"/>
      <c r="AF6746" s="838"/>
      <c r="AG6746" s="838"/>
      <c r="AH6746" s="838"/>
      <c r="AI6746" s="838"/>
      <c r="AJ6746" s="838"/>
      <c r="AK6746" s="838"/>
      <c r="AL6746" s="838"/>
    </row>
    <row r="6747" spans="25:38" x14ac:dyDescent="0.25">
      <c r="Y6747" s="838"/>
      <c r="Z6747" s="838"/>
      <c r="AA6747" s="838"/>
      <c r="AB6747" s="838"/>
      <c r="AC6747" s="838"/>
      <c r="AD6747" s="838"/>
      <c r="AE6747" s="838"/>
      <c r="AF6747" s="838"/>
      <c r="AG6747" s="838"/>
      <c r="AH6747" s="838"/>
      <c r="AI6747" s="838"/>
      <c r="AJ6747" s="838"/>
      <c r="AK6747" s="838"/>
      <c r="AL6747" s="838"/>
    </row>
    <row r="6748" spans="25:38" x14ac:dyDescent="0.25">
      <c r="Y6748" s="838"/>
      <c r="Z6748" s="838"/>
      <c r="AA6748" s="838"/>
      <c r="AB6748" s="838"/>
      <c r="AC6748" s="838"/>
      <c r="AD6748" s="838"/>
      <c r="AE6748" s="838"/>
      <c r="AF6748" s="838"/>
      <c r="AG6748" s="838"/>
      <c r="AH6748" s="838"/>
      <c r="AI6748" s="838"/>
      <c r="AJ6748" s="838"/>
      <c r="AK6748" s="838"/>
      <c r="AL6748" s="838"/>
    </row>
    <row r="6749" spans="25:38" x14ac:dyDescent="0.25">
      <c r="Y6749" s="838"/>
      <c r="Z6749" s="838"/>
      <c r="AA6749" s="838"/>
      <c r="AB6749" s="838"/>
      <c r="AC6749" s="838"/>
      <c r="AD6749" s="838"/>
      <c r="AE6749" s="838"/>
      <c r="AF6749" s="838"/>
      <c r="AG6749" s="838"/>
      <c r="AH6749" s="838"/>
      <c r="AI6749" s="838"/>
      <c r="AJ6749" s="838"/>
      <c r="AK6749" s="838"/>
      <c r="AL6749" s="838"/>
    </row>
    <row r="6750" spans="25:38" x14ac:dyDescent="0.25">
      <c r="Y6750" s="838"/>
      <c r="Z6750" s="838"/>
      <c r="AA6750" s="838"/>
      <c r="AB6750" s="838"/>
      <c r="AC6750" s="838"/>
      <c r="AD6750" s="838"/>
      <c r="AE6750" s="838"/>
      <c r="AF6750" s="838"/>
      <c r="AG6750" s="838"/>
      <c r="AH6750" s="838"/>
      <c r="AI6750" s="838"/>
      <c r="AJ6750" s="838"/>
      <c r="AK6750" s="838"/>
      <c r="AL6750" s="838"/>
    </row>
    <row r="6751" spans="25:38" x14ac:dyDescent="0.25">
      <c r="Y6751" s="838"/>
      <c r="Z6751" s="838"/>
      <c r="AA6751" s="838"/>
      <c r="AB6751" s="838"/>
      <c r="AC6751" s="838"/>
      <c r="AD6751" s="838"/>
      <c r="AE6751" s="838"/>
      <c r="AF6751" s="838"/>
      <c r="AG6751" s="838"/>
      <c r="AH6751" s="838"/>
      <c r="AI6751" s="838"/>
      <c r="AJ6751" s="838"/>
      <c r="AK6751" s="838"/>
      <c r="AL6751" s="838"/>
    </row>
    <row r="6752" spans="25:38" x14ac:dyDescent="0.25">
      <c r="Y6752" s="838"/>
      <c r="Z6752" s="838"/>
      <c r="AA6752" s="838"/>
      <c r="AB6752" s="838"/>
      <c r="AC6752" s="838"/>
      <c r="AD6752" s="838"/>
      <c r="AE6752" s="838"/>
      <c r="AF6752" s="838"/>
      <c r="AG6752" s="838"/>
      <c r="AH6752" s="838"/>
      <c r="AI6752" s="838"/>
      <c r="AJ6752" s="838"/>
      <c r="AK6752" s="838"/>
      <c r="AL6752" s="838"/>
    </row>
    <row r="6753" spans="25:38" x14ac:dyDescent="0.25">
      <c r="Y6753" s="838"/>
      <c r="Z6753" s="838"/>
      <c r="AA6753" s="838"/>
      <c r="AB6753" s="838"/>
      <c r="AC6753" s="838"/>
      <c r="AD6753" s="838"/>
      <c r="AE6753" s="838"/>
      <c r="AF6753" s="838"/>
      <c r="AG6753" s="838"/>
      <c r="AH6753" s="838"/>
      <c r="AI6753" s="838"/>
      <c r="AJ6753" s="838"/>
      <c r="AK6753" s="838"/>
      <c r="AL6753" s="838"/>
    </row>
    <row r="6754" spans="25:38" x14ac:dyDescent="0.25">
      <c r="Y6754" s="838"/>
      <c r="Z6754" s="838"/>
      <c r="AA6754" s="838"/>
      <c r="AB6754" s="838"/>
      <c r="AC6754" s="838"/>
      <c r="AD6754" s="838"/>
      <c r="AE6754" s="838"/>
      <c r="AF6754" s="838"/>
      <c r="AG6754" s="838"/>
      <c r="AH6754" s="838"/>
      <c r="AI6754" s="838"/>
      <c r="AJ6754" s="838"/>
      <c r="AK6754" s="838"/>
      <c r="AL6754" s="838"/>
    </row>
    <row r="6755" spans="25:38" x14ac:dyDescent="0.25">
      <c r="Y6755" s="838"/>
      <c r="Z6755" s="838"/>
      <c r="AA6755" s="838"/>
      <c r="AB6755" s="838"/>
      <c r="AC6755" s="838"/>
      <c r="AD6755" s="838"/>
      <c r="AE6755" s="838"/>
      <c r="AF6755" s="838"/>
      <c r="AG6755" s="838"/>
      <c r="AH6755" s="838"/>
      <c r="AI6755" s="838"/>
      <c r="AJ6755" s="838"/>
      <c r="AK6755" s="838"/>
      <c r="AL6755" s="838"/>
    </row>
    <row r="6756" spans="25:38" x14ac:dyDescent="0.25">
      <c r="Y6756" s="838"/>
      <c r="Z6756" s="838"/>
      <c r="AA6756" s="838"/>
      <c r="AB6756" s="838"/>
      <c r="AC6756" s="838"/>
      <c r="AD6756" s="838"/>
      <c r="AE6756" s="838"/>
      <c r="AF6756" s="838"/>
      <c r="AG6756" s="838"/>
      <c r="AH6756" s="838"/>
      <c r="AI6756" s="838"/>
      <c r="AJ6756" s="838"/>
      <c r="AK6756" s="838"/>
      <c r="AL6756" s="838"/>
    </row>
    <row r="6757" spans="25:38" x14ac:dyDescent="0.25">
      <c r="Y6757" s="838"/>
      <c r="Z6757" s="838"/>
      <c r="AA6757" s="838"/>
      <c r="AB6757" s="838"/>
      <c r="AC6757" s="838"/>
      <c r="AD6757" s="838"/>
      <c r="AE6757" s="838"/>
      <c r="AF6757" s="838"/>
      <c r="AG6757" s="838"/>
      <c r="AH6757" s="838"/>
      <c r="AI6757" s="838"/>
      <c r="AJ6757" s="838"/>
      <c r="AK6757" s="838"/>
      <c r="AL6757" s="838"/>
    </row>
    <row r="6758" spans="25:38" x14ac:dyDescent="0.25">
      <c r="Y6758" s="838"/>
      <c r="Z6758" s="838"/>
      <c r="AA6758" s="838"/>
      <c r="AB6758" s="838"/>
      <c r="AC6758" s="838"/>
      <c r="AD6758" s="838"/>
      <c r="AE6758" s="838"/>
      <c r="AF6758" s="838"/>
      <c r="AG6758" s="838"/>
      <c r="AH6758" s="838"/>
      <c r="AI6758" s="838"/>
      <c r="AJ6758" s="838"/>
      <c r="AK6758" s="838"/>
      <c r="AL6758" s="838"/>
    </row>
    <row r="6759" spans="25:38" x14ac:dyDescent="0.25">
      <c r="Y6759" s="838"/>
      <c r="Z6759" s="838"/>
      <c r="AA6759" s="838"/>
      <c r="AB6759" s="838"/>
      <c r="AC6759" s="838"/>
      <c r="AD6759" s="838"/>
      <c r="AE6759" s="838"/>
      <c r="AF6759" s="838"/>
      <c r="AG6759" s="838"/>
      <c r="AH6759" s="838"/>
      <c r="AI6759" s="838"/>
      <c r="AJ6759" s="838"/>
      <c r="AK6759" s="838"/>
      <c r="AL6759" s="838"/>
    </row>
    <row r="6760" spans="25:38" x14ac:dyDescent="0.25">
      <c r="Y6760" s="838"/>
      <c r="Z6760" s="838"/>
      <c r="AA6760" s="838"/>
      <c r="AB6760" s="838"/>
      <c r="AC6760" s="838"/>
      <c r="AD6760" s="838"/>
      <c r="AE6760" s="838"/>
      <c r="AF6760" s="838"/>
      <c r="AG6760" s="838"/>
      <c r="AH6760" s="838"/>
      <c r="AI6760" s="838"/>
      <c r="AJ6760" s="838"/>
      <c r="AK6760" s="838"/>
      <c r="AL6760" s="838"/>
    </row>
    <row r="6761" spans="25:38" x14ac:dyDescent="0.25">
      <c r="Y6761" s="838"/>
      <c r="Z6761" s="838"/>
      <c r="AA6761" s="838"/>
      <c r="AB6761" s="838"/>
      <c r="AC6761" s="838"/>
      <c r="AD6761" s="838"/>
      <c r="AE6761" s="838"/>
      <c r="AF6761" s="838"/>
      <c r="AG6761" s="838"/>
      <c r="AH6761" s="838"/>
      <c r="AI6761" s="838"/>
      <c r="AJ6761" s="838"/>
      <c r="AK6761" s="838"/>
      <c r="AL6761" s="838"/>
    </row>
    <row r="6762" spans="25:38" x14ac:dyDescent="0.25">
      <c r="Y6762" s="838"/>
      <c r="Z6762" s="838"/>
      <c r="AA6762" s="838"/>
      <c r="AB6762" s="838"/>
      <c r="AC6762" s="838"/>
      <c r="AD6762" s="838"/>
      <c r="AE6762" s="838"/>
      <c r="AF6762" s="838"/>
      <c r="AG6762" s="838"/>
      <c r="AH6762" s="838"/>
      <c r="AI6762" s="838"/>
      <c r="AJ6762" s="838"/>
      <c r="AK6762" s="838"/>
      <c r="AL6762" s="838"/>
    </row>
    <row r="6763" spans="25:38" x14ac:dyDescent="0.25">
      <c r="Y6763" s="838"/>
      <c r="Z6763" s="838"/>
      <c r="AA6763" s="838"/>
      <c r="AB6763" s="838"/>
      <c r="AC6763" s="838"/>
      <c r="AD6763" s="838"/>
      <c r="AE6763" s="838"/>
      <c r="AF6763" s="838"/>
      <c r="AG6763" s="838"/>
      <c r="AH6763" s="838"/>
      <c r="AI6763" s="838"/>
      <c r="AJ6763" s="838"/>
      <c r="AK6763" s="838"/>
      <c r="AL6763" s="838"/>
    </row>
    <row r="6764" spans="25:38" x14ac:dyDescent="0.25">
      <c r="Y6764" s="838"/>
      <c r="Z6764" s="838"/>
      <c r="AA6764" s="838"/>
      <c r="AB6764" s="838"/>
      <c r="AC6764" s="838"/>
      <c r="AD6764" s="838"/>
      <c r="AE6764" s="838"/>
      <c r="AF6764" s="838"/>
      <c r="AG6764" s="838"/>
      <c r="AH6764" s="838"/>
      <c r="AI6764" s="838"/>
      <c r="AJ6764" s="838"/>
      <c r="AK6764" s="838"/>
      <c r="AL6764" s="838"/>
    </row>
    <row r="6765" spans="25:38" x14ac:dyDescent="0.25">
      <c r="Y6765" s="838"/>
      <c r="Z6765" s="838"/>
      <c r="AA6765" s="838"/>
      <c r="AB6765" s="838"/>
      <c r="AC6765" s="838"/>
      <c r="AD6765" s="838"/>
      <c r="AE6765" s="838"/>
      <c r="AF6765" s="838"/>
      <c r="AG6765" s="838"/>
      <c r="AH6765" s="838"/>
      <c r="AI6765" s="838"/>
      <c r="AJ6765" s="838"/>
      <c r="AK6765" s="838"/>
      <c r="AL6765" s="838"/>
    </row>
    <row r="6766" spans="25:38" x14ac:dyDescent="0.25">
      <c r="Y6766" s="838"/>
      <c r="Z6766" s="838"/>
      <c r="AA6766" s="838"/>
      <c r="AB6766" s="838"/>
      <c r="AC6766" s="838"/>
      <c r="AD6766" s="838"/>
      <c r="AE6766" s="838"/>
      <c r="AF6766" s="838"/>
      <c r="AG6766" s="838"/>
      <c r="AH6766" s="838"/>
      <c r="AI6766" s="838"/>
      <c r="AJ6766" s="838"/>
      <c r="AK6766" s="838"/>
      <c r="AL6766" s="838"/>
    </row>
    <row r="6767" spans="25:38" x14ac:dyDescent="0.25">
      <c r="Y6767" s="838"/>
      <c r="Z6767" s="838"/>
      <c r="AA6767" s="838"/>
      <c r="AB6767" s="838"/>
      <c r="AC6767" s="838"/>
      <c r="AD6767" s="838"/>
      <c r="AE6767" s="838"/>
      <c r="AF6767" s="838"/>
      <c r="AG6767" s="838"/>
      <c r="AH6767" s="838"/>
      <c r="AI6767" s="838"/>
      <c r="AJ6767" s="838"/>
      <c r="AK6767" s="838"/>
      <c r="AL6767" s="838"/>
    </row>
    <row r="6768" spans="25:38" x14ac:dyDescent="0.25">
      <c r="Y6768" s="838"/>
      <c r="Z6768" s="838"/>
      <c r="AA6768" s="838"/>
      <c r="AB6768" s="838"/>
      <c r="AC6768" s="838"/>
      <c r="AD6768" s="838"/>
      <c r="AE6768" s="838"/>
      <c r="AF6768" s="838"/>
      <c r="AG6768" s="838"/>
      <c r="AH6768" s="838"/>
      <c r="AI6768" s="838"/>
      <c r="AJ6768" s="838"/>
      <c r="AK6768" s="838"/>
      <c r="AL6768" s="838"/>
    </row>
    <row r="6769" spans="25:38" x14ac:dyDescent="0.25">
      <c r="Y6769" s="838"/>
      <c r="Z6769" s="838"/>
      <c r="AA6769" s="838"/>
      <c r="AB6769" s="838"/>
      <c r="AC6769" s="838"/>
      <c r="AD6769" s="838"/>
      <c r="AE6769" s="838"/>
      <c r="AF6769" s="838"/>
      <c r="AG6769" s="838"/>
      <c r="AH6769" s="838"/>
      <c r="AI6769" s="838"/>
      <c r="AJ6769" s="838"/>
      <c r="AK6769" s="838"/>
      <c r="AL6769" s="838"/>
    </row>
    <row r="6770" spans="25:38" x14ac:dyDescent="0.25">
      <c r="Y6770" s="838"/>
      <c r="Z6770" s="838"/>
      <c r="AA6770" s="838"/>
      <c r="AB6770" s="838"/>
      <c r="AC6770" s="838"/>
      <c r="AD6770" s="838"/>
      <c r="AE6770" s="838"/>
      <c r="AF6770" s="838"/>
      <c r="AG6770" s="838"/>
      <c r="AH6770" s="838"/>
      <c r="AI6770" s="838"/>
      <c r="AJ6770" s="838"/>
      <c r="AK6770" s="838"/>
      <c r="AL6770" s="838"/>
    </row>
    <row r="6771" spans="25:38" x14ac:dyDescent="0.25">
      <c r="Y6771" s="838"/>
      <c r="Z6771" s="838"/>
      <c r="AA6771" s="838"/>
      <c r="AB6771" s="838"/>
      <c r="AC6771" s="838"/>
      <c r="AD6771" s="838"/>
      <c r="AE6771" s="838"/>
      <c r="AF6771" s="838"/>
      <c r="AG6771" s="838"/>
      <c r="AH6771" s="838"/>
      <c r="AI6771" s="838"/>
      <c r="AJ6771" s="838"/>
      <c r="AK6771" s="838"/>
      <c r="AL6771" s="838"/>
    </row>
    <row r="6772" spans="25:38" x14ac:dyDescent="0.25">
      <c r="Y6772" s="838"/>
      <c r="Z6772" s="838"/>
      <c r="AA6772" s="838"/>
      <c r="AB6772" s="838"/>
      <c r="AC6772" s="838"/>
      <c r="AD6772" s="838"/>
      <c r="AE6772" s="838"/>
      <c r="AF6772" s="838"/>
      <c r="AG6772" s="838"/>
      <c r="AH6772" s="838"/>
      <c r="AI6772" s="838"/>
      <c r="AJ6772" s="838"/>
      <c r="AK6772" s="838"/>
      <c r="AL6772" s="838"/>
    </row>
    <row r="6773" spans="25:38" x14ac:dyDescent="0.25">
      <c r="Y6773" s="838"/>
      <c r="Z6773" s="838"/>
      <c r="AA6773" s="838"/>
      <c r="AB6773" s="838"/>
      <c r="AC6773" s="838"/>
      <c r="AD6773" s="838"/>
      <c r="AE6773" s="838"/>
      <c r="AF6773" s="838"/>
      <c r="AG6773" s="838"/>
      <c r="AH6773" s="838"/>
      <c r="AI6773" s="838"/>
      <c r="AJ6773" s="838"/>
      <c r="AK6773" s="838"/>
      <c r="AL6773" s="838"/>
    </row>
    <row r="6774" spans="25:38" x14ac:dyDescent="0.25">
      <c r="Y6774" s="838"/>
      <c r="Z6774" s="838"/>
      <c r="AA6774" s="838"/>
      <c r="AB6774" s="838"/>
      <c r="AC6774" s="838"/>
      <c r="AD6774" s="838"/>
      <c r="AE6774" s="838"/>
      <c r="AF6774" s="838"/>
      <c r="AG6774" s="838"/>
      <c r="AH6774" s="838"/>
      <c r="AI6774" s="838"/>
      <c r="AJ6774" s="838"/>
      <c r="AK6774" s="838"/>
      <c r="AL6774" s="838"/>
    </row>
    <row r="6775" spans="25:38" x14ac:dyDescent="0.25">
      <c r="Y6775" s="838"/>
      <c r="Z6775" s="838"/>
      <c r="AA6775" s="838"/>
      <c r="AB6775" s="838"/>
      <c r="AC6775" s="838"/>
      <c r="AD6775" s="838"/>
      <c r="AE6775" s="838"/>
      <c r="AF6775" s="838"/>
      <c r="AG6775" s="838"/>
      <c r="AH6775" s="838"/>
      <c r="AI6775" s="838"/>
      <c r="AJ6775" s="838"/>
      <c r="AK6775" s="838"/>
      <c r="AL6775" s="838"/>
    </row>
    <row r="6776" spans="25:38" x14ac:dyDescent="0.25">
      <c r="Y6776" s="838"/>
      <c r="Z6776" s="838"/>
      <c r="AA6776" s="838"/>
      <c r="AB6776" s="838"/>
      <c r="AC6776" s="838"/>
      <c r="AD6776" s="838"/>
      <c r="AE6776" s="838"/>
      <c r="AF6776" s="838"/>
      <c r="AG6776" s="838"/>
      <c r="AH6776" s="838"/>
      <c r="AI6776" s="838"/>
      <c r="AJ6776" s="838"/>
      <c r="AK6776" s="838"/>
      <c r="AL6776" s="838"/>
    </row>
    <row r="6777" spans="25:38" x14ac:dyDescent="0.25">
      <c r="Y6777" s="838"/>
      <c r="Z6777" s="838"/>
      <c r="AA6777" s="838"/>
      <c r="AB6777" s="838"/>
      <c r="AC6777" s="838"/>
      <c r="AD6777" s="838"/>
      <c r="AE6777" s="838"/>
      <c r="AF6777" s="838"/>
      <c r="AG6777" s="838"/>
      <c r="AH6777" s="838"/>
      <c r="AI6777" s="838"/>
      <c r="AJ6777" s="838"/>
      <c r="AK6777" s="838"/>
      <c r="AL6777" s="838"/>
    </row>
    <row r="6778" spans="25:38" x14ac:dyDescent="0.25">
      <c r="Y6778" s="838"/>
      <c r="Z6778" s="838"/>
      <c r="AA6778" s="838"/>
      <c r="AB6778" s="838"/>
      <c r="AC6778" s="838"/>
      <c r="AD6778" s="838"/>
      <c r="AE6778" s="838"/>
      <c r="AF6778" s="838"/>
      <c r="AG6778" s="838"/>
      <c r="AH6778" s="838"/>
      <c r="AI6778" s="838"/>
      <c r="AJ6778" s="838"/>
      <c r="AK6778" s="838"/>
      <c r="AL6778" s="838"/>
    </row>
    <row r="6779" spans="25:38" x14ac:dyDescent="0.25">
      <c r="Y6779" s="838"/>
      <c r="Z6779" s="838"/>
      <c r="AA6779" s="838"/>
      <c r="AB6779" s="838"/>
      <c r="AC6779" s="838"/>
      <c r="AD6779" s="838"/>
      <c r="AE6779" s="838"/>
      <c r="AF6779" s="838"/>
      <c r="AG6779" s="838"/>
      <c r="AH6779" s="838"/>
      <c r="AI6779" s="838"/>
      <c r="AJ6779" s="838"/>
      <c r="AK6779" s="838"/>
      <c r="AL6779" s="838"/>
    </row>
    <row r="6780" spans="25:38" x14ac:dyDescent="0.25">
      <c r="Y6780" s="838"/>
      <c r="Z6780" s="838"/>
      <c r="AA6780" s="838"/>
      <c r="AB6780" s="838"/>
      <c r="AC6780" s="838"/>
      <c r="AD6780" s="838"/>
      <c r="AE6780" s="838"/>
      <c r="AF6780" s="838"/>
      <c r="AG6780" s="838"/>
      <c r="AH6780" s="838"/>
      <c r="AI6780" s="838"/>
      <c r="AJ6780" s="838"/>
      <c r="AK6780" s="838"/>
      <c r="AL6780" s="838"/>
    </row>
    <row r="6781" spans="25:38" x14ac:dyDescent="0.25">
      <c r="Y6781" s="838"/>
      <c r="Z6781" s="838"/>
      <c r="AA6781" s="838"/>
      <c r="AB6781" s="838"/>
      <c r="AC6781" s="838"/>
      <c r="AD6781" s="838"/>
      <c r="AE6781" s="838"/>
      <c r="AF6781" s="838"/>
      <c r="AG6781" s="838"/>
      <c r="AH6781" s="838"/>
      <c r="AI6781" s="838"/>
      <c r="AJ6781" s="838"/>
      <c r="AK6781" s="838"/>
      <c r="AL6781" s="838"/>
    </row>
    <row r="6782" spans="25:38" x14ac:dyDescent="0.25">
      <c r="Y6782" s="838"/>
      <c r="Z6782" s="838"/>
      <c r="AA6782" s="838"/>
      <c r="AB6782" s="838"/>
      <c r="AC6782" s="838"/>
      <c r="AD6782" s="838"/>
      <c r="AE6782" s="838"/>
      <c r="AF6782" s="838"/>
      <c r="AG6782" s="838"/>
      <c r="AH6782" s="838"/>
      <c r="AI6782" s="838"/>
      <c r="AJ6782" s="838"/>
      <c r="AK6782" s="838"/>
      <c r="AL6782" s="838"/>
    </row>
    <row r="6783" spans="25:38" x14ac:dyDescent="0.25">
      <c r="Y6783" s="838"/>
      <c r="Z6783" s="838"/>
      <c r="AA6783" s="838"/>
      <c r="AB6783" s="838"/>
      <c r="AC6783" s="838"/>
      <c r="AD6783" s="838"/>
      <c r="AE6783" s="838"/>
      <c r="AF6783" s="838"/>
      <c r="AG6783" s="838"/>
      <c r="AH6783" s="838"/>
      <c r="AI6783" s="838"/>
      <c r="AJ6783" s="838"/>
      <c r="AK6783" s="838"/>
      <c r="AL6783" s="838"/>
    </row>
    <row r="6784" spans="25:38" x14ac:dyDescent="0.25">
      <c r="Y6784" s="838"/>
      <c r="Z6784" s="838"/>
      <c r="AA6784" s="838"/>
      <c r="AB6784" s="838"/>
      <c r="AC6784" s="838"/>
      <c r="AD6784" s="838"/>
      <c r="AE6784" s="838"/>
      <c r="AF6784" s="838"/>
      <c r="AG6784" s="838"/>
      <c r="AH6784" s="838"/>
      <c r="AI6784" s="838"/>
      <c r="AJ6784" s="838"/>
      <c r="AK6784" s="838"/>
      <c r="AL6784" s="838"/>
    </row>
    <row r="6785" spans="25:38" x14ac:dyDescent="0.25">
      <c r="Y6785" s="838"/>
      <c r="Z6785" s="838"/>
      <c r="AA6785" s="838"/>
      <c r="AB6785" s="838"/>
      <c r="AC6785" s="838"/>
      <c r="AD6785" s="838"/>
      <c r="AE6785" s="838"/>
      <c r="AF6785" s="838"/>
      <c r="AG6785" s="838"/>
      <c r="AH6785" s="838"/>
      <c r="AI6785" s="838"/>
      <c r="AJ6785" s="838"/>
      <c r="AK6785" s="838"/>
      <c r="AL6785" s="838"/>
    </row>
    <row r="6786" spans="25:38" x14ac:dyDescent="0.25">
      <c r="Y6786" s="838"/>
      <c r="Z6786" s="838"/>
      <c r="AA6786" s="838"/>
      <c r="AB6786" s="838"/>
      <c r="AC6786" s="838"/>
      <c r="AD6786" s="838"/>
      <c r="AE6786" s="838"/>
      <c r="AF6786" s="838"/>
      <c r="AG6786" s="838"/>
      <c r="AH6786" s="838"/>
      <c r="AI6786" s="838"/>
      <c r="AJ6786" s="838"/>
      <c r="AK6786" s="838"/>
      <c r="AL6786" s="838"/>
    </row>
    <row r="6787" spans="25:38" x14ac:dyDescent="0.25">
      <c r="Y6787" s="838"/>
      <c r="Z6787" s="838"/>
      <c r="AA6787" s="838"/>
      <c r="AB6787" s="838"/>
      <c r="AC6787" s="838"/>
      <c r="AD6787" s="838"/>
      <c r="AE6787" s="838"/>
      <c r="AF6787" s="838"/>
      <c r="AG6787" s="838"/>
      <c r="AH6787" s="838"/>
      <c r="AI6787" s="838"/>
      <c r="AJ6787" s="838"/>
      <c r="AK6787" s="838"/>
      <c r="AL6787" s="838"/>
    </row>
    <row r="6788" spans="25:38" x14ac:dyDescent="0.25">
      <c r="Y6788" s="838"/>
      <c r="Z6788" s="838"/>
      <c r="AA6788" s="838"/>
      <c r="AB6788" s="838"/>
      <c r="AC6788" s="838"/>
      <c r="AD6788" s="838"/>
      <c r="AE6788" s="838"/>
      <c r="AF6788" s="838"/>
      <c r="AG6788" s="838"/>
      <c r="AH6788" s="838"/>
      <c r="AI6788" s="838"/>
      <c r="AJ6788" s="838"/>
      <c r="AK6788" s="838"/>
      <c r="AL6788" s="838"/>
    </row>
    <row r="6789" spans="25:38" x14ac:dyDescent="0.25">
      <c r="Y6789" s="838"/>
      <c r="Z6789" s="838"/>
      <c r="AA6789" s="838"/>
      <c r="AB6789" s="838"/>
      <c r="AC6789" s="838"/>
      <c r="AD6789" s="838"/>
      <c r="AE6789" s="838"/>
      <c r="AF6789" s="838"/>
      <c r="AG6789" s="838"/>
      <c r="AH6789" s="838"/>
      <c r="AI6789" s="838"/>
      <c r="AJ6789" s="838"/>
      <c r="AK6789" s="838"/>
      <c r="AL6789" s="838"/>
    </row>
    <row r="6790" spans="25:38" x14ac:dyDescent="0.25">
      <c r="Y6790" s="838"/>
      <c r="Z6790" s="838"/>
      <c r="AA6790" s="838"/>
      <c r="AB6790" s="838"/>
      <c r="AC6790" s="838"/>
      <c r="AD6790" s="838"/>
      <c r="AE6790" s="838"/>
      <c r="AF6790" s="838"/>
      <c r="AG6790" s="838"/>
      <c r="AH6790" s="838"/>
      <c r="AI6790" s="838"/>
      <c r="AJ6790" s="838"/>
      <c r="AK6790" s="838"/>
      <c r="AL6790" s="838"/>
    </row>
    <row r="6791" spans="25:38" x14ac:dyDescent="0.25">
      <c r="Y6791" s="838"/>
      <c r="Z6791" s="838"/>
      <c r="AA6791" s="838"/>
      <c r="AB6791" s="838"/>
      <c r="AC6791" s="838"/>
      <c r="AD6791" s="838"/>
      <c r="AE6791" s="838"/>
      <c r="AF6791" s="838"/>
      <c r="AG6791" s="838"/>
      <c r="AH6791" s="838"/>
      <c r="AI6791" s="838"/>
      <c r="AJ6791" s="838"/>
      <c r="AK6791" s="838"/>
      <c r="AL6791" s="838"/>
    </row>
    <row r="6792" spans="25:38" x14ac:dyDescent="0.25">
      <c r="Y6792" s="838"/>
      <c r="Z6792" s="838"/>
      <c r="AA6792" s="838"/>
      <c r="AB6792" s="838"/>
      <c r="AC6792" s="838"/>
      <c r="AD6792" s="838"/>
      <c r="AE6792" s="838"/>
      <c r="AF6792" s="838"/>
      <c r="AG6792" s="838"/>
      <c r="AH6792" s="838"/>
      <c r="AI6792" s="838"/>
      <c r="AJ6792" s="838"/>
      <c r="AK6792" s="838"/>
      <c r="AL6792" s="838"/>
    </row>
    <row r="6793" spans="25:38" x14ac:dyDescent="0.25">
      <c r="Y6793" s="838"/>
      <c r="Z6793" s="838"/>
      <c r="AA6793" s="838"/>
      <c r="AB6793" s="838"/>
      <c r="AC6793" s="838"/>
      <c r="AD6793" s="838"/>
      <c r="AE6793" s="838"/>
      <c r="AF6793" s="838"/>
      <c r="AG6793" s="838"/>
      <c r="AH6793" s="838"/>
      <c r="AI6793" s="838"/>
      <c r="AJ6793" s="838"/>
      <c r="AK6793" s="838"/>
      <c r="AL6793" s="838"/>
    </row>
    <row r="6794" spans="25:38" x14ac:dyDescent="0.25">
      <c r="Y6794" s="838"/>
      <c r="Z6794" s="838"/>
      <c r="AA6794" s="838"/>
      <c r="AB6794" s="838"/>
      <c r="AC6794" s="838"/>
      <c r="AD6794" s="838"/>
      <c r="AE6794" s="838"/>
      <c r="AF6794" s="838"/>
      <c r="AG6794" s="838"/>
      <c r="AH6794" s="838"/>
      <c r="AI6794" s="838"/>
      <c r="AJ6794" s="838"/>
      <c r="AK6794" s="838"/>
      <c r="AL6794" s="838"/>
    </row>
    <row r="6795" spans="25:38" x14ac:dyDescent="0.25">
      <c r="Y6795" s="838"/>
      <c r="Z6795" s="838"/>
      <c r="AA6795" s="838"/>
      <c r="AB6795" s="838"/>
      <c r="AC6795" s="838"/>
      <c r="AD6795" s="838"/>
      <c r="AE6795" s="838"/>
      <c r="AF6795" s="838"/>
      <c r="AG6795" s="838"/>
      <c r="AH6795" s="838"/>
      <c r="AI6795" s="838"/>
      <c r="AJ6795" s="838"/>
      <c r="AK6795" s="838"/>
      <c r="AL6795" s="838"/>
    </row>
    <row r="6796" spans="25:38" x14ac:dyDescent="0.25">
      <c r="Y6796" s="838"/>
      <c r="Z6796" s="838"/>
      <c r="AA6796" s="838"/>
      <c r="AB6796" s="838"/>
      <c r="AC6796" s="838"/>
      <c r="AD6796" s="838"/>
      <c r="AE6796" s="838"/>
      <c r="AF6796" s="838"/>
      <c r="AG6796" s="838"/>
      <c r="AH6796" s="838"/>
      <c r="AI6796" s="838"/>
      <c r="AJ6796" s="838"/>
      <c r="AK6796" s="838"/>
      <c r="AL6796" s="838"/>
    </row>
    <row r="6797" spans="25:38" x14ac:dyDescent="0.25">
      <c r="Y6797" s="838"/>
      <c r="Z6797" s="838"/>
      <c r="AA6797" s="838"/>
      <c r="AB6797" s="838"/>
      <c r="AC6797" s="838"/>
      <c r="AD6797" s="838"/>
      <c r="AE6797" s="838"/>
      <c r="AF6797" s="838"/>
      <c r="AG6797" s="838"/>
      <c r="AH6797" s="838"/>
      <c r="AI6797" s="838"/>
      <c r="AJ6797" s="838"/>
      <c r="AK6797" s="838"/>
      <c r="AL6797" s="838"/>
    </row>
    <row r="6798" spans="25:38" x14ac:dyDescent="0.25">
      <c r="Y6798" s="838"/>
      <c r="Z6798" s="838"/>
      <c r="AA6798" s="838"/>
      <c r="AB6798" s="838"/>
      <c r="AC6798" s="838"/>
      <c r="AD6798" s="838"/>
      <c r="AE6798" s="838"/>
      <c r="AF6798" s="838"/>
      <c r="AG6798" s="838"/>
      <c r="AH6798" s="838"/>
      <c r="AI6798" s="838"/>
      <c r="AJ6798" s="838"/>
      <c r="AK6798" s="838"/>
      <c r="AL6798" s="838"/>
    </row>
    <row r="6799" spans="25:38" x14ac:dyDescent="0.25">
      <c r="Y6799" s="838"/>
      <c r="Z6799" s="838"/>
      <c r="AA6799" s="838"/>
      <c r="AB6799" s="838"/>
      <c r="AC6799" s="838"/>
      <c r="AD6799" s="838"/>
      <c r="AE6799" s="838"/>
      <c r="AF6799" s="838"/>
      <c r="AG6799" s="838"/>
      <c r="AH6799" s="838"/>
      <c r="AI6799" s="838"/>
      <c r="AJ6799" s="838"/>
      <c r="AK6799" s="838"/>
      <c r="AL6799" s="838"/>
    </row>
    <row r="6800" spans="25:38" x14ac:dyDescent="0.25">
      <c r="Y6800" s="838"/>
      <c r="Z6800" s="838"/>
      <c r="AA6800" s="838"/>
      <c r="AB6800" s="838"/>
      <c r="AC6800" s="838"/>
      <c r="AD6800" s="838"/>
      <c r="AE6800" s="838"/>
      <c r="AF6800" s="838"/>
      <c r="AG6800" s="838"/>
      <c r="AH6800" s="838"/>
      <c r="AI6800" s="838"/>
      <c r="AJ6800" s="838"/>
      <c r="AK6800" s="838"/>
      <c r="AL6800" s="838"/>
    </row>
    <row r="6801" spans="25:38" x14ac:dyDescent="0.25">
      <c r="Y6801" s="838"/>
      <c r="Z6801" s="838"/>
      <c r="AA6801" s="838"/>
      <c r="AB6801" s="838"/>
      <c r="AC6801" s="838"/>
      <c r="AD6801" s="838"/>
      <c r="AE6801" s="838"/>
      <c r="AF6801" s="838"/>
      <c r="AG6801" s="838"/>
      <c r="AH6801" s="838"/>
      <c r="AI6801" s="838"/>
      <c r="AJ6801" s="838"/>
      <c r="AK6801" s="838"/>
      <c r="AL6801" s="838"/>
    </row>
    <row r="6802" spans="25:38" x14ac:dyDescent="0.25">
      <c r="Y6802" s="838"/>
      <c r="Z6802" s="838"/>
      <c r="AA6802" s="838"/>
      <c r="AB6802" s="838"/>
      <c r="AC6802" s="838"/>
      <c r="AD6802" s="838"/>
      <c r="AE6802" s="838"/>
      <c r="AF6802" s="838"/>
      <c r="AG6802" s="838"/>
      <c r="AH6802" s="838"/>
      <c r="AI6802" s="838"/>
      <c r="AJ6802" s="838"/>
      <c r="AK6802" s="838"/>
      <c r="AL6802" s="838"/>
    </row>
    <row r="6803" spans="25:38" x14ac:dyDescent="0.25">
      <c r="Y6803" s="838"/>
      <c r="Z6803" s="838"/>
      <c r="AA6803" s="838"/>
      <c r="AB6803" s="838"/>
      <c r="AC6803" s="838"/>
      <c r="AD6803" s="838"/>
      <c r="AE6803" s="838"/>
      <c r="AF6803" s="838"/>
      <c r="AG6803" s="838"/>
      <c r="AH6803" s="838"/>
      <c r="AI6803" s="838"/>
      <c r="AJ6803" s="838"/>
      <c r="AK6803" s="838"/>
      <c r="AL6803" s="838"/>
    </row>
    <row r="6804" spans="25:38" x14ac:dyDescent="0.25">
      <c r="Y6804" s="838"/>
      <c r="Z6804" s="838"/>
      <c r="AA6804" s="838"/>
      <c r="AB6804" s="838"/>
      <c r="AC6804" s="838"/>
      <c r="AD6804" s="838"/>
      <c r="AE6804" s="838"/>
      <c r="AF6804" s="838"/>
      <c r="AG6804" s="838"/>
      <c r="AH6804" s="838"/>
      <c r="AI6804" s="838"/>
      <c r="AJ6804" s="838"/>
      <c r="AK6804" s="838"/>
      <c r="AL6804" s="838"/>
    </row>
    <row r="6805" spans="25:38" x14ac:dyDescent="0.25">
      <c r="Y6805" s="838"/>
      <c r="Z6805" s="838"/>
      <c r="AA6805" s="838"/>
      <c r="AB6805" s="838"/>
      <c r="AC6805" s="838"/>
      <c r="AD6805" s="838"/>
      <c r="AE6805" s="838"/>
      <c r="AF6805" s="838"/>
      <c r="AG6805" s="838"/>
      <c r="AH6805" s="838"/>
      <c r="AI6805" s="838"/>
      <c r="AJ6805" s="838"/>
      <c r="AK6805" s="838"/>
      <c r="AL6805" s="838"/>
    </row>
    <row r="6806" spans="25:38" x14ac:dyDescent="0.25">
      <c r="Y6806" s="838"/>
      <c r="Z6806" s="838"/>
      <c r="AA6806" s="838"/>
      <c r="AB6806" s="838"/>
      <c r="AC6806" s="838"/>
      <c r="AD6806" s="838"/>
      <c r="AE6806" s="838"/>
      <c r="AF6806" s="838"/>
      <c r="AG6806" s="838"/>
      <c r="AH6806" s="838"/>
      <c r="AI6806" s="838"/>
      <c r="AJ6806" s="838"/>
      <c r="AK6806" s="838"/>
      <c r="AL6806" s="838"/>
    </row>
    <row r="6807" spans="25:38" x14ac:dyDescent="0.25">
      <c r="Y6807" s="838"/>
      <c r="Z6807" s="838"/>
      <c r="AA6807" s="838"/>
      <c r="AB6807" s="838"/>
      <c r="AC6807" s="838"/>
      <c r="AD6807" s="838"/>
      <c r="AE6807" s="838"/>
      <c r="AF6807" s="838"/>
      <c r="AG6807" s="838"/>
      <c r="AH6807" s="838"/>
      <c r="AI6807" s="838"/>
      <c r="AJ6807" s="838"/>
      <c r="AK6807" s="838"/>
      <c r="AL6807" s="838"/>
    </row>
    <row r="6808" spans="25:38" x14ac:dyDescent="0.25">
      <c r="Y6808" s="838"/>
      <c r="Z6808" s="838"/>
      <c r="AA6808" s="838"/>
      <c r="AB6808" s="838"/>
      <c r="AC6808" s="838"/>
      <c r="AD6808" s="838"/>
      <c r="AE6808" s="838"/>
      <c r="AF6808" s="838"/>
      <c r="AG6808" s="838"/>
      <c r="AH6808" s="838"/>
      <c r="AI6808" s="838"/>
      <c r="AJ6808" s="838"/>
      <c r="AK6808" s="838"/>
      <c r="AL6808" s="838"/>
    </row>
    <row r="6809" spans="25:38" x14ac:dyDescent="0.25">
      <c r="Y6809" s="838"/>
      <c r="Z6809" s="838"/>
      <c r="AA6809" s="838"/>
      <c r="AB6809" s="838"/>
      <c r="AC6809" s="838"/>
      <c r="AD6809" s="838"/>
      <c r="AE6809" s="838"/>
      <c r="AF6809" s="838"/>
      <c r="AG6809" s="838"/>
      <c r="AH6809" s="838"/>
      <c r="AI6809" s="838"/>
      <c r="AJ6809" s="838"/>
      <c r="AK6809" s="838"/>
      <c r="AL6809" s="838"/>
    </row>
    <row r="6810" spans="25:38" x14ac:dyDescent="0.25">
      <c r="Y6810" s="838"/>
      <c r="Z6810" s="838"/>
      <c r="AA6810" s="838"/>
      <c r="AB6810" s="838"/>
      <c r="AC6810" s="838"/>
      <c r="AD6810" s="838"/>
      <c r="AE6810" s="838"/>
      <c r="AF6810" s="838"/>
      <c r="AG6810" s="838"/>
      <c r="AH6810" s="838"/>
      <c r="AI6810" s="838"/>
      <c r="AJ6810" s="838"/>
      <c r="AK6810" s="838"/>
      <c r="AL6810" s="838"/>
    </row>
    <row r="6811" spans="25:38" x14ac:dyDescent="0.25">
      <c r="Y6811" s="838"/>
      <c r="Z6811" s="838"/>
      <c r="AA6811" s="838"/>
      <c r="AB6811" s="838"/>
      <c r="AC6811" s="838"/>
      <c r="AD6811" s="838"/>
      <c r="AE6811" s="838"/>
      <c r="AF6811" s="838"/>
      <c r="AG6811" s="838"/>
      <c r="AH6811" s="838"/>
      <c r="AI6811" s="838"/>
      <c r="AJ6811" s="838"/>
      <c r="AK6811" s="838"/>
      <c r="AL6811" s="838"/>
    </row>
    <row r="6812" spans="25:38" x14ac:dyDescent="0.25">
      <c r="Y6812" s="838"/>
      <c r="Z6812" s="838"/>
      <c r="AA6812" s="838"/>
      <c r="AB6812" s="838"/>
      <c r="AC6812" s="838"/>
      <c r="AD6812" s="838"/>
      <c r="AE6812" s="838"/>
      <c r="AF6812" s="838"/>
      <c r="AG6812" s="838"/>
      <c r="AH6812" s="838"/>
      <c r="AI6812" s="838"/>
      <c r="AJ6812" s="838"/>
      <c r="AK6812" s="838"/>
      <c r="AL6812" s="838"/>
    </row>
    <row r="6813" spans="25:38" x14ac:dyDescent="0.25">
      <c r="Y6813" s="838"/>
      <c r="Z6813" s="838"/>
      <c r="AA6813" s="838"/>
      <c r="AB6813" s="838"/>
      <c r="AC6813" s="838"/>
      <c r="AD6813" s="838"/>
      <c r="AE6813" s="838"/>
      <c r="AF6813" s="838"/>
      <c r="AG6813" s="838"/>
      <c r="AH6813" s="838"/>
      <c r="AI6813" s="838"/>
      <c r="AJ6813" s="838"/>
      <c r="AK6813" s="838"/>
      <c r="AL6813" s="838"/>
    </row>
    <row r="6814" spans="25:38" x14ac:dyDescent="0.25">
      <c r="Y6814" s="838"/>
      <c r="Z6814" s="838"/>
      <c r="AA6814" s="838"/>
      <c r="AB6814" s="838"/>
      <c r="AC6814" s="838"/>
      <c r="AD6814" s="838"/>
      <c r="AE6814" s="838"/>
      <c r="AF6814" s="838"/>
      <c r="AG6814" s="838"/>
      <c r="AH6814" s="838"/>
      <c r="AI6814" s="838"/>
      <c r="AJ6814" s="838"/>
      <c r="AK6814" s="838"/>
      <c r="AL6814" s="838"/>
    </row>
    <row r="6815" spans="25:38" x14ac:dyDescent="0.25">
      <c r="Y6815" s="838"/>
      <c r="Z6815" s="838"/>
      <c r="AA6815" s="838"/>
      <c r="AB6815" s="838"/>
      <c r="AC6815" s="838"/>
      <c r="AD6815" s="838"/>
      <c r="AE6815" s="838"/>
      <c r="AF6815" s="838"/>
      <c r="AG6815" s="838"/>
      <c r="AH6815" s="838"/>
      <c r="AI6815" s="838"/>
      <c r="AJ6815" s="838"/>
      <c r="AK6815" s="838"/>
      <c r="AL6815" s="838"/>
    </row>
    <row r="6816" spans="25:38" x14ac:dyDescent="0.25">
      <c r="Y6816" s="838"/>
      <c r="Z6816" s="838"/>
      <c r="AA6816" s="838"/>
      <c r="AB6816" s="838"/>
      <c r="AC6816" s="838"/>
      <c r="AD6816" s="838"/>
      <c r="AE6816" s="838"/>
      <c r="AF6816" s="838"/>
      <c r="AG6816" s="838"/>
      <c r="AH6816" s="838"/>
      <c r="AI6816" s="838"/>
      <c r="AJ6816" s="838"/>
      <c r="AK6816" s="838"/>
      <c r="AL6816" s="838"/>
    </row>
    <row r="6817" spans="25:38" x14ac:dyDescent="0.25">
      <c r="Y6817" s="838"/>
      <c r="Z6817" s="838"/>
      <c r="AA6817" s="838"/>
      <c r="AB6817" s="838"/>
      <c r="AC6817" s="838"/>
      <c r="AD6817" s="838"/>
      <c r="AE6817" s="838"/>
      <c r="AF6817" s="838"/>
      <c r="AG6817" s="838"/>
      <c r="AH6817" s="838"/>
      <c r="AI6817" s="838"/>
      <c r="AJ6817" s="838"/>
      <c r="AK6817" s="838"/>
      <c r="AL6817" s="838"/>
    </row>
    <row r="6818" spans="25:38" x14ac:dyDescent="0.25">
      <c r="Y6818" s="838"/>
      <c r="Z6818" s="838"/>
      <c r="AA6818" s="838"/>
      <c r="AB6818" s="838"/>
      <c r="AC6818" s="838"/>
      <c r="AD6818" s="838"/>
      <c r="AE6818" s="838"/>
      <c r="AF6818" s="838"/>
      <c r="AG6818" s="838"/>
      <c r="AH6818" s="838"/>
      <c r="AI6818" s="838"/>
      <c r="AJ6818" s="838"/>
      <c r="AK6818" s="838"/>
      <c r="AL6818" s="838"/>
    </row>
    <row r="6819" spans="25:38" x14ac:dyDescent="0.25">
      <c r="Y6819" s="838"/>
      <c r="Z6819" s="838"/>
      <c r="AA6819" s="838"/>
      <c r="AB6819" s="838"/>
      <c r="AC6819" s="838"/>
      <c r="AD6819" s="838"/>
      <c r="AE6819" s="838"/>
      <c r="AF6819" s="838"/>
      <c r="AG6819" s="838"/>
      <c r="AH6819" s="838"/>
      <c r="AI6819" s="838"/>
      <c r="AJ6819" s="838"/>
      <c r="AK6819" s="838"/>
      <c r="AL6819" s="838"/>
    </row>
    <row r="6820" spans="25:38" x14ac:dyDescent="0.25">
      <c r="Y6820" s="838"/>
      <c r="Z6820" s="838"/>
      <c r="AA6820" s="838"/>
      <c r="AB6820" s="838"/>
      <c r="AC6820" s="838"/>
      <c r="AD6820" s="838"/>
      <c r="AE6820" s="838"/>
      <c r="AF6820" s="838"/>
      <c r="AG6820" s="838"/>
      <c r="AH6820" s="838"/>
      <c r="AI6820" s="838"/>
      <c r="AJ6820" s="838"/>
      <c r="AK6820" s="838"/>
      <c r="AL6820" s="838"/>
    </row>
    <row r="6821" spans="25:38" x14ac:dyDescent="0.25">
      <c r="Y6821" s="838"/>
      <c r="Z6821" s="838"/>
      <c r="AA6821" s="838"/>
      <c r="AB6821" s="838"/>
      <c r="AC6821" s="838"/>
      <c r="AD6821" s="838"/>
      <c r="AE6821" s="838"/>
      <c r="AF6821" s="838"/>
      <c r="AG6821" s="838"/>
      <c r="AH6821" s="838"/>
      <c r="AI6821" s="838"/>
      <c r="AJ6821" s="838"/>
      <c r="AK6821" s="838"/>
      <c r="AL6821" s="838"/>
    </row>
    <row r="6822" spans="25:38" x14ac:dyDescent="0.25">
      <c r="Y6822" s="838"/>
      <c r="Z6822" s="838"/>
      <c r="AA6822" s="838"/>
      <c r="AB6822" s="838"/>
      <c r="AC6822" s="838"/>
      <c r="AD6822" s="838"/>
      <c r="AE6822" s="838"/>
      <c r="AF6822" s="838"/>
      <c r="AG6822" s="838"/>
      <c r="AH6822" s="838"/>
      <c r="AI6822" s="838"/>
      <c r="AJ6822" s="838"/>
      <c r="AK6822" s="838"/>
      <c r="AL6822" s="838"/>
    </row>
    <row r="6823" spans="25:38" x14ac:dyDescent="0.25">
      <c r="Y6823" s="838"/>
      <c r="Z6823" s="838"/>
      <c r="AA6823" s="838"/>
      <c r="AB6823" s="838"/>
      <c r="AC6823" s="838"/>
      <c r="AD6823" s="838"/>
      <c r="AE6823" s="838"/>
      <c r="AF6823" s="838"/>
      <c r="AG6823" s="838"/>
      <c r="AH6823" s="838"/>
      <c r="AI6823" s="838"/>
      <c r="AJ6823" s="838"/>
      <c r="AK6823" s="838"/>
      <c r="AL6823" s="838"/>
    </row>
    <row r="6824" spans="25:38" x14ac:dyDescent="0.25">
      <c r="Y6824" s="838"/>
      <c r="Z6824" s="838"/>
      <c r="AA6824" s="838"/>
      <c r="AB6824" s="838"/>
      <c r="AC6824" s="838"/>
      <c r="AD6824" s="838"/>
      <c r="AE6824" s="838"/>
      <c r="AF6824" s="838"/>
      <c r="AG6824" s="838"/>
      <c r="AH6824" s="838"/>
      <c r="AI6824" s="838"/>
      <c r="AJ6824" s="838"/>
      <c r="AK6824" s="838"/>
      <c r="AL6824" s="838"/>
    </row>
    <row r="6825" spans="25:38" x14ac:dyDescent="0.25">
      <c r="Y6825" s="838"/>
      <c r="Z6825" s="838"/>
      <c r="AA6825" s="838"/>
      <c r="AB6825" s="838"/>
      <c r="AC6825" s="838"/>
      <c r="AD6825" s="838"/>
      <c r="AE6825" s="838"/>
      <c r="AF6825" s="838"/>
      <c r="AG6825" s="838"/>
      <c r="AH6825" s="838"/>
      <c r="AI6825" s="838"/>
      <c r="AJ6825" s="838"/>
      <c r="AK6825" s="838"/>
      <c r="AL6825" s="838"/>
    </row>
    <row r="6826" spans="25:38" x14ac:dyDescent="0.25">
      <c r="Y6826" s="838"/>
      <c r="Z6826" s="838"/>
      <c r="AA6826" s="838"/>
      <c r="AB6826" s="838"/>
      <c r="AC6826" s="838"/>
      <c r="AD6826" s="838"/>
      <c r="AE6826" s="838"/>
      <c r="AF6826" s="838"/>
      <c r="AG6826" s="838"/>
      <c r="AH6826" s="838"/>
      <c r="AI6826" s="838"/>
      <c r="AJ6826" s="838"/>
      <c r="AK6826" s="838"/>
      <c r="AL6826" s="838"/>
    </row>
    <row r="6827" spans="25:38" x14ac:dyDescent="0.25">
      <c r="Y6827" s="838"/>
      <c r="Z6827" s="838"/>
      <c r="AA6827" s="838"/>
      <c r="AB6827" s="838"/>
      <c r="AC6827" s="838"/>
      <c r="AD6827" s="838"/>
      <c r="AE6827" s="838"/>
      <c r="AF6827" s="838"/>
      <c r="AG6827" s="838"/>
      <c r="AH6827" s="838"/>
      <c r="AI6827" s="838"/>
      <c r="AJ6827" s="838"/>
      <c r="AK6827" s="838"/>
      <c r="AL6827" s="838"/>
    </row>
    <row r="6828" spans="25:38" x14ac:dyDescent="0.25">
      <c r="Y6828" s="838"/>
      <c r="Z6828" s="838"/>
      <c r="AA6828" s="838"/>
      <c r="AB6828" s="838"/>
      <c r="AC6828" s="838"/>
      <c r="AD6828" s="838"/>
      <c r="AE6828" s="838"/>
      <c r="AF6828" s="838"/>
      <c r="AG6828" s="838"/>
      <c r="AH6828" s="838"/>
      <c r="AI6828" s="838"/>
      <c r="AJ6828" s="838"/>
      <c r="AK6828" s="838"/>
      <c r="AL6828" s="838"/>
    </row>
    <row r="6829" spans="25:38" x14ac:dyDescent="0.25">
      <c r="Y6829" s="838"/>
      <c r="Z6829" s="838"/>
      <c r="AA6829" s="838"/>
      <c r="AB6829" s="838"/>
      <c r="AC6829" s="838"/>
      <c r="AD6829" s="838"/>
      <c r="AE6829" s="838"/>
      <c r="AF6829" s="838"/>
      <c r="AG6829" s="838"/>
      <c r="AH6829" s="838"/>
      <c r="AI6829" s="838"/>
      <c r="AJ6829" s="838"/>
      <c r="AK6829" s="838"/>
      <c r="AL6829" s="838"/>
    </row>
    <row r="6830" spans="25:38" x14ac:dyDescent="0.25">
      <c r="Y6830" s="838"/>
      <c r="Z6830" s="838"/>
      <c r="AA6830" s="838"/>
      <c r="AB6830" s="838"/>
      <c r="AC6830" s="838"/>
      <c r="AD6830" s="838"/>
      <c r="AE6830" s="838"/>
      <c r="AF6830" s="838"/>
      <c r="AG6830" s="838"/>
      <c r="AH6830" s="838"/>
      <c r="AI6830" s="838"/>
      <c r="AJ6830" s="838"/>
      <c r="AK6830" s="838"/>
      <c r="AL6830" s="838"/>
    </row>
    <row r="6831" spans="25:38" x14ac:dyDescent="0.25">
      <c r="Y6831" s="838"/>
      <c r="Z6831" s="838"/>
      <c r="AA6831" s="838"/>
      <c r="AB6831" s="838"/>
      <c r="AC6831" s="838"/>
      <c r="AD6831" s="838"/>
      <c r="AE6831" s="838"/>
      <c r="AF6831" s="838"/>
      <c r="AG6831" s="838"/>
      <c r="AH6831" s="838"/>
      <c r="AI6831" s="838"/>
      <c r="AJ6831" s="838"/>
      <c r="AK6831" s="838"/>
      <c r="AL6831" s="838"/>
    </row>
    <row r="6832" spans="25:38" x14ac:dyDescent="0.25">
      <c r="Y6832" s="838"/>
      <c r="Z6832" s="838"/>
      <c r="AA6832" s="838"/>
      <c r="AB6832" s="838"/>
      <c r="AC6832" s="838"/>
      <c r="AD6832" s="838"/>
      <c r="AE6832" s="838"/>
      <c r="AF6832" s="838"/>
      <c r="AG6832" s="838"/>
      <c r="AH6832" s="838"/>
      <c r="AI6832" s="838"/>
      <c r="AJ6832" s="838"/>
      <c r="AK6832" s="838"/>
      <c r="AL6832" s="838"/>
    </row>
    <row r="6833" spans="25:38" x14ac:dyDescent="0.25">
      <c r="Y6833" s="838"/>
      <c r="Z6833" s="838"/>
      <c r="AA6833" s="838"/>
      <c r="AB6833" s="838"/>
      <c r="AC6833" s="838"/>
      <c r="AD6833" s="838"/>
      <c r="AE6833" s="838"/>
      <c r="AF6833" s="838"/>
      <c r="AG6833" s="838"/>
      <c r="AH6833" s="838"/>
      <c r="AI6833" s="838"/>
      <c r="AJ6833" s="838"/>
      <c r="AK6833" s="838"/>
      <c r="AL6833" s="838"/>
    </row>
    <row r="6834" spans="25:38" x14ac:dyDescent="0.25">
      <c r="Y6834" s="838"/>
      <c r="Z6834" s="838"/>
      <c r="AA6834" s="838"/>
      <c r="AB6834" s="838"/>
      <c r="AC6834" s="838"/>
      <c r="AD6834" s="838"/>
      <c r="AE6834" s="838"/>
      <c r="AF6834" s="838"/>
      <c r="AG6834" s="838"/>
      <c r="AH6834" s="838"/>
      <c r="AI6834" s="838"/>
      <c r="AJ6834" s="838"/>
      <c r="AK6834" s="838"/>
      <c r="AL6834" s="838"/>
    </row>
    <row r="6835" spans="25:38" x14ac:dyDescent="0.25">
      <c r="Y6835" s="838"/>
      <c r="Z6835" s="838"/>
      <c r="AA6835" s="838"/>
      <c r="AB6835" s="838"/>
      <c r="AC6835" s="838"/>
      <c r="AD6835" s="838"/>
      <c r="AE6835" s="838"/>
      <c r="AF6835" s="838"/>
      <c r="AG6835" s="838"/>
      <c r="AH6835" s="838"/>
      <c r="AI6835" s="838"/>
      <c r="AJ6835" s="838"/>
      <c r="AK6835" s="838"/>
      <c r="AL6835" s="838"/>
    </row>
    <row r="6836" spans="25:38" x14ac:dyDescent="0.25">
      <c r="Y6836" s="838"/>
      <c r="Z6836" s="838"/>
      <c r="AA6836" s="838"/>
      <c r="AB6836" s="838"/>
      <c r="AC6836" s="838"/>
      <c r="AD6836" s="838"/>
      <c r="AE6836" s="838"/>
      <c r="AF6836" s="838"/>
      <c r="AG6836" s="838"/>
      <c r="AH6836" s="838"/>
      <c r="AI6836" s="838"/>
      <c r="AJ6836" s="838"/>
      <c r="AK6836" s="838"/>
      <c r="AL6836" s="838"/>
    </row>
    <row r="6837" spans="25:38" x14ac:dyDescent="0.25">
      <c r="Y6837" s="838"/>
      <c r="Z6837" s="838"/>
      <c r="AA6837" s="838"/>
      <c r="AB6837" s="838"/>
      <c r="AC6837" s="838"/>
      <c r="AD6837" s="838"/>
      <c r="AE6837" s="838"/>
      <c r="AF6837" s="838"/>
      <c r="AG6837" s="838"/>
      <c r="AH6837" s="838"/>
      <c r="AI6837" s="838"/>
      <c r="AJ6837" s="838"/>
      <c r="AK6837" s="838"/>
      <c r="AL6837" s="838"/>
    </row>
    <row r="6838" spans="25:38" x14ac:dyDescent="0.25">
      <c r="Y6838" s="838"/>
      <c r="Z6838" s="838"/>
      <c r="AA6838" s="838"/>
      <c r="AB6838" s="838"/>
      <c r="AC6838" s="838"/>
      <c r="AD6838" s="838"/>
      <c r="AE6838" s="838"/>
      <c r="AF6838" s="838"/>
      <c r="AG6838" s="838"/>
      <c r="AH6838" s="838"/>
      <c r="AI6838" s="838"/>
      <c r="AJ6838" s="838"/>
      <c r="AK6838" s="838"/>
      <c r="AL6838" s="838"/>
    </row>
    <row r="6839" spans="25:38" x14ac:dyDescent="0.25">
      <c r="Y6839" s="838"/>
      <c r="Z6839" s="838"/>
      <c r="AA6839" s="838"/>
      <c r="AB6839" s="838"/>
      <c r="AC6839" s="838"/>
      <c r="AD6839" s="838"/>
      <c r="AE6839" s="838"/>
      <c r="AF6839" s="838"/>
      <c r="AG6839" s="838"/>
      <c r="AH6839" s="838"/>
      <c r="AI6839" s="838"/>
      <c r="AJ6839" s="838"/>
      <c r="AK6839" s="838"/>
      <c r="AL6839" s="838"/>
    </row>
    <row r="6840" spans="25:38" x14ac:dyDescent="0.25">
      <c r="Y6840" s="838"/>
      <c r="Z6840" s="838"/>
      <c r="AA6840" s="838"/>
      <c r="AB6840" s="838"/>
      <c r="AC6840" s="838"/>
      <c r="AD6840" s="838"/>
      <c r="AE6840" s="838"/>
      <c r="AF6840" s="838"/>
      <c r="AG6840" s="838"/>
      <c r="AH6840" s="838"/>
      <c r="AI6840" s="838"/>
      <c r="AJ6840" s="838"/>
      <c r="AK6840" s="838"/>
      <c r="AL6840" s="838"/>
    </row>
    <row r="6841" spans="25:38" x14ac:dyDescent="0.25">
      <c r="Y6841" s="838"/>
      <c r="Z6841" s="838"/>
      <c r="AA6841" s="838"/>
      <c r="AB6841" s="838"/>
      <c r="AC6841" s="838"/>
      <c r="AD6841" s="838"/>
      <c r="AE6841" s="838"/>
      <c r="AF6841" s="838"/>
      <c r="AG6841" s="838"/>
      <c r="AH6841" s="838"/>
      <c r="AI6841" s="838"/>
      <c r="AJ6841" s="838"/>
      <c r="AK6841" s="838"/>
      <c r="AL6841" s="838"/>
    </row>
    <row r="6842" spans="25:38" x14ac:dyDescent="0.25">
      <c r="Y6842" s="838"/>
      <c r="Z6842" s="838"/>
      <c r="AA6842" s="838"/>
      <c r="AB6842" s="838"/>
      <c r="AC6842" s="838"/>
      <c r="AD6842" s="838"/>
      <c r="AE6842" s="838"/>
      <c r="AF6842" s="838"/>
      <c r="AG6842" s="838"/>
      <c r="AH6842" s="838"/>
      <c r="AI6842" s="838"/>
      <c r="AJ6842" s="838"/>
      <c r="AK6842" s="838"/>
      <c r="AL6842" s="838"/>
    </row>
    <row r="6843" spans="25:38" x14ac:dyDescent="0.25">
      <c r="Y6843" s="838"/>
      <c r="Z6843" s="838"/>
      <c r="AA6843" s="838"/>
      <c r="AB6843" s="838"/>
      <c r="AC6843" s="838"/>
      <c r="AD6843" s="838"/>
      <c r="AE6843" s="838"/>
      <c r="AF6843" s="838"/>
      <c r="AG6843" s="838"/>
      <c r="AH6843" s="838"/>
      <c r="AI6843" s="838"/>
      <c r="AJ6843" s="838"/>
      <c r="AK6843" s="838"/>
      <c r="AL6843" s="838"/>
    </row>
    <row r="6844" spans="25:38" x14ac:dyDescent="0.25">
      <c r="Y6844" s="838"/>
      <c r="Z6844" s="838"/>
      <c r="AA6844" s="838"/>
      <c r="AB6844" s="838"/>
      <c r="AC6844" s="838"/>
      <c r="AD6844" s="838"/>
      <c r="AE6844" s="838"/>
      <c r="AF6844" s="838"/>
      <c r="AG6844" s="838"/>
      <c r="AH6844" s="838"/>
      <c r="AI6844" s="838"/>
      <c r="AJ6844" s="838"/>
      <c r="AK6844" s="838"/>
      <c r="AL6844" s="838"/>
    </row>
    <row r="6845" spans="25:38" x14ac:dyDescent="0.25">
      <c r="Y6845" s="838"/>
      <c r="Z6845" s="838"/>
      <c r="AA6845" s="838"/>
      <c r="AB6845" s="838"/>
      <c r="AC6845" s="838"/>
      <c r="AD6845" s="838"/>
      <c r="AE6845" s="838"/>
      <c r="AF6845" s="838"/>
      <c r="AG6845" s="838"/>
      <c r="AH6845" s="838"/>
      <c r="AI6845" s="838"/>
      <c r="AJ6845" s="838"/>
      <c r="AK6845" s="838"/>
      <c r="AL6845" s="838"/>
    </row>
    <row r="6846" spans="25:38" x14ac:dyDescent="0.25">
      <c r="Y6846" s="838"/>
      <c r="Z6846" s="838"/>
      <c r="AA6846" s="838"/>
      <c r="AB6846" s="838"/>
      <c r="AC6846" s="838"/>
      <c r="AD6846" s="838"/>
      <c r="AE6846" s="838"/>
      <c r="AF6846" s="838"/>
      <c r="AG6846" s="838"/>
      <c r="AH6846" s="838"/>
      <c r="AI6846" s="838"/>
      <c r="AJ6846" s="838"/>
      <c r="AK6846" s="838"/>
      <c r="AL6846" s="838"/>
    </row>
    <row r="6847" spans="25:38" x14ac:dyDescent="0.25">
      <c r="Y6847" s="838"/>
      <c r="Z6847" s="838"/>
      <c r="AA6847" s="838"/>
      <c r="AB6847" s="838"/>
      <c r="AC6847" s="838"/>
      <c r="AD6847" s="838"/>
      <c r="AE6847" s="838"/>
      <c r="AF6847" s="838"/>
      <c r="AG6847" s="838"/>
      <c r="AH6847" s="838"/>
      <c r="AI6847" s="838"/>
      <c r="AJ6847" s="838"/>
      <c r="AK6847" s="838"/>
      <c r="AL6847" s="838"/>
    </row>
    <row r="6848" spans="25:38" x14ac:dyDescent="0.25">
      <c r="Y6848" s="838"/>
      <c r="Z6848" s="838"/>
      <c r="AA6848" s="838"/>
      <c r="AB6848" s="838"/>
      <c r="AC6848" s="838"/>
      <c r="AD6848" s="838"/>
      <c r="AE6848" s="838"/>
      <c r="AF6848" s="838"/>
      <c r="AG6848" s="838"/>
      <c r="AH6848" s="838"/>
      <c r="AI6848" s="838"/>
      <c r="AJ6848" s="838"/>
      <c r="AK6848" s="838"/>
      <c r="AL6848" s="838"/>
    </row>
    <row r="6849" spans="25:38" x14ac:dyDescent="0.25">
      <c r="Y6849" s="838"/>
      <c r="Z6849" s="838"/>
      <c r="AA6849" s="838"/>
      <c r="AB6849" s="838"/>
      <c r="AC6849" s="838"/>
      <c r="AD6849" s="838"/>
      <c r="AE6849" s="838"/>
      <c r="AF6849" s="838"/>
      <c r="AG6849" s="838"/>
      <c r="AH6849" s="838"/>
      <c r="AI6849" s="838"/>
      <c r="AJ6849" s="838"/>
      <c r="AK6849" s="838"/>
      <c r="AL6849" s="838"/>
    </row>
    <row r="6850" spans="25:38" x14ac:dyDescent="0.25">
      <c r="Y6850" s="838"/>
      <c r="Z6850" s="838"/>
      <c r="AA6850" s="838"/>
      <c r="AB6850" s="838"/>
      <c r="AC6850" s="838"/>
      <c r="AD6850" s="838"/>
      <c r="AE6850" s="838"/>
      <c r="AF6850" s="838"/>
      <c r="AG6850" s="838"/>
      <c r="AH6850" s="838"/>
      <c r="AI6850" s="838"/>
      <c r="AJ6850" s="838"/>
      <c r="AK6850" s="838"/>
      <c r="AL6850" s="838"/>
    </row>
    <row r="6851" spans="25:38" x14ac:dyDescent="0.25">
      <c r="Y6851" s="838"/>
      <c r="Z6851" s="838"/>
      <c r="AA6851" s="838"/>
      <c r="AB6851" s="838"/>
      <c r="AC6851" s="838"/>
      <c r="AD6851" s="838"/>
      <c r="AE6851" s="838"/>
      <c r="AF6851" s="838"/>
      <c r="AG6851" s="838"/>
      <c r="AH6851" s="838"/>
      <c r="AI6851" s="838"/>
      <c r="AJ6851" s="838"/>
      <c r="AK6851" s="838"/>
      <c r="AL6851" s="838"/>
    </row>
    <row r="6852" spans="25:38" x14ac:dyDescent="0.25">
      <c r="Y6852" s="838"/>
      <c r="Z6852" s="838"/>
      <c r="AA6852" s="838"/>
      <c r="AB6852" s="838"/>
      <c r="AC6852" s="838"/>
      <c r="AD6852" s="838"/>
      <c r="AE6852" s="838"/>
      <c r="AF6852" s="838"/>
      <c r="AG6852" s="838"/>
      <c r="AH6852" s="838"/>
      <c r="AI6852" s="838"/>
      <c r="AJ6852" s="838"/>
      <c r="AK6852" s="838"/>
      <c r="AL6852" s="838"/>
    </row>
    <row r="6853" spans="25:38" x14ac:dyDescent="0.25">
      <c r="Y6853" s="838"/>
      <c r="Z6853" s="838"/>
      <c r="AA6853" s="838"/>
      <c r="AB6853" s="838"/>
      <c r="AC6853" s="838"/>
      <c r="AD6853" s="838"/>
      <c r="AE6853" s="838"/>
      <c r="AF6853" s="838"/>
      <c r="AG6853" s="838"/>
      <c r="AH6853" s="838"/>
      <c r="AI6853" s="838"/>
      <c r="AJ6853" s="838"/>
      <c r="AK6853" s="838"/>
      <c r="AL6853" s="838"/>
    </row>
    <row r="6854" spans="25:38" x14ac:dyDescent="0.25">
      <c r="Y6854" s="838"/>
      <c r="Z6854" s="838"/>
      <c r="AA6854" s="838"/>
      <c r="AB6854" s="838"/>
      <c r="AC6854" s="838"/>
      <c r="AD6854" s="838"/>
      <c r="AE6854" s="838"/>
      <c r="AF6854" s="838"/>
      <c r="AG6854" s="838"/>
      <c r="AH6854" s="838"/>
      <c r="AI6854" s="838"/>
      <c r="AJ6854" s="838"/>
      <c r="AK6854" s="838"/>
      <c r="AL6854" s="838"/>
    </row>
    <row r="6855" spans="25:38" x14ac:dyDescent="0.25">
      <c r="Y6855" s="838"/>
      <c r="Z6855" s="838"/>
      <c r="AA6855" s="838"/>
      <c r="AB6855" s="838"/>
      <c r="AC6855" s="838"/>
      <c r="AD6855" s="838"/>
      <c r="AE6855" s="838"/>
      <c r="AF6855" s="838"/>
      <c r="AG6855" s="838"/>
      <c r="AH6855" s="838"/>
      <c r="AI6855" s="838"/>
      <c r="AJ6855" s="838"/>
      <c r="AK6855" s="838"/>
      <c r="AL6855" s="838"/>
    </row>
    <row r="6856" spans="25:38" x14ac:dyDescent="0.25">
      <c r="Y6856" s="838"/>
      <c r="Z6856" s="838"/>
      <c r="AA6856" s="838"/>
      <c r="AB6856" s="838"/>
      <c r="AC6856" s="838"/>
      <c r="AD6856" s="838"/>
      <c r="AE6856" s="838"/>
      <c r="AF6856" s="838"/>
      <c r="AG6856" s="838"/>
      <c r="AH6856" s="838"/>
      <c r="AI6856" s="838"/>
      <c r="AJ6856" s="838"/>
      <c r="AK6856" s="838"/>
      <c r="AL6856" s="838"/>
    </row>
    <row r="6857" spans="25:38" x14ac:dyDescent="0.25">
      <c r="Y6857" s="838"/>
      <c r="Z6857" s="838"/>
      <c r="AA6857" s="838"/>
      <c r="AB6857" s="838"/>
      <c r="AC6857" s="838"/>
      <c r="AD6857" s="838"/>
      <c r="AE6857" s="838"/>
      <c r="AF6857" s="838"/>
      <c r="AG6857" s="838"/>
      <c r="AH6857" s="838"/>
      <c r="AI6857" s="838"/>
      <c r="AJ6857" s="838"/>
      <c r="AK6857" s="838"/>
      <c r="AL6857" s="838"/>
    </row>
    <row r="6858" spans="25:38" x14ac:dyDescent="0.25">
      <c r="Y6858" s="838"/>
      <c r="Z6858" s="838"/>
      <c r="AA6858" s="838"/>
      <c r="AB6858" s="838"/>
      <c r="AC6858" s="838"/>
      <c r="AD6858" s="838"/>
      <c r="AE6858" s="838"/>
      <c r="AF6858" s="838"/>
      <c r="AG6858" s="838"/>
      <c r="AH6858" s="838"/>
      <c r="AI6858" s="838"/>
      <c r="AJ6858" s="838"/>
      <c r="AK6858" s="838"/>
      <c r="AL6858" s="838"/>
    </row>
    <row r="6859" spans="25:38" x14ac:dyDescent="0.25">
      <c r="Y6859" s="838"/>
      <c r="Z6859" s="838"/>
      <c r="AA6859" s="838"/>
      <c r="AB6859" s="838"/>
      <c r="AC6859" s="838"/>
      <c r="AD6859" s="838"/>
      <c r="AE6859" s="838"/>
      <c r="AF6859" s="838"/>
      <c r="AG6859" s="838"/>
      <c r="AH6859" s="838"/>
      <c r="AI6859" s="838"/>
      <c r="AJ6859" s="838"/>
      <c r="AK6859" s="838"/>
      <c r="AL6859" s="838"/>
    </row>
    <row r="6860" spans="25:38" x14ac:dyDescent="0.25">
      <c r="Y6860" s="838"/>
      <c r="Z6860" s="838"/>
      <c r="AA6860" s="838"/>
      <c r="AB6860" s="838"/>
      <c r="AC6860" s="838"/>
      <c r="AD6860" s="838"/>
      <c r="AE6860" s="838"/>
      <c r="AF6860" s="838"/>
      <c r="AG6860" s="838"/>
      <c r="AH6860" s="838"/>
      <c r="AI6860" s="838"/>
      <c r="AJ6860" s="838"/>
      <c r="AK6860" s="838"/>
      <c r="AL6860" s="838"/>
    </row>
    <row r="6861" spans="25:38" x14ac:dyDescent="0.25">
      <c r="Y6861" s="838"/>
      <c r="Z6861" s="838"/>
      <c r="AA6861" s="838"/>
      <c r="AB6861" s="838"/>
      <c r="AC6861" s="838"/>
      <c r="AD6861" s="838"/>
      <c r="AE6861" s="838"/>
      <c r="AF6861" s="838"/>
      <c r="AG6861" s="838"/>
      <c r="AH6861" s="838"/>
      <c r="AI6861" s="838"/>
      <c r="AJ6861" s="838"/>
      <c r="AK6861" s="838"/>
      <c r="AL6861" s="838"/>
    </row>
    <row r="6862" spans="25:38" x14ac:dyDescent="0.25">
      <c r="Y6862" s="838"/>
      <c r="Z6862" s="838"/>
      <c r="AA6862" s="838"/>
      <c r="AB6862" s="838"/>
      <c r="AC6862" s="838"/>
      <c r="AD6862" s="838"/>
      <c r="AE6862" s="838"/>
      <c r="AF6862" s="838"/>
      <c r="AG6862" s="838"/>
      <c r="AH6862" s="838"/>
      <c r="AI6862" s="838"/>
      <c r="AJ6862" s="838"/>
      <c r="AK6862" s="838"/>
      <c r="AL6862" s="838"/>
    </row>
    <row r="6863" spans="25:38" x14ac:dyDescent="0.25">
      <c r="Y6863" s="838"/>
      <c r="Z6863" s="838"/>
      <c r="AA6863" s="838"/>
      <c r="AB6863" s="838"/>
      <c r="AC6863" s="838"/>
      <c r="AD6863" s="838"/>
      <c r="AE6863" s="838"/>
      <c r="AF6863" s="838"/>
      <c r="AG6863" s="838"/>
      <c r="AH6863" s="838"/>
      <c r="AI6863" s="838"/>
      <c r="AJ6863" s="838"/>
      <c r="AK6863" s="838"/>
      <c r="AL6863" s="838"/>
    </row>
    <row r="6864" spans="25:38" x14ac:dyDescent="0.25">
      <c r="Y6864" s="838"/>
      <c r="Z6864" s="838"/>
      <c r="AA6864" s="838"/>
      <c r="AB6864" s="838"/>
      <c r="AC6864" s="838"/>
      <c r="AD6864" s="838"/>
      <c r="AE6864" s="838"/>
      <c r="AF6864" s="838"/>
      <c r="AG6864" s="838"/>
      <c r="AH6864" s="838"/>
      <c r="AI6864" s="838"/>
      <c r="AJ6864" s="838"/>
      <c r="AK6864" s="838"/>
      <c r="AL6864" s="838"/>
    </row>
    <row r="6865" spans="25:38" x14ac:dyDescent="0.25">
      <c r="Y6865" s="838"/>
      <c r="Z6865" s="838"/>
      <c r="AA6865" s="838"/>
      <c r="AB6865" s="838"/>
      <c r="AC6865" s="838"/>
      <c r="AD6865" s="838"/>
      <c r="AE6865" s="838"/>
      <c r="AF6865" s="838"/>
      <c r="AG6865" s="838"/>
      <c r="AH6865" s="838"/>
      <c r="AI6865" s="838"/>
      <c r="AJ6865" s="838"/>
      <c r="AK6865" s="838"/>
      <c r="AL6865" s="838"/>
    </row>
    <row r="6866" spans="25:38" x14ac:dyDescent="0.25">
      <c r="Y6866" s="838"/>
      <c r="Z6866" s="838"/>
      <c r="AA6866" s="838"/>
      <c r="AB6866" s="838"/>
      <c r="AC6866" s="838"/>
      <c r="AD6866" s="838"/>
      <c r="AE6866" s="838"/>
      <c r="AF6866" s="838"/>
      <c r="AG6866" s="838"/>
      <c r="AH6866" s="838"/>
      <c r="AI6866" s="838"/>
      <c r="AJ6866" s="838"/>
      <c r="AK6866" s="838"/>
      <c r="AL6866" s="838"/>
    </row>
    <row r="6867" spans="25:38" x14ac:dyDescent="0.25">
      <c r="Y6867" s="838"/>
      <c r="Z6867" s="838"/>
      <c r="AA6867" s="838"/>
      <c r="AB6867" s="838"/>
      <c r="AC6867" s="838"/>
      <c r="AD6867" s="838"/>
      <c r="AE6867" s="838"/>
      <c r="AF6867" s="838"/>
      <c r="AG6867" s="838"/>
      <c r="AH6867" s="838"/>
      <c r="AI6867" s="838"/>
      <c r="AJ6867" s="838"/>
      <c r="AK6867" s="838"/>
      <c r="AL6867" s="838"/>
    </row>
    <row r="6868" spans="25:38" x14ac:dyDescent="0.25">
      <c r="Y6868" s="838"/>
      <c r="Z6868" s="838"/>
      <c r="AA6868" s="838"/>
      <c r="AB6868" s="838"/>
      <c r="AC6868" s="838"/>
      <c r="AD6868" s="838"/>
      <c r="AE6868" s="838"/>
      <c r="AF6868" s="838"/>
      <c r="AG6868" s="838"/>
      <c r="AH6868" s="838"/>
      <c r="AI6868" s="838"/>
      <c r="AJ6868" s="838"/>
      <c r="AK6868" s="838"/>
      <c r="AL6868" s="838"/>
    </row>
    <row r="6869" spans="25:38" x14ac:dyDescent="0.25">
      <c r="Y6869" s="838"/>
      <c r="Z6869" s="838"/>
      <c r="AA6869" s="838"/>
      <c r="AB6869" s="838"/>
      <c r="AC6869" s="838"/>
      <c r="AD6869" s="838"/>
      <c r="AE6869" s="838"/>
      <c r="AF6869" s="838"/>
      <c r="AG6869" s="838"/>
      <c r="AH6869" s="838"/>
      <c r="AI6869" s="838"/>
      <c r="AJ6869" s="838"/>
      <c r="AK6869" s="838"/>
      <c r="AL6869" s="838"/>
    </row>
    <row r="6870" spans="25:38" x14ac:dyDescent="0.25">
      <c r="Y6870" s="838"/>
      <c r="Z6870" s="838"/>
      <c r="AA6870" s="838"/>
      <c r="AB6870" s="838"/>
      <c r="AC6870" s="838"/>
      <c r="AD6870" s="838"/>
      <c r="AE6870" s="838"/>
      <c r="AF6870" s="838"/>
      <c r="AG6870" s="838"/>
      <c r="AH6870" s="838"/>
      <c r="AI6870" s="838"/>
      <c r="AJ6870" s="838"/>
      <c r="AK6870" s="838"/>
      <c r="AL6870" s="838"/>
    </row>
    <row r="6871" spans="25:38" x14ac:dyDescent="0.25">
      <c r="Y6871" s="838"/>
      <c r="Z6871" s="838"/>
      <c r="AA6871" s="838"/>
      <c r="AB6871" s="838"/>
      <c r="AC6871" s="838"/>
      <c r="AD6871" s="838"/>
      <c r="AE6871" s="838"/>
      <c r="AF6871" s="838"/>
      <c r="AG6871" s="838"/>
      <c r="AH6871" s="838"/>
      <c r="AI6871" s="838"/>
      <c r="AJ6871" s="838"/>
      <c r="AK6871" s="838"/>
      <c r="AL6871" s="838"/>
    </row>
    <row r="6872" spans="25:38" x14ac:dyDescent="0.25">
      <c r="Y6872" s="838"/>
      <c r="Z6872" s="838"/>
      <c r="AA6872" s="838"/>
      <c r="AB6872" s="838"/>
      <c r="AC6872" s="838"/>
      <c r="AD6872" s="838"/>
      <c r="AE6872" s="838"/>
      <c r="AF6872" s="838"/>
      <c r="AG6872" s="838"/>
      <c r="AH6872" s="838"/>
      <c r="AI6872" s="838"/>
      <c r="AJ6872" s="838"/>
      <c r="AK6872" s="838"/>
      <c r="AL6872" s="838"/>
    </row>
    <row r="6873" spans="25:38" x14ac:dyDescent="0.25">
      <c r="Y6873" s="838"/>
      <c r="Z6873" s="838"/>
      <c r="AA6873" s="838"/>
      <c r="AB6873" s="838"/>
      <c r="AC6873" s="838"/>
      <c r="AD6873" s="838"/>
      <c r="AE6873" s="838"/>
      <c r="AF6873" s="838"/>
      <c r="AG6873" s="838"/>
      <c r="AH6873" s="838"/>
      <c r="AI6873" s="838"/>
      <c r="AJ6873" s="838"/>
      <c r="AK6873" s="838"/>
      <c r="AL6873" s="838"/>
    </row>
    <row r="6874" spans="25:38" x14ac:dyDescent="0.25">
      <c r="Y6874" s="838"/>
      <c r="Z6874" s="838"/>
      <c r="AA6874" s="838"/>
      <c r="AB6874" s="838"/>
      <c r="AC6874" s="838"/>
      <c r="AD6874" s="838"/>
      <c r="AE6874" s="838"/>
      <c r="AF6874" s="838"/>
      <c r="AG6874" s="838"/>
      <c r="AH6874" s="838"/>
      <c r="AI6874" s="838"/>
      <c r="AJ6874" s="838"/>
      <c r="AK6874" s="838"/>
      <c r="AL6874" s="838"/>
    </row>
    <row r="6875" spans="25:38" x14ac:dyDescent="0.25">
      <c r="Y6875" s="838"/>
      <c r="Z6875" s="838"/>
      <c r="AA6875" s="838"/>
      <c r="AB6875" s="838"/>
      <c r="AC6875" s="838"/>
      <c r="AD6875" s="838"/>
      <c r="AE6875" s="838"/>
      <c r="AF6875" s="838"/>
      <c r="AG6875" s="838"/>
      <c r="AH6875" s="838"/>
      <c r="AI6875" s="838"/>
      <c r="AJ6875" s="838"/>
      <c r="AK6875" s="838"/>
      <c r="AL6875" s="838"/>
    </row>
    <row r="6876" spans="25:38" x14ac:dyDescent="0.25">
      <c r="Y6876" s="838"/>
      <c r="Z6876" s="838"/>
      <c r="AA6876" s="838"/>
      <c r="AB6876" s="838"/>
      <c r="AC6876" s="838"/>
      <c r="AD6876" s="838"/>
      <c r="AE6876" s="838"/>
      <c r="AF6876" s="838"/>
      <c r="AG6876" s="838"/>
      <c r="AH6876" s="838"/>
      <c r="AI6876" s="838"/>
      <c r="AJ6876" s="838"/>
      <c r="AK6876" s="838"/>
      <c r="AL6876" s="838"/>
    </row>
    <row r="6877" spans="25:38" x14ac:dyDescent="0.25">
      <c r="Y6877" s="838"/>
      <c r="Z6877" s="838"/>
      <c r="AA6877" s="838"/>
      <c r="AB6877" s="838"/>
      <c r="AC6877" s="838"/>
      <c r="AD6877" s="838"/>
      <c r="AE6877" s="838"/>
      <c r="AF6877" s="838"/>
      <c r="AG6877" s="838"/>
      <c r="AH6877" s="838"/>
      <c r="AI6877" s="838"/>
      <c r="AJ6877" s="838"/>
      <c r="AK6877" s="838"/>
      <c r="AL6877" s="838"/>
    </row>
    <row r="6878" spans="25:38" x14ac:dyDescent="0.25">
      <c r="Y6878" s="838"/>
      <c r="Z6878" s="838"/>
      <c r="AA6878" s="838"/>
      <c r="AB6878" s="838"/>
      <c r="AC6878" s="838"/>
      <c r="AD6878" s="838"/>
      <c r="AE6878" s="838"/>
      <c r="AF6878" s="838"/>
      <c r="AG6878" s="838"/>
      <c r="AH6878" s="838"/>
      <c r="AI6878" s="838"/>
      <c r="AJ6878" s="838"/>
      <c r="AK6878" s="838"/>
      <c r="AL6878" s="838"/>
    </row>
    <row r="6879" spans="25:38" x14ac:dyDescent="0.25">
      <c r="Y6879" s="838"/>
      <c r="Z6879" s="838"/>
      <c r="AA6879" s="838"/>
      <c r="AB6879" s="838"/>
      <c r="AC6879" s="838"/>
      <c r="AD6879" s="838"/>
      <c r="AE6879" s="838"/>
      <c r="AF6879" s="838"/>
      <c r="AG6879" s="838"/>
      <c r="AH6879" s="838"/>
      <c r="AI6879" s="838"/>
      <c r="AJ6879" s="838"/>
      <c r="AK6879" s="838"/>
      <c r="AL6879" s="838"/>
    </row>
    <row r="6880" spans="25:38" x14ac:dyDescent="0.25">
      <c r="Y6880" s="838"/>
      <c r="Z6880" s="838"/>
      <c r="AA6880" s="838"/>
      <c r="AB6880" s="838"/>
      <c r="AC6880" s="838"/>
      <c r="AD6880" s="838"/>
      <c r="AE6880" s="838"/>
      <c r="AF6880" s="838"/>
      <c r="AG6880" s="838"/>
      <c r="AH6880" s="838"/>
      <c r="AI6880" s="838"/>
      <c r="AJ6880" s="838"/>
      <c r="AK6880" s="838"/>
      <c r="AL6880" s="838"/>
    </row>
    <row r="6881" spans="25:38" x14ac:dyDescent="0.25">
      <c r="Y6881" s="838"/>
      <c r="Z6881" s="838"/>
      <c r="AA6881" s="838"/>
      <c r="AB6881" s="838"/>
      <c r="AC6881" s="838"/>
      <c r="AD6881" s="838"/>
      <c r="AE6881" s="838"/>
      <c r="AF6881" s="838"/>
      <c r="AG6881" s="838"/>
      <c r="AH6881" s="838"/>
      <c r="AI6881" s="838"/>
      <c r="AJ6881" s="838"/>
      <c r="AK6881" s="838"/>
      <c r="AL6881" s="838"/>
    </row>
    <row r="6882" spans="25:38" x14ac:dyDescent="0.25">
      <c r="Y6882" s="838"/>
      <c r="Z6882" s="838"/>
      <c r="AA6882" s="838"/>
      <c r="AB6882" s="838"/>
      <c r="AC6882" s="838"/>
      <c r="AD6882" s="838"/>
      <c r="AE6882" s="838"/>
      <c r="AF6882" s="838"/>
      <c r="AG6882" s="838"/>
      <c r="AH6882" s="838"/>
      <c r="AI6882" s="838"/>
      <c r="AJ6882" s="838"/>
      <c r="AK6882" s="838"/>
      <c r="AL6882" s="838"/>
    </row>
    <row r="6883" spans="25:38" x14ac:dyDescent="0.25">
      <c r="Y6883" s="838"/>
      <c r="Z6883" s="838"/>
      <c r="AA6883" s="838"/>
      <c r="AB6883" s="838"/>
      <c r="AC6883" s="838"/>
      <c r="AD6883" s="838"/>
      <c r="AE6883" s="838"/>
      <c r="AF6883" s="838"/>
      <c r="AG6883" s="838"/>
      <c r="AH6883" s="838"/>
      <c r="AI6883" s="838"/>
      <c r="AJ6883" s="838"/>
      <c r="AK6883" s="838"/>
      <c r="AL6883" s="838"/>
    </row>
    <row r="6884" spans="25:38" x14ac:dyDescent="0.25">
      <c r="Y6884" s="838"/>
      <c r="Z6884" s="838"/>
      <c r="AA6884" s="838"/>
      <c r="AB6884" s="838"/>
      <c r="AC6884" s="838"/>
      <c r="AD6884" s="838"/>
      <c r="AE6884" s="838"/>
      <c r="AF6884" s="838"/>
      <c r="AG6884" s="838"/>
      <c r="AH6884" s="838"/>
      <c r="AI6884" s="838"/>
      <c r="AJ6884" s="838"/>
      <c r="AK6884" s="838"/>
      <c r="AL6884" s="838"/>
    </row>
    <row r="6885" spans="25:38" x14ac:dyDescent="0.25">
      <c r="Y6885" s="838"/>
      <c r="Z6885" s="838"/>
      <c r="AA6885" s="838"/>
      <c r="AB6885" s="838"/>
      <c r="AC6885" s="838"/>
      <c r="AD6885" s="838"/>
      <c r="AE6885" s="838"/>
      <c r="AF6885" s="838"/>
      <c r="AG6885" s="838"/>
      <c r="AH6885" s="838"/>
      <c r="AI6885" s="838"/>
      <c r="AJ6885" s="838"/>
      <c r="AK6885" s="838"/>
      <c r="AL6885" s="838"/>
    </row>
    <row r="6886" spans="25:38" x14ac:dyDescent="0.25">
      <c r="Y6886" s="838"/>
      <c r="Z6886" s="838"/>
      <c r="AA6886" s="838"/>
      <c r="AB6886" s="838"/>
      <c r="AC6886" s="838"/>
      <c r="AD6886" s="838"/>
      <c r="AE6886" s="838"/>
      <c r="AF6886" s="838"/>
      <c r="AG6886" s="838"/>
      <c r="AH6886" s="838"/>
      <c r="AI6886" s="838"/>
      <c r="AJ6886" s="838"/>
      <c r="AK6886" s="838"/>
      <c r="AL6886" s="838"/>
    </row>
    <row r="6887" spans="25:38" x14ac:dyDescent="0.25">
      <c r="Y6887" s="838"/>
      <c r="Z6887" s="838"/>
      <c r="AA6887" s="838"/>
      <c r="AB6887" s="838"/>
      <c r="AC6887" s="838"/>
      <c r="AD6887" s="838"/>
      <c r="AE6887" s="838"/>
      <c r="AF6887" s="838"/>
      <c r="AG6887" s="838"/>
      <c r="AH6887" s="838"/>
      <c r="AI6887" s="838"/>
      <c r="AJ6887" s="838"/>
      <c r="AK6887" s="838"/>
      <c r="AL6887" s="838"/>
    </row>
    <row r="6888" spans="25:38" x14ac:dyDescent="0.25">
      <c r="Y6888" s="838"/>
      <c r="Z6888" s="838"/>
      <c r="AA6888" s="838"/>
      <c r="AB6888" s="838"/>
      <c r="AC6888" s="838"/>
      <c r="AD6888" s="838"/>
      <c r="AE6888" s="838"/>
      <c r="AF6888" s="838"/>
      <c r="AG6888" s="838"/>
      <c r="AH6888" s="838"/>
      <c r="AI6888" s="838"/>
      <c r="AJ6888" s="838"/>
      <c r="AK6888" s="838"/>
      <c r="AL6888" s="838"/>
    </row>
    <row r="6889" spans="25:38" x14ac:dyDescent="0.25">
      <c r="Y6889" s="838"/>
      <c r="Z6889" s="838"/>
      <c r="AA6889" s="838"/>
      <c r="AB6889" s="838"/>
      <c r="AC6889" s="838"/>
      <c r="AD6889" s="838"/>
      <c r="AE6889" s="838"/>
      <c r="AF6889" s="838"/>
      <c r="AG6889" s="838"/>
      <c r="AH6889" s="838"/>
      <c r="AI6889" s="838"/>
      <c r="AJ6889" s="838"/>
      <c r="AK6889" s="838"/>
      <c r="AL6889" s="838"/>
    </row>
    <row r="6890" spans="25:38" x14ac:dyDescent="0.25">
      <c r="Y6890" s="838"/>
      <c r="Z6890" s="838"/>
      <c r="AA6890" s="838"/>
      <c r="AB6890" s="838"/>
      <c r="AC6890" s="838"/>
      <c r="AD6890" s="838"/>
      <c r="AE6890" s="838"/>
      <c r="AF6890" s="838"/>
      <c r="AG6890" s="838"/>
      <c r="AH6890" s="838"/>
      <c r="AI6890" s="838"/>
      <c r="AJ6890" s="838"/>
      <c r="AK6890" s="838"/>
      <c r="AL6890" s="838"/>
    </row>
    <row r="6891" spans="25:38" x14ac:dyDescent="0.25">
      <c r="Y6891" s="838"/>
      <c r="Z6891" s="838"/>
      <c r="AA6891" s="838"/>
      <c r="AB6891" s="838"/>
      <c r="AC6891" s="838"/>
      <c r="AD6891" s="838"/>
      <c r="AE6891" s="838"/>
      <c r="AF6891" s="838"/>
      <c r="AG6891" s="838"/>
      <c r="AH6891" s="838"/>
      <c r="AI6891" s="838"/>
      <c r="AJ6891" s="838"/>
      <c r="AK6891" s="838"/>
      <c r="AL6891" s="838"/>
    </row>
    <row r="6892" spans="25:38" x14ac:dyDescent="0.25">
      <c r="Y6892" s="838"/>
      <c r="Z6892" s="838"/>
      <c r="AA6892" s="838"/>
      <c r="AB6892" s="838"/>
      <c r="AC6892" s="838"/>
      <c r="AD6892" s="838"/>
      <c r="AE6892" s="838"/>
      <c r="AF6892" s="838"/>
      <c r="AG6892" s="838"/>
      <c r="AH6892" s="838"/>
      <c r="AI6892" s="838"/>
      <c r="AJ6892" s="838"/>
      <c r="AK6892" s="838"/>
      <c r="AL6892" s="838"/>
    </row>
    <row r="6893" spans="25:38" x14ac:dyDescent="0.25">
      <c r="Y6893" s="838"/>
      <c r="Z6893" s="838"/>
      <c r="AA6893" s="838"/>
      <c r="AB6893" s="838"/>
      <c r="AC6893" s="838"/>
      <c r="AD6893" s="838"/>
      <c r="AE6893" s="838"/>
      <c r="AF6893" s="838"/>
      <c r="AG6893" s="838"/>
      <c r="AH6893" s="838"/>
      <c r="AI6893" s="838"/>
      <c r="AJ6893" s="838"/>
      <c r="AK6893" s="838"/>
      <c r="AL6893" s="838"/>
    </row>
    <row r="6894" spans="25:38" x14ac:dyDescent="0.25">
      <c r="Y6894" s="838"/>
      <c r="Z6894" s="838"/>
      <c r="AA6894" s="838"/>
      <c r="AB6894" s="838"/>
      <c r="AC6894" s="838"/>
      <c r="AD6894" s="838"/>
      <c r="AE6894" s="838"/>
      <c r="AF6894" s="838"/>
      <c r="AG6894" s="838"/>
      <c r="AH6894" s="838"/>
      <c r="AI6894" s="838"/>
      <c r="AJ6894" s="838"/>
      <c r="AK6894" s="838"/>
      <c r="AL6894" s="838"/>
    </row>
    <row r="6895" spans="25:38" x14ac:dyDescent="0.25">
      <c r="Y6895" s="838"/>
      <c r="Z6895" s="838"/>
      <c r="AA6895" s="838"/>
      <c r="AB6895" s="838"/>
      <c r="AC6895" s="838"/>
      <c r="AD6895" s="838"/>
      <c r="AE6895" s="838"/>
      <c r="AF6895" s="838"/>
      <c r="AG6895" s="838"/>
      <c r="AH6895" s="838"/>
      <c r="AI6895" s="838"/>
      <c r="AJ6895" s="838"/>
      <c r="AK6895" s="838"/>
      <c r="AL6895" s="838"/>
    </row>
    <row r="6896" spans="25:38" x14ac:dyDescent="0.25">
      <c r="Y6896" s="838"/>
      <c r="Z6896" s="838"/>
      <c r="AA6896" s="838"/>
      <c r="AB6896" s="838"/>
      <c r="AC6896" s="838"/>
      <c r="AD6896" s="838"/>
      <c r="AE6896" s="838"/>
      <c r="AF6896" s="838"/>
      <c r="AG6896" s="838"/>
      <c r="AH6896" s="838"/>
      <c r="AI6896" s="838"/>
      <c r="AJ6896" s="838"/>
      <c r="AK6896" s="838"/>
      <c r="AL6896" s="838"/>
    </row>
    <row r="6897" spans="25:38" x14ac:dyDescent="0.25">
      <c r="Y6897" s="838"/>
      <c r="Z6897" s="838"/>
      <c r="AA6897" s="838"/>
      <c r="AB6897" s="838"/>
      <c r="AC6897" s="838"/>
      <c r="AD6897" s="838"/>
      <c r="AE6897" s="838"/>
      <c r="AF6897" s="838"/>
      <c r="AG6897" s="838"/>
      <c r="AH6897" s="838"/>
      <c r="AI6897" s="838"/>
      <c r="AJ6897" s="838"/>
      <c r="AK6897" s="838"/>
      <c r="AL6897" s="838"/>
    </row>
    <row r="6898" spans="25:38" x14ac:dyDescent="0.25">
      <c r="Y6898" s="838"/>
      <c r="Z6898" s="838"/>
      <c r="AA6898" s="838"/>
      <c r="AB6898" s="838"/>
      <c r="AC6898" s="838"/>
      <c r="AD6898" s="838"/>
      <c r="AE6898" s="838"/>
      <c r="AF6898" s="838"/>
      <c r="AG6898" s="838"/>
      <c r="AH6898" s="838"/>
      <c r="AI6898" s="838"/>
      <c r="AJ6898" s="838"/>
      <c r="AK6898" s="838"/>
      <c r="AL6898" s="838"/>
    </row>
    <row r="6899" spans="25:38" x14ac:dyDescent="0.25">
      <c r="Y6899" s="838"/>
      <c r="Z6899" s="838"/>
      <c r="AA6899" s="838"/>
      <c r="AB6899" s="838"/>
      <c r="AC6899" s="838"/>
      <c r="AD6899" s="838"/>
      <c r="AE6899" s="838"/>
      <c r="AF6899" s="838"/>
      <c r="AG6899" s="838"/>
      <c r="AH6899" s="838"/>
      <c r="AI6899" s="838"/>
      <c r="AJ6899" s="838"/>
      <c r="AK6899" s="838"/>
      <c r="AL6899" s="838"/>
    </row>
    <row r="6900" spans="25:38" x14ac:dyDescent="0.25">
      <c r="Y6900" s="838"/>
      <c r="Z6900" s="838"/>
      <c r="AA6900" s="838"/>
      <c r="AB6900" s="838"/>
      <c r="AC6900" s="838"/>
      <c r="AD6900" s="838"/>
      <c r="AE6900" s="838"/>
      <c r="AF6900" s="838"/>
      <c r="AG6900" s="838"/>
      <c r="AH6900" s="838"/>
      <c r="AI6900" s="838"/>
      <c r="AJ6900" s="838"/>
      <c r="AK6900" s="838"/>
      <c r="AL6900" s="838"/>
    </row>
    <row r="6901" spans="25:38" x14ac:dyDescent="0.25">
      <c r="Y6901" s="838"/>
      <c r="Z6901" s="838"/>
      <c r="AA6901" s="838"/>
      <c r="AB6901" s="838"/>
      <c r="AC6901" s="838"/>
      <c r="AD6901" s="838"/>
      <c r="AE6901" s="838"/>
      <c r="AF6901" s="838"/>
      <c r="AG6901" s="838"/>
      <c r="AH6901" s="838"/>
      <c r="AI6901" s="838"/>
      <c r="AJ6901" s="838"/>
      <c r="AK6901" s="838"/>
      <c r="AL6901" s="838"/>
    </row>
    <row r="6902" spans="25:38" x14ac:dyDescent="0.25">
      <c r="Y6902" s="838"/>
      <c r="Z6902" s="838"/>
      <c r="AA6902" s="838"/>
      <c r="AB6902" s="838"/>
      <c r="AC6902" s="838"/>
      <c r="AD6902" s="838"/>
      <c r="AE6902" s="838"/>
      <c r="AF6902" s="838"/>
      <c r="AG6902" s="838"/>
      <c r="AH6902" s="838"/>
      <c r="AI6902" s="838"/>
      <c r="AJ6902" s="838"/>
      <c r="AK6902" s="838"/>
      <c r="AL6902" s="838"/>
    </row>
    <row r="6903" spans="25:38" x14ac:dyDescent="0.25">
      <c r="Y6903" s="838"/>
      <c r="Z6903" s="838"/>
      <c r="AA6903" s="838"/>
      <c r="AB6903" s="838"/>
      <c r="AC6903" s="838"/>
      <c r="AD6903" s="838"/>
      <c r="AE6903" s="838"/>
      <c r="AF6903" s="838"/>
      <c r="AG6903" s="838"/>
      <c r="AH6903" s="838"/>
      <c r="AI6903" s="838"/>
      <c r="AJ6903" s="838"/>
      <c r="AK6903" s="838"/>
      <c r="AL6903" s="838"/>
    </row>
    <row r="6904" spans="25:38" x14ac:dyDescent="0.25">
      <c r="Y6904" s="838"/>
      <c r="Z6904" s="838"/>
      <c r="AA6904" s="838"/>
      <c r="AB6904" s="838"/>
      <c r="AC6904" s="838"/>
      <c r="AD6904" s="838"/>
      <c r="AE6904" s="838"/>
      <c r="AF6904" s="838"/>
      <c r="AG6904" s="838"/>
      <c r="AH6904" s="838"/>
      <c r="AI6904" s="838"/>
      <c r="AJ6904" s="838"/>
      <c r="AK6904" s="838"/>
      <c r="AL6904" s="838"/>
    </row>
    <row r="6905" spans="25:38" x14ac:dyDescent="0.25">
      <c r="Y6905" s="838"/>
      <c r="Z6905" s="838"/>
      <c r="AA6905" s="838"/>
      <c r="AB6905" s="838"/>
      <c r="AC6905" s="838"/>
      <c r="AD6905" s="838"/>
      <c r="AE6905" s="838"/>
      <c r="AF6905" s="838"/>
      <c r="AG6905" s="838"/>
      <c r="AH6905" s="838"/>
      <c r="AI6905" s="838"/>
      <c r="AJ6905" s="838"/>
      <c r="AK6905" s="838"/>
      <c r="AL6905" s="838"/>
    </row>
    <row r="6906" spans="25:38" x14ac:dyDescent="0.25">
      <c r="Y6906" s="838"/>
      <c r="Z6906" s="838"/>
      <c r="AA6906" s="838"/>
      <c r="AB6906" s="838"/>
      <c r="AC6906" s="838"/>
      <c r="AD6906" s="838"/>
      <c r="AE6906" s="838"/>
      <c r="AF6906" s="838"/>
      <c r="AG6906" s="838"/>
      <c r="AH6906" s="838"/>
      <c r="AI6906" s="838"/>
      <c r="AJ6906" s="838"/>
      <c r="AK6906" s="838"/>
      <c r="AL6906" s="838"/>
    </row>
    <row r="6907" spans="25:38" x14ac:dyDescent="0.25">
      <c r="Y6907" s="838"/>
      <c r="Z6907" s="838"/>
      <c r="AA6907" s="838"/>
      <c r="AB6907" s="838"/>
      <c r="AC6907" s="838"/>
      <c r="AD6907" s="838"/>
      <c r="AE6907" s="838"/>
      <c r="AF6907" s="838"/>
      <c r="AG6907" s="838"/>
      <c r="AH6907" s="838"/>
      <c r="AI6907" s="838"/>
      <c r="AJ6907" s="838"/>
      <c r="AK6907" s="838"/>
      <c r="AL6907" s="838"/>
    </row>
    <row r="6908" spans="25:38" x14ac:dyDescent="0.25">
      <c r="Y6908" s="838"/>
      <c r="Z6908" s="838"/>
      <c r="AA6908" s="838"/>
      <c r="AB6908" s="838"/>
      <c r="AC6908" s="838"/>
      <c r="AD6908" s="838"/>
      <c r="AE6908" s="838"/>
      <c r="AF6908" s="838"/>
      <c r="AG6908" s="838"/>
      <c r="AH6908" s="838"/>
      <c r="AI6908" s="838"/>
      <c r="AJ6908" s="838"/>
      <c r="AK6908" s="838"/>
      <c r="AL6908" s="838"/>
    </row>
    <row r="6909" spans="25:38" x14ac:dyDescent="0.25">
      <c r="Y6909" s="838"/>
      <c r="Z6909" s="838"/>
      <c r="AA6909" s="838"/>
      <c r="AB6909" s="838"/>
      <c r="AC6909" s="838"/>
      <c r="AD6909" s="838"/>
      <c r="AE6909" s="838"/>
      <c r="AF6909" s="838"/>
      <c r="AG6909" s="838"/>
      <c r="AH6909" s="838"/>
      <c r="AI6909" s="838"/>
      <c r="AJ6909" s="838"/>
      <c r="AK6909" s="838"/>
      <c r="AL6909" s="838"/>
    </row>
    <row r="6910" spans="25:38" x14ac:dyDescent="0.25">
      <c r="Y6910" s="838"/>
      <c r="Z6910" s="838"/>
      <c r="AA6910" s="838"/>
      <c r="AB6910" s="838"/>
      <c r="AC6910" s="838"/>
      <c r="AD6910" s="838"/>
      <c r="AE6910" s="838"/>
      <c r="AF6910" s="838"/>
      <c r="AG6910" s="838"/>
      <c r="AH6910" s="838"/>
      <c r="AI6910" s="838"/>
      <c r="AJ6910" s="838"/>
      <c r="AK6910" s="838"/>
      <c r="AL6910" s="838"/>
    </row>
    <row r="6911" spans="25:38" x14ac:dyDescent="0.25">
      <c r="Y6911" s="838"/>
      <c r="Z6911" s="838"/>
      <c r="AA6911" s="838"/>
      <c r="AB6911" s="838"/>
      <c r="AC6911" s="838"/>
      <c r="AD6911" s="838"/>
      <c r="AE6911" s="838"/>
      <c r="AF6911" s="838"/>
      <c r="AG6911" s="838"/>
      <c r="AH6911" s="838"/>
      <c r="AI6911" s="838"/>
      <c r="AJ6911" s="838"/>
      <c r="AK6911" s="838"/>
      <c r="AL6911" s="838"/>
    </row>
    <row r="6912" spans="25:38" x14ac:dyDescent="0.25">
      <c r="Y6912" s="838"/>
      <c r="Z6912" s="838"/>
      <c r="AA6912" s="838"/>
      <c r="AB6912" s="838"/>
      <c r="AC6912" s="838"/>
      <c r="AD6912" s="838"/>
      <c r="AE6912" s="838"/>
      <c r="AF6912" s="838"/>
      <c r="AG6912" s="838"/>
      <c r="AH6912" s="838"/>
      <c r="AI6912" s="838"/>
      <c r="AJ6912" s="838"/>
      <c r="AK6912" s="838"/>
      <c r="AL6912" s="838"/>
    </row>
    <row r="6913" spans="25:38" x14ac:dyDescent="0.25">
      <c r="Y6913" s="838"/>
      <c r="Z6913" s="838"/>
      <c r="AA6913" s="838"/>
      <c r="AB6913" s="838"/>
      <c r="AC6913" s="838"/>
      <c r="AD6913" s="838"/>
      <c r="AE6913" s="838"/>
      <c r="AF6913" s="838"/>
      <c r="AG6913" s="838"/>
      <c r="AH6913" s="838"/>
      <c r="AI6913" s="838"/>
      <c r="AJ6913" s="838"/>
      <c r="AK6913" s="838"/>
      <c r="AL6913" s="838"/>
    </row>
    <row r="6914" spans="25:38" x14ac:dyDescent="0.25">
      <c r="Y6914" s="838"/>
      <c r="Z6914" s="838"/>
      <c r="AA6914" s="838"/>
      <c r="AB6914" s="838"/>
      <c r="AC6914" s="838"/>
      <c r="AD6914" s="838"/>
      <c r="AE6914" s="838"/>
      <c r="AF6914" s="838"/>
      <c r="AG6914" s="838"/>
      <c r="AH6914" s="838"/>
      <c r="AI6914" s="838"/>
      <c r="AJ6914" s="838"/>
      <c r="AK6914" s="838"/>
      <c r="AL6914" s="838"/>
    </row>
    <row r="6915" spans="25:38" x14ac:dyDescent="0.25">
      <c r="Y6915" s="838"/>
      <c r="Z6915" s="838"/>
      <c r="AA6915" s="838"/>
      <c r="AB6915" s="838"/>
      <c r="AC6915" s="838"/>
      <c r="AD6915" s="838"/>
      <c r="AE6915" s="838"/>
      <c r="AF6915" s="838"/>
      <c r="AG6915" s="838"/>
      <c r="AH6915" s="838"/>
      <c r="AI6915" s="838"/>
      <c r="AJ6915" s="838"/>
      <c r="AK6915" s="838"/>
      <c r="AL6915" s="838"/>
    </row>
    <row r="6916" spans="25:38" x14ac:dyDescent="0.25">
      <c r="Y6916" s="838"/>
      <c r="Z6916" s="838"/>
      <c r="AA6916" s="838"/>
      <c r="AB6916" s="838"/>
      <c r="AC6916" s="838"/>
      <c r="AD6916" s="838"/>
      <c r="AE6916" s="838"/>
      <c r="AF6916" s="838"/>
      <c r="AG6916" s="838"/>
      <c r="AH6916" s="838"/>
      <c r="AI6916" s="838"/>
      <c r="AJ6916" s="838"/>
      <c r="AK6916" s="838"/>
      <c r="AL6916" s="838"/>
    </row>
    <row r="6917" spans="25:38" x14ac:dyDescent="0.25">
      <c r="Y6917" s="838"/>
      <c r="Z6917" s="838"/>
      <c r="AA6917" s="838"/>
      <c r="AB6917" s="838"/>
      <c r="AC6917" s="838"/>
      <c r="AD6917" s="838"/>
      <c r="AE6917" s="838"/>
      <c r="AF6917" s="838"/>
      <c r="AG6917" s="838"/>
      <c r="AH6917" s="838"/>
      <c r="AI6917" s="838"/>
      <c r="AJ6917" s="838"/>
      <c r="AK6917" s="838"/>
      <c r="AL6917" s="838"/>
    </row>
    <row r="6918" spans="25:38" x14ac:dyDescent="0.25">
      <c r="Y6918" s="838"/>
      <c r="Z6918" s="838"/>
      <c r="AA6918" s="838"/>
      <c r="AB6918" s="838"/>
      <c r="AC6918" s="838"/>
      <c r="AD6918" s="838"/>
      <c r="AE6918" s="838"/>
      <c r="AF6918" s="838"/>
      <c r="AG6918" s="838"/>
      <c r="AH6918" s="838"/>
      <c r="AI6918" s="838"/>
      <c r="AJ6918" s="838"/>
      <c r="AK6918" s="838"/>
      <c r="AL6918" s="838"/>
    </row>
    <row r="6919" spans="25:38" x14ac:dyDescent="0.25">
      <c r="Y6919" s="838"/>
      <c r="Z6919" s="838"/>
      <c r="AA6919" s="838"/>
      <c r="AB6919" s="838"/>
      <c r="AC6919" s="838"/>
      <c r="AD6919" s="838"/>
      <c r="AE6919" s="838"/>
      <c r="AF6919" s="838"/>
      <c r="AG6919" s="838"/>
      <c r="AH6919" s="838"/>
      <c r="AI6919" s="838"/>
      <c r="AJ6919" s="838"/>
      <c r="AK6919" s="838"/>
      <c r="AL6919" s="838"/>
    </row>
    <row r="6920" spans="25:38" x14ac:dyDescent="0.25">
      <c r="Y6920" s="838"/>
      <c r="Z6920" s="838"/>
      <c r="AA6920" s="838"/>
      <c r="AB6920" s="838"/>
      <c r="AC6920" s="838"/>
      <c r="AD6920" s="838"/>
      <c r="AE6920" s="838"/>
      <c r="AF6920" s="838"/>
      <c r="AG6920" s="838"/>
      <c r="AH6920" s="838"/>
      <c r="AI6920" s="838"/>
      <c r="AJ6920" s="838"/>
      <c r="AK6920" s="838"/>
      <c r="AL6920" s="838"/>
    </row>
    <row r="6921" spans="25:38" x14ac:dyDescent="0.25">
      <c r="Y6921" s="838"/>
      <c r="Z6921" s="838"/>
      <c r="AA6921" s="838"/>
      <c r="AB6921" s="838"/>
      <c r="AC6921" s="838"/>
      <c r="AD6921" s="838"/>
      <c r="AE6921" s="838"/>
      <c r="AF6921" s="838"/>
      <c r="AG6921" s="838"/>
      <c r="AH6921" s="838"/>
      <c r="AI6921" s="838"/>
      <c r="AJ6921" s="838"/>
      <c r="AK6921" s="838"/>
      <c r="AL6921" s="838"/>
    </row>
    <row r="6922" spans="25:38" x14ac:dyDescent="0.25">
      <c r="Y6922" s="838"/>
      <c r="Z6922" s="838"/>
      <c r="AA6922" s="838"/>
      <c r="AB6922" s="838"/>
      <c r="AC6922" s="838"/>
      <c r="AD6922" s="838"/>
      <c r="AE6922" s="838"/>
      <c r="AF6922" s="838"/>
      <c r="AG6922" s="838"/>
      <c r="AH6922" s="838"/>
      <c r="AI6922" s="838"/>
      <c r="AJ6922" s="838"/>
      <c r="AK6922" s="838"/>
      <c r="AL6922" s="838"/>
    </row>
    <row r="6923" spans="25:38" x14ac:dyDescent="0.25">
      <c r="Y6923" s="838"/>
      <c r="Z6923" s="838"/>
      <c r="AA6923" s="838"/>
      <c r="AB6923" s="838"/>
      <c r="AC6923" s="838"/>
      <c r="AD6923" s="838"/>
      <c r="AE6923" s="838"/>
      <c r="AF6923" s="838"/>
      <c r="AG6923" s="838"/>
      <c r="AH6923" s="838"/>
      <c r="AI6923" s="838"/>
      <c r="AJ6923" s="838"/>
      <c r="AK6923" s="838"/>
      <c r="AL6923" s="838"/>
    </row>
    <row r="6924" spans="25:38" x14ac:dyDescent="0.25">
      <c r="Y6924" s="838"/>
      <c r="Z6924" s="838"/>
      <c r="AA6924" s="838"/>
      <c r="AB6924" s="838"/>
      <c r="AC6924" s="838"/>
      <c r="AD6924" s="838"/>
      <c r="AE6924" s="838"/>
      <c r="AF6924" s="838"/>
      <c r="AG6924" s="838"/>
      <c r="AH6924" s="838"/>
      <c r="AI6924" s="838"/>
      <c r="AJ6924" s="838"/>
      <c r="AK6924" s="838"/>
      <c r="AL6924" s="838"/>
    </row>
    <row r="6925" spans="25:38" x14ac:dyDescent="0.25">
      <c r="Y6925" s="838"/>
      <c r="Z6925" s="838"/>
      <c r="AA6925" s="838"/>
      <c r="AB6925" s="838"/>
      <c r="AC6925" s="838"/>
      <c r="AD6925" s="838"/>
      <c r="AE6925" s="838"/>
      <c r="AF6925" s="838"/>
      <c r="AG6925" s="838"/>
      <c r="AH6925" s="838"/>
      <c r="AI6925" s="838"/>
      <c r="AJ6925" s="838"/>
      <c r="AK6925" s="838"/>
      <c r="AL6925" s="838"/>
    </row>
    <row r="6926" spans="25:38" x14ac:dyDescent="0.25">
      <c r="Y6926" s="838"/>
      <c r="Z6926" s="838"/>
      <c r="AA6926" s="838"/>
      <c r="AB6926" s="838"/>
      <c r="AC6926" s="838"/>
      <c r="AD6926" s="838"/>
      <c r="AE6926" s="838"/>
      <c r="AF6926" s="838"/>
      <c r="AG6926" s="838"/>
      <c r="AH6926" s="838"/>
      <c r="AI6926" s="838"/>
      <c r="AJ6926" s="838"/>
      <c r="AK6926" s="838"/>
      <c r="AL6926" s="838"/>
    </row>
    <row r="6927" spans="25:38" x14ac:dyDescent="0.25">
      <c r="Y6927" s="838"/>
      <c r="Z6927" s="838"/>
      <c r="AA6927" s="838"/>
      <c r="AB6927" s="838"/>
      <c r="AC6927" s="838"/>
      <c r="AD6927" s="838"/>
      <c r="AE6927" s="838"/>
      <c r="AF6927" s="838"/>
      <c r="AG6927" s="838"/>
      <c r="AH6927" s="838"/>
      <c r="AI6927" s="838"/>
      <c r="AJ6927" s="838"/>
      <c r="AK6927" s="838"/>
      <c r="AL6927" s="838"/>
    </row>
    <row r="6928" spans="25:38" x14ac:dyDescent="0.25">
      <c r="Y6928" s="838"/>
      <c r="Z6928" s="838"/>
      <c r="AA6928" s="838"/>
      <c r="AB6928" s="838"/>
      <c r="AC6928" s="838"/>
      <c r="AD6928" s="838"/>
      <c r="AE6928" s="838"/>
      <c r="AF6928" s="838"/>
      <c r="AG6928" s="838"/>
      <c r="AH6928" s="838"/>
      <c r="AI6928" s="838"/>
      <c r="AJ6928" s="838"/>
      <c r="AK6928" s="838"/>
      <c r="AL6928" s="838"/>
    </row>
    <row r="6929" spans="25:38" x14ac:dyDescent="0.25">
      <c r="Y6929" s="838"/>
      <c r="Z6929" s="838"/>
      <c r="AA6929" s="838"/>
      <c r="AB6929" s="838"/>
      <c r="AC6929" s="838"/>
      <c r="AD6929" s="838"/>
      <c r="AE6929" s="838"/>
      <c r="AF6929" s="838"/>
      <c r="AG6929" s="838"/>
      <c r="AH6929" s="838"/>
      <c r="AI6929" s="838"/>
      <c r="AJ6929" s="838"/>
      <c r="AK6929" s="838"/>
      <c r="AL6929" s="838"/>
    </row>
    <row r="6930" spans="25:38" x14ac:dyDescent="0.25">
      <c r="Y6930" s="838"/>
      <c r="Z6930" s="838"/>
      <c r="AA6930" s="838"/>
      <c r="AB6930" s="838"/>
      <c r="AC6930" s="838"/>
      <c r="AD6930" s="838"/>
      <c r="AE6930" s="838"/>
      <c r="AF6930" s="838"/>
      <c r="AG6930" s="838"/>
      <c r="AH6930" s="838"/>
      <c r="AI6930" s="838"/>
      <c r="AJ6930" s="838"/>
      <c r="AK6930" s="838"/>
      <c r="AL6930" s="838"/>
    </row>
    <row r="6931" spans="25:38" x14ac:dyDescent="0.25">
      <c r="Y6931" s="838"/>
      <c r="Z6931" s="838"/>
      <c r="AA6931" s="838"/>
      <c r="AB6931" s="838"/>
      <c r="AC6931" s="838"/>
      <c r="AD6931" s="838"/>
      <c r="AE6931" s="838"/>
      <c r="AF6931" s="838"/>
      <c r="AG6931" s="838"/>
      <c r="AH6931" s="838"/>
      <c r="AI6931" s="838"/>
      <c r="AJ6931" s="838"/>
      <c r="AK6931" s="838"/>
      <c r="AL6931" s="838"/>
    </row>
    <row r="6932" spans="25:38" x14ac:dyDescent="0.25">
      <c r="Y6932" s="838"/>
      <c r="Z6932" s="838"/>
      <c r="AA6932" s="838"/>
      <c r="AB6932" s="838"/>
      <c r="AC6932" s="838"/>
      <c r="AD6932" s="838"/>
      <c r="AE6932" s="838"/>
      <c r="AF6932" s="838"/>
      <c r="AG6932" s="838"/>
      <c r="AH6932" s="838"/>
      <c r="AI6932" s="838"/>
      <c r="AJ6932" s="838"/>
      <c r="AK6932" s="838"/>
      <c r="AL6932" s="838"/>
    </row>
    <row r="6933" spans="25:38" x14ac:dyDescent="0.25">
      <c r="Y6933" s="838"/>
      <c r="Z6933" s="838"/>
      <c r="AA6933" s="838"/>
      <c r="AB6933" s="838"/>
      <c r="AC6933" s="838"/>
      <c r="AD6933" s="838"/>
      <c r="AE6933" s="838"/>
      <c r="AF6933" s="838"/>
      <c r="AG6933" s="838"/>
      <c r="AH6933" s="838"/>
      <c r="AI6933" s="838"/>
      <c r="AJ6933" s="838"/>
      <c r="AK6933" s="838"/>
      <c r="AL6933" s="838"/>
    </row>
    <row r="6934" spans="25:38" x14ac:dyDescent="0.25">
      <c r="Y6934" s="838"/>
      <c r="Z6934" s="838"/>
      <c r="AA6934" s="838"/>
      <c r="AB6934" s="838"/>
      <c r="AC6934" s="838"/>
      <c r="AD6934" s="838"/>
      <c r="AE6934" s="838"/>
      <c r="AF6934" s="838"/>
      <c r="AG6934" s="838"/>
      <c r="AH6934" s="838"/>
      <c r="AI6934" s="838"/>
      <c r="AJ6934" s="838"/>
      <c r="AK6934" s="838"/>
      <c r="AL6934" s="838"/>
    </row>
    <row r="6935" spans="25:38" x14ac:dyDescent="0.25">
      <c r="Y6935" s="838"/>
      <c r="Z6935" s="838"/>
      <c r="AA6935" s="838"/>
      <c r="AB6935" s="838"/>
      <c r="AC6935" s="838"/>
      <c r="AD6935" s="838"/>
      <c r="AE6935" s="838"/>
      <c r="AF6935" s="838"/>
      <c r="AG6935" s="838"/>
      <c r="AH6935" s="838"/>
      <c r="AI6935" s="838"/>
      <c r="AJ6935" s="838"/>
      <c r="AK6935" s="838"/>
      <c r="AL6935" s="838"/>
    </row>
    <row r="6936" spans="25:38" x14ac:dyDescent="0.25">
      <c r="Y6936" s="838"/>
      <c r="Z6936" s="838"/>
      <c r="AA6936" s="838"/>
      <c r="AB6936" s="838"/>
      <c r="AC6936" s="838"/>
      <c r="AD6936" s="838"/>
      <c r="AE6936" s="838"/>
      <c r="AF6936" s="838"/>
      <c r="AG6936" s="838"/>
      <c r="AH6936" s="838"/>
      <c r="AI6936" s="838"/>
      <c r="AJ6936" s="838"/>
      <c r="AK6936" s="838"/>
      <c r="AL6936" s="838"/>
    </row>
    <row r="6937" spans="25:38" x14ac:dyDescent="0.25">
      <c r="Y6937" s="838"/>
      <c r="Z6937" s="838"/>
      <c r="AA6937" s="838"/>
      <c r="AB6937" s="838"/>
      <c r="AC6937" s="838"/>
      <c r="AD6937" s="838"/>
      <c r="AE6937" s="838"/>
      <c r="AF6937" s="838"/>
      <c r="AG6937" s="838"/>
      <c r="AH6937" s="838"/>
      <c r="AI6937" s="838"/>
      <c r="AJ6937" s="838"/>
      <c r="AK6937" s="838"/>
      <c r="AL6937" s="838"/>
    </row>
    <row r="6938" spans="25:38" x14ac:dyDescent="0.25">
      <c r="Y6938" s="838"/>
      <c r="Z6938" s="838"/>
      <c r="AA6938" s="838"/>
      <c r="AB6938" s="838"/>
      <c r="AC6938" s="838"/>
      <c r="AD6938" s="838"/>
      <c r="AE6938" s="838"/>
      <c r="AF6938" s="838"/>
      <c r="AG6938" s="838"/>
      <c r="AH6938" s="838"/>
      <c r="AI6938" s="838"/>
      <c r="AJ6938" s="838"/>
      <c r="AK6938" s="838"/>
      <c r="AL6938" s="838"/>
    </row>
    <row r="6939" spans="25:38" x14ac:dyDescent="0.25">
      <c r="Y6939" s="838"/>
      <c r="Z6939" s="838"/>
      <c r="AA6939" s="838"/>
      <c r="AB6939" s="838"/>
      <c r="AC6939" s="838"/>
      <c r="AD6939" s="838"/>
      <c r="AE6939" s="838"/>
      <c r="AF6939" s="838"/>
      <c r="AG6939" s="838"/>
      <c r="AH6939" s="838"/>
      <c r="AI6939" s="838"/>
      <c r="AJ6939" s="838"/>
      <c r="AK6939" s="838"/>
      <c r="AL6939" s="838"/>
    </row>
    <row r="6940" spans="25:38" x14ac:dyDescent="0.25">
      <c r="Y6940" s="838"/>
      <c r="Z6940" s="838"/>
      <c r="AA6940" s="838"/>
      <c r="AB6940" s="838"/>
      <c r="AC6940" s="838"/>
      <c r="AD6940" s="838"/>
      <c r="AE6940" s="838"/>
      <c r="AF6940" s="838"/>
      <c r="AG6940" s="838"/>
      <c r="AH6940" s="838"/>
      <c r="AI6940" s="838"/>
      <c r="AJ6940" s="838"/>
      <c r="AK6940" s="838"/>
      <c r="AL6940" s="838"/>
    </row>
    <row r="6941" spans="25:38" x14ac:dyDescent="0.25">
      <c r="Y6941" s="838"/>
      <c r="Z6941" s="838"/>
      <c r="AA6941" s="838"/>
      <c r="AB6941" s="838"/>
      <c r="AC6941" s="838"/>
      <c r="AD6941" s="838"/>
      <c r="AE6941" s="838"/>
      <c r="AF6941" s="838"/>
      <c r="AG6941" s="838"/>
      <c r="AH6941" s="838"/>
      <c r="AI6941" s="838"/>
      <c r="AJ6941" s="838"/>
      <c r="AK6941" s="838"/>
      <c r="AL6941" s="838"/>
    </row>
    <row r="6942" spans="25:38" x14ac:dyDescent="0.25">
      <c r="Y6942" s="838"/>
      <c r="Z6942" s="838"/>
      <c r="AA6942" s="838"/>
      <c r="AB6942" s="838"/>
      <c r="AC6942" s="838"/>
      <c r="AD6942" s="838"/>
      <c r="AE6942" s="838"/>
      <c r="AF6942" s="838"/>
      <c r="AG6942" s="838"/>
      <c r="AH6942" s="838"/>
      <c r="AI6942" s="838"/>
      <c r="AJ6942" s="838"/>
      <c r="AK6942" s="838"/>
      <c r="AL6942" s="838"/>
    </row>
    <row r="6943" spans="25:38" x14ac:dyDescent="0.25">
      <c r="Y6943" s="838"/>
      <c r="Z6943" s="838"/>
      <c r="AA6943" s="838"/>
      <c r="AB6943" s="838"/>
      <c r="AC6943" s="838"/>
      <c r="AD6943" s="838"/>
      <c r="AE6943" s="838"/>
      <c r="AF6943" s="838"/>
      <c r="AG6943" s="838"/>
      <c r="AH6943" s="838"/>
      <c r="AI6943" s="838"/>
      <c r="AJ6943" s="838"/>
      <c r="AK6943" s="838"/>
      <c r="AL6943" s="838"/>
    </row>
    <row r="6944" spans="25:38" x14ac:dyDescent="0.25">
      <c r="Y6944" s="838"/>
      <c r="Z6944" s="838"/>
      <c r="AA6944" s="838"/>
      <c r="AB6944" s="838"/>
      <c r="AC6944" s="838"/>
      <c r="AD6944" s="838"/>
      <c r="AE6944" s="838"/>
      <c r="AF6944" s="838"/>
      <c r="AG6944" s="838"/>
      <c r="AH6944" s="838"/>
      <c r="AI6944" s="838"/>
      <c r="AJ6944" s="838"/>
      <c r="AK6944" s="838"/>
      <c r="AL6944" s="838"/>
    </row>
    <row r="6945" spans="25:38" x14ac:dyDescent="0.25">
      <c r="Y6945" s="838"/>
      <c r="Z6945" s="838"/>
      <c r="AA6945" s="838"/>
      <c r="AB6945" s="838"/>
      <c r="AC6945" s="838"/>
      <c r="AD6945" s="838"/>
      <c r="AE6945" s="838"/>
      <c r="AF6945" s="838"/>
      <c r="AG6945" s="838"/>
      <c r="AH6945" s="838"/>
      <c r="AI6945" s="838"/>
      <c r="AJ6945" s="838"/>
      <c r="AK6945" s="838"/>
      <c r="AL6945" s="838"/>
    </row>
    <row r="6946" spans="25:38" x14ac:dyDescent="0.25">
      <c r="Y6946" s="838"/>
      <c r="Z6946" s="838"/>
      <c r="AA6946" s="838"/>
      <c r="AB6946" s="838"/>
      <c r="AC6946" s="838"/>
      <c r="AD6946" s="838"/>
      <c r="AE6946" s="838"/>
      <c r="AF6946" s="838"/>
      <c r="AG6946" s="838"/>
      <c r="AH6946" s="838"/>
      <c r="AI6946" s="838"/>
      <c r="AJ6946" s="838"/>
      <c r="AK6946" s="838"/>
      <c r="AL6946" s="838"/>
    </row>
    <row r="6947" spans="25:38" x14ac:dyDescent="0.25">
      <c r="Y6947" s="838"/>
      <c r="Z6947" s="838"/>
      <c r="AA6947" s="838"/>
      <c r="AB6947" s="838"/>
      <c r="AC6947" s="838"/>
      <c r="AD6947" s="838"/>
      <c r="AE6947" s="838"/>
      <c r="AF6947" s="838"/>
      <c r="AG6947" s="838"/>
      <c r="AH6947" s="838"/>
      <c r="AI6947" s="838"/>
      <c r="AJ6947" s="838"/>
      <c r="AK6947" s="838"/>
      <c r="AL6947" s="838"/>
    </row>
    <row r="6948" spans="25:38" x14ac:dyDescent="0.25">
      <c r="Y6948" s="838"/>
      <c r="Z6948" s="838"/>
      <c r="AA6948" s="838"/>
      <c r="AB6948" s="838"/>
      <c r="AC6948" s="838"/>
      <c r="AD6948" s="838"/>
      <c r="AE6948" s="838"/>
      <c r="AF6948" s="838"/>
      <c r="AG6948" s="838"/>
      <c r="AH6948" s="838"/>
      <c r="AI6948" s="838"/>
      <c r="AJ6948" s="838"/>
      <c r="AK6948" s="838"/>
      <c r="AL6948" s="838"/>
    </row>
    <row r="6949" spans="25:38" x14ac:dyDescent="0.25">
      <c r="Y6949" s="838"/>
      <c r="Z6949" s="838"/>
      <c r="AA6949" s="838"/>
      <c r="AB6949" s="838"/>
      <c r="AC6949" s="838"/>
      <c r="AD6949" s="838"/>
      <c r="AE6949" s="838"/>
      <c r="AF6949" s="838"/>
      <c r="AG6949" s="838"/>
      <c r="AH6949" s="838"/>
      <c r="AI6949" s="838"/>
      <c r="AJ6949" s="838"/>
      <c r="AK6949" s="838"/>
      <c r="AL6949" s="838"/>
    </row>
    <row r="6950" spans="25:38" x14ac:dyDescent="0.25">
      <c r="Y6950" s="838"/>
      <c r="Z6950" s="838"/>
      <c r="AA6950" s="838"/>
      <c r="AB6950" s="838"/>
      <c r="AC6950" s="838"/>
      <c r="AD6950" s="838"/>
      <c r="AE6950" s="838"/>
      <c r="AF6950" s="838"/>
      <c r="AG6950" s="838"/>
      <c r="AH6950" s="838"/>
      <c r="AI6950" s="838"/>
      <c r="AJ6950" s="838"/>
      <c r="AK6950" s="838"/>
      <c r="AL6950" s="838"/>
    </row>
    <row r="6951" spans="25:38" x14ac:dyDescent="0.25">
      <c r="Y6951" s="838"/>
      <c r="Z6951" s="838"/>
      <c r="AA6951" s="838"/>
      <c r="AB6951" s="838"/>
      <c r="AC6951" s="838"/>
      <c r="AD6951" s="838"/>
      <c r="AE6951" s="838"/>
      <c r="AF6951" s="838"/>
      <c r="AG6951" s="838"/>
      <c r="AH6951" s="838"/>
      <c r="AI6951" s="838"/>
      <c r="AJ6951" s="838"/>
      <c r="AK6951" s="838"/>
      <c r="AL6951" s="838"/>
    </row>
    <row r="6952" spans="25:38" x14ac:dyDescent="0.25">
      <c r="Y6952" s="838"/>
      <c r="Z6952" s="838"/>
      <c r="AA6952" s="838"/>
      <c r="AB6952" s="838"/>
      <c r="AC6952" s="838"/>
      <c r="AD6952" s="838"/>
      <c r="AE6952" s="838"/>
      <c r="AF6952" s="838"/>
      <c r="AG6952" s="838"/>
      <c r="AH6952" s="838"/>
      <c r="AI6952" s="838"/>
      <c r="AJ6952" s="838"/>
      <c r="AK6952" s="838"/>
      <c r="AL6952" s="838"/>
    </row>
    <row r="6953" spans="25:38" x14ac:dyDescent="0.25">
      <c r="Y6953" s="838"/>
      <c r="Z6953" s="838"/>
      <c r="AA6953" s="838"/>
      <c r="AB6953" s="838"/>
      <c r="AC6953" s="838"/>
      <c r="AD6953" s="838"/>
      <c r="AE6953" s="838"/>
      <c r="AF6953" s="838"/>
      <c r="AG6953" s="838"/>
      <c r="AH6953" s="838"/>
      <c r="AI6953" s="838"/>
      <c r="AJ6953" s="838"/>
      <c r="AK6953" s="838"/>
      <c r="AL6953" s="838"/>
    </row>
    <row r="6954" spans="25:38" x14ac:dyDescent="0.25">
      <c r="Y6954" s="838"/>
      <c r="Z6954" s="838"/>
      <c r="AA6954" s="838"/>
      <c r="AB6954" s="838"/>
      <c r="AC6954" s="838"/>
      <c r="AD6954" s="838"/>
      <c r="AE6954" s="838"/>
      <c r="AF6954" s="838"/>
      <c r="AG6954" s="838"/>
      <c r="AH6954" s="838"/>
      <c r="AI6954" s="838"/>
      <c r="AJ6954" s="838"/>
      <c r="AK6954" s="838"/>
      <c r="AL6954" s="838"/>
    </row>
    <row r="6955" spans="25:38" x14ac:dyDescent="0.25">
      <c r="Y6955" s="838"/>
      <c r="Z6955" s="838"/>
      <c r="AA6955" s="838"/>
      <c r="AB6955" s="838"/>
      <c r="AC6955" s="838"/>
      <c r="AD6955" s="838"/>
      <c r="AE6955" s="838"/>
      <c r="AF6955" s="838"/>
      <c r="AG6955" s="838"/>
      <c r="AH6955" s="838"/>
      <c r="AI6955" s="838"/>
      <c r="AJ6955" s="838"/>
      <c r="AK6955" s="838"/>
      <c r="AL6955" s="838"/>
    </row>
    <row r="6956" spans="25:38" x14ac:dyDescent="0.25">
      <c r="Y6956" s="838"/>
      <c r="Z6956" s="838"/>
      <c r="AA6956" s="838"/>
      <c r="AB6956" s="838"/>
      <c r="AC6956" s="838"/>
      <c r="AD6956" s="838"/>
      <c r="AE6956" s="838"/>
      <c r="AF6956" s="838"/>
      <c r="AG6956" s="838"/>
      <c r="AH6956" s="838"/>
      <c r="AI6956" s="838"/>
      <c r="AJ6956" s="838"/>
      <c r="AK6956" s="838"/>
      <c r="AL6956" s="838"/>
    </row>
    <row r="6957" spans="25:38" x14ac:dyDescent="0.25">
      <c r="Y6957" s="838"/>
      <c r="Z6957" s="838"/>
      <c r="AA6957" s="838"/>
      <c r="AB6957" s="838"/>
      <c r="AC6957" s="838"/>
      <c r="AD6957" s="838"/>
      <c r="AE6957" s="838"/>
      <c r="AF6957" s="838"/>
      <c r="AG6957" s="838"/>
      <c r="AH6957" s="838"/>
      <c r="AI6957" s="838"/>
      <c r="AJ6957" s="838"/>
      <c r="AK6957" s="838"/>
      <c r="AL6957" s="838"/>
    </row>
    <row r="6958" spans="25:38" x14ac:dyDescent="0.25">
      <c r="Y6958" s="838"/>
      <c r="Z6958" s="838"/>
      <c r="AA6958" s="838"/>
      <c r="AB6958" s="838"/>
      <c r="AC6958" s="838"/>
      <c r="AD6958" s="838"/>
      <c r="AE6958" s="838"/>
      <c r="AF6958" s="838"/>
      <c r="AG6958" s="838"/>
      <c r="AH6958" s="838"/>
      <c r="AI6958" s="838"/>
      <c r="AJ6958" s="838"/>
      <c r="AK6958" s="838"/>
      <c r="AL6958" s="838"/>
    </row>
    <row r="6959" spans="25:38" x14ac:dyDescent="0.25">
      <c r="Y6959" s="838"/>
      <c r="Z6959" s="838"/>
      <c r="AA6959" s="838"/>
      <c r="AB6959" s="838"/>
      <c r="AC6959" s="838"/>
      <c r="AD6959" s="838"/>
      <c r="AE6959" s="838"/>
      <c r="AF6959" s="838"/>
      <c r="AG6959" s="838"/>
      <c r="AH6959" s="838"/>
      <c r="AI6959" s="838"/>
      <c r="AJ6959" s="838"/>
      <c r="AK6959" s="838"/>
      <c r="AL6959" s="838"/>
    </row>
    <row r="6960" spans="25:38" x14ac:dyDescent="0.25">
      <c r="Y6960" s="838"/>
      <c r="Z6960" s="838"/>
      <c r="AA6960" s="838"/>
      <c r="AB6960" s="838"/>
      <c r="AC6960" s="838"/>
      <c r="AD6960" s="838"/>
      <c r="AE6960" s="838"/>
      <c r="AF6960" s="838"/>
      <c r="AG6960" s="838"/>
      <c r="AH6960" s="838"/>
      <c r="AI6960" s="838"/>
      <c r="AJ6960" s="838"/>
      <c r="AK6960" s="838"/>
      <c r="AL6960" s="838"/>
    </row>
    <row r="6961" spans="25:38" x14ac:dyDescent="0.25">
      <c r="Y6961" s="838"/>
      <c r="Z6961" s="838"/>
      <c r="AA6961" s="838"/>
      <c r="AB6961" s="838"/>
      <c r="AC6961" s="838"/>
      <c r="AD6961" s="838"/>
      <c r="AE6961" s="838"/>
      <c r="AF6961" s="838"/>
      <c r="AG6961" s="838"/>
      <c r="AH6961" s="838"/>
      <c r="AI6961" s="838"/>
      <c r="AJ6961" s="838"/>
      <c r="AK6961" s="838"/>
      <c r="AL6961" s="838"/>
    </row>
    <row r="6962" spans="25:38" x14ac:dyDescent="0.25">
      <c r="Y6962" s="838"/>
      <c r="Z6962" s="838"/>
      <c r="AA6962" s="838"/>
      <c r="AB6962" s="838"/>
      <c r="AC6962" s="838"/>
      <c r="AD6962" s="838"/>
      <c r="AE6962" s="838"/>
      <c r="AF6962" s="838"/>
      <c r="AG6962" s="838"/>
      <c r="AH6962" s="838"/>
      <c r="AI6962" s="838"/>
      <c r="AJ6962" s="838"/>
      <c r="AK6962" s="838"/>
      <c r="AL6962" s="838"/>
    </row>
    <row r="6963" spans="25:38" x14ac:dyDescent="0.25">
      <c r="Y6963" s="838"/>
      <c r="Z6963" s="838"/>
      <c r="AA6963" s="838"/>
      <c r="AB6963" s="838"/>
      <c r="AC6963" s="838"/>
      <c r="AD6963" s="838"/>
      <c r="AE6963" s="838"/>
      <c r="AF6963" s="838"/>
      <c r="AG6963" s="838"/>
      <c r="AH6963" s="838"/>
      <c r="AI6963" s="838"/>
      <c r="AJ6963" s="838"/>
      <c r="AK6963" s="838"/>
      <c r="AL6963" s="838"/>
    </row>
    <row r="6964" spans="25:38" x14ac:dyDescent="0.25">
      <c r="Y6964" s="838"/>
      <c r="Z6964" s="838"/>
      <c r="AA6964" s="838"/>
      <c r="AB6964" s="838"/>
      <c r="AC6964" s="838"/>
      <c r="AD6964" s="838"/>
      <c r="AE6964" s="838"/>
      <c r="AF6964" s="838"/>
      <c r="AG6964" s="838"/>
      <c r="AH6964" s="838"/>
      <c r="AI6964" s="838"/>
      <c r="AJ6964" s="838"/>
      <c r="AK6964" s="838"/>
      <c r="AL6964" s="838"/>
    </row>
    <row r="6965" spans="25:38" x14ac:dyDescent="0.25">
      <c r="Y6965" s="838"/>
      <c r="Z6965" s="838"/>
      <c r="AA6965" s="838"/>
      <c r="AB6965" s="838"/>
      <c r="AC6965" s="838"/>
      <c r="AD6965" s="838"/>
      <c r="AE6965" s="838"/>
      <c r="AF6965" s="838"/>
      <c r="AG6965" s="838"/>
      <c r="AH6965" s="838"/>
      <c r="AI6965" s="838"/>
      <c r="AJ6965" s="838"/>
      <c r="AK6965" s="838"/>
      <c r="AL6965" s="838"/>
    </row>
    <row r="6966" spans="25:38" x14ac:dyDescent="0.25">
      <c r="Y6966" s="838"/>
      <c r="Z6966" s="838"/>
      <c r="AA6966" s="838"/>
      <c r="AB6966" s="838"/>
      <c r="AC6966" s="838"/>
      <c r="AD6966" s="838"/>
      <c r="AE6966" s="838"/>
      <c r="AF6966" s="838"/>
      <c r="AG6966" s="838"/>
      <c r="AH6966" s="838"/>
      <c r="AI6966" s="838"/>
      <c r="AJ6966" s="838"/>
      <c r="AK6966" s="838"/>
      <c r="AL6966" s="838"/>
    </row>
    <row r="6967" spans="25:38" x14ac:dyDescent="0.25">
      <c r="Y6967" s="838"/>
      <c r="Z6967" s="838"/>
      <c r="AA6967" s="838"/>
      <c r="AB6967" s="838"/>
      <c r="AC6967" s="838"/>
      <c r="AD6967" s="838"/>
      <c r="AE6967" s="838"/>
      <c r="AF6967" s="838"/>
      <c r="AG6967" s="838"/>
      <c r="AH6967" s="838"/>
      <c r="AI6967" s="838"/>
      <c r="AJ6967" s="838"/>
      <c r="AK6967" s="838"/>
      <c r="AL6967" s="838"/>
    </row>
    <row r="6968" spans="25:38" x14ac:dyDescent="0.25">
      <c r="Y6968" s="838"/>
      <c r="Z6968" s="838"/>
      <c r="AA6968" s="838"/>
      <c r="AB6968" s="838"/>
      <c r="AC6968" s="838"/>
      <c r="AD6968" s="838"/>
      <c r="AE6968" s="838"/>
      <c r="AF6968" s="838"/>
      <c r="AG6968" s="838"/>
      <c r="AH6968" s="838"/>
      <c r="AI6968" s="838"/>
      <c r="AJ6968" s="838"/>
      <c r="AK6968" s="838"/>
      <c r="AL6968" s="838"/>
    </row>
    <row r="6969" spans="25:38" x14ac:dyDescent="0.25">
      <c r="Y6969" s="838"/>
      <c r="Z6969" s="838"/>
      <c r="AA6969" s="838"/>
      <c r="AB6969" s="838"/>
      <c r="AC6969" s="838"/>
      <c r="AD6969" s="838"/>
      <c r="AE6969" s="838"/>
      <c r="AF6969" s="838"/>
      <c r="AG6969" s="838"/>
      <c r="AH6969" s="838"/>
      <c r="AI6969" s="838"/>
      <c r="AJ6969" s="838"/>
      <c r="AK6969" s="838"/>
      <c r="AL6969" s="838"/>
    </row>
    <row r="6970" spans="25:38" x14ac:dyDescent="0.25">
      <c r="Y6970" s="838"/>
      <c r="Z6970" s="838"/>
      <c r="AA6970" s="838"/>
      <c r="AB6970" s="838"/>
      <c r="AC6970" s="838"/>
      <c r="AD6970" s="838"/>
      <c r="AE6970" s="838"/>
      <c r="AF6970" s="838"/>
      <c r="AG6970" s="838"/>
      <c r="AH6970" s="838"/>
      <c r="AI6970" s="838"/>
      <c r="AJ6970" s="838"/>
      <c r="AK6970" s="838"/>
      <c r="AL6970" s="838"/>
    </row>
    <row r="6971" spans="25:38" x14ac:dyDescent="0.25">
      <c r="Y6971" s="838"/>
      <c r="Z6971" s="838"/>
      <c r="AA6971" s="838"/>
      <c r="AB6971" s="838"/>
      <c r="AC6971" s="838"/>
      <c r="AD6971" s="838"/>
      <c r="AE6971" s="838"/>
      <c r="AF6971" s="838"/>
      <c r="AG6971" s="838"/>
      <c r="AH6971" s="838"/>
      <c r="AI6971" s="838"/>
      <c r="AJ6971" s="838"/>
      <c r="AK6971" s="838"/>
      <c r="AL6971" s="838"/>
    </row>
    <row r="6972" spans="25:38" x14ac:dyDescent="0.25">
      <c r="Y6972" s="838"/>
      <c r="Z6972" s="838"/>
      <c r="AA6972" s="838"/>
      <c r="AB6972" s="838"/>
      <c r="AC6972" s="838"/>
      <c r="AD6972" s="838"/>
      <c r="AE6972" s="838"/>
      <c r="AF6972" s="838"/>
      <c r="AG6972" s="838"/>
      <c r="AH6972" s="838"/>
      <c r="AI6972" s="838"/>
      <c r="AJ6972" s="838"/>
      <c r="AK6972" s="838"/>
      <c r="AL6972" s="838"/>
    </row>
    <row r="6973" spans="25:38" x14ac:dyDescent="0.25">
      <c r="Y6973" s="838"/>
      <c r="Z6973" s="838"/>
      <c r="AA6973" s="838"/>
      <c r="AB6973" s="838"/>
      <c r="AC6973" s="838"/>
      <c r="AD6973" s="838"/>
      <c r="AE6973" s="838"/>
      <c r="AF6973" s="838"/>
      <c r="AG6973" s="838"/>
      <c r="AH6973" s="838"/>
      <c r="AI6973" s="838"/>
      <c r="AJ6973" s="838"/>
      <c r="AK6973" s="838"/>
      <c r="AL6973" s="838"/>
    </row>
    <row r="6974" spans="25:38" x14ac:dyDescent="0.25">
      <c r="Y6974" s="838"/>
      <c r="Z6974" s="838"/>
      <c r="AA6974" s="838"/>
      <c r="AB6974" s="838"/>
      <c r="AC6974" s="838"/>
      <c r="AD6974" s="838"/>
      <c r="AE6974" s="838"/>
      <c r="AF6974" s="838"/>
      <c r="AG6974" s="838"/>
      <c r="AH6974" s="838"/>
      <c r="AI6974" s="838"/>
      <c r="AJ6974" s="838"/>
      <c r="AK6974" s="838"/>
      <c r="AL6974" s="838"/>
    </row>
    <row r="6975" spans="25:38" x14ac:dyDescent="0.25">
      <c r="Y6975" s="838"/>
      <c r="Z6975" s="838"/>
      <c r="AA6975" s="838"/>
      <c r="AB6975" s="838"/>
      <c r="AC6975" s="838"/>
      <c r="AD6975" s="838"/>
      <c r="AE6975" s="838"/>
      <c r="AF6975" s="838"/>
      <c r="AG6975" s="838"/>
      <c r="AH6975" s="838"/>
      <c r="AI6975" s="838"/>
      <c r="AJ6975" s="838"/>
      <c r="AK6975" s="838"/>
      <c r="AL6975" s="838"/>
    </row>
    <row r="6976" spans="25:38" x14ac:dyDescent="0.25">
      <c r="Y6976" s="838"/>
      <c r="Z6976" s="838"/>
      <c r="AA6976" s="838"/>
      <c r="AB6976" s="838"/>
      <c r="AC6976" s="838"/>
      <c r="AD6976" s="838"/>
      <c r="AE6976" s="838"/>
      <c r="AF6976" s="838"/>
      <c r="AG6976" s="838"/>
      <c r="AH6976" s="838"/>
      <c r="AI6976" s="838"/>
      <c r="AJ6976" s="838"/>
      <c r="AK6976" s="838"/>
      <c r="AL6976" s="838"/>
    </row>
    <row r="6977" spans="25:38" x14ac:dyDescent="0.25">
      <c r="Y6977" s="838"/>
      <c r="Z6977" s="838"/>
      <c r="AA6977" s="838"/>
      <c r="AB6977" s="838"/>
      <c r="AC6977" s="838"/>
      <c r="AD6977" s="838"/>
      <c r="AE6977" s="838"/>
      <c r="AF6977" s="838"/>
      <c r="AG6977" s="838"/>
      <c r="AH6977" s="838"/>
      <c r="AI6977" s="838"/>
      <c r="AJ6977" s="838"/>
      <c r="AK6977" s="838"/>
      <c r="AL6977" s="838"/>
    </row>
    <row r="6978" spans="25:38" x14ac:dyDescent="0.25">
      <c r="Y6978" s="838"/>
      <c r="Z6978" s="838"/>
      <c r="AA6978" s="838"/>
      <c r="AB6978" s="838"/>
      <c r="AC6978" s="838"/>
      <c r="AD6978" s="838"/>
      <c r="AE6978" s="838"/>
      <c r="AF6978" s="838"/>
      <c r="AG6978" s="838"/>
      <c r="AH6978" s="838"/>
      <c r="AI6978" s="838"/>
      <c r="AJ6978" s="838"/>
      <c r="AK6978" s="838"/>
      <c r="AL6978" s="838"/>
    </row>
    <row r="6979" spans="25:38" x14ac:dyDescent="0.25">
      <c r="Y6979" s="838"/>
      <c r="Z6979" s="838"/>
      <c r="AA6979" s="838"/>
      <c r="AB6979" s="838"/>
      <c r="AC6979" s="838"/>
      <c r="AD6979" s="838"/>
      <c r="AE6979" s="838"/>
      <c r="AF6979" s="838"/>
      <c r="AG6979" s="838"/>
      <c r="AH6979" s="838"/>
      <c r="AI6979" s="838"/>
      <c r="AJ6979" s="838"/>
      <c r="AK6979" s="838"/>
      <c r="AL6979" s="838"/>
    </row>
    <row r="6980" spans="25:38" x14ac:dyDescent="0.25">
      <c r="Y6980" s="838"/>
      <c r="Z6980" s="838"/>
      <c r="AA6980" s="838"/>
      <c r="AB6980" s="838"/>
      <c r="AC6980" s="838"/>
      <c r="AD6980" s="838"/>
      <c r="AE6980" s="838"/>
      <c r="AF6980" s="838"/>
      <c r="AG6980" s="838"/>
      <c r="AH6980" s="838"/>
      <c r="AI6980" s="838"/>
      <c r="AJ6980" s="838"/>
      <c r="AK6980" s="838"/>
      <c r="AL6980" s="838"/>
    </row>
    <row r="6981" spans="25:38" x14ac:dyDescent="0.25">
      <c r="Y6981" s="838"/>
      <c r="Z6981" s="838"/>
      <c r="AA6981" s="838"/>
      <c r="AB6981" s="838"/>
      <c r="AC6981" s="838"/>
      <c r="AD6981" s="838"/>
      <c r="AE6981" s="838"/>
      <c r="AF6981" s="838"/>
      <c r="AG6981" s="838"/>
      <c r="AH6981" s="838"/>
      <c r="AI6981" s="838"/>
      <c r="AJ6981" s="838"/>
      <c r="AK6981" s="838"/>
      <c r="AL6981" s="838"/>
    </row>
    <row r="6982" spans="25:38" x14ac:dyDescent="0.25">
      <c r="Y6982" s="838"/>
      <c r="Z6982" s="838"/>
      <c r="AA6982" s="838"/>
      <c r="AB6982" s="838"/>
      <c r="AC6982" s="838"/>
      <c r="AD6982" s="838"/>
      <c r="AE6982" s="838"/>
      <c r="AF6982" s="838"/>
      <c r="AG6982" s="838"/>
      <c r="AH6982" s="838"/>
      <c r="AI6982" s="838"/>
      <c r="AJ6982" s="838"/>
      <c r="AK6982" s="838"/>
      <c r="AL6982" s="838"/>
    </row>
    <row r="6983" spans="25:38" x14ac:dyDescent="0.25">
      <c r="Y6983" s="838"/>
      <c r="Z6983" s="838"/>
      <c r="AA6983" s="838"/>
      <c r="AB6983" s="838"/>
      <c r="AC6983" s="838"/>
      <c r="AD6983" s="838"/>
      <c r="AE6983" s="838"/>
      <c r="AF6983" s="838"/>
      <c r="AG6983" s="838"/>
      <c r="AH6983" s="838"/>
      <c r="AI6983" s="838"/>
      <c r="AJ6983" s="838"/>
      <c r="AK6983" s="838"/>
      <c r="AL6983" s="838"/>
    </row>
    <row r="6984" spans="25:38" x14ac:dyDescent="0.25">
      <c r="Y6984" s="838"/>
      <c r="Z6984" s="838"/>
      <c r="AA6984" s="838"/>
      <c r="AB6984" s="838"/>
      <c r="AC6984" s="838"/>
      <c r="AD6984" s="838"/>
      <c r="AE6984" s="838"/>
      <c r="AF6984" s="838"/>
      <c r="AG6984" s="838"/>
      <c r="AH6984" s="838"/>
      <c r="AI6984" s="838"/>
      <c r="AJ6984" s="838"/>
      <c r="AK6984" s="838"/>
      <c r="AL6984" s="838"/>
    </row>
    <row r="6985" spans="25:38" x14ac:dyDescent="0.25">
      <c r="Y6985" s="838"/>
      <c r="Z6985" s="838"/>
      <c r="AA6985" s="838"/>
      <c r="AB6985" s="838"/>
      <c r="AC6985" s="838"/>
      <c r="AD6985" s="838"/>
      <c r="AE6985" s="838"/>
      <c r="AF6985" s="838"/>
      <c r="AG6985" s="838"/>
      <c r="AH6985" s="838"/>
      <c r="AI6985" s="838"/>
      <c r="AJ6985" s="838"/>
      <c r="AK6985" s="838"/>
      <c r="AL6985" s="838"/>
    </row>
    <row r="6986" spans="25:38" x14ac:dyDescent="0.25">
      <c r="Y6986" s="838"/>
      <c r="Z6986" s="838"/>
      <c r="AA6986" s="838"/>
      <c r="AB6986" s="838"/>
      <c r="AC6986" s="838"/>
      <c r="AD6986" s="838"/>
      <c r="AE6986" s="838"/>
      <c r="AF6986" s="838"/>
      <c r="AG6986" s="838"/>
      <c r="AH6986" s="838"/>
      <c r="AI6986" s="838"/>
      <c r="AJ6986" s="838"/>
      <c r="AK6986" s="838"/>
      <c r="AL6986" s="838"/>
    </row>
    <row r="6987" spans="25:38" x14ac:dyDescent="0.25">
      <c r="Y6987" s="838"/>
      <c r="Z6987" s="838"/>
      <c r="AA6987" s="838"/>
      <c r="AB6987" s="838"/>
      <c r="AC6987" s="838"/>
      <c r="AD6987" s="838"/>
      <c r="AE6987" s="838"/>
      <c r="AF6987" s="838"/>
      <c r="AG6987" s="838"/>
      <c r="AH6987" s="838"/>
      <c r="AI6987" s="838"/>
      <c r="AJ6987" s="838"/>
      <c r="AK6987" s="838"/>
      <c r="AL6987" s="838"/>
    </row>
    <row r="6988" spans="25:38" x14ac:dyDescent="0.25">
      <c r="Y6988" s="838"/>
      <c r="Z6988" s="838"/>
      <c r="AA6988" s="838"/>
      <c r="AB6988" s="838"/>
      <c r="AC6988" s="838"/>
      <c r="AD6988" s="838"/>
      <c r="AE6988" s="838"/>
      <c r="AF6988" s="838"/>
      <c r="AG6988" s="838"/>
      <c r="AH6988" s="838"/>
      <c r="AI6988" s="838"/>
      <c r="AJ6988" s="838"/>
      <c r="AK6988" s="838"/>
      <c r="AL6988" s="838"/>
    </row>
    <row r="6989" spans="25:38" x14ac:dyDescent="0.25">
      <c r="Y6989" s="838"/>
      <c r="Z6989" s="838"/>
      <c r="AA6989" s="838"/>
      <c r="AB6989" s="838"/>
      <c r="AC6989" s="838"/>
      <c r="AD6989" s="838"/>
      <c r="AE6989" s="838"/>
      <c r="AF6989" s="838"/>
      <c r="AG6989" s="838"/>
      <c r="AH6989" s="838"/>
      <c r="AI6989" s="838"/>
      <c r="AJ6989" s="838"/>
      <c r="AK6989" s="838"/>
      <c r="AL6989" s="838"/>
    </row>
    <row r="6990" spans="25:38" x14ac:dyDescent="0.25">
      <c r="Y6990" s="838"/>
      <c r="Z6990" s="838"/>
      <c r="AA6990" s="838"/>
      <c r="AB6990" s="838"/>
      <c r="AC6990" s="838"/>
      <c r="AD6990" s="838"/>
      <c r="AE6990" s="838"/>
      <c r="AF6990" s="838"/>
      <c r="AG6990" s="838"/>
      <c r="AH6990" s="838"/>
      <c r="AI6990" s="838"/>
      <c r="AJ6990" s="838"/>
      <c r="AK6990" s="838"/>
      <c r="AL6990" s="838"/>
    </row>
    <row r="6991" spans="25:38" x14ac:dyDescent="0.25">
      <c r="Y6991" s="838"/>
      <c r="Z6991" s="838"/>
      <c r="AA6991" s="838"/>
      <c r="AB6991" s="838"/>
      <c r="AC6991" s="838"/>
      <c r="AD6991" s="838"/>
      <c r="AE6991" s="838"/>
      <c r="AF6991" s="838"/>
      <c r="AG6991" s="838"/>
      <c r="AH6991" s="838"/>
      <c r="AI6991" s="838"/>
      <c r="AJ6991" s="838"/>
      <c r="AK6991" s="838"/>
      <c r="AL6991" s="838"/>
    </row>
    <row r="6992" spans="25:38" x14ac:dyDescent="0.25">
      <c r="Y6992" s="838"/>
      <c r="Z6992" s="838"/>
      <c r="AA6992" s="838"/>
      <c r="AB6992" s="838"/>
      <c r="AC6992" s="838"/>
      <c r="AD6992" s="838"/>
      <c r="AE6992" s="838"/>
      <c r="AF6992" s="838"/>
      <c r="AG6992" s="838"/>
      <c r="AH6992" s="838"/>
      <c r="AI6992" s="838"/>
      <c r="AJ6992" s="838"/>
      <c r="AK6992" s="838"/>
      <c r="AL6992" s="838"/>
    </row>
    <row r="6993" spans="25:38" x14ac:dyDescent="0.25">
      <c r="Y6993" s="838"/>
      <c r="Z6993" s="838"/>
      <c r="AA6993" s="838"/>
      <c r="AB6993" s="838"/>
      <c r="AC6993" s="838"/>
      <c r="AD6993" s="838"/>
      <c r="AE6993" s="838"/>
      <c r="AF6993" s="838"/>
      <c r="AG6993" s="838"/>
      <c r="AH6993" s="838"/>
      <c r="AI6993" s="838"/>
      <c r="AJ6993" s="838"/>
      <c r="AK6993" s="838"/>
      <c r="AL6993" s="838"/>
    </row>
    <row r="6994" spans="25:38" x14ac:dyDescent="0.25">
      <c r="Y6994" s="838"/>
      <c r="Z6994" s="838"/>
      <c r="AA6994" s="838"/>
      <c r="AB6994" s="838"/>
      <c r="AC6994" s="838"/>
      <c r="AD6994" s="838"/>
      <c r="AE6994" s="838"/>
      <c r="AF6994" s="838"/>
      <c r="AG6994" s="838"/>
      <c r="AH6994" s="838"/>
      <c r="AI6994" s="838"/>
      <c r="AJ6994" s="838"/>
      <c r="AK6994" s="838"/>
      <c r="AL6994" s="838"/>
    </row>
    <row r="6995" spans="25:38" x14ac:dyDescent="0.25">
      <c r="Y6995" s="838"/>
      <c r="Z6995" s="838"/>
      <c r="AA6995" s="838"/>
      <c r="AB6995" s="838"/>
      <c r="AC6995" s="838"/>
      <c r="AD6995" s="838"/>
      <c r="AE6995" s="838"/>
      <c r="AF6995" s="838"/>
      <c r="AG6995" s="838"/>
      <c r="AH6995" s="838"/>
      <c r="AI6995" s="838"/>
      <c r="AJ6995" s="838"/>
      <c r="AK6995" s="838"/>
      <c r="AL6995" s="838"/>
    </row>
    <row r="6996" spans="25:38" x14ac:dyDescent="0.25">
      <c r="Y6996" s="838"/>
      <c r="Z6996" s="838"/>
      <c r="AA6996" s="838"/>
      <c r="AB6996" s="838"/>
      <c r="AC6996" s="838"/>
      <c r="AD6996" s="838"/>
      <c r="AE6996" s="838"/>
      <c r="AF6996" s="838"/>
      <c r="AG6996" s="838"/>
      <c r="AH6996" s="838"/>
      <c r="AI6996" s="838"/>
      <c r="AJ6996" s="838"/>
      <c r="AK6996" s="838"/>
      <c r="AL6996" s="838"/>
    </row>
    <row r="6997" spans="25:38" x14ac:dyDescent="0.25">
      <c r="Y6997" s="838"/>
      <c r="Z6997" s="838"/>
      <c r="AA6997" s="838"/>
      <c r="AB6997" s="838"/>
      <c r="AC6997" s="838"/>
      <c r="AD6997" s="838"/>
      <c r="AE6997" s="838"/>
      <c r="AF6997" s="838"/>
      <c r="AG6997" s="838"/>
      <c r="AH6997" s="838"/>
      <c r="AI6997" s="838"/>
      <c r="AJ6997" s="838"/>
      <c r="AK6997" s="838"/>
      <c r="AL6997" s="838"/>
    </row>
    <row r="6998" spans="25:38" x14ac:dyDescent="0.25">
      <c r="Y6998" s="838"/>
      <c r="Z6998" s="838"/>
      <c r="AA6998" s="838"/>
      <c r="AB6998" s="838"/>
      <c r="AC6998" s="838"/>
      <c r="AD6998" s="838"/>
      <c r="AE6998" s="838"/>
      <c r="AF6998" s="838"/>
      <c r="AG6998" s="838"/>
      <c r="AH6998" s="838"/>
      <c r="AI6998" s="838"/>
      <c r="AJ6998" s="838"/>
      <c r="AK6998" s="838"/>
      <c r="AL6998" s="838"/>
    </row>
    <row r="6999" spans="25:38" x14ac:dyDescent="0.25">
      <c r="Y6999" s="838"/>
      <c r="Z6999" s="838"/>
      <c r="AA6999" s="838"/>
      <c r="AB6999" s="838"/>
      <c r="AC6999" s="838"/>
      <c r="AD6999" s="838"/>
      <c r="AE6999" s="838"/>
      <c r="AF6999" s="838"/>
      <c r="AG6999" s="838"/>
      <c r="AH6999" s="838"/>
      <c r="AI6999" s="838"/>
      <c r="AJ6999" s="838"/>
      <c r="AK6999" s="838"/>
      <c r="AL6999" s="838"/>
    </row>
    <row r="7000" spans="25:38" x14ac:dyDescent="0.25">
      <c r="Y7000" s="838"/>
      <c r="Z7000" s="838"/>
      <c r="AA7000" s="838"/>
      <c r="AB7000" s="838"/>
      <c r="AC7000" s="838"/>
      <c r="AD7000" s="838"/>
      <c r="AE7000" s="838"/>
      <c r="AF7000" s="838"/>
      <c r="AG7000" s="838"/>
      <c r="AH7000" s="838"/>
      <c r="AI7000" s="838"/>
      <c r="AJ7000" s="838"/>
      <c r="AK7000" s="838"/>
      <c r="AL7000" s="838"/>
    </row>
    <row r="7001" spans="25:38" x14ac:dyDescent="0.25">
      <c r="Y7001" s="838"/>
      <c r="Z7001" s="838"/>
      <c r="AA7001" s="838"/>
      <c r="AB7001" s="838"/>
      <c r="AC7001" s="838"/>
      <c r="AD7001" s="838"/>
      <c r="AE7001" s="838"/>
      <c r="AF7001" s="838"/>
      <c r="AG7001" s="838"/>
      <c r="AH7001" s="838"/>
      <c r="AI7001" s="838"/>
      <c r="AJ7001" s="838"/>
      <c r="AK7001" s="838"/>
      <c r="AL7001" s="838"/>
    </row>
    <row r="7002" spans="25:38" x14ac:dyDescent="0.25">
      <c r="Y7002" s="838"/>
      <c r="Z7002" s="838"/>
      <c r="AA7002" s="838"/>
      <c r="AB7002" s="838"/>
      <c r="AC7002" s="838"/>
      <c r="AD7002" s="838"/>
      <c r="AE7002" s="838"/>
      <c r="AF7002" s="838"/>
      <c r="AG7002" s="838"/>
      <c r="AH7002" s="838"/>
      <c r="AI7002" s="838"/>
      <c r="AJ7002" s="838"/>
      <c r="AK7002" s="838"/>
      <c r="AL7002" s="838"/>
    </row>
    <row r="7003" spans="25:38" x14ac:dyDescent="0.25">
      <c r="Y7003" s="838"/>
      <c r="Z7003" s="838"/>
      <c r="AA7003" s="838"/>
      <c r="AB7003" s="838"/>
      <c r="AC7003" s="838"/>
      <c r="AD7003" s="838"/>
      <c r="AE7003" s="838"/>
      <c r="AF7003" s="838"/>
      <c r="AG7003" s="838"/>
      <c r="AH7003" s="838"/>
      <c r="AI7003" s="838"/>
      <c r="AJ7003" s="838"/>
      <c r="AK7003" s="838"/>
      <c r="AL7003" s="838"/>
    </row>
    <row r="7004" spans="25:38" x14ac:dyDescent="0.25">
      <c r="Y7004" s="838"/>
      <c r="Z7004" s="838"/>
      <c r="AA7004" s="838"/>
      <c r="AB7004" s="838"/>
      <c r="AC7004" s="838"/>
      <c r="AD7004" s="838"/>
      <c r="AE7004" s="838"/>
      <c r="AF7004" s="838"/>
      <c r="AG7004" s="838"/>
      <c r="AH7004" s="838"/>
      <c r="AI7004" s="838"/>
      <c r="AJ7004" s="838"/>
      <c r="AK7004" s="838"/>
      <c r="AL7004" s="838"/>
    </row>
    <row r="7005" spans="25:38" x14ac:dyDescent="0.25">
      <c r="Y7005" s="838"/>
      <c r="Z7005" s="838"/>
      <c r="AA7005" s="838"/>
      <c r="AB7005" s="838"/>
      <c r="AC7005" s="838"/>
      <c r="AD7005" s="838"/>
      <c r="AE7005" s="838"/>
      <c r="AF7005" s="838"/>
      <c r="AG7005" s="838"/>
      <c r="AH7005" s="838"/>
      <c r="AI7005" s="838"/>
      <c r="AJ7005" s="838"/>
      <c r="AK7005" s="838"/>
      <c r="AL7005" s="838"/>
    </row>
    <row r="7006" spans="25:38" x14ac:dyDescent="0.25">
      <c r="Y7006" s="838"/>
      <c r="Z7006" s="838"/>
      <c r="AA7006" s="838"/>
      <c r="AB7006" s="838"/>
      <c r="AC7006" s="838"/>
      <c r="AD7006" s="838"/>
      <c r="AE7006" s="838"/>
      <c r="AF7006" s="838"/>
      <c r="AG7006" s="838"/>
      <c r="AH7006" s="838"/>
      <c r="AI7006" s="838"/>
      <c r="AJ7006" s="838"/>
      <c r="AK7006" s="838"/>
      <c r="AL7006" s="838"/>
    </row>
    <row r="7007" spans="25:38" x14ac:dyDescent="0.25">
      <c r="Y7007" s="838"/>
      <c r="Z7007" s="838"/>
      <c r="AA7007" s="838"/>
      <c r="AB7007" s="838"/>
      <c r="AC7007" s="838"/>
      <c r="AD7007" s="838"/>
      <c r="AE7007" s="838"/>
      <c r="AF7007" s="838"/>
      <c r="AG7007" s="838"/>
      <c r="AH7007" s="838"/>
      <c r="AI7007" s="838"/>
      <c r="AJ7007" s="838"/>
      <c r="AK7007" s="838"/>
      <c r="AL7007" s="838"/>
    </row>
    <row r="7008" spans="25:38" x14ac:dyDescent="0.25">
      <c r="Y7008" s="838"/>
      <c r="Z7008" s="838"/>
      <c r="AA7008" s="838"/>
      <c r="AB7008" s="838"/>
      <c r="AC7008" s="838"/>
      <c r="AD7008" s="838"/>
      <c r="AE7008" s="838"/>
      <c r="AF7008" s="838"/>
      <c r="AG7008" s="838"/>
      <c r="AH7008" s="838"/>
      <c r="AI7008" s="838"/>
      <c r="AJ7008" s="838"/>
      <c r="AK7008" s="838"/>
      <c r="AL7008" s="838"/>
    </row>
    <row r="7009" spans="25:38" x14ac:dyDescent="0.25">
      <c r="Y7009" s="838"/>
      <c r="Z7009" s="838"/>
      <c r="AA7009" s="838"/>
      <c r="AB7009" s="838"/>
      <c r="AC7009" s="838"/>
      <c r="AD7009" s="838"/>
      <c r="AE7009" s="838"/>
      <c r="AF7009" s="838"/>
      <c r="AG7009" s="838"/>
      <c r="AH7009" s="838"/>
      <c r="AI7009" s="838"/>
      <c r="AJ7009" s="838"/>
      <c r="AK7009" s="838"/>
      <c r="AL7009" s="838"/>
    </row>
    <row r="7010" spans="25:38" x14ac:dyDescent="0.25">
      <c r="Y7010" s="838"/>
      <c r="Z7010" s="838"/>
      <c r="AA7010" s="838"/>
      <c r="AB7010" s="838"/>
      <c r="AC7010" s="838"/>
      <c r="AD7010" s="838"/>
      <c r="AE7010" s="838"/>
      <c r="AF7010" s="838"/>
      <c r="AG7010" s="838"/>
      <c r="AH7010" s="838"/>
      <c r="AI7010" s="838"/>
      <c r="AJ7010" s="838"/>
      <c r="AK7010" s="838"/>
      <c r="AL7010" s="838"/>
    </row>
    <row r="7011" spans="25:38" x14ac:dyDescent="0.25">
      <c r="Y7011" s="838"/>
      <c r="Z7011" s="838"/>
      <c r="AA7011" s="838"/>
      <c r="AB7011" s="838"/>
      <c r="AC7011" s="838"/>
      <c r="AD7011" s="838"/>
      <c r="AE7011" s="838"/>
      <c r="AF7011" s="838"/>
      <c r="AG7011" s="838"/>
      <c r="AH7011" s="838"/>
      <c r="AI7011" s="838"/>
      <c r="AJ7011" s="838"/>
      <c r="AK7011" s="838"/>
      <c r="AL7011" s="838"/>
    </row>
    <row r="7012" spans="25:38" x14ac:dyDescent="0.25">
      <c r="Y7012" s="838"/>
      <c r="Z7012" s="838"/>
      <c r="AA7012" s="838"/>
      <c r="AB7012" s="838"/>
      <c r="AC7012" s="838"/>
      <c r="AD7012" s="838"/>
      <c r="AE7012" s="838"/>
      <c r="AF7012" s="838"/>
      <c r="AG7012" s="838"/>
      <c r="AH7012" s="838"/>
      <c r="AI7012" s="838"/>
      <c r="AJ7012" s="838"/>
      <c r="AK7012" s="838"/>
      <c r="AL7012" s="838"/>
    </row>
    <row r="7013" spans="25:38" x14ac:dyDescent="0.25">
      <c r="Y7013" s="838"/>
      <c r="Z7013" s="838"/>
      <c r="AA7013" s="838"/>
      <c r="AB7013" s="838"/>
      <c r="AC7013" s="838"/>
      <c r="AD7013" s="838"/>
      <c r="AE7013" s="838"/>
      <c r="AF7013" s="838"/>
      <c r="AG7013" s="838"/>
      <c r="AH7013" s="838"/>
      <c r="AI7013" s="838"/>
      <c r="AJ7013" s="838"/>
      <c r="AK7013" s="838"/>
      <c r="AL7013" s="838"/>
    </row>
    <row r="7014" spans="25:38" x14ac:dyDescent="0.25">
      <c r="Y7014" s="838"/>
      <c r="Z7014" s="838"/>
      <c r="AA7014" s="838"/>
      <c r="AB7014" s="838"/>
      <c r="AC7014" s="838"/>
      <c r="AD7014" s="838"/>
      <c r="AE7014" s="838"/>
      <c r="AF7014" s="838"/>
      <c r="AG7014" s="838"/>
      <c r="AH7014" s="838"/>
      <c r="AI7014" s="838"/>
      <c r="AJ7014" s="838"/>
      <c r="AK7014" s="838"/>
      <c r="AL7014" s="838"/>
    </row>
    <row r="7015" spans="25:38" x14ac:dyDescent="0.25">
      <c r="Y7015" s="838"/>
      <c r="Z7015" s="838"/>
      <c r="AA7015" s="838"/>
      <c r="AB7015" s="838"/>
      <c r="AC7015" s="838"/>
      <c r="AD7015" s="838"/>
      <c r="AE7015" s="838"/>
      <c r="AF7015" s="838"/>
      <c r="AG7015" s="838"/>
      <c r="AH7015" s="838"/>
      <c r="AI7015" s="838"/>
      <c r="AJ7015" s="838"/>
      <c r="AK7015" s="838"/>
      <c r="AL7015" s="838"/>
    </row>
    <row r="7016" spans="25:38" x14ac:dyDescent="0.25">
      <c r="Y7016" s="838"/>
      <c r="Z7016" s="838"/>
      <c r="AA7016" s="838"/>
      <c r="AB7016" s="838"/>
      <c r="AC7016" s="838"/>
      <c r="AD7016" s="838"/>
      <c r="AE7016" s="838"/>
      <c r="AF7016" s="838"/>
      <c r="AG7016" s="838"/>
      <c r="AH7016" s="838"/>
      <c r="AI7016" s="838"/>
      <c r="AJ7016" s="838"/>
      <c r="AK7016" s="838"/>
      <c r="AL7016" s="838"/>
    </row>
    <row r="7017" spans="25:38" x14ac:dyDescent="0.25">
      <c r="Y7017" s="838"/>
      <c r="Z7017" s="838"/>
      <c r="AA7017" s="838"/>
      <c r="AB7017" s="838"/>
      <c r="AC7017" s="838"/>
      <c r="AD7017" s="838"/>
      <c r="AE7017" s="838"/>
      <c r="AF7017" s="838"/>
      <c r="AG7017" s="838"/>
      <c r="AH7017" s="838"/>
      <c r="AI7017" s="838"/>
      <c r="AJ7017" s="838"/>
      <c r="AK7017" s="838"/>
      <c r="AL7017" s="838"/>
    </row>
    <row r="7018" spans="25:38" x14ac:dyDescent="0.25">
      <c r="Y7018" s="838"/>
      <c r="Z7018" s="838"/>
      <c r="AA7018" s="838"/>
      <c r="AB7018" s="838"/>
      <c r="AC7018" s="838"/>
      <c r="AD7018" s="838"/>
      <c r="AE7018" s="838"/>
      <c r="AF7018" s="838"/>
      <c r="AG7018" s="838"/>
      <c r="AH7018" s="838"/>
      <c r="AI7018" s="838"/>
      <c r="AJ7018" s="838"/>
      <c r="AK7018" s="838"/>
      <c r="AL7018" s="838"/>
    </row>
    <row r="7019" spans="25:38" x14ac:dyDescent="0.25">
      <c r="Y7019" s="838"/>
      <c r="Z7019" s="838"/>
      <c r="AA7019" s="838"/>
      <c r="AB7019" s="838"/>
      <c r="AC7019" s="838"/>
      <c r="AD7019" s="838"/>
      <c r="AE7019" s="838"/>
      <c r="AF7019" s="838"/>
      <c r="AG7019" s="838"/>
      <c r="AH7019" s="838"/>
      <c r="AI7019" s="838"/>
      <c r="AJ7019" s="838"/>
      <c r="AK7019" s="838"/>
      <c r="AL7019" s="838"/>
    </row>
    <row r="7020" spans="25:38" x14ac:dyDescent="0.25">
      <c r="Y7020" s="838"/>
      <c r="Z7020" s="838"/>
      <c r="AA7020" s="838"/>
      <c r="AB7020" s="838"/>
      <c r="AC7020" s="838"/>
      <c r="AD7020" s="838"/>
      <c r="AE7020" s="838"/>
      <c r="AF7020" s="838"/>
      <c r="AG7020" s="838"/>
      <c r="AH7020" s="838"/>
      <c r="AI7020" s="838"/>
      <c r="AJ7020" s="838"/>
      <c r="AK7020" s="838"/>
      <c r="AL7020" s="838"/>
    </row>
    <row r="7021" spans="25:38" x14ac:dyDescent="0.25">
      <c r="Y7021" s="838"/>
      <c r="Z7021" s="838"/>
      <c r="AA7021" s="838"/>
      <c r="AB7021" s="838"/>
      <c r="AC7021" s="838"/>
      <c r="AD7021" s="838"/>
      <c r="AE7021" s="838"/>
      <c r="AF7021" s="838"/>
      <c r="AG7021" s="838"/>
      <c r="AH7021" s="838"/>
      <c r="AI7021" s="838"/>
      <c r="AJ7021" s="838"/>
      <c r="AK7021" s="838"/>
      <c r="AL7021" s="838"/>
    </row>
    <row r="7022" spans="25:38" x14ac:dyDescent="0.25">
      <c r="Y7022" s="838"/>
      <c r="Z7022" s="838"/>
      <c r="AA7022" s="838"/>
      <c r="AB7022" s="838"/>
      <c r="AC7022" s="838"/>
      <c r="AD7022" s="838"/>
      <c r="AE7022" s="838"/>
      <c r="AF7022" s="838"/>
      <c r="AG7022" s="838"/>
      <c r="AH7022" s="838"/>
      <c r="AI7022" s="838"/>
      <c r="AJ7022" s="838"/>
      <c r="AK7022" s="838"/>
      <c r="AL7022" s="838"/>
    </row>
    <row r="7023" spans="25:38" x14ac:dyDescent="0.25">
      <c r="Y7023" s="838"/>
      <c r="Z7023" s="838"/>
      <c r="AA7023" s="838"/>
      <c r="AB7023" s="838"/>
      <c r="AC7023" s="838"/>
      <c r="AD7023" s="838"/>
      <c r="AE7023" s="838"/>
      <c r="AF7023" s="838"/>
      <c r="AG7023" s="838"/>
      <c r="AH7023" s="838"/>
      <c r="AI7023" s="838"/>
      <c r="AJ7023" s="838"/>
      <c r="AK7023" s="838"/>
      <c r="AL7023" s="838"/>
    </row>
    <row r="7024" spans="25:38" x14ac:dyDescent="0.25">
      <c r="Y7024" s="838"/>
      <c r="Z7024" s="838"/>
      <c r="AA7024" s="838"/>
      <c r="AB7024" s="838"/>
      <c r="AC7024" s="838"/>
      <c r="AD7024" s="838"/>
      <c r="AE7024" s="838"/>
      <c r="AF7024" s="838"/>
      <c r="AG7024" s="838"/>
      <c r="AH7024" s="838"/>
      <c r="AI7024" s="838"/>
      <c r="AJ7024" s="838"/>
      <c r="AK7024" s="838"/>
      <c r="AL7024" s="838"/>
    </row>
    <row r="7025" spans="25:38" x14ac:dyDescent="0.25">
      <c r="Y7025" s="838"/>
      <c r="Z7025" s="838"/>
      <c r="AA7025" s="838"/>
      <c r="AB7025" s="838"/>
      <c r="AC7025" s="838"/>
      <c r="AD7025" s="838"/>
      <c r="AE7025" s="838"/>
      <c r="AF7025" s="838"/>
      <c r="AG7025" s="838"/>
      <c r="AH7025" s="838"/>
      <c r="AI7025" s="838"/>
      <c r="AJ7025" s="838"/>
      <c r="AK7025" s="838"/>
      <c r="AL7025" s="838"/>
    </row>
    <row r="7026" spans="25:38" x14ac:dyDescent="0.25">
      <c r="Y7026" s="838"/>
      <c r="Z7026" s="838"/>
      <c r="AA7026" s="838"/>
      <c r="AB7026" s="838"/>
      <c r="AC7026" s="838"/>
      <c r="AD7026" s="838"/>
      <c r="AE7026" s="838"/>
      <c r="AF7026" s="838"/>
      <c r="AG7026" s="838"/>
      <c r="AH7026" s="838"/>
      <c r="AI7026" s="838"/>
      <c r="AJ7026" s="838"/>
      <c r="AK7026" s="838"/>
      <c r="AL7026" s="838"/>
    </row>
    <row r="7027" spans="25:38" x14ac:dyDescent="0.25">
      <c r="Y7027" s="838"/>
      <c r="Z7027" s="838"/>
      <c r="AA7027" s="838"/>
      <c r="AB7027" s="838"/>
      <c r="AC7027" s="838"/>
      <c r="AD7027" s="838"/>
      <c r="AE7027" s="838"/>
      <c r="AF7027" s="838"/>
      <c r="AG7027" s="838"/>
      <c r="AH7027" s="838"/>
      <c r="AI7027" s="838"/>
      <c r="AJ7027" s="838"/>
      <c r="AK7027" s="838"/>
      <c r="AL7027" s="838"/>
    </row>
    <row r="7028" spans="25:38" x14ac:dyDescent="0.25">
      <c r="Y7028" s="838"/>
      <c r="Z7028" s="838"/>
      <c r="AA7028" s="838"/>
      <c r="AB7028" s="838"/>
      <c r="AC7028" s="838"/>
      <c r="AD7028" s="838"/>
      <c r="AE7028" s="838"/>
      <c r="AF7028" s="838"/>
      <c r="AG7028" s="838"/>
      <c r="AH7028" s="838"/>
      <c r="AI7028" s="838"/>
      <c r="AJ7028" s="838"/>
      <c r="AK7028" s="838"/>
      <c r="AL7028" s="838"/>
    </row>
    <row r="7029" spans="25:38" x14ac:dyDescent="0.25">
      <c r="Y7029" s="838"/>
      <c r="Z7029" s="838"/>
      <c r="AA7029" s="838"/>
      <c r="AB7029" s="838"/>
      <c r="AC7029" s="838"/>
      <c r="AD7029" s="838"/>
      <c r="AE7029" s="838"/>
      <c r="AF7029" s="838"/>
      <c r="AG7029" s="838"/>
      <c r="AH7029" s="838"/>
      <c r="AI7029" s="838"/>
      <c r="AJ7029" s="838"/>
      <c r="AK7029" s="838"/>
      <c r="AL7029" s="838"/>
    </row>
    <row r="7030" spans="25:38" x14ac:dyDescent="0.25">
      <c r="Y7030" s="838"/>
      <c r="Z7030" s="838"/>
      <c r="AA7030" s="838"/>
      <c r="AB7030" s="838"/>
      <c r="AC7030" s="838"/>
      <c r="AD7030" s="838"/>
      <c r="AE7030" s="838"/>
      <c r="AF7030" s="838"/>
      <c r="AG7030" s="838"/>
      <c r="AH7030" s="838"/>
      <c r="AI7030" s="838"/>
      <c r="AJ7030" s="838"/>
      <c r="AK7030" s="838"/>
      <c r="AL7030" s="838"/>
    </row>
    <row r="7031" spans="25:38" x14ac:dyDescent="0.25">
      <c r="Y7031" s="838"/>
      <c r="Z7031" s="838"/>
      <c r="AA7031" s="838"/>
      <c r="AB7031" s="838"/>
      <c r="AC7031" s="838"/>
      <c r="AD7031" s="838"/>
      <c r="AE7031" s="838"/>
      <c r="AF7031" s="838"/>
      <c r="AG7031" s="838"/>
      <c r="AH7031" s="838"/>
      <c r="AI7031" s="838"/>
      <c r="AJ7031" s="838"/>
      <c r="AK7031" s="838"/>
      <c r="AL7031" s="838"/>
    </row>
    <row r="7032" spans="25:38" x14ac:dyDescent="0.25">
      <c r="Y7032" s="838"/>
      <c r="Z7032" s="838"/>
      <c r="AA7032" s="838"/>
      <c r="AB7032" s="838"/>
      <c r="AC7032" s="838"/>
      <c r="AD7032" s="838"/>
      <c r="AE7032" s="838"/>
      <c r="AF7032" s="838"/>
      <c r="AG7032" s="838"/>
      <c r="AH7032" s="838"/>
      <c r="AI7032" s="838"/>
      <c r="AJ7032" s="838"/>
      <c r="AK7032" s="838"/>
      <c r="AL7032" s="838"/>
    </row>
    <row r="7033" spans="25:38" x14ac:dyDescent="0.25">
      <c r="Y7033" s="838"/>
      <c r="Z7033" s="838"/>
      <c r="AA7033" s="838"/>
      <c r="AB7033" s="838"/>
      <c r="AC7033" s="838"/>
      <c r="AD7033" s="838"/>
      <c r="AE7033" s="838"/>
      <c r="AF7033" s="838"/>
      <c r="AG7033" s="838"/>
      <c r="AH7033" s="838"/>
      <c r="AI7033" s="838"/>
      <c r="AJ7033" s="838"/>
      <c r="AK7033" s="838"/>
      <c r="AL7033" s="838"/>
    </row>
    <row r="7034" spans="25:38" x14ac:dyDescent="0.25">
      <c r="Y7034" s="838"/>
      <c r="Z7034" s="838"/>
      <c r="AA7034" s="838"/>
      <c r="AB7034" s="838"/>
      <c r="AC7034" s="838"/>
      <c r="AD7034" s="838"/>
      <c r="AE7034" s="838"/>
      <c r="AF7034" s="838"/>
      <c r="AG7034" s="838"/>
      <c r="AH7034" s="838"/>
      <c r="AI7034" s="838"/>
      <c r="AJ7034" s="838"/>
      <c r="AK7034" s="838"/>
      <c r="AL7034" s="838"/>
    </row>
    <row r="7035" spans="25:38" x14ac:dyDescent="0.25">
      <c r="Y7035" s="838"/>
      <c r="Z7035" s="838"/>
      <c r="AA7035" s="838"/>
      <c r="AB7035" s="838"/>
      <c r="AC7035" s="838"/>
      <c r="AD7035" s="838"/>
      <c r="AE7035" s="838"/>
      <c r="AF7035" s="838"/>
      <c r="AG7035" s="838"/>
      <c r="AH7035" s="838"/>
      <c r="AI7035" s="838"/>
      <c r="AJ7035" s="838"/>
      <c r="AK7035" s="838"/>
      <c r="AL7035" s="838"/>
    </row>
    <row r="7036" spans="25:38" x14ac:dyDescent="0.25">
      <c r="Y7036" s="838"/>
      <c r="Z7036" s="838"/>
      <c r="AA7036" s="838"/>
      <c r="AB7036" s="838"/>
      <c r="AC7036" s="838"/>
      <c r="AD7036" s="838"/>
      <c r="AE7036" s="838"/>
      <c r="AF7036" s="838"/>
      <c r="AG7036" s="838"/>
      <c r="AH7036" s="838"/>
      <c r="AI7036" s="838"/>
      <c r="AJ7036" s="838"/>
      <c r="AK7036" s="838"/>
      <c r="AL7036" s="838"/>
    </row>
    <row r="7037" spans="25:38" x14ac:dyDescent="0.25">
      <c r="Y7037" s="838"/>
      <c r="Z7037" s="838"/>
      <c r="AA7037" s="838"/>
      <c r="AB7037" s="838"/>
      <c r="AC7037" s="838"/>
      <c r="AD7037" s="838"/>
      <c r="AE7037" s="838"/>
      <c r="AF7037" s="838"/>
      <c r="AG7037" s="838"/>
      <c r="AH7037" s="838"/>
      <c r="AI7037" s="838"/>
      <c r="AJ7037" s="838"/>
      <c r="AK7037" s="838"/>
      <c r="AL7037" s="838"/>
    </row>
    <row r="7038" spans="25:38" x14ac:dyDescent="0.25">
      <c r="Y7038" s="838"/>
      <c r="Z7038" s="838"/>
      <c r="AA7038" s="838"/>
      <c r="AB7038" s="838"/>
      <c r="AC7038" s="838"/>
      <c r="AD7038" s="838"/>
      <c r="AE7038" s="838"/>
      <c r="AF7038" s="838"/>
      <c r="AG7038" s="838"/>
      <c r="AH7038" s="838"/>
      <c r="AI7038" s="838"/>
      <c r="AJ7038" s="838"/>
      <c r="AK7038" s="838"/>
      <c r="AL7038" s="838"/>
    </row>
    <row r="7039" spans="25:38" x14ac:dyDescent="0.25">
      <c r="Y7039" s="838"/>
      <c r="Z7039" s="838"/>
      <c r="AA7039" s="838"/>
      <c r="AB7039" s="838"/>
      <c r="AC7039" s="838"/>
      <c r="AD7039" s="838"/>
      <c r="AE7039" s="838"/>
      <c r="AF7039" s="838"/>
      <c r="AG7039" s="838"/>
      <c r="AH7039" s="838"/>
      <c r="AI7039" s="838"/>
      <c r="AJ7039" s="838"/>
      <c r="AK7039" s="838"/>
      <c r="AL7039" s="838"/>
    </row>
    <row r="7040" spans="25:38" x14ac:dyDescent="0.25">
      <c r="Y7040" s="838"/>
      <c r="Z7040" s="838"/>
      <c r="AA7040" s="838"/>
      <c r="AB7040" s="838"/>
      <c r="AC7040" s="838"/>
      <c r="AD7040" s="838"/>
      <c r="AE7040" s="838"/>
      <c r="AF7040" s="838"/>
      <c r="AG7040" s="838"/>
      <c r="AH7040" s="838"/>
      <c r="AI7040" s="838"/>
      <c r="AJ7040" s="838"/>
      <c r="AK7040" s="838"/>
      <c r="AL7040" s="838"/>
    </row>
    <row r="7041" spans="25:38" x14ac:dyDescent="0.25">
      <c r="Y7041" s="838"/>
      <c r="Z7041" s="838"/>
      <c r="AA7041" s="838"/>
      <c r="AB7041" s="838"/>
      <c r="AC7041" s="838"/>
      <c r="AD7041" s="838"/>
      <c r="AE7041" s="838"/>
      <c r="AF7041" s="838"/>
      <c r="AG7041" s="838"/>
      <c r="AH7041" s="838"/>
      <c r="AI7041" s="838"/>
      <c r="AJ7041" s="838"/>
      <c r="AK7041" s="838"/>
      <c r="AL7041" s="838"/>
    </row>
    <row r="7042" spans="25:38" x14ac:dyDescent="0.25">
      <c r="Y7042" s="838"/>
      <c r="Z7042" s="838"/>
      <c r="AA7042" s="838"/>
      <c r="AB7042" s="838"/>
      <c r="AC7042" s="838"/>
      <c r="AD7042" s="838"/>
      <c r="AE7042" s="838"/>
      <c r="AF7042" s="838"/>
      <c r="AG7042" s="838"/>
      <c r="AH7042" s="838"/>
      <c r="AI7042" s="838"/>
      <c r="AJ7042" s="838"/>
      <c r="AK7042" s="838"/>
      <c r="AL7042" s="838"/>
    </row>
    <row r="7043" spans="25:38" x14ac:dyDescent="0.25">
      <c r="Y7043" s="838"/>
      <c r="Z7043" s="838"/>
      <c r="AA7043" s="838"/>
      <c r="AB7043" s="838"/>
      <c r="AC7043" s="838"/>
      <c r="AD7043" s="838"/>
      <c r="AE7043" s="838"/>
      <c r="AF7043" s="838"/>
      <c r="AG7043" s="838"/>
      <c r="AH7043" s="838"/>
      <c r="AI7043" s="838"/>
      <c r="AJ7043" s="838"/>
      <c r="AK7043" s="838"/>
      <c r="AL7043" s="838"/>
    </row>
    <row r="7044" spans="25:38" x14ac:dyDescent="0.25">
      <c r="Y7044" s="838"/>
      <c r="Z7044" s="838"/>
      <c r="AA7044" s="838"/>
      <c r="AB7044" s="838"/>
      <c r="AC7044" s="838"/>
      <c r="AD7044" s="838"/>
      <c r="AE7044" s="838"/>
      <c r="AF7044" s="838"/>
      <c r="AG7044" s="838"/>
      <c r="AH7044" s="838"/>
      <c r="AI7044" s="838"/>
      <c r="AJ7044" s="838"/>
      <c r="AK7044" s="838"/>
      <c r="AL7044" s="838"/>
    </row>
    <row r="7045" spans="25:38" x14ac:dyDescent="0.25">
      <c r="Y7045" s="838"/>
      <c r="Z7045" s="838"/>
      <c r="AA7045" s="838"/>
      <c r="AB7045" s="838"/>
      <c r="AC7045" s="838"/>
      <c r="AD7045" s="838"/>
      <c r="AE7045" s="838"/>
      <c r="AF7045" s="838"/>
      <c r="AG7045" s="838"/>
      <c r="AH7045" s="838"/>
      <c r="AI7045" s="838"/>
      <c r="AJ7045" s="838"/>
      <c r="AK7045" s="838"/>
      <c r="AL7045" s="838"/>
    </row>
    <row r="7046" spans="25:38" x14ac:dyDescent="0.25">
      <c r="Y7046" s="838"/>
      <c r="Z7046" s="838"/>
      <c r="AA7046" s="838"/>
      <c r="AB7046" s="838"/>
      <c r="AC7046" s="838"/>
      <c r="AD7046" s="838"/>
      <c r="AE7046" s="838"/>
      <c r="AF7046" s="838"/>
      <c r="AG7046" s="838"/>
      <c r="AH7046" s="838"/>
      <c r="AI7046" s="838"/>
      <c r="AJ7046" s="838"/>
      <c r="AK7046" s="838"/>
      <c r="AL7046" s="838"/>
    </row>
    <row r="7047" spans="25:38" x14ac:dyDescent="0.25">
      <c r="Y7047" s="838"/>
      <c r="Z7047" s="838"/>
      <c r="AA7047" s="838"/>
      <c r="AB7047" s="838"/>
      <c r="AC7047" s="838"/>
      <c r="AD7047" s="838"/>
      <c r="AE7047" s="838"/>
      <c r="AF7047" s="838"/>
      <c r="AG7047" s="838"/>
      <c r="AH7047" s="838"/>
      <c r="AI7047" s="838"/>
      <c r="AJ7047" s="838"/>
      <c r="AK7047" s="838"/>
      <c r="AL7047" s="838"/>
    </row>
    <row r="7048" spans="25:38" x14ac:dyDescent="0.25">
      <c r="Y7048" s="838"/>
      <c r="Z7048" s="838"/>
      <c r="AA7048" s="838"/>
      <c r="AB7048" s="838"/>
      <c r="AC7048" s="838"/>
      <c r="AD7048" s="838"/>
      <c r="AE7048" s="838"/>
      <c r="AF7048" s="838"/>
      <c r="AG7048" s="838"/>
      <c r="AH7048" s="838"/>
      <c r="AI7048" s="838"/>
      <c r="AJ7048" s="838"/>
      <c r="AK7048" s="838"/>
      <c r="AL7048" s="838"/>
    </row>
    <row r="7049" spans="25:38" x14ac:dyDescent="0.25">
      <c r="Y7049" s="838"/>
      <c r="Z7049" s="838"/>
      <c r="AA7049" s="838"/>
      <c r="AB7049" s="838"/>
      <c r="AC7049" s="838"/>
      <c r="AD7049" s="838"/>
      <c r="AE7049" s="838"/>
      <c r="AF7049" s="838"/>
      <c r="AG7049" s="838"/>
      <c r="AH7049" s="838"/>
      <c r="AI7049" s="838"/>
      <c r="AJ7049" s="838"/>
      <c r="AK7049" s="838"/>
      <c r="AL7049" s="838"/>
    </row>
    <row r="7050" spans="25:38" x14ac:dyDescent="0.25">
      <c r="Y7050" s="838"/>
      <c r="Z7050" s="838"/>
      <c r="AA7050" s="838"/>
      <c r="AB7050" s="838"/>
      <c r="AC7050" s="838"/>
      <c r="AD7050" s="838"/>
      <c r="AE7050" s="838"/>
      <c r="AF7050" s="838"/>
      <c r="AG7050" s="838"/>
      <c r="AH7050" s="838"/>
      <c r="AI7050" s="838"/>
      <c r="AJ7050" s="838"/>
      <c r="AK7050" s="838"/>
      <c r="AL7050" s="838"/>
    </row>
    <row r="7051" spans="25:38" x14ac:dyDescent="0.25">
      <c r="Y7051" s="838"/>
      <c r="Z7051" s="838"/>
      <c r="AA7051" s="838"/>
      <c r="AB7051" s="838"/>
      <c r="AC7051" s="838"/>
      <c r="AD7051" s="838"/>
      <c r="AE7051" s="838"/>
      <c r="AF7051" s="838"/>
      <c r="AG7051" s="838"/>
      <c r="AH7051" s="838"/>
      <c r="AI7051" s="838"/>
      <c r="AJ7051" s="838"/>
      <c r="AK7051" s="838"/>
      <c r="AL7051" s="838"/>
    </row>
    <row r="7052" spans="25:38" x14ac:dyDescent="0.25">
      <c r="Y7052" s="838"/>
      <c r="Z7052" s="838"/>
      <c r="AA7052" s="838"/>
      <c r="AB7052" s="838"/>
      <c r="AC7052" s="838"/>
      <c r="AD7052" s="838"/>
      <c r="AE7052" s="838"/>
      <c r="AF7052" s="838"/>
      <c r="AG7052" s="838"/>
      <c r="AH7052" s="838"/>
      <c r="AI7052" s="838"/>
      <c r="AJ7052" s="838"/>
      <c r="AK7052" s="838"/>
      <c r="AL7052" s="838"/>
    </row>
    <row r="7053" spans="25:38" x14ac:dyDescent="0.25">
      <c r="Y7053" s="838"/>
      <c r="Z7053" s="838"/>
      <c r="AA7053" s="838"/>
      <c r="AB7053" s="838"/>
      <c r="AC7053" s="838"/>
      <c r="AD7053" s="838"/>
      <c r="AE7053" s="838"/>
      <c r="AF7053" s="838"/>
      <c r="AG7053" s="838"/>
      <c r="AH7053" s="838"/>
      <c r="AI7053" s="838"/>
      <c r="AJ7053" s="838"/>
      <c r="AK7053" s="838"/>
      <c r="AL7053" s="838"/>
    </row>
    <row r="7054" spans="25:38" x14ac:dyDescent="0.25">
      <c r="Y7054" s="838"/>
      <c r="Z7054" s="838"/>
      <c r="AA7054" s="838"/>
      <c r="AB7054" s="838"/>
      <c r="AC7054" s="838"/>
      <c r="AD7054" s="838"/>
      <c r="AE7054" s="838"/>
      <c r="AF7054" s="838"/>
      <c r="AG7054" s="838"/>
      <c r="AH7054" s="838"/>
      <c r="AI7054" s="838"/>
      <c r="AJ7054" s="838"/>
      <c r="AK7054" s="838"/>
      <c r="AL7054" s="838"/>
    </row>
    <row r="7055" spans="25:38" x14ac:dyDescent="0.25">
      <c r="Y7055" s="838"/>
      <c r="Z7055" s="838"/>
      <c r="AA7055" s="838"/>
      <c r="AB7055" s="838"/>
      <c r="AC7055" s="838"/>
      <c r="AD7055" s="838"/>
      <c r="AE7055" s="838"/>
      <c r="AF7055" s="838"/>
      <c r="AG7055" s="838"/>
      <c r="AH7055" s="838"/>
      <c r="AI7055" s="838"/>
      <c r="AJ7055" s="838"/>
      <c r="AK7055" s="838"/>
      <c r="AL7055" s="838"/>
    </row>
    <row r="7056" spans="25:38" x14ac:dyDescent="0.25">
      <c r="Y7056" s="838"/>
      <c r="Z7056" s="838"/>
      <c r="AA7056" s="838"/>
      <c r="AB7056" s="838"/>
      <c r="AC7056" s="838"/>
      <c r="AD7056" s="838"/>
      <c r="AE7056" s="838"/>
      <c r="AF7056" s="838"/>
      <c r="AG7056" s="838"/>
      <c r="AH7056" s="838"/>
      <c r="AI7056" s="838"/>
      <c r="AJ7056" s="838"/>
      <c r="AK7056" s="838"/>
      <c r="AL7056" s="838"/>
    </row>
    <row r="7057" spans="25:38" x14ac:dyDescent="0.25">
      <c r="Y7057" s="838"/>
      <c r="Z7057" s="838"/>
      <c r="AA7057" s="838"/>
      <c r="AB7057" s="838"/>
      <c r="AC7057" s="838"/>
      <c r="AD7057" s="838"/>
      <c r="AE7057" s="838"/>
      <c r="AF7057" s="838"/>
      <c r="AG7057" s="838"/>
      <c r="AH7057" s="838"/>
      <c r="AI7057" s="838"/>
      <c r="AJ7057" s="838"/>
      <c r="AK7057" s="838"/>
      <c r="AL7057" s="838"/>
    </row>
    <row r="7058" spans="25:38" x14ac:dyDescent="0.25">
      <c r="Y7058" s="838"/>
      <c r="Z7058" s="838"/>
      <c r="AA7058" s="838"/>
      <c r="AB7058" s="838"/>
      <c r="AC7058" s="838"/>
      <c r="AD7058" s="838"/>
      <c r="AE7058" s="838"/>
      <c r="AF7058" s="838"/>
      <c r="AG7058" s="838"/>
      <c r="AH7058" s="838"/>
      <c r="AI7058" s="838"/>
      <c r="AJ7058" s="838"/>
      <c r="AK7058" s="838"/>
      <c r="AL7058" s="838"/>
    </row>
    <row r="7059" spans="25:38" x14ac:dyDescent="0.25">
      <c r="Y7059" s="838"/>
      <c r="Z7059" s="838"/>
      <c r="AA7059" s="838"/>
      <c r="AB7059" s="838"/>
      <c r="AC7059" s="838"/>
      <c r="AD7059" s="838"/>
      <c r="AE7059" s="838"/>
      <c r="AF7059" s="838"/>
      <c r="AG7059" s="838"/>
      <c r="AH7059" s="838"/>
      <c r="AI7059" s="838"/>
      <c r="AJ7059" s="838"/>
      <c r="AK7059" s="838"/>
      <c r="AL7059" s="838"/>
    </row>
    <row r="7060" spans="25:38" x14ac:dyDescent="0.25">
      <c r="Y7060" s="838"/>
      <c r="Z7060" s="838"/>
      <c r="AA7060" s="838"/>
      <c r="AB7060" s="838"/>
      <c r="AC7060" s="838"/>
      <c r="AD7060" s="838"/>
      <c r="AE7060" s="838"/>
      <c r="AF7060" s="838"/>
      <c r="AG7060" s="838"/>
      <c r="AH7060" s="838"/>
      <c r="AI7060" s="838"/>
      <c r="AJ7060" s="838"/>
      <c r="AK7060" s="838"/>
      <c r="AL7060" s="838"/>
    </row>
    <row r="7061" spans="25:38" x14ac:dyDescent="0.25">
      <c r="Y7061" s="838"/>
      <c r="Z7061" s="838"/>
      <c r="AA7061" s="838"/>
      <c r="AB7061" s="838"/>
      <c r="AC7061" s="838"/>
      <c r="AD7061" s="838"/>
      <c r="AE7061" s="838"/>
      <c r="AF7061" s="838"/>
      <c r="AG7061" s="838"/>
      <c r="AH7061" s="838"/>
      <c r="AI7061" s="838"/>
      <c r="AJ7061" s="838"/>
      <c r="AK7061" s="838"/>
      <c r="AL7061" s="838"/>
    </row>
    <row r="7062" spans="25:38" x14ac:dyDescent="0.25">
      <c r="Y7062" s="838"/>
      <c r="Z7062" s="838"/>
      <c r="AA7062" s="838"/>
      <c r="AB7062" s="838"/>
      <c r="AC7062" s="838"/>
      <c r="AD7062" s="838"/>
      <c r="AE7062" s="838"/>
      <c r="AF7062" s="838"/>
      <c r="AG7062" s="838"/>
      <c r="AH7062" s="838"/>
      <c r="AI7062" s="838"/>
      <c r="AJ7062" s="838"/>
      <c r="AK7062" s="838"/>
      <c r="AL7062" s="838"/>
    </row>
    <row r="7063" spans="25:38" x14ac:dyDescent="0.25">
      <c r="Y7063" s="838"/>
      <c r="Z7063" s="838"/>
      <c r="AA7063" s="838"/>
      <c r="AB7063" s="838"/>
      <c r="AC7063" s="838"/>
      <c r="AD7063" s="838"/>
      <c r="AE7063" s="838"/>
      <c r="AF7063" s="838"/>
      <c r="AG7063" s="838"/>
      <c r="AH7063" s="838"/>
      <c r="AI7063" s="838"/>
      <c r="AJ7063" s="838"/>
      <c r="AK7063" s="838"/>
      <c r="AL7063" s="838"/>
    </row>
    <row r="7064" spans="25:38" x14ac:dyDescent="0.25">
      <c r="Y7064" s="838"/>
      <c r="Z7064" s="838"/>
      <c r="AA7064" s="838"/>
      <c r="AB7064" s="838"/>
      <c r="AC7064" s="838"/>
      <c r="AD7064" s="838"/>
      <c r="AE7064" s="838"/>
      <c r="AF7064" s="838"/>
      <c r="AG7064" s="838"/>
      <c r="AH7064" s="838"/>
      <c r="AI7064" s="838"/>
      <c r="AJ7064" s="838"/>
      <c r="AK7064" s="838"/>
      <c r="AL7064" s="838"/>
    </row>
    <row r="7065" spans="25:38" x14ac:dyDescent="0.25">
      <c r="Y7065" s="838"/>
      <c r="Z7065" s="838"/>
      <c r="AA7065" s="838"/>
      <c r="AB7065" s="838"/>
      <c r="AC7065" s="838"/>
      <c r="AD7065" s="838"/>
      <c r="AE7065" s="838"/>
      <c r="AF7065" s="838"/>
      <c r="AG7065" s="838"/>
      <c r="AH7065" s="838"/>
      <c r="AI7065" s="838"/>
      <c r="AJ7065" s="838"/>
      <c r="AK7065" s="838"/>
      <c r="AL7065" s="838"/>
    </row>
    <row r="7066" spans="25:38" x14ac:dyDescent="0.25">
      <c r="Y7066" s="838"/>
      <c r="Z7066" s="838"/>
      <c r="AA7066" s="838"/>
      <c r="AB7066" s="838"/>
      <c r="AC7066" s="838"/>
      <c r="AD7066" s="838"/>
      <c r="AE7066" s="838"/>
      <c r="AF7066" s="838"/>
      <c r="AG7066" s="838"/>
      <c r="AH7066" s="838"/>
      <c r="AI7066" s="838"/>
      <c r="AJ7066" s="838"/>
      <c r="AK7066" s="838"/>
      <c r="AL7066" s="838"/>
    </row>
    <row r="7067" spans="25:38" x14ac:dyDescent="0.25">
      <c r="Y7067" s="838"/>
      <c r="Z7067" s="838"/>
      <c r="AA7067" s="838"/>
      <c r="AB7067" s="838"/>
      <c r="AC7067" s="838"/>
      <c r="AD7067" s="838"/>
      <c r="AE7067" s="838"/>
      <c r="AF7067" s="838"/>
      <c r="AG7067" s="838"/>
      <c r="AH7067" s="838"/>
      <c r="AI7067" s="838"/>
      <c r="AJ7067" s="838"/>
      <c r="AK7067" s="838"/>
      <c r="AL7067" s="838"/>
    </row>
    <row r="7068" spans="25:38" x14ac:dyDescent="0.25">
      <c r="Y7068" s="838"/>
      <c r="Z7068" s="838"/>
      <c r="AA7068" s="838"/>
      <c r="AB7068" s="838"/>
      <c r="AC7068" s="838"/>
      <c r="AD7068" s="838"/>
      <c r="AE7068" s="838"/>
      <c r="AF7068" s="838"/>
      <c r="AG7068" s="838"/>
      <c r="AH7068" s="838"/>
      <c r="AI7068" s="838"/>
      <c r="AJ7068" s="838"/>
      <c r="AK7068" s="838"/>
      <c r="AL7068" s="838"/>
    </row>
    <row r="7069" spans="25:38" x14ac:dyDescent="0.25">
      <c r="Y7069" s="838"/>
      <c r="Z7069" s="838"/>
      <c r="AA7069" s="838"/>
      <c r="AB7069" s="838"/>
      <c r="AC7069" s="838"/>
      <c r="AD7069" s="838"/>
      <c r="AE7069" s="838"/>
      <c r="AF7069" s="838"/>
      <c r="AG7069" s="838"/>
      <c r="AH7069" s="838"/>
      <c r="AI7069" s="838"/>
      <c r="AJ7069" s="838"/>
      <c r="AK7069" s="838"/>
      <c r="AL7069" s="838"/>
    </row>
    <row r="7070" spans="25:38" x14ac:dyDescent="0.25">
      <c r="Y7070" s="838"/>
      <c r="Z7070" s="838"/>
      <c r="AA7070" s="838"/>
      <c r="AB7070" s="838"/>
      <c r="AC7070" s="838"/>
      <c r="AD7070" s="838"/>
      <c r="AE7070" s="838"/>
      <c r="AF7070" s="838"/>
      <c r="AG7070" s="838"/>
      <c r="AH7070" s="838"/>
      <c r="AI7070" s="838"/>
      <c r="AJ7070" s="838"/>
      <c r="AK7070" s="838"/>
      <c r="AL7070" s="838"/>
    </row>
    <row r="7071" spans="25:38" x14ac:dyDescent="0.25">
      <c r="Y7071" s="838"/>
      <c r="Z7071" s="838"/>
      <c r="AA7071" s="838"/>
      <c r="AB7071" s="838"/>
      <c r="AC7071" s="838"/>
      <c r="AD7071" s="838"/>
      <c r="AE7071" s="838"/>
      <c r="AF7071" s="838"/>
      <c r="AG7071" s="838"/>
      <c r="AH7071" s="838"/>
      <c r="AI7071" s="838"/>
      <c r="AJ7071" s="838"/>
      <c r="AK7071" s="838"/>
      <c r="AL7071" s="838"/>
    </row>
    <row r="7072" spans="25:38" x14ac:dyDescent="0.25">
      <c r="Y7072" s="838"/>
      <c r="Z7072" s="838"/>
      <c r="AA7072" s="838"/>
      <c r="AB7072" s="838"/>
      <c r="AC7072" s="838"/>
      <c r="AD7072" s="838"/>
      <c r="AE7072" s="838"/>
      <c r="AF7072" s="838"/>
      <c r="AG7072" s="838"/>
      <c r="AH7072" s="838"/>
      <c r="AI7072" s="838"/>
      <c r="AJ7072" s="838"/>
      <c r="AK7072" s="838"/>
      <c r="AL7072" s="838"/>
    </row>
    <row r="7073" spans="25:38" x14ac:dyDescent="0.25">
      <c r="Y7073" s="838"/>
      <c r="Z7073" s="838"/>
      <c r="AA7073" s="838"/>
      <c r="AB7073" s="838"/>
      <c r="AC7073" s="838"/>
      <c r="AD7073" s="838"/>
      <c r="AE7073" s="838"/>
      <c r="AF7073" s="838"/>
      <c r="AG7073" s="838"/>
      <c r="AH7073" s="838"/>
      <c r="AI7073" s="838"/>
      <c r="AJ7073" s="838"/>
      <c r="AK7073" s="838"/>
      <c r="AL7073" s="838"/>
    </row>
    <row r="7074" spans="25:38" x14ac:dyDescent="0.25">
      <c r="Y7074" s="838"/>
      <c r="Z7074" s="838"/>
      <c r="AA7074" s="838"/>
      <c r="AB7074" s="838"/>
      <c r="AC7074" s="838"/>
      <c r="AD7074" s="838"/>
      <c r="AE7074" s="838"/>
      <c r="AF7074" s="838"/>
      <c r="AG7074" s="838"/>
      <c r="AH7074" s="838"/>
      <c r="AI7074" s="838"/>
      <c r="AJ7074" s="838"/>
      <c r="AK7074" s="838"/>
      <c r="AL7074" s="838"/>
    </row>
    <row r="7075" spans="25:38" x14ac:dyDescent="0.25">
      <c r="Y7075" s="838"/>
      <c r="Z7075" s="838"/>
      <c r="AA7075" s="838"/>
      <c r="AB7075" s="838"/>
      <c r="AC7075" s="838"/>
      <c r="AD7075" s="838"/>
      <c r="AE7075" s="838"/>
      <c r="AF7075" s="838"/>
      <c r="AG7075" s="838"/>
      <c r="AH7075" s="838"/>
      <c r="AI7075" s="838"/>
      <c r="AJ7075" s="838"/>
      <c r="AK7075" s="838"/>
      <c r="AL7075" s="838"/>
    </row>
    <row r="7076" spans="25:38" x14ac:dyDescent="0.25">
      <c r="Y7076" s="838"/>
      <c r="Z7076" s="838"/>
      <c r="AA7076" s="838"/>
      <c r="AB7076" s="838"/>
      <c r="AC7076" s="838"/>
      <c r="AD7076" s="838"/>
      <c r="AE7076" s="838"/>
      <c r="AF7076" s="838"/>
      <c r="AG7076" s="838"/>
      <c r="AH7076" s="838"/>
      <c r="AI7076" s="838"/>
      <c r="AJ7076" s="838"/>
      <c r="AK7076" s="838"/>
      <c r="AL7076" s="838"/>
    </row>
    <row r="7077" spans="25:38" x14ac:dyDescent="0.25">
      <c r="Y7077" s="838"/>
      <c r="Z7077" s="838"/>
      <c r="AA7077" s="838"/>
      <c r="AB7077" s="838"/>
      <c r="AC7077" s="838"/>
      <c r="AD7077" s="838"/>
      <c r="AE7077" s="838"/>
      <c r="AF7077" s="838"/>
      <c r="AG7077" s="838"/>
      <c r="AH7077" s="838"/>
      <c r="AI7077" s="838"/>
      <c r="AJ7077" s="838"/>
      <c r="AK7077" s="838"/>
      <c r="AL7077" s="838"/>
    </row>
    <row r="7078" spans="25:38" x14ac:dyDescent="0.25">
      <c r="Y7078" s="838"/>
      <c r="Z7078" s="838"/>
      <c r="AA7078" s="838"/>
      <c r="AB7078" s="838"/>
      <c r="AC7078" s="838"/>
      <c r="AD7078" s="838"/>
      <c r="AE7078" s="838"/>
      <c r="AF7078" s="838"/>
      <c r="AG7078" s="838"/>
      <c r="AH7078" s="838"/>
      <c r="AI7078" s="838"/>
      <c r="AJ7078" s="838"/>
      <c r="AK7078" s="838"/>
      <c r="AL7078" s="838"/>
    </row>
    <row r="7079" spans="25:38" x14ac:dyDescent="0.25">
      <c r="Y7079" s="838"/>
      <c r="Z7079" s="838"/>
      <c r="AA7079" s="838"/>
      <c r="AB7079" s="838"/>
      <c r="AC7079" s="838"/>
      <c r="AD7079" s="838"/>
      <c r="AE7079" s="838"/>
      <c r="AF7079" s="838"/>
      <c r="AG7079" s="838"/>
      <c r="AH7079" s="838"/>
      <c r="AI7079" s="838"/>
      <c r="AJ7079" s="838"/>
      <c r="AK7079" s="838"/>
      <c r="AL7079" s="838"/>
    </row>
    <row r="7080" spans="25:38" x14ac:dyDescent="0.25">
      <c r="Y7080" s="838"/>
      <c r="Z7080" s="838"/>
      <c r="AA7080" s="838"/>
      <c r="AB7080" s="838"/>
      <c r="AC7080" s="838"/>
      <c r="AD7080" s="838"/>
      <c r="AE7080" s="838"/>
      <c r="AF7080" s="838"/>
      <c r="AG7080" s="838"/>
      <c r="AH7080" s="838"/>
      <c r="AI7080" s="838"/>
      <c r="AJ7080" s="838"/>
      <c r="AK7080" s="838"/>
      <c r="AL7080" s="838"/>
    </row>
    <row r="7081" spans="25:38" x14ac:dyDescent="0.25">
      <c r="Y7081" s="838"/>
      <c r="Z7081" s="838"/>
      <c r="AA7081" s="838"/>
      <c r="AB7081" s="838"/>
      <c r="AC7081" s="838"/>
      <c r="AD7081" s="838"/>
      <c r="AE7081" s="838"/>
      <c r="AF7081" s="838"/>
      <c r="AG7081" s="838"/>
      <c r="AH7081" s="838"/>
      <c r="AI7081" s="838"/>
      <c r="AJ7081" s="838"/>
      <c r="AK7081" s="838"/>
      <c r="AL7081" s="838"/>
    </row>
    <row r="7082" spans="25:38" x14ac:dyDescent="0.25">
      <c r="Y7082" s="838"/>
      <c r="Z7082" s="838"/>
      <c r="AA7082" s="838"/>
      <c r="AB7082" s="838"/>
      <c r="AC7082" s="838"/>
      <c r="AD7082" s="838"/>
      <c r="AE7082" s="838"/>
      <c r="AF7082" s="838"/>
      <c r="AG7082" s="838"/>
      <c r="AH7082" s="838"/>
      <c r="AI7082" s="838"/>
      <c r="AJ7082" s="838"/>
      <c r="AK7082" s="838"/>
      <c r="AL7082" s="838"/>
    </row>
    <row r="7083" spans="25:38" x14ac:dyDescent="0.25">
      <c r="Y7083" s="838"/>
      <c r="Z7083" s="838"/>
      <c r="AA7083" s="838"/>
      <c r="AB7083" s="838"/>
      <c r="AC7083" s="838"/>
      <c r="AD7083" s="838"/>
      <c r="AE7083" s="838"/>
      <c r="AF7083" s="838"/>
      <c r="AG7083" s="838"/>
      <c r="AH7083" s="838"/>
      <c r="AI7083" s="838"/>
      <c r="AJ7083" s="838"/>
      <c r="AK7083" s="838"/>
      <c r="AL7083" s="838"/>
    </row>
    <row r="7084" spans="25:38" x14ac:dyDescent="0.25">
      <c r="Y7084" s="838"/>
      <c r="Z7084" s="838"/>
      <c r="AA7084" s="838"/>
      <c r="AB7084" s="838"/>
      <c r="AC7084" s="838"/>
      <c r="AD7084" s="838"/>
      <c r="AE7084" s="838"/>
      <c r="AF7084" s="838"/>
      <c r="AG7084" s="838"/>
      <c r="AH7084" s="838"/>
      <c r="AI7084" s="838"/>
      <c r="AJ7084" s="838"/>
      <c r="AK7084" s="838"/>
      <c r="AL7084" s="838"/>
    </row>
    <row r="7085" spans="25:38" x14ac:dyDescent="0.25">
      <c r="Y7085" s="838"/>
      <c r="Z7085" s="838"/>
      <c r="AA7085" s="838"/>
      <c r="AB7085" s="838"/>
      <c r="AC7085" s="838"/>
      <c r="AD7085" s="838"/>
      <c r="AE7085" s="838"/>
      <c r="AF7085" s="838"/>
      <c r="AG7085" s="838"/>
      <c r="AH7085" s="838"/>
      <c r="AI7085" s="838"/>
      <c r="AJ7085" s="838"/>
      <c r="AK7085" s="838"/>
      <c r="AL7085" s="838"/>
    </row>
    <row r="7086" spans="25:38" x14ac:dyDescent="0.25">
      <c r="Y7086" s="838"/>
      <c r="Z7086" s="838"/>
      <c r="AA7086" s="838"/>
      <c r="AB7086" s="838"/>
      <c r="AC7086" s="838"/>
      <c r="AD7086" s="838"/>
      <c r="AE7086" s="838"/>
      <c r="AF7086" s="838"/>
      <c r="AG7086" s="838"/>
      <c r="AH7086" s="838"/>
      <c r="AI7086" s="838"/>
      <c r="AJ7086" s="838"/>
      <c r="AK7086" s="838"/>
      <c r="AL7086" s="838"/>
    </row>
    <row r="7087" spans="25:38" x14ac:dyDescent="0.25">
      <c r="Y7087" s="838"/>
      <c r="Z7087" s="838"/>
      <c r="AA7087" s="838"/>
      <c r="AB7087" s="838"/>
      <c r="AC7087" s="838"/>
      <c r="AD7087" s="838"/>
      <c r="AE7087" s="838"/>
      <c r="AF7087" s="838"/>
      <c r="AG7087" s="838"/>
      <c r="AH7087" s="838"/>
      <c r="AI7087" s="838"/>
      <c r="AJ7087" s="838"/>
      <c r="AK7087" s="838"/>
      <c r="AL7087" s="838"/>
    </row>
    <row r="7088" spans="25:38" x14ac:dyDescent="0.25">
      <c r="Y7088" s="838"/>
      <c r="Z7088" s="838"/>
      <c r="AA7088" s="838"/>
      <c r="AB7088" s="838"/>
      <c r="AC7088" s="838"/>
      <c r="AD7088" s="838"/>
      <c r="AE7088" s="838"/>
      <c r="AF7088" s="838"/>
      <c r="AG7088" s="838"/>
      <c r="AH7088" s="838"/>
      <c r="AI7088" s="838"/>
      <c r="AJ7088" s="838"/>
      <c r="AK7088" s="838"/>
      <c r="AL7088" s="838"/>
    </row>
    <row r="7089" spans="25:38" x14ac:dyDescent="0.25">
      <c r="Y7089" s="838"/>
      <c r="Z7089" s="838"/>
      <c r="AA7089" s="838"/>
      <c r="AB7089" s="838"/>
      <c r="AC7089" s="838"/>
      <c r="AD7089" s="838"/>
      <c r="AE7089" s="838"/>
      <c r="AF7089" s="838"/>
      <c r="AG7089" s="838"/>
      <c r="AH7089" s="838"/>
      <c r="AI7089" s="838"/>
      <c r="AJ7089" s="838"/>
      <c r="AK7089" s="838"/>
      <c r="AL7089" s="838"/>
    </row>
    <row r="7090" spans="25:38" x14ac:dyDescent="0.25">
      <c r="Y7090" s="838"/>
      <c r="Z7090" s="838"/>
      <c r="AA7090" s="838"/>
      <c r="AB7090" s="838"/>
      <c r="AC7090" s="838"/>
      <c r="AD7090" s="838"/>
      <c r="AE7090" s="838"/>
      <c r="AF7090" s="838"/>
      <c r="AG7090" s="838"/>
      <c r="AH7090" s="838"/>
      <c r="AI7090" s="838"/>
      <c r="AJ7090" s="838"/>
      <c r="AK7090" s="838"/>
      <c r="AL7090" s="838"/>
    </row>
    <row r="7091" spans="25:38" x14ac:dyDescent="0.25">
      <c r="Y7091" s="838"/>
      <c r="Z7091" s="838"/>
      <c r="AA7091" s="838"/>
      <c r="AB7091" s="838"/>
      <c r="AC7091" s="838"/>
      <c r="AD7091" s="838"/>
      <c r="AE7091" s="838"/>
      <c r="AF7091" s="838"/>
      <c r="AG7091" s="838"/>
      <c r="AH7091" s="838"/>
      <c r="AI7091" s="838"/>
      <c r="AJ7091" s="838"/>
      <c r="AK7091" s="838"/>
      <c r="AL7091" s="838"/>
    </row>
    <row r="7092" spans="25:38" x14ac:dyDescent="0.25">
      <c r="Y7092" s="838"/>
      <c r="Z7092" s="838"/>
      <c r="AA7092" s="838"/>
      <c r="AB7092" s="838"/>
      <c r="AC7092" s="838"/>
      <c r="AD7092" s="838"/>
      <c r="AE7092" s="838"/>
      <c r="AF7092" s="838"/>
      <c r="AG7092" s="838"/>
      <c r="AH7092" s="838"/>
      <c r="AI7092" s="838"/>
      <c r="AJ7092" s="838"/>
      <c r="AK7092" s="838"/>
      <c r="AL7092" s="838"/>
    </row>
    <row r="7093" spans="25:38" x14ac:dyDescent="0.25">
      <c r="Y7093" s="838"/>
      <c r="Z7093" s="838"/>
      <c r="AA7093" s="838"/>
      <c r="AB7093" s="838"/>
      <c r="AC7093" s="838"/>
      <c r="AD7093" s="838"/>
      <c r="AE7093" s="838"/>
      <c r="AF7093" s="838"/>
      <c r="AG7093" s="838"/>
      <c r="AH7093" s="838"/>
      <c r="AI7093" s="838"/>
      <c r="AJ7093" s="838"/>
      <c r="AK7093" s="838"/>
      <c r="AL7093" s="838"/>
    </row>
    <row r="7094" spans="25:38" x14ac:dyDescent="0.25">
      <c r="Y7094" s="838"/>
      <c r="Z7094" s="838"/>
      <c r="AA7094" s="838"/>
      <c r="AB7094" s="838"/>
      <c r="AC7094" s="838"/>
      <c r="AD7094" s="838"/>
      <c r="AE7094" s="838"/>
      <c r="AF7094" s="838"/>
      <c r="AG7094" s="838"/>
      <c r="AH7094" s="838"/>
      <c r="AI7094" s="838"/>
      <c r="AJ7094" s="838"/>
      <c r="AK7094" s="838"/>
      <c r="AL7094" s="838"/>
    </row>
    <row r="7095" spans="25:38" x14ac:dyDescent="0.25">
      <c r="Y7095" s="838"/>
      <c r="Z7095" s="838"/>
      <c r="AA7095" s="838"/>
      <c r="AB7095" s="838"/>
      <c r="AC7095" s="838"/>
      <c r="AD7095" s="838"/>
      <c r="AE7095" s="838"/>
      <c r="AF7095" s="838"/>
      <c r="AG7095" s="838"/>
      <c r="AH7095" s="838"/>
      <c r="AI7095" s="838"/>
      <c r="AJ7095" s="838"/>
      <c r="AK7095" s="838"/>
      <c r="AL7095" s="838"/>
    </row>
    <row r="7096" spans="25:38" x14ac:dyDescent="0.25">
      <c r="Y7096" s="838"/>
      <c r="Z7096" s="838"/>
      <c r="AA7096" s="838"/>
      <c r="AB7096" s="838"/>
      <c r="AC7096" s="838"/>
      <c r="AD7096" s="838"/>
      <c r="AE7096" s="838"/>
      <c r="AF7096" s="838"/>
      <c r="AG7096" s="838"/>
      <c r="AH7096" s="838"/>
      <c r="AI7096" s="838"/>
      <c r="AJ7096" s="838"/>
      <c r="AK7096" s="838"/>
      <c r="AL7096" s="838"/>
    </row>
    <row r="7097" spans="25:38" x14ac:dyDescent="0.25">
      <c r="Y7097" s="838"/>
      <c r="Z7097" s="838"/>
      <c r="AA7097" s="838"/>
      <c r="AB7097" s="838"/>
      <c r="AC7097" s="838"/>
      <c r="AD7097" s="838"/>
      <c r="AE7097" s="838"/>
      <c r="AF7097" s="838"/>
      <c r="AG7097" s="838"/>
      <c r="AH7097" s="838"/>
      <c r="AI7097" s="838"/>
      <c r="AJ7097" s="838"/>
      <c r="AK7097" s="838"/>
      <c r="AL7097" s="838"/>
    </row>
    <row r="7098" spans="25:38" x14ac:dyDescent="0.25">
      <c r="Y7098" s="838"/>
      <c r="Z7098" s="838"/>
      <c r="AA7098" s="838"/>
      <c r="AB7098" s="838"/>
      <c r="AC7098" s="838"/>
      <c r="AD7098" s="838"/>
      <c r="AE7098" s="838"/>
      <c r="AF7098" s="838"/>
      <c r="AG7098" s="838"/>
      <c r="AH7098" s="838"/>
      <c r="AI7098" s="838"/>
      <c r="AJ7098" s="838"/>
      <c r="AK7098" s="838"/>
      <c r="AL7098" s="838"/>
    </row>
    <row r="7099" spans="25:38" x14ac:dyDescent="0.25">
      <c r="Y7099" s="838"/>
      <c r="Z7099" s="838"/>
      <c r="AA7099" s="838"/>
      <c r="AB7099" s="838"/>
      <c r="AC7099" s="838"/>
      <c r="AD7099" s="838"/>
      <c r="AE7099" s="838"/>
      <c r="AF7099" s="838"/>
      <c r="AG7099" s="838"/>
      <c r="AH7099" s="838"/>
      <c r="AI7099" s="838"/>
      <c r="AJ7099" s="838"/>
      <c r="AK7099" s="838"/>
      <c r="AL7099" s="838"/>
    </row>
    <row r="7100" spans="25:38" x14ac:dyDescent="0.25">
      <c r="Y7100" s="838"/>
      <c r="Z7100" s="838"/>
      <c r="AA7100" s="838"/>
      <c r="AB7100" s="838"/>
      <c r="AC7100" s="838"/>
      <c r="AD7100" s="838"/>
      <c r="AE7100" s="838"/>
      <c r="AF7100" s="838"/>
      <c r="AG7100" s="838"/>
      <c r="AH7100" s="838"/>
      <c r="AI7100" s="838"/>
      <c r="AJ7100" s="838"/>
      <c r="AK7100" s="838"/>
      <c r="AL7100" s="838"/>
    </row>
    <row r="7101" spans="25:38" x14ac:dyDescent="0.25">
      <c r="Y7101" s="838"/>
      <c r="Z7101" s="838"/>
      <c r="AA7101" s="838"/>
      <c r="AB7101" s="838"/>
      <c r="AC7101" s="838"/>
      <c r="AD7101" s="838"/>
      <c r="AE7101" s="838"/>
      <c r="AF7101" s="838"/>
      <c r="AG7101" s="838"/>
      <c r="AH7101" s="838"/>
      <c r="AI7101" s="838"/>
      <c r="AJ7101" s="838"/>
      <c r="AK7101" s="838"/>
      <c r="AL7101" s="838"/>
    </row>
    <row r="7102" spans="25:38" x14ac:dyDescent="0.25">
      <c r="Y7102" s="838"/>
      <c r="Z7102" s="838"/>
      <c r="AA7102" s="838"/>
      <c r="AB7102" s="838"/>
      <c r="AC7102" s="838"/>
      <c r="AD7102" s="838"/>
      <c r="AE7102" s="838"/>
      <c r="AF7102" s="838"/>
      <c r="AG7102" s="838"/>
      <c r="AH7102" s="838"/>
      <c r="AI7102" s="838"/>
      <c r="AJ7102" s="838"/>
      <c r="AK7102" s="838"/>
      <c r="AL7102" s="838"/>
    </row>
    <row r="7103" spans="25:38" x14ac:dyDescent="0.25">
      <c r="Y7103" s="838"/>
      <c r="Z7103" s="838"/>
      <c r="AA7103" s="838"/>
      <c r="AB7103" s="838"/>
      <c r="AC7103" s="838"/>
      <c r="AD7103" s="838"/>
      <c r="AE7103" s="838"/>
      <c r="AF7103" s="838"/>
      <c r="AG7103" s="838"/>
      <c r="AH7103" s="838"/>
      <c r="AI7103" s="838"/>
      <c r="AJ7103" s="838"/>
      <c r="AK7103" s="838"/>
      <c r="AL7103" s="838"/>
    </row>
    <row r="7104" spans="25:38" x14ac:dyDescent="0.25">
      <c r="Y7104" s="838"/>
      <c r="Z7104" s="838"/>
      <c r="AA7104" s="838"/>
      <c r="AB7104" s="838"/>
      <c r="AC7104" s="838"/>
      <c r="AD7104" s="838"/>
      <c r="AE7104" s="838"/>
      <c r="AF7104" s="838"/>
      <c r="AG7104" s="838"/>
      <c r="AH7104" s="838"/>
      <c r="AI7104" s="838"/>
      <c r="AJ7104" s="838"/>
      <c r="AK7104" s="838"/>
      <c r="AL7104" s="838"/>
    </row>
    <row r="7105" spans="25:38" x14ac:dyDescent="0.25">
      <c r="Y7105" s="838"/>
      <c r="Z7105" s="838"/>
      <c r="AA7105" s="838"/>
      <c r="AB7105" s="838"/>
      <c r="AC7105" s="838"/>
      <c r="AD7105" s="838"/>
      <c r="AE7105" s="838"/>
      <c r="AF7105" s="838"/>
      <c r="AG7105" s="838"/>
      <c r="AH7105" s="838"/>
      <c r="AI7105" s="838"/>
      <c r="AJ7105" s="838"/>
      <c r="AK7105" s="838"/>
      <c r="AL7105" s="838"/>
    </row>
    <row r="7106" spans="25:38" x14ac:dyDescent="0.25">
      <c r="Y7106" s="838"/>
      <c r="Z7106" s="838"/>
      <c r="AA7106" s="838"/>
      <c r="AB7106" s="838"/>
      <c r="AC7106" s="838"/>
      <c r="AD7106" s="838"/>
      <c r="AE7106" s="838"/>
      <c r="AF7106" s="838"/>
      <c r="AG7106" s="838"/>
      <c r="AH7106" s="838"/>
      <c r="AI7106" s="838"/>
      <c r="AJ7106" s="838"/>
      <c r="AK7106" s="838"/>
      <c r="AL7106" s="838"/>
    </row>
    <row r="7107" spans="25:38" x14ac:dyDescent="0.25">
      <c r="Y7107" s="838"/>
      <c r="Z7107" s="838"/>
      <c r="AA7107" s="838"/>
      <c r="AB7107" s="838"/>
      <c r="AC7107" s="838"/>
      <c r="AD7107" s="838"/>
      <c r="AE7107" s="838"/>
      <c r="AF7107" s="838"/>
      <c r="AG7107" s="838"/>
      <c r="AH7107" s="838"/>
      <c r="AI7107" s="838"/>
      <c r="AJ7107" s="838"/>
      <c r="AK7107" s="838"/>
      <c r="AL7107" s="838"/>
    </row>
    <row r="7108" spans="25:38" x14ac:dyDescent="0.25">
      <c r="Y7108" s="838"/>
      <c r="Z7108" s="838"/>
      <c r="AA7108" s="838"/>
      <c r="AB7108" s="838"/>
      <c r="AC7108" s="838"/>
      <c r="AD7108" s="838"/>
      <c r="AE7108" s="838"/>
      <c r="AF7108" s="838"/>
      <c r="AG7108" s="838"/>
      <c r="AH7108" s="838"/>
      <c r="AI7108" s="838"/>
      <c r="AJ7108" s="838"/>
      <c r="AK7108" s="838"/>
      <c r="AL7108" s="838"/>
    </row>
    <row r="7109" spans="25:38" x14ac:dyDescent="0.25">
      <c r="Y7109" s="838"/>
      <c r="Z7109" s="838"/>
      <c r="AA7109" s="838"/>
      <c r="AB7109" s="838"/>
      <c r="AC7109" s="838"/>
      <c r="AD7109" s="838"/>
      <c r="AE7109" s="838"/>
      <c r="AF7109" s="838"/>
      <c r="AG7109" s="838"/>
      <c r="AH7109" s="838"/>
      <c r="AI7109" s="838"/>
      <c r="AJ7109" s="838"/>
      <c r="AK7109" s="838"/>
      <c r="AL7109" s="838"/>
    </row>
    <row r="7110" spans="25:38" x14ac:dyDescent="0.25">
      <c r="Y7110" s="838"/>
      <c r="Z7110" s="838"/>
      <c r="AA7110" s="838"/>
      <c r="AB7110" s="838"/>
      <c r="AC7110" s="838"/>
      <c r="AD7110" s="838"/>
      <c r="AE7110" s="838"/>
      <c r="AF7110" s="838"/>
      <c r="AG7110" s="838"/>
      <c r="AH7110" s="838"/>
      <c r="AI7110" s="838"/>
      <c r="AJ7110" s="838"/>
      <c r="AK7110" s="838"/>
      <c r="AL7110" s="838"/>
    </row>
    <row r="7111" spans="25:38" x14ac:dyDescent="0.25">
      <c r="Y7111" s="838"/>
      <c r="Z7111" s="838"/>
      <c r="AA7111" s="838"/>
      <c r="AB7111" s="838"/>
      <c r="AC7111" s="838"/>
      <c r="AD7111" s="838"/>
      <c r="AE7111" s="838"/>
      <c r="AF7111" s="838"/>
      <c r="AG7111" s="838"/>
      <c r="AH7111" s="838"/>
      <c r="AI7111" s="838"/>
      <c r="AJ7111" s="838"/>
      <c r="AK7111" s="838"/>
      <c r="AL7111" s="838"/>
    </row>
    <row r="7112" spans="25:38" x14ac:dyDescent="0.25">
      <c r="Y7112" s="838"/>
      <c r="Z7112" s="838"/>
      <c r="AA7112" s="838"/>
      <c r="AB7112" s="838"/>
      <c r="AC7112" s="838"/>
      <c r="AD7112" s="838"/>
      <c r="AE7112" s="838"/>
      <c r="AF7112" s="838"/>
      <c r="AG7112" s="838"/>
      <c r="AH7112" s="838"/>
      <c r="AI7112" s="838"/>
      <c r="AJ7112" s="838"/>
      <c r="AK7112" s="838"/>
      <c r="AL7112" s="838"/>
    </row>
    <row r="7113" spans="25:38" x14ac:dyDescent="0.25">
      <c r="Y7113" s="838"/>
      <c r="Z7113" s="838"/>
      <c r="AA7113" s="838"/>
      <c r="AB7113" s="838"/>
      <c r="AC7113" s="838"/>
      <c r="AD7113" s="838"/>
      <c r="AE7113" s="838"/>
      <c r="AF7113" s="838"/>
      <c r="AG7113" s="838"/>
      <c r="AH7113" s="838"/>
      <c r="AI7113" s="838"/>
      <c r="AJ7113" s="838"/>
      <c r="AK7113" s="838"/>
      <c r="AL7113" s="838"/>
    </row>
    <row r="7114" spans="25:38" x14ac:dyDescent="0.25">
      <c r="Y7114" s="838"/>
      <c r="Z7114" s="838"/>
      <c r="AA7114" s="838"/>
      <c r="AB7114" s="838"/>
      <c r="AC7114" s="838"/>
      <c r="AD7114" s="838"/>
      <c r="AE7114" s="838"/>
      <c r="AF7114" s="838"/>
      <c r="AG7114" s="838"/>
      <c r="AH7114" s="838"/>
      <c r="AI7114" s="838"/>
      <c r="AJ7114" s="838"/>
      <c r="AK7114" s="838"/>
      <c r="AL7114" s="838"/>
    </row>
    <row r="7115" spans="25:38" x14ac:dyDescent="0.25">
      <c r="Y7115" s="838"/>
      <c r="Z7115" s="838"/>
      <c r="AA7115" s="838"/>
      <c r="AB7115" s="838"/>
      <c r="AC7115" s="838"/>
      <c r="AD7115" s="838"/>
      <c r="AE7115" s="838"/>
      <c r="AF7115" s="838"/>
      <c r="AG7115" s="838"/>
      <c r="AH7115" s="838"/>
      <c r="AI7115" s="838"/>
      <c r="AJ7115" s="838"/>
      <c r="AK7115" s="838"/>
      <c r="AL7115" s="838"/>
    </row>
    <row r="7116" spans="25:38" x14ac:dyDescent="0.25">
      <c r="Y7116" s="838"/>
      <c r="Z7116" s="838"/>
      <c r="AA7116" s="838"/>
      <c r="AB7116" s="838"/>
      <c r="AC7116" s="838"/>
      <c r="AD7116" s="838"/>
      <c r="AE7116" s="838"/>
      <c r="AF7116" s="838"/>
      <c r="AG7116" s="838"/>
      <c r="AH7116" s="838"/>
      <c r="AI7116" s="838"/>
      <c r="AJ7116" s="838"/>
      <c r="AK7116" s="838"/>
      <c r="AL7116" s="838"/>
    </row>
    <row r="7117" spans="25:38" x14ac:dyDescent="0.25">
      <c r="Y7117" s="838"/>
      <c r="Z7117" s="838"/>
      <c r="AA7117" s="838"/>
      <c r="AB7117" s="838"/>
      <c r="AC7117" s="838"/>
      <c r="AD7117" s="838"/>
      <c r="AE7117" s="838"/>
      <c r="AF7117" s="838"/>
      <c r="AG7117" s="838"/>
      <c r="AH7117" s="838"/>
      <c r="AI7117" s="838"/>
      <c r="AJ7117" s="838"/>
      <c r="AK7117" s="838"/>
      <c r="AL7117" s="838"/>
    </row>
    <row r="7118" spans="25:38" x14ac:dyDescent="0.25">
      <c r="Y7118" s="838"/>
      <c r="Z7118" s="838"/>
      <c r="AA7118" s="838"/>
      <c r="AB7118" s="838"/>
      <c r="AC7118" s="838"/>
      <c r="AD7118" s="838"/>
      <c r="AE7118" s="838"/>
      <c r="AF7118" s="838"/>
      <c r="AG7118" s="838"/>
      <c r="AH7118" s="838"/>
      <c r="AI7118" s="838"/>
      <c r="AJ7118" s="838"/>
      <c r="AK7118" s="838"/>
      <c r="AL7118" s="838"/>
    </row>
    <row r="7119" spans="25:38" x14ac:dyDescent="0.25">
      <c r="Y7119" s="838"/>
      <c r="Z7119" s="838"/>
      <c r="AA7119" s="838"/>
      <c r="AB7119" s="838"/>
      <c r="AC7119" s="838"/>
      <c r="AD7119" s="838"/>
      <c r="AE7119" s="838"/>
      <c r="AF7119" s="838"/>
      <c r="AG7119" s="838"/>
      <c r="AH7119" s="838"/>
      <c r="AI7119" s="838"/>
      <c r="AJ7119" s="838"/>
      <c r="AK7119" s="838"/>
      <c r="AL7119" s="838"/>
    </row>
    <row r="7120" spans="25:38" x14ac:dyDescent="0.25">
      <c r="Y7120" s="838"/>
      <c r="Z7120" s="838"/>
      <c r="AA7120" s="838"/>
      <c r="AB7120" s="838"/>
      <c r="AC7120" s="838"/>
      <c r="AD7120" s="838"/>
      <c r="AE7120" s="838"/>
      <c r="AF7120" s="838"/>
      <c r="AG7120" s="838"/>
      <c r="AH7120" s="838"/>
      <c r="AI7120" s="838"/>
      <c r="AJ7120" s="838"/>
      <c r="AK7120" s="838"/>
      <c r="AL7120" s="838"/>
    </row>
    <row r="7121" spans="25:38" x14ac:dyDescent="0.25">
      <c r="Y7121" s="838"/>
      <c r="Z7121" s="838"/>
      <c r="AA7121" s="838"/>
      <c r="AB7121" s="838"/>
      <c r="AC7121" s="838"/>
      <c r="AD7121" s="838"/>
      <c r="AE7121" s="838"/>
      <c r="AF7121" s="838"/>
      <c r="AG7121" s="838"/>
      <c r="AH7121" s="838"/>
      <c r="AI7121" s="838"/>
      <c r="AJ7121" s="838"/>
      <c r="AK7121" s="838"/>
      <c r="AL7121" s="838"/>
    </row>
    <row r="7122" spans="25:38" x14ac:dyDescent="0.25">
      <c r="Y7122" s="838"/>
      <c r="Z7122" s="838"/>
      <c r="AA7122" s="838"/>
      <c r="AB7122" s="838"/>
      <c r="AC7122" s="838"/>
      <c r="AD7122" s="838"/>
      <c r="AE7122" s="838"/>
      <c r="AF7122" s="838"/>
      <c r="AG7122" s="838"/>
      <c r="AH7122" s="838"/>
      <c r="AI7122" s="838"/>
      <c r="AJ7122" s="838"/>
      <c r="AK7122" s="838"/>
      <c r="AL7122" s="838"/>
    </row>
    <row r="7123" spans="25:38" x14ac:dyDescent="0.25">
      <c r="Y7123" s="838"/>
      <c r="Z7123" s="838"/>
      <c r="AA7123" s="838"/>
      <c r="AB7123" s="838"/>
      <c r="AC7123" s="838"/>
      <c r="AD7123" s="838"/>
      <c r="AE7123" s="838"/>
      <c r="AF7123" s="838"/>
      <c r="AG7123" s="838"/>
      <c r="AH7123" s="838"/>
      <c r="AI7123" s="838"/>
      <c r="AJ7123" s="838"/>
      <c r="AK7123" s="838"/>
      <c r="AL7123" s="838"/>
    </row>
    <row r="7124" spans="25:38" x14ac:dyDescent="0.25">
      <c r="Y7124" s="838"/>
      <c r="Z7124" s="838"/>
      <c r="AA7124" s="838"/>
      <c r="AB7124" s="838"/>
      <c r="AC7124" s="838"/>
      <c r="AD7124" s="838"/>
      <c r="AE7124" s="838"/>
      <c r="AF7124" s="838"/>
      <c r="AG7124" s="838"/>
      <c r="AH7124" s="838"/>
      <c r="AI7124" s="838"/>
      <c r="AJ7124" s="838"/>
      <c r="AK7124" s="838"/>
      <c r="AL7124" s="838"/>
    </row>
    <row r="7125" spans="25:38" x14ac:dyDescent="0.25">
      <c r="Y7125" s="838"/>
      <c r="Z7125" s="838"/>
      <c r="AA7125" s="838"/>
      <c r="AB7125" s="838"/>
      <c r="AC7125" s="838"/>
      <c r="AD7125" s="838"/>
      <c r="AE7125" s="838"/>
      <c r="AF7125" s="838"/>
      <c r="AG7125" s="838"/>
      <c r="AH7125" s="838"/>
      <c r="AI7125" s="838"/>
      <c r="AJ7125" s="838"/>
      <c r="AK7125" s="838"/>
      <c r="AL7125" s="838"/>
    </row>
    <row r="7126" spans="25:38" x14ac:dyDescent="0.25">
      <c r="Y7126" s="838"/>
      <c r="Z7126" s="838"/>
      <c r="AA7126" s="838"/>
      <c r="AB7126" s="838"/>
      <c r="AC7126" s="838"/>
      <c r="AD7126" s="838"/>
      <c r="AE7126" s="838"/>
      <c r="AF7126" s="838"/>
      <c r="AG7126" s="838"/>
      <c r="AH7126" s="838"/>
      <c r="AI7126" s="838"/>
      <c r="AJ7126" s="838"/>
      <c r="AK7126" s="838"/>
      <c r="AL7126" s="838"/>
    </row>
    <row r="7127" spans="25:38" x14ac:dyDescent="0.25">
      <c r="Y7127" s="838"/>
      <c r="Z7127" s="838"/>
      <c r="AA7127" s="838"/>
      <c r="AB7127" s="838"/>
      <c r="AC7127" s="838"/>
      <c r="AD7127" s="838"/>
      <c r="AE7127" s="838"/>
      <c r="AF7127" s="838"/>
      <c r="AG7127" s="838"/>
      <c r="AH7127" s="838"/>
      <c r="AI7127" s="838"/>
      <c r="AJ7127" s="838"/>
      <c r="AK7127" s="838"/>
      <c r="AL7127" s="838"/>
    </row>
    <row r="7128" spans="25:38" x14ac:dyDescent="0.25">
      <c r="Y7128" s="838"/>
      <c r="Z7128" s="838"/>
      <c r="AA7128" s="838"/>
      <c r="AB7128" s="838"/>
      <c r="AC7128" s="838"/>
      <c r="AD7128" s="838"/>
      <c r="AE7128" s="838"/>
      <c r="AF7128" s="838"/>
      <c r="AG7128" s="838"/>
      <c r="AH7128" s="838"/>
      <c r="AI7128" s="838"/>
      <c r="AJ7128" s="838"/>
      <c r="AK7128" s="838"/>
      <c r="AL7128" s="838"/>
    </row>
    <row r="7129" spans="25:38" x14ac:dyDescent="0.25">
      <c r="Y7129" s="838"/>
      <c r="Z7129" s="838"/>
      <c r="AA7129" s="838"/>
      <c r="AB7129" s="838"/>
      <c r="AC7129" s="838"/>
      <c r="AD7129" s="838"/>
      <c r="AE7129" s="838"/>
      <c r="AF7129" s="838"/>
      <c r="AG7129" s="838"/>
      <c r="AH7129" s="838"/>
      <c r="AI7129" s="838"/>
      <c r="AJ7129" s="838"/>
      <c r="AK7129" s="838"/>
      <c r="AL7129" s="838"/>
    </row>
    <row r="7130" spans="25:38" x14ac:dyDescent="0.25">
      <c r="Y7130" s="838"/>
      <c r="Z7130" s="838"/>
      <c r="AA7130" s="838"/>
      <c r="AB7130" s="838"/>
      <c r="AC7130" s="838"/>
      <c r="AD7130" s="838"/>
      <c r="AE7130" s="838"/>
      <c r="AF7130" s="838"/>
      <c r="AG7130" s="838"/>
      <c r="AH7130" s="838"/>
      <c r="AI7130" s="838"/>
      <c r="AJ7130" s="838"/>
      <c r="AK7130" s="838"/>
      <c r="AL7130" s="838"/>
    </row>
    <row r="7131" spans="25:38" x14ac:dyDescent="0.25">
      <c r="Y7131" s="838"/>
      <c r="Z7131" s="838"/>
      <c r="AA7131" s="838"/>
      <c r="AB7131" s="838"/>
      <c r="AC7131" s="838"/>
      <c r="AD7131" s="838"/>
      <c r="AE7131" s="838"/>
      <c r="AF7131" s="838"/>
      <c r="AG7131" s="838"/>
      <c r="AH7131" s="838"/>
      <c r="AI7131" s="838"/>
      <c r="AJ7131" s="838"/>
      <c r="AK7131" s="838"/>
      <c r="AL7131" s="838"/>
    </row>
    <row r="7132" spans="25:38" x14ac:dyDescent="0.25">
      <c r="Y7132" s="838"/>
      <c r="Z7132" s="838"/>
      <c r="AA7132" s="838"/>
      <c r="AB7132" s="838"/>
      <c r="AC7132" s="838"/>
      <c r="AD7132" s="838"/>
      <c r="AE7132" s="838"/>
      <c r="AF7132" s="838"/>
      <c r="AG7132" s="838"/>
      <c r="AH7132" s="838"/>
      <c r="AI7132" s="838"/>
      <c r="AJ7132" s="838"/>
      <c r="AK7132" s="838"/>
      <c r="AL7132" s="838"/>
    </row>
    <row r="7133" spans="25:38" x14ac:dyDescent="0.25">
      <c r="Y7133" s="838"/>
      <c r="Z7133" s="838"/>
      <c r="AA7133" s="838"/>
      <c r="AB7133" s="838"/>
      <c r="AC7133" s="838"/>
      <c r="AD7133" s="838"/>
      <c r="AE7133" s="838"/>
      <c r="AF7133" s="838"/>
      <c r="AG7133" s="838"/>
      <c r="AH7133" s="838"/>
      <c r="AI7133" s="838"/>
      <c r="AJ7133" s="838"/>
      <c r="AK7133" s="838"/>
      <c r="AL7133" s="838"/>
    </row>
    <row r="7134" spans="25:38" x14ac:dyDescent="0.25">
      <c r="Y7134" s="838"/>
      <c r="Z7134" s="838"/>
      <c r="AA7134" s="838"/>
      <c r="AB7134" s="838"/>
      <c r="AC7134" s="838"/>
      <c r="AD7134" s="838"/>
      <c r="AE7134" s="838"/>
      <c r="AF7134" s="838"/>
      <c r="AG7134" s="838"/>
      <c r="AH7134" s="838"/>
      <c r="AI7134" s="838"/>
      <c r="AJ7134" s="838"/>
      <c r="AK7134" s="838"/>
      <c r="AL7134" s="838"/>
    </row>
    <row r="7135" spans="25:38" x14ac:dyDescent="0.25">
      <c r="Y7135" s="838"/>
      <c r="Z7135" s="838"/>
      <c r="AA7135" s="838"/>
      <c r="AB7135" s="838"/>
      <c r="AC7135" s="838"/>
      <c r="AD7135" s="838"/>
      <c r="AE7135" s="838"/>
      <c r="AF7135" s="838"/>
      <c r="AG7135" s="838"/>
      <c r="AH7135" s="838"/>
      <c r="AI7135" s="838"/>
      <c r="AJ7135" s="838"/>
      <c r="AK7135" s="838"/>
      <c r="AL7135" s="838"/>
    </row>
    <row r="7136" spans="25:38" x14ac:dyDescent="0.25">
      <c r="Y7136" s="838"/>
      <c r="Z7136" s="838"/>
      <c r="AA7136" s="838"/>
      <c r="AB7136" s="838"/>
      <c r="AC7136" s="838"/>
      <c r="AD7136" s="838"/>
      <c r="AE7136" s="838"/>
      <c r="AF7136" s="838"/>
      <c r="AG7136" s="838"/>
      <c r="AH7136" s="838"/>
      <c r="AI7136" s="838"/>
      <c r="AJ7136" s="838"/>
      <c r="AK7136" s="838"/>
      <c r="AL7136" s="838"/>
    </row>
    <row r="7137" spans="25:38" x14ac:dyDescent="0.25">
      <c r="Y7137" s="838"/>
      <c r="Z7137" s="838"/>
      <c r="AA7137" s="838"/>
      <c r="AB7137" s="838"/>
      <c r="AC7137" s="838"/>
      <c r="AD7137" s="838"/>
      <c r="AE7137" s="838"/>
      <c r="AF7137" s="838"/>
      <c r="AG7137" s="838"/>
      <c r="AH7137" s="838"/>
      <c r="AI7137" s="838"/>
      <c r="AJ7137" s="838"/>
      <c r="AK7137" s="838"/>
      <c r="AL7137" s="838"/>
    </row>
    <row r="7138" spans="25:38" x14ac:dyDescent="0.25">
      <c r="Y7138" s="838"/>
      <c r="Z7138" s="838"/>
      <c r="AA7138" s="838"/>
      <c r="AB7138" s="838"/>
      <c r="AC7138" s="838"/>
      <c r="AD7138" s="838"/>
      <c r="AE7138" s="838"/>
      <c r="AF7138" s="838"/>
      <c r="AG7138" s="838"/>
      <c r="AH7138" s="838"/>
      <c r="AI7138" s="838"/>
      <c r="AJ7138" s="838"/>
      <c r="AK7138" s="838"/>
      <c r="AL7138" s="838"/>
    </row>
    <row r="7139" spans="25:38" x14ac:dyDescent="0.25">
      <c r="Y7139" s="838"/>
      <c r="Z7139" s="838"/>
      <c r="AA7139" s="838"/>
      <c r="AB7139" s="838"/>
      <c r="AC7139" s="838"/>
      <c r="AD7139" s="838"/>
      <c r="AE7139" s="838"/>
      <c r="AF7139" s="838"/>
      <c r="AG7139" s="838"/>
      <c r="AH7139" s="838"/>
      <c r="AI7139" s="838"/>
      <c r="AJ7139" s="838"/>
      <c r="AK7139" s="838"/>
      <c r="AL7139" s="838"/>
    </row>
    <row r="7140" spans="25:38" x14ac:dyDescent="0.25">
      <c r="Y7140" s="838"/>
      <c r="Z7140" s="838"/>
      <c r="AA7140" s="838"/>
      <c r="AB7140" s="838"/>
      <c r="AC7140" s="838"/>
      <c r="AD7140" s="838"/>
      <c r="AE7140" s="838"/>
      <c r="AF7140" s="838"/>
      <c r="AG7140" s="838"/>
      <c r="AH7140" s="838"/>
      <c r="AI7140" s="838"/>
      <c r="AJ7140" s="838"/>
      <c r="AK7140" s="838"/>
      <c r="AL7140" s="838"/>
    </row>
    <row r="7141" spans="25:38" x14ac:dyDescent="0.25">
      <c r="Y7141" s="838"/>
      <c r="Z7141" s="838"/>
      <c r="AA7141" s="838"/>
      <c r="AB7141" s="838"/>
      <c r="AC7141" s="838"/>
      <c r="AD7141" s="838"/>
      <c r="AE7141" s="838"/>
      <c r="AF7141" s="838"/>
      <c r="AG7141" s="838"/>
      <c r="AH7141" s="838"/>
      <c r="AI7141" s="838"/>
      <c r="AJ7141" s="838"/>
      <c r="AK7141" s="838"/>
      <c r="AL7141" s="838"/>
    </row>
    <row r="7142" spans="25:38" x14ac:dyDescent="0.25">
      <c r="Y7142" s="838"/>
      <c r="Z7142" s="838"/>
      <c r="AA7142" s="838"/>
      <c r="AB7142" s="838"/>
      <c r="AC7142" s="838"/>
      <c r="AD7142" s="838"/>
      <c r="AE7142" s="838"/>
      <c r="AF7142" s="838"/>
      <c r="AG7142" s="838"/>
      <c r="AH7142" s="838"/>
      <c r="AI7142" s="838"/>
      <c r="AJ7142" s="838"/>
      <c r="AK7142" s="838"/>
      <c r="AL7142" s="838"/>
    </row>
    <row r="7143" spans="25:38" x14ac:dyDescent="0.25">
      <c r="Y7143" s="838"/>
      <c r="Z7143" s="838"/>
      <c r="AA7143" s="838"/>
      <c r="AB7143" s="838"/>
      <c r="AC7143" s="838"/>
      <c r="AD7143" s="838"/>
      <c r="AE7143" s="838"/>
      <c r="AF7143" s="838"/>
      <c r="AG7143" s="838"/>
      <c r="AH7143" s="838"/>
      <c r="AI7143" s="838"/>
      <c r="AJ7143" s="838"/>
      <c r="AK7143" s="838"/>
      <c r="AL7143" s="838"/>
    </row>
    <row r="7144" spans="25:38" x14ac:dyDescent="0.25">
      <c r="Y7144" s="838"/>
      <c r="Z7144" s="838"/>
      <c r="AA7144" s="838"/>
      <c r="AB7144" s="838"/>
      <c r="AC7144" s="838"/>
      <c r="AD7144" s="838"/>
      <c r="AE7144" s="838"/>
      <c r="AF7144" s="838"/>
      <c r="AG7144" s="838"/>
      <c r="AH7144" s="838"/>
      <c r="AI7144" s="838"/>
      <c r="AJ7144" s="838"/>
      <c r="AK7144" s="838"/>
      <c r="AL7144" s="838"/>
    </row>
    <row r="7145" spans="25:38" x14ac:dyDescent="0.25">
      <c r="Y7145" s="838"/>
      <c r="Z7145" s="838"/>
      <c r="AA7145" s="838"/>
      <c r="AB7145" s="838"/>
      <c r="AC7145" s="838"/>
      <c r="AD7145" s="838"/>
      <c r="AE7145" s="838"/>
      <c r="AF7145" s="838"/>
      <c r="AG7145" s="838"/>
      <c r="AH7145" s="838"/>
      <c r="AI7145" s="838"/>
      <c r="AJ7145" s="838"/>
      <c r="AK7145" s="838"/>
      <c r="AL7145" s="838"/>
    </row>
    <row r="7146" spans="25:38" x14ac:dyDescent="0.25">
      <c r="Y7146" s="838"/>
      <c r="Z7146" s="838"/>
      <c r="AA7146" s="838"/>
      <c r="AB7146" s="838"/>
      <c r="AC7146" s="838"/>
      <c r="AD7146" s="838"/>
      <c r="AE7146" s="838"/>
      <c r="AF7146" s="838"/>
      <c r="AG7146" s="838"/>
      <c r="AH7146" s="838"/>
      <c r="AI7146" s="838"/>
      <c r="AJ7146" s="838"/>
      <c r="AK7146" s="838"/>
      <c r="AL7146" s="838"/>
    </row>
    <row r="7147" spans="25:38" x14ac:dyDescent="0.25">
      <c r="Y7147" s="838"/>
      <c r="Z7147" s="838"/>
      <c r="AA7147" s="838"/>
      <c r="AB7147" s="838"/>
      <c r="AC7147" s="838"/>
      <c r="AD7147" s="838"/>
      <c r="AE7147" s="838"/>
      <c r="AF7147" s="838"/>
      <c r="AG7147" s="838"/>
      <c r="AH7147" s="838"/>
      <c r="AI7147" s="838"/>
      <c r="AJ7147" s="838"/>
      <c r="AK7147" s="838"/>
      <c r="AL7147" s="838"/>
    </row>
    <row r="7148" spans="25:38" x14ac:dyDescent="0.25">
      <c r="Y7148" s="838"/>
      <c r="Z7148" s="838"/>
      <c r="AA7148" s="838"/>
      <c r="AB7148" s="838"/>
      <c r="AC7148" s="838"/>
      <c r="AD7148" s="838"/>
      <c r="AE7148" s="838"/>
      <c r="AF7148" s="838"/>
      <c r="AG7148" s="838"/>
      <c r="AH7148" s="838"/>
      <c r="AI7148" s="838"/>
      <c r="AJ7148" s="838"/>
      <c r="AK7148" s="838"/>
      <c r="AL7148" s="838"/>
    </row>
    <row r="7149" spans="25:38" x14ac:dyDescent="0.25">
      <c r="Y7149" s="838"/>
      <c r="Z7149" s="838"/>
      <c r="AA7149" s="838"/>
      <c r="AB7149" s="838"/>
      <c r="AC7149" s="838"/>
      <c r="AD7149" s="838"/>
      <c r="AE7149" s="838"/>
      <c r="AF7149" s="838"/>
      <c r="AG7149" s="838"/>
      <c r="AH7149" s="838"/>
      <c r="AI7149" s="838"/>
      <c r="AJ7149" s="838"/>
      <c r="AK7149" s="838"/>
      <c r="AL7149" s="838"/>
    </row>
    <row r="7150" spans="25:38" x14ac:dyDescent="0.25">
      <c r="Y7150" s="838"/>
      <c r="Z7150" s="838"/>
      <c r="AA7150" s="838"/>
      <c r="AB7150" s="838"/>
      <c r="AC7150" s="838"/>
      <c r="AD7150" s="838"/>
      <c r="AE7150" s="838"/>
      <c r="AF7150" s="838"/>
      <c r="AG7150" s="838"/>
      <c r="AH7150" s="838"/>
      <c r="AI7150" s="838"/>
      <c r="AJ7150" s="838"/>
      <c r="AK7150" s="838"/>
      <c r="AL7150" s="838"/>
    </row>
    <row r="7151" spans="25:38" x14ac:dyDescent="0.25">
      <c r="Y7151" s="838"/>
      <c r="Z7151" s="838"/>
      <c r="AA7151" s="838"/>
      <c r="AB7151" s="838"/>
      <c r="AC7151" s="838"/>
      <c r="AD7151" s="838"/>
      <c r="AE7151" s="838"/>
      <c r="AF7151" s="838"/>
      <c r="AG7151" s="838"/>
      <c r="AH7151" s="838"/>
      <c r="AI7151" s="838"/>
      <c r="AJ7151" s="838"/>
      <c r="AK7151" s="838"/>
      <c r="AL7151" s="838"/>
    </row>
    <row r="7152" spans="25:38" x14ac:dyDescent="0.25">
      <c r="Y7152" s="838"/>
      <c r="Z7152" s="838"/>
      <c r="AA7152" s="838"/>
      <c r="AB7152" s="838"/>
      <c r="AC7152" s="838"/>
      <c r="AD7152" s="838"/>
      <c r="AE7152" s="838"/>
      <c r="AF7152" s="838"/>
      <c r="AG7152" s="838"/>
      <c r="AH7152" s="838"/>
      <c r="AI7152" s="838"/>
      <c r="AJ7152" s="838"/>
      <c r="AK7152" s="838"/>
      <c r="AL7152" s="838"/>
    </row>
    <row r="7153" spans="25:38" x14ac:dyDescent="0.25">
      <c r="Y7153" s="838"/>
      <c r="Z7153" s="838"/>
      <c r="AA7153" s="838"/>
      <c r="AB7153" s="838"/>
      <c r="AC7153" s="838"/>
      <c r="AD7153" s="838"/>
      <c r="AE7153" s="838"/>
      <c r="AF7153" s="838"/>
      <c r="AG7153" s="838"/>
      <c r="AH7153" s="838"/>
      <c r="AI7153" s="838"/>
      <c r="AJ7153" s="838"/>
      <c r="AK7153" s="838"/>
      <c r="AL7153" s="838"/>
    </row>
    <row r="7154" spans="25:38" x14ac:dyDescent="0.25">
      <c r="Y7154" s="838"/>
      <c r="Z7154" s="838"/>
      <c r="AA7154" s="838"/>
      <c r="AB7154" s="838"/>
      <c r="AC7154" s="838"/>
      <c r="AD7154" s="838"/>
      <c r="AE7154" s="838"/>
      <c r="AF7154" s="838"/>
      <c r="AG7154" s="838"/>
      <c r="AH7154" s="838"/>
      <c r="AI7154" s="838"/>
      <c r="AJ7154" s="838"/>
      <c r="AK7154" s="838"/>
      <c r="AL7154" s="838"/>
    </row>
    <row r="7155" spans="25:38" x14ac:dyDescent="0.25">
      <c r="Y7155" s="838"/>
      <c r="Z7155" s="838"/>
      <c r="AA7155" s="838"/>
      <c r="AB7155" s="838"/>
      <c r="AC7155" s="838"/>
      <c r="AD7155" s="838"/>
      <c r="AE7155" s="838"/>
      <c r="AF7155" s="838"/>
      <c r="AG7155" s="838"/>
      <c r="AH7155" s="838"/>
      <c r="AI7155" s="838"/>
      <c r="AJ7155" s="838"/>
      <c r="AK7155" s="838"/>
      <c r="AL7155" s="838"/>
    </row>
    <row r="7156" spans="25:38" x14ac:dyDescent="0.25">
      <c r="Y7156" s="838"/>
      <c r="Z7156" s="838"/>
      <c r="AA7156" s="838"/>
      <c r="AB7156" s="838"/>
      <c r="AC7156" s="838"/>
      <c r="AD7156" s="838"/>
      <c r="AE7156" s="838"/>
      <c r="AF7156" s="838"/>
      <c r="AG7156" s="838"/>
      <c r="AH7156" s="838"/>
      <c r="AI7156" s="838"/>
      <c r="AJ7156" s="838"/>
      <c r="AK7156" s="838"/>
      <c r="AL7156" s="838"/>
    </row>
    <row r="7157" spans="25:38" x14ac:dyDescent="0.25">
      <c r="Y7157" s="838"/>
      <c r="Z7157" s="838"/>
      <c r="AA7157" s="838"/>
      <c r="AB7157" s="838"/>
      <c r="AC7157" s="838"/>
      <c r="AD7157" s="838"/>
      <c r="AE7157" s="838"/>
      <c r="AF7157" s="838"/>
      <c r="AG7157" s="838"/>
      <c r="AH7157" s="838"/>
      <c r="AI7157" s="838"/>
      <c r="AJ7157" s="838"/>
      <c r="AK7157" s="838"/>
      <c r="AL7157" s="838"/>
    </row>
    <row r="7158" spans="25:38" x14ac:dyDescent="0.25">
      <c r="Y7158" s="838"/>
      <c r="Z7158" s="838"/>
      <c r="AA7158" s="838"/>
      <c r="AB7158" s="838"/>
      <c r="AC7158" s="838"/>
      <c r="AD7158" s="838"/>
      <c r="AE7158" s="838"/>
      <c r="AF7158" s="838"/>
      <c r="AG7158" s="838"/>
      <c r="AH7158" s="838"/>
      <c r="AI7158" s="838"/>
      <c r="AJ7158" s="838"/>
      <c r="AK7158" s="838"/>
      <c r="AL7158" s="838"/>
    </row>
    <row r="7159" spans="25:38" x14ac:dyDescent="0.25">
      <c r="Y7159" s="838"/>
      <c r="Z7159" s="838"/>
      <c r="AA7159" s="838"/>
      <c r="AB7159" s="838"/>
      <c r="AC7159" s="838"/>
      <c r="AD7159" s="838"/>
      <c r="AE7159" s="838"/>
      <c r="AF7159" s="838"/>
      <c r="AG7159" s="838"/>
      <c r="AH7159" s="838"/>
      <c r="AI7159" s="838"/>
      <c r="AJ7159" s="838"/>
      <c r="AK7159" s="838"/>
      <c r="AL7159" s="838"/>
    </row>
    <row r="7160" spans="25:38" x14ac:dyDescent="0.25">
      <c r="Y7160" s="838"/>
      <c r="Z7160" s="838"/>
      <c r="AA7160" s="838"/>
      <c r="AB7160" s="838"/>
      <c r="AC7160" s="838"/>
      <c r="AD7160" s="838"/>
      <c r="AE7160" s="838"/>
      <c r="AF7160" s="838"/>
      <c r="AG7160" s="838"/>
      <c r="AH7160" s="838"/>
      <c r="AI7160" s="838"/>
      <c r="AJ7160" s="838"/>
      <c r="AK7160" s="838"/>
      <c r="AL7160" s="838"/>
    </row>
    <row r="7161" spans="25:38" x14ac:dyDescent="0.25">
      <c r="Y7161" s="838"/>
      <c r="Z7161" s="838"/>
      <c r="AA7161" s="838"/>
      <c r="AB7161" s="838"/>
      <c r="AC7161" s="838"/>
      <c r="AD7161" s="838"/>
      <c r="AE7161" s="838"/>
      <c r="AF7161" s="838"/>
      <c r="AG7161" s="838"/>
      <c r="AH7161" s="838"/>
      <c r="AI7161" s="838"/>
      <c r="AJ7161" s="838"/>
      <c r="AK7161" s="838"/>
      <c r="AL7161" s="838"/>
    </row>
    <row r="7162" spans="25:38" x14ac:dyDescent="0.25">
      <c r="Y7162" s="838"/>
      <c r="Z7162" s="838"/>
      <c r="AA7162" s="838"/>
      <c r="AB7162" s="838"/>
      <c r="AC7162" s="838"/>
      <c r="AD7162" s="838"/>
      <c r="AE7162" s="838"/>
      <c r="AF7162" s="838"/>
      <c r="AG7162" s="838"/>
      <c r="AH7162" s="838"/>
      <c r="AI7162" s="838"/>
      <c r="AJ7162" s="838"/>
      <c r="AK7162" s="838"/>
      <c r="AL7162" s="838"/>
    </row>
    <row r="7163" spans="25:38" x14ac:dyDescent="0.25">
      <c r="Y7163" s="838"/>
      <c r="Z7163" s="838"/>
      <c r="AA7163" s="838"/>
      <c r="AB7163" s="838"/>
      <c r="AC7163" s="838"/>
      <c r="AD7163" s="838"/>
      <c r="AE7163" s="838"/>
      <c r="AF7163" s="838"/>
      <c r="AG7163" s="838"/>
      <c r="AH7163" s="838"/>
      <c r="AI7163" s="838"/>
      <c r="AJ7163" s="838"/>
      <c r="AK7163" s="838"/>
      <c r="AL7163" s="838"/>
    </row>
    <row r="7164" spans="25:38" x14ac:dyDescent="0.25">
      <c r="Y7164" s="838"/>
      <c r="Z7164" s="838"/>
      <c r="AA7164" s="838"/>
      <c r="AB7164" s="838"/>
      <c r="AC7164" s="838"/>
      <c r="AD7164" s="838"/>
      <c r="AE7164" s="838"/>
      <c r="AF7164" s="838"/>
      <c r="AG7164" s="838"/>
      <c r="AH7164" s="838"/>
      <c r="AI7164" s="838"/>
      <c r="AJ7164" s="838"/>
      <c r="AK7164" s="838"/>
      <c r="AL7164" s="838"/>
    </row>
    <row r="7165" spans="25:38" x14ac:dyDescent="0.25">
      <c r="Y7165" s="838"/>
      <c r="Z7165" s="838"/>
      <c r="AA7165" s="838"/>
      <c r="AB7165" s="838"/>
      <c r="AC7165" s="838"/>
      <c r="AD7165" s="838"/>
      <c r="AE7165" s="838"/>
      <c r="AF7165" s="838"/>
      <c r="AG7165" s="838"/>
      <c r="AH7165" s="838"/>
      <c r="AI7165" s="838"/>
      <c r="AJ7165" s="838"/>
      <c r="AK7165" s="838"/>
      <c r="AL7165" s="838"/>
    </row>
    <row r="7166" spans="25:38" x14ac:dyDescent="0.25">
      <c r="Y7166" s="838"/>
      <c r="Z7166" s="838"/>
      <c r="AA7166" s="838"/>
      <c r="AB7166" s="838"/>
      <c r="AC7166" s="838"/>
      <c r="AD7166" s="838"/>
      <c r="AE7166" s="838"/>
      <c r="AF7166" s="838"/>
      <c r="AG7166" s="838"/>
      <c r="AH7166" s="838"/>
      <c r="AI7166" s="838"/>
      <c r="AJ7166" s="838"/>
      <c r="AK7166" s="838"/>
      <c r="AL7166" s="838"/>
    </row>
    <row r="7167" spans="25:38" x14ac:dyDescent="0.25">
      <c r="Y7167" s="838"/>
      <c r="Z7167" s="838"/>
      <c r="AA7167" s="838"/>
      <c r="AB7167" s="838"/>
      <c r="AC7167" s="838"/>
      <c r="AD7167" s="838"/>
      <c r="AE7167" s="838"/>
      <c r="AF7167" s="838"/>
      <c r="AG7167" s="838"/>
      <c r="AH7167" s="838"/>
      <c r="AI7167" s="838"/>
      <c r="AJ7167" s="838"/>
      <c r="AK7167" s="838"/>
      <c r="AL7167" s="838"/>
    </row>
    <row r="7168" spans="25:38" x14ac:dyDescent="0.25">
      <c r="Y7168" s="838"/>
      <c r="Z7168" s="838"/>
      <c r="AA7168" s="838"/>
      <c r="AB7168" s="838"/>
      <c r="AC7168" s="838"/>
      <c r="AD7168" s="838"/>
      <c r="AE7168" s="838"/>
      <c r="AF7168" s="838"/>
      <c r="AG7168" s="838"/>
      <c r="AH7168" s="838"/>
      <c r="AI7168" s="838"/>
      <c r="AJ7168" s="838"/>
      <c r="AK7168" s="838"/>
      <c r="AL7168" s="838"/>
    </row>
    <row r="7169" spans="25:38" x14ac:dyDescent="0.25">
      <c r="Y7169" s="838"/>
      <c r="Z7169" s="838"/>
      <c r="AA7169" s="838"/>
      <c r="AB7169" s="838"/>
      <c r="AC7169" s="838"/>
      <c r="AD7169" s="838"/>
      <c r="AE7169" s="838"/>
      <c r="AF7169" s="838"/>
      <c r="AG7169" s="838"/>
      <c r="AH7169" s="838"/>
      <c r="AI7169" s="838"/>
      <c r="AJ7169" s="838"/>
      <c r="AK7169" s="838"/>
      <c r="AL7169" s="838"/>
    </row>
    <row r="7170" spans="25:38" x14ac:dyDescent="0.25">
      <c r="Y7170" s="838"/>
      <c r="Z7170" s="838"/>
      <c r="AA7170" s="838"/>
      <c r="AB7170" s="838"/>
      <c r="AC7170" s="838"/>
      <c r="AD7170" s="838"/>
      <c r="AE7170" s="838"/>
      <c r="AF7170" s="838"/>
      <c r="AG7170" s="838"/>
      <c r="AH7170" s="838"/>
      <c r="AI7170" s="838"/>
      <c r="AJ7170" s="838"/>
      <c r="AK7170" s="838"/>
      <c r="AL7170" s="838"/>
    </row>
    <row r="7171" spans="25:38" x14ac:dyDescent="0.25">
      <c r="Y7171" s="838"/>
      <c r="Z7171" s="838"/>
      <c r="AA7171" s="838"/>
      <c r="AB7171" s="838"/>
      <c r="AC7171" s="838"/>
      <c r="AD7171" s="838"/>
      <c r="AE7171" s="838"/>
      <c r="AF7171" s="838"/>
      <c r="AG7171" s="838"/>
      <c r="AH7171" s="838"/>
      <c r="AI7171" s="838"/>
      <c r="AJ7171" s="838"/>
      <c r="AK7171" s="838"/>
      <c r="AL7171" s="838"/>
    </row>
    <row r="7172" spans="25:38" x14ac:dyDescent="0.25">
      <c r="Y7172" s="838"/>
      <c r="Z7172" s="838"/>
      <c r="AA7172" s="838"/>
      <c r="AB7172" s="838"/>
      <c r="AC7172" s="838"/>
      <c r="AD7172" s="838"/>
      <c r="AE7172" s="838"/>
      <c r="AF7172" s="838"/>
      <c r="AG7172" s="838"/>
      <c r="AH7172" s="838"/>
      <c r="AI7172" s="838"/>
      <c r="AJ7172" s="838"/>
      <c r="AK7172" s="838"/>
      <c r="AL7172" s="838"/>
    </row>
    <row r="7173" spans="25:38" x14ac:dyDescent="0.25">
      <c r="Y7173" s="838"/>
      <c r="Z7173" s="838"/>
      <c r="AA7173" s="838"/>
      <c r="AB7173" s="838"/>
      <c r="AC7173" s="838"/>
      <c r="AD7173" s="838"/>
      <c r="AE7173" s="838"/>
      <c r="AF7173" s="838"/>
      <c r="AG7173" s="838"/>
      <c r="AH7173" s="838"/>
      <c r="AI7173" s="838"/>
      <c r="AJ7173" s="838"/>
      <c r="AK7173" s="838"/>
      <c r="AL7173" s="838"/>
    </row>
    <row r="7174" spans="25:38" x14ac:dyDescent="0.25">
      <c r="Y7174" s="838"/>
      <c r="Z7174" s="838"/>
      <c r="AA7174" s="838"/>
      <c r="AB7174" s="838"/>
      <c r="AC7174" s="838"/>
      <c r="AD7174" s="838"/>
      <c r="AE7174" s="838"/>
      <c r="AF7174" s="838"/>
      <c r="AG7174" s="838"/>
      <c r="AH7174" s="838"/>
      <c r="AI7174" s="838"/>
      <c r="AJ7174" s="838"/>
      <c r="AK7174" s="838"/>
      <c r="AL7174" s="838"/>
    </row>
    <row r="7175" spans="25:38" x14ac:dyDescent="0.25">
      <c r="Y7175" s="838"/>
      <c r="Z7175" s="838"/>
      <c r="AA7175" s="838"/>
      <c r="AB7175" s="838"/>
      <c r="AC7175" s="838"/>
      <c r="AD7175" s="838"/>
      <c r="AE7175" s="838"/>
      <c r="AF7175" s="838"/>
      <c r="AG7175" s="838"/>
      <c r="AH7175" s="838"/>
      <c r="AI7175" s="838"/>
      <c r="AJ7175" s="838"/>
      <c r="AK7175" s="838"/>
      <c r="AL7175" s="838"/>
    </row>
    <row r="7176" spans="25:38" x14ac:dyDescent="0.25">
      <c r="Y7176" s="838"/>
      <c r="Z7176" s="838"/>
      <c r="AA7176" s="838"/>
      <c r="AB7176" s="838"/>
      <c r="AC7176" s="838"/>
      <c r="AD7176" s="838"/>
      <c r="AE7176" s="838"/>
      <c r="AF7176" s="838"/>
      <c r="AG7176" s="838"/>
      <c r="AH7176" s="838"/>
      <c r="AI7176" s="838"/>
      <c r="AJ7176" s="838"/>
      <c r="AK7176" s="838"/>
      <c r="AL7176" s="838"/>
    </row>
    <row r="7177" spans="25:38" x14ac:dyDescent="0.25">
      <c r="Y7177" s="838"/>
      <c r="Z7177" s="838"/>
      <c r="AA7177" s="838"/>
      <c r="AB7177" s="838"/>
      <c r="AC7177" s="838"/>
      <c r="AD7177" s="838"/>
      <c r="AE7177" s="838"/>
      <c r="AF7177" s="838"/>
      <c r="AG7177" s="838"/>
      <c r="AH7177" s="838"/>
      <c r="AI7177" s="838"/>
      <c r="AJ7177" s="838"/>
      <c r="AK7177" s="838"/>
      <c r="AL7177" s="838"/>
    </row>
    <row r="7178" spans="25:38" x14ac:dyDescent="0.25">
      <c r="Y7178" s="838"/>
      <c r="Z7178" s="838"/>
      <c r="AA7178" s="838"/>
      <c r="AB7178" s="838"/>
      <c r="AC7178" s="838"/>
      <c r="AD7178" s="838"/>
      <c r="AE7178" s="838"/>
      <c r="AF7178" s="838"/>
      <c r="AG7178" s="838"/>
      <c r="AH7178" s="838"/>
      <c r="AI7178" s="838"/>
      <c r="AJ7178" s="838"/>
      <c r="AK7178" s="838"/>
      <c r="AL7178" s="838"/>
    </row>
    <row r="7179" spans="25:38" x14ac:dyDescent="0.25">
      <c r="Y7179" s="838"/>
      <c r="Z7179" s="838"/>
      <c r="AA7179" s="838"/>
      <c r="AB7179" s="838"/>
      <c r="AC7179" s="838"/>
      <c r="AD7179" s="838"/>
      <c r="AE7179" s="838"/>
      <c r="AF7179" s="838"/>
      <c r="AG7179" s="838"/>
      <c r="AH7179" s="838"/>
      <c r="AI7179" s="838"/>
      <c r="AJ7179" s="838"/>
      <c r="AK7179" s="838"/>
      <c r="AL7179" s="838"/>
    </row>
    <row r="7180" spans="25:38" x14ac:dyDescent="0.25">
      <c r="Y7180" s="838"/>
      <c r="Z7180" s="838"/>
      <c r="AA7180" s="838"/>
      <c r="AB7180" s="838"/>
      <c r="AC7180" s="838"/>
      <c r="AD7180" s="838"/>
      <c r="AE7180" s="838"/>
      <c r="AF7180" s="838"/>
      <c r="AG7180" s="838"/>
      <c r="AH7180" s="838"/>
      <c r="AI7180" s="838"/>
      <c r="AJ7180" s="838"/>
      <c r="AK7180" s="838"/>
      <c r="AL7180" s="838"/>
    </row>
    <row r="7181" spans="25:38" x14ac:dyDescent="0.25">
      <c r="Y7181" s="838"/>
      <c r="Z7181" s="838"/>
      <c r="AA7181" s="838"/>
      <c r="AB7181" s="838"/>
      <c r="AC7181" s="838"/>
      <c r="AD7181" s="838"/>
      <c r="AE7181" s="838"/>
      <c r="AF7181" s="838"/>
      <c r="AG7181" s="838"/>
      <c r="AH7181" s="838"/>
      <c r="AI7181" s="838"/>
      <c r="AJ7181" s="838"/>
      <c r="AK7181" s="838"/>
      <c r="AL7181" s="838"/>
    </row>
    <row r="7182" spans="25:38" x14ac:dyDescent="0.25">
      <c r="Y7182" s="838"/>
      <c r="Z7182" s="838"/>
      <c r="AA7182" s="838"/>
      <c r="AB7182" s="838"/>
      <c r="AC7182" s="838"/>
      <c r="AD7182" s="838"/>
      <c r="AE7182" s="838"/>
      <c r="AF7182" s="838"/>
      <c r="AG7182" s="838"/>
      <c r="AH7182" s="838"/>
      <c r="AI7182" s="838"/>
      <c r="AJ7182" s="838"/>
      <c r="AK7182" s="838"/>
      <c r="AL7182" s="838"/>
    </row>
    <row r="7183" spans="25:38" x14ac:dyDescent="0.25">
      <c r="Y7183" s="838"/>
      <c r="Z7183" s="838"/>
      <c r="AA7183" s="838"/>
      <c r="AB7183" s="838"/>
      <c r="AC7183" s="838"/>
      <c r="AD7183" s="838"/>
      <c r="AE7183" s="838"/>
      <c r="AF7183" s="838"/>
      <c r="AG7183" s="838"/>
      <c r="AH7183" s="838"/>
      <c r="AI7183" s="838"/>
      <c r="AJ7183" s="838"/>
      <c r="AK7183" s="838"/>
      <c r="AL7183" s="838"/>
    </row>
    <row r="7184" spans="25:38" x14ac:dyDescent="0.25">
      <c r="Y7184" s="838"/>
      <c r="Z7184" s="838"/>
      <c r="AA7184" s="838"/>
      <c r="AB7184" s="838"/>
      <c r="AC7184" s="838"/>
      <c r="AD7184" s="838"/>
      <c r="AE7184" s="838"/>
      <c r="AF7184" s="838"/>
      <c r="AG7184" s="838"/>
      <c r="AH7184" s="838"/>
      <c r="AI7184" s="838"/>
      <c r="AJ7184" s="838"/>
      <c r="AK7184" s="838"/>
      <c r="AL7184" s="838"/>
    </row>
    <row r="7185" spans="25:38" x14ac:dyDescent="0.25">
      <c r="Y7185" s="838"/>
      <c r="Z7185" s="838"/>
      <c r="AA7185" s="838"/>
      <c r="AB7185" s="838"/>
      <c r="AC7185" s="838"/>
      <c r="AD7185" s="838"/>
      <c r="AE7185" s="838"/>
      <c r="AF7185" s="838"/>
      <c r="AG7185" s="838"/>
      <c r="AH7185" s="838"/>
      <c r="AI7185" s="838"/>
      <c r="AJ7185" s="838"/>
      <c r="AK7185" s="838"/>
      <c r="AL7185" s="838"/>
    </row>
    <row r="7186" spans="25:38" x14ac:dyDescent="0.25">
      <c r="Y7186" s="838"/>
      <c r="Z7186" s="838"/>
      <c r="AA7186" s="838"/>
      <c r="AB7186" s="838"/>
      <c r="AC7186" s="838"/>
      <c r="AD7186" s="838"/>
      <c r="AE7186" s="838"/>
      <c r="AF7186" s="838"/>
      <c r="AG7186" s="838"/>
      <c r="AH7186" s="838"/>
      <c r="AI7186" s="838"/>
      <c r="AJ7186" s="838"/>
      <c r="AK7186" s="838"/>
      <c r="AL7186" s="838"/>
    </row>
    <row r="7187" spans="25:38" x14ac:dyDescent="0.25">
      <c r="Y7187" s="838"/>
      <c r="Z7187" s="838"/>
      <c r="AA7187" s="838"/>
      <c r="AB7187" s="838"/>
      <c r="AC7187" s="838"/>
      <c r="AD7187" s="838"/>
      <c r="AE7187" s="838"/>
      <c r="AF7187" s="838"/>
      <c r="AG7187" s="838"/>
      <c r="AH7187" s="838"/>
      <c r="AI7187" s="838"/>
      <c r="AJ7187" s="838"/>
      <c r="AK7187" s="838"/>
      <c r="AL7187" s="838"/>
    </row>
    <row r="7188" spans="25:38" x14ac:dyDescent="0.25">
      <c r="Y7188" s="838"/>
      <c r="Z7188" s="838"/>
      <c r="AA7188" s="838"/>
      <c r="AB7188" s="838"/>
      <c r="AC7188" s="838"/>
      <c r="AD7188" s="838"/>
      <c r="AE7188" s="838"/>
      <c r="AF7188" s="838"/>
      <c r="AG7188" s="838"/>
      <c r="AH7188" s="838"/>
      <c r="AI7188" s="838"/>
      <c r="AJ7188" s="838"/>
      <c r="AK7188" s="838"/>
      <c r="AL7188" s="838"/>
    </row>
    <row r="7189" spans="25:38" x14ac:dyDescent="0.25">
      <c r="Y7189" s="838"/>
      <c r="Z7189" s="838"/>
      <c r="AA7189" s="838"/>
      <c r="AB7189" s="838"/>
      <c r="AC7189" s="838"/>
      <c r="AD7189" s="838"/>
      <c r="AE7189" s="838"/>
      <c r="AF7189" s="838"/>
      <c r="AG7189" s="838"/>
      <c r="AH7189" s="838"/>
      <c r="AI7189" s="838"/>
      <c r="AJ7189" s="838"/>
      <c r="AK7189" s="838"/>
      <c r="AL7189" s="838"/>
    </row>
    <row r="7190" spans="25:38" x14ac:dyDescent="0.25">
      <c r="Y7190" s="838"/>
      <c r="Z7190" s="838"/>
      <c r="AA7190" s="838"/>
      <c r="AB7190" s="838"/>
      <c r="AC7190" s="838"/>
      <c r="AD7190" s="838"/>
      <c r="AE7190" s="838"/>
      <c r="AF7190" s="838"/>
      <c r="AG7190" s="838"/>
      <c r="AH7190" s="838"/>
      <c r="AI7190" s="838"/>
      <c r="AJ7190" s="838"/>
      <c r="AK7190" s="838"/>
      <c r="AL7190" s="838"/>
    </row>
    <row r="7191" spans="25:38" x14ac:dyDescent="0.25">
      <c r="Y7191" s="838"/>
      <c r="Z7191" s="838"/>
      <c r="AA7191" s="838"/>
      <c r="AB7191" s="838"/>
      <c r="AC7191" s="838"/>
      <c r="AD7191" s="838"/>
      <c r="AE7191" s="838"/>
      <c r="AF7191" s="838"/>
      <c r="AG7191" s="838"/>
      <c r="AH7191" s="838"/>
      <c r="AI7191" s="838"/>
      <c r="AJ7191" s="838"/>
      <c r="AK7191" s="838"/>
      <c r="AL7191" s="838"/>
    </row>
    <row r="7192" spans="25:38" x14ac:dyDescent="0.25">
      <c r="Y7192" s="838"/>
      <c r="Z7192" s="838"/>
      <c r="AA7192" s="838"/>
      <c r="AB7192" s="838"/>
      <c r="AC7192" s="838"/>
      <c r="AD7192" s="838"/>
      <c r="AE7192" s="838"/>
      <c r="AF7192" s="838"/>
      <c r="AG7192" s="838"/>
      <c r="AH7192" s="838"/>
      <c r="AI7192" s="838"/>
      <c r="AJ7192" s="838"/>
      <c r="AK7192" s="838"/>
      <c r="AL7192" s="838"/>
    </row>
    <row r="7193" spans="25:38" x14ac:dyDescent="0.25">
      <c r="Y7193" s="838"/>
      <c r="Z7193" s="838"/>
      <c r="AA7193" s="838"/>
      <c r="AB7193" s="838"/>
      <c r="AC7193" s="838"/>
      <c r="AD7193" s="838"/>
      <c r="AE7193" s="838"/>
      <c r="AF7193" s="838"/>
      <c r="AG7193" s="838"/>
      <c r="AH7193" s="838"/>
      <c r="AI7193" s="838"/>
      <c r="AJ7193" s="838"/>
      <c r="AK7193" s="838"/>
      <c r="AL7193" s="838"/>
    </row>
    <row r="7194" spans="25:38" x14ac:dyDescent="0.25">
      <c r="Y7194" s="838"/>
      <c r="Z7194" s="838"/>
      <c r="AA7194" s="838"/>
      <c r="AB7194" s="838"/>
      <c r="AC7194" s="838"/>
      <c r="AD7194" s="838"/>
      <c r="AE7194" s="838"/>
      <c r="AF7194" s="838"/>
      <c r="AG7194" s="838"/>
      <c r="AH7194" s="838"/>
      <c r="AI7194" s="838"/>
      <c r="AJ7194" s="838"/>
      <c r="AK7194" s="838"/>
      <c r="AL7194" s="838"/>
    </row>
    <row r="7195" spans="25:38" x14ac:dyDescent="0.25">
      <c r="Y7195" s="838"/>
      <c r="Z7195" s="838"/>
      <c r="AA7195" s="838"/>
      <c r="AB7195" s="838"/>
      <c r="AC7195" s="838"/>
      <c r="AD7195" s="838"/>
      <c r="AE7195" s="838"/>
      <c r="AF7195" s="838"/>
      <c r="AG7195" s="838"/>
      <c r="AH7195" s="838"/>
      <c r="AI7195" s="838"/>
      <c r="AJ7195" s="838"/>
      <c r="AK7195" s="838"/>
      <c r="AL7195" s="838"/>
    </row>
    <row r="7196" spans="25:38" x14ac:dyDescent="0.25">
      <c r="Y7196" s="838"/>
      <c r="Z7196" s="838"/>
      <c r="AA7196" s="838"/>
      <c r="AB7196" s="838"/>
      <c r="AC7196" s="838"/>
      <c r="AD7196" s="838"/>
      <c r="AE7196" s="838"/>
      <c r="AF7196" s="838"/>
      <c r="AG7196" s="838"/>
      <c r="AH7196" s="838"/>
      <c r="AI7196" s="838"/>
      <c r="AJ7196" s="838"/>
      <c r="AK7196" s="838"/>
      <c r="AL7196" s="838"/>
    </row>
    <row r="7197" spans="25:38" x14ac:dyDescent="0.25">
      <c r="Y7197" s="838"/>
      <c r="Z7197" s="838"/>
      <c r="AA7197" s="838"/>
      <c r="AB7197" s="838"/>
      <c r="AC7197" s="838"/>
      <c r="AD7197" s="838"/>
      <c r="AE7197" s="838"/>
      <c r="AF7197" s="838"/>
      <c r="AG7197" s="838"/>
      <c r="AH7197" s="838"/>
      <c r="AI7197" s="838"/>
      <c r="AJ7197" s="838"/>
      <c r="AK7197" s="838"/>
      <c r="AL7197" s="838"/>
    </row>
    <row r="7198" spans="25:38" x14ac:dyDescent="0.25">
      <c r="Y7198" s="838"/>
      <c r="Z7198" s="838"/>
      <c r="AA7198" s="838"/>
      <c r="AB7198" s="838"/>
      <c r="AC7198" s="838"/>
      <c r="AD7198" s="838"/>
      <c r="AE7198" s="838"/>
      <c r="AF7198" s="838"/>
      <c r="AG7198" s="838"/>
      <c r="AH7198" s="838"/>
      <c r="AI7198" s="838"/>
      <c r="AJ7198" s="838"/>
      <c r="AK7198" s="838"/>
      <c r="AL7198" s="838"/>
    </row>
    <row r="7199" spans="25:38" x14ac:dyDescent="0.25">
      <c r="Y7199" s="838"/>
      <c r="Z7199" s="838"/>
      <c r="AA7199" s="838"/>
      <c r="AB7199" s="838"/>
      <c r="AC7199" s="838"/>
      <c r="AD7199" s="838"/>
      <c r="AE7199" s="838"/>
      <c r="AF7199" s="838"/>
      <c r="AG7199" s="838"/>
      <c r="AH7199" s="838"/>
      <c r="AI7199" s="838"/>
      <c r="AJ7199" s="838"/>
      <c r="AK7199" s="838"/>
      <c r="AL7199" s="838"/>
    </row>
    <row r="7200" spans="25:38" x14ac:dyDescent="0.25">
      <c r="Y7200" s="838"/>
      <c r="Z7200" s="838"/>
      <c r="AA7200" s="838"/>
      <c r="AB7200" s="838"/>
      <c r="AC7200" s="838"/>
      <c r="AD7200" s="838"/>
      <c r="AE7200" s="838"/>
      <c r="AF7200" s="838"/>
      <c r="AG7200" s="838"/>
      <c r="AH7200" s="838"/>
      <c r="AI7200" s="838"/>
      <c r="AJ7200" s="838"/>
      <c r="AK7200" s="838"/>
      <c r="AL7200" s="838"/>
    </row>
    <row r="7201" spans="25:38" x14ac:dyDescent="0.25">
      <c r="Y7201" s="838"/>
      <c r="Z7201" s="838"/>
      <c r="AA7201" s="838"/>
      <c r="AB7201" s="838"/>
      <c r="AC7201" s="838"/>
      <c r="AD7201" s="838"/>
      <c r="AE7201" s="838"/>
      <c r="AF7201" s="838"/>
      <c r="AG7201" s="838"/>
      <c r="AH7201" s="838"/>
      <c r="AI7201" s="838"/>
      <c r="AJ7201" s="838"/>
      <c r="AK7201" s="838"/>
      <c r="AL7201" s="838"/>
    </row>
    <row r="7202" spans="25:38" x14ac:dyDescent="0.25">
      <c r="Y7202" s="838"/>
      <c r="Z7202" s="838"/>
      <c r="AA7202" s="838"/>
      <c r="AB7202" s="838"/>
      <c r="AC7202" s="838"/>
      <c r="AD7202" s="838"/>
      <c r="AE7202" s="838"/>
      <c r="AF7202" s="838"/>
      <c r="AG7202" s="838"/>
      <c r="AH7202" s="838"/>
      <c r="AI7202" s="838"/>
      <c r="AJ7202" s="838"/>
      <c r="AK7202" s="838"/>
      <c r="AL7202" s="838"/>
    </row>
    <row r="7203" spans="25:38" x14ac:dyDescent="0.25">
      <c r="Y7203" s="838"/>
      <c r="Z7203" s="838"/>
      <c r="AA7203" s="838"/>
      <c r="AB7203" s="838"/>
      <c r="AC7203" s="838"/>
      <c r="AD7203" s="838"/>
      <c r="AE7203" s="838"/>
      <c r="AF7203" s="838"/>
      <c r="AG7203" s="838"/>
      <c r="AH7203" s="838"/>
      <c r="AI7203" s="838"/>
      <c r="AJ7203" s="838"/>
      <c r="AK7203" s="838"/>
      <c r="AL7203" s="838"/>
    </row>
    <row r="7204" spans="25:38" x14ac:dyDescent="0.25">
      <c r="Y7204" s="838"/>
      <c r="Z7204" s="838"/>
      <c r="AA7204" s="838"/>
      <c r="AB7204" s="838"/>
      <c r="AC7204" s="838"/>
      <c r="AD7204" s="838"/>
      <c r="AE7204" s="838"/>
      <c r="AF7204" s="838"/>
      <c r="AG7204" s="838"/>
      <c r="AH7204" s="838"/>
      <c r="AI7204" s="838"/>
      <c r="AJ7204" s="838"/>
      <c r="AK7204" s="838"/>
      <c r="AL7204" s="838"/>
    </row>
    <row r="7205" spans="25:38" x14ac:dyDescent="0.25">
      <c r="Y7205" s="838"/>
      <c r="Z7205" s="838"/>
      <c r="AA7205" s="838"/>
      <c r="AB7205" s="838"/>
      <c r="AC7205" s="838"/>
      <c r="AD7205" s="838"/>
      <c r="AE7205" s="838"/>
      <c r="AF7205" s="838"/>
      <c r="AG7205" s="838"/>
      <c r="AH7205" s="838"/>
      <c r="AI7205" s="838"/>
      <c r="AJ7205" s="838"/>
      <c r="AK7205" s="838"/>
      <c r="AL7205" s="838"/>
    </row>
    <row r="7206" spans="25:38" x14ac:dyDescent="0.25">
      <c r="Y7206" s="838"/>
      <c r="Z7206" s="838"/>
      <c r="AA7206" s="838"/>
      <c r="AB7206" s="838"/>
      <c r="AC7206" s="838"/>
      <c r="AD7206" s="838"/>
      <c r="AE7206" s="838"/>
      <c r="AF7206" s="838"/>
      <c r="AG7206" s="838"/>
      <c r="AH7206" s="838"/>
      <c r="AI7206" s="838"/>
      <c r="AJ7206" s="838"/>
      <c r="AK7206" s="838"/>
      <c r="AL7206" s="838"/>
    </row>
    <row r="7207" spans="25:38" x14ac:dyDescent="0.25">
      <c r="Y7207" s="838"/>
      <c r="Z7207" s="838"/>
      <c r="AA7207" s="838"/>
      <c r="AB7207" s="838"/>
      <c r="AC7207" s="838"/>
      <c r="AD7207" s="838"/>
      <c r="AE7207" s="838"/>
      <c r="AF7207" s="838"/>
      <c r="AG7207" s="838"/>
      <c r="AH7207" s="838"/>
      <c r="AI7207" s="838"/>
      <c r="AJ7207" s="838"/>
      <c r="AK7207" s="838"/>
      <c r="AL7207" s="838"/>
    </row>
    <row r="7208" spans="25:38" x14ac:dyDescent="0.25">
      <c r="Y7208" s="838"/>
      <c r="Z7208" s="838"/>
      <c r="AA7208" s="838"/>
      <c r="AB7208" s="838"/>
      <c r="AC7208" s="838"/>
      <c r="AD7208" s="838"/>
      <c r="AE7208" s="838"/>
      <c r="AF7208" s="838"/>
      <c r="AG7208" s="838"/>
      <c r="AH7208" s="838"/>
      <c r="AI7208" s="838"/>
      <c r="AJ7208" s="838"/>
      <c r="AK7208" s="838"/>
      <c r="AL7208" s="838"/>
    </row>
    <row r="7209" spans="25:38" x14ac:dyDescent="0.25">
      <c r="Y7209" s="838"/>
      <c r="Z7209" s="838"/>
      <c r="AA7209" s="838"/>
      <c r="AB7209" s="838"/>
      <c r="AC7209" s="838"/>
      <c r="AD7209" s="838"/>
      <c r="AE7209" s="838"/>
      <c r="AF7209" s="838"/>
      <c r="AG7209" s="838"/>
      <c r="AH7209" s="838"/>
      <c r="AI7209" s="838"/>
      <c r="AJ7209" s="838"/>
      <c r="AK7209" s="838"/>
      <c r="AL7209" s="838"/>
    </row>
    <row r="7210" spans="25:38" x14ac:dyDescent="0.25">
      <c r="Y7210" s="838"/>
      <c r="Z7210" s="838"/>
      <c r="AA7210" s="838"/>
      <c r="AB7210" s="838"/>
      <c r="AC7210" s="838"/>
      <c r="AD7210" s="838"/>
      <c r="AE7210" s="838"/>
      <c r="AF7210" s="838"/>
      <c r="AG7210" s="838"/>
      <c r="AH7210" s="838"/>
      <c r="AI7210" s="838"/>
      <c r="AJ7210" s="838"/>
      <c r="AK7210" s="838"/>
      <c r="AL7210" s="838"/>
    </row>
    <row r="7211" spans="25:38" x14ac:dyDescent="0.25">
      <c r="Y7211" s="838"/>
      <c r="Z7211" s="838"/>
      <c r="AA7211" s="838"/>
      <c r="AB7211" s="838"/>
      <c r="AC7211" s="838"/>
      <c r="AD7211" s="838"/>
      <c r="AE7211" s="838"/>
      <c r="AF7211" s="838"/>
      <c r="AG7211" s="838"/>
      <c r="AH7211" s="838"/>
      <c r="AI7211" s="838"/>
      <c r="AJ7211" s="838"/>
      <c r="AK7211" s="838"/>
      <c r="AL7211" s="838"/>
    </row>
    <row r="7212" spans="25:38" x14ac:dyDescent="0.25">
      <c r="Y7212" s="838"/>
      <c r="Z7212" s="838"/>
      <c r="AA7212" s="838"/>
      <c r="AB7212" s="838"/>
      <c r="AC7212" s="838"/>
      <c r="AD7212" s="838"/>
      <c r="AE7212" s="838"/>
      <c r="AF7212" s="838"/>
      <c r="AG7212" s="838"/>
      <c r="AH7212" s="838"/>
      <c r="AI7212" s="838"/>
      <c r="AJ7212" s="838"/>
      <c r="AK7212" s="838"/>
      <c r="AL7212" s="838"/>
    </row>
    <row r="7213" spans="25:38" x14ac:dyDescent="0.25">
      <c r="Y7213" s="838"/>
      <c r="Z7213" s="838"/>
      <c r="AA7213" s="838"/>
      <c r="AB7213" s="838"/>
      <c r="AC7213" s="838"/>
      <c r="AD7213" s="838"/>
      <c r="AE7213" s="838"/>
      <c r="AF7213" s="838"/>
      <c r="AG7213" s="838"/>
      <c r="AH7213" s="838"/>
      <c r="AI7213" s="838"/>
      <c r="AJ7213" s="838"/>
      <c r="AK7213" s="838"/>
      <c r="AL7213" s="838"/>
    </row>
    <row r="7214" spans="25:38" x14ac:dyDescent="0.25">
      <c r="Y7214" s="838"/>
      <c r="Z7214" s="838"/>
      <c r="AA7214" s="838"/>
      <c r="AB7214" s="838"/>
      <c r="AC7214" s="838"/>
      <c r="AD7214" s="838"/>
      <c r="AE7214" s="838"/>
      <c r="AF7214" s="838"/>
      <c r="AG7214" s="838"/>
      <c r="AH7214" s="838"/>
      <c r="AI7214" s="838"/>
      <c r="AJ7214" s="838"/>
      <c r="AK7214" s="838"/>
      <c r="AL7214" s="838"/>
    </row>
    <row r="7215" spans="25:38" x14ac:dyDescent="0.25">
      <c r="Y7215" s="838"/>
      <c r="Z7215" s="838"/>
      <c r="AA7215" s="838"/>
      <c r="AB7215" s="838"/>
      <c r="AC7215" s="838"/>
      <c r="AD7215" s="838"/>
      <c r="AE7215" s="838"/>
      <c r="AF7215" s="838"/>
      <c r="AG7215" s="838"/>
      <c r="AH7215" s="838"/>
      <c r="AI7215" s="838"/>
      <c r="AJ7215" s="838"/>
      <c r="AK7215" s="838"/>
      <c r="AL7215" s="838"/>
    </row>
    <row r="7216" spans="25:38" x14ac:dyDescent="0.25">
      <c r="Y7216" s="838"/>
      <c r="Z7216" s="838"/>
      <c r="AA7216" s="838"/>
      <c r="AB7216" s="838"/>
      <c r="AC7216" s="838"/>
      <c r="AD7216" s="838"/>
      <c r="AE7216" s="838"/>
      <c r="AF7216" s="838"/>
      <c r="AG7216" s="838"/>
      <c r="AH7216" s="838"/>
      <c r="AI7216" s="838"/>
      <c r="AJ7216" s="838"/>
      <c r="AK7216" s="838"/>
      <c r="AL7216" s="838"/>
    </row>
    <row r="7217" spans="25:38" x14ac:dyDescent="0.25">
      <c r="Y7217" s="838"/>
      <c r="Z7217" s="838"/>
      <c r="AA7217" s="838"/>
      <c r="AB7217" s="838"/>
      <c r="AC7217" s="838"/>
      <c r="AD7217" s="838"/>
      <c r="AE7217" s="838"/>
      <c r="AF7217" s="838"/>
      <c r="AG7217" s="838"/>
      <c r="AH7217" s="838"/>
      <c r="AI7217" s="838"/>
      <c r="AJ7217" s="838"/>
      <c r="AK7217" s="838"/>
      <c r="AL7217" s="838"/>
    </row>
    <row r="7218" spans="25:38" x14ac:dyDescent="0.25">
      <c r="Y7218" s="838"/>
      <c r="Z7218" s="838"/>
      <c r="AA7218" s="838"/>
      <c r="AB7218" s="838"/>
      <c r="AC7218" s="838"/>
      <c r="AD7218" s="838"/>
      <c r="AE7218" s="838"/>
      <c r="AF7218" s="838"/>
      <c r="AG7218" s="838"/>
      <c r="AH7218" s="838"/>
      <c r="AI7218" s="838"/>
      <c r="AJ7218" s="838"/>
      <c r="AK7218" s="838"/>
      <c r="AL7218" s="838"/>
    </row>
    <row r="7219" spans="25:38" x14ac:dyDescent="0.25">
      <c r="Y7219" s="838"/>
      <c r="Z7219" s="838"/>
      <c r="AA7219" s="838"/>
      <c r="AB7219" s="838"/>
      <c r="AC7219" s="838"/>
      <c r="AD7219" s="838"/>
      <c r="AE7219" s="838"/>
      <c r="AF7219" s="838"/>
      <c r="AG7219" s="838"/>
      <c r="AH7219" s="838"/>
      <c r="AI7219" s="838"/>
      <c r="AJ7219" s="838"/>
      <c r="AK7219" s="838"/>
      <c r="AL7219" s="838"/>
    </row>
    <row r="7220" spans="25:38" x14ac:dyDescent="0.25">
      <c r="Y7220" s="838"/>
      <c r="Z7220" s="838"/>
      <c r="AA7220" s="838"/>
      <c r="AB7220" s="838"/>
      <c r="AC7220" s="838"/>
      <c r="AD7220" s="838"/>
      <c r="AE7220" s="838"/>
      <c r="AF7220" s="838"/>
      <c r="AG7220" s="838"/>
      <c r="AH7220" s="838"/>
      <c r="AI7220" s="838"/>
      <c r="AJ7220" s="838"/>
      <c r="AK7220" s="838"/>
      <c r="AL7220" s="838"/>
    </row>
    <row r="7221" spans="25:38" x14ac:dyDescent="0.25">
      <c r="Y7221" s="838"/>
      <c r="Z7221" s="838"/>
      <c r="AA7221" s="838"/>
      <c r="AB7221" s="838"/>
      <c r="AC7221" s="838"/>
      <c r="AD7221" s="838"/>
      <c r="AE7221" s="838"/>
      <c r="AF7221" s="838"/>
      <c r="AG7221" s="838"/>
      <c r="AH7221" s="838"/>
      <c r="AI7221" s="838"/>
      <c r="AJ7221" s="838"/>
      <c r="AK7221" s="838"/>
      <c r="AL7221" s="838"/>
    </row>
    <row r="7222" spans="25:38" x14ac:dyDescent="0.25">
      <c r="Y7222" s="838"/>
      <c r="Z7222" s="838"/>
      <c r="AA7222" s="838"/>
      <c r="AB7222" s="838"/>
      <c r="AC7222" s="838"/>
      <c r="AD7222" s="838"/>
      <c r="AE7222" s="838"/>
      <c r="AF7222" s="838"/>
      <c r="AG7222" s="838"/>
      <c r="AH7222" s="838"/>
      <c r="AI7222" s="838"/>
      <c r="AJ7222" s="838"/>
      <c r="AK7222" s="838"/>
      <c r="AL7222" s="838"/>
    </row>
    <row r="7223" spans="25:38" x14ac:dyDescent="0.25">
      <c r="Y7223" s="838"/>
      <c r="Z7223" s="838"/>
      <c r="AA7223" s="838"/>
      <c r="AB7223" s="838"/>
      <c r="AC7223" s="838"/>
      <c r="AD7223" s="838"/>
      <c r="AE7223" s="838"/>
      <c r="AF7223" s="838"/>
      <c r="AG7223" s="838"/>
      <c r="AH7223" s="838"/>
      <c r="AI7223" s="838"/>
      <c r="AJ7223" s="838"/>
      <c r="AK7223" s="838"/>
      <c r="AL7223" s="838"/>
    </row>
    <row r="7224" spans="25:38" x14ac:dyDescent="0.25">
      <c r="Y7224" s="838"/>
      <c r="Z7224" s="838"/>
      <c r="AA7224" s="838"/>
      <c r="AB7224" s="838"/>
      <c r="AC7224" s="838"/>
      <c r="AD7224" s="838"/>
      <c r="AE7224" s="838"/>
      <c r="AF7224" s="838"/>
      <c r="AG7224" s="838"/>
      <c r="AH7224" s="838"/>
      <c r="AI7224" s="838"/>
      <c r="AJ7224" s="838"/>
      <c r="AK7224" s="838"/>
      <c r="AL7224" s="838"/>
    </row>
    <row r="7225" spans="25:38" x14ac:dyDescent="0.25">
      <c r="Y7225" s="838"/>
      <c r="Z7225" s="838"/>
      <c r="AA7225" s="838"/>
      <c r="AB7225" s="838"/>
      <c r="AC7225" s="838"/>
      <c r="AD7225" s="838"/>
      <c r="AE7225" s="838"/>
      <c r="AF7225" s="838"/>
      <c r="AG7225" s="838"/>
      <c r="AH7225" s="838"/>
      <c r="AI7225" s="838"/>
      <c r="AJ7225" s="838"/>
      <c r="AK7225" s="838"/>
      <c r="AL7225" s="838"/>
    </row>
    <row r="7226" spans="25:38" x14ac:dyDescent="0.25">
      <c r="Y7226" s="838"/>
      <c r="Z7226" s="838"/>
      <c r="AA7226" s="838"/>
      <c r="AB7226" s="838"/>
      <c r="AC7226" s="838"/>
      <c r="AD7226" s="838"/>
      <c r="AE7226" s="838"/>
      <c r="AF7226" s="838"/>
      <c r="AG7226" s="838"/>
      <c r="AH7226" s="838"/>
      <c r="AI7226" s="838"/>
      <c r="AJ7226" s="838"/>
      <c r="AK7226" s="838"/>
      <c r="AL7226" s="838"/>
    </row>
    <row r="7227" spans="25:38" x14ac:dyDescent="0.25">
      <c r="Y7227" s="838"/>
      <c r="Z7227" s="838"/>
      <c r="AA7227" s="838"/>
      <c r="AB7227" s="838"/>
      <c r="AC7227" s="838"/>
      <c r="AD7227" s="838"/>
      <c r="AE7227" s="838"/>
      <c r="AF7227" s="838"/>
      <c r="AG7227" s="838"/>
      <c r="AH7227" s="838"/>
      <c r="AI7227" s="838"/>
      <c r="AJ7227" s="838"/>
      <c r="AK7227" s="838"/>
      <c r="AL7227" s="838"/>
    </row>
    <row r="7228" spans="25:38" x14ac:dyDescent="0.25">
      <c r="Y7228" s="838"/>
      <c r="Z7228" s="838"/>
      <c r="AA7228" s="838"/>
      <c r="AB7228" s="838"/>
      <c r="AC7228" s="838"/>
      <c r="AD7228" s="838"/>
      <c r="AE7228" s="838"/>
      <c r="AF7228" s="838"/>
      <c r="AG7228" s="838"/>
      <c r="AH7228" s="838"/>
      <c r="AI7228" s="838"/>
      <c r="AJ7228" s="838"/>
      <c r="AK7228" s="838"/>
      <c r="AL7228" s="838"/>
    </row>
    <row r="7229" spans="25:38" x14ac:dyDescent="0.25">
      <c r="Y7229" s="838"/>
      <c r="Z7229" s="838"/>
      <c r="AA7229" s="838"/>
      <c r="AB7229" s="838"/>
      <c r="AC7229" s="838"/>
      <c r="AD7229" s="838"/>
      <c r="AE7229" s="838"/>
      <c r="AF7229" s="838"/>
      <c r="AG7229" s="838"/>
      <c r="AH7229" s="838"/>
      <c r="AI7229" s="838"/>
      <c r="AJ7229" s="838"/>
      <c r="AK7229" s="838"/>
      <c r="AL7229" s="838"/>
    </row>
    <row r="7230" spans="25:38" x14ac:dyDescent="0.25">
      <c r="Y7230" s="838"/>
      <c r="Z7230" s="838"/>
      <c r="AA7230" s="838"/>
      <c r="AB7230" s="838"/>
      <c r="AC7230" s="838"/>
      <c r="AD7230" s="838"/>
      <c r="AE7230" s="838"/>
      <c r="AF7230" s="838"/>
      <c r="AG7230" s="838"/>
      <c r="AH7230" s="838"/>
      <c r="AI7230" s="838"/>
      <c r="AJ7230" s="838"/>
      <c r="AK7230" s="838"/>
      <c r="AL7230" s="838"/>
    </row>
    <row r="7231" spans="25:38" x14ac:dyDescent="0.25">
      <c r="Y7231" s="838"/>
      <c r="Z7231" s="838"/>
      <c r="AA7231" s="838"/>
      <c r="AB7231" s="838"/>
      <c r="AC7231" s="838"/>
      <c r="AD7231" s="838"/>
      <c r="AE7231" s="838"/>
      <c r="AF7231" s="838"/>
      <c r="AG7231" s="838"/>
      <c r="AH7231" s="838"/>
      <c r="AI7231" s="838"/>
      <c r="AJ7231" s="838"/>
      <c r="AK7231" s="838"/>
      <c r="AL7231" s="838"/>
    </row>
    <row r="7232" spans="25:38" x14ac:dyDescent="0.25">
      <c r="Y7232" s="838"/>
      <c r="Z7232" s="838"/>
      <c r="AA7232" s="838"/>
      <c r="AB7232" s="838"/>
      <c r="AC7232" s="838"/>
      <c r="AD7232" s="838"/>
      <c r="AE7232" s="838"/>
      <c r="AF7232" s="838"/>
      <c r="AG7232" s="838"/>
      <c r="AH7232" s="838"/>
      <c r="AI7232" s="838"/>
      <c r="AJ7232" s="838"/>
      <c r="AK7232" s="838"/>
      <c r="AL7232" s="838"/>
    </row>
    <row r="7233" spans="25:38" x14ac:dyDescent="0.25">
      <c r="Y7233" s="838"/>
      <c r="Z7233" s="838"/>
      <c r="AA7233" s="838"/>
      <c r="AB7233" s="838"/>
      <c r="AC7233" s="838"/>
      <c r="AD7233" s="838"/>
      <c r="AE7233" s="838"/>
      <c r="AF7233" s="838"/>
      <c r="AG7233" s="838"/>
      <c r="AH7233" s="838"/>
      <c r="AI7233" s="838"/>
      <c r="AJ7233" s="838"/>
      <c r="AK7233" s="838"/>
      <c r="AL7233" s="838"/>
    </row>
    <row r="7234" spans="25:38" x14ac:dyDescent="0.25">
      <c r="Y7234" s="838"/>
      <c r="Z7234" s="838"/>
      <c r="AA7234" s="838"/>
      <c r="AB7234" s="838"/>
      <c r="AC7234" s="838"/>
      <c r="AD7234" s="838"/>
      <c r="AE7234" s="838"/>
      <c r="AF7234" s="838"/>
      <c r="AG7234" s="838"/>
      <c r="AH7234" s="838"/>
      <c r="AI7234" s="838"/>
      <c r="AJ7234" s="838"/>
      <c r="AK7234" s="838"/>
      <c r="AL7234" s="838"/>
    </row>
    <row r="7235" spans="25:38" x14ac:dyDescent="0.25">
      <c r="Y7235" s="838"/>
      <c r="Z7235" s="838"/>
      <c r="AA7235" s="838"/>
      <c r="AB7235" s="838"/>
      <c r="AC7235" s="838"/>
      <c r="AD7235" s="838"/>
      <c r="AE7235" s="838"/>
      <c r="AF7235" s="838"/>
      <c r="AG7235" s="838"/>
      <c r="AH7235" s="838"/>
      <c r="AI7235" s="838"/>
      <c r="AJ7235" s="838"/>
      <c r="AK7235" s="838"/>
      <c r="AL7235" s="838"/>
    </row>
    <row r="7236" spans="25:38" x14ac:dyDescent="0.25">
      <c r="Y7236" s="838"/>
      <c r="Z7236" s="838"/>
      <c r="AA7236" s="838"/>
      <c r="AB7236" s="838"/>
      <c r="AC7236" s="838"/>
      <c r="AD7236" s="838"/>
      <c r="AE7236" s="838"/>
      <c r="AF7236" s="838"/>
      <c r="AG7236" s="838"/>
      <c r="AH7236" s="838"/>
      <c r="AI7236" s="838"/>
      <c r="AJ7236" s="838"/>
      <c r="AK7236" s="838"/>
      <c r="AL7236" s="838"/>
    </row>
    <row r="7237" spans="25:38" x14ac:dyDescent="0.25">
      <c r="Y7237" s="838"/>
      <c r="Z7237" s="838"/>
      <c r="AA7237" s="838"/>
      <c r="AB7237" s="838"/>
      <c r="AC7237" s="838"/>
      <c r="AD7237" s="838"/>
      <c r="AE7237" s="838"/>
      <c r="AF7237" s="838"/>
      <c r="AG7237" s="838"/>
      <c r="AH7237" s="838"/>
      <c r="AI7237" s="838"/>
      <c r="AJ7237" s="838"/>
      <c r="AK7237" s="838"/>
      <c r="AL7237" s="838"/>
    </row>
    <row r="7238" spans="25:38" x14ac:dyDescent="0.25">
      <c r="Y7238" s="838"/>
      <c r="Z7238" s="838"/>
      <c r="AA7238" s="838"/>
      <c r="AB7238" s="838"/>
      <c r="AC7238" s="838"/>
      <c r="AD7238" s="838"/>
      <c r="AE7238" s="838"/>
      <c r="AF7238" s="838"/>
      <c r="AG7238" s="838"/>
      <c r="AH7238" s="838"/>
      <c r="AI7238" s="838"/>
      <c r="AJ7238" s="838"/>
      <c r="AK7238" s="838"/>
      <c r="AL7238" s="838"/>
    </row>
    <row r="7239" spans="25:38" x14ac:dyDescent="0.25">
      <c r="Y7239" s="838"/>
      <c r="Z7239" s="838"/>
      <c r="AA7239" s="838"/>
      <c r="AB7239" s="838"/>
      <c r="AC7239" s="838"/>
      <c r="AD7239" s="838"/>
      <c r="AE7239" s="838"/>
      <c r="AF7239" s="838"/>
      <c r="AG7239" s="838"/>
      <c r="AH7239" s="838"/>
      <c r="AI7239" s="838"/>
      <c r="AJ7239" s="838"/>
      <c r="AK7239" s="838"/>
      <c r="AL7239" s="838"/>
    </row>
    <row r="7240" spans="25:38" x14ac:dyDescent="0.25">
      <c r="Y7240" s="838"/>
      <c r="Z7240" s="838"/>
      <c r="AA7240" s="838"/>
      <c r="AB7240" s="838"/>
      <c r="AC7240" s="838"/>
      <c r="AD7240" s="838"/>
      <c r="AE7240" s="838"/>
      <c r="AF7240" s="838"/>
      <c r="AG7240" s="838"/>
      <c r="AH7240" s="838"/>
      <c r="AI7240" s="838"/>
      <c r="AJ7240" s="838"/>
      <c r="AK7240" s="838"/>
      <c r="AL7240" s="838"/>
    </row>
    <row r="7241" spans="25:38" x14ac:dyDescent="0.25">
      <c r="Y7241" s="838"/>
      <c r="Z7241" s="838"/>
      <c r="AA7241" s="838"/>
      <c r="AB7241" s="838"/>
      <c r="AC7241" s="838"/>
      <c r="AD7241" s="838"/>
      <c r="AE7241" s="838"/>
      <c r="AF7241" s="838"/>
      <c r="AG7241" s="838"/>
      <c r="AH7241" s="838"/>
      <c r="AI7241" s="838"/>
      <c r="AJ7241" s="838"/>
      <c r="AK7241" s="838"/>
      <c r="AL7241" s="838"/>
    </row>
    <row r="7242" spans="25:38" x14ac:dyDescent="0.25">
      <c r="Y7242" s="838"/>
      <c r="Z7242" s="838"/>
      <c r="AA7242" s="838"/>
      <c r="AB7242" s="838"/>
      <c r="AC7242" s="838"/>
      <c r="AD7242" s="838"/>
      <c r="AE7242" s="838"/>
      <c r="AF7242" s="838"/>
      <c r="AG7242" s="838"/>
      <c r="AH7242" s="838"/>
      <c r="AI7242" s="838"/>
      <c r="AJ7242" s="838"/>
      <c r="AK7242" s="838"/>
      <c r="AL7242" s="838"/>
    </row>
    <row r="7243" spans="25:38" x14ac:dyDescent="0.25">
      <c r="Y7243" s="838"/>
      <c r="Z7243" s="838"/>
      <c r="AA7243" s="838"/>
      <c r="AB7243" s="838"/>
      <c r="AC7243" s="838"/>
      <c r="AD7243" s="838"/>
      <c r="AE7243" s="838"/>
      <c r="AF7243" s="838"/>
      <c r="AG7243" s="838"/>
      <c r="AH7243" s="838"/>
      <c r="AI7243" s="838"/>
      <c r="AJ7243" s="838"/>
      <c r="AK7243" s="838"/>
      <c r="AL7243" s="838"/>
    </row>
    <row r="7244" spans="25:38" x14ac:dyDescent="0.25">
      <c r="Y7244" s="838"/>
      <c r="Z7244" s="838"/>
      <c r="AA7244" s="838"/>
      <c r="AB7244" s="838"/>
      <c r="AC7244" s="838"/>
      <c r="AD7244" s="838"/>
      <c r="AE7244" s="838"/>
      <c r="AF7244" s="838"/>
      <c r="AG7244" s="838"/>
      <c r="AH7244" s="838"/>
      <c r="AI7244" s="838"/>
      <c r="AJ7244" s="838"/>
      <c r="AK7244" s="838"/>
      <c r="AL7244" s="838"/>
    </row>
    <row r="7245" spans="25:38" x14ac:dyDescent="0.25">
      <c r="Y7245" s="838"/>
      <c r="Z7245" s="838"/>
      <c r="AA7245" s="838"/>
      <c r="AB7245" s="838"/>
      <c r="AC7245" s="838"/>
      <c r="AD7245" s="838"/>
      <c r="AE7245" s="838"/>
      <c r="AF7245" s="838"/>
      <c r="AG7245" s="838"/>
      <c r="AH7245" s="838"/>
      <c r="AI7245" s="838"/>
      <c r="AJ7245" s="838"/>
      <c r="AK7245" s="838"/>
      <c r="AL7245" s="838"/>
    </row>
    <row r="7246" spans="25:38" x14ac:dyDescent="0.25">
      <c r="Y7246" s="838"/>
      <c r="Z7246" s="838"/>
      <c r="AA7246" s="838"/>
      <c r="AB7246" s="838"/>
      <c r="AC7246" s="838"/>
      <c r="AD7246" s="838"/>
      <c r="AE7246" s="838"/>
      <c r="AF7246" s="838"/>
      <c r="AG7246" s="838"/>
      <c r="AH7246" s="838"/>
      <c r="AI7246" s="838"/>
      <c r="AJ7246" s="838"/>
      <c r="AK7246" s="838"/>
      <c r="AL7246" s="838"/>
    </row>
    <row r="7247" spans="25:38" x14ac:dyDescent="0.25">
      <c r="Y7247" s="838"/>
      <c r="Z7247" s="838"/>
      <c r="AA7247" s="838"/>
      <c r="AB7247" s="838"/>
      <c r="AC7247" s="838"/>
      <c r="AD7247" s="838"/>
      <c r="AE7247" s="838"/>
      <c r="AF7247" s="838"/>
      <c r="AG7247" s="838"/>
      <c r="AH7247" s="838"/>
      <c r="AI7247" s="838"/>
      <c r="AJ7247" s="838"/>
      <c r="AK7247" s="838"/>
      <c r="AL7247" s="838"/>
    </row>
    <row r="7248" spans="25:38" x14ac:dyDescent="0.25">
      <c r="Y7248" s="838"/>
      <c r="Z7248" s="838"/>
      <c r="AA7248" s="838"/>
      <c r="AB7248" s="838"/>
      <c r="AC7248" s="838"/>
      <c r="AD7248" s="838"/>
      <c r="AE7248" s="838"/>
      <c r="AF7248" s="838"/>
      <c r="AG7248" s="838"/>
      <c r="AH7248" s="838"/>
      <c r="AI7248" s="838"/>
      <c r="AJ7248" s="838"/>
      <c r="AK7248" s="838"/>
      <c r="AL7248" s="838"/>
    </row>
    <row r="7249" spans="25:38" x14ac:dyDescent="0.25">
      <c r="Y7249" s="838"/>
      <c r="Z7249" s="838"/>
      <c r="AA7249" s="838"/>
      <c r="AB7249" s="838"/>
      <c r="AC7249" s="838"/>
      <c r="AD7249" s="838"/>
      <c r="AE7249" s="838"/>
      <c r="AF7249" s="838"/>
      <c r="AG7249" s="838"/>
      <c r="AH7249" s="838"/>
      <c r="AI7249" s="838"/>
      <c r="AJ7249" s="838"/>
      <c r="AK7249" s="838"/>
      <c r="AL7249" s="838"/>
    </row>
    <row r="7250" spans="25:38" x14ac:dyDescent="0.25">
      <c r="Y7250" s="838"/>
      <c r="Z7250" s="838"/>
      <c r="AA7250" s="838"/>
      <c r="AB7250" s="838"/>
      <c r="AC7250" s="838"/>
      <c r="AD7250" s="838"/>
      <c r="AE7250" s="838"/>
      <c r="AF7250" s="838"/>
      <c r="AG7250" s="838"/>
      <c r="AH7250" s="838"/>
      <c r="AI7250" s="838"/>
      <c r="AJ7250" s="838"/>
      <c r="AK7250" s="838"/>
      <c r="AL7250" s="838"/>
    </row>
    <row r="7251" spans="25:38" x14ac:dyDescent="0.25">
      <c r="Y7251" s="838"/>
      <c r="Z7251" s="838"/>
      <c r="AA7251" s="838"/>
      <c r="AB7251" s="838"/>
      <c r="AC7251" s="838"/>
      <c r="AD7251" s="838"/>
      <c r="AE7251" s="838"/>
      <c r="AF7251" s="838"/>
      <c r="AG7251" s="838"/>
      <c r="AH7251" s="838"/>
      <c r="AI7251" s="838"/>
      <c r="AJ7251" s="838"/>
      <c r="AK7251" s="838"/>
      <c r="AL7251" s="838"/>
    </row>
    <row r="7252" spans="25:38" x14ac:dyDescent="0.25">
      <c r="Y7252" s="838"/>
      <c r="Z7252" s="838"/>
      <c r="AA7252" s="838"/>
      <c r="AB7252" s="838"/>
      <c r="AC7252" s="838"/>
      <c r="AD7252" s="838"/>
      <c r="AE7252" s="838"/>
      <c r="AF7252" s="838"/>
      <c r="AG7252" s="838"/>
      <c r="AH7252" s="838"/>
      <c r="AI7252" s="838"/>
      <c r="AJ7252" s="838"/>
      <c r="AK7252" s="838"/>
      <c r="AL7252" s="838"/>
    </row>
    <row r="7253" spans="25:38" x14ac:dyDescent="0.25">
      <c r="Y7253" s="838"/>
      <c r="Z7253" s="838"/>
      <c r="AA7253" s="838"/>
      <c r="AB7253" s="838"/>
      <c r="AC7253" s="838"/>
      <c r="AD7253" s="838"/>
      <c r="AE7253" s="838"/>
      <c r="AF7253" s="838"/>
      <c r="AG7253" s="838"/>
      <c r="AH7253" s="838"/>
      <c r="AI7253" s="838"/>
      <c r="AJ7253" s="838"/>
      <c r="AK7253" s="838"/>
      <c r="AL7253" s="838"/>
    </row>
    <row r="7254" spans="25:38" x14ac:dyDescent="0.25">
      <c r="Y7254" s="838"/>
      <c r="Z7254" s="838"/>
      <c r="AA7254" s="838"/>
      <c r="AB7254" s="838"/>
      <c r="AC7254" s="838"/>
      <c r="AD7254" s="838"/>
      <c r="AE7254" s="838"/>
      <c r="AF7254" s="838"/>
      <c r="AG7254" s="838"/>
      <c r="AH7254" s="838"/>
      <c r="AI7254" s="838"/>
      <c r="AJ7254" s="838"/>
      <c r="AK7254" s="838"/>
      <c r="AL7254" s="838"/>
    </row>
    <row r="7255" spans="25:38" x14ac:dyDescent="0.25">
      <c r="Y7255" s="838"/>
      <c r="Z7255" s="838"/>
      <c r="AA7255" s="838"/>
      <c r="AB7255" s="838"/>
      <c r="AC7255" s="838"/>
      <c r="AD7255" s="838"/>
      <c r="AE7255" s="838"/>
      <c r="AF7255" s="838"/>
      <c r="AG7255" s="838"/>
      <c r="AH7255" s="838"/>
      <c r="AI7255" s="838"/>
      <c r="AJ7255" s="838"/>
      <c r="AK7255" s="838"/>
      <c r="AL7255" s="838"/>
    </row>
    <row r="7256" spans="25:38" x14ac:dyDescent="0.25">
      <c r="Y7256" s="838"/>
      <c r="Z7256" s="838"/>
      <c r="AA7256" s="838"/>
      <c r="AB7256" s="838"/>
      <c r="AC7256" s="838"/>
      <c r="AD7256" s="838"/>
      <c r="AE7256" s="838"/>
      <c r="AF7256" s="838"/>
      <c r="AG7256" s="838"/>
      <c r="AH7256" s="838"/>
      <c r="AI7256" s="838"/>
      <c r="AJ7256" s="838"/>
      <c r="AK7256" s="838"/>
      <c r="AL7256" s="838"/>
    </row>
    <row r="7257" spans="25:38" x14ac:dyDescent="0.25">
      <c r="Y7257" s="838"/>
      <c r="Z7257" s="838"/>
      <c r="AA7257" s="838"/>
      <c r="AB7257" s="838"/>
      <c r="AC7257" s="838"/>
      <c r="AD7257" s="838"/>
      <c r="AE7257" s="838"/>
      <c r="AF7257" s="838"/>
      <c r="AG7257" s="838"/>
      <c r="AH7257" s="838"/>
      <c r="AI7257" s="838"/>
      <c r="AJ7257" s="838"/>
      <c r="AK7257" s="838"/>
      <c r="AL7257" s="838"/>
    </row>
    <row r="7258" spans="25:38" x14ac:dyDescent="0.25">
      <c r="Y7258" s="838"/>
      <c r="Z7258" s="838"/>
      <c r="AA7258" s="838"/>
      <c r="AB7258" s="838"/>
      <c r="AC7258" s="838"/>
      <c r="AD7258" s="838"/>
      <c r="AE7258" s="838"/>
      <c r="AF7258" s="838"/>
      <c r="AG7258" s="838"/>
      <c r="AH7258" s="838"/>
      <c r="AI7258" s="838"/>
      <c r="AJ7258" s="838"/>
      <c r="AK7258" s="838"/>
      <c r="AL7258" s="838"/>
    </row>
    <row r="7259" spans="25:38" x14ac:dyDescent="0.25">
      <c r="Y7259" s="838"/>
      <c r="Z7259" s="838"/>
      <c r="AA7259" s="838"/>
      <c r="AB7259" s="838"/>
      <c r="AC7259" s="838"/>
      <c r="AD7259" s="838"/>
      <c r="AE7259" s="838"/>
      <c r="AF7259" s="838"/>
      <c r="AG7259" s="838"/>
      <c r="AH7259" s="838"/>
      <c r="AI7259" s="838"/>
      <c r="AJ7259" s="838"/>
      <c r="AK7259" s="838"/>
      <c r="AL7259" s="838"/>
    </row>
    <row r="7260" spans="25:38" x14ac:dyDescent="0.25">
      <c r="Y7260" s="838"/>
      <c r="Z7260" s="838"/>
      <c r="AA7260" s="838"/>
      <c r="AB7260" s="838"/>
      <c r="AC7260" s="838"/>
      <c r="AD7260" s="838"/>
      <c r="AE7260" s="838"/>
      <c r="AF7260" s="838"/>
      <c r="AG7260" s="838"/>
      <c r="AH7260" s="838"/>
      <c r="AI7260" s="838"/>
      <c r="AJ7260" s="838"/>
      <c r="AK7260" s="838"/>
      <c r="AL7260" s="838"/>
    </row>
    <row r="7261" spans="25:38" x14ac:dyDescent="0.25">
      <c r="Y7261" s="838"/>
      <c r="Z7261" s="838"/>
      <c r="AA7261" s="838"/>
      <c r="AB7261" s="838"/>
      <c r="AC7261" s="838"/>
      <c r="AD7261" s="838"/>
      <c r="AE7261" s="838"/>
      <c r="AF7261" s="838"/>
      <c r="AG7261" s="838"/>
      <c r="AH7261" s="838"/>
      <c r="AI7261" s="838"/>
      <c r="AJ7261" s="838"/>
      <c r="AK7261" s="838"/>
      <c r="AL7261" s="838"/>
    </row>
    <row r="7262" spans="25:38" x14ac:dyDescent="0.25">
      <c r="Y7262" s="838"/>
      <c r="Z7262" s="838"/>
      <c r="AA7262" s="838"/>
      <c r="AB7262" s="838"/>
      <c r="AC7262" s="838"/>
      <c r="AD7262" s="838"/>
      <c r="AE7262" s="838"/>
      <c r="AF7262" s="838"/>
      <c r="AG7262" s="838"/>
      <c r="AH7262" s="838"/>
      <c r="AI7262" s="838"/>
      <c r="AJ7262" s="838"/>
      <c r="AK7262" s="838"/>
      <c r="AL7262" s="838"/>
    </row>
    <row r="7263" spans="25:38" x14ac:dyDescent="0.25">
      <c r="Y7263" s="838"/>
      <c r="Z7263" s="838"/>
      <c r="AA7263" s="838"/>
      <c r="AB7263" s="838"/>
      <c r="AC7263" s="838"/>
      <c r="AD7263" s="838"/>
      <c r="AE7263" s="838"/>
      <c r="AF7263" s="838"/>
      <c r="AG7263" s="838"/>
      <c r="AH7263" s="838"/>
      <c r="AI7263" s="838"/>
      <c r="AJ7263" s="838"/>
      <c r="AK7263" s="838"/>
      <c r="AL7263" s="838"/>
    </row>
    <row r="7264" spans="25:38" x14ac:dyDescent="0.25">
      <c r="Y7264" s="838"/>
      <c r="Z7264" s="838"/>
      <c r="AA7264" s="838"/>
      <c r="AB7264" s="838"/>
      <c r="AC7264" s="838"/>
      <c r="AD7264" s="838"/>
      <c r="AE7264" s="838"/>
      <c r="AF7264" s="838"/>
      <c r="AG7264" s="838"/>
      <c r="AH7264" s="838"/>
      <c r="AI7264" s="838"/>
      <c r="AJ7264" s="838"/>
      <c r="AK7264" s="838"/>
      <c r="AL7264" s="838"/>
    </row>
    <row r="7265" spans="25:38" x14ac:dyDescent="0.25">
      <c r="Y7265" s="838"/>
      <c r="Z7265" s="838"/>
      <c r="AA7265" s="838"/>
      <c r="AB7265" s="838"/>
      <c r="AC7265" s="838"/>
      <c r="AD7265" s="838"/>
      <c r="AE7265" s="838"/>
      <c r="AF7265" s="838"/>
      <c r="AG7265" s="838"/>
      <c r="AH7265" s="838"/>
      <c r="AI7265" s="838"/>
      <c r="AJ7265" s="838"/>
      <c r="AK7265" s="838"/>
      <c r="AL7265" s="838"/>
    </row>
    <row r="7266" spans="25:38" x14ac:dyDescent="0.25">
      <c r="Y7266" s="838"/>
      <c r="Z7266" s="838"/>
      <c r="AA7266" s="838"/>
      <c r="AB7266" s="838"/>
      <c r="AC7266" s="838"/>
      <c r="AD7266" s="838"/>
      <c r="AE7266" s="838"/>
      <c r="AF7266" s="838"/>
      <c r="AG7266" s="838"/>
      <c r="AH7266" s="838"/>
      <c r="AI7266" s="838"/>
      <c r="AJ7266" s="838"/>
      <c r="AK7266" s="838"/>
      <c r="AL7266" s="838"/>
    </row>
    <row r="7267" spans="25:38" x14ac:dyDescent="0.25">
      <c r="Y7267" s="838"/>
      <c r="Z7267" s="838"/>
      <c r="AA7267" s="838"/>
      <c r="AB7267" s="838"/>
      <c r="AC7267" s="838"/>
      <c r="AD7267" s="838"/>
      <c r="AE7267" s="838"/>
      <c r="AF7267" s="838"/>
      <c r="AG7267" s="838"/>
      <c r="AH7267" s="838"/>
      <c r="AI7267" s="838"/>
      <c r="AJ7267" s="838"/>
      <c r="AK7267" s="838"/>
      <c r="AL7267" s="838"/>
    </row>
    <row r="7268" spans="25:38" x14ac:dyDescent="0.25">
      <c r="Y7268" s="838"/>
      <c r="Z7268" s="838"/>
      <c r="AA7268" s="838"/>
      <c r="AB7268" s="838"/>
      <c r="AC7268" s="838"/>
      <c r="AD7268" s="838"/>
      <c r="AE7268" s="838"/>
      <c r="AF7268" s="838"/>
      <c r="AG7268" s="838"/>
      <c r="AH7268" s="838"/>
      <c r="AI7268" s="838"/>
      <c r="AJ7268" s="838"/>
      <c r="AK7268" s="838"/>
      <c r="AL7268" s="838"/>
    </row>
    <row r="7269" spans="25:38" x14ac:dyDescent="0.25">
      <c r="Y7269" s="838"/>
      <c r="Z7269" s="838"/>
      <c r="AA7269" s="838"/>
      <c r="AB7269" s="838"/>
      <c r="AC7269" s="838"/>
      <c r="AD7269" s="838"/>
      <c r="AE7269" s="838"/>
      <c r="AF7269" s="838"/>
      <c r="AG7269" s="838"/>
      <c r="AH7269" s="838"/>
      <c r="AI7269" s="838"/>
      <c r="AJ7269" s="838"/>
      <c r="AK7269" s="838"/>
      <c r="AL7269" s="838"/>
    </row>
    <row r="7270" spans="25:38" x14ac:dyDescent="0.25">
      <c r="Y7270" s="838"/>
      <c r="Z7270" s="838"/>
      <c r="AA7270" s="838"/>
      <c r="AB7270" s="838"/>
      <c r="AC7270" s="838"/>
      <c r="AD7270" s="838"/>
      <c r="AE7270" s="838"/>
      <c r="AF7270" s="838"/>
      <c r="AG7270" s="838"/>
      <c r="AH7270" s="838"/>
      <c r="AI7270" s="838"/>
      <c r="AJ7270" s="838"/>
      <c r="AK7270" s="838"/>
      <c r="AL7270" s="838"/>
    </row>
    <row r="7271" spans="25:38" x14ac:dyDescent="0.25">
      <c r="Y7271" s="838"/>
      <c r="Z7271" s="838"/>
      <c r="AA7271" s="838"/>
      <c r="AB7271" s="838"/>
      <c r="AC7271" s="838"/>
      <c r="AD7271" s="838"/>
      <c r="AE7271" s="838"/>
      <c r="AF7271" s="838"/>
      <c r="AG7271" s="838"/>
      <c r="AH7271" s="838"/>
      <c r="AI7271" s="838"/>
      <c r="AJ7271" s="838"/>
      <c r="AK7271" s="838"/>
      <c r="AL7271" s="838"/>
    </row>
    <row r="7272" spans="25:38" x14ac:dyDescent="0.25">
      <c r="Y7272" s="838"/>
      <c r="Z7272" s="838"/>
      <c r="AA7272" s="838"/>
      <c r="AB7272" s="838"/>
      <c r="AC7272" s="838"/>
      <c r="AD7272" s="838"/>
      <c r="AE7272" s="838"/>
      <c r="AF7272" s="838"/>
      <c r="AG7272" s="838"/>
      <c r="AH7272" s="838"/>
      <c r="AI7272" s="838"/>
      <c r="AJ7272" s="838"/>
      <c r="AK7272" s="838"/>
      <c r="AL7272" s="838"/>
    </row>
    <row r="7273" spans="25:38" x14ac:dyDescent="0.25">
      <c r="Y7273" s="838"/>
      <c r="Z7273" s="838"/>
      <c r="AA7273" s="838"/>
      <c r="AB7273" s="838"/>
      <c r="AC7273" s="838"/>
      <c r="AD7273" s="838"/>
      <c r="AE7273" s="838"/>
      <c r="AF7273" s="838"/>
      <c r="AG7273" s="838"/>
      <c r="AH7273" s="838"/>
      <c r="AI7273" s="838"/>
      <c r="AJ7273" s="838"/>
      <c r="AK7273" s="838"/>
      <c r="AL7273" s="838"/>
    </row>
    <row r="7274" spans="25:38" x14ac:dyDescent="0.25">
      <c r="Y7274" s="838"/>
      <c r="Z7274" s="838"/>
      <c r="AA7274" s="838"/>
      <c r="AB7274" s="838"/>
      <c r="AC7274" s="838"/>
      <c r="AD7274" s="838"/>
      <c r="AE7274" s="838"/>
      <c r="AF7274" s="838"/>
      <c r="AG7274" s="838"/>
      <c r="AH7274" s="838"/>
      <c r="AI7274" s="838"/>
      <c r="AJ7274" s="838"/>
      <c r="AK7274" s="838"/>
      <c r="AL7274" s="838"/>
    </row>
    <row r="7275" spans="25:38" x14ac:dyDescent="0.25">
      <c r="Y7275" s="838"/>
      <c r="Z7275" s="838"/>
      <c r="AA7275" s="838"/>
      <c r="AB7275" s="838"/>
      <c r="AC7275" s="838"/>
      <c r="AD7275" s="838"/>
      <c r="AE7275" s="838"/>
      <c r="AF7275" s="838"/>
      <c r="AG7275" s="838"/>
      <c r="AH7275" s="838"/>
      <c r="AI7275" s="838"/>
      <c r="AJ7275" s="838"/>
      <c r="AK7275" s="838"/>
      <c r="AL7275" s="838"/>
    </row>
    <row r="7276" spans="25:38" x14ac:dyDescent="0.25">
      <c r="Y7276" s="838"/>
      <c r="Z7276" s="838"/>
      <c r="AA7276" s="838"/>
      <c r="AB7276" s="838"/>
      <c r="AC7276" s="838"/>
      <c r="AD7276" s="838"/>
      <c r="AE7276" s="838"/>
      <c r="AF7276" s="838"/>
      <c r="AG7276" s="838"/>
      <c r="AH7276" s="838"/>
      <c r="AI7276" s="838"/>
      <c r="AJ7276" s="838"/>
      <c r="AK7276" s="838"/>
      <c r="AL7276" s="838"/>
    </row>
    <row r="7277" spans="25:38" x14ac:dyDescent="0.25">
      <c r="Y7277" s="838"/>
      <c r="Z7277" s="838"/>
      <c r="AA7277" s="838"/>
      <c r="AB7277" s="838"/>
      <c r="AC7277" s="838"/>
      <c r="AD7277" s="838"/>
      <c r="AE7277" s="838"/>
      <c r="AF7277" s="838"/>
      <c r="AG7277" s="838"/>
      <c r="AH7277" s="838"/>
      <c r="AI7277" s="838"/>
      <c r="AJ7277" s="838"/>
      <c r="AK7277" s="838"/>
      <c r="AL7277" s="838"/>
    </row>
    <row r="7278" spans="25:38" x14ac:dyDescent="0.25">
      <c r="Y7278" s="838"/>
      <c r="Z7278" s="838"/>
      <c r="AA7278" s="838"/>
      <c r="AB7278" s="838"/>
      <c r="AC7278" s="838"/>
      <c r="AD7278" s="838"/>
      <c r="AE7278" s="838"/>
      <c r="AF7278" s="838"/>
      <c r="AG7278" s="838"/>
      <c r="AH7278" s="838"/>
      <c r="AI7278" s="838"/>
      <c r="AJ7278" s="838"/>
      <c r="AK7278" s="838"/>
      <c r="AL7278" s="838"/>
    </row>
    <row r="7279" spans="25:38" x14ac:dyDescent="0.25">
      <c r="Y7279" s="838"/>
      <c r="Z7279" s="838"/>
      <c r="AA7279" s="838"/>
      <c r="AB7279" s="838"/>
      <c r="AC7279" s="838"/>
      <c r="AD7279" s="838"/>
      <c r="AE7279" s="838"/>
      <c r="AF7279" s="838"/>
      <c r="AG7279" s="838"/>
      <c r="AH7279" s="838"/>
      <c r="AI7279" s="838"/>
      <c r="AJ7279" s="838"/>
      <c r="AK7279" s="838"/>
      <c r="AL7279" s="838"/>
    </row>
    <row r="7280" spans="25:38" x14ac:dyDescent="0.25">
      <c r="Y7280" s="838"/>
      <c r="Z7280" s="838"/>
      <c r="AA7280" s="838"/>
      <c r="AB7280" s="838"/>
      <c r="AC7280" s="838"/>
      <c r="AD7280" s="838"/>
      <c r="AE7280" s="838"/>
      <c r="AF7280" s="838"/>
      <c r="AG7280" s="838"/>
      <c r="AH7280" s="838"/>
      <c r="AI7280" s="838"/>
      <c r="AJ7280" s="838"/>
      <c r="AK7280" s="838"/>
      <c r="AL7280" s="838"/>
    </row>
    <row r="7281" spans="25:38" x14ac:dyDescent="0.25">
      <c r="Y7281" s="838"/>
      <c r="Z7281" s="838"/>
      <c r="AA7281" s="838"/>
      <c r="AB7281" s="838"/>
      <c r="AC7281" s="838"/>
      <c r="AD7281" s="838"/>
      <c r="AE7281" s="838"/>
      <c r="AF7281" s="838"/>
      <c r="AG7281" s="838"/>
      <c r="AH7281" s="838"/>
      <c r="AI7281" s="838"/>
      <c r="AJ7281" s="838"/>
      <c r="AK7281" s="838"/>
      <c r="AL7281" s="838"/>
    </row>
    <row r="7282" spans="25:38" x14ac:dyDescent="0.25">
      <c r="Y7282" s="838"/>
      <c r="Z7282" s="838"/>
      <c r="AA7282" s="838"/>
      <c r="AB7282" s="838"/>
      <c r="AC7282" s="838"/>
      <c r="AD7282" s="838"/>
      <c r="AE7282" s="838"/>
      <c r="AF7282" s="838"/>
      <c r="AG7282" s="838"/>
      <c r="AH7282" s="838"/>
      <c r="AI7282" s="838"/>
      <c r="AJ7282" s="838"/>
      <c r="AK7282" s="838"/>
      <c r="AL7282" s="838"/>
    </row>
    <row r="7283" spans="25:38" x14ac:dyDescent="0.25">
      <c r="Y7283" s="838"/>
      <c r="Z7283" s="838"/>
      <c r="AA7283" s="838"/>
      <c r="AB7283" s="838"/>
      <c r="AC7283" s="838"/>
      <c r="AD7283" s="838"/>
      <c r="AE7283" s="838"/>
      <c r="AF7283" s="838"/>
      <c r="AG7283" s="838"/>
      <c r="AH7283" s="838"/>
      <c r="AI7283" s="838"/>
      <c r="AJ7283" s="838"/>
      <c r="AK7283" s="838"/>
      <c r="AL7283" s="838"/>
    </row>
    <row r="7284" spans="25:38" x14ac:dyDescent="0.25">
      <c r="Y7284" s="838"/>
      <c r="Z7284" s="838"/>
      <c r="AA7284" s="838"/>
      <c r="AB7284" s="838"/>
      <c r="AC7284" s="838"/>
      <c r="AD7284" s="838"/>
      <c r="AE7284" s="838"/>
      <c r="AF7284" s="838"/>
      <c r="AG7284" s="838"/>
      <c r="AH7284" s="838"/>
      <c r="AI7284" s="838"/>
      <c r="AJ7284" s="838"/>
      <c r="AK7284" s="838"/>
      <c r="AL7284" s="838"/>
    </row>
    <row r="7285" spans="25:38" x14ac:dyDescent="0.25">
      <c r="Y7285" s="838"/>
      <c r="Z7285" s="838"/>
      <c r="AA7285" s="838"/>
      <c r="AB7285" s="838"/>
      <c r="AC7285" s="838"/>
      <c r="AD7285" s="838"/>
      <c r="AE7285" s="838"/>
      <c r="AF7285" s="838"/>
      <c r="AG7285" s="838"/>
      <c r="AH7285" s="838"/>
      <c r="AI7285" s="838"/>
      <c r="AJ7285" s="838"/>
      <c r="AK7285" s="838"/>
      <c r="AL7285" s="838"/>
    </row>
    <row r="7286" spans="25:38" x14ac:dyDescent="0.25">
      <c r="Y7286" s="838"/>
      <c r="Z7286" s="838"/>
      <c r="AA7286" s="838"/>
      <c r="AB7286" s="838"/>
      <c r="AC7286" s="838"/>
      <c r="AD7286" s="838"/>
      <c r="AE7286" s="838"/>
      <c r="AF7286" s="838"/>
      <c r="AG7286" s="838"/>
      <c r="AH7286" s="838"/>
      <c r="AI7286" s="838"/>
      <c r="AJ7286" s="838"/>
      <c r="AK7286" s="838"/>
      <c r="AL7286" s="838"/>
    </row>
    <row r="7287" spans="25:38" x14ac:dyDescent="0.25">
      <c r="Y7287" s="838"/>
      <c r="Z7287" s="838"/>
      <c r="AA7287" s="838"/>
      <c r="AB7287" s="838"/>
      <c r="AC7287" s="838"/>
      <c r="AD7287" s="838"/>
      <c r="AE7287" s="838"/>
      <c r="AF7287" s="838"/>
      <c r="AG7287" s="838"/>
      <c r="AH7287" s="838"/>
      <c r="AI7287" s="838"/>
      <c r="AJ7287" s="838"/>
      <c r="AK7287" s="838"/>
      <c r="AL7287" s="838"/>
    </row>
    <row r="7288" spans="25:38" x14ac:dyDescent="0.25">
      <c r="Y7288" s="838"/>
      <c r="Z7288" s="838"/>
      <c r="AA7288" s="838"/>
      <c r="AB7288" s="838"/>
      <c r="AC7288" s="838"/>
      <c r="AD7288" s="838"/>
      <c r="AE7288" s="838"/>
      <c r="AF7288" s="838"/>
      <c r="AG7288" s="838"/>
      <c r="AH7288" s="838"/>
      <c r="AI7288" s="838"/>
      <c r="AJ7288" s="838"/>
      <c r="AK7288" s="838"/>
      <c r="AL7288" s="838"/>
    </row>
    <row r="7289" spans="25:38" x14ac:dyDescent="0.25">
      <c r="Y7289" s="838"/>
      <c r="Z7289" s="838"/>
      <c r="AA7289" s="838"/>
      <c r="AB7289" s="838"/>
      <c r="AC7289" s="838"/>
      <c r="AD7289" s="838"/>
      <c r="AE7289" s="838"/>
      <c r="AF7289" s="838"/>
      <c r="AG7289" s="838"/>
      <c r="AH7289" s="838"/>
      <c r="AI7289" s="838"/>
      <c r="AJ7289" s="838"/>
      <c r="AK7289" s="838"/>
      <c r="AL7289" s="838"/>
    </row>
    <row r="7290" spans="25:38" x14ac:dyDescent="0.25">
      <c r="Y7290" s="838"/>
      <c r="Z7290" s="838"/>
      <c r="AA7290" s="838"/>
      <c r="AB7290" s="838"/>
      <c r="AC7290" s="838"/>
      <c r="AD7290" s="838"/>
      <c r="AE7290" s="838"/>
      <c r="AF7290" s="838"/>
      <c r="AG7290" s="838"/>
      <c r="AH7290" s="838"/>
      <c r="AI7290" s="838"/>
      <c r="AJ7290" s="838"/>
      <c r="AK7290" s="838"/>
      <c r="AL7290" s="838"/>
    </row>
    <row r="7291" spans="25:38" x14ac:dyDescent="0.25">
      <c r="Y7291" s="838"/>
      <c r="Z7291" s="838"/>
      <c r="AA7291" s="838"/>
      <c r="AB7291" s="838"/>
      <c r="AC7291" s="838"/>
      <c r="AD7291" s="838"/>
      <c r="AE7291" s="838"/>
      <c r="AF7291" s="838"/>
      <c r="AG7291" s="838"/>
      <c r="AH7291" s="838"/>
      <c r="AI7291" s="838"/>
      <c r="AJ7291" s="838"/>
      <c r="AK7291" s="838"/>
      <c r="AL7291" s="838"/>
    </row>
    <row r="7292" spans="25:38" x14ac:dyDescent="0.25">
      <c r="Y7292" s="838"/>
      <c r="Z7292" s="838"/>
      <c r="AA7292" s="838"/>
      <c r="AB7292" s="838"/>
      <c r="AC7292" s="838"/>
      <c r="AD7292" s="838"/>
      <c r="AE7292" s="838"/>
      <c r="AF7292" s="838"/>
      <c r="AG7292" s="838"/>
      <c r="AH7292" s="838"/>
      <c r="AI7292" s="838"/>
      <c r="AJ7292" s="838"/>
      <c r="AK7292" s="838"/>
      <c r="AL7292" s="838"/>
    </row>
    <row r="7293" spans="25:38" x14ac:dyDescent="0.25">
      <c r="Y7293" s="838"/>
      <c r="Z7293" s="838"/>
      <c r="AA7293" s="838"/>
      <c r="AB7293" s="838"/>
      <c r="AC7293" s="838"/>
      <c r="AD7293" s="838"/>
      <c r="AE7293" s="838"/>
      <c r="AF7293" s="838"/>
      <c r="AG7293" s="838"/>
      <c r="AH7293" s="838"/>
      <c r="AI7293" s="838"/>
      <c r="AJ7293" s="838"/>
      <c r="AK7293" s="838"/>
      <c r="AL7293" s="838"/>
    </row>
    <row r="7294" spans="25:38" x14ac:dyDescent="0.25">
      <c r="Y7294" s="838"/>
      <c r="Z7294" s="838"/>
      <c r="AA7294" s="838"/>
      <c r="AB7294" s="838"/>
      <c r="AC7294" s="838"/>
      <c r="AD7294" s="838"/>
      <c r="AE7294" s="838"/>
      <c r="AF7294" s="838"/>
      <c r="AG7294" s="838"/>
      <c r="AH7294" s="838"/>
      <c r="AI7294" s="838"/>
      <c r="AJ7294" s="838"/>
      <c r="AK7294" s="838"/>
      <c r="AL7294" s="838"/>
    </row>
    <row r="7295" spans="25:38" x14ac:dyDescent="0.25">
      <c r="Y7295" s="838"/>
      <c r="Z7295" s="838"/>
      <c r="AA7295" s="838"/>
      <c r="AB7295" s="838"/>
      <c r="AC7295" s="838"/>
      <c r="AD7295" s="838"/>
      <c r="AE7295" s="838"/>
      <c r="AF7295" s="838"/>
      <c r="AG7295" s="838"/>
      <c r="AH7295" s="838"/>
      <c r="AI7295" s="838"/>
      <c r="AJ7295" s="838"/>
      <c r="AK7295" s="838"/>
      <c r="AL7295" s="838"/>
    </row>
    <row r="7296" spans="25:38" x14ac:dyDescent="0.25">
      <c r="Y7296" s="838"/>
      <c r="Z7296" s="838"/>
      <c r="AA7296" s="838"/>
      <c r="AB7296" s="838"/>
      <c r="AC7296" s="838"/>
      <c r="AD7296" s="838"/>
      <c r="AE7296" s="838"/>
      <c r="AF7296" s="838"/>
      <c r="AG7296" s="838"/>
      <c r="AH7296" s="838"/>
      <c r="AI7296" s="838"/>
      <c r="AJ7296" s="838"/>
      <c r="AK7296" s="838"/>
      <c r="AL7296" s="838"/>
    </row>
    <row r="7297" spans="25:38" x14ac:dyDescent="0.25">
      <c r="Y7297" s="838"/>
      <c r="Z7297" s="838"/>
      <c r="AA7297" s="838"/>
      <c r="AB7297" s="838"/>
      <c r="AC7297" s="838"/>
      <c r="AD7297" s="838"/>
      <c r="AE7297" s="838"/>
      <c r="AF7297" s="838"/>
      <c r="AG7297" s="838"/>
      <c r="AH7297" s="838"/>
      <c r="AI7297" s="838"/>
      <c r="AJ7297" s="838"/>
      <c r="AK7297" s="838"/>
      <c r="AL7297" s="838"/>
    </row>
    <row r="7298" spans="25:38" x14ac:dyDescent="0.25">
      <c r="Y7298" s="838"/>
      <c r="Z7298" s="838"/>
      <c r="AA7298" s="838"/>
      <c r="AB7298" s="838"/>
      <c r="AC7298" s="838"/>
      <c r="AD7298" s="838"/>
      <c r="AE7298" s="838"/>
      <c r="AF7298" s="838"/>
      <c r="AG7298" s="838"/>
      <c r="AH7298" s="838"/>
      <c r="AI7298" s="838"/>
      <c r="AJ7298" s="838"/>
      <c r="AK7298" s="838"/>
      <c r="AL7298" s="838"/>
    </row>
    <row r="7299" spans="25:38" x14ac:dyDescent="0.25">
      <c r="Y7299" s="838"/>
      <c r="Z7299" s="838"/>
      <c r="AA7299" s="838"/>
      <c r="AB7299" s="838"/>
      <c r="AC7299" s="838"/>
      <c r="AD7299" s="838"/>
      <c r="AE7299" s="838"/>
      <c r="AF7299" s="838"/>
      <c r="AG7299" s="838"/>
      <c r="AH7299" s="838"/>
      <c r="AI7299" s="838"/>
      <c r="AJ7299" s="838"/>
      <c r="AK7299" s="838"/>
      <c r="AL7299" s="838"/>
    </row>
    <row r="7300" spans="25:38" x14ac:dyDescent="0.25">
      <c r="Y7300" s="838"/>
      <c r="Z7300" s="838"/>
      <c r="AA7300" s="838"/>
      <c r="AB7300" s="838"/>
      <c r="AC7300" s="838"/>
      <c r="AD7300" s="838"/>
      <c r="AE7300" s="838"/>
      <c r="AF7300" s="838"/>
      <c r="AG7300" s="838"/>
      <c r="AH7300" s="838"/>
      <c r="AI7300" s="838"/>
      <c r="AJ7300" s="838"/>
      <c r="AK7300" s="838"/>
      <c r="AL7300" s="838"/>
    </row>
    <row r="7301" spans="25:38" x14ac:dyDescent="0.25">
      <c r="Y7301" s="838"/>
      <c r="Z7301" s="838"/>
      <c r="AA7301" s="838"/>
      <c r="AB7301" s="838"/>
      <c r="AC7301" s="838"/>
      <c r="AD7301" s="838"/>
      <c r="AE7301" s="838"/>
      <c r="AF7301" s="838"/>
      <c r="AG7301" s="838"/>
      <c r="AH7301" s="838"/>
      <c r="AI7301" s="838"/>
      <c r="AJ7301" s="838"/>
      <c r="AK7301" s="838"/>
      <c r="AL7301" s="838"/>
    </row>
    <row r="7302" spans="25:38" x14ac:dyDescent="0.25">
      <c r="Y7302" s="838"/>
      <c r="Z7302" s="838"/>
      <c r="AA7302" s="838"/>
      <c r="AB7302" s="838"/>
      <c r="AC7302" s="838"/>
      <c r="AD7302" s="838"/>
      <c r="AE7302" s="838"/>
      <c r="AF7302" s="838"/>
      <c r="AG7302" s="838"/>
      <c r="AH7302" s="838"/>
      <c r="AI7302" s="838"/>
      <c r="AJ7302" s="838"/>
      <c r="AK7302" s="838"/>
      <c r="AL7302" s="838"/>
    </row>
    <row r="7303" spans="25:38" x14ac:dyDescent="0.25">
      <c r="Y7303" s="838"/>
      <c r="Z7303" s="838"/>
      <c r="AA7303" s="838"/>
      <c r="AB7303" s="838"/>
      <c r="AC7303" s="838"/>
      <c r="AD7303" s="838"/>
      <c r="AE7303" s="838"/>
      <c r="AF7303" s="838"/>
      <c r="AG7303" s="838"/>
      <c r="AH7303" s="838"/>
      <c r="AI7303" s="838"/>
      <c r="AJ7303" s="838"/>
      <c r="AK7303" s="838"/>
      <c r="AL7303" s="838"/>
    </row>
    <row r="7304" spans="25:38" x14ac:dyDescent="0.25">
      <c r="Y7304" s="838"/>
      <c r="Z7304" s="838"/>
      <c r="AA7304" s="838"/>
      <c r="AB7304" s="838"/>
      <c r="AC7304" s="838"/>
      <c r="AD7304" s="838"/>
      <c r="AE7304" s="838"/>
      <c r="AF7304" s="838"/>
      <c r="AG7304" s="838"/>
      <c r="AH7304" s="838"/>
      <c r="AI7304" s="838"/>
      <c r="AJ7304" s="838"/>
      <c r="AK7304" s="838"/>
      <c r="AL7304" s="838"/>
    </row>
    <row r="7305" spans="25:38" x14ac:dyDescent="0.25">
      <c r="Y7305" s="838"/>
      <c r="Z7305" s="838"/>
      <c r="AA7305" s="838"/>
      <c r="AB7305" s="838"/>
      <c r="AC7305" s="838"/>
      <c r="AD7305" s="838"/>
      <c r="AE7305" s="838"/>
      <c r="AF7305" s="838"/>
      <c r="AG7305" s="838"/>
      <c r="AH7305" s="838"/>
      <c r="AI7305" s="838"/>
      <c r="AJ7305" s="838"/>
      <c r="AK7305" s="838"/>
      <c r="AL7305" s="838"/>
    </row>
    <row r="7306" spans="25:38" x14ac:dyDescent="0.25">
      <c r="Y7306" s="838"/>
      <c r="Z7306" s="838"/>
      <c r="AA7306" s="838"/>
      <c r="AB7306" s="838"/>
      <c r="AC7306" s="838"/>
      <c r="AD7306" s="838"/>
      <c r="AE7306" s="838"/>
      <c r="AF7306" s="838"/>
      <c r="AG7306" s="838"/>
      <c r="AH7306" s="838"/>
      <c r="AI7306" s="838"/>
      <c r="AJ7306" s="838"/>
      <c r="AK7306" s="838"/>
      <c r="AL7306" s="838"/>
    </row>
    <row r="7307" spans="25:38" x14ac:dyDescent="0.25">
      <c r="Y7307" s="838"/>
      <c r="Z7307" s="838"/>
      <c r="AA7307" s="838"/>
      <c r="AB7307" s="838"/>
      <c r="AC7307" s="838"/>
      <c r="AD7307" s="838"/>
      <c r="AE7307" s="838"/>
      <c r="AF7307" s="838"/>
      <c r="AG7307" s="838"/>
      <c r="AH7307" s="838"/>
      <c r="AI7307" s="838"/>
      <c r="AJ7307" s="838"/>
      <c r="AK7307" s="838"/>
      <c r="AL7307" s="838"/>
    </row>
    <row r="7308" spans="25:38" x14ac:dyDescent="0.25">
      <c r="Y7308" s="838"/>
      <c r="Z7308" s="838"/>
      <c r="AA7308" s="838"/>
      <c r="AB7308" s="838"/>
      <c r="AC7308" s="838"/>
      <c r="AD7308" s="838"/>
      <c r="AE7308" s="838"/>
      <c r="AF7308" s="838"/>
      <c r="AG7308" s="838"/>
      <c r="AH7308" s="838"/>
      <c r="AI7308" s="838"/>
      <c r="AJ7308" s="838"/>
      <c r="AK7308" s="838"/>
      <c r="AL7308" s="838"/>
    </row>
    <row r="7309" spans="25:38" x14ac:dyDescent="0.25">
      <c r="Y7309" s="838"/>
      <c r="Z7309" s="838"/>
      <c r="AA7309" s="838"/>
      <c r="AB7309" s="838"/>
      <c r="AC7309" s="838"/>
      <c r="AD7309" s="838"/>
      <c r="AE7309" s="838"/>
      <c r="AF7309" s="838"/>
      <c r="AG7309" s="838"/>
      <c r="AH7309" s="838"/>
      <c r="AI7309" s="838"/>
      <c r="AJ7309" s="838"/>
      <c r="AK7309" s="838"/>
      <c r="AL7309" s="838"/>
    </row>
    <row r="7310" spans="25:38" x14ac:dyDescent="0.25">
      <c r="Y7310" s="838"/>
      <c r="Z7310" s="838"/>
      <c r="AA7310" s="838"/>
      <c r="AB7310" s="838"/>
      <c r="AC7310" s="838"/>
      <c r="AD7310" s="838"/>
      <c r="AE7310" s="838"/>
      <c r="AF7310" s="838"/>
      <c r="AG7310" s="838"/>
      <c r="AH7310" s="838"/>
      <c r="AI7310" s="838"/>
      <c r="AJ7310" s="838"/>
      <c r="AK7310" s="838"/>
      <c r="AL7310" s="838"/>
    </row>
    <row r="7311" spans="25:38" x14ac:dyDescent="0.25">
      <c r="Y7311" s="838"/>
      <c r="Z7311" s="838"/>
      <c r="AA7311" s="838"/>
      <c r="AB7311" s="838"/>
      <c r="AC7311" s="838"/>
      <c r="AD7311" s="838"/>
      <c r="AE7311" s="838"/>
      <c r="AF7311" s="838"/>
      <c r="AG7311" s="838"/>
      <c r="AH7311" s="838"/>
      <c r="AI7311" s="838"/>
      <c r="AJ7311" s="838"/>
      <c r="AK7311" s="838"/>
      <c r="AL7311" s="838"/>
    </row>
    <row r="7312" spans="25:38" x14ac:dyDescent="0.25">
      <c r="Y7312" s="838"/>
      <c r="Z7312" s="838"/>
      <c r="AA7312" s="838"/>
      <c r="AB7312" s="838"/>
      <c r="AC7312" s="838"/>
      <c r="AD7312" s="838"/>
      <c r="AE7312" s="838"/>
      <c r="AF7312" s="838"/>
      <c r="AG7312" s="838"/>
      <c r="AH7312" s="838"/>
      <c r="AI7312" s="838"/>
      <c r="AJ7312" s="838"/>
      <c r="AK7312" s="838"/>
      <c r="AL7312" s="838"/>
    </row>
    <row r="7313" spans="25:38" x14ac:dyDescent="0.25">
      <c r="Y7313" s="838"/>
      <c r="Z7313" s="838"/>
      <c r="AA7313" s="838"/>
      <c r="AB7313" s="838"/>
      <c r="AC7313" s="838"/>
      <c r="AD7313" s="838"/>
      <c r="AE7313" s="838"/>
      <c r="AF7313" s="838"/>
      <c r="AG7313" s="838"/>
      <c r="AH7313" s="838"/>
      <c r="AI7313" s="838"/>
      <c r="AJ7313" s="838"/>
      <c r="AK7313" s="838"/>
      <c r="AL7313" s="838"/>
    </row>
    <row r="7314" spans="25:38" x14ac:dyDescent="0.25">
      <c r="Y7314" s="838"/>
      <c r="Z7314" s="838"/>
      <c r="AA7314" s="838"/>
      <c r="AB7314" s="838"/>
      <c r="AC7314" s="838"/>
      <c r="AD7314" s="838"/>
      <c r="AE7314" s="838"/>
      <c r="AF7314" s="838"/>
      <c r="AG7314" s="838"/>
      <c r="AH7314" s="838"/>
      <c r="AI7314" s="838"/>
      <c r="AJ7314" s="838"/>
      <c r="AK7314" s="838"/>
      <c r="AL7314" s="838"/>
    </row>
    <row r="7315" spans="25:38" x14ac:dyDescent="0.25">
      <c r="Y7315" s="838"/>
      <c r="Z7315" s="838"/>
      <c r="AA7315" s="838"/>
      <c r="AB7315" s="838"/>
      <c r="AC7315" s="838"/>
      <c r="AD7315" s="838"/>
      <c r="AE7315" s="838"/>
      <c r="AF7315" s="838"/>
      <c r="AG7315" s="838"/>
      <c r="AH7315" s="838"/>
      <c r="AI7315" s="838"/>
      <c r="AJ7315" s="838"/>
      <c r="AK7315" s="838"/>
      <c r="AL7315" s="838"/>
    </row>
    <row r="7316" spans="25:38" x14ac:dyDescent="0.25">
      <c r="Y7316" s="838"/>
      <c r="Z7316" s="838"/>
      <c r="AA7316" s="838"/>
      <c r="AB7316" s="838"/>
      <c r="AC7316" s="838"/>
      <c r="AD7316" s="838"/>
      <c r="AE7316" s="838"/>
      <c r="AF7316" s="838"/>
      <c r="AG7316" s="838"/>
      <c r="AH7316" s="838"/>
      <c r="AI7316" s="838"/>
      <c r="AJ7316" s="838"/>
      <c r="AK7316" s="838"/>
      <c r="AL7316" s="838"/>
    </row>
    <row r="7317" spans="25:38" x14ac:dyDescent="0.25">
      <c r="Y7317" s="838"/>
      <c r="Z7317" s="838"/>
      <c r="AA7317" s="838"/>
      <c r="AB7317" s="838"/>
      <c r="AC7317" s="838"/>
      <c r="AD7317" s="838"/>
      <c r="AE7317" s="838"/>
      <c r="AF7317" s="838"/>
      <c r="AG7317" s="838"/>
      <c r="AH7317" s="838"/>
      <c r="AI7317" s="838"/>
      <c r="AJ7317" s="838"/>
      <c r="AK7317" s="838"/>
      <c r="AL7317" s="838"/>
    </row>
    <row r="7318" spans="25:38" x14ac:dyDescent="0.25">
      <c r="Y7318" s="838"/>
      <c r="Z7318" s="838"/>
      <c r="AA7318" s="838"/>
      <c r="AB7318" s="838"/>
      <c r="AC7318" s="838"/>
      <c r="AD7318" s="838"/>
      <c r="AE7318" s="838"/>
      <c r="AF7318" s="838"/>
      <c r="AG7318" s="838"/>
      <c r="AH7318" s="838"/>
      <c r="AI7318" s="838"/>
      <c r="AJ7318" s="838"/>
      <c r="AK7318" s="838"/>
      <c r="AL7318" s="838"/>
    </row>
    <row r="7319" spans="25:38" x14ac:dyDescent="0.25">
      <c r="Y7319" s="838"/>
      <c r="Z7319" s="838"/>
      <c r="AA7319" s="838"/>
      <c r="AB7319" s="838"/>
      <c r="AC7319" s="838"/>
      <c r="AD7319" s="838"/>
      <c r="AE7319" s="838"/>
      <c r="AF7319" s="838"/>
      <c r="AG7319" s="838"/>
      <c r="AH7319" s="838"/>
      <c r="AI7319" s="838"/>
      <c r="AJ7319" s="838"/>
      <c r="AK7319" s="838"/>
      <c r="AL7319" s="838"/>
    </row>
    <row r="7320" spans="25:38" x14ac:dyDescent="0.25">
      <c r="Y7320" s="838"/>
      <c r="Z7320" s="838"/>
      <c r="AA7320" s="838"/>
      <c r="AB7320" s="838"/>
      <c r="AC7320" s="838"/>
      <c r="AD7320" s="838"/>
      <c r="AE7320" s="838"/>
      <c r="AF7320" s="838"/>
      <c r="AG7320" s="838"/>
      <c r="AH7320" s="838"/>
      <c r="AI7320" s="838"/>
      <c r="AJ7320" s="838"/>
      <c r="AK7320" s="838"/>
      <c r="AL7320" s="838"/>
    </row>
    <row r="7321" spans="25:38" x14ac:dyDescent="0.25">
      <c r="Y7321" s="838"/>
      <c r="Z7321" s="838"/>
      <c r="AA7321" s="838"/>
      <c r="AB7321" s="838"/>
      <c r="AC7321" s="838"/>
      <c r="AD7321" s="838"/>
      <c r="AE7321" s="838"/>
      <c r="AF7321" s="838"/>
      <c r="AG7321" s="838"/>
      <c r="AH7321" s="838"/>
      <c r="AI7321" s="838"/>
      <c r="AJ7321" s="838"/>
      <c r="AK7321" s="838"/>
      <c r="AL7321" s="838"/>
    </row>
    <row r="7322" spans="25:38" x14ac:dyDescent="0.25">
      <c r="Y7322" s="838"/>
      <c r="Z7322" s="838"/>
      <c r="AA7322" s="838"/>
      <c r="AB7322" s="838"/>
      <c r="AC7322" s="838"/>
      <c r="AD7322" s="838"/>
      <c r="AE7322" s="838"/>
      <c r="AF7322" s="838"/>
      <c r="AG7322" s="838"/>
      <c r="AH7322" s="838"/>
      <c r="AI7322" s="838"/>
      <c r="AJ7322" s="838"/>
      <c r="AK7322" s="838"/>
      <c r="AL7322" s="838"/>
    </row>
    <row r="7323" spans="25:38" x14ac:dyDescent="0.25">
      <c r="Y7323" s="838"/>
      <c r="Z7323" s="838"/>
      <c r="AA7323" s="838"/>
      <c r="AB7323" s="838"/>
      <c r="AC7323" s="838"/>
      <c r="AD7323" s="838"/>
      <c r="AE7323" s="838"/>
      <c r="AF7323" s="838"/>
      <c r="AG7323" s="838"/>
      <c r="AH7323" s="838"/>
      <c r="AI7323" s="838"/>
      <c r="AJ7323" s="838"/>
      <c r="AK7323" s="838"/>
      <c r="AL7323" s="838"/>
    </row>
    <row r="7324" spans="25:38" x14ac:dyDescent="0.25">
      <c r="Y7324" s="838"/>
      <c r="Z7324" s="838"/>
      <c r="AA7324" s="838"/>
      <c r="AB7324" s="838"/>
      <c r="AC7324" s="838"/>
      <c r="AD7324" s="838"/>
      <c r="AE7324" s="838"/>
      <c r="AF7324" s="838"/>
      <c r="AG7324" s="838"/>
      <c r="AH7324" s="838"/>
      <c r="AI7324" s="838"/>
      <c r="AJ7324" s="838"/>
      <c r="AK7324" s="838"/>
      <c r="AL7324" s="838"/>
    </row>
    <row r="7325" spans="25:38" x14ac:dyDescent="0.25">
      <c r="Y7325" s="838"/>
      <c r="Z7325" s="838"/>
      <c r="AA7325" s="838"/>
      <c r="AB7325" s="838"/>
      <c r="AC7325" s="838"/>
      <c r="AD7325" s="838"/>
      <c r="AE7325" s="838"/>
      <c r="AF7325" s="838"/>
      <c r="AG7325" s="838"/>
      <c r="AH7325" s="838"/>
      <c r="AI7325" s="838"/>
      <c r="AJ7325" s="838"/>
      <c r="AK7325" s="838"/>
      <c r="AL7325" s="838"/>
    </row>
    <row r="7326" spans="25:38" x14ac:dyDescent="0.25">
      <c r="Y7326" s="838"/>
      <c r="Z7326" s="838"/>
      <c r="AA7326" s="838"/>
      <c r="AB7326" s="838"/>
      <c r="AC7326" s="838"/>
      <c r="AD7326" s="838"/>
      <c r="AE7326" s="838"/>
      <c r="AF7326" s="838"/>
      <c r="AG7326" s="838"/>
      <c r="AH7326" s="838"/>
      <c r="AI7326" s="838"/>
      <c r="AJ7326" s="838"/>
      <c r="AK7326" s="838"/>
      <c r="AL7326" s="838"/>
    </row>
    <row r="7327" spans="25:38" x14ac:dyDescent="0.25">
      <c r="Y7327" s="838"/>
      <c r="Z7327" s="838"/>
      <c r="AA7327" s="838"/>
      <c r="AB7327" s="838"/>
      <c r="AC7327" s="838"/>
      <c r="AD7327" s="838"/>
      <c r="AE7327" s="838"/>
      <c r="AF7327" s="838"/>
      <c r="AG7327" s="838"/>
      <c r="AH7327" s="838"/>
      <c r="AI7327" s="838"/>
      <c r="AJ7327" s="838"/>
      <c r="AK7327" s="838"/>
      <c r="AL7327" s="838"/>
    </row>
    <row r="7328" spans="25:38" x14ac:dyDescent="0.25">
      <c r="Y7328" s="838"/>
      <c r="Z7328" s="838"/>
      <c r="AA7328" s="838"/>
      <c r="AB7328" s="838"/>
      <c r="AC7328" s="838"/>
      <c r="AD7328" s="838"/>
      <c r="AE7328" s="838"/>
      <c r="AF7328" s="838"/>
      <c r="AG7328" s="838"/>
      <c r="AH7328" s="838"/>
      <c r="AI7328" s="838"/>
      <c r="AJ7328" s="838"/>
      <c r="AK7328" s="838"/>
      <c r="AL7328" s="838"/>
    </row>
    <row r="7329" spans="25:38" x14ac:dyDescent="0.25">
      <c r="Y7329" s="838"/>
      <c r="Z7329" s="838"/>
      <c r="AA7329" s="838"/>
      <c r="AB7329" s="838"/>
      <c r="AC7329" s="838"/>
      <c r="AD7329" s="838"/>
      <c r="AE7329" s="838"/>
      <c r="AF7329" s="838"/>
      <c r="AG7329" s="838"/>
      <c r="AH7329" s="838"/>
      <c r="AI7329" s="838"/>
      <c r="AJ7329" s="838"/>
      <c r="AK7329" s="838"/>
      <c r="AL7329" s="838"/>
    </row>
    <row r="7330" spans="25:38" x14ac:dyDescent="0.25">
      <c r="Y7330" s="838"/>
      <c r="Z7330" s="838"/>
      <c r="AA7330" s="838"/>
      <c r="AB7330" s="838"/>
      <c r="AC7330" s="838"/>
      <c r="AD7330" s="838"/>
      <c r="AE7330" s="838"/>
      <c r="AF7330" s="838"/>
      <c r="AG7330" s="838"/>
      <c r="AH7330" s="838"/>
      <c r="AI7330" s="838"/>
      <c r="AJ7330" s="838"/>
      <c r="AK7330" s="838"/>
      <c r="AL7330" s="838"/>
    </row>
    <row r="7331" spans="25:38" x14ac:dyDescent="0.25">
      <c r="Y7331" s="838"/>
      <c r="Z7331" s="838"/>
      <c r="AA7331" s="838"/>
      <c r="AB7331" s="838"/>
      <c r="AC7331" s="838"/>
      <c r="AD7331" s="838"/>
      <c r="AE7331" s="838"/>
      <c r="AF7331" s="838"/>
      <c r="AG7331" s="838"/>
      <c r="AH7331" s="838"/>
      <c r="AI7331" s="838"/>
      <c r="AJ7331" s="838"/>
      <c r="AK7331" s="838"/>
      <c r="AL7331" s="838"/>
    </row>
    <row r="7332" spans="25:38" x14ac:dyDescent="0.25">
      <c r="Y7332" s="838"/>
      <c r="Z7332" s="838"/>
      <c r="AA7332" s="838"/>
      <c r="AB7332" s="838"/>
      <c r="AC7332" s="838"/>
      <c r="AD7332" s="838"/>
      <c r="AE7332" s="838"/>
      <c r="AF7332" s="838"/>
      <c r="AG7332" s="838"/>
      <c r="AH7332" s="838"/>
      <c r="AI7332" s="838"/>
      <c r="AJ7332" s="838"/>
      <c r="AK7332" s="838"/>
      <c r="AL7332" s="838"/>
    </row>
    <row r="7333" spans="25:38" x14ac:dyDescent="0.25">
      <c r="Y7333" s="838"/>
      <c r="Z7333" s="838"/>
      <c r="AA7333" s="838"/>
      <c r="AB7333" s="838"/>
      <c r="AC7333" s="838"/>
      <c r="AD7333" s="838"/>
      <c r="AE7333" s="838"/>
      <c r="AF7333" s="838"/>
      <c r="AG7333" s="838"/>
      <c r="AH7333" s="838"/>
      <c r="AI7333" s="838"/>
      <c r="AJ7333" s="838"/>
      <c r="AK7333" s="838"/>
      <c r="AL7333" s="838"/>
    </row>
    <row r="7334" spans="25:38" x14ac:dyDescent="0.25">
      <c r="Y7334" s="838"/>
      <c r="Z7334" s="838"/>
      <c r="AA7334" s="838"/>
      <c r="AB7334" s="838"/>
      <c r="AC7334" s="838"/>
      <c r="AD7334" s="838"/>
      <c r="AE7334" s="838"/>
      <c r="AF7334" s="838"/>
      <c r="AG7334" s="838"/>
      <c r="AH7334" s="838"/>
      <c r="AI7334" s="838"/>
      <c r="AJ7334" s="838"/>
      <c r="AK7334" s="838"/>
      <c r="AL7334" s="838"/>
    </row>
    <row r="7335" spans="25:38" x14ac:dyDescent="0.25">
      <c r="Y7335" s="838"/>
      <c r="Z7335" s="838"/>
      <c r="AA7335" s="838"/>
      <c r="AB7335" s="838"/>
      <c r="AC7335" s="838"/>
      <c r="AD7335" s="838"/>
      <c r="AE7335" s="838"/>
      <c r="AF7335" s="838"/>
      <c r="AG7335" s="838"/>
      <c r="AH7335" s="838"/>
      <c r="AI7335" s="838"/>
      <c r="AJ7335" s="838"/>
      <c r="AK7335" s="838"/>
      <c r="AL7335" s="838"/>
    </row>
    <row r="7336" spans="25:38" x14ac:dyDescent="0.25">
      <c r="Y7336" s="838"/>
      <c r="Z7336" s="838"/>
      <c r="AA7336" s="838"/>
      <c r="AB7336" s="838"/>
      <c r="AC7336" s="838"/>
      <c r="AD7336" s="838"/>
      <c r="AE7336" s="838"/>
      <c r="AF7336" s="838"/>
      <c r="AG7336" s="838"/>
      <c r="AH7336" s="838"/>
      <c r="AI7336" s="838"/>
      <c r="AJ7336" s="838"/>
      <c r="AK7336" s="838"/>
      <c r="AL7336" s="838"/>
    </row>
    <row r="7337" spans="25:38" x14ac:dyDescent="0.25">
      <c r="Y7337" s="838"/>
      <c r="Z7337" s="838"/>
      <c r="AA7337" s="838"/>
      <c r="AB7337" s="838"/>
      <c r="AC7337" s="838"/>
      <c r="AD7337" s="838"/>
      <c r="AE7337" s="838"/>
      <c r="AF7337" s="838"/>
      <c r="AG7337" s="838"/>
      <c r="AH7337" s="838"/>
      <c r="AI7337" s="838"/>
      <c r="AJ7337" s="838"/>
      <c r="AK7337" s="838"/>
      <c r="AL7337" s="838"/>
    </row>
    <row r="7338" spans="25:38" x14ac:dyDescent="0.25">
      <c r="Y7338" s="838"/>
      <c r="Z7338" s="838"/>
      <c r="AA7338" s="838"/>
      <c r="AB7338" s="838"/>
      <c r="AC7338" s="838"/>
      <c r="AD7338" s="838"/>
      <c r="AE7338" s="838"/>
      <c r="AF7338" s="838"/>
      <c r="AG7338" s="838"/>
      <c r="AH7338" s="838"/>
      <c r="AI7338" s="838"/>
      <c r="AJ7338" s="838"/>
      <c r="AK7338" s="838"/>
      <c r="AL7338" s="838"/>
    </row>
    <row r="7339" spans="25:38" x14ac:dyDescent="0.25">
      <c r="Y7339" s="838"/>
      <c r="Z7339" s="838"/>
      <c r="AA7339" s="838"/>
      <c r="AB7339" s="838"/>
      <c r="AC7339" s="838"/>
      <c r="AD7339" s="838"/>
      <c r="AE7339" s="838"/>
      <c r="AF7339" s="838"/>
      <c r="AG7339" s="838"/>
      <c r="AH7339" s="838"/>
      <c r="AI7339" s="838"/>
      <c r="AJ7339" s="838"/>
      <c r="AK7339" s="838"/>
      <c r="AL7339" s="838"/>
    </row>
    <row r="7340" spans="25:38" x14ac:dyDescent="0.25">
      <c r="Y7340" s="838"/>
      <c r="Z7340" s="838"/>
      <c r="AA7340" s="838"/>
      <c r="AB7340" s="838"/>
      <c r="AC7340" s="838"/>
      <c r="AD7340" s="838"/>
      <c r="AE7340" s="838"/>
      <c r="AF7340" s="838"/>
      <c r="AG7340" s="838"/>
      <c r="AH7340" s="838"/>
      <c r="AI7340" s="838"/>
      <c r="AJ7340" s="838"/>
      <c r="AK7340" s="838"/>
      <c r="AL7340" s="838"/>
    </row>
    <row r="7341" spans="25:38" x14ac:dyDescent="0.25">
      <c r="Y7341" s="838"/>
      <c r="Z7341" s="838"/>
      <c r="AA7341" s="838"/>
      <c r="AB7341" s="838"/>
      <c r="AC7341" s="838"/>
      <c r="AD7341" s="838"/>
      <c r="AE7341" s="838"/>
      <c r="AF7341" s="838"/>
      <c r="AG7341" s="838"/>
      <c r="AH7341" s="838"/>
      <c r="AI7341" s="838"/>
      <c r="AJ7341" s="838"/>
      <c r="AK7341" s="838"/>
      <c r="AL7341" s="838"/>
    </row>
    <row r="7342" spans="25:38" x14ac:dyDescent="0.25">
      <c r="Y7342" s="838"/>
      <c r="Z7342" s="838"/>
      <c r="AA7342" s="838"/>
      <c r="AB7342" s="838"/>
      <c r="AC7342" s="838"/>
      <c r="AD7342" s="838"/>
      <c r="AE7342" s="838"/>
      <c r="AF7342" s="838"/>
      <c r="AG7342" s="838"/>
      <c r="AH7342" s="838"/>
      <c r="AI7342" s="838"/>
      <c r="AJ7342" s="838"/>
      <c r="AK7342" s="838"/>
      <c r="AL7342" s="838"/>
    </row>
    <row r="7343" spans="25:38" x14ac:dyDescent="0.25">
      <c r="Y7343" s="838"/>
      <c r="Z7343" s="838"/>
      <c r="AA7343" s="838"/>
      <c r="AB7343" s="838"/>
      <c r="AC7343" s="838"/>
      <c r="AD7343" s="838"/>
      <c r="AE7343" s="838"/>
      <c r="AF7343" s="838"/>
      <c r="AG7343" s="838"/>
      <c r="AH7343" s="838"/>
      <c r="AI7343" s="838"/>
      <c r="AJ7343" s="838"/>
      <c r="AK7343" s="838"/>
      <c r="AL7343" s="838"/>
    </row>
    <row r="7344" spans="25:38" x14ac:dyDescent="0.25">
      <c r="Y7344" s="838"/>
      <c r="Z7344" s="838"/>
      <c r="AA7344" s="838"/>
      <c r="AB7344" s="838"/>
      <c r="AC7344" s="838"/>
      <c r="AD7344" s="838"/>
      <c r="AE7344" s="838"/>
      <c r="AF7344" s="838"/>
      <c r="AG7344" s="838"/>
      <c r="AH7344" s="838"/>
      <c r="AI7344" s="838"/>
      <c r="AJ7344" s="838"/>
      <c r="AK7344" s="838"/>
      <c r="AL7344" s="838"/>
    </row>
    <row r="7345" spans="25:38" x14ac:dyDescent="0.25">
      <c r="Y7345" s="838"/>
      <c r="Z7345" s="838"/>
      <c r="AA7345" s="838"/>
      <c r="AB7345" s="838"/>
      <c r="AC7345" s="838"/>
      <c r="AD7345" s="838"/>
      <c r="AE7345" s="838"/>
      <c r="AF7345" s="838"/>
      <c r="AG7345" s="838"/>
      <c r="AH7345" s="838"/>
      <c r="AI7345" s="838"/>
      <c r="AJ7345" s="838"/>
      <c r="AK7345" s="838"/>
      <c r="AL7345" s="838"/>
    </row>
    <row r="7346" spans="25:38" x14ac:dyDescent="0.25">
      <c r="Y7346" s="838"/>
      <c r="Z7346" s="838"/>
      <c r="AA7346" s="838"/>
      <c r="AB7346" s="838"/>
      <c r="AC7346" s="838"/>
      <c r="AD7346" s="838"/>
      <c r="AE7346" s="838"/>
      <c r="AF7346" s="838"/>
      <c r="AG7346" s="838"/>
      <c r="AH7346" s="838"/>
      <c r="AI7346" s="838"/>
      <c r="AJ7346" s="838"/>
      <c r="AK7346" s="838"/>
      <c r="AL7346" s="838"/>
    </row>
    <row r="7347" spans="25:38" x14ac:dyDescent="0.25">
      <c r="Y7347" s="838"/>
      <c r="Z7347" s="838"/>
      <c r="AA7347" s="838"/>
      <c r="AB7347" s="838"/>
      <c r="AC7347" s="838"/>
      <c r="AD7347" s="838"/>
      <c r="AE7347" s="838"/>
      <c r="AF7347" s="838"/>
      <c r="AG7347" s="838"/>
      <c r="AH7347" s="838"/>
      <c r="AI7347" s="838"/>
      <c r="AJ7347" s="838"/>
      <c r="AK7347" s="838"/>
      <c r="AL7347" s="838"/>
    </row>
    <row r="7348" spans="25:38" x14ac:dyDescent="0.25">
      <c r="Y7348" s="838"/>
      <c r="Z7348" s="838"/>
      <c r="AA7348" s="838"/>
      <c r="AB7348" s="838"/>
      <c r="AC7348" s="838"/>
      <c r="AD7348" s="838"/>
      <c r="AE7348" s="838"/>
      <c r="AF7348" s="838"/>
      <c r="AG7348" s="838"/>
      <c r="AH7348" s="838"/>
      <c r="AI7348" s="838"/>
      <c r="AJ7348" s="838"/>
      <c r="AK7348" s="838"/>
      <c r="AL7348" s="838"/>
    </row>
    <row r="7349" spans="25:38" x14ac:dyDescent="0.25">
      <c r="Y7349" s="838"/>
      <c r="Z7349" s="838"/>
      <c r="AA7349" s="838"/>
      <c r="AB7349" s="838"/>
      <c r="AC7349" s="838"/>
      <c r="AD7349" s="838"/>
      <c r="AE7349" s="838"/>
      <c r="AF7349" s="838"/>
      <c r="AG7349" s="838"/>
      <c r="AH7349" s="838"/>
      <c r="AI7349" s="838"/>
      <c r="AJ7349" s="838"/>
      <c r="AK7349" s="838"/>
      <c r="AL7349" s="838"/>
    </row>
    <row r="7350" spans="25:38" x14ac:dyDescent="0.25">
      <c r="Y7350" s="838"/>
      <c r="Z7350" s="838"/>
      <c r="AA7350" s="838"/>
      <c r="AB7350" s="838"/>
      <c r="AC7350" s="838"/>
      <c r="AD7350" s="838"/>
      <c r="AE7350" s="838"/>
      <c r="AF7350" s="838"/>
      <c r="AG7350" s="838"/>
      <c r="AH7350" s="838"/>
      <c r="AI7350" s="838"/>
      <c r="AJ7350" s="838"/>
      <c r="AK7350" s="838"/>
      <c r="AL7350" s="838"/>
    </row>
    <row r="7351" spans="25:38" x14ac:dyDescent="0.25">
      <c r="Y7351" s="838"/>
      <c r="Z7351" s="838"/>
      <c r="AA7351" s="838"/>
      <c r="AB7351" s="838"/>
      <c r="AC7351" s="838"/>
      <c r="AD7351" s="838"/>
      <c r="AE7351" s="838"/>
      <c r="AF7351" s="838"/>
      <c r="AG7351" s="838"/>
      <c r="AH7351" s="838"/>
      <c r="AI7351" s="838"/>
      <c r="AJ7351" s="838"/>
      <c r="AK7351" s="838"/>
      <c r="AL7351" s="838"/>
    </row>
    <row r="7352" spans="25:38" x14ac:dyDescent="0.25">
      <c r="Y7352" s="838"/>
      <c r="Z7352" s="838"/>
      <c r="AA7352" s="838"/>
      <c r="AB7352" s="838"/>
      <c r="AC7352" s="838"/>
      <c r="AD7352" s="838"/>
      <c r="AE7352" s="838"/>
      <c r="AF7352" s="838"/>
      <c r="AG7352" s="838"/>
      <c r="AH7352" s="838"/>
      <c r="AI7352" s="838"/>
      <c r="AJ7352" s="838"/>
      <c r="AK7352" s="838"/>
      <c r="AL7352" s="838"/>
    </row>
    <row r="7353" spans="25:38" x14ac:dyDescent="0.25">
      <c r="Y7353" s="838"/>
      <c r="Z7353" s="838"/>
      <c r="AA7353" s="838"/>
      <c r="AB7353" s="838"/>
      <c r="AC7353" s="838"/>
      <c r="AD7353" s="838"/>
      <c r="AE7353" s="838"/>
      <c r="AF7353" s="838"/>
      <c r="AG7353" s="838"/>
      <c r="AH7353" s="838"/>
      <c r="AI7353" s="838"/>
      <c r="AJ7353" s="838"/>
      <c r="AK7353" s="838"/>
      <c r="AL7353" s="838"/>
    </row>
    <row r="7354" spans="25:38" x14ac:dyDescent="0.25">
      <c r="Y7354" s="838"/>
      <c r="Z7354" s="838"/>
      <c r="AA7354" s="838"/>
      <c r="AB7354" s="838"/>
      <c r="AC7354" s="838"/>
      <c r="AD7354" s="838"/>
      <c r="AE7354" s="838"/>
      <c r="AF7354" s="838"/>
      <c r="AG7354" s="838"/>
      <c r="AH7354" s="838"/>
      <c r="AI7354" s="838"/>
      <c r="AJ7354" s="838"/>
      <c r="AK7354" s="838"/>
      <c r="AL7354" s="838"/>
    </row>
    <row r="7355" spans="25:38" x14ac:dyDescent="0.25">
      <c r="Y7355" s="838"/>
      <c r="Z7355" s="838"/>
      <c r="AA7355" s="838"/>
      <c r="AB7355" s="838"/>
      <c r="AC7355" s="838"/>
      <c r="AD7355" s="838"/>
      <c r="AE7355" s="838"/>
      <c r="AF7355" s="838"/>
      <c r="AG7355" s="838"/>
      <c r="AH7355" s="838"/>
      <c r="AI7355" s="838"/>
      <c r="AJ7355" s="838"/>
      <c r="AK7355" s="838"/>
      <c r="AL7355" s="838"/>
    </row>
    <row r="7356" spans="25:38" x14ac:dyDescent="0.25">
      <c r="Y7356" s="838"/>
      <c r="Z7356" s="838"/>
      <c r="AA7356" s="838"/>
      <c r="AB7356" s="838"/>
      <c r="AC7356" s="838"/>
      <c r="AD7356" s="838"/>
      <c r="AE7356" s="838"/>
      <c r="AF7356" s="838"/>
      <c r="AG7356" s="838"/>
      <c r="AH7356" s="838"/>
      <c r="AI7356" s="838"/>
      <c r="AJ7356" s="838"/>
      <c r="AK7356" s="838"/>
      <c r="AL7356" s="838"/>
    </row>
    <row r="7357" spans="25:38" x14ac:dyDescent="0.25">
      <c r="Y7357" s="838"/>
      <c r="Z7357" s="838"/>
      <c r="AA7357" s="838"/>
      <c r="AB7357" s="838"/>
      <c r="AC7357" s="838"/>
      <c r="AD7357" s="838"/>
      <c r="AE7357" s="838"/>
      <c r="AF7357" s="838"/>
      <c r="AG7357" s="838"/>
      <c r="AH7357" s="838"/>
      <c r="AI7357" s="838"/>
      <c r="AJ7357" s="838"/>
      <c r="AK7357" s="838"/>
      <c r="AL7357" s="838"/>
    </row>
    <row r="7358" spans="25:38" x14ac:dyDescent="0.25">
      <c r="Y7358" s="838"/>
      <c r="Z7358" s="838"/>
      <c r="AA7358" s="838"/>
      <c r="AB7358" s="838"/>
      <c r="AC7358" s="838"/>
      <c r="AD7358" s="838"/>
      <c r="AE7358" s="838"/>
      <c r="AF7358" s="838"/>
      <c r="AG7358" s="838"/>
      <c r="AH7358" s="838"/>
      <c r="AI7358" s="838"/>
      <c r="AJ7358" s="838"/>
      <c r="AK7358" s="838"/>
      <c r="AL7358" s="838"/>
    </row>
    <row r="7359" spans="25:38" x14ac:dyDescent="0.25">
      <c r="Y7359" s="838"/>
      <c r="Z7359" s="838"/>
      <c r="AA7359" s="838"/>
      <c r="AB7359" s="838"/>
      <c r="AC7359" s="838"/>
      <c r="AD7359" s="838"/>
      <c r="AE7359" s="838"/>
      <c r="AF7359" s="838"/>
      <c r="AG7359" s="838"/>
      <c r="AH7359" s="838"/>
      <c r="AI7359" s="838"/>
      <c r="AJ7359" s="838"/>
      <c r="AK7359" s="838"/>
      <c r="AL7359" s="838"/>
    </row>
    <row r="7360" spans="25:38" x14ac:dyDescent="0.25">
      <c r="Y7360" s="838"/>
      <c r="Z7360" s="838"/>
      <c r="AA7360" s="838"/>
      <c r="AB7360" s="838"/>
      <c r="AC7360" s="838"/>
      <c r="AD7360" s="838"/>
      <c r="AE7360" s="838"/>
      <c r="AF7360" s="838"/>
      <c r="AG7360" s="838"/>
      <c r="AH7360" s="838"/>
      <c r="AI7360" s="838"/>
      <c r="AJ7360" s="838"/>
      <c r="AK7360" s="838"/>
      <c r="AL7360" s="838"/>
    </row>
    <row r="7361" spans="25:38" x14ac:dyDescent="0.25">
      <c r="Y7361" s="838"/>
      <c r="Z7361" s="838"/>
      <c r="AA7361" s="838"/>
      <c r="AB7361" s="838"/>
      <c r="AC7361" s="838"/>
      <c r="AD7361" s="838"/>
      <c r="AE7361" s="838"/>
      <c r="AF7361" s="838"/>
      <c r="AG7361" s="838"/>
      <c r="AH7361" s="838"/>
      <c r="AI7361" s="838"/>
      <c r="AJ7361" s="838"/>
      <c r="AK7361" s="838"/>
      <c r="AL7361" s="838"/>
    </row>
    <row r="7362" spans="25:38" x14ac:dyDescent="0.25">
      <c r="Y7362" s="838"/>
      <c r="Z7362" s="838"/>
      <c r="AA7362" s="838"/>
      <c r="AB7362" s="838"/>
      <c r="AC7362" s="838"/>
      <c r="AD7362" s="838"/>
      <c r="AE7362" s="838"/>
      <c r="AF7362" s="838"/>
      <c r="AG7362" s="838"/>
      <c r="AH7362" s="838"/>
      <c r="AI7362" s="838"/>
      <c r="AJ7362" s="838"/>
      <c r="AK7362" s="838"/>
      <c r="AL7362" s="838"/>
    </row>
    <row r="7363" spans="25:38" x14ac:dyDescent="0.25">
      <c r="Y7363" s="838"/>
      <c r="Z7363" s="838"/>
      <c r="AA7363" s="838"/>
      <c r="AB7363" s="838"/>
      <c r="AC7363" s="838"/>
      <c r="AD7363" s="838"/>
      <c r="AE7363" s="838"/>
      <c r="AF7363" s="838"/>
      <c r="AG7363" s="838"/>
      <c r="AH7363" s="838"/>
      <c r="AI7363" s="838"/>
      <c r="AJ7363" s="838"/>
      <c r="AK7363" s="838"/>
      <c r="AL7363" s="838"/>
    </row>
    <row r="7364" spans="25:38" x14ac:dyDescent="0.25">
      <c r="Y7364" s="838"/>
      <c r="Z7364" s="838"/>
      <c r="AA7364" s="838"/>
      <c r="AB7364" s="838"/>
      <c r="AC7364" s="838"/>
      <c r="AD7364" s="838"/>
      <c r="AE7364" s="838"/>
      <c r="AF7364" s="838"/>
      <c r="AG7364" s="838"/>
      <c r="AH7364" s="838"/>
      <c r="AI7364" s="838"/>
      <c r="AJ7364" s="838"/>
      <c r="AK7364" s="838"/>
      <c r="AL7364" s="838"/>
    </row>
    <row r="7365" spans="25:38" x14ac:dyDescent="0.25">
      <c r="Y7365" s="838"/>
      <c r="Z7365" s="838"/>
      <c r="AA7365" s="838"/>
      <c r="AB7365" s="838"/>
      <c r="AC7365" s="838"/>
      <c r="AD7365" s="838"/>
      <c r="AE7365" s="838"/>
      <c r="AF7365" s="838"/>
      <c r="AG7365" s="838"/>
      <c r="AH7365" s="838"/>
      <c r="AI7365" s="838"/>
      <c r="AJ7365" s="838"/>
      <c r="AK7365" s="838"/>
      <c r="AL7365" s="838"/>
    </row>
    <row r="7366" spans="25:38" x14ac:dyDescent="0.25">
      <c r="Y7366" s="838"/>
      <c r="Z7366" s="838"/>
      <c r="AA7366" s="838"/>
      <c r="AB7366" s="838"/>
      <c r="AC7366" s="838"/>
      <c r="AD7366" s="838"/>
      <c r="AE7366" s="838"/>
      <c r="AF7366" s="838"/>
      <c r="AG7366" s="838"/>
      <c r="AH7366" s="838"/>
      <c r="AI7366" s="838"/>
      <c r="AJ7366" s="838"/>
      <c r="AK7366" s="838"/>
      <c r="AL7366" s="838"/>
    </row>
    <row r="7367" spans="25:38" x14ac:dyDescent="0.25">
      <c r="Y7367" s="838"/>
      <c r="Z7367" s="838"/>
      <c r="AA7367" s="838"/>
      <c r="AB7367" s="838"/>
      <c r="AC7367" s="838"/>
      <c r="AD7367" s="838"/>
      <c r="AE7367" s="838"/>
      <c r="AF7367" s="838"/>
      <c r="AG7367" s="838"/>
      <c r="AH7367" s="838"/>
      <c r="AI7367" s="838"/>
      <c r="AJ7367" s="838"/>
      <c r="AK7367" s="838"/>
      <c r="AL7367" s="838"/>
    </row>
    <row r="7368" spans="25:38" x14ac:dyDescent="0.25">
      <c r="Y7368" s="838"/>
      <c r="Z7368" s="838"/>
      <c r="AA7368" s="838"/>
      <c r="AB7368" s="838"/>
      <c r="AC7368" s="838"/>
      <c r="AD7368" s="838"/>
      <c r="AE7368" s="838"/>
      <c r="AF7368" s="838"/>
      <c r="AG7368" s="838"/>
      <c r="AH7368" s="838"/>
      <c r="AI7368" s="838"/>
      <c r="AJ7368" s="838"/>
      <c r="AK7368" s="838"/>
      <c r="AL7368" s="838"/>
    </row>
    <row r="7369" spans="25:38" x14ac:dyDescent="0.25">
      <c r="Y7369" s="838"/>
      <c r="Z7369" s="838"/>
      <c r="AA7369" s="838"/>
      <c r="AB7369" s="838"/>
      <c r="AC7369" s="838"/>
      <c r="AD7369" s="838"/>
      <c r="AE7369" s="838"/>
      <c r="AF7369" s="838"/>
      <c r="AG7369" s="838"/>
      <c r="AH7369" s="838"/>
      <c r="AI7369" s="838"/>
      <c r="AJ7369" s="838"/>
      <c r="AK7369" s="838"/>
      <c r="AL7369" s="838"/>
    </row>
    <row r="7370" spans="25:38" x14ac:dyDescent="0.25">
      <c r="Y7370" s="838"/>
      <c r="Z7370" s="838"/>
      <c r="AA7370" s="838"/>
      <c r="AB7370" s="838"/>
      <c r="AC7370" s="838"/>
      <c r="AD7370" s="838"/>
      <c r="AE7370" s="838"/>
      <c r="AF7370" s="838"/>
      <c r="AG7370" s="838"/>
      <c r="AH7370" s="838"/>
      <c r="AI7370" s="838"/>
      <c r="AJ7370" s="838"/>
      <c r="AK7370" s="838"/>
      <c r="AL7370" s="838"/>
    </row>
    <row r="7371" spans="25:38" x14ac:dyDescent="0.25">
      <c r="Y7371" s="838"/>
      <c r="Z7371" s="838"/>
      <c r="AA7371" s="838"/>
      <c r="AB7371" s="838"/>
      <c r="AC7371" s="838"/>
      <c r="AD7371" s="838"/>
      <c r="AE7371" s="838"/>
      <c r="AF7371" s="838"/>
      <c r="AG7371" s="838"/>
      <c r="AH7371" s="838"/>
      <c r="AI7371" s="838"/>
      <c r="AJ7371" s="838"/>
      <c r="AK7371" s="838"/>
      <c r="AL7371" s="838"/>
    </row>
    <row r="7372" spans="25:38" x14ac:dyDescent="0.25">
      <c r="Y7372" s="838"/>
      <c r="Z7372" s="838"/>
      <c r="AA7372" s="838"/>
      <c r="AB7372" s="838"/>
      <c r="AC7372" s="838"/>
      <c r="AD7372" s="838"/>
      <c r="AE7372" s="838"/>
      <c r="AF7372" s="838"/>
      <c r="AG7372" s="838"/>
      <c r="AH7372" s="838"/>
      <c r="AI7372" s="838"/>
      <c r="AJ7372" s="838"/>
      <c r="AK7372" s="838"/>
      <c r="AL7372" s="838"/>
    </row>
    <row r="7373" spans="25:38" x14ac:dyDescent="0.25">
      <c r="Y7373" s="838"/>
      <c r="Z7373" s="838"/>
      <c r="AA7373" s="838"/>
      <c r="AB7373" s="838"/>
      <c r="AC7373" s="838"/>
      <c r="AD7373" s="838"/>
      <c r="AE7373" s="838"/>
      <c r="AF7373" s="838"/>
      <c r="AG7373" s="838"/>
      <c r="AH7373" s="838"/>
      <c r="AI7373" s="838"/>
      <c r="AJ7373" s="838"/>
      <c r="AK7373" s="838"/>
      <c r="AL7373" s="838"/>
    </row>
    <row r="7374" spans="25:38" x14ac:dyDescent="0.25">
      <c r="Y7374" s="838"/>
      <c r="Z7374" s="838"/>
      <c r="AA7374" s="838"/>
      <c r="AB7374" s="838"/>
      <c r="AC7374" s="838"/>
      <c r="AD7374" s="838"/>
      <c r="AE7374" s="838"/>
      <c r="AF7374" s="838"/>
      <c r="AG7374" s="838"/>
      <c r="AH7374" s="838"/>
      <c r="AI7374" s="838"/>
      <c r="AJ7374" s="838"/>
      <c r="AK7374" s="838"/>
      <c r="AL7374" s="838"/>
    </row>
    <row r="7375" spans="25:38" x14ac:dyDescent="0.25">
      <c r="Y7375" s="838"/>
      <c r="Z7375" s="838"/>
      <c r="AA7375" s="838"/>
      <c r="AB7375" s="838"/>
      <c r="AC7375" s="838"/>
      <c r="AD7375" s="838"/>
      <c r="AE7375" s="838"/>
      <c r="AF7375" s="838"/>
      <c r="AG7375" s="838"/>
      <c r="AH7375" s="838"/>
      <c r="AI7375" s="838"/>
      <c r="AJ7375" s="838"/>
      <c r="AK7375" s="838"/>
      <c r="AL7375" s="838"/>
    </row>
    <row r="7376" spans="25:38" x14ac:dyDescent="0.25">
      <c r="Y7376" s="838"/>
      <c r="Z7376" s="838"/>
      <c r="AA7376" s="838"/>
      <c r="AB7376" s="838"/>
      <c r="AC7376" s="838"/>
      <c r="AD7376" s="838"/>
      <c r="AE7376" s="838"/>
      <c r="AF7376" s="838"/>
      <c r="AG7376" s="838"/>
      <c r="AH7376" s="838"/>
      <c r="AI7376" s="838"/>
      <c r="AJ7376" s="838"/>
      <c r="AK7376" s="838"/>
      <c r="AL7376" s="838"/>
    </row>
    <row r="7377" spans="25:38" x14ac:dyDescent="0.25">
      <c r="Y7377" s="838"/>
      <c r="Z7377" s="838"/>
      <c r="AA7377" s="838"/>
      <c r="AB7377" s="838"/>
      <c r="AC7377" s="838"/>
      <c r="AD7377" s="838"/>
      <c r="AE7377" s="838"/>
      <c r="AF7377" s="838"/>
      <c r="AG7377" s="838"/>
      <c r="AH7377" s="838"/>
      <c r="AI7377" s="838"/>
      <c r="AJ7377" s="838"/>
      <c r="AK7377" s="838"/>
      <c r="AL7377" s="838"/>
    </row>
    <row r="7378" spans="25:38" x14ac:dyDescent="0.25">
      <c r="Y7378" s="838"/>
      <c r="Z7378" s="838"/>
      <c r="AA7378" s="838"/>
      <c r="AB7378" s="838"/>
      <c r="AC7378" s="838"/>
      <c r="AD7378" s="838"/>
      <c r="AE7378" s="838"/>
      <c r="AF7378" s="838"/>
      <c r="AG7378" s="838"/>
      <c r="AH7378" s="838"/>
      <c r="AI7378" s="838"/>
      <c r="AJ7378" s="838"/>
      <c r="AK7378" s="838"/>
      <c r="AL7378" s="838"/>
    </row>
    <row r="7379" spans="25:38" x14ac:dyDescent="0.25">
      <c r="Y7379" s="838"/>
      <c r="Z7379" s="838"/>
      <c r="AA7379" s="838"/>
      <c r="AB7379" s="838"/>
      <c r="AC7379" s="838"/>
      <c r="AD7379" s="838"/>
      <c r="AE7379" s="838"/>
      <c r="AF7379" s="838"/>
      <c r="AG7379" s="838"/>
      <c r="AH7379" s="838"/>
      <c r="AI7379" s="838"/>
      <c r="AJ7379" s="838"/>
      <c r="AK7379" s="838"/>
      <c r="AL7379" s="838"/>
    </row>
    <row r="7380" spans="25:38" x14ac:dyDescent="0.25">
      <c r="Y7380" s="838"/>
      <c r="Z7380" s="838"/>
      <c r="AA7380" s="838"/>
      <c r="AB7380" s="838"/>
      <c r="AC7380" s="838"/>
      <c r="AD7380" s="838"/>
      <c r="AE7380" s="838"/>
      <c r="AF7380" s="838"/>
      <c r="AG7380" s="838"/>
      <c r="AH7380" s="838"/>
      <c r="AI7380" s="838"/>
      <c r="AJ7380" s="838"/>
      <c r="AK7380" s="838"/>
      <c r="AL7380" s="838"/>
    </row>
    <row r="7381" spans="25:38" x14ac:dyDescent="0.25">
      <c r="Y7381" s="838"/>
      <c r="Z7381" s="838"/>
      <c r="AA7381" s="838"/>
      <c r="AB7381" s="838"/>
      <c r="AC7381" s="838"/>
      <c r="AD7381" s="838"/>
      <c r="AE7381" s="838"/>
      <c r="AF7381" s="838"/>
      <c r="AG7381" s="838"/>
      <c r="AH7381" s="838"/>
      <c r="AI7381" s="838"/>
      <c r="AJ7381" s="838"/>
      <c r="AK7381" s="838"/>
      <c r="AL7381" s="838"/>
    </row>
    <row r="7382" spans="25:38" x14ac:dyDescent="0.25">
      <c r="Y7382" s="838"/>
      <c r="Z7382" s="838"/>
      <c r="AA7382" s="838"/>
      <c r="AB7382" s="838"/>
      <c r="AC7382" s="838"/>
      <c r="AD7382" s="838"/>
      <c r="AE7382" s="838"/>
      <c r="AF7382" s="838"/>
      <c r="AG7382" s="838"/>
      <c r="AH7382" s="838"/>
      <c r="AI7382" s="838"/>
      <c r="AJ7382" s="838"/>
      <c r="AK7382" s="838"/>
      <c r="AL7382" s="838"/>
    </row>
    <row r="7383" spans="25:38" x14ac:dyDescent="0.25">
      <c r="Y7383" s="838"/>
      <c r="Z7383" s="838"/>
      <c r="AA7383" s="838"/>
      <c r="AB7383" s="838"/>
      <c r="AC7383" s="838"/>
      <c r="AD7383" s="838"/>
      <c r="AE7383" s="838"/>
      <c r="AF7383" s="838"/>
      <c r="AG7383" s="838"/>
      <c r="AH7383" s="838"/>
      <c r="AI7383" s="838"/>
      <c r="AJ7383" s="838"/>
      <c r="AK7383" s="838"/>
      <c r="AL7383" s="838"/>
    </row>
    <row r="7384" spans="25:38" x14ac:dyDescent="0.25">
      <c r="Y7384" s="838"/>
      <c r="Z7384" s="838"/>
      <c r="AA7384" s="838"/>
      <c r="AB7384" s="838"/>
      <c r="AC7384" s="838"/>
      <c r="AD7384" s="838"/>
      <c r="AE7384" s="838"/>
      <c r="AF7384" s="838"/>
      <c r="AG7384" s="838"/>
      <c r="AH7384" s="838"/>
      <c r="AI7384" s="838"/>
      <c r="AJ7384" s="838"/>
      <c r="AK7384" s="838"/>
      <c r="AL7384" s="838"/>
    </row>
    <row r="7385" spans="25:38" x14ac:dyDescent="0.25">
      <c r="Y7385" s="838"/>
      <c r="Z7385" s="838"/>
      <c r="AA7385" s="838"/>
      <c r="AB7385" s="838"/>
      <c r="AC7385" s="838"/>
      <c r="AD7385" s="838"/>
      <c r="AE7385" s="838"/>
      <c r="AF7385" s="838"/>
      <c r="AG7385" s="838"/>
      <c r="AH7385" s="838"/>
      <c r="AI7385" s="838"/>
      <c r="AJ7385" s="838"/>
      <c r="AK7385" s="838"/>
      <c r="AL7385" s="838"/>
    </row>
    <row r="7386" spans="25:38" x14ac:dyDescent="0.25">
      <c r="Y7386" s="838"/>
      <c r="Z7386" s="838"/>
      <c r="AA7386" s="838"/>
      <c r="AB7386" s="838"/>
      <c r="AC7386" s="838"/>
      <c r="AD7386" s="838"/>
      <c r="AE7386" s="838"/>
      <c r="AF7386" s="838"/>
      <c r="AG7386" s="838"/>
      <c r="AH7386" s="838"/>
      <c r="AI7386" s="838"/>
      <c r="AJ7386" s="838"/>
      <c r="AK7386" s="838"/>
      <c r="AL7386" s="838"/>
    </row>
    <row r="7387" spans="25:38" x14ac:dyDescent="0.25">
      <c r="Y7387" s="838"/>
      <c r="Z7387" s="838"/>
      <c r="AA7387" s="838"/>
      <c r="AB7387" s="838"/>
      <c r="AC7387" s="838"/>
      <c r="AD7387" s="838"/>
      <c r="AE7387" s="838"/>
      <c r="AF7387" s="838"/>
      <c r="AG7387" s="838"/>
      <c r="AH7387" s="838"/>
      <c r="AI7387" s="838"/>
      <c r="AJ7387" s="838"/>
      <c r="AK7387" s="838"/>
      <c r="AL7387" s="838"/>
    </row>
    <row r="7388" spans="25:38" x14ac:dyDescent="0.25">
      <c r="Y7388" s="838"/>
      <c r="Z7388" s="838"/>
      <c r="AA7388" s="838"/>
      <c r="AB7388" s="838"/>
      <c r="AC7388" s="838"/>
      <c r="AD7388" s="838"/>
      <c r="AE7388" s="838"/>
      <c r="AF7388" s="838"/>
      <c r="AG7388" s="838"/>
      <c r="AH7388" s="838"/>
      <c r="AI7388" s="838"/>
      <c r="AJ7388" s="838"/>
      <c r="AK7388" s="838"/>
      <c r="AL7388" s="838"/>
    </row>
    <row r="7389" spans="25:38" x14ac:dyDescent="0.25">
      <c r="Y7389" s="838"/>
      <c r="Z7389" s="838"/>
      <c r="AA7389" s="838"/>
      <c r="AB7389" s="838"/>
      <c r="AC7389" s="838"/>
      <c r="AD7389" s="838"/>
      <c r="AE7389" s="838"/>
      <c r="AF7389" s="838"/>
      <c r="AG7389" s="838"/>
      <c r="AH7389" s="838"/>
      <c r="AI7389" s="838"/>
      <c r="AJ7389" s="838"/>
      <c r="AK7389" s="838"/>
      <c r="AL7389" s="838"/>
    </row>
    <row r="7390" spans="25:38" x14ac:dyDescent="0.25">
      <c r="Y7390" s="838"/>
      <c r="Z7390" s="838"/>
      <c r="AA7390" s="838"/>
      <c r="AB7390" s="838"/>
      <c r="AC7390" s="838"/>
      <c r="AD7390" s="838"/>
      <c r="AE7390" s="838"/>
      <c r="AF7390" s="838"/>
      <c r="AG7390" s="838"/>
      <c r="AH7390" s="838"/>
      <c r="AI7390" s="838"/>
      <c r="AJ7390" s="838"/>
      <c r="AK7390" s="838"/>
      <c r="AL7390" s="838"/>
    </row>
    <row r="7391" spans="25:38" x14ac:dyDescent="0.25">
      <c r="Y7391" s="838"/>
      <c r="Z7391" s="838"/>
      <c r="AA7391" s="838"/>
      <c r="AB7391" s="838"/>
      <c r="AC7391" s="838"/>
      <c r="AD7391" s="838"/>
      <c r="AE7391" s="838"/>
      <c r="AF7391" s="838"/>
      <c r="AG7391" s="838"/>
      <c r="AH7391" s="838"/>
      <c r="AI7391" s="838"/>
      <c r="AJ7391" s="838"/>
      <c r="AK7391" s="838"/>
      <c r="AL7391" s="838"/>
    </row>
    <row r="7392" spans="25:38" x14ac:dyDescent="0.25">
      <c r="Y7392" s="838"/>
      <c r="Z7392" s="838"/>
      <c r="AA7392" s="838"/>
      <c r="AB7392" s="838"/>
      <c r="AC7392" s="838"/>
      <c r="AD7392" s="838"/>
      <c r="AE7392" s="838"/>
      <c r="AF7392" s="838"/>
      <c r="AG7392" s="838"/>
      <c r="AH7392" s="838"/>
      <c r="AI7392" s="838"/>
      <c r="AJ7392" s="838"/>
      <c r="AK7392" s="838"/>
      <c r="AL7392" s="838"/>
    </row>
    <row r="7393" spans="25:38" x14ac:dyDescent="0.25">
      <c r="Y7393" s="838"/>
      <c r="Z7393" s="838"/>
      <c r="AA7393" s="838"/>
      <c r="AB7393" s="838"/>
      <c r="AC7393" s="838"/>
      <c r="AD7393" s="838"/>
      <c r="AE7393" s="838"/>
      <c r="AF7393" s="838"/>
      <c r="AG7393" s="838"/>
      <c r="AH7393" s="838"/>
      <c r="AI7393" s="838"/>
      <c r="AJ7393" s="838"/>
      <c r="AK7393" s="838"/>
      <c r="AL7393" s="838"/>
    </row>
    <row r="7394" spans="25:38" x14ac:dyDescent="0.25">
      <c r="Y7394" s="838"/>
      <c r="Z7394" s="838"/>
      <c r="AA7394" s="838"/>
      <c r="AB7394" s="838"/>
      <c r="AC7394" s="838"/>
      <c r="AD7394" s="838"/>
      <c r="AE7394" s="838"/>
      <c r="AF7394" s="838"/>
      <c r="AG7394" s="838"/>
      <c r="AH7394" s="838"/>
      <c r="AI7394" s="838"/>
      <c r="AJ7394" s="838"/>
      <c r="AK7394" s="838"/>
      <c r="AL7394" s="838"/>
    </row>
    <row r="7395" spans="25:38" x14ac:dyDescent="0.25">
      <c r="Y7395" s="838"/>
      <c r="Z7395" s="838"/>
      <c r="AA7395" s="838"/>
      <c r="AB7395" s="838"/>
      <c r="AC7395" s="838"/>
      <c r="AD7395" s="838"/>
      <c r="AE7395" s="838"/>
      <c r="AF7395" s="838"/>
      <c r="AG7395" s="838"/>
      <c r="AH7395" s="838"/>
      <c r="AI7395" s="838"/>
      <c r="AJ7395" s="838"/>
      <c r="AK7395" s="838"/>
      <c r="AL7395" s="838"/>
    </row>
    <row r="7396" spans="25:38" x14ac:dyDescent="0.25">
      <c r="Y7396" s="838"/>
      <c r="Z7396" s="838"/>
      <c r="AA7396" s="838"/>
      <c r="AB7396" s="838"/>
      <c r="AC7396" s="838"/>
      <c r="AD7396" s="838"/>
      <c r="AE7396" s="838"/>
      <c r="AF7396" s="838"/>
      <c r="AG7396" s="838"/>
      <c r="AH7396" s="838"/>
      <c r="AI7396" s="838"/>
      <c r="AJ7396" s="838"/>
      <c r="AK7396" s="838"/>
      <c r="AL7396" s="838"/>
    </row>
    <row r="7397" spans="25:38" x14ac:dyDescent="0.25">
      <c r="Y7397" s="838"/>
      <c r="Z7397" s="838"/>
      <c r="AA7397" s="838"/>
      <c r="AB7397" s="838"/>
      <c r="AC7397" s="838"/>
      <c r="AD7397" s="838"/>
      <c r="AE7397" s="838"/>
      <c r="AF7397" s="838"/>
      <c r="AG7397" s="838"/>
      <c r="AH7397" s="838"/>
      <c r="AI7397" s="838"/>
      <c r="AJ7397" s="838"/>
      <c r="AK7397" s="838"/>
      <c r="AL7397" s="838"/>
    </row>
    <row r="7398" spans="25:38" x14ac:dyDescent="0.25">
      <c r="Y7398" s="838"/>
      <c r="Z7398" s="838"/>
      <c r="AA7398" s="838"/>
      <c r="AB7398" s="838"/>
      <c r="AC7398" s="838"/>
      <c r="AD7398" s="838"/>
      <c r="AE7398" s="838"/>
      <c r="AF7398" s="838"/>
      <c r="AG7398" s="838"/>
      <c r="AH7398" s="838"/>
      <c r="AI7398" s="838"/>
      <c r="AJ7398" s="838"/>
      <c r="AK7398" s="838"/>
      <c r="AL7398" s="838"/>
    </row>
    <row r="7399" spans="25:38" x14ac:dyDescent="0.25">
      <c r="Y7399" s="838"/>
      <c r="Z7399" s="838"/>
      <c r="AA7399" s="838"/>
      <c r="AB7399" s="838"/>
      <c r="AC7399" s="838"/>
      <c r="AD7399" s="838"/>
      <c r="AE7399" s="838"/>
      <c r="AF7399" s="838"/>
      <c r="AG7399" s="838"/>
      <c r="AH7399" s="838"/>
      <c r="AI7399" s="838"/>
      <c r="AJ7399" s="838"/>
      <c r="AK7399" s="838"/>
      <c r="AL7399" s="838"/>
    </row>
    <row r="7400" spans="25:38" x14ac:dyDescent="0.25">
      <c r="Y7400" s="838"/>
      <c r="Z7400" s="838"/>
      <c r="AA7400" s="838"/>
      <c r="AB7400" s="838"/>
      <c r="AC7400" s="838"/>
      <c r="AD7400" s="838"/>
      <c r="AE7400" s="838"/>
      <c r="AF7400" s="838"/>
      <c r="AG7400" s="838"/>
      <c r="AH7400" s="838"/>
      <c r="AI7400" s="838"/>
      <c r="AJ7400" s="838"/>
      <c r="AK7400" s="838"/>
      <c r="AL7400" s="838"/>
    </row>
    <row r="7401" spans="25:38" x14ac:dyDescent="0.25">
      <c r="Y7401" s="838"/>
      <c r="Z7401" s="838"/>
      <c r="AA7401" s="838"/>
      <c r="AB7401" s="838"/>
      <c r="AC7401" s="838"/>
      <c r="AD7401" s="838"/>
      <c r="AE7401" s="838"/>
      <c r="AF7401" s="838"/>
      <c r="AG7401" s="838"/>
      <c r="AH7401" s="838"/>
      <c r="AI7401" s="838"/>
      <c r="AJ7401" s="838"/>
      <c r="AK7401" s="838"/>
      <c r="AL7401" s="838"/>
    </row>
    <row r="7402" spans="25:38" x14ac:dyDescent="0.25">
      <c r="Y7402" s="838"/>
      <c r="Z7402" s="838"/>
      <c r="AA7402" s="838"/>
      <c r="AB7402" s="838"/>
      <c r="AC7402" s="838"/>
      <c r="AD7402" s="838"/>
      <c r="AE7402" s="838"/>
      <c r="AF7402" s="838"/>
      <c r="AG7402" s="838"/>
      <c r="AH7402" s="838"/>
      <c r="AI7402" s="838"/>
      <c r="AJ7402" s="838"/>
      <c r="AK7402" s="838"/>
      <c r="AL7402" s="838"/>
    </row>
    <row r="7403" spans="25:38" x14ac:dyDescent="0.25">
      <c r="Y7403" s="838"/>
      <c r="Z7403" s="838"/>
      <c r="AA7403" s="838"/>
      <c r="AB7403" s="838"/>
      <c r="AC7403" s="838"/>
      <c r="AD7403" s="838"/>
      <c r="AE7403" s="838"/>
      <c r="AF7403" s="838"/>
      <c r="AG7403" s="838"/>
      <c r="AH7403" s="838"/>
      <c r="AI7403" s="838"/>
      <c r="AJ7403" s="838"/>
      <c r="AK7403" s="838"/>
      <c r="AL7403" s="838"/>
    </row>
    <row r="7404" spans="25:38" x14ac:dyDescent="0.25">
      <c r="Y7404" s="838"/>
      <c r="Z7404" s="838"/>
      <c r="AA7404" s="838"/>
      <c r="AB7404" s="838"/>
      <c r="AC7404" s="838"/>
      <c r="AD7404" s="838"/>
      <c r="AE7404" s="838"/>
      <c r="AF7404" s="838"/>
      <c r="AG7404" s="838"/>
      <c r="AH7404" s="838"/>
      <c r="AI7404" s="838"/>
      <c r="AJ7404" s="838"/>
      <c r="AK7404" s="838"/>
      <c r="AL7404" s="838"/>
    </row>
    <row r="7405" spans="25:38" x14ac:dyDescent="0.25">
      <c r="Y7405" s="838"/>
      <c r="Z7405" s="838"/>
      <c r="AA7405" s="838"/>
      <c r="AB7405" s="838"/>
      <c r="AC7405" s="838"/>
      <c r="AD7405" s="838"/>
      <c r="AE7405" s="838"/>
      <c r="AF7405" s="838"/>
      <c r="AG7405" s="838"/>
      <c r="AH7405" s="838"/>
      <c r="AI7405" s="838"/>
      <c r="AJ7405" s="838"/>
      <c r="AK7405" s="838"/>
      <c r="AL7405" s="838"/>
    </row>
    <row r="7406" spans="25:38" x14ac:dyDescent="0.25">
      <c r="Y7406" s="838"/>
      <c r="Z7406" s="838"/>
      <c r="AA7406" s="838"/>
      <c r="AB7406" s="838"/>
      <c r="AC7406" s="838"/>
      <c r="AD7406" s="838"/>
      <c r="AE7406" s="838"/>
      <c r="AF7406" s="838"/>
      <c r="AG7406" s="838"/>
      <c r="AH7406" s="838"/>
      <c r="AI7406" s="838"/>
      <c r="AJ7406" s="838"/>
      <c r="AK7406" s="838"/>
      <c r="AL7406" s="838"/>
    </row>
    <row r="7407" spans="25:38" x14ac:dyDescent="0.25">
      <c r="Y7407" s="838"/>
      <c r="Z7407" s="838"/>
      <c r="AA7407" s="838"/>
      <c r="AB7407" s="838"/>
      <c r="AC7407" s="838"/>
      <c r="AD7407" s="838"/>
      <c r="AE7407" s="838"/>
      <c r="AF7407" s="838"/>
      <c r="AG7407" s="838"/>
      <c r="AH7407" s="838"/>
      <c r="AI7407" s="838"/>
      <c r="AJ7407" s="838"/>
      <c r="AK7407" s="838"/>
      <c r="AL7407" s="838"/>
    </row>
    <row r="7408" spans="25:38" x14ac:dyDescent="0.25">
      <c r="Y7408" s="838"/>
      <c r="Z7408" s="838"/>
      <c r="AA7408" s="838"/>
      <c r="AB7408" s="838"/>
      <c r="AC7408" s="838"/>
      <c r="AD7408" s="838"/>
      <c r="AE7408" s="838"/>
      <c r="AF7408" s="838"/>
      <c r="AG7408" s="838"/>
      <c r="AH7408" s="838"/>
      <c r="AI7408" s="838"/>
      <c r="AJ7408" s="838"/>
      <c r="AK7408" s="838"/>
      <c r="AL7408" s="838"/>
    </row>
    <row r="7409" spans="25:38" x14ac:dyDescent="0.25">
      <c r="Y7409" s="838"/>
      <c r="Z7409" s="838"/>
      <c r="AA7409" s="838"/>
      <c r="AB7409" s="838"/>
      <c r="AC7409" s="838"/>
      <c r="AD7409" s="838"/>
      <c r="AE7409" s="838"/>
      <c r="AF7409" s="838"/>
      <c r="AG7409" s="838"/>
      <c r="AH7409" s="838"/>
      <c r="AI7409" s="838"/>
      <c r="AJ7409" s="838"/>
      <c r="AK7409" s="838"/>
      <c r="AL7409" s="838"/>
    </row>
    <row r="7410" spans="25:38" x14ac:dyDescent="0.25">
      <c r="Y7410" s="838"/>
      <c r="Z7410" s="838"/>
      <c r="AA7410" s="838"/>
      <c r="AB7410" s="838"/>
      <c r="AC7410" s="838"/>
      <c r="AD7410" s="838"/>
      <c r="AE7410" s="838"/>
      <c r="AF7410" s="838"/>
      <c r="AG7410" s="838"/>
      <c r="AH7410" s="838"/>
      <c r="AI7410" s="838"/>
      <c r="AJ7410" s="838"/>
      <c r="AK7410" s="838"/>
      <c r="AL7410" s="838"/>
    </row>
    <row r="7411" spans="25:38" x14ac:dyDescent="0.25">
      <c r="Y7411" s="838"/>
      <c r="Z7411" s="838"/>
      <c r="AA7411" s="838"/>
      <c r="AB7411" s="838"/>
      <c r="AC7411" s="838"/>
      <c r="AD7411" s="838"/>
      <c r="AE7411" s="838"/>
      <c r="AF7411" s="838"/>
      <c r="AG7411" s="838"/>
      <c r="AH7411" s="838"/>
      <c r="AI7411" s="838"/>
      <c r="AJ7411" s="838"/>
      <c r="AK7411" s="838"/>
      <c r="AL7411" s="838"/>
    </row>
    <row r="7412" spans="25:38" x14ac:dyDescent="0.25">
      <c r="Y7412" s="838"/>
      <c r="Z7412" s="838"/>
      <c r="AA7412" s="838"/>
      <c r="AB7412" s="838"/>
      <c r="AC7412" s="838"/>
      <c r="AD7412" s="838"/>
      <c r="AE7412" s="838"/>
      <c r="AF7412" s="838"/>
      <c r="AG7412" s="838"/>
      <c r="AH7412" s="838"/>
      <c r="AI7412" s="838"/>
      <c r="AJ7412" s="838"/>
      <c r="AK7412" s="838"/>
      <c r="AL7412" s="838"/>
    </row>
    <row r="7413" spans="25:38" x14ac:dyDescent="0.25">
      <c r="Y7413" s="838"/>
      <c r="Z7413" s="838"/>
      <c r="AA7413" s="838"/>
      <c r="AB7413" s="838"/>
      <c r="AC7413" s="838"/>
      <c r="AD7413" s="838"/>
      <c r="AE7413" s="838"/>
      <c r="AF7413" s="838"/>
      <c r="AG7413" s="838"/>
      <c r="AH7413" s="838"/>
      <c r="AI7413" s="838"/>
      <c r="AJ7413" s="838"/>
      <c r="AK7413" s="838"/>
      <c r="AL7413" s="838"/>
    </row>
    <row r="7414" spans="25:38" x14ac:dyDescent="0.25">
      <c r="Y7414" s="838"/>
      <c r="Z7414" s="838"/>
      <c r="AA7414" s="838"/>
      <c r="AB7414" s="838"/>
      <c r="AC7414" s="838"/>
      <c r="AD7414" s="838"/>
      <c r="AE7414" s="838"/>
      <c r="AF7414" s="838"/>
      <c r="AG7414" s="838"/>
      <c r="AH7414" s="838"/>
      <c r="AI7414" s="838"/>
      <c r="AJ7414" s="838"/>
      <c r="AK7414" s="838"/>
      <c r="AL7414" s="838"/>
    </row>
    <row r="7415" spans="25:38" x14ac:dyDescent="0.25">
      <c r="Y7415" s="838"/>
      <c r="Z7415" s="838"/>
      <c r="AA7415" s="838"/>
      <c r="AB7415" s="838"/>
      <c r="AC7415" s="838"/>
      <c r="AD7415" s="838"/>
      <c r="AE7415" s="838"/>
      <c r="AF7415" s="838"/>
      <c r="AG7415" s="838"/>
      <c r="AH7415" s="838"/>
      <c r="AI7415" s="838"/>
      <c r="AJ7415" s="838"/>
      <c r="AK7415" s="838"/>
      <c r="AL7415" s="838"/>
    </row>
    <row r="7416" spans="25:38" x14ac:dyDescent="0.25">
      <c r="Y7416" s="838"/>
      <c r="Z7416" s="838"/>
      <c r="AA7416" s="838"/>
      <c r="AB7416" s="838"/>
      <c r="AC7416" s="838"/>
      <c r="AD7416" s="838"/>
      <c r="AE7416" s="838"/>
      <c r="AF7416" s="838"/>
      <c r="AG7416" s="838"/>
      <c r="AH7416" s="838"/>
      <c r="AI7416" s="838"/>
      <c r="AJ7416" s="838"/>
      <c r="AK7416" s="838"/>
      <c r="AL7416" s="838"/>
    </row>
    <row r="7417" spans="25:38" x14ac:dyDescent="0.25">
      <c r="Y7417" s="838"/>
      <c r="Z7417" s="838"/>
      <c r="AA7417" s="838"/>
      <c r="AB7417" s="838"/>
      <c r="AC7417" s="838"/>
      <c r="AD7417" s="838"/>
      <c r="AE7417" s="838"/>
      <c r="AF7417" s="838"/>
      <c r="AG7417" s="838"/>
      <c r="AH7417" s="838"/>
      <c r="AI7417" s="838"/>
      <c r="AJ7417" s="838"/>
      <c r="AK7417" s="838"/>
      <c r="AL7417" s="838"/>
    </row>
    <row r="7418" spans="25:38" x14ac:dyDescent="0.25">
      <c r="Y7418" s="838"/>
      <c r="Z7418" s="838"/>
      <c r="AA7418" s="838"/>
      <c r="AB7418" s="838"/>
      <c r="AC7418" s="838"/>
      <c r="AD7418" s="838"/>
      <c r="AE7418" s="838"/>
      <c r="AF7418" s="838"/>
      <c r="AG7418" s="838"/>
      <c r="AH7418" s="838"/>
      <c r="AI7418" s="838"/>
      <c r="AJ7418" s="838"/>
      <c r="AK7418" s="838"/>
      <c r="AL7418" s="838"/>
    </row>
    <row r="7419" spans="25:38" x14ac:dyDescent="0.25">
      <c r="Y7419" s="838"/>
      <c r="Z7419" s="838"/>
      <c r="AA7419" s="838"/>
      <c r="AB7419" s="838"/>
      <c r="AC7419" s="838"/>
      <c r="AD7419" s="838"/>
      <c r="AE7419" s="838"/>
      <c r="AF7419" s="838"/>
      <c r="AG7419" s="838"/>
      <c r="AH7419" s="838"/>
      <c r="AI7419" s="838"/>
      <c r="AJ7419" s="838"/>
      <c r="AK7419" s="838"/>
      <c r="AL7419" s="838"/>
    </row>
    <row r="7420" spans="25:38" x14ac:dyDescent="0.25">
      <c r="Y7420" s="838"/>
      <c r="Z7420" s="838"/>
      <c r="AA7420" s="838"/>
      <c r="AB7420" s="838"/>
      <c r="AC7420" s="838"/>
      <c r="AD7420" s="838"/>
      <c r="AE7420" s="838"/>
      <c r="AF7420" s="838"/>
      <c r="AG7420" s="838"/>
      <c r="AH7420" s="838"/>
      <c r="AI7420" s="838"/>
      <c r="AJ7420" s="838"/>
      <c r="AK7420" s="838"/>
      <c r="AL7420" s="838"/>
    </row>
    <row r="7421" spans="25:38" x14ac:dyDescent="0.25">
      <c r="Y7421" s="838"/>
      <c r="Z7421" s="838"/>
      <c r="AA7421" s="838"/>
      <c r="AB7421" s="838"/>
      <c r="AC7421" s="838"/>
      <c r="AD7421" s="838"/>
      <c r="AE7421" s="838"/>
      <c r="AF7421" s="838"/>
      <c r="AG7421" s="838"/>
      <c r="AH7421" s="838"/>
      <c r="AI7421" s="838"/>
      <c r="AJ7421" s="838"/>
      <c r="AK7421" s="838"/>
      <c r="AL7421" s="838"/>
    </row>
    <row r="7422" spans="25:38" x14ac:dyDescent="0.25">
      <c r="Y7422" s="838"/>
      <c r="Z7422" s="838"/>
      <c r="AA7422" s="838"/>
      <c r="AB7422" s="838"/>
      <c r="AC7422" s="838"/>
      <c r="AD7422" s="838"/>
      <c r="AE7422" s="838"/>
      <c r="AF7422" s="838"/>
      <c r="AG7422" s="838"/>
      <c r="AH7422" s="838"/>
      <c r="AI7422" s="838"/>
      <c r="AJ7422" s="838"/>
      <c r="AK7422" s="838"/>
      <c r="AL7422" s="838"/>
    </row>
    <row r="7423" spans="25:38" x14ac:dyDescent="0.25">
      <c r="Y7423" s="838"/>
      <c r="Z7423" s="838"/>
      <c r="AA7423" s="838"/>
      <c r="AB7423" s="838"/>
      <c r="AC7423" s="838"/>
      <c r="AD7423" s="838"/>
      <c r="AE7423" s="838"/>
      <c r="AF7423" s="838"/>
      <c r="AG7423" s="838"/>
      <c r="AH7423" s="838"/>
      <c r="AI7423" s="838"/>
      <c r="AJ7423" s="838"/>
      <c r="AK7423" s="838"/>
      <c r="AL7423" s="838"/>
    </row>
    <row r="7424" spans="25:38" x14ac:dyDescent="0.25">
      <c r="Y7424" s="838"/>
      <c r="Z7424" s="838"/>
      <c r="AA7424" s="838"/>
      <c r="AB7424" s="838"/>
      <c r="AC7424" s="838"/>
      <c r="AD7424" s="838"/>
      <c r="AE7424" s="838"/>
      <c r="AF7424" s="838"/>
      <c r="AG7424" s="838"/>
      <c r="AH7424" s="838"/>
      <c r="AI7424" s="838"/>
      <c r="AJ7424" s="838"/>
      <c r="AK7424" s="838"/>
      <c r="AL7424" s="838"/>
    </row>
    <row r="7425" spans="25:38" x14ac:dyDescent="0.25">
      <c r="Y7425" s="838"/>
      <c r="Z7425" s="838"/>
      <c r="AA7425" s="838"/>
      <c r="AB7425" s="838"/>
      <c r="AC7425" s="838"/>
      <c r="AD7425" s="838"/>
      <c r="AE7425" s="838"/>
      <c r="AF7425" s="838"/>
      <c r="AG7425" s="838"/>
      <c r="AH7425" s="838"/>
      <c r="AI7425" s="838"/>
      <c r="AJ7425" s="838"/>
      <c r="AK7425" s="838"/>
      <c r="AL7425" s="838"/>
    </row>
    <row r="7426" spans="25:38" x14ac:dyDescent="0.25">
      <c r="Y7426" s="838"/>
      <c r="Z7426" s="838"/>
      <c r="AA7426" s="838"/>
      <c r="AB7426" s="838"/>
      <c r="AC7426" s="838"/>
      <c r="AD7426" s="838"/>
      <c r="AE7426" s="838"/>
      <c r="AF7426" s="838"/>
      <c r="AG7426" s="838"/>
      <c r="AH7426" s="838"/>
      <c r="AI7426" s="838"/>
      <c r="AJ7426" s="838"/>
      <c r="AK7426" s="838"/>
      <c r="AL7426" s="838"/>
    </row>
    <row r="7427" spans="25:38" x14ac:dyDescent="0.25">
      <c r="Y7427" s="838"/>
      <c r="Z7427" s="838"/>
      <c r="AA7427" s="838"/>
      <c r="AB7427" s="838"/>
      <c r="AC7427" s="838"/>
      <c r="AD7427" s="838"/>
      <c r="AE7427" s="838"/>
      <c r="AF7427" s="838"/>
      <c r="AG7427" s="838"/>
      <c r="AH7427" s="838"/>
      <c r="AI7427" s="838"/>
      <c r="AJ7427" s="838"/>
      <c r="AK7427" s="838"/>
      <c r="AL7427" s="838"/>
    </row>
    <row r="7428" spans="25:38" x14ac:dyDescent="0.25">
      <c r="Y7428" s="838"/>
      <c r="Z7428" s="838"/>
      <c r="AA7428" s="838"/>
      <c r="AB7428" s="838"/>
      <c r="AC7428" s="838"/>
      <c r="AD7428" s="838"/>
      <c r="AE7428" s="838"/>
      <c r="AF7428" s="838"/>
      <c r="AG7428" s="838"/>
      <c r="AH7428" s="838"/>
      <c r="AI7428" s="838"/>
      <c r="AJ7428" s="838"/>
      <c r="AK7428" s="838"/>
      <c r="AL7428" s="838"/>
    </row>
    <row r="7429" spans="25:38" x14ac:dyDescent="0.25">
      <c r="Y7429" s="838"/>
      <c r="Z7429" s="838"/>
      <c r="AA7429" s="838"/>
      <c r="AB7429" s="838"/>
      <c r="AC7429" s="838"/>
      <c r="AD7429" s="838"/>
      <c r="AE7429" s="838"/>
      <c r="AF7429" s="838"/>
      <c r="AG7429" s="838"/>
      <c r="AH7429" s="838"/>
      <c r="AI7429" s="838"/>
      <c r="AJ7429" s="838"/>
      <c r="AK7429" s="838"/>
      <c r="AL7429" s="838"/>
    </row>
    <row r="7430" spans="25:38" x14ac:dyDescent="0.25">
      <c r="Y7430" s="838"/>
      <c r="Z7430" s="838"/>
      <c r="AA7430" s="838"/>
      <c r="AB7430" s="838"/>
      <c r="AC7430" s="838"/>
      <c r="AD7430" s="838"/>
      <c r="AE7430" s="838"/>
      <c r="AF7430" s="838"/>
      <c r="AG7430" s="838"/>
      <c r="AH7430" s="838"/>
      <c r="AI7430" s="838"/>
      <c r="AJ7430" s="838"/>
      <c r="AK7430" s="838"/>
      <c r="AL7430" s="838"/>
    </row>
    <row r="7431" spans="25:38" x14ac:dyDescent="0.25">
      <c r="Y7431" s="838"/>
      <c r="Z7431" s="838"/>
      <c r="AA7431" s="838"/>
      <c r="AB7431" s="838"/>
      <c r="AC7431" s="838"/>
      <c r="AD7431" s="838"/>
      <c r="AE7431" s="838"/>
      <c r="AF7431" s="838"/>
      <c r="AG7431" s="838"/>
      <c r="AH7431" s="838"/>
      <c r="AI7431" s="838"/>
      <c r="AJ7431" s="838"/>
      <c r="AK7431" s="838"/>
      <c r="AL7431" s="838"/>
    </row>
    <row r="7432" spans="25:38" x14ac:dyDescent="0.25">
      <c r="Y7432" s="838"/>
      <c r="Z7432" s="838"/>
      <c r="AA7432" s="838"/>
      <c r="AB7432" s="838"/>
      <c r="AC7432" s="838"/>
      <c r="AD7432" s="838"/>
      <c r="AE7432" s="838"/>
      <c r="AF7432" s="838"/>
      <c r="AG7432" s="838"/>
      <c r="AH7432" s="838"/>
      <c r="AI7432" s="838"/>
      <c r="AJ7432" s="838"/>
      <c r="AK7432" s="838"/>
      <c r="AL7432" s="838"/>
    </row>
    <row r="7433" spans="25:38" x14ac:dyDescent="0.25">
      <c r="Y7433" s="838"/>
      <c r="Z7433" s="838"/>
      <c r="AA7433" s="838"/>
      <c r="AB7433" s="838"/>
      <c r="AC7433" s="838"/>
      <c r="AD7433" s="838"/>
      <c r="AE7433" s="838"/>
      <c r="AF7433" s="838"/>
      <c r="AG7433" s="838"/>
      <c r="AH7433" s="838"/>
      <c r="AI7433" s="838"/>
      <c r="AJ7433" s="838"/>
      <c r="AK7433" s="838"/>
      <c r="AL7433" s="838"/>
    </row>
    <row r="7434" spans="25:38" x14ac:dyDescent="0.25">
      <c r="Y7434" s="838"/>
      <c r="Z7434" s="838"/>
      <c r="AA7434" s="838"/>
      <c r="AB7434" s="838"/>
      <c r="AC7434" s="838"/>
      <c r="AD7434" s="838"/>
      <c r="AE7434" s="838"/>
      <c r="AF7434" s="838"/>
      <c r="AG7434" s="838"/>
      <c r="AH7434" s="838"/>
      <c r="AI7434" s="838"/>
      <c r="AJ7434" s="838"/>
      <c r="AK7434" s="838"/>
      <c r="AL7434" s="838"/>
    </row>
    <row r="7435" spans="25:38" x14ac:dyDescent="0.25">
      <c r="Y7435" s="838"/>
      <c r="Z7435" s="838"/>
      <c r="AA7435" s="838"/>
      <c r="AB7435" s="838"/>
      <c r="AC7435" s="838"/>
      <c r="AD7435" s="838"/>
      <c r="AE7435" s="838"/>
      <c r="AF7435" s="838"/>
      <c r="AG7435" s="838"/>
      <c r="AH7435" s="838"/>
      <c r="AI7435" s="838"/>
      <c r="AJ7435" s="838"/>
      <c r="AK7435" s="838"/>
      <c r="AL7435" s="838"/>
    </row>
    <row r="7436" spans="25:38" x14ac:dyDescent="0.25">
      <c r="Y7436" s="838"/>
      <c r="Z7436" s="838"/>
      <c r="AA7436" s="838"/>
      <c r="AB7436" s="838"/>
      <c r="AC7436" s="838"/>
      <c r="AD7436" s="838"/>
      <c r="AE7436" s="838"/>
      <c r="AF7436" s="838"/>
      <c r="AG7436" s="838"/>
      <c r="AH7436" s="838"/>
      <c r="AI7436" s="838"/>
      <c r="AJ7436" s="838"/>
      <c r="AK7436" s="838"/>
      <c r="AL7436" s="838"/>
    </row>
    <row r="7437" spans="25:38" x14ac:dyDescent="0.25">
      <c r="Y7437" s="838"/>
      <c r="Z7437" s="838"/>
      <c r="AA7437" s="838"/>
      <c r="AB7437" s="838"/>
      <c r="AC7437" s="838"/>
      <c r="AD7437" s="838"/>
      <c r="AE7437" s="838"/>
      <c r="AF7437" s="838"/>
      <c r="AG7437" s="838"/>
      <c r="AH7437" s="838"/>
      <c r="AI7437" s="838"/>
      <c r="AJ7437" s="838"/>
      <c r="AK7437" s="838"/>
      <c r="AL7437" s="838"/>
    </row>
    <row r="7438" spans="25:38" x14ac:dyDescent="0.25">
      <c r="Y7438" s="838"/>
      <c r="Z7438" s="838"/>
      <c r="AA7438" s="838"/>
      <c r="AB7438" s="838"/>
      <c r="AC7438" s="838"/>
      <c r="AD7438" s="838"/>
      <c r="AE7438" s="838"/>
      <c r="AF7438" s="838"/>
      <c r="AG7438" s="838"/>
      <c r="AH7438" s="838"/>
      <c r="AI7438" s="838"/>
      <c r="AJ7438" s="838"/>
      <c r="AK7438" s="838"/>
      <c r="AL7438" s="838"/>
    </row>
    <row r="7439" spans="25:38" x14ac:dyDescent="0.25">
      <c r="Y7439" s="838"/>
      <c r="Z7439" s="838"/>
      <c r="AA7439" s="838"/>
      <c r="AB7439" s="838"/>
      <c r="AC7439" s="838"/>
      <c r="AD7439" s="838"/>
      <c r="AE7439" s="838"/>
      <c r="AF7439" s="838"/>
      <c r="AG7439" s="838"/>
      <c r="AH7439" s="838"/>
      <c r="AI7439" s="838"/>
      <c r="AJ7439" s="838"/>
      <c r="AK7439" s="838"/>
      <c r="AL7439" s="838"/>
    </row>
    <row r="7440" spans="25:38" x14ac:dyDescent="0.25">
      <c r="Y7440" s="838"/>
      <c r="Z7440" s="838"/>
      <c r="AA7440" s="838"/>
      <c r="AB7440" s="838"/>
      <c r="AC7440" s="838"/>
      <c r="AD7440" s="838"/>
      <c r="AE7440" s="838"/>
      <c r="AF7440" s="838"/>
      <c r="AG7440" s="838"/>
      <c r="AH7440" s="838"/>
      <c r="AI7440" s="838"/>
      <c r="AJ7440" s="838"/>
      <c r="AK7440" s="838"/>
      <c r="AL7440" s="838"/>
    </row>
    <row r="7441" spans="25:38" x14ac:dyDescent="0.25">
      <c r="Y7441" s="838"/>
      <c r="Z7441" s="838"/>
      <c r="AA7441" s="838"/>
      <c r="AB7441" s="838"/>
      <c r="AC7441" s="838"/>
      <c r="AD7441" s="838"/>
      <c r="AE7441" s="838"/>
      <c r="AF7441" s="838"/>
      <c r="AG7441" s="838"/>
      <c r="AH7441" s="838"/>
      <c r="AI7441" s="838"/>
      <c r="AJ7441" s="838"/>
      <c r="AK7441" s="838"/>
      <c r="AL7441" s="838"/>
    </row>
    <row r="7442" spans="25:38" x14ac:dyDescent="0.25">
      <c r="Y7442" s="838"/>
      <c r="Z7442" s="838"/>
      <c r="AA7442" s="838"/>
      <c r="AB7442" s="838"/>
      <c r="AC7442" s="838"/>
      <c r="AD7442" s="838"/>
      <c r="AE7442" s="838"/>
      <c r="AF7442" s="838"/>
      <c r="AG7442" s="838"/>
      <c r="AH7442" s="838"/>
      <c r="AI7442" s="838"/>
      <c r="AJ7442" s="838"/>
      <c r="AK7442" s="838"/>
      <c r="AL7442" s="838"/>
    </row>
    <row r="7443" spans="25:38" x14ac:dyDescent="0.25">
      <c r="Y7443" s="838"/>
      <c r="Z7443" s="838"/>
      <c r="AA7443" s="838"/>
      <c r="AB7443" s="838"/>
      <c r="AC7443" s="838"/>
      <c r="AD7443" s="838"/>
      <c r="AE7443" s="838"/>
      <c r="AF7443" s="838"/>
      <c r="AG7443" s="838"/>
      <c r="AH7443" s="838"/>
      <c r="AI7443" s="838"/>
      <c r="AJ7443" s="838"/>
      <c r="AK7443" s="838"/>
      <c r="AL7443" s="838"/>
    </row>
    <row r="7444" spans="25:38" x14ac:dyDescent="0.25">
      <c r="Y7444" s="838"/>
      <c r="Z7444" s="838"/>
      <c r="AA7444" s="838"/>
      <c r="AB7444" s="838"/>
      <c r="AC7444" s="838"/>
      <c r="AD7444" s="838"/>
      <c r="AE7444" s="838"/>
      <c r="AF7444" s="838"/>
      <c r="AG7444" s="838"/>
      <c r="AH7444" s="838"/>
      <c r="AI7444" s="838"/>
      <c r="AJ7444" s="838"/>
      <c r="AK7444" s="838"/>
      <c r="AL7444" s="838"/>
    </row>
    <row r="7445" spans="25:38" x14ac:dyDescent="0.25">
      <c r="Y7445" s="838"/>
      <c r="Z7445" s="838"/>
      <c r="AA7445" s="838"/>
      <c r="AB7445" s="838"/>
      <c r="AC7445" s="838"/>
      <c r="AD7445" s="838"/>
      <c r="AE7445" s="838"/>
      <c r="AF7445" s="838"/>
      <c r="AG7445" s="838"/>
      <c r="AH7445" s="838"/>
      <c r="AI7445" s="838"/>
      <c r="AJ7445" s="838"/>
      <c r="AK7445" s="838"/>
      <c r="AL7445" s="838"/>
    </row>
    <row r="7446" spans="25:38" x14ac:dyDescent="0.25">
      <c r="Y7446" s="838"/>
      <c r="Z7446" s="838"/>
      <c r="AA7446" s="838"/>
      <c r="AB7446" s="838"/>
      <c r="AC7446" s="838"/>
      <c r="AD7446" s="838"/>
      <c r="AE7446" s="838"/>
      <c r="AF7446" s="838"/>
      <c r="AG7446" s="838"/>
      <c r="AH7446" s="838"/>
      <c r="AI7446" s="838"/>
      <c r="AJ7446" s="838"/>
      <c r="AK7446" s="838"/>
      <c r="AL7446" s="838"/>
    </row>
    <row r="7447" spans="25:38" x14ac:dyDescent="0.25">
      <c r="Y7447" s="838"/>
      <c r="Z7447" s="838"/>
      <c r="AA7447" s="838"/>
      <c r="AB7447" s="838"/>
      <c r="AC7447" s="838"/>
      <c r="AD7447" s="838"/>
      <c r="AE7447" s="838"/>
      <c r="AF7447" s="838"/>
      <c r="AG7447" s="838"/>
      <c r="AH7447" s="838"/>
      <c r="AI7447" s="838"/>
      <c r="AJ7447" s="838"/>
      <c r="AK7447" s="838"/>
      <c r="AL7447" s="838"/>
    </row>
    <row r="7448" spans="25:38" x14ac:dyDescent="0.25">
      <c r="Y7448" s="838"/>
      <c r="Z7448" s="838"/>
      <c r="AA7448" s="838"/>
      <c r="AB7448" s="838"/>
      <c r="AC7448" s="838"/>
      <c r="AD7448" s="838"/>
      <c r="AE7448" s="838"/>
      <c r="AF7448" s="838"/>
      <c r="AG7448" s="838"/>
      <c r="AH7448" s="838"/>
      <c r="AI7448" s="838"/>
      <c r="AJ7448" s="838"/>
      <c r="AK7448" s="838"/>
      <c r="AL7448" s="838"/>
    </row>
    <row r="7449" spans="25:38" x14ac:dyDescent="0.25">
      <c r="Y7449" s="838"/>
      <c r="Z7449" s="838"/>
      <c r="AA7449" s="838"/>
      <c r="AB7449" s="838"/>
      <c r="AC7449" s="838"/>
      <c r="AD7449" s="838"/>
      <c r="AE7449" s="838"/>
      <c r="AF7449" s="838"/>
      <c r="AG7449" s="838"/>
      <c r="AH7449" s="838"/>
      <c r="AI7449" s="838"/>
      <c r="AJ7449" s="838"/>
      <c r="AK7449" s="838"/>
      <c r="AL7449" s="838"/>
    </row>
    <row r="7450" spans="25:38" x14ac:dyDescent="0.25">
      <c r="Y7450" s="838"/>
      <c r="Z7450" s="838"/>
      <c r="AA7450" s="838"/>
      <c r="AB7450" s="838"/>
      <c r="AC7450" s="838"/>
      <c r="AD7450" s="838"/>
      <c r="AE7450" s="838"/>
      <c r="AF7450" s="838"/>
      <c r="AG7450" s="838"/>
      <c r="AH7450" s="838"/>
      <c r="AI7450" s="838"/>
      <c r="AJ7450" s="838"/>
      <c r="AK7450" s="838"/>
      <c r="AL7450" s="838"/>
    </row>
    <row r="7451" spans="25:38" x14ac:dyDescent="0.25">
      <c r="Y7451" s="838"/>
      <c r="Z7451" s="838"/>
      <c r="AA7451" s="838"/>
      <c r="AB7451" s="838"/>
      <c r="AC7451" s="838"/>
      <c r="AD7451" s="838"/>
      <c r="AE7451" s="838"/>
      <c r="AF7451" s="838"/>
      <c r="AG7451" s="838"/>
      <c r="AH7451" s="838"/>
      <c r="AI7451" s="838"/>
      <c r="AJ7451" s="838"/>
      <c r="AK7451" s="838"/>
      <c r="AL7451" s="838"/>
    </row>
    <row r="7452" spans="25:38" x14ac:dyDescent="0.25">
      <c r="Y7452" s="838"/>
      <c r="Z7452" s="838"/>
      <c r="AA7452" s="838"/>
      <c r="AB7452" s="838"/>
      <c r="AC7452" s="838"/>
      <c r="AD7452" s="838"/>
      <c r="AE7452" s="838"/>
      <c r="AF7452" s="838"/>
      <c r="AG7452" s="838"/>
      <c r="AH7452" s="838"/>
      <c r="AI7452" s="838"/>
      <c r="AJ7452" s="838"/>
      <c r="AK7452" s="838"/>
      <c r="AL7452" s="838"/>
    </row>
    <row r="7453" spans="25:38" x14ac:dyDescent="0.25">
      <c r="Y7453" s="838"/>
      <c r="Z7453" s="838"/>
      <c r="AA7453" s="838"/>
      <c r="AB7453" s="838"/>
      <c r="AC7453" s="838"/>
      <c r="AD7453" s="838"/>
      <c r="AE7453" s="838"/>
      <c r="AF7453" s="838"/>
      <c r="AG7453" s="838"/>
      <c r="AH7453" s="838"/>
      <c r="AI7453" s="838"/>
      <c r="AJ7453" s="838"/>
      <c r="AK7453" s="838"/>
      <c r="AL7453" s="838"/>
    </row>
    <row r="7454" spans="25:38" x14ac:dyDescent="0.25">
      <c r="Y7454" s="838"/>
      <c r="Z7454" s="838"/>
      <c r="AA7454" s="838"/>
      <c r="AB7454" s="838"/>
      <c r="AC7454" s="838"/>
      <c r="AD7454" s="838"/>
      <c r="AE7454" s="838"/>
      <c r="AF7454" s="838"/>
      <c r="AG7454" s="838"/>
      <c r="AH7454" s="838"/>
      <c r="AI7454" s="838"/>
      <c r="AJ7454" s="838"/>
      <c r="AK7454" s="838"/>
      <c r="AL7454" s="838"/>
    </row>
    <row r="7455" spans="25:38" x14ac:dyDescent="0.25">
      <c r="Y7455" s="838"/>
      <c r="Z7455" s="838"/>
      <c r="AA7455" s="838"/>
      <c r="AB7455" s="838"/>
      <c r="AC7455" s="838"/>
      <c r="AD7455" s="838"/>
      <c r="AE7455" s="838"/>
      <c r="AF7455" s="838"/>
      <c r="AG7455" s="838"/>
      <c r="AH7455" s="838"/>
      <c r="AI7455" s="838"/>
      <c r="AJ7455" s="838"/>
      <c r="AK7455" s="838"/>
      <c r="AL7455" s="838"/>
    </row>
    <row r="7456" spans="25:38" x14ac:dyDescent="0.25">
      <c r="Y7456" s="838"/>
      <c r="Z7456" s="838"/>
      <c r="AA7456" s="838"/>
      <c r="AB7456" s="838"/>
      <c r="AC7456" s="838"/>
      <c r="AD7456" s="838"/>
      <c r="AE7456" s="838"/>
      <c r="AF7456" s="838"/>
      <c r="AG7456" s="838"/>
      <c r="AH7456" s="838"/>
      <c r="AI7456" s="838"/>
      <c r="AJ7456" s="838"/>
      <c r="AK7456" s="838"/>
      <c r="AL7456" s="838"/>
    </row>
    <row r="7457" spans="25:38" x14ac:dyDescent="0.25">
      <c r="Y7457" s="838"/>
      <c r="Z7457" s="838"/>
      <c r="AA7457" s="838"/>
      <c r="AB7457" s="838"/>
      <c r="AC7457" s="838"/>
      <c r="AD7457" s="838"/>
      <c r="AE7457" s="838"/>
      <c r="AF7457" s="838"/>
      <c r="AG7457" s="838"/>
      <c r="AH7457" s="838"/>
      <c r="AI7457" s="838"/>
      <c r="AJ7457" s="838"/>
      <c r="AK7457" s="838"/>
      <c r="AL7457" s="838"/>
    </row>
    <row r="7458" spans="25:38" x14ac:dyDescent="0.25">
      <c r="Y7458" s="838"/>
      <c r="Z7458" s="838"/>
      <c r="AA7458" s="838"/>
      <c r="AB7458" s="838"/>
      <c r="AC7458" s="838"/>
      <c r="AD7458" s="838"/>
      <c r="AE7458" s="838"/>
      <c r="AF7458" s="838"/>
      <c r="AG7458" s="838"/>
      <c r="AH7458" s="838"/>
      <c r="AI7458" s="838"/>
      <c r="AJ7458" s="838"/>
      <c r="AK7458" s="838"/>
      <c r="AL7458" s="838"/>
    </row>
    <row r="7459" spans="25:38" x14ac:dyDescent="0.25">
      <c r="Y7459" s="838"/>
      <c r="Z7459" s="838"/>
      <c r="AA7459" s="838"/>
      <c r="AB7459" s="838"/>
      <c r="AC7459" s="838"/>
      <c r="AD7459" s="838"/>
      <c r="AE7459" s="838"/>
      <c r="AF7459" s="838"/>
      <c r="AG7459" s="838"/>
      <c r="AH7459" s="838"/>
      <c r="AI7459" s="838"/>
      <c r="AJ7459" s="838"/>
      <c r="AK7459" s="838"/>
      <c r="AL7459" s="838"/>
    </row>
    <row r="7460" spans="25:38" x14ac:dyDescent="0.25">
      <c r="Y7460" s="838"/>
      <c r="Z7460" s="838"/>
      <c r="AA7460" s="838"/>
      <c r="AB7460" s="838"/>
      <c r="AC7460" s="838"/>
      <c r="AD7460" s="838"/>
      <c r="AE7460" s="838"/>
      <c r="AF7460" s="838"/>
      <c r="AG7460" s="838"/>
      <c r="AH7460" s="838"/>
      <c r="AI7460" s="838"/>
      <c r="AJ7460" s="838"/>
      <c r="AK7460" s="838"/>
      <c r="AL7460" s="838"/>
    </row>
    <row r="7461" spans="25:38" x14ac:dyDescent="0.25">
      <c r="Y7461" s="838"/>
      <c r="Z7461" s="838"/>
      <c r="AA7461" s="838"/>
      <c r="AB7461" s="838"/>
      <c r="AC7461" s="838"/>
      <c r="AD7461" s="838"/>
      <c r="AE7461" s="838"/>
      <c r="AF7461" s="838"/>
      <c r="AG7461" s="838"/>
      <c r="AH7461" s="838"/>
      <c r="AI7461" s="838"/>
      <c r="AJ7461" s="838"/>
      <c r="AK7461" s="838"/>
      <c r="AL7461" s="838"/>
    </row>
    <row r="7462" spans="25:38" x14ac:dyDescent="0.25">
      <c r="Y7462" s="838"/>
      <c r="Z7462" s="838"/>
      <c r="AA7462" s="838"/>
      <c r="AB7462" s="838"/>
      <c r="AC7462" s="838"/>
      <c r="AD7462" s="838"/>
      <c r="AE7462" s="838"/>
      <c r="AF7462" s="838"/>
      <c r="AG7462" s="838"/>
      <c r="AH7462" s="838"/>
      <c r="AI7462" s="838"/>
      <c r="AJ7462" s="838"/>
      <c r="AK7462" s="838"/>
      <c r="AL7462" s="838"/>
    </row>
    <row r="7463" spans="25:38" x14ac:dyDescent="0.25">
      <c r="Y7463" s="838"/>
      <c r="Z7463" s="838"/>
      <c r="AA7463" s="838"/>
      <c r="AB7463" s="838"/>
      <c r="AC7463" s="838"/>
      <c r="AD7463" s="838"/>
      <c r="AE7463" s="838"/>
      <c r="AF7463" s="838"/>
      <c r="AG7463" s="838"/>
      <c r="AH7463" s="838"/>
      <c r="AI7463" s="838"/>
      <c r="AJ7463" s="838"/>
      <c r="AK7463" s="838"/>
      <c r="AL7463" s="838"/>
    </row>
    <row r="7464" spans="25:38" x14ac:dyDescent="0.25">
      <c r="Y7464" s="838"/>
      <c r="Z7464" s="838"/>
      <c r="AA7464" s="838"/>
      <c r="AB7464" s="838"/>
      <c r="AC7464" s="838"/>
      <c r="AD7464" s="838"/>
      <c r="AE7464" s="838"/>
      <c r="AF7464" s="838"/>
      <c r="AG7464" s="838"/>
      <c r="AH7464" s="838"/>
      <c r="AI7464" s="838"/>
      <c r="AJ7464" s="838"/>
      <c r="AK7464" s="838"/>
      <c r="AL7464" s="838"/>
    </row>
    <row r="7465" spans="25:38" x14ac:dyDescent="0.25">
      <c r="Y7465" s="838"/>
      <c r="Z7465" s="838"/>
      <c r="AA7465" s="838"/>
      <c r="AB7465" s="838"/>
      <c r="AC7465" s="838"/>
      <c r="AD7465" s="838"/>
      <c r="AE7465" s="838"/>
      <c r="AF7465" s="838"/>
      <c r="AG7465" s="838"/>
      <c r="AH7465" s="838"/>
      <c r="AI7465" s="838"/>
      <c r="AJ7465" s="838"/>
      <c r="AK7465" s="838"/>
      <c r="AL7465" s="838"/>
    </row>
    <row r="7466" spans="25:38" x14ac:dyDescent="0.25">
      <c r="Y7466" s="838"/>
      <c r="Z7466" s="838"/>
      <c r="AA7466" s="838"/>
      <c r="AB7466" s="838"/>
      <c r="AC7466" s="838"/>
      <c r="AD7466" s="838"/>
      <c r="AE7466" s="838"/>
      <c r="AF7466" s="838"/>
      <c r="AG7466" s="838"/>
      <c r="AH7466" s="838"/>
      <c r="AI7466" s="838"/>
      <c r="AJ7466" s="838"/>
      <c r="AK7466" s="838"/>
      <c r="AL7466" s="838"/>
    </row>
    <row r="7467" spans="25:38" x14ac:dyDescent="0.25">
      <c r="Y7467" s="838"/>
      <c r="Z7467" s="838"/>
      <c r="AA7467" s="838"/>
      <c r="AB7467" s="838"/>
      <c r="AC7467" s="838"/>
      <c r="AD7467" s="838"/>
      <c r="AE7467" s="838"/>
      <c r="AF7467" s="838"/>
      <c r="AG7467" s="838"/>
      <c r="AH7467" s="838"/>
      <c r="AI7467" s="838"/>
      <c r="AJ7467" s="838"/>
      <c r="AK7467" s="838"/>
      <c r="AL7467" s="838"/>
    </row>
    <row r="7468" spans="25:38" x14ac:dyDescent="0.25">
      <c r="Y7468" s="838"/>
      <c r="Z7468" s="838"/>
      <c r="AA7468" s="838"/>
      <c r="AB7468" s="838"/>
      <c r="AC7468" s="838"/>
      <c r="AD7468" s="838"/>
      <c r="AE7468" s="838"/>
      <c r="AF7468" s="838"/>
      <c r="AG7468" s="838"/>
      <c r="AH7468" s="838"/>
      <c r="AI7468" s="838"/>
      <c r="AJ7468" s="838"/>
      <c r="AK7468" s="838"/>
      <c r="AL7468" s="838"/>
    </row>
    <row r="7469" spans="25:38" x14ac:dyDescent="0.25">
      <c r="Y7469" s="838"/>
      <c r="Z7469" s="838"/>
      <c r="AA7469" s="838"/>
      <c r="AB7469" s="838"/>
      <c r="AC7469" s="838"/>
      <c r="AD7469" s="838"/>
      <c r="AE7469" s="838"/>
      <c r="AF7469" s="838"/>
      <c r="AG7469" s="838"/>
      <c r="AH7469" s="838"/>
      <c r="AI7469" s="838"/>
      <c r="AJ7469" s="838"/>
      <c r="AK7469" s="838"/>
      <c r="AL7469" s="838"/>
    </row>
    <row r="7470" spans="25:38" x14ac:dyDescent="0.25">
      <c r="Y7470" s="838"/>
      <c r="Z7470" s="838"/>
      <c r="AA7470" s="838"/>
      <c r="AB7470" s="838"/>
      <c r="AC7470" s="838"/>
      <c r="AD7470" s="838"/>
      <c r="AE7470" s="838"/>
      <c r="AF7470" s="838"/>
      <c r="AG7470" s="838"/>
      <c r="AH7470" s="838"/>
      <c r="AI7470" s="838"/>
      <c r="AJ7470" s="838"/>
      <c r="AK7470" s="838"/>
      <c r="AL7470" s="838"/>
    </row>
    <row r="7471" spans="25:38" x14ac:dyDescent="0.25">
      <c r="Y7471" s="838"/>
      <c r="Z7471" s="838"/>
      <c r="AA7471" s="838"/>
      <c r="AB7471" s="838"/>
      <c r="AC7471" s="838"/>
      <c r="AD7471" s="838"/>
      <c r="AE7471" s="838"/>
      <c r="AF7471" s="838"/>
      <c r="AG7471" s="838"/>
      <c r="AH7471" s="838"/>
      <c r="AI7471" s="838"/>
      <c r="AJ7471" s="838"/>
      <c r="AK7471" s="838"/>
      <c r="AL7471" s="838"/>
    </row>
    <row r="7472" spans="25:38" x14ac:dyDescent="0.25">
      <c r="Y7472" s="838"/>
      <c r="Z7472" s="838"/>
      <c r="AA7472" s="838"/>
      <c r="AB7472" s="838"/>
      <c r="AC7472" s="838"/>
      <c r="AD7472" s="838"/>
      <c r="AE7472" s="838"/>
      <c r="AF7472" s="838"/>
      <c r="AG7472" s="838"/>
      <c r="AH7472" s="838"/>
      <c r="AI7472" s="838"/>
      <c r="AJ7472" s="838"/>
      <c r="AK7472" s="838"/>
      <c r="AL7472" s="838"/>
    </row>
    <row r="7473" spans="25:38" x14ac:dyDescent="0.25">
      <c r="Y7473" s="838"/>
      <c r="Z7473" s="838"/>
      <c r="AA7473" s="838"/>
      <c r="AB7473" s="838"/>
      <c r="AC7473" s="838"/>
      <c r="AD7473" s="838"/>
      <c r="AE7473" s="838"/>
      <c r="AF7473" s="838"/>
      <c r="AG7473" s="838"/>
      <c r="AH7473" s="838"/>
      <c r="AI7473" s="838"/>
      <c r="AJ7473" s="838"/>
      <c r="AK7473" s="838"/>
      <c r="AL7473" s="838"/>
    </row>
    <row r="7474" spans="25:38" x14ac:dyDescent="0.25">
      <c r="Y7474" s="838"/>
      <c r="Z7474" s="838"/>
      <c r="AA7474" s="838"/>
      <c r="AB7474" s="838"/>
      <c r="AC7474" s="838"/>
      <c r="AD7474" s="838"/>
      <c r="AE7474" s="838"/>
      <c r="AF7474" s="838"/>
      <c r="AG7474" s="838"/>
      <c r="AH7474" s="838"/>
      <c r="AI7474" s="838"/>
      <c r="AJ7474" s="838"/>
      <c r="AK7474" s="838"/>
      <c r="AL7474" s="838"/>
    </row>
    <row r="7475" spans="25:38" x14ac:dyDescent="0.25">
      <c r="Y7475" s="838"/>
      <c r="Z7475" s="838"/>
      <c r="AA7475" s="838"/>
      <c r="AB7475" s="838"/>
      <c r="AC7475" s="838"/>
      <c r="AD7475" s="838"/>
      <c r="AE7475" s="838"/>
      <c r="AF7475" s="838"/>
      <c r="AG7475" s="838"/>
      <c r="AH7475" s="838"/>
      <c r="AI7475" s="838"/>
      <c r="AJ7475" s="838"/>
      <c r="AK7475" s="838"/>
      <c r="AL7475" s="838"/>
    </row>
    <row r="7476" spans="25:38" x14ac:dyDescent="0.25">
      <c r="Y7476" s="838"/>
      <c r="Z7476" s="838"/>
      <c r="AA7476" s="838"/>
      <c r="AB7476" s="838"/>
      <c r="AC7476" s="838"/>
      <c r="AD7476" s="838"/>
      <c r="AE7476" s="838"/>
      <c r="AF7476" s="838"/>
      <c r="AG7476" s="838"/>
      <c r="AH7476" s="838"/>
      <c r="AI7476" s="838"/>
      <c r="AJ7476" s="838"/>
      <c r="AK7476" s="838"/>
      <c r="AL7476" s="838"/>
    </row>
    <row r="7477" spans="25:38" x14ac:dyDescent="0.25">
      <c r="Y7477" s="838"/>
      <c r="Z7477" s="838"/>
      <c r="AA7477" s="838"/>
      <c r="AB7477" s="838"/>
      <c r="AC7477" s="838"/>
      <c r="AD7477" s="838"/>
      <c r="AE7477" s="838"/>
      <c r="AF7477" s="838"/>
      <c r="AG7477" s="838"/>
      <c r="AH7477" s="838"/>
      <c r="AI7477" s="838"/>
      <c r="AJ7477" s="838"/>
      <c r="AK7477" s="838"/>
      <c r="AL7477" s="838"/>
    </row>
    <row r="7478" spans="25:38" x14ac:dyDescent="0.25">
      <c r="Y7478" s="838"/>
      <c r="Z7478" s="838"/>
      <c r="AA7478" s="838"/>
      <c r="AB7478" s="838"/>
      <c r="AC7478" s="838"/>
      <c r="AD7478" s="838"/>
      <c r="AE7478" s="838"/>
      <c r="AF7478" s="838"/>
      <c r="AG7478" s="838"/>
      <c r="AH7478" s="838"/>
      <c r="AI7478" s="838"/>
      <c r="AJ7478" s="838"/>
      <c r="AK7478" s="838"/>
      <c r="AL7478" s="838"/>
    </row>
    <row r="7479" spans="25:38" x14ac:dyDescent="0.25">
      <c r="Y7479" s="838"/>
      <c r="Z7479" s="838"/>
      <c r="AA7479" s="838"/>
      <c r="AB7479" s="838"/>
      <c r="AC7479" s="838"/>
      <c r="AD7479" s="838"/>
      <c r="AE7479" s="838"/>
      <c r="AF7479" s="838"/>
      <c r="AG7479" s="838"/>
      <c r="AH7479" s="838"/>
      <c r="AI7479" s="838"/>
      <c r="AJ7479" s="838"/>
      <c r="AK7479" s="838"/>
      <c r="AL7479" s="838"/>
    </row>
    <row r="7480" spans="25:38" x14ac:dyDescent="0.25">
      <c r="Y7480" s="838"/>
      <c r="Z7480" s="838"/>
      <c r="AA7480" s="838"/>
      <c r="AB7480" s="838"/>
      <c r="AC7480" s="838"/>
      <c r="AD7480" s="838"/>
      <c r="AE7480" s="838"/>
      <c r="AF7480" s="838"/>
      <c r="AG7480" s="838"/>
      <c r="AH7480" s="838"/>
      <c r="AI7480" s="838"/>
      <c r="AJ7480" s="838"/>
      <c r="AK7480" s="838"/>
      <c r="AL7480" s="838"/>
    </row>
    <row r="7481" spans="25:38" x14ac:dyDescent="0.25">
      <c r="Y7481" s="838"/>
      <c r="Z7481" s="838"/>
      <c r="AA7481" s="838"/>
      <c r="AB7481" s="838"/>
      <c r="AC7481" s="838"/>
      <c r="AD7481" s="838"/>
      <c r="AE7481" s="838"/>
      <c r="AF7481" s="838"/>
      <c r="AG7481" s="838"/>
      <c r="AH7481" s="838"/>
      <c r="AI7481" s="838"/>
      <c r="AJ7481" s="838"/>
      <c r="AK7481" s="838"/>
      <c r="AL7481" s="838"/>
    </row>
    <row r="7482" spans="25:38" x14ac:dyDescent="0.25">
      <c r="Y7482" s="838"/>
      <c r="Z7482" s="838"/>
      <c r="AA7482" s="838"/>
      <c r="AB7482" s="838"/>
      <c r="AC7482" s="838"/>
      <c r="AD7482" s="838"/>
      <c r="AE7482" s="838"/>
      <c r="AF7482" s="838"/>
      <c r="AG7482" s="838"/>
      <c r="AH7482" s="838"/>
      <c r="AI7482" s="838"/>
      <c r="AJ7482" s="838"/>
      <c r="AK7482" s="838"/>
      <c r="AL7482" s="838"/>
    </row>
    <row r="7483" spans="25:38" x14ac:dyDescent="0.25">
      <c r="Y7483" s="838"/>
      <c r="Z7483" s="838"/>
      <c r="AA7483" s="838"/>
      <c r="AB7483" s="838"/>
      <c r="AC7483" s="838"/>
      <c r="AD7483" s="838"/>
      <c r="AE7483" s="838"/>
      <c r="AF7483" s="838"/>
      <c r="AG7483" s="838"/>
      <c r="AH7483" s="838"/>
      <c r="AI7483" s="838"/>
      <c r="AJ7483" s="838"/>
      <c r="AK7483" s="838"/>
      <c r="AL7483" s="838"/>
    </row>
    <row r="7484" spans="25:38" x14ac:dyDescent="0.25">
      <c r="Y7484" s="838"/>
      <c r="Z7484" s="838"/>
      <c r="AA7484" s="838"/>
      <c r="AB7484" s="838"/>
      <c r="AC7484" s="838"/>
      <c r="AD7484" s="838"/>
      <c r="AE7484" s="838"/>
      <c r="AF7484" s="838"/>
      <c r="AG7484" s="838"/>
      <c r="AH7484" s="838"/>
      <c r="AI7484" s="838"/>
      <c r="AJ7484" s="838"/>
      <c r="AK7484" s="838"/>
      <c r="AL7484" s="838"/>
    </row>
    <row r="7485" spans="25:38" x14ac:dyDescent="0.25">
      <c r="Y7485" s="838"/>
      <c r="Z7485" s="838"/>
      <c r="AA7485" s="838"/>
      <c r="AB7485" s="838"/>
      <c r="AC7485" s="838"/>
      <c r="AD7485" s="838"/>
      <c r="AE7485" s="838"/>
      <c r="AF7485" s="838"/>
      <c r="AG7485" s="838"/>
      <c r="AH7485" s="838"/>
      <c r="AI7485" s="838"/>
      <c r="AJ7485" s="838"/>
      <c r="AK7485" s="838"/>
      <c r="AL7485" s="838"/>
    </row>
    <row r="7486" spans="25:38" x14ac:dyDescent="0.25">
      <c r="Y7486" s="838"/>
      <c r="Z7486" s="838"/>
      <c r="AA7486" s="838"/>
      <c r="AB7486" s="838"/>
      <c r="AC7486" s="838"/>
      <c r="AD7486" s="838"/>
      <c r="AE7486" s="838"/>
      <c r="AF7486" s="838"/>
      <c r="AG7486" s="838"/>
      <c r="AH7486" s="838"/>
      <c r="AI7486" s="838"/>
      <c r="AJ7486" s="838"/>
      <c r="AK7486" s="838"/>
      <c r="AL7486" s="838"/>
    </row>
    <row r="7487" spans="25:38" x14ac:dyDescent="0.25">
      <c r="Y7487" s="838"/>
      <c r="Z7487" s="838"/>
      <c r="AA7487" s="838"/>
      <c r="AB7487" s="838"/>
      <c r="AC7487" s="838"/>
      <c r="AD7487" s="838"/>
      <c r="AE7487" s="838"/>
      <c r="AF7487" s="838"/>
      <c r="AG7487" s="838"/>
      <c r="AH7487" s="838"/>
      <c r="AI7487" s="838"/>
      <c r="AJ7487" s="838"/>
      <c r="AK7487" s="838"/>
      <c r="AL7487" s="838"/>
    </row>
    <row r="7488" spans="25:38" x14ac:dyDescent="0.25">
      <c r="Y7488" s="838"/>
      <c r="Z7488" s="838"/>
      <c r="AA7488" s="838"/>
      <c r="AB7488" s="838"/>
      <c r="AC7488" s="838"/>
      <c r="AD7488" s="838"/>
      <c r="AE7488" s="838"/>
      <c r="AF7488" s="838"/>
      <c r="AG7488" s="838"/>
      <c r="AH7488" s="838"/>
      <c r="AI7488" s="838"/>
      <c r="AJ7488" s="838"/>
      <c r="AK7488" s="838"/>
      <c r="AL7488" s="838"/>
    </row>
    <row r="7489" spans="25:38" x14ac:dyDescent="0.25">
      <c r="Y7489" s="838"/>
      <c r="Z7489" s="838"/>
      <c r="AA7489" s="838"/>
      <c r="AB7489" s="838"/>
      <c r="AC7489" s="838"/>
      <c r="AD7489" s="838"/>
      <c r="AE7489" s="838"/>
      <c r="AF7489" s="838"/>
      <c r="AG7489" s="838"/>
      <c r="AH7489" s="838"/>
      <c r="AI7489" s="838"/>
      <c r="AJ7489" s="838"/>
      <c r="AK7489" s="838"/>
      <c r="AL7489" s="838"/>
    </row>
    <row r="7490" spans="25:38" x14ac:dyDescent="0.25">
      <c r="Y7490" s="838"/>
      <c r="Z7490" s="838"/>
      <c r="AA7490" s="838"/>
      <c r="AB7490" s="838"/>
      <c r="AC7490" s="838"/>
      <c r="AD7490" s="838"/>
      <c r="AE7490" s="838"/>
      <c r="AF7490" s="838"/>
      <c r="AG7490" s="838"/>
      <c r="AH7490" s="838"/>
      <c r="AI7490" s="838"/>
      <c r="AJ7490" s="838"/>
      <c r="AK7490" s="838"/>
      <c r="AL7490" s="838"/>
    </row>
    <row r="7491" spans="25:38" x14ac:dyDescent="0.25">
      <c r="Y7491" s="838"/>
      <c r="Z7491" s="838"/>
      <c r="AA7491" s="838"/>
      <c r="AB7491" s="838"/>
      <c r="AC7491" s="838"/>
      <c r="AD7491" s="838"/>
      <c r="AE7491" s="838"/>
      <c r="AF7491" s="838"/>
      <c r="AG7491" s="838"/>
      <c r="AH7491" s="838"/>
      <c r="AI7491" s="838"/>
      <c r="AJ7491" s="838"/>
      <c r="AK7491" s="838"/>
      <c r="AL7491" s="838"/>
    </row>
    <row r="7492" spans="25:38" x14ac:dyDescent="0.25">
      <c r="Y7492" s="838"/>
      <c r="Z7492" s="838"/>
      <c r="AA7492" s="838"/>
      <c r="AB7492" s="838"/>
      <c r="AC7492" s="838"/>
      <c r="AD7492" s="838"/>
      <c r="AE7492" s="838"/>
      <c r="AF7492" s="838"/>
      <c r="AG7492" s="838"/>
      <c r="AH7492" s="838"/>
      <c r="AI7492" s="838"/>
      <c r="AJ7492" s="838"/>
      <c r="AK7492" s="838"/>
      <c r="AL7492" s="838"/>
    </row>
    <row r="7493" spans="25:38" x14ac:dyDescent="0.25">
      <c r="Y7493" s="838"/>
      <c r="Z7493" s="838"/>
      <c r="AA7493" s="838"/>
      <c r="AB7493" s="838"/>
      <c r="AC7493" s="838"/>
      <c r="AD7493" s="838"/>
      <c r="AE7493" s="838"/>
      <c r="AF7493" s="838"/>
      <c r="AG7493" s="838"/>
      <c r="AH7493" s="838"/>
      <c r="AI7493" s="838"/>
      <c r="AJ7493" s="838"/>
      <c r="AK7493" s="838"/>
      <c r="AL7493" s="838"/>
    </row>
    <row r="7494" spans="25:38" x14ac:dyDescent="0.25">
      <c r="Y7494" s="838"/>
      <c r="Z7494" s="838"/>
      <c r="AA7494" s="838"/>
      <c r="AB7494" s="838"/>
      <c r="AC7494" s="838"/>
      <c r="AD7494" s="838"/>
      <c r="AE7494" s="838"/>
      <c r="AF7494" s="838"/>
      <c r="AG7494" s="838"/>
      <c r="AH7494" s="838"/>
      <c r="AI7494" s="838"/>
      <c r="AJ7494" s="838"/>
      <c r="AK7494" s="838"/>
      <c r="AL7494" s="838"/>
    </row>
    <row r="7495" spans="25:38" x14ac:dyDescent="0.25">
      <c r="Y7495" s="838"/>
      <c r="Z7495" s="838"/>
      <c r="AA7495" s="838"/>
      <c r="AB7495" s="838"/>
      <c r="AC7495" s="838"/>
      <c r="AD7495" s="838"/>
      <c r="AE7495" s="838"/>
      <c r="AF7495" s="838"/>
      <c r="AG7495" s="838"/>
      <c r="AH7495" s="838"/>
      <c r="AI7495" s="838"/>
      <c r="AJ7495" s="838"/>
      <c r="AK7495" s="838"/>
      <c r="AL7495" s="838"/>
    </row>
    <row r="7496" spans="25:38" x14ac:dyDescent="0.25">
      <c r="Y7496" s="838"/>
      <c r="Z7496" s="838"/>
      <c r="AA7496" s="838"/>
      <c r="AB7496" s="838"/>
      <c r="AC7496" s="838"/>
      <c r="AD7496" s="838"/>
      <c r="AE7496" s="838"/>
      <c r="AF7496" s="838"/>
      <c r="AG7496" s="838"/>
      <c r="AH7496" s="838"/>
      <c r="AI7496" s="838"/>
      <c r="AJ7496" s="838"/>
      <c r="AK7496" s="838"/>
      <c r="AL7496" s="838"/>
    </row>
    <row r="7497" spans="25:38" x14ac:dyDescent="0.25">
      <c r="Y7497" s="838"/>
      <c r="Z7497" s="838"/>
      <c r="AA7497" s="838"/>
      <c r="AB7497" s="838"/>
      <c r="AC7497" s="838"/>
      <c r="AD7497" s="838"/>
      <c r="AE7497" s="838"/>
      <c r="AF7497" s="838"/>
      <c r="AG7497" s="838"/>
      <c r="AH7497" s="838"/>
      <c r="AI7497" s="838"/>
      <c r="AJ7497" s="838"/>
      <c r="AK7497" s="838"/>
      <c r="AL7497" s="838"/>
    </row>
    <row r="7498" spans="25:38" x14ac:dyDescent="0.25">
      <c r="Y7498" s="838"/>
      <c r="Z7498" s="838"/>
      <c r="AA7498" s="838"/>
      <c r="AB7498" s="838"/>
      <c r="AC7498" s="838"/>
      <c r="AD7498" s="838"/>
      <c r="AE7498" s="838"/>
      <c r="AF7498" s="838"/>
      <c r="AG7498" s="838"/>
      <c r="AH7498" s="838"/>
      <c r="AI7498" s="838"/>
      <c r="AJ7498" s="838"/>
      <c r="AK7498" s="838"/>
      <c r="AL7498" s="838"/>
    </row>
    <row r="7499" spans="25:38" x14ac:dyDescent="0.25">
      <c r="Y7499" s="838"/>
      <c r="Z7499" s="838"/>
      <c r="AA7499" s="838"/>
      <c r="AB7499" s="838"/>
      <c r="AC7499" s="838"/>
      <c r="AD7499" s="838"/>
      <c r="AE7499" s="838"/>
      <c r="AF7499" s="838"/>
      <c r="AG7499" s="838"/>
      <c r="AH7499" s="838"/>
      <c r="AI7499" s="838"/>
      <c r="AJ7499" s="838"/>
      <c r="AK7499" s="838"/>
      <c r="AL7499" s="838"/>
    </row>
    <row r="7500" spans="25:38" x14ac:dyDescent="0.25">
      <c r="Y7500" s="838"/>
      <c r="Z7500" s="838"/>
      <c r="AA7500" s="838"/>
      <c r="AB7500" s="838"/>
      <c r="AC7500" s="838"/>
      <c r="AD7500" s="838"/>
      <c r="AE7500" s="838"/>
      <c r="AF7500" s="838"/>
      <c r="AG7500" s="838"/>
      <c r="AH7500" s="838"/>
      <c r="AI7500" s="838"/>
      <c r="AJ7500" s="838"/>
      <c r="AK7500" s="838"/>
      <c r="AL7500" s="838"/>
    </row>
    <row r="7501" spans="25:38" x14ac:dyDescent="0.25">
      <c r="Y7501" s="838"/>
      <c r="Z7501" s="838"/>
      <c r="AA7501" s="838"/>
      <c r="AB7501" s="838"/>
      <c r="AC7501" s="838"/>
      <c r="AD7501" s="838"/>
      <c r="AE7501" s="838"/>
      <c r="AF7501" s="838"/>
      <c r="AG7501" s="838"/>
      <c r="AH7501" s="838"/>
      <c r="AI7501" s="838"/>
      <c r="AJ7501" s="838"/>
      <c r="AK7501" s="838"/>
      <c r="AL7501" s="838"/>
    </row>
    <row r="7502" spans="25:38" x14ac:dyDescent="0.25">
      <c r="Y7502" s="838"/>
      <c r="Z7502" s="838"/>
      <c r="AA7502" s="838"/>
      <c r="AB7502" s="838"/>
      <c r="AC7502" s="838"/>
      <c r="AD7502" s="838"/>
      <c r="AE7502" s="838"/>
      <c r="AF7502" s="838"/>
      <c r="AG7502" s="838"/>
      <c r="AH7502" s="838"/>
      <c r="AI7502" s="838"/>
      <c r="AJ7502" s="838"/>
      <c r="AK7502" s="838"/>
      <c r="AL7502" s="838"/>
    </row>
    <row r="7503" spans="25:38" x14ac:dyDescent="0.25">
      <c r="Y7503" s="838"/>
      <c r="Z7503" s="838"/>
      <c r="AA7503" s="838"/>
      <c r="AB7503" s="838"/>
      <c r="AC7503" s="838"/>
      <c r="AD7503" s="838"/>
      <c r="AE7503" s="838"/>
      <c r="AF7503" s="838"/>
      <c r="AG7503" s="838"/>
      <c r="AH7503" s="838"/>
      <c r="AI7503" s="838"/>
      <c r="AJ7503" s="838"/>
      <c r="AK7503" s="838"/>
      <c r="AL7503" s="838"/>
    </row>
    <row r="7504" spans="25:38" x14ac:dyDescent="0.25">
      <c r="Y7504" s="838"/>
      <c r="Z7504" s="838"/>
      <c r="AA7504" s="838"/>
      <c r="AB7504" s="838"/>
      <c r="AC7504" s="838"/>
      <c r="AD7504" s="838"/>
      <c r="AE7504" s="838"/>
      <c r="AF7504" s="838"/>
      <c r="AG7504" s="838"/>
      <c r="AH7504" s="838"/>
      <c r="AI7504" s="838"/>
      <c r="AJ7504" s="838"/>
      <c r="AK7504" s="838"/>
      <c r="AL7504" s="838"/>
    </row>
    <row r="7505" spans="25:38" x14ac:dyDescent="0.25">
      <c r="Y7505" s="838"/>
      <c r="Z7505" s="838"/>
      <c r="AA7505" s="838"/>
      <c r="AB7505" s="838"/>
      <c r="AC7505" s="838"/>
      <c r="AD7505" s="838"/>
      <c r="AE7505" s="838"/>
      <c r="AF7505" s="838"/>
      <c r="AG7505" s="838"/>
      <c r="AH7505" s="838"/>
      <c r="AI7505" s="838"/>
      <c r="AJ7505" s="838"/>
      <c r="AK7505" s="838"/>
      <c r="AL7505" s="838"/>
    </row>
    <row r="7506" spans="25:38" x14ac:dyDescent="0.25">
      <c r="Y7506" s="838"/>
      <c r="Z7506" s="838"/>
      <c r="AA7506" s="838"/>
      <c r="AB7506" s="838"/>
      <c r="AC7506" s="838"/>
      <c r="AD7506" s="838"/>
      <c r="AE7506" s="838"/>
      <c r="AF7506" s="838"/>
      <c r="AG7506" s="838"/>
      <c r="AH7506" s="838"/>
      <c r="AI7506" s="838"/>
      <c r="AJ7506" s="838"/>
      <c r="AK7506" s="838"/>
      <c r="AL7506" s="838"/>
    </row>
    <row r="7507" spans="25:38" x14ac:dyDescent="0.25">
      <c r="Y7507" s="838"/>
      <c r="Z7507" s="838"/>
      <c r="AA7507" s="838"/>
      <c r="AB7507" s="838"/>
      <c r="AC7507" s="838"/>
      <c r="AD7507" s="838"/>
      <c r="AE7507" s="838"/>
      <c r="AF7507" s="838"/>
      <c r="AG7507" s="838"/>
      <c r="AH7507" s="838"/>
      <c r="AI7507" s="838"/>
      <c r="AJ7507" s="838"/>
      <c r="AK7507" s="838"/>
      <c r="AL7507" s="838"/>
    </row>
    <row r="7508" spans="25:38" x14ac:dyDescent="0.25">
      <c r="Y7508" s="838"/>
      <c r="Z7508" s="838"/>
      <c r="AA7508" s="838"/>
      <c r="AB7508" s="838"/>
      <c r="AC7508" s="838"/>
      <c r="AD7508" s="838"/>
      <c r="AE7508" s="838"/>
      <c r="AF7508" s="838"/>
      <c r="AG7508" s="838"/>
      <c r="AH7508" s="838"/>
      <c r="AI7508" s="838"/>
      <c r="AJ7508" s="838"/>
      <c r="AK7508" s="838"/>
      <c r="AL7508" s="838"/>
    </row>
    <row r="7509" spans="25:38" x14ac:dyDescent="0.25">
      <c r="Y7509" s="838"/>
      <c r="Z7509" s="838"/>
      <c r="AA7509" s="838"/>
      <c r="AB7509" s="838"/>
      <c r="AC7509" s="838"/>
      <c r="AD7509" s="838"/>
      <c r="AE7509" s="838"/>
      <c r="AF7509" s="838"/>
      <c r="AG7509" s="838"/>
      <c r="AH7509" s="838"/>
      <c r="AI7509" s="838"/>
      <c r="AJ7509" s="838"/>
      <c r="AK7509" s="838"/>
      <c r="AL7509" s="838"/>
    </row>
    <row r="7510" spans="25:38" x14ac:dyDescent="0.25">
      <c r="Y7510" s="838"/>
      <c r="Z7510" s="838"/>
      <c r="AA7510" s="838"/>
      <c r="AB7510" s="838"/>
      <c r="AC7510" s="838"/>
      <c r="AD7510" s="838"/>
      <c r="AE7510" s="838"/>
      <c r="AF7510" s="838"/>
      <c r="AG7510" s="838"/>
      <c r="AH7510" s="838"/>
      <c r="AI7510" s="838"/>
      <c r="AJ7510" s="838"/>
      <c r="AK7510" s="838"/>
      <c r="AL7510" s="838"/>
    </row>
    <row r="7511" spans="25:38" x14ac:dyDescent="0.25">
      <c r="Y7511" s="838"/>
      <c r="Z7511" s="838"/>
      <c r="AA7511" s="838"/>
      <c r="AB7511" s="838"/>
      <c r="AC7511" s="838"/>
      <c r="AD7511" s="838"/>
      <c r="AE7511" s="838"/>
      <c r="AF7511" s="838"/>
      <c r="AG7511" s="838"/>
      <c r="AH7511" s="838"/>
      <c r="AI7511" s="838"/>
      <c r="AJ7511" s="838"/>
      <c r="AK7511" s="838"/>
      <c r="AL7511" s="838"/>
    </row>
    <row r="7512" spans="25:38" x14ac:dyDescent="0.25">
      <c r="Y7512" s="838"/>
      <c r="Z7512" s="838"/>
      <c r="AA7512" s="838"/>
      <c r="AB7512" s="838"/>
      <c r="AC7512" s="838"/>
      <c r="AD7512" s="838"/>
      <c r="AE7512" s="838"/>
      <c r="AF7512" s="838"/>
      <c r="AG7512" s="838"/>
      <c r="AH7512" s="838"/>
      <c r="AI7512" s="838"/>
      <c r="AJ7512" s="838"/>
      <c r="AK7512" s="838"/>
      <c r="AL7512" s="838"/>
    </row>
    <row r="7513" spans="25:38" x14ac:dyDescent="0.25">
      <c r="Y7513" s="838"/>
      <c r="Z7513" s="838"/>
      <c r="AA7513" s="838"/>
      <c r="AB7513" s="838"/>
      <c r="AC7513" s="838"/>
      <c r="AD7513" s="838"/>
      <c r="AE7513" s="838"/>
      <c r="AF7513" s="838"/>
      <c r="AG7513" s="838"/>
      <c r="AH7513" s="838"/>
      <c r="AI7513" s="838"/>
      <c r="AJ7513" s="838"/>
      <c r="AK7513" s="838"/>
      <c r="AL7513" s="838"/>
    </row>
    <row r="7514" spans="25:38" x14ac:dyDescent="0.25">
      <c r="Y7514" s="838"/>
      <c r="Z7514" s="838"/>
      <c r="AA7514" s="838"/>
      <c r="AB7514" s="838"/>
      <c r="AC7514" s="838"/>
      <c r="AD7514" s="838"/>
      <c r="AE7514" s="838"/>
      <c r="AF7514" s="838"/>
      <c r="AG7514" s="838"/>
      <c r="AH7514" s="838"/>
      <c r="AI7514" s="838"/>
      <c r="AJ7514" s="838"/>
      <c r="AK7514" s="838"/>
      <c r="AL7514" s="838"/>
    </row>
    <row r="7515" spans="25:38" x14ac:dyDescent="0.25">
      <c r="Y7515" s="838"/>
      <c r="Z7515" s="838"/>
      <c r="AA7515" s="838"/>
      <c r="AB7515" s="838"/>
      <c r="AC7515" s="838"/>
      <c r="AD7515" s="838"/>
      <c r="AE7515" s="838"/>
      <c r="AF7515" s="838"/>
      <c r="AG7515" s="838"/>
      <c r="AH7515" s="838"/>
      <c r="AI7515" s="838"/>
      <c r="AJ7515" s="838"/>
      <c r="AK7515" s="838"/>
      <c r="AL7515" s="838"/>
    </row>
    <row r="7516" spans="25:38" x14ac:dyDescent="0.25">
      <c r="Y7516" s="838"/>
      <c r="Z7516" s="838"/>
      <c r="AA7516" s="838"/>
      <c r="AB7516" s="838"/>
      <c r="AC7516" s="838"/>
      <c r="AD7516" s="838"/>
      <c r="AE7516" s="838"/>
      <c r="AF7516" s="838"/>
      <c r="AG7516" s="838"/>
      <c r="AH7516" s="838"/>
      <c r="AI7516" s="838"/>
      <c r="AJ7516" s="838"/>
      <c r="AK7516" s="838"/>
      <c r="AL7516" s="838"/>
    </row>
    <row r="7517" spans="25:38" x14ac:dyDescent="0.25">
      <c r="Y7517" s="838"/>
      <c r="Z7517" s="838"/>
      <c r="AA7517" s="838"/>
      <c r="AB7517" s="838"/>
      <c r="AC7517" s="838"/>
      <c r="AD7517" s="838"/>
      <c r="AE7517" s="838"/>
      <c r="AF7517" s="838"/>
      <c r="AG7517" s="838"/>
      <c r="AH7517" s="838"/>
      <c r="AI7517" s="838"/>
      <c r="AJ7517" s="838"/>
      <c r="AK7517" s="838"/>
      <c r="AL7517" s="838"/>
    </row>
    <row r="7518" spans="25:38" x14ac:dyDescent="0.25">
      <c r="Y7518" s="838"/>
      <c r="Z7518" s="838"/>
      <c r="AA7518" s="838"/>
      <c r="AB7518" s="838"/>
      <c r="AC7518" s="838"/>
      <c r="AD7518" s="838"/>
      <c r="AE7518" s="838"/>
      <c r="AF7518" s="838"/>
      <c r="AG7518" s="838"/>
      <c r="AH7518" s="838"/>
      <c r="AI7518" s="838"/>
      <c r="AJ7518" s="838"/>
      <c r="AK7518" s="838"/>
      <c r="AL7518" s="838"/>
    </row>
    <row r="7519" spans="25:38" x14ac:dyDescent="0.25">
      <c r="Y7519" s="838"/>
      <c r="Z7519" s="838"/>
      <c r="AA7519" s="838"/>
      <c r="AB7519" s="838"/>
      <c r="AC7519" s="838"/>
      <c r="AD7519" s="838"/>
      <c r="AE7519" s="838"/>
      <c r="AF7519" s="838"/>
      <c r="AG7519" s="838"/>
      <c r="AH7519" s="838"/>
      <c r="AI7519" s="838"/>
      <c r="AJ7519" s="838"/>
      <c r="AK7519" s="838"/>
      <c r="AL7519" s="838"/>
    </row>
    <row r="7520" spans="25:38" x14ac:dyDescent="0.25">
      <c r="Y7520" s="838"/>
      <c r="Z7520" s="838"/>
      <c r="AA7520" s="838"/>
      <c r="AB7520" s="838"/>
      <c r="AC7520" s="838"/>
      <c r="AD7520" s="838"/>
      <c r="AE7520" s="838"/>
      <c r="AF7520" s="838"/>
      <c r="AG7520" s="838"/>
      <c r="AH7520" s="838"/>
      <c r="AI7520" s="838"/>
      <c r="AJ7520" s="838"/>
      <c r="AK7520" s="838"/>
      <c r="AL7520" s="838"/>
    </row>
    <row r="7521" spans="25:38" x14ac:dyDescent="0.25">
      <c r="Y7521" s="838"/>
      <c r="Z7521" s="838"/>
      <c r="AA7521" s="838"/>
      <c r="AB7521" s="838"/>
      <c r="AC7521" s="838"/>
      <c r="AD7521" s="838"/>
      <c r="AE7521" s="838"/>
      <c r="AF7521" s="838"/>
      <c r="AG7521" s="838"/>
      <c r="AH7521" s="838"/>
      <c r="AI7521" s="838"/>
      <c r="AJ7521" s="838"/>
      <c r="AK7521" s="838"/>
      <c r="AL7521" s="838"/>
    </row>
    <row r="7522" spans="25:38" x14ac:dyDescent="0.25">
      <c r="Y7522" s="838"/>
      <c r="Z7522" s="838"/>
      <c r="AA7522" s="838"/>
      <c r="AB7522" s="838"/>
      <c r="AC7522" s="838"/>
      <c r="AD7522" s="838"/>
      <c r="AE7522" s="838"/>
      <c r="AF7522" s="838"/>
      <c r="AG7522" s="838"/>
      <c r="AH7522" s="838"/>
      <c r="AI7522" s="838"/>
      <c r="AJ7522" s="838"/>
      <c r="AK7522" s="838"/>
      <c r="AL7522" s="838"/>
    </row>
    <row r="7523" spans="25:38" x14ac:dyDescent="0.25">
      <c r="Y7523" s="838"/>
      <c r="Z7523" s="838"/>
      <c r="AA7523" s="838"/>
      <c r="AB7523" s="838"/>
      <c r="AC7523" s="838"/>
      <c r="AD7523" s="838"/>
      <c r="AE7523" s="838"/>
      <c r="AF7523" s="838"/>
      <c r="AG7523" s="838"/>
      <c r="AH7523" s="838"/>
      <c r="AI7523" s="838"/>
      <c r="AJ7523" s="838"/>
      <c r="AK7523" s="838"/>
      <c r="AL7523" s="838"/>
    </row>
    <row r="7524" spans="25:38" x14ac:dyDescent="0.25">
      <c r="Y7524" s="838"/>
      <c r="Z7524" s="838"/>
      <c r="AA7524" s="838"/>
      <c r="AB7524" s="838"/>
      <c r="AC7524" s="838"/>
      <c r="AD7524" s="838"/>
      <c r="AE7524" s="838"/>
      <c r="AF7524" s="838"/>
      <c r="AG7524" s="838"/>
      <c r="AH7524" s="838"/>
      <c r="AI7524" s="838"/>
      <c r="AJ7524" s="838"/>
      <c r="AK7524" s="838"/>
      <c r="AL7524" s="838"/>
    </row>
    <row r="7525" spans="25:38" x14ac:dyDescent="0.25">
      <c r="Y7525" s="838"/>
      <c r="Z7525" s="838"/>
      <c r="AA7525" s="838"/>
      <c r="AB7525" s="838"/>
      <c r="AC7525" s="838"/>
      <c r="AD7525" s="838"/>
      <c r="AE7525" s="838"/>
      <c r="AF7525" s="838"/>
      <c r="AG7525" s="838"/>
      <c r="AH7525" s="838"/>
      <c r="AI7525" s="838"/>
      <c r="AJ7525" s="838"/>
      <c r="AK7525" s="838"/>
      <c r="AL7525" s="838"/>
    </row>
    <row r="7526" spans="25:38" x14ac:dyDescent="0.25">
      <c r="Y7526" s="838"/>
      <c r="Z7526" s="838"/>
      <c r="AA7526" s="838"/>
      <c r="AB7526" s="838"/>
      <c r="AC7526" s="838"/>
      <c r="AD7526" s="838"/>
      <c r="AE7526" s="838"/>
      <c r="AF7526" s="838"/>
      <c r="AG7526" s="838"/>
      <c r="AH7526" s="838"/>
      <c r="AI7526" s="838"/>
      <c r="AJ7526" s="838"/>
      <c r="AK7526" s="838"/>
      <c r="AL7526" s="838"/>
    </row>
    <row r="7527" spans="25:38" x14ac:dyDescent="0.25">
      <c r="Y7527" s="838"/>
      <c r="Z7527" s="838"/>
      <c r="AA7527" s="838"/>
      <c r="AB7527" s="838"/>
      <c r="AC7527" s="838"/>
      <c r="AD7527" s="838"/>
      <c r="AE7527" s="838"/>
      <c r="AF7527" s="838"/>
      <c r="AG7527" s="838"/>
      <c r="AH7527" s="838"/>
      <c r="AI7527" s="838"/>
      <c r="AJ7527" s="838"/>
      <c r="AK7527" s="838"/>
      <c r="AL7527" s="838"/>
    </row>
    <row r="7528" spans="25:38" x14ac:dyDescent="0.25">
      <c r="Y7528" s="838"/>
      <c r="Z7528" s="838"/>
      <c r="AA7528" s="838"/>
      <c r="AB7528" s="838"/>
      <c r="AC7528" s="838"/>
      <c r="AD7528" s="838"/>
      <c r="AE7528" s="838"/>
      <c r="AF7528" s="838"/>
      <c r="AG7528" s="838"/>
      <c r="AH7528" s="838"/>
      <c r="AI7528" s="838"/>
      <c r="AJ7528" s="838"/>
      <c r="AK7528" s="838"/>
      <c r="AL7528" s="838"/>
    </row>
    <row r="7529" spans="25:38" x14ac:dyDescent="0.25">
      <c r="Y7529" s="838"/>
      <c r="Z7529" s="838"/>
      <c r="AA7529" s="838"/>
      <c r="AB7529" s="838"/>
      <c r="AC7529" s="838"/>
      <c r="AD7529" s="838"/>
      <c r="AE7529" s="838"/>
      <c r="AF7529" s="838"/>
      <c r="AG7529" s="838"/>
      <c r="AH7529" s="838"/>
      <c r="AI7529" s="838"/>
      <c r="AJ7529" s="838"/>
      <c r="AK7529" s="838"/>
      <c r="AL7529" s="838"/>
    </row>
    <row r="7530" spans="25:38" x14ac:dyDescent="0.25">
      <c r="Y7530" s="838"/>
      <c r="Z7530" s="838"/>
      <c r="AA7530" s="838"/>
      <c r="AB7530" s="838"/>
      <c r="AC7530" s="838"/>
      <c r="AD7530" s="838"/>
      <c r="AE7530" s="838"/>
      <c r="AF7530" s="838"/>
      <c r="AG7530" s="838"/>
      <c r="AH7530" s="838"/>
      <c r="AI7530" s="838"/>
      <c r="AJ7530" s="838"/>
      <c r="AK7530" s="838"/>
      <c r="AL7530" s="838"/>
    </row>
    <row r="7531" spans="25:38" x14ac:dyDescent="0.25">
      <c r="Y7531" s="838"/>
      <c r="Z7531" s="838"/>
      <c r="AA7531" s="838"/>
      <c r="AB7531" s="838"/>
      <c r="AC7531" s="838"/>
      <c r="AD7531" s="838"/>
      <c r="AE7531" s="838"/>
      <c r="AF7531" s="838"/>
      <c r="AG7531" s="838"/>
      <c r="AH7531" s="838"/>
      <c r="AI7531" s="838"/>
      <c r="AJ7531" s="838"/>
      <c r="AK7531" s="838"/>
      <c r="AL7531" s="838"/>
    </row>
    <row r="7532" spans="25:38" x14ac:dyDescent="0.25">
      <c r="Y7532" s="838"/>
      <c r="Z7532" s="838"/>
      <c r="AA7532" s="838"/>
      <c r="AB7532" s="838"/>
      <c r="AC7532" s="838"/>
      <c r="AD7532" s="838"/>
      <c r="AE7532" s="838"/>
      <c r="AF7532" s="838"/>
      <c r="AG7532" s="838"/>
      <c r="AH7532" s="838"/>
      <c r="AI7532" s="838"/>
      <c r="AJ7532" s="838"/>
      <c r="AK7532" s="838"/>
      <c r="AL7532" s="838"/>
    </row>
    <row r="7533" spans="25:38" x14ac:dyDescent="0.25">
      <c r="Y7533" s="838"/>
      <c r="Z7533" s="838"/>
      <c r="AA7533" s="838"/>
      <c r="AB7533" s="838"/>
      <c r="AC7533" s="838"/>
      <c r="AD7533" s="838"/>
      <c r="AE7533" s="838"/>
      <c r="AF7533" s="838"/>
      <c r="AG7533" s="838"/>
      <c r="AH7533" s="838"/>
      <c r="AI7533" s="838"/>
      <c r="AJ7533" s="838"/>
      <c r="AK7533" s="838"/>
      <c r="AL7533" s="838"/>
    </row>
    <row r="7534" spans="25:38" x14ac:dyDescent="0.25">
      <c r="Y7534" s="838"/>
      <c r="Z7534" s="838"/>
      <c r="AA7534" s="838"/>
      <c r="AB7534" s="838"/>
      <c r="AC7534" s="838"/>
      <c r="AD7534" s="838"/>
      <c r="AE7534" s="838"/>
      <c r="AF7534" s="838"/>
      <c r="AG7534" s="838"/>
      <c r="AH7534" s="838"/>
      <c r="AI7534" s="838"/>
      <c r="AJ7534" s="838"/>
      <c r="AK7534" s="838"/>
      <c r="AL7534" s="838"/>
    </row>
    <row r="7535" spans="25:38" x14ac:dyDescent="0.25">
      <c r="Y7535" s="838"/>
      <c r="Z7535" s="838"/>
      <c r="AA7535" s="838"/>
      <c r="AB7535" s="838"/>
      <c r="AC7535" s="838"/>
      <c r="AD7535" s="838"/>
      <c r="AE7535" s="838"/>
      <c r="AF7535" s="838"/>
      <c r="AG7535" s="838"/>
      <c r="AH7535" s="838"/>
      <c r="AI7535" s="838"/>
      <c r="AJ7535" s="838"/>
      <c r="AK7535" s="838"/>
      <c r="AL7535" s="838"/>
    </row>
    <row r="7536" spans="25:38" x14ac:dyDescent="0.25">
      <c r="Y7536" s="838"/>
      <c r="Z7536" s="838"/>
      <c r="AA7536" s="838"/>
      <c r="AB7536" s="838"/>
      <c r="AC7536" s="838"/>
      <c r="AD7536" s="838"/>
      <c r="AE7536" s="838"/>
      <c r="AF7536" s="838"/>
      <c r="AG7536" s="838"/>
      <c r="AH7536" s="838"/>
      <c r="AI7536" s="838"/>
      <c r="AJ7536" s="838"/>
      <c r="AK7536" s="838"/>
      <c r="AL7536" s="838"/>
    </row>
    <row r="7537" spans="25:38" x14ac:dyDescent="0.25">
      <c r="Y7537" s="838"/>
      <c r="Z7537" s="838"/>
      <c r="AA7537" s="838"/>
      <c r="AB7537" s="838"/>
      <c r="AC7537" s="838"/>
      <c r="AD7537" s="838"/>
      <c r="AE7537" s="838"/>
      <c r="AF7537" s="838"/>
      <c r="AG7537" s="838"/>
      <c r="AH7537" s="838"/>
      <c r="AI7537" s="838"/>
      <c r="AJ7537" s="838"/>
      <c r="AK7537" s="838"/>
      <c r="AL7537" s="838"/>
    </row>
    <row r="7538" spans="25:38" x14ac:dyDescent="0.25">
      <c r="Y7538" s="838"/>
      <c r="Z7538" s="838"/>
      <c r="AA7538" s="838"/>
      <c r="AB7538" s="838"/>
      <c r="AC7538" s="838"/>
      <c r="AD7538" s="838"/>
      <c r="AE7538" s="838"/>
      <c r="AF7538" s="838"/>
      <c r="AG7538" s="838"/>
      <c r="AH7538" s="838"/>
      <c r="AI7538" s="838"/>
      <c r="AJ7538" s="838"/>
      <c r="AK7538" s="838"/>
      <c r="AL7538" s="838"/>
    </row>
    <row r="7539" spans="25:38" x14ac:dyDescent="0.25">
      <c r="Y7539" s="838"/>
      <c r="Z7539" s="838"/>
      <c r="AA7539" s="838"/>
      <c r="AB7539" s="838"/>
      <c r="AC7539" s="838"/>
      <c r="AD7539" s="838"/>
      <c r="AE7539" s="838"/>
      <c r="AF7539" s="838"/>
      <c r="AG7539" s="838"/>
      <c r="AH7539" s="838"/>
      <c r="AI7539" s="838"/>
      <c r="AJ7539" s="838"/>
      <c r="AK7539" s="838"/>
      <c r="AL7539" s="838"/>
    </row>
    <row r="7540" spans="25:38" x14ac:dyDescent="0.25">
      <c r="Y7540" s="838"/>
      <c r="Z7540" s="838"/>
      <c r="AA7540" s="838"/>
      <c r="AB7540" s="838"/>
      <c r="AC7540" s="838"/>
      <c r="AD7540" s="838"/>
      <c r="AE7540" s="838"/>
      <c r="AF7540" s="838"/>
      <c r="AG7540" s="838"/>
      <c r="AH7540" s="838"/>
      <c r="AI7540" s="838"/>
      <c r="AJ7540" s="838"/>
      <c r="AK7540" s="838"/>
      <c r="AL7540" s="838"/>
    </row>
    <row r="7541" spans="25:38" x14ac:dyDescent="0.25">
      <c r="Y7541" s="838"/>
      <c r="Z7541" s="838"/>
      <c r="AA7541" s="838"/>
      <c r="AB7541" s="838"/>
      <c r="AC7541" s="838"/>
      <c r="AD7541" s="838"/>
      <c r="AE7541" s="838"/>
      <c r="AF7541" s="838"/>
      <c r="AG7541" s="838"/>
      <c r="AH7541" s="838"/>
      <c r="AI7541" s="838"/>
      <c r="AJ7541" s="838"/>
      <c r="AK7541" s="838"/>
      <c r="AL7541" s="838"/>
    </row>
    <row r="7542" spans="25:38" x14ac:dyDescent="0.25">
      <c r="Y7542" s="838"/>
      <c r="Z7542" s="838"/>
      <c r="AA7542" s="838"/>
      <c r="AB7542" s="838"/>
      <c r="AC7542" s="838"/>
      <c r="AD7542" s="838"/>
      <c r="AE7542" s="838"/>
      <c r="AF7542" s="838"/>
      <c r="AG7542" s="838"/>
      <c r="AH7542" s="838"/>
      <c r="AI7542" s="838"/>
      <c r="AJ7542" s="838"/>
      <c r="AK7542" s="838"/>
      <c r="AL7542" s="838"/>
    </row>
    <row r="7543" spans="25:38" x14ac:dyDescent="0.25">
      <c r="Y7543" s="838"/>
      <c r="Z7543" s="838"/>
      <c r="AA7543" s="838"/>
      <c r="AB7543" s="838"/>
      <c r="AC7543" s="838"/>
      <c r="AD7543" s="838"/>
      <c r="AE7543" s="838"/>
      <c r="AF7543" s="838"/>
      <c r="AG7543" s="838"/>
      <c r="AH7543" s="838"/>
      <c r="AI7543" s="838"/>
      <c r="AJ7543" s="838"/>
      <c r="AK7543" s="838"/>
      <c r="AL7543" s="838"/>
    </row>
    <row r="7544" spans="25:38" x14ac:dyDescent="0.25">
      <c r="Y7544" s="838"/>
      <c r="Z7544" s="838"/>
      <c r="AA7544" s="838"/>
      <c r="AB7544" s="838"/>
      <c r="AC7544" s="838"/>
      <c r="AD7544" s="838"/>
      <c r="AE7544" s="838"/>
      <c r="AF7544" s="838"/>
      <c r="AG7544" s="838"/>
      <c r="AH7544" s="838"/>
      <c r="AI7544" s="838"/>
      <c r="AJ7544" s="838"/>
      <c r="AK7544" s="838"/>
      <c r="AL7544" s="838"/>
    </row>
    <row r="7545" spans="25:38" x14ac:dyDescent="0.25">
      <c r="Y7545" s="838"/>
      <c r="Z7545" s="838"/>
      <c r="AA7545" s="838"/>
      <c r="AB7545" s="838"/>
      <c r="AC7545" s="838"/>
      <c r="AD7545" s="838"/>
      <c r="AE7545" s="838"/>
      <c r="AF7545" s="838"/>
      <c r="AG7545" s="838"/>
      <c r="AH7545" s="838"/>
      <c r="AI7545" s="838"/>
      <c r="AJ7545" s="838"/>
      <c r="AK7545" s="838"/>
      <c r="AL7545" s="838"/>
    </row>
    <row r="7546" spans="25:38" x14ac:dyDescent="0.25">
      <c r="Y7546" s="838"/>
      <c r="Z7546" s="838"/>
      <c r="AA7546" s="838"/>
      <c r="AB7546" s="838"/>
      <c r="AC7546" s="838"/>
      <c r="AD7546" s="838"/>
      <c r="AE7546" s="838"/>
      <c r="AF7546" s="838"/>
      <c r="AG7546" s="838"/>
      <c r="AH7546" s="838"/>
      <c r="AI7546" s="838"/>
      <c r="AJ7546" s="838"/>
      <c r="AK7546" s="838"/>
      <c r="AL7546" s="838"/>
    </row>
    <row r="7547" spans="25:38" x14ac:dyDescent="0.25">
      <c r="Y7547" s="838"/>
      <c r="Z7547" s="838"/>
      <c r="AA7547" s="838"/>
      <c r="AB7547" s="838"/>
      <c r="AC7547" s="838"/>
      <c r="AD7547" s="838"/>
      <c r="AE7547" s="838"/>
      <c r="AF7547" s="838"/>
      <c r="AG7547" s="838"/>
      <c r="AH7547" s="838"/>
      <c r="AI7547" s="838"/>
      <c r="AJ7547" s="838"/>
      <c r="AK7547" s="838"/>
      <c r="AL7547" s="838"/>
    </row>
    <row r="7548" spans="25:38" x14ac:dyDescent="0.25">
      <c r="Y7548" s="838"/>
      <c r="Z7548" s="838"/>
      <c r="AA7548" s="838"/>
      <c r="AB7548" s="838"/>
      <c r="AC7548" s="838"/>
      <c r="AD7548" s="838"/>
      <c r="AE7548" s="838"/>
      <c r="AF7548" s="838"/>
      <c r="AG7548" s="838"/>
      <c r="AH7548" s="838"/>
      <c r="AI7548" s="838"/>
      <c r="AJ7548" s="838"/>
      <c r="AK7548" s="838"/>
      <c r="AL7548" s="838"/>
    </row>
    <row r="7549" spans="25:38" x14ac:dyDescent="0.25">
      <c r="Y7549" s="838"/>
      <c r="Z7549" s="838"/>
      <c r="AA7549" s="838"/>
      <c r="AB7549" s="838"/>
      <c r="AC7549" s="838"/>
      <c r="AD7549" s="838"/>
      <c r="AE7549" s="838"/>
      <c r="AF7549" s="838"/>
      <c r="AG7549" s="838"/>
      <c r="AH7549" s="838"/>
      <c r="AI7549" s="838"/>
      <c r="AJ7549" s="838"/>
      <c r="AK7549" s="838"/>
      <c r="AL7549" s="838"/>
    </row>
    <row r="7550" spans="25:38" x14ac:dyDescent="0.25">
      <c r="Y7550" s="838"/>
      <c r="Z7550" s="838"/>
      <c r="AA7550" s="838"/>
      <c r="AB7550" s="838"/>
      <c r="AC7550" s="838"/>
      <c r="AD7550" s="838"/>
      <c r="AE7550" s="838"/>
      <c r="AF7550" s="838"/>
      <c r="AG7550" s="838"/>
      <c r="AH7550" s="838"/>
      <c r="AI7550" s="838"/>
      <c r="AJ7550" s="838"/>
      <c r="AK7550" s="838"/>
      <c r="AL7550" s="838"/>
    </row>
    <row r="7551" spans="25:38" x14ac:dyDescent="0.25">
      <c r="Y7551" s="838"/>
      <c r="Z7551" s="838"/>
      <c r="AA7551" s="838"/>
      <c r="AB7551" s="838"/>
      <c r="AC7551" s="838"/>
      <c r="AD7551" s="838"/>
      <c r="AE7551" s="838"/>
      <c r="AF7551" s="838"/>
      <c r="AG7551" s="838"/>
      <c r="AH7551" s="838"/>
      <c r="AI7551" s="838"/>
      <c r="AJ7551" s="838"/>
      <c r="AK7551" s="838"/>
      <c r="AL7551" s="838"/>
    </row>
    <row r="7552" spans="25:38" x14ac:dyDescent="0.25">
      <c r="Y7552" s="838"/>
      <c r="Z7552" s="838"/>
      <c r="AA7552" s="838"/>
      <c r="AB7552" s="838"/>
      <c r="AC7552" s="838"/>
      <c r="AD7552" s="838"/>
      <c r="AE7552" s="838"/>
      <c r="AF7552" s="838"/>
      <c r="AG7552" s="838"/>
      <c r="AH7552" s="838"/>
      <c r="AI7552" s="838"/>
      <c r="AJ7552" s="838"/>
      <c r="AK7552" s="838"/>
      <c r="AL7552" s="838"/>
    </row>
    <row r="7553" spans="25:38" x14ac:dyDescent="0.25">
      <c r="Y7553" s="838"/>
      <c r="Z7553" s="838"/>
      <c r="AA7553" s="838"/>
      <c r="AB7553" s="838"/>
      <c r="AC7553" s="838"/>
      <c r="AD7553" s="838"/>
      <c r="AE7553" s="838"/>
      <c r="AF7553" s="838"/>
      <c r="AG7553" s="838"/>
      <c r="AH7553" s="838"/>
      <c r="AI7553" s="838"/>
      <c r="AJ7553" s="838"/>
      <c r="AK7553" s="838"/>
      <c r="AL7553" s="838"/>
    </row>
    <row r="7554" spans="25:38" x14ac:dyDescent="0.25">
      <c r="Y7554" s="838"/>
      <c r="Z7554" s="838"/>
      <c r="AA7554" s="838"/>
      <c r="AB7554" s="838"/>
      <c r="AC7554" s="838"/>
      <c r="AD7554" s="838"/>
      <c r="AE7554" s="838"/>
      <c r="AF7554" s="838"/>
      <c r="AG7554" s="838"/>
      <c r="AH7554" s="838"/>
      <c r="AI7554" s="838"/>
      <c r="AJ7554" s="838"/>
      <c r="AK7554" s="838"/>
      <c r="AL7554" s="838"/>
    </row>
    <row r="7555" spans="25:38" x14ac:dyDescent="0.25">
      <c r="Y7555" s="838"/>
      <c r="Z7555" s="838"/>
      <c r="AA7555" s="838"/>
      <c r="AB7555" s="838"/>
      <c r="AC7555" s="838"/>
      <c r="AD7555" s="838"/>
      <c r="AE7555" s="838"/>
      <c r="AF7555" s="838"/>
      <c r="AG7555" s="838"/>
      <c r="AH7555" s="838"/>
      <c r="AI7555" s="838"/>
      <c r="AJ7555" s="838"/>
      <c r="AK7555" s="838"/>
      <c r="AL7555" s="838"/>
    </row>
    <row r="7556" spans="25:38" x14ac:dyDescent="0.25">
      <c r="Y7556" s="838"/>
      <c r="Z7556" s="838"/>
      <c r="AA7556" s="838"/>
      <c r="AB7556" s="838"/>
      <c r="AC7556" s="838"/>
      <c r="AD7556" s="838"/>
      <c r="AE7556" s="838"/>
      <c r="AF7556" s="838"/>
      <c r="AG7556" s="838"/>
      <c r="AH7556" s="838"/>
      <c r="AI7556" s="838"/>
      <c r="AJ7556" s="838"/>
      <c r="AK7556" s="838"/>
      <c r="AL7556" s="838"/>
    </row>
    <row r="7557" spans="25:38" x14ac:dyDescent="0.25">
      <c r="Y7557" s="838"/>
      <c r="Z7557" s="838"/>
      <c r="AA7557" s="838"/>
      <c r="AB7557" s="838"/>
      <c r="AC7557" s="838"/>
      <c r="AD7557" s="838"/>
      <c r="AE7557" s="838"/>
      <c r="AF7557" s="838"/>
      <c r="AG7557" s="838"/>
      <c r="AH7557" s="838"/>
      <c r="AI7557" s="838"/>
      <c r="AJ7557" s="838"/>
      <c r="AK7557" s="838"/>
      <c r="AL7557" s="838"/>
    </row>
    <row r="7558" spans="25:38" x14ac:dyDescent="0.25">
      <c r="Y7558" s="838"/>
      <c r="Z7558" s="838"/>
      <c r="AA7558" s="838"/>
      <c r="AB7558" s="838"/>
      <c r="AC7558" s="838"/>
      <c r="AD7558" s="838"/>
      <c r="AE7558" s="838"/>
      <c r="AF7558" s="838"/>
      <c r="AG7558" s="838"/>
      <c r="AH7558" s="838"/>
      <c r="AI7558" s="838"/>
      <c r="AJ7558" s="838"/>
      <c r="AK7558" s="838"/>
      <c r="AL7558" s="838"/>
    </row>
    <row r="7559" spans="25:38" x14ac:dyDescent="0.25">
      <c r="Y7559" s="838"/>
      <c r="Z7559" s="838"/>
      <c r="AA7559" s="838"/>
      <c r="AB7559" s="838"/>
      <c r="AC7559" s="838"/>
      <c r="AD7559" s="838"/>
      <c r="AE7559" s="838"/>
      <c r="AF7559" s="838"/>
      <c r="AG7559" s="838"/>
      <c r="AH7559" s="838"/>
      <c r="AI7559" s="838"/>
      <c r="AJ7559" s="838"/>
      <c r="AK7559" s="838"/>
      <c r="AL7559" s="838"/>
    </row>
    <row r="7560" spans="25:38" x14ac:dyDescent="0.25">
      <c r="Y7560" s="838"/>
      <c r="Z7560" s="838"/>
      <c r="AA7560" s="838"/>
      <c r="AB7560" s="838"/>
      <c r="AC7560" s="838"/>
      <c r="AD7560" s="838"/>
      <c r="AE7560" s="838"/>
      <c r="AF7560" s="838"/>
      <c r="AG7560" s="838"/>
      <c r="AH7560" s="838"/>
      <c r="AI7560" s="838"/>
      <c r="AJ7560" s="838"/>
      <c r="AK7560" s="838"/>
      <c r="AL7560" s="838"/>
    </row>
    <row r="7561" spans="25:38" x14ac:dyDescent="0.25">
      <c r="Y7561" s="838"/>
      <c r="Z7561" s="838"/>
      <c r="AA7561" s="838"/>
      <c r="AB7561" s="838"/>
      <c r="AC7561" s="838"/>
      <c r="AD7561" s="838"/>
      <c r="AE7561" s="838"/>
      <c r="AF7561" s="838"/>
      <c r="AG7561" s="838"/>
      <c r="AH7561" s="838"/>
      <c r="AI7561" s="838"/>
      <c r="AJ7561" s="838"/>
      <c r="AK7561" s="838"/>
      <c r="AL7561" s="838"/>
    </row>
    <row r="7562" spans="25:38" x14ac:dyDescent="0.25">
      <c r="Y7562" s="838"/>
      <c r="Z7562" s="838"/>
      <c r="AA7562" s="838"/>
      <c r="AB7562" s="838"/>
      <c r="AC7562" s="838"/>
      <c r="AD7562" s="838"/>
      <c r="AE7562" s="838"/>
      <c r="AF7562" s="838"/>
      <c r="AG7562" s="838"/>
      <c r="AH7562" s="838"/>
      <c r="AI7562" s="838"/>
      <c r="AJ7562" s="838"/>
      <c r="AK7562" s="838"/>
      <c r="AL7562" s="838"/>
    </row>
    <row r="7563" spans="25:38" x14ac:dyDescent="0.25">
      <c r="Y7563" s="838"/>
      <c r="Z7563" s="838"/>
      <c r="AA7563" s="838"/>
      <c r="AB7563" s="838"/>
      <c r="AC7563" s="838"/>
      <c r="AD7563" s="838"/>
      <c r="AE7563" s="838"/>
      <c r="AF7563" s="838"/>
      <c r="AG7563" s="838"/>
      <c r="AH7563" s="838"/>
      <c r="AI7563" s="838"/>
      <c r="AJ7563" s="838"/>
      <c r="AK7563" s="838"/>
      <c r="AL7563" s="838"/>
    </row>
    <row r="7564" spans="25:38" x14ac:dyDescent="0.25">
      <c r="Y7564" s="838"/>
      <c r="Z7564" s="838"/>
      <c r="AA7564" s="838"/>
      <c r="AB7564" s="838"/>
      <c r="AC7564" s="838"/>
      <c r="AD7564" s="838"/>
      <c r="AE7564" s="838"/>
      <c r="AF7564" s="838"/>
      <c r="AG7564" s="838"/>
      <c r="AH7564" s="838"/>
      <c r="AI7564" s="838"/>
      <c r="AJ7564" s="838"/>
      <c r="AK7564" s="838"/>
      <c r="AL7564" s="838"/>
    </row>
    <row r="7565" spans="25:38" x14ac:dyDescent="0.25">
      <c r="Y7565" s="838"/>
      <c r="Z7565" s="838"/>
      <c r="AA7565" s="838"/>
      <c r="AB7565" s="838"/>
      <c r="AC7565" s="838"/>
      <c r="AD7565" s="838"/>
      <c r="AE7565" s="838"/>
      <c r="AF7565" s="838"/>
      <c r="AG7565" s="838"/>
      <c r="AH7565" s="838"/>
      <c r="AI7565" s="838"/>
      <c r="AJ7565" s="838"/>
      <c r="AK7565" s="838"/>
      <c r="AL7565" s="838"/>
    </row>
    <row r="7566" spans="25:38" x14ac:dyDescent="0.25">
      <c r="Y7566" s="838"/>
      <c r="Z7566" s="838"/>
      <c r="AA7566" s="838"/>
      <c r="AB7566" s="838"/>
      <c r="AC7566" s="838"/>
      <c r="AD7566" s="838"/>
      <c r="AE7566" s="838"/>
      <c r="AF7566" s="838"/>
      <c r="AG7566" s="838"/>
      <c r="AH7566" s="838"/>
      <c r="AI7566" s="838"/>
      <c r="AJ7566" s="838"/>
      <c r="AK7566" s="838"/>
      <c r="AL7566" s="838"/>
    </row>
    <row r="7567" spans="25:38" x14ac:dyDescent="0.25">
      <c r="Y7567" s="838"/>
      <c r="Z7567" s="838"/>
      <c r="AA7567" s="838"/>
      <c r="AB7567" s="838"/>
      <c r="AC7567" s="838"/>
      <c r="AD7567" s="838"/>
      <c r="AE7567" s="838"/>
      <c r="AF7567" s="838"/>
      <c r="AG7567" s="838"/>
      <c r="AH7567" s="838"/>
      <c r="AI7567" s="838"/>
      <c r="AJ7567" s="838"/>
      <c r="AK7567" s="838"/>
      <c r="AL7567" s="838"/>
    </row>
    <row r="7568" spans="25:38" x14ac:dyDescent="0.25">
      <c r="Y7568" s="838"/>
      <c r="Z7568" s="838"/>
      <c r="AA7568" s="838"/>
      <c r="AB7568" s="838"/>
      <c r="AC7568" s="838"/>
      <c r="AD7568" s="838"/>
      <c r="AE7568" s="838"/>
      <c r="AF7568" s="838"/>
      <c r="AG7568" s="838"/>
      <c r="AH7568" s="838"/>
      <c r="AI7568" s="838"/>
      <c r="AJ7568" s="838"/>
      <c r="AK7568" s="838"/>
      <c r="AL7568" s="838"/>
    </row>
    <row r="7569" spans="25:38" x14ac:dyDescent="0.25">
      <c r="Y7569" s="838"/>
      <c r="Z7569" s="838"/>
      <c r="AA7569" s="838"/>
      <c r="AB7569" s="838"/>
      <c r="AC7569" s="838"/>
      <c r="AD7569" s="838"/>
      <c r="AE7569" s="838"/>
      <c r="AF7569" s="838"/>
      <c r="AG7569" s="838"/>
      <c r="AH7569" s="838"/>
      <c r="AI7569" s="838"/>
      <c r="AJ7569" s="838"/>
      <c r="AK7569" s="838"/>
      <c r="AL7569" s="838"/>
    </row>
    <row r="7570" spans="25:38" x14ac:dyDescent="0.25">
      <c r="Y7570" s="838"/>
      <c r="Z7570" s="838"/>
      <c r="AA7570" s="838"/>
      <c r="AB7570" s="838"/>
      <c r="AC7570" s="838"/>
      <c r="AD7570" s="838"/>
      <c r="AE7570" s="838"/>
      <c r="AF7570" s="838"/>
      <c r="AG7570" s="838"/>
      <c r="AH7570" s="838"/>
      <c r="AI7570" s="838"/>
      <c r="AJ7570" s="838"/>
      <c r="AK7570" s="838"/>
      <c r="AL7570" s="838"/>
    </row>
    <row r="7571" spans="25:38" x14ac:dyDescent="0.25">
      <c r="Y7571" s="838"/>
      <c r="Z7571" s="838"/>
      <c r="AA7571" s="838"/>
      <c r="AB7571" s="838"/>
      <c r="AC7571" s="838"/>
      <c r="AD7571" s="838"/>
      <c r="AE7571" s="838"/>
      <c r="AF7571" s="838"/>
      <c r="AG7571" s="838"/>
      <c r="AH7571" s="838"/>
      <c r="AI7571" s="838"/>
      <c r="AJ7571" s="838"/>
      <c r="AK7571" s="838"/>
      <c r="AL7571" s="838"/>
    </row>
    <row r="7572" spans="25:38" x14ac:dyDescent="0.25">
      <c r="Y7572" s="838"/>
      <c r="Z7572" s="838"/>
      <c r="AA7572" s="838"/>
      <c r="AB7572" s="838"/>
      <c r="AC7572" s="838"/>
      <c r="AD7572" s="838"/>
      <c r="AE7572" s="838"/>
      <c r="AF7572" s="838"/>
      <c r="AG7572" s="838"/>
      <c r="AH7572" s="838"/>
      <c r="AI7572" s="838"/>
      <c r="AJ7572" s="838"/>
      <c r="AK7572" s="838"/>
      <c r="AL7572" s="838"/>
    </row>
    <row r="7573" spans="25:38" x14ac:dyDescent="0.25">
      <c r="Y7573" s="838"/>
      <c r="Z7573" s="838"/>
      <c r="AA7573" s="838"/>
      <c r="AB7573" s="838"/>
      <c r="AC7573" s="838"/>
      <c r="AD7573" s="838"/>
      <c r="AE7573" s="838"/>
      <c r="AF7573" s="838"/>
      <c r="AG7573" s="838"/>
      <c r="AH7573" s="838"/>
      <c r="AI7573" s="838"/>
      <c r="AJ7573" s="838"/>
      <c r="AK7573" s="838"/>
      <c r="AL7573" s="838"/>
    </row>
    <row r="7574" spans="25:38" x14ac:dyDescent="0.25">
      <c r="Y7574" s="838"/>
      <c r="Z7574" s="838"/>
      <c r="AA7574" s="838"/>
      <c r="AB7574" s="838"/>
      <c r="AC7574" s="838"/>
      <c r="AD7574" s="838"/>
      <c r="AE7574" s="838"/>
      <c r="AF7574" s="838"/>
      <c r="AG7574" s="838"/>
      <c r="AH7574" s="838"/>
      <c r="AI7574" s="838"/>
      <c r="AJ7574" s="838"/>
      <c r="AK7574" s="838"/>
      <c r="AL7574" s="838"/>
    </row>
    <row r="7575" spans="25:38" x14ac:dyDescent="0.25">
      <c r="Y7575" s="838"/>
      <c r="Z7575" s="838"/>
      <c r="AA7575" s="838"/>
      <c r="AB7575" s="838"/>
      <c r="AC7575" s="838"/>
      <c r="AD7575" s="838"/>
      <c r="AE7575" s="838"/>
      <c r="AF7575" s="838"/>
      <c r="AG7575" s="838"/>
      <c r="AH7575" s="838"/>
      <c r="AI7575" s="838"/>
      <c r="AJ7575" s="838"/>
      <c r="AK7575" s="838"/>
      <c r="AL7575" s="838"/>
    </row>
    <row r="7576" spans="25:38" x14ac:dyDescent="0.25">
      <c r="Y7576" s="838"/>
      <c r="Z7576" s="838"/>
      <c r="AA7576" s="838"/>
      <c r="AB7576" s="838"/>
      <c r="AC7576" s="838"/>
      <c r="AD7576" s="838"/>
      <c r="AE7576" s="838"/>
      <c r="AF7576" s="838"/>
      <c r="AG7576" s="838"/>
      <c r="AH7576" s="838"/>
      <c r="AI7576" s="838"/>
      <c r="AJ7576" s="838"/>
      <c r="AK7576" s="838"/>
      <c r="AL7576" s="838"/>
    </row>
    <row r="7577" spans="25:38" x14ac:dyDescent="0.25">
      <c r="Y7577" s="838"/>
      <c r="Z7577" s="838"/>
      <c r="AA7577" s="838"/>
      <c r="AB7577" s="838"/>
      <c r="AC7577" s="838"/>
      <c r="AD7577" s="838"/>
      <c r="AE7577" s="838"/>
      <c r="AF7577" s="838"/>
      <c r="AG7577" s="838"/>
      <c r="AH7577" s="838"/>
      <c r="AI7577" s="838"/>
      <c r="AJ7577" s="838"/>
      <c r="AK7577" s="838"/>
      <c r="AL7577" s="838"/>
    </row>
    <row r="7578" spans="25:38" x14ac:dyDescent="0.25">
      <c r="Y7578" s="838"/>
      <c r="Z7578" s="838"/>
      <c r="AA7578" s="838"/>
      <c r="AB7578" s="838"/>
      <c r="AC7578" s="838"/>
      <c r="AD7578" s="838"/>
      <c r="AE7578" s="838"/>
      <c r="AF7578" s="838"/>
      <c r="AG7578" s="838"/>
      <c r="AH7578" s="838"/>
      <c r="AI7578" s="838"/>
      <c r="AJ7578" s="838"/>
      <c r="AK7578" s="838"/>
      <c r="AL7578" s="838"/>
    </row>
    <row r="7579" spans="25:38" x14ac:dyDescent="0.25">
      <c r="Y7579" s="838"/>
      <c r="Z7579" s="838"/>
      <c r="AA7579" s="838"/>
      <c r="AB7579" s="838"/>
      <c r="AC7579" s="838"/>
      <c r="AD7579" s="838"/>
      <c r="AE7579" s="838"/>
      <c r="AF7579" s="838"/>
      <c r="AG7579" s="838"/>
      <c r="AH7579" s="838"/>
      <c r="AI7579" s="838"/>
      <c r="AJ7579" s="838"/>
      <c r="AK7579" s="838"/>
      <c r="AL7579" s="838"/>
    </row>
    <row r="7580" spans="25:38" x14ac:dyDescent="0.25">
      <c r="Y7580" s="838"/>
      <c r="Z7580" s="838"/>
      <c r="AA7580" s="838"/>
      <c r="AB7580" s="838"/>
      <c r="AC7580" s="838"/>
      <c r="AD7580" s="838"/>
      <c r="AE7580" s="838"/>
      <c r="AF7580" s="838"/>
      <c r="AG7580" s="838"/>
      <c r="AH7580" s="838"/>
      <c r="AI7580" s="838"/>
      <c r="AJ7580" s="838"/>
      <c r="AK7580" s="838"/>
      <c r="AL7580" s="838"/>
    </row>
    <row r="7581" spans="25:38" x14ac:dyDescent="0.25">
      <c r="Y7581" s="838"/>
      <c r="Z7581" s="838"/>
      <c r="AA7581" s="838"/>
      <c r="AB7581" s="838"/>
      <c r="AC7581" s="838"/>
      <c r="AD7581" s="838"/>
      <c r="AE7581" s="838"/>
      <c r="AF7581" s="838"/>
      <c r="AG7581" s="838"/>
      <c r="AH7581" s="838"/>
      <c r="AI7581" s="838"/>
      <c r="AJ7581" s="838"/>
      <c r="AK7581" s="838"/>
      <c r="AL7581" s="838"/>
    </row>
    <row r="7582" spans="25:38" x14ac:dyDescent="0.25">
      <c r="Y7582" s="838"/>
      <c r="Z7582" s="838"/>
      <c r="AA7582" s="838"/>
      <c r="AB7582" s="838"/>
      <c r="AC7582" s="838"/>
      <c r="AD7582" s="838"/>
      <c r="AE7582" s="838"/>
      <c r="AF7582" s="838"/>
      <c r="AG7582" s="838"/>
      <c r="AH7582" s="838"/>
      <c r="AI7582" s="838"/>
      <c r="AJ7582" s="838"/>
      <c r="AK7582" s="838"/>
      <c r="AL7582" s="838"/>
    </row>
    <row r="7583" spans="25:38" x14ac:dyDescent="0.25">
      <c r="Y7583" s="838"/>
      <c r="Z7583" s="838"/>
      <c r="AA7583" s="838"/>
      <c r="AB7583" s="838"/>
      <c r="AC7583" s="838"/>
      <c r="AD7583" s="838"/>
      <c r="AE7583" s="838"/>
      <c r="AF7583" s="838"/>
      <c r="AG7583" s="838"/>
      <c r="AH7583" s="838"/>
      <c r="AI7583" s="838"/>
      <c r="AJ7583" s="838"/>
      <c r="AK7583" s="838"/>
      <c r="AL7583" s="838"/>
    </row>
    <row r="7584" spans="25:38" x14ac:dyDescent="0.25">
      <c r="Y7584" s="838"/>
      <c r="Z7584" s="838"/>
      <c r="AA7584" s="838"/>
      <c r="AB7584" s="838"/>
      <c r="AC7584" s="838"/>
      <c r="AD7584" s="838"/>
      <c r="AE7584" s="838"/>
      <c r="AF7584" s="838"/>
      <c r="AG7584" s="838"/>
      <c r="AH7584" s="838"/>
      <c r="AI7584" s="838"/>
      <c r="AJ7584" s="838"/>
      <c r="AK7584" s="838"/>
      <c r="AL7584" s="838"/>
    </row>
    <row r="7585" spans="25:38" x14ac:dyDescent="0.25">
      <c r="Y7585" s="838"/>
      <c r="Z7585" s="838"/>
      <c r="AA7585" s="838"/>
      <c r="AB7585" s="838"/>
      <c r="AC7585" s="838"/>
      <c r="AD7585" s="838"/>
      <c r="AE7585" s="838"/>
      <c r="AF7585" s="838"/>
      <c r="AG7585" s="838"/>
      <c r="AH7585" s="838"/>
      <c r="AI7585" s="838"/>
      <c r="AJ7585" s="838"/>
      <c r="AK7585" s="838"/>
      <c r="AL7585" s="838"/>
    </row>
    <row r="7586" spans="25:38" x14ac:dyDescent="0.25">
      <c r="Y7586" s="838"/>
      <c r="Z7586" s="838"/>
      <c r="AA7586" s="838"/>
      <c r="AB7586" s="838"/>
      <c r="AC7586" s="838"/>
      <c r="AD7586" s="838"/>
      <c r="AE7586" s="838"/>
      <c r="AF7586" s="838"/>
      <c r="AG7586" s="838"/>
      <c r="AH7586" s="838"/>
      <c r="AI7586" s="838"/>
      <c r="AJ7586" s="838"/>
      <c r="AK7586" s="838"/>
      <c r="AL7586" s="838"/>
    </row>
    <row r="7587" spans="25:38" x14ac:dyDescent="0.25">
      <c r="Y7587" s="838"/>
      <c r="Z7587" s="838"/>
      <c r="AA7587" s="838"/>
      <c r="AB7587" s="838"/>
      <c r="AC7587" s="838"/>
      <c r="AD7587" s="838"/>
      <c r="AE7587" s="838"/>
      <c r="AF7587" s="838"/>
      <c r="AG7587" s="838"/>
      <c r="AH7587" s="838"/>
      <c r="AI7587" s="838"/>
      <c r="AJ7587" s="838"/>
      <c r="AK7587" s="838"/>
      <c r="AL7587" s="838"/>
    </row>
    <row r="7588" spans="25:38" x14ac:dyDescent="0.25">
      <c r="Y7588" s="838"/>
      <c r="Z7588" s="838"/>
      <c r="AA7588" s="838"/>
      <c r="AB7588" s="838"/>
      <c r="AC7588" s="838"/>
      <c r="AD7588" s="838"/>
      <c r="AE7588" s="838"/>
      <c r="AF7588" s="838"/>
      <c r="AG7588" s="838"/>
      <c r="AH7588" s="838"/>
      <c r="AI7588" s="838"/>
      <c r="AJ7588" s="838"/>
      <c r="AK7588" s="838"/>
      <c r="AL7588" s="838"/>
    </row>
    <row r="7589" spans="25:38" x14ac:dyDescent="0.25">
      <c r="Y7589" s="838"/>
      <c r="Z7589" s="838"/>
      <c r="AA7589" s="838"/>
      <c r="AB7589" s="838"/>
      <c r="AC7589" s="838"/>
      <c r="AD7589" s="838"/>
      <c r="AE7589" s="838"/>
      <c r="AF7589" s="838"/>
      <c r="AG7589" s="838"/>
      <c r="AH7589" s="838"/>
      <c r="AI7589" s="838"/>
      <c r="AJ7589" s="838"/>
      <c r="AK7589" s="838"/>
      <c r="AL7589" s="838"/>
    </row>
    <row r="7590" spans="25:38" x14ac:dyDescent="0.25">
      <c r="Y7590" s="838"/>
      <c r="Z7590" s="838"/>
      <c r="AA7590" s="838"/>
      <c r="AB7590" s="838"/>
      <c r="AC7590" s="838"/>
      <c r="AD7590" s="838"/>
      <c r="AE7590" s="838"/>
      <c r="AF7590" s="838"/>
      <c r="AG7590" s="838"/>
      <c r="AH7590" s="838"/>
      <c r="AI7590" s="838"/>
      <c r="AJ7590" s="838"/>
      <c r="AK7590" s="838"/>
      <c r="AL7590" s="838"/>
    </row>
    <row r="7591" spans="25:38" x14ac:dyDescent="0.25">
      <c r="Y7591" s="838"/>
      <c r="Z7591" s="838"/>
      <c r="AA7591" s="838"/>
      <c r="AB7591" s="838"/>
      <c r="AC7591" s="838"/>
      <c r="AD7591" s="838"/>
      <c r="AE7591" s="838"/>
      <c r="AF7591" s="838"/>
      <c r="AG7591" s="838"/>
      <c r="AH7591" s="838"/>
      <c r="AI7591" s="838"/>
      <c r="AJ7591" s="838"/>
      <c r="AK7591" s="838"/>
      <c r="AL7591" s="838"/>
    </row>
    <row r="7592" spans="25:38" x14ac:dyDescent="0.25">
      <c r="Y7592" s="838"/>
      <c r="Z7592" s="838"/>
      <c r="AA7592" s="838"/>
      <c r="AB7592" s="838"/>
      <c r="AC7592" s="838"/>
      <c r="AD7592" s="838"/>
      <c r="AE7592" s="838"/>
      <c r="AF7592" s="838"/>
      <c r="AG7592" s="838"/>
      <c r="AH7592" s="838"/>
      <c r="AI7592" s="838"/>
      <c r="AJ7592" s="838"/>
      <c r="AK7592" s="838"/>
      <c r="AL7592" s="838"/>
    </row>
    <row r="7593" spans="25:38" x14ac:dyDescent="0.25">
      <c r="Y7593" s="838"/>
      <c r="Z7593" s="838"/>
      <c r="AA7593" s="838"/>
      <c r="AB7593" s="838"/>
      <c r="AC7593" s="838"/>
      <c r="AD7593" s="838"/>
      <c r="AE7593" s="838"/>
      <c r="AF7593" s="838"/>
      <c r="AG7593" s="838"/>
      <c r="AH7593" s="838"/>
      <c r="AI7593" s="838"/>
      <c r="AJ7593" s="838"/>
      <c r="AK7593" s="838"/>
      <c r="AL7593" s="838"/>
    </row>
    <row r="7594" spans="25:38" x14ac:dyDescent="0.25">
      <c r="Y7594" s="838"/>
      <c r="Z7594" s="838"/>
      <c r="AA7594" s="838"/>
      <c r="AB7594" s="838"/>
      <c r="AC7594" s="838"/>
      <c r="AD7594" s="838"/>
      <c r="AE7594" s="838"/>
      <c r="AF7594" s="838"/>
      <c r="AG7594" s="838"/>
      <c r="AH7594" s="838"/>
      <c r="AI7594" s="838"/>
      <c r="AJ7594" s="838"/>
      <c r="AK7594" s="838"/>
      <c r="AL7594" s="838"/>
    </row>
    <row r="7595" spans="25:38" x14ac:dyDescent="0.25">
      <c r="Y7595" s="838"/>
      <c r="Z7595" s="838"/>
      <c r="AA7595" s="838"/>
      <c r="AB7595" s="838"/>
      <c r="AC7595" s="838"/>
      <c r="AD7595" s="838"/>
      <c r="AE7595" s="838"/>
      <c r="AF7595" s="838"/>
      <c r="AG7595" s="838"/>
      <c r="AH7595" s="838"/>
      <c r="AI7595" s="838"/>
      <c r="AJ7595" s="838"/>
      <c r="AK7595" s="838"/>
      <c r="AL7595" s="838"/>
    </row>
    <row r="7596" spans="25:38" x14ac:dyDescent="0.25">
      <c r="Y7596" s="838"/>
      <c r="Z7596" s="838"/>
      <c r="AA7596" s="838"/>
      <c r="AB7596" s="838"/>
      <c r="AC7596" s="838"/>
      <c r="AD7596" s="838"/>
      <c r="AE7596" s="838"/>
      <c r="AF7596" s="838"/>
      <c r="AG7596" s="838"/>
      <c r="AH7596" s="838"/>
      <c r="AI7596" s="838"/>
      <c r="AJ7596" s="838"/>
      <c r="AK7596" s="838"/>
      <c r="AL7596" s="838"/>
    </row>
    <row r="7597" spans="25:38" x14ac:dyDescent="0.25">
      <c r="Y7597" s="838"/>
      <c r="Z7597" s="838"/>
      <c r="AA7597" s="838"/>
      <c r="AB7597" s="838"/>
      <c r="AC7597" s="838"/>
      <c r="AD7597" s="838"/>
      <c r="AE7597" s="838"/>
      <c r="AF7597" s="838"/>
      <c r="AG7597" s="838"/>
      <c r="AH7597" s="838"/>
      <c r="AI7597" s="838"/>
      <c r="AJ7597" s="838"/>
      <c r="AK7597" s="838"/>
      <c r="AL7597" s="838"/>
    </row>
    <row r="7598" spans="25:38" x14ac:dyDescent="0.25">
      <c r="Y7598" s="838"/>
      <c r="Z7598" s="838"/>
      <c r="AA7598" s="838"/>
      <c r="AB7598" s="838"/>
      <c r="AC7598" s="838"/>
      <c r="AD7598" s="838"/>
      <c r="AE7598" s="838"/>
      <c r="AF7598" s="838"/>
      <c r="AG7598" s="838"/>
      <c r="AH7598" s="838"/>
      <c r="AI7598" s="838"/>
      <c r="AJ7598" s="838"/>
      <c r="AK7598" s="838"/>
      <c r="AL7598" s="838"/>
    </row>
    <row r="7599" spans="25:38" x14ac:dyDescent="0.25">
      <c r="Y7599" s="838"/>
      <c r="Z7599" s="838"/>
      <c r="AA7599" s="838"/>
      <c r="AB7599" s="838"/>
      <c r="AC7599" s="838"/>
      <c r="AD7599" s="838"/>
      <c r="AE7599" s="838"/>
      <c r="AF7599" s="838"/>
      <c r="AG7599" s="838"/>
      <c r="AH7599" s="838"/>
      <c r="AI7599" s="838"/>
      <c r="AJ7599" s="838"/>
      <c r="AK7599" s="838"/>
      <c r="AL7599" s="838"/>
    </row>
    <row r="7600" spans="25:38" x14ac:dyDescent="0.25">
      <c r="Y7600" s="838"/>
      <c r="Z7600" s="838"/>
      <c r="AA7600" s="838"/>
      <c r="AB7600" s="838"/>
      <c r="AC7600" s="838"/>
      <c r="AD7600" s="838"/>
      <c r="AE7600" s="838"/>
      <c r="AF7600" s="838"/>
      <c r="AG7600" s="838"/>
      <c r="AH7600" s="838"/>
      <c r="AI7600" s="838"/>
      <c r="AJ7600" s="838"/>
      <c r="AK7600" s="838"/>
      <c r="AL7600" s="838"/>
    </row>
    <row r="7601" spans="25:38" x14ac:dyDescent="0.25">
      <c r="Y7601" s="838"/>
      <c r="Z7601" s="838"/>
      <c r="AA7601" s="838"/>
      <c r="AB7601" s="838"/>
      <c r="AC7601" s="838"/>
      <c r="AD7601" s="838"/>
      <c r="AE7601" s="838"/>
      <c r="AF7601" s="838"/>
      <c r="AG7601" s="838"/>
      <c r="AH7601" s="838"/>
      <c r="AI7601" s="838"/>
      <c r="AJ7601" s="838"/>
      <c r="AK7601" s="838"/>
      <c r="AL7601" s="838"/>
    </row>
    <row r="7602" spans="25:38" x14ac:dyDescent="0.25">
      <c r="Y7602" s="838"/>
      <c r="Z7602" s="838"/>
      <c r="AA7602" s="838"/>
      <c r="AB7602" s="838"/>
      <c r="AC7602" s="838"/>
      <c r="AD7602" s="838"/>
      <c r="AE7602" s="838"/>
      <c r="AF7602" s="838"/>
      <c r="AG7602" s="838"/>
      <c r="AH7602" s="838"/>
      <c r="AI7602" s="838"/>
      <c r="AJ7602" s="838"/>
      <c r="AK7602" s="838"/>
      <c r="AL7602" s="838"/>
    </row>
    <row r="7603" spans="25:38" x14ac:dyDescent="0.25">
      <c r="Y7603" s="838"/>
      <c r="Z7603" s="838"/>
      <c r="AA7603" s="838"/>
      <c r="AB7603" s="838"/>
      <c r="AC7603" s="838"/>
      <c r="AD7603" s="838"/>
      <c r="AE7603" s="838"/>
      <c r="AF7603" s="838"/>
      <c r="AG7603" s="838"/>
      <c r="AH7603" s="838"/>
      <c r="AI7603" s="838"/>
      <c r="AJ7603" s="838"/>
      <c r="AK7603" s="838"/>
      <c r="AL7603" s="838"/>
    </row>
    <row r="7604" spans="25:38" x14ac:dyDescent="0.25">
      <c r="Y7604" s="838"/>
      <c r="Z7604" s="838"/>
      <c r="AA7604" s="838"/>
      <c r="AB7604" s="838"/>
      <c r="AC7604" s="838"/>
      <c r="AD7604" s="838"/>
      <c r="AE7604" s="838"/>
      <c r="AF7604" s="838"/>
      <c r="AG7604" s="838"/>
      <c r="AH7604" s="838"/>
      <c r="AI7604" s="838"/>
      <c r="AJ7604" s="838"/>
      <c r="AK7604" s="838"/>
      <c r="AL7604" s="838"/>
    </row>
    <row r="7605" spans="25:38" x14ac:dyDescent="0.25">
      <c r="Y7605" s="838"/>
      <c r="Z7605" s="838"/>
      <c r="AA7605" s="838"/>
      <c r="AB7605" s="838"/>
      <c r="AC7605" s="838"/>
      <c r="AD7605" s="838"/>
      <c r="AE7605" s="838"/>
      <c r="AF7605" s="838"/>
      <c r="AG7605" s="838"/>
      <c r="AH7605" s="838"/>
      <c r="AI7605" s="838"/>
      <c r="AJ7605" s="838"/>
      <c r="AK7605" s="838"/>
      <c r="AL7605" s="838"/>
    </row>
    <row r="7606" spans="25:38" x14ac:dyDescent="0.25">
      <c r="Y7606" s="838"/>
      <c r="Z7606" s="838"/>
      <c r="AA7606" s="838"/>
      <c r="AB7606" s="838"/>
      <c r="AC7606" s="838"/>
      <c r="AD7606" s="838"/>
      <c r="AE7606" s="838"/>
      <c r="AF7606" s="838"/>
      <c r="AG7606" s="838"/>
      <c r="AH7606" s="838"/>
      <c r="AI7606" s="838"/>
      <c r="AJ7606" s="838"/>
      <c r="AK7606" s="838"/>
      <c r="AL7606" s="838"/>
    </row>
    <row r="7607" spans="25:38" x14ac:dyDescent="0.25">
      <c r="Y7607" s="838"/>
      <c r="Z7607" s="838"/>
      <c r="AA7607" s="838"/>
      <c r="AB7607" s="838"/>
      <c r="AC7607" s="838"/>
      <c r="AD7607" s="838"/>
      <c r="AE7607" s="838"/>
      <c r="AF7607" s="838"/>
      <c r="AG7607" s="838"/>
      <c r="AH7607" s="838"/>
      <c r="AI7607" s="838"/>
      <c r="AJ7607" s="838"/>
      <c r="AK7607" s="838"/>
      <c r="AL7607" s="838"/>
    </row>
    <row r="7608" spans="25:38" x14ac:dyDescent="0.25">
      <c r="Y7608" s="838"/>
      <c r="Z7608" s="838"/>
      <c r="AA7608" s="838"/>
      <c r="AB7608" s="838"/>
      <c r="AC7608" s="838"/>
      <c r="AD7608" s="838"/>
      <c r="AE7608" s="838"/>
      <c r="AF7608" s="838"/>
      <c r="AG7608" s="838"/>
      <c r="AH7608" s="838"/>
      <c r="AI7608" s="838"/>
      <c r="AJ7608" s="838"/>
      <c r="AK7608" s="838"/>
      <c r="AL7608" s="838"/>
    </row>
    <row r="7609" spans="25:38" x14ac:dyDescent="0.25">
      <c r="Y7609" s="838"/>
      <c r="Z7609" s="838"/>
      <c r="AA7609" s="838"/>
      <c r="AB7609" s="838"/>
      <c r="AC7609" s="838"/>
      <c r="AD7609" s="838"/>
      <c r="AE7609" s="838"/>
      <c r="AF7609" s="838"/>
      <c r="AG7609" s="838"/>
      <c r="AH7609" s="838"/>
      <c r="AI7609" s="838"/>
      <c r="AJ7609" s="838"/>
      <c r="AK7609" s="838"/>
      <c r="AL7609" s="838"/>
    </row>
    <row r="7610" spans="25:38" x14ac:dyDescent="0.25">
      <c r="Y7610" s="838"/>
      <c r="Z7610" s="838"/>
      <c r="AA7610" s="838"/>
      <c r="AB7610" s="838"/>
      <c r="AC7610" s="838"/>
      <c r="AD7610" s="838"/>
      <c r="AE7610" s="838"/>
      <c r="AF7610" s="838"/>
      <c r="AG7610" s="838"/>
      <c r="AH7610" s="838"/>
      <c r="AI7610" s="838"/>
      <c r="AJ7610" s="838"/>
      <c r="AK7610" s="838"/>
      <c r="AL7610" s="838"/>
    </row>
    <row r="7611" spans="25:38" x14ac:dyDescent="0.25">
      <c r="Y7611" s="838"/>
      <c r="Z7611" s="838"/>
      <c r="AA7611" s="838"/>
      <c r="AB7611" s="838"/>
      <c r="AC7611" s="838"/>
      <c r="AD7611" s="838"/>
      <c r="AE7611" s="838"/>
      <c r="AF7611" s="838"/>
      <c r="AG7611" s="838"/>
      <c r="AH7611" s="838"/>
      <c r="AI7611" s="838"/>
      <c r="AJ7611" s="838"/>
      <c r="AK7611" s="838"/>
      <c r="AL7611" s="838"/>
    </row>
    <row r="7612" spans="25:38" x14ac:dyDescent="0.25">
      <c r="Y7612" s="838"/>
      <c r="Z7612" s="838"/>
      <c r="AA7612" s="838"/>
      <c r="AB7612" s="838"/>
      <c r="AC7612" s="838"/>
      <c r="AD7612" s="838"/>
      <c r="AE7612" s="838"/>
      <c r="AF7612" s="838"/>
      <c r="AG7612" s="838"/>
      <c r="AH7612" s="838"/>
      <c r="AI7612" s="838"/>
      <c r="AJ7612" s="838"/>
      <c r="AK7612" s="838"/>
      <c r="AL7612" s="838"/>
    </row>
    <row r="7613" spans="25:38" x14ac:dyDescent="0.25">
      <c r="Y7613" s="838"/>
      <c r="Z7613" s="838"/>
      <c r="AA7613" s="838"/>
      <c r="AB7613" s="838"/>
      <c r="AC7613" s="838"/>
      <c r="AD7613" s="838"/>
      <c r="AE7613" s="838"/>
      <c r="AF7613" s="838"/>
      <c r="AG7613" s="838"/>
      <c r="AH7613" s="838"/>
      <c r="AI7613" s="838"/>
      <c r="AJ7613" s="838"/>
      <c r="AK7613" s="838"/>
      <c r="AL7613" s="838"/>
    </row>
    <row r="7614" spans="25:38" x14ac:dyDescent="0.25">
      <c r="Y7614" s="838"/>
      <c r="Z7614" s="838"/>
      <c r="AA7614" s="838"/>
      <c r="AB7614" s="838"/>
      <c r="AC7614" s="838"/>
      <c r="AD7614" s="838"/>
      <c r="AE7614" s="838"/>
      <c r="AF7614" s="838"/>
      <c r="AG7614" s="838"/>
      <c r="AH7614" s="838"/>
      <c r="AI7614" s="838"/>
      <c r="AJ7614" s="838"/>
      <c r="AK7614" s="838"/>
      <c r="AL7614" s="838"/>
    </row>
    <row r="7615" spans="25:38" x14ac:dyDescent="0.25">
      <c r="Y7615" s="838"/>
      <c r="Z7615" s="838"/>
      <c r="AA7615" s="838"/>
      <c r="AB7615" s="838"/>
      <c r="AC7615" s="838"/>
      <c r="AD7615" s="838"/>
      <c r="AE7615" s="838"/>
      <c r="AF7615" s="838"/>
      <c r="AG7615" s="838"/>
      <c r="AH7615" s="838"/>
      <c r="AI7615" s="838"/>
      <c r="AJ7615" s="838"/>
      <c r="AK7615" s="838"/>
      <c r="AL7615" s="838"/>
    </row>
    <row r="7616" spans="25:38" x14ac:dyDescent="0.25">
      <c r="Y7616" s="838"/>
      <c r="Z7616" s="838"/>
      <c r="AA7616" s="838"/>
      <c r="AB7616" s="838"/>
      <c r="AC7616" s="838"/>
      <c r="AD7616" s="838"/>
      <c r="AE7616" s="838"/>
      <c r="AF7616" s="838"/>
      <c r="AG7616" s="838"/>
      <c r="AH7616" s="838"/>
      <c r="AI7616" s="838"/>
      <c r="AJ7616" s="838"/>
      <c r="AK7616" s="838"/>
      <c r="AL7616" s="838"/>
    </row>
    <row r="7617" spans="25:38" x14ac:dyDescent="0.25">
      <c r="Y7617" s="838"/>
      <c r="Z7617" s="838"/>
      <c r="AA7617" s="838"/>
      <c r="AB7617" s="838"/>
      <c r="AC7617" s="838"/>
      <c r="AD7617" s="838"/>
      <c r="AE7617" s="838"/>
      <c r="AF7617" s="838"/>
      <c r="AG7617" s="838"/>
      <c r="AH7617" s="838"/>
      <c r="AI7617" s="838"/>
      <c r="AJ7617" s="838"/>
      <c r="AK7617" s="838"/>
      <c r="AL7617" s="838"/>
    </row>
    <row r="7618" spans="25:38" x14ac:dyDescent="0.25">
      <c r="Y7618" s="838"/>
      <c r="Z7618" s="838"/>
      <c r="AA7618" s="838"/>
      <c r="AB7618" s="838"/>
      <c r="AC7618" s="838"/>
      <c r="AD7618" s="838"/>
      <c r="AE7618" s="838"/>
      <c r="AF7618" s="838"/>
      <c r="AG7618" s="838"/>
      <c r="AH7618" s="838"/>
      <c r="AI7618" s="838"/>
      <c r="AJ7618" s="838"/>
      <c r="AK7618" s="838"/>
      <c r="AL7618" s="838"/>
    </row>
    <row r="7619" spans="25:38" x14ac:dyDescent="0.25">
      <c r="Y7619" s="838"/>
      <c r="Z7619" s="838"/>
      <c r="AA7619" s="838"/>
      <c r="AB7619" s="838"/>
      <c r="AC7619" s="838"/>
      <c r="AD7619" s="838"/>
      <c r="AE7619" s="838"/>
      <c r="AF7619" s="838"/>
      <c r="AG7619" s="838"/>
      <c r="AH7619" s="838"/>
      <c r="AI7619" s="838"/>
      <c r="AJ7619" s="838"/>
      <c r="AK7619" s="838"/>
      <c r="AL7619" s="838"/>
    </row>
    <row r="7620" spans="25:38" x14ac:dyDescent="0.25">
      <c r="Y7620" s="838"/>
      <c r="Z7620" s="838"/>
      <c r="AA7620" s="838"/>
      <c r="AB7620" s="838"/>
      <c r="AC7620" s="838"/>
      <c r="AD7620" s="838"/>
      <c r="AE7620" s="838"/>
      <c r="AF7620" s="838"/>
      <c r="AG7620" s="838"/>
      <c r="AH7620" s="838"/>
      <c r="AI7620" s="838"/>
      <c r="AJ7620" s="838"/>
      <c r="AK7620" s="838"/>
      <c r="AL7620" s="838"/>
    </row>
    <row r="7621" spans="25:38" x14ac:dyDescent="0.25">
      <c r="Y7621" s="838"/>
      <c r="Z7621" s="838"/>
      <c r="AA7621" s="838"/>
      <c r="AB7621" s="838"/>
      <c r="AC7621" s="838"/>
      <c r="AD7621" s="838"/>
      <c r="AE7621" s="838"/>
      <c r="AF7621" s="838"/>
      <c r="AG7621" s="838"/>
      <c r="AH7621" s="838"/>
      <c r="AI7621" s="838"/>
      <c r="AJ7621" s="838"/>
      <c r="AK7621" s="838"/>
      <c r="AL7621" s="838"/>
    </row>
    <row r="7622" spans="25:38" x14ac:dyDescent="0.25">
      <c r="Y7622" s="838"/>
      <c r="Z7622" s="838"/>
      <c r="AA7622" s="838"/>
      <c r="AB7622" s="838"/>
      <c r="AC7622" s="838"/>
      <c r="AD7622" s="838"/>
      <c r="AE7622" s="838"/>
      <c r="AF7622" s="838"/>
      <c r="AG7622" s="838"/>
      <c r="AH7622" s="838"/>
      <c r="AI7622" s="838"/>
      <c r="AJ7622" s="838"/>
      <c r="AK7622" s="838"/>
      <c r="AL7622" s="838"/>
    </row>
    <row r="7623" spans="25:38" x14ac:dyDescent="0.25">
      <c r="Y7623" s="838"/>
      <c r="Z7623" s="838"/>
      <c r="AA7623" s="838"/>
      <c r="AB7623" s="838"/>
      <c r="AC7623" s="838"/>
      <c r="AD7623" s="838"/>
      <c r="AE7623" s="838"/>
      <c r="AF7623" s="838"/>
      <c r="AG7623" s="838"/>
      <c r="AH7623" s="838"/>
      <c r="AI7623" s="838"/>
      <c r="AJ7623" s="838"/>
      <c r="AK7623" s="838"/>
      <c r="AL7623" s="838"/>
    </row>
    <row r="7624" spans="25:38" x14ac:dyDescent="0.25">
      <c r="Y7624" s="838"/>
      <c r="Z7624" s="838"/>
      <c r="AA7624" s="838"/>
      <c r="AB7624" s="838"/>
      <c r="AC7624" s="838"/>
      <c r="AD7624" s="838"/>
      <c r="AE7624" s="838"/>
      <c r="AF7624" s="838"/>
      <c r="AG7624" s="838"/>
      <c r="AH7624" s="838"/>
      <c r="AI7624" s="838"/>
      <c r="AJ7624" s="838"/>
      <c r="AK7624" s="838"/>
      <c r="AL7624" s="838"/>
    </row>
    <row r="7625" spans="25:38" x14ac:dyDescent="0.25">
      <c r="Y7625" s="838"/>
      <c r="Z7625" s="838"/>
      <c r="AA7625" s="838"/>
      <c r="AB7625" s="838"/>
      <c r="AC7625" s="838"/>
      <c r="AD7625" s="838"/>
      <c r="AE7625" s="838"/>
      <c r="AF7625" s="838"/>
      <c r="AG7625" s="838"/>
      <c r="AH7625" s="838"/>
      <c r="AI7625" s="838"/>
      <c r="AJ7625" s="838"/>
      <c r="AK7625" s="838"/>
      <c r="AL7625" s="838"/>
    </row>
    <row r="7626" spans="25:38" x14ac:dyDescent="0.25">
      <c r="Y7626" s="838"/>
      <c r="Z7626" s="838"/>
      <c r="AA7626" s="838"/>
      <c r="AB7626" s="838"/>
      <c r="AC7626" s="838"/>
      <c r="AD7626" s="838"/>
      <c r="AE7626" s="838"/>
      <c r="AF7626" s="838"/>
      <c r="AG7626" s="838"/>
      <c r="AH7626" s="838"/>
      <c r="AI7626" s="838"/>
      <c r="AJ7626" s="838"/>
      <c r="AK7626" s="838"/>
      <c r="AL7626" s="838"/>
    </row>
    <row r="7627" spans="25:38" x14ac:dyDescent="0.25">
      <c r="Y7627" s="838"/>
      <c r="Z7627" s="838"/>
      <c r="AA7627" s="838"/>
      <c r="AB7627" s="838"/>
      <c r="AC7627" s="838"/>
      <c r="AD7627" s="838"/>
      <c r="AE7627" s="838"/>
      <c r="AF7627" s="838"/>
      <c r="AG7627" s="838"/>
      <c r="AH7627" s="838"/>
      <c r="AI7627" s="838"/>
      <c r="AJ7627" s="838"/>
      <c r="AK7627" s="838"/>
      <c r="AL7627" s="838"/>
    </row>
    <row r="7628" spans="25:38" x14ac:dyDescent="0.25">
      <c r="Y7628" s="838"/>
      <c r="Z7628" s="838"/>
      <c r="AA7628" s="838"/>
      <c r="AB7628" s="838"/>
      <c r="AC7628" s="838"/>
      <c r="AD7628" s="838"/>
      <c r="AE7628" s="838"/>
      <c r="AF7628" s="838"/>
      <c r="AG7628" s="838"/>
      <c r="AH7628" s="838"/>
      <c r="AI7628" s="838"/>
      <c r="AJ7628" s="838"/>
      <c r="AK7628" s="838"/>
      <c r="AL7628" s="838"/>
    </row>
    <row r="7629" spans="25:38" x14ac:dyDescent="0.25">
      <c r="Y7629" s="838"/>
      <c r="Z7629" s="838"/>
      <c r="AA7629" s="838"/>
      <c r="AB7629" s="838"/>
      <c r="AC7629" s="838"/>
      <c r="AD7629" s="838"/>
      <c r="AE7629" s="838"/>
      <c r="AF7629" s="838"/>
      <c r="AG7629" s="838"/>
      <c r="AH7629" s="838"/>
      <c r="AI7629" s="838"/>
      <c r="AJ7629" s="838"/>
      <c r="AK7629" s="838"/>
      <c r="AL7629" s="838"/>
    </row>
    <row r="7630" spans="25:38" x14ac:dyDescent="0.25">
      <c r="Y7630" s="838"/>
      <c r="Z7630" s="838"/>
      <c r="AA7630" s="838"/>
      <c r="AB7630" s="838"/>
      <c r="AC7630" s="838"/>
      <c r="AD7630" s="838"/>
      <c r="AE7630" s="838"/>
      <c r="AF7630" s="838"/>
      <c r="AG7630" s="838"/>
      <c r="AH7630" s="838"/>
      <c r="AI7630" s="838"/>
      <c r="AJ7630" s="838"/>
      <c r="AK7630" s="838"/>
      <c r="AL7630" s="838"/>
    </row>
    <row r="7631" spans="25:38" x14ac:dyDescent="0.25">
      <c r="Y7631" s="838"/>
      <c r="Z7631" s="838"/>
      <c r="AA7631" s="838"/>
      <c r="AB7631" s="838"/>
      <c r="AC7631" s="838"/>
      <c r="AD7631" s="838"/>
      <c r="AE7631" s="838"/>
      <c r="AF7631" s="838"/>
      <c r="AG7631" s="838"/>
      <c r="AH7631" s="838"/>
      <c r="AI7631" s="838"/>
      <c r="AJ7631" s="838"/>
      <c r="AK7631" s="838"/>
      <c r="AL7631" s="838"/>
    </row>
    <row r="7632" spans="25:38" x14ac:dyDescent="0.25">
      <c r="Y7632" s="838"/>
      <c r="Z7632" s="838"/>
      <c r="AA7632" s="838"/>
      <c r="AB7632" s="838"/>
      <c r="AC7632" s="838"/>
      <c r="AD7632" s="838"/>
      <c r="AE7632" s="838"/>
      <c r="AF7632" s="838"/>
      <c r="AG7632" s="838"/>
      <c r="AH7632" s="838"/>
      <c r="AI7632" s="838"/>
      <c r="AJ7632" s="838"/>
      <c r="AK7632" s="838"/>
      <c r="AL7632" s="838"/>
    </row>
    <row r="7633" spans="25:38" x14ac:dyDescent="0.25">
      <c r="Y7633" s="838"/>
      <c r="Z7633" s="838"/>
      <c r="AA7633" s="838"/>
      <c r="AB7633" s="838"/>
      <c r="AC7633" s="838"/>
      <c r="AD7633" s="838"/>
      <c r="AE7633" s="838"/>
      <c r="AF7633" s="838"/>
      <c r="AG7633" s="838"/>
      <c r="AH7633" s="838"/>
      <c r="AI7633" s="838"/>
      <c r="AJ7633" s="838"/>
      <c r="AK7633" s="838"/>
      <c r="AL7633" s="838"/>
    </row>
    <row r="7634" spans="25:38" x14ac:dyDescent="0.25">
      <c r="Y7634" s="838"/>
      <c r="Z7634" s="838"/>
      <c r="AA7634" s="838"/>
      <c r="AB7634" s="838"/>
      <c r="AC7634" s="838"/>
      <c r="AD7634" s="838"/>
      <c r="AE7634" s="838"/>
      <c r="AF7634" s="838"/>
      <c r="AG7634" s="838"/>
      <c r="AH7634" s="838"/>
      <c r="AI7634" s="838"/>
      <c r="AJ7634" s="838"/>
      <c r="AK7634" s="838"/>
      <c r="AL7634" s="838"/>
    </row>
    <row r="7635" spans="25:38" x14ac:dyDescent="0.25">
      <c r="Y7635" s="838"/>
      <c r="Z7635" s="838"/>
      <c r="AA7635" s="838"/>
      <c r="AB7635" s="838"/>
      <c r="AC7635" s="838"/>
      <c r="AD7635" s="838"/>
      <c r="AE7635" s="838"/>
      <c r="AF7635" s="838"/>
      <c r="AG7635" s="838"/>
      <c r="AH7635" s="838"/>
      <c r="AI7635" s="838"/>
      <c r="AJ7635" s="838"/>
      <c r="AK7635" s="838"/>
      <c r="AL7635" s="838"/>
    </row>
    <row r="7636" spans="25:38" x14ac:dyDescent="0.25">
      <c r="Y7636" s="838"/>
      <c r="Z7636" s="838"/>
      <c r="AA7636" s="838"/>
      <c r="AB7636" s="838"/>
      <c r="AC7636" s="838"/>
      <c r="AD7636" s="838"/>
      <c r="AE7636" s="838"/>
      <c r="AF7636" s="838"/>
      <c r="AG7636" s="838"/>
      <c r="AH7636" s="838"/>
      <c r="AI7636" s="838"/>
      <c r="AJ7636" s="838"/>
      <c r="AK7636" s="838"/>
      <c r="AL7636" s="838"/>
    </row>
    <row r="7637" spans="25:38" x14ac:dyDescent="0.25">
      <c r="Y7637" s="838"/>
      <c r="Z7637" s="838"/>
      <c r="AA7637" s="838"/>
      <c r="AB7637" s="838"/>
      <c r="AC7637" s="838"/>
      <c r="AD7637" s="838"/>
      <c r="AE7637" s="838"/>
      <c r="AF7637" s="838"/>
      <c r="AG7637" s="838"/>
      <c r="AH7637" s="838"/>
      <c r="AI7637" s="838"/>
      <c r="AJ7637" s="838"/>
      <c r="AK7637" s="838"/>
      <c r="AL7637" s="838"/>
    </row>
    <row r="7638" spans="25:38" x14ac:dyDescent="0.25">
      <c r="Y7638" s="838"/>
      <c r="Z7638" s="838"/>
      <c r="AA7638" s="838"/>
      <c r="AB7638" s="838"/>
      <c r="AC7638" s="838"/>
      <c r="AD7638" s="838"/>
      <c r="AE7638" s="838"/>
      <c r="AF7638" s="838"/>
      <c r="AG7638" s="838"/>
      <c r="AH7638" s="838"/>
      <c r="AI7638" s="838"/>
      <c r="AJ7638" s="838"/>
      <c r="AK7638" s="838"/>
      <c r="AL7638" s="838"/>
    </row>
    <row r="7639" spans="25:38" x14ac:dyDescent="0.25">
      <c r="Y7639" s="838"/>
      <c r="Z7639" s="838"/>
      <c r="AA7639" s="838"/>
      <c r="AB7639" s="838"/>
      <c r="AC7639" s="838"/>
      <c r="AD7639" s="838"/>
      <c r="AE7639" s="838"/>
      <c r="AF7639" s="838"/>
      <c r="AG7639" s="838"/>
      <c r="AH7639" s="838"/>
      <c r="AI7639" s="838"/>
      <c r="AJ7639" s="838"/>
      <c r="AK7639" s="838"/>
      <c r="AL7639" s="838"/>
    </row>
    <row r="7640" spans="25:38" x14ac:dyDescent="0.25">
      <c r="Y7640" s="838"/>
      <c r="Z7640" s="838"/>
      <c r="AA7640" s="838"/>
      <c r="AB7640" s="838"/>
      <c r="AC7640" s="838"/>
      <c r="AD7640" s="838"/>
      <c r="AE7640" s="838"/>
      <c r="AF7640" s="838"/>
      <c r="AG7640" s="838"/>
      <c r="AH7640" s="838"/>
      <c r="AI7640" s="838"/>
      <c r="AJ7640" s="838"/>
      <c r="AK7640" s="838"/>
      <c r="AL7640" s="838"/>
    </row>
    <row r="7641" spans="25:38" x14ac:dyDescent="0.25">
      <c r="Y7641" s="838"/>
      <c r="Z7641" s="838"/>
      <c r="AA7641" s="838"/>
      <c r="AB7641" s="838"/>
      <c r="AC7641" s="838"/>
      <c r="AD7641" s="838"/>
      <c r="AE7641" s="838"/>
      <c r="AF7641" s="838"/>
      <c r="AG7641" s="838"/>
      <c r="AH7641" s="838"/>
      <c r="AI7641" s="838"/>
      <c r="AJ7641" s="838"/>
      <c r="AK7641" s="838"/>
      <c r="AL7641" s="838"/>
    </row>
    <row r="7642" spans="25:38" x14ac:dyDescent="0.25">
      <c r="Y7642" s="838"/>
      <c r="Z7642" s="838"/>
      <c r="AA7642" s="838"/>
      <c r="AB7642" s="838"/>
      <c r="AC7642" s="838"/>
      <c r="AD7642" s="838"/>
      <c r="AE7642" s="838"/>
      <c r="AF7642" s="838"/>
      <c r="AG7642" s="838"/>
      <c r="AH7642" s="838"/>
      <c r="AI7642" s="838"/>
      <c r="AJ7642" s="838"/>
      <c r="AK7642" s="838"/>
      <c r="AL7642" s="838"/>
    </row>
    <row r="7643" spans="25:38" x14ac:dyDescent="0.25">
      <c r="Y7643" s="838"/>
      <c r="Z7643" s="838"/>
      <c r="AA7643" s="838"/>
      <c r="AB7643" s="838"/>
      <c r="AC7643" s="838"/>
      <c r="AD7643" s="838"/>
      <c r="AE7643" s="838"/>
      <c r="AF7643" s="838"/>
      <c r="AG7643" s="838"/>
      <c r="AH7643" s="838"/>
      <c r="AI7643" s="838"/>
      <c r="AJ7643" s="838"/>
      <c r="AK7643" s="838"/>
      <c r="AL7643" s="838"/>
    </row>
    <row r="7644" spans="25:38" x14ac:dyDescent="0.25">
      <c r="Y7644" s="838"/>
      <c r="Z7644" s="838"/>
      <c r="AA7644" s="838"/>
      <c r="AB7644" s="838"/>
      <c r="AC7644" s="838"/>
      <c r="AD7644" s="838"/>
      <c r="AE7644" s="838"/>
      <c r="AF7644" s="838"/>
      <c r="AG7644" s="838"/>
      <c r="AH7644" s="838"/>
      <c r="AI7644" s="838"/>
      <c r="AJ7644" s="838"/>
      <c r="AK7644" s="838"/>
      <c r="AL7644" s="838"/>
    </row>
    <row r="7645" spans="25:38" x14ac:dyDescent="0.25">
      <c r="Y7645" s="838"/>
      <c r="Z7645" s="838"/>
      <c r="AA7645" s="838"/>
      <c r="AB7645" s="838"/>
      <c r="AC7645" s="838"/>
      <c r="AD7645" s="838"/>
      <c r="AE7645" s="838"/>
      <c r="AF7645" s="838"/>
      <c r="AG7645" s="838"/>
      <c r="AH7645" s="838"/>
      <c r="AI7645" s="838"/>
      <c r="AJ7645" s="838"/>
      <c r="AK7645" s="838"/>
      <c r="AL7645" s="838"/>
    </row>
    <row r="7646" spans="25:38" x14ac:dyDescent="0.25">
      <c r="Y7646" s="838"/>
      <c r="Z7646" s="838"/>
      <c r="AA7646" s="838"/>
      <c r="AB7646" s="838"/>
      <c r="AC7646" s="838"/>
      <c r="AD7646" s="838"/>
      <c r="AE7646" s="838"/>
      <c r="AF7646" s="838"/>
      <c r="AG7646" s="838"/>
      <c r="AH7646" s="838"/>
      <c r="AI7646" s="838"/>
      <c r="AJ7646" s="838"/>
      <c r="AK7646" s="838"/>
      <c r="AL7646" s="838"/>
    </row>
    <row r="7647" spans="25:38" x14ac:dyDescent="0.25">
      <c r="Y7647" s="838"/>
      <c r="Z7647" s="838"/>
      <c r="AA7647" s="838"/>
      <c r="AB7647" s="838"/>
      <c r="AC7647" s="838"/>
      <c r="AD7647" s="838"/>
      <c r="AE7647" s="838"/>
      <c r="AF7647" s="838"/>
      <c r="AG7647" s="838"/>
      <c r="AH7647" s="838"/>
      <c r="AI7647" s="838"/>
      <c r="AJ7647" s="838"/>
      <c r="AK7647" s="838"/>
      <c r="AL7647" s="838"/>
    </row>
    <row r="7648" spans="25:38" x14ac:dyDescent="0.25">
      <c r="Y7648" s="838"/>
      <c r="Z7648" s="838"/>
      <c r="AA7648" s="838"/>
      <c r="AB7648" s="838"/>
      <c r="AC7648" s="838"/>
      <c r="AD7648" s="838"/>
      <c r="AE7648" s="838"/>
      <c r="AF7648" s="838"/>
      <c r="AG7648" s="838"/>
      <c r="AH7648" s="838"/>
      <c r="AI7648" s="838"/>
      <c r="AJ7648" s="838"/>
      <c r="AK7648" s="838"/>
      <c r="AL7648" s="838"/>
    </row>
    <row r="7649" spans="25:38" x14ac:dyDescent="0.25">
      <c r="Y7649" s="838"/>
      <c r="Z7649" s="838"/>
      <c r="AA7649" s="838"/>
      <c r="AB7649" s="838"/>
      <c r="AC7649" s="838"/>
      <c r="AD7649" s="838"/>
      <c r="AE7649" s="838"/>
      <c r="AF7649" s="838"/>
      <c r="AG7649" s="838"/>
      <c r="AH7649" s="838"/>
      <c r="AI7649" s="838"/>
      <c r="AJ7649" s="838"/>
      <c r="AK7649" s="838"/>
      <c r="AL7649" s="838"/>
    </row>
    <row r="7650" spans="25:38" x14ac:dyDescent="0.25">
      <c r="Y7650" s="838"/>
      <c r="Z7650" s="838"/>
      <c r="AA7650" s="838"/>
      <c r="AB7650" s="838"/>
      <c r="AC7650" s="838"/>
      <c r="AD7650" s="838"/>
      <c r="AE7650" s="838"/>
      <c r="AF7650" s="838"/>
      <c r="AG7650" s="838"/>
      <c r="AH7650" s="838"/>
      <c r="AI7650" s="838"/>
      <c r="AJ7650" s="838"/>
      <c r="AK7650" s="838"/>
      <c r="AL7650" s="838"/>
    </row>
    <row r="7651" spans="25:38" x14ac:dyDescent="0.25">
      <c r="Y7651" s="838"/>
      <c r="Z7651" s="838"/>
      <c r="AA7651" s="838"/>
      <c r="AB7651" s="838"/>
      <c r="AC7651" s="838"/>
      <c r="AD7651" s="838"/>
      <c r="AE7651" s="838"/>
      <c r="AF7651" s="838"/>
      <c r="AG7651" s="838"/>
      <c r="AH7651" s="838"/>
      <c r="AI7651" s="838"/>
      <c r="AJ7651" s="838"/>
      <c r="AK7651" s="838"/>
      <c r="AL7651" s="838"/>
    </row>
    <row r="7652" spans="25:38" x14ac:dyDescent="0.25">
      <c r="Y7652" s="838"/>
      <c r="Z7652" s="838"/>
      <c r="AA7652" s="838"/>
      <c r="AB7652" s="838"/>
      <c r="AC7652" s="838"/>
      <c r="AD7652" s="838"/>
      <c r="AE7652" s="838"/>
      <c r="AF7652" s="838"/>
      <c r="AG7652" s="838"/>
      <c r="AH7652" s="838"/>
      <c r="AI7652" s="838"/>
      <c r="AJ7652" s="838"/>
      <c r="AK7652" s="838"/>
      <c r="AL7652" s="838"/>
    </row>
    <row r="7653" spans="25:38" x14ac:dyDescent="0.25">
      <c r="Y7653" s="838"/>
      <c r="Z7653" s="838"/>
      <c r="AA7653" s="838"/>
      <c r="AB7653" s="838"/>
      <c r="AC7653" s="838"/>
      <c r="AD7653" s="838"/>
      <c r="AE7653" s="838"/>
      <c r="AF7653" s="838"/>
      <c r="AG7653" s="838"/>
      <c r="AH7653" s="838"/>
      <c r="AI7653" s="838"/>
      <c r="AJ7653" s="838"/>
      <c r="AK7653" s="838"/>
      <c r="AL7653" s="838"/>
    </row>
    <row r="7654" spans="25:38" x14ac:dyDescent="0.25">
      <c r="Y7654" s="838"/>
      <c r="Z7654" s="838"/>
      <c r="AA7654" s="838"/>
      <c r="AB7654" s="838"/>
      <c r="AC7654" s="838"/>
      <c r="AD7654" s="838"/>
      <c r="AE7654" s="838"/>
      <c r="AF7654" s="838"/>
      <c r="AG7654" s="838"/>
      <c r="AH7654" s="838"/>
      <c r="AI7654" s="838"/>
      <c r="AJ7654" s="838"/>
      <c r="AK7654" s="838"/>
      <c r="AL7654" s="838"/>
    </row>
    <row r="7655" spans="25:38" x14ac:dyDescent="0.25">
      <c r="Y7655" s="838"/>
      <c r="Z7655" s="838"/>
      <c r="AA7655" s="838"/>
      <c r="AB7655" s="838"/>
      <c r="AC7655" s="838"/>
      <c r="AD7655" s="838"/>
      <c r="AE7655" s="838"/>
      <c r="AF7655" s="838"/>
      <c r="AG7655" s="838"/>
      <c r="AH7655" s="838"/>
      <c r="AI7655" s="838"/>
      <c r="AJ7655" s="838"/>
      <c r="AK7655" s="838"/>
      <c r="AL7655" s="838"/>
    </row>
    <row r="7656" spans="25:38" x14ac:dyDescent="0.25">
      <c r="Y7656" s="838"/>
      <c r="Z7656" s="838"/>
      <c r="AA7656" s="838"/>
      <c r="AB7656" s="838"/>
      <c r="AC7656" s="838"/>
      <c r="AD7656" s="838"/>
      <c r="AE7656" s="838"/>
      <c r="AF7656" s="838"/>
      <c r="AG7656" s="838"/>
      <c r="AH7656" s="838"/>
      <c r="AI7656" s="838"/>
      <c r="AJ7656" s="838"/>
      <c r="AK7656" s="838"/>
      <c r="AL7656" s="838"/>
    </row>
    <row r="7657" spans="25:38" x14ac:dyDescent="0.25">
      <c r="Y7657" s="838"/>
      <c r="Z7657" s="838"/>
      <c r="AA7657" s="838"/>
      <c r="AB7657" s="838"/>
      <c r="AC7657" s="838"/>
      <c r="AD7657" s="838"/>
      <c r="AE7657" s="838"/>
      <c r="AF7657" s="838"/>
      <c r="AG7657" s="838"/>
      <c r="AH7657" s="838"/>
      <c r="AI7657" s="838"/>
      <c r="AJ7657" s="838"/>
      <c r="AK7657" s="838"/>
      <c r="AL7657" s="838"/>
    </row>
    <row r="7658" spans="25:38" x14ac:dyDescent="0.25">
      <c r="Y7658" s="838"/>
      <c r="Z7658" s="838"/>
      <c r="AA7658" s="838"/>
      <c r="AB7658" s="838"/>
      <c r="AC7658" s="838"/>
      <c r="AD7658" s="838"/>
      <c r="AE7658" s="838"/>
      <c r="AF7658" s="838"/>
      <c r="AG7658" s="838"/>
      <c r="AH7658" s="838"/>
      <c r="AI7658" s="838"/>
      <c r="AJ7658" s="838"/>
      <c r="AK7658" s="838"/>
      <c r="AL7658" s="838"/>
    </row>
    <row r="7659" spans="25:38" x14ac:dyDescent="0.25">
      <c r="Y7659" s="838"/>
      <c r="Z7659" s="838"/>
      <c r="AA7659" s="838"/>
      <c r="AB7659" s="838"/>
      <c r="AC7659" s="838"/>
      <c r="AD7659" s="838"/>
      <c r="AE7659" s="838"/>
      <c r="AF7659" s="838"/>
      <c r="AG7659" s="838"/>
      <c r="AH7659" s="838"/>
      <c r="AI7659" s="838"/>
      <c r="AJ7659" s="838"/>
      <c r="AK7659" s="838"/>
      <c r="AL7659" s="838"/>
    </row>
    <row r="7660" spans="25:38" x14ac:dyDescent="0.25">
      <c r="Y7660" s="838"/>
      <c r="Z7660" s="838"/>
      <c r="AA7660" s="838"/>
      <c r="AB7660" s="838"/>
      <c r="AC7660" s="838"/>
      <c r="AD7660" s="838"/>
      <c r="AE7660" s="838"/>
      <c r="AF7660" s="838"/>
      <c r="AG7660" s="838"/>
      <c r="AH7660" s="838"/>
      <c r="AI7660" s="838"/>
      <c r="AJ7660" s="838"/>
      <c r="AK7660" s="838"/>
      <c r="AL7660" s="838"/>
    </row>
    <row r="7661" spans="25:38" x14ac:dyDescent="0.25">
      <c r="Y7661" s="838"/>
      <c r="Z7661" s="838"/>
      <c r="AA7661" s="838"/>
      <c r="AB7661" s="838"/>
      <c r="AC7661" s="838"/>
      <c r="AD7661" s="838"/>
      <c r="AE7661" s="838"/>
      <c r="AF7661" s="838"/>
      <c r="AG7661" s="838"/>
      <c r="AH7661" s="838"/>
      <c r="AI7661" s="838"/>
      <c r="AJ7661" s="838"/>
      <c r="AK7661" s="838"/>
      <c r="AL7661" s="838"/>
    </row>
    <row r="7662" spans="25:38" x14ac:dyDescent="0.25">
      <c r="Y7662" s="838"/>
      <c r="Z7662" s="838"/>
      <c r="AA7662" s="838"/>
      <c r="AB7662" s="838"/>
      <c r="AC7662" s="838"/>
      <c r="AD7662" s="838"/>
      <c r="AE7662" s="838"/>
      <c r="AF7662" s="838"/>
      <c r="AG7662" s="838"/>
      <c r="AH7662" s="838"/>
      <c r="AI7662" s="838"/>
      <c r="AJ7662" s="838"/>
      <c r="AK7662" s="838"/>
      <c r="AL7662" s="838"/>
    </row>
    <row r="7663" spans="25:38" x14ac:dyDescent="0.25">
      <c r="Y7663" s="838"/>
      <c r="Z7663" s="838"/>
      <c r="AA7663" s="838"/>
      <c r="AB7663" s="838"/>
      <c r="AC7663" s="838"/>
      <c r="AD7663" s="838"/>
      <c r="AE7663" s="838"/>
      <c r="AF7663" s="838"/>
      <c r="AG7663" s="838"/>
      <c r="AH7663" s="838"/>
      <c r="AI7663" s="838"/>
      <c r="AJ7663" s="838"/>
      <c r="AK7663" s="838"/>
      <c r="AL7663" s="838"/>
    </row>
    <row r="7664" spans="25:38" x14ac:dyDescent="0.25">
      <c r="Y7664" s="838"/>
      <c r="Z7664" s="838"/>
      <c r="AA7664" s="838"/>
      <c r="AB7664" s="838"/>
      <c r="AC7664" s="838"/>
      <c r="AD7664" s="838"/>
      <c r="AE7664" s="838"/>
      <c r="AF7664" s="838"/>
      <c r="AG7664" s="838"/>
      <c r="AH7664" s="838"/>
      <c r="AI7664" s="838"/>
      <c r="AJ7664" s="838"/>
      <c r="AK7664" s="838"/>
      <c r="AL7664" s="838"/>
    </row>
    <row r="7665" spans="25:38" x14ac:dyDescent="0.25">
      <c r="Y7665" s="838"/>
      <c r="Z7665" s="838"/>
      <c r="AA7665" s="838"/>
      <c r="AB7665" s="838"/>
      <c r="AC7665" s="838"/>
      <c r="AD7665" s="838"/>
      <c r="AE7665" s="838"/>
      <c r="AF7665" s="838"/>
      <c r="AG7665" s="838"/>
      <c r="AH7665" s="838"/>
      <c r="AI7665" s="838"/>
      <c r="AJ7665" s="838"/>
      <c r="AK7665" s="838"/>
      <c r="AL7665" s="838"/>
    </row>
    <row r="7666" spans="25:38" x14ac:dyDescent="0.25">
      <c r="Y7666" s="838"/>
      <c r="Z7666" s="838"/>
      <c r="AA7666" s="838"/>
      <c r="AB7666" s="838"/>
      <c r="AC7666" s="838"/>
      <c r="AD7666" s="838"/>
      <c r="AE7666" s="838"/>
      <c r="AF7666" s="838"/>
      <c r="AG7666" s="838"/>
      <c r="AH7666" s="838"/>
      <c r="AI7666" s="838"/>
      <c r="AJ7666" s="838"/>
      <c r="AK7666" s="838"/>
      <c r="AL7666" s="838"/>
    </row>
    <row r="7667" spans="25:38" x14ac:dyDescent="0.25">
      <c r="Y7667" s="838"/>
      <c r="Z7667" s="838"/>
      <c r="AA7667" s="838"/>
      <c r="AB7667" s="838"/>
      <c r="AC7667" s="838"/>
      <c r="AD7667" s="838"/>
      <c r="AE7667" s="838"/>
      <c r="AF7667" s="838"/>
      <c r="AG7667" s="838"/>
      <c r="AH7667" s="838"/>
      <c r="AI7667" s="838"/>
      <c r="AJ7667" s="838"/>
      <c r="AK7667" s="838"/>
      <c r="AL7667" s="838"/>
    </row>
    <row r="7668" spans="25:38" x14ac:dyDescent="0.25">
      <c r="Y7668" s="838"/>
      <c r="Z7668" s="838"/>
      <c r="AA7668" s="838"/>
      <c r="AB7668" s="838"/>
      <c r="AC7668" s="838"/>
      <c r="AD7668" s="838"/>
      <c r="AE7668" s="838"/>
      <c r="AF7668" s="838"/>
      <c r="AG7668" s="838"/>
      <c r="AH7668" s="838"/>
      <c r="AI7668" s="838"/>
      <c r="AJ7668" s="838"/>
      <c r="AK7668" s="838"/>
      <c r="AL7668" s="838"/>
    </row>
    <row r="7669" spans="25:38" x14ac:dyDescent="0.25">
      <c r="Y7669" s="838"/>
      <c r="Z7669" s="838"/>
      <c r="AA7669" s="838"/>
      <c r="AB7669" s="838"/>
      <c r="AC7669" s="838"/>
      <c r="AD7669" s="838"/>
      <c r="AE7669" s="838"/>
      <c r="AF7669" s="838"/>
      <c r="AG7669" s="838"/>
      <c r="AH7669" s="838"/>
      <c r="AI7669" s="838"/>
      <c r="AJ7669" s="838"/>
      <c r="AK7669" s="838"/>
      <c r="AL7669" s="838"/>
    </row>
    <row r="7670" spans="25:38" x14ac:dyDescent="0.25">
      <c r="Y7670" s="838"/>
      <c r="Z7670" s="838"/>
      <c r="AA7670" s="838"/>
      <c r="AB7670" s="838"/>
      <c r="AC7670" s="838"/>
      <c r="AD7670" s="838"/>
      <c r="AE7670" s="838"/>
      <c r="AF7670" s="838"/>
      <c r="AG7670" s="838"/>
      <c r="AH7670" s="838"/>
      <c r="AI7670" s="838"/>
      <c r="AJ7670" s="838"/>
      <c r="AK7670" s="838"/>
      <c r="AL7670" s="838"/>
    </row>
    <row r="7671" spans="25:38" x14ac:dyDescent="0.25">
      <c r="Y7671" s="838"/>
      <c r="Z7671" s="838"/>
      <c r="AA7671" s="838"/>
      <c r="AB7671" s="838"/>
      <c r="AC7671" s="838"/>
      <c r="AD7671" s="838"/>
      <c r="AE7671" s="838"/>
      <c r="AF7671" s="838"/>
      <c r="AG7671" s="838"/>
      <c r="AH7671" s="838"/>
      <c r="AI7671" s="838"/>
      <c r="AJ7671" s="838"/>
      <c r="AK7671" s="838"/>
      <c r="AL7671" s="838"/>
    </row>
    <row r="7672" spans="25:38" x14ac:dyDescent="0.25">
      <c r="Y7672" s="838"/>
      <c r="Z7672" s="838"/>
      <c r="AA7672" s="838"/>
      <c r="AB7672" s="838"/>
      <c r="AC7672" s="838"/>
      <c r="AD7672" s="838"/>
      <c r="AE7672" s="838"/>
      <c r="AF7672" s="838"/>
      <c r="AG7672" s="838"/>
      <c r="AH7672" s="838"/>
      <c r="AI7672" s="838"/>
      <c r="AJ7672" s="838"/>
      <c r="AK7672" s="838"/>
      <c r="AL7672" s="838"/>
    </row>
    <row r="7673" spans="25:38" x14ac:dyDescent="0.25">
      <c r="Y7673" s="838"/>
      <c r="Z7673" s="838"/>
      <c r="AA7673" s="838"/>
      <c r="AB7673" s="838"/>
      <c r="AC7673" s="838"/>
      <c r="AD7673" s="838"/>
      <c r="AE7673" s="838"/>
      <c r="AF7673" s="838"/>
      <c r="AG7673" s="838"/>
      <c r="AH7673" s="838"/>
      <c r="AI7673" s="838"/>
      <c r="AJ7673" s="838"/>
      <c r="AK7673" s="838"/>
      <c r="AL7673" s="838"/>
    </row>
    <row r="7674" spans="25:38" x14ac:dyDescent="0.25">
      <c r="Y7674" s="838"/>
      <c r="Z7674" s="838"/>
      <c r="AA7674" s="838"/>
      <c r="AB7674" s="838"/>
      <c r="AC7674" s="838"/>
      <c r="AD7674" s="838"/>
      <c r="AE7674" s="838"/>
      <c r="AF7674" s="838"/>
      <c r="AG7674" s="838"/>
      <c r="AH7674" s="838"/>
      <c r="AI7674" s="838"/>
      <c r="AJ7674" s="838"/>
      <c r="AK7674" s="838"/>
      <c r="AL7674" s="838"/>
    </row>
    <row r="7675" spans="25:38" x14ac:dyDescent="0.25">
      <c r="Y7675" s="838"/>
      <c r="Z7675" s="838"/>
      <c r="AA7675" s="838"/>
      <c r="AB7675" s="838"/>
      <c r="AC7675" s="838"/>
      <c r="AD7675" s="838"/>
      <c r="AE7675" s="838"/>
      <c r="AF7675" s="838"/>
      <c r="AG7675" s="838"/>
      <c r="AH7675" s="838"/>
      <c r="AI7675" s="838"/>
      <c r="AJ7675" s="838"/>
      <c r="AK7675" s="838"/>
      <c r="AL7675" s="838"/>
    </row>
    <row r="7676" spans="25:38" x14ac:dyDescent="0.25">
      <c r="Y7676" s="838"/>
      <c r="Z7676" s="838"/>
      <c r="AA7676" s="838"/>
      <c r="AB7676" s="838"/>
      <c r="AC7676" s="838"/>
      <c r="AD7676" s="838"/>
      <c r="AE7676" s="838"/>
      <c r="AF7676" s="838"/>
      <c r="AG7676" s="838"/>
      <c r="AH7676" s="838"/>
      <c r="AI7676" s="838"/>
      <c r="AJ7676" s="838"/>
      <c r="AK7676" s="838"/>
      <c r="AL7676" s="838"/>
    </row>
    <row r="7677" spans="25:38" x14ac:dyDescent="0.25">
      <c r="Y7677" s="838"/>
      <c r="Z7677" s="838"/>
      <c r="AA7677" s="838"/>
      <c r="AB7677" s="838"/>
      <c r="AC7677" s="838"/>
      <c r="AD7677" s="838"/>
      <c r="AE7677" s="838"/>
      <c r="AF7677" s="838"/>
      <c r="AG7677" s="838"/>
      <c r="AH7677" s="838"/>
      <c r="AI7677" s="838"/>
      <c r="AJ7677" s="838"/>
      <c r="AK7677" s="838"/>
      <c r="AL7677" s="838"/>
    </row>
    <row r="7678" spans="25:38" x14ac:dyDescent="0.25">
      <c r="Y7678" s="838"/>
      <c r="Z7678" s="838"/>
      <c r="AA7678" s="838"/>
      <c r="AB7678" s="838"/>
      <c r="AC7678" s="838"/>
      <c r="AD7678" s="838"/>
      <c r="AE7678" s="838"/>
      <c r="AF7678" s="838"/>
      <c r="AG7678" s="838"/>
      <c r="AH7678" s="838"/>
      <c r="AI7678" s="838"/>
      <c r="AJ7678" s="838"/>
      <c r="AK7678" s="838"/>
      <c r="AL7678" s="838"/>
    </row>
    <row r="7679" spans="25:38" x14ac:dyDescent="0.25">
      <c r="Y7679" s="838"/>
      <c r="Z7679" s="838"/>
      <c r="AA7679" s="838"/>
      <c r="AB7679" s="838"/>
      <c r="AC7679" s="838"/>
      <c r="AD7679" s="838"/>
      <c r="AE7679" s="838"/>
      <c r="AF7679" s="838"/>
      <c r="AG7679" s="838"/>
      <c r="AH7679" s="838"/>
      <c r="AI7679" s="838"/>
      <c r="AJ7679" s="838"/>
      <c r="AK7679" s="838"/>
      <c r="AL7679" s="838"/>
    </row>
    <row r="7680" spans="25:38" x14ac:dyDescent="0.25">
      <c r="Y7680" s="838"/>
      <c r="Z7680" s="838"/>
      <c r="AA7680" s="838"/>
      <c r="AB7680" s="838"/>
      <c r="AC7680" s="838"/>
      <c r="AD7680" s="838"/>
      <c r="AE7680" s="838"/>
      <c r="AF7680" s="838"/>
      <c r="AG7680" s="838"/>
      <c r="AH7680" s="838"/>
      <c r="AI7680" s="838"/>
      <c r="AJ7680" s="838"/>
      <c r="AK7680" s="838"/>
      <c r="AL7680" s="838"/>
    </row>
    <row r="7681" spans="25:38" x14ac:dyDescent="0.25">
      <c r="Y7681" s="838"/>
      <c r="Z7681" s="838"/>
      <c r="AA7681" s="838"/>
      <c r="AB7681" s="838"/>
      <c r="AC7681" s="838"/>
      <c r="AD7681" s="838"/>
      <c r="AE7681" s="838"/>
      <c r="AF7681" s="838"/>
      <c r="AG7681" s="838"/>
      <c r="AH7681" s="838"/>
      <c r="AI7681" s="838"/>
      <c r="AJ7681" s="838"/>
      <c r="AK7681" s="838"/>
      <c r="AL7681" s="838"/>
    </row>
    <row r="7682" spans="25:38" x14ac:dyDescent="0.25">
      <c r="Y7682" s="838"/>
      <c r="Z7682" s="838"/>
      <c r="AA7682" s="838"/>
      <c r="AB7682" s="838"/>
      <c r="AC7682" s="838"/>
      <c r="AD7682" s="838"/>
      <c r="AE7682" s="838"/>
      <c r="AF7682" s="838"/>
      <c r="AG7682" s="838"/>
      <c r="AH7682" s="838"/>
      <c r="AI7682" s="838"/>
      <c r="AJ7682" s="838"/>
      <c r="AK7682" s="838"/>
      <c r="AL7682" s="838"/>
    </row>
    <row r="7683" spans="25:38" x14ac:dyDescent="0.25">
      <c r="Y7683" s="838"/>
      <c r="Z7683" s="838"/>
      <c r="AA7683" s="838"/>
      <c r="AB7683" s="838"/>
      <c r="AC7683" s="838"/>
      <c r="AD7683" s="838"/>
      <c r="AE7683" s="838"/>
      <c r="AF7683" s="838"/>
      <c r="AG7683" s="838"/>
      <c r="AH7683" s="838"/>
      <c r="AI7683" s="838"/>
      <c r="AJ7683" s="838"/>
      <c r="AK7683" s="838"/>
      <c r="AL7683" s="838"/>
    </row>
    <row r="7684" spans="25:38" x14ac:dyDescent="0.25">
      <c r="Y7684" s="838"/>
      <c r="Z7684" s="838"/>
      <c r="AA7684" s="838"/>
      <c r="AB7684" s="838"/>
      <c r="AC7684" s="838"/>
      <c r="AD7684" s="838"/>
      <c r="AE7684" s="838"/>
      <c r="AF7684" s="838"/>
      <c r="AG7684" s="838"/>
      <c r="AH7684" s="838"/>
      <c r="AI7684" s="838"/>
      <c r="AJ7684" s="838"/>
      <c r="AK7684" s="838"/>
      <c r="AL7684" s="838"/>
    </row>
    <row r="7685" spans="25:38" x14ac:dyDescent="0.25">
      <c r="Y7685" s="838"/>
      <c r="Z7685" s="838"/>
      <c r="AA7685" s="838"/>
      <c r="AB7685" s="838"/>
      <c r="AC7685" s="838"/>
      <c r="AD7685" s="838"/>
      <c r="AE7685" s="838"/>
      <c r="AF7685" s="838"/>
      <c r="AG7685" s="838"/>
      <c r="AH7685" s="838"/>
      <c r="AI7685" s="838"/>
      <c r="AJ7685" s="838"/>
      <c r="AK7685" s="838"/>
      <c r="AL7685" s="838"/>
    </row>
    <row r="7686" spans="25:38" x14ac:dyDescent="0.25">
      <c r="Y7686" s="838"/>
      <c r="Z7686" s="838"/>
      <c r="AA7686" s="838"/>
      <c r="AB7686" s="838"/>
      <c r="AC7686" s="838"/>
      <c r="AD7686" s="838"/>
      <c r="AE7686" s="838"/>
      <c r="AF7686" s="838"/>
      <c r="AG7686" s="838"/>
      <c r="AH7686" s="838"/>
      <c r="AI7686" s="838"/>
      <c r="AJ7686" s="838"/>
      <c r="AK7686" s="838"/>
      <c r="AL7686" s="838"/>
    </row>
    <row r="7687" spans="25:38" x14ac:dyDescent="0.25">
      <c r="Y7687" s="838"/>
      <c r="Z7687" s="838"/>
      <c r="AA7687" s="838"/>
      <c r="AB7687" s="838"/>
      <c r="AC7687" s="838"/>
      <c r="AD7687" s="838"/>
      <c r="AE7687" s="838"/>
      <c r="AF7687" s="838"/>
      <c r="AG7687" s="838"/>
      <c r="AH7687" s="838"/>
      <c r="AI7687" s="838"/>
      <c r="AJ7687" s="838"/>
      <c r="AK7687" s="838"/>
      <c r="AL7687" s="838"/>
    </row>
    <row r="7688" spans="25:38" x14ac:dyDescent="0.25">
      <c r="Y7688" s="838"/>
      <c r="Z7688" s="838"/>
      <c r="AA7688" s="838"/>
      <c r="AB7688" s="838"/>
      <c r="AC7688" s="838"/>
      <c r="AD7688" s="838"/>
      <c r="AE7688" s="838"/>
      <c r="AF7688" s="838"/>
      <c r="AG7688" s="838"/>
      <c r="AH7688" s="838"/>
      <c r="AI7688" s="838"/>
      <c r="AJ7688" s="838"/>
      <c r="AK7688" s="838"/>
      <c r="AL7688" s="838"/>
    </row>
    <row r="7689" spans="25:38" x14ac:dyDescent="0.25">
      <c r="Y7689" s="838"/>
      <c r="Z7689" s="838"/>
      <c r="AA7689" s="838"/>
      <c r="AB7689" s="838"/>
      <c r="AC7689" s="838"/>
      <c r="AD7689" s="838"/>
      <c r="AE7689" s="838"/>
      <c r="AF7689" s="838"/>
      <c r="AG7689" s="838"/>
      <c r="AH7689" s="838"/>
      <c r="AI7689" s="838"/>
      <c r="AJ7689" s="838"/>
      <c r="AK7689" s="838"/>
      <c r="AL7689" s="838"/>
    </row>
    <row r="7690" spans="25:38" x14ac:dyDescent="0.25">
      <c r="Y7690" s="838"/>
      <c r="Z7690" s="838"/>
      <c r="AA7690" s="838"/>
      <c r="AB7690" s="838"/>
      <c r="AC7690" s="838"/>
      <c r="AD7690" s="838"/>
      <c r="AE7690" s="838"/>
      <c r="AF7690" s="838"/>
      <c r="AG7690" s="838"/>
      <c r="AH7690" s="838"/>
      <c r="AI7690" s="838"/>
      <c r="AJ7690" s="838"/>
      <c r="AK7690" s="838"/>
      <c r="AL7690" s="838"/>
    </row>
    <row r="7691" spans="25:38" x14ac:dyDescent="0.25">
      <c r="Y7691" s="838"/>
      <c r="Z7691" s="838"/>
      <c r="AA7691" s="838"/>
      <c r="AB7691" s="838"/>
      <c r="AC7691" s="838"/>
      <c r="AD7691" s="838"/>
      <c r="AE7691" s="838"/>
      <c r="AF7691" s="838"/>
      <c r="AG7691" s="838"/>
      <c r="AH7691" s="838"/>
      <c r="AI7691" s="838"/>
      <c r="AJ7691" s="838"/>
      <c r="AK7691" s="838"/>
      <c r="AL7691" s="838"/>
    </row>
    <row r="7692" spans="25:38" x14ac:dyDescent="0.25">
      <c r="Y7692" s="838"/>
      <c r="Z7692" s="838"/>
      <c r="AA7692" s="838"/>
      <c r="AB7692" s="838"/>
      <c r="AC7692" s="838"/>
      <c r="AD7692" s="838"/>
      <c r="AE7692" s="838"/>
      <c r="AF7692" s="838"/>
      <c r="AG7692" s="838"/>
      <c r="AH7692" s="838"/>
      <c r="AI7692" s="838"/>
      <c r="AJ7692" s="838"/>
      <c r="AK7692" s="838"/>
      <c r="AL7692" s="838"/>
    </row>
    <row r="7693" spans="25:38" x14ac:dyDescent="0.25">
      <c r="Y7693" s="838"/>
      <c r="Z7693" s="838"/>
      <c r="AA7693" s="838"/>
      <c r="AB7693" s="838"/>
      <c r="AC7693" s="838"/>
      <c r="AD7693" s="838"/>
      <c r="AE7693" s="838"/>
      <c r="AF7693" s="838"/>
      <c r="AG7693" s="838"/>
      <c r="AH7693" s="838"/>
      <c r="AI7693" s="838"/>
      <c r="AJ7693" s="838"/>
      <c r="AK7693" s="838"/>
      <c r="AL7693" s="838"/>
    </row>
    <row r="7694" spans="25:38" x14ac:dyDescent="0.25">
      <c r="Y7694" s="838"/>
      <c r="Z7694" s="838"/>
      <c r="AA7694" s="838"/>
      <c r="AB7694" s="838"/>
      <c r="AC7694" s="838"/>
      <c r="AD7694" s="838"/>
      <c r="AE7694" s="838"/>
      <c r="AF7694" s="838"/>
      <c r="AG7694" s="838"/>
      <c r="AH7694" s="838"/>
      <c r="AI7694" s="838"/>
      <c r="AJ7694" s="838"/>
      <c r="AK7694" s="838"/>
      <c r="AL7694" s="838"/>
    </row>
    <row r="7695" spans="25:38" x14ac:dyDescent="0.25">
      <c r="Y7695" s="838"/>
      <c r="Z7695" s="838"/>
      <c r="AA7695" s="838"/>
      <c r="AB7695" s="838"/>
      <c r="AC7695" s="838"/>
      <c r="AD7695" s="838"/>
      <c r="AE7695" s="838"/>
      <c r="AF7695" s="838"/>
      <c r="AG7695" s="838"/>
      <c r="AH7695" s="838"/>
      <c r="AI7695" s="838"/>
      <c r="AJ7695" s="838"/>
      <c r="AK7695" s="838"/>
      <c r="AL7695" s="838"/>
    </row>
    <row r="7696" spans="25:38" x14ac:dyDescent="0.25">
      <c r="Y7696" s="838"/>
      <c r="Z7696" s="838"/>
      <c r="AA7696" s="838"/>
      <c r="AB7696" s="838"/>
      <c r="AC7696" s="838"/>
      <c r="AD7696" s="838"/>
      <c r="AE7696" s="838"/>
      <c r="AF7696" s="838"/>
      <c r="AG7696" s="838"/>
      <c r="AH7696" s="838"/>
      <c r="AI7696" s="838"/>
      <c r="AJ7696" s="838"/>
      <c r="AK7696" s="838"/>
      <c r="AL7696" s="838"/>
    </row>
    <row r="7697" spans="25:38" x14ac:dyDescent="0.25">
      <c r="Y7697" s="838"/>
      <c r="Z7697" s="838"/>
      <c r="AA7697" s="838"/>
      <c r="AB7697" s="838"/>
      <c r="AC7697" s="838"/>
      <c r="AD7697" s="838"/>
      <c r="AE7697" s="838"/>
      <c r="AF7697" s="838"/>
      <c r="AG7697" s="838"/>
      <c r="AH7697" s="838"/>
      <c r="AI7697" s="838"/>
      <c r="AJ7697" s="838"/>
      <c r="AK7697" s="838"/>
      <c r="AL7697" s="838"/>
    </row>
    <row r="7698" spans="25:38" x14ac:dyDescent="0.25">
      <c r="Y7698" s="838"/>
      <c r="Z7698" s="838"/>
      <c r="AA7698" s="838"/>
      <c r="AB7698" s="838"/>
      <c r="AC7698" s="838"/>
      <c r="AD7698" s="838"/>
      <c r="AE7698" s="838"/>
      <c r="AF7698" s="838"/>
      <c r="AG7698" s="838"/>
      <c r="AH7698" s="838"/>
      <c r="AI7698" s="838"/>
      <c r="AJ7698" s="838"/>
      <c r="AK7698" s="838"/>
      <c r="AL7698" s="838"/>
    </row>
    <row r="7699" spans="25:38" x14ac:dyDescent="0.25">
      <c r="Y7699" s="838"/>
      <c r="Z7699" s="838"/>
      <c r="AA7699" s="838"/>
      <c r="AB7699" s="838"/>
      <c r="AC7699" s="838"/>
      <c r="AD7699" s="838"/>
      <c r="AE7699" s="838"/>
      <c r="AF7699" s="838"/>
      <c r="AG7699" s="838"/>
      <c r="AH7699" s="838"/>
      <c r="AI7699" s="838"/>
      <c r="AJ7699" s="838"/>
      <c r="AK7699" s="838"/>
      <c r="AL7699" s="838"/>
    </row>
    <row r="7700" spans="25:38" x14ac:dyDescent="0.25">
      <c r="Y7700" s="838"/>
      <c r="Z7700" s="838"/>
      <c r="AA7700" s="838"/>
      <c r="AB7700" s="838"/>
      <c r="AC7700" s="838"/>
      <c r="AD7700" s="838"/>
      <c r="AE7700" s="838"/>
      <c r="AF7700" s="838"/>
      <c r="AG7700" s="838"/>
      <c r="AH7700" s="838"/>
      <c r="AI7700" s="838"/>
      <c r="AJ7700" s="838"/>
      <c r="AK7700" s="838"/>
      <c r="AL7700" s="838"/>
    </row>
    <row r="7701" spans="25:38" x14ac:dyDescent="0.25">
      <c r="Y7701" s="838"/>
      <c r="Z7701" s="838"/>
      <c r="AA7701" s="838"/>
      <c r="AB7701" s="838"/>
      <c r="AC7701" s="838"/>
      <c r="AD7701" s="838"/>
      <c r="AE7701" s="838"/>
      <c r="AF7701" s="838"/>
      <c r="AG7701" s="838"/>
      <c r="AH7701" s="838"/>
      <c r="AI7701" s="838"/>
      <c r="AJ7701" s="838"/>
      <c r="AK7701" s="838"/>
      <c r="AL7701" s="838"/>
    </row>
    <row r="7702" spans="25:38" x14ac:dyDescent="0.25">
      <c r="Y7702" s="838"/>
      <c r="Z7702" s="838"/>
      <c r="AA7702" s="838"/>
      <c r="AB7702" s="838"/>
      <c r="AC7702" s="838"/>
      <c r="AD7702" s="838"/>
      <c r="AE7702" s="838"/>
      <c r="AF7702" s="838"/>
      <c r="AG7702" s="838"/>
      <c r="AH7702" s="838"/>
      <c r="AI7702" s="838"/>
      <c r="AJ7702" s="838"/>
      <c r="AK7702" s="838"/>
      <c r="AL7702" s="838"/>
    </row>
    <row r="7703" spans="25:38" x14ac:dyDescent="0.25">
      <c r="Y7703" s="838"/>
      <c r="Z7703" s="838"/>
      <c r="AA7703" s="838"/>
      <c r="AB7703" s="838"/>
      <c r="AC7703" s="838"/>
      <c r="AD7703" s="838"/>
      <c r="AE7703" s="838"/>
      <c r="AF7703" s="838"/>
      <c r="AG7703" s="838"/>
      <c r="AH7703" s="838"/>
      <c r="AI7703" s="838"/>
      <c r="AJ7703" s="838"/>
      <c r="AK7703" s="838"/>
      <c r="AL7703" s="838"/>
    </row>
    <row r="7704" spans="25:38" x14ac:dyDescent="0.25">
      <c r="Y7704" s="838"/>
      <c r="Z7704" s="838"/>
      <c r="AA7704" s="838"/>
      <c r="AB7704" s="838"/>
      <c r="AC7704" s="838"/>
      <c r="AD7704" s="838"/>
      <c r="AE7704" s="838"/>
      <c r="AF7704" s="838"/>
      <c r="AG7704" s="838"/>
      <c r="AH7704" s="838"/>
      <c r="AI7704" s="838"/>
      <c r="AJ7704" s="838"/>
      <c r="AK7704" s="838"/>
      <c r="AL7704" s="838"/>
    </row>
    <row r="7705" spans="25:38" x14ac:dyDescent="0.25">
      <c r="Y7705" s="838"/>
      <c r="Z7705" s="838"/>
      <c r="AA7705" s="838"/>
      <c r="AB7705" s="838"/>
      <c r="AC7705" s="838"/>
      <c r="AD7705" s="838"/>
      <c r="AE7705" s="838"/>
      <c r="AF7705" s="838"/>
      <c r="AG7705" s="838"/>
      <c r="AH7705" s="838"/>
      <c r="AI7705" s="838"/>
      <c r="AJ7705" s="838"/>
      <c r="AK7705" s="838"/>
      <c r="AL7705" s="838"/>
    </row>
    <row r="7706" spans="25:38" x14ac:dyDescent="0.25">
      <c r="Y7706" s="838"/>
      <c r="Z7706" s="838"/>
      <c r="AA7706" s="838"/>
      <c r="AB7706" s="838"/>
      <c r="AC7706" s="838"/>
      <c r="AD7706" s="838"/>
      <c r="AE7706" s="838"/>
      <c r="AF7706" s="838"/>
      <c r="AG7706" s="838"/>
      <c r="AH7706" s="838"/>
      <c r="AI7706" s="838"/>
      <c r="AJ7706" s="838"/>
      <c r="AK7706" s="838"/>
      <c r="AL7706" s="838"/>
    </row>
  </sheetData>
  <sheetProtection password="DD46" sheet="1" objects="1" scenarios="1"/>
  <mergeCells count="2">
    <mergeCell ref="AN35:AP35"/>
    <mergeCell ref="Z35:AB3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CE135"/>
  <sheetViews>
    <sheetView zoomScaleNormal="100" workbookViewId="0">
      <selection activeCell="G3" sqref="G3"/>
    </sheetView>
  </sheetViews>
  <sheetFormatPr defaultColWidth="9.140625" defaultRowHeight="15" x14ac:dyDescent="0.25"/>
  <cols>
    <col min="1" max="1" width="9.28515625" style="1159" customWidth="1"/>
    <col min="2" max="2" width="11" style="1159" customWidth="1"/>
    <col min="3" max="3" width="8" style="1159" customWidth="1"/>
    <col min="4" max="4" width="10.28515625" style="1159" customWidth="1"/>
    <col min="5" max="5" width="9.140625" style="1159" customWidth="1"/>
    <col min="6" max="6" width="8.5703125" style="1159" customWidth="1"/>
    <col min="7" max="7" width="9.85546875" style="1159" customWidth="1"/>
    <col min="8" max="42" width="9.140625" style="1159"/>
    <col min="43" max="43" width="10.5703125" style="1159" customWidth="1"/>
    <col min="44" max="47" width="9.140625" style="1159"/>
    <col min="48" max="60" width="9.140625" style="1159" customWidth="1"/>
    <col min="61" max="16384" width="9.140625" style="1159"/>
  </cols>
  <sheetData>
    <row r="1" spans="1:62" ht="30" customHeight="1" x14ac:dyDescent="0.25">
      <c r="A1" s="2541" t="str">
        <f ca="1">'Vorige jaren'!B6&amp;" / "&amp;'Vorige jaren'!A7&amp;" = "&amp;'Vorige jaren'!B7</f>
        <v>TESTBEDRIJF CHEMIE / EBO nummer = 160</v>
      </c>
      <c r="B1" s="2541"/>
      <c r="C1" s="2541"/>
      <c r="D1" s="2541"/>
      <c r="E1" s="2541"/>
      <c r="F1" s="2541"/>
      <c r="G1" s="2541"/>
      <c r="H1" s="2541"/>
      <c r="I1" s="2541"/>
    </row>
    <row r="2" spans="1:62" ht="15.75" thickBot="1" x14ac:dyDescent="0.3"/>
    <row r="3" spans="1:62" ht="30" customHeight="1" thickBot="1" x14ac:dyDescent="0.3">
      <c r="A3" s="2549" t="s">
        <v>396</v>
      </c>
      <c r="B3" s="2550"/>
      <c r="C3" s="2550"/>
      <c r="D3" s="2550"/>
      <c r="E3" s="2550"/>
      <c r="F3" s="2551"/>
      <c r="P3" s="417" t="s">
        <v>766</v>
      </c>
      <c r="Q3" s="2557">
        <v>2020</v>
      </c>
      <c r="R3" s="2558"/>
      <c r="AJ3" s="70"/>
      <c r="AK3" s="70"/>
      <c r="AL3" s="70"/>
      <c r="AP3" s="1160"/>
      <c r="AQ3" s="2543"/>
      <c r="AR3" s="2544"/>
      <c r="AS3" s="2544"/>
      <c r="AT3" s="2544"/>
    </row>
    <row r="4" spans="1:62" ht="18.75" x14ac:dyDescent="0.25">
      <c r="D4" s="1161"/>
      <c r="AP4" s="2542"/>
      <c r="AQ4" s="2542"/>
      <c r="AR4" s="2542"/>
      <c r="AS4" s="2542"/>
      <c r="AT4" s="2542"/>
    </row>
    <row r="5" spans="1:62" ht="19.5" thickBot="1" x14ac:dyDescent="0.3">
      <c r="D5" s="1161" t="s">
        <v>290</v>
      </c>
      <c r="AP5" s="2541" t="str">
        <f>'Vorige jaren'!A1</f>
        <v xml:space="preserve">TESTBEDRIJF CHEMIE                                </v>
      </c>
      <c r="AQ5" s="2541"/>
      <c r="AR5" s="2541"/>
      <c r="AS5" s="2541"/>
      <c r="AT5" s="2541"/>
    </row>
    <row r="6" spans="1:62" ht="19.5" thickBot="1" x14ac:dyDescent="0.3">
      <c r="A6" s="1162"/>
      <c r="B6" s="425" t="s">
        <v>9</v>
      </c>
      <c r="AP6" s="2541" t="str">
        <f ca="1">'Vorige jaren'!A2</f>
        <v>EBO nummer = 160</v>
      </c>
      <c r="AQ6" s="2541"/>
      <c r="AR6" s="2541"/>
      <c r="AS6" s="2541"/>
      <c r="AT6" s="2541"/>
    </row>
    <row r="7" spans="1:62" ht="32.25" customHeight="1" x14ac:dyDescent="0.25">
      <c r="A7" s="1163"/>
      <c r="B7" s="426" t="s">
        <v>767</v>
      </c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1164"/>
      <c r="AS7" s="1160"/>
    </row>
    <row r="8" spans="1:62" hidden="1" x14ac:dyDescent="0.25">
      <c r="A8" s="31" t="e">
        <f>'Vorige jaren'!#REF!</f>
        <v>#REF!</v>
      </c>
      <c r="B8" s="1165" t="e">
        <f>'Vorige jaren'!#REF!/1000</f>
        <v>#REF!</v>
      </c>
      <c r="C8" s="49" t="e">
        <f>A8</f>
        <v>#REF!</v>
      </c>
      <c r="D8" s="67" t="e">
        <f>MAX(B8:B20)</f>
        <v>#REF!</v>
      </c>
      <c r="E8" s="67" t="e">
        <f t="shared" ref="E8:E20" si="0">IF(A8&gt;$Q$3,#N/A,B8)</f>
        <v>#REF!</v>
      </c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1164"/>
      <c r="AS8" s="1160"/>
    </row>
    <row r="9" spans="1:62" hidden="1" x14ac:dyDescent="0.25">
      <c r="A9" s="31" t="e">
        <f>'Vorige jaren'!#REF!</f>
        <v>#REF!</v>
      </c>
      <c r="B9" s="1165" t="e">
        <f>'Vorige jaren'!#REF!/1000</f>
        <v>#REF!</v>
      </c>
      <c r="C9" s="49" t="e">
        <f t="shared" ref="C9:C20" si="1">A9</f>
        <v>#REF!</v>
      </c>
      <c r="D9" s="67" t="e">
        <f>IF(ISERROR(E9),$D$8,E9)</f>
        <v>#REF!</v>
      </c>
      <c r="E9" s="67" t="e">
        <f t="shared" si="0"/>
        <v>#REF!</v>
      </c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1164"/>
      <c r="AS9" s="1160"/>
    </row>
    <row r="10" spans="1:62" ht="15.75" customHeight="1" x14ac:dyDescent="0.25">
      <c r="A10" s="31">
        <f>'Vorige jaren'!A17</f>
        <v>2010</v>
      </c>
      <c r="B10" s="1165">
        <f>'Vorige jaren'!B17/1000</f>
        <v>0</v>
      </c>
      <c r="C10" s="49">
        <f t="shared" si="1"/>
        <v>2010</v>
      </c>
      <c r="D10" s="67">
        <f t="shared" ref="D10:D20" si="2">IF(ISERROR(E10),$D$8,E10)</f>
        <v>0</v>
      </c>
      <c r="E10" s="67">
        <f t="shared" si="0"/>
        <v>0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1164"/>
      <c r="AS10" s="1160"/>
      <c r="BJ10" s="1160"/>
    </row>
    <row r="11" spans="1:62" ht="15.75" customHeight="1" x14ac:dyDescent="0.25">
      <c r="A11" s="31">
        <f>'Vorige jaren'!A18</f>
        <v>2011</v>
      </c>
      <c r="B11" s="1165">
        <f>'Vorige jaren'!B18/1000</f>
        <v>0</v>
      </c>
      <c r="C11" s="49">
        <f t="shared" si="1"/>
        <v>2011</v>
      </c>
      <c r="D11" s="67">
        <f t="shared" si="2"/>
        <v>0</v>
      </c>
      <c r="E11" s="67">
        <f t="shared" si="0"/>
        <v>0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164"/>
    </row>
    <row r="12" spans="1:62" ht="15.75" customHeight="1" x14ac:dyDescent="0.25">
      <c r="A12" s="31">
        <f>'Vorige jaren'!A19</f>
        <v>2012</v>
      </c>
      <c r="B12" s="1165">
        <f>'Vorige jaren'!B19/1000</f>
        <v>0</v>
      </c>
      <c r="C12" s="49">
        <f t="shared" si="1"/>
        <v>2012</v>
      </c>
      <c r="D12" s="67">
        <f t="shared" si="2"/>
        <v>0</v>
      </c>
      <c r="E12" s="67">
        <f t="shared" si="0"/>
        <v>0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1164"/>
      <c r="AM12" s="1166"/>
    </row>
    <row r="13" spans="1:62" ht="15.75" customHeight="1" x14ac:dyDescent="0.25">
      <c r="A13" s="31">
        <f>'Vorige jaren'!A20</f>
        <v>2013</v>
      </c>
      <c r="B13" s="1165">
        <f>'Vorige jaren'!B20/1000</f>
        <v>0</v>
      </c>
      <c r="C13" s="49">
        <f t="shared" si="1"/>
        <v>2013</v>
      </c>
      <c r="D13" s="67">
        <f>IF(ISERROR(E13),$D$8,E13)</f>
        <v>0</v>
      </c>
      <c r="E13" s="67">
        <f t="shared" si="0"/>
        <v>0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1164"/>
      <c r="AM13" s="1166"/>
    </row>
    <row r="14" spans="1:62" ht="15.75" customHeight="1" x14ac:dyDescent="0.25">
      <c r="A14" s="31">
        <f>Overzicht!A25</f>
        <v>2014</v>
      </c>
      <c r="B14" s="1165">
        <f ca="1">'Vorige jaren'!B21/1000</f>
        <v>3057.6965822827647</v>
      </c>
      <c r="C14" s="49">
        <f t="shared" si="1"/>
        <v>2014</v>
      </c>
      <c r="D14" s="67">
        <f t="shared" ca="1" si="2"/>
        <v>3057.6965822827647</v>
      </c>
      <c r="E14" s="67">
        <f t="shared" ca="1" si="0"/>
        <v>3057.6965822827647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1164"/>
      <c r="AR14" s="1160"/>
    </row>
    <row r="15" spans="1:62" ht="15.75" customHeight="1" x14ac:dyDescent="0.25">
      <c r="A15" s="31">
        <f>Overzicht!A26</f>
        <v>2015</v>
      </c>
      <c r="B15" s="1165">
        <f ca="1">Overzicht!B26/1000</f>
        <v>3063.0221821499103</v>
      </c>
      <c r="C15" s="49">
        <f t="shared" si="1"/>
        <v>2015</v>
      </c>
      <c r="D15" s="67">
        <f t="shared" ca="1" si="2"/>
        <v>3063.0221821499103</v>
      </c>
      <c r="E15" s="67">
        <f t="shared" ca="1" si="0"/>
        <v>3063.0221821499103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1164"/>
    </row>
    <row r="16" spans="1:62" ht="15.75" customHeight="1" x14ac:dyDescent="0.25">
      <c r="A16" s="31">
        <f>Overzicht!A27</f>
        <v>2016</v>
      </c>
      <c r="B16" s="1165">
        <f ca="1">Overzicht!B27/1000</f>
        <v>2870.2956944202156</v>
      </c>
      <c r="C16" s="49">
        <f t="shared" si="1"/>
        <v>2016</v>
      </c>
      <c r="D16" s="67">
        <f t="shared" ca="1" si="2"/>
        <v>2870.2956944202156</v>
      </c>
      <c r="E16" s="67">
        <f t="shared" ca="1" si="0"/>
        <v>2870.2956944202156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1164"/>
    </row>
    <row r="17" spans="1:35" ht="15.75" customHeight="1" x14ac:dyDescent="0.25">
      <c r="A17" s="31">
        <f>Overzicht!A28</f>
        <v>2017</v>
      </c>
      <c r="B17" s="1165">
        <f ca="1">Overzicht!B28/1000</f>
        <v>2851.4643665064732</v>
      </c>
      <c r="C17" s="49">
        <f t="shared" si="1"/>
        <v>2017</v>
      </c>
      <c r="D17" s="67">
        <f t="shared" ca="1" si="2"/>
        <v>2851.4643665064732</v>
      </c>
      <c r="E17" s="67">
        <f t="shared" ca="1" si="0"/>
        <v>2851.4643665064732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1164"/>
    </row>
    <row r="18" spans="1:35" ht="15.75" customHeight="1" x14ac:dyDescent="0.25">
      <c r="A18" s="31">
        <f>Overzicht!A29</f>
        <v>2018</v>
      </c>
      <c r="B18" s="1165">
        <f ca="1">Overzicht!B29/1000</f>
        <v>2661.0503589643649</v>
      </c>
      <c r="C18" s="49">
        <f t="shared" si="1"/>
        <v>2018</v>
      </c>
      <c r="D18" s="67">
        <f t="shared" ca="1" si="2"/>
        <v>2661.0503589643649</v>
      </c>
      <c r="E18" s="67">
        <f t="shared" ca="1" si="0"/>
        <v>2661.0503589643649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1164"/>
    </row>
    <row r="19" spans="1:35" ht="15.75" customHeight="1" x14ac:dyDescent="0.25">
      <c r="A19" s="31">
        <f>Overzicht!A30</f>
        <v>2019</v>
      </c>
      <c r="B19" s="1165">
        <f ca="1">Overzicht!B30/1000</f>
        <v>2601.3749589643649</v>
      </c>
      <c r="C19" s="49">
        <f t="shared" si="1"/>
        <v>2019</v>
      </c>
      <c r="D19" s="67">
        <f t="shared" ca="1" si="2"/>
        <v>2601.3749589643649</v>
      </c>
      <c r="E19" s="67">
        <f t="shared" ca="1" si="0"/>
        <v>2601.3749589643649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1164"/>
    </row>
    <row r="20" spans="1:35" ht="15.75" customHeight="1" thickBot="1" x14ac:dyDescent="0.3">
      <c r="A20" s="32">
        <f>Overzicht!A31</f>
        <v>2020</v>
      </c>
      <c r="B20" s="1167">
        <f ca="1">Overzicht!B31/1000</f>
        <v>2574.6904518275783</v>
      </c>
      <c r="C20" s="49">
        <f t="shared" si="1"/>
        <v>2020</v>
      </c>
      <c r="D20" s="67">
        <f t="shared" ca="1" si="2"/>
        <v>2574.6904518275783</v>
      </c>
      <c r="E20" s="67">
        <f t="shared" ca="1" si="0"/>
        <v>2574.6904518275783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1164"/>
    </row>
    <row r="21" spans="1:35" ht="14.25" customHeight="1" x14ac:dyDescent="0.25">
      <c r="B21" s="1166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1164"/>
    </row>
    <row r="23" spans="1:35" ht="15.75" thickBot="1" x14ac:dyDescent="0.3"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1164"/>
    </row>
    <row r="24" spans="1:35" ht="30" customHeight="1" thickBot="1" x14ac:dyDescent="0.3">
      <c r="A24" s="2552" t="s">
        <v>1007</v>
      </c>
      <c r="B24" s="2553"/>
      <c r="C24" s="2553"/>
      <c r="D24" s="2553"/>
      <c r="E24" s="2553"/>
      <c r="F24" s="2554"/>
      <c r="Q24" s="2545">
        <f>Q3</f>
        <v>2020</v>
      </c>
      <c r="R24" s="2546"/>
    </row>
    <row r="25" spans="1:35" ht="70.5" customHeight="1" thickBot="1" x14ac:dyDescent="0.3"/>
    <row r="26" spans="1:35" ht="48" x14ac:dyDescent="0.25">
      <c r="A26" s="1163"/>
      <c r="B26" s="33" t="s">
        <v>768</v>
      </c>
      <c r="C26" s="207"/>
      <c r="D26" s="207"/>
      <c r="E26" s="207"/>
      <c r="F26" s="207"/>
      <c r="G26" s="207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</row>
    <row r="27" spans="1:35" hidden="1" x14ac:dyDescent="0.25">
      <c r="A27" s="1168"/>
      <c r="B27" s="56"/>
      <c r="C27" s="208"/>
      <c r="D27" s="208"/>
      <c r="E27" s="208"/>
      <c r="F27" s="208"/>
      <c r="G27" s="209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1160"/>
      <c r="Z27" s="1160"/>
      <c r="AA27" s="1160"/>
      <c r="AB27" s="1160"/>
      <c r="AC27" s="1160"/>
      <c r="AD27" s="1160"/>
      <c r="AE27" s="1160"/>
      <c r="AF27" s="1160"/>
      <c r="AG27" s="1160"/>
      <c r="AH27" s="1160"/>
    </row>
    <row r="28" spans="1:35" hidden="1" x14ac:dyDescent="0.25">
      <c r="A28" s="57">
        <v>2008</v>
      </c>
      <c r="B28" s="1169" t="e">
        <f>'Vorige jaren'!#REF!</f>
        <v>#REF!</v>
      </c>
      <c r="C28" s="210"/>
      <c r="D28" s="67" t="e">
        <f>MAX(B28:B40)</f>
        <v>#REF!</v>
      </c>
      <c r="E28" s="67" t="e">
        <f t="shared" ref="E28:E40" si="3">IF(A28&gt;$Q$3,#N/A,B28)</f>
        <v>#REF!</v>
      </c>
      <c r="F28" s="210"/>
      <c r="G28" s="1170"/>
      <c r="H28" s="1171"/>
      <c r="I28" s="1171"/>
      <c r="J28" s="1171"/>
      <c r="K28" s="1171"/>
      <c r="L28" s="1171"/>
      <c r="M28" s="1171"/>
      <c r="N28" s="1171"/>
      <c r="O28" s="1171"/>
      <c r="P28" s="1171"/>
      <c r="Q28" s="1171"/>
      <c r="R28" s="1171"/>
      <c r="S28" s="1171"/>
      <c r="T28" s="1171"/>
      <c r="U28" s="1171"/>
      <c r="V28" s="1171"/>
      <c r="W28" s="1171"/>
      <c r="X28" s="1171"/>
      <c r="Y28" s="1160"/>
      <c r="Z28" s="1160"/>
      <c r="AA28" s="1160"/>
      <c r="AB28" s="1160"/>
      <c r="AC28" s="1160"/>
      <c r="AD28" s="1160"/>
      <c r="AE28" s="1160"/>
      <c r="AF28" s="1160"/>
      <c r="AG28" s="1160"/>
      <c r="AH28" s="1160"/>
    </row>
    <row r="29" spans="1:35" hidden="1" x14ac:dyDescent="0.25">
      <c r="A29" s="31">
        <v>2009</v>
      </c>
      <c r="B29" s="1172" t="e">
        <f>'Vorige jaren'!#REF!</f>
        <v>#REF!</v>
      </c>
      <c r="C29" s="210"/>
      <c r="D29" s="67" t="e">
        <f>IF(ISERROR(E29),$D$28,E29)</f>
        <v>#REF!</v>
      </c>
      <c r="E29" s="67" t="e">
        <f t="shared" si="3"/>
        <v>#REF!</v>
      </c>
      <c r="F29" s="210"/>
      <c r="G29" s="1170"/>
      <c r="H29" s="1171"/>
      <c r="I29" s="1171"/>
      <c r="J29" s="1171"/>
      <c r="K29" s="1171"/>
      <c r="L29" s="1171"/>
      <c r="M29" s="1171"/>
      <c r="N29" s="1171"/>
      <c r="O29" s="1171"/>
      <c r="P29" s="1171"/>
      <c r="Q29" s="1171"/>
      <c r="R29" s="1171"/>
      <c r="S29" s="1171"/>
      <c r="T29" s="1171"/>
      <c r="U29" s="1171"/>
      <c r="V29" s="1171"/>
      <c r="W29" s="1171"/>
      <c r="X29" s="1171"/>
      <c r="Y29" s="1160"/>
      <c r="Z29" s="1160"/>
      <c r="AA29" s="1160"/>
      <c r="AB29" s="1160"/>
      <c r="AC29" s="1160"/>
      <c r="AD29" s="1160"/>
      <c r="AE29" s="1160"/>
      <c r="AF29" s="1160"/>
      <c r="AG29" s="1160"/>
      <c r="AH29" s="1160"/>
    </row>
    <row r="30" spans="1:35" hidden="1" x14ac:dyDescent="0.25">
      <c r="A30" s="31">
        <v>2010</v>
      </c>
      <c r="B30" s="1172">
        <f>'Vorige jaren'!E17</f>
        <v>0</v>
      </c>
      <c r="C30" s="210"/>
      <c r="D30" s="67">
        <f t="shared" ref="D30:D40" si="4">IF(ISERROR(E30),$D$28,E30)</f>
        <v>0</v>
      </c>
      <c r="E30" s="67">
        <f t="shared" si="3"/>
        <v>0</v>
      </c>
      <c r="F30" s="210"/>
      <c r="G30" s="1170"/>
      <c r="H30" s="1171"/>
      <c r="I30" s="1171"/>
      <c r="J30" s="1171"/>
      <c r="K30" s="1171"/>
      <c r="L30" s="1171"/>
      <c r="M30" s="1171"/>
      <c r="N30" s="1171"/>
      <c r="O30" s="1171"/>
      <c r="P30" s="1171"/>
      <c r="Q30" s="1171"/>
      <c r="R30" s="1171"/>
      <c r="S30" s="1171"/>
      <c r="T30" s="1171"/>
      <c r="U30" s="1171"/>
      <c r="V30" s="1171"/>
      <c r="W30" s="1171"/>
      <c r="X30" s="1171"/>
      <c r="Y30" s="1160"/>
      <c r="Z30" s="1160"/>
      <c r="AA30" s="1160"/>
      <c r="AB30" s="1160"/>
      <c r="AC30" s="1160"/>
      <c r="AD30" s="1160"/>
      <c r="AE30" s="1160"/>
      <c r="AF30" s="1160"/>
      <c r="AG30" s="1160"/>
      <c r="AH30" s="1160"/>
    </row>
    <row r="31" spans="1:35" hidden="1" x14ac:dyDescent="0.25">
      <c r="A31" s="31">
        <v>2011</v>
      </c>
      <c r="B31" s="1172">
        <f>'Vorige jaren'!E18</f>
        <v>0</v>
      </c>
      <c r="C31" s="210"/>
      <c r="D31" s="67">
        <f t="shared" si="4"/>
        <v>0</v>
      </c>
      <c r="E31" s="67">
        <f t="shared" si="3"/>
        <v>0</v>
      </c>
      <c r="F31" s="210"/>
      <c r="G31" s="1170"/>
      <c r="H31" s="1171"/>
      <c r="I31" s="1171"/>
      <c r="J31" s="1171"/>
      <c r="K31" s="1171"/>
      <c r="L31" s="1171"/>
      <c r="M31" s="1171"/>
      <c r="N31" s="1171"/>
      <c r="O31" s="1171"/>
      <c r="P31" s="1171"/>
      <c r="Q31" s="1171"/>
      <c r="R31" s="1171"/>
      <c r="S31" s="1171"/>
      <c r="T31" s="1171"/>
      <c r="U31" s="1171"/>
      <c r="V31" s="1171"/>
      <c r="W31" s="1171"/>
      <c r="X31" s="1171"/>
      <c r="Y31" s="1160"/>
      <c r="Z31" s="1160"/>
      <c r="AA31" s="1160"/>
      <c r="AB31" s="1160"/>
      <c r="AC31" s="1160"/>
      <c r="AD31" s="1160"/>
      <c r="AE31" s="1160"/>
      <c r="AF31" s="1160"/>
      <c r="AG31" s="1160"/>
      <c r="AH31" s="1160"/>
    </row>
    <row r="32" spans="1:35" hidden="1" x14ac:dyDescent="0.25">
      <c r="A32" s="31">
        <f t="shared" ref="A32:A40" si="5">A12</f>
        <v>2012</v>
      </c>
      <c r="B32" s="1172">
        <f>'Vorige jaren'!E19</f>
        <v>0</v>
      </c>
      <c r="C32" s="210"/>
      <c r="D32" s="67">
        <f t="shared" si="4"/>
        <v>0</v>
      </c>
      <c r="E32" s="67">
        <f t="shared" si="3"/>
        <v>0</v>
      </c>
      <c r="F32" s="210"/>
      <c r="G32" s="1170"/>
      <c r="H32" s="1171"/>
      <c r="I32" s="1171"/>
      <c r="J32" s="1171"/>
      <c r="K32" s="1171"/>
      <c r="L32" s="1171"/>
      <c r="M32" s="1171"/>
      <c r="N32" s="1171"/>
      <c r="O32" s="1171"/>
      <c r="P32" s="1171"/>
      <c r="Q32" s="1171"/>
      <c r="R32" s="1171"/>
      <c r="S32" s="1171"/>
      <c r="T32" s="1171"/>
      <c r="U32" s="1171"/>
      <c r="V32" s="1171"/>
      <c r="W32" s="1171"/>
      <c r="X32" s="1171"/>
      <c r="Y32" s="1160"/>
      <c r="Z32" s="1160"/>
      <c r="AA32" s="1160"/>
      <c r="AB32" s="1160"/>
      <c r="AC32" s="1160"/>
      <c r="AD32" s="1160"/>
      <c r="AE32" s="1160"/>
      <c r="AF32" s="1160"/>
      <c r="AG32" s="1160"/>
      <c r="AH32" s="1160"/>
    </row>
    <row r="33" spans="1:82" hidden="1" x14ac:dyDescent="0.25">
      <c r="A33" s="31">
        <f t="shared" si="5"/>
        <v>2013</v>
      </c>
      <c r="B33" s="1172">
        <f>'Vorige jaren'!E20</f>
        <v>0</v>
      </c>
      <c r="C33" s="210"/>
      <c r="D33" s="67">
        <f t="shared" si="4"/>
        <v>0</v>
      </c>
      <c r="E33" s="67">
        <f t="shared" si="3"/>
        <v>0</v>
      </c>
      <c r="F33" s="210"/>
      <c r="G33" s="1170"/>
      <c r="H33" s="1171"/>
      <c r="I33" s="1171"/>
      <c r="J33" s="1171"/>
      <c r="K33" s="1171"/>
      <c r="L33" s="1171"/>
      <c r="M33" s="1171"/>
      <c r="N33" s="1171"/>
      <c r="O33" s="1171"/>
      <c r="P33" s="1171"/>
      <c r="Q33" s="1171"/>
      <c r="R33" s="1171"/>
      <c r="S33" s="1171"/>
      <c r="T33" s="1171"/>
      <c r="U33" s="1171"/>
      <c r="V33" s="1171"/>
      <c r="W33" s="1171"/>
      <c r="X33" s="1171"/>
      <c r="Y33" s="1160"/>
      <c r="Z33" s="1160"/>
      <c r="AA33" s="1160"/>
      <c r="AB33" s="1160"/>
      <c r="AC33" s="1160"/>
      <c r="AD33" s="1160"/>
      <c r="AE33" s="1160"/>
      <c r="AF33" s="1160"/>
      <c r="AG33" s="1160"/>
      <c r="AH33" s="1160"/>
    </row>
    <row r="34" spans="1:82" ht="15.75" customHeight="1" x14ac:dyDescent="0.25">
      <c r="A34" s="31">
        <f t="shared" si="5"/>
        <v>2014</v>
      </c>
      <c r="B34" s="1172">
        <f ca="1">'2014'!$C$231</f>
        <v>142970.44970000003</v>
      </c>
      <c r="C34" s="210"/>
      <c r="D34" s="67">
        <f t="shared" ca="1" si="4"/>
        <v>142970.44970000003</v>
      </c>
      <c r="E34" s="67">
        <f t="shared" ca="1" si="3"/>
        <v>142970.44970000003</v>
      </c>
      <c r="F34" s="210"/>
      <c r="G34" s="1170"/>
      <c r="H34" s="1171"/>
      <c r="I34" s="1171"/>
      <c r="J34" s="1171"/>
      <c r="K34" s="1171"/>
      <c r="L34" s="1171"/>
      <c r="M34" s="1171"/>
      <c r="N34" s="1171"/>
      <c r="O34" s="1171"/>
      <c r="P34" s="1171"/>
      <c r="Q34" s="1171"/>
      <c r="R34" s="1171"/>
      <c r="S34" s="1171"/>
      <c r="T34" s="1171"/>
      <c r="U34" s="1171"/>
      <c r="V34" s="1171"/>
      <c r="W34" s="1171"/>
      <c r="X34" s="1171"/>
      <c r="Y34" s="1160"/>
      <c r="Z34" s="1160"/>
      <c r="AA34" s="1160"/>
      <c r="AB34" s="1160"/>
      <c r="AC34" s="1160"/>
      <c r="AD34" s="1160"/>
      <c r="AE34" s="1160"/>
      <c r="AF34" s="1160"/>
      <c r="AG34" s="1160"/>
      <c r="AH34" s="1160"/>
    </row>
    <row r="35" spans="1:82" ht="15.75" customHeight="1" x14ac:dyDescent="0.25">
      <c r="A35" s="31">
        <f t="shared" si="5"/>
        <v>2015</v>
      </c>
      <c r="B35" s="1172">
        <f ca="1">'2015'!$C$231</f>
        <v>142970.44970000003</v>
      </c>
      <c r="C35" s="210"/>
      <c r="D35" s="67">
        <f t="shared" ca="1" si="4"/>
        <v>142970.44970000003</v>
      </c>
      <c r="E35" s="67">
        <f t="shared" ca="1" si="3"/>
        <v>142970.44970000003</v>
      </c>
      <c r="F35" s="210"/>
      <c r="G35" s="1170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1"/>
      <c r="X35" s="1171"/>
      <c r="Y35" s="1160"/>
      <c r="Z35" s="1160"/>
      <c r="AA35" s="1160"/>
      <c r="AB35" s="1160"/>
      <c r="AC35" s="1160"/>
      <c r="AD35" s="1160"/>
      <c r="AE35" s="1160"/>
      <c r="AF35" s="1160"/>
      <c r="AG35" s="1160"/>
      <c r="AH35" s="1160"/>
    </row>
    <row r="36" spans="1:82" ht="15.75" customHeight="1" x14ac:dyDescent="0.25">
      <c r="A36" s="31">
        <f t="shared" si="5"/>
        <v>2016</v>
      </c>
      <c r="B36" s="1172">
        <f ca="1">'2016'!$C$231</f>
        <v>143335.18946000002</v>
      </c>
      <c r="C36" s="210"/>
      <c r="D36" s="67">
        <f t="shared" ca="1" si="4"/>
        <v>143335.18946000002</v>
      </c>
      <c r="E36" s="67">
        <f t="shared" ca="1" si="3"/>
        <v>143335.18946000002</v>
      </c>
      <c r="F36" s="210"/>
      <c r="G36" s="1170"/>
      <c r="H36" s="1171"/>
      <c r="I36" s="1171"/>
      <c r="J36" s="1171"/>
      <c r="K36" s="1171"/>
      <c r="L36" s="1171"/>
      <c r="M36" s="1171"/>
      <c r="N36" s="1171"/>
      <c r="O36" s="1171"/>
      <c r="P36" s="1171"/>
      <c r="Q36" s="1171"/>
      <c r="R36" s="1171"/>
      <c r="S36" s="1171"/>
      <c r="T36" s="1171"/>
      <c r="U36" s="1171"/>
      <c r="V36" s="1171"/>
      <c r="W36" s="1171"/>
      <c r="X36" s="1171"/>
      <c r="Y36" s="1160"/>
      <c r="Z36" s="1160"/>
      <c r="AA36" s="1160"/>
      <c r="AB36" s="1160"/>
      <c r="AC36" s="1160"/>
      <c r="AD36" s="1160"/>
      <c r="AE36" s="1160"/>
      <c r="AF36" s="1160"/>
      <c r="AG36" s="1160"/>
      <c r="AH36" s="1160"/>
    </row>
    <row r="37" spans="1:82" ht="15.75" customHeight="1" x14ac:dyDescent="0.25">
      <c r="A37" s="31">
        <f t="shared" si="5"/>
        <v>2017</v>
      </c>
      <c r="B37" s="1172">
        <f ca="1">'2017'!$C$231</f>
        <v>140307.18946000002</v>
      </c>
      <c r="C37" s="49"/>
      <c r="D37" s="67">
        <f t="shared" ca="1" si="4"/>
        <v>140307.18946000002</v>
      </c>
      <c r="E37" s="67">
        <f t="shared" ca="1" si="3"/>
        <v>140307.18946000002</v>
      </c>
      <c r="F37" s="49"/>
      <c r="G37" s="1164"/>
    </row>
    <row r="38" spans="1:82" ht="15.75" customHeight="1" x14ac:dyDescent="0.25">
      <c r="A38" s="31">
        <f t="shared" si="5"/>
        <v>2018</v>
      </c>
      <c r="B38" s="1172">
        <f ca="1">'2018'!$C$231</f>
        <v>129823.95570000002</v>
      </c>
      <c r="C38" s="49"/>
      <c r="D38" s="67">
        <f t="shared" ca="1" si="4"/>
        <v>129823.95570000002</v>
      </c>
      <c r="E38" s="67">
        <f t="shared" ca="1" si="3"/>
        <v>129823.95570000002</v>
      </c>
      <c r="F38" s="49"/>
      <c r="G38" s="1164"/>
    </row>
    <row r="39" spans="1:82" ht="15.75" customHeight="1" x14ac:dyDescent="0.25">
      <c r="A39" s="31">
        <f t="shared" si="5"/>
        <v>2019</v>
      </c>
      <c r="B39" s="1172">
        <f ca="1">'2019'!$C$231</f>
        <v>127155.35076</v>
      </c>
      <c r="C39" s="49"/>
      <c r="D39" s="67">
        <f t="shared" ca="1" si="4"/>
        <v>127155.35076</v>
      </c>
      <c r="E39" s="67">
        <f t="shared" ca="1" si="3"/>
        <v>127155.35076</v>
      </c>
      <c r="F39" s="49"/>
      <c r="G39" s="1164"/>
    </row>
    <row r="40" spans="1:82" ht="15.75" customHeight="1" thickBot="1" x14ac:dyDescent="0.3">
      <c r="A40" s="32">
        <f t="shared" si="5"/>
        <v>2020</v>
      </c>
      <c r="B40" s="1173">
        <f ca="1">'2020'!$C$231</f>
        <v>125223.262808</v>
      </c>
      <c r="C40" s="49"/>
      <c r="D40" s="67">
        <f t="shared" ca="1" si="4"/>
        <v>125223.262808</v>
      </c>
      <c r="E40" s="67">
        <f t="shared" ca="1" si="3"/>
        <v>125223.262808</v>
      </c>
      <c r="F40" s="49"/>
      <c r="G40" s="1164"/>
    </row>
    <row r="41" spans="1:82" ht="43.5" customHeight="1" x14ac:dyDescent="0.25">
      <c r="C41" s="1164"/>
      <c r="D41" s="1164"/>
      <c r="E41" s="1164"/>
      <c r="F41" s="1164"/>
      <c r="G41" s="1164"/>
    </row>
    <row r="42" spans="1:82" x14ac:dyDescent="0.25">
      <c r="D42" s="1161" t="s">
        <v>443</v>
      </c>
    </row>
    <row r="43" spans="1:82" x14ac:dyDescent="0.25">
      <c r="D43" s="1161"/>
    </row>
    <row r="44" spans="1:82" ht="15.75" thickBot="1" x14ac:dyDescent="0.3"/>
    <row r="45" spans="1:82" ht="30" customHeight="1" thickBot="1" x14ac:dyDescent="0.3">
      <c r="A45" s="2555" t="s">
        <v>397</v>
      </c>
      <c r="B45" s="2556"/>
      <c r="C45" s="2556"/>
      <c r="D45" s="2556"/>
      <c r="E45" s="2556"/>
      <c r="F45" s="2556"/>
      <c r="G45" s="2556"/>
      <c r="H45" s="2556"/>
      <c r="I45" s="2556"/>
      <c r="J45" s="2556"/>
      <c r="K45" s="2556"/>
      <c r="L45" s="2556"/>
      <c r="M45" s="2556"/>
      <c r="N45" s="2556"/>
      <c r="O45" s="2556"/>
      <c r="P45" s="2556"/>
      <c r="Q45" s="2556"/>
      <c r="R45" s="2556"/>
      <c r="S45" s="2556"/>
      <c r="T45" s="2556"/>
      <c r="U45" s="2556"/>
      <c r="V45" s="2556"/>
      <c r="W45" s="2556"/>
      <c r="X45" s="2556"/>
      <c r="Y45" s="2556"/>
      <c r="Z45" s="1951"/>
      <c r="AA45" s="1951"/>
      <c r="AB45" s="1951"/>
      <c r="AC45" s="1951"/>
      <c r="AD45" s="1951"/>
      <c r="AE45" s="1951"/>
      <c r="AF45" s="1951"/>
      <c r="AG45" s="1951"/>
      <c r="AH45" s="1952"/>
    </row>
    <row r="46" spans="1:82" ht="15.75" thickBot="1" x14ac:dyDescent="0.3"/>
    <row r="47" spans="1:82" ht="87.75" customHeight="1" x14ac:dyDescent="0.25">
      <c r="B47" s="431" t="str">
        <f>Overzicht!D36&amp;$H$63</f>
        <v xml:space="preserve"> Elektriciteit via stoom
turbine (η)</v>
      </c>
      <c r="C47" s="432" t="str">
        <f>Overzicht!E36&amp;$H$63</f>
        <v>Biostoom generator (η)</v>
      </c>
      <c r="D47" s="432" t="str">
        <f>Overzicht!F36&amp;$H$63</f>
        <v>Stoom
ketels (η)</v>
      </c>
      <c r="E47" s="432" t="str">
        <f>Overzicht!G36&amp;$H$63</f>
        <v>WKK-1 (η)</v>
      </c>
      <c r="F47" s="432" t="str">
        <f>Overzicht!H36&amp;$H$63</f>
        <v>Perslucht-1 (η)</v>
      </c>
      <c r="G47" s="432" t="str">
        <f>Overzicht!I36&amp;$H$63</f>
        <v>Koel-systeem-1 (COP)  (η)</v>
      </c>
      <c r="H47" s="432" t="str">
        <f>Overzicht!J36&amp;$H$63</f>
        <v>Thermische olie (η)</v>
      </c>
      <c r="I47" s="432" t="str">
        <f>Overzicht!K36&amp;$H$63</f>
        <v>Warmte invoer (η)</v>
      </c>
      <c r="J47" s="432" t="str">
        <f>Overzicht!L36&amp;$H$63</f>
        <v>Warmte Uitvoer (η)</v>
      </c>
      <c r="K47" s="432" t="str">
        <f>Overzicht!M36&amp;$H$63</f>
        <v>WKK-2 (η)</v>
      </c>
      <c r="L47" s="432" t="str">
        <f>Overzicht!N36&amp;$H$63</f>
        <v>Warm water ketel (η)</v>
      </c>
      <c r="M47" s="432" t="str">
        <f>Overzicht!O36&amp;$H$63</f>
        <v>Flashstoom (η)</v>
      </c>
      <c r="N47" s="432" t="str">
        <f>Overzicht!P36&amp;$H$63</f>
        <v>Stoomtransfer via regelklep deel 1 (η)</v>
      </c>
      <c r="O47" s="432" t="str">
        <f>Overzicht!Q36&amp;$H$63</f>
        <v>Stoomtransfer via regelklep deel 2 (η)</v>
      </c>
      <c r="P47" s="432" t="str">
        <f>Overzicht!R36&amp;$H$63</f>
        <v>Perslucht-2 (η)</v>
      </c>
      <c r="Q47" s="432" t="str">
        <f>Overzicht!S36&amp;$H$63</f>
        <v>Perslucht transfer (η)</v>
      </c>
      <c r="R47" s="432" t="str">
        <f>Overzicht!T36&amp;$H$63</f>
        <v>Koel-systeem-2 (η)</v>
      </c>
      <c r="S47" s="432" t="str">
        <f>Overzicht!U36&amp;$H$63</f>
        <v>vrije kolom Transfer-6 (η)</v>
      </c>
      <c r="T47" s="432" t="str">
        <f>Overzicht!V36&amp;$H$63</f>
        <v>vrije kolom Transfer-7 (η)</v>
      </c>
      <c r="U47" s="432" t="str">
        <f>Overzicht!W36&amp;$H$63</f>
        <v>vrije kolom Transfer-8 (η)</v>
      </c>
      <c r="V47" s="432" t="str">
        <f>Overzicht!X36&amp;$H$63</f>
        <v>vrije kolom Transfer-9 (η)</v>
      </c>
      <c r="W47" s="439" t="str">
        <f>Overzicht!Z36</f>
        <v>Ontgasser</v>
      </c>
      <c r="X47" s="439" t="str">
        <f>Overzicht!AA36</f>
        <v>Naver-branders</v>
      </c>
      <c r="Y47" s="439" t="str">
        <f>Overzicht!AB36</f>
        <v>Fakkels</v>
      </c>
      <c r="Z47" s="439" t="str">
        <f>Overzicht!AC36</f>
        <v>Condensaat-recuperatie</v>
      </c>
      <c r="AA47" s="2261" t="str">
        <f>Overzicht!AD36</f>
        <v>Vrije kolom Utility-1</v>
      </c>
      <c r="AB47" s="2261" t="str">
        <f>Overzicht!AE36</f>
        <v>Vrije kolom Utility-2</v>
      </c>
      <c r="AC47" s="439" t="str">
        <f>Overzicht!AF36</f>
        <v>Vrije kolom Utility-3</v>
      </c>
      <c r="AD47" s="439" t="str">
        <f>Overzicht!AG36</f>
        <v>Vrije kolom Utility-4</v>
      </c>
      <c r="AE47" s="439" t="str">
        <f>Overzicht!AH36</f>
        <v>Vrije kolom Utility-5</v>
      </c>
      <c r="AF47" s="439" t="str">
        <f>Overzicht!AI36</f>
        <v>Vrije kolom Utility-6</v>
      </c>
      <c r="AG47" s="439" t="str">
        <f>Overzicht!AJ36</f>
        <v>Vrije kolom Utility-7</v>
      </c>
      <c r="AH47" s="439" t="str">
        <f>Overzicht!AK36</f>
        <v>Vrije kolom Utility-8</v>
      </c>
      <c r="AI47" s="439" t="str">
        <f>Overzicht!AL36</f>
        <v>Vrije kolom Utility-9</v>
      </c>
      <c r="AJ47" s="440" t="str">
        <f>Overzicht!AN36</f>
        <v>Rest-processen</v>
      </c>
      <c r="AK47" s="433" t="str">
        <f>Overzicht!AO36</f>
        <v>Sluitpost</v>
      </c>
      <c r="AL47" s="433" t="str">
        <f>Overzicht!AP36</f>
        <v>Gebouwen</v>
      </c>
      <c r="AM47" s="433" t="str">
        <f>Overzicht!AQ36</f>
        <v>Proces 1</v>
      </c>
      <c r="AN47" s="433" t="str">
        <f>Overzicht!AR36</f>
        <v>Proces 2</v>
      </c>
      <c r="AO47" s="433" t="str">
        <f>Overzicht!AS36</f>
        <v>Proces 3</v>
      </c>
      <c r="AP47" s="433" t="str">
        <f>Overzicht!AT36</f>
        <v>Proces 4</v>
      </c>
      <c r="AQ47" s="2262" t="str">
        <f>Overzicht!AU36</f>
        <v>Proces 5</v>
      </c>
      <c r="AR47" s="433" t="str">
        <f>Overzicht!AV36</f>
        <v>Proces 6</v>
      </c>
      <c r="AS47" s="433" t="str">
        <f>Overzicht!AW36</f>
        <v>Proces 7</v>
      </c>
      <c r="AT47" s="433" t="str">
        <f>Overzicht!AX36</f>
        <v>Proces 8</v>
      </c>
      <c r="AU47" s="433" t="str">
        <f>Overzicht!AY36</f>
        <v>Proces 9</v>
      </c>
      <c r="AV47" s="433" t="str">
        <f>Overzicht!AZ36</f>
        <v>Proces 10</v>
      </c>
      <c r="AW47" s="433" t="str">
        <f>Overzicht!BA36</f>
        <v>Proces 11</v>
      </c>
      <c r="AX47" s="433" t="str">
        <f>Overzicht!BB36</f>
        <v>Proces 12</v>
      </c>
      <c r="AY47" s="433" t="str">
        <f>Overzicht!BC36</f>
        <v>Proces 13</v>
      </c>
      <c r="AZ47" s="433" t="str">
        <f>Overzicht!BD36</f>
        <v>Proces 14</v>
      </c>
      <c r="BA47" s="433" t="str">
        <f>Overzicht!BE36</f>
        <v>Proces 15</v>
      </c>
      <c r="BB47" s="433" t="str">
        <f>Overzicht!BF36</f>
        <v>Proces 16</v>
      </c>
      <c r="BC47" s="433" t="str">
        <f>Overzicht!BG36</f>
        <v>Proces 17</v>
      </c>
      <c r="BD47" s="433" t="str">
        <f>Overzicht!BH36</f>
        <v>Proces 18</v>
      </c>
      <c r="BE47" s="433" t="str">
        <f>Overzicht!BI36</f>
        <v>Proces 19</v>
      </c>
      <c r="BF47" s="433" t="str">
        <f>Overzicht!BJ36</f>
        <v>Proces 20</v>
      </c>
      <c r="BG47" s="433" t="str">
        <f>Overzicht!BK36</f>
        <v>Proces 21</v>
      </c>
      <c r="BH47" s="433" t="str">
        <f>Overzicht!BL36</f>
        <v>Proces 22</v>
      </c>
      <c r="BI47" s="433" t="str">
        <f>Overzicht!BM36</f>
        <v>Proces 23</v>
      </c>
      <c r="BJ47" s="433" t="str">
        <f>Overzicht!BN36</f>
        <v>Proces 24</v>
      </c>
      <c r="BK47" s="433" t="str">
        <f>Overzicht!BO36</f>
        <v>Proces 25</v>
      </c>
      <c r="BL47" s="433" t="str">
        <f>Overzicht!BP36</f>
        <v>Proces 26</v>
      </c>
      <c r="BM47" s="433" t="str">
        <f>Overzicht!BQ36</f>
        <v>Proces 27</v>
      </c>
      <c r="BN47" s="433" t="str">
        <f>Overzicht!BR36</f>
        <v>Proces 28</v>
      </c>
      <c r="BO47" s="433" t="str">
        <f>Overzicht!BS36</f>
        <v>Proces 29</v>
      </c>
      <c r="BP47" s="433" t="str">
        <f>Overzicht!BT36</f>
        <v>Proces 30</v>
      </c>
      <c r="BQ47" s="433" t="str">
        <f>Overzicht!BU36</f>
        <v>Proces 31</v>
      </c>
      <c r="BR47" s="433" t="str">
        <f>Overzicht!BV36</f>
        <v>Proces 32</v>
      </c>
      <c r="BS47" s="433" t="str">
        <f>Overzicht!BW36</f>
        <v>Proces 33</v>
      </c>
      <c r="BT47" s="433" t="str">
        <f>Overzicht!BX36</f>
        <v>Proces 34</v>
      </c>
      <c r="BU47" s="433" t="str">
        <f>Overzicht!BY36</f>
        <v>Proces 35</v>
      </c>
      <c r="BV47" s="433" t="str">
        <f>Overzicht!BZ36</f>
        <v>Proces 36</v>
      </c>
      <c r="BW47" s="433" t="str">
        <f>Overzicht!CA36</f>
        <v>Proces 37</v>
      </c>
      <c r="BX47" s="433" t="str">
        <f>Overzicht!CB36</f>
        <v>Proces 38</v>
      </c>
      <c r="BY47" s="433" t="str">
        <f>Overzicht!CC36</f>
        <v>Proces 39</v>
      </c>
      <c r="BZ47" s="433" t="str">
        <f>Overzicht!CD36</f>
        <v>Proces 40</v>
      </c>
      <c r="CA47" s="433" t="str">
        <f>Overzicht!CE36</f>
        <v>Proces 41</v>
      </c>
      <c r="CB47" s="433" t="str">
        <f>Overzicht!CF36</f>
        <v>Proces 42</v>
      </c>
      <c r="CC47" s="433" t="str">
        <f>Overzicht!CG36</f>
        <v>Proces 43</v>
      </c>
      <c r="CD47" s="433" t="str">
        <f>Overzicht!CH36</f>
        <v>Proces 44</v>
      </c>
    </row>
    <row r="48" spans="1:82" s="886" customFormat="1" ht="30" customHeight="1" thickBot="1" x14ac:dyDescent="0.3">
      <c r="B48" s="434" t="s">
        <v>282</v>
      </c>
      <c r="C48" s="435" t="s">
        <v>282</v>
      </c>
      <c r="D48" s="435" t="s">
        <v>282</v>
      </c>
      <c r="E48" s="435" t="s">
        <v>282</v>
      </c>
      <c r="F48" s="435" t="s">
        <v>282</v>
      </c>
      <c r="G48" s="435" t="s">
        <v>283</v>
      </c>
      <c r="H48" s="436" t="s">
        <v>282</v>
      </c>
      <c r="I48" s="436" t="s">
        <v>282</v>
      </c>
      <c r="J48" s="436" t="s">
        <v>282</v>
      </c>
      <c r="K48" s="436" t="s">
        <v>282</v>
      </c>
      <c r="L48" s="436" t="s">
        <v>282</v>
      </c>
      <c r="M48" s="436" t="s">
        <v>282</v>
      </c>
      <c r="N48" s="436" t="s">
        <v>282</v>
      </c>
      <c r="O48" s="436" t="s">
        <v>282</v>
      </c>
      <c r="P48" s="436" t="s">
        <v>282</v>
      </c>
      <c r="Q48" s="436" t="s">
        <v>282</v>
      </c>
      <c r="R48" s="436" t="s">
        <v>282</v>
      </c>
      <c r="S48" s="436" t="s">
        <v>282</v>
      </c>
      <c r="T48" s="436" t="s">
        <v>282</v>
      </c>
      <c r="U48" s="436" t="s">
        <v>282</v>
      </c>
      <c r="V48" s="436" t="s">
        <v>282</v>
      </c>
      <c r="W48" s="1174" t="str">
        <f>"GJ/"&amp;'2020'!AA9</f>
        <v>GJ/GJ uit ketel</v>
      </c>
      <c r="X48" s="1174" t="str">
        <f>"GJ/"&amp;'2020'!AB9</f>
        <v>GJ/GJpr-input</v>
      </c>
      <c r="Y48" s="1174" t="str">
        <f>"GJ/"&amp;'2020'!AC9</f>
        <v>GJ/GJpr-input</v>
      </c>
      <c r="Z48" s="1174" t="str">
        <f>"GJ/"&amp;'2020'!AD9</f>
        <v>GJ/</v>
      </c>
      <c r="AA48" s="1174" t="str">
        <f>"GJ/"&amp;'2020'!AE9</f>
        <v>GJ/</v>
      </c>
      <c r="AB48" s="1174" t="str">
        <f>"GJ/"&amp;'2020'!AF9</f>
        <v>GJ/</v>
      </c>
      <c r="AC48" s="1174" t="str">
        <f>"GJ/"&amp;'2020'!AG9</f>
        <v>GJ/</v>
      </c>
      <c r="AD48" s="1174" t="str">
        <f>"GJ/"&amp;'2020'!AH9</f>
        <v>GJ/</v>
      </c>
      <c r="AE48" s="1174" t="str">
        <f>"GJ/"&amp;'2020'!AI9</f>
        <v>GJ/</v>
      </c>
      <c r="AF48" s="1174" t="str">
        <f>"GJ/"&amp;'2020'!AJ9</f>
        <v>GJ/</v>
      </c>
      <c r="AG48" s="1174" t="str">
        <f>"GJ/"&amp;'2020'!AK9</f>
        <v>GJ/</v>
      </c>
      <c r="AH48" s="1174" t="str">
        <f>"GJ/"&amp;'2020'!AL9</f>
        <v>GJ/</v>
      </c>
      <c r="AI48" s="1174" t="str">
        <f>"GJ/"&amp;'2020'!AM9</f>
        <v>GJ/</v>
      </c>
      <c r="AJ48" s="1176" t="str">
        <f>"GJ/"&amp;'2020'!AO9</f>
        <v>GJ/</v>
      </c>
      <c r="AK48" s="1174" t="str">
        <f>"GJ/"&amp;'2020'!AP9</f>
        <v>GJ/</v>
      </c>
      <c r="AL48" s="1174" t="str">
        <f>"GJ/"&amp;'2020'!AQ9</f>
        <v>GJ/m² opp</v>
      </c>
      <c r="AM48" s="1174" t="str">
        <f>"GJ/"&amp;'2020'!AR9</f>
        <v>GJ/ton</v>
      </c>
      <c r="AN48" s="1174" t="str">
        <f>"GJ/"&amp;'2020'!AS9</f>
        <v>GJ/ton</v>
      </c>
      <c r="AO48" s="1174" t="str">
        <f>"GJ/"&amp;'2020'!AT9</f>
        <v>GJ/ton</v>
      </c>
      <c r="AP48" s="1174" t="str">
        <f>"GJ/"&amp;'2020'!AU9</f>
        <v>GJ/ton</v>
      </c>
      <c r="AQ48" s="1174" t="str">
        <f>"GJ/"&amp;'2020'!AV9</f>
        <v>GJ/ton</v>
      </c>
      <c r="AR48" s="1174" t="str">
        <f>"GJ/"&amp;'2020'!AW9</f>
        <v>GJ/ton</v>
      </c>
      <c r="AS48" s="1174" t="str">
        <f>"GJ/"&amp;'2020'!AX9</f>
        <v>GJ/ton</v>
      </c>
      <c r="AT48" s="1174" t="str">
        <f>"GJ/"&amp;'2020'!AY9</f>
        <v>GJ/</v>
      </c>
      <c r="AU48" s="1174" t="str">
        <f>"GJ/"&amp;'2020'!AZ9</f>
        <v>GJ/</v>
      </c>
      <c r="AV48" s="1174" t="str">
        <f>"GJ/"&amp;'2020'!BA9</f>
        <v>GJ/</v>
      </c>
      <c r="AW48" s="1174" t="str">
        <f>"GJ/"&amp;'2020'!BB9</f>
        <v>GJ/</v>
      </c>
      <c r="AX48" s="1174" t="str">
        <f>"GJ/"&amp;'2020'!BC9</f>
        <v>GJ/</v>
      </c>
      <c r="AY48" s="1174" t="str">
        <f>"GJ/"&amp;'2020'!BD9</f>
        <v>GJ/</v>
      </c>
      <c r="AZ48" s="1174" t="str">
        <f>"GJ/"&amp;'2020'!BE9</f>
        <v>GJ/</v>
      </c>
      <c r="BA48" s="1174" t="str">
        <f>"GJ/"&amp;'2020'!BF9</f>
        <v>GJ/</v>
      </c>
      <c r="BB48" s="1174" t="str">
        <f>"GJ/"&amp;'2020'!BG9</f>
        <v>GJ/</v>
      </c>
      <c r="BC48" s="1174" t="str">
        <f>"GJ/"&amp;'2020'!BH9</f>
        <v>GJ/</v>
      </c>
      <c r="BD48" s="1174" t="str">
        <f>"GJ/"&amp;'2020'!BI9</f>
        <v>GJ/</v>
      </c>
      <c r="BE48" s="1174" t="str">
        <f>"GJ/"&amp;'2020'!BJ9</f>
        <v>GJ/</v>
      </c>
      <c r="BF48" s="1174" t="str">
        <f>"GJ/"&amp;'2020'!BK9</f>
        <v>GJ/</v>
      </c>
      <c r="BG48" s="1174" t="str">
        <f>"GJ/"&amp;'2020'!BL9</f>
        <v>GJ/</v>
      </c>
      <c r="BH48" s="1174" t="str">
        <f>"GJ/"&amp;'2020'!BM9</f>
        <v>GJ/</v>
      </c>
      <c r="BI48" s="1174" t="str">
        <f>"GJ/"&amp;'2020'!BN9</f>
        <v>GJ/</v>
      </c>
      <c r="BJ48" s="1174" t="str">
        <f>"GJ/"&amp;'2020'!BO9</f>
        <v>GJ/</v>
      </c>
      <c r="BK48" s="1174" t="str">
        <f>"GJ/"&amp;'2020'!BP9</f>
        <v>GJ/</v>
      </c>
      <c r="BL48" s="1174" t="str">
        <f>"GJ/"&amp;'2020'!BQ9</f>
        <v>GJ/</v>
      </c>
      <c r="BM48" s="1174" t="str">
        <f>"GJ/"&amp;'2020'!BR9</f>
        <v>GJ/</v>
      </c>
      <c r="BN48" s="1174" t="str">
        <f>"GJ/"&amp;'2020'!BS9</f>
        <v>GJ/</v>
      </c>
      <c r="BO48" s="1174" t="str">
        <f>"GJ/"&amp;'2020'!BT9</f>
        <v>GJ/</v>
      </c>
      <c r="BP48" s="1174" t="str">
        <f>"GJ/"&amp;'2020'!BU9</f>
        <v>GJ/</v>
      </c>
      <c r="BQ48" s="1174" t="str">
        <f>"GJ/"&amp;'2020'!BV9</f>
        <v>GJ/</v>
      </c>
      <c r="BR48" s="1174" t="str">
        <f>"GJ/"&amp;'2020'!BW9</f>
        <v>GJ/</v>
      </c>
      <c r="BS48" s="1174" t="str">
        <f>"GJ/"&amp;'2020'!BX9</f>
        <v>GJ/</v>
      </c>
      <c r="BT48" s="1174" t="str">
        <f>"GJ/"&amp;'2020'!BY9</f>
        <v>GJ/</v>
      </c>
      <c r="BU48" s="1174" t="str">
        <f>"GJ/"&amp;'2020'!BZ9</f>
        <v>GJ/</v>
      </c>
      <c r="BV48" s="1174" t="str">
        <f>"GJ/"&amp;'2020'!CA9</f>
        <v>GJ/</v>
      </c>
      <c r="BW48" s="1174" t="str">
        <f>"GJ/"&amp;'2020'!CB9</f>
        <v>GJ/</v>
      </c>
      <c r="BX48" s="1174" t="str">
        <f>"GJ/"&amp;'2020'!CC9</f>
        <v>GJ/</v>
      </c>
      <c r="BY48" s="1174" t="str">
        <f>"GJ/"&amp;'2020'!CD9</f>
        <v>GJ/</v>
      </c>
      <c r="BZ48" s="1174" t="str">
        <f>"GJ/"&amp;'2020'!CE9</f>
        <v>GJ/</v>
      </c>
      <c r="CA48" s="1174" t="str">
        <f>"GJ/"&amp;'2020'!CF9</f>
        <v>GJ/</v>
      </c>
      <c r="CB48" s="1174" t="str">
        <f>"GJ/"&amp;'2020'!CG9</f>
        <v>GJ/</v>
      </c>
      <c r="CC48" s="1174" t="str">
        <f>"GJ/"&amp;'2020'!CH9</f>
        <v>GJ/</v>
      </c>
      <c r="CD48" s="1175" t="str">
        <f>"GJ/"&amp;'2020'!CI9</f>
        <v>GJ/</v>
      </c>
    </row>
    <row r="49" spans="1:83" ht="15.75" hidden="1" thickBot="1" x14ac:dyDescent="0.3">
      <c r="A49" s="427"/>
      <c r="B49" s="429"/>
      <c r="C49" s="36"/>
      <c r="D49" s="36"/>
      <c r="E49" s="36"/>
      <c r="F49" s="36"/>
      <c r="G49" s="1177"/>
      <c r="H49" s="36"/>
      <c r="I49" s="36"/>
      <c r="J49" s="36"/>
      <c r="K49" s="36"/>
      <c r="L49" s="36"/>
      <c r="M49" s="36"/>
      <c r="N49" s="36"/>
      <c r="O49" s="1925"/>
      <c r="P49" s="1925"/>
      <c r="Q49" s="1925"/>
      <c r="R49" s="1925"/>
      <c r="S49" s="1925"/>
      <c r="T49" s="1925"/>
      <c r="U49" s="1925"/>
      <c r="V49" s="1925"/>
      <c r="W49" s="38"/>
      <c r="X49" s="38"/>
      <c r="Y49" s="38"/>
      <c r="Z49" s="1926"/>
      <c r="AA49" s="1926"/>
      <c r="AB49" s="1926"/>
      <c r="AC49" s="1926"/>
      <c r="AD49" s="1926"/>
      <c r="AE49" s="1926"/>
      <c r="AF49" s="1926"/>
      <c r="AG49" s="1926"/>
      <c r="AH49" s="1926"/>
      <c r="AI49" s="39"/>
      <c r="AJ49" s="1178"/>
      <c r="AK49" s="1177"/>
      <c r="AL49" s="1177"/>
      <c r="AM49" s="1177"/>
      <c r="AN49" s="1177"/>
      <c r="AO49" s="1177"/>
      <c r="AP49" s="1177"/>
      <c r="AQ49" s="1177"/>
      <c r="AR49" s="1177"/>
      <c r="AS49" s="1177"/>
      <c r="AT49" s="1177"/>
      <c r="AU49" s="1177"/>
      <c r="AV49" s="1177"/>
      <c r="AW49" s="1177"/>
      <c r="AX49" s="1177"/>
      <c r="AY49" s="1177"/>
      <c r="AZ49" s="1177"/>
      <c r="BA49" s="1177"/>
      <c r="BB49" s="1177"/>
      <c r="BC49" s="1177"/>
      <c r="BD49" s="1177"/>
      <c r="BE49" s="1177"/>
      <c r="BF49" s="1177"/>
      <c r="BG49" s="1177"/>
      <c r="BH49" s="1177"/>
      <c r="BI49" s="1177"/>
      <c r="BJ49" s="1177"/>
      <c r="BK49" s="1177"/>
      <c r="BL49" s="1177"/>
      <c r="BM49" s="1177"/>
      <c r="BN49" s="1177"/>
      <c r="BO49" s="1177"/>
      <c r="BP49" s="1177"/>
      <c r="BQ49" s="1177"/>
      <c r="BR49" s="1177"/>
      <c r="BS49" s="1177"/>
      <c r="BT49" s="1177"/>
      <c r="BU49" s="1177"/>
      <c r="BV49" s="1177"/>
      <c r="BW49" s="1177"/>
      <c r="BX49" s="1177"/>
      <c r="BY49" s="1177"/>
      <c r="BZ49" s="1177"/>
      <c r="CA49" s="1177"/>
      <c r="CB49" s="1177"/>
      <c r="CC49" s="1177"/>
      <c r="CD49" s="1179"/>
    </row>
    <row r="50" spans="1:83" ht="15.75" hidden="1" thickBot="1" x14ac:dyDescent="0.3">
      <c r="A50" s="437"/>
      <c r="B50" s="429"/>
      <c r="C50" s="36"/>
      <c r="D50" s="36"/>
      <c r="E50" s="36"/>
      <c r="F50" s="36"/>
      <c r="G50" s="1177"/>
      <c r="H50" s="36"/>
      <c r="I50" s="36"/>
      <c r="J50" s="36"/>
      <c r="K50" s="36"/>
      <c r="L50" s="36"/>
      <c r="M50" s="36"/>
      <c r="N50" s="36"/>
      <c r="O50" s="1925"/>
      <c r="P50" s="1925"/>
      <c r="Q50" s="1925"/>
      <c r="R50" s="1925"/>
      <c r="S50" s="1925"/>
      <c r="T50" s="1925"/>
      <c r="U50" s="1925"/>
      <c r="V50" s="1925"/>
      <c r="W50" s="38"/>
      <c r="X50" s="38"/>
      <c r="Y50" s="38"/>
      <c r="Z50" s="1926"/>
      <c r="AA50" s="1926"/>
      <c r="AB50" s="1926"/>
      <c r="AC50" s="1926"/>
      <c r="AD50" s="1926"/>
      <c r="AE50" s="1926"/>
      <c r="AF50" s="1926"/>
      <c r="AG50" s="1926"/>
      <c r="AH50" s="1926"/>
      <c r="AI50" s="39"/>
      <c r="AJ50" s="1178"/>
      <c r="AK50" s="1177"/>
      <c r="AL50" s="1177"/>
      <c r="AM50" s="1177"/>
      <c r="AN50" s="1177"/>
      <c r="AO50" s="1177"/>
      <c r="AP50" s="1177"/>
      <c r="AQ50" s="1177"/>
      <c r="AR50" s="1177"/>
      <c r="AS50" s="1177"/>
      <c r="AT50" s="1177"/>
      <c r="AU50" s="1177"/>
      <c r="AV50" s="1177"/>
      <c r="AW50" s="1177"/>
      <c r="AX50" s="1177"/>
      <c r="AY50" s="1177"/>
      <c r="AZ50" s="1177"/>
      <c r="BA50" s="1177"/>
      <c r="BB50" s="1177"/>
      <c r="BC50" s="1177"/>
      <c r="BD50" s="1177"/>
      <c r="BE50" s="1177"/>
      <c r="BF50" s="1177"/>
      <c r="BG50" s="1177"/>
      <c r="BH50" s="1177"/>
      <c r="BI50" s="1177"/>
      <c r="BJ50" s="1177"/>
      <c r="BK50" s="1177"/>
      <c r="BL50" s="1177"/>
      <c r="BM50" s="1177"/>
      <c r="BN50" s="1177"/>
      <c r="BO50" s="1177"/>
      <c r="BP50" s="1177"/>
      <c r="BQ50" s="1177"/>
      <c r="BR50" s="1177"/>
      <c r="BS50" s="1177"/>
      <c r="BT50" s="1177"/>
      <c r="BU50" s="1177"/>
      <c r="BV50" s="1177"/>
      <c r="BW50" s="1177"/>
      <c r="BX50" s="1177"/>
      <c r="BY50" s="1177"/>
      <c r="BZ50" s="1177"/>
      <c r="CA50" s="1177"/>
      <c r="CB50" s="1177"/>
      <c r="CC50" s="1177"/>
      <c r="CD50" s="1179"/>
    </row>
    <row r="51" spans="1:83" ht="15.75" customHeight="1" x14ac:dyDescent="0.25">
      <c r="A51" s="438">
        <f t="shared" ref="A51:A57" si="6">A14</f>
        <v>2014</v>
      </c>
      <c r="B51" s="429">
        <f>Overzicht!D40</f>
        <v>0.23681214421252372</v>
      </c>
      <c r="C51" s="36">
        <f ca="1">Overzicht!E40</f>
        <v>0.78017725627262513</v>
      </c>
      <c r="D51" s="36">
        <f ca="1">Overzicht!F40</f>
        <v>0.9142271276716315</v>
      </c>
      <c r="E51" s="36">
        <f ca="1">Overzicht!G40</f>
        <v>0.87356701783815782</v>
      </c>
      <c r="F51" s="36">
        <f>Overzicht!H40</f>
        <v>1</v>
      </c>
      <c r="G51" s="1177">
        <f>Overzicht!I40</f>
        <v>3.9</v>
      </c>
      <c r="H51" s="36">
        <f ca="1">Overzicht!J40</f>
        <v>0.90277777777777779</v>
      </c>
      <c r="I51" s="36">
        <f>Overzicht!K40</f>
        <v>0.9</v>
      </c>
      <c r="J51" s="36">
        <f>Overzicht!L40</f>
        <v>0.9</v>
      </c>
      <c r="K51" s="36">
        <f ca="1">Overzicht!M40</f>
        <v>1.2025316455696204</v>
      </c>
      <c r="L51" s="36">
        <f ca="1">Overzicht!N40</f>
        <v>0</v>
      </c>
      <c r="M51" s="36">
        <f>Overzicht!O40</f>
        <v>1</v>
      </c>
      <c r="N51" s="36">
        <f>Overzicht!P40</f>
        <v>0.99999999999999534</v>
      </c>
      <c r="O51" s="36">
        <f>Overzicht!Q40</f>
        <v>0</v>
      </c>
      <c r="P51" s="36">
        <f>Overzicht!R40</f>
        <v>0</v>
      </c>
      <c r="Q51" s="36">
        <f>Overzicht!S40</f>
        <v>0</v>
      </c>
      <c r="R51" s="36" t="e">
        <f>Overzicht!T40</f>
        <v>#VALUE!</v>
      </c>
      <c r="S51" s="36">
        <f ca="1">Overzicht!U40</f>
        <v>0</v>
      </c>
      <c r="T51" s="36">
        <f ca="1">Overzicht!V40</f>
        <v>0</v>
      </c>
      <c r="U51" s="36">
        <f ca="1">Overzicht!W40</f>
        <v>0</v>
      </c>
      <c r="V51" s="36">
        <f ca="1">Overzicht!X40</f>
        <v>0</v>
      </c>
      <c r="W51" s="38">
        <f>Overzicht!Z40</f>
        <v>0.9256615807908809</v>
      </c>
      <c r="X51" s="38">
        <f ca="1">Overzicht!AA40</f>
        <v>0</v>
      </c>
      <c r="Y51" s="38">
        <f ca="1">Overzicht!AB40</f>
        <v>1</v>
      </c>
      <c r="Z51" s="38">
        <f ca="1">Overzicht!AC40</f>
        <v>52328.14672540332</v>
      </c>
      <c r="AA51" s="38">
        <f>Overzicht!AD40</f>
        <v>0</v>
      </c>
      <c r="AB51" s="38">
        <f>Overzicht!AE40</f>
        <v>0</v>
      </c>
      <c r="AC51" s="38">
        <f>Overzicht!AF40</f>
        <v>0</v>
      </c>
      <c r="AD51" s="38">
        <f>Overzicht!AG40</f>
        <v>0</v>
      </c>
      <c r="AE51" s="38">
        <f>Overzicht!AH40</f>
        <v>0</v>
      </c>
      <c r="AF51" s="38">
        <f>Overzicht!AI40</f>
        <v>0</v>
      </c>
      <c r="AG51" s="38">
        <f>Overzicht!AJ40</f>
        <v>0</v>
      </c>
      <c r="AH51" s="38">
        <f>Overzicht!AK40</f>
        <v>0</v>
      </c>
      <c r="AI51" s="38">
        <f>Overzicht!AL40</f>
        <v>0</v>
      </c>
      <c r="AJ51" s="1178">
        <f ca="1">Overzicht!AN40</f>
        <v>0</v>
      </c>
      <c r="AK51" s="1177">
        <f ca="1">Overzicht!AO40</f>
        <v>217.27093333948486</v>
      </c>
      <c r="AL51" s="1177">
        <f ca="1">Overzicht!AP40</f>
        <v>2.1213667503627177E-2</v>
      </c>
      <c r="AM51" s="1177">
        <f ca="1">Overzicht!AQ40</f>
        <v>5.4021181235041915</v>
      </c>
      <c r="AN51" s="1177">
        <f ca="1">Overzicht!AR40</f>
        <v>7.2803127079131222</v>
      </c>
      <c r="AO51" s="1177">
        <f ca="1">Overzicht!AS40</f>
        <v>3.5996287788235257</v>
      </c>
      <c r="AP51" s="1177">
        <f ca="1">Overzicht!AT40</f>
        <v>10.203420696622238</v>
      </c>
      <c r="AQ51" s="1177">
        <f ca="1">Overzicht!AU40</f>
        <v>142.52499239733748</v>
      </c>
      <c r="AR51" s="1177">
        <f ca="1">Overzicht!AV40</f>
        <v>1.1828399117007549</v>
      </c>
      <c r="AS51" s="1177">
        <f ca="1">Overzicht!AW40</f>
        <v>0.13483745523099883</v>
      </c>
      <c r="AT51" s="1177">
        <f>Overzicht!AX40</f>
        <v>0</v>
      </c>
      <c r="AU51" s="1177">
        <f>Overzicht!AY40</f>
        <v>0</v>
      </c>
      <c r="AV51" s="1177">
        <f>Overzicht!AZ40</f>
        <v>0</v>
      </c>
      <c r="AW51" s="1177">
        <f>Overzicht!BA40</f>
        <v>0</v>
      </c>
      <c r="AX51" s="1177">
        <f>Overzicht!BB40</f>
        <v>0</v>
      </c>
      <c r="AY51" s="1177">
        <f>Overzicht!BC40</f>
        <v>0</v>
      </c>
      <c r="AZ51" s="1177">
        <f>Overzicht!BD40</f>
        <v>0</v>
      </c>
      <c r="BA51" s="1177">
        <f>Overzicht!BE40</f>
        <v>0</v>
      </c>
      <c r="BB51" s="1177">
        <f>Overzicht!BF40</f>
        <v>0</v>
      </c>
      <c r="BC51" s="1177">
        <f>Overzicht!BG40</f>
        <v>0</v>
      </c>
      <c r="BD51" s="1177">
        <f>Overzicht!BH40</f>
        <v>0</v>
      </c>
      <c r="BE51" s="1177">
        <f>Overzicht!BI40</f>
        <v>0</v>
      </c>
      <c r="BF51" s="1177">
        <f>Overzicht!BJ40</f>
        <v>0</v>
      </c>
      <c r="BG51" s="1177">
        <f>Overzicht!BK40</f>
        <v>0</v>
      </c>
      <c r="BH51" s="1177">
        <f>Overzicht!BL40</f>
        <v>0</v>
      </c>
      <c r="BI51" s="1177">
        <f>Overzicht!BM40</f>
        <v>0</v>
      </c>
      <c r="BJ51" s="1177">
        <f>Overzicht!BN40</f>
        <v>0</v>
      </c>
      <c r="BK51" s="1177">
        <f>Overzicht!BO40</f>
        <v>0</v>
      </c>
      <c r="BL51" s="1177">
        <f>Overzicht!BP40</f>
        <v>0</v>
      </c>
      <c r="BM51" s="1177">
        <f>Overzicht!BQ40</f>
        <v>0</v>
      </c>
      <c r="BN51" s="1177">
        <f>Overzicht!BR40</f>
        <v>0</v>
      </c>
      <c r="BO51" s="1177">
        <f>Overzicht!BS40</f>
        <v>0</v>
      </c>
      <c r="BP51" s="1177">
        <f>Overzicht!BT40</f>
        <v>0</v>
      </c>
      <c r="BQ51" s="1177">
        <f>Overzicht!BU40</f>
        <v>0</v>
      </c>
      <c r="BR51" s="1177">
        <f>Overzicht!BV40</f>
        <v>0</v>
      </c>
      <c r="BS51" s="1177">
        <f>Overzicht!BW40</f>
        <v>0</v>
      </c>
      <c r="BT51" s="1177">
        <f>Overzicht!BX40</f>
        <v>0</v>
      </c>
      <c r="BU51" s="1177">
        <f>Overzicht!BY40</f>
        <v>0</v>
      </c>
      <c r="BV51" s="1177">
        <f>Overzicht!BZ40</f>
        <v>0</v>
      </c>
      <c r="BW51" s="1177">
        <f>Overzicht!CA40</f>
        <v>0</v>
      </c>
      <c r="BX51" s="1177">
        <f>Overzicht!CB40</f>
        <v>0</v>
      </c>
      <c r="BY51" s="1177">
        <f>Overzicht!CC40</f>
        <v>0</v>
      </c>
      <c r="BZ51" s="1177">
        <f>Overzicht!CD40</f>
        <v>0</v>
      </c>
      <c r="CA51" s="1177">
        <f>Overzicht!CE40</f>
        <v>0</v>
      </c>
      <c r="CB51" s="1177">
        <f>Overzicht!CF40</f>
        <v>0</v>
      </c>
      <c r="CC51" s="1177">
        <f>Overzicht!CG40</f>
        <v>0</v>
      </c>
      <c r="CD51" s="1179">
        <f>Overzicht!CH40</f>
        <v>0</v>
      </c>
    </row>
    <row r="52" spans="1:83" ht="15.75" customHeight="1" x14ac:dyDescent="0.25">
      <c r="A52" s="427">
        <f t="shared" si="6"/>
        <v>2015</v>
      </c>
      <c r="B52" s="429">
        <f>Overzicht!D41</f>
        <v>0.23681214421252372</v>
      </c>
      <c r="C52" s="36">
        <f ca="1">Overzicht!E41</f>
        <v>0.78017725627262513</v>
      </c>
      <c r="D52" s="36">
        <f ca="1">Overzicht!F41</f>
        <v>0.90757789582272574</v>
      </c>
      <c r="E52" s="36">
        <f ca="1">Overzicht!G41</f>
        <v>0.87711477088455114</v>
      </c>
      <c r="F52" s="36">
        <f>Overzicht!H41</f>
        <v>1</v>
      </c>
      <c r="G52" s="1177">
        <f>Overzicht!I41</f>
        <v>3.9</v>
      </c>
      <c r="H52" s="36">
        <f ca="1">Overzicht!J41</f>
        <v>0.90277777777777779</v>
      </c>
      <c r="I52" s="36">
        <f>Overzicht!K41</f>
        <v>0.9</v>
      </c>
      <c r="J52" s="36">
        <f>Overzicht!L41</f>
        <v>0.9</v>
      </c>
      <c r="K52" s="36">
        <f ca="1">Overzicht!M41</f>
        <v>1.2025316455696204</v>
      </c>
      <c r="L52" s="36">
        <f ca="1">Overzicht!N41</f>
        <v>0</v>
      </c>
      <c r="M52" s="36">
        <f>Overzicht!O41</f>
        <v>0.99999999999999933</v>
      </c>
      <c r="N52" s="36">
        <f>Overzicht!P41</f>
        <v>1.0000000000000007</v>
      </c>
      <c r="O52" s="36">
        <f>Overzicht!Q41</f>
        <v>0</v>
      </c>
      <c r="P52" s="36">
        <f>Overzicht!R41</f>
        <v>0</v>
      </c>
      <c r="Q52" s="36">
        <f>Overzicht!S41</f>
        <v>0</v>
      </c>
      <c r="R52" s="36" t="e">
        <f>Overzicht!T41</f>
        <v>#VALUE!</v>
      </c>
      <c r="S52" s="36">
        <f ca="1">Overzicht!U41</f>
        <v>0</v>
      </c>
      <c r="T52" s="36">
        <f ca="1">Overzicht!V41</f>
        <v>0</v>
      </c>
      <c r="U52" s="36">
        <f ca="1">Overzicht!W41</f>
        <v>0</v>
      </c>
      <c r="V52" s="36">
        <f ca="1">Overzicht!X41</f>
        <v>0</v>
      </c>
      <c r="W52" s="38">
        <f>Overzicht!Z41</f>
        <v>0.97038431442156559</v>
      </c>
      <c r="X52" s="38">
        <f ca="1">Overzicht!AA41</f>
        <v>0</v>
      </c>
      <c r="Y52" s="38">
        <f ca="1">Overzicht!AB41</f>
        <v>1</v>
      </c>
      <c r="Z52" s="38">
        <f ca="1">Overzicht!AC41</f>
        <v>0</v>
      </c>
      <c r="AA52" s="38">
        <f>Overzicht!AD41</f>
        <v>0</v>
      </c>
      <c r="AB52" s="38">
        <f>Overzicht!AE41</f>
        <v>0</v>
      </c>
      <c r="AC52" s="38">
        <f>Overzicht!AF41</f>
        <v>0</v>
      </c>
      <c r="AD52" s="38">
        <f>Overzicht!AG41</f>
        <v>0</v>
      </c>
      <c r="AE52" s="38">
        <f>Overzicht!AH41</f>
        <v>0</v>
      </c>
      <c r="AF52" s="38">
        <f>Overzicht!AI41</f>
        <v>0</v>
      </c>
      <c r="AG52" s="38">
        <f>Overzicht!AJ41</f>
        <v>0</v>
      </c>
      <c r="AH52" s="38">
        <f>Overzicht!AK41</f>
        <v>0</v>
      </c>
      <c r="AI52" s="38">
        <f>Overzicht!AL41</f>
        <v>0</v>
      </c>
      <c r="AJ52" s="1178">
        <f ca="1">Overzicht!AN41</f>
        <v>0</v>
      </c>
      <c r="AK52" s="1177">
        <f ca="1">Overzicht!AO41</f>
        <v>217.27093333948486</v>
      </c>
      <c r="AL52" s="1177">
        <f ca="1">Overzicht!AP41</f>
        <v>2.1446448697416364E-2</v>
      </c>
      <c r="AM52" s="1177">
        <f ca="1">Overzicht!AQ41</f>
        <v>5.7349119772356802</v>
      </c>
      <c r="AN52" s="1177">
        <f ca="1">Overzicht!AR41</f>
        <v>7.5763978734368758</v>
      </c>
      <c r="AO52" s="1177">
        <f ca="1">Overzicht!AS41</f>
        <v>4.0327512801795899</v>
      </c>
      <c r="AP52" s="1177">
        <f ca="1">Overzicht!AT41</f>
        <v>10.295687600511066</v>
      </c>
      <c r="AQ52" s="1177">
        <f ca="1">Overzicht!AU41</f>
        <v>142.5044062112334</v>
      </c>
      <c r="AR52" s="1177">
        <f ca="1">Overzicht!AV41</f>
        <v>1.1940355786401395</v>
      </c>
      <c r="AS52" s="1177">
        <f ca="1">Overzicht!AW41</f>
        <v>0.13772534222161653</v>
      </c>
      <c r="AT52" s="1177">
        <f>Overzicht!AX41</f>
        <v>0</v>
      </c>
      <c r="AU52" s="1177">
        <f>Overzicht!AY41</f>
        <v>0</v>
      </c>
      <c r="AV52" s="1177">
        <f>Overzicht!AZ41</f>
        <v>0</v>
      </c>
      <c r="AW52" s="1177">
        <f>Overzicht!BA41</f>
        <v>0</v>
      </c>
      <c r="AX52" s="1177">
        <f>Overzicht!BB41</f>
        <v>0</v>
      </c>
      <c r="AY52" s="1177">
        <f>Overzicht!BC41</f>
        <v>0</v>
      </c>
      <c r="AZ52" s="1177">
        <f>Overzicht!BD41</f>
        <v>0</v>
      </c>
      <c r="BA52" s="1177">
        <f>Overzicht!BE41</f>
        <v>0</v>
      </c>
      <c r="BB52" s="1177">
        <f>Overzicht!BF41</f>
        <v>0</v>
      </c>
      <c r="BC52" s="1177">
        <f>Overzicht!BG41</f>
        <v>0</v>
      </c>
      <c r="BD52" s="1177">
        <f>Overzicht!BH41</f>
        <v>0</v>
      </c>
      <c r="BE52" s="1177">
        <f>Overzicht!BI41</f>
        <v>0</v>
      </c>
      <c r="BF52" s="1177">
        <f>Overzicht!BJ41</f>
        <v>0</v>
      </c>
      <c r="BG52" s="1177">
        <f>Overzicht!BK41</f>
        <v>0</v>
      </c>
      <c r="BH52" s="1177">
        <f>Overzicht!BL41</f>
        <v>0</v>
      </c>
      <c r="BI52" s="1177">
        <f>Overzicht!BM41</f>
        <v>0</v>
      </c>
      <c r="BJ52" s="1177">
        <f>Overzicht!BN41</f>
        <v>0</v>
      </c>
      <c r="BK52" s="1177">
        <f>Overzicht!BO41</f>
        <v>0</v>
      </c>
      <c r="BL52" s="1177">
        <f>Overzicht!BP41</f>
        <v>0</v>
      </c>
      <c r="BM52" s="1177">
        <f>Overzicht!BQ41</f>
        <v>0</v>
      </c>
      <c r="BN52" s="1177">
        <f>Overzicht!BR41</f>
        <v>0</v>
      </c>
      <c r="BO52" s="1177">
        <f>Overzicht!BS41</f>
        <v>0</v>
      </c>
      <c r="BP52" s="1177">
        <f>Overzicht!BT41</f>
        <v>0</v>
      </c>
      <c r="BQ52" s="1177">
        <f>Overzicht!BU41</f>
        <v>0</v>
      </c>
      <c r="BR52" s="1177">
        <f>Overzicht!BV41</f>
        <v>0</v>
      </c>
      <c r="BS52" s="1177">
        <f>Overzicht!BW41</f>
        <v>0</v>
      </c>
      <c r="BT52" s="1177">
        <f>Overzicht!BX41</f>
        <v>0</v>
      </c>
      <c r="BU52" s="1177">
        <f>Overzicht!BY41</f>
        <v>0</v>
      </c>
      <c r="BV52" s="1177">
        <f>Overzicht!BZ41</f>
        <v>0</v>
      </c>
      <c r="BW52" s="1177">
        <f>Overzicht!CA41</f>
        <v>0</v>
      </c>
      <c r="BX52" s="1177">
        <f>Overzicht!CB41</f>
        <v>0</v>
      </c>
      <c r="BY52" s="1177">
        <f>Overzicht!CC41</f>
        <v>0</v>
      </c>
      <c r="BZ52" s="1177">
        <f>Overzicht!CD41</f>
        <v>0</v>
      </c>
      <c r="CA52" s="1177">
        <f>Overzicht!CE41</f>
        <v>0</v>
      </c>
      <c r="CB52" s="1177">
        <f>Overzicht!CF41</f>
        <v>0</v>
      </c>
      <c r="CC52" s="1177">
        <f>Overzicht!CG41</f>
        <v>0</v>
      </c>
      <c r="CD52" s="1179">
        <f>Overzicht!CH41</f>
        <v>0</v>
      </c>
    </row>
    <row r="53" spans="1:83" ht="15.75" customHeight="1" x14ac:dyDescent="0.25">
      <c r="A53" s="427">
        <f t="shared" si="6"/>
        <v>2016</v>
      </c>
      <c r="B53" s="429">
        <f>Overzicht!D42</f>
        <v>0.23681214421252372</v>
      </c>
      <c r="C53" s="36">
        <f ca="1">Overzicht!E42</f>
        <v>0.78017725627262513</v>
      </c>
      <c r="D53" s="36">
        <f ca="1">Overzicht!F42</f>
        <v>0.91990412338505745</v>
      </c>
      <c r="E53" s="36">
        <f ca="1">Overzicht!G42</f>
        <v>0.87655939066276423</v>
      </c>
      <c r="F53" s="36">
        <f>Overzicht!H42</f>
        <v>1</v>
      </c>
      <c r="G53" s="1177">
        <f>Overzicht!I42</f>
        <v>3.9</v>
      </c>
      <c r="H53" s="36">
        <f ca="1">Overzicht!J42</f>
        <v>0.90277777777777779</v>
      </c>
      <c r="I53" s="36">
        <f>Overzicht!K42</f>
        <v>0.9</v>
      </c>
      <c r="J53" s="36">
        <f>Overzicht!L42</f>
        <v>0.9</v>
      </c>
      <c r="K53" s="36">
        <f ca="1">Overzicht!M42</f>
        <v>1.2025316455696204</v>
      </c>
      <c r="L53" s="36">
        <f ca="1">Overzicht!N42</f>
        <v>0</v>
      </c>
      <c r="M53" s="36">
        <f>Overzicht!O42</f>
        <v>0.99999999999999933</v>
      </c>
      <c r="N53" s="36">
        <f>Overzicht!P42</f>
        <v>1.0000000000000007</v>
      </c>
      <c r="O53" s="36">
        <f>Overzicht!Q42</f>
        <v>0</v>
      </c>
      <c r="P53" s="36">
        <f>Overzicht!R42</f>
        <v>0</v>
      </c>
      <c r="Q53" s="36">
        <f>Overzicht!S42</f>
        <v>0</v>
      </c>
      <c r="R53" s="36" t="e">
        <f>Overzicht!T42</f>
        <v>#VALUE!</v>
      </c>
      <c r="S53" s="36">
        <f ca="1">Overzicht!U42</f>
        <v>0</v>
      </c>
      <c r="T53" s="36">
        <f ca="1">Overzicht!V42</f>
        <v>0</v>
      </c>
      <c r="U53" s="36">
        <f ca="1">Overzicht!W42</f>
        <v>0</v>
      </c>
      <c r="V53" s="36">
        <f ca="1">Overzicht!X42</f>
        <v>0</v>
      </c>
      <c r="W53" s="38">
        <f>Overzicht!Z42</f>
        <v>0.96980944310489814</v>
      </c>
      <c r="X53" s="38">
        <f ca="1">Overzicht!AA42</f>
        <v>0</v>
      </c>
      <c r="Y53" s="38">
        <f ca="1">Overzicht!AB42</f>
        <v>1</v>
      </c>
      <c r="Z53" s="38">
        <f ca="1">Overzicht!AC42</f>
        <v>0</v>
      </c>
      <c r="AA53" s="38">
        <f>Overzicht!AD42</f>
        <v>0</v>
      </c>
      <c r="AB53" s="38">
        <f>Overzicht!AE42</f>
        <v>0</v>
      </c>
      <c r="AC53" s="38">
        <f>Overzicht!AF42</f>
        <v>0</v>
      </c>
      <c r="AD53" s="38">
        <f>Overzicht!AG42</f>
        <v>0</v>
      </c>
      <c r="AE53" s="38">
        <f>Overzicht!AH42</f>
        <v>0</v>
      </c>
      <c r="AF53" s="38">
        <f>Overzicht!AI42</f>
        <v>0</v>
      </c>
      <c r="AG53" s="38">
        <f>Overzicht!AJ42</f>
        <v>0</v>
      </c>
      <c r="AH53" s="38">
        <f>Overzicht!AK42</f>
        <v>0</v>
      </c>
      <c r="AI53" s="38">
        <f>Overzicht!AL42</f>
        <v>0</v>
      </c>
      <c r="AJ53" s="1178">
        <f ca="1">Overzicht!AN42</f>
        <v>0</v>
      </c>
      <c r="AK53" s="1177">
        <f ca="1">Overzicht!AO42</f>
        <v>217.27093333948486</v>
      </c>
      <c r="AL53" s="1177">
        <f ca="1">Overzicht!AP42</f>
        <v>2.1446448697416364E-2</v>
      </c>
      <c r="AM53" s="1177">
        <f ca="1">Overzicht!AQ42</f>
        <v>4.9069530435064133</v>
      </c>
      <c r="AN53" s="1177">
        <f ca="1">Overzicht!AR42</f>
        <v>6.5153944270860338</v>
      </c>
      <c r="AO53" s="1177">
        <f ca="1">Overzicht!AS42</f>
        <v>2.9717478338287462</v>
      </c>
      <c r="AP53" s="1177">
        <f ca="1">Overzicht!AT42</f>
        <v>8.6875551340480257</v>
      </c>
      <c r="AQ53" s="1177">
        <f ca="1">Overzicht!AU42</f>
        <v>103.74478932188576</v>
      </c>
      <c r="AR53" s="1177">
        <f ca="1">Overzicht!AV42</f>
        <v>1.1940355786401395</v>
      </c>
      <c r="AS53" s="1177">
        <f ca="1">Overzicht!AW42</f>
        <v>0.13083907511053572</v>
      </c>
      <c r="AT53" s="1177">
        <f>Overzicht!AX42</f>
        <v>0</v>
      </c>
      <c r="AU53" s="1177">
        <f>Overzicht!AY42</f>
        <v>0</v>
      </c>
      <c r="AV53" s="1177">
        <f>Overzicht!AZ42</f>
        <v>0</v>
      </c>
      <c r="AW53" s="1177">
        <f>Overzicht!BA42</f>
        <v>0</v>
      </c>
      <c r="AX53" s="1177">
        <f>Overzicht!BB42</f>
        <v>0</v>
      </c>
      <c r="AY53" s="1177">
        <f>Overzicht!BC42</f>
        <v>0</v>
      </c>
      <c r="AZ53" s="1177">
        <f>Overzicht!BD42</f>
        <v>0</v>
      </c>
      <c r="BA53" s="1177">
        <f>Overzicht!BE42</f>
        <v>0</v>
      </c>
      <c r="BB53" s="1177">
        <f>Overzicht!BF42</f>
        <v>0</v>
      </c>
      <c r="BC53" s="1177">
        <f>Overzicht!BG42</f>
        <v>0</v>
      </c>
      <c r="BD53" s="1177">
        <f>Overzicht!BH42</f>
        <v>0</v>
      </c>
      <c r="BE53" s="1177">
        <f>Overzicht!BI42</f>
        <v>0</v>
      </c>
      <c r="BF53" s="1177">
        <f>Overzicht!BJ42</f>
        <v>0</v>
      </c>
      <c r="BG53" s="1177">
        <f>Overzicht!BK42</f>
        <v>0</v>
      </c>
      <c r="BH53" s="1177">
        <f>Overzicht!BL42</f>
        <v>0</v>
      </c>
      <c r="BI53" s="1177">
        <f>Overzicht!BM42</f>
        <v>0</v>
      </c>
      <c r="BJ53" s="1177">
        <f>Overzicht!BN42</f>
        <v>0</v>
      </c>
      <c r="BK53" s="1177">
        <f>Overzicht!BO42</f>
        <v>0</v>
      </c>
      <c r="BL53" s="1177">
        <f>Overzicht!BP42</f>
        <v>0</v>
      </c>
      <c r="BM53" s="1177">
        <f>Overzicht!BQ42</f>
        <v>0</v>
      </c>
      <c r="BN53" s="1177">
        <f>Overzicht!BR42</f>
        <v>0</v>
      </c>
      <c r="BO53" s="1177">
        <f>Overzicht!BS42</f>
        <v>0</v>
      </c>
      <c r="BP53" s="1177">
        <f>Overzicht!BT42</f>
        <v>0</v>
      </c>
      <c r="BQ53" s="1177">
        <f>Overzicht!BU42</f>
        <v>0</v>
      </c>
      <c r="BR53" s="1177">
        <f>Overzicht!BV42</f>
        <v>0</v>
      </c>
      <c r="BS53" s="1177">
        <f>Overzicht!BW42</f>
        <v>0</v>
      </c>
      <c r="BT53" s="1177">
        <f>Overzicht!BX42</f>
        <v>0</v>
      </c>
      <c r="BU53" s="1177">
        <f>Overzicht!BY42</f>
        <v>0</v>
      </c>
      <c r="BV53" s="1177">
        <f>Overzicht!BZ42</f>
        <v>0</v>
      </c>
      <c r="BW53" s="1177">
        <f>Overzicht!CA42</f>
        <v>0</v>
      </c>
      <c r="BX53" s="1177">
        <f>Overzicht!CB42</f>
        <v>0</v>
      </c>
      <c r="BY53" s="1177">
        <f>Overzicht!CC42</f>
        <v>0</v>
      </c>
      <c r="BZ53" s="1177">
        <f>Overzicht!CD42</f>
        <v>0</v>
      </c>
      <c r="CA53" s="1177">
        <f>Overzicht!CE42</f>
        <v>0</v>
      </c>
      <c r="CB53" s="1177">
        <f>Overzicht!CF42</f>
        <v>0</v>
      </c>
      <c r="CC53" s="1177">
        <f>Overzicht!CG42</f>
        <v>0</v>
      </c>
      <c r="CD53" s="1179">
        <f>Overzicht!CH42</f>
        <v>0</v>
      </c>
    </row>
    <row r="54" spans="1:83" ht="15.75" customHeight="1" x14ac:dyDescent="0.25">
      <c r="A54" s="427">
        <f t="shared" si="6"/>
        <v>2017</v>
      </c>
      <c r="B54" s="429">
        <f>Overzicht!D43</f>
        <v>0.23681214421252372</v>
      </c>
      <c r="C54" s="36">
        <f ca="1">Overzicht!E43</f>
        <v>0.78017725627262513</v>
      </c>
      <c r="D54" s="36">
        <f ca="1">Overzicht!F43</f>
        <v>0.91990412338505745</v>
      </c>
      <c r="E54" s="36">
        <f ca="1">Overzicht!G43</f>
        <v>0.87655939066276423</v>
      </c>
      <c r="F54" s="36">
        <f>Overzicht!H43</f>
        <v>1.0156751911984605</v>
      </c>
      <c r="G54" s="1177">
        <f>Overzicht!I43</f>
        <v>4.3</v>
      </c>
      <c r="H54" s="36">
        <f ca="1">Overzicht!J43</f>
        <v>0.95029239766081874</v>
      </c>
      <c r="I54" s="36">
        <f>Overzicht!K43</f>
        <v>0.9</v>
      </c>
      <c r="J54" s="36">
        <f>Overzicht!L43</f>
        <v>0.9</v>
      </c>
      <c r="K54" s="36">
        <f ca="1">Overzicht!M43</f>
        <v>1.2025316455696204</v>
      </c>
      <c r="L54" s="36">
        <f ca="1">Overzicht!N43</f>
        <v>0</v>
      </c>
      <c r="M54" s="36">
        <f>Overzicht!O43</f>
        <v>0.99999999999999933</v>
      </c>
      <c r="N54" s="36">
        <f>Overzicht!P43</f>
        <v>1.0000000000000007</v>
      </c>
      <c r="O54" s="36">
        <f>Overzicht!Q43</f>
        <v>0</v>
      </c>
      <c r="P54" s="36">
        <f>Overzicht!R43</f>
        <v>0</v>
      </c>
      <c r="Q54" s="36">
        <f>Overzicht!S43</f>
        <v>0</v>
      </c>
      <c r="R54" s="36" t="e">
        <f>Overzicht!T43</f>
        <v>#VALUE!</v>
      </c>
      <c r="S54" s="36">
        <f ca="1">Overzicht!U43</f>
        <v>0</v>
      </c>
      <c r="T54" s="36">
        <f ca="1">Overzicht!V43</f>
        <v>0</v>
      </c>
      <c r="U54" s="36">
        <f ca="1">Overzicht!W43</f>
        <v>0</v>
      </c>
      <c r="V54" s="36">
        <f ca="1">Overzicht!X43</f>
        <v>0</v>
      </c>
      <c r="W54" s="38">
        <f>Overzicht!Z43</f>
        <v>0.96980944310489814</v>
      </c>
      <c r="X54" s="38">
        <f ca="1">Overzicht!AA43</f>
        <v>0</v>
      </c>
      <c r="Y54" s="38">
        <f ca="1">Overzicht!AB43</f>
        <v>1</v>
      </c>
      <c r="Z54" s="38">
        <f ca="1">Overzicht!AC43</f>
        <v>0</v>
      </c>
      <c r="AA54" s="38">
        <f>Overzicht!AD43</f>
        <v>0</v>
      </c>
      <c r="AB54" s="38">
        <f>Overzicht!AE43</f>
        <v>0</v>
      </c>
      <c r="AC54" s="38">
        <f>Overzicht!AF43</f>
        <v>0</v>
      </c>
      <c r="AD54" s="38">
        <f>Overzicht!AG43</f>
        <v>0</v>
      </c>
      <c r="AE54" s="38">
        <f>Overzicht!AH43</f>
        <v>0</v>
      </c>
      <c r="AF54" s="38">
        <f>Overzicht!AI43</f>
        <v>0</v>
      </c>
      <c r="AG54" s="38">
        <f>Overzicht!AJ43</f>
        <v>0</v>
      </c>
      <c r="AH54" s="38">
        <f>Overzicht!AK43</f>
        <v>0</v>
      </c>
      <c r="AI54" s="38">
        <f>Overzicht!AL43</f>
        <v>0</v>
      </c>
      <c r="AJ54" s="1178">
        <f ca="1">Overzicht!AN43</f>
        <v>0</v>
      </c>
      <c r="AK54" s="1177">
        <f ca="1">Overzicht!AO43</f>
        <v>217.27093333948486</v>
      </c>
      <c r="AL54" s="1177">
        <f ca="1">Overzicht!AP43</f>
        <v>2.0420483010461392E-2</v>
      </c>
      <c r="AM54" s="1177">
        <f ca="1">Overzicht!AQ43</f>
        <v>4.8733067310575047</v>
      </c>
      <c r="AN54" s="1177">
        <f ca="1">Overzicht!AR43</f>
        <v>6.3688279003781805</v>
      </c>
      <c r="AO54" s="1177">
        <f ca="1">Overzicht!AS43</f>
        <v>2.9717478338287462</v>
      </c>
      <c r="AP54" s="1177">
        <f ca="1">Overzicht!AT43</f>
        <v>8.4048535678549019</v>
      </c>
      <c r="AQ54" s="1177">
        <f ca="1">Overzicht!AU43</f>
        <v>95.053735241669074</v>
      </c>
      <c r="AR54" s="1177">
        <f ca="1">Overzicht!AV43</f>
        <v>1.1442053126720559</v>
      </c>
      <c r="AS54" s="1177">
        <f ca="1">Overzicht!AW43</f>
        <v>0.12179214016116702</v>
      </c>
      <c r="AT54" s="1177">
        <f>Overzicht!AX43</f>
        <v>0</v>
      </c>
      <c r="AU54" s="1177">
        <f>Overzicht!AY43</f>
        <v>0</v>
      </c>
      <c r="AV54" s="1177">
        <f>Overzicht!AZ43</f>
        <v>0</v>
      </c>
      <c r="AW54" s="1177">
        <f>Overzicht!BA43</f>
        <v>0</v>
      </c>
      <c r="AX54" s="1177">
        <f>Overzicht!BB43</f>
        <v>0</v>
      </c>
      <c r="AY54" s="1177">
        <f>Overzicht!BC43</f>
        <v>0</v>
      </c>
      <c r="AZ54" s="1177">
        <f>Overzicht!BD43</f>
        <v>0</v>
      </c>
      <c r="BA54" s="1177">
        <f>Overzicht!BE43</f>
        <v>0</v>
      </c>
      <c r="BB54" s="1177">
        <f>Overzicht!BF43</f>
        <v>0</v>
      </c>
      <c r="BC54" s="1177">
        <f>Overzicht!BG43</f>
        <v>0</v>
      </c>
      <c r="BD54" s="1177">
        <f>Overzicht!BH43</f>
        <v>0</v>
      </c>
      <c r="BE54" s="1177">
        <f>Overzicht!BI43</f>
        <v>0</v>
      </c>
      <c r="BF54" s="1177">
        <f>Overzicht!BJ43</f>
        <v>0</v>
      </c>
      <c r="BG54" s="1177">
        <f>Overzicht!BK43</f>
        <v>0</v>
      </c>
      <c r="BH54" s="1177">
        <f>Overzicht!BL43</f>
        <v>0</v>
      </c>
      <c r="BI54" s="1177">
        <f>Overzicht!BM43</f>
        <v>0</v>
      </c>
      <c r="BJ54" s="1177">
        <f>Overzicht!BN43</f>
        <v>0</v>
      </c>
      <c r="BK54" s="1177">
        <f>Overzicht!BO43</f>
        <v>0</v>
      </c>
      <c r="BL54" s="1177">
        <f>Overzicht!BP43</f>
        <v>0</v>
      </c>
      <c r="BM54" s="1177">
        <f>Overzicht!BQ43</f>
        <v>0</v>
      </c>
      <c r="BN54" s="1177">
        <f>Overzicht!BR43</f>
        <v>0</v>
      </c>
      <c r="BO54" s="1177">
        <f>Overzicht!BS43</f>
        <v>0</v>
      </c>
      <c r="BP54" s="1177">
        <f>Overzicht!BT43</f>
        <v>0</v>
      </c>
      <c r="BQ54" s="1177">
        <f>Overzicht!BU43</f>
        <v>0</v>
      </c>
      <c r="BR54" s="1177">
        <f>Overzicht!BV43</f>
        <v>0</v>
      </c>
      <c r="BS54" s="1177">
        <f>Overzicht!BW43</f>
        <v>0</v>
      </c>
      <c r="BT54" s="1177">
        <f>Overzicht!BX43</f>
        <v>0</v>
      </c>
      <c r="BU54" s="1177">
        <f>Overzicht!BY43</f>
        <v>0</v>
      </c>
      <c r="BV54" s="1177">
        <f>Overzicht!BZ43</f>
        <v>0</v>
      </c>
      <c r="BW54" s="1177">
        <f>Overzicht!CA43</f>
        <v>0</v>
      </c>
      <c r="BX54" s="1177">
        <f>Overzicht!CB43</f>
        <v>0</v>
      </c>
      <c r="BY54" s="1177">
        <f>Overzicht!CC43</f>
        <v>0</v>
      </c>
      <c r="BZ54" s="1177">
        <f>Overzicht!CD43</f>
        <v>0</v>
      </c>
      <c r="CA54" s="1177">
        <f>Overzicht!CE43</f>
        <v>0</v>
      </c>
      <c r="CB54" s="1177">
        <f>Overzicht!CF43</f>
        <v>0</v>
      </c>
      <c r="CC54" s="1177">
        <f>Overzicht!CG43</f>
        <v>0</v>
      </c>
      <c r="CD54" s="1179">
        <f>Overzicht!CH43</f>
        <v>0</v>
      </c>
    </row>
    <row r="55" spans="1:83" ht="15.75" customHeight="1" x14ac:dyDescent="0.25">
      <c r="A55" s="427">
        <f t="shared" si="6"/>
        <v>2018</v>
      </c>
      <c r="B55" s="429">
        <f>Overzicht!D44</f>
        <v>0.28417457305502847</v>
      </c>
      <c r="C55" s="36">
        <f ca="1">Overzicht!E44</f>
        <v>0.78017725627262513</v>
      </c>
      <c r="D55" s="36">
        <f ca="1">Overzicht!F44</f>
        <v>0.91513571671850391</v>
      </c>
      <c r="E55" s="36">
        <f ca="1">Overzicht!G44</f>
        <v>0.87002637474166156</v>
      </c>
      <c r="F55" s="36">
        <f>Overzicht!H44</f>
        <v>1.0754207906807229</v>
      </c>
      <c r="G55" s="1177">
        <f>Overzicht!I44</f>
        <v>4.5</v>
      </c>
      <c r="H55" s="36">
        <f ca="1">Overzicht!J44</f>
        <v>0.97597597597597596</v>
      </c>
      <c r="I55" s="36">
        <f>Overzicht!K44</f>
        <v>0.9</v>
      </c>
      <c r="J55" s="36">
        <f>Overzicht!L44</f>
        <v>0.9</v>
      </c>
      <c r="K55" s="36">
        <f ca="1">Overzicht!M44</f>
        <v>1.2025316455696204</v>
      </c>
      <c r="L55" s="36">
        <f ca="1">Overzicht!N44</f>
        <v>0</v>
      </c>
      <c r="M55" s="36">
        <f>Overzicht!O44</f>
        <v>0.99999999999999789</v>
      </c>
      <c r="N55" s="36">
        <f>Overzicht!P44</f>
        <v>0.99999999999999933</v>
      </c>
      <c r="O55" s="36">
        <f>Overzicht!Q44</f>
        <v>0</v>
      </c>
      <c r="P55" s="36">
        <f>Overzicht!R44</f>
        <v>0</v>
      </c>
      <c r="Q55" s="36">
        <f>Overzicht!S44</f>
        <v>0</v>
      </c>
      <c r="R55" s="36" t="e">
        <f>Overzicht!T44</f>
        <v>#VALUE!</v>
      </c>
      <c r="S55" s="36">
        <f ca="1">Overzicht!U44</f>
        <v>0</v>
      </c>
      <c r="T55" s="36">
        <f ca="1">Overzicht!V44</f>
        <v>0</v>
      </c>
      <c r="U55" s="36">
        <f ca="1">Overzicht!W44</f>
        <v>0</v>
      </c>
      <c r="V55" s="36">
        <f ca="1">Overzicht!X44</f>
        <v>0</v>
      </c>
      <c r="W55" s="38">
        <f>Overzicht!Z44</f>
        <v>0.96872610113270741</v>
      </c>
      <c r="X55" s="38">
        <f ca="1">Overzicht!AA44</f>
        <v>0</v>
      </c>
      <c r="Y55" s="38">
        <f ca="1">Overzicht!AB44</f>
        <v>1</v>
      </c>
      <c r="Z55" s="38">
        <f ca="1">Overzicht!AC44</f>
        <v>0</v>
      </c>
      <c r="AA55" s="38">
        <f>Overzicht!AD44</f>
        <v>0</v>
      </c>
      <c r="AB55" s="38">
        <f>Overzicht!AE44</f>
        <v>0</v>
      </c>
      <c r="AC55" s="38">
        <f>Overzicht!AF44</f>
        <v>0</v>
      </c>
      <c r="AD55" s="38">
        <f>Overzicht!AG44</f>
        <v>0</v>
      </c>
      <c r="AE55" s="38">
        <f>Overzicht!AH44</f>
        <v>0</v>
      </c>
      <c r="AF55" s="38">
        <f>Overzicht!AI44</f>
        <v>0</v>
      </c>
      <c r="AG55" s="38">
        <f>Overzicht!AJ44</f>
        <v>0</v>
      </c>
      <c r="AH55" s="38">
        <f>Overzicht!AK44</f>
        <v>0</v>
      </c>
      <c r="AI55" s="38">
        <f>Overzicht!AL44</f>
        <v>0</v>
      </c>
      <c r="AJ55" s="1178">
        <f ca="1">Overzicht!AN44</f>
        <v>0</v>
      </c>
      <c r="AK55" s="1177">
        <f ca="1">Overzicht!AO44</f>
        <v>221.13067398796909</v>
      </c>
      <c r="AL55" s="1177">
        <f ca="1">Overzicht!AP44</f>
        <v>2.0235124933469018E-2</v>
      </c>
      <c r="AM55" s="1177">
        <f ca="1">Overzicht!AQ44</f>
        <v>3.3839623090636599</v>
      </c>
      <c r="AN55" s="1177">
        <f ca="1">Overzicht!AR44</f>
        <v>6.1388204500533172</v>
      </c>
      <c r="AO55" s="1177">
        <f ca="1">Overzicht!AS44</f>
        <v>2.0115921153898846</v>
      </c>
      <c r="AP55" s="1177">
        <f ca="1">Overzicht!AT44</f>
        <v>8.2987593855088182</v>
      </c>
      <c r="AQ55" s="1177">
        <f ca="1">Overzicht!AU44</f>
        <v>95.094912896248047</v>
      </c>
      <c r="AR55" s="1177">
        <f ca="1">Overzicht!AV44</f>
        <v>1.1350539907693338</v>
      </c>
      <c r="AS55" s="1177">
        <f ca="1">Overzicht!AW44</f>
        <v>5.6548411781960052E-2</v>
      </c>
      <c r="AT55" s="1177">
        <f>Overzicht!AX44</f>
        <v>0</v>
      </c>
      <c r="AU55" s="1177">
        <f>Overzicht!AY44</f>
        <v>0</v>
      </c>
      <c r="AV55" s="1177">
        <f>Overzicht!AZ44</f>
        <v>0</v>
      </c>
      <c r="AW55" s="1177">
        <f>Overzicht!BA44</f>
        <v>0</v>
      </c>
      <c r="AX55" s="1177">
        <f>Overzicht!BB44</f>
        <v>0</v>
      </c>
      <c r="AY55" s="1177">
        <f>Overzicht!BC44</f>
        <v>0</v>
      </c>
      <c r="AZ55" s="1177">
        <f>Overzicht!BD44</f>
        <v>0</v>
      </c>
      <c r="BA55" s="1177">
        <f>Overzicht!BE44</f>
        <v>0</v>
      </c>
      <c r="BB55" s="1177">
        <f>Overzicht!BF44</f>
        <v>0</v>
      </c>
      <c r="BC55" s="1177">
        <f>Overzicht!BG44</f>
        <v>0</v>
      </c>
      <c r="BD55" s="1177">
        <f>Overzicht!BH44</f>
        <v>0</v>
      </c>
      <c r="BE55" s="1177">
        <f>Overzicht!BI44</f>
        <v>0</v>
      </c>
      <c r="BF55" s="1177">
        <f>Overzicht!BJ44</f>
        <v>0</v>
      </c>
      <c r="BG55" s="1177">
        <f>Overzicht!BK44</f>
        <v>0</v>
      </c>
      <c r="BH55" s="1177">
        <f>Overzicht!BL44</f>
        <v>0</v>
      </c>
      <c r="BI55" s="1177">
        <f>Overzicht!BM44</f>
        <v>0</v>
      </c>
      <c r="BJ55" s="1177">
        <f>Overzicht!BN44</f>
        <v>0</v>
      </c>
      <c r="BK55" s="1177">
        <f>Overzicht!BO44</f>
        <v>0</v>
      </c>
      <c r="BL55" s="1177">
        <f>Overzicht!BP44</f>
        <v>0</v>
      </c>
      <c r="BM55" s="1177">
        <f>Overzicht!BQ44</f>
        <v>0</v>
      </c>
      <c r="BN55" s="1177">
        <f>Overzicht!BR44</f>
        <v>0</v>
      </c>
      <c r="BO55" s="1177">
        <f>Overzicht!BS44</f>
        <v>0</v>
      </c>
      <c r="BP55" s="1177">
        <f>Overzicht!BT44</f>
        <v>0</v>
      </c>
      <c r="BQ55" s="1177">
        <f>Overzicht!BU44</f>
        <v>0</v>
      </c>
      <c r="BR55" s="1177">
        <f>Overzicht!BV44</f>
        <v>0</v>
      </c>
      <c r="BS55" s="1177">
        <f>Overzicht!BW44</f>
        <v>0</v>
      </c>
      <c r="BT55" s="1177">
        <f>Overzicht!BX44</f>
        <v>0</v>
      </c>
      <c r="BU55" s="1177">
        <f>Overzicht!BY44</f>
        <v>0</v>
      </c>
      <c r="BV55" s="1177">
        <f>Overzicht!BZ44</f>
        <v>0</v>
      </c>
      <c r="BW55" s="1177">
        <f>Overzicht!CA44</f>
        <v>0</v>
      </c>
      <c r="BX55" s="1177">
        <f>Overzicht!CB44</f>
        <v>0</v>
      </c>
      <c r="BY55" s="1177">
        <f>Overzicht!CC44</f>
        <v>0</v>
      </c>
      <c r="BZ55" s="1177">
        <f>Overzicht!CD44</f>
        <v>0</v>
      </c>
      <c r="CA55" s="1177">
        <f>Overzicht!CE44</f>
        <v>0</v>
      </c>
      <c r="CB55" s="1177">
        <f>Overzicht!CF44</f>
        <v>0</v>
      </c>
      <c r="CC55" s="1177">
        <f>Overzicht!CG44</f>
        <v>0</v>
      </c>
      <c r="CD55" s="1179">
        <f>Overzicht!CH44</f>
        <v>0</v>
      </c>
    </row>
    <row r="56" spans="1:83" ht="15.75" customHeight="1" x14ac:dyDescent="0.25">
      <c r="A56" s="427">
        <f t="shared" si="6"/>
        <v>2019</v>
      </c>
      <c r="B56" s="429">
        <f>Overzicht!D45</f>
        <v>0.28417457305502847</v>
      </c>
      <c r="C56" s="36">
        <f ca="1">Overzicht!E45</f>
        <v>0.78017725627262513</v>
      </c>
      <c r="D56" s="36">
        <f ca="1">Overzicht!F45</f>
        <v>0.91513571671850391</v>
      </c>
      <c r="E56" s="36">
        <f ca="1">Overzicht!G45</f>
        <v>0.87002637474166156</v>
      </c>
      <c r="F56" s="36">
        <f>Overzicht!H45</f>
        <v>1.0754207906807229</v>
      </c>
      <c r="G56" s="1177">
        <f>Overzicht!I45</f>
        <v>4.5</v>
      </c>
      <c r="H56" s="36">
        <f ca="1">Overzicht!J45</f>
        <v>0.97597597597597596</v>
      </c>
      <c r="I56" s="36">
        <f>Overzicht!K45</f>
        <v>0.9</v>
      </c>
      <c r="J56" s="36">
        <f>Overzicht!L45</f>
        <v>0.9</v>
      </c>
      <c r="K56" s="36">
        <f ca="1">Overzicht!M45</f>
        <v>1.2025316455696204</v>
      </c>
      <c r="L56" s="36">
        <f ca="1">Overzicht!N45</f>
        <v>0</v>
      </c>
      <c r="M56" s="36">
        <f>Overzicht!O45</f>
        <v>0.99999999999999789</v>
      </c>
      <c r="N56" s="36">
        <f>Overzicht!P45</f>
        <v>0.99999999999999933</v>
      </c>
      <c r="O56" s="36">
        <f>Overzicht!Q45</f>
        <v>0</v>
      </c>
      <c r="P56" s="36">
        <f>Overzicht!R45</f>
        <v>0</v>
      </c>
      <c r="Q56" s="36">
        <f>Overzicht!S45</f>
        <v>0</v>
      </c>
      <c r="R56" s="36" t="e">
        <f>Overzicht!T45</f>
        <v>#VALUE!</v>
      </c>
      <c r="S56" s="36">
        <f ca="1">Overzicht!U45</f>
        <v>0</v>
      </c>
      <c r="T56" s="36">
        <f ca="1">Overzicht!V45</f>
        <v>0</v>
      </c>
      <c r="U56" s="36">
        <f ca="1">Overzicht!W45</f>
        <v>0</v>
      </c>
      <c r="V56" s="36">
        <f ca="1">Overzicht!X45</f>
        <v>0</v>
      </c>
      <c r="W56" s="38">
        <f>Overzicht!Z45</f>
        <v>0.96872610113270741</v>
      </c>
      <c r="X56" s="38">
        <f ca="1">Overzicht!AA45</f>
        <v>0</v>
      </c>
      <c r="Y56" s="38">
        <f ca="1">Overzicht!AB45</f>
        <v>1</v>
      </c>
      <c r="Z56" s="38">
        <f ca="1">Overzicht!AC45</f>
        <v>0</v>
      </c>
      <c r="AA56" s="38">
        <f>Overzicht!AD45</f>
        <v>0</v>
      </c>
      <c r="AB56" s="38">
        <f>Overzicht!AE45</f>
        <v>0</v>
      </c>
      <c r="AC56" s="38">
        <f>Overzicht!AF45</f>
        <v>0</v>
      </c>
      <c r="AD56" s="38">
        <f>Overzicht!AG45</f>
        <v>0</v>
      </c>
      <c r="AE56" s="38">
        <f>Overzicht!AH45</f>
        <v>0</v>
      </c>
      <c r="AF56" s="38">
        <f>Overzicht!AI45</f>
        <v>0</v>
      </c>
      <c r="AG56" s="38">
        <f>Overzicht!AJ45</f>
        <v>0</v>
      </c>
      <c r="AH56" s="38">
        <f>Overzicht!AK45</f>
        <v>0</v>
      </c>
      <c r="AI56" s="38">
        <f>Overzicht!AL45</f>
        <v>0</v>
      </c>
      <c r="AJ56" s="1178">
        <f ca="1">Overzicht!AN45</f>
        <v>0</v>
      </c>
      <c r="AK56" s="1177">
        <f ca="1">Overzicht!AO45</f>
        <v>221.13067398796909</v>
      </c>
      <c r="AL56" s="1177">
        <f ca="1">Overzicht!AP45</f>
        <v>2.0235124933469018E-2</v>
      </c>
      <c r="AM56" s="1177">
        <f ca="1">Overzicht!AQ45</f>
        <v>3.3839623090636599</v>
      </c>
      <c r="AN56" s="1177">
        <f ca="1">Overzicht!AR45</f>
        <v>6.1388204500533172</v>
      </c>
      <c r="AO56" s="1177">
        <f ca="1">Overzicht!AS45</f>
        <v>2.0115921153898846</v>
      </c>
      <c r="AP56" s="1177">
        <f ca="1">Overzicht!AT45</f>
        <v>8.2987593855088182</v>
      </c>
      <c r="AQ56" s="1177">
        <f ca="1">Overzicht!AU45</f>
        <v>91.869912896248053</v>
      </c>
      <c r="AR56" s="1177">
        <f ca="1">Overzicht!AV45</f>
        <v>1.1350539907693338</v>
      </c>
      <c r="AS56" s="1177">
        <f ca="1">Overzicht!AW45</f>
        <v>5.6548411781960052E-2</v>
      </c>
      <c r="AT56" s="1177">
        <f>Overzicht!AX45</f>
        <v>0</v>
      </c>
      <c r="AU56" s="1177">
        <f>Overzicht!AY45</f>
        <v>0</v>
      </c>
      <c r="AV56" s="1177">
        <f>Overzicht!AZ45</f>
        <v>0</v>
      </c>
      <c r="AW56" s="1177">
        <f>Overzicht!BA45</f>
        <v>0</v>
      </c>
      <c r="AX56" s="1177">
        <f>Overzicht!BB45</f>
        <v>0</v>
      </c>
      <c r="AY56" s="1177">
        <f>Overzicht!BC45</f>
        <v>0</v>
      </c>
      <c r="AZ56" s="1177">
        <f>Overzicht!BD45</f>
        <v>0</v>
      </c>
      <c r="BA56" s="1177">
        <f>Overzicht!BE45</f>
        <v>0</v>
      </c>
      <c r="BB56" s="1177">
        <f>Overzicht!BF45</f>
        <v>0</v>
      </c>
      <c r="BC56" s="1177">
        <f>Overzicht!BG45</f>
        <v>0</v>
      </c>
      <c r="BD56" s="1177">
        <f>Overzicht!BH45</f>
        <v>0</v>
      </c>
      <c r="BE56" s="1177">
        <f>Overzicht!BI45</f>
        <v>0</v>
      </c>
      <c r="BF56" s="1177">
        <f>Overzicht!BJ45</f>
        <v>0</v>
      </c>
      <c r="BG56" s="1177">
        <f>Overzicht!BK45</f>
        <v>0</v>
      </c>
      <c r="BH56" s="1177">
        <f>Overzicht!BL45</f>
        <v>0</v>
      </c>
      <c r="BI56" s="1177">
        <f>Overzicht!BM45</f>
        <v>0</v>
      </c>
      <c r="BJ56" s="1177">
        <f>Overzicht!BN45</f>
        <v>0</v>
      </c>
      <c r="BK56" s="1177">
        <f>Overzicht!BO45</f>
        <v>0</v>
      </c>
      <c r="BL56" s="1177">
        <f>Overzicht!BP45</f>
        <v>0</v>
      </c>
      <c r="BM56" s="1177">
        <f>Overzicht!BQ45</f>
        <v>0</v>
      </c>
      <c r="BN56" s="1177">
        <f>Overzicht!BR45</f>
        <v>0</v>
      </c>
      <c r="BO56" s="1177">
        <f>Overzicht!BS45</f>
        <v>0</v>
      </c>
      <c r="BP56" s="1177">
        <f>Overzicht!BT45</f>
        <v>0</v>
      </c>
      <c r="BQ56" s="1177">
        <f>Overzicht!BU45</f>
        <v>0</v>
      </c>
      <c r="BR56" s="1177">
        <f>Overzicht!BV45</f>
        <v>0</v>
      </c>
      <c r="BS56" s="1177">
        <f>Overzicht!BW45</f>
        <v>0</v>
      </c>
      <c r="BT56" s="1177">
        <f>Overzicht!BX45</f>
        <v>0</v>
      </c>
      <c r="BU56" s="1177">
        <f>Overzicht!BY45</f>
        <v>0</v>
      </c>
      <c r="BV56" s="1177">
        <f>Overzicht!BZ45</f>
        <v>0</v>
      </c>
      <c r="BW56" s="1177">
        <f>Overzicht!CA45</f>
        <v>0</v>
      </c>
      <c r="BX56" s="1177">
        <f>Overzicht!CB45</f>
        <v>0</v>
      </c>
      <c r="BY56" s="1177">
        <f>Overzicht!CC45</f>
        <v>0</v>
      </c>
      <c r="BZ56" s="1177">
        <f>Overzicht!CD45</f>
        <v>0</v>
      </c>
      <c r="CA56" s="1177">
        <f>Overzicht!CE45</f>
        <v>0</v>
      </c>
      <c r="CB56" s="1177">
        <f>Overzicht!CF45</f>
        <v>0</v>
      </c>
      <c r="CC56" s="1177">
        <f>Overzicht!CG45</f>
        <v>0</v>
      </c>
      <c r="CD56" s="1179">
        <f>Overzicht!CH45</f>
        <v>0</v>
      </c>
    </row>
    <row r="57" spans="1:83" ht="15.75" customHeight="1" thickBot="1" x14ac:dyDescent="0.3">
      <c r="A57" s="428">
        <f t="shared" si="6"/>
        <v>2020</v>
      </c>
      <c r="B57" s="430">
        <f>Overzicht!D46</f>
        <v>0.28417457305502847</v>
      </c>
      <c r="C57" s="37">
        <f ca="1">Overzicht!E46</f>
        <v>0.78017725627262513</v>
      </c>
      <c r="D57" s="37">
        <f ca="1">Overzicht!F46</f>
        <v>0.91723947698682218</v>
      </c>
      <c r="E57" s="37">
        <f ca="1">Overzicht!G46</f>
        <v>0.87068933616513755</v>
      </c>
      <c r="F57" s="37">
        <f>Overzicht!H46</f>
        <v>1.0754207906807229</v>
      </c>
      <c r="G57" s="1180">
        <f>Overzicht!I46</f>
        <v>4.5</v>
      </c>
      <c r="H57" s="37">
        <f ca="1">Overzicht!J46</f>
        <v>0.97597597597597596</v>
      </c>
      <c r="I57" s="37">
        <f>Overzicht!K46</f>
        <v>0.9</v>
      </c>
      <c r="J57" s="37">
        <f>Overzicht!L46</f>
        <v>0.9</v>
      </c>
      <c r="K57" s="37">
        <f ca="1">Overzicht!M46</f>
        <v>1.2025316455696204</v>
      </c>
      <c r="L57" s="37">
        <f ca="1">Overzicht!N46</f>
        <v>0</v>
      </c>
      <c r="M57" s="37">
        <f>Overzicht!O46</f>
        <v>0.99999999999999789</v>
      </c>
      <c r="N57" s="37">
        <f>Overzicht!P46</f>
        <v>0.99999999999999933</v>
      </c>
      <c r="O57" s="37">
        <f>Overzicht!Q46</f>
        <v>0</v>
      </c>
      <c r="P57" s="37">
        <f>Overzicht!R46</f>
        <v>0</v>
      </c>
      <c r="Q57" s="37">
        <f>Overzicht!S46</f>
        <v>0</v>
      </c>
      <c r="R57" s="37" t="e">
        <f>Overzicht!T46</f>
        <v>#VALUE!</v>
      </c>
      <c r="S57" s="37">
        <f ca="1">Overzicht!U46</f>
        <v>0</v>
      </c>
      <c r="T57" s="37">
        <f ca="1">Overzicht!V46</f>
        <v>0</v>
      </c>
      <c r="U57" s="37">
        <f ca="1">Overzicht!W46</f>
        <v>0</v>
      </c>
      <c r="V57" s="37">
        <f ca="1">Overzicht!X46</f>
        <v>0</v>
      </c>
      <c r="W57" s="38">
        <f>Overzicht!Z46</f>
        <v>0.96872610113270741</v>
      </c>
      <c r="X57" s="40">
        <f ca="1">Overzicht!AA46</f>
        <v>0</v>
      </c>
      <c r="Y57" s="40">
        <f ca="1">Overzicht!AB46</f>
        <v>1</v>
      </c>
      <c r="Z57" s="40">
        <f ca="1">Overzicht!AC46</f>
        <v>0</v>
      </c>
      <c r="AA57" s="40">
        <f>Overzicht!AD46</f>
        <v>0</v>
      </c>
      <c r="AB57" s="40">
        <f>Overzicht!AE46</f>
        <v>0</v>
      </c>
      <c r="AC57" s="40">
        <f>Overzicht!AF46</f>
        <v>0</v>
      </c>
      <c r="AD57" s="40">
        <f>Overzicht!AG46</f>
        <v>0</v>
      </c>
      <c r="AE57" s="40">
        <f>Overzicht!AH46</f>
        <v>0</v>
      </c>
      <c r="AF57" s="40">
        <f>Overzicht!AI46</f>
        <v>0</v>
      </c>
      <c r="AG57" s="40">
        <f>Overzicht!AJ46</f>
        <v>0</v>
      </c>
      <c r="AH57" s="40">
        <f>Overzicht!AK46</f>
        <v>0</v>
      </c>
      <c r="AI57" s="40">
        <f>Overzicht!AL46</f>
        <v>0</v>
      </c>
      <c r="AJ57" s="1181">
        <f ca="1">Overzicht!AN46</f>
        <v>0</v>
      </c>
      <c r="AK57" s="1180">
        <f ca="1">Overzicht!AO46</f>
        <v>221.13067398796909</v>
      </c>
      <c r="AL57" s="1180">
        <f ca="1">Overzicht!AP46</f>
        <v>1.9878900518900122E-2</v>
      </c>
      <c r="AM57" s="1180">
        <f ca="1">Overzicht!AQ46</f>
        <v>3.3497247876289382</v>
      </c>
      <c r="AN57" s="1180">
        <f ca="1">Overzicht!AR46</f>
        <v>6.0837939747063166</v>
      </c>
      <c r="AO57" s="1180">
        <f ca="1">Overzicht!AS46</f>
        <v>2.0076017799792947</v>
      </c>
      <c r="AP57" s="1180">
        <f ca="1">Overzicht!AT46</f>
        <v>8.1967196993767271</v>
      </c>
      <c r="AQ57" s="1180">
        <f ca="1">Overzicht!AU46</f>
        <v>90.257010671280966</v>
      </c>
      <c r="AR57" s="1180">
        <f ca="1">Overzicht!AV46</f>
        <v>1.1179340150358261</v>
      </c>
      <c r="AS57" s="1180">
        <f ca="1">Overzicht!AW46</f>
        <v>5.3351526010187909E-2</v>
      </c>
      <c r="AT57" s="1180">
        <f>Overzicht!AX46</f>
        <v>0</v>
      </c>
      <c r="AU57" s="1180">
        <f>Overzicht!AY46</f>
        <v>0</v>
      </c>
      <c r="AV57" s="1180">
        <f>Overzicht!AZ46</f>
        <v>0</v>
      </c>
      <c r="AW57" s="1180">
        <f>Overzicht!BA46</f>
        <v>0</v>
      </c>
      <c r="AX57" s="1180">
        <f>Overzicht!BB46</f>
        <v>0</v>
      </c>
      <c r="AY57" s="1180">
        <f>Overzicht!BC46</f>
        <v>0</v>
      </c>
      <c r="AZ57" s="1180">
        <f>Overzicht!BD46</f>
        <v>0</v>
      </c>
      <c r="BA57" s="1180">
        <f>Overzicht!BE46</f>
        <v>0</v>
      </c>
      <c r="BB57" s="1180">
        <f>Overzicht!BF46</f>
        <v>0</v>
      </c>
      <c r="BC57" s="1180">
        <f>Overzicht!BG46</f>
        <v>0</v>
      </c>
      <c r="BD57" s="1180">
        <f>Overzicht!BH46</f>
        <v>0</v>
      </c>
      <c r="BE57" s="1180">
        <f>Overzicht!BI46</f>
        <v>0</v>
      </c>
      <c r="BF57" s="1180">
        <f>Overzicht!BJ46</f>
        <v>0</v>
      </c>
      <c r="BG57" s="1180">
        <f>Overzicht!BK46</f>
        <v>0</v>
      </c>
      <c r="BH57" s="1180">
        <f>Overzicht!BL46</f>
        <v>0</v>
      </c>
      <c r="BI57" s="1180">
        <f>Overzicht!BM46</f>
        <v>0</v>
      </c>
      <c r="BJ57" s="1180">
        <f>Overzicht!BN46</f>
        <v>0</v>
      </c>
      <c r="BK57" s="1180">
        <f>Overzicht!BO46</f>
        <v>0</v>
      </c>
      <c r="BL57" s="1180">
        <f>Overzicht!BP46</f>
        <v>0</v>
      </c>
      <c r="BM57" s="1180">
        <f>Overzicht!BQ46</f>
        <v>0</v>
      </c>
      <c r="BN57" s="1180">
        <f>Overzicht!BR46</f>
        <v>0</v>
      </c>
      <c r="BO57" s="1180">
        <f>Overzicht!BS46</f>
        <v>0</v>
      </c>
      <c r="BP57" s="1180">
        <f>Overzicht!BT46</f>
        <v>0</v>
      </c>
      <c r="BQ57" s="1180">
        <f>Overzicht!BU46</f>
        <v>0</v>
      </c>
      <c r="BR57" s="1180">
        <f>Overzicht!BV46</f>
        <v>0</v>
      </c>
      <c r="BS57" s="1180">
        <f>Overzicht!BW46</f>
        <v>0</v>
      </c>
      <c r="BT57" s="1180">
        <f>Overzicht!BX46</f>
        <v>0</v>
      </c>
      <c r="BU57" s="1180">
        <f>Overzicht!BY46</f>
        <v>0</v>
      </c>
      <c r="BV57" s="1180">
        <f>Overzicht!BZ46</f>
        <v>0</v>
      </c>
      <c r="BW57" s="1180">
        <f>Overzicht!CA46</f>
        <v>0</v>
      </c>
      <c r="BX57" s="1180">
        <f>Overzicht!CB46</f>
        <v>0</v>
      </c>
      <c r="BY57" s="1180">
        <f>Overzicht!CC46</f>
        <v>0</v>
      </c>
      <c r="BZ57" s="1180">
        <f>Overzicht!CD46</f>
        <v>0</v>
      </c>
      <c r="CA57" s="1180">
        <f>Overzicht!CE46</f>
        <v>0</v>
      </c>
      <c r="CB57" s="1180">
        <f>Overzicht!CF46</f>
        <v>0</v>
      </c>
      <c r="CC57" s="1180">
        <f>Overzicht!CG46</f>
        <v>0</v>
      </c>
      <c r="CD57" s="1182">
        <f>Overzicht!CH46</f>
        <v>0</v>
      </c>
    </row>
    <row r="58" spans="1:83" x14ac:dyDescent="0.25">
      <c r="A58" s="35"/>
      <c r="B58" s="418"/>
      <c r="C58" s="418"/>
      <c r="D58" s="418"/>
      <c r="E58" s="418"/>
      <c r="F58" s="418"/>
      <c r="G58" s="1171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9"/>
      <c r="X58" s="419"/>
      <c r="Y58" s="419"/>
      <c r="Z58" s="419"/>
      <c r="AA58" s="419"/>
      <c r="AB58" s="419"/>
      <c r="AC58" s="419"/>
      <c r="AD58" s="419"/>
      <c r="AE58" s="419"/>
      <c r="AF58" s="419"/>
      <c r="AG58" s="419"/>
      <c r="AH58" s="419"/>
      <c r="AI58" s="419"/>
      <c r="AJ58" s="1171"/>
      <c r="AK58" s="1171"/>
      <c r="AL58" s="1171"/>
      <c r="AM58" s="1171"/>
      <c r="AN58" s="1171"/>
      <c r="AO58" s="1171"/>
      <c r="AP58" s="1171"/>
      <c r="AQ58" s="1171"/>
      <c r="AR58" s="1171"/>
      <c r="AS58" s="1171"/>
      <c r="AT58" s="1171"/>
      <c r="AU58" s="1171"/>
      <c r="AV58" s="1171"/>
      <c r="AW58" s="1171"/>
      <c r="AX58" s="1171"/>
      <c r="AY58" s="1171"/>
      <c r="AZ58" s="1171"/>
      <c r="BA58" s="1171"/>
      <c r="BB58" s="1171"/>
      <c r="BC58" s="1171"/>
      <c r="BD58" s="1171"/>
      <c r="BE58" s="1171"/>
      <c r="BF58" s="1171"/>
      <c r="BG58" s="1171"/>
      <c r="BH58" s="1171"/>
      <c r="BI58" s="1171"/>
      <c r="BJ58" s="1171"/>
      <c r="BK58" s="1171"/>
      <c r="BL58" s="1171"/>
      <c r="BM58" s="1171"/>
      <c r="BN58" s="1171"/>
      <c r="BO58" s="1171"/>
      <c r="BP58" s="1171"/>
      <c r="BQ58" s="1171"/>
      <c r="BR58" s="1171"/>
      <c r="BS58" s="1171"/>
      <c r="BT58" s="1171"/>
      <c r="BU58" s="1171"/>
      <c r="BV58" s="1171"/>
      <c r="BW58" s="1171"/>
      <c r="BX58" s="1171"/>
      <c r="BY58" s="1171"/>
      <c r="BZ58" s="1171"/>
      <c r="CA58" s="1171"/>
      <c r="CB58" s="1171"/>
      <c r="CC58" s="1171"/>
      <c r="CD58" s="1171"/>
    </row>
    <row r="59" spans="1:83" ht="15.75" thickBot="1" x14ac:dyDescent="0.3">
      <c r="A59" s="35"/>
      <c r="B59" s="1171"/>
      <c r="C59" s="1171"/>
      <c r="D59" s="1171"/>
      <c r="E59" s="1171"/>
      <c r="F59" s="1171"/>
      <c r="G59" s="1171"/>
      <c r="H59" s="1171"/>
      <c r="I59" s="1171"/>
      <c r="J59" s="1171"/>
      <c r="K59" s="1171"/>
      <c r="L59" s="1171"/>
      <c r="M59" s="1171"/>
      <c r="N59" s="1171"/>
      <c r="O59" s="1171"/>
      <c r="P59" s="1171"/>
      <c r="Q59" s="1171"/>
      <c r="R59" s="1171"/>
      <c r="S59" s="1171"/>
      <c r="T59" s="1171"/>
      <c r="U59" s="1171"/>
      <c r="V59" s="1171"/>
      <c r="W59" s="1171"/>
      <c r="X59" s="1171"/>
      <c r="Y59" s="1171"/>
      <c r="Z59" s="1171"/>
      <c r="AA59" s="1171"/>
      <c r="AB59" s="1171"/>
      <c r="AC59" s="1171"/>
      <c r="AD59" s="1171"/>
      <c r="AE59" s="1171"/>
      <c r="AF59" s="1171"/>
      <c r="AG59" s="1171"/>
      <c r="AH59" s="1171"/>
      <c r="AI59" s="1171"/>
      <c r="AJ59" s="1171"/>
      <c r="AK59" s="1171"/>
      <c r="AL59" s="1171"/>
      <c r="AM59" s="1171"/>
      <c r="AN59" s="1171"/>
      <c r="AO59" s="1171"/>
      <c r="AP59" s="1171"/>
      <c r="AQ59" s="1171"/>
      <c r="AR59" s="1171"/>
      <c r="AS59" s="1171"/>
      <c r="AT59" s="1171"/>
      <c r="AU59" s="1171"/>
      <c r="AV59" s="1171"/>
      <c r="AW59" s="1171"/>
      <c r="AX59" s="1171"/>
      <c r="AY59" s="1171"/>
      <c r="AZ59" s="1171"/>
      <c r="BA59" s="1171"/>
      <c r="BB59" s="1171"/>
      <c r="BC59" s="1171"/>
      <c r="BD59" s="1171"/>
      <c r="BE59" s="1171"/>
      <c r="BF59" s="1171"/>
      <c r="BG59" s="1171"/>
      <c r="BH59" s="1171"/>
      <c r="BI59" s="1171"/>
      <c r="BJ59" s="1171"/>
      <c r="BK59" s="1171"/>
      <c r="BL59" s="1171"/>
      <c r="BM59" s="1171"/>
      <c r="BN59" s="1171"/>
      <c r="BO59" s="1171"/>
      <c r="BP59" s="1171"/>
      <c r="BQ59" s="1171"/>
      <c r="BR59" s="1171"/>
      <c r="BS59" s="1171"/>
      <c r="BT59" s="1171"/>
      <c r="BU59" s="1171"/>
      <c r="BV59" s="1171"/>
      <c r="BW59" s="1171"/>
      <c r="BX59" s="1171"/>
      <c r="BY59" s="1171"/>
      <c r="BZ59" s="1171"/>
      <c r="CA59" s="1171"/>
      <c r="CB59" s="1171"/>
      <c r="CC59" s="1171"/>
      <c r="CD59" s="1171"/>
      <c r="CE59" s="1171"/>
    </row>
    <row r="60" spans="1:83" ht="30.75" customHeight="1" thickBot="1" x14ac:dyDescent="0.3">
      <c r="A60" s="2547" t="s">
        <v>522</v>
      </c>
      <c r="B60" s="2548"/>
      <c r="C60" s="62">
        <v>7</v>
      </c>
      <c r="D60" s="216" t="s">
        <v>247</v>
      </c>
      <c r="E60" s="217">
        <f>C60+5</f>
        <v>12</v>
      </c>
    </row>
    <row r="62" spans="1:83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</row>
    <row r="63" spans="1:83" ht="31.5" x14ac:dyDescent="0.25">
      <c r="A63" s="28"/>
      <c r="B63" s="28"/>
      <c r="C63" s="27"/>
      <c r="D63" s="27" t="str">
        <f ca="1">OFFSET($B47,0,$C$60-1)</f>
        <v>Thermische olie (η)</v>
      </c>
      <c r="E63" s="27" t="str">
        <f ca="1">OFFSET($B47,0,$C$60)</f>
        <v>Warmte invoer (η)</v>
      </c>
      <c r="F63" s="27" t="str">
        <f ca="1">OFFSET($B47,0,$C$60+1)</f>
        <v>Warmte Uitvoer (η)</v>
      </c>
      <c r="G63" s="27"/>
      <c r="H63" s="27" t="s">
        <v>284</v>
      </c>
      <c r="I63" s="27"/>
      <c r="J63" s="27"/>
      <c r="K63" s="27"/>
      <c r="L63" s="27"/>
      <c r="O63" s="27"/>
      <c r="P63" s="27"/>
      <c r="Q63" s="27"/>
      <c r="R63" s="27"/>
      <c r="S63" s="27"/>
      <c r="T63" s="27"/>
      <c r="U63" s="27"/>
      <c r="V63" s="27"/>
      <c r="Y63" s="2545">
        <f>Q3</f>
        <v>2020</v>
      </c>
      <c r="Z63" s="2546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</row>
    <row r="64" spans="1:83" x14ac:dyDescent="0.25">
      <c r="A64" s="28"/>
      <c r="B64" s="1183" t="s">
        <v>433</v>
      </c>
      <c r="C64" s="27"/>
      <c r="D64" s="27" t="str">
        <f ca="1">OFFSET($B48,0,$C$60-1)</f>
        <v>%</v>
      </c>
      <c r="E64" s="27"/>
      <c r="F64" s="27"/>
      <c r="G64" s="27" t="str">
        <f ca="1">OFFSET($B48,0,$C$60)</f>
        <v>%</v>
      </c>
      <c r="H64" s="27"/>
      <c r="I64" s="27"/>
      <c r="J64" s="1183" t="s">
        <v>291</v>
      </c>
      <c r="K64" s="27"/>
      <c r="L64" s="27"/>
      <c r="M64" s="27"/>
      <c r="N64" s="27"/>
      <c r="O64" s="27"/>
      <c r="P64" s="27"/>
      <c r="Q64" s="27"/>
      <c r="R64" s="27"/>
      <c r="T64" s="1184" t="s">
        <v>292</v>
      </c>
      <c r="U64" s="27"/>
      <c r="V64" s="27"/>
      <c r="W64" s="27"/>
      <c r="Y64" s="1184"/>
      <c r="AC64" s="27"/>
      <c r="AD64" s="27"/>
      <c r="AE64" s="27"/>
      <c r="AF64" s="27"/>
      <c r="AG64" s="27"/>
      <c r="AH64" s="27"/>
      <c r="AI64" s="27" t="str">
        <f ca="1">OFFSET($B48,0,$C$60+1)</f>
        <v>%</v>
      </c>
      <c r="AJ64" s="27"/>
      <c r="AK64" s="27"/>
      <c r="AN64" s="27"/>
      <c r="AO64" s="27"/>
      <c r="AP64" s="27"/>
      <c r="AR64" s="27"/>
      <c r="AS64" s="27"/>
      <c r="AT64" s="27"/>
      <c r="AU64" s="27"/>
      <c r="AV64" s="27"/>
      <c r="AW64" s="27"/>
      <c r="AX64" s="27"/>
      <c r="AY64" s="27"/>
      <c r="AZ64" s="27"/>
    </row>
    <row r="65" spans="1:52" x14ac:dyDescent="0.25">
      <c r="A65" s="206"/>
      <c r="B65" s="49">
        <v>2012</v>
      </c>
      <c r="C65" s="49"/>
      <c r="D65" s="67">
        <f ca="1">MAX(F65:F73)</f>
        <v>97.597597597597598</v>
      </c>
      <c r="E65" s="68">
        <f t="shared" ref="E65:E73" ca="1" si="7">IF(B65&gt;$Q$3,#N/A,F65)</f>
        <v>0</v>
      </c>
      <c r="F65" s="49">
        <f t="shared" ref="F65:F73" ca="1" si="8">OFFSET($B49,0,$C$60-1)*$F$74</f>
        <v>0</v>
      </c>
      <c r="G65" s="68">
        <f ca="1">MAX(X65:X73)</f>
        <v>90</v>
      </c>
      <c r="H65" s="68">
        <f t="shared" ref="H65:H73" ca="1" si="9">IF(B65&gt;$Q$3,#N/A,X65)</f>
        <v>0</v>
      </c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49">
        <f t="shared" ref="X65:X73" ca="1" si="10">OFFSET($B49,0,$C$60)*$X$74</f>
        <v>0</v>
      </c>
      <c r="Y65" s="49"/>
      <c r="Z65" s="49"/>
      <c r="AA65" s="49"/>
      <c r="AB65" s="49"/>
      <c r="AC65" s="27"/>
      <c r="AD65" s="27"/>
      <c r="AE65" s="27"/>
      <c r="AF65" s="27"/>
      <c r="AG65" s="27"/>
      <c r="AH65" s="27"/>
      <c r="AI65" s="27"/>
      <c r="AJ65" s="68">
        <f t="shared" ref="AJ65:AJ73" ca="1" si="11">IF(B65&gt;$Q$3,#N/A,AK65)</f>
        <v>0</v>
      </c>
      <c r="AK65" s="49">
        <f t="shared" ref="AK65:AK73" ca="1" si="12">OFFSET($B49,0,$C$60+1)*$AK$74</f>
        <v>0</v>
      </c>
      <c r="AL65" s="49"/>
      <c r="AM65" s="49"/>
      <c r="AN65" s="49"/>
      <c r="AO65" s="49"/>
      <c r="AP65" s="49"/>
      <c r="AQ65" s="49"/>
      <c r="AR65" s="49"/>
      <c r="AS65" s="49"/>
      <c r="AT65" s="27"/>
      <c r="AU65" s="27"/>
      <c r="AV65" s="27"/>
      <c r="AW65" s="27"/>
      <c r="AX65" s="27"/>
      <c r="AY65" s="27"/>
      <c r="AZ65" s="27"/>
    </row>
    <row r="66" spans="1:52" x14ac:dyDescent="0.25">
      <c r="A66" s="206"/>
      <c r="B66" s="49">
        <v>2013</v>
      </c>
      <c r="C66" s="49"/>
      <c r="D66" s="49">
        <f ca="1">IF(ISERROR(E66),$D$65,E66)</f>
        <v>0</v>
      </c>
      <c r="E66" s="68">
        <f t="shared" ca="1" si="7"/>
        <v>0</v>
      </c>
      <c r="F66" s="49">
        <f t="shared" ca="1" si="8"/>
        <v>0</v>
      </c>
      <c r="G66" s="68">
        <f t="shared" ref="G66:G73" ca="1" si="13">IF(ISERROR(H66),$G$65,H66)</f>
        <v>0</v>
      </c>
      <c r="H66" s="68">
        <f t="shared" ca="1" si="9"/>
        <v>0</v>
      </c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49">
        <f t="shared" ca="1" si="10"/>
        <v>0</v>
      </c>
      <c r="Y66" s="49"/>
      <c r="Z66" s="49"/>
      <c r="AA66" s="49"/>
      <c r="AB66" s="49"/>
      <c r="AC66" s="27"/>
      <c r="AD66" s="27"/>
      <c r="AE66" s="27"/>
      <c r="AF66" s="27"/>
      <c r="AG66" s="27"/>
      <c r="AH66" s="27"/>
      <c r="AI66" s="27"/>
      <c r="AJ66" s="68">
        <f t="shared" ca="1" si="11"/>
        <v>0</v>
      </c>
      <c r="AK66" s="49">
        <f t="shared" ca="1" si="12"/>
        <v>0</v>
      </c>
      <c r="AL66" s="49"/>
      <c r="AM66" s="49"/>
      <c r="AN66" s="49"/>
      <c r="AO66" s="49"/>
      <c r="AP66" s="49"/>
      <c r="AQ66" s="49"/>
      <c r="AR66" s="49"/>
      <c r="AS66" s="49"/>
      <c r="AT66" s="27"/>
      <c r="AU66" s="27"/>
      <c r="AV66" s="27"/>
      <c r="AW66" s="27"/>
      <c r="AX66" s="27"/>
      <c r="AY66" s="27"/>
      <c r="AZ66" s="27"/>
    </row>
    <row r="67" spans="1:52" x14ac:dyDescent="0.25">
      <c r="A67" s="206"/>
      <c r="B67" s="49">
        <v>2014</v>
      </c>
      <c r="C67" s="49"/>
      <c r="D67" s="49">
        <f t="shared" ref="D67:D73" ca="1" si="14">IF(ISERROR(E67),$D$65,E67)</f>
        <v>90.277777777777786</v>
      </c>
      <c r="E67" s="68">
        <f t="shared" ca="1" si="7"/>
        <v>90.277777777777786</v>
      </c>
      <c r="F67" s="49">
        <f t="shared" ca="1" si="8"/>
        <v>90.277777777777786</v>
      </c>
      <c r="G67" s="68">
        <f t="shared" ca="1" si="13"/>
        <v>90</v>
      </c>
      <c r="H67" s="68">
        <f t="shared" ca="1" si="9"/>
        <v>90</v>
      </c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49">
        <f t="shared" ca="1" si="10"/>
        <v>90</v>
      </c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68">
        <f t="shared" ref="AI67:AI72" ca="1" si="15">IF(ISERROR(AJ67),$AI$65,AJ67)</f>
        <v>90</v>
      </c>
      <c r="AJ67" s="68">
        <f t="shared" ca="1" si="11"/>
        <v>90</v>
      </c>
      <c r="AK67" s="49">
        <f t="shared" ca="1" si="12"/>
        <v>90</v>
      </c>
      <c r="AL67" s="49"/>
      <c r="AM67" s="49"/>
      <c r="AN67" s="49"/>
      <c r="AO67" s="49"/>
      <c r="AP67" s="49"/>
      <c r="AQ67" s="49"/>
      <c r="AR67" s="49"/>
      <c r="AS67" s="49"/>
      <c r="AT67" s="27"/>
      <c r="AU67" s="27"/>
      <c r="AV67" s="27"/>
      <c r="AW67" s="27"/>
      <c r="AX67" s="27"/>
      <c r="AY67" s="27"/>
      <c r="AZ67" s="27"/>
    </row>
    <row r="68" spans="1:52" x14ac:dyDescent="0.25">
      <c r="A68" s="206"/>
      <c r="B68" s="49">
        <v>2015</v>
      </c>
      <c r="C68" s="49"/>
      <c r="D68" s="49">
        <f t="shared" ca="1" si="14"/>
        <v>90.277777777777786</v>
      </c>
      <c r="E68" s="68">
        <f t="shared" ca="1" si="7"/>
        <v>90.277777777777786</v>
      </c>
      <c r="F68" s="49">
        <f t="shared" ca="1" si="8"/>
        <v>90.277777777777786</v>
      </c>
      <c r="G68" s="68">
        <f t="shared" ca="1" si="13"/>
        <v>90</v>
      </c>
      <c r="H68" s="68">
        <f t="shared" ca="1" si="9"/>
        <v>90</v>
      </c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49">
        <f t="shared" ca="1" si="10"/>
        <v>90</v>
      </c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68">
        <f t="shared" ca="1" si="15"/>
        <v>90</v>
      </c>
      <c r="AJ68" s="68">
        <f t="shared" ca="1" si="11"/>
        <v>90</v>
      </c>
      <c r="AK68" s="49">
        <f t="shared" ca="1" si="12"/>
        <v>90</v>
      </c>
      <c r="AL68" s="49"/>
      <c r="AM68" s="49"/>
      <c r="AN68" s="49"/>
      <c r="AO68" s="49"/>
      <c r="AP68" s="49"/>
      <c r="AQ68" s="49"/>
      <c r="AR68" s="49"/>
      <c r="AS68" s="49"/>
      <c r="AT68" s="27"/>
      <c r="AU68" s="27"/>
      <c r="AV68" s="27"/>
      <c r="AW68" s="27"/>
      <c r="AX68" s="27"/>
      <c r="AY68" s="27"/>
      <c r="AZ68" s="27"/>
    </row>
    <row r="69" spans="1:52" x14ac:dyDescent="0.25">
      <c r="A69" s="206"/>
      <c r="B69" s="49">
        <v>2016</v>
      </c>
      <c r="C69" s="49"/>
      <c r="D69" s="49">
        <f t="shared" ca="1" si="14"/>
        <v>90.277777777777786</v>
      </c>
      <c r="E69" s="68">
        <f t="shared" ca="1" si="7"/>
        <v>90.277777777777786</v>
      </c>
      <c r="F69" s="49">
        <f t="shared" ca="1" si="8"/>
        <v>90.277777777777786</v>
      </c>
      <c r="G69" s="68">
        <f t="shared" ca="1" si="13"/>
        <v>90</v>
      </c>
      <c r="H69" s="68">
        <f t="shared" ca="1" si="9"/>
        <v>90</v>
      </c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49">
        <f t="shared" ca="1" si="10"/>
        <v>90</v>
      </c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68">
        <f t="shared" ca="1" si="15"/>
        <v>90</v>
      </c>
      <c r="AJ69" s="68">
        <f t="shared" ca="1" si="11"/>
        <v>90</v>
      </c>
      <c r="AK69" s="49">
        <f t="shared" ca="1" si="12"/>
        <v>90</v>
      </c>
      <c r="AL69" s="49"/>
      <c r="AM69" s="49"/>
      <c r="AN69" s="49"/>
      <c r="AO69" s="49"/>
      <c r="AP69" s="49"/>
      <c r="AQ69" s="49"/>
      <c r="AR69" s="49"/>
      <c r="AS69" s="49"/>
      <c r="AT69" s="27"/>
      <c r="AU69" s="27"/>
      <c r="AV69" s="27"/>
      <c r="AW69" s="27"/>
      <c r="AX69" s="27"/>
      <c r="AY69" s="27"/>
      <c r="AZ69" s="27"/>
    </row>
    <row r="70" spans="1:52" x14ac:dyDescent="0.25">
      <c r="A70" s="206"/>
      <c r="B70" s="49">
        <v>2017</v>
      </c>
      <c r="C70" s="49"/>
      <c r="D70" s="49">
        <f t="shared" ca="1" si="14"/>
        <v>95.029239766081872</v>
      </c>
      <c r="E70" s="68">
        <f t="shared" ca="1" si="7"/>
        <v>95.029239766081872</v>
      </c>
      <c r="F70" s="49">
        <f t="shared" ca="1" si="8"/>
        <v>95.029239766081872</v>
      </c>
      <c r="G70" s="68">
        <f t="shared" ca="1" si="13"/>
        <v>90</v>
      </c>
      <c r="H70" s="68">
        <f t="shared" ca="1" si="9"/>
        <v>90</v>
      </c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49">
        <f t="shared" ca="1" si="10"/>
        <v>90</v>
      </c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68">
        <f t="shared" ca="1" si="15"/>
        <v>90</v>
      </c>
      <c r="AJ70" s="68">
        <f t="shared" ca="1" si="11"/>
        <v>90</v>
      </c>
      <c r="AK70" s="49">
        <f t="shared" ca="1" si="12"/>
        <v>90</v>
      </c>
      <c r="AL70" s="49"/>
      <c r="AM70" s="49"/>
      <c r="AN70" s="49"/>
      <c r="AO70" s="49"/>
      <c r="AP70" s="49"/>
      <c r="AQ70" s="49"/>
      <c r="AR70" s="49"/>
      <c r="AS70" s="49"/>
      <c r="AT70" s="27"/>
      <c r="AU70" s="27"/>
      <c r="AV70" s="27"/>
      <c r="AW70" s="27"/>
      <c r="AX70" s="27"/>
      <c r="AY70" s="27"/>
      <c r="AZ70" s="27"/>
    </row>
    <row r="71" spans="1:52" x14ac:dyDescent="0.25">
      <c r="A71" s="206"/>
      <c r="B71" s="49">
        <v>2018</v>
      </c>
      <c r="C71" s="49"/>
      <c r="D71" s="49">
        <f t="shared" ca="1" si="14"/>
        <v>97.597597597597598</v>
      </c>
      <c r="E71" s="68">
        <f t="shared" ca="1" si="7"/>
        <v>97.597597597597598</v>
      </c>
      <c r="F71" s="49">
        <f t="shared" ca="1" si="8"/>
        <v>97.597597597597598</v>
      </c>
      <c r="G71" s="68">
        <f ca="1">IF(ISERROR(H71),$G$65,H71)</f>
        <v>90</v>
      </c>
      <c r="H71" s="68">
        <f t="shared" ca="1" si="9"/>
        <v>90</v>
      </c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49">
        <f t="shared" ca="1" si="10"/>
        <v>90</v>
      </c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68">
        <f t="shared" ca="1" si="15"/>
        <v>90</v>
      </c>
      <c r="AJ71" s="68">
        <f t="shared" ca="1" si="11"/>
        <v>90</v>
      </c>
      <c r="AK71" s="49">
        <f t="shared" ca="1" si="12"/>
        <v>90</v>
      </c>
      <c r="AL71" s="49"/>
      <c r="AM71" s="49"/>
      <c r="AN71" s="49"/>
      <c r="AO71" s="49"/>
      <c r="AP71" s="49"/>
      <c r="AQ71" s="49"/>
      <c r="AR71" s="49"/>
      <c r="AS71" s="49"/>
      <c r="AT71" s="27"/>
      <c r="AU71" s="27"/>
      <c r="AV71" s="27"/>
      <c r="AW71" s="27"/>
      <c r="AX71" s="27"/>
      <c r="AY71" s="27"/>
      <c r="AZ71" s="27"/>
    </row>
    <row r="72" spans="1:52" x14ac:dyDescent="0.25">
      <c r="A72" s="206"/>
      <c r="B72" s="49">
        <v>2019</v>
      </c>
      <c r="C72" s="49"/>
      <c r="D72" s="49">
        <f t="shared" ca="1" si="14"/>
        <v>97.597597597597598</v>
      </c>
      <c r="E72" s="68">
        <f t="shared" ca="1" si="7"/>
        <v>97.597597597597598</v>
      </c>
      <c r="F72" s="49">
        <f t="shared" ca="1" si="8"/>
        <v>97.597597597597598</v>
      </c>
      <c r="G72" s="68">
        <f t="shared" ca="1" si="13"/>
        <v>90</v>
      </c>
      <c r="H72" s="68">
        <f t="shared" ca="1" si="9"/>
        <v>90</v>
      </c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49">
        <f t="shared" ca="1" si="10"/>
        <v>90</v>
      </c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68">
        <f t="shared" ca="1" si="15"/>
        <v>90</v>
      </c>
      <c r="AJ72" s="68">
        <f t="shared" ca="1" si="11"/>
        <v>90</v>
      </c>
      <c r="AK72" s="49">
        <f t="shared" ca="1" si="12"/>
        <v>90</v>
      </c>
      <c r="AL72" s="49"/>
      <c r="AM72" s="49"/>
      <c r="AN72" s="49"/>
      <c r="AO72" s="49"/>
      <c r="AP72" s="49"/>
      <c r="AQ72" s="49"/>
      <c r="AR72" s="49"/>
      <c r="AS72" s="49"/>
      <c r="AT72" s="27"/>
      <c r="AU72" s="27"/>
      <c r="AV72" s="27"/>
      <c r="AW72" s="27"/>
      <c r="AX72" s="27"/>
      <c r="AY72" s="27"/>
      <c r="AZ72" s="27"/>
    </row>
    <row r="73" spans="1:52" x14ac:dyDescent="0.25">
      <c r="A73" s="206"/>
      <c r="B73" s="49">
        <v>2020</v>
      </c>
      <c r="C73" s="49"/>
      <c r="D73" s="49">
        <f t="shared" ca="1" si="14"/>
        <v>97.597597597597598</v>
      </c>
      <c r="E73" s="68">
        <f t="shared" ca="1" si="7"/>
        <v>97.597597597597598</v>
      </c>
      <c r="F73" s="49">
        <f t="shared" ca="1" si="8"/>
        <v>97.597597597597598</v>
      </c>
      <c r="G73" s="68">
        <f t="shared" ca="1" si="13"/>
        <v>90</v>
      </c>
      <c r="H73" s="68">
        <f t="shared" ca="1" si="9"/>
        <v>90</v>
      </c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49">
        <f t="shared" ca="1" si="10"/>
        <v>90</v>
      </c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68">
        <f ca="1">IF(ISERROR(AJ73),$AI$65,AJ73)</f>
        <v>90</v>
      </c>
      <c r="AJ73" s="68">
        <f t="shared" ca="1" si="11"/>
        <v>90</v>
      </c>
      <c r="AK73" s="49">
        <f t="shared" ca="1" si="12"/>
        <v>90</v>
      </c>
      <c r="AL73" s="49"/>
      <c r="AM73" s="49"/>
      <c r="AN73" s="49"/>
      <c r="AO73" s="49"/>
      <c r="AP73" s="49"/>
      <c r="AQ73" s="49"/>
      <c r="AR73" s="49"/>
      <c r="AS73" s="49"/>
      <c r="AT73" s="27"/>
      <c r="AU73" s="27"/>
      <c r="AV73" s="27"/>
      <c r="AW73" s="27"/>
      <c r="AX73" s="27"/>
      <c r="AY73" s="27"/>
      <c r="AZ73" s="27"/>
    </row>
    <row r="74" spans="1:52" x14ac:dyDescent="0.25">
      <c r="A74" s="206"/>
      <c r="B74" s="49"/>
      <c r="C74" s="49"/>
      <c r="D74" s="49"/>
      <c r="E74" s="49"/>
      <c r="F74" s="49">
        <f ca="1">IF(D64="%",100,1)</f>
        <v>100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>
        <f ca="1">IF(G64="%",100,1)</f>
        <v>100</v>
      </c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>
        <f ca="1">IF(AI64="%",100,1)</f>
        <v>100</v>
      </c>
      <c r="AL74" s="49"/>
      <c r="AM74" s="49"/>
      <c r="AN74" s="49"/>
      <c r="AO74" s="49"/>
      <c r="AP74" s="49"/>
      <c r="AQ74" s="49"/>
      <c r="AR74" s="49"/>
      <c r="AS74" s="49"/>
      <c r="AT74" s="27"/>
      <c r="AU74" s="27"/>
      <c r="AV74" s="27"/>
      <c r="AW74" s="27"/>
      <c r="AX74" s="27"/>
      <c r="AY74" s="27"/>
      <c r="AZ74" s="27"/>
    </row>
    <row r="75" spans="1:52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27"/>
      <c r="AU75" s="27"/>
      <c r="AV75" s="27"/>
      <c r="AW75" s="27"/>
      <c r="AX75" s="27"/>
      <c r="AY75" s="27"/>
      <c r="AZ75" s="27"/>
    </row>
    <row r="76" spans="1:52" x14ac:dyDescent="0.25">
      <c r="A76" s="4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27"/>
      <c r="AU76" s="27"/>
      <c r="AV76" s="27"/>
      <c r="AW76" s="27"/>
      <c r="AX76" s="27"/>
      <c r="AY76" s="27"/>
      <c r="AZ76" s="27"/>
    </row>
    <row r="77" spans="1:52" x14ac:dyDescent="0.25">
      <c r="A77" s="49"/>
      <c r="B77" s="49"/>
      <c r="C77" s="49" t="str">
        <f ca="1">OFFSET($B47,0,$C$60+2)</f>
        <v>WKK-2 (η)</v>
      </c>
      <c r="D77" s="49" t="str">
        <f ca="1">OFFSET($B47,0,$C$60+3)</f>
        <v>Warm water ketel (η)</v>
      </c>
      <c r="E77" s="49" t="str">
        <f ca="1">OFFSET($B47,0,$C$60+4)</f>
        <v>Flashstoom (η)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27"/>
      <c r="AU77" s="27"/>
      <c r="AV77" s="27"/>
      <c r="AW77" s="27"/>
      <c r="AX77" s="27"/>
      <c r="AY77" s="27"/>
      <c r="AZ77" s="27"/>
    </row>
    <row r="78" spans="1:52" x14ac:dyDescent="0.25">
      <c r="A78" s="49"/>
      <c r="B78" s="49"/>
      <c r="C78" s="49" t="str">
        <f ca="1">OFFSET($B48,0,$C$60+2)</f>
        <v>%</v>
      </c>
      <c r="D78" s="49" t="str">
        <f ca="1">OFFSET($B48,0,$C$60+3)</f>
        <v>%</v>
      </c>
      <c r="E78" s="49" t="str">
        <f ca="1">OFFSET($B48,0,$C$60+4)</f>
        <v>%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27"/>
      <c r="AU78" s="27"/>
      <c r="AV78" s="27"/>
      <c r="AW78" s="27"/>
      <c r="AX78" s="27"/>
      <c r="AY78" s="27"/>
      <c r="AZ78" s="27"/>
    </row>
    <row r="79" spans="1:52" ht="40.5" customHeight="1" x14ac:dyDescent="0.25">
      <c r="A79" s="49"/>
      <c r="B79" s="49">
        <v>2012</v>
      </c>
      <c r="C79" s="49"/>
      <c r="D79" s="68">
        <f ca="1">MAX(F79:F87)</f>
        <v>120.25316455696205</v>
      </c>
      <c r="E79" s="68">
        <f t="shared" ref="E79:E88" ca="1" si="16">IF(B79&gt;$Q$3,#N/A,F79)</f>
        <v>0</v>
      </c>
      <c r="F79" s="49">
        <f t="shared" ref="F79:F87" ca="1" si="17">OFFSET($B49,0,$C$60+2)*$F$88</f>
        <v>0</v>
      </c>
      <c r="G79" s="67">
        <f ca="1">MAX(X79:X87)</f>
        <v>0</v>
      </c>
      <c r="H79" s="68">
        <f t="shared" ref="H79:H88" ca="1" si="18">IF(E79&gt;$Q$3,#N/A,X79)</f>
        <v>0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49">
        <f t="shared" ref="X79:X87" ca="1" si="19">OFFSET($B49,0,$C$60+3)*$X$88</f>
        <v>0</v>
      </c>
      <c r="Y79" s="67">
        <f ca="1">MAX(AJ79:AJ87)</f>
        <v>100</v>
      </c>
      <c r="Z79" s="67"/>
      <c r="AA79" s="67"/>
      <c r="AB79" s="67"/>
      <c r="AC79" s="67"/>
      <c r="AD79" s="67"/>
      <c r="AE79" s="67"/>
      <c r="AF79" s="67"/>
      <c r="AG79" s="67"/>
      <c r="AH79" s="67"/>
      <c r="AI79" s="68">
        <f t="shared" ref="AI79:AI88" ca="1" si="20">IF(H79&gt;$Q$3,#N/A,AJ79)</f>
        <v>0</v>
      </c>
      <c r="AJ79" s="49">
        <f t="shared" ref="AJ79:AJ87" ca="1" si="21">OFFSET($B49,0,$C$60+4)*$AJ$88</f>
        <v>0</v>
      </c>
      <c r="AK79" s="49"/>
      <c r="AL79" s="49"/>
      <c r="AM79" s="49"/>
      <c r="AN79" s="49"/>
      <c r="AO79" s="49"/>
      <c r="AP79" s="49"/>
      <c r="AQ79" s="49"/>
      <c r="AR79" s="49"/>
      <c r="AS79" s="49"/>
      <c r="AT79" s="27"/>
      <c r="AU79" s="27"/>
      <c r="AV79" s="27"/>
      <c r="AW79" s="27"/>
      <c r="AX79" s="27"/>
      <c r="AY79" s="27"/>
      <c r="AZ79" s="27"/>
    </row>
    <row r="80" spans="1:52" x14ac:dyDescent="0.25">
      <c r="A80" s="49"/>
      <c r="B80" s="49">
        <v>2013</v>
      </c>
      <c r="C80" s="49"/>
      <c r="D80" s="68">
        <f ca="1">IF(ISERROR(E80),$D$79,E80)</f>
        <v>0</v>
      </c>
      <c r="E80" s="68">
        <f t="shared" ca="1" si="16"/>
        <v>0</v>
      </c>
      <c r="F80" s="49">
        <f t="shared" ca="1" si="17"/>
        <v>0</v>
      </c>
      <c r="G80" s="49">
        <f ca="1">IF(ISERROR(H80),$G$79,H80)</f>
        <v>0</v>
      </c>
      <c r="H80" s="68">
        <f t="shared" ca="1" si="18"/>
        <v>0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49">
        <f t="shared" ca="1" si="19"/>
        <v>0</v>
      </c>
      <c r="Y80" s="49">
        <f ca="1">IF(ISERROR(AI80),$Y$79,AI80)</f>
        <v>0</v>
      </c>
      <c r="Z80" s="49"/>
      <c r="AA80" s="49"/>
      <c r="AB80" s="49"/>
      <c r="AC80" s="49"/>
      <c r="AD80" s="49"/>
      <c r="AE80" s="49"/>
      <c r="AF80" s="49"/>
      <c r="AG80" s="49"/>
      <c r="AH80" s="49"/>
      <c r="AI80" s="68">
        <f t="shared" ca="1" si="20"/>
        <v>0</v>
      </c>
      <c r="AJ80" s="49">
        <f t="shared" ca="1" si="21"/>
        <v>0</v>
      </c>
      <c r="AK80" s="49"/>
      <c r="AL80" s="49"/>
      <c r="AM80" s="49"/>
      <c r="AN80" s="49"/>
      <c r="AO80" s="49"/>
      <c r="AP80" s="49"/>
      <c r="AQ80" s="49"/>
      <c r="AR80" s="49"/>
      <c r="AS80" s="49"/>
      <c r="AT80" s="27"/>
      <c r="AU80" s="27"/>
      <c r="AV80" s="27"/>
      <c r="AW80" s="27"/>
      <c r="AX80" s="27"/>
      <c r="AY80" s="27"/>
      <c r="AZ80" s="27"/>
    </row>
    <row r="81" spans="1:52" x14ac:dyDescent="0.25">
      <c r="A81" s="49"/>
      <c r="B81" s="49">
        <v>2014</v>
      </c>
      <c r="C81" s="49"/>
      <c r="D81" s="68">
        <f t="shared" ref="D81:D87" ca="1" si="22">IF(ISERROR(E81),$D$79,E81)</f>
        <v>120.25316455696205</v>
      </c>
      <c r="E81" s="68">
        <f t="shared" ca="1" si="16"/>
        <v>120.25316455696205</v>
      </c>
      <c r="F81" s="49">
        <f t="shared" ca="1" si="17"/>
        <v>120.25316455696205</v>
      </c>
      <c r="G81" s="49">
        <f t="shared" ref="G81:G87" ca="1" si="23">IF(ISERROR(H81),$G$79,H81)</f>
        <v>0</v>
      </c>
      <c r="H81" s="68">
        <f t="shared" ca="1" si="18"/>
        <v>0</v>
      </c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49">
        <f t="shared" ca="1" si="19"/>
        <v>0</v>
      </c>
      <c r="Y81" s="49">
        <f t="shared" ref="Y81:Y87" ca="1" si="24">IF(ISERROR(AI81),$Y$79,AI81)</f>
        <v>100</v>
      </c>
      <c r="Z81" s="49"/>
      <c r="AA81" s="49"/>
      <c r="AB81" s="49"/>
      <c r="AC81" s="49"/>
      <c r="AD81" s="49"/>
      <c r="AE81" s="49"/>
      <c r="AF81" s="49"/>
      <c r="AG81" s="49"/>
      <c r="AH81" s="49"/>
      <c r="AI81" s="68">
        <f t="shared" ca="1" si="20"/>
        <v>100</v>
      </c>
      <c r="AJ81" s="49">
        <f t="shared" ca="1" si="21"/>
        <v>100</v>
      </c>
      <c r="AK81" s="49"/>
      <c r="AL81" s="49"/>
      <c r="AM81" s="49"/>
      <c r="AN81" s="49"/>
      <c r="AO81" s="49"/>
      <c r="AP81" s="49"/>
      <c r="AQ81" s="49"/>
      <c r="AR81" s="49"/>
      <c r="AS81" s="49"/>
      <c r="AT81" s="27"/>
      <c r="AU81" s="27"/>
      <c r="AV81" s="27"/>
      <c r="AW81" s="27"/>
      <c r="AX81" s="27"/>
      <c r="AY81" s="27"/>
      <c r="AZ81" s="27"/>
    </row>
    <row r="82" spans="1:52" x14ac:dyDescent="0.25">
      <c r="A82" s="49"/>
      <c r="B82" s="49">
        <v>2015</v>
      </c>
      <c r="C82" s="49"/>
      <c r="D82" s="68">
        <f t="shared" ca="1" si="22"/>
        <v>120.25316455696205</v>
      </c>
      <c r="E82" s="68">
        <f t="shared" ca="1" si="16"/>
        <v>120.25316455696205</v>
      </c>
      <c r="F82" s="49">
        <f t="shared" ca="1" si="17"/>
        <v>120.25316455696205</v>
      </c>
      <c r="G82" s="49">
        <f t="shared" ca="1" si="23"/>
        <v>0</v>
      </c>
      <c r="H82" s="68">
        <f t="shared" ca="1" si="18"/>
        <v>0</v>
      </c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49">
        <f t="shared" ca="1" si="19"/>
        <v>0</v>
      </c>
      <c r="Y82" s="49">
        <f t="shared" ca="1" si="24"/>
        <v>99.999999999999929</v>
      </c>
      <c r="Z82" s="49"/>
      <c r="AA82" s="49"/>
      <c r="AB82" s="49"/>
      <c r="AC82" s="49"/>
      <c r="AD82" s="49"/>
      <c r="AE82" s="49"/>
      <c r="AF82" s="49"/>
      <c r="AG82" s="49"/>
      <c r="AH82" s="49"/>
      <c r="AI82" s="68">
        <f t="shared" ca="1" si="20"/>
        <v>99.999999999999929</v>
      </c>
      <c r="AJ82" s="49">
        <f t="shared" ca="1" si="21"/>
        <v>99.999999999999929</v>
      </c>
      <c r="AK82" s="49"/>
      <c r="AL82" s="49"/>
      <c r="AM82" s="49"/>
      <c r="AN82" s="49"/>
      <c r="AO82" s="49"/>
      <c r="AP82" s="49"/>
      <c r="AQ82" s="49"/>
      <c r="AR82" s="49"/>
      <c r="AS82" s="49"/>
      <c r="AT82" s="27"/>
      <c r="AU82" s="27"/>
      <c r="AV82" s="27"/>
      <c r="AW82" s="27"/>
      <c r="AX82" s="27"/>
      <c r="AY82" s="27"/>
      <c r="AZ82" s="27"/>
    </row>
    <row r="83" spans="1:52" x14ac:dyDescent="0.25">
      <c r="A83" s="49"/>
      <c r="B83" s="49">
        <v>2016</v>
      </c>
      <c r="C83" s="49"/>
      <c r="D83" s="68">
        <f t="shared" ca="1" si="22"/>
        <v>120.25316455696205</v>
      </c>
      <c r="E83" s="68">
        <f t="shared" ca="1" si="16"/>
        <v>120.25316455696205</v>
      </c>
      <c r="F83" s="49">
        <f t="shared" ca="1" si="17"/>
        <v>120.25316455696205</v>
      </c>
      <c r="G83" s="49">
        <f t="shared" ca="1" si="23"/>
        <v>0</v>
      </c>
      <c r="H83" s="68">
        <f t="shared" ca="1" si="18"/>
        <v>0</v>
      </c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49">
        <f t="shared" ca="1" si="19"/>
        <v>0</v>
      </c>
      <c r="Y83" s="49">
        <f t="shared" ca="1" si="24"/>
        <v>99.999999999999929</v>
      </c>
      <c r="Z83" s="49"/>
      <c r="AA83" s="49"/>
      <c r="AB83" s="49"/>
      <c r="AC83" s="49"/>
      <c r="AD83" s="49"/>
      <c r="AE83" s="49"/>
      <c r="AF83" s="49"/>
      <c r="AG83" s="49"/>
      <c r="AH83" s="49"/>
      <c r="AI83" s="68">
        <f t="shared" ca="1" si="20"/>
        <v>99.999999999999929</v>
      </c>
      <c r="AJ83" s="49">
        <f t="shared" ca="1" si="21"/>
        <v>99.999999999999929</v>
      </c>
      <c r="AK83" s="49"/>
      <c r="AL83" s="49"/>
      <c r="AM83" s="49"/>
      <c r="AN83" s="49"/>
      <c r="AO83" s="49"/>
      <c r="AP83" s="49"/>
      <c r="AQ83" s="49"/>
      <c r="AR83" s="49"/>
      <c r="AS83" s="49"/>
      <c r="AT83" s="27"/>
      <c r="AU83" s="27"/>
      <c r="AV83" s="27"/>
      <c r="AW83" s="27"/>
      <c r="AX83" s="27"/>
      <c r="AY83" s="27"/>
      <c r="AZ83" s="27"/>
    </row>
    <row r="84" spans="1:52" x14ac:dyDescent="0.25">
      <c r="A84" s="49"/>
      <c r="B84" s="49">
        <v>2017</v>
      </c>
      <c r="C84" s="49"/>
      <c r="D84" s="68">
        <f t="shared" ca="1" si="22"/>
        <v>120.25316455696205</v>
      </c>
      <c r="E84" s="68">
        <f t="shared" ca="1" si="16"/>
        <v>120.25316455696205</v>
      </c>
      <c r="F84" s="49">
        <f t="shared" ca="1" si="17"/>
        <v>120.25316455696205</v>
      </c>
      <c r="G84" s="49">
        <f t="shared" ca="1" si="23"/>
        <v>0</v>
      </c>
      <c r="H84" s="68">
        <f t="shared" ca="1" si="18"/>
        <v>0</v>
      </c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49">
        <f t="shared" ca="1" si="19"/>
        <v>0</v>
      </c>
      <c r="Y84" s="49">
        <f t="shared" ca="1" si="24"/>
        <v>99.999999999999929</v>
      </c>
      <c r="Z84" s="49"/>
      <c r="AA84" s="49"/>
      <c r="AB84" s="49"/>
      <c r="AC84" s="49"/>
      <c r="AD84" s="49"/>
      <c r="AE84" s="49"/>
      <c r="AF84" s="49"/>
      <c r="AG84" s="49"/>
      <c r="AH84" s="49"/>
      <c r="AI84" s="68">
        <f t="shared" ca="1" si="20"/>
        <v>99.999999999999929</v>
      </c>
      <c r="AJ84" s="49">
        <f t="shared" ca="1" si="21"/>
        <v>99.999999999999929</v>
      </c>
      <c r="AK84" s="49"/>
      <c r="AL84" s="49"/>
      <c r="AM84" s="49"/>
      <c r="AN84" s="49"/>
      <c r="AO84" s="49"/>
      <c r="AP84" s="49"/>
      <c r="AQ84" s="49"/>
      <c r="AR84" s="49"/>
      <c r="AS84" s="49"/>
      <c r="AT84" s="27"/>
      <c r="AU84" s="27"/>
      <c r="AV84" s="27"/>
      <c r="AW84" s="27"/>
      <c r="AX84" s="27"/>
      <c r="AY84" s="27"/>
      <c r="AZ84" s="27"/>
    </row>
    <row r="85" spans="1:52" x14ac:dyDescent="0.25">
      <c r="A85" s="49"/>
      <c r="B85" s="49">
        <v>2018</v>
      </c>
      <c r="C85" s="49"/>
      <c r="D85" s="68">
        <f t="shared" ca="1" si="22"/>
        <v>120.25316455696205</v>
      </c>
      <c r="E85" s="68">
        <f t="shared" ca="1" si="16"/>
        <v>120.25316455696205</v>
      </c>
      <c r="F85" s="49">
        <f t="shared" ca="1" si="17"/>
        <v>120.25316455696205</v>
      </c>
      <c r="G85" s="49">
        <f t="shared" ca="1" si="23"/>
        <v>0</v>
      </c>
      <c r="H85" s="68">
        <f t="shared" ca="1" si="18"/>
        <v>0</v>
      </c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49">
        <f t="shared" ca="1" si="19"/>
        <v>0</v>
      </c>
      <c r="Y85" s="49">
        <f t="shared" ca="1" si="24"/>
        <v>99.999999999999787</v>
      </c>
      <c r="Z85" s="49"/>
      <c r="AA85" s="49"/>
      <c r="AB85" s="49"/>
      <c r="AC85" s="49"/>
      <c r="AD85" s="49"/>
      <c r="AE85" s="49"/>
      <c r="AF85" s="49"/>
      <c r="AG85" s="49"/>
      <c r="AH85" s="49"/>
      <c r="AI85" s="68">
        <f t="shared" ca="1" si="20"/>
        <v>99.999999999999787</v>
      </c>
      <c r="AJ85" s="49">
        <f t="shared" ca="1" si="21"/>
        <v>99.999999999999787</v>
      </c>
      <c r="AK85" s="49"/>
      <c r="AL85" s="49"/>
      <c r="AM85" s="49"/>
      <c r="AN85" s="49"/>
      <c r="AO85" s="49"/>
      <c r="AP85" s="49"/>
      <c r="AQ85" s="49"/>
      <c r="AR85" s="49"/>
      <c r="AS85" s="49"/>
      <c r="AT85" s="27"/>
      <c r="AU85" s="27"/>
      <c r="AV85" s="27"/>
      <c r="AW85" s="27"/>
      <c r="AX85" s="27"/>
      <c r="AY85" s="27"/>
      <c r="AZ85" s="27"/>
    </row>
    <row r="86" spans="1:52" x14ac:dyDescent="0.25">
      <c r="A86" s="49"/>
      <c r="B86" s="49">
        <v>2019</v>
      </c>
      <c r="C86" s="49"/>
      <c r="D86" s="68">
        <f t="shared" ca="1" si="22"/>
        <v>120.25316455696205</v>
      </c>
      <c r="E86" s="68">
        <f t="shared" ca="1" si="16"/>
        <v>120.25316455696205</v>
      </c>
      <c r="F86" s="49">
        <f t="shared" ca="1" si="17"/>
        <v>120.25316455696205</v>
      </c>
      <c r="G86" s="49">
        <f t="shared" ca="1" si="23"/>
        <v>0</v>
      </c>
      <c r="H86" s="68">
        <f t="shared" ca="1" si="18"/>
        <v>0</v>
      </c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49">
        <f t="shared" ca="1" si="19"/>
        <v>0</v>
      </c>
      <c r="Y86" s="49">
        <f t="shared" ca="1" si="24"/>
        <v>99.999999999999787</v>
      </c>
      <c r="Z86" s="49"/>
      <c r="AA86" s="49"/>
      <c r="AB86" s="49"/>
      <c r="AC86" s="49"/>
      <c r="AD86" s="49"/>
      <c r="AE86" s="49"/>
      <c r="AF86" s="49"/>
      <c r="AG86" s="49"/>
      <c r="AH86" s="49"/>
      <c r="AI86" s="68">
        <f t="shared" ca="1" si="20"/>
        <v>99.999999999999787</v>
      </c>
      <c r="AJ86" s="49">
        <f t="shared" ca="1" si="21"/>
        <v>99.999999999999787</v>
      </c>
      <c r="AK86" s="49"/>
      <c r="AL86" s="49"/>
      <c r="AM86" s="49"/>
      <c r="AN86" s="49"/>
      <c r="AO86" s="49"/>
      <c r="AP86" s="49"/>
      <c r="AQ86" s="49"/>
      <c r="AR86" s="49"/>
      <c r="AS86" s="49"/>
      <c r="AT86" s="27"/>
      <c r="AU86" s="27"/>
      <c r="AV86" s="27"/>
      <c r="AW86" s="27"/>
      <c r="AX86" s="27"/>
      <c r="AY86" s="27"/>
      <c r="AZ86" s="27"/>
    </row>
    <row r="87" spans="1:52" ht="14.25" customHeight="1" x14ac:dyDescent="0.25">
      <c r="A87" s="49"/>
      <c r="B87" s="49">
        <v>2020</v>
      </c>
      <c r="C87" s="49"/>
      <c r="D87" s="68">
        <f t="shared" ca="1" si="22"/>
        <v>120.25316455696205</v>
      </c>
      <c r="E87" s="68">
        <f t="shared" ca="1" si="16"/>
        <v>120.25316455696205</v>
      </c>
      <c r="F87" s="49">
        <f t="shared" ca="1" si="17"/>
        <v>120.25316455696205</v>
      </c>
      <c r="G87" s="49">
        <f t="shared" ca="1" si="23"/>
        <v>0</v>
      </c>
      <c r="H87" s="68">
        <f t="shared" ca="1" si="18"/>
        <v>0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49">
        <f t="shared" ca="1" si="19"/>
        <v>0</v>
      </c>
      <c r="Y87" s="49">
        <f t="shared" ca="1" si="24"/>
        <v>99.999999999999787</v>
      </c>
      <c r="Z87" s="49"/>
      <c r="AA87" s="49"/>
      <c r="AB87" s="49"/>
      <c r="AC87" s="49"/>
      <c r="AD87" s="49"/>
      <c r="AE87" s="49"/>
      <c r="AF87" s="49"/>
      <c r="AG87" s="49"/>
      <c r="AH87" s="49"/>
      <c r="AI87" s="68">
        <f t="shared" ca="1" si="20"/>
        <v>99.999999999999787</v>
      </c>
      <c r="AJ87" s="49">
        <f t="shared" ca="1" si="21"/>
        <v>99.999999999999787</v>
      </c>
      <c r="AK87" s="49"/>
      <c r="AL87" s="49"/>
      <c r="AM87" s="49"/>
      <c r="AN87" s="49"/>
      <c r="AO87" s="49"/>
      <c r="AP87" s="49"/>
      <c r="AQ87" s="49"/>
      <c r="AR87" s="49"/>
      <c r="AS87" s="49"/>
      <c r="AT87" s="27"/>
      <c r="AU87" s="27"/>
      <c r="AV87" s="27"/>
      <c r="AW87" s="27"/>
      <c r="AX87" s="27"/>
      <c r="AY87" s="27"/>
      <c r="AZ87" s="27"/>
    </row>
    <row r="88" spans="1:52" x14ac:dyDescent="0.25">
      <c r="A88" s="49"/>
      <c r="B88" s="49"/>
      <c r="C88" s="49"/>
      <c r="D88" s="49"/>
      <c r="E88" s="68">
        <f t="shared" ca="1" si="16"/>
        <v>100</v>
      </c>
      <c r="F88" s="49">
        <f ca="1">IF(C78="%",100,1)</f>
        <v>100</v>
      </c>
      <c r="G88" s="49"/>
      <c r="H88" s="68">
        <f t="shared" ca="1" si="18"/>
        <v>100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49">
        <f ca="1">IF(D78="%",100,1)</f>
        <v>100</v>
      </c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68">
        <f t="shared" ca="1" si="20"/>
        <v>100</v>
      </c>
      <c r="AJ88" s="49">
        <f ca="1">IF(E78="%",100,1)</f>
        <v>100</v>
      </c>
      <c r="AK88" s="49"/>
      <c r="AL88" s="49"/>
      <c r="AM88" s="49"/>
      <c r="AN88" s="49"/>
      <c r="AO88" s="49"/>
      <c r="AP88" s="49"/>
      <c r="AQ88" s="49"/>
      <c r="AR88" s="49"/>
      <c r="AS88" s="49"/>
      <c r="AT88" s="27"/>
      <c r="AU88" s="27"/>
      <c r="AV88" s="27"/>
      <c r="AW88" s="27"/>
      <c r="AX88" s="27"/>
      <c r="AY88" s="27"/>
      <c r="AZ88" s="27"/>
    </row>
    <row r="89" spans="1:52" x14ac:dyDescent="0.25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7"/>
      <c r="AU89" s="27"/>
      <c r="AV89" s="27"/>
      <c r="AW89" s="27"/>
      <c r="AX89" s="27"/>
      <c r="AY89" s="27"/>
      <c r="AZ89" s="27"/>
    </row>
    <row r="90" spans="1:52" x14ac:dyDescent="0.25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7"/>
      <c r="AU90" s="27"/>
      <c r="AV90" s="27"/>
      <c r="AW90" s="27"/>
      <c r="AX90" s="27"/>
      <c r="AY90" s="27"/>
      <c r="AZ90" s="27"/>
    </row>
    <row r="91" spans="1:52" ht="20.25" customHeight="1" x14ac:dyDescent="0.25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7"/>
      <c r="AU91" s="27"/>
      <c r="AV91" s="27"/>
      <c r="AW91" s="27"/>
      <c r="AX91" s="27"/>
      <c r="AY91" s="27"/>
      <c r="AZ91" s="27"/>
    </row>
    <row r="92" spans="1:52" ht="21" customHeight="1" x14ac:dyDescent="0.25">
      <c r="A92" s="1160"/>
      <c r="B92" s="41" t="s">
        <v>293</v>
      </c>
      <c r="C92" s="1160"/>
      <c r="D92" s="1160"/>
      <c r="E92" s="1160"/>
      <c r="F92" s="1160"/>
      <c r="J92" s="42" t="s">
        <v>294</v>
      </c>
      <c r="T92" s="41" t="s">
        <v>295</v>
      </c>
    </row>
    <row r="93" spans="1:52" ht="21" customHeight="1" x14ac:dyDescent="0.25">
      <c r="A93" s="1160"/>
      <c r="B93" s="41"/>
      <c r="C93" s="1160"/>
      <c r="D93" s="1160"/>
      <c r="E93" s="1160"/>
      <c r="F93" s="1160"/>
      <c r="J93" s="42"/>
      <c r="AN93" s="41"/>
    </row>
    <row r="94" spans="1:52" ht="13.5" customHeight="1" x14ac:dyDescent="0.25">
      <c r="A94" s="1160"/>
      <c r="B94" s="41"/>
      <c r="C94" s="1160"/>
      <c r="D94" s="1160"/>
      <c r="E94" s="1160"/>
      <c r="F94" s="1160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R94" s="41"/>
    </row>
    <row r="95" spans="1:52" ht="6.75" customHeight="1" thickBot="1" x14ac:dyDescent="0.3">
      <c r="A95" s="1160"/>
      <c r="B95" s="41"/>
      <c r="C95" s="215"/>
      <c r="D95" s="215"/>
      <c r="E95" s="215"/>
      <c r="F95" s="1160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R95" s="41"/>
    </row>
    <row r="96" spans="1:52" ht="30.75" customHeight="1" thickBot="1" x14ac:dyDescent="0.3">
      <c r="A96" s="2547" t="s">
        <v>904</v>
      </c>
      <c r="B96" s="2548"/>
      <c r="C96" s="62">
        <v>0</v>
      </c>
      <c r="D96" s="216" t="s">
        <v>247</v>
      </c>
      <c r="E96" s="217">
        <f>C96+5</f>
        <v>5</v>
      </c>
      <c r="F96" s="1160"/>
    </row>
    <row r="97" spans="1:51" ht="21" customHeight="1" x14ac:dyDescent="0.25">
      <c r="A97" s="764"/>
      <c r="B97" s="764"/>
      <c r="C97" s="215"/>
      <c r="D97" s="215"/>
      <c r="E97" s="215"/>
      <c r="F97" s="1160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R97" s="41"/>
    </row>
    <row r="98" spans="1:51" ht="30.75" customHeight="1" x14ac:dyDescent="0.25">
      <c r="A98" s="1160"/>
      <c r="B98" s="1408"/>
      <c r="C98" s="62">
        <f>C96</f>
        <v>0</v>
      </c>
      <c r="D98" s="60"/>
      <c r="E98" s="61"/>
      <c r="F98" s="1409"/>
      <c r="G98" s="28"/>
      <c r="H98" s="28"/>
      <c r="Y98" s="2545">
        <f>Q3</f>
        <v>2020</v>
      </c>
      <c r="Z98" s="2546"/>
      <c r="AA98" s="42"/>
      <c r="AB98" s="42"/>
      <c r="AC98" s="42"/>
      <c r="AD98" s="42"/>
      <c r="AE98" s="42"/>
      <c r="AF98" s="42"/>
      <c r="AG98" s="42"/>
      <c r="AH98" s="42"/>
      <c r="AJ98" s="27"/>
      <c r="AK98" s="27"/>
      <c r="AL98" s="27"/>
      <c r="AM98" s="27"/>
      <c r="AQ98" s="27"/>
    </row>
    <row r="99" spans="1:51" x14ac:dyDescent="0.25">
      <c r="B99" s="1410" t="s">
        <v>296</v>
      </c>
      <c r="C99" s="28"/>
      <c r="D99" s="28"/>
      <c r="E99" s="28"/>
      <c r="F99" s="28"/>
      <c r="G99" s="28"/>
      <c r="H99" s="28"/>
      <c r="J99" s="1161" t="s">
        <v>297</v>
      </c>
      <c r="T99" s="1184" t="s">
        <v>298</v>
      </c>
      <c r="Z99" s="1184"/>
      <c r="AA99" s="42"/>
      <c r="AB99" s="42"/>
      <c r="AC99" s="42"/>
      <c r="AD99" s="42"/>
      <c r="AE99" s="42"/>
      <c r="AF99" s="42"/>
      <c r="AG99" s="42"/>
      <c r="AH99" s="42"/>
    </row>
    <row r="100" spans="1:51" x14ac:dyDescent="0.25">
      <c r="A100" s="163"/>
      <c r="B100" s="206"/>
      <c r="C100" s="206"/>
      <c r="D100" s="206"/>
      <c r="E100" s="206"/>
      <c r="F100" s="206" t="str">
        <f t="shared" ref="F100:F110" ca="1" si="25">OFFSET($AJ47,0,$C$98)</f>
        <v>Rest-processen</v>
      </c>
      <c r="G100" s="206"/>
      <c r="H100" s="206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 t="str">
        <f t="shared" ref="X100:X110" ca="1" si="26">OFFSET($AJ47,0,$C$98+1)</f>
        <v>Sluitpost</v>
      </c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 t="str">
        <f t="shared" ref="AJ100:AJ110" ca="1" si="27">OFFSET($AJ47,0,$C$98+2)</f>
        <v>Gebouwen</v>
      </c>
      <c r="AK100" s="49"/>
      <c r="AL100" s="49"/>
      <c r="AM100" s="49"/>
      <c r="AN100" s="49" t="str">
        <f t="shared" ref="AN100:AN110" ca="1" si="28">OFFSET($AJ47,0,$C$98+3)</f>
        <v>Proces 1</v>
      </c>
      <c r="AO100" s="49"/>
      <c r="AP100" s="49"/>
      <c r="AQ100" s="49" t="str">
        <f t="shared" ref="AQ100:AQ110" ca="1" si="29">OFFSET($AJ47,0,$C$98+4)</f>
        <v>Proces 2</v>
      </c>
      <c r="AR100" s="49"/>
      <c r="AS100" s="49"/>
      <c r="AT100" s="49" t="str">
        <f t="shared" ref="AT100:AT110" ca="1" si="30">OFFSET($AJ47,0,$C$98+5)</f>
        <v>Proces 3</v>
      </c>
      <c r="AU100" s="163"/>
      <c r="AV100" s="49"/>
      <c r="AW100" s="49"/>
      <c r="AX100" s="49"/>
      <c r="AY100" s="27"/>
    </row>
    <row r="101" spans="1:51" x14ac:dyDescent="0.25">
      <c r="A101" s="163"/>
      <c r="B101" s="206"/>
      <c r="C101" s="206"/>
      <c r="D101" s="206"/>
      <c r="E101" s="206"/>
      <c r="F101" s="206" t="str">
        <f t="shared" ca="1" si="25"/>
        <v>GJ/</v>
      </c>
      <c r="G101" s="206"/>
      <c r="H101" s="206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 t="str">
        <f t="shared" ca="1" si="26"/>
        <v>GJ/</v>
      </c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 t="str">
        <f t="shared" ca="1" si="27"/>
        <v>GJ/m² opp</v>
      </c>
      <c r="AK101" s="49"/>
      <c r="AL101" s="49"/>
      <c r="AM101" s="49"/>
      <c r="AN101" s="49" t="str">
        <f t="shared" ca="1" si="28"/>
        <v>GJ/ton</v>
      </c>
      <c r="AO101" s="49"/>
      <c r="AP101" s="49"/>
      <c r="AQ101" s="49" t="str">
        <f t="shared" ca="1" si="29"/>
        <v>GJ/ton</v>
      </c>
      <c r="AR101" s="49"/>
      <c r="AS101" s="49"/>
      <c r="AT101" s="49" t="str">
        <f t="shared" ca="1" si="30"/>
        <v>GJ/ton</v>
      </c>
      <c r="AU101" s="163"/>
      <c r="AV101" s="49"/>
      <c r="AW101" s="49"/>
      <c r="AX101" s="49"/>
      <c r="AY101" s="27"/>
    </row>
    <row r="102" spans="1:51" x14ac:dyDescent="0.25">
      <c r="A102" s="163"/>
      <c r="B102" s="206">
        <v>2012</v>
      </c>
      <c r="C102" s="206"/>
      <c r="D102" s="206">
        <f ca="1">MAX(F102:F110)</f>
        <v>0</v>
      </c>
      <c r="E102" s="1407">
        <f t="shared" ref="E102:E110" ca="1" si="31">IF(B102&gt;$Q$3,#N/A,F102)</f>
        <v>0</v>
      </c>
      <c r="F102" s="206">
        <f t="shared" ca="1" si="25"/>
        <v>0</v>
      </c>
      <c r="G102" s="206">
        <f ca="1">MAX(X102:X110)</f>
        <v>221.13067398796909</v>
      </c>
      <c r="H102" s="1407">
        <f t="shared" ref="H102:H110" ca="1" si="32">IF(E102&gt;$Q$3,#N/A,X102)</f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49">
        <f t="shared" ca="1" si="26"/>
        <v>0</v>
      </c>
      <c r="Y102" s="49">
        <f ca="1">MAX(AJ102:AJ110)</f>
        <v>2.1446448697416364E-2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68">
        <f t="shared" ref="AI102:AI110" ca="1" si="33">IF(H102&gt;$Q$3,#N/A,AJ102)</f>
        <v>0</v>
      </c>
      <c r="AJ102" s="49">
        <f t="shared" ca="1" si="27"/>
        <v>0</v>
      </c>
      <c r="AK102" s="49">
        <f ca="1">MAX(AN102:AN110)</f>
        <v>5.7349119772356802</v>
      </c>
      <c r="AL102" s="49"/>
      <c r="AM102" s="68">
        <f t="shared" ref="AM102:AM110" ca="1" si="34">IF(AI102&gt;$Q$3,#N/A,AN102)</f>
        <v>0</v>
      </c>
      <c r="AN102" s="49">
        <f t="shared" ca="1" si="28"/>
        <v>0</v>
      </c>
      <c r="AO102" s="49">
        <f ca="1">MAX(AQ102:AQ110)</f>
        <v>7.5763978734368758</v>
      </c>
      <c r="AP102" s="68">
        <f t="shared" ref="AP102:AP110" ca="1" si="35">IF(AM102&gt;$Q$3,#N/A,AQ102)</f>
        <v>0</v>
      </c>
      <c r="AQ102" s="49">
        <f t="shared" ca="1" si="29"/>
        <v>0</v>
      </c>
      <c r="AR102" s="49">
        <f ca="1">MAX(AT102:AT110)</f>
        <v>4.0327512801795899</v>
      </c>
      <c r="AS102" s="68">
        <f t="shared" ref="AS102:AS110" ca="1" si="36">IF(AP102&gt;$Q$3,#N/A,AT102)</f>
        <v>0</v>
      </c>
      <c r="AT102" s="49">
        <f t="shared" ca="1" si="30"/>
        <v>0</v>
      </c>
      <c r="AU102" s="163"/>
      <c r="AV102" s="49"/>
      <c r="AW102" s="49"/>
      <c r="AX102" s="49"/>
      <c r="AY102" s="27"/>
    </row>
    <row r="103" spans="1:51" x14ac:dyDescent="0.25">
      <c r="A103" s="163"/>
      <c r="B103" s="206">
        <v>2013</v>
      </c>
      <c r="C103" s="206"/>
      <c r="D103" s="1407">
        <f ca="1">IF(ISERROR(E103),$D$102,E103)</f>
        <v>0</v>
      </c>
      <c r="E103" s="1407">
        <f t="shared" ca="1" si="31"/>
        <v>0</v>
      </c>
      <c r="F103" s="206">
        <f t="shared" ca="1" si="25"/>
        <v>0</v>
      </c>
      <c r="G103" s="1407">
        <f ca="1">IF(ISERROR(H103),$D$102,H103)</f>
        <v>0</v>
      </c>
      <c r="H103" s="1407">
        <f t="shared" ca="1" si="32"/>
        <v>0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49">
        <f t="shared" ca="1" si="26"/>
        <v>0</v>
      </c>
      <c r="Y103" s="68">
        <f ca="1">IF(ISERROR(AI103),$D$102,AI103)</f>
        <v>0</v>
      </c>
      <c r="Z103" s="68"/>
      <c r="AA103" s="68"/>
      <c r="AB103" s="68"/>
      <c r="AC103" s="68"/>
      <c r="AD103" s="68"/>
      <c r="AE103" s="68"/>
      <c r="AF103" s="68"/>
      <c r="AG103" s="68"/>
      <c r="AH103" s="68"/>
      <c r="AI103" s="68">
        <f t="shared" ca="1" si="33"/>
        <v>0</v>
      </c>
      <c r="AJ103" s="49">
        <f t="shared" ca="1" si="27"/>
        <v>0</v>
      </c>
      <c r="AK103" s="68">
        <f ca="1">IF(ISERROR(AM103),$D$102,AM103)</f>
        <v>0</v>
      </c>
      <c r="AL103" s="68"/>
      <c r="AM103" s="68">
        <f t="shared" ca="1" si="34"/>
        <v>0</v>
      </c>
      <c r="AN103" s="49">
        <f t="shared" ca="1" si="28"/>
        <v>0</v>
      </c>
      <c r="AO103" s="68">
        <f ca="1">IF(ISERROR(AP103),$D$102,AP103)</f>
        <v>0</v>
      </c>
      <c r="AP103" s="68">
        <f t="shared" ca="1" si="35"/>
        <v>0</v>
      </c>
      <c r="AQ103" s="49">
        <f t="shared" ca="1" si="29"/>
        <v>0</v>
      </c>
      <c r="AR103" s="68">
        <f ca="1">IF(ISERROR(AS103),$D$102,AS103)</f>
        <v>0</v>
      </c>
      <c r="AS103" s="68">
        <f t="shared" ca="1" si="36"/>
        <v>0</v>
      </c>
      <c r="AT103" s="49">
        <f t="shared" ca="1" si="30"/>
        <v>0</v>
      </c>
      <c r="AU103" s="163"/>
      <c r="AV103" s="49"/>
      <c r="AW103" s="49"/>
      <c r="AX103" s="49"/>
      <c r="AY103" s="27"/>
    </row>
    <row r="104" spans="1:51" x14ac:dyDescent="0.25">
      <c r="A104" s="163"/>
      <c r="B104" s="206">
        <v>2014</v>
      </c>
      <c r="C104" s="206"/>
      <c r="D104" s="1407">
        <f t="shared" ref="D104:D110" ca="1" si="37">IF(ISERROR(E104),$D$102,E104)</f>
        <v>0</v>
      </c>
      <c r="E104" s="1407">
        <f t="shared" ca="1" si="31"/>
        <v>0</v>
      </c>
      <c r="F104" s="206">
        <f t="shared" ca="1" si="25"/>
        <v>0</v>
      </c>
      <c r="G104" s="1407">
        <f t="shared" ref="G104:G110" ca="1" si="38">IF(ISERROR(H104),$D$102,H104)</f>
        <v>217.27093333948486</v>
      </c>
      <c r="H104" s="1407">
        <f t="shared" ca="1" si="32"/>
        <v>217.27093333948486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49">
        <f t="shared" ca="1" si="26"/>
        <v>217.27093333948486</v>
      </c>
      <c r="Y104" s="68">
        <f t="shared" ref="Y104:Y110" ca="1" si="39">IF(ISERROR(AI104),$D$102,AI104)</f>
        <v>2.1213667503627177E-2</v>
      </c>
      <c r="Z104" s="68"/>
      <c r="AA104" s="68"/>
      <c r="AB104" s="68"/>
      <c r="AC104" s="68"/>
      <c r="AD104" s="68"/>
      <c r="AE104" s="68"/>
      <c r="AF104" s="68"/>
      <c r="AG104" s="68"/>
      <c r="AH104" s="68"/>
      <c r="AI104" s="68">
        <f t="shared" ca="1" si="33"/>
        <v>2.1213667503627177E-2</v>
      </c>
      <c r="AJ104" s="49">
        <f t="shared" ca="1" si="27"/>
        <v>2.1213667503627177E-2</v>
      </c>
      <c r="AK104" s="68">
        <f t="shared" ref="AK104:AK110" ca="1" si="40">IF(ISERROR(AM104),$D$102,AM104)</f>
        <v>5.4021181235041915</v>
      </c>
      <c r="AL104" s="68"/>
      <c r="AM104" s="68">
        <f t="shared" ca="1" si="34"/>
        <v>5.4021181235041915</v>
      </c>
      <c r="AN104" s="49">
        <f t="shared" ca="1" si="28"/>
        <v>5.4021181235041915</v>
      </c>
      <c r="AO104" s="68">
        <f t="shared" ref="AO104:AO110" ca="1" si="41">IF(ISERROR(AP104),$D$102,AP104)</f>
        <v>7.2803127079131222</v>
      </c>
      <c r="AP104" s="68">
        <f t="shared" ca="1" si="35"/>
        <v>7.2803127079131222</v>
      </c>
      <c r="AQ104" s="49">
        <f t="shared" ca="1" si="29"/>
        <v>7.2803127079131222</v>
      </c>
      <c r="AR104" s="68">
        <f t="shared" ref="AR104:AR110" ca="1" si="42">IF(ISERROR(AS104),$D$102,AS104)</f>
        <v>3.5996287788235257</v>
      </c>
      <c r="AS104" s="68">
        <f t="shared" ca="1" si="36"/>
        <v>3.5996287788235257</v>
      </c>
      <c r="AT104" s="49">
        <f t="shared" ca="1" si="30"/>
        <v>3.5996287788235257</v>
      </c>
      <c r="AU104" s="163"/>
      <c r="AV104" s="49"/>
      <c r="AW104" s="49"/>
      <c r="AX104" s="49"/>
      <c r="AY104" s="27"/>
    </row>
    <row r="105" spans="1:51" x14ac:dyDescent="0.25">
      <c r="A105" s="163"/>
      <c r="B105" s="206">
        <v>2015</v>
      </c>
      <c r="C105" s="206"/>
      <c r="D105" s="1407">
        <f t="shared" ca="1" si="37"/>
        <v>0</v>
      </c>
      <c r="E105" s="1407">
        <f t="shared" ca="1" si="31"/>
        <v>0</v>
      </c>
      <c r="F105" s="206">
        <f t="shared" ca="1" si="25"/>
        <v>0</v>
      </c>
      <c r="G105" s="1407">
        <f t="shared" ca="1" si="38"/>
        <v>217.27093333948486</v>
      </c>
      <c r="H105" s="1407">
        <f t="shared" ca="1" si="32"/>
        <v>217.27093333948486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49">
        <f t="shared" ca="1" si="26"/>
        <v>217.27093333948486</v>
      </c>
      <c r="Y105" s="68">
        <f t="shared" ca="1" si="39"/>
        <v>2.1446448697416364E-2</v>
      </c>
      <c r="Z105" s="68"/>
      <c r="AA105" s="68"/>
      <c r="AB105" s="68"/>
      <c r="AC105" s="68"/>
      <c r="AD105" s="68"/>
      <c r="AE105" s="68"/>
      <c r="AF105" s="68"/>
      <c r="AG105" s="68"/>
      <c r="AH105" s="68"/>
      <c r="AI105" s="68">
        <f t="shared" ca="1" si="33"/>
        <v>2.1446448697416364E-2</v>
      </c>
      <c r="AJ105" s="49">
        <f t="shared" ca="1" si="27"/>
        <v>2.1446448697416364E-2</v>
      </c>
      <c r="AK105" s="68">
        <f t="shared" ca="1" si="40"/>
        <v>5.7349119772356802</v>
      </c>
      <c r="AL105" s="68"/>
      <c r="AM105" s="68">
        <f t="shared" ca="1" si="34"/>
        <v>5.7349119772356802</v>
      </c>
      <c r="AN105" s="49">
        <f t="shared" ca="1" si="28"/>
        <v>5.7349119772356802</v>
      </c>
      <c r="AO105" s="68">
        <f t="shared" ca="1" si="41"/>
        <v>7.5763978734368758</v>
      </c>
      <c r="AP105" s="68">
        <f t="shared" ca="1" si="35"/>
        <v>7.5763978734368758</v>
      </c>
      <c r="AQ105" s="49">
        <f t="shared" ca="1" si="29"/>
        <v>7.5763978734368758</v>
      </c>
      <c r="AR105" s="68">
        <f t="shared" ca="1" si="42"/>
        <v>4.0327512801795899</v>
      </c>
      <c r="AS105" s="68">
        <f t="shared" ca="1" si="36"/>
        <v>4.0327512801795899</v>
      </c>
      <c r="AT105" s="49">
        <f t="shared" ca="1" si="30"/>
        <v>4.0327512801795899</v>
      </c>
      <c r="AU105" s="163"/>
      <c r="AV105" s="49"/>
      <c r="AW105" s="49"/>
      <c r="AX105" s="49"/>
      <c r="AY105" s="27"/>
    </row>
    <row r="106" spans="1:51" x14ac:dyDescent="0.25">
      <c r="A106" s="163"/>
      <c r="B106" s="206">
        <v>2016</v>
      </c>
      <c r="C106" s="206"/>
      <c r="D106" s="1407">
        <f t="shared" ca="1" si="37"/>
        <v>0</v>
      </c>
      <c r="E106" s="1407">
        <f t="shared" ca="1" si="31"/>
        <v>0</v>
      </c>
      <c r="F106" s="206">
        <f t="shared" ca="1" si="25"/>
        <v>0</v>
      </c>
      <c r="G106" s="1407">
        <f t="shared" ca="1" si="38"/>
        <v>217.27093333948486</v>
      </c>
      <c r="H106" s="1407">
        <f t="shared" ca="1" si="32"/>
        <v>217.27093333948486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49">
        <f t="shared" ca="1" si="26"/>
        <v>217.27093333948486</v>
      </c>
      <c r="Y106" s="68">
        <f t="shared" ca="1" si="39"/>
        <v>2.1446448697416364E-2</v>
      </c>
      <c r="Z106" s="68"/>
      <c r="AA106" s="68"/>
      <c r="AB106" s="68"/>
      <c r="AC106" s="68"/>
      <c r="AD106" s="68"/>
      <c r="AE106" s="68"/>
      <c r="AF106" s="68"/>
      <c r="AG106" s="68"/>
      <c r="AH106" s="68"/>
      <c r="AI106" s="68">
        <f t="shared" ca="1" si="33"/>
        <v>2.1446448697416364E-2</v>
      </c>
      <c r="AJ106" s="49">
        <f t="shared" ca="1" si="27"/>
        <v>2.1446448697416364E-2</v>
      </c>
      <c r="AK106" s="68">
        <f t="shared" ca="1" si="40"/>
        <v>4.9069530435064133</v>
      </c>
      <c r="AL106" s="68"/>
      <c r="AM106" s="68">
        <f t="shared" ca="1" si="34"/>
        <v>4.9069530435064133</v>
      </c>
      <c r="AN106" s="49">
        <f t="shared" ca="1" si="28"/>
        <v>4.9069530435064133</v>
      </c>
      <c r="AO106" s="68">
        <f t="shared" ca="1" si="41"/>
        <v>6.5153944270860338</v>
      </c>
      <c r="AP106" s="68">
        <f t="shared" ca="1" si="35"/>
        <v>6.5153944270860338</v>
      </c>
      <c r="AQ106" s="49">
        <f t="shared" ca="1" si="29"/>
        <v>6.5153944270860338</v>
      </c>
      <c r="AR106" s="68">
        <f t="shared" ca="1" si="42"/>
        <v>2.9717478338287462</v>
      </c>
      <c r="AS106" s="68">
        <f t="shared" ca="1" si="36"/>
        <v>2.9717478338287462</v>
      </c>
      <c r="AT106" s="49">
        <f t="shared" ca="1" si="30"/>
        <v>2.9717478338287462</v>
      </c>
      <c r="AU106" s="163"/>
      <c r="AV106" s="49"/>
      <c r="AW106" s="49"/>
      <c r="AX106" s="49"/>
      <c r="AY106" s="27"/>
    </row>
    <row r="107" spans="1:51" x14ac:dyDescent="0.25">
      <c r="A107" s="163"/>
      <c r="B107" s="206">
        <v>2017</v>
      </c>
      <c r="C107" s="206"/>
      <c r="D107" s="1407">
        <f t="shared" ca="1" si="37"/>
        <v>0</v>
      </c>
      <c r="E107" s="1407">
        <f t="shared" ca="1" si="31"/>
        <v>0</v>
      </c>
      <c r="F107" s="206">
        <f t="shared" ca="1" si="25"/>
        <v>0</v>
      </c>
      <c r="G107" s="1407">
        <f t="shared" ca="1" si="38"/>
        <v>217.27093333948486</v>
      </c>
      <c r="H107" s="1407">
        <f t="shared" ca="1" si="32"/>
        <v>217.27093333948486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49">
        <f t="shared" ca="1" si="26"/>
        <v>217.27093333948486</v>
      </c>
      <c r="Y107" s="68">
        <f t="shared" ca="1" si="39"/>
        <v>2.0420483010461392E-2</v>
      </c>
      <c r="Z107" s="68"/>
      <c r="AA107" s="68"/>
      <c r="AB107" s="68"/>
      <c r="AC107" s="68"/>
      <c r="AD107" s="68"/>
      <c r="AE107" s="68"/>
      <c r="AF107" s="68"/>
      <c r="AG107" s="68"/>
      <c r="AH107" s="68"/>
      <c r="AI107" s="68">
        <f t="shared" ca="1" si="33"/>
        <v>2.0420483010461392E-2</v>
      </c>
      <c r="AJ107" s="49">
        <f t="shared" ca="1" si="27"/>
        <v>2.0420483010461392E-2</v>
      </c>
      <c r="AK107" s="68">
        <f t="shared" ca="1" si="40"/>
        <v>4.8733067310575047</v>
      </c>
      <c r="AL107" s="68"/>
      <c r="AM107" s="68">
        <f t="shared" ca="1" si="34"/>
        <v>4.8733067310575047</v>
      </c>
      <c r="AN107" s="49">
        <f t="shared" ca="1" si="28"/>
        <v>4.8733067310575047</v>
      </c>
      <c r="AO107" s="68">
        <f t="shared" ca="1" si="41"/>
        <v>6.3688279003781805</v>
      </c>
      <c r="AP107" s="68">
        <f t="shared" ca="1" si="35"/>
        <v>6.3688279003781805</v>
      </c>
      <c r="AQ107" s="49">
        <f t="shared" ca="1" si="29"/>
        <v>6.3688279003781805</v>
      </c>
      <c r="AR107" s="68">
        <f t="shared" ca="1" si="42"/>
        <v>2.9717478338287462</v>
      </c>
      <c r="AS107" s="68">
        <f t="shared" ca="1" si="36"/>
        <v>2.9717478338287462</v>
      </c>
      <c r="AT107" s="49">
        <f t="shared" ca="1" si="30"/>
        <v>2.9717478338287462</v>
      </c>
      <c r="AU107" s="163"/>
      <c r="AV107" s="49"/>
      <c r="AW107" s="49"/>
      <c r="AX107" s="49"/>
      <c r="AY107" s="27"/>
    </row>
    <row r="108" spans="1:51" x14ac:dyDescent="0.25">
      <c r="A108" s="163"/>
      <c r="B108" s="206">
        <v>2018</v>
      </c>
      <c r="C108" s="206"/>
      <c r="D108" s="1407">
        <f t="shared" ca="1" si="37"/>
        <v>0</v>
      </c>
      <c r="E108" s="1407">
        <f t="shared" ca="1" si="31"/>
        <v>0</v>
      </c>
      <c r="F108" s="206">
        <f t="shared" ca="1" si="25"/>
        <v>0</v>
      </c>
      <c r="G108" s="1407">
        <f t="shared" ca="1" si="38"/>
        <v>221.13067398796909</v>
      </c>
      <c r="H108" s="1407">
        <f t="shared" ca="1" si="32"/>
        <v>221.13067398796909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49">
        <f t="shared" ca="1" si="26"/>
        <v>221.13067398796909</v>
      </c>
      <c r="Y108" s="68">
        <f t="shared" ca="1" si="39"/>
        <v>2.0235124933469018E-2</v>
      </c>
      <c r="Z108" s="68"/>
      <c r="AA108" s="68"/>
      <c r="AB108" s="68"/>
      <c r="AC108" s="68"/>
      <c r="AD108" s="68"/>
      <c r="AE108" s="68"/>
      <c r="AF108" s="68"/>
      <c r="AG108" s="68"/>
      <c r="AH108" s="68"/>
      <c r="AI108" s="68">
        <f t="shared" ca="1" si="33"/>
        <v>2.0235124933469018E-2</v>
      </c>
      <c r="AJ108" s="49">
        <f t="shared" ca="1" si="27"/>
        <v>2.0235124933469018E-2</v>
      </c>
      <c r="AK108" s="68">
        <f t="shared" ca="1" si="40"/>
        <v>3.3839623090636599</v>
      </c>
      <c r="AL108" s="68"/>
      <c r="AM108" s="68">
        <f t="shared" ca="1" si="34"/>
        <v>3.3839623090636599</v>
      </c>
      <c r="AN108" s="49">
        <f t="shared" ca="1" si="28"/>
        <v>3.3839623090636599</v>
      </c>
      <c r="AO108" s="68">
        <f t="shared" ca="1" si="41"/>
        <v>6.1388204500533172</v>
      </c>
      <c r="AP108" s="68">
        <f t="shared" ca="1" si="35"/>
        <v>6.1388204500533172</v>
      </c>
      <c r="AQ108" s="49">
        <f t="shared" ca="1" si="29"/>
        <v>6.1388204500533172</v>
      </c>
      <c r="AR108" s="68">
        <f t="shared" ca="1" si="42"/>
        <v>2.0115921153898846</v>
      </c>
      <c r="AS108" s="68">
        <f t="shared" ca="1" si="36"/>
        <v>2.0115921153898846</v>
      </c>
      <c r="AT108" s="49">
        <f t="shared" ca="1" si="30"/>
        <v>2.0115921153898846</v>
      </c>
      <c r="AU108" s="163"/>
      <c r="AV108" s="49"/>
      <c r="AW108" s="49"/>
      <c r="AX108" s="49"/>
      <c r="AY108" s="27"/>
    </row>
    <row r="109" spans="1:51" x14ac:dyDescent="0.25">
      <c r="A109" s="163"/>
      <c r="B109" s="206">
        <v>2019</v>
      </c>
      <c r="C109" s="206"/>
      <c r="D109" s="1407">
        <f t="shared" ca="1" si="37"/>
        <v>0</v>
      </c>
      <c r="E109" s="1407">
        <f t="shared" ca="1" si="31"/>
        <v>0</v>
      </c>
      <c r="F109" s="206">
        <f t="shared" ca="1" si="25"/>
        <v>0</v>
      </c>
      <c r="G109" s="1407">
        <f t="shared" ca="1" si="38"/>
        <v>221.13067398796909</v>
      </c>
      <c r="H109" s="1407">
        <f t="shared" ca="1" si="32"/>
        <v>221.13067398796909</v>
      </c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49">
        <f t="shared" ca="1" si="26"/>
        <v>221.13067398796909</v>
      </c>
      <c r="Y109" s="68">
        <f t="shared" ca="1" si="39"/>
        <v>2.0235124933469018E-2</v>
      </c>
      <c r="Z109" s="68"/>
      <c r="AA109" s="68"/>
      <c r="AB109" s="68"/>
      <c r="AC109" s="68"/>
      <c r="AD109" s="68"/>
      <c r="AE109" s="68"/>
      <c r="AF109" s="68"/>
      <c r="AG109" s="68"/>
      <c r="AH109" s="68"/>
      <c r="AI109" s="68">
        <f t="shared" ca="1" si="33"/>
        <v>2.0235124933469018E-2</v>
      </c>
      <c r="AJ109" s="49">
        <f t="shared" ca="1" si="27"/>
        <v>2.0235124933469018E-2</v>
      </c>
      <c r="AK109" s="68">
        <f t="shared" ca="1" si="40"/>
        <v>3.3839623090636599</v>
      </c>
      <c r="AL109" s="68"/>
      <c r="AM109" s="68">
        <f t="shared" ca="1" si="34"/>
        <v>3.3839623090636599</v>
      </c>
      <c r="AN109" s="49">
        <f t="shared" ca="1" si="28"/>
        <v>3.3839623090636599</v>
      </c>
      <c r="AO109" s="68">
        <f t="shared" ca="1" si="41"/>
        <v>6.1388204500533172</v>
      </c>
      <c r="AP109" s="68">
        <f t="shared" ca="1" si="35"/>
        <v>6.1388204500533172</v>
      </c>
      <c r="AQ109" s="49">
        <f t="shared" ca="1" si="29"/>
        <v>6.1388204500533172</v>
      </c>
      <c r="AR109" s="68">
        <f t="shared" ca="1" si="42"/>
        <v>2.0115921153898846</v>
      </c>
      <c r="AS109" s="68">
        <f t="shared" ca="1" si="36"/>
        <v>2.0115921153898846</v>
      </c>
      <c r="AT109" s="49">
        <f t="shared" ca="1" si="30"/>
        <v>2.0115921153898846</v>
      </c>
      <c r="AU109" s="163"/>
      <c r="AV109" s="49"/>
      <c r="AW109" s="49"/>
      <c r="AX109" s="49"/>
      <c r="AY109" s="27"/>
    </row>
    <row r="110" spans="1:51" x14ac:dyDescent="0.25">
      <c r="A110" s="163"/>
      <c r="B110" s="206">
        <v>2020</v>
      </c>
      <c r="C110" s="206"/>
      <c r="D110" s="1407">
        <f t="shared" ca="1" si="37"/>
        <v>0</v>
      </c>
      <c r="E110" s="1407">
        <f t="shared" ca="1" si="31"/>
        <v>0</v>
      </c>
      <c r="F110" s="206">
        <f t="shared" ca="1" si="25"/>
        <v>0</v>
      </c>
      <c r="G110" s="1407">
        <f t="shared" ca="1" si="38"/>
        <v>221.13067398796909</v>
      </c>
      <c r="H110" s="1407">
        <f t="shared" ca="1" si="32"/>
        <v>221.13067398796909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49">
        <f t="shared" ca="1" si="26"/>
        <v>221.13067398796909</v>
      </c>
      <c r="Y110" s="68">
        <f t="shared" ca="1" si="39"/>
        <v>1.9878900518900122E-2</v>
      </c>
      <c r="Z110" s="68"/>
      <c r="AA110" s="68"/>
      <c r="AB110" s="68"/>
      <c r="AC110" s="68"/>
      <c r="AD110" s="68"/>
      <c r="AE110" s="68"/>
      <c r="AF110" s="68"/>
      <c r="AG110" s="68"/>
      <c r="AH110" s="68"/>
      <c r="AI110" s="68">
        <f t="shared" ca="1" si="33"/>
        <v>1.9878900518900122E-2</v>
      </c>
      <c r="AJ110" s="49">
        <f t="shared" ca="1" si="27"/>
        <v>1.9878900518900122E-2</v>
      </c>
      <c r="AK110" s="68">
        <f t="shared" ca="1" si="40"/>
        <v>3.3497247876289382</v>
      </c>
      <c r="AL110" s="68"/>
      <c r="AM110" s="68">
        <f t="shared" ca="1" si="34"/>
        <v>3.3497247876289382</v>
      </c>
      <c r="AN110" s="49">
        <f t="shared" ca="1" si="28"/>
        <v>3.3497247876289382</v>
      </c>
      <c r="AO110" s="68">
        <f t="shared" ca="1" si="41"/>
        <v>6.0837939747063166</v>
      </c>
      <c r="AP110" s="68">
        <f t="shared" ca="1" si="35"/>
        <v>6.0837939747063166</v>
      </c>
      <c r="AQ110" s="49">
        <f t="shared" ca="1" si="29"/>
        <v>6.0837939747063166</v>
      </c>
      <c r="AR110" s="68">
        <f t="shared" ca="1" si="42"/>
        <v>2.0076017799792947</v>
      </c>
      <c r="AS110" s="68">
        <f t="shared" ca="1" si="36"/>
        <v>2.0076017799792947</v>
      </c>
      <c r="AT110" s="49">
        <f t="shared" ca="1" si="30"/>
        <v>2.0076017799792947</v>
      </c>
      <c r="AU110" s="163"/>
      <c r="AV110" s="49"/>
      <c r="AW110" s="49"/>
      <c r="AX110" s="49"/>
      <c r="AY110" s="27"/>
    </row>
    <row r="111" spans="1:51" x14ac:dyDescent="0.25">
      <c r="A111" s="163"/>
      <c r="B111" s="206"/>
      <c r="C111" s="206"/>
      <c r="D111" s="206"/>
      <c r="E111" s="206"/>
      <c r="F111" s="206"/>
      <c r="G111" s="206"/>
      <c r="H111" s="206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163"/>
      <c r="AV111" s="49"/>
      <c r="AW111" s="49"/>
      <c r="AX111" s="49"/>
      <c r="AY111" s="27"/>
    </row>
    <row r="112" spans="1:51" x14ac:dyDescent="0.25">
      <c r="A112" s="163"/>
      <c r="B112" s="206"/>
      <c r="C112" s="206"/>
      <c r="D112" s="206"/>
      <c r="E112" s="206"/>
      <c r="F112" s="206"/>
      <c r="G112" s="206"/>
      <c r="H112" s="206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163"/>
      <c r="AV112" s="49"/>
      <c r="AW112" s="49"/>
      <c r="AX112" s="49"/>
      <c r="AY112" s="27"/>
    </row>
    <row r="113" spans="1:51" x14ac:dyDescent="0.25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49"/>
      <c r="AW113" s="49"/>
      <c r="AX113" s="49"/>
      <c r="AY113" s="27"/>
    </row>
    <row r="114" spans="1:51" x14ac:dyDescent="0.25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49"/>
      <c r="AW114" s="49"/>
      <c r="AX114" s="49"/>
      <c r="AY114" s="27"/>
    </row>
    <row r="115" spans="1:51" x14ac:dyDescent="0.25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49"/>
      <c r="AW115" s="49"/>
      <c r="AX115" s="49"/>
      <c r="AY115" s="27"/>
    </row>
    <row r="116" spans="1:51" x14ac:dyDescent="0.25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49"/>
      <c r="AW116" s="49"/>
      <c r="AX116" s="49"/>
      <c r="AY116" s="27"/>
    </row>
    <row r="117" spans="1:51" x14ac:dyDescent="0.25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49"/>
      <c r="AW117" s="49"/>
      <c r="AX117" s="49"/>
      <c r="AY117" s="27"/>
    </row>
    <row r="118" spans="1:51" x14ac:dyDescent="0.25">
      <c r="A118" s="4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27"/>
    </row>
    <row r="119" spans="1:51" x14ac:dyDescent="0.2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27"/>
    </row>
    <row r="120" spans="1:51" x14ac:dyDescent="0.25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27"/>
    </row>
    <row r="121" spans="1:51" x14ac:dyDescent="0.2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27"/>
    </row>
    <row r="122" spans="1:51" x14ac:dyDescent="0.25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27"/>
    </row>
    <row r="123" spans="1:51" x14ac:dyDescent="0.25">
      <c r="A123" s="4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27"/>
    </row>
    <row r="124" spans="1:5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27"/>
    </row>
    <row r="125" spans="1:51" x14ac:dyDescent="0.25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27"/>
    </row>
    <row r="126" spans="1:51" x14ac:dyDescent="0.25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27"/>
    </row>
    <row r="127" spans="1:51" x14ac:dyDescent="0.25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27"/>
    </row>
    <row r="128" spans="1:5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27"/>
    </row>
    <row r="129" spans="1:5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27"/>
      <c r="AV129" s="27"/>
      <c r="AW129" s="27"/>
      <c r="AX129" s="27"/>
      <c r="AY129" s="27"/>
    </row>
    <row r="130" spans="1:51" x14ac:dyDescent="0.25">
      <c r="B130" s="41" t="s">
        <v>301</v>
      </c>
      <c r="C130" s="27"/>
      <c r="D130" s="27"/>
      <c r="E130" s="27"/>
      <c r="F130" s="27"/>
      <c r="G130" s="27"/>
      <c r="H130" s="27"/>
      <c r="I130" s="27"/>
      <c r="J130" s="42" t="s">
        <v>299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41" t="s">
        <v>300</v>
      </c>
      <c r="U130" s="27"/>
      <c r="V130" s="27"/>
      <c r="W130" s="27"/>
      <c r="X130" s="27"/>
      <c r="Z130" s="41"/>
      <c r="AA130" s="41"/>
      <c r="AB130" s="41"/>
      <c r="AC130" s="41"/>
      <c r="AD130" s="41"/>
      <c r="AE130" s="41"/>
      <c r="AF130" s="41"/>
      <c r="AG130" s="41"/>
      <c r="AH130" s="41"/>
      <c r="AI130" s="27"/>
      <c r="AJ130" s="27"/>
      <c r="AK130" s="27"/>
      <c r="AL130" s="27"/>
      <c r="AM130" s="27"/>
      <c r="AN130" s="27"/>
      <c r="AO130" s="27"/>
      <c r="AP130" s="27"/>
    </row>
    <row r="131" spans="1:51" x14ac:dyDescent="0.25">
      <c r="H131" s="1184"/>
      <c r="I131" s="1184"/>
      <c r="J131" s="1184"/>
      <c r="K131" s="1184"/>
      <c r="L131" s="1184"/>
      <c r="M131" s="1184"/>
      <c r="N131" s="1184"/>
      <c r="O131" s="1184"/>
      <c r="P131" s="1184"/>
      <c r="Q131" s="1184"/>
      <c r="R131" s="1184"/>
      <c r="S131" s="1184"/>
      <c r="T131" s="1184"/>
      <c r="U131" s="1184"/>
      <c r="V131" s="1184"/>
      <c r="W131" s="1184"/>
    </row>
    <row r="133" spans="1:51" ht="30" customHeight="1" x14ac:dyDescent="0.25"/>
    <row r="135" spans="1:51" ht="60" customHeight="1" x14ac:dyDescent="0.25"/>
  </sheetData>
  <sheetProtection password="DD46" sheet="1" objects="1" scenarios="1"/>
  <mergeCells count="14">
    <mergeCell ref="Y98:Z98"/>
    <mergeCell ref="A96:B96"/>
    <mergeCell ref="A3:F3"/>
    <mergeCell ref="A24:F24"/>
    <mergeCell ref="A45:Y45"/>
    <mergeCell ref="A60:B60"/>
    <mergeCell ref="Q3:R3"/>
    <mergeCell ref="Q24:R24"/>
    <mergeCell ref="Y63:Z63"/>
    <mergeCell ref="A1:I1"/>
    <mergeCell ref="AP4:AT4"/>
    <mergeCell ref="AQ3:AT3"/>
    <mergeCell ref="AP5:AT5"/>
    <mergeCell ref="AP6:AT6"/>
  </mergeCell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7175" r:id="rId4" name="ScrollBar1">
          <controlPr defaultSize="0" print="0" autoFill="0" autoLine="0" linkedCell="C96" r:id="rId5">
            <anchor moveWithCells="1">
              <from>
                <xdr:col>2</xdr:col>
                <xdr:colOff>76200</xdr:colOff>
                <xdr:row>95</xdr:row>
                <xdr:rowOff>0</xdr:rowOff>
              </from>
              <to>
                <xdr:col>21</xdr:col>
                <xdr:colOff>114300</xdr:colOff>
                <xdr:row>96</xdr:row>
                <xdr:rowOff>0</xdr:rowOff>
              </to>
            </anchor>
          </controlPr>
        </control>
      </mc:Choice>
      <mc:Fallback>
        <control shapeId="7175" r:id="rId4" name="ScrollBar1"/>
      </mc:Fallback>
    </mc:AlternateContent>
    <mc:AlternateContent xmlns:mc="http://schemas.openxmlformats.org/markup-compatibility/2006">
      <mc:Choice Requires="x14">
        <control shapeId="7170" r:id="rId6" name="ScrollBar2">
          <controlPr defaultSize="0" print="0" autoFill="0" autoLine="0" linkedCell="C60" r:id="rId7">
            <anchor moveWithCells="1">
              <from>
                <xdr:col>2</xdr:col>
                <xdr:colOff>38100</xdr:colOff>
                <xdr:row>59</xdr:row>
                <xdr:rowOff>9525</xdr:rowOff>
              </from>
              <to>
                <xdr:col>21</xdr:col>
                <xdr:colOff>180975</xdr:colOff>
                <xdr:row>60</xdr:row>
                <xdr:rowOff>0</xdr:rowOff>
              </to>
            </anchor>
          </controlPr>
        </control>
      </mc:Choice>
      <mc:Fallback>
        <control shapeId="7170" r:id="rId6" name="ScrollBar2"/>
      </mc:Fallback>
    </mc:AlternateContent>
    <mc:AlternateContent xmlns:mc="http://schemas.openxmlformats.org/markup-compatibility/2006">
      <mc:Choice Requires="x14">
        <control shapeId="7171" r:id="rId8" name="SpinButton1">
          <controlPr defaultSize="0" autoLine="0" linkedCell="Q3" r:id="rId9">
            <anchor moveWithCells="1">
              <from>
                <xdr:col>18</xdr:col>
                <xdr:colOff>76200</xdr:colOff>
                <xdr:row>1</xdr:row>
                <xdr:rowOff>180975</xdr:rowOff>
              </from>
              <to>
                <xdr:col>20</xdr:col>
                <xdr:colOff>209550</xdr:colOff>
                <xdr:row>3</xdr:row>
                <xdr:rowOff>0</xdr:rowOff>
              </to>
            </anchor>
          </controlPr>
        </control>
      </mc:Choice>
      <mc:Fallback>
        <control shapeId="7171" r:id="rId8" name="SpinButton1"/>
      </mc:Fallback>
    </mc:AlternateContent>
    <mc:AlternateContent xmlns:mc="http://schemas.openxmlformats.org/markup-compatibility/2006">
      <mc:Choice Requires="x14">
        <control shapeId="7172" r:id="rId10" name="SpinButton2">
          <controlPr defaultSize="0" autoLine="0" linkedCell="Q3" r:id="rId11">
            <anchor moveWithCells="1">
              <from>
                <xdr:col>18</xdr:col>
                <xdr:colOff>85725</xdr:colOff>
                <xdr:row>23</xdr:row>
                <xdr:rowOff>0</xdr:rowOff>
              </from>
              <to>
                <xdr:col>20</xdr:col>
                <xdr:colOff>219075</xdr:colOff>
                <xdr:row>24</xdr:row>
                <xdr:rowOff>28575</xdr:rowOff>
              </to>
            </anchor>
          </controlPr>
        </control>
      </mc:Choice>
      <mc:Fallback>
        <control shapeId="7172" r:id="rId10" name="SpinButton2"/>
      </mc:Fallback>
    </mc:AlternateContent>
    <mc:AlternateContent xmlns:mc="http://schemas.openxmlformats.org/markup-compatibility/2006">
      <mc:Choice Requires="x14">
        <control shapeId="7173" r:id="rId12" name="SpinButton3">
          <controlPr defaultSize="0" autoLine="0" linkedCell="Q3" r:id="rId11">
            <anchor moveWithCells="1">
              <from>
                <xdr:col>26</xdr:col>
                <xdr:colOff>57150</xdr:colOff>
                <xdr:row>61</xdr:row>
                <xdr:rowOff>180975</xdr:rowOff>
              </from>
              <to>
                <xdr:col>28</xdr:col>
                <xdr:colOff>190500</xdr:colOff>
                <xdr:row>63</xdr:row>
                <xdr:rowOff>0</xdr:rowOff>
              </to>
            </anchor>
          </controlPr>
        </control>
      </mc:Choice>
      <mc:Fallback>
        <control shapeId="7173" r:id="rId12" name="SpinButton3"/>
      </mc:Fallback>
    </mc:AlternateContent>
    <mc:AlternateContent xmlns:mc="http://schemas.openxmlformats.org/markup-compatibility/2006">
      <mc:Choice Requires="x14">
        <control shapeId="7174" r:id="rId13" name="SpinButton4">
          <controlPr defaultSize="0" autoLine="0" linkedCell="Q3" r:id="rId11">
            <anchor moveWithCells="1">
              <from>
                <xdr:col>26</xdr:col>
                <xdr:colOff>76200</xdr:colOff>
                <xdr:row>96</xdr:row>
                <xdr:rowOff>247650</xdr:rowOff>
              </from>
              <to>
                <xdr:col>28</xdr:col>
                <xdr:colOff>209550</xdr:colOff>
                <xdr:row>98</xdr:row>
                <xdr:rowOff>0</xdr:rowOff>
              </to>
            </anchor>
          </controlPr>
        </control>
      </mc:Choice>
      <mc:Fallback>
        <control shapeId="7174" r:id="rId13" name="Spin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FV137"/>
  <sheetViews>
    <sheetView zoomScale="70" zoomScaleNormal="70" workbookViewId="0">
      <selection activeCell="G1" sqref="G1"/>
    </sheetView>
  </sheetViews>
  <sheetFormatPr defaultColWidth="9.140625" defaultRowHeight="15" x14ac:dyDescent="0.25"/>
  <cols>
    <col min="1" max="1" width="15.85546875" style="44" customWidth="1"/>
    <col min="2" max="2" width="11.85546875" style="70" customWidth="1"/>
    <col min="3" max="4" width="11.5703125" style="70" customWidth="1"/>
    <col min="5" max="5" width="13.42578125" style="70" customWidth="1"/>
    <col min="6" max="6" width="12.5703125" style="70" customWidth="1"/>
    <col min="7" max="7" width="13.42578125" style="70" customWidth="1"/>
    <col min="8" max="8" width="9.5703125" style="70" bestFit="1" customWidth="1"/>
    <col min="9" max="9" width="12.140625" style="69" customWidth="1"/>
    <col min="10" max="10" width="12.28515625" style="70" customWidth="1"/>
    <col min="11" max="11" width="10.85546875" style="70" customWidth="1"/>
    <col min="12" max="12" width="14.7109375" style="70" customWidth="1"/>
    <col min="13" max="13" width="10.7109375" style="70" customWidth="1"/>
    <col min="14" max="14" width="11.28515625" style="70" customWidth="1"/>
    <col min="15" max="16" width="9.28515625" style="70" customWidth="1"/>
    <col min="17" max="17" width="12.42578125" style="70" customWidth="1"/>
    <col min="18" max="18" width="11.5703125" style="70" customWidth="1"/>
    <col min="19" max="19" width="13.7109375" style="70" customWidth="1"/>
    <col min="20" max="26" width="9.28515625" style="70" customWidth="1"/>
    <col min="27" max="27" width="5" style="70" customWidth="1"/>
    <col min="28" max="28" width="13" style="70" customWidth="1"/>
    <col min="29" max="29" width="11.42578125" style="70" customWidth="1"/>
    <col min="30" max="40" width="10.5703125" style="70" customWidth="1"/>
    <col min="41" max="41" width="1.28515625" style="70" customWidth="1"/>
    <col min="42" max="43" width="11.28515625" style="70" customWidth="1"/>
    <col min="44" max="89" width="9.140625" style="70"/>
    <col min="90" max="90" width="0.7109375" style="70" customWidth="1"/>
    <col min="91" max="91" width="6" style="70" customWidth="1"/>
    <col min="92" max="92" width="11" style="44" customWidth="1"/>
    <col min="93" max="93" width="6" style="44" customWidth="1"/>
    <col min="94" max="94" width="11.85546875" style="70" customWidth="1"/>
    <col min="95" max="95" width="11.5703125" style="70" customWidth="1"/>
    <col min="96" max="96" width="11.7109375" style="70" customWidth="1"/>
    <col min="97" max="97" width="12.42578125" style="70" customWidth="1"/>
    <col min="98" max="98" width="9.140625" style="1280"/>
    <col min="99" max="99" width="9.140625" style="70"/>
    <col min="100" max="101" width="9.140625" style="1280"/>
    <col min="102" max="116" width="12.140625" style="1280" customWidth="1"/>
    <col min="117" max="117" width="9.85546875" style="70" customWidth="1"/>
    <col min="118" max="118" width="9.85546875" style="1280" customWidth="1"/>
    <col min="119" max="130" width="9.140625" style="1280"/>
    <col min="131" max="131" width="10.5703125" style="70" customWidth="1"/>
    <col min="132" max="133" width="11.5703125" style="1280" customWidth="1"/>
    <col min="134" max="158" width="9.140625" style="1280"/>
    <col min="159" max="16384" width="9.140625" style="70"/>
  </cols>
  <sheetData>
    <row r="1" spans="1:178" ht="30" customHeight="1" thickBot="1" x14ac:dyDescent="0.3">
      <c r="A1" s="1654" t="str">
        <f ca="1">'Vorige jaren'!B6&amp;" / "&amp;'Vorige jaren'!A7&amp;" = "&amp;'Vorige jaren'!B7</f>
        <v>TESTBEDRIJF CHEMIE / EBO nummer = 160</v>
      </c>
      <c r="B1" s="1741"/>
      <c r="C1" s="1741"/>
      <c r="D1" s="1741"/>
      <c r="E1" s="1741"/>
      <c r="F1" s="1742"/>
      <c r="G1" s="1763" t="s">
        <v>65</v>
      </c>
      <c r="H1" s="1764"/>
      <c r="I1" s="1764"/>
      <c r="J1" s="1764"/>
      <c r="K1" s="1764"/>
      <c r="L1" s="1764"/>
      <c r="M1" s="1764"/>
      <c r="N1" s="1764"/>
      <c r="O1" s="1764"/>
      <c r="P1" s="1764"/>
      <c r="Q1" s="1764"/>
      <c r="R1" s="1764"/>
      <c r="S1" s="1764"/>
      <c r="T1" s="1764"/>
      <c r="U1" s="1764"/>
      <c r="V1" s="1764"/>
      <c r="W1" s="1764"/>
      <c r="X1" s="1764"/>
      <c r="Y1" s="1764"/>
      <c r="Z1" s="1764"/>
      <c r="AA1" s="1764"/>
      <c r="AB1" s="1764"/>
      <c r="AC1" s="1764"/>
      <c r="AD1" s="1764"/>
      <c r="AE1" s="1764"/>
      <c r="AF1" s="1764"/>
      <c r="AG1" s="1764"/>
      <c r="AH1" s="1764"/>
      <c r="AI1" s="1764"/>
      <c r="AJ1" s="1764"/>
      <c r="AK1" s="1764"/>
      <c r="AL1" s="1764"/>
      <c r="AM1" s="1764"/>
      <c r="AN1" s="1764"/>
      <c r="AO1" s="1764"/>
      <c r="AP1" s="1764"/>
      <c r="AQ1" s="1764"/>
      <c r="AR1" s="1764"/>
      <c r="AS1" s="1764"/>
      <c r="AT1" s="1764"/>
      <c r="AU1" s="1764"/>
      <c r="AV1" s="1764"/>
      <c r="AW1" s="1764"/>
      <c r="AX1" s="1764"/>
      <c r="AY1" s="1764"/>
      <c r="AZ1" s="1764"/>
      <c r="BA1" s="1764"/>
      <c r="BB1" s="1764"/>
      <c r="BC1" s="1764"/>
      <c r="BD1" s="1764"/>
      <c r="BE1" s="1764"/>
      <c r="BF1" s="1764"/>
      <c r="BG1" s="1764"/>
      <c r="BH1" s="1764"/>
      <c r="BI1" s="1764"/>
      <c r="BJ1" s="1764"/>
      <c r="BK1" s="1764"/>
      <c r="BL1" s="1764"/>
      <c r="BM1" s="1764"/>
      <c r="BN1" s="1764"/>
      <c r="BO1" s="1764"/>
      <c r="BP1" s="1764"/>
      <c r="BQ1" s="1764"/>
      <c r="BR1" s="1764"/>
      <c r="BS1" s="1764"/>
      <c r="BT1" s="1764"/>
      <c r="BU1" s="1764"/>
      <c r="BV1" s="1764"/>
      <c r="BW1" s="1764"/>
      <c r="BX1" s="1764"/>
      <c r="BY1" s="1764"/>
      <c r="BZ1" s="1764"/>
      <c r="CA1" s="1764"/>
      <c r="CB1" s="1764"/>
      <c r="CC1" s="1764"/>
      <c r="CD1" s="1764"/>
      <c r="CE1" s="1764"/>
      <c r="CF1" s="1764"/>
      <c r="CG1" s="1764"/>
      <c r="CH1" s="1764"/>
      <c r="CI1" s="1764"/>
      <c r="CJ1" s="1764"/>
      <c r="CK1" s="1743"/>
      <c r="CL1" s="1185"/>
      <c r="CM1" s="1186"/>
      <c r="CN1" s="43"/>
      <c r="CO1" s="43"/>
      <c r="CP1" s="1187"/>
      <c r="CQ1" s="1187"/>
      <c r="CR1" s="1187"/>
      <c r="CS1" s="1187"/>
      <c r="CT1" s="1188"/>
      <c r="CU1" s="1189" t="s">
        <v>66</v>
      </c>
      <c r="CV1" s="1188"/>
      <c r="CW1" s="1188"/>
      <c r="CX1" s="1188"/>
      <c r="CY1" s="1188"/>
      <c r="CZ1" s="1188"/>
      <c r="DA1" s="1188"/>
      <c r="DB1" s="1188"/>
      <c r="DC1" s="1188"/>
      <c r="DD1" s="1188"/>
      <c r="DE1" s="1188"/>
      <c r="DF1" s="1188"/>
      <c r="DG1" s="1188"/>
      <c r="DH1" s="1188"/>
      <c r="DI1" s="1188"/>
      <c r="DJ1" s="1188"/>
      <c r="DK1" s="1188"/>
      <c r="DL1" s="1188"/>
      <c r="DM1" s="1188"/>
      <c r="DN1" s="1188"/>
      <c r="DO1" s="1188"/>
      <c r="DP1" s="1188"/>
      <c r="DQ1" s="1188"/>
      <c r="DR1" s="1188"/>
      <c r="DS1" s="1188"/>
      <c r="DT1" s="1188"/>
      <c r="DU1" s="1188"/>
      <c r="DV1" s="1188"/>
      <c r="DW1" s="1188"/>
      <c r="DX1" s="1188"/>
      <c r="DY1" s="1188"/>
      <c r="DZ1" s="1188"/>
      <c r="EA1" s="1188"/>
      <c r="EB1" s="1188"/>
      <c r="EC1" s="1188"/>
      <c r="ED1" s="1188"/>
      <c r="EE1" s="1188"/>
      <c r="EF1" s="1188"/>
      <c r="EG1" s="1188"/>
      <c r="EH1" s="1188"/>
      <c r="EI1" s="1188"/>
      <c r="EJ1" s="1188"/>
      <c r="EK1" s="1188"/>
      <c r="EL1" s="1188"/>
      <c r="EM1" s="1188"/>
      <c r="EN1" s="1188"/>
      <c r="EO1" s="1188"/>
      <c r="EP1" s="1188"/>
      <c r="EQ1" s="1188"/>
      <c r="ER1" s="1188"/>
      <c r="ES1" s="1188"/>
      <c r="ET1" s="1188"/>
      <c r="EU1" s="1188"/>
      <c r="EV1" s="1188"/>
      <c r="EW1" s="1188"/>
      <c r="EX1" s="1188"/>
      <c r="EY1" s="1188"/>
      <c r="EZ1" s="1188"/>
      <c r="FA1" s="1188"/>
      <c r="FB1" s="1188"/>
      <c r="FC1" s="1188"/>
      <c r="FD1" s="1188"/>
      <c r="FE1" s="1188"/>
      <c r="FF1" s="1188"/>
      <c r="FG1" s="1188"/>
      <c r="FH1" s="1188"/>
      <c r="FI1" s="1188"/>
      <c r="FJ1" s="1188"/>
      <c r="FK1" s="1188"/>
      <c r="FL1" s="1188"/>
      <c r="FM1" s="1188"/>
      <c r="FN1" s="1188"/>
      <c r="FO1" s="1188"/>
      <c r="FP1" s="1188"/>
      <c r="FQ1" s="1188"/>
      <c r="FR1" s="1188"/>
      <c r="FS1" s="1188"/>
      <c r="FT1" s="1188"/>
      <c r="FU1" s="1188"/>
      <c r="FV1" s="1190"/>
    </row>
    <row r="2" spans="1:178" s="1191" customFormat="1" ht="15.75" thickBot="1" x14ac:dyDescent="0.3">
      <c r="A2" s="474"/>
      <c r="I2" s="1192"/>
      <c r="CL2" s="1193"/>
      <c r="CN2" s="474"/>
      <c r="CO2" s="474"/>
      <c r="CT2" s="1194"/>
      <c r="CV2" s="1194"/>
      <c r="CW2" s="1194"/>
      <c r="CX2" s="1194"/>
      <c r="CY2" s="1194"/>
      <c r="CZ2" s="1194"/>
      <c r="DA2" s="1194"/>
      <c r="DB2" s="1194"/>
      <c r="DC2" s="1194"/>
      <c r="DD2" s="1194"/>
      <c r="DE2" s="1194"/>
      <c r="DF2" s="1194"/>
      <c r="DG2" s="1194"/>
      <c r="DH2" s="1194"/>
      <c r="DI2" s="1194"/>
      <c r="DJ2" s="1194"/>
      <c r="DK2" s="1194"/>
      <c r="DL2" s="1194"/>
      <c r="DN2" s="1194"/>
      <c r="DO2" s="1194"/>
      <c r="DP2" s="1194"/>
      <c r="DQ2" s="1194"/>
      <c r="DR2" s="1194"/>
      <c r="DS2" s="1194"/>
      <c r="DT2" s="1194"/>
      <c r="DU2" s="1194"/>
      <c r="DV2" s="1194"/>
      <c r="DW2" s="1194"/>
      <c r="DX2" s="1194"/>
      <c r="DY2" s="1194"/>
      <c r="DZ2" s="1194"/>
      <c r="EB2" s="1194"/>
      <c r="EC2" s="1194"/>
      <c r="ED2" s="1194"/>
      <c r="EE2" s="1194"/>
      <c r="EF2" s="1194"/>
      <c r="EG2" s="1194"/>
      <c r="EH2" s="1194"/>
      <c r="EI2" s="1194"/>
      <c r="EJ2" s="1194"/>
      <c r="EK2" s="1194"/>
      <c r="EL2" s="1194"/>
      <c r="EM2" s="1194"/>
      <c r="EN2" s="1194"/>
      <c r="EO2" s="1194"/>
      <c r="EP2" s="1194"/>
      <c r="EQ2" s="1194"/>
      <c r="ER2" s="1194"/>
      <c r="ES2" s="1194"/>
      <c r="ET2" s="1194"/>
      <c r="EU2" s="1194"/>
      <c r="EV2" s="1194"/>
      <c r="EW2" s="1194"/>
      <c r="EX2" s="1194"/>
      <c r="EY2" s="1194"/>
      <c r="EZ2" s="1194"/>
      <c r="FA2" s="1194"/>
      <c r="FB2" s="1194"/>
    </row>
    <row r="3" spans="1:178" s="1191" customFormat="1" ht="19.5" thickBot="1" x14ac:dyDescent="0.3">
      <c r="A3" s="474"/>
      <c r="B3" s="1195"/>
      <c r="C3" s="1196"/>
      <c r="D3" s="1196"/>
      <c r="E3" s="1744" t="str">
        <f>+'2014'!D2</f>
        <v>Energieoverdracht</v>
      </c>
      <c r="F3" s="1745"/>
      <c r="G3" s="1745"/>
      <c r="H3" s="1745"/>
      <c r="I3" s="1745"/>
      <c r="J3" s="1745"/>
      <c r="K3" s="1745"/>
      <c r="L3" s="1745"/>
      <c r="M3" s="1745"/>
      <c r="N3" s="1745"/>
      <c r="O3" s="1745"/>
      <c r="P3" s="1745"/>
      <c r="Q3" s="1745"/>
      <c r="R3" s="1745"/>
      <c r="S3" s="1745"/>
      <c r="T3" s="1745"/>
      <c r="U3" s="1745"/>
      <c r="V3" s="1745"/>
      <c r="W3" s="1745"/>
      <c r="X3" s="1745"/>
      <c r="Y3" s="1745"/>
      <c r="Z3" s="1745"/>
      <c r="AB3" s="1744" t="str">
        <f>+'2014'!AA2</f>
        <v>Verbruikers nutsvoorzieningen</v>
      </c>
      <c r="AC3" s="1747"/>
      <c r="AD3" s="1747"/>
      <c r="AE3" s="1747"/>
      <c r="AF3" s="1747"/>
      <c r="AG3" s="1747"/>
      <c r="AH3" s="1747"/>
      <c r="AI3" s="1747"/>
      <c r="AJ3" s="1747"/>
      <c r="AK3" s="1747"/>
      <c r="AL3" s="1747"/>
      <c r="AM3" s="1747"/>
      <c r="AN3" s="1748"/>
      <c r="AP3" s="1749" t="str">
        <f>+'2014'!AO2</f>
        <v>Verbruikers processen</v>
      </c>
      <c r="AQ3" s="1747"/>
      <c r="AR3" s="1747"/>
      <c r="AS3" s="1747"/>
      <c r="AT3" s="1747"/>
      <c r="AU3" s="1747"/>
      <c r="AV3" s="1747"/>
      <c r="AW3" s="1747"/>
      <c r="AX3" s="1747"/>
      <c r="AY3" s="1747"/>
      <c r="AZ3" s="1747"/>
      <c r="BA3" s="1747"/>
      <c r="BB3" s="1747"/>
      <c r="BC3" s="1747"/>
      <c r="BD3" s="1750"/>
      <c r="BE3" s="1750"/>
      <c r="BF3" s="1750"/>
      <c r="BG3" s="1750"/>
      <c r="BH3" s="1750"/>
      <c r="BI3" s="1750"/>
      <c r="BJ3" s="1750"/>
      <c r="BK3" s="1750"/>
      <c r="BL3" s="1750"/>
      <c r="BM3" s="1750"/>
      <c r="BN3" s="1750"/>
      <c r="BO3" s="1750"/>
      <c r="BP3" s="1750"/>
      <c r="BQ3" s="1750"/>
      <c r="BR3" s="1750"/>
      <c r="BS3" s="1750"/>
      <c r="BT3" s="1750"/>
      <c r="BU3" s="1750"/>
      <c r="BV3" s="1750"/>
      <c r="BW3" s="1750"/>
      <c r="BX3" s="1750"/>
      <c r="BY3" s="1750"/>
      <c r="BZ3" s="1750"/>
      <c r="CA3" s="1750"/>
      <c r="CB3" s="1750"/>
      <c r="CC3" s="1750"/>
      <c r="CD3" s="1750"/>
      <c r="CE3" s="1750"/>
      <c r="CF3" s="1750"/>
      <c r="CG3" s="1750"/>
      <c r="CH3" s="1750"/>
      <c r="CI3" s="1750"/>
      <c r="CJ3" s="1751"/>
      <c r="CL3" s="1197"/>
      <c r="CM3" s="1198"/>
      <c r="CN3" s="475"/>
      <c r="CO3" s="475"/>
      <c r="CP3" s="1198"/>
      <c r="CQ3" s="1744" t="str">
        <f>E3</f>
        <v>Energieoverdracht</v>
      </c>
      <c r="CR3" s="1745"/>
      <c r="CS3" s="1745"/>
      <c r="CT3" s="1745"/>
      <c r="CU3" s="1745"/>
      <c r="CV3" s="1745"/>
      <c r="CW3" s="1745"/>
      <c r="CX3" s="1745"/>
      <c r="CY3" s="1745"/>
      <c r="CZ3" s="1745"/>
      <c r="DA3" s="1745"/>
      <c r="DB3" s="1745"/>
      <c r="DC3" s="1745"/>
      <c r="DD3" s="1745"/>
      <c r="DE3" s="1745"/>
      <c r="DF3" s="1745"/>
      <c r="DG3" s="1745"/>
      <c r="DH3" s="1745"/>
      <c r="DI3" s="1745"/>
      <c r="DJ3" s="1745"/>
      <c r="DK3" s="1745"/>
      <c r="DL3" s="1746"/>
      <c r="DM3" s="1744" t="str">
        <f>AB3</f>
        <v>Verbruikers nutsvoorzieningen</v>
      </c>
      <c r="DN3" s="1747"/>
      <c r="DO3" s="1747"/>
      <c r="DP3" s="1747"/>
      <c r="DQ3" s="1747"/>
      <c r="DR3" s="1747"/>
      <c r="DS3" s="1747"/>
      <c r="DT3" s="1747"/>
      <c r="DU3" s="1747"/>
      <c r="DV3" s="1747"/>
      <c r="DW3" s="1747"/>
      <c r="DX3" s="1747"/>
      <c r="DY3" s="1748"/>
      <c r="DZ3" s="1749" t="str">
        <f>AP3</f>
        <v>Verbruikers processen</v>
      </c>
      <c r="EA3" s="1747"/>
      <c r="EB3" s="1747"/>
      <c r="EC3" s="1747"/>
      <c r="ED3" s="1747"/>
      <c r="EE3" s="1747"/>
      <c r="EF3" s="1747"/>
      <c r="EG3" s="1747"/>
      <c r="EH3" s="1747"/>
      <c r="EI3" s="1747"/>
      <c r="EJ3" s="1747"/>
      <c r="EK3" s="1747"/>
      <c r="EL3" s="1747"/>
      <c r="EM3" s="1747"/>
      <c r="EN3" s="1750"/>
      <c r="EO3" s="1750"/>
      <c r="EP3" s="1750"/>
      <c r="EQ3" s="1750"/>
      <c r="ER3" s="1750"/>
      <c r="ES3" s="1750"/>
      <c r="ET3" s="1750"/>
      <c r="EU3" s="1750"/>
      <c r="EV3" s="1750"/>
      <c r="EW3" s="1750"/>
      <c r="EX3" s="1750"/>
      <c r="EY3" s="1750"/>
      <c r="EZ3" s="1750"/>
      <c r="FA3" s="1750"/>
      <c r="FB3" s="1750"/>
      <c r="FC3" s="1750"/>
      <c r="FD3" s="1750"/>
      <c r="FE3" s="1750"/>
      <c r="FF3" s="1750"/>
      <c r="FG3" s="1750"/>
      <c r="FH3" s="1750"/>
      <c r="FI3" s="1750"/>
      <c r="FJ3" s="1750"/>
      <c r="FK3" s="1750"/>
      <c r="FL3" s="1750"/>
      <c r="FM3" s="1750"/>
      <c r="FN3" s="1750"/>
      <c r="FO3" s="1750"/>
      <c r="FP3" s="1750"/>
      <c r="FQ3" s="1750"/>
      <c r="FR3" s="1750"/>
      <c r="FS3" s="1750"/>
      <c r="FT3" s="1751"/>
    </row>
    <row r="4" spans="1:178" s="1191" customFormat="1" ht="80.099999999999994" customHeight="1" thickBot="1" x14ac:dyDescent="0.3">
      <c r="A4" s="1752" t="s">
        <v>625</v>
      </c>
      <c r="B4" s="1753"/>
      <c r="C4" s="1754"/>
      <c r="D4" s="1199" t="str">
        <f>Overzicht!B21</f>
        <v>Totale site</v>
      </c>
      <c r="E4" s="45" t="str">
        <f>'2020'!D3</f>
        <v>Elektriciteit inkoop of eigen bio-opwekking (WM of FV)</v>
      </c>
      <c r="F4" s="46" t="str">
        <f>'2020'!E3</f>
        <v xml:space="preserve"> Elektriciteit via stoom
turbine</v>
      </c>
      <c r="G4" s="46" t="str">
        <f>'2020'!F3</f>
        <v>Biostoom generator</v>
      </c>
      <c r="H4" s="46" t="str">
        <f>'2020'!G3</f>
        <v>Stoom
ketels</v>
      </c>
      <c r="I4" s="46" t="str">
        <f>'2020'!H3</f>
        <v>WKK-1</v>
      </c>
      <c r="J4" s="46" t="str">
        <f>'2020'!I3</f>
        <v>Perslucht-1</v>
      </c>
      <c r="K4" s="46" t="str">
        <f>'2020'!J3</f>
        <v>Koel-systeem-1</v>
      </c>
      <c r="L4" s="46" t="str">
        <f>'2020'!K3</f>
        <v>Thermische olie</v>
      </c>
      <c r="M4" s="46" t="str">
        <f>'2020'!L3</f>
        <v>Warmte invoer</v>
      </c>
      <c r="N4" s="46" t="str">
        <f>'2020'!M3</f>
        <v>Warmte Uitvoer</v>
      </c>
      <c r="O4" s="46" t="str">
        <f>'2020'!N3</f>
        <v>WKK-2</v>
      </c>
      <c r="P4" s="46" t="str">
        <f>'2020'!O3</f>
        <v>Warm water ketel</v>
      </c>
      <c r="Q4" s="46" t="str">
        <f>'2020'!P3</f>
        <v>Flashstoom</v>
      </c>
      <c r="R4" s="46" t="str">
        <f>'2020'!Q3</f>
        <v>Stoomtransfer via regelklep deel 1</v>
      </c>
      <c r="S4" s="46" t="str">
        <f>'2020'!R3</f>
        <v>Stoomtransfer via regelklep deel 2</v>
      </c>
      <c r="T4" s="46" t="str">
        <f>'2020'!S3</f>
        <v>Perslucht-2</v>
      </c>
      <c r="U4" s="46" t="str">
        <f>'2020'!T3</f>
        <v>Perslucht transfer</v>
      </c>
      <c r="V4" s="46" t="str">
        <f>'2020'!U3</f>
        <v>Koel-systeem-2</v>
      </c>
      <c r="W4" s="441" t="str">
        <f>'2020'!V3</f>
        <v>vrije kolom Transfer-6</v>
      </c>
      <c r="X4" s="441" t="str">
        <f>'2020'!W3</f>
        <v>vrije kolom Transfer-7</v>
      </c>
      <c r="Y4" s="441" t="str">
        <f>'2020'!X3</f>
        <v>vrije kolom Transfer-8</v>
      </c>
      <c r="Z4" s="441" t="str">
        <f>'2020'!Y3</f>
        <v>vrije kolom Transfer-9</v>
      </c>
      <c r="AA4" s="443"/>
      <c r="AB4" s="2353" t="str">
        <f>'2020'!AA3</f>
        <v>Ontgasser</v>
      </c>
      <c r="AC4" s="2354" t="str">
        <f>'2020'!AB3</f>
        <v>Naver-branders</v>
      </c>
      <c r="AD4" s="2354" t="str">
        <f>'2020'!AC3</f>
        <v>Fakkels</v>
      </c>
      <c r="AE4" s="2354" t="str">
        <f>'2020'!AD3</f>
        <v>Condensaat-recuperatie</v>
      </c>
      <c r="AF4" s="441" t="str">
        <f>'2020'!AE3</f>
        <v>Vrije kolom Utility-1</v>
      </c>
      <c r="AG4" s="441" t="str">
        <f>'2020'!AF3</f>
        <v>Vrije kolom Utility-2</v>
      </c>
      <c r="AH4" s="441" t="str">
        <f>'2020'!AG3</f>
        <v>Vrije kolom Utility-3</v>
      </c>
      <c r="AI4" s="441" t="str">
        <f>'2020'!AH3</f>
        <v>Vrije kolom Utility-4</v>
      </c>
      <c r="AJ4" s="441" t="str">
        <f>'2020'!AI3</f>
        <v>Vrije kolom Utility-5</v>
      </c>
      <c r="AK4" s="441" t="str">
        <f>'2020'!AJ3</f>
        <v>Vrije kolom Utility-6</v>
      </c>
      <c r="AL4" s="441" t="str">
        <f>'2020'!AK3</f>
        <v>Vrije kolom Utility-7</v>
      </c>
      <c r="AM4" s="441" t="str">
        <f>'2020'!AL3</f>
        <v>Vrije kolom Utility-8</v>
      </c>
      <c r="AN4" s="441" t="str">
        <f>'2020'!AM3</f>
        <v>Vrije kolom Utility-9</v>
      </c>
      <c r="AO4" s="443"/>
      <c r="AP4" s="2353" t="str">
        <f>'2020'!AO3</f>
        <v>Rest-processen</v>
      </c>
      <c r="AQ4" s="2354" t="str">
        <f>'2020'!AP3</f>
        <v>Sluitpost</v>
      </c>
      <c r="AR4" s="2354" t="str">
        <f>'2020'!AQ3</f>
        <v>Gebouwen</v>
      </c>
      <c r="AS4" s="441" t="str">
        <f>'2020'!AR3</f>
        <v>Proces 1</v>
      </c>
      <c r="AT4" s="441" t="str">
        <f>'2020'!AS3</f>
        <v>Proces 2</v>
      </c>
      <c r="AU4" s="441" t="str">
        <f>'2020'!AT3</f>
        <v>Proces 3</v>
      </c>
      <c r="AV4" s="441" t="str">
        <f>'2020'!AU3</f>
        <v>Proces 4</v>
      </c>
      <c r="AW4" s="441" t="str">
        <f>'2020'!AV3</f>
        <v>Proces 5</v>
      </c>
      <c r="AX4" s="441" t="str">
        <f>'2020'!AW3</f>
        <v>Proces 6</v>
      </c>
      <c r="AY4" s="441" t="str">
        <f>'2020'!AX3</f>
        <v>Proces 7</v>
      </c>
      <c r="AZ4" s="441" t="str">
        <f>'2020'!AY3</f>
        <v>Proces 8</v>
      </c>
      <c r="BA4" s="441" t="str">
        <f>'2020'!AZ3</f>
        <v>Proces 9</v>
      </c>
      <c r="BB4" s="441" t="str">
        <f>'2020'!BA3</f>
        <v>Proces 10</v>
      </c>
      <c r="BC4" s="441" t="str">
        <f>'2020'!BB3</f>
        <v>Proces 11</v>
      </c>
      <c r="BD4" s="441" t="str">
        <f>'2020'!BC3</f>
        <v>Proces 12</v>
      </c>
      <c r="BE4" s="441" t="str">
        <f>'2020'!BD3</f>
        <v>Proces 13</v>
      </c>
      <c r="BF4" s="441" t="str">
        <f>'2020'!BE3</f>
        <v>Proces 14</v>
      </c>
      <c r="BG4" s="441" t="str">
        <f>'2020'!BF3</f>
        <v>Proces 15</v>
      </c>
      <c r="BH4" s="441" t="str">
        <f>'2020'!BG3</f>
        <v>Proces 16</v>
      </c>
      <c r="BI4" s="441" t="str">
        <f>'2020'!BH3</f>
        <v>Proces 17</v>
      </c>
      <c r="BJ4" s="441" t="str">
        <f>'2020'!BI3</f>
        <v>Proces 18</v>
      </c>
      <c r="BK4" s="441" t="str">
        <f>'2020'!BJ3</f>
        <v>Proces 19</v>
      </c>
      <c r="BL4" s="441" t="str">
        <f>'2020'!BK3</f>
        <v>Proces 20</v>
      </c>
      <c r="BM4" s="441" t="str">
        <f>'2020'!BL3</f>
        <v>Proces 21</v>
      </c>
      <c r="BN4" s="441" t="str">
        <f>'2020'!BM3</f>
        <v>Proces 22</v>
      </c>
      <c r="BO4" s="441" t="str">
        <f>'2020'!BN3</f>
        <v>Proces 23</v>
      </c>
      <c r="BP4" s="441" t="str">
        <f>'2020'!BO3</f>
        <v>Proces 24</v>
      </c>
      <c r="BQ4" s="441" t="str">
        <f>'2020'!BP3</f>
        <v>Proces 25</v>
      </c>
      <c r="BR4" s="441" t="str">
        <f>'2020'!BQ3</f>
        <v>Proces 26</v>
      </c>
      <c r="BS4" s="441" t="str">
        <f>'2020'!BR3</f>
        <v>Proces 27</v>
      </c>
      <c r="BT4" s="441" t="str">
        <f>'2020'!BS3</f>
        <v>Proces 28</v>
      </c>
      <c r="BU4" s="441" t="str">
        <f>'2020'!BT3</f>
        <v>Proces 29</v>
      </c>
      <c r="BV4" s="441" t="str">
        <f>'2020'!BU3</f>
        <v>Proces 30</v>
      </c>
      <c r="BW4" s="441" t="str">
        <f>'2020'!BV3</f>
        <v>Proces 31</v>
      </c>
      <c r="BX4" s="441" t="str">
        <f>'2020'!BW3</f>
        <v>Proces 32</v>
      </c>
      <c r="BY4" s="441" t="str">
        <f>'2020'!BX3</f>
        <v>Proces 33</v>
      </c>
      <c r="BZ4" s="441" t="str">
        <f>'2020'!BY3</f>
        <v>Proces 34</v>
      </c>
      <c r="CA4" s="441" t="str">
        <f>'2020'!BZ3</f>
        <v>Proces 35</v>
      </c>
      <c r="CB4" s="441" t="str">
        <f>'2020'!CA3</f>
        <v>Proces 36</v>
      </c>
      <c r="CC4" s="441" t="str">
        <f>'2020'!CB3</f>
        <v>Proces 37</v>
      </c>
      <c r="CD4" s="441" t="str">
        <f>'2020'!CC3</f>
        <v>Proces 38</v>
      </c>
      <c r="CE4" s="441" t="str">
        <f>'2020'!CD3</f>
        <v>Proces 39</v>
      </c>
      <c r="CF4" s="441" t="str">
        <f>'2020'!CE3</f>
        <v>Proces 40</v>
      </c>
      <c r="CG4" s="441" t="str">
        <f>'2020'!CF3</f>
        <v>Proces 41</v>
      </c>
      <c r="CH4" s="441" t="str">
        <f>'2020'!CG3</f>
        <v>Proces 42</v>
      </c>
      <c r="CI4" s="441" t="str">
        <f>'2020'!CH3</f>
        <v>Proces 43</v>
      </c>
      <c r="CJ4" s="442" t="str">
        <f>'2020'!CI3</f>
        <v>Proces 44</v>
      </c>
      <c r="CL4" s="1200"/>
      <c r="CM4" s="1198"/>
      <c r="CN4" s="58" t="s">
        <v>408</v>
      </c>
      <c r="CO4" s="475"/>
      <c r="CP4" s="1201" t="str">
        <f>D4</f>
        <v>Totale site</v>
      </c>
      <c r="CQ4" s="45" t="str">
        <f>E4</f>
        <v>Elektriciteit inkoop of eigen bio-opwekking (WM of FV)</v>
      </c>
      <c r="CR4" s="46" t="str">
        <f t="shared" ref="CR4:DD4" si="0">F4</f>
        <v xml:space="preserve"> Elektriciteit via stoom
turbine</v>
      </c>
      <c r="CS4" s="46" t="str">
        <f t="shared" si="0"/>
        <v>Biostoom generator</v>
      </c>
      <c r="CT4" s="47" t="str">
        <f t="shared" si="0"/>
        <v>Stoom
ketels</v>
      </c>
      <c r="CU4" s="46" t="str">
        <f t="shared" si="0"/>
        <v>WKK-1</v>
      </c>
      <c r="CV4" s="47" t="str">
        <f t="shared" si="0"/>
        <v>Perslucht-1</v>
      </c>
      <c r="CW4" s="47" t="str">
        <f t="shared" si="0"/>
        <v>Koel-systeem-1</v>
      </c>
      <c r="CX4" s="47" t="str">
        <f t="shared" si="0"/>
        <v>Thermische olie</v>
      </c>
      <c r="CY4" s="47" t="str">
        <f t="shared" si="0"/>
        <v>Warmte invoer</v>
      </c>
      <c r="CZ4" s="47" t="str">
        <f t="shared" si="0"/>
        <v>Warmte Uitvoer</v>
      </c>
      <c r="DA4" s="47" t="str">
        <f t="shared" si="0"/>
        <v>WKK-2</v>
      </c>
      <c r="DB4" s="47" t="str">
        <f t="shared" si="0"/>
        <v>Warm water ketel</v>
      </c>
      <c r="DC4" s="47" t="str">
        <f t="shared" si="0"/>
        <v>Flashstoom</v>
      </c>
      <c r="DD4" s="47" t="str">
        <f t="shared" si="0"/>
        <v>Stoomtransfer via regelklep deel 1</v>
      </c>
      <c r="DE4" s="47" t="str">
        <f t="shared" ref="DE4:DL4" si="1">S4</f>
        <v>Stoomtransfer via regelklep deel 2</v>
      </c>
      <c r="DF4" s="47" t="str">
        <f t="shared" si="1"/>
        <v>Perslucht-2</v>
      </c>
      <c r="DG4" s="47" t="str">
        <f t="shared" si="1"/>
        <v>Perslucht transfer</v>
      </c>
      <c r="DH4" s="47" t="str">
        <f t="shared" si="1"/>
        <v>Koel-systeem-2</v>
      </c>
      <c r="DI4" s="47" t="str">
        <f t="shared" si="1"/>
        <v>vrije kolom Transfer-6</v>
      </c>
      <c r="DJ4" s="47" t="str">
        <f t="shared" si="1"/>
        <v>vrije kolom Transfer-7</v>
      </c>
      <c r="DK4" s="47" t="str">
        <f t="shared" si="1"/>
        <v>vrije kolom Transfer-8</v>
      </c>
      <c r="DL4" s="47" t="str">
        <f t="shared" si="1"/>
        <v>vrije kolom Transfer-9</v>
      </c>
      <c r="DM4" s="48" t="str">
        <f>AB4</f>
        <v>Ontgasser</v>
      </c>
      <c r="DN4" s="48" t="str">
        <f t="shared" ref="DN4:DY4" si="2">AC4</f>
        <v>Naver-branders</v>
      </c>
      <c r="DO4" s="48" t="str">
        <f t="shared" si="2"/>
        <v>Fakkels</v>
      </c>
      <c r="DP4" s="48" t="str">
        <f t="shared" si="2"/>
        <v>Condensaat-recuperatie</v>
      </c>
      <c r="DQ4" s="2263" t="str">
        <f t="shared" si="2"/>
        <v>Vrije kolom Utility-1</v>
      </c>
      <c r="DR4" s="2263" t="str">
        <f t="shared" si="2"/>
        <v>Vrije kolom Utility-2</v>
      </c>
      <c r="DS4" s="48" t="str">
        <f t="shared" si="2"/>
        <v>Vrije kolom Utility-3</v>
      </c>
      <c r="DT4" s="48" t="str">
        <f t="shared" si="2"/>
        <v>Vrije kolom Utility-4</v>
      </c>
      <c r="DU4" s="48" t="str">
        <f t="shared" si="2"/>
        <v>Vrije kolom Utility-5</v>
      </c>
      <c r="DV4" s="48" t="str">
        <f t="shared" si="2"/>
        <v>Vrije kolom Utility-6</v>
      </c>
      <c r="DW4" s="48" t="str">
        <f t="shared" si="2"/>
        <v>Vrije kolom Utility-7</v>
      </c>
      <c r="DX4" s="48" t="str">
        <f t="shared" si="2"/>
        <v>Vrije kolom Utility-8</v>
      </c>
      <c r="DY4" s="48" t="str">
        <f t="shared" si="2"/>
        <v>Vrije kolom Utility-9</v>
      </c>
      <c r="DZ4" s="10" t="str">
        <f>AP4</f>
        <v>Rest-processen</v>
      </c>
      <c r="EA4" s="10" t="str">
        <f t="shared" ref="EA4:FT4" si="3">AQ4</f>
        <v>Sluitpost</v>
      </c>
      <c r="EB4" s="10" t="str">
        <f t="shared" si="3"/>
        <v>Gebouwen</v>
      </c>
      <c r="EC4" s="10" t="str">
        <f t="shared" si="3"/>
        <v>Proces 1</v>
      </c>
      <c r="ED4" s="10" t="str">
        <f t="shared" si="3"/>
        <v>Proces 2</v>
      </c>
      <c r="EE4" s="10" t="str">
        <f t="shared" si="3"/>
        <v>Proces 3</v>
      </c>
      <c r="EF4" s="10" t="str">
        <f t="shared" si="3"/>
        <v>Proces 4</v>
      </c>
      <c r="EG4" s="10" t="str">
        <f t="shared" si="3"/>
        <v>Proces 5</v>
      </c>
      <c r="EH4" s="10" t="str">
        <f t="shared" si="3"/>
        <v>Proces 6</v>
      </c>
      <c r="EI4" s="10" t="str">
        <f t="shared" si="3"/>
        <v>Proces 7</v>
      </c>
      <c r="EJ4" s="10" t="str">
        <f t="shared" si="3"/>
        <v>Proces 8</v>
      </c>
      <c r="EK4" s="10" t="str">
        <f t="shared" si="3"/>
        <v>Proces 9</v>
      </c>
      <c r="EL4" s="10" t="str">
        <f t="shared" si="3"/>
        <v>Proces 10</v>
      </c>
      <c r="EM4" s="10" t="str">
        <f t="shared" si="3"/>
        <v>Proces 11</v>
      </c>
      <c r="EN4" s="10" t="str">
        <f t="shared" si="3"/>
        <v>Proces 12</v>
      </c>
      <c r="EO4" s="10" t="str">
        <f t="shared" si="3"/>
        <v>Proces 13</v>
      </c>
      <c r="EP4" s="10" t="str">
        <f t="shared" si="3"/>
        <v>Proces 14</v>
      </c>
      <c r="EQ4" s="10" t="str">
        <f t="shared" si="3"/>
        <v>Proces 15</v>
      </c>
      <c r="ER4" s="10" t="str">
        <f t="shared" si="3"/>
        <v>Proces 16</v>
      </c>
      <c r="ES4" s="10" t="str">
        <f t="shared" si="3"/>
        <v>Proces 17</v>
      </c>
      <c r="ET4" s="10" t="str">
        <f t="shared" si="3"/>
        <v>Proces 18</v>
      </c>
      <c r="EU4" s="10" t="str">
        <f t="shared" si="3"/>
        <v>Proces 19</v>
      </c>
      <c r="EV4" s="10" t="str">
        <f t="shared" si="3"/>
        <v>Proces 20</v>
      </c>
      <c r="EW4" s="10" t="str">
        <f t="shared" si="3"/>
        <v>Proces 21</v>
      </c>
      <c r="EX4" s="10" t="str">
        <f t="shared" si="3"/>
        <v>Proces 22</v>
      </c>
      <c r="EY4" s="10" t="str">
        <f t="shared" si="3"/>
        <v>Proces 23</v>
      </c>
      <c r="EZ4" s="10" t="str">
        <f t="shared" si="3"/>
        <v>Proces 24</v>
      </c>
      <c r="FA4" s="10" t="str">
        <f t="shared" si="3"/>
        <v>Proces 25</v>
      </c>
      <c r="FB4" s="10" t="str">
        <f t="shared" si="3"/>
        <v>Proces 26</v>
      </c>
      <c r="FC4" s="10" t="str">
        <f t="shared" si="3"/>
        <v>Proces 27</v>
      </c>
      <c r="FD4" s="10" t="str">
        <f t="shared" si="3"/>
        <v>Proces 28</v>
      </c>
      <c r="FE4" s="10" t="str">
        <f t="shared" si="3"/>
        <v>Proces 29</v>
      </c>
      <c r="FF4" s="10" t="str">
        <f t="shared" si="3"/>
        <v>Proces 30</v>
      </c>
      <c r="FG4" s="10" t="str">
        <f t="shared" si="3"/>
        <v>Proces 31</v>
      </c>
      <c r="FH4" s="10" t="str">
        <f t="shared" si="3"/>
        <v>Proces 32</v>
      </c>
      <c r="FI4" s="10" t="str">
        <f t="shared" si="3"/>
        <v>Proces 33</v>
      </c>
      <c r="FJ4" s="10" t="str">
        <f t="shared" si="3"/>
        <v>Proces 34</v>
      </c>
      <c r="FK4" s="10" t="str">
        <f t="shared" si="3"/>
        <v>Proces 35</v>
      </c>
      <c r="FL4" s="10" t="str">
        <f t="shared" si="3"/>
        <v>Proces 36</v>
      </c>
      <c r="FM4" s="10" t="str">
        <f t="shared" si="3"/>
        <v>Proces 37</v>
      </c>
      <c r="FN4" s="10" t="str">
        <f t="shared" si="3"/>
        <v>Proces 38</v>
      </c>
      <c r="FO4" s="10" t="str">
        <f t="shared" si="3"/>
        <v>Proces 39</v>
      </c>
      <c r="FP4" s="10" t="str">
        <f t="shared" si="3"/>
        <v>Proces 40</v>
      </c>
      <c r="FQ4" s="10" t="str">
        <f t="shared" si="3"/>
        <v>Proces 41</v>
      </c>
      <c r="FR4" s="10" t="str">
        <f t="shared" si="3"/>
        <v>Proces 42</v>
      </c>
      <c r="FS4" s="10" t="str">
        <f t="shared" si="3"/>
        <v>Proces 43</v>
      </c>
      <c r="FT4" s="444" t="str">
        <f t="shared" si="3"/>
        <v>Proces 44</v>
      </c>
    </row>
    <row r="5" spans="1:178" s="1191" customFormat="1" ht="15.75" customHeight="1" x14ac:dyDescent="0.25">
      <c r="A5" s="474"/>
      <c r="I5" s="1192"/>
      <c r="CL5" s="1200"/>
      <c r="CM5" s="1198"/>
      <c r="CN5" s="475"/>
      <c r="CO5" s="475"/>
      <c r="CP5" s="1198"/>
      <c r="CT5" s="1194"/>
      <c r="CV5" s="1194"/>
      <c r="CW5" s="1194"/>
      <c r="CX5" s="1194"/>
      <c r="CY5" s="1194"/>
      <c r="CZ5" s="1194"/>
      <c r="DA5" s="1194"/>
      <c r="DB5" s="1194"/>
      <c r="DC5" s="1194"/>
      <c r="DD5" s="1194"/>
      <c r="DE5" s="1194"/>
      <c r="DF5" s="1194"/>
      <c r="DG5" s="1194"/>
      <c r="DH5" s="1194"/>
      <c r="DI5" s="1194"/>
      <c r="DJ5" s="1194"/>
      <c r="DK5" s="1194"/>
      <c r="DL5" s="1194"/>
      <c r="DM5" s="1194"/>
      <c r="DN5" s="1194"/>
      <c r="DO5" s="1194"/>
      <c r="DP5" s="1194"/>
      <c r="DQ5" s="1194"/>
      <c r="DR5" s="1194"/>
      <c r="DS5" s="1194"/>
      <c r="DT5" s="1194"/>
      <c r="DU5" s="1194"/>
      <c r="DV5" s="1194"/>
      <c r="DW5" s="1194"/>
      <c r="DX5" s="1194"/>
      <c r="DY5" s="1194"/>
      <c r="DZ5" s="1194"/>
      <c r="EA5" s="1194"/>
      <c r="EB5" s="1194"/>
      <c r="EC5" s="1194"/>
      <c r="ED5" s="1194"/>
      <c r="EE5" s="1194"/>
      <c r="EF5" s="1194"/>
      <c r="EG5" s="1194"/>
      <c r="EH5" s="1194"/>
      <c r="EI5" s="1194"/>
      <c r="EJ5" s="1194"/>
      <c r="EK5" s="1194"/>
      <c r="EL5" s="1194"/>
      <c r="EM5" s="1194"/>
      <c r="EN5" s="1194"/>
      <c r="EO5" s="1194"/>
      <c r="EP5" s="1194"/>
      <c r="EQ5" s="1194"/>
      <c r="ER5" s="1194"/>
      <c r="ES5" s="1194"/>
      <c r="ET5" s="1194"/>
      <c r="EU5" s="1194"/>
      <c r="EV5" s="1194"/>
      <c r="EW5" s="1194"/>
      <c r="EX5" s="1194"/>
      <c r="EY5" s="1194"/>
      <c r="EZ5" s="1194"/>
    </row>
    <row r="6" spans="1:178" s="1198" customFormat="1" ht="14.25" customHeight="1" thickBot="1" x14ac:dyDescent="0.3">
      <c r="A6" s="475"/>
      <c r="D6" s="381"/>
      <c r="E6" s="382"/>
      <c r="F6" s="381"/>
      <c r="G6" s="383"/>
      <c r="H6" s="382"/>
      <c r="I6" s="381"/>
      <c r="J6" s="381"/>
      <c r="K6" s="381"/>
      <c r="L6" s="381"/>
      <c r="M6" s="381"/>
      <c r="N6" s="1202"/>
      <c r="O6" s="384"/>
      <c r="P6" s="1202"/>
      <c r="Q6" s="1202"/>
      <c r="R6" s="1202"/>
      <c r="S6" s="1202"/>
      <c r="T6" s="1202"/>
      <c r="U6" s="1202"/>
      <c r="V6" s="1202"/>
      <c r="W6" s="1202"/>
      <c r="X6" s="1202"/>
      <c r="Y6" s="1202"/>
      <c r="Z6" s="1202"/>
      <c r="AA6" s="381"/>
      <c r="AB6" s="381"/>
      <c r="AC6" s="381"/>
      <c r="AD6" s="385"/>
      <c r="AE6" s="385"/>
      <c r="AF6" s="385"/>
      <c r="AG6" s="385"/>
      <c r="AH6" s="385"/>
      <c r="AI6" s="385"/>
      <c r="AJ6" s="385"/>
      <c r="AK6" s="385"/>
      <c r="AL6" s="385"/>
      <c r="AM6" s="385"/>
      <c r="AN6" s="476"/>
      <c r="AO6" s="381"/>
      <c r="AP6" s="381"/>
      <c r="AQ6" s="1202"/>
      <c r="CL6" s="1203"/>
      <c r="CN6" s="475"/>
      <c r="CO6" s="475"/>
      <c r="CT6" s="1204"/>
      <c r="CV6" s="1204"/>
      <c r="CW6" s="1204"/>
      <c r="CX6" s="1204"/>
      <c r="CY6" s="1204"/>
      <c r="CZ6" s="1204"/>
      <c r="DA6" s="1204"/>
      <c r="DB6" s="1204"/>
      <c r="DC6" s="1204"/>
      <c r="DD6" s="1204"/>
      <c r="DE6" s="1204"/>
      <c r="DF6" s="1204"/>
      <c r="DG6" s="1204"/>
      <c r="DH6" s="1204"/>
      <c r="DI6" s="1204"/>
      <c r="DJ6" s="1204"/>
      <c r="DK6" s="1204"/>
      <c r="DL6" s="1204"/>
      <c r="DM6" s="1204"/>
      <c r="DN6" s="1204"/>
      <c r="DO6" s="1204"/>
      <c r="DP6" s="1204"/>
      <c r="DQ6" s="1204"/>
      <c r="DR6" s="1204"/>
      <c r="DS6" s="1204"/>
      <c r="DT6" s="1204"/>
      <c r="DU6" s="1204"/>
      <c r="DV6" s="1204"/>
      <c r="DW6" s="1204"/>
      <c r="DX6" s="1204"/>
      <c r="DY6" s="1204"/>
      <c r="DZ6" s="1204"/>
      <c r="EA6" s="1204"/>
      <c r="EB6" s="1204"/>
      <c r="EC6" s="1204"/>
      <c r="ED6" s="1204"/>
      <c r="EE6" s="1204"/>
      <c r="EF6" s="1204"/>
      <c r="EG6" s="1204"/>
      <c r="EH6" s="1204"/>
      <c r="EI6" s="1204"/>
      <c r="EJ6" s="1204"/>
      <c r="EK6" s="1204"/>
      <c r="EL6" s="1204"/>
      <c r="EM6" s="1204"/>
      <c r="EN6" s="1204"/>
      <c r="EO6" s="1204"/>
      <c r="EP6" s="1204"/>
      <c r="EQ6" s="1204"/>
      <c r="ER6" s="1204"/>
      <c r="ES6" s="1204"/>
      <c r="ET6" s="1204"/>
      <c r="EU6" s="1204"/>
      <c r="EV6" s="1204"/>
      <c r="EW6" s="1204"/>
      <c r="EX6" s="1204"/>
      <c r="EY6" s="1204"/>
      <c r="EZ6" s="1204"/>
    </row>
    <row r="7" spans="1:178" s="1191" customFormat="1" ht="15" hidden="1" customHeight="1" x14ac:dyDescent="0.25">
      <c r="A7" s="474"/>
      <c r="I7" s="1192"/>
      <c r="CL7" s="1200"/>
      <c r="CM7" s="1198"/>
      <c r="CN7" s="475"/>
      <c r="CO7" s="475"/>
      <c r="CP7" s="1198"/>
      <c r="CT7" s="1194"/>
      <c r="CV7" s="1194"/>
      <c r="CW7" s="1194"/>
      <c r="CX7" s="1194"/>
      <c r="CY7" s="1194"/>
      <c r="CZ7" s="1194"/>
      <c r="DA7" s="1194"/>
      <c r="DB7" s="1194"/>
      <c r="DC7" s="1194"/>
      <c r="DD7" s="1194"/>
      <c r="DE7" s="1194"/>
      <c r="DF7" s="1194"/>
      <c r="DG7" s="1194"/>
      <c r="DH7" s="1194"/>
      <c r="DI7" s="1194"/>
      <c r="DJ7" s="1194"/>
      <c r="DK7" s="1194"/>
      <c r="DL7" s="1194"/>
      <c r="DM7" s="1194"/>
      <c r="DN7" s="1194"/>
      <c r="DO7" s="1194"/>
      <c r="DP7" s="1194"/>
      <c r="DQ7" s="1194"/>
      <c r="DR7" s="1194"/>
      <c r="DS7" s="1194"/>
      <c r="DT7" s="1194"/>
      <c r="DU7" s="1194"/>
      <c r="DV7" s="1194"/>
      <c r="DW7" s="1194"/>
      <c r="DX7" s="1194"/>
      <c r="DY7" s="1194"/>
      <c r="DZ7" s="1194"/>
      <c r="EA7" s="1194"/>
      <c r="EB7" s="1194"/>
      <c r="EC7" s="1194"/>
      <c r="ED7" s="1194"/>
      <c r="EE7" s="1194"/>
      <c r="EF7" s="1194"/>
      <c r="EG7" s="1194"/>
      <c r="EH7" s="1194"/>
      <c r="EI7" s="1194"/>
      <c r="EJ7" s="1194"/>
      <c r="EK7" s="1194"/>
      <c r="EL7" s="1194"/>
      <c r="EM7" s="1194"/>
      <c r="EN7" s="1194"/>
      <c r="EO7" s="1194"/>
      <c r="EP7" s="1194"/>
      <c r="EQ7" s="1194"/>
      <c r="ER7" s="1194"/>
      <c r="ES7" s="1194"/>
      <c r="ET7" s="1194"/>
      <c r="EU7" s="1194"/>
      <c r="EV7" s="1194"/>
      <c r="EW7" s="1194"/>
      <c r="EX7" s="1194"/>
      <c r="EY7" s="1194"/>
      <c r="EZ7" s="1194"/>
    </row>
    <row r="8" spans="1:178" s="1191" customFormat="1" ht="15.75" hidden="1" customHeight="1" thickBot="1" x14ac:dyDescent="0.3">
      <c r="A8" s="474"/>
      <c r="B8" s="474"/>
      <c r="E8" s="1205"/>
      <c r="I8" s="1192"/>
      <c r="CL8" s="1200"/>
      <c r="CM8" s="1198"/>
      <c r="CN8" s="475"/>
      <c r="CO8" s="475"/>
      <c r="CP8" s="1198"/>
      <c r="CT8" s="1194"/>
      <c r="CV8" s="1194"/>
      <c r="CW8" s="1194"/>
      <c r="CX8" s="1194"/>
      <c r="CY8" s="1194"/>
      <c r="CZ8" s="1194"/>
      <c r="DA8" s="1194"/>
      <c r="DB8" s="1194"/>
      <c r="DC8" s="1194"/>
      <c r="DD8" s="1194"/>
      <c r="DE8" s="1194"/>
      <c r="DF8" s="1194"/>
      <c r="DG8" s="1194"/>
      <c r="DH8" s="1194"/>
      <c r="DI8" s="1194"/>
      <c r="DJ8" s="1194"/>
      <c r="DK8" s="1194"/>
      <c r="DL8" s="1194"/>
      <c r="DM8" s="1194"/>
      <c r="DN8" s="1194"/>
      <c r="DO8" s="1194"/>
      <c r="DP8" s="1194"/>
      <c r="DQ8" s="1194"/>
      <c r="DR8" s="1194"/>
      <c r="DS8" s="1194"/>
      <c r="DT8" s="1194"/>
      <c r="DU8" s="1194"/>
      <c r="DV8" s="1194"/>
      <c r="DW8" s="1194"/>
      <c r="DX8" s="1194"/>
      <c r="DY8" s="1194"/>
      <c r="DZ8" s="1194"/>
      <c r="EA8" s="1194"/>
      <c r="EB8" s="1194"/>
      <c r="EC8" s="1194"/>
      <c r="ED8" s="1194"/>
      <c r="EE8" s="1194"/>
      <c r="EF8" s="1194"/>
      <c r="EG8" s="1194"/>
      <c r="EH8" s="1194"/>
      <c r="EI8" s="1194"/>
      <c r="EJ8" s="1194"/>
      <c r="EK8" s="1194"/>
      <c r="EL8" s="1194"/>
      <c r="EM8" s="1194"/>
      <c r="EN8" s="1194"/>
      <c r="EO8" s="1194"/>
      <c r="EP8" s="1194"/>
      <c r="EQ8" s="1194"/>
      <c r="ER8" s="1194"/>
      <c r="ES8" s="1194"/>
      <c r="ET8" s="1194"/>
      <c r="EU8" s="1194"/>
      <c r="EV8" s="1194"/>
      <c r="EW8" s="1194"/>
      <c r="EX8" s="1194"/>
      <c r="EY8" s="1194"/>
      <c r="EZ8" s="1194"/>
    </row>
    <row r="9" spans="1:178" s="1191" customFormat="1" ht="15.75" hidden="1" customHeight="1" thickBot="1" x14ac:dyDescent="0.3">
      <c r="A9" s="477"/>
      <c r="B9" s="478"/>
      <c r="C9" s="1206"/>
      <c r="D9" s="1207"/>
      <c r="E9" s="1208"/>
      <c r="F9" s="1208"/>
      <c r="G9" s="1208"/>
      <c r="H9" s="1208"/>
      <c r="I9" s="1209"/>
      <c r="J9" s="1208"/>
      <c r="K9" s="1208"/>
      <c r="L9" s="1208"/>
      <c r="M9" s="1208"/>
      <c r="N9" s="1208"/>
      <c r="O9" s="1208"/>
      <c r="P9" s="1208"/>
      <c r="Q9" s="1208"/>
      <c r="R9" s="1208"/>
      <c r="S9" s="1208"/>
      <c r="T9" s="1208"/>
      <c r="U9" s="1208"/>
      <c r="V9" s="1208"/>
      <c r="W9" s="1208"/>
      <c r="X9" s="1208"/>
      <c r="Y9" s="1208"/>
      <c r="Z9" s="1208"/>
      <c r="AA9" s="1755"/>
      <c r="AB9" s="1208"/>
      <c r="AC9" s="1208"/>
      <c r="AD9" s="1208"/>
      <c r="AE9" s="1208"/>
      <c r="AF9" s="1208"/>
      <c r="AG9" s="1208"/>
      <c r="AH9" s="1208"/>
      <c r="AI9" s="1208"/>
      <c r="AJ9" s="1208"/>
      <c r="AK9" s="1208"/>
      <c r="AL9" s="1208"/>
      <c r="AM9" s="1208"/>
      <c r="AN9" s="1208"/>
      <c r="AO9" s="1755"/>
      <c r="AP9" s="1208"/>
      <c r="AQ9" s="1208"/>
      <c r="AR9" s="1208"/>
      <c r="AS9" s="1208"/>
      <c r="AT9" s="1208"/>
      <c r="AU9" s="1208"/>
      <c r="AV9" s="1208"/>
      <c r="AW9" s="1208"/>
      <c r="AX9" s="1208"/>
      <c r="AY9" s="1208"/>
      <c r="AZ9" s="1208"/>
      <c r="BA9" s="1208"/>
      <c r="BB9" s="1208"/>
      <c r="BC9" s="1208"/>
      <c r="BD9" s="1208"/>
      <c r="BE9" s="1208"/>
      <c r="BF9" s="1208"/>
      <c r="BG9" s="1208"/>
      <c r="BH9" s="1208"/>
      <c r="BI9" s="1208"/>
      <c r="BJ9" s="1208"/>
      <c r="BK9" s="1208"/>
      <c r="BL9" s="1208"/>
      <c r="BM9" s="1208"/>
      <c r="BN9" s="1208"/>
      <c r="BO9" s="1208"/>
      <c r="BP9" s="1208"/>
      <c r="BQ9" s="1208"/>
      <c r="BR9" s="1208"/>
      <c r="BS9" s="1208"/>
      <c r="BT9" s="1208"/>
      <c r="BU9" s="1208"/>
      <c r="BV9" s="1208"/>
      <c r="BW9" s="1208"/>
      <c r="BX9" s="1208"/>
      <c r="BY9" s="1208"/>
      <c r="BZ9" s="1208"/>
      <c r="CA9" s="1208"/>
      <c r="CB9" s="1208"/>
      <c r="CC9" s="1208"/>
      <c r="CD9" s="1208"/>
      <c r="CE9" s="1208"/>
      <c r="CF9" s="1208"/>
      <c r="CG9" s="1208"/>
      <c r="CH9" s="1208"/>
      <c r="CI9" s="1208"/>
      <c r="CJ9" s="1208"/>
      <c r="CL9" s="1200"/>
      <c r="CM9" s="1198"/>
      <c r="CN9" s="479">
        <f>A9</f>
        <v>0</v>
      </c>
      <c r="CO9" s="475"/>
      <c r="CP9" s="1210">
        <f>IF(D9&lt;0.001,0,D9/D$13*100)</f>
        <v>0</v>
      </c>
      <c r="CQ9" s="1211"/>
      <c r="CR9" s="1206"/>
      <c r="CS9" s="1206"/>
      <c r="CT9" s="1212"/>
      <c r="CU9" s="1206"/>
      <c r="CV9" s="1212"/>
      <c r="CW9" s="1212"/>
      <c r="CX9" s="1213"/>
      <c r="CY9" s="1213"/>
      <c r="CZ9" s="1213"/>
      <c r="DA9" s="1213"/>
      <c r="DB9" s="1213"/>
      <c r="DC9" s="1213"/>
      <c r="DD9" s="1213"/>
      <c r="DE9" s="1213"/>
      <c r="DF9" s="1213"/>
      <c r="DG9" s="1213"/>
      <c r="DH9" s="1213"/>
      <c r="DI9" s="1213"/>
      <c r="DJ9" s="1213"/>
      <c r="DK9" s="1213"/>
      <c r="DL9" s="1213"/>
      <c r="DM9" s="1212"/>
      <c r="DN9" s="1212"/>
      <c r="DO9" s="1212"/>
      <c r="DP9" s="1212"/>
      <c r="DQ9" s="1212"/>
      <c r="DR9" s="1212"/>
      <c r="DS9" s="1212"/>
      <c r="DT9" s="1212"/>
      <c r="DU9" s="1212"/>
      <c r="DV9" s="1212"/>
      <c r="DW9" s="1212"/>
      <c r="DX9" s="1212"/>
      <c r="DY9" s="1212"/>
      <c r="DZ9" s="1212"/>
      <c r="EA9" s="1212"/>
      <c r="EB9" s="1212"/>
      <c r="EC9" s="1212"/>
      <c r="ED9" s="1212"/>
      <c r="EE9" s="1212"/>
      <c r="EF9" s="1212"/>
      <c r="EG9" s="1212"/>
      <c r="EH9" s="1212"/>
      <c r="EI9" s="1212"/>
      <c r="EJ9" s="1212"/>
      <c r="EK9" s="1212"/>
      <c r="EL9" s="1212"/>
      <c r="EM9" s="1212"/>
      <c r="EN9" s="1212"/>
      <c r="EO9" s="1212"/>
      <c r="EP9" s="1212"/>
      <c r="EQ9" s="1212"/>
      <c r="ER9" s="1212"/>
      <c r="ES9" s="1212"/>
      <c r="ET9" s="1212"/>
      <c r="EU9" s="1212"/>
      <c r="EV9" s="1212"/>
      <c r="EW9" s="1212"/>
      <c r="EX9" s="1212"/>
      <c r="EY9" s="1212"/>
      <c r="EZ9" s="1212"/>
      <c r="FA9" s="1212"/>
      <c r="FB9" s="1212"/>
      <c r="FC9" s="1212"/>
      <c r="FD9" s="1212"/>
      <c r="FE9" s="1212"/>
      <c r="FF9" s="1212"/>
      <c r="FG9" s="1212"/>
      <c r="FH9" s="1212"/>
      <c r="FI9" s="1212"/>
      <c r="FJ9" s="1212"/>
      <c r="FK9" s="1212"/>
      <c r="FL9" s="1212"/>
      <c r="FM9" s="1212"/>
      <c r="FN9" s="1212"/>
      <c r="FO9" s="1212"/>
      <c r="FP9" s="1212"/>
      <c r="FQ9" s="1212"/>
      <c r="FR9" s="1212"/>
      <c r="FS9" s="1212"/>
      <c r="FT9" s="1213"/>
    </row>
    <row r="10" spans="1:178" s="1191" customFormat="1" ht="15" hidden="1" customHeight="1" x14ac:dyDescent="0.25">
      <c r="A10" s="474"/>
      <c r="B10" s="480"/>
      <c r="C10" s="1214"/>
      <c r="D10" s="1214"/>
      <c r="E10" s="1215"/>
      <c r="F10" s="1215"/>
      <c r="G10" s="1215"/>
      <c r="H10" s="1215"/>
      <c r="I10" s="1216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1215"/>
      <c r="Y10" s="1215"/>
      <c r="Z10" s="1215"/>
      <c r="AA10" s="1756"/>
      <c r="AB10" s="1215"/>
      <c r="AC10" s="1215"/>
      <c r="AD10" s="1215"/>
      <c r="AE10" s="1215"/>
      <c r="AF10" s="1215"/>
      <c r="AG10" s="1215"/>
      <c r="AH10" s="1215"/>
      <c r="AI10" s="1215"/>
      <c r="AJ10" s="1215"/>
      <c r="AK10" s="1215"/>
      <c r="AL10" s="1215"/>
      <c r="AM10" s="1215"/>
      <c r="AN10" s="1215"/>
      <c r="AO10" s="1756"/>
      <c r="AP10" s="1215"/>
      <c r="AQ10" s="1215"/>
      <c r="AR10" s="1215"/>
      <c r="AS10" s="1215"/>
      <c r="AT10" s="1215"/>
      <c r="AU10" s="1215"/>
      <c r="AV10" s="1215"/>
      <c r="AW10" s="1215"/>
      <c r="AX10" s="1215"/>
      <c r="AY10" s="1215"/>
      <c r="AZ10" s="1215"/>
      <c r="BA10" s="1215"/>
      <c r="BB10" s="1215"/>
      <c r="BC10" s="1215"/>
      <c r="BD10" s="1215"/>
      <c r="BE10" s="1215"/>
      <c r="BF10" s="1215"/>
      <c r="BG10" s="1215"/>
      <c r="BH10" s="1215"/>
      <c r="BI10" s="1215"/>
      <c r="BJ10" s="1215"/>
      <c r="BK10" s="1215"/>
      <c r="BL10" s="1215"/>
      <c r="BM10" s="1215"/>
      <c r="BN10" s="1215"/>
      <c r="BO10" s="1215"/>
      <c r="BP10" s="1215"/>
      <c r="BQ10" s="1215"/>
      <c r="BR10" s="1215"/>
      <c r="BS10" s="1215"/>
      <c r="BT10" s="1215"/>
      <c r="BU10" s="1215"/>
      <c r="BV10" s="1215"/>
      <c r="BW10" s="1215"/>
      <c r="BX10" s="1215"/>
      <c r="BY10" s="1215"/>
      <c r="BZ10" s="1215"/>
      <c r="CA10" s="1215"/>
      <c r="CB10" s="1215"/>
      <c r="CC10" s="1215"/>
      <c r="CD10" s="1215"/>
      <c r="CE10" s="1215"/>
      <c r="CF10" s="1215"/>
      <c r="CG10" s="1215"/>
      <c r="CH10" s="1215"/>
      <c r="CI10" s="1215"/>
      <c r="CJ10" s="1215"/>
      <c r="CL10" s="1200"/>
      <c r="CM10" s="1198"/>
      <c r="CN10" s="475"/>
      <c r="CO10" s="475"/>
      <c r="CP10" s="1217">
        <f>IF(D10&lt;0.001,0,D10/D$13*100)</f>
        <v>0</v>
      </c>
      <c r="CQ10" s="1218"/>
      <c r="CR10" s="1214"/>
      <c r="CS10" s="1214"/>
      <c r="CT10" s="1219"/>
      <c r="CU10" s="1214"/>
      <c r="CV10" s="1219"/>
      <c r="CW10" s="1219"/>
      <c r="CX10" s="1220"/>
      <c r="CY10" s="1220"/>
      <c r="CZ10" s="1220"/>
      <c r="DA10" s="1220"/>
      <c r="DB10" s="1220"/>
      <c r="DC10" s="1220"/>
      <c r="DD10" s="1220"/>
      <c r="DE10" s="1220"/>
      <c r="DF10" s="1220"/>
      <c r="DG10" s="1220"/>
      <c r="DH10" s="1220"/>
      <c r="DI10" s="1220"/>
      <c r="DJ10" s="1220"/>
      <c r="DK10" s="1220"/>
      <c r="DL10" s="1220"/>
      <c r="DM10" s="1219"/>
      <c r="DN10" s="1219"/>
      <c r="DO10" s="1219"/>
      <c r="DP10" s="1219"/>
      <c r="DQ10" s="1219"/>
      <c r="DR10" s="1219"/>
      <c r="DS10" s="1219"/>
      <c r="DT10" s="1219"/>
      <c r="DU10" s="1219"/>
      <c r="DV10" s="1219"/>
      <c r="DW10" s="1219"/>
      <c r="DX10" s="1219"/>
      <c r="DY10" s="1219"/>
      <c r="DZ10" s="1219"/>
      <c r="EA10" s="1219"/>
      <c r="EB10" s="1219"/>
      <c r="EC10" s="1219"/>
      <c r="ED10" s="1219"/>
      <c r="EE10" s="1219"/>
      <c r="EF10" s="1219"/>
      <c r="EG10" s="1219"/>
      <c r="EH10" s="1219"/>
      <c r="EI10" s="1219"/>
      <c r="EJ10" s="1219"/>
      <c r="EK10" s="1219"/>
      <c r="EL10" s="1219"/>
      <c r="EM10" s="1219"/>
      <c r="EN10" s="1219"/>
      <c r="EO10" s="1219"/>
      <c r="EP10" s="1219"/>
      <c r="EQ10" s="1219"/>
      <c r="ER10" s="1219"/>
      <c r="ES10" s="1219"/>
      <c r="ET10" s="1219"/>
      <c r="EU10" s="1219"/>
      <c r="EV10" s="1219"/>
      <c r="EW10" s="1219"/>
      <c r="EX10" s="1219"/>
      <c r="EY10" s="1219"/>
      <c r="EZ10" s="1219"/>
      <c r="FA10" s="1219"/>
      <c r="FB10" s="1219"/>
      <c r="FC10" s="1219"/>
      <c r="FD10" s="1219"/>
      <c r="FE10" s="1219"/>
      <c r="FF10" s="1219"/>
      <c r="FG10" s="1219"/>
      <c r="FH10" s="1219"/>
      <c r="FI10" s="1219"/>
      <c r="FJ10" s="1219"/>
      <c r="FK10" s="1219"/>
      <c r="FL10" s="1219"/>
      <c r="FM10" s="1219"/>
      <c r="FN10" s="1219"/>
      <c r="FO10" s="1219"/>
      <c r="FP10" s="1219"/>
      <c r="FQ10" s="1219"/>
      <c r="FR10" s="1219"/>
      <c r="FS10" s="1219"/>
      <c r="FT10" s="1220"/>
    </row>
    <row r="11" spans="1:178" s="1191" customFormat="1" ht="15" hidden="1" customHeight="1" x14ac:dyDescent="0.25">
      <c r="A11" s="474"/>
      <c r="B11" s="480"/>
      <c r="C11" s="1214"/>
      <c r="D11" s="1214"/>
      <c r="E11" s="1214"/>
      <c r="F11" s="1215"/>
      <c r="G11" s="1215"/>
      <c r="H11" s="1215"/>
      <c r="I11" s="1216"/>
      <c r="J11" s="1215"/>
      <c r="K11" s="1215"/>
      <c r="L11" s="1215"/>
      <c r="M11" s="1215"/>
      <c r="N11" s="1215"/>
      <c r="O11" s="1215"/>
      <c r="P11" s="1215"/>
      <c r="Q11" s="1215"/>
      <c r="R11" s="1215"/>
      <c r="S11" s="1215"/>
      <c r="T11" s="1215"/>
      <c r="U11" s="1215"/>
      <c r="V11" s="1215"/>
      <c r="W11" s="1215"/>
      <c r="X11" s="1215"/>
      <c r="Y11" s="1215"/>
      <c r="Z11" s="1215"/>
      <c r="AA11" s="1756"/>
      <c r="AB11" s="1215"/>
      <c r="AC11" s="1215"/>
      <c r="AD11" s="1215"/>
      <c r="AE11" s="1215"/>
      <c r="AF11" s="1215"/>
      <c r="AG11" s="1215"/>
      <c r="AH11" s="1215"/>
      <c r="AI11" s="1215"/>
      <c r="AJ11" s="1215"/>
      <c r="AK11" s="1215"/>
      <c r="AL11" s="1215"/>
      <c r="AM11" s="1215"/>
      <c r="AN11" s="1215"/>
      <c r="AO11" s="1756"/>
      <c r="AP11" s="1215"/>
      <c r="AQ11" s="1215"/>
      <c r="AR11" s="1215"/>
      <c r="AS11" s="1215"/>
      <c r="AT11" s="1215"/>
      <c r="AU11" s="1215"/>
      <c r="AV11" s="1215"/>
      <c r="AW11" s="1215"/>
      <c r="AX11" s="1215"/>
      <c r="AY11" s="1215"/>
      <c r="AZ11" s="1215"/>
      <c r="BA11" s="1215"/>
      <c r="BB11" s="1215"/>
      <c r="BC11" s="1215"/>
      <c r="BD11" s="1215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L11" s="1200"/>
      <c r="CM11" s="1198"/>
      <c r="CN11" s="475"/>
      <c r="CO11" s="475"/>
      <c r="CP11" s="1217">
        <f>IF(D11&lt;0.001,0,D11/D$13*100)</f>
        <v>0</v>
      </c>
      <c r="CQ11" s="1218"/>
      <c r="CR11" s="1214"/>
      <c r="CS11" s="1214"/>
      <c r="CT11" s="1219"/>
      <c r="CU11" s="1214"/>
      <c r="CV11" s="1219"/>
      <c r="CW11" s="1219"/>
      <c r="CX11" s="1220"/>
      <c r="CY11" s="1220"/>
      <c r="CZ11" s="1220"/>
      <c r="DA11" s="1220"/>
      <c r="DB11" s="1220"/>
      <c r="DC11" s="1220"/>
      <c r="DD11" s="1220"/>
      <c r="DE11" s="1220"/>
      <c r="DF11" s="1220"/>
      <c r="DG11" s="1220"/>
      <c r="DH11" s="1220"/>
      <c r="DI11" s="1220"/>
      <c r="DJ11" s="1220"/>
      <c r="DK11" s="1220"/>
      <c r="DL11" s="1220"/>
      <c r="DM11" s="1219"/>
      <c r="DN11" s="1219"/>
      <c r="DO11" s="1219"/>
      <c r="DP11" s="1219"/>
      <c r="DQ11" s="1219"/>
      <c r="DR11" s="1219"/>
      <c r="DS11" s="1219"/>
      <c r="DT11" s="1219"/>
      <c r="DU11" s="1219"/>
      <c r="DV11" s="1219"/>
      <c r="DW11" s="1219"/>
      <c r="DX11" s="1219"/>
      <c r="DY11" s="1219"/>
      <c r="DZ11" s="1219"/>
      <c r="EA11" s="1219"/>
      <c r="EB11" s="1219"/>
      <c r="EC11" s="1219"/>
      <c r="ED11" s="1219"/>
      <c r="EE11" s="1219"/>
      <c r="EF11" s="1219"/>
      <c r="EG11" s="1219"/>
      <c r="EH11" s="1219"/>
      <c r="EI11" s="1219"/>
      <c r="EJ11" s="1219"/>
      <c r="EK11" s="1219"/>
      <c r="EL11" s="1219"/>
      <c r="EM11" s="1219"/>
      <c r="EN11" s="1219"/>
      <c r="EO11" s="1219"/>
      <c r="EP11" s="1219"/>
      <c r="EQ11" s="1219"/>
      <c r="ER11" s="1219"/>
      <c r="ES11" s="1219"/>
      <c r="ET11" s="1219"/>
      <c r="EU11" s="1219"/>
      <c r="EV11" s="1219"/>
      <c r="EW11" s="1219"/>
      <c r="EX11" s="1219"/>
      <c r="EY11" s="1219"/>
      <c r="EZ11" s="1219"/>
      <c r="FA11" s="1219"/>
      <c r="FB11" s="1219"/>
      <c r="FC11" s="1219"/>
      <c r="FD11" s="1219"/>
      <c r="FE11" s="1219"/>
      <c r="FF11" s="1219"/>
      <c r="FG11" s="1219"/>
      <c r="FH11" s="1219"/>
      <c r="FI11" s="1219"/>
      <c r="FJ11" s="1219"/>
      <c r="FK11" s="1219"/>
      <c r="FL11" s="1219"/>
      <c r="FM11" s="1219"/>
      <c r="FN11" s="1219"/>
      <c r="FO11" s="1219"/>
      <c r="FP11" s="1219"/>
      <c r="FQ11" s="1219"/>
      <c r="FR11" s="1219"/>
      <c r="FS11" s="1219"/>
      <c r="FT11" s="1220"/>
    </row>
    <row r="12" spans="1:178" s="1191" customFormat="1" ht="15" hidden="1" customHeight="1" x14ac:dyDescent="0.25">
      <c r="A12" s="474"/>
      <c r="B12" s="480"/>
      <c r="C12" s="1214"/>
      <c r="D12" s="1214"/>
      <c r="E12" s="1214"/>
      <c r="F12" s="1215"/>
      <c r="G12" s="1215"/>
      <c r="H12" s="1215"/>
      <c r="I12" s="1216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1215"/>
      <c r="Y12" s="1215"/>
      <c r="Z12" s="1215"/>
      <c r="AA12" s="1756"/>
      <c r="AB12" s="1215"/>
      <c r="AC12" s="1215"/>
      <c r="AD12" s="1215"/>
      <c r="AE12" s="1215"/>
      <c r="AF12" s="1215"/>
      <c r="AG12" s="1215"/>
      <c r="AH12" s="1215"/>
      <c r="AI12" s="1215"/>
      <c r="AJ12" s="1215"/>
      <c r="AK12" s="1215"/>
      <c r="AL12" s="1215"/>
      <c r="AM12" s="1215"/>
      <c r="AN12" s="1215"/>
      <c r="AO12" s="1756"/>
      <c r="AP12" s="1215"/>
      <c r="AQ12" s="1215"/>
      <c r="AR12" s="1215"/>
      <c r="AS12" s="1215"/>
      <c r="AT12" s="1215"/>
      <c r="AU12" s="1215"/>
      <c r="AV12" s="1215"/>
      <c r="AW12" s="1215"/>
      <c r="AX12" s="1215"/>
      <c r="AY12" s="1215"/>
      <c r="AZ12" s="1215"/>
      <c r="BA12" s="1215"/>
      <c r="BB12" s="1215"/>
      <c r="BC12" s="1215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L12" s="1200"/>
      <c r="CM12" s="1198"/>
      <c r="CN12" s="475"/>
      <c r="CO12" s="475"/>
      <c r="CP12" s="1217">
        <f>IF(D12&lt;0.001,0,D12/D$13*100)</f>
        <v>0</v>
      </c>
      <c r="CQ12" s="1218"/>
      <c r="CR12" s="1214"/>
      <c r="CS12" s="1214"/>
      <c r="CT12" s="1219"/>
      <c r="CU12" s="1214"/>
      <c r="CV12" s="1219"/>
      <c r="CW12" s="1219"/>
      <c r="CX12" s="1220"/>
      <c r="CY12" s="1220"/>
      <c r="CZ12" s="1220"/>
      <c r="DA12" s="1220"/>
      <c r="DB12" s="1220"/>
      <c r="DC12" s="1220"/>
      <c r="DD12" s="1220"/>
      <c r="DE12" s="1220"/>
      <c r="DF12" s="1220"/>
      <c r="DG12" s="1220"/>
      <c r="DH12" s="1220"/>
      <c r="DI12" s="1220"/>
      <c r="DJ12" s="1220"/>
      <c r="DK12" s="1220"/>
      <c r="DL12" s="1220"/>
      <c r="DM12" s="1219"/>
      <c r="DN12" s="1219"/>
      <c r="DO12" s="1219"/>
      <c r="DP12" s="1219"/>
      <c r="DQ12" s="1219"/>
      <c r="DR12" s="1219"/>
      <c r="DS12" s="1219"/>
      <c r="DT12" s="1219"/>
      <c r="DU12" s="1219"/>
      <c r="DV12" s="1219"/>
      <c r="DW12" s="1219"/>
      <c r="DX12" s="1219"/>
      <c r="DY12" s="1219"/>
      <c r="DZ12" s="1219"/>
      <c r="EA12" s="1219"/>
      <c r="EB12" s="1219"/>
      <c r="EC12" s="1219"/>
      <c r="ED12" s="1219"/>
      <c r="EE12" s="1219"/>
      <c r="EF12" s="1219"/>
      <c r="EG12" s="1219"/>
      <c r="EH12" s="1219"/>
      <c r="EI12" s="1219"/>
      <c r="EJ12" s="1219"/>
      <c r="EK12" s="1219"/>
      <c r="EL12" s="1219"/>
      <c r="EM12" s="1219"/>
      <c r="EN12" s="1219"/>
      <c r="EO12" s="1219"/>
      <c r="EP12" s="1219"/>
      <c r="EQ12" s="1219"/>
      <c r="ER12" s="1219"/>
      <c r="ES12" s="1219"/>
      <c r="ET12" s="1219"/>
      <c r="EU12" s="1219"/>
      <c r="EV12" s="1219"/>
      <c r="EW12" s="1219"/>
      <c r="EX12" s="1219"/>
      <c r="EY12" s="1219"/>
      <c r="EZ12" s="1219"/>
      <c r="FA12" s="1219"/>
      <c r="FB12" s="1219"/>
      <c r="FC12" s="1219"/>
      <c r="FD12" s="1219"/>
      <c r="FE12" s="1219"/>
      <c r="FF12" s="1219"/>
      <c r="FG12" s="1219"/>
      <c r="FH12" s="1219"/>
      <c r="FI12" s="1219"/>
      <c r="FJ12" s="1219"/>
      <c r="FK12" s="1219"/>
      <c r="FL12" s="1219"/>
      <c r="FM12" s="1219"/>
      <c r="FN12" s="1219"/>
      <c r="FO12" s="1219"/>
      <c r="FP12" s="1219"/>
      <c r="FQ12" s="1219"/>
      <c r="FR12" s="1219"/>
      <c r="FS12" s="1219"/>
      <c r="FT12" s="1220"/>
    </row>
    <row r="13" spans="1:178" s="1191" customFormat="1" ht="15.75" hidden="1" customHeight="1" thickBot="1" x14ac:dyDescent="0.3">
      <c r="A13" s="474"/>
      <c r="B13" s="481"/>
      <c r="C13" s="1221"/>
      <c r="D13" s="1222"/>
      <c r="E13" s="1223"/>
      <c r="F13" s="1223"/>
      <c r="G13" s="1223"/>
      <c r="H13" s="1223"/>
      <c r="I13" s="1223"/>
      <c r="J13" s="1223"/>
      <c r="K13" s="1223"/>
      <c r="L13" s="1223"/>
      <c r="M13" s="1223"/>
      <c r="N13" s="1223"/>
      <c r="O13" s="1223"/>
      <c r="P13" s="1223"/>
      <c r="Q13" s="1223"/>
      <c r="R13" s="1223"/>
      <c r="S13" s="1223"/>
      <c r="T13" s="1223"/>
      <c r="U13" s="1223"/>
      <c r="V13" s="1223"/>
      <c r="W13" s="1223"/>
      <c r="X13" s="1223"/>
      <c r="Y13" s="1223"/>
      <c r="Z13" s="1223"/>
      <c r="AA13" s="1757"/>
      <c r="AB13" s="1223"/>
      <c r="AC13" s="1223"/>
      <c r="AD13" s="1223"/>
      <c r="AE13" s="1223"/>
      <c r="AF13" s="1223"/>
      <c r="AG13" s="1223"/>
      <c r="AH13" s="1223"/>
      <c r="AI13" s="1223"/>
      <c r="AJ13" s="1223"/>
      <c r="AK13" s="1223"/>
      <c r="AL13" s="1223"/>
      <c r="AM13" s="1223"/>
      <c r="AN13" s="1223"/>
      <c r="AO13" s="1757"/>
      <c r="AP13" s="1223"/>
      <c r="AQ13" s="1223"/>
      <c r="AR13" s="1223"/>
      <c r="AS13" s="1223"/>
      <c r="AT13" s="1223"/>
      <c r="AU13" s="1223"/>
      <c r="AV13" s="1223"/>
      <c r="AW13" s="1223"/>
      <c r="AX13" s="1223"/>
      <c r="AY13" s="1223"/>
      <c r="AZ13" s="1223"/>
      <c r="BA13" s="1223"/>
      <c r="BB13" s="1223"/>
      <c r="BC13" s="1223"/>
      <c r="BD13" s="1223"/>
      <c r="BE13" s="1223"/>
      <c r="BF13" s="1223"/>
      <c r="BG13" s="1223"/>
      <c r="BH13" s="1223"/>
      <c r="BI13" s="1223"/>
      <c r="BJ13" s="1223"/>
      <c r="BK13" s="1223"/>
      <c r="BL13" s="1223"/>
      <c r="BM13" s="1223"/>
      <c r="BN13" s="1223"/>
      <c r="BO13" s="1223"/>
      <c r="BP13" s="1223"/>
      <c r="BQ13" s="1223"/>
      <c r="BR13" s="1223"/>
      <c r="BS13" s="1223"/>
      <c r="BT13" s="1223"/>
      <c r="BU13" s="1223"/>
      <c r="BV13" s="1223"/>
      <c r="BW13" s="1223"/>
      <c r="BX13" s="1223"/>
      <c r="BY13" s="1223"/>
      <c r="BZ13" s="1223"/>
      <c r="CA13" s="1223"/>
      <c r="CB13" s="1223"/>
      <c r="CC13" s="1223"/>
      <c r="CD13" s="1223"/>
      <c r="CE13" s="1223"/>
      <c r="CF13" s="1223"/>
      <c r="CG13" s="1223"/>
      <c r="CH13" s="1223"/>
      <c r="CI13" s="1223"/>
      <c r="CJ13" s="1223"/>
      <c r="CL13" s="1200"/>
      <c r="CM13" s="1198"/>
      <c r="CN13" s="475"/>
      <c r="CO13" s="475"/>
      <c r="CP13" s="1224">
        <f>IF(D13&lt;0.001,0,D13/D$13*100)</f>
        <v>0</v>
      </c>
      <c r="CQ13" s="1225">
        <f t="shared" ref="CQ13:DD13" si="4">IF(E$20&lt;&gt;0,E13/E$20*100,0)</f>
        <v>0</v>
      </c>
      <c r="CR13" s="1225">
        <f t="shared" si="4"/>
        <v>0</v>
      </c>
      <c r="CS13" s="1225">
        <f t="shared" si="4"/>
        <v>0</v>
      </c>
      <c r="CT13" s="1225">
        <f t="shared" si="4"/>
        <v>0</v>
      </c>
      <c r="CU13" s="1225">
        <f t="shared" si="4"/>
        <v>0</v>
      </c>
      <c r="CV13" s="1225">
        <f t="shared" si="4"/>
        <v>0</v>
      </c>
      <c r="CW13" s="1225">
        <f t="shared" si="4"/>
        <v>0</v>
      </c>
      <c r="CX13" s="1225">
        <f t="shared" si="4"/>
        <v>0</v>
      </c>
      <c r="CY13" s="1225">
        <f t="shared" si="4"/>
        <v>0</v>
      </c>
      <c r="CZ13" s="1225">
        <f t="shared" si="4"/>
        <v>0</v>
      </c>
      <c r="DA13" s="1225">
        <f t="shared" si="4"/>
        <v>0</v>
      </c>
      <c r="DB13" s="1225">
        <f t="shared" si="4"/>
        <v>0</v>
      </c>
      <c r="DC13" s="1225">
        <f t="shared" si="4"/>
        <v>0</v>
      </c>
      <c r="DD13" s="1225">
        <f t="shared" si="4"/>
        <v>0</v>
      </c>
      <c r="DE13" s="1225">
        <f t="shared" ref="DE13:DL13" si="5">IF(S$20&lt;&gt;0,S13/S$20*100,0)</f>
        <v>0</v>
      </c>
      <c r="DF13" s="1225">
        <f t="shared" si="5"/>
        <v>0</v>
      </c>
      <c r="DG13" s="1225">
        <f t="shared" si="5"/>
        <v>0</v>
      </c>
      <c r="DH13" s="1225">
        <f t="shared" si="5"/>
        <v>0</v>
      </c>
      <c r="DI13" s="1225">
        <f t="shared" si="5"/>
        <v>0</v>
      </c>
      <c r="DJ13" s="1225">
        <f t="shared" si="5"/>
        <v>0</v>
      </c>
      <c r="DK13" s="1225">
        <f t="shared" si="5"/>
        <v>0</v>
      </c>
      <c r="DL13" s="1225">
        <f t="shared" si="5"/>
        <v>0</v>
      </c>
      <c r="DM13" s="1225">
        <f t="shared" ref="DM13:DY13" si="6">IF(AB$20&lt;&gt;0,AB13/AB$20*100,0)</f>
        <v>0</v>
      </c>
      <c r="DN13" s="1225">
        <f t="shared" si="6"/>
        <v>0</v>
      </c>
      <c r="DO13" s="1225">
        <f t="shared" si="6"/>
        <v>0</v>
      </c>
      <c r="DP13" s="1225">
        <f t="shared" si="6"/>
        <v>0</v>
      </c>
      <c r="DQ13" s="1225">
        <f t="shared" si="6"/>
        <v>0</v>
      </c>
      <c r="DR13" s="1225">
        <f t="shared" si="6"/>
        <v>0</v>
      </c>
      <c r="DS13" s="1225">
        <f t="shared" si="6"/>
        <v>0</v>
      </c>
      <c r="DT13" s="1225">
        <f t="shared" si="6"/>
        <v>0</v>
      </c>
      <c r="DU13" s="1225">
        <f t="shared" si="6"/>
        <v>0</v>
      </c>
      <c r="DV13" s="1225">
        <f t="shared" si="6"/>
        <v>0</v>
      </c>
      <c r="DW13" s="1225">
        <f t="shared" si="6"/>
        <v>0</v>
      </c>
      <c r="DX13" s="1225">
        <f t="shared" si="6"/>
        <v>0</v>
      </c>
      <c r="DY13" s="1225">
        <f t="shared" si="6"/>
        <v>0</v>
      </c>
      <c r="DZ13" s="1225">
        <f t="shared" ref="DZ13:FT13" si="7">IF(AP$20&lt;&gt;0,AP13/AP$20*100,0)</f>
        <v>0</v>
      </c>
      <c r="EA13" s="1225">
        <f t="shared" si="7"/>
        <v>0</v>
      </c>
      <c r="EB13" s="1225">
        <f t="shared" si="7"/>
        <v>0</v>
      </c>
      <c r="EC13" s="1225">
        <f t="shared" si="7"/>
        <v>0</v>
      </c>
      <c r="ED13" s="1225">
        <f t="shared" si="7"/>
        <v>0</v>
      </c>
      <c r="EE13" s="1225">
        <f t="shared" si="7"/>
        <v>0</v>
      </c>
      <c r="EF13" s="1225">
        <f t="shared" si="7"/>
        <v>0</v>
      </c>
      <c r="EG13" s="1225">
        <f t="shared" si="7"/>
        <v>0</v>
      </c>
      <c r="EH13" s="1225">
        <f t="shared" si="7"/>
        <v>0</v>
      </c>
      <c r="EI13" s="1225">
        <f t="shared" si="7"/>
        <v>0</v>
      </c>
      <c r="EJ13" s="1225">
        <f t="shared" si="7"/>
        <v>0</v>
      </c>
      <c r="EK13" s="1225">
        <f t="shared" si="7"/>
        <v>0</v>
      </c>
      <c r="EL13" s="1225">
        <f t="shared" si="7"/>
        <v>0</v>
      </c>
      <c r="EM13" s="1225">
        <f t="shared" si="7"/>
        <v>0</v>
      </c>
      <c r="EN13" s="1225">
        <f t="shared" si="7"/>
        <v>0</v>
      </c>
      <c r="EO13" s="1225">
        <f t="shared" si="7"/>
        <v>0</v>
      </c>
      <c r="EP13" s="1225">
        <f t="shared" si="7"/>
        <v>0</v>
      </c>
      <c r="EQ13" s="1225">
        <f t="shared" si="7"/>
        <v>0</v>
      </c>
      <c r="ER13" s="1225">
        <f t="shared" si="7"/>
        <v>0</v>
      </c>
      <c r="ES13" s="1225">
        <f t="shared" si="7"/>
        <v>0</v>
      </c>
      <c r="ET13" s="1225">
        <f t="shared" si="7"/>
        <v>0</v>
      </c>
      <c r="EU13" s="1225">
        <f t="shared" si="7"/>
        <v>0</v>
      </c>
      <c r="EV13" s="1225">
        <f t="shared" si="7"/>
        <v>0</v>
      </c>
      <c r="EW13" s="1225">
        <f t="shared" si="7"/>
        <v>0</v>
      </c>
      <c r="EX13" s="1225">
        <f t="shared" si="7"/>
        <v>0</v>
      </c>
      <c r="EY13" s="1225">
        <f t="shared" si="7"/>
        <v>0</v>
      </c>
      <c r="EZ13" s="1225">
        <f t="shared" si="7"/>
        <v>0</v>
      </c>
      <c r="FA13" s="1225">
        <f t="shared" si="7"/>
        <v>0</v>
      </c>
      <c r="FB13" s="1225">
        <f t="shared" si="7"/>
        <v>0</v>
      </c>
      <c r="FC13" s="1225">
        <f t="shared" si="7"/>
        <v>0</v>
      </c>
      <c r="FD13" s="1225">
        <f t="shared" si="7"/>
        <v>0</v>
      </c>
      <c r="FE13" s="1225">
        <f t="shared" si="7"/>
        <v>0</v>
      </c>
      <c r="FF13" s="1225">
        <f t="shared" si="7"/>
        <v>0</v>
      </c>
      <c r="FG13" s="1225">
        <f t="shared" si="7"/>
        <v>0</v>
      </c>
      <c r="FH13" s="1225">
        <f t="shared" si="7"/>
        <v>0</v>
      </c>
      <c r="FI13" s="1225">
        <f t="shared" si="7"/>
        <v>0</v>
      </c>
      <c r="FJ13" s="1225">
        <f t="shared" si="7"/>
        <v>0</v>
      </c>
      <c r="FK13" s="1225">
        <f t="shared" si="7"/>
        <v>0</v>
      </c>
      <c r="FL13" s="1225">
        <f t="shared" si="7"/>
        <v>0</v>
      </c>
      <c r="FM13" s="1225">
        <f t="shared" si="7"/>
        <v>0</v>
      </c>
      <c r="FN13" s="1225">
        <f t="shared" si="7"/>
        <v>0</v>
      </c>
      <c r="FO13" s="1225">
        <f t="shared" si="7"/>
        <v>0</v>
      </c>
      <c r="FP13" s="1225">
        <f t="shared" si="7"/>
        <v>0</v>
      </c>
      <c r="FQ13" s="1225">
        <f t="shared" si="7"/>
        <v>0</v>
      </c>
      <c r="FR13" s="1225">
        <f t="shared" si="7"/>
        <v>0</v>
      </c>
      <c r="FS13" s="1225">
        <f t="shared" si="7"/>
        <v>0</v>
      </c>
      <c r="FT13" s="1226">
        <f t="shared" si="7"/>
        <v>0</v>
      </c>
    </row>
    <row r="14" spans="1:178" s="1191" customFormat="1" ht="15.75" hidden="1" customHeight="1" thickBot="1" x14ac:dyDescent="0.3">
      <c r="A14" s="474"/>
      <c r="B14" s="474"/>
      <c r="E14" s="1205"/>
      <c r="I14" s="1192"/>
      <c r="CL14" s="1200"/>
      <c r="CM14" s="1198"/>
      <c r="CN14" s="475"/>
      <c r="CO14" s="475"/>
      <c r="CP14" s="1198"/>
      <c r="CT14" s="1194"/>
      <c r="CV14" s="1194"/>
      <c r="CW14" s="1194"/>
      <c r="CX14" s="1194"/>
      <c r="CY14" s="1194"/>
      <c r="CZ14" s="1194"/>
      <c r="DA14" s="1194"/>
      <c r="DB14" s="1194"/>
      <c r="DC14" s="1194"/>
      <c r="DD14" s="1194"/>
      <c r="DE14" s="1194"/>
      <c r="DF14" s="1194"/>
      <c r="DG14" s="1194"/>
      <c r="DH14" s="1194"/>
      <c r="DI14" s="1194"/>
      <c r="DJ14" s="1194"/>
      <c r="DK14" s="1194"/>
      <c r="DL14" s="1194"/>
      <c r="DM14" s="1194"/>
      <c r="DN14" s="1194"/>
      <c r="DO14" s="1194"/>
      <c r="DP14" s="1194"/>
      <c r="DQ14" s="1194"/>
      <c r="DR14" s="1194"/>
      <c r="DS14" s="1194"/>
      <c r="DT14" s="1194"/>
      <c r="DU14" s="1194"/>
      <c r="DV14" s="1194"/>
      <c r="DW14" s="1194"/>
      <c r="DX14" s="1194"/>
      <c r="DY14" s="1194"/>
      <c r="DZ14" s="1194"/>
      <c r="EA14" s="1194"/>
      <c r="EB14" s="1194"/>
      <c r="EC14" s="1194"/>
      <c r="ED14" s="1194"/>
      <c r="EE14" s="1194"/>
      <c r="EF14" s="1194"/>
      <c r="EG14" s="1194"/>
      <c r="EH14" s="1194"/>
      <c r="EI14" s="1194"/>
      <c r="EJ14" s="1194"/>
      <c r="EK14" s="1194"/>
      <c r="EL14" s="1194"/>
      <c r="EM14" s="1194"/>
      <c r="EN14" s="1194"/>
      <c r="EO14" s="1194"/>
      <c r="EP14" s="1194"/>
      <c r="EQ14" s="1194"/>
      <c r="ER14" s="1194"/>
      <c r="ES14" s="1194"/>
      <c r="ET14" s="1194"/>
      <c r="EU14" s="1194"/>
      <c r="EV14" s="1194"/>
      <c r="EW14" s="1194"/>
      <c r="EX14" s="1194"/>
      <c r="EY14" s="1194"/>
      <c r="EZ14" s="1194"/>
      <c r="FA14" s="1194"/>
      <c r="FB14" s="1194"/>
      <c r="FC14" s="1194"/>
      <c r="FD14" s="1194"/>
      <c r="FE14" s="1194"/>
      <c r="FF14" s="1194"/>
      <c r="FG14" s="1194"/>
      <c r="FH14" s="1194"/>
      <c r="FI14" s="1194"/>
      <c r="FJ14" s="1194"/>
      <c r="FK14" s="1194"/>
      <c r="FL14" s="1194"/>
      <c r="FM14" s="1194"/>
      <c r="FN14" s="1194"/>
      <c r="FO14" s="1194"/>
      <c r="FP14" s="1194"/>
      <c r="FQ14" s="1194"/>
      <c r="FR14" s="1194"/>
      <c r="FS14" s="1194"/>
      <c r="FT14" s="1194"/>
    </row>
    <row r="15" spans="1:178" s="1191" customFormat="1" ht="15.75" hidden="1" customHeight="1" thickBot="1" x14ac:dyDescent="0.3">
      <c r="A15" s="477"/>
      <c r="B15" s="478"/>
      <c r="C15" s="1206"/>
      <c r="D15" s="1207"/>
      <c r="E15" s="1209"/>
      <c r="F15" s="1209"/>
      <c r="G15" s="1209"/>
      <c r="H15" s="1209"/>
      <c r="I15" s="1209"/>
      <c r="J15" s="1209"/>
      <c r="K15" s="1209"/>
      <c r="L15" s="1209"/>
      <c r="M15" s="1209"/>
      <c r="N15" s="1209"/>
      <c r="O15" s="1209"/>
      <c r="P15" s="1209"/>
      <c r="Q15" s="1209"/>
      <c r="R15" s="1209"/>
      <c r="S15" s="1209"/>
      <c r="T15" s="1209"/>
      <c r="U15" s="1209"/>
      <c r="V15" s="1209"/>
      <c r="W15" s="1209"/>
      <c r="X15" s="1209"/>
      <c r="Y15" s="1209"/>
      <c r="Z15" s="1209"/>
      <c r="AA15" s="1755"/>
      <c r="AB15" s="1208"/>
      <c r="AC15" s="1208"/>
      <c r="AD15" s="1208"/>
      <c r="AE15" s="1208"/>
      <c r="AF15" s="1208"/>
      <c r="AG15" s="1208"/>
      <c r="AH15" s="1208"/>
      <c r="AI15" s="1208"/>
      <c r="AJ15" s="1208"/>
      <c r="AK15" s="1208"/>
      <c r="AL15" s="1208"/>
      <c r="AM15" s="1208"/>
      <c r="AN15" s="1208"/>
      <c r="AO15" s="1755"/>
      <c r="AP15" s="1208"/>
      <c r="AQ15" s="1208"/>
      <c r="AR15" s="1208"/>
      <c r="AS15" s="1208"/>
      <c r="AT15" s="1208"/>
      <c r="AU15" s="1208"/>
      <c r="AV15" s="1208"/>
      <c r="AW15" s="1208"/>
      <c r="AX15" s="1208"/>
      <c r="AY15" s="1208"/>
      <c r="AZ15" s="1208"/>
      <c r="BA15" s="1208"/>
      <c r="BB15" s="1208"/>
      <c r="BC15" s="1208"/>
      <c r="BD15" s="1208"/>
      <c r="BE15" s="1208"/>
      <c r="BF15" s="1208"/>
      <c r="BG15" s="1208"/>
      <c r="BH15" s="1208"/>
      <c r="BI15" s="1208"/>
      <c r="BJ15" s="1208"/>
      <c r="BK15" s="1208"/>
      <c r="BL15" s="1208"/>
      <c r="BM15" s="1208"/>
      <c r="BN15" s="1208"/>
      <c r="BO15" s="1208"/>
      <c r="BP15" s="1208"/>
      <c r="BQ15" s="1208"/>
      <c r="BR15" s="1208"/>
      <c r="BS15" s="1208"/>
      <c r="BT15" s="1208"/>
      <c r="BU15" s="1208"/>
      <c r="BV15" s="1208"/>
      <c r="BW15" s="1208"/>
      <c r="BX15" s="1208"/>
      <c r="BY15" s="1208"/>
      <c r="BZ15" s="1208"/>
      <c r="CA15" s="1208"/>
      <c r="CB15" s="1208"/>
      <c r="CC15" s="1208"/>
      <c r="CD15" s="1208"/>
      <c r="CE15" s="1208"/>
      <c r="CF15" s="1208"/>
      <c r="CG15" s="1208"/>
      <c r="CH15" s="1208"/>
      <c r="CI15" s="1208"/>
      <c r="CJ15" s="1227"/>
      <c r="CL15" s="1200"/>
      <c r="CM15" s="1198"/>
      <c r="CN15" s="479"/>
      <c r="CO15" s="475"/>
      <c r="CP15" s="1210"/>
      <c r="CQ15" s="1211"/>
      <c r="CR15" s="1206"/>
      <c r="CS15" s="1206"/>
      <c r="CT15" s="1212"/>
      <c r="CU15" s="1206"/>
      <c r="CV15" s="1212"/>
      <c r="CW15" s="1212"/>
      <c r="CX15" s="1212"/>
      <c r="CY15" s="1212"/>
      <c r="CZ15" s="1212"/>
      <c r="DA15" s="1212"/>
      <c r="DB15" s="1212"/>
      <c r="DC15" s="1212"/>
      <c r="DD15" s="1212"/>
      <c r="DE15" s="1212"/>
      <c r="DF15" s="1212"/>
      <c r="DG15" s="1212"/>
      <c r="DH15" s="1212"/>
      <c r="DI15" s="1212"/>
      <c r="DJ15" s="1212"/>
      <c r="DK15" s="1212"/>
      <c r="DL15" s="1212"/>
      <c r="DM15" s="1212"/>
      <c r="DN15" s="1212"/>
      <c r="DO15" s="1212"/>
      <c r="DP15" s="1212"/>
      <c r="DQ15" s="1212"/>
      <c r="DR15" s="1212"/>
      <c r="DS15" s="1212"/>
      <c r="DT15" s="1212"/>
      <c r="DU15" s="1212"/>
      <c r="DV15" s="1212"/>
      <c r="DW15" s="1212"/>
      <c r="DX15" s="1212"/>
      <c r="DY15" s="1212"/>
      <c r="DZ15" s="1212"/>
      <c r="EA15" s="1212"/>
      <c r="EB15" s="1212"/>
      <c r="EC15" s="1212"/>
      <c r="ED15" s="1212"/>
      <c r="EE15" s="1212"/>
      <c r="EF15" s="1212"/>
      <c r="EG15" s="1212"/>
      <c r="EH15" s="1212"/>
      <c r="EI15" s="1212"/>
      <c r="EJ15" s="1212"/>
      <c r="EK15" s="1212"/>
      <c r="EL15" s="1212"/>
      <c r="EM15" s="1212"/>
      <c r="EN15" s="1212"/>
      <c r="EO15" s="1212"/>
      <c r="EP15" s="1212"/>
      <c r="EQ15" s="1212"/>
      <c r="ER15" s="1212"/>
      <c r="ES15" s="1212"/>
      <c r="ET15" s="1212"/>
      <c r="EU15" s="1212"/>
      <c r="EV15" s="1212"/>
      <c r="EW15" s="1212"/>
      <c r="EX15" s="1212"/>
      <c r="EY15" s="1212"/>
      <c r="EZ15" s="1212"/>
      <c r="FA15" s="1212"/>
      <c r="FB15" s="1212"/>
      <c r="FC15" s="1212"/>
      <c r="FD15" s="1212"/>
      <c r="FE15" s="1212"/>
      <c r="FF15" s="1212"/>
      <c r="FG15" s="1212"/>
      <c r="FH15" s="1212"/>
      <c r="FI15" s="1212"/>
      <c r="FJ15" s="1212"/>
      <c r="FK15" s="1212"/>
      <c r="FL15" s="1212"/>
      <c r="FM15" s="1212"/>
      <c r="FN15" s="1212"/>
      <c r="FO15" s="1212"/>
      <c r="FP15" s="1212"/>
      <c r="FQ15" s="1212"/>
      <c r="FR15" s="1212"/>
      <c r="FS15" s="1212"/>
      <c r="FT15" s="1213"/>
    </row>
    <row r="16" spans="1:178" s="1191" customFormat="1" ht="15.75" hidden="1" customHeight="1" thickBot="1" x14ac:dyDescent="0.3">
      <c r="A16" s="474"/>
      <c r="B16" s="480"/>
      <c r="C16" s="1214"/>
      <c r="D16" s="1228"/>
      <c r="E16" s="1216"/>
      <c r="F16" s="1216"/>
      <c r="G16" s="1216"/>
      <c r="H16" s="1216"/>
      <c r="I16" s="1216"/>
      <c r="J16" s="1216"/>
      <c r="K16" s="1216"/>
      <c r="L16" s="1216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6"/>
      <c r="X16" s="1216"/>
      <c r="Y16" s="1216"/>
      <c r="Z16" s="1216"/>
      <c r="AA16" s="1756"/>
      <c r="AB16" s="1215"/>
      <c r="AC16" s="1215"/>
      <c r="AD16" s="1215"/>
      <c r="AE16" s="1215"/>
      <c r="AF16" s="1215"/>
      <c r="AG16" s="1215"/>
      <c r="AH16" s="1215"/>
      <c r="AI16" s="1215"/>
      <c r="AJ16" s="1215"/>
      <c r="AK16" s="1215"/>
      <c r="AL16" s="1215"/>
      <c r="AM16" s="1215"/>
      <c r="AN16" s="1215"/>
      <c r="AO16" s="1756"/>
      <c r="AP16" s="1215"/>
      <c r="AQ16" s="1215"/>
      <c r="AR16" s="1215"/>
      <c r="AS16" s="1215"/>
      <c r="AT16" s="1215"/>
      <c r="AU16" s="1215"/>
      <c r="AV16" s="1215"/>
      <c r="AW16" s="1215"/>
      <c r="AX16" s="1215"/>
      <c r="AY16" s="1215"/>
      <c r="AZ16" s="1215"/>
      <c r="BA16" s="1215"/>
      <c r="BB16" s="1215"/>
      <c r="BC16" s="1215"/>
      <c r="BD16" s="1215"/>
      <c r="BE16" s="1215"/>
      <c r="BF16" s="1215"/>
      <c r="BG16" s="1215"/>
      <c r="BH16" s="1215"/>
      <c r="BI16" s="1215"/>
      <c r="BJ16" s="1215"/>
      <c r="BK16" s="1215"/>
      <c r="BL16" s="1215"/>
      <c r="BM16" s="1215"/>
      <c r="BN16" s="1215"/>
      <c r="BO16" s="1215"/>
      <c r="BP16" s="1215"/>
      <c r="BQ16" s="1215"/>
      <c r="BR16" s="1215"/>
      <c r="BS16" s="1215"/>
      <c r="BT16" s="1215"/>
      <c r="BU16" s="1215"/>
      <c r="BV16" s="1215"/>
      <c r="BW16" s="1215"/>
      <c r="BX16" s="1215"/>
      <c r="BY16" s="1215"/>
      <c r="BZ16" s="1215"/>
      <c r="CA16" s="1215"/>
      <c r="CB16" s="1215"/>
      <c r="CC16" s="1215"/>
      <c r="CD16" s="1215"/>
      <c r="CE16" s="1215"/>
      <c r="CF16" s="1215"/>
      <c r="CG16" s="1215"/>
      <c r="CH16" s="1215"/>
      <c r="CI16" s="1215"/>
      <c r="CJ16" s="1229"/>
      <c r="CL16" s="1200"/>
      <c r="CM16" s="1198"/>
      <c r="CN16" s="475"/>
      <c r="CO16" s="475"/>
      <c r="CP16" s="1217"/>
      <c r="CQ16" s="1218"/>
      <c r="CR16" s="1214"/>
      <c r="CS16" s="1214"/>
      <c r="CT16" s="1219"/>
      <c r="CU16" s="1214"/>
      <c r="CV16" s="1219"/>
      <c r="CW16" s="1219"/>
      <c r="CX16" s="1219"/>
      <c r="CY16" s="1219"/>
      <c r="CZ16" s="1219"/>
      <c r="DA16" s="1219"/>
      <c r="DB16" s="1219"/>
      <c r="DC16" s="1219"/>
      <c r="DD16" s="1219"/>
      <c r="DE16" s="1219"/>
      <c r="DF16" s="1219"/>
      <c r="DG16" s="1219"/>
      <c r="DH16" s="1219"/>
      <c r="DI16" s="1219"/>
      <c r="DJ16" s="1219"/>
      <c r="DK16" s="1219"/>
      <c r="DL16" s="1219"/>
      <c r="DM16" s="1219"/>
      <c r="DN16" s="1219"/>
      <c r="DO16" s="1219"/>
      <c r="DP16" s="1219"/>
      <c r="DQ16" s="1219"/>
      <c r="DR16" s="1219"/>
      <c r="DS16" s="1219"/>
      <c r="DT16" s="1219"/>
      <c r="DU16" s="1219"/>
      <c r="DV16" s="1219"/>
      <c r="DW16" s="1219"/>
      <c r="DX16" s="1219"/>
      <c r="DY16" s="1219"/>
      <c r="DZ16" s="1219"/>
      <c r="EA16" s="1219"/>
      <c r="EB16" s="1219"/>
      <c r="EC16" s="1219"/>
      <c r="ED16" s="1219"/>
      <c r="EE16" s="1219"/>
      <c r="EF16" s="1219"/>
      <c r="EG16" s="1219"/>
      <c r="EH16" s="1219"/>
      <c r="EI16" s="1219"/>
      <c r="EJ16" s="1219"/>
      <c r="EK16" s="1219"/>
      <c r="EL16" s="1219"/>
      <c r="EM16" s="1219"/>
      <c r="EN16" s="1219"/>
      <c r="EO16" s="1219"/>
      <c r="EP16" s="1219"/>
      <c r="EQ16" s="1219"/>
      <c r="ER16" s="1219"/>
      <c r="ES16" s="1219"/>
      <c r="ET16" s="1219"/>
      <c r="EU16" s="1219"/>
      <c r="EV16" s="1219"/>
      <c r="EW16" s="1219"/>
      <c r="EX16" s="1219"/>
      <c r="EY16" s="1219"/>
      <c r="EZ16" s="1219"/>
      <c r="FA16" s="1219"/>
      <c r="FB16" s="1219"/>
      <c r="FC16" s="1219"/>
      <c r="FD16" s="1219"/>
      <c r="FE16" s="1219"/>
      <c r="FF16" s="1219"/>
      <c r="FG16" s="1219"/>
      <c r="FH16" s="1219"/>
      <c r="FI16" s="1219"/>
      <c r="FJ16" s="1219"/>
      <c r="FK16" s="1219"/>
      <c r="FL16" s="1219"/>
      <c r="FM16" s="1219"/>
      <c r="FN16" s="1219"/>
      <c r="FO16" s="1219"/>
      <c r="FP16" s="1219"/>
      <c r="FQ16" s="1219"/>
      <c r="FR16" s="1219"/>
      <c r="FS16" s="1219"/>
      <c r="FT16" s="1220"/>
    </row>
    <row r="17" spans="1:176" s="1191" customFormat="1" ht="15.75" hidden="1" customHeight="1" thickBot="1" x14ac:dyDescent="0.3">
      <c r="A17" s="474"/>
      <c r="B17" s="480"/>
      <c r="C17" s="1214"/>
      <c r="D17" s="1228"/>
      <c r="E17" s="1216"/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16"/>
      <c r="U17" s="1216"/>
      <c r="V17" s="1216"/>
      <c r="W17" s="1216"/>
      <c r="X17" s="1216"/>
      <c r="Y17" s="1216"/>
      <c r="Z17" s="1216"/>
      <c r="AA17" s="1756"/>
      <c r="AB17" s="1215"/>
      <c r="AC17" s="1215"/>
      <c r="AD17" s="1215"/>
      <c r="AE17" s="1215"/>
      <c r="AF17" s="1215"/>
      <c r="AG17" s="1215"/>
      <c r="AH17" s="1215"/>
      <c r="AI17" s="1215"/>
      <c r="AJ17" s="1215"/>
      <c r="AK17" s="1215"/>
      <c r="AL17" s="1215"/>
      <c r="AM17" s="1215"/>
      <c r="AN17" s="1215"/>
      <c r="AO17" s="1756"/>
      <c r="AP17" s="1215"/>
      <c r="AQ17" s="1215"/>
      <c r="AR17" s="1215"/>
      <c r="AS17" s="1215"/>
      <c r="AT17" s="1215"/>
      <c r="AU17" s="1215"/>
      <c r="AV17" s="1215"/>
      <c r="AW17" s="1215"/>
      <c r="AX17" s="1215"/>
      <c r="AY17" s="1215"/>
      <c r="AZ17" s="1215"/>
      <c r="BA17" s="1215"/>
      <c r="BB17" s="1215"/>
      <c r="BC17" s="1215"/>
      <c r="BD17" s="1215"/>
      <c r="BE17" s="1215"/>
      <c r="BF17" s="1215"/>
      <c r="BG17" s="1215"/>
      <c r="BH17" s="1215"/>
      <c r="BI17" s="1215"/>
      <c r="BJ17" s="1215"/>
      <c r="BK17" s="1215"/>
      <c r="BL17" s="1215"/>
      <c r="BM17" s="1215"/>
      <c r="BN17" s="1215"/>
      <c r="BO17" s="1215"/>
      <c r="BP17" s="1215"/>
      <c r="BQ17" s="1215"/>
      <c r="BR17" s="1215"/>
      <c r="BS17" s="1215"/>
      <c r="BT17" s="1215"/>
      <c r="BU17" s="1215"/>
      <c r="BV17" s="1215"/>
      <c r="BW17" s="1215"/>
      <c r="BX17" s="1215"/>
      <c r="BY17" s="1215"/>
      <c r="BZ17" s="1215"/>
      <c r="CA17" s="1215"/>
      <c r="CB17" s="1215"/>
      <c r="CC17" s="1215"/>
      <c r="CD17" s="1215"/>
      <c r="CE17" s="1215"/>
      <c r="CF17" s="1215"/>
      <c r="CG17" s="1215"/>
      <c r="CH17" s="1215"/>
      <c r="CI17" s="1215"/>
      <c r="CJ17" s="1229"/>
      <c r="CL17" s="1200"/>
      <c r="CM17" s="1198"/>
      <c r="CN17" s="475"/>
      <c r="CO17" s="475"/>
      <c r="CP17" s="1217"/>
      <c r="CQ17" s="1218"/>
      <c r="CR17" s="1214"/>
      <c r="CS17" s="1214"/>
      <c r="CT17" s="1219"/>
      <c r="CU17" s="1214"/>
      <c r="CV17" s="1219"/>
      <c r="CW17" s="1219"/>
      <c r="CX17" s="1219"/>
      <c r="CY17" s="1219"/>
      <c r="CZ17" s="1219"/>
      <c r="DA17" s="1219"/>
      <c r="DB17" s="1219"/>
      <c r="DC17" s="1219"/>
      <c r="DD17" s="1219"/>
      <c r="DE17" s="1219"/>
      <c r="DF17" s="1219"/>
      <c r="DG17" s="1219"/>
      <c r="DH17" s="1219"/>
      <c r="DI17" s="1219"/>
      <c r="DJ17" s="1219"/>
      <c r="DK17" s="1219"/>
      <c r="DL17" s="1219"/>
      <c r="DM17" s="1219"/>
      <c r="DN17" s="1219"/>
      <c r="DO17" s="1219"/>
      <c r="DP17" s="1219"/>
      <c r="DQ17" s="1219"/>
      <c r="DR17" s="1219"/>
      <c r="DS17" s="1219"/>
      <c r="DT17" s="1219"/>
      <c r="DU17" s="1219"/>
      <c r="DV17" s="1219"/>
      <c r="DW17" s="1219"/>
      <c r="DX17" s="1219"/>
      <c r="DY17" s="1219"/>
      <c r="DZ17" s="1219"/>
      <c r="EA17" s="1219"/>
      <c r="EB17" s="1219"/>
      <c r="EC17" s="1219"/>
      <c r="ED17" s="1219"/>
      <c r="EE17" s="1219"/>
      <c r="EF17" s="1219"/>
      <c r="EG17" s="1219"/>
      <c r="EH17" s="1219"/>
      <c r="EI17" s="1219"/>
      <c r="EJ17" s="1219"/>
      <c r="EK17" s="1219"/>
      <c r="EL17" s="1219"/>
      <c r="EM17" s="1219"/>
      <c r="EN17" s="1219"/>
      <c r="EO17" s="1219"/>
      <c r="EP17" s="1219"/>
      <c r="EQ17" s="1219"/>
      <c r="ER17" s="1219"/>
      <c r="ES17" s="1219"/>
      <c r="ET17" s="1219"/>
      <c r="EU17" s="1219"/>
      <c r="EV17" s="1219"/>
      <c r="EW17" s="1219"/>
      <c r="EX17" s="1219"/>
      <c r="EY17" s="1219"/>
      <c r="EZ17" s="1219"/>
      <c r="FA17" s="1219"/>
      <c r="FB17" s="1219"/>
      <c r="FC17" s="1219"/>
      <c r="FD17" s="1219"/>
      <c r="FE17" s="1219"/>
      <c r="FF17" s="1219"/>
      <c r="FG17" s="1219"/>
      <c r="FH17" s="1219"/>
      <c r="FI17" s="1219"/>
      <c r="FJ17" s="1219"/>
      <c r="FK17" s="1219"/>
      <c r="FL17" s="1219"/>
      <c r="FM17" s="1219"/>
      <c r="FN17" s="1219"/>
      <c r="FO17" s="1219"/>
      <c r="FP17" s="1219"/>
      <c r="FQ17" s="1219"/>
      <c r="FR17" s="1219"/>
      <c r="FS17" s="1219"/>
      <c r="FT17" s="1220"/>
    </row>
    <row r="18" spans="1:176" s="1191" customFormat="1" ht="15.75" hidden="1" customHeight="1" thickBot="1" x14ac:dyDescent="0.3">
      <c r="A18" s="474"/>
      <c r="B18" s="480"/>
      <c r="C18" s="1214"/>
      <c r="D18" s="1228"/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16"/>
      <c r="U18" s="1216"/>
      <c r="V18" s="1216"/>
      <c r="W18" s="1216"/>
      <c r="X18" s="1216"/>
      <c r="Y18" s="1216"/>
      <c r="Z18" s="1216"/>
      <c r="AA18" s="1756"/>
      <c r="AB18" s="1215"/>
      <c r="AC18" s="1215"/>
      <c r="AD18" s="1215"/>
      <c r="AE18" s="1215"/>
      <c r="AF18" s="1215"/>
      <c r="AG18" s="1215"/>
      <c r="AH18" s="1215"/>
      <c r="AI18" s="1215"/>
      <c r="AJ18" s="1215"/>
      <c r="AK18" s="1215"/>
      <c r="AL18" s="1215"/>
      <c r="AM18" s="1215"/>
      <c r="AN18" s="1215"/>
      <c r="AO18" s="1756"/>
      <c r="AP18" s="1215"/>
      <c r="AQ18" s="1215"/>
      <c r="AR18" s="1215"/>
      <c r="AS18" s="1215"/>
      <c r="AT18" s="1215"/>
      <c r="AU18" s="1215"/>
      <c r="AV18" s="1215"/>
      <c r="AW18" s="1215"/>
      <c r="AX18" s="1215"/>
      <c r="AY18" s="1215"/>
      <c r="AZ18" s="1215"/>
      <c r="BA18" s="1215"/>
      <c r="BB18" s="1215"/>
      <c r="BC18" s="1215"/>
      <c r="BD18" s="1215"/>
      <c r="BE18" s="1215"/>
      <c r="BF18" s="1215"/>
      <c r="BG18" s="1215"/>
      <c r="BH18" s="1215"/>
      <c r="BI18" s="1215"/>
      <c r="BJ18" s="1215"/>
      <c r="BK18" s="1215"/>
      <c r="BL18" s="1215"/>
      <c r="BM18" s="1215"/>
      <c r="BN18" s="1215"/>
      <c r="BO18" s="1215"/>
      <c r="BP18" s="1215"/>
      <c r="BQ18" s="1215"/>
      <c r="BR18" s="1215"/>
      <c r="BS18" s="1215"/>
      <c r="BT18" s="1215"/>
      <c r="BU18" s="1215"/>
      <c r="BV18" s="1215"/>
      <c r="BW18" s="1215"/>
      <c r="BX18" s="1215"/>
      <c r="BY18" s="1215"/>
      <c r="BZ18" s="1215"/>
      <c r="CA18" s="1215"/>
      <c r="CB18" s="1215"/>
      <c r="CC18" s="1215"/>
      <c r="CD18" s="1215"/>
      <c r="CE18" s="1215"/>
      <c r="CF18" s="1215"/>
      <c r="CG18" s="1215"/>
      <c r="CH18" s="1215"/>
      <c r="CI18" s="1215"/>
      <c r="CJ18" s="1229"/>
      <c r="CL18" s="1200"/>
      <c r="CM18" s="1198"/>
      <c r="CN18" s="475"/>
      <c r="CO18" s="475"/>
      <c r="CP18" s="1217"/>
      <c r="CQ18" s="1218"/>
      <c r="CR18" s="1214"/>
      <c r="CS18" s="1214"/>
      <c r="CT18" s="1219"/>
      <c r="CU18" s="1214"/>
      <c r="CV18" s="1219"/>
      <c r="CW18" s="1219"/>
      <c r="CX18" s="1219"/>
      <c r="CY18" s="1219"/>
      <c r="CZ18" s="1219"/>
      <c r="DA18" s="1219"/>
      <c r="DB18" s="1219"/>
      <c r="DC18" s="1219"/>
      <c r="DD18" s="1219"/>
      <c r="DE18" s="1219"/>
      <c r="DF18" s="1219"/>
      <c r="DG18" s="1219"/>
      <c r="DH18" s="1219"/>
      <c r="DI18" s="1219"/>
      <c r="DJ18" s="1219"/>
      <c r="DK18" s="1219"/>
      <c r="DL18" s="1219"/>
      <c r="DM18" s="1219"/>
      <c r="DN18" s="1219"/>
      <c r="DO18" s="1219"/>
      <c r="DP18" s="1219"/>
      <c r="DQ18" s="1219"/>
      <c r="DR18" s="1219"/>
      <c r="DS18" s="1219"/>
      <c r="DT18" s="1219"/>
      <c r="DU18" s="1219"/>
      <c r="DV18" s="1219"/>
      <c r="DW18" s="1219"/>
      <c r="DX18" s="1219"/>
      <c r="DY18" s="1219"/>
      <c r="DZ18" s="1219"/>
      <c r="EA18" s="1219"/>
      <c r="EB18" s="1219"/>
      <c r="EC18" s="1219"/>
      <c r="ED18" s="1219"/>
      <c r="EE18" s="1219"/>
      <c r="EF18" s="1219"/>
      <c r="EG18" s="1219"/>
      <c r="EH18" s="1219"/>
      <c r="EI18" s="1219"/>
      <c r="EJ18" s="1219"/>
      <c r="EK18" s="1219"/>
      <c r="EL18" s="1219"/>
      <c r="EM18" s="1219"/>
      <c r="EN18" s="1219"/>
      <c r="EO18" s="1219"/>
      <c r="EP18" s="1219"/>
      <c r="EQ18" s="1219"/>
      <c r="ER18" s="1219"/>
      <c r="ES18" s="1219"/>
      <c r="ET18" s="1219"/>
      <c r="EU18" s="1219"/>
      <c r="EV18" s="1219"/>
      <c r="EW18" s="1219"/>
      <c r="EX18" s="1219"/>
      <c r="EY18" s="1219"/>
      <c r="EZ18" s="1219"/>
      <c r="FA18" s="1219"/>
      <c r="FB18" s="1219"/>
      <c r="FC18" s="1219"/>
      <c r="FD18" s="1219"/>
      <c r="FE18" s="1219"/>
      <c r="FF18" s="1219"/>
      <c r="FG18" s="1219"/>
      <c r="FH18" s="1219"/>
      <c r="FI18" s="1219"/>
      <c r="FJ18" s="1219"/>
      <c r="FK18" s="1219"/>
      <c r="FL18" s="1219"/>
      <c r="FM18" s="1219"/>
      <c r="FN18" s="1219"/>
      <c r="FO18" s="1219"/>
      <c r="FP18" s="1219"/>
      <c r="FQ18" s="1219"/>
      <c r="FR18" s="1219"/>
      <c r="FS18" s="1219"/>
      <c r="FT18" s="1220"/>
    </row>
    <row r="19" spans="1:176" s="1191" customFormat="1" ht="15.75" hidden="1" customHeight="1" thickBot="1" x14ac:dyDescent="0.3">
      <c r="A19" s="474"/>
      <c r="B19" s="480"/>
      <c r="C19" s="1214"/>
      <c r="D19" s="1228"/>
      <c r="E19" s="1216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  <c r="R19" s="1216"/>
      <c r="S19" s="1216"/>
      <c r="T19" s="1216"/>
      <c r="U19" s="1216"/>
      <c r="V19" s="1216"/>
      <c r="W19" s="1216"/>
      <c r="X19" s="1216"/>
      <c r="Y19" s="1216"/>
      <c r="Z19" s="1216"/>
      <c r="AA19" s="1756"/>
      <c r="AB19" s="1215"/>
      <c r="AC19" s="1215"/>
      <c r="AD19" s="1215"/>
      <c r="AE19" s="1215"/>
      <c r="AF19" s="1215"/>
      <c r="AG19" s="1215"/>
      <c r="AH19" s="1215"/>
      <c r="AI19" s="1215"/>
      <c r="AJ19" s="1215"/>
      <c r="AK19" s="1215"/>
      <c r="AL19" s="1215"/>
      <c r="AM19" s="1215"/>
      <c r="AN19" s="1215"/>
      <c r="AO19" s="1756"/>
      <c r="AP19" s="1215"/>
      <c r="AQ19" s="1215"/>
      <c r="AR19" s="1215"/>
      <c r="AS19" s="1215"/>
      <c r="AT19" s="1215"/>
      <c r="AU19" s="1215"/>
      <c r="AV19" s="1215"/>
      <c r="AW19" s="1215"/>
      <c r="AX19" s="1215"/>
      <c r="AY19" s="1215"/>
      <c r="AZ19" s="1215"/>
      <c r="BA19" s="1215"/>
      <c r="BB19" s="1215"/>
      <c r="BC19" s="1215"/>
      <c r="BD19" s="1215"/>
      <c r="BE19" s="1215"/>
      <c r="BF19" s="1215"/>
      <c r="BG19" s="1215"/>
      <c r="BH19" s="1215"/>
      <c r="BI19" s="1215"/>
      <c r="BJ19" s="1215"/>
      <c r="BK19" s="1215"/>
      <c r="BL19" s="1215"/>
      <c r="BM19" s="1215"/>
      <c r="BN19" s="1215"/>
      <c r="BO19" s="1215"/>
      <c r="BP19" s="1215"/>
      <c r="BQ19" s="1215"/>
      <c r="BR19" s="1215"/>
      <c r="BS19" s="1215"/>
      <c r="BT19" s="1215"/>
      <c r="BU19" s="1215"/>
      <c r="BV19" s="1215"/>
      <c r="BW19" s="1215"/>
      <c r="BX19" s="1215"/>
      <c r="BY19" s="1215"/>
      <c r="BZ19" s="1215"/>
      <c r="CA19" s="1215"/>
      <c r="CB19" s="1215"/>
      <c r="CC19" s="1215"/>
      <c r="CD19" s="1215"/>
      <c r="CE19" s="1215"/>
      <c r="CF19" s="1215"/>
      <c r="CG19" s="1215"/>
      <c r="CH19" s="1215"/>
      <c r="CI19" s="1215"/>
      <c r="CJ19" s="1229"/>
      <c r="CL19" s="1200"/>
      <c r="CM19" s="1198"/>
      <c r="CN19" s="475"/>
      <c r="CO19" s="475"/>
      <c r="CP19" s="1217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1219"/>
      <c r="DE19" s="1219"/>
      <c r="DF19" s="1219"/>
      <c r="DG19" s="1219"/>
      <c r="DH19" s="1219"/>
      <c r="DI19" s="1219"/>
      <c r="DJ19" s="1219"/>
      <c r="DK19" s="1219"/>
      <c r="DL19" s="1219"/>
      <c r="DM19" s="1219"/>
      <c r="DN19" s="1219"/>
      <c r="DO19" s="1219"/>
      <c r="DP19" s="1219"/>
      <c r="DQ19" s="1219"/>
      <c r="DR19" s="1219"/>
      <c r="DS19" s="1219"/>
      <c r="DT19" s="1219"/>
      <c r="DU19" s="1219"/>
      <c r="DV19" s="1219"/>
      <c r="DW19" s="1219"/>
      <c r="DX19" s="1219"/>
      <c r="DY19" s="1219"/>
      <c r="DZ19" s="1219"/>
      <c r="EA19" s="1219"/>
      <c r="EB19" s="1219"/>
      <c r="EC19" s="1219"/>
      <c r="ED19" s="1219"/>
      <c r="EE19" s="1219"/>
      <c r="EF19" s="1219"/>
      <c r="EG19" s="1219"/>
      <c r="EH19" s="1219"/>
      <c r="EI19" s="1219"/>
      <c r="EJ19" s="1219"/>
      <c r="EK19" s="1219"/>
      <c r="EL19" s="1219"/>
      <c r="EM19" s="1219"/>
      <c r="EN19" s="1219"/>
      <c r="EO19" s="1219"/>
      <c r="EP19" s="1219"/>
      <c r="EQ19" s="1219"/>
      <c r="ER19" s="1219"/>
      <c r="ES19" s="1219"/>
      <c r="ET19" s="1219"/>
      <c r="EU19" s="1219"/>
      <c r="EV19" s="1219"/>
      <c r="EW19" s="1219"/>
      <c r="EX19" s="1219"/>
      <c r="EY19" s="1219"/>
      <c r="EZ19" s="1219"/>
      <c r="FA19" s="1219"/>
      <c r="FB19" s="1219"/>
      <c r="FC19" s="1219"/>
      <c r="FD19" s="1219"/>
      <c r="FE19" s="1219"/>
      <c r="FF19" s="1219"/>
      <c r="FG19" s="1219"/>
      <c r="FH19" s="1219"/>
      <c r="FI19" s="1219"/>
      <c r="FJ19" s="1219"/>
      <c r="FK19" s="1219"/>
      <c r="FL19" s="1219"/>
      <c r="FM19" s="1219"/>
      <c r="FN19" s="1219"/>
      <c r="FO19" s="1219"/>
      <c r="FP19" s="1219"/>
      <c r="FQ19" s="1219"/>
      <c r="FR19" s="1219"/>
      <c r="FS19" s="1219"/>
      <c r="FT19" s="1220"/>
    </row>
    <row r="20" spans="1:176" s="1191" customFormat="1" ht="15.75" hidden="1" customHeight="1" thickBot="1" x14ac:dyDescent="0.3">
      <c r="A20" s="477"/>
      <c r="B20" s="481"/>
      <c r="C20" s="1221"/>
      <c r="D20" s="1230"/>
      <c r="E20" s="1231"/>
      <c r="F20" s="1231"/>
      <c r="G20" s="1231"/>
      <c r="H20" s="1231"/>
      <c r="I20" s="1231"/>
      <c r="J20" s="1231"/>
      <c r="K20" s="1231"/>
      <c r="L20" s="1231"/>
      <c r="M20" s="1231"/>
      <c r="N20" s="1231"/>
      <c r="O20" s="1231"/>
      <c r="P20" s="1231"/>
      <c r="Q20" s="1231"/>
      <c r="R20" s="1231"/>
      <c r="S20" s="1231"/>
      <c r="T20" s="1231"/>
      <c r="U20" s="1231"/>
      <c r="V20" s="1231"/>
      <c r="W20" s="1231"/>
      <c r="X20" s="1231"/>
      <c r="Y20" s="1231"/>
      <c r="Z20" s="1231"/>
      <c r="AA20" s="1757"/>
      <c r="AB20" s="1232"/>
      <c r="AC20" s="1223"/>
      <c r="AD20" s="1223"/>
      <c r="AE20" s="1223"/>
      <c r="AF20" s="1223"/>
      <c r="AG20" s="1223"/>
      <c r="AH20" s="1223"/>
      <c r="AI20" s="1223"/>
      <c r="AJ20" s="1223"/>
      <c r="AK20" s="1223"/>
      <c r="AL20" s="1223"/>
      <c r="AM20" s="1223"/>
      <c r="AN20" s="1223"/>
      <c r="AO20" s="1757"/>
      <c r="AP20" s="1223"/>
      <c r="AQ20" s="1231"/>
      <c r="AR20" s="1232"/>
      <c r="AS20" s="1232"/>
      <c r="AT20" s="1232"/>
      <c r="AU20" s="1232"/>
      <c r="AV20" s="1232"/>
      <c r="AW20" s="1232"/>
      <c r="AX20" s="1232"/>
      <c r="AY20" s="1232"/>
      <c r="AZ20" s="1232"/>
      <c r="BA20" s="1232"/>
      <c r="BB20" s="1232"/>
      <c r="BC20" s="1232"/>
      <c r="BD20" s="1232"/>
      <c r="BE20" s="1232"/>
      <c r="BF20" s="1232"/>
      <c r="BG20" s="1232"/>
      <c r="BH20" s="1232"/>
      <c r="BI20" s="1232"/>
      <c r="BJ20" s="1232"/>
      <c r="BK20" s="1232"/>
      <c r="BL20" s="1232"/>
      <c r="BM20" s="1232"/>
      <c r="BN20" s="1232"/>
      <c r="BO20" s="1232"/>
      <c r="BP20" s="1232"/>
      <c r="BQ20" s="1232"/>
      <c r="BR20" s="1232"/>
      <c r="BS20" s="1232"/>
      <c r="BT20" s="1232"/>
      <c r="BU20" s="1232"/>
      <c r="BV20" s="1232"/>
      <c r="BW20" s="1232"/>
      <c r="BX20" s="1232"/>
      <c r="BY20" s="1232"/>
      <c r="BZ20" s="1232"/>
      <c r="CA20" s="1232"/>
      <c r="CB20" s="1232"/>
      <c r="CC20" s="1232"/>
      <c r="CD20" s="1232"/>
      <c r="CE20" s="1232"/>
      <c r="CF20" s="1232"/>
      <c r="CG20" s="1232"/>
      <c r="CH20" s="1232"/>
      <c r="CI20" s="1232"/>
      <c r="CJ20" s="1233"/>
      <c r="CL20" s="1200"/>
      <c r="CM20" s="1198"/>
      <c r="CN20" s="475"/>
      <c r="CO20" s="475"/>
      <c r="CP20" s="1224"/>
      <c r="CQ20" s="1225"/>
      <c r="CR20" s="1225"/>
      <c r="CS20" s="1225"/>
      <c r="CT20" s="1225"/>
      <c r="CU20" s="1225"/>
      <c r="CV20" s="1225"/>
      <c r="CW20" s="1225"/>
      <c r="CX20" s="1225"/>
      <c r="CY20" s="1225"/>
      <c r="CZ20" s="1225"/>
      <c r="DA20" s="1225"/>
      <c r="DB20" s="1225"/>
      <c r="DC20" s="1225"/>
      <c r="DD20" s="1225"/>
      <c r="DE20" s="1225"/>
      <c r="DF20" s="1225"/>
      <c r="DG20" s="1225"/>
      <c r="DH20" s="1225"/>
      <c r="DI20" s="1225"/>
      <c r="DJ20" s="1225"/>
      <c r="DK20" s="1225"/>
      <c r="DL20" s="1225"/>
      <c r="DM20" s="1225"/>
      <c r="DN20" s="1225"/>
      <c r="DO20" s="1225"/>
      <c r="DP20" s="1225"/>
      <c r="DQ20" s="1225"/>
      <c r="DR20" s="1225"/>
      <c r="DS20" s="1225"/>
      <c r="DT20" s="1225"/>
      <c r="DU20" s="1225"/>
      <c r="DV20" s="1225"/>
      <c r="DW20" s="1225"/>
      <c r="DX20" s="1225"/>
      <c r="DY20" s="1225"/>
      <c r="DZ20" s="1225"/>
      <c r="EA20" s="1225"/>
      <c r="EB20" s="1225"/>
      <c r="EC20" s="1225"/>
      <c r="ED20" s="1225"/>
      <c r="EE20" s="1225"/>
      <c r="EF20" s="1225"/>
      <c r="EG20" s="1225"/>
      <c r="EH20" s="1225"/>
      <c r="EI20" s="1225"/>
      <c r="EJ20" s="1225"/>
      <c r="EK20" s="1225"/>
      <c r="EL20" s="1225"/>
      <c r="EM20" s="1225"/>
      <c r="EN20" s="1225"/>
      <c r="EO20" s="1225"/>
      <c r="EP20" s="1225"/>
      <c r="EQ20" s="1225"/>
      <c r="ER20" s="1225"/>
      <c r="ES20" s="1225"/>
      <c r="ET20" s="1225"/>
      <c r="EU20" s="1225"/>
      <c r="EV20" s="1225"/>
      <c r="EW20" s="1225"/>
      <c r="EX20" s="1225"/>
      <c r="EY20" s="1225"/>
      <c r="EZ20" s="1225"/>
      <c r="FA20" s="1225"/>
      <c r="FB20" s="1225"/>
      <c r="FC20" s="1225"/>
      <c r="FD20" s="1225"/>
      <c r="FE20" s="1225"/>
      <c r="FF20" s="1225"/>
      <c r="FG20" s="1225"/>
      <c r="FH20" s="1225"/>
      <c r="FI20" s="1225"/>
      <c r="FJ20" s="1225"/>
      <c r="FK20" s="1225"/>
      <c r="FL20" s="1225"/>
      <c r="FM20" s="1225"/>
      <c r="FN20" s="1225"/>
      <c r="FO20" s="1225"/>
      <c r="FP20" s="1225"/>
      <c r="FQ20" s="1225"/>
      <c r="FR20" s="1225"/>
      <c r="FS20" s="1225"/>
      <c r="FT20" s="1226"/>
    </row>
    <row r="21" spans="1:176" s="1191" customFormat="1" ht="15.75" hidden="1" customHeight="1" thickBot="1" x14ac:dyDescent="0.3">
      <c r="A21" s="474"/>
      <c r="E21" s="1234"/>
      <c r="F21" s="1192"/>
      <c r="G21" s="1192"/>
      <c r="H21" s="1192"/>
      <c r="I21" s="1192"/>
      <c r="J21" s="1192"/>
      <c r="K21" s="1192"/>
      <c r="L21" s="1192"/>
      <c r="M21" s="1192"/>
      <c r="N21" s="1192"/>
      <c r="O21" s="1192"/>
      <c r="P21" s="1192"/>
      <c r="Q21" s="1192"/>
      <c r="R21" s="1192"/>
      <c r="S21" s="1192"/>
      <c r="T21" s="1192"/>
      <c r="U21" s="1192"/>
      <c r="V21" s="1192"/>
      <c r="W21" s="1192"/>
      <c r="X21" s="1192"/>
      <c r="Y21" s="1192"/>
      <c r="Z21" s="1192"/>
      <c r="AB21" s="1194"/>
      <c r="AQ21" s="1192"/>
      <c r="AR21" s="1194"/>
      <c r="AS21" s="1194"/>
      <c r="AT21" s="1194"/>
      <c r="AU21" s="1194"/>
      <c r="AV21" s="1194"/>
      <c r="AW21" s="1194"/>
      <c r="AX21" s="1194"/>
      <c r="AY21" s="1194"/>
      <c r="AZ21" s="1194"/>
      <c r="BA21" s="1194"/>
      <c r="BB21" s="1194"/>
      <c r="BC21" s="1194"/>
      <c r="BD21" s="1194"/>
      <c r="BE21" s="1194"/>
      <c r="BF21" s="1194"/>
      <c r="BG21" s="1194"/>
      <c r="BH21" s="1194"/>
      <c r="BI21" s="1194"/>
      <c r="BJ21" s="1194"/>
      <c r="BK21" s="1194"/>
      <c r="BL21" s="1194"/>
      <c r="BM21" s="1194"/>
      <c r="BN21" s="1194"/>
      <c r="BO21" s="1194"/>
      <c r="BP21" s="1194"/>
      <c r="BQ21" s="1194"/>
      <c r="BR21" s="1194"/>
      <c r="BS21" s="1194"/>
      <c r="BT21" s="1194"/>
      <c r="BU21" s="1194"/>
      <c r="BV21" s="1194"/>
      <c r="BW21" s="1194"/>
      <c r="BX21" s="1194"/>
      <c r="BY21" s="1194"/>
      <c r="BZ21" s="1194"/>
      <c r="CA21" s="1194"/>
      <c r="CB21" s="1194"/>
      <c r="CC21" s="1194"/>
      <c r="CD21" s="1194"/>
      <c r="CE21" s="1194"/>
      <c r="CF21" s="1194"/>
      <c r="CG21" s="1194"/>
      <c r="CH21" s="1194"/>
      <c r="CI21" s="1194"/>
      <c r="CJ21" s="1194"/>
      <c r="CL21" s="1200"/>
      <c r="CM21" s="1198"/>
      <c r="CN21" s="475"/>
      <c r="CO21" s="475"/>
      <c r="CP21" s="1198"/>
      <c r="CQ21" s="1194"/>
      <c r="CR21" s="1194"/>
      <c r="CS21" s="1194"/>
      <c r="CT21" s="1194"/>
      <c r="CV21" s="1194"/>
      <c r="CW21" s="1194"/>
      <c r="CX21" s="1194"/>
      <c r="CY21" s="1194"/>
      <c r="CZ21" s="1194"/>
      <c r="DA21" s="1194"/>
      <c r="DB21" s="1194"/>
      <c r="DC21" s="1194"/>
      <c r="DD21" s="1194"/>
      <c r="DE21" s="1194"/>
      <c r="DF21" s="1194"/>
      <c r="DG21" s="1194"/>
      <c r="DH21" s="1194"/>
      <c r="DI21" s="1194"/>
      <c r="DJ21" s="1194"/>
      <c r="DK21" s="1194"/>
      <c r="DL21" s="1194"/>
      <c r="DM21" s="1194"/>
      <c r="DN21" s="1194"/>
      <c r="DO21" s="1194"/>
      <c r="DP21" s="1194"/>
      <c r="DQ21" s="1194"/>
      <c r="DR21" s="1194"/>
      <c r="DS21" s="1194"/>
      <c r="DT21" s="1194"/>
      <c r="DU21" s="1194"/>
      <c r="DV21" s="1194"/>
      <c r="DW21" s="1194"/>
      <c r="DX21" s="1194"/>
      <c r="DY21" s="1194"/>
      <c r="DZ21" s="1194"/>
      <c r="EA21" s="1194"/>
      <c r="EB21" s="1194"/>
      <c r="EC21" s="1194"/>
      <c r="ED21" s="1194"/>
      <c r="EE21" s="1194"/>
      <c r="EF21" s="1194"/>
      <c r="EG21" s="1194"/>
      <c r="EH21" s="1194"/>
      <c r="EI21" s="1194"/>
      <c r="EJ21" s="1194"/>
      <c r="EK21" s="1194"/>
      <c r="EL21" s="1194"/>
      <c r="EM21" s="1194"/>
      <c r="EN21" s="1194"/>
      <c r="EO21" s="1194"/>
      <c r="EP21" s="1194"/>
      <c r="EQ21" s="1194"/>
      <c r="ER21" s="1194"/>
      <c r="ES21" s="1194"/>
      <c r="ET21" s="1194"/>
      <c r="EU21" s="1194"/>
      <c r="EV21" s="1194"/>
      <c r="EW21" s="1194"/>
      <c r="EX21" s="1194"/>
      <c r="EY21" s="1194"/>
      <c r="EZ21" s="1194"/>
      <c r="FA21" s="1194"/>
      <c r="FB21" s="1194"/>
      <c r="FC21" s="1194"/>
      <c r="FD21" s="1194"/>
      <c r="FE21" s="1194"/>
      <c r="FF21" s="1194"/>
      <c r="FG21" s="1194"/>
      <c r="FH21" s="1194"/>
      <c r="FI21" s="1194"/>
      <c r="FJ21" s="1194"/>
      <c r="FK21" s="1194"/>
      <c r="FL21" s="1194"/>
      <c r="FM21" s="1194"/>
      <c r="FN21" s="1194"/>
      <c r="FO21" s="1194"/>
      <c r="FP21" s="1194"/>
      <c r="FQ21" s="1194"/>
      <c r="FR21" s="1194"/>
      <c r="FS21" s="1194"/>
      <c r="FT21" s="1194"/>
    </row>
    <row r="22" spans="1:176" s="1191" customFormat="1" ht="15.75" hidden="1" customHeight="1" thickBot="1" x14ac:dyDescent="0.3">
      <c r="A22" s="477"/>
      <c r="B22" s="478"/>
      <c r="C22" s="1206"/>
      <c r="D22" s="1235"/>
      <c r="E22" s="1209"/>
      <c r="F22" s="1209"/>
      <c r="G22" s="1209"/>
      <c r="H22" s="1209"/>
      <c r="I22" s="1209"/>
      <c r="J22" s="1209"/>
      <c r="K22" s="1209"/>
      <c r="L22" s="1209"/>
      <c r="M22" s="1209"/>
      <c r="N22" s="1209"/>
      <c r="O22" s="1209"/>
      <c r="P22" s="1209"/>
      <c r="Q22" s="1209"/>
      <c r="R22" s="1209"/>
      <c r="S22" s="1209"/>
      <c r="T22" s="1209"/>
      <c r="U22" s="1209"/>
      <c r="V22" s="1209"/>
      <c r="W22" s="1209"/>
      <c r="X22" s="1209"/>
      <c r="Y22" s="1209"/>
      <c r="Z22" s="1209"/>
      <c r="AA22" s="1755"/>
      <c r="AB22" s="1236"/>
      <c r="AC22" s="1208"/>
      <c r="AD22" s="1208"/>
      <c r="AE22" s="1208"/>
      <c r="AF22" s="1208"/>
      <c r="AG22" s="1208"/>
      <c r="AH22" s="1208"/>
      <c r="AI22" s="1208"/>
      <c r="AJ22" s="1208"/>
      <c r="AK22" s="1208"/>
      <c r="AL22" s="1208"/>
      <c r="AM22" s="1208"/>
      <c r="AN22" s="1208"/>
      <c r="AO22" s="1755"/>
      <c r="AP22" s="1208"/>
      <c r="AQ22" s="1209"/>
      <c r="AR22" s="1236"/>
      <c r="AS22" s="1236"/>
      <c r="AT22" s="1236"/>
      <c r="AU22" s="1236"/>
      <c r="AV22" s="1236"/>
      <c r="AW22" s="1236"/>
      <c r="AX22" s="1236"/>
      <c r="AY22" s="1236"/>
      <c r="AZ22" s="1236"/>
      <c r="BA22" s="1236"/>
      <c r="BB22" s="1236"/>
      <c r="BC22" s="1236"/>
      <c r="BD22" s="1236"/>
      <c r="BE22" s="1236"/>
      <c r="BF22" s="1236"/>
      <c r="BG22" s="1236"/>
      <c r="BH22" s="1236"/>
      <c r="BI22" s="1236"/>
      <c r="BJ22" s="1236"/>
      <c r="BK22" s="1236"/>
      <c r="BL22" s="1236"/>
      <c r="BM22" s="1236"/>
      <c r="BN22" s="1236"/>
      <c r="BO22" s="1236"/>
      <c r="BP22" s="1236"/>
      <c r="BQ22" s="1236"/>
      <c r="BR22" s="1236"/>
      <c r="BS22" s="1236"/>
      <c r="BT22" s="1236"/>
      <c r="BU22" s="1236"/>
      <c r="BV22" s="1236"/>
      <c r="BW22" s="1236"/>
      <c r="BX22" s="1236"/>
      <c r="BY22" s="1236"/>
      <c r="BZ22" s="1236"/>
      <c r="CA22" s="1236"/>
      <c r="CB22" s="1236"/>
      <c r="CC22" s="1236"/>
      <c r="CD22" s="1236"/>
      <c r="CE22" s="1236"/>
      <c r="CF22" s="1236"/>
      <c r="CG22" s="1236"/>
      <c r="CH22" s="1236"/>
      <c r="CI22" s="1236"/>
      <c r="CJ22" s="1236"/>
      <c r="CL22" s="1200"/>
      <c r="CM22" s="1198"/>
      <c r="CN22" s="479"/>
      <c r="CO22" s="475"/>
      <c r="CP22" s="1210"/>
      <c r="CQ22" s="1237"/>
      <c r="CR22" s="1212"/>
      <c r="CS22" s="1212"/>
      <c r="CT22" s="1212"/>
      <c r="CU22" s="1206"/>
      <c r="CV22" s="1212"/>
      <c r="CW22" s="1212"/>
      <c r="CX22" s="1212"/>
      <c r="CY22" s="1212"/>
      <c r="CZ22" s="1212"/>
      <c r="DA22" s="1212"/>
      <c r="DB22" s="1212"/>
      <c r="DC22" s="1212"/>
      <c r="DD22" s="1212"/>
      <c r="DE22" s="1212"/>
      <c r="DF22" s="1212"/>
      <c r="DG22" s="1212"/>
      <c r="DH22" s="1212"/>
      <c r="DI22" s="1212"/>
      <c r="DJ22" s="1212"/>
      <c r="DK22" s="1212"/>
      <c r="DL22" s="1212"/>
      <c r="DM22" s="1212"/>
      <c r="DN22" s="1212"/>
      <c r="DO22" s="1212"/>
      <c r="DP22" s="1212"/>
      <c r="DQ22" s="1212"/>
      <c r="DR22" s="1212"/>
      <c r="DS22" s="1212"/>
      <c r="DT22" s="1212"/>
      <c r="DU22" s="1212"/>
      <c r="DV22" s="1212"/>
      <c r="DW22" s="1212"/>
      <c r="DX22" s="1212"/>
      <c r="DY22" s="1212"/>
      <c r="DZ22" s="1212"/>
      <c r="EA22" s="1212"/>
      <c r="EB22" s="1212"/>
      <c r="EC22" s="1212"/>
      <c r="ED22" s="1212"/>
      <c r="EE22" s="1212"/>
      <c r="EF22" s="1212"/>
      <c r="EG22" s="1212"/>
      <c r="EH22" s="1212"/>
      <c r="EI22" s="1212"/>
      <c r="EJ22" s="1212"/>
      <c r="EK22" s="1212"/>
      <c r="EL22" s="1212"/>
      <c r="EM22" s="1212"/>
      <c r="EN22" s="1212"/>
      <c r="EO22" s="1212"/>
      <c r="EP22" s="1212"/>
      <c r="EQ22" s="1212"/>
      <c r="ER22" s="1212"/>
      <c r="ES22" s="1212"/>
      <c r="ET22" s="1212"/>
      <c r="EU22" s="1212"/>
      <c r="EV22" s="1212"/>
      <c r="EW22" s="1212"/>
      <c r="EX22" s="1212"/>
      <c r="EY22" s="1212"/>
      <c r="EZ22" s="1212"/>
      <c r="FA22" s="1212"/>
      <c r="FB22" s="1212"/>
      <c r="FC22" s="1212"/>
      <c r="FD22" s="1212"/>
      <c r="FE22" s="1212"/>
      <c r="FF22" s="1212"/>
      <c r="FG22" s="1212"/>
      <c r="FH22" s="1212"/>
      <c r="FI22" s="1212"/>
      <c r="FJ22" s="1212"/>
      <c r="FK22" s="1212"/>
      <c r="FL22" s="1212"/>
      <c r="FM22" s="1212"/>
      <c r="FN22" s="1212"/>
      <c r="FO22" s="1212"/>
      <c r="FP22" s="1212"/>
      <c r="FQ22" s="1212"/>
      <c r="FR22" s="1212"/>
      <c r="FS22" s="1212"/>
      <c r="FT22" s="1213"/>
    </row>
    <row r="23" spans="1:176" s="1191" customFormat="1" ht="15.75" hidden="1" customHeight="1" thickBot="1" x14ac:dyDescent="0.3">
      <c r="A23" s="474"/>
      <c r="B23" s="480"/>
      <c r="C23" s="1238"/>
      <c r="D23" s="1228"/>
      <c r="E23" s="1239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756"/>
      <c r="AB23" s="1240"/>
      <c r="AC23" s="1215"/>
      <c r="AD23" s="1215"/>
      <c r="AE23" s="1215"/>
      <c r="AF23" s="1215"/>
      <c r="AG23" s="1215"/>
      <c r="AH23" s="1215"/>
      <c r="AI23" s="1215"/>
      <c r="AJ23" s="1215"/>
      <c r="AK23" s="1215"/>
      <c r="AL23" s="1215"/>
      <c r="AM23" s="1215"/>
      <c r="AN23" s="1215"/>
      <c r="AO23" s="1756"/>
      <c r="AP23" s="1215"/>
      <c r="AQ23" s="1216"/>
      <c r="AR23" s="1240"/>
      <c r="AS23" s="1240"/>
      <c r="AT23" s="1240"/>
      <c r="AU23" s="1240"/>
      <c r="AV23" s="1240"/>
      <c r="AW23" s="1240"/>
      <c r="AX23" s="1240"/>
      <c r="AY23" s="1240"/>
      <c r="AZ23" s="1240"/>
      <c r="BA23" s="1240"/>
      <c r="BB23" s="1240"/>
      <c r="BC23" s="1240"/>
      <c r="BD23" s="1240"/>
      <c r="BE23" s="1240"/>
      <c r="BF23" s="1240"/>
      <c r="BG23" s="1240"/>
      <c r="BH23" s="1240"/>
      <c r="BI23" s="1240"/>
      <c r="BJ23" s="1240"/>
      <c r="BK23" s="1240"/>
      <c r="BL23" s="1240"/>
      <c r="BM23" s="1240"/>
      <c r="BN23" s="1240"/>
      <c r="BO23" s="1240"/>
      <c r="BP23" s="1240"/>
      <c r="BQ23" s="1240"/>
      <c r="BR23" s="1240"/>
      <c r="BS23" s="1240"/>
      <c r="BT23" s="1240"/>
      <c r="BU23" s="1240"/>
      <c r="BV23" s="1240"/>
      <c r="BW23" s="1240"/>
      <c r="BX23" s="1240"/>
      <c r="BY23" s="1240"/>
      <c r="BZ23" s="1240"/>
      <c r="CA23" s="1240"/>
      <c r="CB23" s="1240"/>
      <c r="CC23" s="1240"/>
      <c r="CD23" s="1240"/>
      <c r="CE23" s="1240"/>
      <c r="CF23" s="1240"/>
      <c r="CG23" s="1240"/>
      <c r="CH23" s="1240"/>
      <c r="CI23" s="1240"/>
      <c r="CJ23" s="1240"/>
      <c r="CL23" s="1200"/>
      <c r="CM23" s="1198"/>
      <c r="CN23" s="475"/>
      <c r="CO23" s="475"/>
      <c r="CP23" s="1217"/>
      <c r="CQ23" s="1241"/>
      <c r="CR23" s="1219"/>
      <c r="CS23" s="1219"/>
      <c r="CT23" s="1219"/>
      <c r="CU23" s="1214"/>
      <c r="CV23" s="1219"/>
      <c r="CW23" s="1219"/>
      <c r="CX23" s="1219"/>
      <c r="CY23" s="1219"/>
      <c r="CZ23" s="1219"/>
      <c r="DA23" s="1219"/>
      <c r="DB23" s="1219"/>
      <c r="DC23" s="1219"/>
      <c r="DD23" s="1219"/>
      <c r="DE23" s="1219"/>
      <c r="DF23" s="1219"/>
      <c r="DG23" s="1219"/>
      <c r="DH23" s="1219"/>
      <c r="DI23" s="1219"/>
      <c r="DJ23" s="1219"/>
      <c r="DK23" s="1219"/>
      <c r="DL23" s="1219"/>
      <c r="DM23" s="1219"/>
      <c r="DN23" s="1219"/>
      <c r="DO23" s="1219"/>
      <c r="DP23" s="1219"/>
      <c r="DQ23" s="1219"/>
      <c r="DR23" s="1219"/>
      <c r="DS23" s="1219"/>
      <c r="DT23" s="1219"/>
      <c r="DU23" s="1219"/>
      <c r="DV23" s="1219"/>
      <c r="DW23" s="1219"/>
      <c r="DX23" s="1219"/>
      <c r="DY23" s="1219"/>
      <c r="DZ23" s="1219"/>
      <c r="EA23" s="1219"/>
      <c r="EB23" s="1219"/>
      <c r="EC23" s="1219"/>
      <c r="ED23" s="1219"/>
      <c r="EE23" s="1219"/>
      <c r="EF23" s="1219"/>
      <c r="EG23" s="1219"/>
      <c r="EH23" s="1219"/>
      <c r="EI23" s="1219"/>
      <c r="EJ23" s="1219"/>
      <c r="EK23" s="1219"/>
      <c r="EL23" s="1219"/>
      <c r="EM23" s="1219"/>
      <c r="EN23" s="1219"/>
      <c r="EO23" s="1219"/>
      <c r="EP23" s="1219"/>
      <c r="EQ23" s="1219"/>
      <c r="ER23" s="1219"/>
      <c r="ES23" s="1219"/>
      <c r="ET23" s="1219"/>
      <c r="EU23" s="1219"/>
      <c r="EV23" s="1219"/>
      <c r="EW23" s="1219"/>
      <c r="EX23" s="1219"/>
      <c r="EY23" s="1219"/>
      <c r="EZ23" s="1219"/>
      <c r="FA23" s="1219"/>
      <c r="FB23" s="1219"/>
      <c r="FC23" s="1219"/>
      <c r="FD23" s="1219"/>
      <c r="FE23" s="1219"/>
      <c r="FF23" s="1219"/>
      <c r="FG23" s="1219"/>
      <c r="FH23" s="1219"/>
      <c r="FI23" s="1219"/>
      <c r="FJ23" s="1219"/>
      <c r="FK23" s="1219"/>
      <c r="FL23" s="1219"/>
      <c r="FM23" s="1219"/>
      <c r="FN23" s="1219"/>
      <c r="FO23" s="1219"/>
      <c r="FP23" s="1219"/>
      <c r="FQ23" s="1219"/>
      <c r="FR23" s="1219"/>
      <c r="FS23" s="1219"/>
      <c r="FT23" s="1220"/>
    </row>
    <row r="24" spans="1:176" s="1191" customFormat="1" ht="15.75" hidden="1" customHeight="1" thickBot="1" x14ac:dyDescent="0.3">
      <c r="A24" s="474"/>
      <c r="B24" s="480"/>
      <c r="C24" s="1238"/>
      <c r="D24" s="1228"/>
      <c r="E24" s="1239"/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16"/>
      <c r="U24" s="1216"/>
      <c r="V24" s="1216"/>
      <c r="W24" s="1216"/>
      <c r="X24" s="1216"/>
      <c r="Y24" s="1216"/>
      <c r="Z24" s="1216"/>
      <c r="AA24" s="1756"/>
      <c r="AB24" s="1240"/>
      <c r="AC24" s="1215"/>
      <c r="AD24" s="1215"/>
      <c r="AE24" s="1215"/>
      <c r="AF24" s="1215"/>
      <c r="AG24" s="1215"/>
      <c r="AH24" s="1215"/>
      <c r="AI24" s="1215"/>
      <c r="AJ24" s="1215"/>
      <c r="AK24" s="1215"/>
      <c r="AL24" s="1215"/>
      <c r="AM24" s="1215"/>
      <c r="AN24" s="1215"/>
      <c r="AO24" s="1756"/>
      <c r="AP24" s="1215"/>
      <c r="AQ24" s="1216"/>
      <c r="AR24" s="1240"/>
      <c r="AS24" s="1240"/>
      <c r="AT24" s="1240"/>
      <c r="AU24" s="1240"/>
      <c r="AV24" s="1240"/>
      <c r="AW24" s="1240"/>
      <c r="AX24" s="1240"/>
      <c r="AY24" s="1240"/>
      <c r="AZ24" s="1240"/>
      <c r="BA24" s="1240"/>
      <c r="BB24" s="1240"/>
      <c r="BC24" s="1240"/>
      <c r="BD24" s="1240"/>
      <c r="BE24" s="1240"/>
      <c r="BF24" s="1240"/>
      <c r="BG24" s="1240"/>
      <c r="BH24" s="1240"/>
      <c r="BI24" s="1240"/>
      <c r="BJ24" s="1240"/>
      <c r="BK24" s="1240"/>
      <c r="BL24" s="1240"/>
      <c r="BM24" s="1240"/>
      <c r="BN24" s="1240"/>
      <c r="BO24" s="1240"/>
      <c r="BP24" s="1240"/>
      <c r="BQ24" s="1240"/>
      <c r="BR24" s="1240"/>
      <c r="BS24" s="1240"/>
      <c r="BT24" s="1240"/>
      <c r="BU24" s="1240"/>
      <c r="BV24" s="1240"/>
      <c r="BW24" s="1240"/>
      <c r="BX24" s="1240"/>
      <c r="BY24" s="1240"/>
      <c r="BZ24" s="1240"/>
      <c r="CA24" s="1240"/>
      <c r="CB24" s="1240"/>
      <c r="CC24" s="1240"/>
      <c r="CD24" s="1240"/>
      <c r="CE24" s="1240"/>
      <c r="CF24" s="1240"/>
      <c r="CG24" s="1240"/>
      <c r="CH24" s="1240"/>
      <c r="CI24" s="1240"/>
      <c r="CJ24" s="1240"/>
      <c r="CL24" s="1200"/>
      <c r="CM24" s="1198"/>
      <c r="CN24" s="475"/>
      <c r="CO24" s="475"/>
      <c r="CP24" s="1217"/>
      <c r="CQ24" s="1241"/>
      <c r="CR24" s="1219"/>
      <c r="CS24" s="1219"/>
      <c r="CT24" s="1219"/>
      <c r="CU24" s="1214"/>
      <c r="CV24" s="1219"/>
      <c r="CW24" s="1219"/>
      <c r="CX24" s="1219"/>
      <c r="CY24" s="1219"/>
      <c r="CZ24" s="1219"/>
      <c r="DA24" s="1219"/>
      <c r="DB24" s="1219"/>
      <c r="DC24" s="1219"/>
      <c r="DD24" s="1219"/>
      <c r="DE24" s="1219"/>
      <c r="DF24" s="1219"/>
      <c r="DG24" s="1219"/>
      <c r="DH24" s="1219"/>
      <c r="DI24" s="1219"/>
      <c r="DJ24" s="1219"/>
      <c r="DK24" s="1219"/>
      <c r="DL24" s="1219"/>
      <c r="DM24" s="1219"/>
      <c r="DN24" s="1219"/>
      <c r="DO24" s="1219"/>
      <c r="DP24" s="1219"/>
      <c r="DQ24" s="1219"/>
      <c r="DR24" s="1219"/>
      <c r="DS24" s="1219"/>
      <c r="DT24" s="1219"/>
      <c r="DU24" s="1219"/>
      <c r="DV24" s="1219"/>
      <c r="DW24" s="1219"/>
      <c r="DX24" s="1219"/>
      <c r="DY24" s="1219"/>
      <c r="DZ24" s="1219"/>
      <c r="EA24" s="1219"/>
      <c r="EB24" s="1219"/>
      <c r="EC24" s="1219"/>
      <c r="ED24" s="1219"/>
      <c r="EE24" s="1219"/>
      <c r="EF24" s="1219"/>
      <c r="EG24" s="1219"/>
      <c r="EH24" s="1219"/>
      <c r="EI24" s="1219"/>
      <c r="EJ24" s="1219"/>
      <c r="EK24" s="1219"/>
      <c r="EL24" s="1219"/>
      <c r="EM24" s="1219"/>
      <c r="EN24" s="1219"/>
      <c r="EO24" s="1219"/>
      <c r="EP24" s="1219"/>
      <c r="EQ24" s="1219"/>
      <c r="ER24" s="1219"/>
      <c r="ES24" s="1219"/>
      <c r="ET24" s="1219"/>
      <c r="EU24" s="1219"/>
      <c r="EV24" s="1219"/>
      <c r="EW24" s="1219"/>
      <c r="EX24" s="1219"/>
      <c r="EY24" s="1219"/>
      <c r="EZ24" s="1219"/>
      <c r="FA24" s="1219"/>
      <c r="FB24" s="1219"/>
      <c r="FC24" s="1219"/>
      <c r="FD24" s="1219"/>
      <c r="FE24" s="1219"/>
      <c r="FF24" s="1219"/>
      <c r="FG24" s="1219"/>
      <c r="FH24" s="1219"/>
      <c r="FI24" s="1219"/>
      <c r="FJ24" s="1219"/>
      <c r="FK24" s="1219"/>
      <c r="FL24" s="1219"/>
      <c r="FM24" s="1219"/>
      <c r="FN24" s="1219"/>
      <c r="FO24" s="1219"/>
      <c r="FP24" s="1219"/>
      <c r="FQ24" s="1219"/>
      <c r="FR24" s="1219"/>
      <c r="FS24" s="1219"/>
      <c r="FT24" s="1220"/>
    </row>
    <row r="25" spans="1:176" s="1191" customFormat="1" ht="15.75" hidden="1" customHeight="1" thickBot="1" x14ac:dyDescent="0.3">
      <c r="A25" s="474"/>
      <c r="B25" s="480"/>
      <c r="C25" s="1238"/>
      <c r="D25" s="1228"/>
      <c r="E25" s="1239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756"/>
      <c r="AB25" s="1240"/>
      <c r="AC25" s="1215"/>
      <c r="AD25" s="1215"/>
      <c r="AE25" s="1215"/>
      <c r="AF25" s="1215"/>
      <c r="AG25" s="1215"/>
      <c r="AH25" s="1215"/>
      <c r="AI25" s="1215"/>
      <c r="AJ25" s="1215"/>
      <c r="AK25" s="1215"/>
      <c r="AL25" s="1215"/>
      <c r="AM25" s="1215"/>
      <c r="AN25" s="1215"/>
      <c r="AO25" s="1756"/>
      <c r="AP25" s="1215"/>
      <c r="AQ25" s="1216"/>
      <c r="AR25" s="1240"/>
      <c r="AS25" s="1240"/>
      <c r="AT25" s="1240"/>
      <c r="AU25" s="1240"/>
      <c r="AV25" s="1240"/>
      <c r="AW25" s="1240"/>
      <c r="AX25" s="1240"/>
      <c r="AY25" s="1240"/>
      <c r="AZ25" s="1240"/>
      <c r="BA25" s="1240"/>
      <c r="BB25" s="1240"/>
      <c r="BC25" s="1240"/>
      <c r="BD25" s="1240"/>
      <c r="BE25" s="1240"/>
      <c r="BF25" s="1240"/>
      <c r="BG25" s="1240"/>
      <c r="BH25" s="1240"/>
      <c r="BI25" s="1240"/>
      <c r="BJ25" s="1240"/>
      <c r="BK25" s="1240"/>
      <c r="BL25" s="1240"/>
      <c r="BM25" s="1240"/>
      <c r="BN25" s="1240"/>
      <c r="BO25" s="1240"/>
      <c r="BP25" s="1240"/>
      <c r="BQ25" s="1240"/>
      <c r="BR25" s="1240"/>
      <c r="BS25" s="1240"/>
      <c r="BT25" s="1240"/>
      <c r="BU25" s="1240"/>
      <c r="BV25" s="1240"/>
      <c r="BW25" s="1240"/>
      <c r="BX25" s="1240"/>
      <c r="BY25" s="1240"/>
      <c r="BZ25" s="1240"/>
      <c r="CA25" s="1240"/>
      <c r="CB25" s="1240"/>
      <c r="CC25" s="1240"/>
      <c r="CD25" s="1240"/>
      <c r="CE25" s="1240"/>
      <c r="CF25" s="1240"/>
      <c r="CG25" s="1240"/>
      <c r="CH25" s="1240"/>
      <c r="CI25" s="1240"/>
      <c r="CJ25" s="1240"/>
      <c r="CL25" s="1200"/>
      <c r="CM25" s="1198"/>
      <c r="CN25" s="475"/>
      <c r="CO25" s="475"/>
      <c r="CP25" s="1217"/>
      <c r="CQ25" s="1241"/>
      <c r="CR25" s="1219"/>
      <c r="CS25" s="1219"/>
      <c r="CT25" s="1219"/>
      <c r="CU25" s="1214"/>
      <c r="CV25" s="1219"/>
      <c r="CW25" s="1219"/>
      <c r="CX25" s="1219"/>
      <c r="CY25" s="1219"/>
      <c r="CZ25" s="1219"/>
      <c r="DA25" s="1219"/>
      <c r="DB25" s="1219"/>
      <c r="DC25" s="1219"/>
      <c r="DD25" s="1219"/>
      <c r="DE25" s="1219"/>
      <c r="DF25" s="1219"/>
      <c r="DG25" s="1219"/>
      <c r="DH25" s="1219"/>
      <c r="DI25" s="1219"/>
      <c r="DJ25" s="1219"/>
      <c r="DK25" s="1219"/>
      <c r="DL25" s="1219"/>
      <c r="DM25" s="1219"/>
      <c r="DN25" s="1219"/>
      <c r="DO25" s="1219"/>
      <c r="DP25" s="1219"/>
      <c r="DQ25" s="1219"/>
      <c r="DR25" s="1219"/>
      <c r="DS25" s="1219"/>
      <c r="DT25" s="1219"/>
      <c r="DU25" s="1219"/>
      <c r="DV25" s="1219"/>
      <c r="DW25" s="1219"/>
      <c r="DX25" s="1219"/>
      <c r="DY25" s="1219"/>
      <c r="DZ25" s="1219"/>
      <c r="EA25" s="1219"/>
      <c r="EB25" s="1219"/>
      <c r="EC25" s="1219"/>
      <c r="ED25" s="1219"/>
      <c r="EE25" s="1219"/>
      <c r="EF25" s="1219"/>
      <c r="EG25" s="1219"/>
      <c r="EH25" s="1219"/>
      <c r="EI25" s="1219"/>
      <c r="EJ25" s="1219"/>
      <c r="EK25" s="1219"/>
      <c r="EL25" s="1219"/>
      <c r="EM25" s="1219"/>
      <c r="EN25" s="1219"/>
      <c r="EO25" s="1219"/>
      <c r="EP25" s="1219"/>
      <c r="EQ25" s="1219"/>
      <c r="ER25" s="1219"/>
      <c r="ES25" s="1219"/>
      <c r="ET25" s="1219"/>
      <c r="EU25" s="1219"/>
      <c r="EV25" s="1219"/>
      <c r="EW25" s="1219"/>
      <c r="EX25" s="1219"/>
      <c r="EY25" s="1219"/>
      <c r="EZ25" s="1219"/>
      <c r="FA25" s="1219"/>
      <c r="FB25" s="1219"/>
      <c r="FC25" s="1219"/>
      <c r="FD25" s="1219"/>
      <c r="FE25" s="1219"/>
      <c r="FF25" s="1219"/>
      <c r="FG25" s="1219"/>
      <c r="FH25" s="1219"/>
      <c r="FI25" s="1219"/>
      <c r="FJ25" s="1219"/>
      <c r="FK25" s="1219"/>
      <c r="FL25" s="1219"/>
      <c r="FM25" s="1219"/>
      <c r="FN25" s="1219"/>
      <c r="FO25" s="1219"/>
      <c r="FP25" s="1219"/>
      <c r="FQ25" s="1219"/>
      <c r="FR25" s="1219"/>
      <c r="FS25" s="1219"/>
      <c r="FT25" s="1220"/>
    </row>
    <row r="26" spans="1:176" s="1191" customFormat="1" ht="15.75" hidden="1" customHeight="1" thickBot="1" x14ac:dyDescent="0.3">
      <c r="A26" s="474"/>
      <c r="B26" s="480"/>
      <c r="C26" s="1238"/>
      <c r="D26" s="1242"/>
      <c r="E26" s="1239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756"/>
      <c r="AB26" s="1240"/>
      <c r="AC26" s="1215"/>
      <c r="AD26" s="1215"/>
      <c r="AE26" s="1215"/>
      <c r="AF26" s="1215"/>
      <c r="AG26" s="1215"/>
      <c r="AH26" s="1215"/>
      <c r="AI26" s="1215"/>
      <c r="AJ26" s="1215"/>
      <c r="AK26" s="1215"/>
      <c r="AL26" s="1215"/>
      <c r="AM26" s="1215"/>
      <c r="AN26" s="1215"/>
      <c r="AO26" s="1756"/>
      <c r="AP26" s="1215"/>
      <c r="AQ26" s="1216"/>
      <c r="AR26" s="1240"/>
      <c r="AS26" s="1240"/>
      <c r="AT26" s="1240"/>
      <c r="AU26" s="1240"/>
      <c r="AV26" s="1240"/>
      <c r="AW26" s="1240"/>
      <c r="AX26" s="1240"/>
      <c r="AY26" s="1240"/>
      <c r="AZ26" s="1240"/>
      <c r="BA26" s="1240"/>
      <c r="BB26" s="1240"/>
      <c r="BC26" s="1240"/>
      <c r="BD26" s="1240"/>
      <c r="BE26" s="1240"/>
      <c r="BF26" s="1240"/>
      <c r="BG26" s="1240"/>
      <c r="BH26" s="1240"/>
      <c r="BI26" s="1240"/>
      <c r="BJ26" s="1240"/>
      <c r="BK26" s="1240"/>
      <c r="BL26" s="1240"/>
      <c r="BM26" s="1240"/>
      <c r="BN26" s="1240"/>
      <c r="BO26" s="1240"/>
      <c r="BP26" s="1240"/>
      <c r="BQ26" s="1240"/>
      <c r="BR26" s="1240"/>
      <c r="BS26" s="1240"/>
      <c r="BT26" s="1240"/>
      <c r="BU26" s="1240"/>
      <c r="BV26" s="1240"/>
      <c r="BW26" s="1240"/>
      <c r="BX26" s="1240"/>
      <c r="BY26" s="1240"/>
      <c r="BZ26" s="1240"/>
      <c r="CA26" s="1240"/>
      <c r="CB26" s="1240"/>
      <c r="CC26" s="1240"/>
      <c r="CD26" s="1240"/>
      <c r="CE26" s="1240"/>
      <c r="CF26" s="1240"/>
      <c r="CG26" s="1240"/>
      <c r="CH26" s="1240"/>
      <c r="CI26" s="1240"/>
      <c r="CJ26" s="1240"/>
      <c r="CL26" s="1200"/>
      <c r="CM26" s="1198"/>
      <c r="CN26" s="475"/>
      <c r="CO26" s="475"/>
      <c r="CP26" s="1217"/>
      <c r="CQ26" s="1219"/>
      <c r="CR26" s="1219"/>
      <c r="CS26" s="1219"/>
      <c r="CT26" s="1219"/>
      <c r="CU26" s="1219"/>
      <c r="CV26" s="1219"/>
      <c r="CW26" s="1219"/>
      <c r="CX26" s="1219"/>
      <c r="CY26" s="1219"/>
      <c r="CZ26" s="1219"/>
      <c r="DA26" s="1219"/>
      <c r="DB26" s="1219"/>
      <c r="DC26" s="1219"/>
      <c r="DD26" s="1219"/>
      <c r="DE26" s="1219"/>
      <c r="DF26" s="1219"/>
      <c r="DG26" s="1219"/>
      <c r="DH26" s="1219"/>
      <c r="DI26" s="1219"/>
      <c r="DJ26" s="1219"/>
      <c r="DK26" s="1219"/>
      <c r="DL26" s="1219"/>
      <c r="DM26" s="1219"/>
      <c r="DN26" s="1219"/>
      <c r="DO26" s="1219"/>
      <c r="DP26" s="1219"/>
      <c r="DQ26" s="1219"/>
      <c r="DR26" s="1219"/>
      <c r="DS26" s="1219"/>
      <c r="DT26" s="1219"/>
      <c r="DU26" s="1219"/>
      <c r="DV26" s="1219"/>
      <c r="DW26" s="1219"/>
      <c r="DX26" s="1219"/>
      <c r="DY26" s="1219"/>
      <c r="DZ26" s="1219"/>
      <c r="EA26" s="1219"/>
      <c r="EB26" s="1219"/>
      <c r="EC26" s="1219"/>
      <c r="ED26" s="1219"/>
      <c r="EE26" s="1219"/>
      <c r="EF26" s="1219"/>
      <c r="EG26" s="1219"/>
      <c r="EH26" s="1219"/>
      <c r="EI26" s="1219"/>
      <c r="EJ26" s="1219"/>
      <c r="EK26" s="1219"/>
      <c r="EL26" s="1219"/>
      <c r="EM26" s="1219"/>
      <c r="EN26" s="1219"/>
      <c r="EO26" s="1219"/>
      <c r="EP26" s="1219"/>
      <c r="EQ26" s="1219"/>
      <c r="ER26" s="1219"/>
      <c r="ES26" s="1219"/>
      <c r="ET26" s="1219"/>
      <c r="EU26" s="1219"/>
      <c r="EV26" s="1219"/>
      <c r="EW26" s="1219"/>
      <c r="EX26" s="1219"/>
      <c r="EY26" s="1219"/>
      <c r="EZ26" s="1219"/>
      <c r="FA26" s="1219"/>
      <c r="FB26" s="1219"/>
      <c r="FC26" s="1219"/>
      <c r="FD26" s="1219"/>
      <c r="FE26" s="1219"/>
      <c r="FF26" s="1219"/>
      <c r="FG26" s="1219"/>
      <c r="FH26" s="1219"/>
      <c r="FI26" s="1219"/>
      <c r="FJ26" s="1219"/>
      <c r="FK26" s="1219"/>
      <c r="FL26" s="1219"/>
      <c r="FM26" s="1219"/>
      <c r="FN26" s="1219"/>
      <c r="FO26" s="1219"/>
      <c r="FP26" s="1219"/>
      <c r="FQ26" s="1219"/>
      <c r="FR26" s="1219"/>
      <c r="FS26" s="1219"/>
      <c r="FT26" s="1220"/>
    </row>
    <row r="27" spans="1:176" s="1191" customFormat="1" ht="15.75" hidden="1" customHeight="1" thickBot="1" x14ac:dyDescent="0.3">
      <c r="A27" s="477"/>
      <c r="B27" s="480"/>
      <c r="C27" s="1238"/>
      <c r="D27" s="1228"/>
      <c r="E27" s="1239"/>
      <c r="F27" s="1239"/>
      <c r="G27" s="1239"/>
      <c r="H27" s="1239"/>
      <c r="I27" s="1239"/>
      <c r="J27" s="1239"/>
      <c r="K27" s="1239"/>
      <c r="L27" s="1239"/>
      <c r="M27" s="1239"/>
      <c r="N27" s="1239"/>
      <c r="O27" s="1239"/>
      <c r="P27" s="1239"/>
      <c r="Q27" s="1239"/>
      <c r="R27" s="1239"/>
      <c r="S27" s="1239"/>
      <c r="T27" s="1239"/>
      <c r="U27" s="1239"/>
      <c r="V27" s="1239"/>
      <c r="W27" s="1239"/>
      <c r="X27" s="1239"/>
      <c r="Y27" s="1239"/>
      <c r="Z27" s="1239"/>
      <c r="AA27" s="1756"/>
      <c r="AB27" s="1240"/>
      <c r="AC27" s="1215"/>
      <c r="AD27" s="1215"/>
      <c r="AE27" s="1215"/>
      <c r="AF27" s="1215"/>
      <c r="AG27" s="1215"/>
      <c r="AH27" s="1215"/>
      <c r="AI27" s="1215"/>
      <c r="AJ27" s="1215"/>
      <c r="AK27" s="1215"/>
      <c r="AL27" s="1215"/>
      <c r="AM27" s="1215"/>
      <c r="AN27" s="1215"/>
      <c r="AO27" s="1756"/>
      <c r="AP27" s="1215"/>
      <c r="AQ27" s="1240"/>
      <c r="AR27" s="1240"/>
      <c r="AS27" s="1240"/>
      <c r="AT27" s="1240"/>
      <c r="AU27" s="1240"/>
      <c r="AV27" s="1240"/>
      <c r="AW27" s="1240"/>
      <c r="AX27" s="1240"/>
      <c r="AY27" s="1240"/>
      <c r="AZ27" s="1240"/>
      <c r="BA27" s="1240"/>
      <c r="BB27" s="1240"/>
      <c r="BC27" s="1240"/>
      <c r="BD27" s="1240"/>
      <c r="BE27" s="1240"/>
      <c r="BF27" s="1240"/>
      <c r="BG27" s="1240"/>
      <c r="BH27" s="1240"/>
      <c r="BI27" s="1240"/>
      <c r="BJ27" s="1240"/>
      <c r="BK27" s="1240"/>
      <c r="BL27" s="1240"/>
      <c r="BM27" s="1240"/>
      <c r="BN27" s="1240"/>
      <c r="BO27" s="1240"/>
      <c r="BP27" s="1240"/>
      <c r="BQ27" s="1240"/>
      <c r="BR27" s="1240"/>
      <c r="BS27" s="1240"/>
      <c r="BT27" s="1240"/>
      <c r="BU27" s="1240"/>
      <c r="BV27" s="1240"/>
      <c r="BW27" s="1240"/>
      <c r="BX27" s="1240"/>
      <c r="BY27" s="1240"/>
      <c r="BZ27" s="1240"/>
      <c r="CA27" s="1240"/>
      <c r="CB27" s="1240"/>
      <c r="CC27" s="1240"/>
      <c r="CD27" s="1240"/>
      <c r="CE27" s="1240"/>
      <c r="CF27" s="1240"/>
      <c r="CG27" s="1240"/>
      <c r="CH27" s="1240"/>
      <c r="CI27" s="1240"/>
      <c r="CJ27" s="1240"/>
      <c r="CL27" s="1200"/>
      <c r="CM27" s="1198"/>
      <c r="CN27" s="475"/>
      <c r="CO27" s="475"/>
      <c r="CP27" s="1217"/>
      <c r="CQ27" s="1219"/>
      <c r="CR27" s="1219"/>
      <c r="CS27" s="1219"/>
      <c r="CT27" s="1219"/>
      <c r="CU27" s="1219"/>
      <c r="CV27" s="1219"/>
      <c r="CW27" s="1219"/>
      <c r="CX27" s="1219"/>
      <c r="CY27" s="1219"/>
      <c r="CZ27" s="1219"/>
      <c r="DA27" s="1219"/>
      <c r="DB27" s="1219"/>
      <c r="DC27" s="1219"/>
      <c r="DD27" s="1219"/>
      <c r="DE27" s="1219"/>
      <c r="DF27" s="1219"/>
      <c r="DG27" s="1219"/>
      <c r="DH27" s="1219"/>
      <c r="DI27" s="1219"/>
      <c r="DJ27" s="1219"/>
      <c r="DK27" s="1219"/>
      <c r="DL27" s="1219"/>
      <c r="DM27" s="1219"/>
      <c r="DN27" s="1219"/>
      <c r="DO27" s="1219"/>
      <c r="DP27" s="1219"/>
      <c r="DQ27" s="1219"/>
      <c r="DR27" s="1219"/>
      <c r="DS27" s="1219"/>
      <c r="DT27" s="1219"/>
      <c r="DU27" s="1219"/>
      <c r="DV27" s="1219"/>
      <c r="DW27" s="1219"/>
      <c r="DX27" s="1219"/>
      <c r="DY27" s="1219"/>
      <c r="DZ27" s="1219"/>
      <c r="EA27" s="1219"/>
      <c r="EB27" s="1219"/>
      <c r="EC27" s="1219"/>
      <c r="ED27" s="1219"/>
      <c r="EE27" s="1219"/>
      <c r="EF27" s="1219"/>
      <c r="EG27" s="1219"/>
      <c r="EH27" s="1219"/>
      <c r="EI27" s="1219"/>
      <c r="EJ27" s="1219"/>
      <c r="EK27" s="1219"/>
      <c r="EL27" s="1219"/>
      <c r="EM27" s="1219"/>
      <c r="EN27" s="1219"/>
      <c r="EO27" s="1219"/>
      <c r="EP27" s="1219"/>
      <c r="EQ27" s="1219"/>
      <c r="ER27" s="1219"/>
      <c r="ES27" s="1219"/>
      <c r="ET27" s="1219"/>
      <c r="EU27" s="1219"/>
      <c r="EV27" s="1219"/>
      <c r="EW27" s="1219"/>
      <c r="EX27" s="1219"/>
      <c r="EY27" s="1219"/>
      <c r="EZ27" s="1219"/>
      <c r="FA27" s="1219"/>
      <c r="FB27" s="1219"/>
      <c r="FC27" s="1219"/>
      <c r="FD27" s="1219"/>
      <c r="FE27" s="1219"/>
      <c r="FF27" s="1219"/>
      <c r="FG27" s="1219"/>
      <c r="FH27" s="1219"/>
      <c r="FI27" s="1219"/>
      <c r="FJ27" s="1219"/>
      <c r="FK27" s="1219"/>
      <c r="FL27" s="1219"/>
      <c r="FM27" s="1219"/>
      <c r="FN27" s="1219"/>
      <c r="FO27" s="1219"/>
      <c r="FP27" s="1219"/>
      <c r="FQ27" s="1219"/>
      <c r="FR27" s="1219"/>
      <c r="FS27" s="1219"/>
      <c r="FT27" s="1220"/>
    </row>
    <row r="28" spans="1:176" s="1191" customFormat="1" ht="15.75" hidden="1" customHeight="1" thickBot="1" x14ac:dyDescent="0.3">
      <c r="A28" s="474"/>
      <c r="B28" s="481"/>
      <c r="C28" s="1221"/>
      <c r="D28" s="1230"/>
      <c r="E28" s="1231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  <c r="AA28" s="1757"/>
      <c r="AB28" s="1232"/>
      <c r="AC28" s="1223"/>
      <c r="AD28" s="1223"/>
      <c r="AE28" s="1223"/>
      <c r="AF28" s="1223"/>
      <c r="AG28" s="1223"/>
      <c r="AH28" s="1223"/>
      <c r="AI28" s="1223"/>
      <c r="AJ28" s="1223"/>
      <c r="AK28" s="1223"/>
      <c r="AL28" s="1223"/>
      <c r="AM28" s="1223"/>
      <c r="AN28" s="1223"/>
      <c r="AO28" s="1757"/>
      <c r="AP28" s="1223"/>
      <c r="AQ28" s="1232"/>
      <c r="AR28" s="1232"/>
      <c r="AS28" s="1232"/>
      <c r="AT28" s="1232"/>
      <c r="AU28" s="1232"/>
      <c r="AV28" s="1232"/>
      <c r="AW28" s="1232"/>
      <c r="AX28" s="1232"/>
      <c r="AY28" s="1232"/>
      <c r="AZ28" s="1232"/>
      <c r="BA28" s="1232"/>
      <c r="BB28" s="1232"/>
      <c r="BC28" s="1232"/>
      <c r="BD28" s="1232"/>
      <c r="BE28" s="1232"/>
      <c r="BF28" s="1232"/>
      <c r="BG28" s="1232"/>
      <c r="BH28" s="1232"/>
      <c r="BI28" s="1232"/>
      <c r="BJ28" s="1232"/>
      <c r="BK28" s="1232"/>
      <c r="BL28" s="1232"/>
      <c r="BM28" s="1232"/>
      <c r="BN28" s="1232"/>
      <c r="BO28" s="1232"/>
      <c r="BP28" s="1232"/>
      <c r="BQ28" s="1232"/>
      <c r="BR28" s="1232"/>
      <c r="BS28" s="1232"/>
      <c r="BT28" s="1232"/>
      <c r="BU28" s="1232"/>
      <c r="BV28" s="1232"/>
      <c r="BW28" s="1232"/>
      <c r="BX28" s="1232"/>
      <c r="BY28" s="1232"/>
      <c r="BZ28" s="1232"/>
      <c r="CA28" s="1232"/>
      <c r="CB28" s="1232"/>
      <c r="CC28" s="1232"/>
      <c r="CD28" s="1232"/>
      <c r="CE28" s="1232"/>
      <c r="CF28" s="1232"/>
      <c r="CG28" s="1232"/>
      <c r="CH28" s="1232"/>
      <c r="CI28" s="1232"/>
      <c r="CJ28" s="1232"/>
      <c r="CL28" s="1200"/>
      <c r="CM28" s="1198"/>
      <c r="CN28" s="475"/>
      <c r="CO28" s="475"/>
      <c r="CP28" s="1224"/>
      <c r="CQ28" s="1225"/>
      <c r="CR28" s="1225"/>
      <c r="CS28" s="1225"/>
      <c r="CT28" s="1225"/>
      <c r="CU28" s="1225"/>
      <c r="CV28" s="1225"/>
      <c r="CW28" s="1225"/>
      <c r="CX28" s="1225"/>
      <c r="CY28" s="1225"/>
      <c r="CZ28" s="1225"/>
      <c r="DA28" s="1225"/>
      <c r="DB28" s="1225"/>
      <c r="DC28" s="1225"/>
      <c r="DD28" s="1225"/>
      <c r="DE28" s="1225"/>
      <c r="DF28" s="1225"/>
      <c r="DG28" s="1225"/>
      <c r="DH28" s="1225"/>
      <c r="DI28" s="1225"/>
      <c r="DJ28" s="1225"/>
      <c r="DK28" s="1225"/>
      <c r="DL28" s="1225"/>
      <c r="DM28" s="1225"/>
      <c r="DN28" s="1225"/>
      <c r="DO28" s="1225"/>
      <c r="DP28" s="1225"/>
      <c r="DQ28" s="1225"/>
      <c r="DR28" s="1225"/>
      <c r="DS28" s="1225"/>
      <c r="DT28" s="1225"/>
      <c r="DU28" s="1225"/>
      <c r="DV28" s="1225"/>
      <c r="DW28" s="1225"/>
      <c r="DX28" s="1225"/>
      <c r="DY28" s="1225"/>
      <c r="DZ28" s="1225"/>
      <c r="EA28" s="1225"/>
      <c r="EB28" s="1225"/>
      <c r="EC28" s="1225"/>
      <c r="ED28" s="1225"/>
      <c r="EE28" s="1225"/>
      <c r="EF28" s="1225"/>
      <c r="EG28" s="1225"/>
      <c r="EH28" s="1225"/>
      <c r="EI28" s="1225"/>
      <c r="EJ28" s="1225"/>
      <c r="EK28" s="1225"/>
      <c r="EL28" s="1225"/>
      <c r="EM28" s="1225"/>
      <c r="EN28" s="1225"/>
      <c r="EO28" s="1225"/>
      <c r="EP28" s="1225"/>
      <c r="EQ28" s="1225"/>
      <c r="ER28" s="1225"/>
      <c r="ES28" s="1225"/>
      <c r="ET28" s="1225"/>
      <c r="EU28" s="1225"/>
      <c r="EV28" s="1225"/>
      <c r="EW28" s="1225"/>
      <c r="EX28" s="1225"/>
      <c r="EY28" s="1225"/>
      <c r="EZ28" s="1225"/>
      <c r="FA28" s="1225"/>
      <c r="FB28" s="1225"/>
      <c r="FC28" s="1225"/>
      <c r="FD28" s="1225"/>
      <c r="FE28" s="1225"/>
      <c r="FF28" s="1225"/>
      <c r="FG28" s="1225"/>
      <c r="FH28" s="1225"/>
      <c r="FI28" s="1225"/>
      <c r="FJ28" s="1225"/>
      <c r="FK28" s="1225"/>
      <c r="FL28" s="1225"/>
      <c r="FM28" s="1225"/>
      <c r="FN28" s="1225"/>
      <c r="FO28" s="1225"/>
      <c r="FP28" s="1225"/>
      <c r="FQ28" s="1225"/>
      <c r="FR28" s="1225"/>
      <c r="FS28" s="1225"/>
      <c r="FT28" s="1226"/>
    </row>
    <row r="29" spans="1:176" s="1191" customFormat="1" ht="15.75" hidden="1" customHeight="1" thickBot="1" x14ac:dyDescent="0.3">
      <c r="A29" s="474"/>
      <c r="B29" s="474"/>
      <c r="E29" s="1192"/>
      <c r="F29" s="1192"/>
      <c r="G29" s="1192"/>
      <c r="H29" s="1192"/>
      <c r="I29" s="1192"/>
      <c r="J29" s="1192"/>
      <c r="K29" s="1192"/>
      <c r="L29" s="1192"/>
      <c r="M29" s="1192"/>
      <c r="N29" s="1192"/>
      <c r="O29" s="1192"/>
      <c r="P29" s="1192"/>
      <c r="Q29" s="1192"/>
      <c r="R29" s="1192"/>
      <c r="S29" s="1192"/>
      <c r="T29" s="1192"/>
      <c r="U29" s="1192"/>
      <c r="V29" s="1192"/>
      <c r="W29" s="1192"/>
      <c r="X29" s="1192"/>
      <c r="Y29" s="1192"/>
      <c r="Z29" s="1192"/>
      <c r="AB29" s="1194"/>
      <c r="AQ29" s="1194"/>
      <c r="AR29" s="1194"/>
      <c r="AS29" s="1194"/>
      <c r="AT29" s="1194"/>
      <c r="AU29" s="1194"/>
      <c r="AV29" s="1194"/>
      <c r="AW29" s="1194"/>
      <c r="AX29" s="1194"/>
      <c r="AY29" s="1194"/>
      <c r="AZ29" s="1194"/>
      <c r="BA29" s="1194"/>
      <c r="BB29" s="1194"/>
      <c r="BC29" s="1194"/>
      <c r="BD29" s="1194"/>
      <c r="BE29" s="1194"/>
      <c r="BF29" s="1194"/>
      <c r="BG29" s="1194"/>
      <c r="BH29" s="1194"/>
      <c r="BI29" s="1194"/>
      <c r="BJ29" s="1194"/>
      <c r="BK29" s="1194"/>
      <c r="BL29" s="1194"/>
      <c r="BM29" s="1194"/>
      <c r="BN29" s="1194"/>
      <c r="BO29" s="1194"/>
      <c r="BP29" s="1194"/>
      <c r="BQ29" s="1194"/>
      <c r="BR29" s="1194"/>
      <c r="BS29" s="1194"/>
      <c r="BT29" s="1194"/>
      <c r="BU29" s="1194"/>
      <c r="BV29" s="1194"/>
      <c r="BW29" s="1194"/>
      <c r="BX29" s="1194"/>
      <c r="BY29" s="1194"/>
      <c r="BZ29" s="1194"/>
      <c r="CA29" s="1194"/>
      <c r="CB29" s="1194"/>
      <c r="CC29" s="1194"/>
      <c r="CD29" s="1194"/>
      <c r="CE29" s="1194"/>
      <c r="CF29" s="1194"/>
      <c r="CG29" s="1194"/>
      <c r="CH29" s="1194"/>
      <c r="CI29" s="1194"/>
      <c r="CJ29" s="1194"/>
      <c r="CL29" s="1200"/>
      <c r="CM29" s="1198"/>
      <c r="CN29" s="475"/>
      <c r="CO29" s="475"/>
      <c r="CP29" s="1198"/>
      <c r="CT29" s="1194"/>
      <c r="CV29" s="1194"/>
      <c r="CW29" s="1194"/>
      <c r="CX29" s="1194"/>
      <c r="CY29" s="1194"/>
      <c r="CZ29" s="1194"/>
      <c r="DA29" s="1194"/>
      <c r="DB29" s="1194"/>
      <c r="DC29" s="1194"/>
      <c r="DD29" s="1194"/>
      <c r="DE29" s="1194"/>
      <c r="DF29" s="1194"/>
      <c r="DG29" s="1194"/>
      <c r="DH29" s="1194"/>
      <c r="DI29" s="1194"/>
      <c r="DJ29" s="1194"/>
      <c r="DK29" s="1194"/>
      <c r="DL29" s="1194"/>
      <c r="DM29" s="1194"/>
      <c r="DN29" s="1194"/>
      <c r="DO29" s="1194"/>
      <c r="DP29" s="1194"/>
      <c r="DQ29" s="1194"/>
      <c r="DR29" s="1194"/>
      <c r="DS29" s="1194"/>
      <c r="DT29" s="1194"/>
      <c r="DU29" s="1194"/>
      <c r="DV29" s="1194"/>
      <c r="DW29" s="1194"/>
      <c r="DX29" s="1194"/>
      <c r="DY29" s="1194"/>
      <c r="DZ29" s="1194"/>
      <c r="EA29" s="1194"/>
      <c r="EB29" s="1194"/>
      <c r="EC29" s="1194"/>
      <c r="ED29" s="1194"/>
      <c r="EE29" s="1194"/>
      <c r="EF29" s="1194"/>
      <c r="EG29" s="1194"/>
      <c r="EH29" s="1194"/>
      <c r="EI29" s="1194"/>
      <c r="EJ29" s="1194"/>
      <c r="EK29" s="1194"/>
      <c r="EL29" s="1194"/>
      <c r="EM29" s="1194"/>
      <c r="EN29" s="1194"/>
      <c r="EO29" s="1194"/>
      <c r="EP29" s="1194"/>
      <c r="EQ29" s="1194"/>
      <c r="ER29" s="1194"/>
      <c r="ES29" s="1194"/>
      <c r="ET29" s="1194"/>
      <c r="EU29" s="1194"/>
      <c r="EV29" s="1194"/>
      <c r="EW29" s="1194"/>
      <c r="EX29" s="1194"/>
      <c r="EY29" s="1194"/>
      <c r="EZ29" s="1194"/>
      <c r="FA29" s="1194"/>
      <c r="FB29" s="1194"/>
      <c r="FC29" s="1194"/>
      <c r="FD29" s="1194"/>
      <c r="FE29" s="1194"/>
      <c r="FF29" s="1194"/>
      <c r="FG29" s="1194"/>
      <c r="FH29" s="1194"/>
      <c r="FI29" s="1194"/>
      <c r="FJ29" s="1194"/>
      <c r="FK29" s="1194"/>
      <c r="FL29" s="1194"/>
      <c r="FM29" s="1194"/>
      <c r="FN29" s="1194"/>
      <c r="FO29" s="1194"/>
      <c r="FP29" s="1194"/>
      <c r="FQ29" s="1194"/>
      <c r="FR29" s="1194"/>
      <c r="FS29" s="1194"/>
      <c r="FT29" s="1194"/>
    </row>
    <row r="30" spans="1:176" s="1191" customFormat="1" ht="15.75" hidden="1" customHeight="1" thickBot="1" x14ac:dyDescent="0.3">
      <c r="A30" s="477">
        <v>2015</v>
      </c>
      <c r="B30" s="478">
        <v>2008</v>
      </c>
      <c r="C30" s="1206"/>
      <c r="D30" s="1235" t="e">
        <f>'Vorige jaren'!#REF!</f>
        <v>#REF!</v>
      </c>
      <c r="E30" s="1209"/>
      <c r="F30" s="1209"/>
      <c r="G30" s="1209"/>
      <c r="H30" s="1209"/>
      <c r="I30" s="1209"/>
      <c r="J30" s="1209"/>
      <c r="K30" s="1209"/>
      <c r="L30" s="1209"/>
      <c r="M30" s="1209"/>
      <c r="N30" s="1209"/>
      <c r="O30" s="1209"/>
      <c r="P30" s="1209"/>
      <c r="Q30" s="1209"/>
      <c r="R30" s="1209"/>
      <c r="S30" s="1244"/>
      <c r="T30" s="1244"/>
      <c r="U30" s="1244"/>
      <c r="V30" s="1244"/>
      <c r="W30" s="1244"/>
      <c r="X30" s="1244"/>
      <c r="Y30" s="1244"/>
      <c r="Z30" s="1244"/>
      <c r="AA30" s="1756"/>
      <c r="AB30" s="1245"/>
      <c r="AC30" s="1208"/>
      <c r="AD30" s="1208"/>
      <c r="AE30" s="1246"/>
      <c r="AF30" s="1246"/>
      <c r="AG30" s="1246"/>
      <c r="AH30" s="1246"/>
      <c r="AI30" s="1246"/>
      <c r="AJ30" s="1246"/>
      <c r="AK30" s="1246"/>
      <c r="AL30" s="1246"/>
      <c r="AM30" s="1246"/>
      <c r="AN30" s="1246"/>
      <c r="AO30" s="1755"/>
      <c r="AP30" s="1247"/>
      <c r="AQ30" s="1236"/>
      <c r="AR30" s="1236"/>
      <c r="AS30" s="1236"/>
      <c r="AT30" s="1236"/>
      <c r="AU30" s="1236"/>
      <c r="AV30" s="1236"/>
      <c r="AW30" s="1236"/>
      <c r="AX30" s="1236"/>
      <c r="AY30" s="1236"/>
      <c r="AZ30" s="1236"/>
      <c r="BA30" s="1236"/>
      <c r="BB30" s="1236"/>
      <c r="BC30" s="1236"/>
      <c r="BD30" s="1236"/>
      <c r="BE30" s="1236"/>
      <c r="BF30" s="1236"/>
      <c r="BG30" s="1236"/>
      <c r="BH30" s="1236"/>
      <c r="BI30" s="1236"/>
      <c r="BJ30" s="1236"/>
      <c r="BK30" s="1236"/>
      <c r="BL30" s="1236"/>
      <c r="BM30" s="1236"/>
      <c r="BN30" s="1236"/>
      <c r="BO30" s="1236"/>
      <c r="BP30" s="1236"/>
      <c r="BQ30" s="1236"/>
      <c r="BR30" s="1236"/>
      <c r="BS30" s="1236"/>
      <c r="BT30" s="1236"/>
      <c r="BU30" s="1236"/>
      <c r="BV30" s="1236"/>
      <c r="BW30" s="1236"/>
      <c r="BX30" s="1236"/>
      <c r="BY30" s="1236"/>
      <c r="BZ30" s="1236"/>
      <c r="CA30" s="1236"/>
      <c r="CB30" s="1236"/>
      <c r="CC30" s="1236"/>
      <c r="CD30" s="1236"/>
      <c r="CE30" s="1236"/>
      <c r="CF30" s="1236"/>
      <c r="CG30" s="1236"/>
      <c r="CH30" s="1236"/>
      <c r="CI30" s="1236"/>
      <c r="CJ30" s="1236"/>
      <c r="CL30" s="1200"/>
      <c r="CM30" s="1198"/>
      <c r="CN30" s="479">
        <f>A30</f>
        <v>2015</v>
      </c>
      <c r="CO30" s="475"/>
      <c r="CP30" s="1248">
        <f ca="1">IF(D$35&lt;0.001,0,D30/D$35*100)</f>
        <v>0</v>
      </c>
      <c r="CQ30" s="1208"/>
      <c r="CR30" s="1208"/>
      <c r="CS30" s="1208"/>
      <c r="CT30" s="1236"/>
      <c r="CU30" s="1208"/>
      <c r="CV30" s="1236"/>
      <c r="CW30" s="1236"/>
      <c r="CX30" s="1236"/>
      <c r="CY30" s="1236"/>
      <c r="CZ30" s="1236"/>
      <c r="DA30" s="1236"/>
      <c r="DB30" s="1236"/>
      <c r="DC30" s="1236"/>
      <c r="DD30" s="1249"/>
      <c r="DE30" s="1249"/>
      <c r="DF30" s="1249"/>
      <c r="DG30" s="1249"/>
      <c r="DH30" s="1249"/>
      <c r="DI30" s="1249"/>
      <c r="DJ30" s="1249"/>
      <c r="DK30" s="1249"/>
      <c r="DL30" s="1249"/>
      <c r="DM30" s="1236"/>
      <c r="DN30" s="1245"/>
      <c r="DO30" s="1249"/>
      <c r="DP30" s="1249"/>
      <c r="DQ30" s="1249"/>
      <c r="DR30" s="1249"/>
      <c r="DS30" s="1249"/>
      <c r="DT30" s="1249"/>
      <c r="DU30" s="1249"/>
      <c r="DV30" s="1249"/>
      <c r="DW30" s="1249"/>
      <c r="DX30" s="1249"/>
      <c r="DY30" s="1249"/>
      <c r="DZ30" s="1236"/>
      <c r="EA30" s="1245"/>
      <c r="EB30" s="1236"/>
      <c r="EC30" s="1236"/>
      <c r="ED30" s="1236"/>
      <c r="EE30" s="1236"/>
      <c r="EF30" s="1236"/>
      <c r="EG30" s="1236"/>
      <c r="EH30" s="1236"/>
      <c r="EI30" s="1236"/>
      <c r="EJ30" s="1236"/>
      <c r="EK30" s="1236"/>
      <c r="EL30" s="1236"/>
      <c r="EM30" s="1236"/>
      <c r="EN30" s="1236"/>
      <c r="EO30" s="1236"/>
      <c r="EP30" s="1236"/>
      <c r="EQ30" s="1236"/>
      <c r="ER30" s="1236"/>
      <c r="ES30" s="1236"/>
      <c r="ET30" s="1236"/>
      <c r="EU30" s="1236"/>
      <c r="EV30" s="1236"/>
      <c r="EW30" s="1236"/>
      <c r="EX30" s="1236"/>
      <c r="EY30" s="1236"/>
      <c r="EZ30" s="1236"/>
      <c r="FA30" s="1236"/>
      <c r="FB30" s="1236"/>
      <c r="FC30" s="1236"/>
      <c r="FD30" s="1236"/>
      <c r="FE30" s="1236"/>
      <c r="FF30" s="1236"/>
      <c r="FG30" s="1236"/>
      <c r="FH30" s="1236"/>
      <c r="FI30" s="1236"/>
      <c r="FJ30" s="1236"/>
      <c r="FK30" s="1236"/>
      <c r="FL30" s="1236"/>
      <c r="FM30" s="1236"/>
      <c r="FN30" s="1236"/>
      <c r="FO30" s="1236"/>
      <c r="FP30" s="1236"/>
      <c r="FQ30" s="1236"/>
      <c r="FR30" s="1236"/>
      <c r="FS30" s="1236"/>
      <c r="FT30" s="1250"/>
    </row>
    <row r="31" spans="1:176" s="1191" customFormat="1" ht="15.75" hidden="1" customHeight="1" thickBot="1" x14ac:dyDescent="0.3">
      <c r="A31" s="474"/>
      <c r="B31" s="480">
        <v>2009</v>
      </c>
      <c r="C31" s="1214"/>
      <c r="D31" s="1228" t="e">
        <f>'Vorige jaren'!#REF!</f>
        <v>#REF!</v>
      </c>
      <c r="E31" s="1216"/>
      <c r="F31" s="1216"/>
      <c r="G31" s="1216"/>
      <c r="H31" s="1216"/>
      <c r="I31" s="1216"/>
      <c r="J31" s="1216"/>
      <c r="K31" s="1216"/>
      <c r="L31" s="1216"/>
      <c r="M31" s="1216"/>
      <c r="N31" s="1216"/>
      <c r="O31" s="1216"/>
      <c r="P31" s="1216"/>
      <c r="Q31" s="1216"/>
      <c r="R31" s="1216"/>
      <c r="S31" s="1251"/>
      <c r="T31" s="1251"/>
      <c r="U31" s="1251"/>
      <c r="V31" s="1251"/>
      <c r="W31" s="1251"/>
      <c r="X31" s="1251"/>
      <c r="Y31" s="1251"/>
      <c r="Z31" s="1251"/>
      <c r="AA31" s="1756"/>
      <c r="AB31" s="1252"/>
      <c r="AC31" s="1215"/>
      <c r="AD31" s="1215"/>
      <c r="AE31" s="1253"/>
      <c r="AF31" s="1253"/>
      <c r="AG31" s="1253"/>
      <c r="AH31" s="1253"/>
      <c r="AI31" s="1253"/>
      <c r="AJ31" s="1253"/>
      <c r="AK31" s="1253"/>
      <c r="AL31" s="1253"/>
      <c r="AM31" s="1253"/>
      <c r="AN31" s="1253"/>
      <c r="AO31" s="1756"/>
      <c r="AP31" s="1254"/>
      <c r="AQ31" s="1240"/>
      <c r="AR31" s="1240"/>
      <c r="AS31" s="1240"/>
      <c r="AT31" s="1240"/>
      <c r="AU31" s="1240"/>
      <c r="AV31" s="1240"/>
      <c r="AW31" s="1240"/>
      <c r="AX31" s="1240"/>
      <c r="AY31" s="1240"/>
      <c r="AZ31" s="1240"/>
      <c r="BA31" s="1240"/>
      <c r="BB31" s="1240"/>
      <c r="BC31" s="1240"/>
      <c r="BD31" s="1240"/>
      <c r="BE31" s="1240"/>
      <c r="BF31" s="1240"/>
      <c r="BG31" s="1240"/>
      <c r="BH31" s="1240"/>
      <c r="BI31" s="1240"/>
      <c r="BJ31" s="1240"/>
      <c r="BK31" s="1240"/>
      <c r="BL31" s="1240"/>
      <c r="BM31" s="1240"/>
      <c r="BN31" s="1240"/>
      <c r="BO31" s="1240"/>
      <c r="BP31" s="1240"/>
      <c r="BQ31" s="1240"/>
      <c r="BR31" s="1240"/>
      <c r="BS31" s="1240"/>
      <c r="BT31" s="1240"/>
      <c r="BU31" s="1240"/>
      <c r="BV31" s="1240"/>
      <c r="BW31" s="1240"/>
      <c r="BX31" s="1240"/>
      <c r="BY31" s="1240"/>
      <c r="BZ31" s="1240"/>
      <c r="CA31" s="1240"/>
      <c r="CB31" s="1240"/>
      <c r="CC31" s="1240"/>
      <c r="CD31" s="1240"/>
      <c r="CE31" s="1240"/>
      <c r="CF31" s="1240"/>
      <c r="CG31" s="1240"/>
      <c r="CH31" s="1240"/>
      <c r="CI31" s="1240"/>
      <c r="CJ31" s="1240"/>
      <c r="CL31" s="1200"/>
      <c r="CM31" s="1198"/>
      <c r="CN31" s="475"/>
      <c r="CO31" s="475"/>
      <c r="CP31" s="1255">
        <f ca="1">IF(D$35&lt;0.001,0,D31/D$35*100)</f>
        <v>0</v>
      </c>
      <c r="CQ31" s="1215"/>
      <c r="CR31" s="1215"/>
      <c r="CS31" s="1215"/>
      <c r="CT31" s="1240"/>
      <c r="CU31" s="1215"/>
      <c r="CV31" s="1240"/>
      <c r="CW31" s="1240"/>
      <c r="CX31" s="1240"/>
      <c r="CY31" s="1240"/>
      <c r="CZ31" s="1240"/>
      <c r="DA31" s="1240"/>
      <c r="DB31" s="1240"/>
      <c r="DC31" s="1240"/>
      <c r="DD31" s="1256"/>
      <c r="DE31" s="1256"/>
      <c r="DF31" s="1256"/>
      <c r="DG31" s="1256"/>
      <c r="DH31" s="1256"/>
      <c r="DI31" s="1256"/>
      <c r="DJ31" s="1256"/>
      <c r="DK31" s="1256"/>
      <c r="DL31" s="1256"/>
      <c r="DM31" s="1240"/>
      <c r="DN31" s="1252"/>
      <c r="DO31" s="1256"/>
      <c r="DP31" s="1256"/>
      <c r="DQ31" s="1256"/>
      <c r="DR31" s="1256"/>
      <c r="DS31" s="1256"/>
      <c r="DT31" s="1256"/>
      <c r="DU31" s="1256"/>
      <c r="DV31" s="1256"/>
      <c r="DW31" s="1256"/>
      <c r="DX31" s="1256"/>
      <c r="DY31" s="1256"/>
      <c r="DZ31" s="1240"/>
      <c r="EA31" s="1252"/>
      <c r="EB31" s="1240"/>
      <c r="EC31" s="1240"/>
      <c r="ED31" s="1240"/>
      <c r="EE31" s="1240"/>
      <c r="EF31" s="1240"/>
      <c r="EG31" s="1240"/>
      <c r="EH31" s="1240"/>
      <c r="EI31" s="1240"/>
      <c r="EJ31" s="1240"/>
      <c r="EK31" s="1240"/>
      <c r="EL31" s="1240"/>
      <c r="EM31" s="1240"/>
      <c r="EN31" s="1240"/>
      <c r="EO31" s="1240"/>
      <c r="EP31" s="1240"/>
      <c r="EQ31" s="1240"/>
      <c r="ER31" s="1240"/>
      <c r="ES31" s="1240"/>
      <c r="ET31" s="1240"/>
      <c r="EU31" s="1240"/>
      <c r="EV31" s="1240"/>
      <c r="EW31" s="1240"/>
      <c r="EX31" s="1240"/>
      <c r="EY31" s="1240"/>
      <c r="EZ31" s="1240"/>
      <c r="FA31" s="1240"/>
      <c r="FB31" s="1240"/>
      <c r="FC31" s="1240"/>
      <c r="FD31" s="1240"/>
      <c r="FE31" s="1240"/>
      <c r="FF31" s="1240"/>
      <c r="FG31" s="1240"/>
      <c r="FH31" s="1240"/>
      <c r="FI31" s="1240"/>
      <c r="FJ31" s="1240"/>
      <c r="FK31" s="1240"/>
      <c r="FL31" s="1240"/>
      <c r="FM31" s="1240"/>
      <c r="FN31" s="1240"/>
      <c r="FO31" s="1240"/>
      <c r="FP31" s="1240"/>
      <c r="FQ31" s="1240"/>
      <c r="FR31" s="1240"/>
      <c r="FS31" s="1240"/>
      <c r="FT31" s="1257"/>
    </row>
    <row r="32" spans="1:176" s="1191" customFormat="1" ht="15.75" hidden="1" customHeight="1" thickBot="1" x14ac:dyDescent="0.3">
      <c r="A32" s="474"/>
      <c r="B32" s="480">
        <v>2010</v>
      </c>
      <c r="C32" s="1214"/>
      <c r="D32" s="1228">
        <f>'Vorige jaren'!B$17</f>
        <v>0</v>
      </c>
      <c r="E32" s="1216"/>
      <c r="F32" s="1216"/>
      <c r="G32" s="1216"/>
      <c r="H32" s="1216"/>
      <c r="I32" s="1216"/>
      <c r="J32" s="1216"/>
      <c r="K32" s="1216"/>
      <c r="L32" s="1216"/>
      <c r="M32" s="1216"/>
      <c r="N32" s="1216"/>
      <c r="O32" s="1216"/>
      <c r="P32" s="1216"/>
      <c r="Q32" s="1216"/>
      <c r="R32" s="1216"/>
      <c r="S32" s="1251"/>
      <c r="T32" s="1251"/>
      <c r="U32" s="1251"/>
      <c r="V32" s="1251"/>
      <c r="W32" s="1251"/>
      <c r="X32" s="1251"/>
      <c r="Y32" s="1251"/>
      <c r="Z32" s="1251"/>
      <c r="AA32" s="1756"/>
      <c r="AB32" s="1252"/>
      <c r="AC32" s="1215"/>
      <c r="AD32" s="1215"/>
      <c r="AE32" s="1253"/>
      <c r="AF32" s="1253"/>
      <c r="AG32" s="1253"/>
      <c r="AH32" s="1253"/>
      <c r="AI32" s="1253"/>
      <c r="AJ32" s="1253"/>
      <c r="AK32" s="1253"/>
      <c r="AL32" s="1253"/>
      <c r="AM32" s="1253"/>
      <c r="AN32" s="1253"/>
      <c r="AO32" s="1756"/>
      <c r="AP32" s="1254"/>
      <c r="AQ32" s="1240"/>
      <c r="AR32" s="1240"/>
      <c r="AS32" s="1240"/>
      <c r="AT32" s="1240"/>
      <c r="AU32" s="1240"/>
      <c r="AV32" s="1240"/>
      <c r="AW32" s="1240"/>
      <c r="AX32" s="1240"/>
      <c r="AY32" s="1240"/>
      <c r="AZ32" s="1240"/>
      <c r="BA32" s="1240"/>
      <c r="BB32" s="1240"/>
      <c r="BC32" s="1240"/>
      <c r="BD32" s="1240"/>
      <c r="BE32" s="1240"/>
      <c r="BF32" s="1240"/>
      <c r="BG32" s="1240"/>
      <c r="BH32" s="1240"/>
      <c r="BI32" s="1240"/>
      <c r="BJ32" s="1240"/>
      <c r="BK32" s="1240"/>
      <c r="BL32" s="1240"/>
      <c r="BM32" s="1240"/>
      <c r="BN32" s="1240"/>
      <c r="BO32" s="1240"/>
      <c r="BP32" s="1240"/>
      <c r="BQ32" s="1240"/>
      <c r="BR32" s="1240"/>
      <c r="BS32" s="1240"/>
      <c r="BT32" s="1240"/>
      <c r="BU32" s="1240"/>
      <c r="BV32" s="1240"/>
      <c r="BW32" s="1240"/>
      <c r="BX32" s="1240"/>
      <c r="BY32" s="1240"/>
      <c r="BZ32" s="1240"/>
      <c r="CA32" s="1240"/>
      <c r="CB32" s="1240"/>
      <c r="CC32" s="1240"/>
      <c r="CD32" s="1240"/>
      <c r="CE32" s="1240"/>
      <c r="CF32" s="1240"/>
      <c r="CG32" s="1240"/>
      <c r="CH32" s="1240"/>
      <c r="CI32" s="1240"/>
      <c r="CJ32" s="1240"/>
      <c r="CL32" s="1200"/>
      <c r="CM32" s="1198"/>
      <c r="CN32" s="475"/>
      <c r="CO32" s="475"/>
      <c r="CP32" s="1255">
        <f ca="1">IF(D$35&lt;0.001,0,D32/D$35*100)</f>
        <v>0</v>
      </c>
      <c r="CQ32" s="1215"/>
      <c r="CR32" s="1215"/>
      <c r="CS32" s="1215"/>
      <c r="CT32" s="1240"/>
      <c r="CU32" s="1215"/>
      <c r="CV32" s="1240"/>
      <c r="CW32" s="1240"/>
      <c r="CX32" s="1240"/>
      <c r="CY32" s="1240"/>
      <c r="CZ32" s="1240"/>
      <c r="DA32" s="1240"/>
      <c r="DB32" s="1240"/>
      <c r="DC32" s="1240"/>
      <c r="DD32" s="1256"/>
      <c r="DE32" s="1256"/>
      <c r="DF32" s="1256"/>
      <c r="DG32" s="1256"/>
      <c r="DH32" s="1256"/>
      <c r="DI32" s="1256"/>
      <c r="DJ32" s="1256"/>
      <c r="DK32" s="1256"/>
      <c r="DL32" s="1256"/>
      <c r="DM32" s="1240"/>
      <c r="DN32" s="1252"/>
      <c r="DO32" s="1256"/>
      <c r="DP32" s="1256"/>
      <c r="DQ32" s="1256"/>
      <c r="DR32" s="1256"/>
      <c r="DS32" s="1256"/>
      <c r="DT32" s="1256"/>
      <c r="DU32" s="1256"/>
      <c r="DV32" s="1256"/>
      <c r="DW32" s="1256"/>
      <c r="DX32" s="1256"/>
      <c r="DY32" s="1256"/>
      <c r="DZ32" s="1240"/>
      <c r="EA32" s="1252"/>
      <c r="EB32" s="1240"/>
      <c r="EC32" s="1240"/>
      <c r="ED32" s="1240"/>
      <c r="EE32" s="1240"/>
      <c r="EF32" s="1240"/>
      <c r="EG32" s="1240"/>
      <c r="EH32" s="1240"/>
      <c r="EI32" s="1240"/>
      <c r="EJ32" s="1240"/>
      <c r="EK32" s="1240"/>
      <c r="EL32" s="1240"/>
      <c r="EM32" s="1240"/>
      <c r="EN32" s="1240"/>
      <c r="EO32" s="1240"/>
      <c r="EP32" s="1240"/>
      <c r="EQ32" s="1240"/>
      <c r="ER32" s="1240"/>
      <c r="ES32" s="1240"/>
      <c r="ET32" s="1240"/>
      <c r="EU32" s="1240"/>
      <c r="EV32" s="1240"/>
      <c r="EW32" s="1240"/>
      <c r="EX32" s="1240"/>
      <c r="EY32" s="1240"/>
      <c r="EZ32" s="1240"/>
      <c r="FA32" s="1240"/>
      <c r="FB32" s="1240"/>
      <c r="FC32" s="1240"/>
      <c r="FD32" s="1240"/>
      <c r="FE32" s="1240"/>
      <c r="FF32" s="1240"/>
      <c r="FG32" s="1240"/>
      <c r="FH32" s="1240"/>
      <c r="FI32" s="1240"/>
      <c r="FJ32" s="1240"/>
      <c r="FK32" s="1240"/>
      <c r="FL32" s="1240"/>
      <c r="FM32" s="1240"/>
      <c r="FN32" s="1240"/>
      <c r="FO32" s="1240"/>
      <c r="FP32" s="1240"/>
      <c r="FQ32" s="1240"/>
      <c r="FR32" s="1240"/>
      <c r="FS32" s="1240"/>
      <c r="FT32" s="1257"/>
    </row>
    <row r="33" spans="1:176" s="1191" customFormat="1" ht="15.75" hidden="1" customHeight="1" thickBot="1" x14ac:dyDescent="0.3">
      <c r="A33" s="474"/>
      <c r="B33" s="480">
        <v>2011</v>
      </c>
      <c r="C33" s="1214"/>
      <c r="D33" s="1228">
        <f>'Vorige jaren'!B$18</f>
        <v>0</v>
      </c>
      <c r="E33" s="1216"/>
      <c r="F33" s="1216"/>
      <c r="G33" s="1216"/>
      <c r="H33" s="1216"/>
      <c r="I33" s="1216"/>
      <c r="J33" s="1216"/>
      <c r="K33" s="1216"/>
      <c r="L33" s="1216"/>
      <c r="M33" s="1216"/>
      <c r="N33" s="1216"/>
      <c r="O33" s="1216"/>
      <c r="P33" s="1216"/>
      <c r="Q33" s="1216"/>
      <c r="R33" s="1216"/>
      <c r="S33" s="1251"/>
      <c r="T33" s="1251"/>
      <c r="U33" s="1251"/>
      <c r="V33" s="1251"/>
      <c r="W33" s="1251"/>
      <c r="X33" s="1251"/>
      <c r="Y33" s="1251"/>
      <c r="Z33" s="1251"/>
      <c r="AA33" s="1756"/>
      <c r="AB33" s="1252"/>
      <c r="AC33" s="1215"/>
      <c r="AD33" s="1215"/>
      <c r="AE33" s="1253"/>
      <c r="AF33" s="1253"/>
      <c r="AG33" s="1253"/>
      <c r="AH33" s="1253"/>
      <c r="AI33" s="1253"/>
      <c r="AJ33" s="1253"/>
      <c r="AK33" s="1253"/>
      <c r="AL33" s="1253"/>
      <c r="AM33" s="1253"/>
      <c r="AN33" s="1253"/>
      <c r="AO33" s="1756"/>
      <c r="AP33" s="1254"/>
      <c r="AQ33" s="1240"/>
      <c r="AR33" s="1240"/>
      <c r="AS33" s="1240"/>
      <c r="AT33" s="1240"/>
      <c r="AU33" s="1240"/>
      <c r="AV33" s="1240"/>
      <c r="AW33" s="1240"/>
      <c r="AX33" s="1240"/>
      <c r="AY33" s="1240"/>
      <c r="AZ33" s="1240"/>
      <c r="BA33" s="1240"/>
      <c r="BB33" s="1240"/>
      <c r="BC33" s="1240"/>
      <c r="BD33" s="1240"/>
      <c r="BE33" s="1240"/>
      <c r="BF33" s="1240"/>
      <c r="BG33" s="1240"/>
      <c r="BH33" s="1240"/>
      <c r="BI33" s="1240"/>
      <c r="BJ33" s="1240"/>
      <c r="BK33" s="1240"/>
      <c r="BL33" s="1240"/>
      <c r="BM33" s="1240"/>
      <c r="BN33" s="1240"/>
      <c r="BO33" s="1240"/>
      <c r="BP33" s="1240"/>
      <c r="BQ33" s="1240"/>
      <c r="BR33" s="1240"/>
      <c r="BS33" s="1240"/>
      <c r="BT33" s="1240"/>
      <c r="BU33" s="1240"/>
      <c r="BV33" s="1240"/>
      <c r="BW33" s="1240"/>
      <c r="BX33" s="1240"/>
      <c r="BY33" s="1240"/>
      <c r="BZ33" s="1240"/>
      <c r="CA33" s="1240"/>
      <c r="CB33" s="1240"/>
      <c r="CC33" s="1240"/>
      <c r="CD33" s="1240"/>
      <c r="CE33" s="1240"/>
      <c r="CF33" s="1240"/>
      <c r="CG33" s="1240"/>
      <c r="CH33" s="1240"/>
      <c r="CI33" s="1240"/>
      <c r="CJ33" s="1240"/>
      <c r="CL33" s="1200"/>
      <c r="CM33" s="1198"/>
      <c r="CN33" s="475"/>
      <c r="CO33" s="475"/>
      <c r="CP33" s="1255">
        <f ca="1">IF(D$35&lt;0.001,0,D33/D$35*100)</f>
        <v>0</v>
      </c>
      <c r="CQ33" s="1215"/>
      <c r="CR33" s="1215"/>
      <c r="CS33" s="1215"/>
      <c r="CT33" s="1240"/>
      <c r="CU33" s="1215"/>
      <c r="CV33" s="1240"/>
      <c r="CW33" s="1240"/>
      <c r="CX33" s="1240"/>
      <c r="CY33" s="1240"/>
      <c r="CZ33" s="1240"/>
      <c r="DA33" s="1240"/>
      <c r="DB33" s="1240"/>
      <c r="DC33" s="1240"/>
      <c r="DD33" s="1256"/>
      <c r="DE33" s="1256"/>
      <c r="DF33" s="1256"/>
      <c r="DG33" s="1256"/>
      <c r="DH33" s="1256"/>
      <c r="DI33" s="1256"/>
      <c r="DJ33" s="1256"/>
      <c r="DK33" s="1256"/>
      <c r="DL33" s="1256"/>
      <c r="DM33" s="1240"/>
      <c r="DN33" s="1252"/>
      <c r="DO33" s="1256"/>
      <c r="DP33" s="1256"/>
      <c r="DQ33" s="1256"/>
      <c r="DR33" s="1256"/>
      <c r="DS33" s="1256"/>
      <c r="DT33" s="1256"/>
      <c r="DU33" s="1256"/>
      <c r="DV33" s="1256"/>
      <c r="DW33" s="1256"/>
      <c r="DX33" s="1256"/>
      <c r="DY33" s="1256"/>
      <c r="DZ33" s="1240"/>
      <c r="EA33" s="1252"/>
      <c r="EB33" s="1240"/>
      <c r="EC33" s="1240"/>
      <c r="ED33" s="1240"/>
      <c r="EE33" s="1240"/>
      <c r="EF33" s="1240"/>
      <c r="EG33" s="1240"/>
      <c r="EH33" s="1240"/>
      <c r="EI33" s="1240"/>
      <c r="EJ33" s="1240"/>
      <c r="EK33" s="1240"/>
      <c r="EL33" s="1240"/>
      <c r="EM33" s="1240"/>
      <c r="EN33" s="1240"/>
      <c r="EO33" s="1240"/>
      <c r="EP33" s="1240"/>
      <c r="EQ33" s="1240"/>
      <c r="ER33" s="1240"/>
      <c r="ES33" s="1240"/>
      <c r="ET33" s="1240"/>
      <c r="EU33" s="1240"/>
      <c r="EV33" s="1240"/>
      <c r="EW33" s="1240"/>
      <c r="EX33" s="1240"/>
      <c r="EY33" s="1240"/>
      <c r="EZ33" s="1240"/>
      <c r="FA33" s="1240"/>
      <c r="FB33" s="1240"/>
      <c r="FC33" s="1240"/>
      <c r="FD33" s="1240"/>
      <c r="FE33" s="1240"/>
      <c r="FF33" s="1240"/>
      <c r="FG33" s="1240"/>
      <c r="FH33" s="1240"/>
      <c r="FI33" s="1240"/>
      <c r="FJ33" s="1240"/>
      <c r="FK33" s="1240"/>
      <c r="FL33" s="1240"/>
      <c r="FM33" s="1240"/>
      <c r="FN33" s="1240"/>
      <c r="FO33" s="1240"/>
      <c r="FP33" s="1240"/>
      <c r="FQ33" s="1240"/>
      <c r="FR33" s="1240"/>
      <c r="FS33" s="1240"/>
      <c r="FT33" s="1257"/>
    </row>
    <row r="34" spans="1:176" s="1191" customFormat="1" ht="15.75" hidden="1" customHeight="1" thickBot="1" x14ac:dyDescent="0.3">
      <c r="A34" s="474"/>
      <c r="B34" s="480">
        <v>2012</v>
      </c>
      <c r="C34" s="1238"/>
      <c r="D34" s="1228">
        <f>'Vorige jaren'!B$19</f>
        <v>0</v>
      </c>
      <c r="E34" s="1239"/>
      <c r="F34" s="1216"/>
      <c r="G34" s="1216"/>
      <c r="H34" s="1216"/>
      <c r="I34" s="1216"/>
      <c r="J34" s="1216"/>
      <c r="K34" s="1216"/>
      <c r="L34" s="1216"/>
      <c r="M34" s="1216"/>
      <c r="N34" s="1216"/>
      <c r="O34" s="1216"/>
      <c r="P34" s="1216"/>
      <c r="Q34" s="1216"/>
      <c r="R34" s="1216"/>
      <c r="S34" s="1251"/>
      <c r="T34" s="1251"/>
      <c r="U34" s="1251"/>
      <c r="V34" s="1251"/>
      <c r="W34" s="1251"/>
      <c r="X34" s="1251"/>
      <c r="Y34" s="1251"/>
      <c r="Z34" s="1251"/>
      <c r="AA34" s="1756"/>
      <c r="AB34" s="1252"/>
      <c r="AC34" s="1215"/>
      <c r="AD34" s="1215"/>
      <c r="AE34" s="1253"/>
      <c r="AF34" s="1253"/>
      <c r="AG34" s="1253"/>
      <c r="AH34" s="1253"/>
      <c r="AI34" s="1253"/>
      <c r="AJ34" s="1253"/>
      <c r="AK34" s="1253"/>
      <c r="AL34" s="1253"/>
      <c r="AM34" s="1253"/>
      <c r="AN34" s="1253"/>
      <c r="AO34" s="1756"/>
      <c r="AP34" s="1254"/>
      <c r="AQ34" s="1240"/>
      <c r="AR34" s="1240"/>
      <c r="AS34" s="1240"/>
      <c r="AT34" s="1240"/>
      <c r="AU34" s="1240"/>
      <c r="AV34" s="1240"/>
      <c r="AW34" s="1240"/>
      <c r="AX34" s="1240"/>
      <c r="AY34" s="1240"/>
      <c r="AZ34" s="1240"/>
      <c r="BA34" s="1240"/>
      <c r="BB34" s="1240"/>
      <c r="BC34" s="1240"/>
      <c r="BD34" s="1240"/>
      <c r="BE34" s="1240"/>
      <c r="BF34" s="1240"/>
      <c r="BG34" s="1240"/>
      <c r="BH34" s="1240"/>
      <c r="BI34" s="1240"/>
      <c r="BJ34" s="1240"/>
      <c r="BK34" s="1240"/>
      <c r="BL34" s="1240"/>
      <c r="BM34" s="1240"/>
      <c r="BN34" s="1240"/>
      <c r="BO34" s="1240"/>
      <c r="BP34" s="1240"/>
      <c r="BQ34" s="1240"/>
      <c r="BR34" s="1240"/>
      <c r="BS34" s="1240"/>
      <c r="BT34" s="1240"/>
      <c r="BU34" s="1240"/>
      <c r="BV34" s="1240"/>
      <c r="BW34" s="1240"/>
      <c r="BX34" s="1240"/>
      <c r="BY34" s="1240"/>
      <c r="BZ34" s="1240"/>
      <c r="CA34" s="1240"/>
      <c r="CB34" s="1240"/>
      <c r="CC34" s="1240"/>
      <c r="CD34" s="1240"/>
      <c r="CE34" s="1240"/>
      <c r="CF34" s="1240"/>
      <c r="CG34" s="1240"/>
      <c r="CH34" s="1240"/>
      <c r="CI34" s="1240"/>
      <c r="CJ34" s="1240"/>
      <c r="CL34" s="1200"/>
      <c r="CM34" s="1198"/>
      <c r="CN34" s="475"/>
      <c r="CO34" s="475"/>
      <c r="CP34" s="1255">
        <f ca="1">IF(D$35&lt;&gt;0,D34/D$35*100,0)</f>
        <v>0</v>
      </c>
      <c r="CQ34" s="1240"/>
      <c r="CR34" s="1240"/>
      <c r="CS34" s="1240"/>
      <c r="CT34" s="1240"/>
      <c r="CU34" s="1240"/>
      <c r="CV34" s="1240"/>
      <c r="CW34" s="1240"/>
      <c r="CX34" s="1240"/>
      <c r="CY34" s="1240"/>
      <c r="CZ34" s="1240"/>
      <c r="DA34" s="1240"/>
      <c r="DB34" s="1240"/>
      <c r="DC34" s="1240"/>
      <c r="DD34" s="1256"/>
      <c r="DE34" s="1256"/>
      <c r="DF34" s="1256"/>
      <c r="DG34" s="1256"/>
      <c r="DH34" s="1256"/>
      <c r="DI34" s="1256"/>
      <c r="DJ34" s="1256"/>
      <c r="DK34" s="1256"/>
      <c r="DL34" s="1256"/>
      <c r="DM34" s="1240"/>
      <c r="DN34" s="1252"/>
      <c r="DO34" s="1256"/>
      <c r="DP34" s="1256"/>
      <c r="DQ34" s="1256"/>
      <c r="DR34" s="1256"/>
      <c r="DS34" s="1256"/>
      <c r="DT34" s="1256"/>
      <c r="DU34" s="1256"/>
      <c r="DV34" s="1256"/>
      <c r="DW34" s="1256"/>
      <c r="DX34" s="1256"/>
      <c r="DY34" s="1256"/>
      <c r="DZ34" s="1240"/>
      <c r="EA34" s="1252"/>
      <c r="EB34" s="1240"/>
      <c r="EC34" s="1240"/>
      <c r="ED34" s="1240"/>
      <c r="EE34" s="1240"/>
      <c r="EF34" s="1240"/>
      <c r="EG34" s="1240"/>
      <c r="EH34" s="1240"/>
      <c r="EI34" s="1240"/>
      <c r="EJ34" s="1240"/>
      <c r="EK34" s="1240"/>
      <c r="EL34" s="1240"/>
      <c r="EM34" s="1240"/>
      <c r="EN34" s="1240"/>
      <c r="EO34" s="1240"/>
      <c r="EP34" s="1240"/>
      <c r="EQ34" s="1240"/>
      <c r="ER34" s="1240"/>
      <c r="ES34" s="1240"/>
      <c r="ET34" s="1240"/>
      <c r="EU34" s="1240"/>
      <c r="EV34" s="1240"/>
      <c r="EW34" s="1240"/>
      <c r="EX34" s="1240"/>
      <c r="EY34" s="1240"/>
      <c r="EZ34" s="1240"/>
      <c r="FA34" s="1240"/>
      <c r="FB34" s="1240"/>
      <c r="FC34" s="1240"/>
      <c r="FD34" s="1240"/>
      <c r="FE34" s="1240"/>
      <c r="FF34" s="1240"/>
      <c r="FG34" s="1240"/>
      <c r="FH34" s="1240"/>
      <c r="FI34" s="1240"/>
      <c r="FJ34" s="1240"/>
      <c r="FK34" s="1240"/>
      <c r="FL34" s="1240"/>
      <c r="FM34" s="1240"/>
      <c r="FN34" s="1240"/>
      <c r="FO34" s="1240"/>
      <c r="FP34" s="1240"/>
      <c r="FQ34" s="1240"/>
      <c r="FR34" s="1240"/>
      <c r="FS34" s="1240"/>
      <c r="FT34" s="1257"/>
    </row>
    <row r="35" spans="1:176" s="1191" customFormat="1" ht="15.75" hidden="1" customHeight="1" thickBot="1" x14ac:dyDescent="0.3">
      <c r="A35" s="474"/>
      <c r="B35" s="482">
        <v>2014</v>
      </c>
      <c r="C35" s="1258"/>
      <c r="D35" s="1259">
        <f ca="1">SUM(AB35:CJ35)</f>
        <v>0</v>
      </c>
      <c r="E35" s="1260">
        <f>IF(Overzicht!C39=0,0,Overzicht!C$12/Overzicht!C39)</f>
        <v>0</v>
      </c>
      <c r="F35" s="1260">
        <f>IF(Overzicht!D39=0,0,Overzicht!D$12/Overzicht!D39)</f>
        <v>0</v>
      </c>
      <c r="G35" s="1260">
        <f>IF(Overzicht!E39=0,0,Overzicht!E$12/Overzicht!E39)</f>
        <v>0</v>
      </c>
      <c r="H35" s="1260">
        <f>IF(Overzicht!F39=0,0,Overzicht!F$12/Overzicht!F39)</f>
        <v>0</v>
      </c>
      <c r="I35" s="1260">
        <f>IF(Overzicht!G39=0,0,Overzicht!G$12/Overzicht!G39)</f>
        <v>0</v>
      </c>
      <c r="J35" s="1260">
        <f>IF(Overzicht!H39=0,0,Overzicht!H$12/Overzicht!H39)</f>
        <v>0</v>
      </c>
      <c r="K35" s="1260">
        <f>IF(Overzicht!I39=0,0,Overzicht!I$12/Overzicht!I39)</f>
        <v>0</v>
      </c>
      <c r="L35" s="1260">
        <f>IF(Overzicht!J39=0,0,Overzicht!J$12/Overzicht!J39)</f>
        <v>0</v>
      </c>
      <c r="M35" s="1260">
        <f>IF(Overzicht!K39=0,0,Overzicht!K$12/Overzicht!K39)</f>
        <v>0</v>
      </c>
      <c r="N35" s="1260">
        <f>IF(Overzicht!L39=0,0,Overzicht!L$12/Overzicht!L39)</f>
        <v>0</v>
      </c>
      <c r="O35" s="1260">
        <f>IF(Overzicht!M39=0,0,Overzicht!M$12/Overzicht!M39)</f>
        <v>0</v>
      </c>
      <c r="P35" s="1260">
        <f>IF(Overzicht!N39=0,0,Overzicht!N$12/Overzicht!N39)</f>
        <v>0</v>
      </c>
      <c r="Q35" s="1260">
        <f>IF(Overzicht!O39=0,0,Overzicht!O$12/Overzicht!O39)</f>
        <v>0</v>
      </c>
      <c r="R35" s="1260">
        <f>IF(Overzicht!P39=0,0,Overzicht!P$12/Overzicht!P39)</f>
        <v>0</v>
      </c>
      <c r="S35" s="1261"/>
      <c r="T35" s="1261"/>
      <c r="U35" s="1261"/>
      <c r="V35" s="1261"/>
      <c r="W35" s="1261"/>
      <c r="X35" s="1261"/>
      <c r="Y35" s="1261"/>
      <c r="Z35" s="1261"/>
      <c r="AA35" s="1756"/>
      <c r="AB35" s="1262">
        <f>Overzicht!Z39*Overzicht!Z$12</f>
        <v>0</v>
      </c>
      <c r="AC35" s="1263">
        <f ca="1">Overzicht!AA39*Overzicht!AA$12</f>
        <v>0</v>
      </c>
      <c r="AD35" s="1263">
        <f ca="1">Overzicht!AB39*Overzicht!AB$12</f>
        <v>0</v>
      </c>
      <c r="AE35" s="1264"/>
      <c r="AF35" s="1264"/>
      <c r="AG35" s="1264"/>
      <c r="AH35" s="1264"/>
      <c r="AI35" s="1264"/>
      <c r="AJ35" s="1264"/>
      <c r="AK35" s="1264"/>
      <c r="AL35" s="1264"/>
      <c r="AM35" s="1264"/>
      <c r="AN35" s="1264">
        <f>Overzicht!AL39*Overzicht!AL$12</f>
        <v>0</v>
      </c>
      <c r="AO35" s="1756"/>
      <c r="AP35" s="1265">
        <f>Overzicht!AN39*Overzicht!AN$12</f>
        <v>0</v>
      </c>
      <c r="AQ35" s="1266">
        <f>Overzicht!AO39*Overzicht!AO$12</f>
        <v>0</v>
      </c>
      <c r="AR35" s="1266">
        <f>Overzicht!AP39*Overzicht!AP$12</f>
        <v>0</v>
      </c>
      <c r="AS35" s="1266">
        <f>Overzicht!AQ39*Overzicht!AQ$12</f>
        <v>0</v>
      </c>
      <c r="AT35" s="1266">
        <f>Overzicht!AR39*Overzicht!AR$12</f>
        <v>0</v>
      </c>
      <c r="AU35" s="1266">
        <f>Overzicht!AS39*Overzicht!AS$12</f>
        <v>0</v>
      </c>
      <c r="AV35" s="1266">
        <f>Overzicht!AT39*Overzicht!AT$12</f>
        <v>0</v>
      </c>
      <c r="AW35" s="1266">
        <f>Overzicht!AU39*Overzicht!AU$12</f>
        <v>0</v>
      </c>
      <c r="AX35" s="1266">
        <f>Overzicht!AV39*Overzicht!AV$12</f>
        <v>0</v>
      </c>
      <c r="AY35" s="1266">
        <f>Overzicht!AW39*Overzicht!AW$12</f>
        <v>0</v>
      </c>
      <c r="AZ35" s="1266">
        <f>Overzicht!AX39*Overzicht!AX$12</f>
        <v>0</v>
      </c>
      <c r="BA35" s="1266">
        <f>Overzicht!AY39*Overzicht!AY$12</f>
        <v>0</v>
      </c>
      <c r="BB35" s="1266">
        <f>Overzicht!AZ39*Overzicht!AZ$12</f>
        <v>0</v>
      </c>
      <c r="BC35" s="1266">
        <f>Overzicht!BA39*Overzicht!BA$12</f>
        <v>0</v>
      </c>
      <c r="BD35" s="1266">
        <f>Overzicht!BB39*Overzicht!BB$12</f>
        <v>0</v>
      </c>
      <c r="BE35" s="1266">
        <f>Overzicht!BC39*Overzicht!BC$12</f>
        <v>0</v>
      </c>
      <c r="BF35" s="1266">
        <f>Overzicht!BD39*Overzicht!BD$12</f>
        <v>0</v>
      </c>
      <c r="BG35" s="1266">
        <f>Overzicht!BE39*Overzicht!BE$12</f>
        <v>0</v>
      </c>
      <c r="BH35" s="1266">
        <f>Overzicht!BF39*Overzicht!BF$12</f>
        <v>0</v>
      </c>
      <c r="BI35" s="1266">
        <f>Overzicht!BG39*Overzicht!BG$12</f>
        <v>0</v>
      </c>
      <c r="BJ35" s="1266">
        <f>Overzicht!BH39*Overzicht!BH$12</f>
        <v>0</v>
      </c>
      <c r="BK35" s="1266">
        <f>Overzicht!BI39*Overzicht!BI$12</f>
        <v>0</v>
      </c>
      <c r="BL35" s="1266">
        <f>Overzicht!BJ39*Overzicht!BJ$12</f>
        <v>0</v>
      </c>
      <c r="BM35" s="1266">
        <f>Overzicht!BK39*Overzicht!BK$12</f>
        <v>0</v>
      </c>
      <c r="BN35" s="1266">
        <f>Overzicht!BL39*Overzicht!BL$12</f>
        <v>0</v>
      </c>
      <c r="BO35" s="1266">
        <f>Overzicht!BM39*Overzicht!BM$12</f>
        <v>0</v>
      </c>
      <c r="BP35" s="1266">
        <f>Overzicht!BN39*Overzicht!BN$12</f>
        <v>0</v>
      </c>
      <c r="BQ35" s="1266">
        <f>Overzicht!BO39*Overzicht!BO$12</f>
        <v>0</v>
      </c>
      <c r="BR35" s="1266">
        <f>Overzicht!BP39*Overzicht!BP$12</f>
        <v>0</v>
      </c>
      <c r="BS35" s="1266">
        <f>Overzicht!BQ39*Overzicht!BQ$12</f>
        <v>0</v>
      </c>
      <c r="BT35" s="1266">
        <f>Overzicht!BR39*Overzicht!BR$12</f>
        <v>0</v>
      </c>
      <c r="BU35" s="1266">
        <f>Overzicht!BS39*Overzicht!BS$12</f>
        <v>0</v>
      </c>
      <c r="BV35" s="1266">
        <f>Overzicht!BT39*Overzicht!BT$12</f>
        <v>0</v>
      </c>
      <c r="BW35" s="1266">
        <f>Overzicht!BU39*Overzicht!BU$12</f>
        <v>0</v>
      </c>
      <c r="BX35" s="1266">
        <f>Overzicht!BV39*Overzicht!BV$12</f>
        <v>0</v>
      </c>
      <c r="BY35" s="1266">
        <f>Overzicht!BW39*Overzicht!BW$12</f>
        <v>0</v>
      </c>
      <c r="BZ35" s="1266">
        <f>Overzicht!BX39*Overzicht!BX$12</f>
        <v>0</v>
      </c>
      <c r="CA35" s="1266">
        <f>Overzicht!BY39*Overzicht!BY$12</f>
        <v>0</v>
      </c>
      <c r="CB35" s="1266">
        <f>Overzicht!BZ39*Overzicht!BZ$12</f>
        <v>0</v>
      </c>
      <c r="CC35" s="1266">
        <f>Overzicht!CA39*Overzicht!CA$12</f>
        <v>0</v>
      </c>
      <c r="CD35" s="1266">
        <f>Overzicht!CB39*Overzicht!CB$12</f>
        <v>0</v>
      </c>
      <c r="CE35" s="1266">
        <f>Overzicht!CC39*Overzicht!CC$12</f>
        <v>0</v>
      </c>
      <c r="CF35" s="1266">
        <f>Overzicht!CD39*Overzicht!CD$12</f>
        <v>0</v>
      </c>
      <c r="CG35" s="1266">
        <f>Overzicht!CE39*Overzicht!CE$12</f>
        <v>0</v>
      </c>
      <c r="CH35" s="1266">
        <f>Overzicht!CF39*Overzicht!CF$12</f>
        <v>0</v>
      </c>
      <c r="CI35" s="1266">
        <f>Overzicht!CG39*Overzicht!CG$12</f>
        <v>0</v>
      </c>
      <c r="CJ35" s="1266">
        <f>Overzicht!CH39*Overzicht!CH$12</f>
        <v>0</v>
      </c>
      <c r="CL35" s="1200"/>
      <c r="CM35" s="1198"/>
      <c r="CN35" s="475"/>
      <c r="CO35" s="475"/>
      <c r="CP35" s="1267">
        <f ca="1">IF(D$35&lt;&gt;0,D35/D$35*100,0)</f>
        <v>0</v>
      </c>
      <c r="CQ35" s="1266">
        <f t="shared" ref="CQ35:DD35" si="8">IF(E$35&lt;&gt;0,E35/E$35*100,0)</f>
        <v>0</v>
      </c>
      <c r="CR35" s="1266">
        <f t="shared" si="8"/>
        <v>0</v>
      </c>
      <c r="CS35" s="1266">
        <f t="shared" si="8"/>
        <v>0</v>
      </c>
      <c r="CT35" s="1266">
        <f t="shared" si="8"/>
        <v>0</v>
      </c>
      <c r="CU35" s="1266">
        <f t="shared" si="8"/>
        <v>0</v>
      </c>
      <c r="CV35" s="1266">
        <f t="shared" si="8"/>
        <v>0</v>
      </c>
      <c r="CW35" s="1266">
        <f t="shared" si="8"/>
        <v>0</v>
      </c>
      <c r="CX35" s="1266">
        <f t="shared" si="8"/>
        <v>0</v>
      </c>
      <c r="CY35" s="1266">
        <f t="shared" si="8"/>
        <v>0</v>
      </c>
      <c r="CZ35" s="1266">
        <f t="shared" si="8"/>
        <v>0</v>
      </c>
      <c r="DA35" s="1266">
        <f t="shared" si="8"/>
        <v>0</v>
      </c>
      <c r="DB35" s="1266">
        <f t="shared" si="8"/>
        <v>0</v>
      </c>
      <c r="DC35" s="1266">
        <f t="shared" si="8"/>
        <v>0</v>
      </c>
      <c r="DD35" s="1268">
        <f t="shared" si="8"/>
        <v>0</v>
      </c>
      <c r="DE35" s="1268">
        <f t="shared" ref="DE35:DL35" si="9">IF(S$35&lt;&gt;0,S35/S$35*100,0)</f>
        <v>0</v>
      </c>
      <c r="DF35" s="1268">
        <f t="shared" si="9"/>
        <v>0</v>
      </c>
      <c r="DG35" s="1268">
        <f t="shared" si="9"/>
        <v>0</v>
      </c>
      <c r="DH35" s="1268">
        <f t="shared" si="9"/>
        <v>0</v>
      </c>
      <c r="DI35" s="1268">
        <f t="shared" si="9"/>
        <v>0</v>
      </c>
      <c r="DJ35" s="1268">
        <f t="shared" si="9"/>
        <v>0</v>
      </c>
      <c r="DK35" s="1268">
        <f t="shared" si="9"/>
        <v>0</v>
      </c>
      <c r="DL35" s="1268">
        <f t="shared" si="9"/>
        <v>0</v>
      </c>
      <c r="DM35" s="1266">
        <f t="shared" ref="DM35:DY35" si="10">IF(AB$35&lt;&gt;0,AB35/AB$35*100,0)</f>
        <v>0</v>
      </c>
      <c r="DN35" s="1262">
        <f t="shared" ca="1" si="10"/>
        <v>0</v>
      </c>
      <c r="DO35" s="1268">
        <f t="shared" ca="1" si="10"/>
        <v>0</v>
      </c>
      <c r="DP35" s="1268">
        <f t="shared" si="10"/>
        <v>0</v>
      </c>
      <c r="DQ35" s="1268">
        <f t="shared" si="10"/>
        <v>0</v>
      </c>
      <c r="DR35" s="1268">
        <f t="shared" si="10"/>
        <v>0</v>
      </c>
      <c r="DS35" s="1268">
        <f t="shared" si="10"/>
        <v>0</v>
      </c>
      <c r="DT35" s="1268">
        <f t="shared" si="10"/>
        <v>0</v>
      </c>
      <c r="DU35" s="1268">
        <f t="shared" si="10"/>
        <v>0</v>
      </c>
      <c r="DV35" s="1268">
        <f t="shared" si="10"/>
        <v>0</v>
      </c>
      <c r="DW35" s="1268">
        <f t="shared" si="10"/>
        <v>0</v>
      </c>
      <c r="DX35" s="1268">
        <f t="shared" si="10"/>
        <v>0</v>
      </c>
      <c r="DY35" s="1268">
        <f t="shared" si="10"/>
        <v>0</v>
      </c>
      <c r="DZ35" s="1266">
        <f t="shared" ref="DZ35:FT35" si="11">IF(AP$35&lt;&gt;0,AP35/AP$35*100,0)</f>
        <v>0</v>
      </c>
      <c r="EA35" s="1262">
        <f t="shared" si="11"/>
        <v>0</v>
      </c>
      <c r="EB35" s="1266">
        <f t="shared" si="11"/>
        <v>0</v>
      </c>
      <c r="EC35" s="1266">
        <f t="shared" si="11"/>
        <v>0</v>
      </c>
      <c r="ED35" s="1266">
        <f t="shared" si="11"/>
        <v>0</v>
      </c>
      <c r="EE35" s="1266">
        <f t="shared" si="11"/>
        <v>0</v>
      </c>
      <c r="EF35" s="1266">
        <f t="shared" si="11"/>
        <v>0</v>
      </c>
      <c r="EG35" s="1266">
        <f t="shared" si="11"/>
        <v>0</v>
      </c>
      <c r="EH35" s="1266">
        <f t="shared" si="11"/>
        <v>0</v>
      </c>
      <c r="EI35" s="1266">
        <f t="shared" si="11"/>
        <v>0</v>
      </c>
      <c r="EJ35" s="1266">
        <f t="shared" si="11"/>
        <v>0</v>
      </c>
      <c r="EK35" s="1266">
        <f t="shared" si="11"/>
        <v>0</v>
      </c>
      <c r="EL35" s="1266">
        <f t="shared" si="11"/>
        <v>0</v>
      </c>
      <c r="EM35" s="1266">
        <f t="shared" si="11"/>
        <v>0</v>
      </c>
      <c r="EN35" s="1266">
        <f t="shared" si="11"/>
        <v>0</v>
      </c>
      <c r="EO35" s="1266">
        <f t="shared" si="11"/>
        <v>0</v>
      </c>
      <c r="EP35" s="1266">
        <f t="shared" si="11"/>
        <v>0</v>
      </c>
      <c r="EQ35" s="1266">
        <f t="shared" si="11"/>
        <v>0</v>
      </c>
      <c r="ER35" s="1266">
        <f t="shared" si="11"/>
        <v>0</v>
      </c>
      <c r="ES35" s="1266">
        <f t="shared" si="11"/>
        <v>0</v>
      </c>
      <c r="ET35" s="1266">
        <f t="shared" si="11"/>
        <v>0</v>
      </c>
      <c r="EU35" s="1266">
        <f t="shared" si="11"/>
        <v>0</v>
      </c>
      <c r="EV35" s="1266">
        <f t="shared" si="11"/>
        <v>0</v>
      </c>
      <c r="EW35" s="1266">
        <f t="shared" si="11"/>
        <v>0</v>
      </c>
      <c r="EX35" s="1266">
        <f t="shared" si="11"/>
        <v>0</v>
      </c>
      <c r="EY35" s="1266">
        <f t="shared" si="11"/>
        <v>0</v>
      </c>
      <c r="EZ35" s="1266">
        <f t="shared" si="11"/>
        <v>0</v>
      </c>
      <c r="FA35" s="1266">
        <f t="shared" si="11"/>
        <v>0</v>
      </c>
      <c r="FB35" s="1266">
        <f t="shared" si="11"/>
        <v>0</v>
      </c>
      <c r="FC35" s="1266">
        <f t="shared" si="11"/>
        <v>0</v>
      </c>
      <c r="FD35" s="1266">
        <f t="shared" si="11"/>
        <v>0</v>
      </c>
      <c r="FE35" s="1266">
        <f t="shared" si="11"/>
        <v>0</v>
      </c>
      <c r="FF35" s="1266">
        <f t="shared" si="11"/>
        <v>0</v>
      </c>
      <c r="FG35" s="1266">
        <f t="shared" si="11"/>
        <v>0</v>
      </c>
      <c r="FH35" s="1266">
        <f t="shared" si="11"/>
        <v>0</v>
      </c>
      <c r="FI35" s="1266">
        <f t="shared" si="11"/>
        <v>0</v>
      </c>
      <c r="FJ35" s="1266">
        <f t="shared" si="11"/>
        <v>0</v>
      </c>
      <c r="FK35" s="1266">
        <f t="shared" si="11"/>
        <v>0</v>
      </c>
      <c r="FL35" s="1266">
        <f t="shared" si="11"/>
        <v>0</v>
      </c>
      <c r="FM35" s="1266">
        <f t="shared" si="11"/>
        <v>0</v>
      </c>
      <c r="FN35" s="1266">
        <f t="shared" si="11"/>
        <v>0</v>
      </c>
      <c r="FO35" s="1266">
        <f t="shared" si="11"/>
        <v>0</v>
      </c>
      <c r="FP35" s="1266">
        <f t="shared" si="11"/>
        <v>0</v>
      </c>
      <c r="FQ35" s="1266">
        <f t="shared" si="11"/>
        <v>0</v>
      </c>
      <c r="FR35" s="1266">
        <f t="shared" si="11"/>
        <v>0</v>
      </c>
      <c r="FS35" s="1266">
        <f t="shared" si="11"/>
        <v>0</v>
      </c>
      <c r="FT35" s="1269">
        <f t="shared" si="11"/>
        <v>0</v>
      </c>
    </row>
    <row r="36" spans="1:176" s="1191" customFormat="1" ht="15.75" thickBot="1" x14ac:dyDescent="0.3">
      <c r="A36" s="477">
        <v>2015</v>
      </c>
      <c r="B36" s="478">
        <v>2014</v>
      </c>
      <c r="C36" s="1270"/>
      <c r="D36" s="1765">
        <f ca="1">SUM(AB36:CJ36)</f>
        <v>3986062.3033198854</v>
      </c>
      <c r="E36" s="1766">
        <f>IF(Overzicht!C40=0,0,Overzicht!C$12/Overzicht!C40)</f>
        <v>125000</v>
      </c>
      <c r="F36" s="1767">
        <f>IF(Overzicht!D40=0,0,Overzicht!D$12/Overzicht!D40)</f>
        <v>10979.166666666666</v>
      </c>
      <c r="G36" s="1767">
        <f ca="1">IF(Overzicht!E40=0,0,Overzicht!E$12/Overzicht!E40)</f>
        <v>16022</v>
      </c>
      <c r="H36" s="1767">
        <f ca="1">IF(Overzicht!F40=0,0,Overzicht!F$12/Overzicht!F40)</f>
        <v>500209.29245936044</v>
      </c>
      <c r="I36" s="1767">
        <f ca="1">IF(Overzicht!G40=0,0,Overzicht!G$12/Overzicht!G40)</f>
        <v>636480.43550031527</v>
      </c>
      <c r="J36" s="1767">
        <f>IF(Overzicht!H40=0,0,Overzicht!H$12/Overzicht!H40)</f>
        <v>1000</v>
      </c>
      <c r="K36" s="1767">
        <f>IF(Overzicht!I40=0,0,Overzicht!I$12/Overzicht!I40)</f>
        <v>1794.8717948717949</v>
      </c>
      <c r="L36" s="1767">
        <f ca="1">IF(Overzicht!J40=0,0,Overzicht!J$12/Overzicht!J40)</f>
        <v>720</v>
      </c>
      <c r="M36" s="1767">
        <f>IF(Overzicht!K40=0,0,Overzicht!K$12/Overzicht!K40)</f>
        <v>239598.05555555556</v>
      </c>
      <c r="N36" s="1767">
        <f>IF(Overzicht!L40=0,0,Overzicht!L$12/Overzicht!L40)</f>
        <v>0</v>
      </c>
      <c r="O36" s="1767">
        <f ca="1">IF(Overzicht!M40=0,0,Overzicht!M$12/Overzicht!M40)</f>
        <v>284.39999999999998</v>
      </c>
      <c r="P36" s="1767">
        <f ca="1">IF(Overzicht!N40=0,0,Overzicht!N$12/Overzicht!N40)</f>
        <v>0</v>
      </c>
      <c r="Q36" s="1767">
        <f>IF(Overzicht!O40=0,0,Overzicht!O$12/Overzicht!O40)</f>
        <v>25328.51179491232</v>
      </c>
      <c r="R36" s="1767">
        <f>IF(Overzicht!P40=0,0,Overzicht!P$12/Overzicht!P40)</f>
        <v>64465.65250967726</v>
      </c>
      <c r="S36" s="1767">
        <f>IF(Overzicht!Q40=0,0,Overzicht!Q$12/Overzicht!Q40)</f>
        <v>0</v>
      </c>
      <c r="T36" s="1767">
        <f>IF(Overzicht!R40=0,0,Overzicht!R$12/Overzicht!R40)</f>
        <v>0</v>
      </c>
      <c r="U36" s="1767">
        <f>IF(Overzicht!S40=0,0,Overzicht!S$12/Overzicht!S40)</f>
        <v>0</v>
      </c>
      <c r="V36" s="1767" t="e">
        <f>IF(Overzicht!T40=0,0,Overzicht!T$12/Overzicht!T40)</f>
        <v>#VALUE!</v>
      </c>
      <c r="W36" s="1767">
        <f ca="1">IF(Overzicht!U40=0,0,Overzicht!U$12/Overzicht!U40)</f>
        <v>0</v>
      </c>
      <c r="X36" s="1767">
        <f ca="1">IF(Overzicht!V40=0,0,Overzicht!V$12/Overzicht!V40)</f>
        <v>0</v>
      </c>
      <c r="Y36" s="1767">
        <f ca="1">IF(Overzicht!W40=0,0,Overzicht!W$12/Overzicht!W40)</f>
        <v>0</v>
      </c>
      <c r="Z36" s="1767">
        <f ca="1">IF(Overzicht!X40=0,0,Overzicht!X$12/Overzicht!X40)</f>
        <v>0</v>
      </c>
      <c r="AA36" s="1768"/>
      <c r="AB36" s="1767">
        <f>IF(Overzicht!Z40=0,0,Overzicht!Z$12/Overzicht!Z40)</f>
        <v>933966.91068122466</v>
      </c>
      <c r="AC36" s="1769">
        <f ca="1">Overzicht!AA40*Overzicht!AA$12</f>
        <v>0</v>
      </c>
      <c r="AD36" s="1769">
        <f ca="1">Overzicht!AB40*Overzicht!AB$12</f>
        <v>145868.23509187781</v>
      </c>
      <c r="AE36" s="1769">
        <f ca="1">Overzicht!AC40*Overzicht!AC$12</f>
        <v>52328.14672540332</v>
      </c>
      <c r="AF36" s="1769">
        <f>Overzicht!AD40*Overzicht!AD$12</f>
        <v>0</v>
      </c>
      <c r="AG36" s="1769">
        <f>Overzicht!AE40*Overzicht!AE$12</f>
        <v>0</v>
      </c>
      <c r="AH36" s="1769">
        <f>Overzicht!AF40*Overzicht!AF$12</f>
        <v>0</v>
      </c>
      <c r="AI36" s="1769">
        <f>Overzicht!AG40*Overzicht!AG$12</f>
        <v>0</v>
      </c>
      <c r="AJ36" s="1769">
        <f>Overzicht!AH40*Overzicht!AH$12</f>
        <v>0</v>
      </c>
      <c r="AK36" s="1769">
        <f>Overzicht!AI40*Overzicht!AI$12</f>
        <v>0</v>
      </c>
      <c r="AL36" s="1769">
        <f>Overzicht!AJ40*Overzicht!AJ$12</f>
        <v>0</v>
      </c>
      <c r="AM36" s="1769">
        <f>Overzicht!AK40*Overzicht!AK$12</f>
        <v>0</v>
      </c>
      <c r="AN36" s="1769">
        <f>Overzicht!AL40*Overzicht!AL$12</f>
        <v>0</v>
      </c>
      <c r="AO36" s="1768"/>
      <c r="AP36" s="1769">
        <f ca="1">Overzicht!AN40*Overzicht!AN$12</f>
        <v>0</v>
      </c>
      <c r="AQ36" s="1769">
        <f ca="1">Overzicht!AO40*Overzicht!AO$12</f>
        <v>217.27093333948486</v>
      </c>
      <c r="AR36" s="1769">
        <f ca="1">Overzicht!AP40*Overzicht!AP$12</f>
        <v>424.27335007254351</v>
      </c>
      <c r="AS36" s="1769">
        <f ca="1">Overzicht!AQ40*Overzicht!AQ$12</f>
        <v>378148.26864529343</v>
      </c>
      <c r="AT36" s="1769">
        <f ca="1">Overzicht!AR40*Overzicht!AR$12</f>
        <v>364015.63539565611</v>
      </c>
      <c r="AU36" s="1769">
        <f ca="1">Overzicht!AS40*Overzicht!AS$12</f>
        <v>179981.43894117628</v>
      </c>
      <c r="AV36" s="1769">
        <f ca="1">Overzicht!AT40*Overzicht!AT$12</f>
        <v>612205.24179733428</v>
      </c>
      <c r="AW36" s="1769">
        <f ca="1">Overzicht!AU40*Overzicht!AU$12</f>
        <v>1140199.9391786999</v>
      </c>
      <c r="AX36" s="1769">
        <f ca="1">Overzicht!AV40*Overzicht!AV$12</f>
        <v>177425.98675511323</v>
      </c>
      <c r="AY36" s="1769">
        <f ca="1">Overzicht!AW40*Overzicht!AW$12</f>
        <v>1280.9558246944889</v>
      </c>
      <c r="AZ36" s="1769">
        <f>Overzicht!AX40*Overzicht!AX$12</f>
        <v>0</v>
      </c>
      <c r="BA36" s="1769">
        <f>Overzicht!AY40*Overzicht!AY$12</f>
        <v>0</v>
      </c>
      <c r="BB36" s="1769">
        <f>Overzicht!AZ40*Overzicht!AZ$12</f>
        <v>0</v>
      </c>
      <c r="BC36" s="1769">
        <f>Overzicht!BA40*Overzicht!BA$12</f>
        <v>0</v>
      </c>
      <c r="BD36" s="1769">
        <f>Overzicht!BB40*Overzicht!BB$12</f>
        <v>0</v>
      </c>
      <c r="BE36" s="1769">
        <f>Overzicht!BC40*Overzicht!BC$12</f>
        <v>0</v>
      </c>
      <c r="BF36" s="1769">
        <f>Overzicht!BD40*Overzicht!BD$12</f>
        <v>0</v>
      </c>
      <c r="BG36" s="1769">
        <f>Overzicht!BE40*Overzicht!BE$12</f>
        <v>0</v>
      </c>
      <c r="BH36" s="1769">
        <f>Overzicht!BF40*Overzicht!BF$12</f>
        <v>0</v>
      </c>
      <c r="BI36" s="1769">
        <f>Overzicht!BG40*Overzicht!BG$12</f>
        <v>0</v>
      </c>
      <c r="BJ36" s="1769">
        <f>Overzicht!BH40*Overzicht!BH$12</f>
        <v>0</v>
      </c>
      <c r="BK36" s="1769">
        <f>Overzicht!BI40*Overzicht!BI$12</f>
        <v>0</v>
      </c>
      <c r="BL36" s="1769">
        <f>Overzicht!BJ40*Overzicht!BJ$12</f>
        <v>0</v>
      </c>
      <c r="BM36" s="1769">
        <f>Overzicht!BK40*Overzicht!BK$12</f>
        <v>0</v>
      </c>
      <c r="BN36" s="1769">
        <f>Overzicht!BL40*Overzicht!BL$12</f>
        <v>0</v>
      </c>
      <c r="BO36" s="1769">
        <f>Overzicht!BM40*Overzicht!BM$12</f>
        <v>0</v>
      </c>
      <c r="BP36" s="1769">
        <f>Overzicht!BN40*Overzicht!BN$12</f>
        <v>0</v>
      </c>
      <c r="BQ36" s="1769">
        <f>Overzicht!BO40*Overzicht!BO$12</f>
        <v>0</v>
      </c>
      <c r="BR36" s="1769">
        <f>Overzicht!BP40*Overzicht!BP$12</f>
        <v>0</v>
      </c>
      <c r="BS36" s="1769">
        <f>Overzicht!BQ40*Overzicht!BQ$12</f>
        <v>0</v>
      </c>
      <c r="BT36" s="1769">
        <f>Overzicht!BR40*Overzicht!BR$12</f>
        <v>0</v>
      </c>
      <c r="BU36" s="1769">
        <f>Overzicht!BS40*Overzicht!BS$12</f>
        <v>0</v>
      </c>
      <c r="BV36" s="1769">
        <f>Overzicht!BT40*Overzicht!BT$12</f>
        <v>0</v>
      </c>
      <c r="BW36" s="1769">
        <f>Overzicht!BU40*Overzicht!BU$12</f>
        <v>0</v>
      </c>
      <c r="BX36" s="1769">
        <f>Overzicht!BV40*Overzicht!BV$12</f>
        <v>0</v>
      </c>
      <c r="BY36" s="1769">
        <f>Overzicht!BW40*Overzicht!BW$12</f>
        <v>0</v>
      </c>
      <c r="BZ36" s="1769">
        <f>Overzicht!BX40*Overzicht!BX$12</f>
        <v>0</v>
      </c>
      <c r="CA36" s="1769">
        <f>Overzicht!BY40*Overzicht!BY$12</f>
        <v>0</v>
      </c>
      <c r="CB36" s="1769">
        <f>Overzicht!BZ40*Overzicht!BZ$12</f>
        <v>0</v>
      </c>
      <c r="CC36" s="1769">
        <f>Overzicht!CA40*Overzicht!CA$12</f>
        <v>0</v>
      </c>
      <c r="CD36" s="1769">
        <f>Overzicht!CB40*Overzicht!CB$12</f>
        <v>0</v>
      </c>
      <c r="CE36" s="1769">
        <f>Overzicht!CC40*Overzicht!CC$12</f>
        <v>0</v>
      </c>
      <c r="CF36" s="1769">
        <f>Overzicht!CD40*Overzicht!CD$12</f>
        <v>0</v>
      </c>
      <c r="CG36" s="1769">
        <f>Overzicht!CE40*Overzicht!CE$12</f>
        <v>0</v>
      </c>
      <c r="CH36" s="1769">
        <f>Overzicht!CF40*Overzicht!CF$12</f>
        <v>0</v>
      </c>
      <c r="CI36" s="1769">
        <f>Overzicht!CG40*Overzicht!CG$12</f>
        <v>0</v>
      </c>
      <c r="CJ36" s="1765">
        <f>Overzicht!CH40*Overzicht!CH$12</f>
        <v>0</v>
      </c>
      <c r="CL36" s="1200"/>
      <c r="CM36" s="1198"/>
      <c r="CN36" s="475"/>
      <c r="CO36" s="475"/>
      <c r="CP36" s="1271">
        <f t="shared" ref="CP36:DD37" ca="1" si="12">IF(D$36&lt;&gt;0,D36/D$36*100,0)</f>
        <v>100</v>
      </c>
      <c r="CQ36" s="1248">
        <f t="shared" si="12"/>
        <v>100</v>
      </c>
      <c r="CR36" s="1236">
        <f t="shared" si="12"/>
        <v>100</v>
      </c>
      <c r="CS36" s="1236">
        <f t="shared" ca="1" si="12"/>
        <v>100</v>
      </c>
      <c r="CT36" s="1236">
        <f t="shared" ca="1" si="12"/>
        <v>100</v>
      </c>
      <c r="CU36" s="1236">
        <f t="shared" ca="1" si="12"/>
        <v>100</v>
      </c>
      <c r="CV36" s="1236">
        <f t="shared" si="12"/>
        <v>100</v>
      </c>
      <c r="CW36" s="1236">
        <f t="shared" si="12"/>
        <v>100</v>
      </c>
      <c r="CX36" s="1236">
        <f t="shared" ca="1" si="12"/>
        <v>100</v>
      </c>
      <c r="CY36" s="1236">
        <f t="shared" si="12"/>
        <v>100</v>
      </c>
      <c r="CZ36" s="1236">
        <f t="shared" si="12"/>
        <v>0</v>
      </c>
      <c r="DA36" s="1236">
        <f t="shared" ca="1" si="12"/>
        <v>100</v>
      </c>
      <c r="DB36" s="1236">
        <f t="shared" ca="1" si="12"/>
        <v>0</v>
      </c>
      <c r="DC36" s="1236">
        <f t="shared" si="12"/>
        <v>100</v>
      </c>
      <c r="DD36" s="1249">
        <f t="shared" si="12"/>
        <v>100</v>
      </c>
      <c r="DE36" s="1249">
        <f t="shared" ref="DE36:DL37" si="13">IF(S$36&lt;&gt;0,S36/S$36*100,0)</f>
        <v>0</v>
      </c>
      <c r="DF36" s="1249">
        <f t="shared" si="13"/>
        <v>0</v>
      </c>
      <c r="DG36" s="1249">
        <f t="shared" si="13"/>
        <v>0</v>
      </c>
      <c r="DH36" s="1249" t="e">
        <f t="shared" si="13"/>
        <v>#VALUE!</v>
      </c>
      <c r="DI36" s="1249">
        <f t="shared" ca="1" si="13"/>
        <v>0</v>
      </c>
      <c r="DJ36" s="1249">
        <f t="shared" ca="1" si="13"/>
        <v>0</v>
      </c>
      <c r="DK36" s="1249">
        <f t="shared" ca="1" si="13"/>
        <v>0</v>
      </c>
      <c r="DL36" s="1249">
        <f t="shared" ca="1" si="13"/>
        <v>0</v>
      </c>
      <c r="DM36" s="1236">
        <f t="shared" ref="DM36:DY37" si="14">IF(AB$36&lt;&gt;0,AB36/AB$36*100,0)</f>
        <v>100</v>
      </c>
      <c r="DN36" s="1245">
        <f t="shared" ca="1" si="14"/>
        <v>0</v>
      </c>
      <c r="DO36" s="1249">
        <f t="shared" ca="1" si="14"/>
        <v>100</v>
      </c>
      <c r="DP36" s="1249">
        <f t="shared" ca="1" si="14"/>
        <v>100</v>
      </c>
      <c r="DQ36" s="1249">
        <f t="shared" si="14"/>
        <v>0</v>
      </c>
      <c r="DR36" s="1249">
        <f t="shared" si="14"/>
        <v>0</v>
      </c>
      <c r="DS36" s="1249">
        <f t="shared" si="14"/>
        <v>0</v>
      </c>
      <c r="DT36" s="1249">
        <f t="shared" si="14"/>
        <v>0</v>
      </c>
      <c r="DU36" s="1249">
        <f t="shared" si="14"/>
        <v>0</v>
      </c>
      <c r="DV36" s="1249">
        <f t="shared" si="14"/>
        <v>0</v>
      </c>
      <c r="DW36" s="1249">
        <f t="shared" si="14"/>
        <v>0</v>
      </c>
      <c r="DX36" s="1249">
        <f t="shared" si="14"/>
        <v>0</v>
      </c>
      <c r="DY36" s="1249">
        <f t="shared" si="14"/>
        <v>0</v>
      </c>
      <c r="DZ36" s="1236">
        <f t="shared" ref="DZ36:EI37" ca="1" si="15">IF(AP$36&lt;&gt;0,AP36/AP$36*100,0)</f>
        <v>0</v>
      </c>
      <c r="EA36" s="1245">
        <f t="shared" ca="1" si="15"/>
        <v>100</v>
      </c>
      <c r="EB36" s="1236">
        <f t="shared" ca="1" si="15"/>
        <v>100</v>
      </c>
      <c r="EC36" s="1236">
        <f t="shared" ca="1" si="15"/>
        <v>100</v>
      </c>
      <c r="ED36" s="1236">
        <f t="shared" ca="1" si="15"/>
        <v>100</v>
      </c>
      <c r="EE36" s="1236">
        <f t="shared" ca="1" si="15"/>
        <v>100</v>
      </c>
      <c r="EF36" s="1236">
        <f t="shared" ca="1" si="15"/>
        <v>100</v>
      </c>
      <c r="EG36" s="1236">
        <f t="shared" ca="1" si="15"/>
        <v>100</v>
      </c>
      <c r="EH36" s="1236">
        <f t="shared" ca="1" si="15"/>
        <v>100</v>
      </c>
      <c r="EI36" s="1236">
        <f t="shared" ca="1" si="15"/>
        <v>100</v>
      </c>
      <c r="EJ36" s="1236">
        <f t="shared" ref="EJ36:ES37" si="16">IF(AZ$36&lt;&gt;0,AZ36/AZ$36*100,0)</f>
        <v>0</v>
      </c>
      <c r="EK36" s="1236">
        <f t="shared" si="16"/>
        <v>0</v>
      </c>
      <c r="EL36" s="1236">
        <f t="shared" si="16"/>
        <v>0</v>
      </c>
      <c r="EM36" s="1236">
        <f t="shared" si="16"/>
        <v>0</v>
      </c>
      <c r="EN36" s="1236">
        <f t="shared" si="16"/>
        <v>0</v>
      </c>
      <c r="EO36" s="1236">
        <f t="shared" si="16"/>
        <v>0</v>
      </c>
      <c r="EP36" s="1236">
        <f t="shared" si="16"/>
        <v>0</v>
      </c>
      <c r="EQ36" s="1236">
        <f t="shared" si="16"/>
        <v>0</v>
      </c>
      <c r="ER36" s="1236">
        <f t="shared" si="16"/>
        <v>0</v>
      </c>
      <c r="ES36" s="1236">
        <f t="shared" si="16"/>
        <v>0</v>
      </c>
      <c r="ET36" s="1236">
        <f t="shared" ref="ET36:FC37" si="17">IF(BJ$36&lt;&gt;0,BJ36/BJ$36*100,0)</f>
        <v>0</v>
      </c>
      <c r="EU36" s="1236">
        <f t="shared" si="17"/>
        <v>0</v>
      </c>
      <c r="EV36" s="1236">
        <f t="shared" si="17"/>
        <v>0</v>
      </c>
      <c r="EW36" s="1236">
        <f t="shared" si="17"/>
        <v>0</v>
      </c>
      <c r="EX36" s="1236">
        <f t="shared" si="17"/>
        <v>0</v>
      </c>
      <c r="EY36" s="1236">
        <f t="shared" si="17"/>
        <v>0</v>
      </c>
      <c r="EZ36" s="1236">
        <f t="shared" si="17"/>
        <v>0</v>
      </c>
      <c r="FA36" s="1236">
        <f t="shared" si="17"/>
        <v>0</v>
      </c>
      <c r="FB36" s="1236">
        <f t="shared" si="17"/>
        <v>0</v>
      </c>
      <c r="FC36" s="1236">
        <f t="shared" si="17"/>
        <v>0</v>
      </c>
      <c r="FD36" s="1236">
        <f t="shared" ref="FD36:FM37" si="18">IF(BT$36&lt;&gt;0,BT36/BT$36*100,0)</f>
        <v>0</v>
      </c>
      <c r="FE36" s="1236">
        <f t="shared" si="18"/>
        <v>0</v>
      </c>
      <c r="FF36" s="1236">
        <f t="shared" si="18"/>
        <v>0</v>
      </c>
      <c r="FG36" s="1236">
        <f t="shared" si="18"/>
        <v>0</v>
      </c>
      <c r="FH36" s="1236">
        <f t="shared" si="18"/>
        <v>0</v>
      </c>
      <c r="FI36" s="1236">
        <f t="shared" si="18"/>
        <v>0</v>
      </c>
      <c r="FJ36" s="1236">
        <f t="shared" si="18"/>
        <v>0</v>
      </c>
      <c r="FK36" s="1236">
        <f t="shared" si="18"/>
        <v>0</v>
      </c>
      <c r="FL36" s="1236">
        <f t="shared" si="18"/>
        <v>0</v>
      </c>
      <c r="FM36" s="1236">
        <f t="shared" si="18"/>
        <v>0</v>
      </c>
      <c r="FN36" s="1236">
        <f t="shared" ref="FN36:FT37" si="19">IF(CD$36&lt;&gt;0,CD36/CD$36*100,0)</f>
        <v>0</v>
      </c>
      <c r="FO36" s="1236">
        <f t="shared" si="19"/>
        <v>0</v>
      </c>
      <c r="FP36" s="1236">
        <f t="shared" si="19"/>
        <v>0</v>
      </c>
      <c r="FQ36" s="1236">
        <f t="shared" si="19"/>
        <v>0</v>
      </c>
      <c r="FR36" s="1236">
        <f t="shared" si="19"/>
        <v>0</v>
      </c>
      <c r="FS36" s="1236">
        <f t="shared" si="19"/>
        <v>0</v>
      </c>
      <c r="FT36" s="1250">
        <f t="shared" si="19"/>
        <v>0</v>
      </c>
    </row>
    <row r="37" spans="1:176" s="1191" customFormat="1" ht="15.75" thickBot="1" x14ac:dyDescent="0.3">
      <c r="A37" s="474"/>
      <c r="B37" s="481">
        <v>2015</v>
      </c>
      <c r="C37" s="1221"/>
      <c r="D37" s="1770">
        <f ca="1">SUM(AB37:CJ37)</f>
        <v>3957528.5339990361</v>
      </c>
      <c r="E37" s="1771">
        <f>IF(Overzicht!C41=0,0,Overzicht!C$12/Overzicht!C41)</f>
        <v>125000</v>
      </c>
      <c r="F37" s="1771">
        <f>IF(Overzicht!D41=0,0,Overzicht!D$12/Overzicht!D41)</f>
        <v>10979.166666666666</v>
      </c>
      <c r="G37" s="1771">
        <f ca="1">IF(Overzicht!E41=0,0,Overzicht!E$12/Overzicht!E41)</f>
        <v>16022</v>
      </c>
      <c r="H37" s="1771">
        <f ca="1">IF(Overzicht!F41=0,0,Overzicht!F$12/Overzicht!F41)</f>
        <v>503874.00000000006</v>
      </c>
      <c r="I37" s="1771">
        <f ca="1">IF(Overzicht!G41=0,0,Overzicht!G$12/Overzicht!G41)</f>
        <v>633906.00000000012</v>
      </c>
      <c r="J37" s="1771">
        <f>IF(Overzicht!H41=0,0,Overzicht!H$12/Overzicht!H41)</f>
        <v>1000</v>
      </c>
      <c r="K37" s="1771">
        <f>IF(Overzicht!I41=0,0,Overzicht!I$12/Overzicht!I41)</f>
        <v>1794.8717948717949</v>
      </c>
      <c r="L37" s="1771">
        <f ca="1">IF(Overzicht!J41=0,0,Overzicht!J$12/Overzicht!J41)</f>
        <v>720</v>
      </c>
      <c r="M37" s="1771">
        <f>IF(Overzicht!K41=0,0,Overzicht!K$12/Overzicht!K41)</f>
        <v>239598.05555555556</v>
      </c>
      <c r="N37" s="1771">
        <f>IF(Overzicht!L41=0,0,Overzicht!L$12/Overzicht!L41)</f>
        <v>0</v>
      </c>
      <c r="O37" s="1771">
        <f ca="1">IF(Overzicht!M41=0,0,Overzicht!M$12/Overzicht!M41)</f>
        <v>284.39999999999998</v>
      </c>
      <c r="P37" s="1771">
        <f ca="1">IF(Overzicht!N41=0,0,Overzicht!N$12/Overzicht!N41)</f>
        <v>0</v>
      </c>
      <c r="Q37" s="1771">
        <f>IF(Overzicht!O41=0,0,Overzicht!O$12/Overzicht!O41)</f>
        <v>25328.511794912338</v>
      </c>
      <c r="R37" s="1771">
        <f>IF(Overzicht!P41=0,0,Overzicht!P$12/Overzicht!P41)</f>
        <v>64465.652509676918</v>
      </c>
      <c r="S37" s="1771">
        <f>IF(Overzicht!Q41=0,0,Overzicht!Q$12/Overzicht!Q41)</f>
        <v>0</v>
      </c>
      <c r="T37" s="1771">
        <f>IF(Overzicht!R41=0,0,Overzicht!R$12/Overzicht!R41)</f>
        <v>0</v>
      </c>
      <c r="U37" s="1771">
        <f>IF(Overzicht!S41=0,0,Overzicht!S$12/Overzicht!S41)</f>
        <v>0</v>
      </c>
      <c r="V37" s="1771" t="e">
        <f>IF(Overzicht!T41=0,0,Overzicht!T$12/Overzicht!T41)</f>
        <v>#VALUE!</v>
      </c>
      <c r="W37" s="1771">
        <f ca="1">IF(Overzicht!U41=0,0,Overzicht!U$12/Overzicht!U41)</f>
        <v>0</v>
      </c>
      <c r="X37" s="1771">
        <f ca="1">IF(Overzicht!V41=0,0,Overzicht!V$12/Overzicht!V41)</f>
        <v>0</v>
      </c>
      <c r="Y37" s="1771">
        <f ca="1">IF(Overzicht!W41=0,0,Overzicht!W$12/Overzicht!W41)</f>
        <v>0</v>
      </c>
      <c r="Z37" s="1771">
        <f ca="1">IF(Overzicht!X41=0,0,Overzicht!X$12/Overzicht!X41)</f>
        <v>0</v>
      </c>
      <c r="AA37" s="1772"/>
      <c r="AB37" s="1767">
        <f>IF(Overzicht!Z41=0,0,Overzicht!Z$12/Overzicht!Z41)</f>
        <v>890922.56964489189</v>
      </c>
      <c r="AC37" s="1773">
        <f ca="1">Overzicht!AA41*Overzicht!AA$12</f>
        <v>0</v>
      </c>
      <c r="AD37" s="1773">
        <f ca="1">Overzicht!AB41*Overzicht!AB$12</f>
        <v>145868.23509187781</v>
      </c>
      <c r="AE37" s="1773">
        <f ca="1">Overzicht!AC41*Overzicht!AC$12</f>
        <v>0</v>
      </c>
      <c r="AF37" s="1773">
        <f>Overzicht!AD41*Overzicht!AD$12</f>
        <v>0</v>
      </c>
      <c r="AG37" s="1773">
        <f>Overzicht!AE41*Overzicht!AE$12</f>
        <v>0</v>
      </c>
      <c r="AH37" s="1773">
        <f>Overzicht!AF41*Overzicht!AF$12</f>
        <v>0</v>
      </c>
      <c r="AI37" s="1773">
        <f>Overzicht!AG41*Overzicht!AG$12</f>
        <v>0</v>
      </c>
      <c r="AJ37" s="1773">
        <f>Overzicht!AH41*Overzicht!AH$12</f>
        <v>0</v>
      </c>
      <c r="AK37" s="1773">
        <f>Overzicht!AI41*Overzicht!AI$12</f>
        <v>0</v>
      </c>
      <c r="AL37" s="1773">
        <f>Overzicht!AJ41*Overzicht!AJ$12</f>
        <v>0</v>
      </c>
      <c r="AM37" s="1773">
        <f>Overzicht!AK41*Overzicht!AK$12</f>
        <v>0</v>
      </c>
      <c r="AN37" s="1773">
        <f>Overzicht!AL41*Overzicht!AL$12</f>
        <v>0</v>
      </c>
      <c r="AO37" s="1772"/>
      <c r="AP37" s="1773">
        <f ca="1">Overzicht!AN41*Overzicht!AN$12</f>
        <v>0</v>
      </c>
      <c r="AQ37" s="1773">
        <f ca="1">Overzicht!AO41*Overzicht!AO$12</f>
        <v>217.27093333948486</v>
      </c>
      <c r="AR37" s="1773">
        <f ca="1">Overzicht!AP41*Overzicht!AP$12</f>
        <v>428.92897394832727</v>
      </c>
      <c r="AS37" s="1773">
        <f ca="1">Overzicht!AQ41*Overzicht!AQ$12</f>
        <v>401443.83840649761</v>
      </c>
      <c r="AT37" s="1773">
        <f ca="1">Overzicht!AR41*Overzicht!AR$12</f>
        <v>378819.89367184381</v>
      </c>
      <c r="AU37" s="1773">
        <f ca="1">Overzicht!AS41*Overzicht!AS$12</f>
        <v>201637.56400897951</v>
      </c>
      <c r="AV37" s="1773">
        <f ca="1">Overzicht!AT41*Overzicht!AT$12</f>
        <v>617741.25603066396</v>
      </c>
      <c r="AW37" s="1773">
        <f ca="1">Overzicht!AU41*Overzicht!AU$12</f>
        <v>1140035.2496898673</v>
      </c>
      <c r="AX37" s="1773">
        <f ca="1">Overzicht!AV41*Overzicht!AV$12</f>
        <v>179105.33679602094</v>
      </c>
      <c r="AY37" s="1773">
        <f ca="1">Overzicht!AW41*Overzicht!AW$12</f>
        <v>1308.3907511053571</v>
      </c>
      <c r="AZ37" s="1773">
        <f>Overzicht!AX41*Overzicht!AX$12</f>
        <v>0</v>
      </c>
      <c r="BA37" s="1773">
        <f>Overzicht!AY41*Overzicht!AY$12</f>
        <v>0</v>
      </c>
      <c r="BB37" s="1773">
        <f>Overzicht!AZ41*Overzicht!AZ$12</f>
        <v>0</v>
      </c>
      <c r="BC37" s="1773">
        <f>Overzicht!BA41*Overzicht!BA$12</f>
        <v>0</v>
      </c>
      <c r="BD37" s="1773">
        <f>Overzicht!BB41*Overzicht!BB$12</f>
        <v>0</v>
      </c>
      <c r="BE37" s="1773">
        <f>Overzicht!BC41*Overzicht!BC$12</f>
        <v>0</v>
      </c>
      <c r="BF37" s="1773">
        <f>Overzicht!BD41*Overzicht!BD$12</f>
        <v>0</v>
      </c>
      <c r="BG37" s="1773">
        <f>Overzicht!BE41*Overzicht!BE$12</f>
        <v>0</v>
      </c>
      <c r="BH37" s="1773">
        <f>Overzicht!BF41*Overzicht!BF$12</f>
        <v>0</v>
      </c>
      <c r="BI37" s="1773">
        <f>Overzicht!BG41*Overzicht!BG$12</f>
        <v>0</v>
      </c>
      <c r="BJ37" s="1773">
        <f>Overzicht!BH41*Overzicht!BH$12</f>
        <v>0</v>
      </c>
      <c r="BK37" s="1773">
        <f>Overzicht!BI41*Overzicht!BI$12</f>
        <v>0</v>
      </c>
      <c r="BL37" s="1773">
        <f>Overzicht!BJ41*Overzicht!BJ$12</f>
        <v>0</v>
      </c>
      <c r="BM37" s="1773">
        <f>Overzicht!BK41*Overzicht!BK$12</f>
        <v>0</v>
      </c>
      <c r="BN37" s="1773">
        <f>Overzicht!BL41*Overzicht!BL$12</f>
        <v>0</v>
      </c>
      <c r="BO37" s="1773">
        <f>Overzicht!BM41*Overzicht!BM$12</f>
        <v>0</v>
      </c>
      <c r="BP37" s="1773">
        <f>Overzicht!BN41*Overzicht!BN$12</f>
        <v>0</v>
      </c>
      <c r="BQ37" s="1773">
        <f>Overzicht!BO41*Overzicht!BO$12</f>
        <v>0</v>
      </c>
      <c r="BR37" s="1773">
        <f>Overzicht!BP41*Overzicht!BP$12</f>
        <v>0</v>
      </c>
      <c r="BS37" s="1773">
        <f>Overzicht!BQ41*Overzicht!BQ$12</f>
        <v>0</v>
      </c>
      <c r="BT37" s="1773">
        <f>Overzicht!BR41*Overzicht!BR$12</f>
        <v>0</v>
      </c>
      <c r="BU37" s="1773">
        <f>Overzicht!BS41*Overzicht!BS$12</f>
        <v>0</v>
      </c>
      <c r="BV37" s="1773">
        <f>Overzicht!BT41*Overzicht!BT$12</f>
        <v>0</v>
      </c>
      <c r="BW37" s="1773">
        <f>Overzicht!BU41*Overzicht!BU$12</f>
        <v>0</v>
      </c>
      <c r="BX37" s="1773">
        <f>Overzicht!BV41*Overzicht!BV$12</f>
        <v>0</v>
      </c>
      <c r="BY37" s="1773">
        <f>Overzicht!BW41*Overzicht!BW$12</f>
        <v>0</v>
      </c>
      <c r="BZ37" s="1773">
        <f>Overzicht!BX41*Overzicht!BX$12</f>
        <v>0</v>
      </c>
      <c r="CA37" s="1773">
        <f>Overzicht!BY41*Overzicht!BY$12</f>
        <v>0</v>
      </c>
      <c r="CB37" s="1773">
        <f>Overzicht!BZ41*Overzicht!BZ$12</f>
        <v>0</v>
      </c>
      <c r="CC37" s="1773">
        <f>Overzicht!CA41*Overzicht!CA$12</f>
        <v>0</v>
      </c>
      <c r="CD37" s="1773">
        <f>Overzicht!CB41*Overzicht!CB$12</f>
        <v>0</v>
      </c>
      <c r="CE37" s="1773">
        <f>Overzicht!CC41*Overzicht!CC$12</f>
        <v>0</v>
      </c>
      <c r="CF37" s="1773">
        <f>Overzicht!CD41*Overzicht!CD$12</f>
        <v>0</v>
      </c>
      <c r="CG37" s="1773">
        <f>Overzicht!CE41*Overzicht!CE$12</f>
        <v>0</v>
      </c>
      <c r="CH37" s="1773">
        <f>Overzicht!CF41*Overzicht!CF$12</f>
        <v>0</v>
      </c>
      <c r="CI37" s="1773">
        <f>Overzicht!CG41*Overzicht!CG$12</f>
        <v>0</v>
      </c>
      <c r="CJ37" s="1774">
        <f>Overzicht!CH41*Overzicht!CH$12</f>
        <v>0</v>
      </c>
      <c r="CL37" s="1200"/>
      <c r="CM37" s="1198"/>
      <c r="CN37" s="475"/>
      <c r="CO37" s="475"/>
      <c r="CP37" s="1273">
        <f t="shared" ca="1" si="12"/>
        <v>99.284161481944622</v>
      </c>
      <c r="CQ37" s="1274">
        <f t="shared" si="12"/>
        <v>100</v>
      </c>
      <c r="CR37" s="1232">
        <f t="shared" si="12"/>
        <v>100</v>
      </c>
      <c r="CS37" s="1232">
        <f t="shared" ca="1" si="12"/>
        <v>100</v>
      </c>
      <c r="CT37" s="1232">
        <f t="shared" ca="1" si="12"/>
        <v>100.73263483823371</v>
      </c>
      <c r="CU37" s="1232">
        <f t="shared" ca="1" si="12"/>
        <v>99.595520088800299</v>
      </c>
      <c r="CV37" s="1232">
        <f t="shared" si="12"/>
        <v>100</v>
      </c>
      <c r="CW37" s="1232">
        <f t="shared" si="12"/>
        <v>100</v>
      </c>
      <c r="CX37" s="1232">
        <f t="shared" ca="1" si="12"/>
        <v>100</v>
      </c>
      <c r="CY37" s="1232">
        <f t="shared" si="12"/>
        <v>100</v>
      </c>
      <c r="CZ37" s="1232">
        <f t="shared" si="12"/>
        <v>0</v>
      </c>
      <c r="DA37" s="1232">
        <f t="shared" ca="1" si="12"/>
        <v>100</v>
      </c>
      <c r="DB37" s="1232">
        <f t="shared" ca="1" si="12"/>
        <v>0</v>
      </c>
      <c r="DC37" s="1232">
        <f t="shared" si="12"/>
        <v>100.00000000000007</v>
      </c>
      <c r="DD37" s="1275">
        <f t="shared" si="12"/>
        <v>99.99999999999946</v>
      </c>
      <c r="DE37" s="1275">
        <f t="shared" si="13"/>
        <v>0</v>
      </c>
      <c r="DF37" s="1275">
        <f t="shared" si="13"/>
        <v>0</v>
      </c>
      <c r="DG37" s="1275">
        <f t="shared" si="13"/>
        <v>0</v>
      </c>
      <c r="DH37" s="1275" t="e">
        <f t="shared" si="13"/>
        <v>#VALUE!</v>
      </c>
      <c r="DI37" s="1275">
        <f t="shared" ca="1" si="13"/>
        <v>0</v>
      </c>
      <c r="DJ37" s="1275">
        <f t="shared" ca="1" si="13"/>
        <v>0</v>
      </c>
      <c r="DK37" s="1275">
        <f t="shared" ca="1" si="13"/>
        <v>0</v>
      </c>
      <c r="DL37" s="1275">
        <f t="shared" ca="1" si="13"/>
        <v>0</v>
      </c>
      <c r="DM37" s="1232">
        <f t="shared" si="14"/>
        <v>95.391234898789207</v>
      </c>
      <c r="DN37" s="1272">
        <f t="shared" ca="1" si="14"/>
        <v>0</v>
      </c>
      <c r="DO37" s="1275">
        <f t="shared" ca="1" si="14"/>
        <v>100</v>
      </c>
      <c r="DP37" s="1275">
        <f t="shared" ca="1" si="14"/>
        <v>0</v>
      </c>
      <c r="DQ37" s="1275">
        <f t="shared" si="14"/>
        <v>0</v>
      </c>
      <c r="DR37" s="1275">
        <f t="shared" si="14"/>
        <v>0</v>
      </c>
      <c r="DS37" s="1275">
        <f t="shared" si="14"/>
        <v>0</v>
      </c>
      <c r="DT37" s="1275">
        <f t="shared" si="14"/>
        <v>0</v>
      </c>
      <c r="DU37" s="1275">
        <f t="shared" si="14"/>
        <v>0</v>
      </c>
      <c r="DV37" s="1275">
        <f t="shared" si="14"/>
        <v>0</v>
      </c>
      <c r="DW37" s="1275">
        <f t="shared" si="14"/>
        <v>0</v>
      </c>
      <c r="DX37" s="1275">
        <f t="shared" si="14"/>
        <v>0</v>
      </c>
      <c r="DY37" s="1275">
        <f t="shared" si="14"/>
        <v>0</v>
      </c>
      <c r="DZ37" s="1232">
        <f t="shared" ca="1" si="15"/>
        <v>0</v>
      </c>
      <c r="EA37" s="1272">
        <f t="shared" ca="1" si="15"/>
        <v>100</v>
      </c>
      <c r="EB37" s="1232">
        <f t="shared" ca="1" si="15"/>
        <v>101.09731706575201</v>
      </c>
      <c r="EC37" s="1232">
        <f t="shared" ca="1" si="15"/>
        <v>106.16043274365899</v>
      </c>
      <c r="ED37" s="1232">
        <f t="shared" ca="1" si="15"/>
        <v>104.06692922959108</v>
      </c>
      <c r="EE37" s="1232">
        <f t="shared" ca="1" si="15"/>
        <v>112.03242134033673</v>
      </c>
      <c r="EF37" s="1232">
        <f t="shared" ca="1" si="15"/>
        <v>100.90427422951768</v>
      </c>
      <c r="EG37" s="1232">
        <f t="shared" ca="1" si="15"/>
        <v>99.985556086860413</v>
      </c>
      <c r="EH37" s="1232">
        <f t="shared" ca="1" si="15"/>
        <v>100.94650736998609</v>
      </c>
      <c r="EI37" s="1232">
        <f t="shared" ca="1" si="15"/>
        <v>102.14175429643811</v>
      </c>
      <c r="EJ37" s="1232">
        <f t="shared" si="16"/>
        <v>0</v>
      </c>
      <c r="EK37" s="1232">
        <f t="shared" si="16"/>
        <v>0</v>
      </c>
      <c r="EL37" s="1232">
        <f t="shared" si="16"/>
        <v>0</v>
      </c>
      <c r="EM37" s="1232">
        <f t="shared" si="16"/>
        <v>0</v>
      </c>
      <c r="EN37" s="1232">
        <f t="shared" si="16"/>
        <v>0</v>
      </c>
      <c r="EO37" s="1232">
        <f t="shared" si="16"/>
        <v>0</v>
      </c>
      <c r="EP37" s="1232">
        <f t="shared" si="16"/>
        <v>0</v>
      </c>
      <c r="EQ37" s="1232">
        <f t="shared" si="16"/>
        <v>0</v>
      </c>
      <c r="ER37" s="1232">
        <f t="shared" si="16"/>
        <v>0</v>
      </c>
      <c r="ES37" s="1232">
        <f t="shared" si="16"/>
        <v>0</v>
      </c>
      <c r="ET37" s="1232">
        <f t="shared" si="17"/>
        <v>0</v>
      </c>
      <c r="EU37" s="1232">
        <f t="shared" si="17"/>
        <v>0</v>
      </c>
      <c r="EV37" s="1232">
        <f t="shared" si="17"/>
        <v>0</v>
      </c>
      <c r="EW37" s="1232">
        <f t="shared" si="17"/>
        <v>0</v>
      </c>
      <c r="EX37" s="1232">
        <f t="shared" si="17"/>
        <v>0</v>
      </c>
      <c r="EY37" s="1232">
        <f t="shared" si="17"/>
        <v>0</v>
      </c>
      <c r="EZ37" s="1232">
        <f t="shared" si="17"/>
        <v>0</v>
      </c>
      <c r="FA37" s="1232">
        <f t="shared" si="17"/>
        <v>0</v>
      </c>
      <c r="FB37" s="1232">
        <f t="shared" si="17"/>
        <v>0</v>
      </c>
      <c r="FC37" s="1232">
        <f t="shared" si="17"/>
        <v>0</v>
      </c>
      <c r="FD37" s="1232">
        <f t="shared" si="18"/>
        <v>0</v>
      </c>
      <c r="FE37" s="1232">
        <f t="shared" si="18"/>
        <v>0</v>
      </c>
      <c r="FF37" s="1232">
        <f t="shared" si="18"/>
        <v>0</v>
      </c>
      <c r="FG37" s="1232">
        <f t="shared" si="18"/>
        <v>0</v>
      </c>
      <c r="FH37" s="1232">
        <f t="shared" si="18"/>
        <v>0</v>
      </c>
      <c r="FI37" s="1232">
        <f t="shared" si="18"/>
        <v>0</v>
      </c>
      <c r="FJ37" s="1232">
        <f t="shared" si="18"/>
        <v>0</v>
      </c>
      <c r="FK37" s="1232">
        <f t="shared" si="18"/>
        <v>0</v>
      </c>
      <c r="FL37" s="1232">
        <f t="shared" si="18"/>
        <v>0</v>
      </c>
      <c r="FM37" s="1232">
        <f t="shared" si="18"/>
        <v>0</v>
      </c>
      <c r="FN37" s="1232">
        <f t="shared" si="19"/>
        <v>0</v>
      </c>
      <c r="FO37" s="1232">
        <f t="shared" si="19"/>
        <v>0</v>
      </c>
      <c r="FP37" s="1232">
        <f t="shared" si="19"/>
        <v>0</v>
      </c>
      <c r="FQ37" s="1232">
        <f t="shared" si="19"/>
        <v>0</v>
      </c>
      <c r="FR37" s="1232">
        <f t="shared" si="19"/>
        <v>0</v>
      </c>
      <c r="FS37" s="1232">
        <f t="shared" si="19"/>
        <v>0</v>
      </c>
      <c r="FT37" s="1233">
        <f t="shared" si="19"/>
        <v>0</v>
      </c>
    </row>
    <row r="38" spans="1:176" s="1191" customFormat="1" ht="15.75" thickBot="1" x14ac:dyDescent="0.3">
      <c r="A38" s="474"/>
      <c r="D38" s="1775"/>
      <c r="E38" s="1776"/>
      <c r="F38" s="1776"/>
      <c r="G38" s="1776"/>
      <c r="H38" s="1776"/>
      <c r="I38" s="1776"/>
      <c r="J38" s="1776"/>
      <c r="K38" s="1776"/>
      <c r="L38" s="1776"/>
      <c r="M38" s="1776"/>
      <c r="N38" s="1776"/>
      <c r="O38" s="1776"/>
      <c r="P38" s="1776"/>
      <c r="Q38" s="1776"/>
      <c r="R38" s="1776"/>
      <c r="S38" s="1776"/>
      <c r="T38" s="1776"/>
      <c r="U38" s="1776"/>
      <c r="V38" s="1776"/>
      <c r="W38" s="1776"/>
      <c r="X38" s="1776"/>
      <c r="Y38" s="1776"/>
      <c r="Z38" s="1776"/>
      <c r="AA38" s="1776"/>
      <c r="AB38" s="1776"/>
      <c r="AC38" s="1776"/>
      <c r="AD38" s="1776"/>
      <c r="AE38" s="1776"/>
      <c r="AF38" s="1776"/>
      <c r="AG38" s="1776"/>
      <c r="AH38" s="1776"/>
      <c r="AI38" s="1776"/>
      <c r="AJ38" s="1776"/>
      <c r="AK38" s="1776"/>
      <c r="AL38" s="1776"/>
      <c r="AM38" s="1776"/>
      <c r="AN38" s="1776"/>
      <c r="AO38" s="1776"/>
      <c r="AP38" s="1776"/>
      <c r="AQ38" s="1776"/>
      <c r="AR38" s="1776"/>
      <c r="AS38" s="1776"/>
      <c r="AT38" s="1776"/>
      <c r="AU38" s="1776"/>
      <c r="AV38" s="1776"/>
      <c r="AW38" s="1776"/>
      <c r="AX38" s="1776"/>
      <c r="AY38" s="1776"/>
      <c r="AZ38" s="1776"/>
      <c r="BA38" s="1776"/>
      <c r="BB38" s="1776"/>
      <c r="BC38" s="1776"/>
      <c r="BD38" s="1776"/>
      <c r="BE38" s="1776"/>
      <c r="BF38" s="1776"/>
      <c r="BG38" s="1776"/>
      <c r="BH38" s="1776"/>
      <c r="BI38" s="1776"/>
      <c r="BJ38" s="1776"/>
      <c r="BK38" s="1776"/>
      <c r="BL38" s="1776"/>
      <c r="BM38" s="1776"/>
      <c r="BN38" s="1776"/>
      <c r="BO38" s="1776"/>
      <c r="BP38" s="1776"/>
      <c r="BQ38" s="1776"/>
      <c r="BR38" s="1776"/>
      <c r="BS38" s="1776"/>
      <c r="BT38" s="1776"/>
      <c r="BU38" s="1776"/>
      <c r="BV38" s="1776"/>
      <c r="BW38" s="1776"/>
      <c r="BX38" s="1776"/>
      <c r="BY38" s="1776"/>
      <c r="BZ38" s="1776"/>
      <c r="CA38" s="1776"/>
      <c r="CB38" s="1776"/>
      <c r="CC38" s="1776"/>
      <c r="CD38" s="1776"/>
      <c r="CE38" s="1776"/>
      <c r="CF38" s="1776"/>
      <c r="CG38" s="1776"/>
      <c r="CH38" s="1776"/>
      <c r="CI38" s="1776"/>
      <c r="CJ38" s="1776"/>
      <c r="CL38" s="1200"/>
      <c r="CM38" s="1198"/>
      <c r="CN38" s="475"/>
      <c r="CO38" s="475"/>
      <c r="CP38" s="1195"/>
      <c r="CQ38" s="1205"/>
      <c r="CR38" s="1276"/>
      <c r="CS38" s="1276"/>
      <c r="CT38" s="1276"/>
      <c r="CU38" s="1205"/>
      <c r="CV38" s="1276"/>
      <c r="CW38" s="1276"/>
      <c r="CX38" s="1276"/>
      <c r="CY38" s="1276"/>
      <c r="CZ38" s="1276"/>
      <c r="DA38" s="1276"/>
      <c r="DB38" s="1276"/>
      <c r="DC38" s="1276"/>
      <c r="DD38" s="1276"/>
      <c r="DE38" s="1276"/>
      <c r="DF38" s="1276"/>
      <c r="DG38" s="1276"/>
      <c r="DH38" s="1276"/>
      <c r="DI38" s="1276"/>
      <c r="DJ38" s="1276"/>
      <c r="DK38" s="1276"/>
      <c r="DL38" s="1276"/>
      <c r="DM38" s="1277"/>
      <c r="DN38" s="1276"/>
      <c r="DO38" s="1277"/>
      <c r="DP38" s="1277"/>
      <c r="DQ38" s="1277"/>
      <c r="DR38" s="1277"/>
      <c r="DS38" s="1277"/>
      <c r="DT38" s="1277"/>
      <c r="DU38" s="1277"/>
      <c r="DV38" s="1277"/>
      <c r="DW38" s="1277"/>
      <c r="DX38" s="1277"/>
      <c r="DY38" s="1277"/>
      <c r="DZ38" s="1277"/>
      <c r="EA38" s="1277"/>
      <c r="EB38" s="1276"/>
      <c r="EC38" s="1276"/>
      <c r="ED38" s="1276"/>
      <c r="EE38" s="1276"/>
      <c r="EF38" s="1276"/>
      <c r="EG38" s="1276"/>
      <c r="EH38" s="1276"/>
      <c r="EI38" s="1276"/>
      <c r="EJ38" s="1276"/>
      <c r="EK38" s="1276"/>
      <c r="EL38" s="1276"/>
      <c r="EM38" s="1276"/>
      <c r="EN38" s="1276"/>
      <c r="EO38" s="1276"/>
      <c r="EP38" s="1276"/>
      <c r="EQ38" s="1276"/>
      <c r="ER38" s="1276"/>
      <c r="ES38" s="1276"/>
      <c r="ET38" s="1276"/>
      <c r="EU38" s="1276"/>
      <c r="EV38" s="1276"/>
      <c r="EW38" s="1276"/>
      <c r="EX38" s="1276"/>
      <c r="EY38" s="1276"/>
      <c r="EZ38" s="1276"/>
      <c r="FA38" s="1276"/>
      <c r="FB38" s="1276"/>
      <c r="FC38" s="1276"/>
      <c r="FD38" s="1276"/>
      <c r="FE38" s="1276"/>
      <c r="FF38" s="1276"/>
      <c r="FG38" s="1276"/>
      <c r="FH38" s="1276"/>
      <c r="FI38" s="1276"/>
      <c r="FJ38" s="1276"/>
      <c r="FK38" s="1276"/>
      <c r="FL38" s="1276"/>
      <c r="FM38" s="1276"/>
      <c r="FN38" s="1276"/>
      <c r="FO38" s="1276"/>
      <c r="FP38" s="1276"/>
      <c r="FQ38" s="1276"/>
      <c r="FR38" s="1276"/>
      <c r="FS38" s="1276"/>
      <c r="FT38" s="1276"/>
    </row>
    <row r="39" spans="1:176" s="1191" customFormat="1" ht="15.75" hidden="1" customHeight="1" thickBot="1" x14ac:dyDescent="0.3">
      <c r="A39" s="477">
        <v>2016</v>
      </c>
      <c r="B39" s="478">
        <v>2008</v>
      </c>
      <c r="C39" s="1206"/>
      <c r="D39" s="1777" t="e">
        <f>'Vorige jaren'!#REF!</f>
        <v>#REF!</v>
      </c>
      <c r="E39" s="1769"/>
      <c r="F39" s="1769"/>
      <c r="G39" s="1769"/>
      <c r="H39" s="1769"/>
      <c r="I39" s="1769"/>
      <c r="J39" s="1769"/>
      <c r="K39" s="1769"/>
      <c r="L39" s="1769"/>
      <c r="M39" s="1769"/>
      <c r="N39" s="1769"/>
      <c r="O39" s="1769"/>
      <c r="P39" s="1769"/>
      <c r="Q39" s="1769"/>
      <c r="R39" s="1769"/>
      <c r="S39" s="1769"/>
      <c r="T39" s="1769"/>
      <c r="U39" s="1769"/>
      <c r="V39" s="1769"/>
      <c r="W39" s="1769"/>
      <c r="X39" s="1769"/>
      <c r="Y39" s="1769"/>
      <c r="Z39" s="1769"/>
      <c r="AA39" s="1778">
        <f>Overzicht!Y38*Overzicht!Y$13</f>
        <v>0</v>
      </c>
      <c r="AB39" s="1767"/>
      <c r="AC39" s="1769"/>
      <c r="AD39" s="1769"/>
      <c r="AE39" s="1769"/>
      <c r="AF39" s="1769"/>
      <c r="AG39" s="1769"/>
      <c r="AH39" s="1769"/>
      <c r="AI39" s="1769"/>
      <c r="AJ39" s="1769"/>
      <c r="AK39" s="1769"/>
      <c r="AL39" s="1769"/>
      <c r="AM39" s="1769"/>
      <c r="AN39" s="1769"/>
      <c r="AO39" s="1778"/>
      <c r="AP39" s="1767"/>
      <c r="AQ39" s="1769"/>
      <c r="AR39" s="1769"/>
      <c r="AS39" s="1769"/>
      <c r="AT39" s="1769"/>
      <c r="AU39" s="1769"/>
      <c r="AV39" s="1769"/>
      <c r="AW39" s="1769"/>
      <c r="AX39" s="1769"/>
      <c r="AY39" s="1769"/>
      <c r="AZ39" s="1769"/>
      <c r="BA39" s="1769"/>
      <c r="BB39" s="1769"/>
      <c r="BC39" s="1769"/>
      <c r="BD39" s="1769"/>
      <c r="BE39" s="1769"/>
      <c r="BF39" s="1769"/>
      <c r="BG39" s="1769"/>
      <c r="BH39" s="1769"/>
      <c r="BI39" s="1769"/>
      <c r="BJ39" s="1769"/>
      <c r="BK39" s="1769"/>
      <c r="BL39" s="1769"/>
      <c r="BM39" s="1769"/>
      <c r="BN39" s="1769"/>
      <c r="BO39" s="1769"/>
      <c r="BP39" s="1769"/>
      <c r="BQ39" s="1769"/>
      <c r="BR39" s="1769"/>
      <c r="BS39" s="1769"/>
      <c r="BT39" s="1769"/>
      <c r="BU39" s="1769"/>
      <c r="BV39" s="1769"/>
      <c r="BW39" s="1769"/>
      <c r="BX39" s="1769"/>
      <c r="BY39" s="1769"/>
      <c r="BZ39" s="1769"/>
      <c r="CA39" s="1769"/>
      <c r="CB39" s="1769"/>
      <c r="CC39" s="1769"/>
      <c r="CD39" s="1769"/>
      <c r="CE39" s="1769"/>
      <c r="CF39" s="1769"/>
      <c r="CG39" s="1769"/>
      <c r="CH39" s="1769"/>
      <c r="CI39" s="1769"/>
      <c r="CJ39" s="1769"/>
      <c r="CL39" s="1200"/>
      <c r="CM39" s="1198"/>
      <c r="CN39" s="479">
        <f>A39</f>
        <v>2016</v>
      </c>
      <c r="CO39" s="475"/>
      <c r="CP39" s="1248" t="e">
        <f ca="1">IF(D$47&lt;&gt;0,D39/D$47*100,0)</f>
        <v>#REF!</v>
      </c>
      <c r="CQ39" s="1208"/>
      <c r="CR39" s="1236"/>
      <c r="CS39" s="1236"/>
      <c r="CT39" s="1236"/>
      <c r="CU39" s="1208"/>
      <c r="CV39" s="1236"/>
      <c r="CW39" s="1236"/>
      <c r="CX39" s="1236"/>
      <c r="CY39" s="1236"/>
      <c r="CZ39" s="1236"/>
      <c r="DA39" s="1236"/>
      <c r="DB39" s="1236"/>
      <c r="DC39" s="1236"/>
      <c r="DD39" s="1249"/>
      <c r="DE39" s="1249"/>
      <c r="DF39" s="1249"/>
      <c r="DG39" s="1249"/>
      <c r="DH39" s="1249"/>
      <c r="DI39" s="1249"/>
      <c r="DJ39" s="1249"/>
      <c r="DK39" s="1249"/>
      <c r="DL39" s="1249"/>
      <c r="DM39" s="1236"/>
      <c r="DN39" s="1245"/>
      <c r="DO39" s="1249"/>
      <c r="DP39" s="1249"/>
      <c r="DQ39" s="1249"/>
      <c r="DR39" s="1249"/>
      <c r="DS39" s="1249"/>
      <c r="DT39" s="1249"/>
      <c r="DU39" s="1249"/>
      <c r="DV39" s="1249"/>
      <c r="DW39" s="1249"/>
      <c r="DX39" s="1249"/>
      <c r="DY39" s="1249"/>
      <c r="DZ39" s="1236"/>
      <c r="EA39" s="1245"/>
      <c r="EB39" s="1236"/>
      <c r="EC39" s="1236"/>
      <c r="ED39" s="1236"/>
      <c r="EE39" s="1236"/>
      <c r="EF39" s="1236"/>
      <c r="EG39" s="1236"/>
      <c r="EH39" s="1236"/>
      <c r="EI39" s="1236"/>
      <c r="EJ39" s="1236"/>
      <c r="EK39" s="1236"/>
      <c r="EL39" s="1236"/>
      <c r="EM39" s="1236"/>
      <c r="EN39" s="1236"/>
      <c r="EO39" s="1236"/>
      <c r="EP39" s="1236"/>
      <c r="EQ39" s="1236"/>
      <c r="ER39" s="1236"/>
      <c r="ES39" s="1236"/>
      <c r="ET39" s="1236"/>
      <c r="EU39" s="1236"/>
      <c r="EV39" s="1236"/>
      <c r="EW39" s="1236"/>
      <c r="EX39" s="1236"/>
      <c r="EY39" s="1236"/>
      <c r="EZ39" s="1236"/>
      <c r="FA39" s="1236"/>
      <c r="FB39" s="1236"/>
      <c r="FC39" s="1236"/>
      <c r="FD39" s="1236"/>
      <c r="FE39" s="1236"/>
      <c r="FF39" s="1236"/>
      <c r="FG39" s="1236"/>
      <c r="FH39" s="1236"/>
      <c r="FI39" s="1236"/>
      <c r="FJ39" s="1236"/>
      <c r="FK39" s="1236"/>
      <c r="FL39" s="1236"/>
      <c r="FM39" s="1236"/>
      <c r="FN39" s="1236"/>
      <c r="FO39" s="1236"/>
      <c r="FP39" s="1236"/>
      <c r="FQ39" s="1236"/>
      <c r="FR39" s="1250"/>
      <c r="FS39" s="1250"/>
      <c r="FT39" s="1250"/>
    </row>
    <row r="40" spans="1:176" s="1191" customFormat="1" ht="15.75" hidden="1" customHeight="1" thickBot="1" x14ac:dyDescent="0.3">
      <c r="A40" s="474"/>
      <c r="B40" s="480">
        <v>2009</v>
      </c>
      <c r="C40" s="1214"/>
      <c r="D40" s="1779" t="e">
        <f>'Vorige jaren'!#REF!</f>
        <v>#REF!</v>
      </c>
      <c r="E40" s="1779"/>
      <c r="F40" s="1779"/>
      <c r="G40" s="1779"/>
      <c r="H40" s="1779"/>
      <c r="I40" s="1779"/>
      <c r="J40" s="1779"/>
      <c r="K40" s="1779"/>
      <c r="L40" s="1779"/>
      <c r="M40" s="1779"/>
      <c r="N40" s="1779"/>
      <c r="O40" s="1779"/>
      <c r="P40" s="1779"/>
      <c r="Q40" s="1779"/>
      <c r="R40" s="1779"/>
      <c r="S40" s="1779"/>
      <c r="T40" s="1779"/>
      <c r="U40" s="1779"/>
      <c r="V40" s="1779"/>
      <c r="W40" s="1779"/>
      <c r="X40" s="1779"/>
      <c r="Y40" s="1779"/>
      <c r="Z40" s="1779"/>
      <c r="AA40" s="1768"/>
      <c r="AB40" s="1780"/>
      <c r="AC40" s="1779"/>
      <c r="AD40" s="1779"/>
      <c r="AE40" s="1779"/>
      <c r="AF40" s="1779"/>
      <c r="AG40" s="1779"/>
      <c r="AH40" s="1779"/>
      <c r="AI40" s="1779"/>
      <c r="AJ40" s="1779"/>
      <c r="AK40" s="1779"/>
      <c r="AL40" s="1779"/>
      <c r="AM40" s="1779"/>
      <c r="AN40" s="1779"/>
      <c r="AO40" s="1768"/>
      <c r="AP40" s="1780"/>
      <c r="AQ40" s="1779"/>
      <c r="AR40" s="1779"/>
      <c r="AS40" s="1779"/>
      <c r="AT40" s="1779"/>
      <c r="AU40" s="1779"/>
      <c r="AV40" s="1779"/>
      <c r="AW40" s="1779"/>
      <c r="AX40" s="1779"/>
      <c r="AY40" s="1779"/>
      <c r="AZ40" s="1779"/>
      <c r="BA40" s="1779"/>
      <c r="BB40" s="1779"/>
      <c r="BC40" s="1779"/>
      <c r="BD40" s="1779"/>
      <c r="BE40" s="1779"/>
      <c r="BF40" s="1779"/>
      <c r="BG40" s="1779"/>
      <c r="BH40" s="1779"/>
      <c r="BI40" s="1779"/>
      <c r="BJ40" s="1779"/>
      <c r="BK40" s="1779"/>
      <c r="BL40" s="1779"/>
      <c r="BM40" s="1779"/>
      <c r="BN40" s="1779"/>
      <c r="BO40" s="1779"/>
      <c r="BP40" s="1779"/>
      <c r="BQ40" s="1779"/>
      <c r="BR40" s="1779"/>
      <c r="BS40" s="1779"/>
      <c r="BT40" s="1779"/>
      <c r="BU40" s="1779"/>
      <c r="BV40" s="1779"/>
      <c r="BW40" s="1779"/>
      <c r="BX40" s="1779"/>
      <c r="BY40" s="1779"/>
      <c r="BZ40" s="1779"/>
      <c r="CA40" s="1779"/>
      <c r="CB40" s="1779"/>
      <c r="CC40" s="1779"/>
      <c r="CD40" s="1779"/>
      <c r="CE40" s="1779"/>
      <c r="CF40" s="1779"/>
      <c r="CG40" s="1779"/>
      <c r="CH40" s="1779"/>
      <c r="CI40" s="1779"/>
      <c r="CJ40" s="1779"/>
      <c r="CL40" s="1200"/>
      <c r="CM40" s="1198"/>
      <c r="CN40" s="475"/>
      <c r="CO40" s="475"/>
      <c r="CP40" s="1255" t="e">
        <f ca="1">IF(D$47&lt;&gt;0,D40/D$47*100,0)</f>
        <v>#REF!</v>
      </c>
      <c r="CQ40" s="1215"/>
      <c r="CR40" s="1240"/>
      <c r="CS40" s="1240"/>
      <c r="CT40" s="1240"/>
      <c r="CU40" s="1215"/>
      <c r="CV40" s="1240"/>
      <c r="CW40" s="1240"/>
      <c r="CX40" s="1240"/>
      <c r="CY40" s="1240"/>
      <c r="CZ40" s="1240"/>
      <c r="DA40" s="1240"/>
      <c r="DB40" s="1240"/>
      <c r="DC40" s="1240"/>
      <c r="DD40" s="1256"/>
      <c r="DE40" s="1256"/>
      <c r="DF40" s="1256"/>
      <c r="DG40" s="1256"/>
      <c r="DH40" s="1256"/>
      <c r="DI40" s="1256"/>
      <c r="DJ40" s="1256"/>
      <c r="DK40" s="1256"/>
      <c r="DL40" s="1256"/>
      <c r="DM40" s="1240"/>
      <c r="DN40" s="1252"/>
      <c r="DO40" s="1256"/>
      <c r="DP40" s="1256"/>
      <c r="DQ40" s="1256"/>
      <c r="DR40" s="1256"/>
      <c r="DS40" s="1256"/>
      <c r="DT40" s="1256"/>
      <c r="DU40" s="1256"/>
      <c r="DV40" s="1256"/>
      <c r="DW40" s="1256"/>
      <c r="DX40" s="1256"/>
      <c r="DY40" s="1256"/>
      <c r="DZ40" s="1240"/>
      <c r="EA40" s="1252"/>
      <c r="EB40" s="1240"/>
      <c r="EC40" s="1240"/>
      <c r="ED40" s="1240"/>
      <c r="EE40" s="1240"/>
      <c r="EF40" s="1240"/>
      <c r="EG40" s="1240"/>
      <c r="EH40" s="1240"/>
      <c r="EI40" s="1240"/>
      <c r="EJ40" s="1240"/>
      <c r="EK40" s="1240"/>
      <c r="EL40" s="1240"/>
      <c r="EM40" s="1240"/>
      <c r="EN40" s="1240"/>
      <c r="EO40" s="1240"/>
      <c r="EP40" s="1240"/>
      <c r="EQ40" s="1240"/>
      <c r="ER40" s="1240"/>
      <c r="ES40" s="1240"/>
      <c r="ET40" s="1240"/>
      <c r="EU40" s="1240"/>
      <c r="EV40" s="1240"/>
      <c r="EW40" s="1240"/>
      <c r="EX40" s="1240"/>
      <c r="EY40" s="1240"/>
      <c r="EZ40" s="1240"/>
      <c r="FA40" s="1240"/>
      <c r="FB40" s="1240"/>
      <c r="FC40" s="1240"/>
      <c r="FD40" s="1240"/>
      <c r="FE40" s="1240"/>
      <c r="FF40" s="1240"/>
      <c r="FG40" s="1240"/>
      <c r="FH40" s="1240"/>
      <c r="FI40" s="1240"/>
      <c r="FJ40" s="1240"/>
      <c r="FK40" s="1240"/>
      <c r="FL40" s="1240"/>
      <c r="FM40" s="1240"/>
      <c r="FN40" s="1240"/>
      <c r="FO40" s="1240"/>
      <c r="FP40" s="1240"/>
      <c r="FQ40" s="1240"/>
      <c r="FR40" s="1257"/>
      <c r="FS40" s="1257"/>
      <c r="FT40" s="1257"/>
    </row>
    <row r="41" spans="1:176" s="1191" customFormat="1" ht="15.75" hidden="1" customHeight="1" thickBot="1" x14ac:dyDescent="0.3">
      <c r="A41" s="474"/>
      <c r="B41" s="480">
        <v>2010</v>
      </c>
      <c r="C41" s="1214"/>
      <c r="D41" s="1779">
        <f>'Vorige jaren'!B$17</f>
        <v>0</v>
      </c>
      <c r="E41" s="1779"/>
      <c r="F41" s="1779"/>
      <c r="G41" s="1779"/>
      <c r="H41" s="1779"/>
      <c r="I41" s="1779"/>
      <c r="J41" s="1779"/>
      <c r="K41" s="1779"/>
      <c r="L41" s="1779"/>
      <c r="M41" s="1779"/>
      <c r="N41" s="1779"/>
      <c r="O41" s="1779"/>
      <c r="P41" s="1779"/>
      <c r="Q41" s="1779"/>
      <c r="R41" s="1779"/>
      <c r="S41" s="1779"/>
      <c r="T41" s="1779"/>
      <c r="U41" s="1779"/>
      <c r="V41" s="1779"/>
      <c r="W41" s="1779"/>
      <c r="X41" s="1779"/>
      <c r="Y41" s="1779"/>
      <c r="Z41" s="1779"/>
      <c r="AA41" s="1768"/>
      <c r="AB41" s="1780"/>
      <c r="AC41" s="1779"/>
      <c r="AD41" s="1779"/>
      <c r="AE41" s="1779"/>
      <c r="AF41" s="1779"/>
      <c r="AG41" s="1779"/>
      <c r="AH41" s="1779"/>
      <c r="AI41" s="1779"/>
      <c r="AJ41" s="1779"/>
      <c r="AK41" s="1779"/>
      <c r="AL41" s="1779"/>
      <c r="AM41" s="1779"/>
      <c r="AN41" s="1779"/>
      <c r="AO41" s="1768"/>
      <c r="AP41" s="1780"/>
      <c r="AQ41" s="1779"/>
      <c r="AR41" s="1779"/>
      <c r="AS41" s="1779"/>
      <c r="AT41" s="1779"/>
      <c r="AU41" s="1779"/>
      <c r="AV41" s="1779"/>
      <c r="AW41" s="1779"/>
      <c r="AX41" s="1779"/>
      <c r="AY41" s="1779"/>
      <c r="AZ41" s="1779"/>
      <c r="BA41" s="1779"/>
      <c r="BB41" s="1779"/>
      <c r="BC41" s="1779"/>
      <c r="BD41" s="1779"/>
      <c r="BE41" s="1779"/>
      <c r="BF41" s="1779"/>
      <c r="BG41" s="1779"/>
      <c r="BH41" s="1779"/>
      <c r="BI41" s="1779"/>
      <c r="BJ41" s="1779"/>
      <c r="BK41" s="1779"/>
      <c r="BL41" s="1779"/>
      <c r="BM41" s="1779"/>
      <c r="BN41" s="1779"/>
      <c r="BO41" s="1779"/>
      <c r="BP41" s="1779"/>
      <c r="BQ41" s="1779"/>
      <c r="BR41" s="1779"/>
      <c r="BS41" s="1779"/>
      <c r="BT41" s="1779"/>
      <c r="BU41" s="1779"/>
      <c r="BV41" s="1779"/>
      <c r="BW41" s="1779"/>
      <c r="BX41" s="1779"/>
      <c r="BY41" s="1779"/>
      <c r="BZ41" s="1779"/>
      <c r="CA41" s="1779"/>
      <c r="CB41" s="1779"/>
      <c r="CC41" s="1779"/>
      <c r="CD41" s="1779"/>
      <c r="CE41" s="1779"/>
      <c r="CF41" s="1779"/>
      <c r="CG41" s="1779"/>
      <c r="CH41" s="1779"/>
      <c r="CI41" s="1779"/>
      <c r="CJ41" s="1779"/>
      <c r="CL41" s="1200"/>
      <c r="CM41" s="1198"/>
      <c r="CN41" s="475"/>
      <c r="CO41" s="475"/>
      <c r="CP41" s="1255">
        <f ca="1">IF(D$47&lt;&gt;0,D41/D$47*100,0)</f>
        <v>0</v>
      </c>
      <c r="CQ41" s="1215"/>
      <c r="CR41" s="1240"/>
      <c r="CS41" s="1240"/>
      <c r="CT41" s="1240"/>
      <c r="CU41" s="1215"/>
      <c r="CV41" s="1240"/>
      <c r="CW41" s="1240"/>
      <c r="CX41" s="1240"/>
      <c r="CY41" s="1240"/>
      <c r="CZ41" s="1240"/>
      <c r="DA41" s="1240"/>
      <c r="DB41" s="1240"/>
      <c r="DC41" s="1240"/>
      <c r="DD41" s="1256"/>
      <c r="DE41" s="1256"/>
      <c r="DF41" s="1256"/>
      <c r="DG41" s="1256"/>
      <c r="DH41" s="1256"/>
      <c r="DI41" s="1256"/>
      <c r="DJ41" s="1256"/>
      <c r="DK41" s="1256"/>
      <c r="DL41" s="1256"/>
      <c r="DM41" s="1240"/>
      <c r="DN41" s="1252"/>
      <c r="DO41" s="1256"/>
      <c r="DP41" s="1256"/>
      <c r="DQ41" s="1256"/>
      <c r="DR41" s="1256"/>
      <c r="DS41" s="1256"/>
      <c r="DT41" s="1256"/>
      <c r="DU41" s="1256"/>
      <c r="DV41" s="1256"/>
      <c r="DW41" s="1256"/>
      <c r="DX41" s="1256"/>
      <c r="DY41" s="1256"/>
      <c r="DZ41" s="1240"/>
      <c r="EA41" s="1252"/>
      <c r="EB41" s="1240"/>
      <c r="EC41" s="1240"/>
      <c r="ED41" s="1240"/>
      <c r="EE41" s="1240"/>
      <c r="EF41" s="1240"/>
      <c r="EG41" s="1240"/>
      <c r="EH41" s="1240"/>
      <c r="EI41" s="1240"/>
      <c r="EJ41" s="1240"/>
      <c r="EK41" s="1240"/>
      <c r="EL41" s="1240"/>
      <c r="EM41" s="1240"/>
      <c r="EN41" s="1240"/>
      <c r="EO41" s="1240"/>
      <c r="EP41" s="1240"/>
      <c r="EQ41" s="1240"/>
      <c r="ER41" s="1240"/>
      <c r="ES41" s="1240"/>
      <c r="ET41" s="1240"/>
      <c r="EU41" s="1240"/>
      <c r="EV41" s="1240"/>
      <c r="EW41" s="1240"/>
      <c r="EX41" s="1240"/>
      <c r="EY41" s="1240"/>
      <c r="EZ41" s="1240"/>
      <c r="FA41" s="1240"/>
      <c r="FB41" s="1240"/>
      <c r="FC41" s="1240"/>
      <c r="FD41" s="1240"/>
      <c r="FE41" s="1240"/>
      <c r="FF41" s="1240"/>
      <c r="FG41" s="1240"/>
      <c r="FH41" s="1240"/>
      <c r="FI41" s="1240"/>
      <c r="FJ41" s="1240"/>
      <c r="FK41" s="1240"/>
      <c r="FL41" s="1240"/>
      <c r="FM41" s="1240"/>
      <c r="FN41" s="1240"/>
      <c r="FO41" s="1240"/>
      <c r="FP41" s="1240"/>
      <c r="FQ41" s="1240"/>
      <c r="FR41" s="1257"/>
      <c r="FS41" s="1257"/>
      <c r="FT41" s="1257"/>
    </row>
    <row r="42" spans="1:176" s="1191" customFormat="1" ht="15.75" hidden="1" customHeight="1" thickBot="1" x14ac:dyDescent="0.3">
      <c r="A42" s="474"/>
      <c r="B42" s="480">
        <v>2011</v>
      </c>
      <c r="C42" s="1214"/>
      <c r="D42" s="1779">
        <f>'Vorige jaren'!B$18</f>
        <v>0</v>
      </c>
      <c r="E42" s="1779"/>
      <c r="F42" s="1779"/>
      <c r="G42" s="1779"/>
      <c r="H42" s="1779"/>
      <c r="I42" s="1779"/>
      <c r="J42" s="1779"/>
      <c r="K42" s="1779"/>
      <c r="L42" s="1779"/>
      <c r="M42" s="1779"/>
      <c r="N42" s="1779"/>
      <c r="O42" s="1779"/>
      <c r="P42" s="1779"/>
      <c r="Q42" s="1779"/>
      <c r="R42" s="1779"/>
      <c r="S42" s="1779"/>
      <c r="T42" s="1779"/>
      <c r="U42" s="1779"/>
      <c r="V42" s="1779"/>
      <c r="W42" s="1779"/>
      <c r="X42" s="1779"/>
      <c r="Y42" s="1779"/>
      <c r="Z42" s="1779"/>
      <c r="AA42" s="1768"/>
      <c r="AB42" s="1780"/>
      <c r="AC42" s="1779"/>
      <c r="AD42" s="1779"/>
      <c r="AE42" s="1779"/>
      <c r="AF42" s="1779"/>
      <c r="AG42" s="1779"/>
      <c r="AH42" s="1779"/>
      <c r="AI42" s="1779"/>
      <c r="AJ42" s="1779"/>
      <c r="AK42" s="1779"/>
      <c r="AL42" s="1779"/>
      <c r="AM42" s="1779"/>
      <c r="AN42" s="1779"/>
      <c r="AO42" s="1768"/>
      <c r="AP42" s="1780"/>
      <c r="AQ42" s="1779"/>
      <c r="AR42" s="1779"/>
      <c r="AS42" s="1779"/>
      <c r="AT42" s="1779"/>
      <c r="AU42" s="1779"/>
      <c r="AV42" s="1779"/>
      <c r="AW42" s="1779"/>
      <c r="AX42" s="1779"/>
      <c r="AY42" s="1779"/>
      <c r="AZ42" s="1779"/>
      <c r="BA42" s="1779"/>
      <c r="BB42" s="1779"/>
      <c r="BC42" s="1779"/>
      <c r="BD42" s="1779"/>
      <c r="BE42" s="1779"/>
      <c r="BF42" s="1779"/>
      <c r="BG42" s="1779"/>
      <c r="BH42" s="1779"/>
      <c r="BI42" s="1779"/>
      <c r="BJ42" s="1779"/>
      <c r="BK42" s="1779"/>
      <c r="BL42" s="1779"/>
      <c r="BM42" s="1779"/>
      <c r="BN42" s="1779"/>
      <c r="BO42" s="1779"/>
      <c r="BP42" s="1779"/>
      <c r="BQ42" s="1779"/>
      <c r="BR42" s="1779"/>
      <c r="BS42" s="1779"/>
      <c r="BT42" s="1779"/>
      <c r="BU42" s="1779"/>
      <c r="BV42" s="1779"/>
      <c r="BW42" s="1779"/>
      <c r="BX42" s="1779"/>
      <c r="BY42" s="1779"/>
      <c r="BZ42" s="1779"/>
      <c r="CA42" s="1779"/>
      <c r="CB42" s="1779"/>
      <c r="CC42" s="1779"/>
      <c r="CD42" s="1779"/>
      <c r="CE42" s="1779"/>
      <c r="CF42" s="1779"/>
      <c r="CG42" s="1779"/>
      <c r="CH42" s="1779"/>
      <c r="CI42" s="1779"/>
      <c r="CJ42" s="1779"/>
      <c r="CL42" s="1200"/>
      <c r="CM42" s="1198"/>
      <c r="CN42" s="475"/>
      <c r="CO42" s="475"/>
      <c r="CP42" s="1255">
        <f ca="1">IF(D$47&lt;&gt;0,D42/D$47*100,0)</f>
        <v>0</v>
      </c>
      <c r="CQ42" s="1215"/>
      <c r="CR42" s="1240"/>
      <c r="CS42" s="1240"/>
      <c r="CT42" s="1240"/>
      <c r="CU42" s="1215"/>
      <c r="CV42" s="1240"/>
      <c r="CW42" s="1240"/>
      <c r="CX42" s="1240"/>
      <c r="CY42" s="1240"/>
      <c r="CZ42" s="1240"/>
      <c r="DA42" s="1240"/>
      <c r="DB42" s="1240"/>
      <c r="DC42" s="1240"/>
      <c r="DD42" s="1256"/>
      <c r="DE42" s="1256"/>
      <c r="DF42" s="1256"/>
      <c r="DG42" s="1256"/>
      <c r="DH42" s="1256"/>
      <c r="DI42" s="1256"/>
      <c r="DJ42" s="1256"/>
      <c r="DK42" s="1256"/>
      <c r="DL42" s="1256"/>
      <c r="DM42" s="1240"/>
      <c r="DN42" s="1252"/>
      <c r="DO42" s="1256"/>
      <c r="DP42" s="1256"/>
      <c r="DQ42" s="1256"/>
      <c r="DR42" s="1256"/>
      <c r="DS42" s="1256"/>
      <c r="DT42" s="1256"/>
      <c r="DU42" s="1256"/>
      <c r="DV42" s="1256"/>
      <c r="DW42" s="1256"/>
      <c r="DX42" s="1256"/>
      <c r="DY42" s="1256"/>
      <c r="DZ42" s="1240"/>
      <c r="EA42" s="1252"/>
      <c r="EB42" s="1240"/>
      <c r="EC42" s="1240"/>
      <c r="ED42" s="1240"/>
      <c r="EE42" s="1240"/>
      <c r="EF42" s="1240"/>
      <c r="EG42" s="1240"/>
      <c r="EH42" s="1240"/>
      <c r="EI42" s="1240"/>
      <c r="EJ42" s="1240"/>
      <c r="EK42" s="1240"/>
      <c r="EL42" s="1240"/>
      <c r="EM42" s="1240"/>
      <c r="EN42" s="1240"/>
      <c r="EO42" s="1240"/>
      <c r="EP42" s="1240"/>
      <c r="EQ42" s="1240"/>
      <c r="ER42" s="1240"/>
      <c r="ES42" s="1240"/>
      <c r="ET42" s="1240"/>
      <c r="EU42" s="1240"/>
      <c r="EV42" s="1240"/>
      <c r="EW42" s="1240"/>
      <c r="EX42" s="1240"/>
      <c r="EY42" s="1240"/>
      <c r="EZ42" s="1240"/>
      <c r="FA42" s="1240"/>
      <c r="FB42" s="1240"/>
      <c r="FC42" s="1240"/>
      <c r="FD42" s="1240"/>
      <c r="FE42" s="1240"/>
      <c r="FF42" s="1240"/>
      <c r="FG42" s="1240"/>
      <c r="FH42" s="1240"/>
      <c r="FI42" s="1240"/>
      <c r="FJ42" s="1240"/>
      <c r="FK42" s="1240"/>
      <c r="FL42" s="1240"/>
      <c r="FM42" s="1240"/>
      <c r="FN42" s="1240"/>
      <c r="FO42" s="1240"/>
      <c r="FP42" s="1240"/>
      <c r="FQ42" s="1240"/>
      <c r="FR42" s="1257"/>
      <c r="FS42" s="1257"/>
      <c r="FT42" s="1257"/>
    </row>
    <row r="43" spans="1:176" s="1191" customFormat="1" ht="15.75" hidden="1" customHeight="1" thickBot="1" x14ac:dyDescent="0.3">
      <c r="A43" s="474"/>
      <c r="B43" s="480">
        <v>2012</v>
      </c>
      <c r="C43" s="1238"/>
      <c r="D43" s="1781">
        <f>'Vorige jaren'!B$19</f>
        <v>0</v>
      </c>
      <c r="E43" s="1780"/>
      <c r="F43" s="1779"/>
      <c r="G43" s="1779"/>
      <c r="H43" s="1779"/>
      <c r="I43" s="1779"/>
      <c r="J43" s="1779"/>
      <c r="K43" s="1779"/>
      <c r="L43" s="1779"/>
      <c r="M43" s="1779"/>
      <c r="N43" s="1779"/>
      <c r="O43" s="1779"/>
      <c r="P43" s="1779"/>
      <c r="Q43" s="1779"/>
      <c r="R43" s="1779"/>
      <c r="S43" s="1779"/>
      <c r="T43" s="1779"/>
      <c r="U43" s="1779"/>
      <c r="V43" s="1779"/>
      <c r="W43" s="1779"/>
      <c r="X43" s="1779"/>
      <c r="Y43" s="1779"/>
      <c r="Z43" s="1779"/>
      <c r="AA43" s="1768"/>
      <c r="AB43" s="1780"/>
      <c r="AC43" s="1779"/>
      <c r="AD43" s="1779"/>
      <c r="AE43" s="1779"/>
      <c r="AF43" s="1779"/>
      <c r="AG43" s="1779"/>
      <c r="AH43" s="1779"/>
      <c r="AI43" s="1779"/>
      <c r="AJ43" s="1779"/>
      <c r="AK43" s="1779"/>
      <c r="AL43" s="1779"/>
      <c r="AM43" s="1779"/>
      <c r="AN43" s="1779"/>
      <c r="AO43" s="1768"/>
      <c r="AP43" s="1780"/>
      <c r="AQ43" s="1779"/>
      <c r="AR43" s="1779"/>
      <c r="AS43" s="1779"/>
      <c r="AT43" s="1779"/>
      <c r="AU43" s="1779"/>
      <c r="AV43" s="1779"/>
      <c r="AW43" s="1779"/>
      <c r="AX43" s="1779"/>
      <c r="AY43" s="1779"/>
      <c r="AZ43" s="1779"/>
      <c r="BA43" s="1779"/>
      <c r="BB43" s="1779"/>
      <c r="BC43" s="1779"/>
      <c r="BD43" s="1779"/>
      <c r="BE43" s="1779"/>
      <c r="BF43" s="1779"/>
      <c r="BG43" s="1779"/>
      <c r="BH43" s="1779"/>
      <c r="BI43" s="1779"/>
      <c r="BJ43" s="1779"/>
      <c r="BK43" s="1779"/>
      <c r="BL43" s="1779"/>
      <c r="BM43" s="1779"/>
      <c r="BN43" s="1779"/>
      <c r="BO43" s="1779"/>
      <c r="BP43" s="1779"/>
      <c r="BQ43" s="1779"/>
      <c r="BR43" s="1779"/>
      <c r="BS43" s="1779"/>
      <c r="BT43" s="1779"/>
      <c r="BU43" s="1779"/>
      <c r="BV43" s="1779"/>
      <c r="BW43" s="1779"/>
      <c r="BX43" s="1779"/>
      <c r="BY43" s="1779"/>
      <c r="BZ43" s="1779"/>
      <c r="CA43" s="1779"/>
      <c r="CB43" s="1779"/>
      <c r="CC43" s="1779"/>
      <c r="CD43" s="1779"/>
      <c r="CE43" s="1779"/>
      <c r="CF43" s="1779"/>
      <c r="CG43" s="1779"/>
      <c r="CH43" s="1779"/>
      <c r="CI43" s="1779"/>
      <c r="CJ43" s="1779"/>
      <c r="CL43" s="1200"/>
      <c r="CM43" s="1198"/>
      <c r="CN43" s="475"/>
      <c r="CO43" s="475"/>
      <c r="CP43" s="1255">
        <f ca="1">IF(D$47&lt;&gt;0,D43/D$47*100,0)</f>
        <v>0</v>
      </c>
      <c r="CQ43" s="1240"/>
      <c r="CR43" s="1240"/>
      <c r="CS43" s="1240"/>
      <c r="CT43" s="1240"/>
      <c r="CU43" s="1240"/>
      <c r="CV43" s="1240"/>
      <c r="CW43" s="1240"/>
      <c r="CX43" s="1240"/>
      <c r="CY43" s="1240"/>
      <c r="CZ43" s="1240"/>
      <c r="DA43" s="1240"/>
      <c r="DB43" s="1240"/>
      <c r="DC43" s="1240"/>
      <c r="DD43" s="1256"/>
      <c r="DE43" s="1256"/>
      <c r="DF43" s="1256"/>
      <c r="DG43" s="1256"/>
      <c r="DH43" s="1256"/>
      <c r="DI43" s="1256"/>
      <c r="DJ43" s="1256"/>
      <c r="DK43" s="1256"/>
      <c r="DL43" s="1256"/>
      <c r="DM43" s="1240"/>
      <c r="DN43" s="1252"/>
      <c r="DO43" s="1256"/>
      <c r="DP43" s="1256"/>
      <c r="DQ43" s="1256"/>
      <c r="DR43" s="1256"/>
      <c r="DS43" s="1256"/>
      <c r="DT43" s="1256"/>
      <c r="DU43" s="1256"/>
      <c r="DV43" s="1256"/>
      <c r="DW43" s="1256"/>
      <c r="DX43" s="1256"/>
      <c r="DY43" s="1256"/>
      <c r="DZ43" s="1240"/>
      <c r="EA43" s="1252"/>
      <c r="EB43" s="1240"/>
      <c r="EC43" s="1240"/>
      <c r="ED43" s="1240"/>
      <c r="EE43" s="1240"/>
      <c r="EF43" s="1240"/>
      <c r="EG43" s="1240"/>
      <c r="EH43" s="1240"/>
      <c r="EI43" s="1240"/>
      <c r="EJ43" s="1240"/>
      <c r="EK43" s="1240"/>
      <c r="EL43" s="1240"/>
      <c r="EM43" s="1240"/>
      <c r="EN43" s="1240"/>
      <c r="EO43" s="1240"/>
      <c r="EP43" s="1240"/>
      <c r="EQ43" s="1240"/>
      <c r="ER43" s="1240"/>
      <c r="ES43" s="1240"/>
      <c r="ET43" s="1240"/>
      <c r="EU43" s="1240"/>
      <c r="EV43" s="1240"/>
      <c r="EW43" s="1240"/>
      <c r="EX43" s="1240"/>
      <c r="EY43" s="1240"/>
      <c r="EZ43" s="1240"/>
      <c r="FA43" s="1240"/>
      <c r="FB43" s="1240"/>
      <c r="FC43" s="1240"/>
      <c r="FD43" s="1240"/>
      <c r="FE43" s="1240"/>
      <c r="FF43" s="1240"/>
      <c r="FG43" s="1240"/>
      <c r="FH43" s="1240"/>
      <c r="FI43" s="1240"/>
      <c r="FJ43" s="1240"/>
      <c r="FK43" s="1240"/>
      <c r="FL43" s="1240"/>
      <c r="FM43" s="1240"/>
      <c r="FN43" s="1240"/>
      <c r="FO43" s="1240"/>
      <c r="FP43" s="1240"/>
      <c r="FQ43" s="1240"/>
      <c r="FR43" s="1257"/>
      <c r="FS43" s="1257"/>
      <c r="FT43" s="1257"/>
    </row>
    <row r="44" spans="1:176" s="1191" customFormat="1" ht="15.75" hidden="1" customHeight="1" thickBot="1" x14ac:dyDescent="0.3">
      <c r="A44" s="474"/>
      <c r="B44" s="482">
        <v>2014</v>
      </c>
      <c r="C44" s="1258"/>
      <c r="D44" s="1782">
        <f ca="1">SUM(AB44:CJ44)</f>
        <v>0</v>
      </c>
      <c r="E44" s="1783">
        <f>IF(Overzicht!C39=0,0,Overzicht!C$13/Overzicht!C39)</f>
        <v>0</v>
      </c>
      <c r="F44" s="1783">
        <f>IF(Overzicht!D39=0,0,Overzicht!D$13/Overzicht!D39)</f>
        <v>0</v>
      </c>
      <c r="G44" s="1783">
        <f>IF(Overzicht!E39=0,0,Overzicht!E$13/Overzicht!E39)</f>
        <v>0</v>
      </c>
      <c r="H44" s="1783">
        <f>IF(Overzicht!F39=0,0,Overzicht!F$13/Overzicht!F39)</f>
        <v>0</v>
      </c>
      <c r="I44" s="1783">
        <f>IF(Overzicht!G39=0,0,Overzicht!G$13/Overzicht!G39)</f>
        <v>0</v>
      </c>
      <c r="J44" s="1783">
        <f>IF(Overzicht!H39=0,0,Overzicht!H$13/Overzicht!H39)</f>
        <v>0</v>
      </c>
      <c r="K44" s="1783">
        <f>IF(Overzicht!I39=0,0,Overzicht!I$13/Overzicht!I39)</f>
        <v>0</v>
      </c>
      <c r="L44" s="1783">
        <f>IF(Overzicht!J39=0,0,Overzicht!J$13/Overzicht!J39)</f>
        <v>0</v>
      </c>
      <c r="M44" s="1783">
        <f>IF(Overzicht!K39=0,0,Overzicht!K$13/Overzicht!K39)</f>
        <v>0</v>
      </c>
      <c r="N44" s="1783">
        <f>IF(Overzicht!L39=0,0,Overzicht!L$13/Overzicht!L39)</f>
        <v>0</v>
      </c>
      <c r="O44" s="1783">
        <f>IF(Overzicht!M39=0,0,Overzicht!M$13/Overzicht!M39)</f>
        <v>0</v>
      </c>
      <c r="P44" s="1783">
        <f>IF(Overzicht!N39=0,0,Overzicht!N$13/Overzicht!N39)</f>
        <v>0</v>
      </c>
      <c r="Q44" s="1783">
        <f>IF(Overzicht!O39=0,0,Overzicht!O$13/Overzicht!O39)</f>
        <v>0</v>
      </c>
      <c r="R44" s="1783">
        <f>IF(Overzicht!P39=0,0,Overzicht!P$13/Overzicht!P39)</f>
        <v>0</v>
      </c>
      <c r="S44" s="1783">
        <f>IF(Overzicht!Q39=0,0,Overzicht!Q$13/Overzicht!Q39)</f>
        <v>0</v>
      </c>
      <c r="T44" s="1783">
        <f>IF(Overzicht!R39=0,0,Overzicht!R$13/Overzicht!R39)</f>
        <v>0</v>
      </c>
      <c r="U44" s="1783">
        <f>IF(Overzicht!S39=0,0,Overzicht!S$13/Overzicht!S39)</f>
        <v>0</v>
      </c>
      <c r="V44" s="1783">
        <f>IF(Overzicht!T39=0,0,Overzicht!T$13/Overzicht!T39)</f>
        <v>0</v>
      </c>
      <c r="W44" s="1783">
        <f>IF(Overzicht!U39=0,0,Overzicht!U$13/Overzicht!U39)</f>
        <v>0</v>
      </c>
      <c r="X44" s="1783">
        <f>IF(Overzicht!V39=0,0,Overzicht!V$13/Overzicht!V39)</f>
        <v>0</v>
      </c>
      <c r="Y44" s="1783">
        <f>IF(Overzicht!W39=0,0,Overzicht!W$13/Overzicht!W39)</f>
        <v>0</v>
      </c>
      <c r="Z44" s="1783">
        <f>IF(Overzicht!X39=0,0,Overzicht!X$13/Overzicht!X39)</f>
        <v>0</v>
      </c>
      <c r="AA44" s="1768"/>
      <c r="AB44" s="1783">
        <f>Overzicht!Z39*Overzicht!Z$13</f>
        <v>0</v>
      </c>
      <c r="AC44" s="1782">
        <f ca="1">Overzicht!AA39*Overzicht!AA$13</f>
        <v>0</v>
      </c>
      <c r="AD44" s="1782">
        <f ca="1">Overzicht!AB39*Overzicht!AB$13</f>
        <v>0</v>
      </c>
      <c r="AE44" s="1782">
        <f>Overzicht!AC39*Overzicht!AC$13</f>
        <v>0</v>
      </c>
      <c r="AF44" s="1782">
        <f>Overzicht!AD39*Overzicht!AD$13</f>
        <v>0</v>
      </c>
      <c r="AG44" s="1782">
        <f>Overzicht!AE39*Overzicht!AE$13</f>
        <v>0</v>
      </c>
      <c r="AH44" s="1782">
        <f>Overzicht!AF39*Overzicht!AF$13</f>
        <v>0</v>
      </c>
      <c r="AI44" s="1782">
        <f>Overzicht!AG39*Overzicht!AG$13</f>
        <v>0</v>
      </c>
      <c r="AJ44" s="1782">
        <f>Overzicht!AH39*Overzicht!AH$13</f>
        <v>0</v>
      </c>
      <c r="AK44" s="1782">
        <f>Overzicht!AI39*Overzicht!AI$13</f>
        <v>0</v>
      </c>
      <c r="AL44" s="1782">
        <f>Overzicht!AJ39*Overzicht!AJ$13</f>
        <v>0</v>
      </c>
      <c r="AM44" s="1782">
        <f>Overzicht!AK39*Overzicht!AK$13</f>
        <v>0</v>
      </c>
      <c r="AN44" s="1782">
        <f>Overzicht!AL39*Overzicht!AL$13</f>
        <v>0</v>
      </c>
      <c r="AO44" s="1768"/>
      <c r="AP44" s="1783">
        <f>Overzicht!AN39*Overzicht!AN$13</f>
        <v>0</v>
      </c>
      <c r="AQ44" s="1782">
        <f>Overzicht!AO39*Overzicht!AO$13</f>
        <v>0</v>
      </c>
      <c r="AR44" s="1782">
        <f>Overzicht!AP39*Overzicht!AP$13</f>
        <v>0</v>
      </c>
      <c r="AS44" s="1782">
        <f>Overzicht!AQ39*Overzicht!AQ$13</f>
        <v>0</v>
      </c>
      <c r="AT44" s="1782">
        <f>Overzicht!AR39*Overzicht!AR$13</f>
        <v>0</v>
      </c>
      <c r="AU44" s="1782">
        <f>Overzicht!AS39*Overzicht!AS$13</f>
        <v>0</v>
      </c>
      <c r="AV44" s="1782">
        <f>Overzicht!AT39*Overzicht!AT$13</f>
        <v>0</v>
      </c>
      <c r="AW44" s="1782">
        <f>Overzicht!AU39*Overzicht!AU$13</f>
        <v>0</v>
      </c>
      <c r="AX44" s="1782">
        <f>Overzicht!AV39*Overzicht!AV$13</f>
        <v>0</v>
      </c>
      <c r="AY44" s="1782">
        <f>Overzicht!AW39*Overzicht!AW$13</f>
        <v>0</v>
      </c>
      <c r="AZ44" s="1782">
        <f>Overzicht!AX39*Overzicht!AX$13</f>
        <v>0</v>
      </c>
      <c r="BA44" s="1782">
        <f>Overzicht!AY39*Overzicht!AY$13</f>
        <v>0</v>
      </c>
      <c r="BB44" s="1782">
        <f>Overzicht!AZ39*Overzicht!AZ$13</f>
        <v>0</v>
      </c>
      <c r="BC44" s="1782">
        <f>Overzicht!BA39*Overzicht!BA$13</f>
        <v>0</v>
      </c>
      <c r="BD44" s="1782">
        <f>Overzicht!BB39*Overzicht!BB$13</f>
        <v>0</v>
      </c>
      <c r="BE44" s="1782">
        <f>Overzicht!BC39*Overzicht!BC$13</f>
        <v>0</v>
      </c>
      <c r="BF44" s="1782">
        <f>Overzicht!BD39*Overzicht!BD$13</f>
        <v>0</v>
      </c>
      <c r="BG44" s="1782">
        <f>Overzicht!BE39*Overzicht!BE$13</f>
        <v>0</v>
      </c>
      <c r="BH44" s="1782">
        <f>Overzicht!BF39*Overzicht!BF$13</f>
        <v>0</v>
      </c>
      <c r="BI44" s="1782">
        <f>Overzicht!BG39*Overzicht!BG$13</f>
        <v>0</v>
      </c>
      <c r="BJ44" s="1782">
        <f>Overzicht!BH39*Overzicht!BH$13</f>
        <v>0</v>
      </c>
      <c r="BK44" s="1782">
        <f>Overzicht!BI39*Overzicht!BI$13</f>
        <v>0</v>
      </c>
      <c r="BL44" s="1782">
        <f>Overzicht!BJ39*Overzicht!BJ$13</f>
        <v>0</v>
      </c>
      <c r="BM44" s="1782">
        <f>Overzicht!BK39*Overzicht!BK$13</f>
        <v>0</v>
      </c>
      <c r="BN44" s="1782">
        <f>Overzicht!BL39*Overzicht!BL$13</f>
        <v>0</v>
      </c>
      <c r="BO44" s="1782">
        <f>Overzicht!BM39*Overzicht!BM$13</f>
        <v>0</v>
      </c>
      <c r="BP44" s="1782">
        <f>Overzicht!BN39*Overzicht!BN$13</f>
        <v>0</v>
      </c>
      <c r="BQ44" s="1782">
        <f>Overzicht!BO39*Overzicht!BO$13</f>
        <v>0</v>
      </c>
      <c r="BR44" s="1782">
        <f>Overzicht!BP39*Overzicht!BP$13</f>
        <v>0</v>
      </c>
      <c r="BS44" s="1782">
        <f>Overzicht!BQ39*Overzicht!BQ$13</f>
        <v>0</v>
      </c>
      <c r="BT44" s="1782">
        <f>Overzicht!BR39*Overzicht!BR$13</f>
        <v>0</v>
      </c>
      <c r="BU44" s="1782">
        <f>Overzicht!BS39*Overzicht!BS$13</f>
        <v>0</v>
      </c>
      <c r="BV44" s="1782">
        <f>Overzicht!BT39*Overzicht!BT$13</f>
        <v>0</v>
      </c>
      <c r="BW44" s="1782">
        <f>Overzicht!BU39*Overzicht!BU$13</f>
        <v>0</v>
      </c>
      <c r="BX44" s="1782">
        <f>Overzicht!BV39*Overzicht!BV$13</f>
        <v>0</v>
      </c>
      <c r="BY44" s="1782">
        <f>Overzicht!BW39*Overzicht!BW$13</f>
        <v>0</v>
      </c>
      <c r="BZ44" s="1782">
        <f>Overzicht!BX39*Overzicht!BX$13</f>
        <v>0</v>
      </c>
      <c r="CA44" s="1782">
        <f>Overzicht!BY39*Overzicht!BY$13</f>
        <v>0</v>
      </c>
      <c r="CB44" s="1782">
        <f>Overzicht!BZ39*Overzicht!BZ$13</f>
        <v>0</v>
      </c>
      <c r="CC44" s="1782">
        <f>Overzicht!CA39*Overzicht!CA$13</f>
        <v>0</v>
      </c>
      <c r="CD44" s="1782">
        <f>Overzicht!CB39*Overzicht!CB$13</f>
        <v>0</v>
      </c>
      <c r="CE44" s="1782">
        <f>Overzicht!CC39*Overzicht!CC$13</f>
        <v>0</v>
      </c>
      <c r="CF44" s="1782">
        <f>Overzicht!CD39*Overzicht!CD$13</f>
        <v>0</v>
      </c>
      <c r="CG44" s="1782">
        <f>Overzicht!CE39*Overzicht!CE$13</f>
        <v>0</v>
      </c>
      <c r="CH44" s="1782">
        <f>Overzicht!CF39*Overzicht!CF$13</f>
        <v>0</v>
      </c>
      <c r="CI44" s="1782">
        <f>Overzicht!CG39*Overzicht!CG$13</f>
        <v>0</v>
      </c>
      <c r="CJ44" s="1782">
        <f>Overzicht!CH39*Overzicht!CH$13</f>
        <v>0</v>
      </c>
      <c r="CL44" s="1200"/>
      <c r="CM44" s="1198"/>
      <c r="CN44" s="475"/>
      <c r="CO44" s="475"/>
      <c r="CP44" s="1267" t="e">
        <f ca="1">IF(D$47&lt;&gt;0,D44/D$44*100,0)</f>
        <v>#DIV/0!</v>
      </c>
      <c r="CQ44" s="1266">
        <f t="shared" ref="CQ44:DD44" si="20">IF(E$44&lt;&gt;0,E44/E$44*100,0)</f>
        <v>0</v>
      </c>
      <c r="CR44" s="1266">
        <f t="shared" si="20"/>
        <v>0</v>
      </c>
      <c r="CS44" s="1266">
        <f t="shared" si="20"/>
        <v>0</v>
      </c>
      <c r="CT44" s="1266">
        <f t="shared" si="20"/>
        <v>0</v>
      </c>
      <c r="CU44" s="1266">
        <f t="shared" si="20"/>
        <v>0</v>
      </c>
      <c r="CV44" s="1266">
        <f t="shared" si="20"/>
        <v>0</v>
      </c>
      <c r="CW44" s="1266">
        <f t="shared" si="20"/>
        <v>0</v>
      </c>
      <c r="CX44" s="1266">
        <f t="shared" si="20"/>
        <v>0</v>
      </c>
      <c r="CY44" s="1266">
        <f t="shared" si="20"/>
        <v>0</v>
      </c>
      <c r="CZ44" s="1266">
        <f t="shared" si="20"/>
        <v>0</v>
      </c>
      <c r="DA44" s="1266">
        <f t="shared" si="20"/>
        <v>0</v>
      </c>
      <c r="DB44" s="1266">
        <f t="shared" si="20"/>
        <v>0</v>
      </c>
      <c r="DC44" s="1266">
        <f t="shared" si="20"/>
        <v>0</v>
      </c>
      <c r="DD44" s="1268">
        <f t="shared" si="20"/>
        <v>0</v>
      </c>
      <c r="DE44" s="1268">
        <f t="shared" ref="DE44:DL44" si="21">IF(S$44&lt;&gt;0,S44/S$44*100,0)</f>
        <v>0</v>
      </c>
      <c r="DF44" s="1268">
        <f t="shared" si="21"/>
        <v>0</v>
      </c>
      <c r="DG44" s="1268">
        <f t="shared" si="21"/>
        <v>0</v>
      </c>
      <c r="DH44" s="1268">
        <f t="shared" si="21"/>
        <v>0</v>
      </c>
      <c r="DI44" s="1268">
        <f t="shared" si="21"/>
        <v>0</v>
      </c>
      <c r="DJ44" s="1268">
        <f t="shared" si="21"/>
        <v>0</v>
      </c>
      <c r="DK44" s="1268">
        <f t="shared" si="21"/>
        <v>0</v>
      </c>
      <c r="DL44" s="1268">
        <f t="shared" si="21"/>
        <v>0</v>
      </c>
      <c r="DM44" s="1266">
        <f ca="1">IF(AC$44&lt;&gt;0,AC44/AC$44*100,0)</f>
        <v>0</v>
      </c>
      <c r="DN44" s="1262">
        <f ca="1">IF(AD$44&lt;&gt;0,AD44/AD$44*100,0)</f>
        <v>0</v>
      </c>
      <c r="DO44" s="1268">
        <f t="shared" ref="DO44:DY44" si="22">IF(AN$44&lt;&gt;0,AN44/AN$44*100,0)</f>
        <v>0</v>
      </c>
      <c r="DP44" s="1268">
        <f t="shared" si="22"/>
        <v>0</v>
      </c>
      <c r="DQ44" s="1268">
        <f t="shared" si="22"/>
        <v>0</v>
      </c>
      <c r="DR44" s="1268">
        <f t="shared" si="22"/>
        <v>0</v>
      </c>
      <c r="DS44" s="1268">
        <f t="shared" si="22"/>
        <v>0</v>
      </c>
      <c r="DT44" s="1268">
        <f t="shared" si="22"/>
        <v>0</v>
      </c>
      <c r="DU44" s="1268">
        <f t="shared" si="22"/>
        <v>0</v>
      </c>
      <c r="DV44" s="1268">
        <f t="shared" si="22"/>
        <v>0</v>
      </c>
      <c r="DW44" s="1268">
        <f t="shared" si="22"/>
        <v>0</v>
      </c>
      <c r="DX44" s="1268">
        <f t="shared" si="22"/>
        <v>0</v>
      </c>
      <c r="DY44" s="1268">
        <f t="shared" si="22"/>
        <v>0</v>
      </c>
      <c r="DZ44" s="1266">
        <f t="shared" ref="DZ44:FT44" si="23">IF(AR$44&lt;&gt;0,AR44/AR$44*100,0)</f>
        <v>0</v>
      </c>
      <c r="EA44" s="1262">
        <f t="shared" si="23"/>
        <v>0</v>
      </c>
      <c r="EB44" s="1266">
        <f t="shared" si="23"/>
        <v>0</v>
      </c>
      <c r="EC44" s="1266">
        <f t="shared" si="23"/>
        <v>0</v>
      </c>
      <c r="ED44" s="1266">
        <f t="shared" si="23"/>
        <v>0</v>
      </c>
      <c r="EE44" s="1266">
        <f t="shared" si="23"/>
        <v>0</v>
      </c>
      <c r="EF44" s="1266">
        <f t="shared" si="23"/>
        <v>0</v>
      </c>
      <c r="EG44" s="1266">
        <f t="shared" si="23"/>
        <v>0</v>
      </c>
      <c r="EH44" s="1266">
        <f t="shared" si="23"/>
        <v>0</v>
      </c>
      <c r="EI44" s="1266">
        <f t="shared" si="23"/>
        <v>0</v>
      </c>
      <c r="EJ44" s="1266">
        <f t="shared" si="23"/>
        <v>0</v>
      </c>
      <c r="EK44" s="1266">
        <f t="shared" si="23"/>
        <v>0</v>
      </c>
      <c r="EL44" s="1266">
        <f t="shared" si="23"/>
        <v>0</v>
      </c>
      <c r="EM44" s="1266">
        <f t="shared" si="23"/>
        <v>0</v>
      </c>
      <c r="EN44" s="1266">
        <f t="shared" si="23"/>
        <v>0</v>
      </c>
      <c r="EO44" s="1266">
        <f t="shared" si="23"/>
        <v>0</v>
      </c>
      <c r="EP44" s="1266">
        <f t="shared" si="23"/>
        <v>0</v>
      </c>
      <c r="EQ44" s="1266">
        <f t="shared" si="23"/>
        <v>0</v>
      </c>
      <c r="ER44" s="1266">
        <f t="shared" si="23"/>
        <v>0</v>
      </c>
      <c r="ES44" s="1266">
        <f t="shared" si="23"/>
        <v>0</v>
      </c>
      <c r="ET44" s="1266">
        <f t="shared" si="23"/>
        <v>0</v>
      </c>
      <c r="EU44" s="1266">
        <f t="shared" si="23"/>
        <v>0</v>
      </c>
      <c r="EV44" s="1266">
        <f t="shared" si="23"/>
        <v>0</v>
      </c>
      <c r="EW44" s="1266">
        <f t="shared" si="23"/>
        <v>0</v>
      </c>
      <c r="EX44" s="1266">
        <f t="shared" si="23"/>
        <v>0</v>
      </c>
      <c r="EY44" s="1266">
        <f t="shared" si="23"/>
        <v>0</v>
      </c>
      <c r="EZ44" s="1266">
        <f t="shared" si="23"/>
        <v>0</v>
      </c>
      <c r="FA44" s="1266">
        <f t="shared" si="23"/>
        <v>0</v>
      </c>
      <c r="FB44" s="1266">
        <f t="shared" si="23"/>
        <v>0</v>
      </c>
      <c r="FC44" s="1266">
        <f t="shared" si="23"/>
        <v>0</v>
      </c>
      <c r="FD44" s="1266">
        <f t="shared" si="23"/>
        <v>0</v>
      </c>
      <c r="FE44" s="1266">
        <f t="shared" si="23"/>
        <v>0</v>
      </c>
      <c r="FF44" s="1266">
        <f t="shared" si="23"/>
        <v>0</v>
      </c>
      <c r="FG44" s="1266">
        <f t="shared" si="23"/>
        <v>0</v>
      </c>
      <c r="FH44" s="1266">
        <f t="shared" si="23"/>
        <v>0</v>
      </c>
      <c r="FI44" s="1266">
        <f t="shared" si="23"/>
        <v>0</v>
      </c>
      <c r="FJ44" s="1266">
        <f t="shared" si="23"/>
        <v>0</v>
      </c>
      <c r="FK44" s="1266">
        <f t="shared" si="23"/>
        <v>0</v>
      </c>
      <c r="FL44" s="1266">
        <f t="shared" si="23"/>
        <v>0</v>
      </c>
      <c r="FM44" s="1266">
        <f t="shared" si="23"/>
        <v>0</v>
      </c>
      <c r="FN44" s="1266">
        <f t="shared" si="23"/>
        <v>0</v>
      </c>
      <c r="FO44" s="1266">
        <f t="shared" si="23"/>
        <v>0</v>
      </c>
      <c r="FP44" s="1266">
        <f t="shared" si="23"/>
        <v>0</v>
      </c>
      <c r="FQ44" s="1266">
        <f t="shared" si="23"/>
        <v>0</v>
      </c>
      <c r="FR44" s="1269">
        <f t="shared" si="23"/>
        <v>0</v>
      </c>
      <c r="FS44" s="1269">
        <f t="shared" si="23"/>
        <v>0</v>
      </c>
      <c r="FT44" s="1269">
        <f t="shared" si="23"/>
        <v>0</v>
      </c>
    </row>
    <row r="45" spans="1:176" s="1191" customFormat="1" ht="15.75" thickBot="1" x14ac:dyDescent="0.3">
      <c r="A45" s="477">
        <v>2016</v>
      </c>
      <c r="B45" s="478">
        <v>2014</v>
      </c>
      <c r="C45" s="1270"/>
      <c r="D45" s="1765">
        <f ca="1">SUM(AB45:CJ45)</f>
        <v>4481821.4912275076</v>
      </c>
      <c r="E45" s="1766">
        <f>IF(Overzicht!C40=0,0,Overzicht!C$13/Overzicht!C40)</f>
        <v>125000</v>
      </c>
      <c r="F45" s="1769">
        <f>IF(Overzicht!D40=0,0,Overzicht!D$13/Overzicht!D40)</f>
        <v>10979.166666666666</v>
      </c>
      <c r="G45" s="1769">
        <f ca="1">IF(Overzicht!E40=0,0,Overzicht!E$13/Overzicht!E40)</f>
        <v>16022</v>
      </c>
      <c r="H45" s="1769">
        <f ca="1">IF(Overzicht!F40=0,0,Overzicht!F$13/Overzicht!F40)</f>
        <v>513544.8344339162</v>
      </c>
      <c r="I45" s="1769">
        <f ca="1">IF(Overzicht!G40=0,0,Overzicht!G$13/Overzicht!G40)</f>
        <v>636077.42251140543</v>
      </c>
      <c r="J45" s="1769">
        <f>IF(Overzicht!H40=0,0,Overzicht!H$13/Overzicht!H40)</f>
        <v>1000</v>
      </c>
      <c r="K45" s="1769">
        <f>IF(Overzicht!I40=0,0,Overzicht!I$13/Overzicht!I40)</f>
        <v>1794.8717948717949</v>
      </c>
      <c r="L45" s="1769">
        <f ca="1">IF(Overzicht!J40=0,0,Overzicht!J$13/Overzicht!J40)</f>
        <v>720</v>
      </c>
      <c r="M45" s="1769">
        <f>IF(Overzicht!K40=0,0,Overzicht!K$13/Overzicht!K40)</f>
        <v>16666.666666666668</v>
      </c>
      <c r="N45" s="1769">
        <f>IF(Overzicht!L40=0,0,Overzicht!L$13/Overzicht!L40)</f>
        <v>0</v>
      </c>
      <c r="O45" s="1769">
        <f ca="1">IF(Overzicht!M40=0,0,Overzicht!M$13/Overzicht!M40)</f>
        <v>284.39999999999998</v>
      </c>
      <c r="P45" s="1769">
        <f ca="1">IF(Overzicht!N40=0,0,Overzicht!N$13/Overzicht!N40)</f>
        <v>0</v>
      </c>
      <c r="Q45" s="1769">
        <f>IF(Overzicht!O40=0,0,Overzicht!O$13/Overzicht!O40)</f>
        <v>25328.51179491232</v>
      </c>
      <c r="R45" s="1769">
        <f>IF(Overzicht!P40=0,0,Overzicht!P$13/Overzicht!P40)</f>
        <v>77165.145397167027</v>
      </c>
      <c r="S45" s="1769">
        <f>IF(Overzicht!Q40=0,0,Overzicht!Q$13/Overzicht!Q40)</f>
        <v>0</v>
      </c>
      <c r="T45" s="1769">
        <f>IF(Overzicht!R40=0,0,Overzicht!R$13/Overzicht!R40)</f>
        <v>0</v>
      </c>
      <c r="U45" s="1769">
        <f>IF(Overzicht!S40=0,0,Overzicht!S$13/Overzicht!S40)</f>
        <v>0</v>
      </c>
      <c r="V45" s="1769" t="e">
        <f>IF(Overzicht!T40=0,0,Overzicht!T$13/Overzicht!T40)</f>
        <v>#VALUE!</v>
      </c>
      <c r="W45" s="1769">
        <f ca="1">IF(Overzicht!U40=0,0,Overzicht!U$13/Overzicht!U40)</f>
        <v>0</v>
      </c>
      <c r="X45" s="1769">
        <f ca="1">IF(Overzicht!V40=0,0,Overzicht!V$13/Overzicht!V40)</f>
        <v>0</v>
      </c>
      <c r="Y45" s="1769">
        <f ca="1">IF(Overzicht!W40=0,0,Overzicht!W$13/Overzicht!W40)</f>
        <v>0</v>
      </c>
      <c r="Z45" s="1769">
        <f ca="1">IF(Overzicht!X40=0,0,Overzicht!X$13/Overzicht!X40)</f>
        <v>0</v>
      </c>
      <c r="AA45" s="1768"/>
      <c r="AB45" s="1769">
        <f>IF(Overzicht!Z40=0,0,Overzicht!Z$13/Overzicht!Z40)</f>
        <v>948287.99552458851</v>
      </c>
      <c r="AC45" s="1769">
        <f ca="1">Overzicht!AA40*Overzicht!AA$13</f>
        <v>0</v>
      </c>
      <c r="AD45" s="1769">
        <f ca="1">Overzicht!AB40*Overzicht!AB$13</f>
        <v>143244.72062989185</v>
      </c>
      <c r="AE45" s="1769">
        <f ca="1">Overzicht!AC40*Overzicht!AC$13</f>
        <v>52328.14672540332</v>
      </c>
      <c r="AF45" s="1769">
        <f>Overzicht!AD40*Overzicht!AD$13</f>
        <v>0</v>
      </c>
      <c r="AG45" s="1769">
        <f>Overzicht!AE40*Overzicht!AE$13</f>
        <v>0</v>
      </c>
      <c r="AH45" s="1769">
        <f>Overzicht!AF40*Overzicht!AF$13</f>
        <v>0</v>
      </c>
      <c r="AI45" s="1769">
        <f>Overzicht!AG40*Overzicht!AG$13</f>
        <v>0</v>
      </c>
      <c r="AJ45" s="1769">
        <f>Overzicht!AH40*Overzicht!AH$13</f>
        <v>0</v>
      </c>
      <c r="AK45" s="1769">
        <f>Overzicht!AI40*Overzicht!AI$13</f>
        <v>0</v>
      </c>
      <c r="AL45" s="1769">
        <f>Overzicht!AJ40*Overzicht!AJ$13</f>
        <v>0</v>
      </c>
      <c r="AM45" s="1769">
        <f>Overzicht!AK40*Overzicht!AK$13</f>
        <v>0</v>
      </c>
      <c r="AN45" s="1769">
        <f>Overzicht!AL40*Overzicht!AL$13</f>
        <v>0</v>
      </c>
      <c r="AO45" s="1768"/>
      <c r="AP45" s="1769">
        <f ca="1">Overzicht!AN40*Overzicht!AN$13</f>
        <v>0</v>
      </c>
      <c r="AQ45" s="1769">
        <f ca="1">Overzicht!AO40*Overzicht!AO$13</f>
        <v>217.27093333948486</v>
      </c>
      <c r="AR45" s="1769">
        <f ca="1">Overzicht!AP40*Overzicht!AP$13</f>
        <v>424.27335007254351</v>
      </c>
      <c r="AS45" s="1769">
        <f ca="1">Overzicht!AQ40*Overzicht!AQ$13</f>
        <v>383550.38676879759</v>
      </c>
      <c r="AT45" s="1769">
        <f ca="1">Overzicht!AR40*Overzicht!AR$13</f>
        <v>364015.63539565611</v>
      </c>
      <c r="AU45" s="1769">
        <f ca="1">Overzicht!AS40*Overzicht!AS$13</f>
        <v>179981.43894117628</v>
      </c>
      <c r="AV45" s="1769">
        <f ca="1">Overzicht!AT40*Overzicht!AT$13</f>
        <v>663222.34528044553</v>
      </c>
      <c r="AW45" s="1769">
        <f ca="1">Overzicht!AU40*Overzicht!AU$13</f>
        <v>1567774.9163707122</v>
      </c>
      <c r="AX45" s="1769">
        <f ca="1">Overzicht!AV40*Overzicht!AV$13</f>
        <v>177425.98675511323</v>
      </c>
      <c r="AY45" s="1769">
        <f ca="1">Overzicht!AW40*Overzicht!AW$13</f>
        <v>1348.3745523099883</v>
      </c>
      <c r="AZ45" s="1769">
        <f>Overzicht!AX40*Overzicht!AX$13</f>
        <v>0</v>
      </c>
      <c r="BA45" s="1769">
        <f>Overzicht!AY40*Overzicht!AY$13</f>
        <v>0</v>
      </c>
      <c r="BB45" s="1769">
        <f>Overzicht!AZ40*Overzicht!AZ$13</f>
        <v>0</v>
      </c>
      <c r="BC45" s="1769">
        <f>Overzicht!BA40*Overzicht!BA$13</f>
        <v>0</v>
      </c>
      <c r="BD45" s="1769">
        <f>Overzicht!BB40*Overzicht!BB$13</f>
        <v>0</v>
      </c>
      <c r="BE45" s="1769">
        <f>Overzicht!BC40*Overzicht!BC$13</f>
        <v>0</v>
      </c>
      <c r="BF45" s="1769">
        <f>Overzicht!BD40*Overzicht!BD$13</f>
        <v>0</v>
      </c>
      <c r="BG45" s="1769">
        <f>Overzicht!BE40*Overzicht!BE$13</f>
        <v>0</v>
      </c>
      <c r="BH45" s="1769">
        <f>Overzicht!BF40*Overzicht!BF$13</f>
        <v>0</v>
      </c>
      <c r="BI45" s="1769">
        <f>Overzicht!BG40*Overzicht!BG$13</f>
        <v>0</v>
      </c>
      <c r="BJ45" s="1769">
        <f>Overzicht!BH40*Overzicht!BH$13</f>
        <v>0</v>
      </c>
      <c r="BK45" s="1769">
        <f>Overzicht!BI40*Overzicht!BI$13</f>
        <v>0</v>
      </c>
      <c r="BL45" s="1769">
        <f>Overzicht!BJ40*Overzicht!BJ$13</f>
        <v>0</v>
      </c>
      <c r="BM45" s="1769">
        <f>Overzicht!BK40*Overzicht!BK$13</f>
        <v>0</v>
      </c>
      <c r="BN45" s="1769">
        <f>Overzicht!BL40*Overzicht!BL$13</f>
        <v>0</v>
      </c>
      <c r="BO45" s="1769">
        <f>Overzicht!BM40*Overzicht!BM$13</f>
        <v>0</v>
      </c>
      <c r="BP45" s="1769">
        <f>Overzicht!BN40*Overzicht!BN$13</f>
        <v>0</v>
      </c>
      <c r="BQ45" s="1769">
        <f>Overzicht!BO40*Overzicht!BO$13</f>
        <v>0</v>
      </c>
      <c r="BR45" s="1769">
        <f>Overzicht!BP40*Overzicht!BP$13</f>
        <v>0</v>
      </c>
      <c r="BS45" s="1769">
        <f>Overzicht!BQ40*Overzicht!BQ$13</f>
        <v>0</v>
      </c>
      <c r="BT45" s="1769">
        <f>Overzicht!BR40*Overzicht!BR$13</f>
        <v>0</v>
      </c>
      <c r="BU45" s="1769">
        <f>Overzicht!BS40*Overzicht!BS$13</f>
        <v>0</v>
      </c>
      <c r="BV45" s="1769">
        <f>Overzicht!BT40*Overzicht!BT$13</f>
        <v>0</v>
      </c>
      <c r="BW45" s="1769">
        <f>Overzicht!BU40*Overzicht!BU$13</f>
        <v>0</v>
      </c>
      <c r="BX45" s="1769">
        <f>Overzicht!BV40*Overzicht!BV$13</f>
        <v>0</v>
      </c>
      <c r="BY45" s="1769">
        <f>Overzicht!BW40*Overzicht!BW$13</f>
        <v>0</v>
      </c>
      <c r="BZ45" s="1769">
        <f>Overzicht!BX40*Overzicht!BX$13</f>
        <v>0</v>
      </c>
      <c r="CA45" s="1769">
        <f>Overzicht!BY40*Overzicht!BY$13</f>
        <v>0</v>
      </c>
      <c r="CB45" s="1769">
        <f>Overzicht!BZ40*Overzicht!BZ$13</f>
        <v>0</v>
      </c>
      <c r="CC45" s="1769">
        <f>Overzicht!CA40*Overzicht!CA$13</f>
        <v>0</v>
      </c>
      <c r="CD45" s="1769">
        <f>Overzicht!CB40*Overzicht!CB$13</f>
        <v>0</v>
      </c>
      <c r="CE45" s="1769">
        <f>Overzicht!CC40*Overzicht!CC$13</f>
        <v>0</v>
      </c>
      <c r="CF45" s="1769">
        <f>Overzicht!CD40*Overzicht!CD$13</f>
        <v>0</v>
      </c>
      <c r="CG45" s="1769">
        <f>Overzicht!CE40*Overzicht!CE$13</f>
        <v>0</v>
      </c>
      <c r="CH45" s="1769">
        <f>Overzicht!CF40*Overzicht!CF$13</f>
        <v>0</v>
      </c>
      <c r="CI45" s="1769">
        <f>Overzicht!CG40*Overzicht!CG$13</f>
        <v>0</v>
      </c>
      <c r="CJ45" s="1765">
        <f>Overzicht!CH40*Overzicht!CH$13</f>
        <v>0</v>
      </c>
      <c r="CL45" s="1200"/>
      <c r="CM45" s="1198"/>
      <c r="CN45" s="475"/>
      <c r="CO45" s="475"/>
      <c r="CP45" s="1271">
        <f t="shared" ref="CP45:DD47" ca="1" si="24">IF(D$45&lt;&gt;0,D45/D$45*100,0)</f>
        <v>100</v>
      </c>
      <c r="CQ45" s="1248">
        <f t="shared" si="24"/>
        <v>100</v>
      </c>
      <c r="CR45" s="1236">
        <f t="shared" si="24"/>
        <v>100</v>
      </c>
      <c r="CS45" s="1236">
        <f t="shared" ca="1" si="24"/>
        <v>100</v>
      </c>
      <c r="CT45" s="1236">
        <f t="shared" ca="1" si="24"/>
        <v>100</v>
      </c>
      <c r="CU45" s="1236">
        <f t="shared" ca="1" si="24"/>
        <v>100</v>
      </c>
      <c r="CV45" s="1236">
        <f t="shared" si="24"/>
        <v>100</v>
      </c>
      <c r="CW45" s="1236">
        <f t="shared" si="24"/>
        <v>100</v>
      </c>
      <c r="CX45" s="1236">
        <f t="shared" ca="1" si="24"/>
        <v>100</v>
      </c>
      <c r="CY45" s="1236">
        <f t="shared" si="24"/>
        <v>100</v>
      </c>
      <c r="CZ45" s="1236">
        <f t="shared" si="24"/>
        <v>0</v>
      </c>
      <c r="DA45" s="1236">
        <f t="shared" ca="1" si="24"/>
        <v>100</v>
      </c>
      <c r="DB45" s="1236">
        <f t="shared" ca="1" si="24"/>
        <v>0</v>
      </c>
      <c r="DC45" s="1236">
        <f t="shared" si="24"/>
        <v>100</v>
      </c>
      <c r="DD45" s="1249">
        <f t="shared" si="24"/>
        <v>100</v>
      </c>
      <c r="DE45" s="1249">
        <f t="shared" ref="DE45:DL47" si="25">IF(S$45&lt;&gt;0,S45/S$45*100,0)</f>
        <v>0</v>
      </c>
      <c r="DF45" s="1249">
        <f t="shared" si="25"/>
        <v>0</v>
      </c>
      <c r="DG45" s="1249">
        <f t="shared" si="25"/>
        <v>0</v>
      </c>
      <c r="DH45" s="1249" t="e">
        <f t="shared" si="25"/>
        <v>#VALUE!</v>
      </c>
      <c r="DI45" s="1249">
        <f t="shared" ca="1" si="25"/>
        <v>0</v>
      </c>
      <c r="DJ45" s="1249">
        <f t="shared" ca="1" si="25"/>
        <v>0</v>
      </c>
      <c r="DK45" s="1249">
        <f t="shared" ca="1" si="25"/>
        <v>0</v>
      </c>
      <c r="DL45" s="1249">
        <f t="shared" ca="1" si="25"/>
        <v>0</v>
      </c>
      <c r="DM45" s="1236">
        <f t="shared" ref="DM45:DY47" si="26">IF(AB$45&lt;&gt;0,AB45/AB$45*100,0)</f>
        <v>100</v>
      </c>
      <c r="DN45" s="1245">
        <f t="shared" ca="1" si="26"/>
        <v>0</v>
      </c>
      <c r="DO45" s="1249">
        <f t="shared" ca="1" si="26"/>
        <v>100</v>
      </c>
      <c r="DP45" s="1249">
        <f t="shared" ca="1" si="26"/>
        <v>100</v>
      </c>
      <c r="DQ45" s="1249">
        <f t="shared" si="26"/>
        <v>0</v>
      </c>
      <c r="DR45" s="1249">
        <f t="shared" si="26"/>
        <v>0</v>
      </c>
      <c r="DS45" s="1249">
        <f t="shared" si="26"/>
        <v>0</v>
      </c>
      <c r="DT45" s="1249">
        <f t="shared" si="26"/>
        <v>0</v>
      </c>
      <c r="DU45" s="1249">
        <f t="shared" si="26"/>
        <v>0</v>
      </c>
      <c r="DV45" s="1249">
        <f t="shared" si="26"/>
        <v>0</v>
      </c>
      <c r="DW45" s="1249">
        <f t="shared" si="26"/>
        <v>0</v>
      </c>
      <c r="DX45" s="1249">
        <f t="shared" si="26"/>
        <v>0</v>
      </c>
      <c r="DY45" s="1249">
        <f t="shared" si="26"/>
        <v>0</v>
      </c>
      <c r="DZ45" s="1236">
        <f t="shared" ref="DZ45:EI47" ca="1" si="27">IF(AP$45&lt;&gt;0,AP45/AP$45*100,0)</f>
        <v>0</v>
      </c>
      <c r="EA45" s="1245">
        <f t="shared" ca="1" si="27"/>
        <v>100</v>
      </c>
      <c r="EB45" s="1236">
        <f t="shared" ca="1" si="27"/>
        <v>100</v>
      </c>
      <c r="EC45" s="1236">
        <f t="shared" ca="1" si="27"/>
        <v>100</v>
      </c>
      <c r="ED45" s="1236">
        <f t="shared" ca="1" si="27"/>
        <v>100</v>
      </c>
      <c r="EE45" s="1236">
        <f t="shared" ca="1" si="27"/>
        <v>100</v>
      </c>
      <c r="EF45" s="1236">
        <f t="shared" ca="1" si="27"/>
        <v>100</v>
      </c>
      <c r="EG45" s="1236">
        <f t="shared" ca="1" si="27"/>
        <v>100</v>
      </c>
      <c r="EH45" s="1236">
        <f t="shared" ca="1" si="27"/>
        <v>100</v>
      </c>
      <c r="EI45" s="1236">
        <f t="shared" ca="1" si="27"/>
        <v>100</v>
      </c>
      <c r="EJ45" s="1236">
        <f t="shared" ref="EJ45:ES47" si="28">IF(AZ$45&lt;&gt;0,AZ45/AZ$45*100,0)</f>
        <v>0</v>
      </c>
      <c r="EK45" s="1236">
        <f t="shared" si="28"/>
        <v>0</v>
      </c>
      <c r="EL45" s="1236">
        <f t="shared" si="28"/>
        <v>0</v>
      </c>
      <c r="EM45" s="1236">
        <f t="shared" si="28"/>
        <v>0</v>
      </c>
      <c r="EN45" s="1236">
        <f t="shared" si="28"/>
        <v>0</v>
      </c>
      <c r="EO45" s="1236">
        <f t="shared" si="28"/>
        <v>0</v>
      </c>
      <c r="EP45" s="1236">
        <f t="shared" si="28"/>
        <v>0</v>
      </c>
      <c r="EQ45" s="1236">
        <f t="shared" si="28"/>
        <v>0</v>
      </c>
      <c r="ER45" s="1236">
        <f t="shared" si="28"/>
        <v>0</v>
      </c>
      <c r="ES45" s="1236">
        <f t="shared" si="28"/>
        <v>0</v>
      </c>
      <c r="ET45" s="1236">
        <f t="shared" ref="ET45:FC47" si="29">IF(BJ$45&lt;&gt;0,BJ45/BJ$45*100,0)</f>
        <v>0</v>
      </c>
      <c r="EU45" s="1236">
        <f t="shared" si="29"/>
        <v>0</v>
      </c>
      <c r="EV45" s="1236">
        <f t="shared" si="29"/>
        <v>0</v>
      </c>
      <c r="EW45" s="1236">
        <f t="shared" si="29"/>
        <v>0</v>
      </c>
      <c r="EX45" s="1236">
        <f t="shared" si="29"/>
        <v>0</v>
      </c>
      <c r="EY45" s="1236">
        <f t="shared" si="29"/>
        <v>0</v>
      </c>
      <c r="EZ45" s="1236">
        <f t="shared" si="29"/>
        <v>0</v>
      </c>
      <c r="FA45" s="1236">
        <f t="shared" si="29"/>
        <v>0</v>
      </c>
      <c r="FB45" s="1236">
        <f t="shared" si="29"/>
        <v>0</v>
      </c>
      <c r="FC45" s="1236">
        <f t="shared" si="29"/>
        <v>0</v>
      </c>
      <c r="FD45" s="1236">
        <f t="shared" ref="FD45:FM47" si="30">IF(BT$45&lt;&gt;0,BT45/BT$45*100,0)</f>
        <v>0</v>
      </c>
      <c r="FE45" s="1236">
        <f t="shared" si="30"/>
        <v>0</v>
      </c>
      <c r="FF45" s="1236">
        <f t="shared" si="30"/>
        <v>0</v>
      </c>
      <c r="FG45" s="1236">
        <f t="shared" si="30"/>
        <v>0</v>
      </c>
      <c r="FH45" s="1236">
        <f t="shared" si="30"/>
        <v>0</v>
      </c>
      <c r="FI45" s="1236">
        <f t="shared" si="30"/>
        <v>0</v>
      </c>
      <c r="FJ45" s="1236">
        <f t="shared" si="30"/>
        <v>0</v>
      </c>
      <c r="FK45" s="1236">
        <f t="shared" si="30"/>
        <v>0</v>
      </c>
      <c r="FL45" s="1236">
        <f t="shared" si="30"/>
        <v>0</v>
      </c>
      <c r="FM45" s="1236">
        <f t="shared" si="30"/>
        <v>0</v>
      </c>
      <c r="FN45" s="1236">
        <f t="shared" ref="FN45:FT47" si="31">IF(CD$45&lt;&gt;0,CD45/CD$45*100,0)</f>
        <v>0</v>
      </c>
      <c r="FO45" s="1236">
        <f t="shared" si="31"/>
        <v>0</v>
      </c>
      <c r="FP45" s="1236">
        <f t="shared" si="31"/>
        <v>0</v>
      </c>
      <c r="FQ45" s="1236">
        <f t="shared" si="31"/>
        <v>0</v>
      </c>
      <c r="FR45" s="1236">
        <f t="shared" si="31"/>
        <v>0</v>
      </c>
      <c r="FS45" s="1236">
        <f t="shared" si="31"/>
        <v>0</v>
      </c>
      <c r="FT45" s="1250">
        <f t="shared" si="31"/>
        <v>0</v>
      </c>
    </row>
    <row r="46" spans="1:176" s="1191" customFormat="1" x14ac:dyDescent="0.25">
      <c r="A46" s="474"/>
      <c r="B46" s="480">
        <v>2015</v>
      </c>
      <c r="C46" s="1238"/>
      <c r="D46" s="1784">
        <f ca="1">SUM(AB46:CJ46)</f>
        <v>4453361.5105046397</v>
      </c>
      <c r="E46" s="1785">
        <f>IF(Overzicht!C41=0,0,Overzicht!C$13/Overzicht!C41)</f>
        <v>125000</v>
      </c>
      <c r="F46" s="1779">
        <f>IF(Overzicht!D41=0,0,Overzicht!D$13/Overzicht!D41)</f>
        <v>10979.166666666666</v>
      </c>
      <c r="G46" s="1779">
        <f ca="1">IF(Overzicht!E41=0,0,Overzicht!E$13/Overzicht!E41)</f>
        <v>16022</v>
      </c>
      <c r="H46" s="1779">
        <f ca="1">IF(Overzicht!F41=0,0,Overzicht!F$13/Overzicht!F41)</f>
        <v>517307.24280092871</v>
      </c>
      <c r="I46" s="1779">
        <f ca="1">IF(Overzicht!G41=0,0,Overzicht!G$13/Overzicht!G41)</f>
        <v>633504.6171176699</v>
      </c>
      <c r="J46" s="1779">
        <f>IF(Overzicht!H41=0,0,Overzicht!H$13/Overzicht!H41)</f>
        <v>1000</v>
      </c>
      <c r="K46" s="1779">
        <f>IF(Overzicht!I41=0,0,Overzicht!I$13/Overzicht!I41)</f>
        <v>1794.8717948717949</v>
      </c>
      <c r="L46" s="1779">
        <f ca="1">IF(Overzicht!J41=0,0,Overzicht!J$13/Overzicht!J41)</f>
        <v>720</v>
      </c>
      <c r="M46" s="1779">
        <f>IF(Overzicht!K41=0,0,Overzicht!K$13/Overzicht!K41)</f>
        <v>16666.666666666668</v>
      </c>
      <c r="N46" s="1779">
        <f>IF(Overzicht!L41=0,0,Overzicht!L$13/Overzicht!L41)</f>
        <v>0</v>
      </c>
      <c r="O46" s="1779">
        <f ca="1">IF(Overzicht!M41=0,0,Overzicht!M$13/Overzicht!M41)</f>
        <v>284.39999999999998</v>
      </c>
      <c r="P46" s="1779">
        <f ca="1">IF(Overzicht!N41=0,0,Overzicht!N$13/Overzicht!N41)</f>
        <v>0</v>
      </c>
      <c r="Q46" s="1779">
        <f>IF(Overzicht!O41=0,0,Overzicht!O$13/Overzicht!O41)</f>
        <v>25328.511794912338</v>
      </c>
      <c r="R46" s="1779">
        <f>IF(Overzicht!P41=0,0,Overzicht!P$13/Overzicht!P41)</f>
        <v>77165.145397166605</v>
      </c>
      <c r="S46" s="1779">
        <f>IF(Overzicht!Q41=0,0,Overzicht!Q$13/Overzicht!Q41)</f>
        <v>0</v>
      </c>
      <c r="T46" s="1779">
        <f>IF(Overzicht!R41=0,0,Overzicht!R$13/Overzicht!R41)</f>
        <v>0</v>
      </c>
      <c r="U46" s="1779">
        <f>IF(Overzicht!S41=0,0,Overzicht!S$13/Overzicht!S41)</f>
        <v>0</v>
      </c>
      <c r="V46" s="1779" t="e">
        <f>IF(Overzicht!T41=0,0,Overzicht!T$13/Overzicht!T41)</f>
        <v>#VALUE!</v>
      </c>
      <c r="W46" s="1779">
        <f ca="1">IF(Overzicht!U41=0,0,Overzicht!U$13/Overzicht!U41)</f>
        <v>0</v>
      </c>
      <c r="X46" s="1779">
        <f ca="1">IF(Overzicht!V41=0,0,Overzicht!V$13/Overzicht!V41)</f>
        <v>0</v>
      </c>
      <c r="Y46" s="1779">
        <f ca="1">IF(Overzicht!W41=0,0,Overzicht!W$13/Overzicht!W41)</f>
        <v>0</v>
      </c>
      <c r="Z46" s="1779">
        <f ca="1">IF(Overzicht!X41=0,0,Overzicht!X$13/Overzicht!X41)</f>
        <v>0</v>
      </c>
      <c r="AA46" s="1768"/>
      <c r="AB46" s="1779">
        <f>IF(Overzicht!Z41=0,0,Overzicht!Z$13/Overzicht!Z41)</f>
        <v>904583.62932787999</v>
      </c>
      <c r="AC46" s="1779">
        <f ca="1">Overzicht!AA41*Overzicht!AA$13</f>
        <v>0</v>
      </c>
      <c r="AD46" s="1779">
        <f ca="1">Overzicht!AB41*Overzicht!AB$13</f>
        <v>143244.72062989185</v>
      </c>
      <c r="AE46" s="1779">
        <f ca="1">Overzicht!AC41*Overzicht!AC$13</f>
        <v>0</v>
      </c>
      <c r="AF46" s="1779">
        <f>Overzicht!AD41*Overzicht!AD$13</f>
        <v>0</v>
      </c>
      <c r="AG46" s="1779">
        <f>Overzicht!AE41*Overzicht!AE$13</f>
        <v>0</v>
      </c>
      <c r="AH46" s="1779">
        <f>Overzicht!AF41*Overzicht!AF$13</f>
        <v>0</v>
      </c>
      <c r="AI46" s="1779">
        <f>Overzicht!AG41*Overzicht!AG$13</f>
        <v>0</v>
      </c>
      <c r="AJ46" s="1779">
        <f>Overzicht!AH41*Overzicht!AH$13</f>
        <v>0</v>
      </c>
      <c r="AK46" s="1779">
        <f>Overzicht!AI41*Overzicht!AI$13</f>
        <v>0</v>
      </c>
      <c r="AL46" s="1779">
        <f>Overzicht!AJ41*Overzicht!AJ$13</f>
        <v>0</v>
      </c>
      <c r="AM46" s="1779">
        <f>Overzicht!AK41*Overzicht!AK$13</f>
        <v>0</v>
      </c>
      <c r="AN46" s="1779">
        <f>Overzicht!AL41*Overzicht!AL$13</f>
        <v>0</v>
      </c>
      <c r="AO46" s="1768"/>
      <c r="AP46" s="1779">
        <f ca="1">Overzicht!AN41*Overzicht!AN$13</f>
        <v>0</v>
      </c>
      <c r="AQ46" s="1779">
        <f ca="1">Overzicht!AO41*Overzicht!AO$13</f>
        <v>217.27093333948486</v>
      </c>
      <c r="AR46" s="1779">
        <f ca="1">Overzicht!AP41*Overzicht!AP$13</f>
        <v>428.92897394832727</v>
      </c>
      <c r="AS46" s="1779">
        <f ca="1">Overzicht!AQ41*Overzicht!AQ$13</f>
        <v>407178.75038373331</v>
      </c>
      <c r="AT46" s="1779">
        <f ca="1">Overzicht!AR41*Overzicht!AR$13</f>
        <v>378819.89367184381</v>
      </c>
      <c r="AU46" s="1779">
        <f ca="1">Overzicht!AS41*Overzicht!AS$13</f>
        <v>201637.56400897951</v>
      </c>
      <c r="AV46" s="1779">
        <f ca="1">Overzicht!AT41*Overzicht!AT$13</f>
        <v>669219.69403321925</v>
      </c>
      <c r="AW46" s="1779">
        <f ca="1">Overzicht!AU41*Overzicht!AU$13</f>
        <v>1567548.4683235674</v>
      </c>
      <c r="AX46" s="1779">
        <f ca="1">Overzicht!AV41*Overzicht!AV$13</f>
        <v>179105.33679602094</v>
      </c>
      <c r="AY46" s="1779">
        <f ca="1">Overzicht!AW41*Overzicht!AW$13</f>
        <v>1377.2534222161653</v>
      </c>
      <c r="AZ46" s="1779">
        <f>Overzicht!AX41*Overzicht!AX$13</f>
        <v>0</v>
      </c>
      <c r="BA46" s="1779">
        <f>Overzicht!AY41*Overzicht!AY$13</f>
        <v>0</v>
      </c>
      <c r="BB46" s="1779">
        <f>Overzicht!AZ41*Overzicht!AZ$13</f>
        <v>0</v>
      </c>
      <c r="BC46" s="1779">
        <f>Overzicht!BA41*Overzicht!BA$13</f>
        <v>0</v>
      </c>
      <c r="BD46" s="1779">
        <f>Overzicht!BB41*Overzicht!BB$13</f>
        <v>0</v>
      </c>
      <c r="BE46" s="1779">
        <f>Overzicht!BC41*Overzicht!BC$13</f>
        <v>0</v>
      </c>
      <c r="BF46" s="1779">
        <f>Overzicht!BD41*Overzicht!BD$13</f>
        <v>0</v>
      </c>
      <c r="BG46" s="1779">
        <f>Overzicht!BE41*Overzicht!BE$13</f>
        <v>0</v>
      </c>
      <c r="BH46" s="1779">
        <f>Overzicht!BF41*Overzicht!BF$13</f>
        <v>0</v>
      </c>
      <c r="BI46" s="1779">
        <f>Overzicht!BG41*Overzicht!BG$13</f>
        <v>0</v>
      </c>
      <c r="BJ46" s="1779">
        <f>Overzicht!BH41*Overzicht!BH$13</f>
        <v>0</v>
      </c>
      <c r="BK46" s="1779">
        <f>Overzicht!BI41*Overzicht!BI$13</f>
        <v>0</v>
      </c>
      <c r="BL46" s="1779">
        <f>Overzicht!BJ41*Overzicht!BJ$13</f>
        <v>0</v>
      </c>
      <c r="BM46" s="1779">
        <f>Overzicht!BK41*Overzicht!BK$13</f>
        <v>0</v>
      </c>
      <c r="BN46" s="1779">
        <f>Overzicht!BL41*Overzicht!BL$13</f>
        <v>0</v>
      </c>
      <c r="BO46" s="1779">
        <f>Overzicht!BM41*Overzicht!BM$13</f>
        <v>0</v>
      </c>
      <c r="BP46" s="1779">
        <f>Overzicht!BN41*Overzicht!BN$13</f>
        <v>0</v>
      </c>
      <c r="BQ46" s="1779">
        <f>Overzicht!BO41*Overzicht!BO$13</f>
        <v>0</v>
      </c>
      <c r="BR46" s="1779">
        <f>Overzicht!BP41*Overzicht!BP$13</f>
        <v>0</v>
      </c>
      <c r="BS46" s="1779">
        <f>Overzicht!BQ41*Overzicht!BQ$13</f>
        <v>0</v>
      </c>
      <c r="BT46" s="1779">
        <f>Overzicht!BR41*Overzicht!BR$13</f>
        <v>0</v>
      </c>
      <c r="BU46" s="1779">
        <f>Overzicht!BS41*Overzicht!BS$13</f>
        <v>0</v>
      </c>
      <c r="BV46" s="1779">
        <f>Overzicht!BT41*Overzicht!BT$13</f>
        <v>0</v>
      </c>
      <c r="BW46" s="1779">
        <f>Overzicht!BU41*Overzicht!BU$13</f>
        <v>0</v>
      </c>
      <c r="BX46" s="1779">
        <f>Overzicht!BV41*Overzicht!BV$13</f>
        <v>0</v>
      </c>
      <c r="BY46" s="1779">
        <f>Overzicht!BW41*Overzicht!BW$13</f>
        <v>0</v>
      </c>
      <c r="BZ46" s="1779">
        <f>Overzicht!BX41*Overzicht!BX$13</f>
        <v>0</v>
      </c>
      <c r="CA46" s="1779">
        <f>Overzicht!BY41*Overzicht!BY$13</f>
        <v>0</v>
      </c>
      <c r="CB46" s="1779">
        <f>Overzicht!BZ41*Overzicht!BZ$13</f>
        <v>0</v>
      </c>
      <c r="CC46" s="1779">
        <f>Overzicht!CA41*Overzicht!CA$13</f>
        <v>0</v>
      </c>
      <c r="CD46" s="1779">
        <f>Overzicht!CB41*Overzicht!CB$13</f>
        <v>0</v>
      </c>
      <c r="CE46" s="1779">
        <f>Overzicht!CC41*Overzicht!CC$13</f>
        <v>0</v>
      </c>
      <c r="CF46" s="1779">
        <f>Overzicht!CD41*Overzicht!CD$13</f>
        <v>0</v>
      </c>
      <c r="CG46" s="1779">
        <f>Overzicht!CE41*Overzicht!CE$13</f>
        <v>0</v>
      </c>
      <c r="CH46" s="1779">
        <f>Overzicht!CF41*Overzicht!CF$13</f>
        <v>0</v>
      </c>
      <c r="CI46" s="1779">
        <f>Overzicht!CG41*Overzicht!CG$13</f>
        <v>0</v>
      </c>
      <c r="CJ46" s="1784">
        <f>Overzicht!CH41*Overzicht!CH$13</f>
        <v>0</v>
      </c>
      <c r="CL46" s="1200"/>
      <c r="CM46" s="1198"/>
      <c r="CN46" s="475"/>
      <c r="CO46" s="475"/>
      <c r="CP46" s="1278">
        <f t="shared" ca="1" si="24"/>
        <v>99.36499075702649</v>
      </c>
      <c r="CQ46" s="1255">
        <f t="shared" si="24"/>
        <v>100</v>
      </c>
      <c r="CR46" s="1240">
        <f t="shared" si="24"/>
        <v>100</v>
      </c>
      <c r="CS46" s="1240">
        <f t="shared" ca="1" si="24"/>
        <v>100</v>
      </c>
      <c r="CT46" s="1240">
        <f t="shared" ca="1" si="24"/>
        <v>100.73263483823371</v>
      </c>
      <c r="CU46" s="1240">
        <f t="shared" ca="1" si="24"/>
        <v>99.595520088800299</v>
      </c>
      <c r="CV46" s="1240">
        <f t="shared" si="24"/>
        <v>100</v>
      </c>
      <c r="CW46" s="1240">
        <f t="shared" si="24"/>
        <v>100</v>
      </c>
      <c r="CX46" s="1240">
        <f t="shared" ca="1" si="24"/>
        <v>100</v>
      </c>
      <c r="CY46" s="1240">
        <f t="shared" si="24"/>
        <v>100</v>
      </c>
      <c r="CZ46" s="1240">
        <f t="shared" si="24"/>
        <v>0</v>
      </c>
      <c r="DA46" s="1240">
        <f t="shared" ca="1" si="24"/>
        <v>100</v>
      </c>
      <c r="DB46" s="1240">
        <f t="shared" ca="1" si="24"/>
        <v>0</v>
      </c>
      <c r="DC46" s="1240">
        <f t="shared" si="24"/>
        <v>100.00000000000007</v>
      </c>
      <c r="DD46" s="1256">
        <f t="shared" si="24"/>
        <v>99.99999999999946</v>
      </c>
      <c r="DE46" s="1256">
        <f t="shared" si="25"/>
        <v>0</v>
      </c>
      <c r="DF46" s="1256">
        <f t="shared" si="25"/>
        <v>0</v>
      </c>
      <c r="DG46" s="1256">
        <f t="shared" si="25"/>
        <v>0</v>
      </c>
      <c r="DH46" s="1256" t="e">
        <f t="shared" si="25"/>
        <v>#VALUE!</v>
      </c>
      <c r="DI46" s="1256">
        <f t="shared" ca="1" si="25"/>
        <v>0</v>
      </c>
      <c r="DJ46" s="1256">
        <f t="shared" ca="1" si="25"/>
        <v>0</v>
      </c>
      <c r="DK46" s="1256">
        <f t="shared" ca="1" si="25"/>
        <v>0</v>
      </c>
      <c r="DL46" s="1256">
        <f t="shared" ca="1" si="25"/>
        <v>0</v>
      </c>
      <c r="DM46" s="1240">
        <f t="shared" si="26"/>
        <v>95.391234898789207</v>
      </c>
      <c r="DN46" s="1252">
        <f t="shared" ca="1" si="26"/>
        <v>0</v>
      </c>
      <c r="DO46" s="1256">
        <f t="shared" ca="1" si="26"/>
        <v>100</v>
      </c>
      <c r="DP46" s="1256">
        <f t="shared" ca="1" si="26"/>
        <v>0</v>
      </c>
      <c r="DQ46" s="1256">
        <f t="shared" si="26"/>
        <v>0</v>
      </c>
      <c r="DR46" s="1256">
        <f t="shared" si="26"/>
        <v>0</v>
      </c>
      <c r="DS46" s="1256">
        <f t="shared" si="26"/>
        <v>0</v>
      </c>
      <c r="DT46" s="1256">
        <f t="shared" si="26"/>
        <v>0</v>
      </c>
      <c r="DU46" s="1256">
        <f t="shared" si="26"/>
        <v>0</v>
      </c>
      <c r="DV46" s="1256">
        <f t="shared" si="26"/>
        <v>0</v>
      </c>
      <c r="DW46" s="1256">
        <f t="shared" si="26"/>
        <v>0</v>
      </c>
      <c r="DX46" s="1256">
        <f t="shared" si="26"/>
        <v>0</v>
      </c>
      <c r="DY46" s="1256">
        <f t="shared" si="26"/>
        <v>0</v>
      </c>
      <c r="DZ46" s="1240">
        <f t="shared" ca="1" si="27"/>
        <v>0</v>
      </c>
      <c r="EA46" s="1252">
        <f t="shared" ca="1" si="27"/>
        <v>100</v>
      </c>
      <c r="EB46" s="1240">
        <f t="shared" ca="1" si="27"/>
        <v>101.09731706575201</v>
      </c>
      <c r="EC46" s="1240">
        <f t="shared" ca="1" si="27"/>
        <v>106.16043274365899</v>
      </c>
      <c r="ED46" s="1240">
        <f t="shared" ca="1" si="27"/>
        <v>104.06692922959108</v>
      </c>
      <c r="EE46" s="1240">
        <f t="shared" ca="1" si="27"/>
        <v>112.03242134033673</v>
      </c>
      <c r="EF46" s="1240">
        <f t="shared" ca="1" si="27"/>
        <v>100.90427422951767</v>
      </c>
      <c r="EG46" s="1240">
        <f t="shared" ca="1" si="27"/>
        <v>99.985556086860413</v>
      </c>
      <c r="EH46" s="1240">
        <f t="shared" ca="1" si="27"/>
        <v>100.94650736998609</v>
      </c>
      <c r="EI46" s="1240">
        <f t="shared" ca="1" si="27"/>
        <v>102.14175429643808</v>
      </c>
      <c r="EJ46" s="1240">
        <f t="shared" si="28"/>
        <v>0</v>
      </c>
      <c r="EK46" s="1240">
        <f t="shared" si="28"/>
        <v>0</v>
      </c>
      <c r="EL46" s="1240">
        <f t="shared" si="28"/>
        <v>0</v>
      </c>
      <c r="EM46" s="1240">
        <f t="shared" si="28"/>
        <v>0</v>
      </c>
      <c r="EN46" s="1240">
        <f t="shared" si="28"/>
        <v>0</v>
      </c>
      <c r="EO46" s="1240">
        <f t="shared" si="28"/>
        <v>0</v>
      </c>
      <c r="EP46" s="1240">
        <f t="shared" si="28"/>
        <v>0</v>
      </c>
      <c r="EQ46" s="1240">
        <f t="shared" si="28"/>
        <v>0</v>
      </c>
      <c r="ER46" s="1240">
        <f t="shared" si="28"/>
        <v>0</v>
      </c>
      <c r="ES46" s="1240">
        <f t="shared" si="28"/>
        <v>0</v>
      </c>
      <c r="ET46" s="1240">
        <f t="shared" si="29"/>
        <v>0</v>
      </c>
      <c r="EU46" s="1240">
        <f t="shared" si="29"/>
        <v>0</v>
      </c>
      <c r="EV46" s="1240">
        <f t="shared" si="29"/>
        <v>0</v>
      </c>
      <c r="EW46" s="1240">
        <f t="shared" si="29"/>
        <v>0</v>
      </c>
      <c r="EX46" s="1240">
        <f t="shared" si="29"/>
        <v>0</v>
      </c>
      <c r="EY46" s="1240">
        <f t="shared" si="29"/>
        <v>0</v>
      </c>
      <c r="EZ46" s="1240">
        <f t="shared" si="29"/>
        <v>0</v>
      </c>
      <c r="FA46" s="1240">
        <f t="shared" si="29"/>
        <v>0</v>
      </c>
      <c r="FB46" s="1240">
        <f t="shared" si="29"/>
        <v>0</v>
      </c>
      <c r="FC46" s="1240">
        <f t="shared" si="29"/>
        <v>0</v>
      </c>
      <c r="FD46" s="1240">
        <f t="shared" si="30"/>
        <v>0</v>
      </c>
      <c r="FE46" s="1240">
        <f t="shared" si="30"/>
        <v>0</v>
      </c>
      <c r="FF46" s="1240">
        <f t="shared" si="30"/>
        <v>0</v>
      </c>
      <c r="FG46" s="1240">
        <f t="shared" si="30"/>
        <v>0</v>
      </c>
      <c r="FH46" s="1240">
        <f t="shared" si="30"/>
        <v>0</v>
      </c>
      <c r="FI46" s="1240">
        <f t="shared" si="30"/>
        <v>0</v>
      </c>
      <c r="FJ46" s="1240">
        <f t="shared" si="30"/>
        <v>0</v>
      </c>
      <c r="FK46" s="1240">
        <f t="shared" si="30"/>
        <v>0</v>
      </c>
      <c r="FL46" s="1240">
        <f t="shared" si="30"/>
        <v>0</v>
      </c>
      <c r="FM46" s="1240">
        <f t="shared" si="30"/>
        <v>0</v>
      </c>
      <c r="FN46" s="1240">
        <f t="shared" si="31"/>
        <v>0</v>
      </c>
      <c r="FO46" s="1240">
        <f t="shared" si="31"/>
        <v>0</v>
      </c>
      <c r="FP46" s="1240">
        <f t="shared" si="31"/>
        <v>0</v>
      </c>
      <c r="FQ46" s="1240">
        <f t="shared" si="31"/>
        <v>0</v>
      </c>
      <c r="FR46" s="1240">
        <f t="shared" si="31"/>
        <v>0</v>
      </c>
      <c r="FS46" s="1240">
        <f t="shared" si="31"/>
        <v>0</v>
      </c>
      <c r="FT46" s="1257">
        <f t="shared" si="31"/>
        <v>0</v>
      </c>
    </row>
    <row r="47" spans="1:176" s="1191" customFormat="1" ht="15.75" thickBot="1" x14ac:dyDescent="0.3">
      <c r="A47" s="474"/>
      <c r="B47" s="481">
        <v>2016</v>
      </c>
      <c r="C47" s="1221"/>
      <c r="D47" s="1774">
        <f ca="1">SUM(AB47:CJ47)</f>
        <v>3758059.0303884572</v>
      </c>
      <c r="E47" s="1786">
        <f>IF(Overzicht!C42=0,0,Overzicht!C$13/Overzicht!C42)</f>
        <v>125000</v>
      </c>
      <c r="F47" s="1773">
        <f>IF(Overzicht!D42=0,0,Overzicht!D$13/Overzicht!D42)</f>
        <v>10979.166666666666</v>
      </c>
      <c r="G47" s="1773">
        <f ca="1">IF(Overzicht!E42=0,0,Overzicht!E$13/Overzicht!E42)</f>
        <v>16022</v>
      </c>
      <c r="H47" s="1773">
        <f ca="1">IF(Overzicht!F42=0,0,Overzicht!F$13/Overzicht!F42)</f>
        <v>510375.60000000003</v>
      </c>
      <c r="I47" s="1773">
        <f ca="1">IF(Overzicht!G42=0,0,Overzicht!G$13/Overzicht!G42)</f>
        <v>633906.00000000012</v>
      </c>
      <c r="J47" s="1773">
        <f>IF(Overzicht!H42=0,0,Overzicht!H$13/Overzicht!H42)</f>
        <v>1000</v>
      </c>
      <c r="K47" s="1773">
        <f>IF(Overzicht!I42=0,0,Overzicht!I$13/Overzicht!I42)</f>
        <v>1794.8717948717949</v>
      </c>
      <c r="L47" s="1773">
        <f ca="1">IF(Overzicht!J42=0,0,Overzicht!J$13/Overzicht!J42)</f>
        <v>720</v>
      </c>
      <c r="M47" s="1773">
        <f>IF(Overzicht!K42=0,0,Overzicht!K$13/Overzicht!K42)</f>
        <v>16666.666666666668</v>
      </c>
      <c r="N47" s="1773">
        <f>IF(Overzicht!L42=0,0,Overzicht!L$13/Overzicht!L42)</f>
        <v>0</v>
      </c>
      <c r="O47" s="1773">
        <f ca="1">IF(Overzicht!M42=0,0,Overzicht!M$13/Overzicht!M42)</f>
        <v>284.39999999999998</v>
      </c>
      <c r="P47" s="1773">
        <f ca="1">IF(Overzicht!N42=0,0,Overzicht!N$13/Overzicht!N42)</f>
        <v>0</v>
      </c>
      <c r="Q47" s="1773">
        <f>IF(Overzicht!O42=0,0,Overzicht!O$13/Overzicht!O42)</f>
        <v>25328.511794912338</v>
      </c>
      <c r="R47" s="1773">
        <f>IF(Overzicht!P42=0,0,Overzicht!P$13/Overzicht!P42)</f>
        <v>77165.145397166605</v>
      </c>
      <c r="S47" s="1773">
        <f>IF(Overzicht!Q42=0,0,Overzicht!Q$13/Overzicht!Q42)</f>
        <v>0</v>
      </c>
      <c r="T47" s="1773">
        <f>IF(Overzicht!R42=0,0,Overzicht!R$13/Overzicht!R42)</f>
        <v>0</v>
      </c>
      <c r="U47" s="1773">
        <f>IF(Overzicht!S42=0,0,Overzicht!S$13/Overzicht!S42)</f>
        <v>0</v>
      </c>
      <c r="V47" s="1773" t="e">
        <f>IF(Overzicht!T42=0,0,Overzicht!T$13/Overzicht!T42)</f>
        <v>#VALUE!</v>
      </c>
      <c r="W47" s="1773">
        <f ca="1">IF(Overzicht!U42=0,0,Overzicht!U$13/Overzicht!U42)</f>
        <v>0</v>
      </c>
      <c r="X47" s="1773">
        <f ca="1">IF(Overzicht!V42=0,0,Overzicht!V$13/Overzicht!V42)</f>
        <v>0</v>
      </c>
      <c r="Y47" s="1773">
        <f ca="1">IF(Overzicht!W42=0,0,Overzicht!W$13/Overzicht!W42)</f>
        <v>0</v>
      </c>
      <c r="Z47" s="1773">
        <f ca="1">IF(Overzicht!X42=0,0,Overzicht!X$13/Overzicht!X42)</f>
        <v>0</v>
      </c>
      <c r="AA47" s="1772"/>
      <c r="AB47" s="1773">
        <f>IF(Overzicht!Z42=0,0,Overzicht!Z$13/Overzicht!Z42)</f>
        <v>905119.83691559185</v>
      </c>
      <c r="AC47" s="1773">
        <f ca="1">Overzicht!AA42*Overzicht!AA$13</f>
        <v>0</v>
      </c>
      <c r="AD47" s="1773">
        <f ca="1">Overzicht!AB42*Overzicht!AB$13</f>
        <v>143244.72062989185</v>
      </c>
      <c r="AE47" s="1773">
        <f ca="1">Overzicht!AC42*Overzicht!AC$13</f>
        <v>0</v>
      </c>
      <c r="AF47" s="1773">
        <f>Overzicht!AD42*Overzicht!AD$13</f>
        <v>0</v>
      </c>
      <c r="AG47" s="1773">
        <f>Overzicht!AE42*Overzicht!AE$13</f>
        <v>0</v>
      </c>
      <c r="AH47" s="1773">
        <f>Overzicht!AF42*Overzicht!AF$13</f>
        <v>0</v>
      </c>
      <c r="AI47" s="1773">
        <f>Overzicht!AG42*Overzicht!AG$13</f>
        <v>0</v>
      </c>
      <c r="AJ47" s="1773">
        <f>Overzicht!AH42*Overzicht!AH$13</f>
        <v>0</v>
      </c>
      <c r="AK47" s="1773">
        <f>Overzicht!AI42*Overzicht!AI$13</f>
        <v>0</v>
      </c>
      <c r="AL47" s="1773">
        <f>Overzicht!AJ42*Overzicht!AJ$13</f>
        <v>0</v>
      </c>
      <c r="AM47" s="1773">
        <f>Overzicht!AK42*Overzicht!AK$13</f>
        <v>0</v>
      </c>
      <c r="AN47" s="1773">
        <f>Overzicht!AL42*Overzicht!AL$13</f>
        <v>0</v>
      </c>
      <c r="AO47" s="1772"/>
      <c r="AP47" s="1773">
        <f ca="1">Overzicht!AN42*Overzicht!AN$13</f>
        <v>0</v>
      </c>
      <c r="AQ47" s="1773">
        <f ca="1">Overzicht!AO42*Overzicht!AO$13</f>
        <v>217.27093333948486</v>
      </c>
      <c r="AR47" s="1773">
        <f ca="1">Overzicht!AP42*Overzicht!AP$13</f>
        <v>428.92897394832727</v>
      </c>
      <c r="AS47" s="1773">
        <f ca="1">Overzicht!AQ42*Overzicht!AQ$13</f>
        <v>348393.66608895536</v>
      </c>
      <c r="AT47" s="1773">
        <f ca="1">Overzicht!AR42*Overzicht!AR$13</f>
        <v>325769.72135430167</v>
      </c>
      <c r="AU47" s="1773">
        <f ca="1">Overzicht!AS42*Overzicht!AS$13</f>
        <v>148587.39169143731</v>
      </c>
      <c r="AV47" s="1773">
        <f ca="1">Overzicht!AT42*Overzicht!AT$13</f>
        <v>564691.08371312171</v>
      </c>
      <c r="AW47" s="1773">
        <f ca="1">Overzicht!AU42*Overzicht!AU$13</f>
        <v>1141192.6825407434</v>
      </c>
      <c r="AX47" s="1773">
        <f ca="1">Overzicht!AV42*Overzicht!AV$13</f>
        <v>179105.33679602094</v>
      </c>
      <c r="AY47" s="1773">
        <f ca="1">Overzicht!AW42*Overzicht!AW$13</f>
        <v>1308.3907511053571</v>
      </c>
      <c r="AZ47" s="1773">
        <f>Overzicht!AX42*Overzicht!AX$13</f>
        <v>0</v>
      </c>
      <c r="BA47" s="1773">
        <f>Overzicht!AY42*Overzicht!AY$13</f>
        <v>0</v>
      </c>
      <c r="BB47" s="1773">
        <f>Overzicht!AZ42*Overzicht!AZ$13</f>
        <v>0</v>
      </c>
      <c r="BC47" s="1773">
        <f>Overzicht!BA42*Overzicht!BA$13</f>
        <v>0</v>
      </c>
      <c r="BD47" s="1773">
        <f>Overzicht!BB42*Overzicht!BB$13</f>
        <v>0</v>
      </c>
      <c r="BE47" s="1773">
        <f>Overzicht!BC42*Overzicht!BC$13</f>
        <v>0</v>
      </c>
      <c r="BF47" s="1773">
        <f>Overzicht!BD42*Overzicht!BD$13</f>
        <v>0</v>
      </c>
      <c r="BG47" s="1773">
        <f>Overzicht!BE42*Overzicht!BE$13</f>
        <v>0</v>
      </c>
      <c r="BH47" s="1773">
        <f>Overzicht!BF42*Overzicht!BF$13</f>
        <v>0</v>
      </c>
      <c r="BI47" s="1773">
        <f>Overzicht!BG42*Overzicht!BG$13</f>
        <v>0</v>
      </c>
      <c r="BJ47" s="1773">
        <f>Overzicht!BH42*Overzicht!BH$13</f>
        <v>0</v>
      </c>
      <c r="BK47" s="1773">
        <f>Overzicht!BI42*Overzicht!BI$13</f>
        <v>0</v>
      </c>
      <c r="BL47" s="1773">
        <f>Overzicht!BJ42*Overzicht!BJ$13</f>
        <v>0</v>
      </c>
      <c r="BM47" s="1773">
        <f>Overzicht!BK42*Overzicht!BK$13</f>
        <v>0</v>
      </c>
      <c r="BN47" s="1773">
        <f>Overzicht!BL42*Overzicht!BL$13</f>
        <v>0</v>
      </c>
      <c r="BO47" s="1773">
        <f>Overzicht!BM42*Overzicht!BM$13</f>
        <v>0</v>
      </c>
      <c r="BP47" s="1773">
        <f>Overzicht!BN42*Overzicht!BN$13</f>
        <v>0</v>
      </c>
      <c r="BQ47" s="1773">
        <f>Overzicht!BO42*Overzicht!BO$13</f>
        <v>0</v>
      </c>
      <c r="BR47" s="1773">
        <f>Overzicht!BP42*Overzicht!BP$13</f>
        <v>0</v>
      </c>
      <c r="BS47" s="1773">
        <f>Overzicht!BQ42*Overzicht!BQ$13</f>
        <v>0</v>
      </c>
      <c r="BT47" s="1773">
        <f>Overzicht!BR42*Overzicht!BR$13</f>
        <v>0</v>
      </c>
      <c r="BU47" s="1773">
        <f>Overzicht!BS42*Overzicht!BS$13</f>
        <v>0</v>
      </c>
      <c r="BV47" s="1773">
        <f>Overzicht!BT42*Overzicht!BT$13</f>
        <v>0</v>
      </c>
      <c r="BW47" s="1773">
        <f>Overzicht!BU42*Overzicht!BU$13</f>
        <v>0</v>
      </c>
      <c r="BX47" s="1773">
        <f>Overzicht!BV42*Overzicht!BV$13</f>
        <v>0</v>
      </c>
      <c r="BY47" s="1773">
        <f>Overzicht!BW42*Overzicht!BW$13</f>
        <v>0</v>
      </c>
      <c r="BZ47" s="1773">
        <f>Overzicht!BX42*Overzicht!BX$13</f>
        <v>0</v>
      </c>
      <c r="CA47" s="1773">
        <f>Overzicht!BY42*Overzicht!BY$13</f>
        <v>0</v>
      </c>
      <c r="CB47" s="1773">
        <f>Overzicht!BZ42*Overzicht!BZ$13</f>
        <v>0</v>
      </c>
      <c r="CC47" s="1773">
        <f>Overzicht!CA42*Overzicht!CA$13</f>
        <v>0</v>
      </c>
      <c r="CD47" s="1773">
        <f>Overzicht!CB42*Overzicht!CB$13</f>
        <v>0</v>
      </c>
      <c r="CE47" s="1773">
        <f>Overzicht!CC42*Overzicht!CC$13</f>
        <v>0</v>
      </c>
      <c r="CF47" s="1773">
        <f>Overzicht!CD42*Overzicht!CD$13</f>
        <v>0</v>
      </c>
      <c r="CG47" s="1773">
        <f>Overzicht!CE42*Overzicht!CE$13</f>
        <v>0</v>
      </c>
      <c r="CH47" s="1773">
        <f>Overzicht!CF42*Overzicht!CF$13</f>
        <v>0</v>
      </c>
      <c r="CI47" s="1773">
        <f>Overzicht!CG42*Overzicht!CG$13</f>
        <v>0</v>
      </c>
      <c r="CJ47" s="1774">
        <f>Overzicht!CH42*Overzicht!CH$13</f>
        <v>0</v>
      </c>
      <c r="CL47" s="1200"/>
      <c r="CM47" s="1198"/>
      <c r="CN47" s="475"/>
      <c r="CO47" s="475"/>
      <c r="CP47" s="1273">
        <f t="shared" ca="1" si="24"/>
        <v>83.851153771837929</v>
      </c>
      <c r="CQ47" s="1274">
        <f t="shared" si="24"/>
        <v>100</v>
      </c>
      <c r="CR47" s="1232">
        <f t="shared" si="24"/>
        <v>100</v>
      </c>
      <c r="CS47" s="1232">
        <f t="shared" ca="1" si="24"/>
        <v>100</v>
      </c>
      <c r="CT47" s="1232">
        <f t="shared" ca="1" si="24"/>
        <v>99.382870935230088</v>
      </c>
      <c r="CU47" s="1232">
        <f t="shared" ca="1" si="24"/>
        <v>99.658622923160522</v>
      </c>
      <c r="CV47" s="1232">
        <f t="shared" si="24"/>
        <v>100</v>
      </c>
      <c r="CW47" s="1232">
        <f t="shared" si="24"/>
        <v>100</v>
      </c>
      <c r="CX47" s="1232">
        <f t="shared" ca="1" si="24"/>
        <v>100</v>
      </c>
      <c r="CY47" s="1232">
        <f t="shared" si="24"/>
        <v>100</v>
      </c>
      <c r="CZ47" s="1232">
        <f t="shared" si="24"/>
        <v>0</v>
      </c>
      <c r="DA47" s="1232">
        <f t="shared" ca="1" si="24"/>
        <v>100</v>
      </c>
      <c r="DB47" s="1232">
        <f t="shared" ca="1" si="24"/>
        <v>0</v>
      </c>
      <c r="DC47" s="1232">
        <f t="shared" si="24"/>
        <v>100.00000000000007</v>
      </c>
      <c r="DD47" s="1275">
        <f t="shared" si="24"/>
        <v>99.99999999999946</v>
      </c>
      <c r="DE47" s="1275">
        <f t="shared" si="25"/>
        <v>0</v>
      </c>
      <c r="DF47" s="1275">
        <f t="shared" si="25"/>
        <v>0</v>
      </c>
      <c r="DG47" s="1275">
        <f t="shared" si="25"/>
        <v>0</v>
      </c>
      <c r="DH47" s="1275" t="e">
        <f t="shared" si="25"/>
        <v>#VALUE!</v>
      </c>
      <c r="DI47" s="1275">
        <f t="shared" ca="1" si="25"/>
        <v>0</v>
      </c>
      <c r="DJ47" s="1275">
        <f t="shared" ca="1" si="25"/>
        <v>0</v>
      </c>
      <c r="DK47" s="1275">
        <f t="shared" ca="1" si="25"/>
        <v>0</v>
      </c>
      <c r="DL47" s="1275">
        <f t="shared" ca="1" si="25"/>
        <v>0</v>
      </c>
      <c r="DM47" s="1232">
        <f t="shared" si="26"/>
        <v>95.447779702714016</v>
      </c>
      <c r="DN47" s="1272">
        <f t="shared" ca="1" si="26"/>
        <v>0</v>
      </c>
      <c r="DO47" s="1275">
        <f t="shared" ca="1" si="26"/>
        <v>100</v>
      </c>
      <c r="DP47" s="1275">
        <f t="shared" ca="1" si="26"/>
        <v>0</v>
      </c>
      <c r="DQ47" s="1275">
        <f t="shared" si="26"/>
        <v>0</v>
      </c>
      <c r="DR47" s="1275">
        <f t="shared" si="26"/>
        <v>0</v>
      </c>
      <c r="DS47" s="1275">
        <f t="shared" si="26"/>
        <v>0</v>
      </c>
      <c r="DT47" s="1275">
        <f t="shared" si="26"/>
        <v>0</v>
      </c>
      <c r="DU47" s="1275">
        <f t="shared" si="26"/>
        <v>0</v>
      </c>
      <c r="DV47" s="1275">
        <f t="shared" si="26"/>
        <v>0</v>
      </c>
      <c r="DW47" s="1275">
        <f t="shared" si="26"/>
        <v>0</v>
      </c>
      <c r="DX47" s="1275">
        <f t="shared" si="26"/>
        <v>0</v>
      </c>
      <c r="DY47" s="1275">
        <f t="shared" si="26"/>
        <v>0</v>
      </c>
      <c r="DZ47" s="1232">
        <f t="shared" ca="1" si="27"/>
        <v>0</v>
      </c>
      <c r="EA47" s="1272">
        <f t="shared" ca="1" si="27"/>
        <v>100</v>
      </c>
      <c r="EB47" s="1232">
        <f t="shared" ca="1" si="27"/>
        <v>101.09731706575201</v>
      </c>
      <c r="EC47" s="1232">
        <f t="shared" ca="1" si="27"/>
        <v>90.833871665201954</v>
      </c>
      <c r="ED47" s="1232">
        <f t="shared" ca="1" si="27"/>
        <v>89.493332065315229</v>
      </c>
      <c r="EE47" s="1232">
        <f t="shared" ca="1" si="27"/>
        <v>82.557063975913906</v>
      </c>
      <c r="EF47" s="1232">
        <f t="shared" ca="1" si="27"/>
        <v>85.143555209126802</v>
      </c>
      <c r="EG47" s="1232">
        <f t="shared" ca="1" si="27"/>
        <v>72.790594531421874</v>
      </c>
      <c r="EH47" s="1232">
        <f t="shared" ca="1" si="27"/>
        <v>100.94650736998609</v>
      </c>
      <c r="EI47" s="1232">
        <f t="shared" ca="1" si="27"/>
        <v>97.034666581616193</v>
      </c>
      <c r="EJ47" s="1232">
        <f t="shared" si="28"/>
        <v>0</v>
      </c>
      <c r="EK47" s="1232">
        <f t="shared" si="28"/>
        <v>0</v>
      </c>
      <c r="EL47" s="1232">
        <f t="shared" si="28"/>
        <v>0</v>
      </c>
      <c r="EM47" s="1232">
        <f t="shared" si="28"/>
        <v>0</v>
      </c>
      <c r="EN47" s="1232">
        <f t="shared" si="28"/>
        <v>0</v>
      </c>
      <c r="EO47" s="1232">
        <f t="shared" si="28"/>
        <v>0</v>
      </c>
      <c r="EP47" s="1232">
        <f t="shared" si="28"/>
        <v>0</v>
      </c>
      <c r="EQ47" s="1232">
        <f t="shared" si="28"/>
        <v>0</v>
      </c>
      <c r="ER47" s="1232">
        <f t="shared" si="28"/>
        <v>0</v>
      </c>
      <c r="ES47" s="1232">
        <f t="shared" si="28"/>
        <v>0</v>
      </c>
      <c r="ET47" s="1232">
        <f t="shared" si="29"/>
        <v>0</v>
      </c>
      <c r="EU47" s="1232">
        <f t="shared" si="29"/>
        <v>0</v>
      </c>
      <c r="EV47" s="1232">
        <f t="shared" si="29"/>
        <v>0</v>
      </c>
      <c r="EW47" s="1232">
        <f t="shared" si="29"/>
        <v>0</v>
      </c>
      <c r="EX47" s="1232">
        <f t="shared" si="29"/>
        <v>0</v>
      </c>
      <c r="EY47" s="1232">
        <f t="shared" si="29"/>
        <v>0</v>
      </c>
      <c r="EZ47" s="1232">
        <f t="shared" si="29"/>
        <v>0</v>
      </c>
      <c r="FA47" s="1232">
        <f t="shared" si="29"/>
        <v>0</v>
      </c>
      <c r="FB47" s="1232">
        <f t="shared" si="29"/>
        <v>0</v>
      </c>
      <c r="FC47" s="1232">
        <f t="shared" si="29"/>
        <v>0</v>
      </c>
      <c r="FD47" s="1232">
        <f t="shared" si="30"/>
        <v>0</v>
      </c>
      <c r="FE47" s="1232">
        <f t="shared" si="30"/>
        <v>0</v>
      </c>
      <c r="FF47" s="1232">
        <f t="shared" si="30"/>
        <v>0</v>
      </c>
      <c r="FG47" s="1232">
        <f t="shared" si="30"/>
        <v>0</v>
      </c>
      <c r="FH47" s="1232">
        <f t="shared" si="30"/>
        <v>0</v>
      </c>
      <c r="FI47" s="1232">
        <f t="shared" si="30"/>
        <v>0</v>
      </c>
      <c r="FJ47" s="1232">
        <f t="shared" si="30"/>
        <v>0</v>
      </c>
      <c r="FK47" s="1232">
        <f t="shared" si="30"/>
        <v>0</v>
      </c>
      <c r="FL47" s="1232">
        <f t="shared" si="30"/>
        <v>0</v>
      </c>
      <c r="FM47" s="1232">
        <f t="shared" si="30"/>
        <v>0</v>
      </c>
      <c r="FN47" s="1232">
        <f t="shared" si="31"/>
        <v>0</v>
      </c>
      <c r="FO47" s="1232">
        <f t="shared" si="31"/>
        <v>0</v>
      </c>
      <c r="FP47" s="1232">
        <f t="shared" si="31"/>
        <v>0</v>
      </c>
      <c r="FQ47" s="1232">
        <f t="shared" si="31"/>
        <v>0</v>
      </c>
      <c r="FR47" s="1232">
        <f t="shared" si="31"/>
        <v>0</v>
      </c>
      <c r="FS47" s="1232">
        <f t="shared" si="31"/>
        <v>0</v>
      </c>
      <c r="FT47" s="1233">
        <f t="shared" si="31"/>
        <v>0</v>
      </c>
    </row>
    <row r="48" spans="1:176" s="1191" customFormat="1" ht="15.75" thickBot="1" x14ac:dyDescent="0.3">
      <c r="A48" s="474"/>
      <c r="D48" s="1775"/>
      <c r="E48" s="1776"/>
      <c r="F48" s="1776"/>
      <c r="G48" s="1776"/>
      <c r="H48" s="1776"/>
      <c r="I48" s="1776"/>
      <c r="J48" s="1776"/>
      <c r="K48" s="1776"/>
      <c r="L48" s="1776"/>
      <c r="M48" s="1776"/>
      <c r="N48" s="1776"/>
      <c r="O48" s="1776"/>
      <c r="P48" s="1776"/>
      <c r="Q48" s="1776"/>
      <c r="R48" s="1776"/>
      <c r="S48" s="1776"/>
      <c r="T48" s="1776"/>
      <c r="U48" s="1776"/>
      <c r="V48" s="1776"/>
      <c r="W48" s="1776"/>
      <c r="X48" s="1776"/>
      <c r="Y48" s="1776"/>
      <c r="Z48" s="1776"/>
      <c r="AA48" s="1776"/>
      <c r="AB48" s="1776"/>
      <c r="AC48" s="1776"/>
      <c r="AD48" s="1776"/>
      <c r="AE48" s="1776"/>
      <c r="AF48" s="1776"/>
      <c r="AG48" s="1776"/>
      <c r="AH48" s="1776"/>
      <c r="AI48" s="1776"/>
      <c r="AJ48" s="1776"/>
      <c r="AK48" s="1776"/>
      <c r="AL48" s="1776"/>
      <c r="AM48" s="1776"/>
      <c r="AN48" s="1776"/>
      <c r="AO48" s="1776"/>
      <c r="AP48" s="1776"/>
      <c r="AQ48" s="1776"/>
      <c r="AR48" s="1776"/>
      <c r="AS48" s="1776"/>
      <c r="AT48" s="1776"/>
      <c r="AU48" s="1776"/>
      <c r="AV48" s="1776"/>
      <c r="AW48" s="1776"/>
      <c r="AX48" s="1776"/>
      <c r="AY48" s="1776"/>
      <c r="AZ48" s="1776"/>
      <c r="BA48" s="1776"/>
      <c r="BB48" s="1776"/>
      <c r="BC48" s="1776"/>
      <c r="BD48" s="1776"/>
      <c r="BE48" s="1776"/>
      <c r="BF48" s="1776"/>
      <c r="BG48" s="1776"/>
      <c r="BH48" s="1776"/>
      <c r="BI48" s="1776"/>
      <c r="BJ48" s="1776"/>
      <c r="BK48" s="1776"/>
      <c r="BL48" s="1776"/>
      <c r="BM48" s="1776"/>
      <c r="BN48" s="1776"/>
      <c r="BO48" s="1776"/>
      <c r="BP48" s="1776"/>
      <c r="BQ48" s="1776"/>
      <c r="BR48" s="1776"/>
      <c r="BS48" s="1776"/>
      <c r="BT48" s="1776"/>
      <c r="BU48" s="1776"/>
      <c r="BV48" s="1776"/>
      <c r="BW48" s="1776"/>
      <c r="BX48" s="1776"/>
      <c r="BY48" s="1776"/>
      <c r="BZ48" s="1776"/>
      <c r="CA48" s="1776"/>
      <c r="CB48" s="1776"/>
      <c r="CC48" s="1776"/>
      <c r="CD48" s="1776"/>
      <c r="CE48" s="1776"/>
      <c r="CF48" s="1776"/>
      <c r="CG48" s="1776"/>
      <c r="CH48" s="1776"/>
      <c r="CI48" s="1776"/>
      <c r="CJ48" s="1776"/>
      <c r="CL48" s="1200"/>
      <c r="CM48" s="1198"/>
      <c r="CN48" s="475"/>
      <c r="CO48" s="475"/>
      <c r="CP48" s="1195"/>
      <c r="CQ48" s="1205"/>
      <c r="CR48" s="1205"/>
      <c r="CS48" s="1205"/>
      <c r="CT48" s="1276"/>
      <c r="CU48" s="1205"/>
      <c r="CV48" s="1276"/>
      <c r="CW48" s="1276"/>
      <c r="CX48" s="1276"/>
      <c r="CY48" s="1276"/>
      <c r="CZ48" s="1276"/>
      <c r="DA48" s="1276"/>
      <c r="DB48" s="1276"/>
      <c r="DC48" s="1276"/>
      <c r="DD48" s="1276"/>
      <c r="DE48" s="1276"/>
      <c r="DF48" s="1276"/>
      <c r="DG48" s="1276"/>
      <c r="DH48" s="1276"/>
      <c r="DI48" s="1276"/>
      <c r="DJ48" s="1276"/>
      <c r="DK48" s="1276"/>
      <c r="DL48" s="1276"/>
      <c r="DM48" s="1277"/>
      <c r="DN48" s="1276"/>
      <c r="DO48" s="1277"/>
      <c r="DP48" s="1277"/>
      <c r="DQ48" s="1277"/>
      <c r="DR48" s="1277"/>
      <c r="DS48" s="1277"/>
      <c r="DT48" s="1277"/>
      <c r="DU48" s="1277"/>
      <c r="DV48" s="1277"/>
      <c r="DW48" s="1277"/>
      <c r="DX48" s="1277"/>
      <c r="DY48" s="1277"/>
      <c r="DZ48" s="1277"/>
      <c r="EA48" s="1277"/>
      <c r="EB48" s="1276"/>
      <c r="EC48" s="1276"/>
      <c r="ED48" s="1276"/>
      <c r="EE48" s="1276"/>
      <c r="EF48" s="1276"/>
      <c r="EG48" s="1276"/>
      <c r="EH48" s="1276"/>
      <c r="EI48" s="1276"/>
      <c r="EJ48" s="1276"/>
      <c r="EK48" s="1276"/>
      <c r="EL48" s="1276"/>
      <c r="EM48" s="1276"/>
      <c r="EN48" s="1276"/>
      <c r="EO48" s="1276"/>
      <c r="EP48" s="1276"/>
      <c r="EQ48" s="1276"/>
      <c r="ER48" s="1276"/>
      <c r="ES48" s="1276"/>
      <c r="ET48" s="1276"/>
      <c r="EU48" s="1276"/>
      <c r="EV48" s="1276"/>
      <c r="EW48" s="1276"/>
      <c r="EX48" s="1276"/>
      <c r="EY48" s="1276"/>
      <c r="EZ48" s="1276"/>
      <c r="FA48" s="1276"/>
      <c r="FB48" s="1276"/>
      <c r="FC48" s="1276"/>
      <c r="FD48" s="1276"/>
      <c r="FE48" s="1276"/>
      <c r="FF48" s="1276"/>
      <c r="FG48" s="1276"/>
      <c r="FH48" s="1276"/>
      <c r="FI48" s="1276"/>
      <c r="FJ48" s="1276"/>
      <c r="FK48" s="1276"/>
      <c r="FL48" s="1276"/>
      <c r="FM48" s="1276"/>
      <c r="FN48" s="1276"/>
      <c r="FO48" s="1276"/>
      <c r="FP48" s="1276"/>
      <c r="FQ48" s="1276"/>
      <c r="FR48" s="1276"/>
      <c r="FS48" s="1276"/>
      <c r="FT48" s="1276"/>
    </row>
    <row r="49" spans="1:176" s="1191" customFormat="1" ht="15.75" hidden="1" customHeight="1" thickBot="1" x14ac:dyDescent="0.3">
      <c r="A49" s="477">
        <v>2017</v>
      </c>
      <c r="B49" s="478">
        <v>2008</v>
      </c>
      <c r="C49" s="1206"/>
      <c r="D49" s="1777" t="e">
        <f>'Vorige jaren'!#REF!</f>
        <v>#REF!</v>
      </c>
      <c r="E49" s="1769"/>
      <c r="F49" s="1769"/>
      <c r="G49" s="1769"/>
      <c r="H49" s="1769"/>
      <c r="I49" s="1769"/>
      <c r="J49" s="1769"/>
      <c r="K49" s="1769"/>
      <c r="L49" s="1769"/>
      <c r="M49" s="1769"/>
      <c r="N49" s="1769"/>
      <c r="O49" s="1769"/>
      <c r="P49" s="1769"/>
      <c r="Q49" s="1769"/>
      <c r="R49" s="1769"/>
      <c r="S49" s="1769"/>
      <c r="T49" s="1769"/>
      <c r="U49" s="1769"/>
      <c r="V49" s="1769"/>
      <c r="W49" s="1769"/>
      <c r="X49" s="1769"/>
      <c r="Y49" s="1769"/>
      <c r="Z49" s="1769"/>
      <c r="AA49" s="1778">
        <f>Overzicht!Y38*Overzicht!Y$14</f>
        <v>0</v>
      </c>
      <c r="AB49" s="1767"/>
      <c r="AC49" s="1769"/>
      <c r="AD49" s="1769"/>
      <c r="AE49" s="1769"/>
      <c r="AF49" s="1769"/>
      <c r="AG49" s="1769"/>
      <c r="AH49" s="1769"/>
      <c r="AI49" s="1769"/>
      <c r="AJ49" s="1769"/>
      <c r="AK49" s="1769"/>
      <c r="AL49" s="1769"/>
      <c r="AM49" s="1769"/>
      <c r="AN49" s="1769"/>
      <c r="AO49" s="1778"/>
      <c r="AP49" s="1767"/>
      <c r="AQ49" s="1769"/>
      <c r="AR49" s="1769"/>
      <c r="AS49" s="1769"/>
      <c r="AT49" s="1769"/>
      <c r="AU49" s="1769"/>
      <c r="AV49" s="1769"/>
      <c r="AW49" s="1769"/>
      <c r="AX49" s="1769"/>
      <c r="AY49" s="1769"/>
      <c r="AZ49" s="1769"/>
      <c r="BA49" s="1769"/>
      <c r="BB49" s="1769"/>
      <c r="BC49" s="1769"/>
      <c r="BD49" s="1769"/>
      <c r="BE49" s="1769"/>
      <c r="BF49" s="1769"/>
      <c r="BG49" s="1769"/>
      <c r="BH49" s="1769"/>
      <c r="BI49" s="1769"/>
      <c r="BJ49" s="1769"/>
      <c r="BK49" s="1769"/>
      <c r="BL49" s="1769"/>
      <c r="BM49" s="1769"/>
      <c r="BN49" s="1769"/>
      <c r="BO49" s="1769"/>
      <c r="BP49" s="1769"/>
      <c r="BQ49" s="1769"/>
      <c r="BR49" s="1769"/>
      <c r="BS49" s="1769"/>
      <c r="BT49" s="1769"/>
      <c r="BU49" s="1769"/>
      <c r="BV49" s="1769"/>
      <c r="BW49" s="1769"/>
      <c r="BX49" s="1769"/>
      <c r="BY49" s="1769"/>
      <c r="BZ49" s="1769"/>
      <c r="CA49" s="1769"/>
      <c r="CB49" s="1769"/>
      <c r="CC49" s="1769"/>
      <c r="CD49" s="1769"/>
      <c r="CE49" s="1769"/>
      <c r="CF49" s="1769"/>
      <c r="CG49" s="1769"/>
      <c r="CH49" s="1769"/>
      <c r="CI49" s="1769"/>
      <c r="CJ49" s="1769"/>
      <c r="CL49" s="1200"/>
      <c r="CM49" s="1198"/>
      <c r="CN49" s="479">
        <f>A49</f>
        <v>2017</v>
      </c>
      <c r="CO49" s="475"/>
      <c r="CP49" s="1248" t="e">
        <f ca="1">IF(D$58&lt;&gt;0,D49/D$58*100,0)</f>
        <v>#REF!</v>
      </c>
      <c r="CQ49" s="1208"/>
      <c r="CR49" s="1208"/>
      <c r="CS49" s="1208"/>
      <c r="CT49" s="1236"/>
      <c r="CU49" s="1208"/>
      <c r="CV49" s="1236"/>
      <c r="CW49" s="1236"/>
      <c r="CX49" s="1236"/>
      <c r="CY49" s="1236"/>
      <c r="CZ49" s="1236"/>
      <c r="DA49" s="1236"/>
      <c r="DB49" s="1236"/>
      <c r="DC49" s="1236"/>
      <c r="DD49" s="1249"/>
      <c r="DE49" s="1249"/>
      <c r="DF49" s="1249"/>
      <c r="DG49" s="1249"/>
      <c r="DH49" s="1249"/>
      <c r="DI49" s="1249"/>
      <c r="DJ49" s="1249"/>
      <c r="DK49" s="1249"/>
      <c r="DL49" s="1249"/>
      <c r="DM49" s="1236"/>
      <c r="DN49" s="1245"/>
      <c r="DO49" s="1249"/>
      <c r="DP49" s="1249"/>
      <c r="DQ49" s="1249"/>
      <c r="DR49" s="1249"/>
      <c r="DS49" s="1249"/>
      <c r="DT49" s="1249"/>
      <c r="DU49" s="1249"/>
      <c r="DV49" s="1249"/>
      <c r="DW49" s="1249"/>
      <c r="DX49" s="1249"/>
      <c r="DY49" s="1249"/>
      <c r="DZ49" s="1236"/>
      <c r="EA49" s="1245"/>
      <c r="EB49" s="1236"/>
      <c r="EC49" s="1236"/>
      <c r="ED49" s="1236"/>
      <c r="EE49" s="1236"/>
      <c r="EF49" s="1236"/>
      <c r="EG49" s="1236"/>
      <c r="EH49" s="1236"/>
      <c r="EI49" s="1236"/>
      <c r="EJ49" s="1236"/>
      <c r="EK49" s="1236"/>
      <c r="EL49" s="1236"/>
      <c r="EM49" s="1236"/>
      <c r="EN49" s="1236"/>
      <c r="EO49" s="1236"/>
      <c r="EP49" s="1236"/>
      <c r="EQ49" s="1236"/>
      <c r="ER49" s="1236"/>
      <c r="ES49" s="1236"/>
      <c r="ET49" s="1236"/>
      <c r="EU49" s="1236"/>
      <c r="EV49" s="1236"/>
      <c r="EW49" s="1236"/>
      <c r="EX49" s="1236"/>
      <c r="EY49" s="1236"/>
      <c r="EZ49" s="1236"/>
      <c r="FA49" s="1236"/>
      <c r="FB49" s="1236"/>
      <c r="FC49" s="1236"/>
      <c r="FD49" s="1236"/>
      <c r="FE49" s="1236"/>
      <c r="FF49" s="1236"/>
      <c r="FG49" s="1236"/>
      <c r="FH49" s="1236"/>
      <c r="FI49" s="1236"/>
      <c r="FJ49" s="1236"/>
      <c r="FK49" s="1236"/>
      <c r="FL49" s="1236"/>
      <c r="FM49" s="1236"/>
      <c r="FN49" s="1236"/>
      <c r="FO49" s="1236"/>
      <c r="FP49" s="1236"/>
      <c r="FQ49" s="1236"/>
      <c r="FR49" s="1250"/>
      <c r="FS49" s="1250"/>
      <c r="FT49" s="1250"/>
    </row>
    <row r="50" spans="1:176" s="1191" customFormat="1" ht="15.75" hidden="1" customHeight="1" thickBot="1" x14ac:dyDescent="0.3">
      <c r="A50" s="474"/>
      <c r="B50" s="480">
        <v>2009</v>
      </c>
      <c r="C50" s="1214"/>
      <c r="D50" s="1779" t="e">
        <f>'Vorige jaren'!#REF!</f>
        <v>#REF!</v>
      </c>
      <c r="E50" s="1779"/>
      <c r="F50" s="1779"/>
      <c r="G50" s="1779"/>
      <c r="H50" s="1779"/>
      <c r="I50" s="1779"/>
      <c r="J50" s="1779"/>
      <c r="K50" s="1779"/>
      <c r="L50" s="1779"/>
      <c r="M50" s="1779"/>
      <c r="N50" s="1779"/>
      <c r="O50" s="1779"/>
      <c r="P50" s="1779"/>
      <c r="Q50" s="1779"/>
      <c r="R50" s="1779"/>
      <c r="S50" s="1779"/>
      <c r="T50" s="1779"/>
      <c r="U50" s="1779"/>
      <c r="V50" s="1779"/>
      <c r="W50" s="1779"/>
      <c r="X50" s="1779"/>
      <c r="Y50" s="1779"/>
      <c r="Z50" s="1779"/>
      <c r="AA50" s="1768"/>
      <c r="AB50" s="1780"/>
      <c r="AC50" s="1779"/>
      <c r="AD50" s="1779"/>
      <c r="AE50" s="1779"/>
      <c r="AF50" s="1779"/>
      <c r="AG50" s="1779"/>
      <c r="AH50" s="1779"/>
      <c r="AI50" s="1779"/>
      <c r="AJ50" s="1779"/>
      <c r="AK50" s="1779"/>
      <c r="AL50" s="1779"/>
      <c r="AM50" s="1779"/>
      <c r="AN50" s="1779"/>
      <c r="AO50" s="1768"/>
      <c r="AP50" s="1780"/>
      <c r="AQ50" s="1779"/>
      <c r="AR50" s="1779"/>
      <c r="AS50" s="1779"/>
      <c r="AT50" s="1779"/>
      <c r="AU50" s="1779"/>
      <c r="AV50" s="1779"/>
      <c r="AW50" s="1779"/>
      <c r="AX50" s="1779"/>
      <c r="AY50" s="1779"/>
      <c r="AZ50" s="1779"/>
      <c r="BA50" s="1779"/>
      <c r="BB50" s="1779"/>
      <c r="BC50" s="1779"/>
      <c r="BD50" s="1779"/>
      <c r="BE50" s="1779"/>
      <c r="BF50" s="1779"/>
      <c r="BG50" s="1779"/>
      <c r="BH50" s="1779"/>
      <c r="BI50" s="1779"/>
      <c r="BJ50" s="1779"/>
      <c r="BK50" s="1779"/>
      <c r="BL50" s="1779"/>
      <c r="BM50" s="1779"/>
      <c r="BN50" s="1779"/>
      <c r="BO50" s="1779"/>
      <c r="BP50" s="1779"/>
      <c r="BQ50" s="1779"/>
      <c r="BR50" s="1779"/>
      <c r="BS50" s="1779"/>
      <c r="BT50" s="1779"/>
      <c r="BU50" s="1779"/>
      <c r="BV50" s="1779"/>
      <c r="BW50" s="1779"/>
      <c r="BX50" s="1779"/>
      <c r="BY50" s="1779"/>
      <c r="BZ50" s="1779"/>
      <c r="CA50" s="1779"/>
      <c r="CB50" s="1779"/>
      <c r="CC50" s="1779"/>
      <c r="CD50" s="1779"/>
      <c r="CE50" s="1779"/>
      <c r="CF50" s="1779"/>
      <c r="CG50" s="1779"/>
      <c r="CH50" s="1779"/>
      <c r="CI50" s="1779"/>
      <c r="CJ50" s="1779"/>
      <c r="CL50" s="1200"/>
      <c r="CM50" s="1198"/>
      <c r="CN50" s="475"/>
      <c r="CO50" s="475"/>
      <c r="CP50" s="1255" t="e">
        <f ca="1">IF(D$58&lt;&gt;0,D50/D$58*100,0)</f>
        <v>#REF!</v>
      </c>
      <c r="CQ50" s="1215"/>
      <c r="CR50" s="1215"/>
      <c r="CS50" s="1215"/>
      <c r="CT50" s="1240"/>
      <c r="CU50" s="1215"/>
      <c r="CV50" s="1240"/>
      <c r="CW50" s="1240"/>
      <c r="CX50" s="1240"/>
      <c r="CY50" s="1240"/>
      <c r="CZ50" s="1240"/>
      <c r="DA50" s="1240"/>
      <c r="DB50" s="1240"/>
      <c r="DC50" s="1240"/>
      <c r="DD50" s="1256"/>
      <c r="DE50" s="1256"/>
      <c r="DF50" s="1256"/>
      <c r="DG50" s="1256"/>
      <c r="DH50" s="1256"/>
      <c r="DI50" s="1256"/>
      <c r="DJ50" s="1256"/>
      <c r="DK50" s="1256"/>
      <c r="DL50" s="1256"/>
      <c r="DM50" s="1240"/>
      <c r="DN50" s="1252"/>
      <c r="DO50" s="1256"/>
      <c r="DP50" s="1256"/>
      <c r="DQ50" s="1256"/>
      <c r="DR50" s="1256"/>
      <c r="DS50" s="1256"/>
      <c r="DT50" s="1256"/>
      <c r="DU50" s="1256"/>
      <c r="DV50" s="1256"/>
      <c r="DW50" s="1256"/>
      <c r="DX50" s="1256"/>
      <c r="DY50" s="1256"/>
      <c r="DZ50" s="1240"/>
      <c r="EA50" s="1252"/>
      <c r="EB50" s="1240"/>
      <c r="EC50" s="1240"/>
      <c r="ED50" s="1240"/>
      <c r="EE50" s="1240"/>
      <c r="EF50" s="1240"/>
      <c r="EG50" s="1240"/>
      <c r="EH50" s="1240"/>
      <c r="EI50" s="1240"/>
      <c r="EJ50" s="1240"/>
      <c r="EK50" s="1240"/>
      <c r="EL50" s="1240"/>
      <c r="EM50" s="1240"/>
      <c r="EN50" s="1240"/>
      <c r="EO50" s="1240"/>
      <c r="EP50" s="1240"/>
      <c r="EQ50" s="1240"/>
      <c r="ER50" s="1240"/>
      <c r="ES50" s="1240"/>
      <c r="ET50" s="1240"/>
      <c r="EU50" s="1240"/>
      <c r="EV50" s="1240"/>
      <c r="EW50" s="1240"/>
      <c r="EX50" s="1240"/>
      <c r="EY50" s="1240"/>
      <c r="EZ50" s="1240"/>
      <c r="FA50" s="1240"/>
      <c r="FB50" s="1240"/>
      <c r="FC50" s="1240"/>
      <c r="FD50" s="1240"/>
      <c r="FE50" s="1240"/>
      <c r="FF50" s="1240"/>
      <c r="FG50" s="1240"/>
      <c r="FH50" s="1240"/>
      <c r="FI50" s="1240"/>
      <c r="FJ50" s="1240"/>
      <c r="FK50" s="1240"/>
      <c r="FL50" s="1240"/>
      <c r="FM50" s="1240"/>
      <c r="FN50" s="1240"/>
      <c r="FO50" s="1240"/>
      <c r="FP50" s="1240"/>
      <c r="FQ50" s="1240"/>
      <c r="FR50" s="1257"/>
      <c r="FS50" s="1257"/>
      <c r="FT50" s="1257"/>
    </row>
    <row r="51" spans="1:176" s="1191" customFormat="1" ht="15.75" hidden="1" customHeight="1" thickBot="1" x14ac:dyDescent="0.3">
      <c r="A51" s="474"/>
      <c r="B51" s="480">
        <v>2010</v>
      </c>
      <c r="C51" s="1214"/>
      <c r="D51" s="1779">
        <f>'Vorige jaren'!B$17</f>
        <v>0</v>
      </c>
      <c r="E51" s="1779"/>
      <c r="F51" s="1779"/>
      <c r="G51" s="1779"/>
      <c r="H51" s="1779"/>
      <c r="I51" s="1779"/>
      <c r="J51" s="1779"/>
      <c r="K51" s="1779"/>
      <c r="L51" s="1779"/>
      <c r="M51" s="1779"/>
      <c r="N51" s="1779"/>
      <c r="O51" s="1779"/>
      <c r="P51" s="1779"/>
      <c r="Q51" s="1779"/>
      <c r="R51" s="1779"/>
      <c r="S51" s="1779"/>
      <c r="T51" s="1779"/>
      <c r="U51" s="1779"/>
      <c r="V51" s="1779"/>
      <c r="W51" s="1779"/>
      <c r="X51" s="1779"/>
      <c r="Y51" s="1779"/>
      <c r="Z51" s="1779"/>
      <c r="AA51" s="1768"/>
      <c r="AB51" s="1780"/>
      <c r="AC51" s="1779"/>
      <c r="AD51" s="1779"/>
      <c r="AE51" s="1779"/>
      <c r="AF51" s="1779"/>
      <c r="AG51" s="1779"/>
      <c r="AH51" s="1779"/>
      <c r="AI51" s="1779"/>
      <c r="AJ51" s="1779"/>
      <c r="AK51" s="1779"/>
      <c r="AL51" s="1779"/>
      <c r="AM51" s="1779"/>
      <c r="AN51" s="1779"/>
      <c r="AO51" s="1768"/>
      <c r="AP51" s="1780"/>
      <c r="AQ51" s="1779"/>
      <c r="AR51" s="1779"/>
      <c r="AS51" s="1779"/>
      <c r="AT51" s="1779"/>
      <c r="AU51" s="1779"/>
      <c r="AV51" s="1779"/>
      <c r="AW51" s="1779"/>
      <c r="AX51" s="1779"/>
      <c r="AY51" s="1779"/>
      <c r="AZ51" s="1779"/>
      <c r="BA51" s="1779"/>
      <c r="BB51" s="1779"/>
      <c r="BC51" s="1779"/>
      <c r="BD51" s="1779"/>
      <c r="BE51" s="1779"/>
      <c r="BF51" s="1779"/>
      <c r="BG51" s="1779"/>
      <c r="BH51" s="1779"/>
      <c r="BI51" s="1779"/>
      <c r="BJ51" s="1779"/>
      <c r="BK51" s="1779"/>
      <c r="BL51" s="1779"/>
      <c r="BM51" s="1779"/>
      <c r="BN51" s="1779"/>
      <c r="BO51" s="1779"/>
      <c r="BP51" s="1779"/>
      <c r="BQ51" s="1779"/>
      <c r="BR51" s="1779"/>
      <c r="BS51" s="1779"/>
      <c r="BT51" s="1779"/>
      <c r="BU51" s="1779"/>
      <c r="BV51" s="1779"/>
      <c r="BW51" s="1779"/>
      <c r="BX51" s="1779"/>
      <c r="BY51" s="1779"/>
      <c r="BZ51" s="1779"/>
      <c r="CA51" s="1779"/>
      <c r="CB51" s="1779"/>
      <c r="CC51" s="1779"/>
      <c r="CD51" s="1779"/>
      <c r="CE51" s="1779"/>
      <c r="CF51" s="1779"/>
      <c r="CG51" s="1779"/>
      <c r="CH51" s="1779"/>
      <c r="CI51" s="1779"/>
      <c r="CJ51" s="1779"/>
      <c r="CL51" s="1200"/>
      <c r="CM51" s="1198"/>
      <c r="CN51" s="475"/>
      <c r="CO51" s="475"/>
      <c r="CP51" s="1255">
        <f ca="1">IF(D$58&lt;&gt;0,D51/D$58*100,0)</f>
        <v>0</v>
      </c>
      <c r="CQ51" s="1215"/>
      <c r="CR51" s="1215"/>
      <c r="CS51" s="1215"/>
      <c r="CT51" s="1240"/>
      <c r="CU51" s="1215"/>
      <c r="CV51" s="1240"/>
      <c r="CW51" s="1240"/>
      <c r="CX51" s="1240"/>
      <c r="CY51" s="1240"/>
      <c r="CZ51" s="1240"/>
      <c r="DA51" s="1240"/>
      <c r="DB51" s="1240"/>
      <c r="DC51" s="1240"/>
      <c r="DD51" s="1256"/>
      <c r="DE51" s="1256"/>
      <c r="DF51" s="1256"/>
      <c r="DG51" s="1256"/>
      <c r="DH51" s="1256"/>
      <c r="DI51" s="1256"/>
      <c r="DJ51" s="1256"/>
      <c r="DK51" s="1256"/>
      <c r="DL51" s="1256"/>
      <c r="DM51" s="1240"/>
      <c r="DN51" s="1252"/>
      <c r="DO51" s="1256"/>
      <c r="DP51" s="1256"/>
      <c r="DQ51" s="1256"/>
      <c r="DR51" s="1256"/>
      <c r="DS51" s="1256"/>
      <c r="DT51" s="1256"/>
      <c r="DU51" s="1256"/>
      <c r="DV51" s="1256"/>
      <c r="DW51" s="1256"/>
      <c r="DX51" s="1256"/>
      <c r="DY51" s="1256"/>
      <c r="DZ51" s="1240"/>
      <c r="EA51" s="1252"/>
      <c r="EB51" s="1240"/>
      <c r="EC51" s="1240"/>
      <c r="ED51" s="1240"/>
      <c r="EE51" s="1240"/>
      <c r="EF51" s="1240"/>
      <c r="EG51" s="1240"/>
      <c r="EH51" s="1240"/>
      <c r="EI51" s="1240"/>
      <c r="EJ51" s="1240"/>
      <c r="EK51" s="1240"/>
      <c r="EL51" s="1240"/>
      <c r="EM51" s="1240"/>
      <c r="EN51" s="1240"/>
      <c r="EO51" s="1240"/>
      <c r="EP51" s="1240"/>
      <c r="EQ51" s="1240"/>
      <c r="ER51" s="1240"/>
      <c r="ES51" s="1240"/>
      <c r="ET51" s="1240"/>
      <c r="EU51" s="1240"/>
      <c r="EV51" s="1240"/>
      <c r="EW51" s="1240"/>
      <c r="EX51" s="1240"/>
      <c r="EY51" s="1240"/>
      <c r="EZ51" s="1240"/>
      <c r="FA51" s="1240"/>
      <c r="FB51" s="1240"/>
      <c r="FC51" s="1240"/>
      <c r="FD51" s="1240"/>
      <c r="FE51" s="1240"/>
      <c r="FF51" s="1240"/>
      <c r="FG51" s="1240"/>
      <c r="FH51" s="1240"/>
      <c r="FI51" s="1240"/>
      <c r="FJ51" s="1240"/>
      <c r="FK51" s="1240"/>
      <c r="FL51" s="1240"/>
      <c r="FM51" s="1240"/>
      <c r="FN51" s="1240"/>
      <c r="FO51" s="1240"/>
      <c r="FP51" s="1240"/>
      <c r="FQ51" s="1240"/>
      <c r="FR51" s="1257"/>
      <c r="FS51" s="1257"/>
      <c r="FT51" s="1257"/>
    </row>
    <row r="52" spans="1:176" s="1191" customFormat="1" ht="15.75" hidden="1" customHeight="1" thickBot="1" x14ac:dyDescent="0.3">
      <c r="A52" s="474"/>
      <c r="B52" s="480">
        <v>2011</v>
      </c>
      <c r="C52" s="1214"/>
      <c r="D52" s="1779">
        <f>'Vorige jaren'!B$18</f>
        <v>0</v>
      </c>
      <c r="E52" s="1779"/>
      <c r="F52" s="1779"/>
      <c r="G52" s="1779"/>
      <c r="H52" s="1779"/>
      <c r="I52" s="1779"/>
      <c r="J52" s="1779"/>
      <c r="K52" s="1779"/>
      <c r="L52" s="1779"/>
      <c r="M52" s="1779"/>
      <c r="N52" s="1779"/>
      <c r="O52" s="1779"/>
      <c r="P52" s="1779"/>
      <c r="Q52" s="1779"/>
      <c r="R52" s="1779"/>
      <c r="S52" s="1779"/>
      <c r="T52" s="1779"/>
      <c r="U52" s="1779"/>
      <c r="V52" s="1779"/>
      <c r="W52" s="1779"/>
      <c r="X52" s="1779"/>
      <c r="Y52" s="1779"/>
      <c r="Z52" s="1779"/>
      <c r="AA52" s="1768"/>
      <c r="AB52" s="1780"/>
      <c r="AC52" s="1779"/>
      <c r="AD52" s="1779"/>
      <c r="AE52" s="1779"/>
      <c r="AF52" s="1779"/>
      <c r="AG52" s="1779"/>
      <c r="AH52" s="1779"/>
      <c r="AI52" s="1779"/>
      <c r="AJ52" s="1779"/>
      <c r="AK52" s="1779"/>
      <c r="AL52" s="1779"/>
      <c r="AM52" s="1779"/>
      <c r="AN52" s="1779"/>
      <c r="AO52" s="1768"/>
      <c r="AP52" s="1780"/>
      <c r="AQ52" s="1779"/>
      <c r="AR52" s="1779"/>
      <c r="AS52" s="1779"/>
      <c r="AT52" s="1779"/>
      <c r="AU52" s="1779"/>
      <c r="AV52" s="1779"/>
      <c r="AW52" s="1779"/>
      <c r="AX52" s="1779"/>
      <c r="AY52" s="1779"/>
      <c r="AZ52" s="1779"/>
      <c r="BA52" s="1779"/>
      <c r="BB52" s="1779"/>
      <c r="BC52" s="1779"/>
      <c r="BD52" s="1779"/>
      <c r="BE52" s="1779"/>
      <c r="BF52" s="1779"/>
      <c r="BG52" s="1779"/>
      <c r="BH52" s="1779"/>
      <c r="BI52" s="1779"/>
      <c r="BJ52" s="1779"/>
      <c r="BK52" s="1779"/>
      <c r="BL52" s="1779"/>
      <c r="BM52" s="1779"/>
      <c r="BN52" s="1779"/>
      <c r="BO52" s="1779"/>
      <c r="BP52" s="1779"/>
      <c r="BQ52" s="1779"/>
      <c r="BR52" s="1779"/>
      <c r="BS52" s="1779"/>
      <c r="BT52" s="1779"/>
      <c r="BU52" s="1779"/>
      <c r="BV52" s="1779"/>
      <c r="BW52" s="1779"/>
      <c r="BX52" s="1779"/>
      <c r="BY52" s="1779"/>
      <c r="BZ52" s="1779"/>
      <c r="CA52" s="1779"/>
      <c r="CB52" s="1779"/>
      <c r="CC52" s="1779"/>
      <c r="CD52" s="1779"/>
      <c r="CE52" s="1779"/>
      <c r="CF52" s="1779"/>
      <c r="CG52" s="1779"/>
      <c r="CH52" s="1779"/>
      <c r="CI52" s="1779"/>
      <c r="CJ52" s="1779"/>
      <c r="CL52" s="1200"/>
      <c r="CM52" s="1198"/>
      <c r="CN52" s="475"/>
      <c r="CO52" s="475"/>
      <c r="CP52" s="1255">
        <f ca="1">IF(D$58&lt;&gt;0,D52/D$58*100,0)</f>
        <v>0</v>
      </c>
      <c r="CQ52" s="1215"/>
      <c r="CR52" s="1215"/>
      <c r="CS52" s="1215"/>
      <c r="CT52" s="1240"/>
      <c r="CU52" s="1215"/>
      <c r="CV52" s="1240"/>
      <c r="CW52" s="1240"/>
      <c r="CX52" s="1240"/>
      <c r="CY52" s="1240"/>
      <c r="CZ52" s="1240"/>
      <c r="DA52" s="1240"/>
      <c r="DB52" s="1240"/>
      <c r="DC52" s="1240"/>
      <c r="DD52" s="1256"/>
      <c r="DE52" s="1256"/>
      <c r="DF52" s="1256"/>
      <c r="DG52" s="1256"/>
      <c r="DH52" s="1256"/>
      <c r="DI52" s="1256"/>
      <c r="DJ52" s="1256"/>
      <c r="DK52" s="1256"/>
      <c r="DL52" s="1256"/>
      <c r="DM52" s="1240"/>
      <c r="DN52" s="1252"/>
      <c r="DO52" s="1256"/>
      <c r="DP52" s="1256"/>
      <c r="DQ52" s="1256"/>
      <c r="DR52" s="1256"/>
      <c r="DS52" s="1256"/>
      <c r="DT52" s="1256"/>
      <c r="DU52" s="1256"/>
      <c r="DV52" s="1256"/>
      <c r="DW52" s="1256"/>
      <c r="DX52" s="1256"/>
      <c r="DY52" s="1256"/>
      <c r="DZ52" s="1240"/>
      <c r="EA52" s="1252"/>
      <c r="EB52" s="1240"/>
      <c r="EC52" s="1240"/>
      <c r="ED52" s="1240"/>
      <c r="EE52" s="1240"/>
      <c r="EF52" s="1240"/>
      <c r="EG52" s="1240"/>
      <c r="EH52" s="1240"/>
      <c r="EI52" s="1240"/>
      <c r="EJ52" s="1240"/>
      <c r="EK52" s="1240"/>
      <c r="EL52" s="1240"/>
      <c r="EM52" s="1240"/>
      <c r="EN52" s="1240"/>
      <c r="EO52" s="1240"/>
      <c r="EP52" s="1240"/>
      <c r="EQ52" s="1240"/>
      <c r="ER52" s="1240"/>
      <c r="ES52" s="1240"/>
      <c r="ET52" s="1240"/>
      <c r="EU52" s="1240"/>
      <c r="EV52" s="1240"/>
      <c r="EW52" s="1240"/>
      <c r="EX52" s="1240"/>
      <c r="EY52" s="1240"/>
      <c r="EZ52" s="1240"/>
      <c r="FA52" s="1240"/>
      <c r="FB52" s="1240"/>
      <c r="FC52" s="1240"/>
      <c r="FD52" s="1240"/>
      <c r="FE52" s="1240"/>
      <c r="FF52" s="1240"/>
      <c r="FG52" s="1240"/>
      <c r="FH52" s="1240"/>
      <c r="FI52" s="1240"/>
      <c r="FJ52" s="1240"/>
      <c r="FK52" s="1240"/>
      <c r="FL52" s="1240"/>
      <c r="FM52" s="1240"/>
      <c r="FN52" s="1240"/>
      <c r="FO52" s="1240"/>
      <c r="FP52" s="1240"/>
      <c r="FQ52" s="1240"/>
      <c r="FR52" s="1257"/>
      <c r="FS52" s="1257"/>
      <c r="FT52" s="1257"/>
    </row>
    <row r="53" spans="1:176" s="1191" customFormat="1" ht="15.75" hidden="1" customHeight="1" thickBot="1" x14ac:dyDescent="0.3">
      <c r="A53" s="474"/>
      <c r="B53" s="480">
        <v>2012</v>
      </c>
      <c r="C53" s="1238"/>
      <c r="D53" s="1779">
        <f>'Vorige jaren'!B$19</f>
        <v>0</v>
      </c>
      <c r="E53" s="1780"/>
      <c r="F53" s="1779"/>
      <c r="G53" s="1779"/>
      <c r="H53" s="1779"/>
      <c r="I53" s="1779"/>
      <c r="J53" s="1779"/>
      <c r="K53" s="1779"/>
      <c r="L53" s="1779"/>
      <c r="M53" s="1779"/>
      <c r="N53" s="1779"/>
      <c r="O53" s="1779"/>
      <c r="P53" s="1779"/>
      <c r="Q53" s="1779"/>
      <c r="R53" s="1779"/>
      <c r="S53" s="1779"/>
      <c r="T53" s="1779"/>
      <c r="U53" s="1779"/>
      <c r="V53" s="1779"/>
      <c r="W53" s="1779"/>
      <c r="X53" s="1779"/>
      <c r="Y53" s="1779"/>
      <c r="Z53" s="1779"/>
      <c r="AA53" s="1768"/>
      <c r="AB53" s="1780"/>
      <c r="AC53" s="1779"/>
      <c r="AD53" s="1779"/>
      <c r="AE53" s="1779"/>
      <c r="AF53" s="1779"/>
      <c r="AG53" s="1779"/>
      <c r="AH53" s="1779"/>
      <c r="AI53" s="1779"/>
      <c r="AJ53" s="1779"/>
      <c r="AK53" s="1779"/>
      <c r="AL53" s="1779"/>
      <c r="AM53" s="1779"/>
      <c r="AN53" s="1779"/>
      <c r="AO53" s="1768"/>
      <c r="AP53" s="1780"/>
      <c r="AQ53" s="1779"/>
      <c r="AR53" s="1779"/>
      <c r="AS53" s="1779"/>
      <c r="AT53" s="1779"/>
      <c r="AU53" s="1779"/>
      <c r="AV53" s="1779"/>
      <c r="AW53" s="1779"/>
      <c r="AX53" s="1779"/>
      <c r="AY53" s="1779"/>
      <c r="AZ53" s="1779"/>
      <c r="BA53" s="1779"/>
      <c r="BB53" s="1779"/>
      <c r="BC53" s="1779"/>
      <c r="BD53" s="1779"/>
      <c r="BE53" s="1779"/>
      <c r="BF53" s="1779"/>
      <c r="BG53" s="1779"/>
      <c r="BH53" s="1779"/>
      <c r="BI53" s="1779"/>
      <c r="BJ53" s="1779"/>
      <c r="BK53" s="1779"/>
      <c r="BL53" s="1779"/>
      <c r="BM53" s="1779"/>
      <c r="BN53" s="1779"/>
      <c r="BO53" s="1779"/>
      <c r="BP53" s="1779"/>
      <c r="BQ53" s="1779"/>
      <c r="BR53" s="1779"/>
      <c r="BS53" s="1779"/>
      <c r="BT53" s="1779"/>
      <c r="BU53" s="1779"/>
      <c r="BV53" s="1779"/>
      <c r="BW53" s="1779"/>
      <c r="BX53" s="1779"/>
      <c r="BY53" s="1779"/>
      <c r="BZ53" s="1779"/>
      <c r="CA53" s="1779"/>
      <c r="CB53" s="1779"/>
      <c r="CC53" s="1779"/>
      <c r="CD53" s="1779"/>
      <c r="CE53" s="1779"/>
      <c r="CF53" s="1779"/>
      <c r="CG53" s="1779"/>
      <c r="CH53" s="1779"/>
      <c r="CI53" s="1779"/>
      <c r="CJ53" s="1779"/>
      <c r="CL53" s="1200"/>
      <c r="CM53" s="1198"/>
      <c r="CN53" s="475"/>
      <c r="CO53" s="475"/>
      <c r="CP53" s="1255">
        <f ca="1">IF(D$58&lt;&gt;0,D53/D$58*100,0)</f>
        <v>0</v>
      </c>
      <c r="CQ53" s="1240"/>
      <c r="CR53" s="1240"/>
      <c r="CS53" s="1240"/>
      <c r="CT53" s="1240"/>
      <c r="CU53" s="1240"/>
      <c r="CV53" s="1240"/>
      <c r="CW53" s="1240"/>
      <c r="CX53" s="1240"/>
      <c r="CY53" s="1240"/>
      <c r="CZ53" s="1240"/>
      <c r="DA53" s="1240"/>
      <c r="DB53" s="1240"/>
      <c r="DC53" s="1240"/>
      <c r="DD53" s="1256"/>
      <c r="DE53" s="1256"/>
      <c r="DF53" s="1256"/>
      <c r="DG53" s="1256"/>
      <c r="DH53" s="1256"/>
      <c r="DI53" s="1256"/>
      <c r="DJ53" s="1256"/>
      <c r="DK53" s="1256"/>
      <c r="DL53" s="1256"/>
      <c r="DM53" s="1240"/>
      <c r="DN53" s="1252"/>
      <c r="DO53" s="1256"/>
      <c r="DP53" s="1256"/>
      <c r="DQ53" s="1256"/>
      <c r="DR53" s="1256"/>
      <c r="DS53" s="1256"/>
      <c r="DT53" s="1256"/>
      <c r="DU53" s="1256"/>
      <c r="DV53" s="1256"/>
      <c r="DW53" s="1256"/>
      <c r="DX53" s="1256"/>
      <c r="DY53" s="1256"/>
      <c r="DZ53" s="1240"/>
      <c r="EA53" s="1252"/>
      <c r="EB53" s="1240"/>
      <c r="EC53" s="1240"/>
      <c r="ED53" s="1240"/>
      <c r="EE53" s="1240"/>
      <c r="EF53" s="1240"/>
      <c r="EG53" s="1240"/>
      <c r="EH53" s="1240"/>
      <c r="EI53" s="1240"/>
      <c r="EJ53" s="1240"/>
      <c r="EK53" s="1240"/>
      <c r="EL53" s="1240"/>
      <c r="EM53" s="1240"/>
      <c r="EN53" s="1240"/>
      <c r="EO53" s="1240"/>
      <c r="EP53" s="1240"/>
      <c r="EQ53" s="1240"/>
      <c r="ER53" s="1240"/>
      <c r="ES53" s="1240"/>
      <c r="ET53" s="1240"/>
      <c r="EU53" s="1240"/>
      <c r="EV53" s="1240"/>
      <c r="EW53" s="1240"/>
      <c r="EX53" s="1240"/>
      <c r="EY53" s="1240"/>
      <c r="EZ53" s="1240"/>
      <c r="FA53" s="1240"/>
      <c r="FB53" s="1240"/>
      <c r="FC53" s="1240"/>
      <c r="FD53" s="1240"/>
      <c r="FE53" s="1240"/>
      <c r="FF53" s="1240"/>
      <c r="FG53" s="1240"/>
      <c r="FH53" s="1240"/>
      <c r="FI53" s="1240"/>
      <c r="FJ53" s="1240"/>
      <c r="FK53" s="1240"/>
      <c r="FL53" s="1240"/>
      <c r="FM53" s="1240"/>
      <c r="FN53" s="1240"/>
      <c r="FO53" s="1240"/>
      <c r="FP53" s="1240"/>
      <c r="FQ53" s="1240"/>
      <c r="FR53" s="1257"/>
      <c r="FS53" s="1257"/>
      <c r="FT53" s="1257"/>
    </row>
    <row r="54" spans="1:176" s="1191" customFormat="1" ht="15.75" hidden="1" customHeight="1" thickBot="1" x14ac:dyDescent="0.3">
      <c r="A54" s="474"/>
      <c r="B54" s="482">
        <v>2014</v>
      </c>
      <c r="C54" s="1258"/>
      <c r="D54" s="1782">
        <f ca="1">SUM(AB54:CJ54)</f>
        <v>0</v>
      </c>
      <c r="E54" s="1783">
        <f>IF(Overzicht!C39=0,0,Overzicht!C$14/Overzicht!C39)</f>
        <v>0</v>
      </c>
      <c r="F54" s="1783">
        <f>IF(Overzicht!D39=0,0,Overzicht!D$14/Overzicht!D39)</f>
        <v>0</v>
      </c>
      <c r="G54" s="1783">
        <f>IF(Overzicht!E39=0,0,Overzicht!E$14/Overzicht!E39)</f>
        <v>0</v>
      </c>
      <c r="H54" s="1783">
        <f>IF(Overzicht!F39=0,0,Overzicht!F$14/Overzicht!F39)</f>
        <v>0</v>
      </c>
      <c r="I54" s="1783">
        <f>IF(Overzicht!G39=0,0,Overzicht!G$14/Overzicht!G39)</f>
        <v>0</v>
      </c>
      <c r="J54" s="1783">
        <f>IF(Overzicht!H39=0,0,Overzicht!H$14/Overzicht!H39)</f>
        <v>0</v>
      </c>
      <c r="K54" s="1783">
        <f>IF(Overzicht!I39=0,0,Overzicht!I$14/Overzicht!I39)</f>
        <v>0</v>
      </c>
      <c r="L54" s="1783">
        <f>IF(Overzicht!J39=0,0,Overzicht!J$14/Overzicht!J39)</f>
        <v>0</v>
      </c>
      <c r="M54" s="1783">
        <f>IF(Overzicht!K39=0,0,Overzicht!K$14/Overzicht!K39)</f>
        <v>0</v>
      </c>
      <c r="N54" s="1783">
        <f>IF(Overzicht!L39=0,0,Overzicht!L$14/Overzicht!L39)</f>
        <v>0</v>
      </c>
      <c r="O54" s="1783">
        <f>IF(Overzicht!M39=0,0,Overzicht!M$14/Overzicht!M39)</f>
        <v>0</v>
      </c>
      <c r="P54" s="1783">
        <f>IF(Overzicht!N39=0,0,Overzicht!N$14/Overzicht!N39)</f>
        <v>0</v>
      </c>
      <c r="Q54" s="1783">
        <f>IF(Overzicht!O39=0,0,Overzicht!O$14/Overzicht!O39)</f>
        <v>0</v>
      </c>
      <c r="R54" s="1783">
        <f>IF(Overzicht!P39=0,0,Overzicht!P$14/Overzicht!P39)</f>
        <v>0</v>
      </c>
      <c r="S54" s="1783">
        <f>IF(Overzicht!Q39=0,0,Overzicht!Q$14/Overzicht!Q39)</f>
        <v>0</v>
      </c>
      <c r="T54" s="1783">
        <f>IF(Overzicht!R39=0,0,Overzicht!R$14/Overzicht!R39)</f>
        <v>0</v>
      </c>
      <c r="U54" s="1783">
        <f>IF(Overzicht!S39=0,0,Overzicht!S$14/Overzicht!S39)</f>
        <v>0</v>
      </c>
      <c r="V54" s="1783">
        <f>IF(Overzicht!T39=0,0,Overzicht!T$14/Overzicht!T39)</f>
        <v>0</v>
      </c>
      <c r="W54" s="1783">
        <f>IF(Overzicht!U39=0,0,Overzicht!U$14/Overzicht!U39)</f>
        <v>0</v>
      </c>
      <c r="X54" s="1783">
        <f>IF(Overzicht!V39=0,0,Overzicht!V$14/Overzicht!V39)</f>
        <v>0</v>
      </c>
      <c r="Y54" s="1783">
        <f>IF(Overzicht!W39=0,0,Overzicht!W$14/Overzicht!W39)</f>
        <v>0</v>
      </c>
      <c r="Z54" s="1783">
        <f>IF(Overzicht!X39=0,0,Overzicht!X$14/Overzicht!X39)</f>
        <v>0</v>
      </c>
      <c r="AA54" s="1768"/>
      <c r="AB54" s="1783">
        <f>Overzicht!Z39*Overzicht!Z$14</f>
        <v>0</v>
      </c>
      <c r="AC54" s="1782">
        <f ca="1">Overzicht!AA39*Overzicht!AA$14</f>
        <v>0</v>
      </c>
      <c r="AD54" s="1782">
        <f ca="1">Overzicht!AB39*Overzicht!AB$14</f>
        <v>0</v>
      </c>
      <c r="AE54" s="1782">
        <f>Overzicht!AC39*Overzicht!AC$14</f>
        <v>0</v>
      </c>
      <c r="AF54" s="1782">
        <f>Overzicht!AD39*Overzicht!AD$14</f>
        <v>0</v>
      </c>
      <c r="AG54" s="1782">
        <f>Overzicht!AE39*Overzicht!AE$14</f>
        <v>0</v>
      </c>
      <c r="AH54" s="1782">
        <f>Overzicht!AF39*Overzicht!AF$14</f>
        <v>0</v>
      </c>
      <c r="AI54" s="1782">
        <f>Overzicht!AG39*Overzicht!AG$14</f>
        <v>0</v>
      </c>
      <c r="AJ54" s="1782">
        <f>Overzicht!AH39*Overzicht!AH$14</f>
        <v>0</v>
      </c>
      <c r="AK54" s="1782">
        <f>Overzicht!AI39*Overzicht!AI$14</f>
        <v>0</v>
      </c>
      <c r="AL54" s="1782">
        <f>Overzicht!AJ39*Overzicht!AJ$14</f>
        <v>0</v>
      </c>
      <c r="AM54" s="1782">
        <f>Overzicht!AK39*Overzicht!AK$14</f>
        <v>0</v>
      </c>
      <c r="AN54" s="1782">
        <f>Overzicht!AL39*Overzicht!AL$14</f>
        <v>0</v>
      </c>
      <c r="AO54" s="1768"/>
      <c r="AP54" s="1783">
        <f>Overzicht!AN39*Overzicht!AN$14</f>
        <v>0</v>
      </c>
      <c r="AQ54" s="1782">
        <f>Overzicht!AO39*Overzicht!AO$14</f>
        <v>0</v>
      </c>
      <c r="AR54" s="1782">
        <f>Overzicht!AP39*Overzicht!AP$14</f>
        <v>0</v>
      </c>
      <c r="AS54" s="1782">
        <f>Overzicht!AQ39*Overzicht!AQ$14</f>
        <v>0</v>
      </c>
      <c r="AT54" s="1782">
        <f>Overzicht!AR39*Overzicht!AR$14</f>
        <v>0</v>
      </c>
      <c r="AU54" s="1782">
        <f>Overzicht!AS39*Overzicht!AS$14</f>
        <v>0</v>
      </c>
      <c r="AV54" s="1782">
        <f>Overzicht!AT39*Overzicht!AT$14</f>
        <v>0</v>
      </c>
      <c r="AW54" s="1782">
        <f>Overzicht!AU39*Overzicht!AU$14</f>
        <v>0</v>
      </c>
      <c r="AX54" s="1782">
        <f>Overzicht!AV39*Overzicht!AV$14</f>
        <v>0</v>
      </c>
      <c r="AY54" s="1782">
        <f>Overzicht!AW39*Overzicht!AW$14</f>
        <v>0</v>
      </c>
      <c r="AZ54" s="1782">
        <f>Overzicht!AX39*Overzicht!AX$14</f>
        <v>0</v>
      </c>
      <c r="BA54" s="1782">
        <f>Overzicht!AY39*Overzicht!AY$14</f>
        <v>0</v>
      </c>
      <c r="BB54" s="1782">
        <f>Overzicht!AZ39*Overzicht!AZ$14</f>
        <v>0</v>
      </c>
      <c r="BC54" s="1782">
        <f>Overzicht!BA39*Overzicht!BA$14</f>
        <v>0</v>
      </c>
      <c r="BD54" s="1782">
        <f>Overzicht!BB39*Overzicht!BB$14</f>
        <v>0</v>
      </c>
      <c r="BE54" s="1782">
        <f>Overzicht!BC39*Overzicht!BC$14</f>
        <v>0</v>
      </c>
      <c r="BF54" s="1782">
        <f>Overzicht!BD39*Overzicht!BD$14</f>
        <v>0</v>
      </c>
      <c r="BG54" s="1782">
        <f>Overzicht!BE39*Overzicht!BE$14</f>
        <v>0</v>
      </c>
      <c r="BH54" s="1782">
        <f>Overzicht!BF39*Overzicht!BF$14</f>
        <v>0</v>
      </c>
      <c r="BI54" s="1782">
        <f>Overzicht!BG39*Overzicht!BG$14</f>
        <v>0</v>
      </c>
      <c r="BJ54" s="1782">
        <f>Overzicht!BH39*Overzicht!BH$14</f>
        <v>0</v>
      </c>
      <c r="BK54" s="1782">
        <f>Overzicht!BI39*Overzicht!BI$14</f>
        <v>0</v>
      </c>
      <c r="BL54" s="1782">
        <f>Overzicht!BJ39*Overzicht!BJ$14</f>
        <v>0</v>
      </c>
      <c r="BM54" s="1782">
        <f>Overzicht!BK39*Overzicht!BK$14</f>
        <v>0</v>
      </c>
      <c r="BN54" s="1782">
        <f>Overzicht!BL39*Overzicht!BL$14</f>
        <v>0</v>
      </c>
      <c r="BO54" s="1782">
        <f>Overzicht!BM39*Overzicht!BM$14</f>
        <v>0</v>
      </c>
      <c r="BP54" s="1782">
        <f>Overzicht!BN39*Overzicht!BN$14</f>
        <v>0</v>
      </c>
      <c r="BQ54" s="1782">
        <f>Overzicht!BO39*Overzicht!BO$14</f>
        <v>0</v>
      </c>
      <c r="BR54" s="1782">
        <f>Overzicht!BP39*Overzicht!BP$14</f>
        <v>0</v>
      </c>
      <c r="BS54" s="1782">
        <f>Overzicht!BQ39*Overzicht!BQ$14</f>
        <v>0</v>
      </c>
      <c r="BT54" s="1782">
        <f>Overzicht!BR39*Overzicht!BR$14</f>
        <v>0</v>
      </c>
      <c r="BU54" s="1782">
        <f>Overzicht!BS39*Overzicht!BS$14</f>
        <v>0</v>
      </c>
      <c r="BV54" s="1782">
        <f>Overzicht!BT39*Overzicht!BT$14</f>
        <v>0</v>
      </c>
      <c r="BW54" s="1782">
        <f>Overzicht!BU39*Overzicht!BU$14</f>
        <v>0</v>
      </c>
      <c r="BX54" s="1782">
        <f>Overzicht!BV39*Overzicht!BV$14</f>
        <v>0</v>
      </c>
      <c r="BY54" s="1782">
        <f>Overzicht!BW39*Overzicht!BW$14</f>
        <v>0</v>
      </c>
      <c r="BZ54" s="1782">
        <f>Overzicht!BX39*Overzicht!BX$14</f>
        <v>0</v>
      </c>
      <c r="CA54" s="1782">
        <f>Overzicht!BY39*Overzicht!BY$14</f>
        <v>0</v>
      </c>
      <c r="CB54" s="1782">
        <f>Overzicht!BZ39*Overzicht!BZ$14</f>
        <v>0</v>
      </c>
      <c r="CC54" s="1782">
        <f>Overzicht!CA39*Overzicht!CA$14</f>
        <v>0</v>
      </c>
      <c r="CD54" s="1782">
        <f>Overzicht!CB39*Overzicht!CB$14</f>
        <v>0</v>
      </c>
      <c r="CE54" s="1782">
        <f>Overzicht!CC39*Overzicht!CC$14</f>
        <v>0</v>
      </c>
      <c r="CF54" s="1782">
        <f>Overzicht!CD39*Overzicht!CD$14</f>
        <v>0</v>
      </c>
      <c r="CG54" s="1782">
        <f>Overzicht!CE39*Overzicht!CE$14</f>
        <v>0</v>
      </c>
      <c r="CH54" s="1782">
        <f>Overzicht!CF39*Overzicht!CF$14</f>
        <v>0</v>
      </c>
      <c r="CI54" s="1782">
        <f>Overzicht!CG39*Overzicht!CG$14</f>
        <v>0</v>
      </c>
      <c r="CJ54" s="1782">
        <f>Overzicht!CH39*Overzicht!CH$14</f>
        <v>0</v>
      </c>
      <c r="CL54" s="1200"/>
      <c r="CM54" s="1198"/>
      <c r="CN54" s="475"/>
      <c r="CO54" s="475"/>
      <c r="CP54" s="1267">
        <f t="shared" ref="CP54:DD54" ca="1" si="32">IF(D$54&lt;&gt;0,D54/D$54*100,0)</f>
        <v>0</v>
      </c>
      <c r="CQ54" s="1266">
        <f t="shared" si="32"/>
        <v>0</v>
      </c>
      <c r="CR54" s="1266">
        <f t="shared" si="32"/>
        <v>0</v>
      </c>
      <c r="CS54" s="1266">
        <f t="shared" si="32"/>
        <v>0</v>
      </c>
      <c r="CT54" s="1266">
        <f t="shared" si="32"/>
        <v>0</v>
      </c>
      <c r="CU54" s="1266">
        <f t="shared" si="32"/>
        <v>0</v>
      </c>
      <c r="CV54" s="1266">
        <f t="shared" si="32"/>
        <v>0</v>
      </c>
      <c r="CW54" s="1266">
        <f t="shared" si="32"/>
        <v>0</v>
      </c>
      <c r="CX54" s="1266">
        <f t="shared" si="32"/>
        <v>0</v>
      </c>
      <c r="CY54" s="1266">
        <f t="shared" si="32"/>
        <v>0</v>
      </c>
      <c r="CZ54" s="1266">
        <f t="shared" si="32"/>
        <v>0</v>
      </c>
      <c r="DA54" s="1266">
        <f t="shared" si="32"/>
        <v>0</v>
      </c>
      <c r="DB54" s="1266">
        <f t="shared" si="32"/>
        <v>0</v>
      </c>
      <c r="DC54" s="1266">
        <f t="shared" si="32"/>
        <v>0</v>
      </c>
      <c r="DD54" s="1268">
        <f t="shared" si="32"/>
        <v>0</v>
      </c>
      <c r="DE54" s="1268">
        <f t="shared" ref="DE54:DL54" si="33">IF(S$54&lt;&gt;0,S54/S$54*100,0)</f>
        <v>0</v>
      </c>
      <c r="DF54" s="1268">
        <f t="shared" si="33"/>
        <v>0</v>
      </c>
      <c r="DG54" s="1268">
        <f t="shared" si="33"/>
        <v>0</v>
      </c>
      <c r="DH54" s="1268">
        <f t="shared" si="33"/>
        <v>0</v>
      </c>
      <c r="DI54" s="1268">
        <f t="shared" si="33"/>
        <v>0</v>
      </c>
      <c r="DJ54" s="1268">
        <f t="shared" si="33"/>
        <v>0</v>
      </c>
      <c r="DK54" s="1268">
        <f t="shared" si="33"/>
        <v>0</v>
      </c>
      <c r="DL54" s="1268">
        <f t="shared" si="33"/>
        <v>0</v>
      </c>
      <c r="DM54" s="1266">
        <f ca="1">IF(AC$54&lt;&gt;0,AC54/AC$54*100,0)</f>
        <v>0</v>
      </c>
      <c r="DN54" s="1262">
        <f ca="1">IF(AD$54&lt;&gt;0,AD54/AD$54*100,0)</f>
        <v>0</v>
      </c>
      <c r="DO54" s="1268">
        <f t="shared" ref="DO54:DY54" si="34">IF(AN$54&lt;&gt;0,AN54/AN$54*100,0)</f>
        <v>0</v>
      </c>
      <c r="DP54" s="1268">
        <f t="shared" si="34"/>
        <v>0</v>
      </c>
      <c r="DQ54" s="1268">
        <f t="shared" si="34"/>
        <v>0</v>
      </c>
      <c r="DR54" s="1268">
        <f t="shared" si="34"/>
        <v>0</v>
      </c>
      <c r="DS54" s="1268">
        <f t="shared" si="34"/>
        <v>0</v>
      </c>
      <c r="DT54" s="1268">
        <f t="shared" si="34"/>
        <v>0</v>
      </c>
      <c r="DU54" s="1268">
        <f t="shared" si="34"/>
        <v>0</v>
      </c>
      <c r="DV54" s="1268">
        <f t="shared" si="34"/>
        <v>0</v>
      </c>
      <c r="DW54" s="1268">
        <f t="shared" si="34"/>
        <v>0</v>
      </c>
      <c r="DX54" s="1268">
        <f t="shared" si="34"/>
        <v>0</v>
      </c>
      <c r="DY54" s="1268">
        <f t="shared" si="34"/>
        <v>0</v>
      </c>
      <c r="DZ54" s="1266">
        <f t="shared" ref="DZ54:FT54" si="35">IF(AR$54&lt;&gt;0,AR54/AR$54*100,0)</f>
        <v>0</v>
      </c>
      <c r="EA54" s="1262">
        <f t="shared" si="35"/>
        <v>0</v>
      </c>
      <c r="EB54" s="1266">
        <f t="shared" si="35"/>
        <v>0</v>
      </c>
      <c r="EC54" s="1266">
        <f t="shared" si="35"/>
        <v>0</v>
      </c>
      <c r="ED54" s="1266">
        <f t="shared" si="35"/>
        <v>0</v>
      </c>
      <c r="EE54" s="1266">
        <f t="shared" si="35"/>
        <v>0</v>
      </c>
      <c r="EF54" s="1266">
        <f t="shared" si="35"/>
        <v>0</v>
      </c>
      <c r="EG54" s="1266">
        <f t="shared" si="35"/>
        <v>0</v>
      </c>
      <c r="EH54" s="1266">
        <f t="shared" si="35"/>
        <v>0</v>
      </c>
      <c r="EI54" s="1266">
        <f t="shared" si="35"/>
        <v>0</v>
      </c>
      <c r="EJ54" s="1266">
        <f t="shared" si="35"/>
        <v>0</v>
      </c>
      <c r="EK54" s="1266">
        <f t="shared" si="35"/>
        <v>0</v>
      </c>
      <c r="EL54" s="1266">
        <f t="shared" si="35"/>
        <v>0</v>
      </c>
      <c r="EM54" s="1266">
        <f t="shared" si="35"/>
        <v>0</v>
      </c>
      <c r="EN54" s="1266">
        <f t="shared" si="35"/>
        <v>0</v>
      </c>
      <c r="EO54" s="1266">
        <f t="shared" si="35"/>
        <v>0</v>
      </c>
      <c r="EP54" s="1266">
        <f t="shared" si="35"/>
        <v>0</v>
      </c>
      <c r="EQ54" s="1266">
        <f t="shared" si="35"/>
        <v>0</v>
      </c>
      <c r="ER54" s="1266">
        <f t="shared" si="35"/>
        <v>0</v>
      </c>
      <c r="ES54" s="1266">
        <f t="shared" si="35"/>
        <v>0</v>
      </c>
      <c r="ET54" s="1266">
        <f t="shared" si="35"/>
        <v>0</v>
      </c>
      <c r="EU54" s="1266">
        <f t="shared" si="35"/>
        <v>0</v>
      </c>
      <c r="EV54" s="1266">
        <f t="shared" si="35"/>
        <v>0</v>
      </c>
      <c r="EW54" s="1266">
        <f t="shared" si="35"/>
        <v>0</v>
      </c>
      <c r="EX54" s="1266">
        <f t="shared" si="35"/>
        <v>0</v>
      </c>
      <c r="EY54" s="1266">
        <f t="shared" si="35"/>
        <v>0</v>
      </c>
      <c r="EZ54" s="1266">
        <f t="shared" si="35"/>
        <v>0</v>
      </c>
      <c r="FA54" s="1266">
        <f t="shared" si="35"/>
        <v>0</v>
      </c>
      <c r="FB54" s="1266">
        <f t="shared" si="35"/>
        <v>0</v>
      </c>
      <c r="FC54" s="1266">
        <f t="shared" si="35"/>
        <v>0</v>
      </c>
      <c r="FD54" s="1266">
        <f t="shared" si="35"/>
        <v>0</v>
      </c>
      <c r="FE54" s="1266">
        <f t="shared" si="35"/>
        <v>0</v>
      </c>
      <c r="FF54" s="1266">
        <f t="shared" si="35"/>
        <v>0</v>
      </c>
      <c r="FG54" s="1266">
        <f t="shared" si="35"/>
        <v>0</v>
      </c>
      <c r="FH54" s="1266">
        <f t="shared" si="35"/>
        <v>0</v>
      </c>
      <c r="FI54" s="1266">
        <f t="shared" si="35"/>
        <v>0</v>
      </c>
      <c r="FJ54" s="1266">
        <f t="shared" si="35"/>
        <v>0</v>
      </c>
      <c r="FK54" s="1266">
        <f t="shared" si="35"/>
        <v>0</v>
      </c>
      <c r="FL54" s="1266">
        <f t="shared" si="35"/>
        <v>0</v>
      </c>
      <c r="FM54" s="1266">
        <f t="shared" si="35"/>
        <v>0</v>
      </c>
      <c r="FN54" s="1266">
        <f t="shared" si="35"/>
        <v>0</v>
      </c>
      <c r="FO54" s="1266">
        <f t="shared" si="35"/>
        <v>0</v>
      </c>
      <c r="FP54" s="1266">
        <f t="shared" si="35"/>
        <v>0</v>
      </c>
      <c r="FQ54" s="1266">
        <f t="shared" si="35"/>
        <v>0</v>
      </c>
      <c r="FR54" s="1269">
        <f t="shared" si="35"/>
        <v>0</v>
      </c>
      <c r="FS54" s="1269">
        <f t="shared" si="35"/>
        <v>0</v>
      </c>
      <c r="FT54" s="1269">
        <f t="shared" si="35"/>
        <v>0</v>
      </c>
    </row>
    <row r="55" spans="1:176" s="1191" customFormat="1" ht="15.75" thickBot="1" x14ac:dyDescent="0.3">
      <c r="A55" s="477">
        <v>2017</v>
      </c>
      <c r="B55" s="478">
        <v>2014</v>
      </c>
      <c r="C55" s="1270"/>
      <c r="D55" s="1765">
        <f ca="1">SUM(AB55:CJ55)</f>
        <v>4618910.6561375326</v>
      </c>
      <c r="E55" s="1766">
        <f>IF(Overzicht!C40=0,0,Overzicht!C$14/Overzicht!C40)</f>
        <v>124825</v>
      </c>
      <c r="F55" s="1769">
        <f>IF(Overzicht!D40=0,0,Overzicht!D$14/Overzicht!D40)</f>
        <v>10979.166666666666</v>
      </c>
      <c r="G55" s="1769">
        <f ca="1">IF(Overzicht!E40=0,0,Overzicht!E$14/Overzicht!E40)</f>
        <v>16022</v>
      </c>
      <c r="H55" s="1769">
        <f ca="1">IF(Overzicht!F40=0,0,Overzicht!F$14/Overzicht!F40)</f>
        <v>513544.8344339162</v>
      </c>
      <c r="I55" s="1769">
        <f ca="1">IF(Overzicht!G40=0,0,Overzicht!G$14/Overzicht!G40)</f>
        <v>636077.42251140543</v>
      </c>
      <c r="J55" s="1769">
        <f>IF(Overzicht!H40=0,0,Overzicht!H$14/Overzicht!H40)</f>
        <v>1000</v>
      </c>
      <c r="K55" s="1769">
        <f>IF(Overzicht!I40=0,0,Overzicht!I$14/Overzicht!I40)</f>
        <v>1794.8717948717949</v>
      </c>
      <c r="L55" s="1769">
        <f ca="1">IF(Overzicht!J40=0,0,Overzicht!J$14/Overzicht!J40)</f>
        <v>720</v>
      </c>
      <c r="M55" s="1769">
        <f>IF(Overzicht!K40=0,0,Overzicht!K$14/Overzicht!K40)</f>
        <v>16666.666666666668</v>
      </c>
      <c r="N55" s="1769">
        <f>IF(Overzicht!L40=0,0,Overzicht!L$14/Overzicht!L40)</f>
        <v>0</v>
      </c>
      <c r="O55" s="1769">
        <f ca="1">IF(Overzicht!M40=0,0,Overzicht!M$14/Overzicht!M40)</f>
        <v>284.39999999999998</v>
      </c>
      <c r="P55" s="1769">
        <f ca="1">IF(Overzicht!N40=0,0,Overzicht!N$14/Overzicht!N40)</f>
        <v>0</v>
      </c>
      <c r="Q55" s="1769">
        <f>IF(Overzicht!O40=0,0,Overzicht!O$14/Overzicht!O40)</f>
        <v>25328.51179491232</v>
      </c>
      <c r="R55" s="1769">
        <f>IF(Overzicht!P40=0,0,Overzicht!P$14/Overzicht!P40)</f>
        <v>77165.145397167027</v>
      </c>
      <c r="S55" s="1769">
        <f>IF(Overzicht!Q40=0,0,Overzicht!Q$14/Overzicht!Q40)</f>
        <v>0</v>
      </c>
      <c r="T55" s="1769">
        <f>IF(Overzicht!R40=0,0,Overzicht!R$14/Overzicht!R40)</f>
        <v>0</v>
      </c>
      <c r="U55" s="1769">
        <f>IF(Overzicht!S40=0,0,Overzicht!S$14/Overzicht!S40)</f>
        <v>0</v>
      </c>
      <c r="V55" s="1769" t="e">
        <f>IF(Overzicht!T40=0,0,Overzicht!T$14/Overzicht!T40)</f>
        <v>#VALUE!</v>
      </c>
      <c r="W55" s="1769">
        <f ca="1">IF(Overzicht!U40=0,0,Overzicht!U$14/Overzicht!U40)</f>
        <v>0</v>
      </c>
      <c r="X55" s="1769">
        <f ca="1">IF(Overzicht!V40=0,0,Overzicht!V$14/Overzicht!V40)</f>
        <v>0</v>
      </c>
      <c r="Y55" s="1769">
        <f ca="1">IF(Overzicht!W40=0,0,Overzicht!W$14/Overzicht!W40)</f>
        <v>0</v>
      </c>
      <c r="Z55" s="1769">
        <f ca="1">IF(Overzicht!X40=0,0,Overzicht!X$14/Overzicht!X40)</f>
        <v>0</v>
      </c>
      <c r="AA55" s="1768"/>
      <c r="AB55" s="1769">
        <f>IF(Overzicht!Z40=0,0,Overzicht!Z$14/Overzicht!Z40)</f>
        <v>948287.99552458851</v>
      </c>
      <c r="AC55" s="1769">
        <f ca="1">Overzicht!AA40*Overzicht!AA$14</f>
        <v>0</v>
      </c>
      <c r="AD55" s="1769">
        <f ca="1">Overzicht!AB40*Overzicht!AB$14</f>
        <v>143244.72062989185</v>
      </c>
      <c r="AE55" s="1769">
        <f ca="1">Overzicht!AC40*Overzicht!AC$14</f>
        <v>52328.14672540332</v>
      </c>
      <c r="AF55" s="1769">
        <f>Overzicht!AD40*Overzicht!AD$14</f>
        <v>0</v>
      </c>
      <c r="AG55" s="1769">
        <f>Overzicht!AE40*Overzicht!AE$14</f>
        <v>0</v>
      </c>
      <c r="AH55" s="1769">
        <f>Overzicht!AF40*Overzicht!AF$14</f>
        <v>0</v>
      </c>
      <c r="AI55" s="1769">
        <f>Overzicht!AG40*Overzicht!AG$14</f>
        <v>0</v>
      </c>
      <c r="AJ55" s="1769">
        <f>Overzicht!AH40*Overzicht!AH$14</f>
        <v>0</v>
      </c>
      <c r="AK55" s="1769">
        <f>Overzicht!AI40*Overzicht!AI$14</f>
        <v>0</v>
      </c>
      <c r="AL55" s="1769">
        <f>Overzicht!AJ40*Overzicht!AJ$14</f>
        <v>0</v>
      </c>
      <c r="AM55" s="1769">
        <f>Overzicht!AK40*Overzicht!AK$14</f>
        <v>0</v>
      </c>
      <c r="AN55" s="1769">
        <f>Overzicht!AL40*Overzicht!AL$14</f>
        <v>0</v>
      </c>
      <c r="AO55" s="1768"/>
      <c r="AP55" s="1769">
        <f ca="1">Overzicht!AN40*Overzicht!AN$14</f>
        <v>0</v>
      </c>
      <c r="AQ55" s="1769">
        <f ca="1">Overzicht!AO40*Overzicht!AO$14</f>
        <v>217.27093333948486</v>
      </c>
      <c r="AR55" s="1769">
        <f ca="1">Overzicht!AP40*Overzicht!AP$14</f>
        <v>424.27335007254351</v>
      </c>
      <c r="AS55" s="1769">
        <f ca="1">Overzicht!AQ40*Overzicht!AQ$14</f>
        <v>378148.26864529343</v>
      </c>
      <c r="AT55" s="1769">
        <f ca="1">Overzicht!AR40*Overzicht!AR$14</f>
        <v>364015.63539565611</v>
      </c>
      <c r="AU55" s="1769">
        <f ca="1">Overzicht!AS40*Overzicht!AS$14</f>
        <v>179981.43894117628</v>
      </c>
      <c r="AV55" s="1769">
        <f ca="1">Overzicht!AT40*Overzicht!AT$14</f>
        <v>663222.34528044553</v>
      </c>
      <c r="AW55" s="1769">
        <f ca="1">Overzicht!AU40*Overzicht!AU$14</f>
        <v>1710299.9087680499</v>
      </c>
      <c r="AX55" s="1769">
        <f ca="1">Overzicht!AV40*Overzicht!AV$14</f>
        <v>177425.98675511323</v>
      </c>
      <c r="AY55" s="1769">
        <f ca="1">Overzicht!AW40*Overzicht!AW$14</f>
        <v>1314.6651885022386</v>
      </c>
      <c r="AZ55" s="1769">
        <f>Overzicht!AX40*Overzicht!AX$14</f>
        <v>0</v>
      </c>
      <c r="BA55" s="1769">
        <f>Overzicht!AY40*Overzicht!AY$14</f>
        <v>0</v>
      </c>
      <c r="BB55" s="1769">
        <f>Overzicht!AZ40*Overzicht!AZ$14</f>
        <v>0</v>
      </c>
      <c r="BC55" s="1769">
        <f>Overzicht!BA40*Overzicht!BA$14</f>
        <v>0</v>
      </c>
      <c r="BD55" s="1769">
        <f>Overzicht!BB40*Overzicht!BB$14</f>
        <v>0</v>
      </c>
      <c r="BE55" s="1769">
        <f>Overzicht!BC40*Overzicht!BC$14</f>
        <v>0</v>
      </c>
      <c r="BF55" s="1769">
        <f>Overzicht!BD40*Overzicht!BD$14</f>
        <v>0</v>
      </c>
      <c r="BG55" s="1769">
        <f>Overzicht!BE40*Overzicht!BE$14</f>
        <v>0</v>
      </c>
      <c r="BH55" s="1769">
        <f>Overzicht!BF40*Overzicht!BF$14</f>
        <v>0</v>
      </c>
      <c r="BI55" s="1769">
        <f>Overzicht!BG40*Overzicht!BG$14</f>
        <v>0</v>
      </c>
      <c r="BJ55" s="1769">
        <f>Overzicht!BH40*Overzicht!BH$14</f>
        <v>0</v>
      </c>
      <c r="BK55" s="1769">
        <f>Overzicht!BI40*Overzicht!BI$14</f>
        <v>0</v>
      </c>
      <c r="BL55" s="1769">
        <f>Overzicht!BJ40*Overzicht!BJ$14</f>
        <v>0</v>
      </c>
      <c r="BM55" s="1769">
        <f>Overzicht!BK40*Overzicht!BK$14</f>
        <v>0</v>
      </c>
      <c r="BN55" s="1769">
        <f>Overzicht!BL40*Overzicht!BL$14</f>
        <v>0</v>
      </c>
      <c r="BO55" s="1769">
        <f>Overzicht!BM40*Overzicht!BM$14</f>
        <v>0</v>
      </c>
      <c r="BP55" s="1769">
        <f>Overzicht!BN40*Overzicht!BN$14</f>
        <v>0</v>
      </c>
      <c r="BQ55" s="1769">
        <f>Overzicht!BO40*Overzicht!BO$14</f>
        <v>0</v>
      </c>
      <c r="BR55" s="1769">
        <f>Overzicht!BP40*Overzicht!BP$14</f>
        <v>0</v>
      </c>
      <c r="BS55" s="1769">
        <f>Overzicht!BQ40*Overzicht!BQ$14</f>
        <v>0</v>
      </c>
      <c r="BT55" s="1769">
        <f>Overzicht!BR40*Overzicht!BR$14</f>
        <v>0</v>
      </c>
      <c r="BU55" s="1769">
        <f>Overzicht!BS40*Overzicht!BS$14</f>
        <v>0</v>
      </c>
      <c r="BV55" s="1769">
        <f>Overzicht!BT40*Overzicht!BT$14</f>
        <v>0</v>
      </c>
      <c r="BW55" s="1769">
        <f>Overzicht!BU40*Overzicht!BU$14</f>
        <v>0</v>
      </c>
      <c r="BX55" s="1769">
        <f>Overzicht!BV40*Overzicht!BV$14</f>
        <v>0</v>
      </c>
      <c r="BY55" s="1769">
        <f>Overzicht!BW40*Overzicht!BW$14</f>
        <v>0</v>
      </c>
      <c r="BZ55" s="1769">
        <f>Overzicht!BX40*Overzicht!BX$14</f>
        <v>0</v>
      </c>
      <c r="CA55" s="1769">
        <f>Overzicht!BY40*Overzicht!BY$14</f>
        <v>0</v>
      </c>
      <c r="CB55" s="1769">
        <f>Overzicht!BZ40*Overzicht!BZ$14</f>
        <v>0</v>
      </c>
      <c r="CC55" s="1769">
        <f>Overzicht!CA40*Overzicht!CA$14</f>
        <v>0</v>
      </c>
      <c r="CD55" s="1769">
        <f>Overzicht!CB40*Overzicht!CB$14</f>
        <v>0</v>
      </c>
      <c r="CE55" s="1769">
        <f>Overzicht!CC40*Overzicht!CC$14</f>
        <v>0</v>
      </c>
      <c r="CF55" s="1769">
        <f>Overzicht!CD40*Overzicht!CD$14</f>
        <v>0</v>
      </c>
      <c r="CG55" s="1769">
        <f>Overzicht!CE40*Overzicht!CE$14</f>
        <v>0</v>
      </c>
      <c r="CH55" s="1769">
        <f>Overzicht!CF40*Overzicht!CF$14</f>
        <v>0</v>
      </c>
      <c r="CI55" s="1769">
        <f>Overzicht!CG40*Overzicht!CG$14</f>
        <v>0</v>
      </c>
      <c r="CJ55" s="1765">
        <f>Overzicht!CH40*Overzicht!CH$14</f>
        <v>0</v>
      </c>
      <c r="CL55" s="1200"/>
      <c r="CM55" s="1198"/>
      <c r="CN55" s="475"/>
      <c r="CO55" s="475"/>
      <c r="CP55" s="1271">
        <f t="shared" ref="CP55:DD58" ca="1" si="36">IF(D$55&lt;&gt;0,D55/D$55*100,0)</f>
        <v>100</v>
      </c>
      <c r="CQ55" s="1248">
        <f t="shared" si="36"/>
        <v>100</v>
      </c>
      <c r="CR55" s="1236">
        <f t="shared" si="36"/>
        <v>100</v>
      </c>
      <c r="CS55" s="1236">
        <f t="shared" ca="1" si="36"/>
        <v>100</v>
      </c>
      <c r="CT55" s="1236">
        <f t="shared" ca="1" si="36"/>
        <v>100</v>
      </c>
      <c r="CU55" s="1236">
        <f t="shared" ca="1" si="36"/>
        <v>100</v>
      </c>
      <c r="CV55" s="1236">
        <f t="shared" si="36"/>
        <v>100</v>
      </c>
      <c r="CW55" s="1236">
        <f t="shared" si="36"/>
        <v>100</v>
      </c>
      <c r="CX55" s="1236">
        <f t="shared" ca="1" si="36"/>
        <v>100</v>
      </c>
      <c r="CY55" s="1236">
        <f t="shared" si="36"/>
        <v>100</v>
      </c>
      <c r="CZ55" s="1236">
        <f t="shared" si="36"/>
        <v>0</v>
      </c>
      <c r="DA55" s="1236">
        <f t="shared" ca="1" si="36"/>
        <v>100</v>
      </c>
      <c r="DB55" s="1236">
        <f t="shared" ca="1" si="36"/>
        <v>0</v>
      </c>
      <c r="DC55" s="1236">
        <f t="shared" si="36"/>
        <v>100</v>
      </c>
      <c r="DD55" s="1249">
        <f t="shared" si="36"/>
        <v>100</v>
      </c>
      <c r="DE55" s="1249">
        <f t="shared" ref="DE55:DL58" si="37">IF(S$55&lt;&gt;0,S55/S$55*100,0)</f>
        <v>0</v>
      </c>
      <c r="DF55" s="1249">
        <f t="shared" si="37"/>
        <v>0</v>
      </c>
      <c r="DG55" s="1249">
        <f t="shared" si="37"/>
        <v>0</v>
      </c>
      <c r="DH55" s="1249" t="e">
        <f t="shared" si="37"/>
        <v>#VALUE!</v>
      </c>
      <c r="DI55" s="1249">
        <f t="shared" ca="1" si="37"/>
        <v>0</v>
      </c>
      <c r="DJ55" s="1249">
        <f t="shared" ca="1" si="37"/>
        <v>0</v>
      </c>
      <c r="DK55" s="1249">
        <f t="shared" ca="1" si="37"/>
        <v>0</v>
      </c>
      <c r="DL55" s="1249">
        <f t="shared" ca="1" si="37"/>
        <v>0</v>
      </c>
      <c r="DM55" s="1236">
        <f t="shared" ref="DM55:DY58" si="38">IF(AB$55&lt;&gt;0,AB55/AB$55*100,0)</f>
        <v>100</v>
      </c>
      <c r="DN55" s="1245">
        <f t="shared" ca="1" si="38"/>
        <v>0</v>
      </c>
      <c r="DO55" s="1249">
        <f t="shared" ca="1" si="38"/>
        <v>100</v>
      </c>
      <c r="DP55" s="1249">
        <f t="shared" ca="1" si="38"/>
        <v>100</v>
      </c>
      <c r="DQ55" s="1249">
        <f t="shared" si="38"/>
        <v>0</v>
      </c>
      <c r="DR55" s="1249">
        <f t="shared" si="38"/>
        <v>0</v>
      </c>
      <c r="DS55" s="1249">
        <f t="shared" si="38"/>
        <v>0</v>
      </c>
      <c r="DT55" s="1249">
        <f t="shared" si="38"/>
        <v>0</v>
      </c>
      <c r="DU55" s="1249">
        <f t="shared" si="38"/>
        <v>0</v>
      </c>
      <c r="DV55" s="1249">
        <f t="shared" si="38"/>
        <v>0</v>
      </c>
      <c r="DW55" s="1249">
        <f t="shared" si="38"/>
        <v>0</v>
      </c>
      <c r="DX55" s="1249">
        <f t="shared" si="38"/>
        <v>0</v>
      </c>
      <c r="DY55" s="1249">
        <f t="shared" si="38"/>
        <v>0</v>
      </c>
      <c r="DZ55" s="1236">
        <f t="shared" ref="DZ55:EI58" ca="1" si="39">IF(AP$55&lt;&gt;0,AP55/AP$55*100,0)</f>
        <v>0</v>
      </c>
      <c r="EA55" s="1245">
        <f t="shared" ca="1" si="39"/>
        <v>100</v>
      </c>
      <c r="EB55" s="1236">
        <f t="shared" ca="1" si="39"/>
        <v>100</v>
      </c>
      <c r="EC55" s="1236">
        <f t="shared" ca="1" si="39"/>
        <v>100</v>
      </c>
      <c r="ED55" s="1236">
        <f t="shared" ca="1" si="39"/>
        <v>100</v>
      </c>
      <c r="EE55" s="1236">
        <f t="shared" ca="1" si="39"/>
        <v>100</v>
      </c>
      <c r="EF55" s="1236">
        <f t="shared" ca="1" si="39"/>
        <v>100</v>
      </c>
      <c r="EG55" s="1236">
        <f t="shared" ca="1" si="39"/>
        <v>100</v>
      </c>
      <c r="EH55" s="1236">
        <f t="shared" ca="1" si="39"/>
        <v>100</v>
      </c>
      <c r="EI55" s="1236">
        <f t="shared" ca="1" si="39"/>
        <v>100</v>
      </c>
      <c r="EJ55" s="1236">
        <f t="shared" ref="EJ55:ES58" si="40">IF(AZ$55&lt;&gt;0,AZ55/AZ$55*100,0)</f>
        <v>0</v>
      </c>
      <c r="EK55" s="1236">
        <f t="shared" si="40"/>
        <v>0</v>
      </c>
      <c r="EL55" s="1236">
        <f t="shared" si="40"/>
        <v>0</v>
      </c>
      <c r="EM55" s="1236">
        <f t="shared" si="40"/>
        <v>0</v>
      </c>
      <c r="EN55" s="1236">
        <f t="shared" si="40"/>
        <v>0</v>
      </c>
      <c r="EO55" s="1236">
        <f t="shared" si="40"/>
        <v>0</v>
      </c>
      <c r="EP55" s="1236">
        <f t="shared" si="40"/>
        <v>0</v>
      </c>
      <c r="EQ55" s="1236">
        <f t="shared" si="40"/>
        <v>0</v>
      </c>
      <c r="ER55" s="1236">
        <f t="shared" si="40"/>
        <v>0</v>
      </c>
      <c r="ES55" s="1236">
        <f t="shared" si="40"/>
        <v>0</v>
      </c>
      <c r="ET55" s="1236">
        <f t="shared" ref="ET55:FC58" si="41">IF(BJ$55&lt;&gt;0,BJ55/BJ$55*100,0)</f>
        <v>0</v>
      </c>
      <c r="EU55" s="1236">
        <f t="shared" si="41"/>
        <v>0</v>
      </c>
      <c r="EV55" s="1236">
        <f t="shared" si="41"/>
        <v>0</v>
      </c>
      <c r="EW55" s="1236">
        <f t="shared" si="41"/>
        <v>0</v>
      </c>
      <c r="EX55" s="1236">
        <f t="shared" si="41"/>
        <v>0</v>
      </c>
      <c r="EY55" s="1236">
        <f t="shared" si="41"/>
        <v>0</v>
      </c>
      <c r="EZ55" s="1236">
        <f t="shared" si="41"/>
        <v>0</v>
      </c>
      <c r="FA55" s="1236">
        <f t="shared" si="41"/>
        <v>0</v>
      </c>
      <c r="FB55" s="1236">
        <f t="shared" si="41"/>
        <v>0</v>
      </c>
      <c r="FC55" s="1236">
        <f t="shared" si="41"/>
        <v>0</v>
      </c>
      <c r="FD55" s="1236">
        <f t="shared" ref="FD55:FM58" si="42">IF(BT$55&lt;&gt;0,BT55/BT$55*100,0)</f>
        <v>0</v>
      </c>
      <c r="FE55" s="1236">
        <f t="shared" si="42"/>
        <v>0</v>
      </c>
      <c r="FF55" s="1236">
        <f t="shared" si="42"/>
        <v>0</v>
      </c>
      <c r="FG55" s="1236">
        <f t="shared" si="42"/>
        <v>0</v>
      </c>
      <c r="FH55" s="1236">
        <f t="shared" si="42"/>
        <v>0</v>
      </c>
      <c r="FI55" s="1236">
        <f t="shared" si="42"/>
        <v>0</v>
      </c>
      <c r="FJ55" s="1236">
        <f t="shared" si="42"/>
        <v>0</v>
      </c>
      <c r="FK55" s="1236">
        <f t="shared" si="42"/>
        <v>0</v>
      </c>
      <c r="FL55" s="1236">
        <f t="shared" si="42"/>
        <v>0</v>
      </c>
      <c r="FM55" s="1236">
        <f t="shared" si="42"/>
        <v>0</v>
      </c>
      <c r="FN55" s="1236">
        <f t="shared" ref="FN55:FT58" si="43">IF(CD$55&lt;&gt;0,CD55/CD$55*100,0)</f>
        <v>0</v>
      </c>
      <c r="FO55" s="1236">
        <f t="shared" si="43"/>
        <v>0</v>
      </c>
      <c r="FP55" s="1236">
        <f t="shared" si="43"/>
        <v>0</v>
      </c>
      <c r="FQ55" s="1236">
        <f t="shared" si="43"/>
        <v>0</v>
      </c>
      <c r="FR55" s="1236">
        <f t="shared" si="43"/>
        <v>0</v>
      </c>
      <c r="FS55" s="1236">
        <f t="shared" si="43"/>
        <v>0</v>
      </c>
      <c r="FT55" s="1250">
        <f t="shared" si="43"/>
        <v>0</v>
      </c>
    </row>
    <row r="56" spans="1:176" s="1191" customFormat="1" x14ac:dyDescent="0.25">
      <c r="A56" s="474"/>
      <c r="B56" s="480">
        <v>2015</v>
      </c>
      <c r="C56" s="1238"/>
      <c r="D56" s="1784">
        <f ca="1">SUM(AB56:CJ56)</f>
        <v>4590096.5734030828</v>
      </c>
      <c r="E56" s="1785">
        <f>IF(Overzicht!C41=0,0,Overzicht!C$14/Overzicht!C41)</f>
        <v>124825</v>
      </c>
      <c r="F56" s="1779">
        <f>IF(Overzicht!D41=0,0,Overzicht!D$14/Overzicht!D41)</f>
        <v>10979.166666666666</v>
      </c>
      <c r="G56" s="1779">
        <f ca="1">IF(Overzicht!E41=0,0,Overzicht!E$14/Overzicht!E41)</f>
        <v>16022</v>
      </c>
      <c r="H56" s="1779">
        <f ca="1">IF(Overzicht!F41=0,0,Overzicht!F$14/Overzicht!F41)</f>
        <v>517307.24280092871</v>
      </c>
      <c r="I56" s="1779">
        <f ca="1">IF(Overzicht!G41=0,0,Overzicht!G$14/Overzicht!G41)</f>
        <v>633504.6171176699</v>
      </c>
      <c r="J56" s="1779">
        <f>IF(Overzicht!H41=0,0,Overzicht!H$14/Overzicht!H41)</f>
        <v>1000</v>
      </c>
      <c r="K56" s="1779">
        <f>IF(Overzicht!I41=0,0,Overzicht!I$14/Overzicht!I41)</f>
        <v>1794.8717948717949</v>
      </c>
      <c r="L56" s="1779">
        <f ca="1">IF(Overzicht!J41=0,0,Overzicht!J$14/Overzicht!J41)</f>
        <v>720</v>
      </c>
      <c r="M56" s="1779">
        <f>IF(Overzicht!K41=0,0,Overzicht!K$14/Overzicht!K41)</f>
        <v>16666.666666666668</v>
      </c>
      <c r="N56" s="1779">
        <f>IF(Overzicht!L41=0,0,Overzicht!L$14/Overzicht!L41)</f>
        <v>0</v>
      </c>
      <c r="O56" s="1779">
        <f ca="1">IF(Overzicht!M41=0,0,Overzicht!M$14/Overzicht!M41)</f>
        <v>284.39999999999998</v>
      </c>
      <c r="P56" s="1779">
        <f ca="1">IF(Overzicht!N41=0,0,Overzicht!N$14/Overzicht!N41)</f>
        <v>0</v>
      </c>
      <c r="Q56" s="1779">
        <f>IF(Overzicht!O41=0,0,Overzicht!O$14/Overzicht!O41)</f>
        <v>25328.511794912338</v>
      </c>
      <c r="R56" s="1779">
        <f>IF(Overzicht!P41=0,0,Overzicht!P$14/Overzicht!P41)</f>
        <v>77165.145397166605</v>
      </c>
      <c r="S56" s="1779">
        <f>IF(Overzicht!Q41=0,0,Overzicht!Q$14/Overzicht!Q41)</f>
        <v>0</v>
      </c>
      <c r="T56" s="1779">
        <f>IF(Overzicht!R41=0,0,Overzicht!R$14/Overzicht!R41)</f>
        <v>0</v>
      </c>
      <c r="U56" s="1779">
        <f>IF(Overzicht!S41=0,0,Overzicht!S$14/Overzicht!S41)</f>
        <v>0</v>
      </c>
      <c r="V56" s="1779" t="e">
        <f>IF(Overzicht!T41=0,0,Overzicht!T$14/Overzicht!T41)</f>
        <v>#VALUE!</v>
      </c>
      <c r="W56" s="1779">
        <f ca="1">IF(Overzicht!U41=0,0,Overzicht!U$14/Overzicht!U41)</f>
        <v>0</v>
      </c>
      <c r="X56" s="1779">
        <f ca="1">IF(Overzicht!V41=0,0,Overzicht!V$14/Overzicht!V41)</f>
        <v>0</v>
      </c>
      <c r="Y56" s="1779">
        <f ca="1">IF(Overzicht!W41=0,0,Overzicht!W$14/Overzicht!W41)</f>
        <v>0</v>
      </c>
      <c r="Z56" s="1779">
        <f ca="1">IF(Overzicht!X41=0,0,Overzicht!X$14/Overzicht!X41)</f>
        <v>0</v>
      </c>
      <c r="AA56" s="1768"/>
      <c r="AB56" s="1779">
        <f>IF(Overzicht!Z41=0,0,Overzicht!Z$14/Overzicht!Z41)</f>
        <v>904583.62932787999</v>
      </c>
      <c r="AC56" s="1779">
        <f ca="1">Overzicht!AA41*Overzicht!AA$14</f>
        <v>0</v>
      </c>
      <c r="AD56" s="1779">
        <f ca="1">Overzicht!AB41*Overzicht!AB$14</f>
        <v>143244.72062989185</v>
      </c>
      <c r="AE56" s="1779">
        <f ca="1">Overzicht!AC41*Overzicht!AC$14</f>
        <v>0</v>
      </c>
      <c r="AF56" s="1779">
        <f>Overzicht!AD41*Overzicht!AD$14</f>
        <v>0</v>
      </c>
      <c r="AG56" s="1779">
        <f>Overzicht!AE41*Overzicht!AE$14</f>
        <v>0</v>
      </c>
      <c r="AH56" s="1779">
        <f>Overzicht!AF41*Overzicht!AF$14</f>
        <v>0</v>
      </c>
      <c r="AI56" s="1779">
        <f>Overzicht!AG41*Overzicht!AG$14</f>
        <v>0</v>
      </c>
      <c r="AJ56" s="1779">
        <f>Overzicht!AH41*Overzicht!AH$14</f>
        <v>0</v>
      </c>
      <c r="AK56" s="1779">
        <f>Overzicht!AI41*Overzicht!AI$14</f>
        <v>0</v>
      </c>
      <c r="AL56" s="1779">
        <f>Overzicht!AJ41*Overzicht!AJ$14</f>
        <v>0</v>
      </c>
      <c r="AM56" s="1779">
        <f>Overzicht!AK41*Overzicht!AK$14</f>
        <v>0</v>
      </c>
      <c r="AN56" s="1779">
        <f>Overzicht!AL41*Overzicht!AL$14</f>
        <v>0</v>
      </c>
      <c r="AO56" s="1768"/>
      <c r="AP56" s="1779">
        <f ca="1">Overzicht!AN41*Overzicht!AN$14</f>
        <v>0</v>
      </c>
      <c r="AQ56" s="1779">
        <f ca="1">Overzicht!AO41*Overzicht!AO$14</f>
        <v>217.27093333948486</v>
      </c>
      <c r="AR56" s="1779">
        <f ca="1">Overzicht!AP41*Overzicht!AP$14</f>
        <v>428.92897394832727</v>
      </c>
      <c r="AS56" s="1779">
        <f ca="1">Overzicht!AQ41*Overzicht!AQ$14</f>
        <v>401443.83840649761</v>
      </c>
      <c r="AT56" s="1779">
        <f ca="1">Overzicht!AR41*Overzicht!AR$14</f>
        <v>378819.89367184381</v>
      </c>
      <c r="AU56" s="1779">
        <f ca="1">Overzicht!AS41*Overzicht!AS$14</f>
        <v>201637.56400897951</v>
      </c>
      <c r="AV56" s="1779">
        <f ca="1">Overzicht!AT41*Overzicht!AT$14</f>
        <v>669219.69403321925</v>
      </c>
      <c r="AW56" s="1779">
        <f ca="1">Overzicht!AU41*Overzicht!AU$14</f>
        <v>1710052.8745348009</v>
      </c>
      <c r="AX56" s="1779">
        <f ca="1">Overzicht!AV41*Overzicht!AV$14</f>
        <v>179105.33679602094</v>
      </c>
      <c r="AY56" s="1779">
        <f ca="1">Overzicht!AW41*Overzicht!AW$14</f>
        <v>1342.8220866607612</v>
      </c>
      <c r="AZ56" s="1779">
        <f>Overzicht!AX41*Overzicht!AX$14</f>
        <v>0</v>
      </c>
      <c r="BA56" s="1779">
        <f>Overzicht!AY41*Overzicht!AY$14</f>
        <v>0</v>
      </c>
      <c r="BB56" s="1779">
        <f>Overzicht!AZ41*Overzicht!AZ$14</f>
        <v>0</v>
      </c>
      <c r="BC56" s="1779">
        <f>Overzicht!BA41*Overzicht!BA$14</f>
        <v>0</v>
      </c>
      <c r="BD56" s="1779">
        <f>Overzicht!BB41*Overzicht!BB$14</f>
        <v>0</v>
      </c>
      <c r="BE56" s="1779">
        <f>Overzicht!BC41*Overzicht!BC$14</f>
        <v>0</v>
      </c>
      <c r="BF56" s="1779">
        <f>Overzicht!BD41*Overzicht!BD$14</f>
        <v>0</v>
      </c>
      <c r="BG56" s="1779">
        <f>Overzicht!BE41*Overzicht!BE$14</f>
        <v>0</v>
      </c>
      <c r="BH56" s="1779">
        <f>Overzicht!BF41*Overzicht!BF$14</f>
        <v>0</v>
      </c>
      <c r="BI56" s="1779">
        <f>Overzicht!BG41*Overzicht!BG$14</f>
        <v>0</v>
      </c>
      <c r="BJ56" s="1779">
        <f>Overzicht!BH41*Overzicht!BH$14</f>
        <v>0</v>
      </c>
      <c r="BK56" s="1779">
        <f>Overzicht!BI41*Overzicht!BI$14</f>
        <v>0</v>
      </c>
      <c r="BL56" s="1779">
        <f>Overzicht!BJ41*Overzicht!BJ$14</f>
        <v>0</v>
      </c>
      <c r="BM56" s="1779">
        <f>Overzicht!BK41*Overzicht!BK$14</f>
        <v>0</v>
      </c>
      <c r="BN56" s="1779">
        <f>Overzicht!BL41*Overzicht!BL$14</f>
        <v>0</v>
      </c>
      <c r="BO56" s="1779">
        <f>Overzicht!BM41*Overzicht!BM$14</f>
        <v>0</v>
      </c>
      <c r="BP56" s="1779">
        <f>Overzicht!BN41*Overzicht!BN$14</f>
        <v>0</v>
      </c>
      <c r="BQ56" s="1779">
        <f>Overzicht!BO41*Overzicht!BO$14</f>
        <v>0</v>
      </c>
      <c r="BR56" s="1779">
        <f>Overzicht!BP41*Overzicht!BP$14</f>
        <v>0</v>
      </c>
      <c r="BS56" s="1779">
        <f>Overzicht!BQ41*Overzicht!BQ$14</f>
        <v>0</v>
      </c>
      <c r="BT56" s="1779">
        <f>Overzicht!BR41*Overzicht!BR$14</f>
        <v>0</v>
      </c>
      <c r="BU56" s="1779">
        <f>Overzicht!BS41*Overzicht!BS$14</f>
        <v>0</v>
      </c>
      <c r="BV56" s="1779">
        <f>Overzicht!BT41*Overzicht!BT$14</f>
        <v>0</v>
      </c>
      <c r="BW56" s="1779">
        <f>Overzicht!BU41*Overzicht!BU$14</f>
        <v>0</v>
      </c>
      <c r="BX56" s="1779">
        <f>Overzicht!BV41*Overzicht!BV$14</f>
        <v>0</v>
      </c>
      <c r="BY56" s="1779">
        <f>Overzicht!BW41*Overzicht!BW$14</f>
        <v>0</v>
      </c>
      <c r="BZ56" s="1779">
        <f>Overzicht!BX41*Overzicht!BX$14</f>
        <v>0</v>
      </c>
      <c r="CA56" s="1779">
        <f>Overzicht!BY41*Overzicht!BY$14</f>
        <v>0</v>
      </c>
      <c r="CB56" s="1779">
        <f>Overzicht!BZ41*Overzicht!BZ$14</f>
        <v>0</v>
      </c>
      <c r="CC56" s="1779">
        <f>Overzicht!CA41*Overzicht!CA$14</f>
        <v>0</v>
      </c>
      <c r="CD56" s="1779">
        <f>Overzicht!CB41*Overzicht!CB$14</f>
        <v>0</v>
      </c>
      <c r="CE56" s="1779">
        <f>Overzicht!CC41*Overzicht!CC$14</f>
        <v>0</v>
      </c>
      <c r="CF56" s="1779">
        <f>Overzicht!CD41*Overzicht!CD$14</f>
        <v>0</v>
      </c>
      <c r="CG56" s="1779">
        <f>Overzicht!CE41*Overzicht!CE$14</f>
        <v>0</v>
      </c>
      <c r="CH56" s="1779">
        <f>Overzicht!CF41*Overzicht!CF$14</f>
        <v>0</v>
      </c>
      <c r="CI56" s="1779">
        <f>Overzicht!CG41*Overzicht!CG$14</f>
        <v>0</v>
      </c>
      <c r="CJ56" s="1784">
        <f>Overzicht!CH41*Overzicht!CH$14</f>
        <v>0</v>
      </c>
      <c r="CL56" s="1200"/>
      <c r="CM56" s="1198"/>
      <c r="CN56" s="475"/>
      <c r="CO56" s="475"/>
      <c r="CP56" s="1278">
        <f t="shared" ca="1" si="36"/>
        <v>99.376171463802578</v>
      </c>
      <c r="CQ56" s="1255">
        <f t="shared" si="36"/>
        <v>100</v>
      </c>
      <c r="CR56" s="1240">
        <f t="shared" si="36"/>
        <v>100</v>
      </c>
      <c r="CS56" s="1240">
        <f t="shared" ca="1" si="36"/>
        <v>100</v>
      </c>
      <c r="CT56" s="1240">
        <f t="shared" ca="1" si="36"/>
        <v>100.73263483823371</v>
      </c>
      <c r="CU56" s="1240">
        <f t="shared" ca="1" si="36"/>
        <v>99.595520088800299</v>
      </c>
      <c r="CV56" s="1240">
        <f t="shared" si="36"/>
        <v>100</v>
      </c>
      <c r="CW56" s="1240">
        <f t="shared" si="36"/>
        <v>100</v>
      </c>
      <c r="CX56" s="1240">
        <f t="shared" ca="1" si="36"/>
        <v>100</v>
      </c>
      <c r="CY56" s="1240">
        <f t="shared" si="36"/>
        <v>100</v>
      </c>
      <c r="CZ56" s="1240">
        <f t="shared" si="36"/>
        <v>0</v>
      </c>
      <c r="DA56" s="1240">
        <f t="shared" ca="1" si="36"/>
        <v>100</v>
      </c>
      <c r="DB56" s="1240">
        <f t="shared" ca="1" si="36"/>
        <v>0</v>
      </c>
      <c r="DC56" s="1240">
        <f t="shared" si="36"/>
        <v>100.00000000000007</v>
      </c>
      <c r="DD56" s="1256">
        <f t="shared" si="36"/>
        <v>99.99999999999946</v>
      </c>
      <c r="DE56" s="1256">
        <f t="shared" si="37"/>
        <v>0</v>
      </c>
      <c r="DF56" s="1256">
        <f t="shared" si="37"/>
        <v>0</v>
      </c>
      <c r="DG56" s="1256">
        <f t="shared" si="37"/>
        <v>0</v>
      </c>
      <c r="DH56" s="1256" t="e">
        <f t="shared" si="37"/>
        <v>#VALUE!</v>
      </c>
      <c r="DI56" s="1256">
        <f t="shared" ca="1" si="37"/>
        <v>0</v>
      </c>
      <c r="DJ56" s="1256">
        <f t="shared" ca="1" si="37"/>
        <v>0</v>
      </c>
      <c r="DK56" s="1256">
        <f t="shared" ca="1" si="37"/>
        <v>0</v>
      </c>
      <c r="DL56" s="1256">
        <f t="shared" ca="1" si="37"/>
        <v>0</v>
      </c>
      <c r="DM56" s="1240">
        <f t="shared" si="38"/>
        <v>95.391234898789207</v>
      </c>
      <c r="DN56" s="1252">
        <f t="shared" ca="1" si="38"/>
        <v>0</v>
      </c>
      <c r="DO56" s="1256">
        <f t="shared" ca="1" si="38"/>
        <v>100</v>
      </c>
      <c r="DP56" s="1256">
        <f t="shared" ca="1" si="38"/>
        <v>0</v>
      </c>
      <c r="DQ56" s="1256">
        <f t="shared" si="38"/>
        <v>0</v>
      </c>
      <c r="DR56" s="1256">
        <f t="shared" si="38"/>
        <v>0</v>
      </c>
      <c r="DS56" s="1256">
        <f t="shared" si="38"/>
        <v>0</v>
      </c>
      <c r="DT56" s="1256">
        <f t="shared" si="38"/>
        <v>0</v>
      </c>
      <c r="DU56" s="1256">
        <f t="shared" si="38"/>
        <v>0</v>
      </c>
      <c r="DV56" s="1256">
        <f t="shared" si="38"/>
        <v>0</v>
      </c>
      <c r="DW56" s="1256">
        <f t="shared" si="38"/>
        <v>0</v>
      </c>
      <c r="DX56" s="1256">
        <f t="shared" si="38"/>
        <v>0</v>
      </c>
      <c r="DY56" s="1256">
        <f t="shared" si="38"/>
        <v>0</v>
      </c>
      <c r="DZ56" s="1240">
        <f t="shared" ca="1" si="39"/>
        <v>0</v>
      </c>
      <c r="EA56" s="1252">
        <f t="shared" ca="1" si="39"/>
        <v>100</v>
      </c>
      <c r="EB56" s="1240">
        <f t="shared" ca="1" si="39"/>
        <v>101.09731706575201</v>
      </c>
      <c r="EC56" s="1240">
        <f t="shared" ca="1" si="39"/>
        <v>106.16043274365899</v>
      </c>
      <c r="ED56" s="1240">
        <f t="shared" ca="1" si="39"/>
        <v>104.06692922959108</v>
      </c>
      <c r="EE56" s="1240">
        <f t="shared" ca="1" si="39"/>
        <v>112.03242134033673</v>
      </c>
      <c r="EF56" s="1240">
        <f t="shared" ca="1" si="39"/>
        <v>100.90427422951767</v>
      </c>
      <c r="EG56" s="1240">
        <f t="shared" ca="1" si="39"/>
        <v>99.985556086860399</v>
      </c>
      <c r="EH56" s="1240">
        <f t="shared" ca="1" si="39"/>
        <v>100.94650736998609</v>
      </c>
      <c r="EI56" s="1240">
        <f t="shared" ca="1" si="39"/>
        <v>102.14175429643808</v>
      </c>
      <c r="EJ56" s="1240">
        <f t="shared" si="40"/>
        <v>0</v>
      </c>
      <c r="EK56" s="1240">
        <f t="shared" si="40"/>
        <v>0</v>
      </c>
      <c r="EL56" s="1240">
        <f t="shared" si="40"/>
        <v>0</v>
      </c>
      <c r="EM56" s="1240">
        <f t="shared" si="40"/>
        <v>0</v>
      </c>
      <c r="EN56" s="1240">
        <f t="shared" si="40"/>
        <v>0</v>
      </c>
      <c r="EO56" s="1240">
        <f t="shared" si="40"/>
        <v>0</v>
      </c>
      <c r="EP56" s="1240">
        <f t="shared" si="40"/>
        <v>0</v>
      </c>
      <c r="EQ56" s="1240">
        <f t="shared" si="40"/>
        <v>0</v>
      </c>
      <c r="ER56" s="1240">
        <f t="shared" si="40"/>
        <v>0</v>
      </c>
      <c r="ES56" s="1240">
        <f t="shared" si="40"/>
        <v>0</v>
      </c>
      <c r="ET56" s="1240">
        <f t="shared" si="41"/>
        <v>0</v>
      </c>
      <c r="EU56" s="1240">
        <f t="shared" si="41"/>
        <v>0</v>
      </c>
      <c r="EV56" s="1240">
        <f t="shared" si="41"/>
        <v>0</v>
      </c>
      <c r="EW56" s="1240">
        <f t="shared" si="41"/>
        <v>0</v>
      </c>
      <c r="EX56" s="1240">
        <f t="shared" si="41"/>
        <v>0</v>
      </c>
      <c r="EY56" s="1240">
        <f t="shared" si="41"/>
        <v>0</v>
      </c>
      <c r="EZ56" s="1240">
        <f t="shared" si="41"/>
        <v>0</v>
      </c>
      <c r="FA56" s="1240">
        <f t="shared" si="41"/>
        <v>0</v>
      </c>
      <c r="FB56" s="1240">
        <f t="shared" si="41"/>
        <v>0</v>
      </c>
      <c r="FC56" s="1240">
        <f t="shared" si="41"/>
        <v>0</v>
      </c>
      <c r="FD56" s="1240">
        <f t="shared" si="42"/>
        <v>0</v>
      </c>
      <c r="FE56" s="1240">
        <f t="shared" si="42"/>
        <v>0</v>
      </c>
      <c r="FF56" s="1240">
        <f t="shared" si="42"/>
        <v>0</v>
      </c>
      <c r="FG56" s="1240">
        <f t="shared" si="42"/>
        <v>0</v>
      </c>
      <c r="FH56" s="1240">
        <f t="shared" si="42"/>
        <v>0</v>
      </c>
      <c r="FI56" s="1240">
        <f t="shared" si="42"/>
        <v>0</v>
      </c>
      <c r="FJ56" s="1240">
        <f t="shared" si="42"/>
        <v>0</v>
      </c>
      <c r="FK56" s="1240">
        <f t="shared" si="42"/>
        <v>0</v>
      </c>
      <c r="FL56" s="1240">
        <f t="shared" si="42"/>
        <v>0</v>
      </c>
      <c r="FM56" s="1240">
        <f t="shared" si="42"/>
        <v>0</v>
      </c>
      <c r="FN56" s="1240">
        <f t="shared" si="43"/>
        <v>0</v>
      </c>
      <c r="FO56" s="1240">
        <f t="shared" si="43"/>
        <v>0</v>
      </c>
      <c r="FP56" s="1240">
        <f t="shared" si="43"/>
        <v>0</v>
      </c>
      <c r="FQ56" s="1240">
        <f t="shared" si="43"/>
        <v>0</v>
      </c>
      <c r="FR56" s="1240">
        <f t="shared" si="43"/>
        <v>0</v>
      </c>
      <c r="FS56" s="1240">
        <f t="shared" si="43"/>
        <v>0</v>
      </c>
      <c r="FT56" s="1257">
        <f t="shared" si="43"/>
        <v>0</v>
      </c>
    </row>
    <row r="57" spans="1:176" s="1191" customFormat="1" x14ac:dyDescent="0.25">
      <c r="A57" s="474"/>
      <c r="B57" s="480">
        <v>2016</v>
      </c>
      <c r="C57" s="1238"/>
      <c r="D57" s="1784">
        <f ca="1">SUM(AB57:CJ57)</f>
        <v>3856864.1568980585</v>
      </c>
      <c r="E57" s="1785">
        <f>IF(Overzicht!C42=0,0,Overzicht!C$14/Overzicht!C42)</f>
        <v>124825</v>
      </c>
      <c r="F57" s="1779">
        <f>IF(Overzicht!D42=0,0,Overzicht!D$14/Overzicht!D42)</f>
        <v>10979.166666666666</v>
      </c>
      <c r="G57" s="1779">
        <f ca="1">IF(Overzicht!E42=0,0,Overzicht!E$14/Overzicht!E42)</f>
        <v>16022</v>
      </c>
      <c r="H57" s="1779">
        <f ca="1">IF(Overzicht!F42=0,0,Overzicht!F$14/Overzicht!F42)</f>
        <v>510375.60000000003</v>
      </c>
      <c r="I57" s="1779">
        <f ca="1">IF(Overzicht!G42=0,0,Overzicht!G$14/Overzicht!G42)</f>
        <v>633906.00000000012</v>
      </c>
      <c r="J57" s="1779">
        <f>IF(Overzicht!H42=0,0,Overzicht!H$14/Overzicht!H42)</f>
        <v>1000</v>
      </c>
      <c r="K57" s="1779">
        <f>IF(Overzicht!I42=0,0,Overzicht!I$14/Overzicht!I42)</f>
        <v>1794.8717948717949</v>
      </c>
      <c r="L57" s="1779">
        <f ca="1">IF(Overzicht!J42=0,0,Overzicht!J$14/Overzicht!J42)</f>
        <v>720</v>
      </c>
      <c r="M57" s="1779">
        <f>IF(Overzicht!K42=0,0,Overzicht!K$14/Overzicht!K42)</f>
        <v>16666.666666666668</v>
      </c>
      <c r="N57" s="1779">
        <f>IF(Overzicht!L42=0,0,Overzicht!L$14/Overzicht!L42)</f>
        <v>0</v>
      </c>
      <c r="O57" s="1779">
        <f ca="1">IF(Overzicht!M42=0,0,Overzicht!M$14/Overzicht!M42)</f>
        <v>284.39999999999998</v>
      </c>
      <c r="P57" s="1779">
        <f ca="1">IF(Overzicht!N42=0,0,Overzicht!N$14/Overzicht!N42)</f>
        <v>0</v>
      </c>
      <c r="Q57" s="1779">
        <f>IF(Overzicht!O42=0,0,Overzicht!O$14/Overzicht!O42)</f>
        <v>25328.511794912338</v>
      </c>
      <c r="R57" s="1779">
        <f>IF(Overzicht!P42=0,0,Overzicht!P$14/Overzicht!P42)</f>
        <v>77165.145397166605</v>
      </c>
      <c r="S57" s="1779">
        <f>IF(Overzicht!Q42=0,0,Overzicht!Q$14/Overzicht!Q42)</f>
        <v>0</v>
      </c>
      <c r="T57" s="1779">
        <f>IF(Overzicht!R42=0,0,Overzicht!R$14/Overzicht!R42)</f>
        <v>0</v>
      </c>
      <c r="U57" s="1779">
        <f>IF(Overzicht!S42=0,0,Overzicht!S$14/Overzicht!S42)</f>
        <v>0</v>
      </c>
      <c r="V57" s="1779" t="e">
        <f>IF(Overzicht!T42=0,0,Overzicht!T$14/Overzicht!T42)</f>
        <v>#VALUE!</v>
      </c>
      <c r="W57" s="1779">
        <f ca="1">IF(Overzicht!U42=0,0,Overzicht!U$14/Overzicht!U42)</f>
        <v>0</v>
      </c>
      <c r="X57" s="1779">
        <f ca="1">IF(Overzicht!V42=0,0,Overzicht!V$14/Overzicht!V42)</f>
        <v>0</v>
      </c>
      <c r="Y57" s="1779">
        <f ca="1">IF(Overzicht!W42=0,0,Overzicht!W$14/Overzicht!W42)</f>
        <v>0</v>
      </c>
      <c r="Z57" s="1779">
        <f ca="1">IF(Overzicht!X42=0,0,Overzicht!X$14/Overzicht!X42)</f>
        <v>0</v>
      </c>
      <c r="AA57" s="1768"/>
      <c r="AB57" s="1779">
        <f>IF(Overzicht!Z42=0,0,Overzicht!Z$14/Overzicht!Z42)</f>
        <v>905119.83691559185</v>
      </c>
      <c r="AC57" s="1779">
        <f ca="1">Overzicht!AA42*Overzicht!AA$14</f>
        <v>0</v>
      </c>
      <c r="AD57" s="1779">
        <f ca="1">Overzicht!AB42*Overzicht!AB$14</f>
        <v>143244.72062989185</v>
      </c>
      <c r="AE57" s="1779">
        <f ca="1">Overzicht!AC42*Overzicht!AC$14</f>
        <v>0</v>
      </c>
      <c r="AF57" s="1779">
        <f>Overzicht!AD42*Overzicht!AD$14</f>
        <v>0</v>
      </c>
      <c r="AG57" s="1779">
        <f>Overzicht!AE42*Overzicht!AE$14</f>
        <v>0</v>
      </c>
      <c r="AH57" s="1779">
        <f>Overzicht!AF42*Overzicht!AF$14</f>
        <v>0</v>
      </c>
      <c r="AI57" s="1779">
        <f>Overzicht!AG42*Overzicht!AG$14</f>
        <v>0</v>
      </c>
      <c r="AJ57" s="1779">
        <f>Overzicht!AH42*Overzicht!AH$14</f>
        <v>0</v>
      </c>
      <c r="AK57" s="1779">
        <f>Overzicht!AI42*Overzicht!AI$14</f>
        <v>0</v>
      </c>
      <c r="AL57" s="1779">
        <f>Overzicht!AJ42*Overzicht!AJ$14</f>
        <v>0</v>
      </c>
      <c r="AM57" s="1779">
        <f>Overzicht!AK42*Overzicht!AK$14</f>
        <v>0</v>
      </c>
      <c r="AN57" s="1779">
        <f>Overzicht!AL42*Overzicht!AL$14</f>
        <v>0</v>
      </c>
      <c r="AO57" s="1768"/>
      <c r="AP57" s="1779">
        <f ca="1">Overzicht!AN42*Overzicht!AN$14</f>
        <v>0</v>
      </c>
      <c r="AQ57" s="1779">
        <f ca="1">Overzicht!AO42*Overzicht!AO$14</f>
        <v>217.27093333948486</v>
      </c>
      <c r="AR57" s="1779">
        <f ca="1">Overzicht!AP42*Overzicht!AP$14</f>
        <v>428.92897394832727</v>
      </c>
      <c r="AS57" s="1779">
        <f ca="1">Overzicht!AQ42*Overzicht!AQ$14</f>
        <v>343486.71304544894</v>
      </c>
      <c r="AT57" s="1779">
        <f ca="1">Overzicht!AR42*Overzicht!AR$14</f>
        <v>325769.72135430167</v>
      </c>
      <c r="AU57" s="1779">
        <f ca="1">Overzicht!AS42*Overzicht!AS$14</f>
        <v>148587.39169143731</v>
      </c>
      <c r="AV57" s="1779">
        <f ca="1">Overzicht!AT42*Overzicht!AT$14</f>
        <v>564691.08371312171</v>
      </c>
      <c r="AW57" s="1779">
        <f ca="1">Overzicht!AU42*Overzicht!AU$14</f>
        <v>1244937.4718626291</v>
      </c>
      <c r="AX57" s="1779">
        <f ca="1">Overzicht!AV42*Overzicht!AV$14</f>
        <v>179105.33679602094</v>
      </c>
      <c r="AY57" s="1779">
        <f ca="1">Overzicht!AW42*Overzicht!AW$14</f>
        <v>1275.6809823277233</v>
      </c>
      <c r="AZ57" s="1779">
        <f>Overzicht!AX42*Overzicht!AX$14</f>
        <v>0</v>
      </c>
      <c r="BA57" s="1779">
        <f>Overzicht!AY42*Overzicht!AY$14</f>
        <v>0</v>
      </c>
      <c r="BB57" s="1779">
        <f>Overzicht!AZ42*Overzicht!AZ$14</f>
        <v>0</v>
      </c>
      <c r="BC57" s="1779">
        <f>Overzicht!BA42*Overzicht!BA$14</f>
        <v>0</v>
      </c>
      <c r="BD57" s="1779">
        <f>Overzicht!BB42*Overzicht!BB$14</f>
        <v>0</v>
      </c>
      <c r="BE57" s="1779">
        <f>Overzicht!BC42*Overzicht!BC$14</f>
        <v>0</v>
      </c>
      <c r="BF57" s="1779">
        <f>Overzicht!BD42*Overzicht!BD$14</f>
        <v>0</v>
      </c>
      <c r="BG57" s="1779">
        <f>Overzicht!BE42*Overzicht!BE$14</f>
        <v>0</v>
      </c>
      <c r="BH57" s="1779">
        <f>Overzicht!BF42*Overzicht!BF$14</f>
        <v>0</v>
      </c>
      <c r="BI57" s="1779">
        <f>Overzicht!BG42*Overzicht!BG$14</f>
        <v>0</v>
      </c>
      <c r="BJ57" s="1779">
        <f>Overzicht!BH42*Overzicht!BH$14</f>
        <v>0</v>
      </c>
      <c r="BK57" s="1779">
        <f>Overzicht!BI42*Overzicht!BI$14</f>
        <v>0</v>
      </c>
      <c r="BL57" s="1779">
        <f>Overzicht!BJ42*Overzicht!BJ$14</f>
        <v>0</v>
      </c>
      <c r="BM57" s="1779">
        <f>Overzicht!BK42*Overzicht!BK$14</f>
        <v>0</v>
      </c>
      <c r="BN57" s="1779">
        <f>Overzicht!BL42*Overzicht!BL$14</f>
        <v>0</v>
      </c>
      <c r="BO57" s="1779">
        <f>Overzicht!BM42*Overzicht!BM$14</f>
        <v>0</v>
      </c>
      <c r="BP57" s="1779">
        <f>Overzicht!BN42*Overzicht!BN$14</f>
        <v>0</v>
      </c>
      <c r="BQ57" s="1779">
        <f>Overzicht!BO42*Overzicht!BO$14</f>
        <v>0</v>
      </c>
      <c r="BR57" s="1779">
        <f>Overzicht!BP42*Overzicht!BP$14</f>
        <v>0</v>
      </c>
      <c r="BS57" s="1779">
        <f>Overzicht!BQ42*Overzicht!BQ$14</f>
        <v>0</v>
      </c>
      <c r="BT57" s="1779">
        <f>Overzicht!BR42*Overzicht!BR$14</f>
        <v>0</v>
      </c>
      <c r="BU57" s="1779">
        <f>Overzicht!BS42*Overzicht!BS$14</f>
        <v>0</v>
      </c>
      <c r="BV57" s="1779">
        <f>Overzicht!BT42*Overzicht!BT$14</f>
        <v>0</v>
      </c>
      <c r="BW57" s="1779">
        <f>Overzicht!BU42*Overzicht!BU$14</f>
        <v>0</v>
      </c>
      <c r="BX57" s="1779">
        <f>Overzicht!BV42*Overzicht!BV$14</f>
        <v>0</v>
      </c>
      <c r="BY57" s="1779">
        <f>Overzicht!BW42*Overzicht!BW$14</f>
        <v>0</v>
      </c>
      <c r="BZ57" s="1779">
        <f>Overzicht!BX42*Overzicht!BX$14</f>
        <v>0</v>
      </c>
      <c r="CA57" s="1779">
        <f>Overzicht!BY42*Overzicht!BY$14</f>
        <v>0</v>
      </c>
      <c r="CB57" s="1779">
        <f>Overzicht!BZ42*Overzicht!BZ$14</f>
        <v>0</v>
      </c>
      <c r="CC57" s="1779">
        <f>Overzicht!CA42*Overzicht!CA$14</f>
        <v>0</v>
      </c>
      <c r="CD57" s="1779">
        <f>Overzicht!CB42*Overzicht!CB$14</f>
        <v>0</v>
      </c>
      <c r="CE57" s="1779">
        <f>Overzicht!CC42*Overzicht!CC$14</f>
        <v>0</v>
      </c>
      <c r="CF57" s="1779">
        <f>Overzicht!CD42*Overzicht!CD$14</f>
        <v>0</v>
      </c>
      <c r="CG57" s="1779">
        <f>Overzicht!CE42*Overzicht!CE$14</f>
        <v>0</v>
      </c>
      <c r="CH57" s="1779">
        <f>Overzicht!CF42*Overzicht!CF$14</f>
        <v>0</v>
      </c>
      <c r="CI57" s="1779">
        <f>Overzicht!CG42*Overzicht!CG$14</f>
        <v>0</v>
      </c>
      <c r="CJ57" s="1784">
        <f>Overzicht!CH42*Overzicht!CH$14</f>
        <v>0</v>
      </c>
      <c r="CL57" s="1200"/>
      <c r="CM57" s="1198"/>
      <c r="CN57" s="475"/>
      <c r="CO57" s="475"/>
      <c r="CP57" s="1278">
        <f t="shared" ca="1" si="36"/>
        <v>83.501596892183244</v>
      </c>
      <c r="CQ57" s="1255">
        <f t="shared" si="36"/>
        <v>100</v>
      </c>
      <c r="CR57" s="1240">
        <f t="shared" si="36"/>
        <v>100</v>
      </c>
      <c r="CS57" s="1240">
        <f t="shared" ca="1" si="36"/>
        <v>100</v>
      </c>
      <c r="CT57" s="1240">
        <f t="shared" ca="1" si="36"/>
        <v>99.382870935230088</v>
      </c>
      <c r="CU57" s="1240">
        <f t="shared" ca="1" si="36"/>
        <v>99.658622923160522</v>
      </c>
      <c r="CV57" s="1240">
        <f t="shared" si="36"/>
        <v>100</v>
      </c>
      <c r="CW57" s="1240">
        <f t="shared" si="36"/>
        <v>100</v>
      </c>
      <c r="CX57" s="1240">
        <f t="shared" ca="1" si="36"/>
        <v>100</v>
      </c>
      <c r="CY57" s="1240">
        <f t="shared" si="36"/>
        <v>100</v>
      </c>
      <c r="CZ57" s="1240">
        <f t="shared" si="36"/>
        <v>0</v>
      </c>
      <c r="DA57" s="1240">
        <f t="shared" ca="1" si="36"/>
        <v>100</v>
      </c>
      <c r="DB57" s="1240">
        <f t="shared" ca="1" si="36"/>
        <v>0</v>
      </c>
      <c r="DC57" s="1240">
        <f t="shared" si="36"/>
        <v>100.00000000000007</v>
      </c>
      <c r="DD57" s="1256">
        <f t="shared" si="36"/>
        <v>99.99999999999946</v>
      </c>
      <c r="DE57" s="1256">
        <f t="shared" si="37"/>
        <v>0</v>
      </c>
      <c r="DF57" s="1256">
        <f t="shared" si="37"/>
        <v>0</v>
      </c>
      <c r="DG57" s="1256">
        <f t="shared" si="37"/>
        <v>0</v>
      </c>
      <c r="DH57" s="1256" t="e">
        <f t="shared" si="37"/>
        <v>#VALUE!</v>
      </c>
      <c r="DI57" s="1256">
        <f t="shared" ca="1" si="37"/>
        <v>0</v>
      </c>
      <c r="DJ57" s="1256">
        <f t="shared" ca="1" si="37"/>
        <v>0</v>
      </c>
      <c r="DK57" s="1256">
        <f t="shared" ca="1" si="37"/>
        <v>0</v>
      </c>
      <c r="DL57" s="1256">
        <f t="shared" ca="1" si="37"/>
        <v>0</v>
      </c>
      <c r="DM57" s="1240">
        <f t="shared" si="38"/>
        <v>95.447779702714016</v>
      </c>
      <c r="DN57" s="1252">
        <f t="shared" ca="1" si="38"/>
        <v>0</v>
      </c>
      <c r="DO57" s="1256">
        <f t="shared" ca="1" si="38"/>
        <v>100</v>
      </c>
      <c r="DP57" s="1256">
        <f t="shared" ca="1" si="38"/>
        <v>0</v>
      </c>
      <c r="DQ57" s="1256">
        <f t="shared" si="38"/>
        <v>0</v>
      </c>
      <c r="DR57" s="1256">
        <f t="shared" si="38"/>
        <v>0</v>
      </c>
      <c r="DS57" s="1256">
        <f t="shared" si="38"/>
        <v>0</v>
      </c>
      <c r="DT57" s="1256">
        <f t="shared" si="38"/>
        <v>0</v>
      </c>
      <c r="DU57" s="1256">
        <f t="shared" si="38"/>
        <v>0</v>
      </c>
      <c r="DV57" s="1256">
        <f t="shared" si="38"/>
        <v>0</v>
      </c>
      <c r="DW57" s="1256">
        <f t="shared" si="38"/>
        <v>0</v>
      </c>
      <c r="DX57" s="1256">
        <f t="shared" si="38"/>
        <v>0</v>
      </c>
      <c r="DY57" s="1256">
        <f t="shared" si="38"/>
        <v>0</v>
      </c>
      <c r="DZ57" s="1240">
        <f t="shared" ca="1" si="39"/>
        <v>0</v>
      </c>
      <c r="EA57" s="1252">
        <f t="shared" ca="1" si="39"/>
        <v>100</v>
      </c>
      <c r="EB57" s="1240">
        <f t="shared" ca="1" si="39"/>
        <v>101.09731706575201</v>
      </c>
      <c r="EC57" s="1240">
        <f t="shared" ca="1" si="39"/>
        <v>90.833871665201954</v>
      </c>
      <c r="ED57" s="1240">
        <f t="shared" ca="1" si="39"/>
        <v>89.493332065315229</v>
      </c>
      <c r="EE57" s="1240">
        <f t="shared" ca="1" si="39"/>
        <v>82.557063975913906</v>
      </c>
      <c r="EF57" s="1240">
        <f t="shared" ca="1" si="39"/>
        <v>85.143555209126802</v>
      </c>
      <c r="EG57" s="1240">
        <f t="shared" ca="1" si="39"/>
        <v>72.790594531421846</v>
      </c>
      <c r="EH57" s="1240">
        <f t="shared" ca="1" si="39"/>
        <v>100.94650736998609</v>
      </c>
      <c r="EI57" s="1240">
        <f t="shared" ca="1" si="39"/>
        <v>97.034666581616207</v>
      </c>
      <c r="EJ57" s="1240">
        <f t="shared" si="40"/>
        <v>0</v>
      </c>
      <c r="EK57" s="1240">
        <f t="shared" si="40"/>
        <v>0</v>
      </c>
      <c r="EL57" s="1240">
        <f t="shared" si="40"/>
        <v>0</v>
      </c>
      <c r="EM57" s="1240">
        <f t="shared" si="40"/>
        <v>0</v>
      </c>
      <c r="EN57" s="1240">
        <f t="shared" si="40"/>
        <v>0</v>
      </c>
      <c r="EO57" s="1240">
        <f t="shared" si="40"/>
        <v>0</v>
      </c>
      <c r="EP57" s="1240">
        <f t="shared" si="40"/>
        <v>0</v>
      </c>
      <c r="EQ57" s="1240">
        <f t="shared" si="40"/>
        <v>0</v>
      </c>
      <c r="ER57" s="1240">
        <f t="shared" si="40"/>
        <v>0</v>
      </c>
      <c r="ES57" s="1240">
        <f t="shared" si="40"/>
        <v>0</v>
      </c>
      <c r="ET57" s="1240">
        <f t="shared" si="41"/>
        <v>0</v>
      </c>
      <c r="EU57" s="1240">
        <f t="shared" si="41"/>
        <v>0</v>
      </c>
      <c r="EV57" s="1240">
        <f t="shared" si="41"/>
        <v>0</v>
      </c>
      <c r="EW57" s="1240">
        <f t="shared" si="41"/>
        <v>0</v>
      </c>
      <c r="EX57" s="1240">
        <f t="shared" si="41"/>
        <v>0</v>
      </c>
      <c r="EY57" s="1240">
        <f t="shared" si="41"/>
        <v>0</v>
      </c>
      <c r="EZ57" s="1240">
        <f t="shared" si="41"/>
        <v>0</v>
      </c>
      <c r="FA57" s="1240">
        <f t="shared" si="41"/>
        <v>0</v>
      </c>
      <c r="FB57" s="1240">
        <f t="shared" si="41"/>
        <v>0</v>
      </c>
      <c r="FC57" s="1240">
        <f t="shared" si="41"/>
        <v>0</v>
      </c>
      <c r="FD57" s="1240">
        <f t="shared" si="42"/>
        <v>0</v>
      </c>
      <c r="FE57" s="1240">
        <f t="shared" si="42"/>
        <v>0</v>
      </c>
      <c r="FF57" s="1240">
        <f t="shared" si="42"/>
        <v>0</v>
      </c>
      <c r="FG57" s="1240">
        <f t="shared" si="42"/>
        <v>0</v>
      </c>
      <c r="FH57" s="1240">
        <f t="shared" si="42"/>
        <v>0</v>
      </c>
      <c r="FI57" s="1240">
        <f t="shared" si="42"/>
        <v>0</v>
      </c>
      <c r="FJ57" s="1240">
        <f t="shared" si="42"/>
        <v>0</v>
      </c>
      <c r="FK57" s="1240">
        <f t="shared" si="42"/>
        <v>0</v>
      </c>
      <c r="FL57" s="1240">
        <f t="shared" si="42"/>
        <v>0</v>
      </c>
      <c r="FM57" s="1240">
        <f t="shared" si="42"/>
        <v>0</v>
      </c>
      <c r="FN57" s="1240">
        <f t="shared" si="43"/>
        <v>0</v>
      </c>
      <c r="FO57" s="1240">
        <f t="shared" si="43"/>
        <v>0</v>
      </c>
      <c r="FP57" s="1240">
        <f t="shared" si="43"/>
        <v>0</v>
      </c>
      <c r="FQ57" s="1240">
        <f t="shared" si="43"/>
        <v>0</v>
      </c>
      <c r="FR57" s="1240">
        <f t="shared" si="43"/>
        <v>0</v>
      </c>
      <c r="FS57" s="1240">
        <f t="shared" si="43"/>
        <v>0</v>
      </c>
      <c r="FT57" s="1257">
        <f t="shared" si="43"/>
        <v>0</v>
      </c>
    </row>
    <row r="58" spans="1:176" s="1191" customFormat="1" ht="15.75" thickBot="1" x14ac:dyDescent="0.3">
      <c r="A58" s="474"/>
      <c r="B58" s="481">
        <v>2017</v>
      </c>
      <c r="C58" s="1221"/>
      <c r="D58" s="1774">
        <f ca="1">SUM(AB58:CJ58)</f>
        <v>3716929.0711013819</v>
      </c>
      <c r="E58" s="1786">
        <f>IF(Overzicht!C43=0,0,Overzicht!C$14/Overzicht!C43)</f>
        <v>101871.72687152664</v>
      </c>
      <c r="F58" s="1773">
        <f>IF(Overzicht!D43=0,0,Overzicht!D$14/Overzicht!D43)</f>
        <v>10979.166666666666</v>
      </c>
      <c r="G58" s="1773">
        <f ca="1">IF(Overzicht!E43=0,0,Overzicht!E$14/Overzicht!E43)</f>
        <v>16022</v>
      </c>
      <c r="H58" s="1773">
        <f ca="1">IF(Overzicht!F43=0,0,Overzicht!F$14/Overzicht!F43)</f>
        <v>510375.60000000003</v>
      </c>
      <c r="I58" s="1773">
        <f ca="1">IF(Overzicht!G43=0,0,Overzicht!G$14/Overzicht!G43)</f>
        <v>633906.00000000012</v>
      </c>
      <c r="J58" s="1773">
        <f>IF(Overzicht!H43=0,0,Overzicht!H$14/Overzicht!H43)</f>
        <v>984.56672828646697</v>
      </c>
      <c r="K58" s="1773">
        <f>IF(Overzicht!I43=0,0,Overzicht!I$14/Overzicht!I43)</f>
        <v>1627.9069767441861</v>
      </c>
      <c r="L58" s="1773">
        <f ca="1">IF(Overzicht!J43=0,0,Overzicht!J$14/Overzicht!J43)</f>
        <v>684</v>
      </c>
      <c r="M58" s="1773">
        <f>IF(Overzicht!K43=0,0,Overzicht!K$14/Overzicht!K43)</f>
        <v>16666.666666666668</v>
      </c>
      <c r="N58" s="1773">
        <f>IF(Overzicht!L43=0,0,Overzicht!L$14/Overzicht!L43)</f>
        <v>0</v>
      </c>
      <c r="O58" s="1773">
        <f ca="1">IF(Overzicht!M43=0,0,Overzicht!M$14/Overzicht!M43)</f>
        <v>284.39999999999998</v>
      </c>
      <c r="P58" s="1773">
        <f ca="1">IF(Overzicht!N43=0,0,Overzicht!N$14/Overzicht!N43)</f>
        <v>0</v>
      </c>
      <c r="Q58" s="1773">
        <f>IF(Overzicht!O43=0,0,Overzicht!O$14/Overzicht!O43)</f>
        <v>25328.511794912338</v>
      </c>
      <c r="R58" s="1773">
        <f>IF(Overzicht!P43=0,0,Overzicht!P$14/Overzicht!P43)</f>
        <v>77165.145397166605</v>
      </c>
      <c r="S58" s="1773">
        <f>IF(Overzicht!Q43=0,0,Overzicht!Q$14/Overzicht!Q43)</f>
        <v>0</v>
      </c>
      <c r="T58" s="1773">
        <f>IF(Overzicht!R43=0,0,Overzicht!R$14/Overzicht!R43)</f>
        <v>0</v>
      </c>
      <c r="U58" s="1773">
        <f>IF(Overzicht!S43=0,0,Overzicht!S$14/Overzicht!S43)</f>
        <v>0</v>
      </c>
      <c r="V58" s="1773" t="e">
        <f>IF(Overzicht!T43=0,0,Overzicht!T$14/Overzicht!T43)</f>
        <v>#VALUE!</v>
      </c>
      <c r="W58" s="1773">
        <f ca="1">IF(Overzicht!U43=0,0,Overzicht!U$14/Overzicht!U43)</f>
        <v>0</v>
      </c>
      <c r="X58" s="1773">
        <f ca="1">IF(Overzicht!V43=0,0,Overzicht!V$14/Overzicht!V43)</f>
        <v>0</v>
      </c>
      <c r="Y58" s="1773">
        <f ca="1">IF(Overzicht!W43=0,0,Overzicht!W$14/Overzicht!W43)</f>
        <v>0</v>
      </c>
      <c r="Z58" s="1773">
        <f ca="1">IF(Overzicht!X43=0,0,Overzicht!X$14/Overzicht!X43)</f>
        <v>0</v>
      </c>
      <c r="AA58" s="1772"/>
      <c r="AB58" s="1773">
        <f>IF(Overzicht!Z43=0,0,Overzicht!Z$14/Overzicht!Z43)</f>
        <v>905119.83691559185</v>
      </c>
      <c r="AC58" s="1773">
        <f ca="1">Overzicht!AA43*Overzicht!AA$14</f>
        <v>0</v>
      </c>
      <c r="AD58" s="1773">
        <f ca="1">Overzicht!AB43*Overzicht!AB$14</f>
        <v>143244.72062989185</v>
      </c>
      <c r="AE58" s="1773">
        <f ca="1">Overzicht!AC43*Overzicht!AC$14</f>
        <v>0</v>
      </c>
      <c r="AF58" s="1773">
        <f>Overzicht!AD43*Overzicht!AD$14</f>
        <v>0</v>
      </c>
      <c r="AG58" s="1773">
        <f>Overzicht!AE43*Overzicht!AE$14</f>
        <v>0</v>
      </c>
      <c r="AH58" s="1773">
        <f>Overzicht!AF43*Overzicht!AF$14</f>
        <v>0</v>
      </c>
      <c r="AI58" s="1773">
        <f>Overzicht!AG43*Overzicht!AG$14</f>
        <v>0</v>
      </c>
      <c r="AJ58" s="1773">
        <f>Overzicht!AH43*Overzicht!AH$14</f>
        <v>0</v>
      </c>
      <c r="AK58" s="1773">
        <f>Overzicht!AI43*Overzicht!AI$14</f>
        <v>0</v>
      </c>
      <c r="AL58" s="1773">
        <f>Overzicht!AJ43*Overzicht!AJ$14</f>
        <v>0</v>
      </c>
      <c r="AM58" s="1773">
        <f>Overzicht!AK43*Overzicht!AK$14</f>
        <v>0</v>
      </c>
      <c r="AN58" s="1773">
        <f>Overzicht!AL43*Overzicht!AL$14</f>
        <v>0</v>
      </c>
      <c r="AO58" s="1772"/>
      <c r="AP58" s="1773">
        <f ca="1">Overzicht!AN43*Overzicht!AN$14</f>
        <v>0</v>
      </c>
      <c r="AQ58" s="1773">
        <f ca="1">Overzicht!AO43*Overzicht!AO$14</f>
        <v>217.27093333948486</v>
      </c>
      <c r="AR58" s="1773">
        <f ca="1">Overzicht!AP43*Overzicht!AP$14</f>
        <v>408.40966020922781</v>
      </c>
      <c r="AS58" s="1773">
        <f ca="1">Overzicht!AQ43*Overzicht!AQ$14</f>
        <v>341131.47117402533</v>
      </c>
      <c r="AT58" s="1773">
        <f ca="1">Overzicht!AR43*Overzicht!AR$14</f>
        <v>318441.39501890901</v>
      </c>
      <c r="AU58" s="1773">
        <f ca="1">Overzicht!AS43*Overzicht!AS$14</f>
        <v>148587.39169143731</v>
      </c>
      <c r="AV58" s="1773">
        <f ca="1">Overzicht!AT43*Overzicht!AT$14</f>
        <v>546315.48191056866</v>
      </c>
      <c r="AW58" s="1773">
        <f ca="1">Overzicht!AU43*Overzicht!AU$14</f>
        <v>1140644.8229000289</v>
      </c>
      <c r="AX58" s="1773">
        <f ca="1">Overzicht!AV43*Overzicht!AV$14</f>
        <v>171630.7969008084</v>
      </c>
      <c r="AY58" s="1773">
        <f ca="1">Overzicht!AW43*Overzicht!AW$14</f>
        <v>1187.4733665713784</v>
      </c>
      <c r="AZ58" s="1773">
        <f>Overzicht!AX43*Overzicht!AX$14</f>
        <v>0</v>
      </c>
      <c r="BA58" s="1773">
        <f>Overzicht!AY43*Overzicht!AY$14</f>
        <v>0</v>
      </c>
      <c r="BB58" s="1773">
        <f>Overzicht!AZ43*Overzicht!AZ$14</f>
        <v>0</v>
      </c>
      <c r="BC58" s="1773">
        <f>Overzicht!BA43*Overzicht!BA$14</f>
        <v>0</v>
      </c>
      <c r="BD58" s="1773">
        <f>Overzicht!BB43*Overzicht!BB$14</f>
        <v>0</v>
      </c>
      <c r="BE58" s="1773">
        <f>Overzicht!BC43*Overzicht!BC$14</f>
        <v>0</v>
      </c>
      <c r="BF58" s="1773">
        <f>Overzicht!BD43*Overzicht!BD$14</f>
        <v>0</v>
      </c>
      <c r="BG58" s="1773">
        <f>Overzicht!BE43*Overzicht!BE$14</f>
        <v>0</v>
      </c>
      <c r="BH58" s="1773">
        <f>Overzicht!BF43*Overzicht!BF$14</f>
        <v>0</v>
      </c>
      <c r="BI58" s="1773">
        <f>Overzicht!BG43*Overzicht!BG$14</f>
        <v>0</v>
      </c>
      <c r="BJ58" s="1773">
        <f>Overzicht!BH43*Overzicht!BH$14</f>
        <v>0</v>
      </c>
      <c r="BK58" s="1773">
        <f>Overzicht!BI43*Overzicht!BI$14</f>
        <v>0</v>
      </c>
      <c r="BL58" s="1773">
        <f>Overzicht!BJ43*Overzicht!BJ$14</f>
        <v>0</v>
      </c>
      <c r="BM58" s="1773">
        <f>Overzicht!BK43*Overzicht!BK$14</f>
        <v>0</v>
      </c>
      <c r="BN58" s="1773">
        <f>Overzicht!BL43*Overzicht!BL$14</f>
        <v>0</v>
      </c>
      <c r="BO58" s="1773">
        <f>Overzicht!BM43*Overzicht!BM$14</f>
        <v>0</v>
      </c>
      <c r="BP58" s="1773">
        <f>Overzicht!BN43*Overzicht!BN$14</f>
        <v>0</v>
      </c>
      <c r="BQ58" s="1773">
        <f>Overzicht!BO43*Overzicht!BO$14</f>
        <v>0</v>
      </c>
      <c r="BR58" s="1773">
        <f>Overzicht!BP43*Overzicht!BP$14</f>
        <v>0</v>
      </c>
      <c r="BS58" s="1773">
        <f>Overzicht!BQ43*Overzicht!BQ$14</f>
        <v>0</v>
      </c>
      <c r="BT58" s="1773">
        <f>Overzicht!BR43*Overzicht!BR$14</f>
        <v>0</v>
      </c>
      <c r="BU58" s="1773">
        <f>Overzicht!BS43*Overzicht!BS$14</f>
        <v>0</v>
      </c>
      <c r="BV58" s="1773">
        <f>Overzicht!BT43*Overzicht!BT$14</f>
        <v>0</v>
      </c>
      <c r="BW58" s="1773">
        <f>Overzicht!BU43*Overzicht!BU$14</f>
        <v>0</v>
      </c>
      <c r="BX58" s="1773">
        <f>Overzicht!BV43*Overzicht!BV$14</f>
        <v>0</v>
      </c>
      <c r="BY58" s="1773">
        <f>Overzicht!BW43*Overzicht!BW$14</f>
        <v>0</v>
      </c>
      <c r="BZ58" s="1773">
        <f>Overzicht!BX43*Overzicht!BX$14</f>
        <v>0</v>
      </c>
      <c r="CA58" s="1773">
        <f>Overzicht!BY43*Overzicht!BY$14</f>
        <v>0</v>
      </c>
      <c r="CB58" s="1773">
        <f>Overzicht!BZ43*Overzicht!BZ$14</f>
        <v>0</v>
      </c>
      <c r="CC58" s="1773">
        <f>Overzicht!CA43*Overzicht!CA$14</f>
        <v>0</v>
      </c>
      <c r="CD58" s="1773">
        <f>Overzicht!CB43*Overzicht!CB$14</f>
        <v>0</v>
      </c>
      <c r="CE58" s="1773">
        <f>Overzicht!CC43*Overzicht!CC$14</f>
        <v>0</v>
      </c>
      <c r="CF58" s="1773">
        <f>Overzicht!CD43*Overzicht!CD$14</f>
        <v>0</v>
      </c>
      <c r="CG58" s="1773">
        <f>Overzicht!CE43*Overzicht!CE$14</f>
        <v>0</v>
      </c>
      <c r="CH58" s="1773">
        <f>Overzicht!CF43*Overzicht!CF$14</f>
        <v>0</v>
      </c>
      <c r="CI58" s="1773">
        <f>Overzicht!CG43*Overzicht!CG$14</f>
        <v>0</v>
      </c>
      <c r="CJ58" s="1774">
        <f>Overzicht!CH43*Overzicht!CH$14</f>
        <v>0</v>
      </c>
      <c r="CL58" s="1200"/>
      <c r="CM58" s="1198"/>
      <c r="CN58" s="475"/>
      <c r="CO58" s="475"/>
      <c r="CP58" s="1273">
        <f t="shared" ca="1" si="36"/>
        <v>80.471984582823382</v>
      </c>
      <c r="CQ58" s="1274">
        <f t="shared" si="36"/>
        <v>81.611637790127489</v>
      </c>
      <c r="CR58" s="1232">
        <f t="shared" si="36"/>
        <v>100</v>
      </c>
      <c r="CS58" s="1232">
        <f t="shared" ca="1" si="36"/>
        <v>100</v>
      </c>
      <c r="CT58" s="1232">
        <f t="shared" ca="1" si="36"/>
        <v>99.382870935230088</v>
      </c>
      <c r="CU58" s="1232">
        <f t="shared" ca="1" si="36"/>
        <v>99.658622923160522</v>
      </c>
      <c r="CV58" s="1232">
        <f t="shared" si="36"/>
        <v>98.456672828646703</v>
      </c>
      <c r="CW58" s="1232">
        <f t="shared" si="36"/>
        <v>90.697674418604649</v>
      </c>
      <c r="CX58" s="1232">
        <f t="shared" ca="1" si="36"/>
        <v>95</v>
      </c>
      <c r="CY58" s="1232">
        <f t="shared" si="36"/>
        <v>100</v>
      </c>
      <c r="CZ58" s="1232">
        <f t="shared" si="36"/>
        <v>0</v>
      </c>
      <c r="DA58" s="1232">
        <f t="shared" ca="1" si="36"/>
        <v>100</v>
      </c>
      <c r="DB58" s="1232">
        <f t="shared" ca="1" si="36"/>
        <v>0</v>
      </c>
      <c r="DC58" s="1232">
        <f t="shared" si="36"/>
        <v>100.00000000000007</v>
      </c>
      <c r="DD58" s="1275">
        <f t="shared" si="36"/>
        <v>99.99999999999946</v>
      </c>
      <c r="DE58" s="1275">
        <f t="shared" si="37"/>
        <v>0</v>
      </c>
      <c r="DF58" s="1275">
        <f t="shared" si="37"/>
        <v>0</v>
      </c>
      <c r="DG58" s="1275">
        <f t="shared" si="37"/>
        <v>0</v>
      </c>
      <c r="DH58" s="1275" t="e">
        <f t="shared" si="37"/>
        <v>#VALUE!</v>
      </c>
      <c r="DI58" s="1275">
        <f t="shared" ca="1" si="37"/>
        <v>0</v>
      </c>
      <c r="DJ58" s="1275">
        <f t="shared" ca="1" si="37"/>
        <v>0</v>
      </c>
      <c r="DK58" s="1275">
        <f t="shared" ca="1" si="37"/>
        <v>0</v>
      </c>
      <c r="DL58" s="1275">
        <f t="shared" ca="1" si="37"/>
        <v>0</v>
      </c>
      <c r="DM58" s="1232">
        <f t="shared" si="38"/>
        <v>95.447779702714016</v>
      </c>
      <c r="DN58" s="1272">
        <f t="shared" ca="1" si="38"/>
        <v>0</v>
      </c>
      <c r="DO58" s="1275">
        <f t="shared" ca="1" si="38"/>
        <v>100</v>
      </c>
      <c r="DP58" s="1275">
        <f t="shared" ca="1" si="38"/>
        <v>0</v>
      </c>
      <c r="DQ58" s="1275">
        <f t="shared" si="38"/>
        <v>0</v>
      </c>
      <c r="DR58" s="1275">
        <f t="shared" si="38"/>
        <v>0</v>
      </c>
      <c r="DS58" s="1275">
        <f t="shared" si="38"/>
        <v>0</v>
      </c>
      <c r="DT58" s="1275">
        <f t="shared" si="38"/>
        <v>0</v>
      </c>
      <c r="DU58" s="1275">
        <f t="shared" si="38"/>
        <v>0</v>
      </c>
      <c r="DV58" s="1275">
        <f t="shared" si="38"/>
        <v>0</v>
      </c>
      <c r="DW58" s="1275">
        <f t="shared" si="38"/>
        <v>0</v>
      </c>
      <c r="DX58" s="1275">
        <f t="shared" si="38"/>
        <v>0</v>
      </c>
      <c r="DY58" s="1275">
        <f t="shared" si="38"/>
        <v>0</v>
      </c>
      <c r="DZ58" s="1232">
        <f t="shared" ca="1" si="39"/>
        <v>0</v>
      </c>
      <c r="EA58" s="1272">
        <f t="shared" ca="1" si="39"/>
        <v>100</v>
      </c>
      <c r="EB58" s="1232">
        <f t="shared" ca="1" si="39"/>
        <v>96.260974237339383</v>
      </c>
      <c r="EC58" s="1232">
        <f t="shared" ca="1" si="39"/>
        <v>90.211036109227777</v>
      </c>
      <c r="ED58" s="1232">
        <f t="shared" ca="1" si="39"/>
        <v>87.480142074883261</v>
      </c>
      <c r="EE58" s="1232">
        <f t="shared" ca="1" si="39"/>
        <v>82.557063975913906</v>
      </c>
      <c r="EF58" s="1232">
        <f t="shared" ca="1" si="39"/>
        <v>82.372900400326159</v>
      </c>
      <c r="EG58" s="1232">
        <f t="shared" ca="1" si="39"/>
        <v>66.692678696431045</v>
      </c>
      <c r="EH58" s="1232">
        <f t="shared" ca="1" si="39"/>
        <v>96.73374235629673</v>
      </c>
      <c r="EI58" s="1232">
        <f t="shared" ca="1" si="39"/>
        <v>90.325154796578573</v>
      </c>
      <c r="EJ58" s="1232">
        <f t="shared" si="40"/>
        <v>0</v>
      </c>
      <c r="EK58" s="1232">
        <f t="shared" si="40"/>
        <v>0</v>
      </c>
      <c r="EL58" s="1232">
        <f t="shared" si="40"/>
        <v>0</v>
      </c>
      <c r="EM58" s="1232">
        <f t="shared" si="40"/>
        <v>0</v>
      </c>
      <c r="EN58" s="1232">
        <f t="shared" si="40"/>
        <v>0</v>
      </c>
      <c r="EO58" s="1232">
        <f t="shared" si="40"/>
        <v>0</v>
      </c>
      <c r="EP58" s="1232">
        <f t="shared" si="40"/>
        <v>0</v>
      </c>
      <c r="EQ58" s="1232">
        <f t="shared" si="40"/>
        <v>0</v>
      </c>
      <c r="ER58" s="1232">
        <f t="shared" si="40"/>
        <v>0</v>
      </c>
      <c r="ES58" s="1232">
        <f t="shared" si="40"/>
        <v>0</v>
      </c>
      <c r="ET58" s="1232">
        <f t="shared" si="41"/>
        <v>0</v>
      </c>
      <c r="EU58" s="1232">
        <f t="shared" si="41"/>
        <v>0</v>
      </c>
      <c r="EV58" s="1232">
        <f t="shared" si="41"/>
        <v>0</v>
      </c>
      <c r="EW58" s="1232">
        <f t="shared" si="41"/>
        <v>0</v>
      </c>
      <c r="EX58" s="1232">
        <f t="shared" si="41"/>
        <v>0</v>
      </c>
      <c r="EY58" s="1232">
        <f t="shared" si="41"/>
        <v>0</v>
      </c>
      <c r="EZ58" s="1232">
        <f t="shared" si="41"/>
        <v>0</v>
      </c>
      <c r="FA58" s="1232">
        <f t="shared" si="41"/>
        <v>0</v>
      </c>
      <c r="FB58" s="1232">
        <f t="shared" si="41"/>
        <v>0</v>
      </c>
      <c r="FC58" s="1232">
        <f t="shared" si="41"/>
        <v>0</v>
      </c>
      <c r="FD58" s="1232">
        <f t="shared" si="42"/>
        <v>0</v>
      </c>
      <c r="FE58" s="1232">
        <f t="shared" si="42"/>
        <v>0</v>
      </c>
      <c r="FF58" s="1232">
        <f t="shared" si="42"/>
        <v>0</v>
      </c>
      <c r="FG58" s="1232">
        <f t="shared" si="42"/>
        <v>0</v>
      </c>
      <c r="FH58" s="1232">
        <f t="shared" si="42"/>
        <v>0</v>
      </c>
      <c r="FI58" s="1232">
        <f t="shared" si="42"/>
        <v>0</v>
      </c>
      <c r="FJ58" s="1232">
        <f t="shared" si="42"/>
        <v>0</v>
      </c>
      <c r="FK58" s="1232">
        <f t="shared" si="42"/>
        <v>0</v>
      </c>
      <c r="FL58" s="1232">
        <f t="shared" si="42"/>
        <v>0</v>
      </c>
      <c r="FM58" s="1232">
        <f t="shared" si="42"/>
        <v>0</v>
      </c>
      <c r="FN58" s="1232">
        <f t="shared" si="43"/>
        <v>0</v>
      </c>
      <c r="FO58" s="1232">
        <f t="shared" si="43"/>
        <v>0</v>
      </c>
      <c r="FP58" s="1232">
        <f t="shared" si="43"/>
        <v>0</v>
      </c>
      <c r="FQ58" s="1232">
        <f t="shared" si="43"/>
        <v>0</v>
      </c>
      <c r="FR58" s="1232">
        <f t="shared" si="43"/>
        <v>0</v>
      </c>
      <c r="FS58" s="1232">
        <f t="shared" si="43"/>
        <v>0</v>
      </c>
      <c r="FT58" s="1233">
        <f t="shared" si="43"/>
        <v>0</v>
      </c>
    </row>
    <row r="59" spans="1:176" s="1191" customFormat="1" ht="15.75" thickBot="1" x14ac:dyDescent="0.3">
      <c r="A59" s="474"/>
      <c r="D59" s="1775"/>
      <c r="E59" s="1776"/>
      <c r="F59" s="1776"/>
      <c r="G59" s="1776"/>
      <c r="H59" s="1776"/>
      <c r="I59" s="1776"/>
      <c r="J59" s="1776"/>
      <c r="K59" s="1776"/>
      <c r="L59" s="1776"/>
      <c r="M59" s="1776"/>
      <c r="N59" s="1776"/>
      <c r="O59" s="1776"/>
      <c r="P59" s="1776"/>
      <c r="Q59" s="1776"/>
      <c r="R59" s="1776"/>
      <c r="S59" s="1776"/>
      <c r="T59" s="1776"/>
      <c r="U59" s="1776"/>
      <c r="V59" s="1776"/>
      <c r="W59" s="1776"/>
      <c r="X59" s="1776"/>
      <c r="Y59" s="1776"/>
      <c r="Z59" s="1776"/>
      <c r="AA59" s="1776"/>
      <c r="AB59" s="1776"/>
      <c r="AC59" s="1776"/>
      <c r="AD59" s="1776"/>
      <c r="AE59" s="1776"/>
      <c r="AF59" s="1776"/>
      <c r="AG59" s="1776"/>
      <c r="AH59" s="1776"/>
      <c r="AI59" s="1776"/>
      <c r="AJ59" s="1776"/>
      <c r="AK59" s="1776"/>
      <c r="AL59" s="1776"/>
      <c r="AM59" s="1776"/>
      <c r="AN59" s="1776"/>
      <c r="AO59" s="1776"/>
      <c r="AP59" s="1776"/>
      <c r="AQ59" s="1776"/>
      <c r="AR59" s="1776"/>
      <c r="AS59" s="1776"/>
      <c r="AT59" s="1776"/>
      <c r="AU59" s="1776"/>
      <c r="AV59" s="1776"/>
      <c r="AW59" s="1776"/>
      <c r="AX59" s="1776"/>
      <c r="AY59" s="1776"/>
      <c r="AZ59" s="1776"/>
      <c r="BA59" s="1776"/>
      <c r="BB59" s="1776"/>
      <c r="BC59" s="1776"/>
      <c r="BD59" s="1776"/>
      <c r="BE59" s="1776"/>
      <c r="BF59" s="1776"/>
      <c r="BG59" s="1776"/>
      <c r="BH59" s="1776"/>
      <c r="BI59" s="1776"/>
      <c r="BJ59" s="1776"/>
      <c r="BK59" s="1776"/>
      <c r="BL59" s="1776"/>
      <c r="BM59" s="1776"/>
      <c r="BN59" s="1776"/>
      <c r="BO59" s="1776"/>
      <c r="BP59" s="1776"/>
      <c r="BQ59" s="1776"/>
      <c r="BR59" s="1776"/>
      <c r="BS59" s="1776"/>
      <c r="BT59" s="1776"/>
      <c r="BU59" s="1776"/>
      <c r="BV59" s="1776"/>
      <c r="BW59" s="1776"/>
      <c r="BX59" s="1776"/>
      <c r="BY59" s="1776"/>
      <c r="BZ59" s="1776"/>
      <c r="CA59" s="1776"/>
      <c r="CB59" s="1776"/>
      <c r="CC59" s="1776"/>
      <c r="CD59" s="1776"/>
      <c r="CE59" s="1776"/>
      <c r="CF59" s="1776"/>
      <c r="CG59" s="1776"/>
      <c r="CH59" s="1776"/>
      <c r="CI59" s="1776"/>
      <c r="CJ59" s="1776"/>
      <c r="CL59" s="1200"/>
      <c r="CM59" s="1198"/>
      <c r="CN59" s="475"/>
      <c r="CO59" s="475"/>
      <c r="CP59" s="1195"/>
      <c r="CQ59" s="1205"/>
      <c r="CR59" s="1205"/>
      <c r="CS59" s="1205"/>
      <c r="CT59" s="1276"/>
      <c r="CU59" s="1205"/>
      <c r="CV59" s="1276"/>
      <c r="CW59" s="1276"/>
      <c r="CX59" s="1276"/>
      <c r="CY59" s="1276"/>
      <c r="CZ59" s="1276"/>
      <c r="DA59" s="1276"/>
      <c r="DB59" s="1276"/>
      <c r="DC59" s="1276"/>
      <c r="DD59" s="1276"/>
      <c r="DE59" s="1276"/>
      <c r="DF59" s="1276"/>
      <c r="DG59" s="1276"/>
      <c r="DH59" s="1276"/>
      <c r="DI59" s="1276"/>
      <c r="DJ59" s="1276"/>
      <c r="DK59" s="1276"/>
      <c r="DL59" s="1276"/>
      <c r="DM59" s="1277"/>
      <c r="DN59" s="1276"/>
      <c r="DO59" s="1277"/>
      <c r="DP59" s="1277"/>
      <c r="DQ59" s="1277"/>
      <c r="DR59" s="1277"/>
      <c r="DS59" s="1277"/>
      <c r="DT59" s="1277"/>
      <c r="DU59" s="1277"/>
      <c r="DV59" s="1277"/>
      <c r="DW59" s="1277"/>
      <c r="DX59" s="1277"/>
      <c r="DY59" s="1277"/>
      <c r="DZ59" s="1277"/>
      <c r="EA59" s="1277"/>
      <c r="EB59" s="1276"/>
      <c r="EC59" s="1276"/>
      <c r="ED59" s="1276"/>
      <c r="EE59" s="1276"/>
      <c r="EF59" s="1276"/>
      <c r="EG59" s="1276"/>
      <c r="EH59" s="1276"/>
      <c r="EI59" s="1276"/>
      <c r="EJ59" s="1276"/>
      <c r="EK59" s="1276"/>
      <c r="EL59" s="1276"/>
      <c r="EM59" s="1276"/>
      <c r="EN59" s="1276"/>
      <c r="EO59" s="1276"/>
      <c r="EP59" s="1276"/>
      <c r="EQ59" s="1276"/>
      <c r="ER59" s="1276"/>
      <c r="ES59" s="1276"/>
      <c r="ET59" s="1276"/>
      <c r="EU59" s="1276"/>
      <c r="EV59" s="1276"/>
      <c r="EW59" s="1276"/>
      <c r="EX59" s="1276"/>
      <c r="EY59" s="1276"/>
      <c r="EZ59" s="1276"/>
      <c r="FA59" s="1276"/>
      <c r="FB59" s="1276"/>
      <c r="FC59" s="1276"/>
      <c r="FD59" s="1276"/>
      <c r="FE59" s="1276"/>
      <c r="FF59" s="1276"/>
      <c r="FG59" s="1276"/>
      <c r="FH59" s="1276"/>
      <c r="FI59" s="1276"/>
      <c r="FJ59" s="1276"/>
      <c r="FK59" s="1276"/>
      <c r="FL59" s="1276"/>
      <c r="FM59" s="1276"/>
      <c r="FN59" s="1276"/>
      <c r="FO59" s="1276"/>
      <c r="FP59" s="1276"/>
      <c r="FQ59" s="1276"/>
      <c r="FR59" s="1276"/>
      <c r="FS59" s="1276"/>
      <c r="FT59" s="1276"/>
    </row>
    <row r="60" spans="1:176" s="1191" customFormat="1" ht="15.75" hidden="1" customHeight="1" thickBot="1" x14ac:dyDescent="0.3">
      <c r="A60" s="477">
        <v>2018</v>
      </c>
      <c r="B60" s="478">
        <v>2008</v>
      </c>
      <c r="C60" s="1206"/>
      <c r="D60" s="1777" t="e">
        <f>'Vorige jaren'!#REF!</f>
        <v>#REF!</v>
      </c>
      <c r="E60" s="1769"/>
      <c r="F60" s="1769"/>
      <c r="G60" s="1769"/>
      <c r="H60" s="1769"/>
      <c r="I60" s="1769"/>
      <c r="J60" s="1769"/>
      <c r="K60" s="1769"/>
      <c r="L60" s="1769"/>
      <c r="M60" s="1769"/>
      <c r="N60" s="1769"/>
      <c r="O60" s="1769"/>
      <c r="P60" s="1769"/>
      <c r="Q60" s="1769"/>
      <c r="R60" s="1769"/>
      <c r="S60" s="1769"/>
      <c r="T60" s="1769"/>
      <c r="U60" s="1769"/>
      <c r="V60" s="1769"/>
      <c r="W60" s="1769"/>
      <c r="X60" s="1769"/>
      <c r="Y60" s="1769"/>
      <c r="Z60" s="1769"/>
      <c r="AA60" s="1778">
        <f>Overzicht!Y38*Overzicht!Y$15</f>
        <v>0</v>
      </c>
      <c r="AB60" s="1767"/>
      <c r="AC60" s="1769"/>
      <c r="AD60" s="1769"/>
      <c r="AE60" s="1769"/>
      <c r="AF60" s="1769"/>
      <c r="AG60" s="1769"/>
      <c r="AH60" s="1769"/>
      <c r="AI60" s="1769"/>
      <c r="AJ60" s="1769"/>
      <c r="AK60" s="1769"/>
      <c r="AL60" s="1769"/>
      <c r="AM60" s="1769"/>
      <c r="AN60" s="1769"/>
      <c r="AO60" s="1778"/>
      <c r="AP60" s="1767"/>
      <c r="AQ60" s="1769"/>
      <c r="AR60" s="1769"/>
      <c r="AS60" s="1769"/>
      <c r="AT60" s="1769"/>
      <c r="AU60" s="1769"/>
      <c r="AV60" s="1769"/>
      <c r="AW60" s="1769"/>
      <c r="AX60" s="1769"/>
      <c r="AY60" s="1769"/>
      <c r="AZ60" s="1769"/>
      <c r="BA60" s="1769"/>
      <c r="BB60" s="1769"/>
      <c r="BC60" s="1769"/>
      <c r="BD60" s="1769"/>
      <c r="BE60" s="1769"/>
      <c r="BF60" s="1769"/>
      <c r="BG60" s="1769"/>
      <c r="BH60" s="1769"/>
      <c r="BI60" s="1769"/>
      <c r="BJ60" s="1769"/>
      <c r="BK60" s="1769"/>
      <c r="BL60" s="1769"/>
      <c r="BM60" s="1769"/>
      <c r="BN60" s="1769"/>
      <c r="BO60" s="1769"/>
      <c r="BP60" s="1769"/>
      <c r="BQ60" s="1769"/>
      <c r="BR60" s="1769"/>
      <c r="BS60" s="1769"/>
      <c r="BT60" s="1769"/>
      <c r="BU60" s="1769"/>
      <c r="BV60" s="1769"/>
      <c r="BW60" s="1769"/>
      <c r="BX60" s="1769"/>
      <c r="BY60" s="1769"/>
      <c r="BZ60" s="1769"/>
      <c r="CA60" s="1769"/>
      <c r="CB60" s="1769"/>
      <c r="CC60" s="1769"/>
      <c r="CD60" s="1769"/>
      <c r="CE60" s="1769"/>
      <c r="CF60" s="1769"/>
      <c r="CG60" s="1769"/>
      <c r="CH60" s="1769"/>
      <c r="CI60" s="1769"/>
      <c r="CJ60" s="1769"/>
      <c r="CL60" s="1200"/>
      <c r="CM60" s="1198"/>
      <c r="CN60" s="479">
        <f>A60</f>
        <v>2018</v>
      </c>
      <c r="CO60" s="475"/>
      <c r="CP60" s="1248" t="e">
        <f ca="1">IF(D$70&lt;&gt;0,D60/D$70*100,0)</f>
        <v>#REF!</v>
      </c>
      <c r="CQ60" s="1208"/>
      <c r="CR60" s="1208"/>
      <c r="CS60" s="1208"/>
      <c r="CT60" s="1236"/>
      <c r="CU60" s="1208"/>
      <c r="CV60" s="1236"/>
      <c r="CW60" s="1236"/>
      <c r="CX60" s="1236"/>
      <c r="CY60" s="1236"/>
      <c r="CZ60" s="1236"/>
      <c r="DA60" s="1236"/>
      <c r="DB60" s="1236"/>
      <c r="DC60" s="1236"/>
      <c r="DD60" s="1249"/>
      <c r="DE60" s="1249"/>
      <c r="DF60" s="1249"/>
      <c r="DG60" s="1249"/>
      <c r="DH60" s="1249"/>
      <c r="DI60" s="1249"/>
      <c r="DJ60" s="1249"/>
      <c r="DK60" s="1249"/>
      <c r="DL60" s="1249"/>
      <c r="DM60" s="1236"/>
      <c r="DN60" s="1245"/>
      <c r="DO60" s="1249"/>
      <c r="DP60" s="1249"/>
      <c r="DQ60" s="1249"/>
      <c r="DR60" s="1249"/>
      <c r="DS60" s="1249"/>
      <c r="DT60" s="1249"/>
      <c r="DU60" s="1249"/>
      <c r="DV60" s="1249"/>
      <c r="DW60" s="1249"/>
      <c r="DX60" s="1249"/>
      <c r="DY60" s="1249"/>
      <c r="DZ60" s="1236"/>
      <c r="EA60" s="1245"/>
      <c r="EB60" s="1236"/>
      <c r="EC60" s="1236"/>
      <c r="ED60" s="1236"/>
      <c r="EE60" s="1236"/>
      <c r="EF60" s="1236"/>
      <c r="EG60" s="1236"/>
      <c r="EH60" s="1236"/>
      <c r="EI60" s="1236"/>
      <c r="EJ60" s="1236"/>
      <c r="EK60" s="1236"/>
      <c r="EL60" s="1236"/>
      <c r="EM60" s="1236"/>
      <c r="EN60" s="1236"/>
      <c r="EO60" s="1236"/>
      <c r="EP60" s="1236"/>
      <c r="EQ60" s="1236"/>
      <c r="ER60" s="1236"/>
      <c r="ES60" s="1236"/>
      <c r="ET60" s="1236"/>
      <c r="EU60" s="1236"/>
      <c r="EV60" s="1236"/>
      <c r="EW60" s="1236"/>
      <c r="EX60" s="1236"/>
      <c r="EY60" s="1236"/>
      <c r="EZ60" s="1236"/>
      <c r="FA60" s="1236"/>
      <c r="FB60" s="1236"/>
      <c r="FC60" s="1236"/>
      <c r="FD60" s="1236"/>
      <c r="FE60" s="1236"/>
      <c r="FF60" s="1236"/>
      <c r="FG60" s="1236"/>
      <c r="FH60" s="1236"/>
      <c r="FI60" s="1236"/>
      <c r="FJ60" s="1236"/>
      <c r="FK60" s="1236"/>
      <c r="FL60" s="1236"/>
      <c r="FM60" s="1236"/>
      <c r="FN60" s="1236"/>
      <c r="FO60" s="1236"/>
      <c r="FP60" s="1236"/>
      <c r="FQ60" s="1236"/>
      <c r="FR60" s="1250"/>
      <c r="FS60" s="1250"/>
      <c r="FT60" s="1250"/>
    </row>
    <row r="61" spans="1:176" s="1191" customFormat="1" ht="15.75" hidden="1" customHeight="1" thickBot="1" x14ac:dyDescent="0.3">
      <c r="A61" s="474"/>
      <c r="B61" s="480">
        <v>2009</v>
      </c>
      <c r="C61" s="1214"/>
      <c r="D61" s="1779" t="e">
        <f>'Vorige jaren'!#REF!</f>
        <v>#REF!</v>
      </c>
      <c r="E61" s="1779"/>
      <c r="F61" s="1779"/>
      <c r="G61" s="1779"/>
      <c r="H61" s="1779"/>
      <c r="I61" s="1779"/>
      <c r="J61" s="1779"/>
      <c r="K61" s="1779"/>
      <c r="L61" s="1779"/>
      <c r="M61" s="1779"/>
      <c r="N61" s="1779"/>
      <c r="O61" s="1779"/>
      <c r="P61" s="1779"/>
      <c r="Q61" s="1779"/>
      <c r="R61" s="1779"/>
      <c r="S61" s="1779"/>
      <c r="T61" s="1779"/>
      <c r="U61" s="1779"/>
      <c r="V61" s="1779"/>
      <c r="W61" s="1779"/>
      <c r="X61" s="1779"/>
      <c r="Y61" s="1779"/>
      <c r="Z61" s="1779"/>
      <c r="AA61" s="1768"/>
      <c r="AB61" s="1780"/>
      <c r="AC61" s="1779"/>
      <c r="AD61" s="1779"/>
      <c r="AE61" s="1779"/>
      <c r="AF61" s="1779"/>
      <c r="AG61" s="1779"/>
      <c r="AH61" s="1779"/>
      <c r="AI61" s="1779"/>
      <c r="AJ61" s="1779"/>
      <c r="AK61" s="1779"/>
      <c r="AL61" s="1779"/>
      <c r="AM61" s="1779"/>
      <c r="AN61" s="1779"/>
      <c r="AO61" s="1768"/>
      <c r="AP61" s="1780"/>
      <c r="AQ61" s="1779"/>
      <c r="AR61" s="1779"/>
      <c r="AS61" s="1779"/>
      <c r="AT61" s="1779"/>
      <c r="AU61" s="1779"/>
      <c r="AV61" s="1779"/>
      <c r="AW61" s="1779"/>
      <c r="AX61" s="1779"/>
      <c r="AY61" s="1779"/>
      <c r="AZ61" s="1779"/>
      <c r="BA61" s="1779"/>
      <c r="BB61" s="1779"/>
      <c r="BC61" s="1779"/>
      <c r="BD61" s="1779"/>
      <c r="BE61" s="1779"/>
      <c r="BF61" s="1779"/>
      <c r="BG61" s="1779"/>
      <c r="BH61" s="1779"/>
      <c r="BI61" s="1779"/>
      <c r="BJ61" s="1779"/>
      <c r="BK61" s="1779"/>
      <c r="BL61" s="1779"/>
      <c r="BM61" s="1779"/>
      <c r="BN61" s="1779"/>
      <c r="BO61" s="1779"/>
      <c r="BP61" s="1779"/>
      <c r="BQ61" s="1779"/>
      <c r="BR61" s="1779"/>
      <c r="BS61" s="1779"/>
      <c r="BT61" s="1779"/>
      <c r="BU61" s="1779"/>
      <c r="BV61" s="1779"/>
      <c r="BW61" s="1779"/>
      <c r="BX61" s="1779"/>
      <c r="BY61" s="1779"/>
      <c r="BZ61" s="1779"/>
      <c r="CA61" s="1779"/>
      <c r="CB61" s="1779"/>
      <c r="CC61" s="1779"/>
      <c r="CD61" s="1779"/>
      <c r="CE61" s="1779"/>
      <c r="CF61" s="1779"/>
      <c r="CG61" s="1779"/>
      <c r="CH61" s="1779"/>
      <c r="CI61" s="1779"/>
      <c r="CJ61" s="1779"/>
      <c r="CL61" s="1200"/>
      <c r="CM61" s="1198"/>
      <c r="CN61" s="475"/>
      <c r="CO61" s="475"/>
      <c r="CP61" s="1255" t="e">
        <f ca="1">IF(D$70&lt;&gt;0,D61/D$70*100,0)</f>
        <v>#REF!</v>
      </c>
      <c r="CQ61" s="1215"/>
      <c r="CR61" s="1215"/>
      <c r="CS61" s="1215"/>
      <c r="CT61" s="1240"/>
      <c r="CU61" s="1215"/>
      <c r="CV61" s="1240"/>
      <c r="CW61" s="1240"/>
      <c r="CX61" s="1240"/>
      <c r="CY61" s="1240"/>
      <c r="CZ61" s="1240"/>
      <c r="DA61" s="1240"/>
      <c r="DB61" s="1240"/>
      <c r="DC61" s="1240"/>
      <c r="DD61" s="1256"/>
      <c r="DE61" s="1256"/>
      <c r="DF61" s="1256"/>
      <c r="DG61" s="1256"/>
      <c r="DH61" s="1256"/>
      <c r="DI61" s="1256"/>
      <c r="DJ61" s="1256"/>
      <c r="DK61" s="1256"/>
      <c r="DL61" s="1256"/>
      <c r="DM61" s="1240"/>
      <c r="DN61" s="1252"/>
      <c r="DO61" s="1256"/>
      <c r="DP61" s="1256"/>
      <c r="DQ61" s="1256"/>
      <c r="DR61" s="1256"/>
      <c r="DS61" s="1256"/>
      <c r="DT61" s="1256"/>
      <c r="DU61" s="1256"/>
      <c r="DV61" s="1256"/>
      <c r="DW61" s="1256"/>
      <c r="DX61" s="1256"/>
      <c r="DY61" s="1256"/>
      <c r="DZ61" s="1240"/>
      <c r="EA61" s="1252"/>
      <c r="EB61" s="1240"/>
      <c r="EC61" s="1240"/>
      <c r="ED61" s="1240"/>
      <c r="EE61" s="1240"/>
      <c r="EF61" s="1240"/>
      <c r="EG61" s="1240"/>
      <c r="EH61" s="1240"/>
      <c r="EI61" s="1240"/>
      <c r="EJ61" s="1240"/>
      <c r="EK61" s="1240"/>
      <c r="EL61" s="1240"/>
      <c r="EM61" s="1240"/>
      <c r="EN61" s="1240"/>
      <c r="EO61" s="1240"/>
      <c r="EP61" s="1240"/>
      <c r="EQ61" s="1240"/>
      <c r="ER61" s="1240"/>
      <c r="ES61" s="1240"/>
      <c r="ET61" s="1240"/>
      <c r="EU61" s="1240"/>
      <c r="EV61" s="1240"/>
      <c r="EW61" s="1240"/>
      <c r="EX61" s="1240"/>
      <c r="EY61" s="1240"/>
      <c r="EZ61" s="1240"/>
      <c r="FA61" s="1240"/>
      <c r="FB61" s="1240"/>
      <c r="FC61" s="1240"/>
      <c r="FD61" s="1240"/>
      <c r="FE61" s="1240"/>
      <c r="FF61" s="1240"/>
      <c r="FG61" s="1240"/>
      <c r="FH61" s="1240"/>
      <c r="FI61" s="1240"/>
      <c r="FJ61" s="1240"/>
      <c r="FK61" s="1240"/>
      <c r="FL61" s="1240"/>
      <c r="FM61" s="1240"/>
      <c r="FN61" s="1240"/>
      <c r="FO61" s="1240"/>
      <c r="FP61" s="1240"/>
      <c r="FQ61" s="1240"/>
      <c r="FR61" s="1257"/>
      <c r="FS61" s="1257"/>
      <c r="FT61" s="1257"/>
    </row>
    <row r="62" spans="1:176" s="1191" customFormat="1" ht="15.75" hidden="1" customHeight="1" thickBot="1" x14ac:dyDescent="0.3">
      <c r="A62" s="474"/>
      <c r="B62" s="480">
        <v>2010</v>
      </c>
      <c r="C62" s="1214"/>
      <c r="D62" s="1779">
        <f>'Vorige jaren'!B$17</f>
        <v>0</v>
      </c>
      <c r="E62" s="1779"/>
      <c r="F62" s="1779"/>
      <c r="G62" s="1779"/>
      <c r="H62" s="1779"/>
      <c r="I62" s="1779"/>
      <c r="J62" s="1779"/>
      <c r="K62" s="1779"/>
      <c r="L62" s="1779"/>
      <c r="M62" s="1779"/>
      <c r="N62" s="1779"/>
      <c r="O62" s="1779"/>
      <c r="P62" s="1779"/>
      <c r="Q62" s="1779"/>
      <c r="R62" s="1779"/>
      <c r="S62" s="1779"/>
      <c r="T62" s="1779"/>
      <c r="U62" s="1779"/>
      <c r="V62" s="1779"/>
      <c r="W62" s="1779"/>
      <c r="X62" s="1779"/>
      <c r="Y62" s="1779"/>
      <c r="Z62" s="1779"/>
      <c r="AA62" s="1768"/>
      <c r="AB62" s="1780"/>
      <c r="AC62" s="1779"/>
      <c r="AD62" s="1779"/>
      <c r="AE62" s="1779"/>
      <c r="AF62" s="1779"/>
      <c r="AG62" s="1779"/>
      <c r="AH62" s="1779"/>
      <c r="AI62" s="1779"/>
      <c r="AJ62" s="1779"/>
      <c r="AK62" s="1779"/>
      <c r="AL62" s="1779"/>
      <c r="AM62" s="1779"/>
      <c r="AN62" s="1779"/>
      <c r="AO62" s="1768"/>
      <c r="AP62" s="1780"/>
      <c r="AQ62" s="1779"/>
      <c r="AR62" s="1779"/>
      <c r="AS62" s="1779"/>
      <c r="AT62" s="1779"/>
      <c r="AU62" s="1779"/>
      <c r="AV62" s="1779"/>
      <c r="AW62" s="1779"/>
      <c r="AX62" s="1779"/>
      <c r="AY62" s="1779"/>
      <c r="AZ62" s="1779"/>
      <c r="BA62" s="1779"/>
      <c r="BB62" s="1779"/>
      <c r="BC62" s="1779"/>
      <c r="BD62" s="1779"/>
      <c r="BE62" s="1779"/>
      <c r="BF62" s="1779"/>
      <c r="BG62" s="1779"/>
      <c r="BH62" s="1779"/>
      <c r="BI62" s="1779"/>
      <c r="BJ62" s="1779"/>
      <c r="BK62" s="1779"/>
      <c r="BL62" s="1779"/>
      <c r="BM62" s="1779"/>
      <c r="BN62" s="1779"/>
      <c r="BO62" s="1779"/>
      <c r="BP62" s="1779"/>
      <c r="BQ62" s="1779"/>
      <c r="BR62" s="1779"/>
      <c r="BS62" s="1779"/>
      <c r="BT62" s="1779"/>
      <c r="BU62" s="1779"/>
      <c r="BV62" s="1779"/>
      <c r="BW62" s="1779"/>
      <c r="BX62" s="1779"/>
      <c r="BY62" s="1779"/>
      <c r="BZ62" s="1779"/>
      <c r="CA62" s="1779"/>
      <c r="CB62" s="1779"/>
      <c r="CC62" s="1779"/>
      <c r="CD62" s="1779"/>
      <c r="CE62" s="1779"/>
      <c r="CF62" s="1779"/>
      <c r="CG62" s="1779"/>
      <c r="CH62" s="1779"/>
      <c r="CI62" s="1779"/>
      <c r="CJ62" s="1779"/>
      <c r="CL62" s="1200"/>
      <c r="CM62" s="1198"/>
      <c r="CN62" s="475"/>
      <c r="CO62" s="475"/>
      <c r="CP62" s="1255">
        <f ca="1">IF(D$70&lt;&gt;0,D62/D$70*100,0)</f>
        <v>0</v>
      </c>
      <c r="CQ62" s="1215"/>
      <c r="CR62" s="1215"/>
      <c r="CS62" s="1215"/>
      <c r="CT62" s="1240"/>
      <c r="CU62" s="1215"/>
      <c r="CV62" s="1240"/>
      <c r="CW62" s="1240"/>
      <c r="CX62" s="1240"/>
      <c r="CY62" s="1240"/>
      <c r="CZ62" s="1240"/>
      <c r="DA62" s="1240"/>
      <c r="DB62" s="1240"/>
      <c r="DC62" s="1240"/>
      <c r="DD62" s="1256"/>
      <c r="DE62" s="1256"/>
      <c r="DF62" s="1256"/>
      <c r="DG62" s="1256"/>
      <c r="DH62" s="1256"/>
      <c r="DI62" s="1256"/>
      <c r="DJ62" s="1256"/>
      <c r="DK62" s="1256"/>
      <c r="DL62" s="1256"/>
      <c r="DM62" s="1240"/>
      <c r="DN62" s="1252"/>
      <c r="DO62" s="1256"/>
      <c r="DP62" s="1256"/>
      <c r="DQ62" s="1256"/>
      <c r="DR62" s="1256"/>
      <c r="DS62" s="1256"/>
      <c r="DT62" s="1256"/>
      <c r="DU62" s="1256"/>
      <c r="DV62" s="1256"/>
      <c r="DW62" s="1256"/>
      <c r="DX62" s="1256"/>
      <c r="DY62" s="1256"/>
      <c r="DZ62" s="1240"/>
      <c r="EA62" s="1252"/>
      <c r="EB62" s="1240"/>
      <c r="EC62" s="1240"/>
      <c r="ED62" s="1240"/>
      <c r="EE62" s="1240"/>
      <c r="EF62" s="1240"/>
      <c r="EG62" s="1240"/>
      <c r="EH62" s="1240"/>
      <c r="EI62" s="1240"/>
      <c r="EJ62" s="1240"/>
      <c r="EK62" s="1240"/>
      <c r="EL62" s="1240"/>
      <c r="EM62" s="1240"/>
      <c r="EN62" s="1240"/>
      <c r="EO62" s="1240"/>
      <c r="EP62" s="1240"/>
      <c r="EQ62" s="1240"/>
      <c r="ER62" s="1240"/>
      <c r="ES62" s="1240"/>
      <c r="ET62" s="1240"/>
      <c r="EU62" s="1240"/>
      <c r="EV62" s="1240"/>
      <c r="EW62" s="1240"/>
      <c r="EX62" s="1240"/>
      <c r="EY62" s="1240"/>
      <c r="EZ62" s="1240"/>
      <c r="FA62" s="1240"/>
      <c r="FB62" s="1240"/>
      <c r="FC62" s="1240"/>
      <c r="FD62" s="1240"/>
      <c r="FE62" s="1240"/>
      <c r="FF62" s="1240"/>
      <c r="FG62" s="1240"/>
      <c r="FH62" s="1240"/>
      <c r="FI62" s="1240"/>
      <c r="FJ62" s="1240"/>
      <c r="FK62" s="1240"/>
      <c r="FL62" s="1240"/>
      <c r="FM62" s="1240"/>
      <c r="FN62" s="1240"/>
      <c r="FO62" s="1240"/>
      <c r="FP62" s="1240"/>
      <c r="FQ62" s="1240"/>
      <c r="FR62" s="1257"/>
      <c r="FS62" s="1257"/>
      <c r="FT62" s="1257"/>
    </row>
    <row r="63" spans="1:176" s="1191" customFormat="1" ht="15.75" hidden="1" customHeight="1" thickBot="1" x14ac:dyDescent="0.3">
      <c r="A63" s="474"/>
      <c r="B63" s="480">
        <v>2011</v>
      </c>
      <c r="C63" s="1214"/>
      <c r="D63" s="1779">
        <f>'Vorige jaren'!B$18</f>
        <v>0</v>
      </c>
      <c r="E63" s="1779"/>
      <c r="F63" s="1779"/>
      <c r="G63" s="1779"/>
      <c r="H63" s="1779"/>
      <c r="I63" s="1779"/>
      <c r="J63" s="1779"/>
      <c r="K63" s="1779"/>
      <c r="L63" s="1779"/>
      <c r="M63" s="1779"/>
      <c r="N63" s="1779"/>
      <c r="O63" s="1779"/>
      <c r="P63" s="1779"/>
      <c r="Q63" s="1779"/>
      <c r="R63" s="1779"/>
      <c r="S63" s="1779"/>
      <c r="T63" s="1779"/>
      <c r="U63" s="1779"/>
      <c r="V63" s="1779"/>
      <c r="W63" s="1779"/>
      <c r="X63" s="1779"/>
      <c r="Y63" s="1779"/>
      <c r="Z63" s="1779"/>
      <c r="AA63" s="1768"/>
      <c r="AB63" s="1780"/>
      <c r="AC63" s="1779"/>
      <c r="AD63" s="1779"/>
      <c r="AE63" s="1779"/>
      <c r="AF63" s="1779"/>
      <c r="AG63" s="1779"/>
      <c r="AH63" s="1779"/>
      <c r="AI63" s="1779"/>
      <c r="AJ63" s="1779"/>
      <c r="AK63" s="1779"/>
      <c r="AL63" s="1779"/>
      <c r="AM63" s="1779"/>
      <c r="AN63" s="1779"/>
      <c r="AO63" s="1768"/>
      <c r="AP63" s="1780"/>
      <c r="AQ63" s="1779"/>
      <c r="AR63" s="1779"/>
      <c r="AS63" s="1779"/>
      <c r="AT63" s="1779"/>
      <c r="AU63" s="1779"/>
      <c r="AV63" s="1779"/>
      <c r="AW63" s="1779"/>
      <c r="AX63" s="1779"/>
      <c r="AY63" s="1779"/>
      <c r="AZ63" s="1779"/>
      <c r="BA63" s="1779"/>
      <c r="BB63" s="1779"/>
      <c r="BC63" s="1779"/>
      <c r="BD63" s="1779"/>
      <c r="BE63" s="1779"/>
      <c r="BF63" s="1779"/>
      <c r="BG63" s="1779"/>
      <c r="BH63" s="1779"/>
      <c r="BI63" s="1779"/>
      <c r="BJ63" s="1779"/>
      <c r="BK63" s="1779"/>
      <c r="BL63" s="1779"/>
      <c r="BM63" s="1779"/>
      <c r="BN63" s="1779"/>
      <c r="BO63" s="1779"/>
      <c r="BP63" s="1779"/>
      <c r="BQ63" s="1779"/>
      <c r="BR63" s="1779"/>
      <c r="BS63" s="1779"/>
      <c r="BT63" s="1779"/>
      <c r="BU63" s="1779"/>
      <c r="BV63" s="1779"/>
      <c r="BW63" s="1779"/>
      <c r="BX63" s="1779"/>
      <c r="BY63" s="1779"/>
      <c r="BZ63" s="1779"/>
      <c r="CA63" s="1779"/>
      <c r="CB63" s="1779"/>
      <c r="CC63" s="1779"/>
      <c r="CD63" s="1779"/>
      <c r="CE63" s="1779"/>
      <c r="CF63" s="1779"/>
      <c r="CG63" s="1779"/>
      <c r="CH63" s="1779"/>
      <c r="CI63" s="1779"/>
      <c r="CJ63" s="1779"/>
      <c r="CL63" s="1200"/>
      <c r="CM63" s="1198"/>
      <c r="CN63" s="475"/>
      <c r="CO63" s="475"/>
      <c r="CP63" s="1255">
        <f ca="1">IF(D$70&lt;&gt;0,D63/D$70*100,0)</f>
        <v>0</v>
      </c>
      <c r="CQ63" s="1215"/>
      <c r="CR63" s="1215"/>
      <c r="CS63" s="1215"/>
      <c r="CT63" s="1240"/>
      <c r="CU63" s="1215"/>
      <c r="CV63" s="1240"/>
      <c r="CW63" s="1240"/>
      <c r="CX63" s="1240"/>
      <c r="CY63" s="1240"/>
      <c r="CZ63" s="1240"/>
      <c r="DA63" s="1240"/>
      <c r="DB63" s="1240"/>
      <c r="DC63" s="1240"/>
      <c r="DD63" s="1256"/>
      <c r="DE63" s="1256"/>
      <c r="DF63" s="1256"/>
      <c r="DG63" s="1256"/>
      <c r="DH63" s="1256"/>
      <c r="DI63" s="1256"/>
      <c r="DJ63" s="1256"/>
      <c r="DK63" s="1256"/>
      <c r="DL63" s="1256"/>
      <c r="DM63" s="1240"/>
      <c r="DN63" s="1252"/>
      <c r="DO63" s="1256"/>
      <c r="DP63" s="1256"/>
      <c r="DQ63" s="1256"/>
      <c r="DR63" s="1256"/>
      <c r="DS63" s="1256"/>
      <c r="DT63" s="1256"/>
      <c r="DU63" s="1256"/>
      <c r="DV63" s="1256"/>
      <c r="DW63" s="1256"/>
      <c r="DX63" s="1256"/>
      <c r="DY63" s="1256"/>
      <c r="DZ63" s="1240"/>
      <c r="EA63" s="1252"/>
      <c r="EB63" s="1240"/>
      <c r="EC63" s="1240"/>
      <c r="ED63" s="1240"/>
      <c r="EE63" s="1240"/>
      <c r="EF63" s="1240"/>
      <c r="EG63" s="1240"/>
      <c r="EH63" s="1240"/>
      <c r="EI63" s="1240"/>
      <c r="EJ63" s="1240"/>
      <c r="EK63" s="1240"/>
      <c r="EL63" s="1240"/>
      <c r="EM63" s="1240"/>
      <c r="EN63" s="1240"/>
      <c r="EO63" s="1240"/>
      <c r="EP63" s="1240"/>
      <c r="EQ63" s="1240"/>
      <c r="ER63" s="1240"/>
      <c r="ES63" s="1240"/>
      <c r="ET63" s="1240"/>
      <c r="EU63" s="1240"/>
      <c r="EV63" s="1240"/>
      <c r="EW63" s="1240"/>
      <c r="EX63" s="1240"/>
      <c r="EY63" s="1240"/>
      <c r="EZ63" s="1240"/>
      <c r="FA63" s="1240"/>
      <c r="FB63" s="1240"/>
      <c r="FC63" s="1240"/>
      <c r="FD63" s="1240"/>
      <c r="FE63" s="1240"/>
      <c r="FF63" s="1240"/>
      <c r="FG63" s="1240"/>
      <c r="FH63" s="1240"/>
      <c r="FI63" s="1240"/>
      <c r="FJ63" s="1240"/>
      <c r="FK63" s="1240"/>
      <c r="FL63" s="1240"/>
      <c r="FM63" s="1240"/>
      <c r="FN63" s="1240"/>
      <c r="FO63" s="1240"/>
      <c r="FP63" s="1240"/>
      <c r="FQ63" s="1240"/>
      <c r="FR63" s="1257"/>
      <c r="FS63" s="1257"/>
      <c r="FT63" s="1257"/>
    </row>
    <row r="64" spans="1:176" s="1191" customFormat="1" ht="15.75" hidden="1" customHeight="1" thickBot="1" x14ac:dyDescent="0.3">
      <c r="A64" s="474"/>
      <c r="B64" s="480">
        <v>2012</v>
      </c>
      <c r="C64" s="1238"/>
      <c r="D64" s="1779">
        <f>'Vorige jaren'!B$19</f>
        <v>0</v>
      </c>
      <c r="E64" s="1780"/>
      <c r="F64" s="1779"/>
      <c r="G64" s="1779"/>
      <c r="H64" s="1779"/>
      <c r="I64" s="1779"/>
      <c r="J64" s="1779"/>
      <c r="K64" s="1779"/>
      <c r="L64" s="1779"/>
      <c r="M64" s="1779"/>
      <c r="N64" s="1779"/>
      <c r="O64" s="1779"/>
      <c r="P64" s="1779"/>
      <c r="Q64" s="1779"/>
      <c r="R64" s="1779"/>
      <c r="S64" s="1779"/>
      <c r="T64" s="1779"/>
      <c r="U64" s="1779"/>
      <c r="V64" s="1779"/>
      <c r="W64" s="1779"/>
      <c r="X64" s="1779"/>
      <c r="Y64" s="1779"/>
      <c r="Z64" s="1779"/>
      <c r="AA64" s="1768"/>
      <c r="AB64" s="1780"/>
      <c r="AC64" s="1779"/>
      <c r="AD64" s="1779"/>
      <c r="AE64" s="1779"/>
      <c r="AF64" s="1779"/>
      <c r="AG64" s="1779"/>
      <c r="AH64" s="1779"/>
      <c r="AI64" s="1779"/>
      <c r="AJ64" s="1779"/>
      <c r="AK64" s="1779"/>
      <c r="AL64" s="1779"/>
      <c r="AM64" s="1779"/>
      <c r="AN64" s="1779"/>
      <c r="AO64" s="1768"/>
      <c r="AP64" s="1780"/>
      <c r="AQ64" s="1779"/>
      <c r="AR64" s="1779"/>
      <c r="AS64" s="1779"/>
      <c r="AT64" s="1779"/>
      <c r="AU64" s="1779"/>
      <c r="AV64" s="1779"/>
      <c r="AW64" s="1779"/>
      <c r="AX64" s="1779"/>
      <c r="AY64" s="1779"/>
      <c r="AZ64" s="1779"/>
      <c r="BA64" s="1779"/>
      <c r="BB64" s="1779"/>
      <c r="BC64" s="1779"/>
      <c r="BD64" s="1779"/>
      <c r="BE64" s="1779"/>
      <c r="BF64" s="1779"/>
      <c r="BG64" s="1779"/>
      <c r="BH64" s="1779"/>
      <c r="BI64" s="1779"/>
      <c r="BJ64" s="1779"/>
      <c r="BK64" s="1779"/>
      <c r="BL64" s="1779"/>
      <c r="BM64" s="1779"/>
      <c r="BN64" s="1779"/>
      <c r="BO64" s="1779"/>
      <c r="BP64" s="1779"/>
      <c r="BQ64" s="1779"/>
      <c r="BR64" s="1779"/>
      <c r="BS64" s="1779"/>
      <c r="BT64" s="1779"/>
      <c r="BU64" s="1779"/>
      <c r="BV64" s="1779"/>
      <c r="BW64" s="1779"/>
      <c r="BX64" s="1779"/>
      <c r="BY64" s="1779"/>
      <c r="BZ64" s="1779"/>
      <c r="CA64" s="1779"/>
      <c r="CB64" s="1779"/>
      <c r="CC64" s="1779"/>
      <c r="CD64" s="1779"/>
      <c r="CE64" s="1779"/>
      <c r="CF64" s="1779"/>
      <c r="CG64" s="1779"/>
      <c r="CH64" s="1779"/>
      <c r="CI64" s="1779"/>
      <c r="CJ64" s="1779"/>
      <c r="CL64" s="1200"/>
      <c r="CM64" s="1198"/>
      <c r="CN64" s="475"/>
      <c r="CO64" s="475"/>
      <c r="CP64" s="1255">
        <f ca="1">IF(D$70&lt;&gt;0,D64/D$70*100,0)</f>
        <v>0</v>
      </c>
      <c r="CQ64" s="1240"/>
      <c r="CR64" s="1240"/>
      <c r="CS64" s="1240"/>
      <c r="CT64" s="1240"/>
      <c r="CU64" s="1240"/>
      <c r="CV64" s="1240"/>
      <c r="CW64" s="1240"/>
      <c r="CX64" s="1240"/>
      <c r="CY64" s="1240"/>
      <c r="CZ64" s="1240"/>
      <c r="DA64" s="1240"/>
      <c r="DB64" s="1240"/>
      <c r="DC64" s="1240"/>
      <c r="DD64" s="1256"/>
      <c r="DE64" s="1256"/>
      <c r="DF64" s="1256"/>
      <c r="DG64" s="1256"/>
      <c r="DH64" s="1256"/>
      <c r="DI64" s="1256"/>
      <c r="DJ64" s="1256"/>
      <c r="DK64" s="1256"/>
      <c r="DL64" s="1256"/>
      <c r="DM64" s="1240"/>
      <c r="DN64" s="1252"/>
      <c r="DO64" s="1256"/>
      <c r="DP64" s="1256"/>
      <c r="DQ64" s="1256"/>
      <c r="DR64" s="1256"/>
      <c r="DS64" s="1256"/>
      <c r="DT64" s="1256"/>
      <c r="DU64" s="1256"/>
      <c r="DV64" s="1256"/>
      <c r="DW64" s="1256"/>
      <c r="DX64" s="1256"/>
      <c r="DY64" s="1256"/>
      <c r="DZ64" s="1240"/>
      <c r="EA64" s="1252"/>
      <c r="EB64" s="1240"/>
      <c r="EC64" s="1240"/>
      <c r="ED64" s="1240"/>
      <c r="EE64" s="1240"/>
      <c r="EF64" s="1240"/>
      <c r="EG64" s="1240"/>
      <c r="EH64" s="1240"/>
      <c r="EI64" s="1240"/>
      <c r="EJ64" s="1240"/>
      <c r="EK64" s="1240"/>
      <c r="EL64" s="1240"/>
      <c r="EM64" s="1240"/>
      <c r="EN64" s="1240"/>
      <c r="EO64" s="1240"/>
      <c r="EP64" s="1240"/>
      <c r="EQ64" s="1240"/>
      <c r="ER64" s="1240"/>
      <c r="ES64" s="1240"/>
      <c r="ET64" s="1240"/>
      <c r="EU64" s="1240"/>
      <c r="EV64" s="1240"/>
      <c r="EW64" s="1240"/>
      <c r="EX64" s="1240"/>
      <c r="EY64" s="1240"/>
      <c r="EZ64" s="1240"/>
      <c r="FA64" s="1240"/>
      <c r="FB64" s="1240"/>
      <c r="FC64" s="1240"/>
      <c r="FD64" s="1240"/>
      <c r="FE64" s="1240"/>
      <c r="FF64" s="1240"/>
      <c r="FG64" s="1240"/>
      <c r="FH64" s="1240"/>
      <c r="FI64" s="1240"/>
      <c r="FJ64" s="1240"/>
      <c r="FK64" s="1240"/>
      <c r="FL64" s="1240"/>
      <c r="FM64" s="1240"/>
      <c r="FN64" s="1240"/>
      <c r="FO64" s="1240"/>
      <c r="FP64" s="1240"/>
      <c r="FQ64" s="1240"/>
      <c r="FR64" s="1257"/>
      <c r="FS64" s="1257"/>
      <c r="FT64" s="1257"/>
    </row>
    <row r="65" spans="1:176" s="1191" customFormat="1" ht="15.75" hidden="1" customHeight="1" thickBot="1" x14ac:dyDescent="0.3">
      <c r="A65" s="474"/>
      <c r="B65" s="482">
        <v>2014</v>
      </c>
      <c r="C65" s="1258"/>
      <c r="D65" s="1782">
        <f t="shared" ref="D65:D70" ca="1" si="44">SUM(AB65:CJ65)</f>
        <v>0</v>
      </c>
      <c r="E65" s="1783">
        <f>IF(Overzicht!C39=0,0,Overzicht!C$15/Overzicht!C39)</f>
        <v>0</v>
      </c>
      <c r="F65" s="1783">
        <f>IF(Overzicht!D39=0,0,Overzicht!D$15/Overzicht!D39)</f>
        <v>0</v>
      </c>
      <c r="G65" s="1783">
        <f>IF(Overzicht!E39=0,0,Overzicht!E$15/Overzicht!E39)</f>
        <v>0</v>
      </c>
      <c r="H65" s="1783">
        <f>IF(Overzicht!F39=0,0,Overzicht!F$15/Overzicht!F39)</f>
        <v>0</v>
      </c>
      <c r="I65" s="1783">
        <f>IF(Overzicht!G39=0,0,Overzicht!G$15/Overzicht!G39)</f>
        <v>0</v>
      </c>
      <c r="J65" s="1783">
        <f>IF(Overzicht!H39=0,0,Overzicht!H$15/Overzicht!H39)</f>
        <v>0</v>
      </c>
      <c r="K65" s="1783">
        <f>IF(Overzicht!I39=0,0,Overzicht!I$15/Overzicht!I39)</f>
        <v>0</v>
      </c>
      <c r="L65" s="1783">
        <f>IF(Overzicht!J39=0,0,Overzicht!J$15/Overzicht!J39)</f>
        <v>0</v>
      </c>
      <c r="M65" s="1783">
        <f>IF(Overzicht!K39=0,0,Overzicht!K$15/Overzicht!K39)</f>
        <v>0</v>
      </c>
      <c r="N65" s="1783">
        <f>IF(Overzicht!L39=0,0,Overzicht!L$15/Overzicht!L39)</f>
        <v>0</v>
      </c>
      <c r="O65" s="1783">
        <f>IF(Overzicht!M39=0,0,Overzicht!M$15/Overzicht!M39)</f>
        <v>0</v>
      </c>
      <c r="P65" s="1783">
        <f>IF(Overzicht!N39=0,0,Overzicht!N$15/Overzicht!N39)</f>
        <v>0</v>
      </c>
      <c r="Q65" s="1783">
        <f>IF(Overzicht!O39=0,0,Overzicht!O$15/Overzicht!O39)</f>
        <v>0</v>
      </c>
      <c r="R65" s="1783">
        <f>IF(Overzicht!P39=0,0,Overzicht!P$15/Overzicht!P39)</f>
        <v>0</v>
      </c>
      <c r="S65" s="1783">
        <f>IF(Overzicht!Q39=0,0,Overzicht!Q$15/Overzicht!Q39)</f>
        <v>0</v>
      </c>
      <c r="T65" s="1783">
        <f>IF(Overzicht!R39=0,0,Overzicht!R$15/Overzicht!R39)</f>
        <v>0</v>
      </c>
      <c r="U65" s="1783">
        <f>IF(Overzicht!S39=0,0,Overzicht!S$15/Overzicht!S39)</f>
        <v>0</v>
      </c>
      <c r="V65" s="1783">
        <f>IF(Overzicht!T39=0,0,Overzicht!T$15/Overzicht!T39)</f>
        <v>0</v>
      </c>
      <c r="W65" s="1783">
        <f>IF(Overzicht!U39=0,0,Overzicht!U$15/Overzicht!U39)</f>
        <v>0</v>
      </c>
      <c r="X65" s="1783">
        <f>IF(Overzicht!V39=0,0,Overzicht!V$15/Overzicht!V39)</f>
        <v>0</v>
      </c>
      <c r="Y65" s="1783">
        <f>IF(Overzicht!W39=0,0,Overzicht!W$15/Overzicht!W39)</f>
        <v>0</v>
      </c>
      <c r="Z65" s="1783">
        <f>IF(Overzicht!X39=0,0,Overzicht!X$15/Overzicht!X39)</f>
        <v>0</v>
      </c>
      <c r="AA65" s="1768"/>
      <c r="AB65" s="1783">
        <f>Overzicht!Z39*Overzicht!Z$15</f>
        <v>0</v>
      </c>
      <c r="AC65" s="1782">
        <f ca="1">Overzicht!AA39*Overzicht!AA$15</f>
        <v>0</v>
      </c>
      <c r="AD65" s="1782">
        <f ca="1">Overzicht!AB39*Overzicht!AB$15</f>
        <v>0</v>
      </c>
      <c r="AE65" s="1782">
        <f>Overzicht!AC39*Overzicht!AC$15</f>
        <v>0</v>
      </c>
      <c r="AF65" s="1782">
        <f>Overzicht!AD39*Overzicht!AD$15</f>
        <v>0</v>
      </c>
      <c r="AG65" s="1782">
        <f>Overzicht!AE39*Overzicht!AE$15</f>
        <v>0</v>
      </c>
      <c r="AH65" s="1782">
        <f>Overzicht!AF39*Overzicht!AF$15</f>
        <v>0</v>
      </c>
      <c r="AI65" s="1782">
        <f>Overzicht!AG39*Overzicht!AG$15</f>
        <v>0</v>
      </c>
      <c r="AJ65" s="1782">
        <f>Overzicht!AH39*Overzicht!AH$15</f>
        <v>0</v>
      </c>
      <c r="AK65" s="1782">
        <f>Overzicht!AI39*Overzicht!AI$15</f>
        <v>0</v>
      </c>
      <c r="AL65" s="1782">
        <f>Overzicht!AJ39*Overzicht!AJ$15</f>
        <v>0</v>
      </c>
      <c r="AM65" s="1782">
        <f>Overzicht!AK39*Overzicht!AK$15</f>
        <v>0</v>
      </c>
      <c r="AN65" s="1782">
        <f>Overzicht!AL39*Overzicht!AL$15</f>
        <v>0</v>
      </c>
      <c r="AO65" s="1768"/>
      <c r="AP65" s="1783">
        <f>Overzicht!AN39*Overzicht!AN$15</f>
        <v>0</v>
      </c>
      <c r="AQ65" s="1782">
        <f>Overzicht!AO39*Overzicht!AO$15</f>
        <v>0</v>
      </c>
      <c r="AR65" s="1782">
        <f>Overzicht!AP39*Overzicht!AP$15</f>
        <v>0</v>
      </c>
      <c r="AS65" s="1782">
        <f>Overzicht!AQ39*Overzicht!AQ$15</f>
        <v>0</v>
      </c>
      <c r="AT65" s="1782">
        <f>Overzicht!AR39*Overzicht!AR$15</f>
        <v>0</v>
      </c>
      <c r="AU65" s="1782">
        <f>Overzicht!AS39*Overzicht!AS$15</f>
        <v>0</v>
      </c>
      <c r="AV65" s="1782">
        <f>Overzicht!AT39*Overzicht!AT$15</f>
        <v>0</v>
      </c>
      <c r="AW65" s="1782">
        <f>Overzicht!AU39*Overzicht!AU$15</f>
        <v>0</v>
      </c>
      <c r="AX65" s="1782">
        <f>Overzicht!AV39*Overzicht!AV$15</f>
        <v>0</v>
      </c>
      <c r="AY65" s="1782">
        <f>Overzicht!AW39*Overzicht!AW$15</f>
        <v>0</v>
      </c>
      <c r="AZ65" s="1782">
        <f>Overzicht!AX39*Overzicht!AX$15</f>
        <v>0</v>
      </c>
      <c r="BA65" s="1782">
        <f>Overzicht!AY39*Overzicht!AY$15</f>
        <v>0</v>
      </c>
      <c r="BB65" s="1782">
        <f>Overzicht!AZ39*Overzicht!AZ$15</f>
        <v>0</v>
      </c>
      <c r="BC65" s="1782">
        <f>Overzicht!BA39*Overzicht!BA$15</f>
        <v>0</v>
      </c>
      <c r="BD65" s="1782">
        <f>Overzicht!BB39*Overzicht!BB$15</f>
        <v>0</v>
      </c>
      <c r="BE65" s="1782">
        <f>Overzicht!BC39*Overzicht!BC$15</f>
        <v>0</v>
      </c>
      <c r="BF65" s="1782">
        <f>Overzicht!BD39*Overzicht!BD$15</f>
        <v>0</v>
      </c>
      <c r="BG65" s="1782">
        <f>Overzicht!BE39*Overzicht!BE$15</f>
        <v>0</v>
      </c>
      <c r="BH65" s="1782">
        <f>Overzicht!BF39*Overzicht!BF$15</f>
        <v>0</v>
      </c>
      <c r="BI65" s="1782">
        <f>Overzicht!BG39*Overzicht!BG$15</f>
        <v>0</v>
      </c>
      <c r="BJ65" s="1782">
        <f>Overzicht!BH39*Overzicht!BH$15</f>
        <v>0</v>
      </c>
      <c r="BK65" s="1782">
        <f>Overzicht!BI39*Overzicht!BI$15</f>
        <v>0</v>
      </c>
      <c r="BL65" s="1782">
        <f>Overzicht!BJ39*Overzicht!BJ$15</f>
        <v>0</v>
      </c>
      <c r="BM65" s="1782">
        <f>Overzicht!BK39*Overzicht!BK$15</f>
        <v>0</v>
      </c>
      <c r="BN65" s="1782">
        <f>Overzicht!BL39*Overzicht!BL$15</f>
        <v>0</v>
      </c>
      <c r="BO65" s="1782">
        <f>Overzicht!BM39*Overzicht!BM$15</f>
        <v>0</v>
      </c>
      <c r="BP65" s="1782">
        <f>Overzicht!BN39*Overzicht!BN$15</f>
        <v>0</v>
      </c>
      <c r="BQ65" s="1782">
        <f>Overzicht!BO39*Overzicht!BO$15</f>
        <v>0</v>
      </c>
      <c r="BR65" s="1782">
        <f>Overzicht!BP39*Overzicht!BP$15</f>
        <v>0</v>
      </c>
      <c r="BS65" s="1782">
        <f>Overzicht!BQ39*Overzicht!BQ$15</f>
        <v>0</v>
      </c>
      <c r="BT65" s="1782">
        <f>Overzicht!BR39*Overzicht!BR$15</f>
        <v>0</v>
      </c>
      <c r="BU65" s="1782">
        <f>Overzicht!BS39*Overzicht!BS$15</f>
        <v>0</v>
      </c>
      <c r="BV65" s="1782">
        <f>Overzicht!BT39*Overzicht!BT$15</f>
        <v>0</v>
      </c>
      <c r="BW65" s="1782">
        <f>Overzicht!BU39*Overzicht!BU$15</f>
        <v>0</v>
      </c>
      <c r="BX65" s="1782">
        <f>Overzicht!BV39*Overzicht!BV$15</f>
        <v>0</v>
      </c>
      <c r="BY65" s="1782">
        <f>Overzicht!BW39*Overzicht!BW$15</f>
        <v>0</v>
      </c>
      <c r="BZ65" s="1782">
        <f>Overzicht!BX39*Overzicht!BX$15</f>
        <v>0</v>
      </c>
      <c r="CA65" s="1782">
        <f>Overzicht!BY39*Overzicht!BY$15</f>
        <v>0</v>
      </c>
      <c r="CB65" s="1782">
        <f>Overzicht!BZ39*Overzicht!BZ$15</f>
        <v>0</v>
      </c>
      <c r="CC65" s="1782">
        <f>Overzicht!CA39*Overzicht!CA$15</f>
        <v>0</v>
      </c>
      <c r="CD65" s="1782">
        <f>Overzicht!CB39*Overzicht!CB$15</f>
        <v>0</v>
      </c>
      <c r="CE65" s="1782">
        <f>Overzicht!CC39*Overzicht!CC$15</f>
        <v>0</v>
      </c>
      <c r="CF65" s="1782">
        <f>Overzicht!CD39*Overzicht!CD$15</f>
        <v>0</v>
      </c>
      <c r="CG65" s="1782">
        <f>Overzicht!CE39*Overzicht!CE$15</f>
        <v>0</v>
      </c>
      <c r="CH65" s="1782">
        <f>Overzicht!CF39*Overzicht!CF$15</f>
        <v>0</v>
      </c>
      <c r="CI65" s="1782">
        <f>Overzicht!CG39*Overzicht!CG$15</f>
        <v>0</v>
      </c>
      <c r="CJ65" s="1782">
        <f>Overzicht!CH39*Overzicht!CH$15</f>
        <v>0</v>
      </c>
      <c r="CL65" s="1200"/>
      <c r="CM65" s="1198"/>
      <c r="CN65" s="475"/>
      <c r="CO65" s="475"/>
      <c r="CP65" s="1267">
        <f t="shared" ref="CP65:DD65" ca="1" si="45">IF(D$65&lt;&gt;0,D65/D$65*100,0)</f>
        <v>0</v>
      </c>
      <c r="CQ65" s="1266">
        <f t="shared" si="45"/>
        <v>0</v>
      </c>
      <c r="CR65" s="1266">
        <f t="shared" si="45"/>
        <v>0</v>
      </c>
      <c r="CS65" s="1266">
        <f t="shared" si="45"/>
        <v>0</v>
      </c>
      <c r="CT65" s="1266">
        <f t="shared" si="45"/>
        <v>0</v>
      </c>
      <c r="CU65" s="1266">
        <f t="shared" si="45"/>
        <v>0</v>
      </c>
      <c r="CV65" s="1266">
        <f t="shared" si="45"/>
        <v>0</v>
      </c>
      <c r="CW65" s="1266">
        <f t="shared" si="45"/>
        <v>0</v>
      </c>
      <c r="CX65" s="1266">
        <f t="shared" si="45"/>
        <v>0</v>
      </c>
      <c r="CY65" s="1266">
        <f t="shared" si="45"/>
        <v>0</v>
      </c>
      <c r="CZ65" s="1266">
        <f t="shared" si="45"/>
        <v>0</v>
      </c>
      <c r="DA65" s="1266">
        <f t="shared" si="45"/>
        <v>0</v>
      </c>
      <c r="DB65" s="1266">
        <f t="shared" si="45"/>
        <v>0</v>
      </c>
      <c r="DC65" s="1266">
        <f t="shared" si="45"/>
        <v>0</v>
      </c>
      <c r="DD65" s="1268">
        <f t="shared" si="45"/>
        <v>0</v>
      </c>
      <c r="DE65" s="1268">
        <f t="shared" ref="DE65:DL65" si="46">IF(S$65&lt;&gt;0,S65/S$65*100,0)</f>
        <v>0</v>
      </c>
      <c r="DF65" s="1268">
        <f t="shared" si="46"/>
        <v>0</v>
      </c>
      <c r="DG65" s="1268">
        <f t="shared" si="46"/>
        <v>0</v>
      </c>
      <c r="DH65" s="1268">
        <f t="shared" si="46"/>
        <v>0</v>
      </c>
      <c r="DI65" s="1268">
        <f t="shared" si="46"/>
        <v>0</v>
      </c>
      <c r="DJ65" s="1268">
        <f t="shared" si="46"/>
        <v>0</v>
      </c>
      <c r="DK65" s="1268">
        <f t="shared" si="46"/>
        <v>0</v>
      </c>
      <c r="DL65" s="1268">
        <f t="shared" si="46"/>
        <v>0</v>
      </c>
      <c r="DM65" s="1266">
        <f ca="1">IF(AC$65&lt;&gt;0,AC65/AC$65*100,0)</f>
        <v>0</v>
      </c>
      <c r="DN65" s="1262">
        <f ca="1">IF(AD$65&lt;&gt;0,AD65/AD$65*100,0)</f>
        <v>0</v>
      </c>
      <c r="DO65" s="1268">
        <f t="shared" ref="DO65:DY65" si="47">IF(AN$65&lt;&gt;0,AN65/AN$65*100,0)</f>
        <v>0</v>
      </c>
      <c r="DP65" s="1268">
        <f t="shared" si="47"/>
        <v>0</v>
      </c>
      <c r="DQ65" s="1268">
        <f t="shared" si="47"/>
        <v>0</v>
      </c>
      <c r="DR65" s="1268">
        <f t="shared" si="47"/>
        <v>0</v>
      </c>
      <c r="DS65" s="1268">
        <f t="shared" si="47"/>
        <v>0</v>
      </c>
      <c r="DT65" s="1268">
        <f t="shared" si="47"/>
        <v>0</v>
      </c>
      <c r="DU65" s="1268">
        <f t="shared" si="47"/>
        <v>0</v>
      </c>
      <c r="DV65" s="1268">
        <f t="shared" si="47"/>
        <v>0</v>
      </c>
      <c r="DW65" s="1268">
        <f t="shared" si="47"/>
        <v>0</v>
      </c>
      <c r="DX65" s="1268">
        <f t="shared" si="47"/>
        <v>0</v>
      </c>
      <c r="DY65" s="1268">
        <f t="shared" si="47"/>
        <v>0</v>
      </c>
      <c r="DZ65" s="1266">
        <f t="shared" ref="DZ65:FT65" si="48">IF(AR$65&lt;&gt;0,AR65/AR$65*100,0)</f>
        <v>0</v>
      </c>
      <c r="EA65" s="1262">
        <f t="shared" si="48"/>
        <v>0</v>
      </c>
      <c r="EB65" s="1266">
        <f t="shared" si="48"/>
        <v>0</v>
      </c>
      <c r="EC65" s="1266">
        <f t="shared" si="48"/>
        <v>0</v>
      </c>
      <c r="ED65" s="1266">
        <f t="shared" si="48"/>
        <v>0</v>
      </c>
      <c r="EE65" s="1266">
        <f t="shared" si="48"/>
        <v>0</v>
      </c>
      <c r="EF65" s="1266">
        <f t="shared" si="48"/>
        <v>0</v>
      </c>
      <c r="EG65" s="1266">
        <f t="shared" si="48"/>
        <v>0</v>
      </c>
      <c r="EH65" s="1266">
        <f t="shared" si="48"/>
        <v>0</v>
      </c>
      <c r="EI65" s="1266">
        <f t="shared" si="48"/>
        <v>0</v>
      </c>
      <c r="EJ65" s="1266">
        <f t="shared" si="48"/>
        <v>0</v>
      </c>
      <c r="EK65" s="1266">
        <f t="shared" si="48"/>
        <v>0</v>
      </c>
      <c r="EL65" s="1266">
        <f t="shared" si="48"/>
        <v>0</v>
      </c>
      <c r="EM65" s="1266">
        <f t="shared" si="48"/>
        <v>0</v>
      </c>
      <c r="EN65" s="1266">
        <f t="shared" si="48"/>
        <v>0</v>
      </c>
      <c r="EO65" s="1266">
        <f t="shared" si="48"/>
        <v>0</v>
      </c>
      <c r="EP65" s="1266">
        <f t="shared" si="48"/>
        <v>0</v>
      </c>
      <c r="EQ65" s="1266">
        <f t="shared" si="48"/>
        <v>0</v>
      </c>
      <c r="ER65" s="1266">
        <f t="shared" si="48"/>
        <v>0</v>
      </c>
      <c r="ES65" s="1266">
        <f t="shared" si="48"/>
        <v>0</v>
      </c>
      <c r="ET65" s="1266">
        <f t="shared" si="48"/>
        <v>0</v>
      </c>
      <c r="EU65" s="1266">
        <f t="shared" si="48"/>
        <v>0</v>
      </c>
      <c r="EV65" s="1266">
        <f t="shared" si="48"/>
        <v>0</v>
      </c>
      <c r="EW65" s="1266">
        <f t="shared" si="48"/>
        <v>0</v>
      </c>
      <c r="EX65" s="1266">
        <f t="shared" si="48"/>
        <v>0</v>
      </c>
      <c r="EY65" s="1266">
        <f t="shared" si="48"/>
        <v>0</v>
      </c>
      <c r="EZ65" s="1266">
        <f t="shared" si="48"/>
        <v>0</v>
      </c>
      <c r="FA65" s="1266">
        <f t="shared" si="48"/>
        <v>0</v>
      </c>
      <c r="FB65" s="1266">
        <f t="shared" si="48"/>
        <v>0</v>
      </c>
      <c r="FC65" s="1266">
        <f t="shared" si="48"/>
        <v>0</v>
      </c>
      <c r="FD65" s="1266">
        <f t="shared" si="48"/>
        <v>0</v>
      </c>
      <c r="FE65" s="1266">
        <f t="shared" si="48"/>
        <v>0</v>
      </c>
      <c r="FF65" s="1266">
        <f t="shared" si="48"/>
        <v>0</v>
      </c>
      <c r="FG65" s="1266">
        <f t="shared" si="48"/>
        <v>0</v>
      </c>
      <c r="FH65" s="1266">
        <f t="shared" si="48"/>
        <v>0</v>
      </c>
      <c r="FI65" s="1266">
        <f t="shared" si="48"/>
        <v>0</v>
      </c>
      <c r="FJ65" s="1266">
        <f t="shared" si="48"/>
        <v>0</v>
      </c>
      <c r="FK65" s="1266">
        <f t="shared" si="48"/>
        <v>0</v>
      </c>
      <c r="FL65" s="1266">
        <f t="shared" si="48"/>
        <v>0</v>
      </c>
      <c r="FM65" s="1266">
        <f t="shared" si="48"/>
        <v>0</v>
      </c>
      <c r="FN65" s="1266">
        <f t="shared" si="48"/>
        <v>0</v>
      </c>
      <c r="FO65" s="1266">
        <f t="shared" si="48"/>
        <v>0</v>
      </c>
      <c r="FP65" s="1266">
        <f t="shared" si="48"/>
        <v>0</v>
      </c>
      <c r="FQ65" s="1266">
        <f t="shared" si="48"/>
        <v>0</v>
      </c>
      <c r="FR65" s="1269">
        <f t="shared" si="48"/>
        <v>0</v>
      </c>
      <c r="FS65" s="1269">
        <f t="shared" si="48"/>
        <v>0</v>
      </c>
      <c r="FT65" s="1269">
        <f t="shared" si="48"/>
        <v>0</v>
      </c>
    </row>
    <row r="66" spans="1:176" s="1191" customFormat="1" ht="15.75" thickBot="1" x14ac:dyDescent="0.3">
      <c r="A66" s="477">
        <v>2018</v>
      </c>
      <c r="B66" s="478">
        <v>2014</v>
      </c>
      <c r="C66" s="1270"/>
      <c r="D66" s="1765">
        <f t="shared" ca="1" si="44"/>
        <v>4451153.8306956561</v>
      </c>
      <c r="E66" s="1766">
        <f>IF(Overzicht!C40=0,0,Overzicht!C$15/Overzicht!C40)</f>
        <v>118575</v>
      </c>
      <c r="F66" s="1769">
        <f>IF(Overzicht!D40=0,0,Overzicht!D$15/Overzicht!D40)</f>
        <v>10979.166666666666</v>
      </c>
      <c r="G66" s="1769">
        <f ca="1">IF(Overzicht!E40=0,0,Overzicht!E$15/Overzicht!E40)</f>
        <v>16022</v>
      </c>
      <c r="H66" s="1769">
        <f ca="1">IF(Overzicht!F40=0,0,Overzicht!F$15/Overzicht!F40)</f>
        <v>354689.35198616929</v>
      </c>
      <c r="I66" s="1769">
        <f ca="1">IF(Overzicht!G40=0,0,Overzicht!G$15/Overzicht!G40)</f>
        <v>637811.97230162949</v>
      </c>
      <c r="J66" s="1769">
        <f>IF(Overzicht!H40=0,0,Overzicht!H$15/Overzicht!H40)</f>
        <v>1000</v>
      </c>
      <c r="K66" s="1769">
        <f>IF(Overzicht!I40=0,0,Overzicht!I$15/Overzicht!I40)</f>
        <v>1794.8717948717949</v>
      </c>
      <c r="L66" s="1769">
        <f ca="1">IF(Overzicht!J40=0,0,Overzicht!J$15/Overzicht!J40)</f>
        <v>720</v>
      </c>
      <c r="M66" s="1769">
        <f>IF(Overzicht!K40=0,0,Overzicht!K$15/Overzicht!K40)</f>
        <v>16666.666666666668</v>
      </c>
      <c r="N66" s="1769">
        <f>IF(Overzicht!L40=0,0,Overzicht!L$15/Overzicht!L40)</f>
        <v>0</v>
      </c>
      <c r="O66" s="1769">
        <f ca="1">IF(Overzicht!M40=0,0,Overzicht!M$15/Overzicht!M40)</f>
        <v>284.39999999999998</v>
      </c>
      <c r="P66" s="1769">
        <f ca="1">IF(Overzicht!N40=0,0,Overzicht!N$15/Overzicht!N40)</f>
        <v>0</v>
      </c>
      <c r="Q66" s="1769">
        <f>IF(Overzicht!O40=0,0,Overzicht!O$15/Overzicht!O40)</f>
        <v>20666.822507505145</v>
      </c>
      <c r="R66" s="1769">
        <f>IF(Overzicht!P40=0,0,Overzicht!P$15/Overzicht!P40)</f>
        <v>57038.215742958404</v>
      </c>
      <c r="S66" s="1769">
        <f>IF(Overzicht!Q40=0,0,Overzicht!Q$15/Overzicht!Q40)</f>
        <v>0</v>
      </c>
      <c r="T66" s="1769">
        <f>IF(Overzicht!R40=0,0,Overzicht!R$15/Overzicht!R40)</f>
        <v>0</v>
      </c>
      <c r="U66" s="1769">
        <f>IF(Overzicht!S40=0,0,Overzicht!S$15/Overzicht!S40)</f>
        <v>0</v>
      </c>
      <c r="V66" s="1769" t="e">
        <f>IF(Overzicht!T40=0,0,Overzicht!T$15/Overzicht!T40)</f>
        <v>#VALUE!</v>
      </c>
      <c r="W66" s="1769">
        <f ca="1">IF(Overzicht!U40=0,0,Overzicht!U$15/Overzicht!U40)</f>
        <v>0</v>
      </c>
      <c r="X66" s="1769">
        <f ca="1">IF(Overzicht!V40=0,0,Overzicht!V$15/Overzicht!V40)</f>
        <v>0</v>
      </c>
      <c r="Y66" s="1769">
        <f ca="1">IF(Overzicht!W40=0,0,Overzicht!W$15/Overzicht!W40)</f>
        <v>0</v>
      </c>
      <c r="Z66" s="1769">
        <f ca="1">IF(Overzicht!X40=0,0,Overzicht!X$15/Overzicht!X40)</f>
        <v>0</v>
      </c>
      <c r="AA66" s="1768"/>
      <c r="AB66" s="1769">
        <f>IF(Overzicht!Z40=0,0,Overzicht!Z$15/Overzicht!Z40)</f>
        <v>782046.34189518227</v>
      </c>
      <c r="AC66" s="1769">
        <f ca="1">Overzicht!AA40*Overzicht!AA$15</f>
        <v>0</v>
      </c>
      <c r="AD66" s="1769">
        <f ca="1">Overzicht!AB40*Overzicht!AB$15</f>
        <v>141729.54881742137</v>
      </c>
      <c r="AE66" s="1769">
        <f ca="1">Overzicht!AC40*Overzicht!AC$15</f>
        <v>52328.14672540332</v>
      </c>
      <c r="AF66" s="1769">
        <f>Overzicht!AD40*Overzicht!AD$15</f>
        <v>0</v>
      </c>
      <c r="AG66" s="1769">
        <f>Overzicht!AE40*Overzicht!AE$15</f>
        <v>0</v>
      </c>
      <c r="AH66" s="1769">
        <f>Overzicht!AF40*Overzicht!AF$15</f>
        <v>0</v>
      </c>
      <c r="AI66" s="1769">
        <f>Overzicht!AG40*Overzicht!AG$15</f>
        <v>0</v>
      </c>
      <c r="AJ66" s="1769">
        <f>Overzicht!AH40*Overzicht!AH$15</f>
        <v>0</v>
      </c>
      <c r="AK66" s="1769">
        <f>Overzicht!AI40*Overzicht!AI$15</f>
        <v>0</v>
      </c>
      <c r="AL66" s="1769">
        <f>Overzicht!AJ40*Overzicht!AJ$15</f>
        <v>0</v>
      </c>
      <c r="AM66" s="1769">
        <f>Overzicht!AK40*Overzicht!AK$15</f>
        <v>0</v>
      </c>
      <c r="AN66" s="1769">
        <f>Overzicht!AL40*Overzicht!AL$15</f>
        <v>0</v>
      </c>
      <c r="AO66" s="1768"/>
      <c r="AP66" s="1769">
        <f ca="1">Overzicht!AN40*Overzicht!AN$15</f>
        <v>0</v>
      </c>
      <c r="AQ66" s="1769">
        <f ca="1">Overzicht!AO40*Overzicht!AO$15</f>
        <v>217.27093333948486</v>
      </c>
      <c r="AR66" s="1769">
        <f ca="1">Overzicht!AP40*Overzicht!AP$15</f>
        <v>424.27335007254351</v>
      </c>
      <c r="AS66" s="1769">
        <f ca="1">Overzicht!AQ40*Overzicht!AQ$15</f>
        <v>378148.26864529343</v>
      </c>
      <c r="AT66" s="1769">
        <f ca="1">Overzicht!AR40*Overzicht!AR$15</f>
        <v>364015.63539565611</v>
      </c>
      <c r="AU66" s="1769">
        <f ca="1">Overzicht!AS40*Overzicht!AS$15</f>
        <v>179981.43894117628</v>
      </c>
      <c r="AV66" s="1769">
        <f ca="1">Overzicht!AT40*Overzicht!AT$15</f>
        <v>663222.34528044553</v>
      </c>
      <c r="AW66" s="1769">
        <f ca="1">Overzicht!AU40*Overzicht!AU$15</f>
        <v>1710299.9087680499</v>
      </c>
      <c r="AX66" s="1769">
        <f ca="1">Overzicht!AV40*Overzicht!AV$15</f>
        <v>177425.98675511323</v>
      </c>
      <c r="AY66" s="1769">
        <f ca="1">Overzicht!AW40*Overzicht!AW$15</f>
        <v>1314.6651885022386</v>
      </c>
      <c r="AZ66" s="1769">
        <f>Overzicht!AX40*Overzicht!AX$15</f>
        <v>0</v>
      </c>
      <c r="BA66" s="1769">
        <f>Overzicht!AY40*Overzicht!AY$15</f>
        <v>0</v>
      </c>
      <c r="BB66" s="1769">
        <f>Overzicht!AZ40*Overzicht!AZ$15</f>
        <v>0</v>
      </c>
      <c r="BC66" s="1769">
        <f>Overzicht!BA40*Overzicht!BA$15</f>
        <v>0</v>
      </c>
      <c r="BD66" s="1769">
        <f>Overzicht!BB40*Overzicht!BB$15</f>
        <v>0</v>
      </c>
      <c r="BE66" s="1769">
        <f>Overzicht!BC40*Overzicht!BC$15</f>
        <v>0</v>
      </c>
      <c r="BF66" s="1769">
        <f>Overzicht!BD40*Overzicht!BD$15</f>
        <v>0</v>
      </c>
      <c r="BG66" s="1769">
        <f>Overzicht!BE40*Overzicht!BE$15</f>
        <v>0</v>
      </c>
      <c r="BH66" s="1769">
        <f>Overzicht!BF40*Overzicht!BF$15</f>
        <v>0</v>
      </c>
      <c r="BI66" s="1769">
        <f>Overzicht!BG40*Overzicht!BG$15</f>
        <v>0</v>
      </c>
      <c r="BJ66" s="1769">
        <f>Overzicht!BH40*Overzicht!BH$15</f>
        <v>0</v>
      </c>
      <c r="BK66" s="1769">
        <f>Overzicht!BI40*Overzicht!BI$15</f>
        <v>0</v>
      </c>
      <c r="BL66" s="1769">
        <f>Overzicht!BJ40*Overzicht!BJ$15</f>
        <v>0</v>
      </c>
      <c r="BM66" s="1769">
        <f>Overzicht!BK40*Overzicht!BK$15</f>
        <v>0</v>
      </c>
      <c r="BN66" s="1769">
        <f>Overzicht!BL40*Overzicht!BL$15</f>
        <v>0</v>
      </c>
      <c r="BO66" s="1769">
        <f>Overzicht!BM40*Overzicht!BM$15</f>
        <v>0</v>
      </c>
      <c r="BP66" s="1769">
        <f>Overzicht!BN40*Overzicht!BN$15</f>
        <v>0</v>
      </c>
      <c r="BQ66" s="1769">
        <f>Overzicht!BO40*Overzicht!BO$15</f>
        <v>0</v>
      </c>
      <c r="BR66" s="1769">
        <f>Overzicht!BP40*Overzicht!BP$15</f>
        <v>0</v>
      </c>
      <c r="BS66" s="1769">
        <f>Overzicht!BQ40*Overzicht!BQ$15</f>
        <v>0</v>
      </c>
      <c r="BT66" s="1769">
        <f>Overzicht!BR40*Overzicht!BR$15</f>
        <v>0</v>
      </c>
      <c r="BU66" s="1769">
        <f>Overzicht!BS40*Overzicht!BS$15</f>
        <v>0</v>
      </c>
      <c r="BV66" s="1769">
        <f>Overzicht!BT40*Overzicht!BT$15</f>
        <v>0</v>
      </c>
      <c r="BW66" s="1769">
        <f>Overzicht!BU40*Overzicht!BU$15</f>
        <v>0</v>
      </c>
      <c r="BX66" s="1769">
        <f>Overzicht!BV40*Overzicht!BV$15</f>
        <v>0</v>
      </c>
      <c r="BY66" s="1769">
        <f>Overzicht!BW40*Overzicht!BW$15</f>
        <v>0</v>
      </c>
      <c r="BZ66" s="1769">
        <f>Overzicht!BX40*Overzicht!BX$15</f>
        <v>0</v>
      </c>
      <c r="CA66" s="1769">
        <f>Overzicht!BY40*Overzicht!BY$15</f>
        <v>0</v>
      </c>
      <c r="CB66" s="1769">
        <f>Overzicht!BZ40*Overzicht!BZ$15</f>
        <v>0</v>
      </c>
      <c r="CC66" s="1769">
        <f>Overzicht!CA40*Overzicht!CA$15</f>
        <v>0</v>
      </c>
      <c r="CD66" s="1769">
        <f>Overzicht!CB40*Overzicht!CB$15</f>
        <v>0</v>
      </c>
      <c r="CE66" s="1769">
        <f>Overzicht!CC40*Overzicht!CC$15</f>
        <v>0</v>
      </c>
      <c r="CF66" s="1769">
        <f>Overzicht!CD40*Overzicht!CD$15</f>
        <v>0</v>
      </c>
      <c r="CG66" s="1769">
        <f>Overzicht!CE40*Overzicht!CE$15</f>
        <v>0</v>
      </c>
      <c r="CH66" s="1769">
        <f>Overzicht!CF40*Overzicht!CF$15</f>
        <v>0</v>
      </c>
      <c r="CI66" s="1769">
        <f>Overzicht!CG40*Overzicht!CG$15</f>
        <v>0</v>
      </c>
      <c r="CJ66" s="1765">
        <f>Overzicht!CH40*Overzicht!CH$15</f>
        <v>0</v>
      </c>
      <c r="CL66" s="1200"/>
      <c r="CM66" s="1198"/>
      <c r="CN66" s="475"/>
      <c r="CO66" s="475"/>
      <c r="CP66" s="1271">
        <f t="shared" ref="CP66:DD70" ca="1" si="49">IF(D$66&lt;&gt;0,D66/D$66*100,0)</f>
        <v>100</v>
      </c>
      <c r="CQ66" s="1248">
        <f t="shared" si="49"/>
        <v>100</v>
      </c>
      <c r="CR66" s="1236">
        <f t="shared" si="49"/>
        <v>100</v>
      </c>
      <c r="CS66" s="1236">
        <f t="shared" ca="1" si="49"/>
        <v>100</v>
      </c>
      <c r="CT66" s="1236">
        <f t="shared" ca="1" si="49"/>
        <v>100</v>
      </c>
      <c r="CU66" s="1236">
        <f t="shared" ca="1" si="49"/>
        <v>100</v>
      </c>
      <c r="CV66" s="1236">
        <f t="shared" si="49"/>
        <v>100</v>
      </c>
      <c r="CW66" s="1236">
        <f t="shared" si="49"/>
        <v>100</v>
      </c>
      <c r="CX66" s="1236">
        <f t="shared" ca="1" si="49"/>
        <v>100</v>
      </c>
      <c r="CY66" s="1236">
        <f t="shared" si="49"/>
        <v>100</v>
      </c>
      <c r="CZ66" s="1236">
        <f t="shared" si="49"/>
        <v>0</v>
      </c>
      <c r="DA66" s="1236">
        <f t="shared" ca="1" si="49"/>
        <v>100</v>
      </c>
      <c r="DB66" s="1236">
        <f t="shared" ca="1" si="49"/>
        <v>0</v>
      </c>
      <c r="DC66" s="1236">
        <f t="shared" si="49"/>
        <v>100</v>
      </c>
      <c r="DD66" s="1249">
        <f t="shared" si="49"/>
        <v>100</v>
      </c>
      <c r="DE66" s="1249">
        <f t="shared" ref="DE66:DL70" si="50">IF(S$66&lt;&gt;0,S66/S$66*100,0)</f>
        <v>0</v>
      </c>
      <c r="DF66" s="1249">
        <f t="shared" si="50"/>
        <v>0</v>
      </c>
      <c r="DG66" s="1249">
        <f t="shared" si="50"/>
        <v>0</v>
      </c>
      <c r="DH66" s="1249" t="e">
        <f t="shared" si="50"/>
        <v>#VALUE!</v>
      </c>
      <c r="DI66" s="1249">
        <f t="shared" ca="1" si="50"/>
        <v>0</v>
      </c>
      <c r="DJ66" s="1249">
        <f t="shared" ca="1" si="50"/>
        <v>0</v>
      </c>
      <c r="DK66" s="1249">
        <f t="shared" ca="1" si="50"/>
        <v>0</v>
      </c>
      <c r="DL66" s="1249">
        <f t="shared" ca="1" si="50"/>
        <v>0</v>
      </c>
      <c r="DM66" s="1236">
        <f t="shared" ref="DM66:DY70" si="51">IF(AB$66&lt;&gt;0,AB66/AB$66*100,0)</f>
        <v>100</v>
      </c>
      <c r="DN66" s="1245">
        <f t="shared" ca="1" si="51"/>
        <v>0</v>
      </c>
      <c r="DO66" s="1249">
        <f t="shared" ca="1" si="51"/>
        <v>100</v>
      </c>
      <c r="DP66" s="1249">
        <f t="shared" ca="1" si="51"/>
        <v>100</v>
      </c>
      <c r="DQ66" s="1249">
        <f t="shared" si="51"/>
        <v>0</v>
      </c>
      <c r="DR66" s="1249">
        <f t="shared" si="51"/>
        <v>0</v>
      </c>
      <c r="DS66" s="1249">
        <f t="shared" si="51"/>
        <v>0</v>
      </c>
      <c r="DT66" s="1249">
        <f t="shared" si="51"/>
        <v>0</v>
      </c>
      <c r="DU66" s="1249">
        <f t="shared" si="51"/>
        <v>0</v>
      </c>
      <c r="DV66" s="1249">
        <f t="shared" si="51"/>
        <v>0</v>
      </c>
      <c r="DW66" s="1249">
        <f t="shared" si="51"/>
        <v>0</v>
      </c>
      <c r="DX66" s="1249">
        <f t="shared" si="51"/>
        <v>0</v>
      </c>
      <c r="DY66" s="1249">
        <f t="shared" si="51"/>
        <v>0</v>
      </c>
      <c r="DZ66" s="1236">
        <f t="shared" ref="DZ66:EI70" ca="1" si="52">IF(AP$66&lt;&gt;0,AP66/AP$66*100,0)</f>
        <v>0</v>
      </c>
      <c r="EA66" s="1245">
        <f t="shared" ca="1" si="52"/>
        <v>100</v>
      </c>
      <c r="EB66" s="1236">
        <f t="shared" ca="1" si="52"/>
        <v>100</v>
      </c>
      <c r="EC66" s="1236">
        <f t="shared" ca="1" si="52"/>
        <v>100</v>
      </c>
      <c r="ED66" s="1236">
        <f t="shared" ca="1" si="52"/>
        <v>100</v>
      </c>
      <c r="EE66" s="1236">
        <f t="shared" ca="1" si="52"/>
        <v>100</v>
      </c>
      <c r="EF66" s="1236">
        <f t="shared" ca="1" si="52"/>
        <v>100</v>
      </c>
      <c r="EG66" s="1236">
        <f t="shared" ca="1" si="52"/>
        <v>100</v>
      </c>
      <c r="EH66" s="1236">
        <f t="shared" ca="1" si="52"/>
        <v>100</v>
      </c>
      <c r="EI66" s="1236">
        <f t="shared" ca="1" si="52"/>
        <v>100</v>
      </c>
      <c r="EJ66" s="1236">
        <f t="shared" ref="EJ66:ES70" si="53">IF(AZ$66&lt;&gt;0,AZ66/AZ$66*100,0)</f>
        <v>0</v>
      </c>
      <c r="EK66" s="1236">
        <f t="shared" si="53"/>
        <v>0</v>
      </c>
      <c r="EL66" s="1236">
        <f t="shared" si="53"/>
        <v>0</v>
      </c>
      <c r="EM66" s="1236">
        <f t="shared" si="53"/>
        <v>0</v>
      </c>
      <c r="EN66" s="1236">
        <f t="shared" si="53"/>
        <v>0</v>
      </c>
      <c r="EO66" s="1236">
        <f t="shared" si="53"/>
        <v>0</v>
      </c>
      <c r="EP66" s="1236">
        <f t="shared" si="53"/>
        <v>0</v>
      </c>
      <c r="EQ66" s="1236">
        <f t="shared" si="53"/>
        <v>0</v>
      </c>
      <c r="ER66" s="1236">
        <f t="shared" si="53"/>
        <v>0</v>
      </c>
      <c r="ES66" s="1236">
        <f t="shared" si="53"/>
        <v>0</v>
      </c>
      <c r="ET66" s="1236">
        <f t="shared" ref="ET66:FC70" si="54">IF(BJ$66&lt;&gt;0,BJ66/BJ$66*100,0)</f>
        <v>0</v>
      </c>
      <c r="EU66" s="1236">
        <f t="shared" si="54"/>
        <v>0</v>
      </c>
      <c r="EV66" s="1236">
        <f t="shared" si="54"/>
        <v>0</v>
      </c>
      <c r="EW66" s="1236">
        <f t="shared" si="54"/>
        <v>0</v>
      </c>
      <c r="EX66" s="1236">
        <f t="shared" si="54"/>
        <v>0</v>
      </c>
      <c r="EY66" s="1236">
        <f t="shared" si="54"/>
        <v>0</v>
      </c>
      <c r="EZ66" s="1236">
        <f t="shared" si="54"/>
        <v>0</v>
      </c>
      <c r="FA66" s="1236">
        <f t="shared" si="54"/>
        <v>0</v>
      </c>
      <c r="FB66" s="1236">
        <f t="shared" si="54"/>
        <v>0</v>
      </c>
      <c r="FC66" s="1236">
        <f t="shared" si="54"/>
        <v>0</v>
      </c>
      <c r="FD66" s="1236">
        <f t="shared" ref="FD66:FM70" si="55">IF(BT$66&lt;&gt;0,BT66/BT$66*100,0)</f>
        <v>0</v>
      </c>
      <c r="FE66" s="1236">
        <f t="shared" si="55"/>
        <v>0</v>
      </c>
      <c r="FF66" s="1236">
        <f t="shared" si="55"/>
        <v>0</v>
      </c>
      <c r="FG66" s="1236">
        <f t="shared" si="55"/>
        <v>0</v>
      </c>
      <c r="FH66" s="1236">
        <f t="shared" si="55"/>
        <v>0</v>
      </c>
      <c r="FI66" s="1236">
        <f t="shared" si="55"/>
        <v>0</v>
      </c>
      <c r="FJ66" s="1236">
        <f t="shared" si="55"/>
        <v>0</v>
      </c>
      <c r="FK66" s="1236">
        <f t="shared" si="55"/>
        <v>0</v>
      </c>
      <c r="FL66" s="1236">
        <f t="shared" si="55"/>
        <v>0</v>
      </c>
      <c r="FM66" s="1236">
        <f t="shared" si="55"/>
        <v>0</v>
      </c>
      <c r="FN66" s="1236">
        <f t="shared" ref="FN66:FT70" si="56">IF(CD$66&lt;&gt;0,CD66/CD$66*100,0)</f>
        <v>0</v>
      </c>
      <c r="FO66" s="1236">
        <f t="shared" si="56"/>
        <v>0</v>
      </c>
      <c r="FP66" s="1236">
        <f t="shared" si="56"/>
        <v>0</v>
      </c>
      <c r="FQ66" s="1236">
        <f t="shared" si="56"/>
        <v>0</v>
      </c>
      <c r="FR66" s="1236">
        <f t="shared" si="56"/>
        <v>0</v>
      </c>
      <c r="FS66" s="1236">
        <f t="shared" si="56"/>
        <v>0</v>
      </c>
      <c r="FT66" s="1250">
        <f t="shared" si="56"/>
        <v>0</v>
      </c>
    </row>
    <row r="67" spans="1:176" s="1191" customFormat="1" x14ac:dyDescent="0.25">
      <c r="A67" s="474"/>
      <c r="B67" s="480">
        <v>2015</v>
      </c>
      <c r="C67" s="1238"/>
      <c r="D67" s="1784">
        <f t="shared" ca="1" si="44"/>
        <v>4430001.435277354</v>
      </c>
      <c r="E67" s="1785">
        <f>IF(Overzicht!C41=0,0,Overzicht!C$15/Overzicht!C41)</f>
        <v>118575</v>
      </c>
      <c r="F67" s="1779">
        <f>IF(Overzicht!D41=0,0,Overzicht!D$15/Overzicht!D41)</f>
        <v>10979.166666666666</v>
      </c>
      <c r="G67" s="1779">
        <f ca="1">IF(Overzicht!E41=0,0,Overzicht!E$15/Overzicht!E41)</f>
        <v>16022</v>
      </c>
      <c r="H67" s="1779">
        <f ca="1">IF(Overzicht!F41=0,0,Overzicht!F$15/Overzicht!F41)</f>
        <v>357287.92974632542</v>
      </c>
      <c r="I67" s="1779">
        <f ca="1">IF(Overzicht!G41=0,0,Overzicht!G$15/Overzicht!G41)</f>
        <v>635232.1510024427</v>
      </c>
      <c r="J67" s="1779">
        <f>IF(Overzicht!H41=0,0,Overzicht!H$15/Overzicht!H41)</f>
        <v>1000</v>
      </c>
      <c r="K67" s="1779">
        <f>IF(Overzicht!I41=0,0,Overzicht!I$15/Overzicht!I41)</f>
        <v>1794.8717948717949</v>
      </c>
      <c r="L67" s="1779">
        <f ca="1">IF(Overzicht!J41=0,0,Overzicht!J$15/Overzicht!J41)</f>
        <v>720</v>
      </c>
      <c r="M67" s="1779">
        <f>IF(Overzicht!K41=0,0,Overzicht!K$15/Overzicht!K41)</f>
        <v>16666.666666666668</v>
      </c>
      <c r="N67" s="1779">
        <f>IF(Overzicht!L41=0,0,Overzicht!L$15/Overzicht!L41)</f>
        <v>0</v>
      </c>
      <c r="O67" s="1779">
        <f ca="1">IF(Overzicht!M41=0,0,Overzicht!M$15/Overzicht!M41)</f>
        <v>284.39999999999998</v>
      </c>
      <c r="P67" s="1779">
        <f ca="1">IF(Overzicht!N41=0,0,Overzicht!N$15/Overzicht!N41)</f>
        <v>0</v>
      </c>
      <c r="Q67" s="1779">
        <f>IF(Overzicht!O41=0,0,Overzicht!O$15/Overzicht!O41)</f>
        <v>20666.82250750516</v>
      </c>
      <c r="R67" s="1779">
        <f>IF(Overzicht!P41=0,0,Overzicht!P$15/Overzicht!P41)</f>
        <v>57038.215742958098</v>
      </c>
      <c r="S67" s="1779">
        <f>IF(Overzicht!Q41=0,0,Overzicht!Q$15/Overzicht!Q41)</f>
        <v>0</v>
      </c>
      <c r="T67" s="1779">
        <f>IF(Overzicht!R41=0,0,Overzicht!R$15/Overzicht!R41)</f>
        <v>0</v>
      </c>
      <c r="U67" s="1779">
        <f>IF(Overzicht!S41=0,0,Overzicht!S$15/Overzicht!S41)</f>
        <v>0</v>
      </c>
      <c r="V67" s="1779" t="e">
        <f>IF(Overzicht!T41=0,0,Overzicht!T$15/Overzicht!T41)</f>
        <v>#VALUE!</v>
      </c>
      <c r="W67" s="1779">
        <f ca="1">IF(Overzicht!U41=0,0,Overzicht!U$15/Overzicht!U41)</f>
        <v>0</v>
      </c>
      <c r="X67" s="1779">
        <f ca="1">IF(Overzicht!V41=0,0,Overzicht!V$15/Overzicht!V41)</f>
        <v>0</v>
      </c>
      <c r="Y67" s="1779">
        <f ca="1">IF(Overzicht!W41=0,0,Overzicht!W$15/Overzicht!W41)</f>
        <v>0</v>
      </c>
      <c r="Z67" s="1779">
        <f ca="1">IF(Overzicht!X41=0,0,Overzicht!X$15/Overzicht!X41)</f>
        <v>0</v>
      </c>
      <c r="AA67" s="1768"/>
      <c r="AB67" s="1779">
        <f>IF(Overzicht!Z41=0,0,Overzicht!Z$15/Overzicht!Z41)</f>
        <v>746003.66301462147</v>
      </c>
      <c r="AC67" s="1779">
        <f ca="1">Overzicht!AA41*Overzicht!AA$15</f>
        <v>0</v>
      </c>
      <c r="AD67" s="1779">
        <f ca="1">Overzicht!AB41*Overzicht!AB$15</f>
        <v>141729.54881742137</v>
      </c>
      <c r="AE67" s="1779">
        <f ca="1">Overzicht!AC41*Overzicht!AC$15</f>
        <v>0</v>
      </c>
      <c r="AF67" s="1779">
        <f>Overzicht!AD41*Overzicht!AD$15</f>
        <v>0</v>
      </c>
      <c r="AG67" s="1779">
        <f>Overzicht!AE41*Overzicht!AE$15</f>
        <v>0</v>
      </c>
      <c r="AH67" s="1779">
        <f>Overzicht!AF41*Overzicht!AF$15</f>
        <v>0</v>
      </c>
      <c r="AI67" s="1779">
        <f>Overzicht!AG41*Overzicht!AG$15</f>
        <v>0</v>
      </c>
      <c r="AJ67" s="1779">
        <f>Overzicht!AH41*Overzicht!AH$15</f>
        <v>0</v>
      </c>
      <c r="AK67" s="1779">
        <f>Overzicht!AI41*Overzicht!AI$15</f>
        <v>0</v>
      </c>
      <c r="AL67" s="1779">
        <f>Overzicht!AJ41*Overzicht!AJ$15</f>
        <v>0</v>
      </c>
      <c r="AM67" s="1779">
        <f>Overzicht!AK41*Overzicht!AK$15</f>
        <v>0</v>
      </c>
      <c r="AN67" s="1779">
        <f>Overzicht!AL41*Overzicht!AL$15</f>
        <v>0</v>
      </c>
      <c r="AO67" s="1768"/>
      <c r="AP67" s="1779">
        <f ca="1">Overzicht!AN41*Overzicht!AN$15</f>
        <v>0</v>
      </c>
      <c r="AQ67" s="1779">
        <f ca="1">Overzicht!AO41*Overzicht!AO$15</f>
        <v>217.27093333948486</v>
      </c>
      <c r="AR67" s="1779">
        <f ca="1">Overzicht!AP41*Overzicht!AP$15</f>
        <v>428.92897394832727</v>
      </c>
      <c r="AS67" s="1779">
        <f ca="1">Overzicht!AQ41*Overzicht!AQ$15</f>
        <v>401443.83840649761</v>
      </c>
      <c r="AT67" s="1779">
        <f ca="1">Overzicht!AR41*Overzicht!AR$15</f>
        <v>378819.89367184381</v>
      </c>
      <c r="AU67" s="1779">
        <f ca="1">Overzicht!AS41*Overzicht!AS$15</f>
        <v>201637.56400897951</v>
      </c>
      <c r="AV67" s="1779">
        <f ca="1">Overzicht!AT41*Overzicht!AT$15</f>
        <v>669219.69403321925</v>
      </c>
      <c r="AW67" s="1779">
        <f ca="1">Overzicht!AU41*Overzicht!AU$15</f>
        <v>1710052.8745348009</v>
      </c>
      <c r="AX67" s="1779">
        <f ca="1">Overzicht!AV41*Overzicht!AV$15</f>
        <v>179105.33679602094</v>
      </c>
      <c r="AY67" s="1779">
        <f ca="1">Overzicht!AW41*Overzicht!AW$15</f>
        <v>1342.8220866607612</v>
      </c>
      <c r="AZ67" s="1779">
        <f>Overzicht!AX41*Overzicht!AX$15</f>
        <v>0</v>
      </c>
      <c r="BA67" s="1779">
        <f>Overzicht!AY41*Overzicht!AY$15</f>
        <v>0</v>
      </c>
      <c r="BB67" s="1779">
        <f>Overzicht!AZ41*Overzicht!AZ$15</f>
        <v>0</v>
      </c>
      <c r="BC67" s="1779">
        <f>Overzicht!BA41*Overzicht!BA$15</f>
        <v>0</v>
      </c>
      <c r="BD67" s="1779">
        <f>Overzicht!BB41*Overzicht!BB$15</f>
        <v>0</v>
      </c>
      <c r="BE67" s="1779">
        <f>Overzicht!BC41*Overzicht!BC$15</f>
        <v>0</v>
      </c>
      <c r="BF67" s="1779">
        <f>Overzicht!BD41*Overzicht!BD$15</f>
        <v>0</v>
      </c>
      <c r="BG67" s="1779">
        <f>Overzicht!BE41*Overzicht!BE$15</f>
        <v>0</v>
      </c>
      <c r="BH67" s="1779">
        <f>Overzicht!BF41*Overzicht!BF$15</f>
        <v>0</v>
      </c>
      <c r="BI67" s="1779">
        <f>Overzicht!BG41*Overzicht!BG$15</f>
        <v>0</v>
      </c>
      <c r="BJ67" s="1779">
        <f>Overzicht!BH41*Overzicht!BH$15</f>
        <v>0</v>
      </c>
      <c r="BK67" s="1779">
        <f>Overzicht!BI41*Overzicht!BI$15</f>
        <v>0</v>
      </c>
      <c r="BL67" s="1779">
        <f>Overzicht!BJ41*Overzicht!BJ$15</f>
        <v>0</v>
      </c>
      <c r="BM67" s="1779">
        <f>Overzicht!BK41*Overzicht!BK$15</f>
        <v>0</v>
      </c>
      <c r="BN67" s="1779">
        <f>Overzicht!BL41*Overzicht!BL$15</f>
        <v>0</v>
      </c>
      <c r="BO67" s="1779">
        <f>Overzicht!BM41*Overzicht!BM$15</f>
        <v>0</v>
      </c>
      <c r="BP67" s="1779">
        <f>Overzicht!BN41*Overzicht!BN$15</f>
        <v>0</v>
      </c>
      <c r="BQ67" s="1779">
        <f>Overzicht!BO41*Overzicht!BO$15</f>
        <v>0</v>
      </c>
      <c r="BR67" s="1779">
        <f>Overzicht!BP41*Overzicht!BP$15</f>
        <v>0</v>
      </c>
      <c r="BS67" s="1779">
        <f>Overzicht!BQ41*Overzicht!BQ$15</f>
        <v>0</v>
      </c>
      <c r="BT67" s="1779">
        <f>Overzicht!BR41*Overzicht!BR$15</f>
        <v>0</v>
      </c>
      <c r="BU67" s="1779">
        <f>Overzicht!BS41*Overzicht!BS$15</f>
        <v>0</v>
      </c>
      <c r="BV67" s="1779">
        <f>Overzicht!BT41*Overzicht!BT$15</f>
        <v>0</v>
      </c>
      <c r="BW67" s="1779">
        <f>Overzicht!BU41*Overzicht!BU$15</f>
        <v>0</v>
      </c>
      <c r="BX67" s="1779">
        <f>Overzicht!BV41*Overzicht!BV$15</f>
        <v>0</v>
      </c>
      <c r="BY67" s="1779">
        <f>Overzicht!BW41*Overzicht!BW$15</f>
        <v>0</v>
      </c>
      <c r="BZ67" s="1779">
        <f>Overzicht!BX41*Overzicht!BX$15</f>
        <v>0</v>
      </c>
      <c r="CA67" s="1779">
        <f>Overzicht!BY41*Overzicht!BY$15</f>
        <v>0</v>
      </c>
      <c r="CB67" s="1779">
        <f>Overzicht!BZ41*Overzicht!BZ$15</f>
        <v>0</v>
      </c>
      <c r="CC67" s="1779">
        <f>Overzicht!CA41*Overzicht!CA$15</f>
        <v>0</v>
      </c>
      <c r="CD67" s="1779">
        <f>Overzicht!CB41*Overzicht!CB$15</f>
        <v>0</v>
      </c>
      <c r="CE67" s="1779">
        <f>Overzicht!CC41*Overzicht!CC$15</f>
        <v>0</v>
      </c>
      <c r="CF67" s="1779">
        <f>Overzicht!CD41*Overzicht!CD$15</f>
        <v>0</v>
      </c>
      <c r="CG67" s="1779">
        <f>Overzicht!CE41*Overzicht!CE$15</f>
        <v>0</v>
      </c>
      <c r="CH67" s="1779">
        <f>Overzicht!CF41*Overzicht!CF$15</f>
        <v>0</v>
      </c>
      <c r="CI67" s="1779">
        <f>Overzicht!CG41*Overzicht!CG$15</f>
        <v>0</v>
      </c>
      <c r="CJ67" s="1784">
        <f>Overzicht!CH41*Overzicht!CH$15</f>
        <v>0</v>
      </c>
      <c r="CL67" s="1200"/>
      <c r="CM67" s="1198"/>
      <c r="CN67" s="475"/>
      <c r="CO67" s="475"/>
      <c r="CP67" s="1278">
        <f t="shared" ca="1" si="49"/>
        <v>99.524788488044763</v>
      </c>
      <c r="CQ67" s="1255">
        <f t="shared" si="49"/>
        <v>100</v>
      </c>
      <c r="CR67" s="1240">
        <f t="shared" si="49"/>
        <v>100</v>
      </c>
      <c r="CS67" s="1240">
        <f t="shared" ca="1" si="49"/>
        <v>100</v>
      </c>
      <c r="CT67" s="1240">
        <f t="shared" ca="1" si="49"/>
        <v>100.73263483823374</v>
      </c>
      <c r="CU67" s="1240">
        <f t="shared" ca="1" si="49"/>
        <v>99.595520088800285</v>
      </c>
      <c r="CV67" s="1240">
        <f t="shared" si="49"/>
        <v>100</v>
      </c>
      <c r="CW67" s="1240">
        <f t="shared" si="49"/>
        <v>100</v>
      </c>
      <c r="CX67" s="1240">
        <f t="shared" ca="1" si="49"/>
        <v>100</v>
      </c>
      <c r="CY67" s="1240">
        <f t="shared" si="49"/>
        <v>100</v>
      </c>
      <c r="CZ67" s="1240">
        <f t="shared" si="49"/>
        <v>0</v>
      </c>
      <c r="DA67" s="1240">
        <f t="shared" ca="1" si="49"/>
        <v>100</v>
      </c>
      <c r="DB67" s="1240">
        <f t="shared" ca="1" si="49"/>
        <v>0</v>
      </c>
      <c r="DC67" s="1240">
        <f t="shared" si="49"/>
        <v>100.00000000000007</v>
      </c>
      <c r="DD67" s="1256">
        <f t="shared" si="49"/>
        <v>99.99999999999946</v>
      </c>
      <c r="DE67" s="1256">
        <f t="shared" si="50"/>
        <v>0</v>
      </c>
      <c r="DF67" s="1256">
        <f t="shared" si="50"/>
        <v>0</v>
      </c>
      <c r="DG67" s="1256">
        <f t="shared" si="50"/>
        <v>0</v>
      </c>
      <c r="DH67" s="1256" t="e">
        <f t="shared" si="50"/>
        <v>#VALUE!</v>
      </c>
      <c r="DI67" s="1256">
        <f t="shared" ca="1" si="50"/>
        <v>0</v>
      </c>
      <c r="DJ67" s="1256">
        <f t="shared" ca="1" si="50"/>
        <v>0</v>
      </c>
      <c r="DK67" s="1256">
        <f t="shared" ca="1" si="50"/>
        <v>0</v>
      </c>
      <c r="DL67" s="1256">
        <f t="shared" ca="1" si="50"/>
        <v>0</v>
      </c>
      <c r="DM67" s="1240">
        <f t="shared" si="51"/>
        <v>95.391234898789207</v>
      </c>
      <c r="DN67" s="1252">
        <f t="shared" ca="1" si="51"/>
        <v>0</v>
      </c>
      <c r="DO67" s="1256">
        <f t="shared" ca="1" si="51"/>
        <v>100</v>
      </c>
      <c r="DP67" s="1256">
        <f t="shared" ca="1" si="51"/>
        <v>0</v>
      </c>
      <c r="DQ67" s="1256">
        <f t="shared" si="51"/>
        <v>0</v>
      </c>
      <c r="DR67" s="1256">
        <f t="shared" si="51"/>
        <v>0</v>
      </c>
      <c r="DS67" s="1256">
        <f t="shared" si="51"/>
        <v>0</v>
      </c>
      <c r="DT67" s="1256">
        <f t="shared" si="51"/>
        <v>0</v>
      </c>
      <c r="DU67" s="1256">
        <f t="shared" si="51"/>
        <v>0</v>
      </c>
      <c r="DV67" s="1256">
        <f t="shared" si="51"/>
        <v>0</v>
      </c>
      <c r="DW67" s="1256">
        <f t="shared" si="51"/>
        <v>0</v>
      </c>
      <c r="DX67" s="1256">
        <f t="shared" si="51"/>
        <v>0</v>
      </c>
      <c r="DY67" s="1256">
        <f t="shared" si="51"/>
        <v>0</v>
      </c>
      <c r="DZ67" s="1240">
        <f t="shared" ca="1" si="52"/>
        <v>0</v>
      </c>
      <c r="EA67" s="1252">
        <f t="shared" ca="1" si="52"/>
        <v>100</v>
      </c>
      <c r="EB67" s="1240">
        <f t="shared" ca="1" si="52"/>
        <v>101.09731706575201</v>
      </c>
      <c r="EC67" s="1240">
        <f t="shared" ca="1" si="52"/>
        <v>106.16043274365899</v>
      </c>
      <c r="ED67" s="1240">
        <f t="shared" ca="1" si="52"/>
        <v>104.06692922959108</v>
      </c>
      <c r="EE67" s="1240">
        <f t="shared" ca="1" si="52"/>
        <v>112.03242134033673</v>
      </c>
      <c r="EF67" s="1240">
        <f t="shared" ca="1" si="52"/>
        <v>100.90427422951767</v>
      </c>
      <c r="EG67" s="1240">
        <f t="shared" ca="1" si="52"/>
        <v>99.985556086860399</v>
      </c>
      <c r="EH67" s="1240">
        <f t="shared" ca="1" si="52"/>
        <v>100.94650736998609</v>
      </c>
      <c r="EI67" s="1240">
        <f t="shared" ca="1" si="52"/>
        <v>102.14175429643808</v>
      </c>
      <c r="EJ67" s="1240">
        <f t="shared" si="53"/>
        <v>0</v>
      </c>
      <c r="EK67" s="1240">
        <f t="shared" si="53"/>
        <v>0</v>
      </c>
      <c r="EL67" s="1240">
        <f t="shared" si="53"/>
        <v>0</v>
      </c>
      <c r="EM67" s="1240">
        <f t="shared" si="53"/>
        <v>0</v>
      </c>
      <c r="EN67" s="1240">
        <f t="shared" si="53"/>
        <v>0</v>
      </c>
      <c r="EO67" s="1240">
        <f t="shared" si="53"/>
        <v>0</v>
      </c>
      <c r="EP67" s="1240">
        <f t="shared" si="53"/>
        <v>0</v>
      </c>
      <c r="EQ67" s="1240">
        <f t="shared" si="53"/>
        <v>0</v>
      </c>
      <c r="ER67" s="1240">
        <f t="shared" si="53"/>
        <v>0</v>
      </c>
      <c r="ES67" s="1240">
        <f t="shared" si="53"/>
        <v>0</v>
      </c>
      <c r="ET67" s="1240">
        <f t="shared" si="54"/>
        <v>0</v>
      </c>
      <c r="EU67" s="1240">
        <f t="shared" si="54"/>
        <v>0</v>
      </c>
      <c r="EV67" s="1240">
        <f t="shared" si="54"/>
        <v>0</v>
      </c>
      <c r="EW67" s="1240">
        <f t="shared" si="54"/>
        <v>0</v>
      </c>
      <c r="EX67" s="1240">
        <f t="shared" si="54"/>
        <v>0</v>
      </c>
      <c r="EY67" s="1240">
        <f t="shared" si="54"/>
        <v>0</v>
      </c>
      <c r="EZ67" s="1240">
        <f t="shared" si="54"/>
        <v>0</v>
      </c>
      <c r="FA67" s="1240">
        <f t="shared" si="54"/>
        <v>0</v>
      </c>
      <c r="FB67" s="1240">
        <f t="shared" si="54"/>
        <v>0</v>
      </c>
      <c r="FC67" s="1240">
        <f t="shared" si="54"/>
        <v>0</v>
      </c>
      <c r="FD67" s="1240">
        <f t="shared" si="55"/>
        <v>0</v>
      </c>
      <c r="FE67" s="1240">
        <f t="shared" si="55"/>
        <v>0</v>
      </c>
      <c r="FF67" s="1240">
        <f t="shared" si="55"/>
        <v>0</v>
      </c>
      <c r="FG67" s="1240">
        <f t="shared" si="55"/>
        <v>0</v>
      </c>
      <c r="FH67" s="1240">
        <f t="shared" si="55"/>
        <v>0</v>
      </c>
      <c r="FI67" s="1240">
        <f t="shared" si="55"/>
        <v>0</v>
      </c>
      <c r="FJ67" s="1240">
        <f t="shared" si="55"/>
        <v>0</v>
      </c>
      <c r="FK67" s="1240">
        <f t="shared" si="55"/>
        <v>0</v>
      </c>
      <c r="FL67" s="1240">
        <f t="shared" si="55"/>
        <v>0</v>
      </c>
      <c r="FM67" s="1240">
        <f t="shared" si="55"/>
        <v>0</v>
      </c>
      <c r="FN67" s="1240">
        <f t="shared" si="56"/>
        <v>0</v>
      </c>
      <c r="FO67" s="1240">
        <f t="shared" si="56"/>
        <v>0</v>
      </c>
      <c r="FP67" s="1240">
        <f t="shared" si="56"/>
        <v>0</v>
      </c>
      <c r="FQ67" s="1240">
        <f t="shared" si="56"/>
        <v>0</v>
      </c>
      <c r="FR67" s="1240">
        <f t="shared" si="56"/>
        <v>0</v>
      </c>
      <c r="FS67" s="1240">
        <f t="shared" si="56"/>
        <v>0</v>
      </c>
      <c r="FT67" s="1257">
        <f t="shared" si="56"/>
        <v>0</v>
      </c>
    </row>
    <row r="68" spans="1:176" s="1191" customFormat="1" x14ac:dyDescent="0.25">
      <c r="A68" s="474"/>
      <c r="B68" s="480">
        <v>2016</v>
      </c>
      <c r="C68" s="1238"/>
      <c r="D68" s="1784">
        <f t="shared" ca="1" si="44"/>
        <v>3696675.0177552435</v>
      </c>
      <c r="E68" s="1785">
        <f>IF(Overzicht!C42=0,0,Overzicht!C$15/Overzicht!C42)</f>
        <v>118575</v>
      </c>
      <c r="F68" s="1779">
        <f>IF(Overzicht!D42=0,0,Overzicht!D$15/Overzicht!D42)</f>
        <v>10979.166666666666</v>
      </c>
      <c r="G68" s="1779">
        <f ca="1">IF(Overzicht!E42=0,0,Overzicht!E$15/Overzicht!E42)</f>
        <v>16022</v>
      </c>
      <c r="H68" s="1779">
        <f ca="1">IF(Overzicht!F42=0,0,Overzicht!F$15/Overzicht!F42)</f>
        <v>352500.46090541867</v>
      </c>
      <c r="I68" s="1779">
        <f ca="1">IF(Overzicht!G42=0,0,Overzicht!G$15/Overzicht!G42)</f>
        <v>635634.62843485398</v>
      </c>
      <c r="J68" s="1779">
        <f>IF(Overzicht!H42=0,0,Overzicht!H$15/Overzicht!H42)</f>
        <v>1000</v>
      </c>
      <c r="K68" s="1779">
        <f>IF(Overzicht!I42=0,0,Overzicht!I$15/Overzicht!I42)</f>
        <v>1794.8717948717949</v>
      </c>
      <c r="L68" s="1779">
        <f ca="1">IF(Overzicht!J42=0,0,Overzicht!J$15/Overzicht!J42)</f>
        <v>720</v>
      </c>
      <c r="M68" s="1779">
        <f>IF(Overzicht!K42=0,0,Overzicht!K$15/Overzicht!K42)</f>
        <v>16666.666666666668</v>
      </c>
      <c r="N68" s="1779">
        <f>IF(Overzicht!L42=0,0,Overzicht!L$15/Overzicht!L42)</f>
        <v>0</v>
      </c>
      <c r="O68" s="1779">
        <f ca="1">IF(Overzicht!M42=0,0,Overzicht!M$15/Overzicht!M42)</f>
        <v>284.39999999999998</v>
      </c>
      <c r="P68" s="1779">
        <f ca="1">IF(Overzicht!N42=0,0,Overzicht!N$15/Overzicht!N42)</f>
        <v>0</v>
      </c>
      <c r="Q68" s="1779">
        <f>IF(Overzicht!O42=0,0,Overzicht!O$15/Overzicht!O42)</f>
        <v>20666.82250750516</v>
      </c>
      <c r="R68" s="1779">
        <f>IF(Overzicht!P42=0,0,Overzicht!P$15/Overzicht!P42)</f>
        <v>57038.215742958098</v>
      </c>
      <c r="S68" s="1779">
        <f>IF(Overzicht!Q42=0,0,Overzicht!Q$15/Overzicht!Q42)</f>
        <v>0</v>
      </c>
      <c r="T68" s="1779">
        <f>IF(Overzicht!R42=0,0,Overzicht!R$15/Overzicht!R42)</f>
        <v>0</v>
      </c>
      <c r="U68" s="1779">
        <f>IF(Overzicht!S42=0,0,Overzicht!S$15/Overzicht!S42)</f>
        <v>0</v>
      </c>
      <c r="V68" s="1779" t="e">
        <f>IF(Overzicht!T42=0,0,Overzicht!T$15/Overzicht!T42)</f>
        <v>#VALUE!</v>
      </c>
      <c r="W68" s="1779">
        <f ca="1">IF(Overzicht!U42=0,0,Overzicht!U$15/Overzicht!U42)</f>
        <v>0</v>
      </c>
      <c r="X68" s="1779">
        <f ca="1">IF(Overzicht!V42=0,0,Overzicht!V$15/Overzicht!V42)</f>
        <v>0</v>
      </c>
      <c r="Y68" s="1779">
        <f ca="1">IF(Overzicht!W42=0,0,Overzicht!W$15/Overzicht!W42)</f>
        <v>0</v>
      </c>
      <c r="Z68" s="1779">
        <f ca="1">IF(Overzicht!X42=0,0,Overzicht!X$15/Overzicht!X42)</f>
        <v>0</v>
      </c>
      <c r="AA68" s="1768"/>
      <c r="AB68" s="1779">
        <f>IF(Overzicht!Z42=0,0,Overzicht!Z$15/Overzicht!Z42)</f>
        <v>746445.86958524736</v>
      </c>
      <c r="AC68" s="1779">
        <f ca="1">Overzicht!AA42*Overzicht!AA$15</f>
        <v>0</v>
      </c>
      <c r="AD68" s="1779">
        <f ca="1">Overzicht!AB42*Overzicht!AB$15</f>
        <v>141729.54881742137</v>
      </c>
      <c r="AE68" s="1779">
        <f ca="1">Overzicht!AC42*Overzicht!AC$15</f>
        <v>0</v>
      </c>
      <c r="AF68" s="1779">
        <f>Overzicht!AD42*Overzicht!AD$15</f>
        <v>0</v>
      </c>
      <c r="AG68" s="1779">
        <f>Overzicht!AE42*Overzicht!AE$15</f>
        <v>0</v>
      </c>
      <c r="AH68" s="1779">
        <f>Overzicht!AF42*Overzicht!AF$15</f>
        <v>0</v>
      </c>
      <c r="AI68" s="1779">
        <f>Overzicht!AG42*Overzicht!AG$15</f>
        <v>0</v>
      </c>
      <c r="AJ68" s="1779">
        <f>Overzicht!AH42*Overzicht!AH$15</f>
        <v>0</v>
      </c>
      <c r="AK68" s="1779">
        <f>Overzicht!AI42*Overzicht!AI$15</f>
        <v>0</v>
      </c>
      <c r="AL68" s="1779">
        <f>Overzicht!AJ42*Overzicht!AJ$15</f>
        <v>0</v>
      </c>
      <c r="AM68" s="1779">
        <f>Overzicht!AK42*Overzicht!AK$15</f>
        <v>0</v>
      </c>
      <c r="AN68" s="1779">
        <f>Overzicht!AL42*Overzicht!AL$15</f>
        <v>0</v>
      </c>
      <c r="AO68" s="1768"/>
      <c r="AP68" s="1779">
        <f ca="1">Overzicht!AN42*Overzicht!AN$15</f>
        <v>0</v>
      </c>
      <c r="AQ68" s="1779">
        <f ca="1">Overzicht!AO42*Overzicht!AO$15</f>
        <v>217.27093333948486</v>
      </c>
      <c r="AR68" s="1779">
        <f ca="1">Overzicht!AP42*Overzicht!AP$15</f>
        <v>428.92897394832727</v>
      </c>
      <c r="AS68" s="1779">
        <f ca="1">Overzicht!AQ42*Overzicht!AQ$15</f>
        <v>343486.71304544894</v>
      </c>
      <c r="AT68" s="1779">
        <f ca="1">Overzicht!AR42*Overzicht!AR$15</f>
        <v>325769.72135430167</v>
      </c>
      <c r="AU68" s="1779">
        <f ca="1">Overzicht!AS42*Overzicht!AS$15</f>
        <v>148587.39169143731</v>
      </c>
      <c r="AV68" s="1779">
        <f ca="1">Overzicht!AT42*Overzicht!AT$15</f>
        <v>564691.08371312171</v>
      </c>
      <c r="AW68" s="1779">
        <f ca="1">Overzicht!AU42*Overzicht!AU$15</f>
        <v>1244937.4718626291</v>
      </c>
      <c r="AX68" s="1779">
        <f ca="1">Overzicht!AV42*Overzicht!AV$15</f>
        <v>179105.33679602094</v>
      </c>
      <c r="AY68" s="1779">
        <f ca="1">Overzicht!AW42*Overzicht!AW$15</f>
        <v>1275.6809823277233</v>
      </c>
      <c r="AZ68" s="1779">
        <f>Overzicht!AX42*Overzicht!AX$15</f>
        <v>0</v>
      </c>
      <c r="BA68" s="1779">
        <f>Overzicht!AY42*Overzicht!AY$15</f>
        <v>0</v>
      </c>
      <c r="BB68" s="1779">
        <f>Overzicht!AZ42*Overzicht!AZ$15</f>
        <v>0</v>
      </c>
      <c r="BC68" s="1779">
        <f>Overzicht!BA42*Overzicht!BA$15</f>
        <v>0</v>
      </c>
      <c r="BD68" s="1779">
        <f>Overzicht!BB42*Overzicht!BB$15</f>
        <v>0</v>
      </c>
      <c r="BE68" s="1779">
        <f>Overzicht!BC42*Overzicht!BC$15</f>
        <v>0</v>
      </c>
      <c r="BF68" s="1779">
        <f>Overzicht!BD42*Overzicht!BD$15</f>
        <v>0</v>
      </c>
      <c r="BG68" s="1779">
        <f>Overzicht!BE42*Overzicht!BE$15</f>
        <v>0</v>
      </c>
      <c r="BH68" s="1779">
        <f>Overzicht!BF42*Overzicht!BF$15</f>
        <v>0</v>
      </c>
      <c r="BI68" s="1779">
        <f>Overzicht!BG42*Overzicht!BG$15</f>
        <v>0</v>
      </c>
      <c r="BJ68" s="1779">
        <f>Overzicht!BH42*Overzicht!BH$15</f>
        <v>0</v>
      </c>
      <c r="BK68" s="1779">
        <f>Overzicht!BI42*Overzicht!BI$15</f>
        <v>0</v>
      </c>
      <c r="BL68" s="1779">
        <f>Overzicht!BJ42*Overzicht!BJ$15</f>
        <v>0</v>
      </c>
      <c r="BM68" s="1779">
        <f>Overzicht!BK42*Overzicht!BK$15</f>
        <v>0</v>
      </c>
      <c r="BN68" s="1779">
        <f>Overzicht!BL42*Overzicht!BL$15</f>
        <v>0</v>
      </c>
      <c r="BO68" s="1779">
        <f>Overzicht!BM42*Overzicht!BM$15</f>
        <v>0</v>
      </c>
      <c r="BP68" s="1779">
        <f>Overzicht!BN42*Overzicht!BN$15</f>
        <v>0</v>
      </c>
      <c r="BQ68" s="1779">
        <f>Overzicht!BO42*Overzicht!BO$15</f>
        <v>0</v>
      </c>
      <c r="BR68" s="1779">
        <f>Overzicht!BP42*Overzicht!BP$15</f>
        <v>0</v>
      </c>
      <c r="BS68" s="1779">
        <f>Overzicht!BQ42*Overzicht!BQ$15</f>
        <v>0</v>
      </c>
      <c r="BT68" s="1779">
        <f>Overzicht!BR42*Overzicht!BR$15</f>
        <v>0</v>
      </c>
      <c r="BU68" s="1779">
        <f>Overzicht!BS42*Overzicht!BS$15</f>
        <v>0</v>
      </c>
      <c r="BV68" s="1779">
        <f>Overzicht!BT42*Overzicht!BT$15</f>
        <v>0</v>
      </c>
      <c r="BW68" s="1779">
        <f>Overzicht!BU42*Overzicht!BU$15</f>
        <v>0</v>
      </c>
      <c r="BX68" s="1779">
        <f>Overzicht!BV42*Overzicht!BV$15</f>
        <v>0</v>
      </c>
      <c r="BY68" s="1779">
        <f>Overzicht!BW42*Overzicht!BW$15</f>
        <v>0</v>
      </c>
      <c r="BZ68" s="1779">
        <f>Overzicht!BX42*Overzicht!BX$15</f>
        <v>0</v>
      </c>
      <c r="CA68" s="1779">
        <f>Overzicht!BY42*Overzicht!BY$15</f>
        <v>0</v>
      </c>
      <c r="CB68" s="1779">
        <f>Overzicht!BZ42*Overzicht!BZ$15</f>
        <v>0</v>
      </c>
      <c r="CC68" s="1779">
        <f>Overzicht!CA42*Overzicht!CA$15</f>
        <v>0</v>
      </c>
      <c r="CD68" s="1779">
        <f>Overzicht!CB42*Overzicht!CB$15</f>
        <v>0</v>
      </c>
      <c r="CE68" s="1779">
        <f>Overzicht!CC42*Overzicht!CC$15</f>
        <v>0</v>
      </c>
      <c r="CF68" s="1779">
        <f>Overzicht!CD42*Overzicht!CD$15</f>
        <v>0</v>
      </c>
      <c r="CG68" s="1779">
        <f>Overzicht!CE42*Overzicht!CE$15</f>
        <v>0</v>
      </c>
      <c r="CH68" s="1779">
        <f>Overzicht!CF42*Overzicht!CF$15</f>
        <v>0</v>
      </c>
      <c r="CI68" s="1779">
        <f>Overzicht!CG42*Overzicht!CG$15</f>
        <v>0</v>
      </c>
      <c r="CJ68" s="1784">
        <f>Overzicht!CH42*Overzicht!CH$15</f>
        <v>0</v>
      </c>
      <c r="CL68" s="1200"/>
      <c r="CM68" s="1198"/>
      <c r="CN68" s="475"/>
      <c r="CO68" s="475"/>
      <c r="CP68" s="1278">
        <f t="shared" ca="1" si="49"/>
        <v>83.049814910070225</v>
      </c>
      <c r="CQ68" s="1255">
        <f t="shared" si="49"/>
        <v>100</v>
      </c>
      <c r="CR68" s="1240">
        <f t="shared" si="49"/>
        <v>100</v>
      </c>
      <c r="CS68" s="1240">
        <f t="shared" ca="1" si="49"/>
        <v>100</v>
      </c>
      <c r="CT68" s="1240">
        <f t="shared" ca="1" si="49"/>
        <v>99.382870935230116</v>
      </c>
      <c r="CU68" s="1240">
        <f t="shared" ca="1" si="49"/>
        <v>99.658622923160522</v>
      </c>
      <c r="CV68" s="1240">
        <f t="shared" si="49"/>
        <v>100</v>
      </c>
      <c r="CW68" s="1240">
        <f t="shared" si="49"/>
        <v>100</v>
      </c>
      <c r="CX68" s="1240">
        <f t="shared" ca="1" si="49"/>
        <v>100</v>
      </c>
      <c r="CY68" s="1240">
        <f t="shared" si="49"/>
        <v>100</v>
      </c>
      <c r="CZ68" s="1240">
        <f t="shared" si="49"/>
        <v>0</v>
      </c>
      <c r="DA68" s="1240">
        <f t="shared" ca="1" si="49"/>
        <v>100</v>
      </c>
      <c r="DB68" s="1240">
        <f t="shared" ca="1" si="49"/>
        <v>0</v>
      </c>
      <c r="DC68" s="1240">
        <f t="shared" si="49"/>
        <v>100.00000000000007</v>
      </c>
      <c r="DD68" s="1256">
        <f t="shared" si="49"/>
        <v>99.99999999999946</v>
      </c>
      <c r="DE68" s="1256">
        <f t="shared" si="50"/>
        <v>0</v>
      </c>
      <c r="DF68" s="1256">
        <f t="shared" si="50"/>
        <v>0</v>
      </c>
      <c r="DG68" s="1256">
        <f t="shared" si="50"/>
        <v>0</v>
      </c>
      <c r="DH68" s="1256" t="e">
        <f t="shared" si="50"/>
        <v>#VALUE!</v>
      </c>
      <c r="DI68" s="1256">
        <f t="shared" ca="1" si="50"/>
        <v>0</v>
      </c>
      <c r="DJ68" s="1256">
        <f t="shared" ca="1" si="50"/>
        <v>0</v>
      </c>
      <c r="DK68" s="1256">
        <f t="shared" ca="1" si="50"/>
        <v>0</v>
      </c>
      <c r="DL68" s="1256">
        <f t="shared" ca="1" si="50"/>
        <v>0</v>
      </c>
      <c r="DM68" s="1240">
        <f t="shared" si="51"/>
        <v>95.44777970271403</v>
      </c>
      <c r="DN68" s="1252">
        <f t="shared" ca="1" si="51"/>
        <v>0</v>
      </c>
      <c r="DO68" s="1256">
        <f t="shared" ca="1" si="51"/>
        <v>100</v>
      </c>
      <c r="DP68" s="1256">
        <f t="shared" ca="1" si="51"/>
        <v>0</v>
      </c>
      <c r="DQ68" s="1256">
        <f t="shared" si="51"/>
        <v>0</v>
      </c>
      <c r="DR68" s="1256">
        <f t="shared" si="51"/>
        <v>0</v>
      </c>
      <c r="DS68" s="1256">
        <f t="shared" si="51"/>
        <v>0</v>
      </c>
      <c r="DT68" s="1256">
        <f t="shared" si="51"/>
        <v>0</v>
      </c>
      <c r="DU68" s="1256">
        <f t="shared" si="51"/>
        <v>0</v>
      </c>
      <c r="DV68" s="1256">
        <f t="shared" si="51"/>
        <v>0</v>
      </c>
      <c r="DW68" s="1256">
        <f t="shared" si="51"/>
        <v>0</v>
      </c>
      <c r="DX68" s="1256">
        <f t="shared" si="51"/>
        <v>0</v>
      </c>
      <c r="DY68" s="1256">
        <f t="shared" si="51"/>
        <v>0</v>
      </c>
      <c r="DZ68" s="1240">
        <f t="shared" ca="1" si="52"/>
        <v>0</v>
      </c>
      <c r="EA68" s="1252">
        <f t="shared" ca="1" si="52"/>
        <v>100</v>
      </c>
      <c r="EB68" s="1240">
        <f t="shared" ca="1" si="52"/>
        <v>101.09731706575201</v>
      </c>
      <c r="EC68" s="1240">
        <f t="shared" ca="1" si="52"/>
        <v>90.833871665201954</v>
      </c>
      <c r="ED68" s="1240">
        <f t="shared" ca="1" si="52"/>
        <v>89.493332065315229</v>
      </c>
      <c r="EE68" s="1240">
        <f t="shared" ca="1" si="52"/>
        <v>82.557063975913906</v>
      </c>
      <c r="EF68" s="1240">
        <f t="shared" ca="1" si="52"/>
        <v>85.143555209126802</v>
      </c>
      <c r="EG68" s="1240">
        <f t="shared" ca="1" si="52"/>
        <v>72.790594531421846</v>
      </c>
      <c r="EH68" s="1240">
        <f t="shared" ca="1" si="52"/>
        <v>100.94650736998609</v>
      </c>
      <c r="EI68" s="1240">
        <f t="shared" ca="1" si="52"/>
        <v>97.034666581616207</v>
      </c>
      <c r="EJ68" s="1240">
        <f t="shared" si="53"/>
        <v>0</v>
      </c>
      <c r="EK68" s="1240">
        <f t="shared" si="53"/>
        <v>0</v>
      </c>
      <c r="EL68" s="1240">
        <f t="shared" si="53"/>
        <v>0</v>
      </c>
      <c r="EM68" s="1240">
        <f t="shared" si="53"/>
        <v>0</v>
      </c>
      <c r="EN68" s="1240">
        <f t="shared" si="53"/>
        <v>0</v>
      </c>
      <c r="EO68" s="1240">
        <f t="shared" si="53"/>
        <v>0</v>
      </c>
      <c r="EP68" s="1240">
        <f t="shared" si="53"/>
        <v>0</v>
      </c>
      <c r="EQ68" s="1240">
        <f t="shared" si="53"/>
        <v>0</v>
      </c>
      <c r="ER68" s="1240">
        <f t="shared" si="53"/>
        <v>0</v>
      </c>
      <c r="ES68" s="1240">
        <f t="shared" si="53"/>
        <v>0</v>
      </c>
      <c r="ET68" s="1240">
        <f t="shared" si="54"/>
        <v>0</v>
      </c>
      <c r="EU68" s="1240">
        <f t="shared" si="54"/>
        <v>0</v>
      </c>
      <c r="EV68" s="1240">
        <f t="shared" si="54"/>
        <v>0</v>
      </c>
      <c r="EW68" s="1240">
        <f t="shared" si="54"/>
        <v>0</v>
      </c>
      <c r="EX68" s="1240">
        <f t="shared" si="54"/>
        <v>0</v>
      </c>
      <c r="EY68" s="1240">
        <f t="shared" si="54"/>
        <v>0</v>
      </c>
      <c r="EZ68" s="1240">
        <f t="shared" si="54"/>
        <v>0</v>
      </c>
      <c r="FA68" s="1240">
        <f t="shared" si="54"/>
        <v>0</v>
      </c>
      <c r="FB68" s="1240">
        <f t="shared" si="54"/>
        <v>0</v>
      </c>
      <c r="FC68" s="1240">
        <f t="shared" si="54"/>
        <v>0</v>
      </c>
      <c r="FD68" s="1240">
        <f t="shared" si="55"/>
        <v>0</v>
      </c>
      <c r="FE68" s="1240">
        <f t="shared" si="55"/>
        <v>0</v>
      </c>
      <c r="FF68" s="1240">
        <f t="shared" si="55"/>
        <v>0</v>
      </c>
      <c r="FG68" s="1240">
        <f t="shared" si="55"/>
        <v>0</v>
      </c>
      <c r="FH68" s="1240">
        <f t="shared" si="55"/>
        <v>0</v>
      </c>
      <c r="FI68" s="1240">
        <f t="shared" si="55"/>
        <v>0</v>
      </c>
      <c r="FJ68" s="1240">
        <f t="shared" si="55"/>
        <v>0</v>
      </c>
      <c r="FK68" s="1240">
        <f t="shared" si="55"/>
        <v>0</v>
      </c>
      <c r="FL68" s="1240">
        <f t="shared" si="55"/>
        <v>0</v>
      </c>
      <c r="FM68" s="1240">
        <f t="shared" si="55"/>
        <v>0</v>
      </c>
      <c r="FN68" s="1240">
        <f t="shared" si="56"/>
        <v>0</v>
      </c>
      <c r="FO68" s="1240">
        <f t="shared" si="56"/>
        <v>0</v>
      </c>
      <c r="FP68" s="1240">
        <f t="shared" si="56"/>
        <v>0</v>
      </c>
      <c r="FQ68" s="1240">
        <f t="shared" si="56"/>
        <v>0</v>
      </c>
      <c r="FR68" s="1240">
        <f t="shared" si="56"/>
        <v>0</v>
      </c>
      <c r="FS68" s="1240">
        <f t="shared" si="56"/>
        <v>0</v>
      </c>
      <c r="FT68" s="1257">
        <f t="shared" si="56"/>
        <v>0</v>
      </c>
    </row>
    <row r="69" spans="1:176" s="1191" customFormat="1" x14ac:dyDescent="0.25">
      <c r="A69" s="474"/>
      <c r="B69" s="480">
        <v>2017</v>
      </c>
      <c r="C69" s="1238"/>
      <c r="D69" s="1784">
        <f t="shared" ca="1" si="44"/>
        <v>3556739.9319585669</v>
      </c>
      <c r="E69" s="1785">
        <f>IF(Overzicht!C43=0,0,Overzicht!C$15/Overzicht!C43)</f>
        <v>96770.999509643676</v>
      </c>
      <c r="F69" s="1779">
        <f>IF(Overzicht!D43=0,0,Overzicht!D$15/Overzicht!D43)</f>
        <v>10979.166666666666</v>
      </c>
      <c r="G69" s="1779">
        <f ca="1">IF(Overzicht!E43=0,0,Overzicht!E$15/Overzicht!E43)</f>
        <v>16022</v>
      </c>
      <c r="H69" s="1779">
        <f ca="1">IF(Overzicht!F43=0,0,Overzicht!F$15/Overzicht!F43)</f>
        <v>352500.46090541867</v>
      </c>
      <c r="I69" s="1779">
        <f ca="1">IF(Overzicht!G43=0,0,Overzicht!G$15/Overzicht!G43)</f>
        <v>635634.62843485398</v>
      </c>
      <c r="J69" s="1779">
        <f>IF(Overzicht!H43=0,0,Overzicht!H$15/Overzicht!H43)</f>
        <v>984.56672828646697</v>
      </c>
      <c r="K69" s="1779">
        <f>IF(Overzicht!I43=0,0,Overzicht!I$15/Overzicht!I43)</f>
        <v>1627.9069767441861</v>
      </c>
      <c r="L69" s="1779">
        <f ca="1">IF(Overzicht!J43=0,0,Overzicht!J$15/Overzicht!J43)</f>
        <v>684</v>
      </c>
      <c r="M69" s="1779">
        <f>IF(Overzicht!K43=0,0,Overzicht!K$15/Overzicht!K43)</f>
        <v>16666.666666666668</v>
      </c>
      <c r="N69" s="1779">
        <f>IF(Overzicht!L43=0,0,Overzicht!L$15/Overzicht!L43)</f>
        <v>0</v>
      </c>
      <c r="O69" s="1779">
        <f ca="1">IF(Overzicht!M43=0,0,Overzicht!M$15/Overzicht!M43)</f>
        <v>284.39999999999998</v>
      </c>
      <c r="P69" s="1779">
        <f ca="1">IF(Overzicht!N43=0,0,Overzicht!N$15/Overzicht!N43)</f>
        <v>0</v>
      </c>
      <c r="Q69" s="1779">
        <f>IF(Overzicht!O43=0,0,Overzicht!O$15/Overzicht!O43)</f>
        <v>20666.82250750516</v>
      </c>
      <c r="R69" s="1779">
        <f>IF(Overzicht!P43=0,0,Overzicht!P$15/Overzicht!P43)</f>
        <v>57038.215742958098</v>
      </c>
      <c r="S69" s="1779">
        <f>IF(Overzicht!Q43=0,0,Overzicht!Q$15/Overzicht!Q43)</f>
        <v>0</v>
      </c>
      <c r="T69" s="1779">
        <f>IF(Overzicht!R43=0,0,Overzicht!R$15/Overzicht!R43)</f>
        <v>0</v>
      </c>
      <c r="U69" s="1779">
        <f>IF(Overzicht!S43=0,0,Overzicht!S$15/Overzicht!S43)</f>
        <v>0</v>
      </c>
      <c r="V69" s="1779" t="e">
        <f>IF(Overzicht!T43=0,0,Overzicht!T$15/Overzicht!T43)</f>
        <v>#VALUE!</v>
      </c>
      <c r="W69" s="1779">
        <f ca="1">IF(Overzicht!U43=0,0,Overzicht!U$15/Overzicht!U43)</f>
        <v>0</v>
      </c>
      <c r="X69" s="1779">
        <f ca="1">IF(Overzicht!V43=0,0,Overzicht!V$15/Overzicht!V43)</f>
        <v>0</v>
      </c>
      <c r="Y69" s="1779">
        <f ca="1">IF(Overzicht!W43=0,0,Overzicht!W$15/Overzicht!W43)</f>
        <v>0</v>
      </c>
      <c r="Z69" s="1779">
        <f ca="1">IF(Overzicht!X43=0,0,Overzicht!X$15/Overzicht!X43)</f>
        <v>0</v>
      </c>
      <c r="AA69" s="1768"/>
      <c r="AB69" s="1779">
        <f>IF(Overzicht!Z43=0,0,Overzicht!Z$15/Overzicht!Z43)</f>
        <v>746445.86958524736</v>
      </c>
      <c r="AC69" s="1779">
        <f ca="1">Overzicht!AA43*Overzicht!AA$15</f>
        <v>0</v>
      </c>
      <c r="AD69" s="1779">
        <f ca="1">Overzicht!AB43*Overzicht!AB$15</f>
        <v>141729.54881742137</v>
      </c>
      <c r="AE69" s="1779">
        <f ca="1">Overzicht!AC43*Overzicht!AC$15</f>
        <v>0</v>
      </c>
      <c r="AF69" s="1779">
        <f>Overzicht!AD43*Overzicht!AD$15</f>
        <v>0</v>
      </c>
      <c r="AG69" s="1779">
        <f>Overzicht!AE43*Overzicht!AE$15</f>
        <v>0</v>
      </c>
      <c r="AH69" s="1779">
        <f>Overzicht!AF43*Overzicht!AF$15</f>
        <v>0</v>
      </c>
      <c r="AI69" s="1779">
        <f>Overzicht!AG43*Overzicht!AG$15</f>
        <v>0</v>
      </c>
      <c r="AJ69" s="1779">
        <f>Overzicht!AH43*Overzicht!AH$15</f>
        <v>0</v>
      </c>
      <c r="AK69" s="1779">
        <f>Overzicht!AI43*Overzicht!AI$15</f>
        <v>0</v>
      </c>
      <c r="AL69" s="1779">
        <f>Overzicht!AJ43*Overzicht!AJ$15</f>
        <v>0</v>
      </c>
      <c r="AM69" s="1779">
        <f>Overzicht!AK43*Overzicht!AK$15</f>
        <v>0</v>
      </c>
      <c r="AN69" s="1779">
        <f>Overzicht!AL43*Overzicht!AL$15</f>
        <v>0</v>
      </c>
      <c r="AO69" s="1768"/>
      <c r="AP69" s="1779">
        <f ca="1">Overzicht!AN43*Overzicht!AN$15</f>
        <v>0</v>
      </c>
      <c r="AQ69" s="1779">
        <f ca="1">Overzicht!AO43*Overzicht!AO$15</f>
        <v>217.27093333948486</v>
      </c>
      <c r="AR69" s="1779">
        <f ca="1">Overzicht!AP43*Overzicht!AP$15</f>
        <v>408.40966020922781</v>
      </c>
      <c r="AS69" s="1779">
        <f ca="1">Overzicht!AQ43*Overzicht!AQ$15</f>
        <v>341131.47117402533</v>
      </c>
      <c r="AT69" s="1779">
        <f ca="1">Overzicht!AR43*Overzicht!AR$15</f>
        <v>318441.39501890901</v>
      </c>
      <c r="AU69" s="1779">
        <f ca="1">Overzicht!AS43*Overzicht!AS$15</f>
        <v>148587.39169143731</v>
      </c>
      <c r="AV69" s="1779">
        <f ca="1">Overzicht!AT43*Overzicht!AT$15</f>
        <v>546315.48191056866</v>
      </c>
      <c r="AW69" s="1779">
        <f ca="1">Overzicht!AU43*Overzicht!AU$15</f>
        <v>1140644.8229000289</v>
      </c>
      <c r="AX69" s="1779">
        <f ca="1">Overzicht!AV43*Overzicht!AV$15</f>
        <v>171630.7969008084</v>
      </c>
      <c r="AY69" s="1779">
        <f ca="1">Overzicht!AW43*Overzicht!AW$15</f>
        <v>1187.4733665713784</v>
      </c>
      <c r="AZ69" s="1779">
        <f>Overzicht!AX43*Overzicht!AX$15</f>
        <v>0</v>
      </c>
      <c r="BA69" s="1779">
        <f>Overzicht!AY43*Overzicht!AY$15</f>
        <v>0</v>
      </c>
      <c r="BB69" s="1779">
        <f>Overzicht!AZ43*Overzicht!AZ$15</f>
        <v>0</v>
      </c>
      <c r="BC69" s="1779">
        <f>Overzicht!BA43*Overzicht!BA$15</f>
        <v>0</v>
      </c>
      <c r="BD69" s="1779">
        <f>Overzicht!BB43*Overzicht!BB$15</f>
        <v>0</v>
      </c>
      <c r="BE69" s="1779">
        <f>Overzicht!BC43*Overzicht!BC$15</f>
        <v>0</v>
      </c>
      <c r="BF69" s="1779">
        <f>Overzicht!BD43*Overzicht!BD$15</f>
        <v>0</v>
      </c>
      <c r="BG69" s="1779">
        <f>Overzicht!BE43*Overzicht!BE$15</f>
        <v>0</v>
      </c>
      <c r="BH69" s="1779">
        <f>Overzicht!BF43*Overzicht!BF$15</f>
        <v>0</v>
      </c>
      <c r="BI69" s="1779">
        <f>Overzicht!BG43*Overzicht!BG$15</f>
        <v>0</v>
      </c>
      <c r="BJ69" s="1779">
        <f>Overzicht!BH43*Overzicht!BH$15</f>
        <v>0</v>
      </c>
      <c r="BK69" s="1779">
        <f>Overzicht!BI43*Overzicht!BI$15</f>
        <v>0</v>
      </c>
      <c r="BL69" s="1779">
        <f>Overzicht!BJ43*Overzicht!BJ$15</f>
        <v>0</v>
      </c>
      <c r="BM69" s="1779">
        <f>Overzicht!BK43*Overzicht!BK$15</f>
        <v>0</v>
      </c>
      <c r="BN69" s="1779">
        <f>Overzicht!BL43*Overzicht!BL$15</f>
        <v>0</v>
      </c>
      <c r="BO69" s="1779">
        <f>Overzicht!BM43*Overzicht!BM$15</f>
        <v>0</v>
      </c>
      <c r="BP69" s="1779">
        <f>Overzicht!BN43*Overzicht!BN$15</f>
        <v>0</v>
      </c>
      <c r="BQ69" s="1779">
        <f>Overzicht!BO43*Overzicht!BO$15</f>
        <v>0</v>
      </c>
      <c r="BR69" s="1779">
        <f>Overzicht!BP43*Overzicht!BP$15</f>
        <v>0</v>
      </c>
      <c r="BS69" s="1779">
        <f>Overzicht!BQ43*Overzicht!BQ$15</f>
        <v>0</v>
      </c>
      <c r="BT69" s="1779">
        <f>Overzicht!BR43*Overzicht!BR$15</f>
        <v>0</v>
      </c>
      <c r="BU69" s="1779">
        <f>Overzicht!BS43*Overzicht!BS$15</f>
        <v>0</v>
      </c>
      <c r="BV69" s="1779">
        <f>Overzicht!BT43*Overzicht!BT$15</f>
        <v>0</v>
      </c>
      <c r="BW69" s="1779">
        <f>Overzicht!BU43*Overzicht!BU$15</f>
        <v>0</v>
      </c>
      <c r="BX69" s="1779">
        <f>Overzicht!BV43*Overzicht!BV$15</f>
        <v>0</v>
      </c>
      <c r="BY69" s="1779">
        <f>Overzicht!BW43*Overzicht!BW$15</f>
        <v>0</v>
      </c>
      <c r="BZ69" s="1779">
        <f>Overzicht!BX43*Overzicht!BX$15</f>
        <v>0</v>
      </c>
      <c r="CA69" s="1779">
        <f>Overzicht!BY43*Overzicht!BY$15</f>
        <v>0</v>
      </c>
      <c r="CB69" s="1779">
        <f>Overzicht!BZ43*Overzicht!BZ$15</f>
        <v>0</v>
      </c>
      <c r="CC69" s="1779">
        <f>Overzicht!CA43*Overzicht!CA$15</f>
        <v>0</v>
      </c>
      <c r="CD69" s="1779">
        <f>Overzicht!CB43*Overzicht!CB$15</f>
        <v>0</v>
      </c>
      <c r="CE69" s="1779">
        <f>Overzicht!CC43*Overzicht!CC$15</f>
        <v>0</v>
      </c>
      <c r="CF69" s="1779">
        <f>Overzicht!CD43*Overzicht!CD$15</f>
        <v>0</v>
      </c>
      <c r="CG69" s="1779">
        <f>Overzicht!CE43*Overzicht!CE$15</f>
        <v>0</v>
      </c>
      <c r="CH69" s="1779">
        <f>Overzicht!CF43*Overzicht!CF$15</f>
        <v>0</v>
      </c>
      <c r="CI69" s="1779">
        <f>Overzicht!CG43*Overzicht!CG$15</f>
        <v>0</v>
      </c>
      <c r="CJ69" s="1784">
        <f>Overzicht!CH43*Overzicht!CH$15</f>
        <v>0</v>
      </c>
      <c r="CL69" s="1200"/>
      <c r="CM69" s="1198"/>
      <c r="CN69" s="475"/>
      <c r="CO69" s="475"/>
      <c r="CP69" s="1278">
        <f t="shared" ca="1" si="49"/>
        <v>79.906021387777912</v>
      </c>
      <c r="CQ69" s="1255">
        <f t="shared" si="49"/>
        <v>81.611637790127489</v>
      </c>
      <c r="CR69" s="1240">
        <f t="shared" si="49"/>
        <v>100</v>
      </c>
      <c r="CS69" s="1240">
        <f t="shared" ca="1" si="49"/>
        <v>100</v>
      </c>
      <c r="CT69" s="1240">
        <f t="shared" ca="1" si="49"/>
        <v>99.382870935230116</v>
      </c>
      <c r="CU69" s="1240">
        <f t="shared" ca="1" si="49"/>
        <v>99.658622923160522</v>
      </c>
      <c r="CV69" s="1240">
        <f t="shared" si="49"/>
        <v>98.456672828646703</v>
      </c>
      <c r="CW69" s="1240">
        <f t="shared" si="49"/>
        <v>90.697674418604649</v>
      </c>
      <c r="CX69" s="1240">
        <f t="shared" ca="1" si="49"/>
        <v>95</v>
      </c>
      <c r="CY69" s="1240">
        <f t="shared" si="49"/>
        <v>100</v>
      </c>
      <c r="CZ69" s="1240">
        <f t="shared" si="49"/>
        <v>0</v>
      </c>
      <c r="DA69" s="1240">
        <f t="shared" ca="1" si="49"/>
        <v>100</v>
      </c>
      <c r="DB69" s="1240">
        <f t="shared" ca="1" si="49"/>
        <v>0</v>
      </c>
      <c r="DC69" s="1240">
        <f t="shared" si="49"/>
        <v>100.00000000000007</v>
      </c>
      <c r="DD69" s="1256">
        <f t="shared" si="49"/>
        <v>99.99999999999946</v>
      </c>
      <c r="DE69" s="1256">
        <f t="shared" si="50"/>
        <v>0</v>
      </c>
      <c r="DF69" s="1256">
        <f t="shared" si="50"/>
        <v>0</v>
      </c>
      <c r="DG69" s="1256">
        <f t="shared" si="50"/>
        <v>0</v>
      </c>
      <c r="DH69" s="1256" t="e">
        <f t="shared" si="50"/>
        <v>#VALUE!</v>
      </c>
      <c r="DI69" s="1256">
        <f t="shared" ca="1" si="50"/>
        <v>0</v>
      </c>
      <c r="DJ69" s="1256">
        <f t="shared" ca="1" si="50"/>
        <v>0</v>
      </c>
      <c r="DK69" s="1256">
        <f t="shared" ca="1" si="50"/>
        <v>0</v>
      </c>
      <c r="DL69" s="1256">
        <f t="shared" ca="1" si="50"/>
        <v>0</v>
      </c>
      <c r="DM69" s="1240">
        <f t="shared" si="51"/>
        <v>95.44777970271403</v>
      </c>
      <c r="DN69" s="1252">
        <f t="shared" ca="1" si="51"/>
        <v>0</v>
      </c>
      <c r="DO69" s="1256">
        <f t="shared" ca="1" si="51"/>
        <v>100</v>
      </c>
      <c r="DP69" s="1256">
        <f t="shared" ca="1" si="51"/>
        <v>0</v>
      </c>
      <c r="DQ69" s="1256">
        <f t="shared" si="51"/>
        <v>0</v>
      </c>
      <c r="DR69" s="1256">
        <f t="shared" si="51"/>
        <v>0</v>
      </c>
      <c r="DS69" s="1256">
        <f t="shared" si="51"/>
        <v>0</v>
      </c>
      <c r="DT69" s="1256">
        <f t="shared" si="51"/>
        <v>0</v>
      </c>
      <c r="DU69" s="1256">
        <f t="shared" si="51"/>
        <v>0</v>
      </c>
      <c r="DV69" s="1256">
        <f t="shared" si="51"/>
        <v>0</v>
      </c>
      <c r="DW69" s="1256">
        <f t="shared" si="51"/>
        <v>0</v>
      </c>
      <c r="DX69" s="1256">
        <f t="shared" si="51"/>
        <v>0</v>
      </c>
      <c r="DY69" s="1256">
        <f t="shared" si="51"/>
        <v>0</v>
      </c>
      <c r="DZ69" s="1240">
        <f t="shared" ca="1" si="52"/>
        <v>0</v>
      </c>
      <c r="EA69" s="1252">
        <f t="shared" ca="1" si="52"/>
        <v>100</v>
      </c>
      <c r="EB69" s="1240">
        <f t="shared" ca="1" si="52"/>
        <v>96.260974237339383</v>
      </c>
      <c r="EC69" s="1240">
        <f t="shared" ca="1" si="52"/>
        <v>90.211036109227777</v>
      </c>
      <c r="ED69" s="1240">
        <f t="shared" ca="1" si="52"/>
        <v>87.480142074883261</v>
      </c>
      <c r="EE69" s="1240">
        <f t="shared" ca="1" si="52"/>
        <v>82.557063975913906</v>
      </c>
      <c r="EF69" s="1240">
        <f t="shared" ca="1" si="52"/>
        <v>82.372900400326159</v>
      </c>
      <c r="EG69" s="1240">
        <f t="shared" ca="1" si="52"/>
        <v>66.692678696431045</v>
      </c>
      <c r="EH69" s="1240">
        <f t="shared" ca="1" si="52"/>
        <v>96.73374235629673</v>
      </c>
      <c r="EI69" s="1240">
        <f t="shared" ca="1" si="52"/>
        <v>90.325154796578573</v>
      </c>
      <c r="EJ69" s="1240">
        <f t="shared" si="53"/>
        <v>0</v>
      </c>
      <c r="EK69" s="1240">
        <f t="shared" si="53"/>
        <v>0</v>
      </c>
      <c r="EL69" s="1240">
        <f t="shared" si="53"/>
        <v>0</v>
      </c>
      <c r="EM69" s="1240">
        <f t="shared" si="53"/>
        <v>0</v>
      </c>
      <c r="EN69" s="1240">
        <f t="shared" si="53"/>
        <v>0</v>
      </c>
      <c r="EO69" s="1240">
        <f t="shared" si="53"/>
        <v>0</v>
      </c>
      <c r="EP69" s="1240">
        <f t="shared" si="53"/>
        <v>0</v>
      </c>
      <c r="EQ69" s="1240">
        <f t="shared" si="53"/>
        <v>0</v>
      </c>
      <c r="ER69" s="1240">
        <f t="shared" si="53"/>
        <v>0</v>
      </c>
      <c r="ES69" s="1240">
        <f t="shared" si="53"/>
        <v>0</v>
      </c>
      <c r="ET69" s="1240">
        <f t="shared" si="54"/>
        <v>0</v>
      </c>
      <c r="EU69" s="1240">
        <f t="shared" si="54"/>
        <v>0</v>
      </c>
      <c r="EV69" s="1240">
        <f t="shared" si="54"/>
        <v>0</v>
      </c>
      <c r="EW69" s="1240">
        <f t="shared" si="54"/>
        <v>0</v>
      </c>
      <c r="EX69" s="1240">
        <f t="shared" si="54"/>
        <v>0</v>
      </c>
      <c r="EY69" s="1240">
        <f t="shared" si="54"/>
        <v>0</v>
      </c>
      <c r="EZ69" s="1240">
        <f t="shared" si="54"/>
        <v>0</v>
      </c>
      <c r="FA69" s="1240">
        <f t="shared" si="54"/>
        <v>0</v>
      </c>
      <c r="FB69" s="1240">
        <f t="shared" si="54"/>
        <v>0</v>
      </c>
      <c r="FC69" s="1240">
        <f t="shared" si="54"/>
        <v>0</v>
      </c>
      <c r="FD69" s="1240">
        <f t="shared" si="55"/>
        <v>0</v>
      </c>
      <c r="FE69" s="1240">
        <f t="shared" si="55"/>
        <v>0</v>
      </c>
      <c r="FF69" s="1240">
        <f t="shared" si="55"/>
        <v>0</v>
      </c>
      <c r="FG69" s="1240">
        <f t="shared" si="55"/>
        <v>0</v>
      </c>
      <c r="FH69" s="1240">
        <f t="shared" si="55"/>
        <v>0</v>
      </c>
      <c r="FI69" s="1240">
        <f t="shared" si="55"/>
        <v>0</v>
      </c>
      <c r="FJ69" s="1240">
        <f t="shared" si="55"/>
        <v>0</v>
      </c>
      <c r="FK69" s="1240">
        <f t="shared" si="55"/>
        <v>0</v>
      </c>
      <c r="FL69" s="1240">
        <f t="shared" si="55"/>
        <v>0</v>
      </c>
      <c r="FM69" s="1240">
        <f t="shared" si="55"/>
        <v>0</v>
      </c>
      <c r="FN69" s="1240">
        <f t="shared" si="56"/>
        <v>0</v>
      </c>
      <c r="FO69" s="1240">
        <f t="shared" si="56"/>
        <v>0</v>
      </c>
      <c r="FP69" s="1240">
        <f t="shared" si="56"/>
        <v>0</v>
      </c>
      <c r="FQ69" s="1240">
        <f t="shared" si="56"/>
        <v>0</v>
      </c>
      <c r="FR69" s="1240">
        <f t="shared" si="56"/>
        <v>0</v>
      </c>
      <c r="FS69" s="1240">
        <f t="shared" si="56"/>
        <v>0</v>
      </c>
      <c r="FT69" s="1257">
        <f t="shared" si="56"/>
        <v>0</v>
      </c>
    </row>
    <row r="70" spans="1:176" s="1191" customFormat="1" ht="15.75" thickBot="1" x14ac:dyDescent="0.3">
      <c r="A70" s="474"/>
      <c r="B70" s="481">
        <v>2018</v>
      </c>
      <c r="C70" s="1221"/>
      <c r="D70" s="1774">
        <f t="shared" ca="1" si="44"/>
        <v>3385401.7643411285</v>
      </c>
      <c r="E70" s="1786">
        <f>IF(Overzicht!C44=0,0,Overzicht!C$15/Overzicht!C44)</f>
        <v>95842.062883435588</v>
      </c>
      <c r="F70" s="1773">
        <f>IF(Overzicht!D44=0,0,Overzicht!D$15/Overzicht!D44)</f>
        <v>9149.3055555555547</v>
      </c>
      <c r="G70" s="1773">
        <f ca="1">IF(Overzicht!E44=0,0,Overzicht!E$15/Overzicht!E44)</f>
        <v>16022</v>
      </c>
      <c r="H70" s="1773">
        <f ca="1">IF(Overzicht!F44=0,0,Overzicht!F$15/Overzicht!F44)</f>
        <v>354337.2</v>
      </c>
      <c r="I70" s="1773">
        <f ca="1">IF(Overzicht!G44=0,0,Overzicht!G$15/Overzicht!G44)</f>
        <v>640407.60000000009</v>
      </c>
      <c r="J70" s="1773">
        <f>IF(Overzicht!H44=0,0,Overzicht!H$15/Overzicht!H44)</f>
        <v>929.86857671499649</v>
      </c>
      <c r="K70" s="1773">
        <f>IF(Overzicht!I44=0,0,Overzicht!I$15/Overzicht!I44)</f>
        <v>1555.5555555555557</v>
      </c>
      <c r="L70" s="1773">
        <f ca="1">IF(Overzicht!J44=0,0,Overzicht!J$15/Overzicht!J44)</f>
        <v>666</v>
      </c>
      <c r="M70" s="1773">
        <f>IF(Overzicht!K44=0,0,Overzicht!K$15/Overzicht!K44)</f>
        <v>16666.666666666668</v>
      </c>
      <c r="N70" s="1773">
        <f>IF(Overzicht!L44=0,0,Overzicht!L$15/Overzicht!L44)</f>
        <v>0</v>
      </c>
      <c r="O70" s="1773">
        <f ca="1">IF(Overzicht!M44=0,0,Overzicht!M$15/Overzicht!M44)</f>
        <v>284.39999999999998</v>
      </c>
      <c r="P70" s="1773">
        <f ca="1">IF(Overzicht!N44=0,0,Overzicht!N$15/Overzicht!N44)</f>
        <v>0</v>
      </c>
      <c r="Q70" s="1773">
        <f>IF(Overzicht!O44=0,0,Overzicht!O$15/Overzicht!O44)</f>
        <v>20666.822507505189</v>
      </c>
      <c r="R70" s="1773">
        <f>IF(Overzicht!P44=0,0,Overzicht!P$15/Overzicht!P44)</f>
        <v>57038.215742958171</v>
      </c>
      <c r="S70" s="1773">
        <f>IF(Overzicht!Q44=0,0,Overzicht!Q$15/Overzicht!Q44)</f>
        <v>0</v>
      </c>
      <c r="T70" s="1773">
        <f>IF(Overzicht!R44=0,0,Overzicht!R$15/Overzicht!R44)</f>
        <v>0</v>
      </c>
      <c r="U70" s="1773">
        <f>IF(Overzicht!S44=0,0,Overzicht!S$15/Overzicht!S44)</f>
        <v>0</v>
      </c>
      <c r="V70" s="1773" t="e">
        <f>IF(Overzicht!T44=0,0,Overzicht!T$15/Overzicht!T44)</f>
        <v>#VALUE!</v>
      </c>
      <c r="W70" s="1773">
        <f ca="1">IF(Overzicht!U44=0,0,Overzicht!U$15/Overzicht!U44)</f>
        <v>0</v>
      </c>
      <c r="X70" s="1773">
        <f ca="1">IF(Overzicht!V44=0,0,Overzicht!V$15/Overzicht!V44)</f>
        <v>0</v>
      </c>
      <c r="Y70" s="1773">
        <f ca="1">IF(Overzicht!W44=0,0,Overzicht!W$15/Overzicht!W44)</f>
        <v>0</v>
      </c>
      <c r="Z70" s="1773">
        <f ca="1">IF(Overzicht!X44=0,0,Overzicht!X$15/Overzicht!X44)</f>
        <v>0</v>
      </c>
      <c r="AA70" s="1772"/>
      <c r="AB70" s="1773">
        <f>IF(Overzicht!Z44=0,0,Overzicht!Z$15/Overzicht!Z44)</f>
        <v>747280.6320011093</v>
      </c>
      <c r="AC70" s="1773">
        <f ca="1">Overzicht!AA44*Overzicht!AA$15</f>
        <v>0</v>
      </c>
      <c r="AD70" s="1773">
        <f ca="1">Overzicht!AB44*Overzicht!AB$15</f>
        <v>141729.54881742137</v>
      </c>
      <c r="AE70" s="1773">
        <f ca="1">Overzicht!AC44*Overzicht!AC$15</f>
        <v>0</v>
      </c>
      <c r="AF70" s="1773">
        <f>Overzicht!AD44*Overzicht!AD$15</f>
        <v>0</v>
      </c>
      <c r="AG70" s="1773">
        <f>Overzicht!AE44*Overzicht!AE$15</f>
        <v>0</v>
      </c>
      <c r="AH70" s="1773">
        <f>Overzicht!AF44*Overzicht!AF$15</f>
        <v>0</v>
      </c>
      <c r="AI70" s="1773">
        <f>Overzicht!AG44*Overzicht!AG$15</f>
        <v>0</v>
      </c>
      <c r="AJ70" s="1773">
        <f>Overzicht!AH44*Overzicht!AH$15</f>
        <v>0</v>
      </c>
      <c r="AK70" s="1773">
        <f>Overzicht!AI44*Overzicht!AI$15</f>
        <v>0</v>
      </c>
      <c r="AL70" s="1773">
        <f>Overzicht!AJ44*Overzicht!AJ$15</f>
        <v>0</v>
      </c>
      <c r="AM70" s="1773">
        <f>Overzicht!AK44*Overzicht!AK$15</f>
        <v>0</v>
      </c>
      <c r="AN70" s="1773">
        <f>Overzicht!AL44*Overzicht!AL$15</f>
        <v>0</v>
      </c>
      <c r="AO70" s="1772"/>
      <c r="AP70" s="1773">
        <f ca="1">Overzicht!AN44*Overzicht!AN$15</f>
        <v>0</v>
      </c>
      <c r="AQ70" s="1773">
        <f ca="1">Overzicht!AO44*Overzicht!AO$15</f>
        <v>221.13067398796909</v>
      </c>
      <c r="AR70" s="1773">
        <f ca="1">Overzicht!AP44*Overzicht!AP$15</f>
        <v>404.70249866938036</v>
      </c>
      <c r="AS70" s="1773">
        <f ca="1">Overzicht!AQ44*Overzicht!AQ$15</f>
        <v>236877.3616344562</v>
      </c>
      <c r="AT70" s="1773">
        <f ca="1">Overzicht!AR44*Overzicht!AR$15</f>
        <v>306941.02250266587</v>
      </c>
      <c r="AU70" s="1773">
        <f ca="1">Overzicht!AS44*Overzicht!AS$15</f>
        <v>100579.60576949423</v>
      </c>
      <c r="AV70" s="1773">
        <f ca="1">Overzicht!AT44*Overzicht!AT$15</f>
        <v>539419.36005807319</v>
      </c>
      <c r="AW70" s="1773">
        <f ca="1">Overzicht!AU44*Overzicht!AU$15</f>
        <v>1141138.9547549766</v>
      </c>
      <c r="AX70" s="1773">
        <f ca="1">Overzicht!AV44*Overzicht!AV$15</f>
        <v>170258.09861540006</v>
      </c>
      <c r="AY70" s="1773">
        <f ca="1">Overzicht!AW44*Overzicht!AW$15</f>
        <v>551.34701487411053</v>
      </c>
      <c r="AZ70" s="1773">
        <f>Overzicht!AX44*Overzicht!AX$15</f>
        <v>0</v>
      </c>
      <c r="BA70" s="1773">
        <f>Overzicht!AY44*Overzicht!AY$15</f>
        <v>0</v>
      </c>
      <c r="BB70" s="1773">
        <f>Overzicht!AZ44*Overzicht!AZ$15</f>
        <v>0</v>
      </c>
      <c r="BC70" s="1773">
        <f>Overzicht!BA44*Overzicht!BA$15</f>
        <v>0</v>
      </c>
      <c r="BD70" s="1773">
        <f>Overzicht!BB44*Overzicht!BB$15</f>
        <v>0</v>
      </c>
      <c r="BE70" s="1773">
        <f>Overzicht!BC44*Overzicht!BC$15</f>
        <v>0</v>
      </c>
      <c r="BF70" s="1773">
        <f>Overzicht!BD44*Overzicht!BD$15</f>
        <v>0</v>
      </c>
      <c r="BG70" s="1773">
        <f>Overzicht!BE44*Overzicht!BE$15</f>
        <v>0</v>
      </c>
      <c r="BH70" s="1773">
        <f>Overzicht!BF44*Overzicht!BF$15</f>
        <v>0</v>
      </c>
      <c r="BI70" s="1773">
        <f>Overzicht!BG44*Overzicht!BG$15</f>
        <v>0</v>
      </c>
      <c r="BJ70" s="1773">
        <f>Overzicht!BH44*Overzicht!BH$15</f>
        <v>0</v>
      </c>
      <c r="BK70" s="1773">
        <f>Overzicht!BI44*Overzicht!BI$15</f>
        <v>0</v>
      </c>
      <c r="BL70" s="1773">
        <f>Overzicht!BJ44*Overzicht!BJ$15</f>
        <v>0</v>
      </c>
      <c r="BM70" s="1773">
        <f>Overzicht!BK44*Overzicht!BK$15</f>
        <v>0</v>
      </c>
      <c r="BN70" s="1773">
        <f>Overzicht!BL44*Overzicht!BL$15</f>
        <v>0</v>
      </c>
      <c r="BO70" s="1773">
        <f>Overzicht!BM44*Overzicht!BM$15</f>
        <v>0</v>
      </c>
      <c r="BP70" s="1773">
        <f>Overzicht!BN44*Overzicht!BN$15</f>
        <v>0</v>
      </c>
      <c r="BQ70" s="1773">
        <f>Overzicht!BO44*Overzicht!BO$15</f>
        <v>0</v>
      </c>
      <c r="BR70" s="1773">
        <f>Overzicht!BP44*Overzicht!BP$15</f>
        <v>0</v>
      </c>
      <c r="BS70" s="1773">
        <f>Overzicht!BQ44*Overzicht!BQ$15</f>
        <v>0</v>
      </c>
      <c r="BT70" s="1773">
        <f>Overzicht!BR44*Overzicht!BR$15</f>
        <v>0</v>
      </c>
      <c r="BU70" s="1773">
        <f>Overzicht!BS44*Overzicht!BS$15</f>
        <v>0</v>
      </c>
      <c r="BV70" s="1773">
        <f>Overzicht!BT44*Overzicht!BT$15</f>
        <v>0</v>
      </c>
      <c r="BW70" s="1773">
        <f>Overzicht!BU44*Overzicht!BU$15</f>
        <v>0</v>
      </c>
      <c r="BX70" s="1773">
        <f>Overzicht!BV44*Overzicht!BV$15</f>
        <v>0</v>
      </c>
      <c r="BY70" s="1773">
        <f>Overzicht!BW44*Overzicht!BW$15</f>
        <v>0</v>
      </c>
      <c r="BZ70" s="1773">
        <f>Overzicht!BX44*Overzicht!BX$15</f>
        <v>0</v>
      </c>
      <c r="CA70" s="1773">
        <f>Overzicht!BY44*Overzicht!BY$15</f>
        <v>0</v>
      </c>
      <c r="CB70" s="1773">
        <f>Overzicht!BZ44*Overzicht!BZ$15</f>
        <v>0</v>
      </c>
      <c r="CC70" s="1773">
        <f>Overzicht!CA44*Overzicht!CA$15</f>
        <v>0</v>
      </c>
      <c r="CD70" s="1773">
        <f>Overzicht!CB44*Overzicht!CB$15</f>
        <v>0</v>
      </c>
      <c r="CE70" s="1773">
        <f>Overzicht!CC44*Overzicht!CC$15</f>
        <v>0</v>
      </c>
      <c r="CF70" s="1773">
        <f>Overzicht!CD44*Overzicht!CD$15</f>
        <v>0</v>
      </c>
      <c r="CG70" s="1773">
        <f>Overzicht!CE44*Overzicht!CE$15</f>
        <v>0</v>
      </c>
      <c r="CH70" s="1773">
        <f>Overzicht!CF44*Overzicht!CF$15</f>
        <v>0</v>
      </c>
      <c r="CI70" s="1773">
        <f>Overzicht!CG44*Overzicht!CG$15</f>
        <v>0</v>
      </c>
      <c r="CJ70" s="1774">
        <f>Overzicht!CH44*Overzicht!CH$15</f>
        <v>0</v>
      </c>
      <c r="CL70" s="1200"/>
      <c r="CM70" s="1198"/>
      <c r="CN70" s="475"/>
      <c r="CO70" s="475"/>
      <c r="CP70" s="1273">
        <f t="shared" ca="1" si="49"/>
        <v>76.056723562214771</v>
      </c>
      <c r="CQ70" s="1274">
        <f t="shared" si="49"/>
        <v>80.828220858895705</v>
      </c>
      <c r="CR70" s="1232">
        <f t="shared" si="49"/>
        <v>83.333333333333329</v>
      </c>
      <c r="CS70" s="1232">
        <f t="shared" ca="1" si="49"/>
        <v>100</v>
      </c>
      <c r="CT70" s="1232">
        <f t="shared" ca="1" si="49"/>
        <v>99.900715376935537</v>
      </c>
      <c r="CU70" s="1232">
        <f t="shared" ca="1" si="49"/>
        <v>100.40695813360227</v>
      </c>
      <c r="CV70" s="1232">
        <f t="shared" si="49"/>
        <v>92.986857671499649</v>
      </c>
      <c r="CW70" s="1232">
        <f t="shared" si="49"/>
        <v>86.666666666666671</v>
      </c>
      <c r="CX70" s="1232">
        <f t="shared" ca="1" si="49"/>
        <v>92.5</v>
      </c>
      <c r="CY70" s="1232">
        <f t="shared" si="49"/>
        <v>100</v>
      </c>
      <c r="CZ70" s="1232">
        <f t="shared" si="49"/>
        <v>0</v>
      </c>
      <c r="DA70" s="1232">
        <f t="shared" ca="1" si="49"/>
        <v>100</v>
      </c>
      <c r="DB70" s="1232">
        <f t="shared" ca="1" si="49"/>
        <v>0</v>
      </c>
      <c r="DC70" s="1232">
        <f t="shared" si="49"/>
        <v>100.00000000000023</v>
      </c>
      <c r="DD70" s="1275">
        <f t="shared" si="49"/>
        <v>99.999999999999588</v>
      </c>
      <c r="DE70" s="1275">
        <f t="shared" si="50"/>
        <v>0</v>
      </c>
      <c r="DF70" s="1275">
        <f t="shared" si="50"/>
        <v>0</v>
      </c>
      <c r="DG70" s="1275">
        <f t="shared" si="50"/>
        <v>0</v>
      </c>
      <c r="DH70" s="1275" t="e">
        <f t="shared" si="50"/>
        <v>#VALUE!</v>
      </c>
      <c r="DI70" s="1275">
        <f t="shared" ca="1" si="50"/>
        <v>0</v>
      </c>
      <c r="DJ70" s="1275">
        <f t="shared" ca="1" si="50"/>
        <v>0</v>
      </c>
      <c r="DK70" s="1275">
        <f t="shared" ca="1" si="50"/>
        <v>0</v>
      </c>
      <c r="DL70" s="1275">
        <f t="shared" ca="1" si="50"/>
        <v>0</v>
      </c>
      <c r="DM70" s="1232">
        <f t="shared" si="51"/>
        <v>95.554520489179311</v>
      </c>
      <c r="DN70" s="1272">
        <f t="shared" ca="1" si="51"/>
        <v>0</v>
      </c>
      <c r="DO70" s="1275">
        <f t="shared" ca="1" si="51"/>
        <v>100</v>
      </c>
      <c r="DP70" s="1275">
        <f t="shared" ca="1" si="51"/>
        <v>0</v>
      </c>
      <c r="DQ70" s="1275">
        <f t="shared" si="51"/>
        <v>0</v>
      </c>
      <c r="DR70" s="1275">
        <f t="shared" si="51"/>
        <v>0</v>
      </c>
      <c r="DS70" s="1275">
        <f t="shared" si="51"/>
        <v>0</v>
      </c>
      <c r="DT70" s="1275">
        <f t="shared" si="51"/>
        <v>0</v>
      </c>
      <c r="DU70" s="1275">
        <f t="shared" si="51"/>
        <v>0</v>
      </c>
      <c r="DV70" s="1275">
        <f t="shared" si="51"/>
        <v>0</v>
      </c>
      <c r="DW70" s="1275">
        <f t="shared" si="51"/>
        <v>0</v>
      </c>
      <c r="DX70" s="1275">
        <f t="shared" si="51"/>
        <v>0</v>
      </c>
      <c r="DY70" s="1275">
        <f t="shared" si="51"/>
        <v>0</v>
      </c>
      <c r="DZ70" s="1232">
        <f t="shared" ca="1" si="52"/>
        <v>0</v>
      </c>
      <c r="EA70" s="1272">
        <f t="shared" ca="1" si="52"/>
        <v>101.77646433839975</v>
      </c>
      <c r="EB70" s="1232">
        <f t="shared" ca="1" si="52"/>
        <v>95.38720699760735</v>
      </c>
      <c r="EC70" s="1232">
        <f t="shared" ca="1" si="52"/>
        <v>62.641397905393916</v>
      </c>
      <c r="ED70" s="1232">
        <f t="shared" ca="1" si="52"/>
        <v>84.320834782012952</v>
      </c>
      <c r="EE70" s="1232">
        <f t="shared" ca="1" si="52"/>
        <v>55.883321280905463</v>
      </c>
      <c r="EF70" s="1232">
        <f t="shared" ca="1" si="52"/>
        <v>81.333110064314567</v>
      </c>
      <c r="EG70" s="1232">
        <f t="shared" ca="1" si="52"/>
        <v>66.72157022898709</v>
      </c>
      <c r="EH70" s="1232">
        <f t="shared" ca="1" si="52"/>
        <v>95.960068606180883</v>
      </c>
      <c r="EI70" s="1232">
        <f t="shared" ca="1" si="52"/>
        <v>41.938207514435277</v>
      </c>
      <c r="EJ70" s="1232">
        <f t="shared" si="53"/>
        <v>0</v>
      </c>
      <c r="EK70" s="1232">
        <f t="shared" si="53"/>
        <v>0</v>
      </c>
      <c r="EL70" s="1232">
        <f t="shared" si="53"/>
        <v>0</v>
      </c>
      <c r="EM70" s="1232">
        <f t="shared" si="53"/>
        <v>0</v>
      </c>
      <c r="EN70" s="1232">
        <f t="shared" si="53"/>
        <v>0</v>
      </c>
      <c r="EO70" s="1232">
        <f t="shared" si="53"/>
        <v>0</v>
      </c>
      <c r="EP70" s="1232">
        <f t="shared" si="53"/>
        <v>0</v>
      </c>
      <c r="EQ70" s="1232">
        <f t="shared" si="53"/>
        <v>0</v>
      </c>
      <c r="ER70" s="1232">
        <f t="shared" si="53"/>
        <v>0</v>
      </c>
      <c r="ES70" s="1232">
        <f t="shared" si="53"/>
        <v>0</v>
      </c>
      <c r="ET70" s="1232">
        <f t="shared" si="54"/>
        <v>0</v>
      </c>
      <c r="EU70" s="1232">
        <f t="shared" si="54"/>
        <v>0</v>
      </c>
      <c r="EV70" s="1232">
        <f t="shared" si="54"/>
        <v>0</v>
      </c>
      <c r="EW70" s="1232">
        <f t="shared" si="54"/>
        <v>0</v>
      </c>
      <c r="EX70" s="1232">
        <f t="shared" si="54"/>
        <v>0</v>
      </c>
      <c r="EY70" s="1232">
        <f t="shared" si="54"/>
        <v>0</v>
      </c>
      <c r="EZ70" s="1232">
        <f t="shared" si="54"/>
        <v>0</v>
      </c>
      <c r="FA70" s="1232">
        <f t="shared" si="54"/>
        <v>0</v>
      </c>
      <c r="FB70" s="1232">
        <f t="shared" si="54"/>
        <v>0</v>
      </c>
      <c r="FC70" s="1232">
        <f t="shared" si="54"/>
        <v>0</v>
      </c>
      <c r="FD70" s="1232">
        <f t="shared" si="55"/>
        <v>0</v>
      </c>
      <c r="FE70" s="1232">
        <f t="shared" si="55"/>
        <v>0</v>
      </c>
      <c r="FF70" s="1232">
        <f t="shared" si="55"/>
        <v>0</v>
      </c>
      <c r="FG70" s="1232">
        <f t="shared" si="55"/>
        <v>0</v>
      </c>
      <c r="FH70" s="1232">
        <f t="shared" si="55"/>
        <v>0</v>
      </c>
      <c r="FI70" s="1232">
        <f t="shared" si="55"/>
        <v>0</v>
      </c>
      <c r="FJ70" s="1232">
        <f t="shared" si="55"/>
        <v>0</v>
      </c>
      <c r="FK70" s="1232">
        <f t="shared" si="55"/>
        <v>0</v>
      </c>
      <c r="FL70" s="1232">
        <f t="shared" si="55"/>
        <v>0</v>
      </c>
      <c r="FM70" s="1232">
        <f t="shared" si="55"/>
        <v>0</v>
      </c>
      <c r="FN70" s="1232">
        <f t="shared" si="56"/>
        <v>0</v>
      </c>
      <c r="FO70" s="1232">
        <f t="shared" si="56"/>
        <v>0</v>
      </c>
      <c r="FP70" s="1232">
        <f t="shared" si="56"/>
        <v>0</v>
      </c>
      <c r="FQ70" s="1232">
        <f t="shared" si="56"/>
        <v>0</v>
      </c>
      <c r="FR70" s="1232">
        <f t="shared" si="56"/>
        <v>0</v>
      </c>
      <c r="FS70" s="1232">
        <f t="shared" si="56"/>
        <v>0</v>
      </c>
      <c r="FT70" s="1233">
        <f t="shared" si="56"/>
        <v>0</v>
      </c>
    </row>
    <row r="71" spans="1:176" s="1191" customFormat="1" ht="15.75" thickBot="1" x14ac:dyDescent="0.3">
      <c r="A71" s="474"/>
      <c r="D71" s="1775"/>
      <c r="E71" s="1776"/>
      <c r="F71" s="1776"/>
      <c r="G71" s="1776"/>
      <c r="H71" s="1776"/>
      <c r="I71" s="1776"/>
      <c r="J71" s="1776"/>
      <c r="K71" s="1776"/>
      <c r="L71" s="1776"/>
      <c r="M71" s="1776"/>
      <c r="N71" s="1776"/>
      <c r="O71" s="1776"/>
      <c r="P71" s="1776"/>
      <c r="Q71" s="1776"/>
      <c r="R71" s="1776"/>
      <c r="S71" s="1776"/>
      <c r="T71" s="1776"/>
      <c r="U71" s="1776"/>
      <c r="V71" s="1776"/>
      <c r="W71" s="1776"/>
      <c r="X71" s="1776"/>
      <c r="Y71" s="1776"/>
      <c r="Z71" s="1776"/>
      <c r="AA71" s="1776"/>
      <c r="AB71" s="1776"/>
      <c r="AC71" s="1776"/>
      <c r="AD71" s="1776"/>
      <c r="AE71" s="1776"/>
      <c r="AF71" s="1776"/>
      <c r="AG71" s="1776"/>
      <c r="AH71" s="1776"/>
      <c r="AI71" s="1776"/>
      <c r="AJ71" s="1776"/>
      <c r="AK71" s="1776"/>
      <c r="AL71" s="1776"/>
      <c r="AM71" s="1776"/>
      <c r="AN71" s="1776"/>
      <c r="AO71" s="1776"/>
      <c r="AP71" s="1776"/>
      <c r="AQ71" s="1776"/>
      <c r="AR71" s="1776"/>
      <c r="AS71" s="1776"/>
      <c r="AT71" s="1776"/>
      <c r="AU71" s="1776"/>
      <c r="AV71" s="1776"/>
      <c r="AW71" s="1776"/>
      <c r="AX71" s="1776"/>
      <c r="AY71" s="1776"/>
      <c r="AZ71" s="1776"/>
      <c r="BA71" s="1776"/>
      <c r="BB71" s="1776"/>
      <c r="BC71" s="1776"/>
      <c r="BD71" s="1776"/>
      <c r="BE71" s="1776"/>
      <c r="BF71" s="1776"/>
      <c r="BG71" s="1776"/>
      <c r="BH71" s="1776"/>
      <c r="BI71" s="1776"/>
      <c r="BJ71" s="1776"/>
      <c r="BK71" s="1776"/>
      <c r="BL71" s="1776"/>
      <c r="BM71" s="1776"/>
      <c r="BN71" s="1776"/>
      <c r="BO71" s="1776"/>
      <c r="BP71" s="1776"/>
      <c r="BQ71" s="1776"/>
      <c r="BR71" s="1776"/>
      <c r="BS71" s="1776"/>
      <c r="BT71" s="1776"/>
      <c r="BU71" s="1776"/>
      <c r="BV71" s="1776"/>
      <c r="BW71" s="1776"/>
      <c r="BX71" s="1776"/>
      <c r="BY71" s="1776"/>
      <c r="BZ71" s="1776"/>
      <c r="CA71" s="1776"/>
      <c r="CB71" s="1776"/>
      <c r="CC71" s="1776"/>
      <c r="CD71" s="1776"/>
      <c r="CE71" s="1776"/>
      <c r="CF71" s="1776"/>
      <c r="CG71" s="1776"/>
      <c r="CH71" s="1776"/>
      <c r="CI71" s="1776"/>
      <c r="CJ71" s="1776"/>
      <c r="CL71" s="1200"/>
      <c r="CM71" s="1198"/>
      <c r="CN71" s="475"/>
      <c r="CO71" s="475"/>
      <c r="CP71" s="1195"/>
      <c r="CQ71" s="1205"/>
      <c r="CR71" s="1205"/>
      <c r="CS71" s="1205"/>
      <c r="CT71" s="1276"/>
      <c r="CU71" s="1205"/>
      <c r="CV71" s="1276"/>
      <c r="CW71" s="1276"/>
      <c r="CX71" s="1276"/>
      <c r="CY71" s="1276"/>
      <c r="CZ71" s="1276"/>
      <c r="DA71" s="1276"/>
      <c r="DB71" s="1276"/>
      <c r="DC71" s="1276"/>
      <c r="DD71" s="1276"/>
      <c r="DE71" s="1276"/>
      <c r="DF71" s="1276"/>
      <c r="DG71" s="1276"/>
      <c r="DH71" s="1276"/>
      <c r="DI71" s="1276"/>
      <c r="DJ71" s="1276"/>
      <c r="DK71" s="1276"/>
      <c r="DL71" s="1276"/>
      <c r="DM71" s="1277"/>
      <c r="DN71" s="1276"/>
      <c r="DO71" s="1277"/>
      <c r="DP71" s="1277"/>
      <c r="DQ71" s="1277"/>
      <c r="DR71" s="1277"/>
      <c r="DS71" s="1277"/>
      <c r="DT71" s="1277"/>
      <c r="DU71" s="1277"/>
      <c r="DV71" s="1277"/>
      <c r="DW71" s="1277"/>
      <c r="DX71" s="1277"/>
      <c r="DY71" s="1277"/>
      <c r="DZ71" s="1277"/>
      <c r="EA71" s="1277"/>
      <c r="EB71" s="1276"/>
      <c r="EC71" s="1276"/>
      <c r="ED71" s="1276"/>
      <c r="EE71" s="1276"/>
      <c r="EF71" s="1276"/>
      <c r="EG71" s="1276"/>
      <c r="EH71" s="1276"/>
      <c r="EI71" s="1276"/>
      <c r="EJ71" s="1276"/>
      <c r="EK71" s="1276"/>
      <c r="EL71" s="1276"/>
      <c r="EM71" s="1276"/>
      <c r="EN71" s="1276"/>
      <c r="EO71" s="1276"/>
      <c r="EP71" s="1276"/>
      <c r="EQ71" s="1276"/>
      <c r="ER71" s="1276"/>
      <c r="ES71" s="1276"/>
      <c r="ET71" s="1276"/>
      <c r="EU71" s="1276"/>
      <c r="EV71" s="1276"/>
      <c r="EW71" s="1276"/>
      <c r="EX71" s="1276"/>
      <c r="EY71" s="1276"/>
      <c r="EZ71" s="1276"/>
      <c r="FA71" s="1276"/>
      <c r="FB71" s="1276"/>
      <c r="FC71" s="1276"/>
      <c r="FD71" s="1276"/>
      <c r="FE71" s="1276"/>
      <c r="FF71" s="1276"/>
      <c r="FG71" s="1276"/>
      <c r="FH71" s="1276"/>
      <c r="FI71" s="1276"/>
      <c r="FJ71" s="1276"/>
      <c r="FK71" s="1276"/>
      <c r="FL71" s="1276"/>
      <c r="FM71" s="1276"/>
      <c r="FN71" s="1276"/>
      <c r="FO71" s="1276"/>
      <c r="FP71" s="1276"/>
      <c r="FQ71" s="1276"/>
      <c r="FR71" s="1276"/>
      <c r="FS71" s="1276"/>
      <c r="FT71" s="1276"/>
    </row>
    <row r="72" spans="1:176" s="1191" customFormat="1" ht="15.75" hidden="1" customHeight="1" thickBot="1" x14ac:dyDescent="0.3">
      <c r="A72" s="477">
        <v>2019</v>
      </c>
      <c r="B72" s="478">
        <v>2008</v>
      </c>
      <c r="C72" s="1206"/>
      <c r="D72" s="1777" t="e">
        <f>'Vorige jaren'!#REF!</f>
        <v>#REF!</v>
      </c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78">
        <f>Overzicht!Y38*Overzicht!Y$16</f>
        <v>0</v>
      </c>
      <c r="AB72" s="1767"/>
      <c r="AC72" s="1769"/>
      <c r="AD72" s="1769"/>
      <c r="AE72" s="1769"/>
      <c r="AF72" s="1769"/>
      <c r="AG72" s="1769"/>
      <c r="AH72" s="1769"/>
      <c r="AI72" s="1769"/>
      <c r="AJ72" s="1769"/>
      <c r="AK72" s="1769"/>
      <c r="AL72" s="1769"/>
      <c r="AM72" s="1769"/>
      <c r="AN72" s="1769"/>
      <c r="AO72" s="1778"/>
      <c r="AP72" s="1767"/>
      <c r="AQ72" s="1769"/>
      <c r="AR72" s="1769"/>
      <c r="AS72" s="1769"/>
      <c r="AT72" s="1769"/>
      <c r="AU72" s="1769"/>
      <c r="AV72" s="1769"/>
      <c r="AW72" s="1769"/>
      <c r="AX72" s="1769"/>
      <c r="AY72" s="1769"/>
      <c r="AZ72" s="1769"/>
      <c r="BA72" s="1769"/>
      <c r="BB72" s="1769"/>
      <c r="BC72" s="1769"/>
      <c r="BD72" s="1769"/>
      <c r="BE72" s="1769"/>
      <c r="BF72" s="1769"/>
      <c r="BG72" s="1769"/>
      <c r="BH72" s="1769"/>
      <c r="BI72" s="1769"/>
      <c r="BJ72" s="1769"/>
      <c r="BK72" s="1769"/>
      <c r="BL72" s="1769"/>
      <c r="BM72" s="1769"/>
      <c r="BN72" s="1769"/>
      <c r="BO72" s="1769"/>
      <c r="BP72" s="1769"/>
      <c r="BQ72" s="1769"/>
      <c r="BR72" s="1769"/>
      <c r="BS72" s="1769"/>
      <c r="BT72" s="1769"/>
      <c r="BU72" s="1769"/>
      <c r="BV72" s="1769"/>
      <c r="BW72" s="1769"/>
      <c r="BX72" s="1769"/>
      <c r="BY72" s="1769"/>
      <c r="BZ72" s="1769"/>
      <c r="CA72" s="1769"/>
      <c r="CB72" s="1769"/>
      <c r="CC72" s="1769"/>
      <c r="CD72" s="1769"/>
      <c r="CE72" s="1769"/>
      <c r="CF72" s="1769"/>
      <c r="CG72" s="1769"/>
      <c r="CH72" s="1769"/>
      <c r="CI72" s="1769"/>
      <c r="CJ72" s="1769"/>
      <c r="CL72" s="1200"/>
      <c r="CM72" s="1198"/>
      <c r="CN72" s="479">
        <f>A72</f>
        <v>2019</v>
      </c>
      <c r="CO72" s="475"/>
      <c r="CP72" s="1248" t="e">
        <f ca="1">IF(D$83&lt;&gt;0,D72/D$83*100,0)</f>
        <v>#REF!</v>
      </c>
      <c r="CQ72" s="1208"/>
      <c r="CR72" s="1208"/>
      <c r="CS72" s="1208"/>
      <c r="CT72" s="1236"/>
      <c r="CU72" s="1208"/>
      <c r="CV72" s="1236"/>
      <c r="CW72" s="1236"/>
      <c r="CX72" s="1236"/>
      <c r="CY72" s="1236"/>
      <c r="CZ72" s="1236"/>
      <c r="DA72" s="1236"/>
      <c r="DB72" s="1236"/>
      <c r="DC72" s="1236"/>
      <c r="DD72" s="1249"/>
      <c r="DE72" s="1249"/>
      <c r="DF72" s="1249"/>
      <c r="DG72" s="1249"/>
      <c r="DH72" s="1249"/>
      <c r="DI72" s="1249"/>
      <c r="DJ72" s="1249"/>
      <c r="DK72" s="1249"/>
      <c r="DL72" s="1249"/>
      <c r="DM72" s="1236"/>
      <c r="DN72" s="1245"/>
      <c r="DO72" s="1249"/>
      <c r="DP72" s="1249"/>
      <c r="DQ72" s="1249"/>
      <c r="DR72" s="1249"/>
      <c r="DS72" s="1249"/>
      <c r="DT72" s="1249"/>
      <c r="DU72" s="1249"/>
      <c r="DV72" s="1249"/>
      <c r="DW72" s="1249"/>
      <c r="DX72" s="1249"/>
      <c r="DY72" s="1249"/>
      <c r="DZ72" s="1236"/>
      <c r="EA72" s="1245"/>
      <c r="EB72" s="1236"/>
      <c r="EC72" s="1236"/>
      <c r="ED72" s="1236"/>
      <c r="EE72" s="1236"/>
      <c r="EF72" s="1236"/>
      <c r="EG72" s="1236"/>
      <c r="EH72" s="1236"/>
      <c r="EI72" s="1236"/>
      <c r="EJ72" s="1236"/>
      <c r="EK72" s="1236"/>
      <c r="EL72" s="1236"/>
      <c r="EM72" s="1236"/>
      <c r="EN72" s="1236"/>
      <c r="EO72" s="1236"/>
      <c r="EP72" s="1236"/>
      <c r="EQ72" s="1236"/>
      <c r="ER72" s="1236"/>
      <c r="ES72" s="1236"/>
      <c r="ET72" s="1236"/>
      <c r="EU72" s="1236"/>
      <c r="EV72" s="1236"/>
      <c r="EW72" s="1236"/>
      <c r="EX72" s="1236"/>
      <c r="EY72" s="1236"/>
      <c r="EZ72" s="1236"/>
      <c r="FA72" s="1236"/>
      <c r="FB72" s="1236"/>
      <c r="FC72" s="1236"/>
      <c r="FD72" s="1236"/>
      <c r="FE72" s="1236"/>
      <c r="FF72" s="1236"/>
      <c r="FG72" s="1236"/>
      <c r="FH72" s="1236"/>
      <c r="FI72" s="1236"/>
      <c r="FJ72" s="1236"/>
      <c r="FK72" s="1236"/>
      <c r="FL72" s="1236"/>
      <c r="FM72" s="1236"/>
      <c r="FN72" s="1236"/>
      <c r="FO72" s="1236"/>
      <c r="FP72" s="1236"/>
      <c r="FQ72" s="1236"/>
      <c r="FR72" s="1250"/>
      <c r="FS72" s="1250"/>
      <c r="FT72" s="1250"/>
    </row>
    <row r="73" spans="1:176" s="1191" customFormat="1" ht="15.75" hidden="1" customHeight="1" thickBot="1" x14ac:dyDescent="0.3">
      <c r="A73" s="474"/>
      <c r="B73" s="480">
        <v>2009</v>
      </c>
      <c r="C73" s="1214"/>
      <c r="D73" s="1779" t="e">
        <f>'Vorige jaren'!#REF!</f>
        <v>#REF!</v>
      </c>
      <c r="E73" s="1779"/>
      <c r="F73" s="1779"/>
      <c r="G73" s="1779"/>
      <c r="H73" s="1779"/>
      <c r="I73" s="1779"/>
      <c r="J73" s="1779"/>
      <c r="K73" s="1779"/>
      <c r="L73" s="1779"/>
      <c r="M73" s="1779"/>
      <c r="N73" s="1779"/>
      <c r="O73" s="1779"/>
      <c r="P73" s="1779"/>
      <c r="Q73" s="1779"/>
      <c r="R73" s="1779"/>
      <c r="S73" s="1779"/>
      <c r="T73" s="1779"/>
      <c r="U73" s="1779"/>
      <c r="V73" s="1779"/>
      <c r="W73" s="1779"/>
      <c r="X73" s="1779"/>
      <c r="Y73" s="1779"/>
      <c r="Z73" s="1779"/>
      <c r="AA73" s="1768"/>
      <c r="AB73" s="1780"/>
      <c r="AC73" s="1779"/>
      <c r="AD73" s="1779"/>
      <c r="AE73" s="1779"/>
      <c r="AF73" s="1779"/>
      <c r="AG73" s="1779"/>
      <c r="AH73" s="1779"/>
      <c r="AI73" s="1779"/>
      <c r="AJ73" s="1779"/>
      <c r="AK73" s="1779"/>
      <c r="AL73" s="1779"/>
      <c r="AM73" s="1779"/>
      <c r="AN73" s="1779"/>
      <c r="AO73" s="1768"/>
      <c r="AP73" s="1780"/>
      <c r="AQ73" s="1779"/>
      <c r="AR73" s="1779"/>
      <c r="AS73" s="1779"/>
      <c r="AT73" s="1779"/>
      <c r="AU73" s="1779"/>
      <c r="AV73" s="1779"/>
      <c r="AW73" s="1779"/>
      <c r="AX73" s="1779"/>
      <c r="AY73" s="1779"/>
      <c r="AZ73" s="1779"/>
      <c r="BA73" s="1779"/>
      <c r="BB73" s="1779"/>
      <c r="BC73" s="1779"/>
      <c r="BD73" s="1779"/>
      <c r="BE73" s="1779"/>
      <c r="BF73" s="1779"/>
      <c r="BG73" s="1779"/>
      <c r="BH73" s="1779"/>
      <c r="BI73" s="1779"/>
      <c r="BJ73" s="1779"/>
      <c r="BK73" s="1779"/>
      <c r="BL73" s="1779"/>
      <c r="BM73" s="1779"/>
      <c r="BN73" s="1779"/>
      <c r="BO73" s="1779"/>
      <c r="BP73" s="1779"/>
      <c r="BQ73" s="1779"/>
      <c r="BR73" s="1779"/>
      <c r="BS73" s="1779"/>
      <c r="BT73" s="1779"/>
      <c r="BU73" s="1779"/>
      <c r="BV73" s="1779"/>
      <c r="BW73" s="1779"/>
      <c r="BX73" s="1779"/>
      <c r="BY73" s="1779"/>
      <c r="BZ73" s="1779"/>
      <c r="CA73" s="1779"/>
      <c r="CB73" s="1779"/>
      <c r="CC73" s="1779"/>
      <c r="CD73" s="1779"/>
      <c r="CE73" s="1779"/>
      <c r="CF73" s="1779"/>
      <c r="CG73" s="1779"/>
      <c r="CH73" s="1779"/>
      <c r="CI73" s="1779"/>
      <c r="CJ73" s="1779"/>
      <c r="CL73" s="1200"/>
      <c r="CM73" s="1198"/>
      <c r="CN73" s="475"/>
      <c r="CO73" s="475"/>
      <c r="CP73" s="1255" t="e">
        <f ca="1">IF(D$83&lt;&gt;0,D73/D$83*100,0)</f>
        <v>#REF!</v>
      </c>
      <c r="CQ73" s="1215"/>
      <c r="CR73" s="1215"/>
      <c r="CS73" s="1215"/>
      <c r="CT73" s="1240"/>
      <c r="CU73" s="1215"/>
      <c r="CV73" s="1240"/>
      <c r="CW73" s="1240"/>
      <c r="CX73" s="1240"/>
      <c r="CY73" s="1240"/>
      <c r="CZ73" s="1240"/>
      <c r="DA73" s="1240"/>
      <c r="DB73" s="1240"/>
      <c r="DC73" s="1240"/>
      <c r="DD73" s="1256"/>
      <c r="DE73" s="1256"/>
      <c r="DF73" s="1256"/>
      <c r="DG73" s="1256"/>
      <c r="DH73" s="1256"/>
      <c r="DI73" s="1256"/>
      <c r="DJ73" s="1256"/>
      <c r="DK73" s="1256"/>
      <c r="DL73" s="1256"/>
      <c r="DM73" s="1240"/>
      <c r="DN73" s="1252"/>
      <c r="DO73" s="1256"/>
      <c r="DP73" s="1256"/>
      <c r="DQ73" s="1256"/>
      <c r="DR73" s="1256"/>
      <c r="DS73" s="1256"/>
      <c r="DT73" s="1256"/>
      <c r="DU73" s="1256"/>
      <c r="DV73" s="1256"/>
      <c r="DW73" s="1256"/>
      <c r="DX73" s="1256"/>
      <c r="DY73" s="1256"/>
      <c r="DZ73" s="1240"/>
      <c r="EA73" s="1252"/>
      <c r="EB73" s="1240"/>
      <c r="EC73" s="1240"/>
      <c r="ED73" s="1240"/>
      <c r="EE73" s="1240"/>
      <c r="EF73" s="1240"/>
      <c r="EG73" s="1240"/>
      <c r="EH73" s="1240"/>
      <c r="EI73" s="1240"/>
      <c r="EJ73" s="1240"/>
      <c r="EK73" s="1240"/>
      <c r="EL73" s="1240"/>
      <c r="EM73" s="1240"/>
      <c r="EN73" s="1240"/>
      <c r="EO73" s="1240"/>
      <c r="EP73" s="1240"/>
      <c r="EQ73" s="1240"/>
      <c r="ER73" s="1240"/>
      <c r="ES73" s="1240"/>
      <c r="ET73" s="1240"/>
      <c r="EU73" s="1240"/>
      <c r="EV73" s="1240"/>
      <c r="EW73" s="1240"/>
      <c r="EX73" s="1240"/>
      <c r="EY73" s="1240"/>
      <c r="EZ73" s="1240"/>
      <c r="FA73" s="1240"/>
      <c r="FB73" s="1240"/>
      <c r="FC73" s="1240"/>
      <c r="FD73" s="1240"/>
      <c r="FE73" s="1240"/>
      <c r="FF73" s="1240"/>
      <c r="FG73" s="1240"/>
      <c r="FH73" s="1240"/>
      <c r="FI73" s="1240"/>
      <c r="FJ73" s="1240"/>
      <c r="FK73" s="1240"/>
      <c r="FL73" s="1240"/>
      <c r="FM73" s="1240"/>
      <c r="FN73" s="1240"/>
      <c r="FO73" s="1240"/>
      <c r="FP73" s="1240"/>
      <c r="FQ73" s="1240"/>
      <c r="FR73" s="1257"/>
      <c r="FS73" s="1257"/>
      <c r="FT73" s="1257"/>
    </row>
    <row r="74" spans="1:176" s="1191" customFormat="1" ht="15.75" hidden="1" customHeight="1" thickBot="1" x14ac:dyDescent="0.3">
      <c r="A74" s="474"/>
      <c r="B74" s="480">
        <v>2010</v>
      </c>
      <c r="C74" s="1214"/>
      <c r="D74" s="1779">
        <f>'Vorige jaren'!B$17</f>
        <v>0</v>
      </c>
      <c r="E74" s="1779"/>
      <c r="F74" s="1779"/>
      <c r="G74" s="1779"/>
      <c r="H74" s="1779"/>
      <c r="I74" s="1779"/>
      <c r="J74" s="1779"/>
      <c r="K74" s="1779"/>
      <c r="L74" s="1779"/>
      <c r="M74" s="1779"/>
      <c r="N74" s="1779"/>
      <c r="O74" s="1779"/>
      <c r="P74" s="1779"/>
      <c r="Q74" s="1779"/>
      <c r="R74" s="1779"/>
      <c r="S74" s="1779"/>
      <c r="T74" s="1779"/>
      <c r="U74" s="1779"/>
      <c r="V74" s="1779"/>
      <c r="W74" s="1779"/>
      <c r="X74" s="1779"/>
      <c r="Y74" s="1779"/>
      <c r="Z74" s="1779"/>
      <c r="AA74" s="1768"/>
      <c r="AB74" s="1780"/>
      <c r="AC74" s="1779"/>
      <c r="AD74" s="1779"/>
      <c r="AE74" s="1779"/>
      <c r="AF74" s="1779"/>
      <c r="AG74" s="1779"/>
      <c r="AH74" s="1779"/>
      <c r="AI74" s="1779"/>
      <c r="AJ74" s="1779"/>
      <c r="AK74" s="1779"/>
      <c r="AL74" s="1779"/>
      <c r="AM74" s="1779"/>
      <c r="AN74" s="1779"/>
      <c r="AO74" s="1768"/>
      <c r="AP74" s="1780"/>
      <c r="AQ74" s="1779"/>
      <c r="AR74" s="1779"/>
      <c r="AS74" s="1779"/>
      <c r="AT74" s="1779"/>
      <c r="AU74" s="1779"/>
      <c r="AV74" s="1779"/>
      <c r="AW74" s="1779"/>
      <c r="AX74" s="1779"/>
      <c r="AY74" s="1779"/>
      <c r="AZ74" s="1779"/>
      <c r="BA74" s="1779"/>
      <c r="BB74" s="1779"/>
      <c r="BC74" s="1779"/>
      <c r="BD74" s="1779"/>
      <c r="BE74" s="1779"/>
      <c r="BF74" s="1779"/>
      <c r="BG74" s="1779"/>
      <c r="BH74" s="1779"/>
      <c r="BI74" s="1779"/>
      <c r="BJ74" s="1779"/>
      <c r="BK74" s="1779"/>
      <c r="BL74" s="1779"/>
      <c r="BM74" s="1779"/>
      <c r="BN74" s="1779"/>
      <c r="BO74" s="1779"/>
      <c r="BP74" s="1779"/>
      <c r="BQ74" s="1779"/>
      <c r="BR74" s="1779"/>
      <c r="BS74" s="1779"/>
      <c r="BT74" s="1779"/>
      <c r="BU74" s="1779"/>
      <c r="BV74" s="1779"/>
      <c r="BW74" s="1779"/>
      <c r="BX74" s="1779"/>
      <c r="BY74" s="1779"/>
      <c r="BZ74" s="1779"/>
      <c r="CA74" s="1779"/>
      <c r="CB74" s="1779"/>
      <c r="CC74" s="1779"/>
      <c r="CD74" s="1779"/>
      <c r="CE74" s="1779"/>
      <c r="CF74" s="1779"/>
      <c r="CG74" s="1779"/>
      <c r="CH74" s="1779"/>
      <c r="CI74" s="1779"/>
      <c r="CJ74" s="1779"/>
      <c r="CL74" s="1200"/>
      <c r="CM74" s="1198"/>
      <c r="CN74" s="475"/>
      <c r="CO74" s="475"/>
      <c r="CP74" s="1255">
        <f ca="1">IF(D$83&lt;&gt;0,D74/D$83*100,0)</f>
        <v>0</v>
      </c>
      <c r="CQ74" s="1215"/>
      <c r="CR74" s="1215"/>
      <c r="CS74" s="1215"/>
      <c r="CT74" s="1240"/>
      <c r="CU74" s="1215"/>
      <c r="CV74" s="1240"/>
      <c r="CW74" s="1240"/>
      <c r="CX74" s="1240"/>
      <c r="CY74" s="1240"/>
      <c r="CZ74" s="1240"/>
      <c r="DA74" s="1240"/>
      <c r="DB74" s="1240"/>
      <c r="DC74" s="1240"/>
      <c r="DD74" s="1256"/>
      <c r="DE74" s="1256"/>
      <c r="DF74" s="1256"/>
      <c r="DG74" s="1256"/>
      <c r="DH74" s="1256"/>
      <c r="DI74" s="1256"/>
      <c r="DJ74" s="1256"/>
      <c r="DK74" s="1256"/>
      <c r="DL74" s="1256"/>
      <c r="DM74" s="1240"/>
      <c r="DN74" s="1252"/>
      <c r="DO74" s="1256"/>
      <c r="DP74" s="1256"/>
      <c r="DQ74" s="1256"/>
      <c r="DR74" s="1256"/>
      <c r="DS74" s="1256"/>
      <c r="DT74" s="1256"/>
      <c r="DU74" s="1256"/>
      <c r="DV74" s="1256"/>
      <c r="DW74" s="1256"/>
      <c r="DX74" s="1256"/>
      <c r="DY74" s="1256"/>
      <c r="DZ74" s="1240"/>
      <c r="EA74" s="1252"/>
      <c r="EB74" s="1240"/>
      <c r="EC74" s="1240"/>
      <c r="ED74" s="1240"/>
      <c r="EE74" s="1240"/>
      <c r="EF74" s="1240"/>
      <c r="EG74" s="1240"/>
      <c r="EH74" s="1240"/>
      <c r="EI74" s="1240"/>
      <c r="EJ74" s="1240"/>
      <c r="EK74" s="1240"/>
      <c r="EL74" s="1240"/>
      <c r="EM74" s="1240"/>
      <c r="EN74" s="1240"/>
      <c r="EO74" s="1240"/>
      <c r="EP74" s="1240"/>
      <c r="EQ74" s="1240"/>
      <c r="ER74" s="1240"/>
      <c r="ES74" s="1240"/>
      <c r="ET74" s="1240"/>
      <c r="EU74" s="1240"/>
      <c r="EV74" s="1240"/>
      <c r="EW74" s="1240"/>
      <c r="EX74" s="1240"/>
      <c r="EY74" s="1240"/>
      <c r="EZ74" s="1240"/>
      <c r="FA74" s="1240"/>
      <c r="FB74" s="1240"/>
      <c r="FC74" s="1240"/>
      <c r="FD74" s="1240"/>
      <c r="FE74" s="1240"/>
      <c r="FF74" s="1240"/>
      <c r="FG74" s="1240"/>
      <c r="FH74" s="1240"/>
      <c r="FI74" s="1240"/>
      <c r="FJ74" s="1240"/>
      <c r="FK74" s="1240"/>
      <c r="FL74" s="1240"/>
      <c r="FM74" s="1240"/>
      <c r="FN74" s="1240"/>
      <c r="FO74" s="1240"/>
      <c r="FP74" s="1240"/>
      <c r="FQ74" s="1240"/>
      <c r="FR74" s="1257"/>
      <c r="FS74" s="1257"/>
      <c r="FT74" s="1257"/>
    </row>
    <row r="75" spans="1:176" s="1191" customFormat="1" ht="15.75" hidden="1" customHeight="1" thickBot="1" x14ac:dyDescent="0.3">
      <c r="A75" s="474"/>
      <c r="B75" s="480">
        <v>2011</v>
      </c>
      <c r="C75" s="1214"/>
      <c r="D75" s="1779">
        <f>'Vorige jaren'!B$18</f>
        <v>0</v>
      </c>
      <c r="E75" s="1779"/>
      <c r="F75" s="1779"/>
      <c r="G75" s="1779"/>
      <c r="H75" s="1779"/>
      <c r="I75" s="1779"/>
      <c r="J75" s="1779"/>
      <c r="K75" s="1779"/>
      <c r="L75" s="1779"/>
      <c r="M75" s="1779"/>
      <c r="N75" s="1779"/>
      <c r="O75" s="1779"/>
      <c r="P75" s="1779"/>
      <c r="Q75" s="1779"/>
      <c r="R75" s="1779"/>
      <c r="S75" s="1779"/>
      <c r="T75" s="1779"/>
      <c r="U75" s="1779"/>
      <c r="V75" s="1779"/>
      <c r="W75" s="1779"/>
      <c r="X75" s="1779"/>
      <c r="Y75" s="1779"/>
      <c r="Z75" s="1779"/>
      <c r="AA75" s="1768"/>
      <c r="AB75" s="1780"/>
      <c r="AC75" s="1779"/>
      <c r="AD75" s="1779"/>
      <c r="AE75" s="1779"/>
      <c r="AF75" s="1779"/>
      <c r="AG75" s="1779"/>
      <c r="AH75" s="1779"/>
      <c r="AI75" s="1779"/>
      <c r="AJ75" s="1779"/>
      <c r="AK75" s="1779"/>
      <c r="AL75" s="1779"/>
      <c r="AM75" s="1779"/>
      <c r="AN75" s="1779"/>
      <c r="AO75" s="1768"/>
      <c r="AP75" s="1780"/>
      <c r="AQ75" s="1779"/>
      <c r="AR75" s="1779"/>
      <c r="AS75" s="1779"/>
      <c r="AT75" s="1779"/>
      <c r="AU75" s="1779"/>
      <c r="AV75" s="1779"/>
      <c r="AW75" s="1779"/>
      <c r="AX75" s="1779"/>
      <c r="AY75" s="1779"/>
      <c r="AZ75" s="1779"/>
      <c r="BA75" s="1779"/>
      <c r="BB75" s="1779"/>
      <c r="BC75" s="1779"/>
      <c r="BD75" s="1779"/>
      <c r="BE75" s="1779"/>
      <c r="BF75" s="1779"/>
      <c r="BG75" s="1779"/>
      <c r="BH75" s="1779"/>
      <c r="BI75" s="1779"/>
      <c r="BJ75" s="1779"/>
      <c r="BK75" s="1779"/>
      <c r="BL75" s="1779"/>
      <c r="BM75" s="1779"/>
      <c r="BN75" s="1779"/>
      <c r="BO75" s="1779"/>
      <c r="BP75" s="1779"/>
      <c r="BQ75" s="1779"/>
      <c r="BR75" s="1779"/>
      <c r="BS75" s="1779"/>
      <c r="BT75" s="1779"/>
      <c r="BU75" s="1779"/>
      <c r="BV75" s="1779"/>
      <c r="BW75" s="1779"/>
      <c r="BX75" s="1779"/>
      <c r="BY75" s="1779"/>
      <c r="BZ75" s="1779"/>
      <c r="CA75" s="1779"/>
      <c r="CB75" s="1779"/>
      <c r="CC75" s="1779"/>
      <c r="CD75" s="1779"/>
      <c r="CE75" s="1779"/>
      <c r="CF75" s="1779"/>
      <c r="CG75" s="1779"/>
      <c r="CH75" s="1779"/>
      <c r="CI75" s="1779"/>
      <c r="CJ75" s="1779"/>
      <c r="CL75" s="1200"/>
      <c r="CM75" s="1198"/>
      <c r="CN75" s="475"/>
      <c r="CO75" s="475"/>
      <c r="CP75" s="1255">
        <f ca="1">IF(D$83&lt;&gt;0,D75/D$83*100,0)</f>
        <v>0</v>
      </c>
      <c r="CQ75" s="1215"/>
      <c r="CR75" s="1215"/>
      <c r="CS75" s="1215"/>
      <c r="CT75" s="1240"/>
      <c r="CU75" s="1215"/>
      <c r="CV75" s="1240"/>
      <c r="CW75" s="1240"/>
      <c r="CX75" s="1240"/>
      <c r="CY75" s="1240"/>
      <c r="CZ75" s="1240"/>
      <c r="DA75" s="1240"/>
      <c r="DB75" s="1240"/>
      <c r="DC75" s="1240"/>
      <c r="DD75" s="1256"/>
      <c r="DE75" s="1256"/>
      <c r="DF75" s="1256"/>
      <c r="DG75" s="1256"/>
      <c r="DH75" s="1256"/>
      <c r="DI75" s="1256"/>
      <c r="DJ75" s="1256"/>
      <c r="DK75" s="1256"/>
      <c r="DL75" s="1256"/>
      <c r="DM75" s="1240"/>
      <c r="DN75" s="1252"/>
      <c r="DO75" s="1256"/>
      <c r="DP75" s="1256"/>
      <c r="DQ75" s="1256"/>
      <c r="DR75" s="1256"/>
      <c r="DS75" s="1256"/>
      <c r="DT75" s="1256"/>
      <c r="DU75" s="1256"/>
      <c r="DV75" s="1256"/>
      <c r="DW75" s="1256"/>
      <c r="DX75" s="1256"/>
      <c r="DY75" s="1256"/>
      <c r="DZ75" s="1240"/>
      <c r="EA75" s="1252"/>
      <c r="EB75" s="1240"/>
      <c r="EC75" s="1240"/>
      <c r="ED75" s="1240"/>
      <c r="EE75" s="1240"/>
      <c r="EF75" s="1240"/>
      <c r="EG75" s="1240"/>
      <c r="EH75" s="1240"/>
      <c r="EI75" s="1240"/>
      <c r="EJ75" s="1240"/>
      <c r="EK75" s="1240"/>
      <c r="EL75" s="1240"/>
      <c r="EM75" s="1240"/>
      <c r="EN75" s="1240"/>
      <c r="EO75" s="1240"/>
      <c r="EP75" s="1240"/>
      <c r="EQ75" s="1240"/>
      <c r="ER75" s="1240"/>
      <c r="ES75" s="1240"/>
      <c r="ET75" s="1240"/>
      <c r="EU75" s="1240"/>
      <c r="EV75" s="1240"/>
      <c r="EW75" s="1240"/>
      <c r="EX75" s="1240"/>
      <c r="EY75" s="1240"/>
      <c r="EZ75" s="1240"/>
      <c r="FA75" s="1240"/>
      <c r="FB75" s="1240"/>
      <c r="FC75" s="1240"/>
      <c r="FD75" s="1240"/>
      <c r="FE75" s="1240"/>
      <c r="FF75" s="1240"/>
      <c r="FG75" s="1240"/>
      <c r="FH75" s="1240"/>
      <c r="FI75" s="1240"/>
      <c r="FJ75" s="1240"/>
      <c r="FK75" s="1240"/>
      <c r="FL75" s="1240"/>
      <c r="FM75" s="1240"/>
      <c r="FN75" s="1240"/>
      <c r="FO75" s="1240"/>
      <c r="FP75" s="1240"/>
      <c r="FQ75" s="1240"/>
      <c r="FR75" s="1257"/>
      <c r="FS75" s="1257"/>
      <c r="FT75" s="1257"/>
    </row>
    <row r="76" spans="1:176" s="1191" customFormat="1" ht="15.75" hidden="1" customHeight="1" thickBot="1" x14ac:dyDescent="0.3">
      <c r="A76" s="474"/>
      <c r="B76" s="480">
        <v>2012</v>
      </c>
      <c r="C76" s="1238"/>
      <c r="D76" s="1779">
        <f>'Vorige jaren'!B$19</f>
        <v>0</v>
      </c>
      <c r="E76" s="1780"/>
      <c r="F76" s="1779"/>
      <c r="G76" s="1779"/>
      <c r="H76" s="1779"/>
      <c r="I76" s="1779"/>
      <c r="J76" s="1779"/>
      <c r="K76" s="1779"/>
      <c r="L76" s="1779"/>
      <c r="M76" s="1779"/>
      <c r="N76" s="1779"/>
      <c r="O76" s="1779"/>
      <c r="P76" s="1779"/>
      <c r="Q76" s="1779"/>
      <c r="R76" s="1779"/>
      <c r="S76" s="1779"/>
      <c r="T76" s="1779"/>
      <c r="U76" s="1779"/>
      <c r="V76" s="1779"/>
      <c r="W76" s="1779"/>
      <c r="X76" s="1779"/>
      <c r="Y76" s="1779"/>
      <c r="Z76" s="1779"/>
      <c r="AA76" s="1768"/>
      <c r="AB76" s="1780"/>
      <c r="AC76" s="1779"/>
      <c r="AD76" s="1779"/>
      <c r="AE76" s="1779"/>
      <c r="AF76" s="1779"/>
      <c r="AG76" s="1779"/>
      <c r="AH76" s="1779"/>
      <c r="AI76" s="1779"/>
      <c r="AJ76" s="1779"/>
      <c r="AK76" s="1779"/>
      <c r="AL76" s="1779"/>
      <c r="AM76" s="1779"/>
      <c r="AN76" s="1779"/>
      <c r="AO76" s="1768"/>
      <c r="AP76" s="1780"/>
      <c r="AQ76" s="1779"/>
      <c r="AR76" s="1779"/>
      <c r="AS76" s="1779"/>
      <c r="AT76" s="1779"/>
      <c r="AU76" s="1779"/>
      <c r="AV76" s="1779"/>
      <c r="AW76" s="1779"/>
      <c r="AX76" s="1779"/>
      <c r="AY76" s="1779"/>
      <c r="AZ76" s="1779"/>
      <c r="BA76" s="1779"/>
      <c r="BB76" s="1779"/>
      <c r="BC76" s="1779"/>
      <c r="BD76" s="1779"/>
      <c r="BE76" s="1779"/>
      <c r="BF76" s="1779"/>
      <c r="BG76" s="1779"/>
      <c r="BH76" s="1779"/>
      <c r="BI76" s="1779"/>
      <c r="BJ76" s="1779"/>
      <c r="BK76" s="1779"/>
      <c r="BL76" s="1779"/>
      <c r="BM76" s="1779"/>
      <c r="BN76" s="1779"/>
      <c r="BO76" s="1779"/>
      <c r="BP76" s="1779"/>
      <c r="BQ76" s="1779"/>
      <c r="BR76" s="1779"/>
      <c r="BS76" s="1779"/>
      <c r="BT76" s="1779"/>
      <c r="BU76" s="1779"/>
      <c r="BV76" s="1779"/>
      <c r="BW76" s="1779"/>
      <c r="BX76" s="1779"/>
      <c r="BY76" s="1779"/>
      <c r="BZ76" s="1779"/>
      <c r="CA76" s="1779"/>
      <c r="CB76" s="1779"/>
      <c r="CC76" s="1779"/>
      <c r="CD76" s="1779"/>
      <c r="CE76" s="1779"/>
      <c r="CF76" s="1779"/>
      <c r="CG76" s="1779"/>
      <c r="CH76" s="1779"/>
      <c r="CI76" s="1779"/>
      <c r="CJ76" s="1779"/>
      <c r="CL76" s="1200"/>
      <c r="CM76" s="1198"/>
      <c r="CN76" s="475"/>
      <c r="CO76" s="475"/>
      <c r="CP76" s="1255">
        <f ca="1">IF(D$83&lt;&gt;0,D76/D$83*100,0)</f>
        <v>0</v>
      </c>
      <c r="CQ76" s="1240"/>
      <c r="CR76" s="1240"/>
      <c r="CS76" s="1240"/>
      <c r="CT76" s="1240"/>
      <c r="CU76" s="1240"/>
      <c r="CV76" s="1240"/>
      <c r="CW76" s="1240"/>
      <c r="CX76" s="1240"/>
      <c r="CY76" s="1240"/>
      <c r="CZ76" s="1240"/>
      <c r="DA76" s="1240"/>
      <c r="DB76" s="1240"/>
      <c r="DC76" s="1240"/>
      <c r="DD76" s="1256"/>
      <c r="DE76" s="1256"/>
      <c r="DF76" s="1256"/>
      <c r="DG76" s="1256"/>
      <c r="DH76" s="1256"/>
      <c r="DI76" s="1256"/>
      <c r="DJ76" s="1256"/>
      <c r="DK76" s="1256"/>
      <c r="DL76" s="1256"/>
      <c r="DM76" s="1240"/>
      <c r="DN76" s="1252"/>
      <c r="DO76" s="1256"/>
      <c r="DP76" s="1256"/>
      <c r="DQ76" s="1256"/>
      <c r="DR76" s="1256"/>
      <c r="DS76" s="1256"/>
      <c r="DT76" s="1256"/>
      <c r="DU76" s="1256"/>
      <c r="DV76" s="1256"/>
      <c r="DW76" s="1256"/>
      <c r="DX76" s="1256"/>
      <c r="DY76" s="1256"/>
      <c r="DZ76" s="1240"/>
      <c r="EA76" s="1252"/>
      <c r="EB76" s="1240"/>
      <c r="EC76" s="1240"/>
      <c r="ED76" s="1240"/>
      <c r="EE76" s="1240"/>
      <c r="EF76" s="1240"/>
      <c r="EG76" s="1240"/>
      <c r="EH76" s="1240"/>
      <c r="EI76" s="1240"/>
      <c r="EJ76" s="1240"/>
      <c r="EK76" s="1240"/>
      <c r="EL76" s="1240"/>
      <c r="EM76" s="1240"/>
      <c r="EN76" s="1240"/>
      <c r="EO76" s="1240"/>
      <c r="EP76" s="1240"/>
      <c r="EQ76" s="1240"/>
      <c r="ER76" s="1240"/>
      <c r="ES76" s="1240"/>
      <c r="ET76" s="1240"/>
      <c r="EU76" s="1240"/>
      <c r="EV76" s="1240"/>
      <c r="EW76" s="1240"/>
      <c r="EX76" s="1240"/>
      <c r="EY76" s="1240"/>
      <c r="EZ76" s="1240"/>
      <c r="FA76" s="1240"/>
      <c r="FB76" s="1240"/>
      <c r="FC76" s="1240"/>
      <c r="FD76" s="1240"/>
      <c r="FE76" s="1240"/>
      <c r="FF76" s="1240"/>
      <c r="FG76" s="1240"/>
      <c r="FH76" s="1240"/>
      <c r="FI76" s="1240"/>
      <c r="FJ76" s="1240"/>
      <c r="FK76" s="1240"/>
      <c r="FL76" s="1240"/>
      <c r="FM76" s="1240"/>
      <c r="FN76" s="1240"/>
      <c r="FO76" s="1240"/>
      <c r="FP76" s="1240"/>
      <c r="FQ76" s="1240"/>
      <c r="FR76" s="1257"/>
      <c r="FS76" s="1257"/>
      <c r="FT76" s="1257"/>
    </row>
    <row r="77" spans="1:176" s="1191" customFormat="1" ht="15.75" hidden="1" customHeight="1" thickBot="1" x14ac:dyDescent="0.3">
      <c r="A77" s="474"/>
      <c r="B77" s="482">
        <v>2014</v>
      </c>
      <c r="C77" s="1258"/>
      <c r="D77" s="1782">
        <f t="shared" ref="D77:D83" ca="1" si="57">SUM(AB77:CJ77)</f>
        <v>0</v>
      </c>
      <c r="E77" s="1783">
        <f>IF(Overzicht!C39=0,0,Overzicht!C$16/Overzicht!C39)</f>
        <v>0</v>
      </c>
      <c r="F77" s="1783">
        <f>IF(Overzicht!D39=0,0,Overzicht!D$16/Overzicht!D39)</f>
        <v>0</v>
      </c>
      <c r="G77" s="1783">
        <f>IF(Overzicht!E39=0,0,Overzicht!E$16/Overzicht!E39)</f>
        <v>0</v>
      </c>
      <c r="H77" s="1783">
        <f>IF(Overzicht!F39=0,0,Overzicht!F$16/Overzicht!F39)</f>
        <v>0</v>
      </c>
      <c r="I77" s="1783">
        <f>IF(Overzicht!G39=0,0,Overzicht!G$16/Overzicht!G39)</f>
        <v>0</v>
      </c>
      <c r="J77" s="1783">
        <f>IF(Overzicht!H39=0,0,Overzicht!H$16/Overzicht!H39)</f>
        <v>0</v>
      </c>
      <c r="K77" s="1783">
        <f>IF(Overzicht!I39=0,0,Overzicht!I$16/Overzicht!I39)</f>
        <v>0</v>
      </c>
      <c r="L77" s="1783">
        <f>IF(Overzicht!J39=0,0,Overzicht!J$16/Overzicht!J39)</f>
        <v>0</v>
      </c>
      <c r="M77" s="1783">
        <f>IF(Overzicht!K39=0,0,Overzicht!K$16/Overzicht!K39)</f>
        <v>0</v>
      </c>
      <c r="N77" s="1783">
        <f>IF(Overzicht!L39=0,0,Overzicht!L$16/Overzicht!L39)</f>
        <v>0</v>
      </c>
      <c r="O77" s="1783">
        <f>IF(Overzicht!M39=0,0,Overzicht!M$16/Overzicht!M39)</f>
        <v>0</v>
      </c>
      <c r="P77" s="1783">
        <f>IF(Overzicht!N39=0,0,Overzicht!N$16/Overzicht!N39)</f>
        <v>0</v>
      </c>
      <c r="Q77" s="1783">
        <f>IF(Overzicht!O39=0,0,Overzicht!O$16/Overzicht!O39)</f>
        <v>0</v>
      </c>
      <c r="R77" s="1783">
        <f>IF(Overzicht!P39=0,0,Overzicht!P$16/Overzicht!P39)</f>
        <v>0</v>
      </c>
      <c r="S77" s="1783">
        <f>IF(Overzicht!Q39=0,0,Overzicht!Q$16/Overzicht!Q39)</f>
        <v>0</v>
      </c>
      <c r="T77" s="1783">
        <f>IF(Overzicht!R39=0,0,Overzicht!R$16/Overzicht!R39)</f>
        <v>0</v>
      </c>
      <c r="U77" s="1783">
        <f>IF(Overzicht!S39=0,0,Overzicht!S$16/Overzicht!S39)</f>
        <v>0</v>
      </c>
      <c r="V77" s="1783">
        <f>IF(Overzicht!T39=0,0,Overzicht!T$16/Overzicht!T39)</f>
        <v>0</v>
      </c>
      <c r="W77" s="1783">
        <f>IF(Overzicht!U39=0,0,Overzicht!U$16/Overzicht!U39)</f>
        <v>0</v>
      </c>
      <c r="X77" s="1783">
        <f>IF(Overzicht!V39=0,0,Overzicht!V$16/Overzicht!V39)</f>
        <v>0</v>
      </c>
      <c r="Y77" s="1783">
        <f>IF(Overzicht!W39=0,0,Overzicht!W$16/Overzicht!W39)</f>
        <v>0</v>
      </c>
      <c r="Z77" s="1783">
        <f>IF(Overzicht!X39=0,0,Overzicht!X$16/Overzicht!X39)</f>
        <v>0</v>
      </c>
      <c r="AA77" s="1768"/>
      <c r="AB77" s="1783">
        <f>Overzicht!Z39*Overzicht!Z$16</f>
        <v>0</v>
      </c>
      <c r="AC77" s="1782">
        <f ca="1">Overzicht!AA39*Overzicht!AA$16</f>
        <v>0</v>
      </c>
      <c r="AD77" s="1782">
        <f ca="1">Overzicht!AB39*Overzicht!AB$16</f>
        <v>0</v>
      </c>
      <c r="AE77" s="1782">
        <f>Overzicht!AC39*Overzicht!AC$16</f>
        <v>0</v>
      </c>
      <c r="AF77" s="1782">
        <f>Overzicht!AD39*Overzicht!AD$16</f>
        <v>0</v>
      </c>
      <c r="AG77" s="1782">
        <f>Overzicht!AE39*Overzicht!AE$16</f>
        <v>0</v>
      </c>
      <c r="AH77" s="1782">
        <f>Overzicht!AF39*Overzicht!AF$16</f>
        <v>0</v>
      </c>
      <c r="AI77" s="1782">
        <f>Overzicht!AG39*Overzicht!AG$16</f>
        <v>0</v>
      </c>
      <c r="AJ77" s="1782">
        <f>Overzicht!AH39*Overzicht!AH$16</f>
        <v>0</v>
      </c>
      <c r="AK77" s="1782">
        <f>Overzicht!AI39*Overzicht!AI$16</f>
        <v>0</v>
      </c>
      <c r="AL77" s="1782">
        <f>Overzicht!AJ39*Overzicht!AJ$16</f>
        <v>0</v>
      </c>
      <c r="AM77" s="1782">
        <f>Overzicht!AK39*Overzicht!AK$16</f>
        <v>0</v>
      </c>
      <c r="AN77" s="1782">
        <f>Overzicht!AL39*Overzicht!AL$16</f>
        <v>0</v>
      </c>
      <c r="AO77" s="1768"/>
      <c r="AP77" s="1783">
        <f>Overzicht!AN39*Overzicht!AN$16</f>
        <v>0</v>
      </c>
      <c r="AQ77" s="1782">
        <f>Overzicht!AO39*Overzicht!AO$16</f>
        <v>0</v>
      </c>
      <c r="AR77" s="1782">
        <f>Overzicht!AP39*Overzicht!AP$16</f>
        <v>0</v>
      </c>
      <c r="AS77" s="1782">
        <f>Overzicht!AQ39*Overzicht!AQ$16</f>
        <v>0</v>
      </c>
      <c r="AT77" s="1782">
        <f>Overzicht!AR39*Overzicht!AR$16</f>
        <v>0</v>
      </c>
      <c r="AU77" s="1782">
        <f>Overzicht!AS39*Overzicht!AS$16</f>
        <v>0</v>
      </c>
      <c r="AV77" s="1782">
        <f>Overzicht!AT39*Overzicht!AT$16</f>
        <v>0</v>
      </c>
      <c r="AW77" s="1782">
        <f>Overzicht!AU39*Overzicht!AU$16</f>
        <v>0</v>
      </c>
      <c r="AX77" s="1782">
        <f>Overzicht!AV39*Overzicht!AV$16</f>
        <v>0</v>
      </c>
      <c r="AY77" s="1782">
        <f>Overzicht!AW39*Overzicht!AW$16</f>
        <v>0</v>
      </c>
      <c r="AZ77" s="1782">
        <f>Overzicht!AX39*Overzicht!AX$16</f>
        <v>0</v>
      </c>
      <c r="BA77" s="1782">
        <f>Overzicht!AY39*Overzicht!AY$16</f>
        <v>0</v>
      </c>
      <c r="BB77" s="1782">
        <f>Overzicht!AZ39*Overzicht!AZ$16</f>
        <v>0</v>
      </c>
      <c r="BC77" s="1782">
        <f>Overzicht!BA39*Overzicht!BA$16</f>
        <v>0</v>
      </c>
      <c r="BD77" s="1782">
        <f>Overzicht!BB39*Overzicht!BB$16</f>
        <v>0</v>
      </c>
      <c r="BE77" s="1782">
        <f>Overzicht!BC39*Overzicht!BC$16</f>
        <v>0</v>
      </c>
      <c r="BF77" s="1782">
        <f>Overzicht!BD39*Overzicht!BD$16</f>
        <v>0</v>
      </c>
      <c r="BG77" s="1782">
        <f>Overzicht!BE39*Overzicht!BE$16</f>
        <v>0</v>
      </c>
      <c r="BH77" s="1782">
        <f>Overzicht!BF39*Overzicht!BF$16</f>
        <v>0</v>
      </c>
      <c r="BI77" s="1782">
        <f>Overzicht!BG39*Overzicht!BG$16</f>
        <v>0</v>
      </c>
      <c r="BJ77" s="1782">
        <f>Overzicht!BH39*Overzicht!BH$16</f>
        <v>0</v>
      </c>
      <c r="BK77" s="1782">
        <f>Overzicht!BI39*Overzicht!BI$16</f>
        <v>0</v>
      </c>
      <c r="BL77" s="1782">
        <f>Overzicht!BJ39*Overzicht!BJ$16</f>
        <v>0</v>
      </c>
      <c r="BM77" s="1782">
        <f>Overzicht!BK39*Overzicht!BK$16</f>
        <v>0</v>
      </c>
      <c r="BN77" s="1782">
        <f>Overzicht!BL39*Overzicht!BL$16</f>
        <v>0</v>
      </c>
      <c r="BO77" s="1782">
        <f>Overzicht!BM39*Overzicht!BM$16</f>
        <v>0</v>
      </c>
      <c r="BP77" s="1782">
        <f>Overzicht!BN39*Overzicht!BN$16</f>
        <v>0</v>
      </c>
      <c r="BQ77" s="1782">
        <f>Overzicht!BO39*Overzicht!BO$16</f>
        <v>0</v>
      </c>
      <c r="BR77" s="1782">
        <f>Overzicht!BP39*Overzicht!BP$16</f>
        <v>0</v>
      </c>
      <c r="BS77" s="1782">
        <f>Overzicht!BQ39*Overzicht!BQ$16</f>
        <v>0</v>
      </c>
      <c r="BT77" s="1782">
        <f>Overzicht!BR39*Overzicht!BR$16</f>
        <v>0</v>
      </c>
      <c r="BU77" s="1782">
        <f>Overzicht!BS39*Overzicht!BS$16</f>
        <v>0</v>
      </c>
      <c r="BV77" s="1782">
        <f>Overzicht!BT39*Overzicht!BT$16</f>
        <v>0</v>
      </c>
      <c r="BW77" s="1782">
        <f>Overzicht!BU39*Overzicht!BU$16</f>
        <v>0</v>
      </c>
      <c r="BX77" s="1782">
        <f>Overzicht!BV39*Overzicht!BV$16</f>
        <v>0</v>
      </c>
      <c r="BY77" s="1782">
        <f>Overzicht!BW39*Overzicht!BW$16</f>
        <v>0</v>
      </c>
      <c r="BZ77" s="1782">
        <f>Overzicht!BX39*Overzicht!BX$16</f>
        <v>0</v>
      </c>
      <c r="CA77" s="1782">
        <f>Overzicht!BY39*Overzicht!BY$16</f>
        <v>0</v>
      </c>
      <c r="CB77" s="1782">
        <f>Overzicht!BZ39*Overzicht!BZ$16</f>
        <v>0</v>
      </c>
      <c r="CC77" s="1782">
        <f>Overzicht!CA39*Overzicht!CA$16</f>
        <v>0</v>
      </c>
      <c r="CD77" s="1782">
        <f>Overzicht!CB39*Overzicht!CB$16</f>
        <v>0</v>
      </c>
      <c r="CE77" s="1782">
        <f>Overzicht!CC39*Overzicht!CC$16</f>
        <v>0</v>
      </c>
      <c r="CF77" s="1782">
        <f>Overzicht!CD39*Overzicht!CD$16</f>
        <v>0</v>
      </c>
      <c r="CG77" s="1782">
        <f>Overzicht!CE39*Overzicht!CE$16</f>
        <v>0</v>
      </c>
      <c r="CH77" s="1782">
        <f>Overzicht!CF39*Overzicht!CF$16</f>
        <v>0</v>
      </c>
      <c r="CI77" s="1782">
        <f>Overzicht!CG39*Overzicht!CG$16</f>
        <v>0</v>
      </c>
      <c r="CJ77" s="1782">
        <f>Overzicht!CH39*Overzicht!CH$16</f>
        <v>0</v>
      </c>
      <c r="CL77" s="1200"/>
      <c r="CM77" s="1198"/>
      <c r="CN77" s="475"/>
      <c r="CO77" s="475"/>
      <c r="CP77" s="1267">
        <f t="shared" ref="CP77:DD77" ca="1" si="58">IF(D$77&lt;&gt;0,D77/D$77*100,0)</f>
        <v>0</v>
      </c>
      <c r="CQ77" s="1266">
        <f t="shared" si="58"/>
        <v>0</v>
      </c>
      <c r="CR77" s="1266">
        <f t="shared" si="58"/>
        <v>0</v>
      </c>
      <c r="CS77" s="1266">
        <f t="shared" si="58"/>
        <v>0</v>
      </c>
      <c r="CT77" s="1266">
        <f t="shared" si="58"/>
        <v>0</v>
      </c>
      <c r="CU77" s="1266">
        <f t="shared" si="58"/>
        <v>0</v>
      </c>
      <c r="CV77" s="1266">
        <f t="shared" si="58"/>
        <v>0</v>
      </c>
      <c r="CW77" s="1266">
        <f t="shared" si="58"/>
        <v>0</v>
      </c>
      <c r="CX77" s="1266">
        <f t="shared" si="58"/>
        <v>0</v>
      </c>
      <c r="CY77" s="1266">
        <f t="shared" si="58"/>
        <v>0</v>
      </c>
      <c r="CZ77" s="1266">
        <f t="shared" si="58"/>
        <v>0</v>
      </c>
      <c r="DA77" s="1266">
        <f t="shared" si="58"/>
        <v>0</v>
      </c>
      <c r="DB77" s="1266">
        <f t="shared" si="58"/>
        <v>0</v>
      </c>
      <c r="DC77" s="1266">
        <f t="shared" si="58"/>
        <v>0</v>
      </c>
      <c r="DD77" s="1268">
        <f t="shared" si="58"/>
        <v>0</v>
      </c>
      <c r="DE77" s="1268">
        <f t="shared" ref="DE77:DL77" si="59">IF(S$77&lt;&gt;0,S77/S$77*100,0)</f>
        <v>0</v>
      </c>
      <c r="DF77" s="1268">
        <f t="shared" si="59"/>
        <v>0</v>
      </c>
      <c r="DG77" s="1268">
        <f t="shared" si="59"/>
        <v>0</v>
      </c>
      <c r="DH77" s="1268">
        <f t="shared" si="59"/>
        <v>0</v>
      </c>
      <c r="DI77" s="1268">
        <f t="shared" si="59"/>
        <v>0</v>
      </c>
      <c r="DJ77" s="1268">
        <f t="shared" si="59"/>
        <v>0</v>
      </c>
      <c r="DK77" s="1268">
        <f t="shared" si="59"/>
        <v>0</v>
      </c>
      <c r="DL77" s="1268">
        <f t="shared" si="59"/>
        <v>0</v>
      </c>
      <c r="DM77" s="1266">
        <f ca="1">IF(AC$77&lt;&gt;0,AC77/AC$77*100,0)</f>
        <v>0</v>
      </c>
      <c r="DN77" s="1262">
        <f ca="1">IF(AD$77&lt;&gt;0,AD77/AD$77*100,0)</f>
        <v>0</v>
      </c>
      <c r="DO77" s="1268">
        <f t="shared" ref="DO77:DY77" si="60">IF(AN$77&lt;&gt;0,AN77/AN$77*100,0)</f>
        <v>0</v>
      </c>
      <c r="DP77" s="1268">
        <f t="shared" si="60"/>
        <v>0</v>
      </c>
      <c r="DQ77" s="1268">
        <f t="shared" si="60"/>
        <v>0</v>
      </c>
      <c r="DR77" s="1268">
        <f t="shared" si="60"/>
        <v>0</v>
      </c>
      <c r="DS77" s="1268">
        <f t="shared" si="60"/>
        <v>0</v>
      </c>
      <c r="DT77" s="1268">
        <f t="shared" si="60"/>
        <v>0</v>
      </c>
      <c r="DU77" s="1268">
        <f t="shared" si="60"/>
        <v>0</v>
      </c>
      <c r="DV77" s="1268">
        <f t="shared" si="60"/>
        <v>0</v>
      </c>
      <c r="DW77" s="1268">
        <f t="shared" si="60"/>
        <v>0</v>
      </c>
      <c r="DX77" s="1268">
        <f t="shared" si="60"/>
        <v>0</v>
      </c>
      <c r="DY77" s="1268">
        <f t="shared" si="60"/>
        <v>0</v>
      </c>
      <c r="DZ77" s="1266">
        <f t="shared" ref="DZ77:FT77" si="61">IF(AR$77&lt;&gt;0,AR77/AR$77*100,0)</f>
        <v>0</v>
      </c>
      <c r="EA77" s="1262">
        <f t="shared" si="61"/>
        <v>0</v>
      </c>
      <c r="EB77" s="1266">
        <f t="shared" si="61"/>
        <v>0</v>
      </c>
      <c r="EC77" s="1266">
        <f t="shared" si="61"/>
        <v>0</v>
      </c>
      <c r="ED77" s="1266">
        <f t="shared" si="61"/>
        <v>0</v>
      </c>
      <c r="EE77" s="1266">
        <f t="shared" si="61"/>
        <v>0</v>
      </c>
      <c r="EF77" s="1266">
        <f t="shared" si="61"/>
        <v>0</v>
      </c>
      <c r="EG77" s="1266">
        <f t="shared" si="61"/>
        <v>0</v>
      </c>
      <c r="EH77" s="1266">
        <f t="shared" si="61"/>
        <v>0</v>
      </c>
      <c r="EI77" s="1266">
        <f t="shared" si="61"/>
        <v>0</v>
      </c>
      <c r="EJ77" s="1266">
        <f t="shared" si="61"/>
        <v>0</v>
      </c>
      <c r="EK77" s="1266">
        <f t="shared" si="61"/>
        <v>0</v>
      </c>
      <c r="EL77" s="1266">
        <f t="shared" si="61"/>
        <v>0</v>
      </c>
      <c r="EM77" s="1266">
        <f t="shared" si="61"/>
        <v>0</v>
      </c>
      <c r="EN77" s="1266">
        <f t="shared" si="61"/>
        <v>0</v>
      </c>
      <c r="EO77" s="1266">
        <f t="shared" si="61"/>
        <v>0</v>
      </c>
      <c r="EP77" s="1266">
        <f t="shared" si="61"/>
        <v>0</v>
      </c>
      <c r="EQ77" s="1266">
        <f t="shared" si="61"/>
        <v>0</v>
      </c>
      <c r="ER77" s="1266">
        <f t="shared" si="61"/>
        <v>0</v>
      </c>
      <c r="ES77" s="1266">
        <f t="shared" si="61"/>
        <v>0</v>
      </c>
      <c r="ET77" s="1266">
        <f t="shared" si="61"/>
        <v>0</v>
      </c>
      <c r="EU77" s="1266">
        <f t="shared" si="61"/>
        <v>0</v>
      </c>
      <c r="EV77" s="1266">
        <f t="shared" si="61"/>
        <v>0</v>
      </c>
      <c r="EW77" s="1266">
        <f t="shared" si="61"/>
        <v>0</v>
      </c>
      <c r="EX77" s="1266">
        <f t="shared" si="61"/>
        <v>0</v>
      </c>
      <c r="EY77" s="1266">
        <f t="shared" si="61"/>
        <v>0</v>
      </c>
      <c r="EZ77" s="1266">
        <f t="shared" si="61"/>
        <v>0</v>
      </c>
      <c r="FA77" s="1266">
        <f t="shared" si="61"/>
        <v>0</v>
      </c>
      <c r="FB77" s="1266">
        <f t="shared" si="61"/>
        <v>0</v>
      </c>
      <c r="FC77" s="1266">
        <f t="shared" si="61"/>
        <v>0</v>
      </c>
      <c r="FD77" s="1266">
        <f t="shared" si="61"/>
        <v>0</v>
      </c>
      <c r="FE77" s="1266">
        <f t="shared" si="61"/>
        <v>0</v>
      </c>
      <c r="FF77" s="1266">
        <f t="shared" si="61"/>
        <v>0</v>
      </c>
      <c r="FG77" s="1266">
        <f t="shared" si="61"/>
        <v>0</v>
      </c>
      <c r="FH77" s="1266">
        <f t="shared" si="61"/>
        <v>0</v>
      </c>
      <c r="FI77" s="1266">
        <f t="shared" si="61"/>
        <v>0</v>
      </c>
      <c r="FJ77" s="1266">
        <f t="shared" si="61"/>
        <v>0</v>
      </c>
      <c r="FK77" s="1266">
        <f t="shared" si="61"/>
        <v>0</v>
      </c>
      <c r="FL77" s="1266">
        <f t="shared" si="61"/>
        <v>0</v>
      </c>
      <c r="FM77" s="1266">
        <f t="shared" si="61"/>
        <v>0</v>
      </c>
      <c r="FN77" s="1266">
        <f t="shared" si="61"/>
        <v>0</v>
      </c>
      <c r="FO77" s="1266">
        <f t="shared" si="61"/>
        <v>0</v>
      </c>
      <c r="FP77" s="1266">
        <f t="shared" si="61"/>
        <v>0</v>
      </c>
      <c r="FQ77" s="1266">
        <f t="shared" si="61"/>
        <v>0</v>
      </c>
      <c r="FR77" s="1269">
        <f t="shared" si="61"/>
        <v>0</v>
      </c>
      <c r="FS77" s="1269">
        <f t="shared" si="61"/>
        <v>0</v>
      </c>
      <c r="FT77" s="1269">
        <f t="shared" si="61"/>
        <v>0</v>
      </c>
    </row>
    <row r="78" spans="1:176" s="1191" customFormat="1" ht="15.75" thickBot="1" x14ac:dyDescent="0.3">
      <c r="A78" s="477">
        <v>2019</v>
      </c>
      <c r="B78" s="478">
        <v>2014</v>
      </c>
      <c r="C78" s="1270"/>
      <c r="D78" s="1765">
        <f t="shared" ca="1" si="57"/>
        <v>4430178.4306956558</v>
      </c>
      <c r="E78" s="1766">
        <f>IF(Overzicht!C40=0,0,Overzicht!C$16/Overzicht!C40)</f>
        <v>118575</v>
      </c>
      <c r="F78" s="1769">
        <f>IF(Overzicht!D40=0,0,Overzicht!D$16/Overzicht!D40)</f>
        <v>10979.166666666666</v>
      </c>
      <c r="G78" s="1769">
        <f ca="1">IF(Overzicht!E40=0,0,Overzicht!E$16/Overzicht!E40)</f>
        <v>16022</v>
      </c>
      <c r="H78" s="1769">
        <f ca="1">IF(Overzicht!F40=0,0,Overzicht!F$16/Overzicht!F40)</f>
        <v>354689.35198616929</v>
      </c>
      <c r="I78" s="1769">
        <f ca="1">IF(Overzicht!G40=0,0,Overzicht!G$16/Overzicht!G40)</f>
        <v>637811.97230162949</v>
      </c>
      <c r="J78" s="1769">
        <f>IF(Overzicht!H40=0,0,Overzicht!H$16/Overzicht!H40)</f>
        <v>1000</v>
      </c>
      <c r="K78" s="1769">
        <f>IF(Overzicht!I40=0,0,Overzicht!I$16/Overzicht!I40)</f>
        <v>1794.8717948717949</v>
      </c>
      <c r="L78" s="1769">
        <f ca="1">IF(Overzicht!J40=0,0,Overzicht!J$16/Overzicht!J40)</f>
        <v>720</v>
      </c>
      <c r="M78" s="1769">
        <f>IF(Overzicht!K40=0,0,Overzicht!K$16/Overzicht!K40)</f>
        <v>16666.666666666668</v>
      </c>
      <c r="N78" s="1769">
        <f>IF(Overzicht!L40=0,0,Overzicht!L$16/Overzicht!L40)</f>
        <v>0</v>
      </c>
      <c r="O78" s="1769">
        <f ca="1">IF(Overzicht!M40=0,0,Overzicht!M$16/Overzicht!M40)</f>
        <v>284.39999999999998</v>
      </c>
      <c r="P78" s="1769">
        <f ca="1">IF(Overzicht!N40=0,0,Overzicht!N$16/Overzicht!N40)</f>
        <v>0</v>
      </c>
      <c r="Q78" s="1769">
        <f>IF(Overzicht!O40=0,0,Overzicht!O$16/Overzicht!O40)</f>
        <v>20666.822507505145</v>
      </c>
      <c r="R78" s="1769">
        <f>IF(Overzicht!P40=0,0,Overzicht!P$16/Overzicht!P40)</f>
        <v>57038.215742958404</v>
      </c>
      <c r="S78" s="1769">
        <f>IF(Overzicht!Q40=0,0,Overzicht!Q$16/Overzicht!Q40)</f>
        <v>0</v>
      </c>
      <c r="T78" s="1769">
        <f>IF(Overzicht!R40=0,0,Overzicht!R$16/Overzicht!R40)</f>
        <v>0</v>
      </c>
      <c r="U78" s="1769">
        <f>IF(Overzicht!S40=0,0,Overzicht!S$16/Overzicht!S40)</f>
        <v>0</v>
      </c>
      <c r="V78" s="1769" t="e">
        <f>IF(Overzicht!T40=0,0,Overzicht!T$16/Overzicht!T40)</f>
        <v>#VALUE!</v>
      </c>
      <c r="W78" s="1769">
        <f ca="1">IF(Overzicht!U40=0,0,Overzicht!U$16/Overzicht!U40)</f>
        <v>0</v>
      </c>
      <c r="X78" s="1769">
        <f ca="1">IF(Overzicht!V40=0,0,Overzicht!V$16/Overzicht!V40)</f>
        <v>0</v>
      </c>
      <c r="Y78" s="1769">
        <f ca="1">IF(Overzicht!W40=0,0,Overzicht!W$16/Overzicht!W40)</f>
        <v>0</v>
      </c>
      <c r="Z78" s="1769">
        <f ca="1">IF(Overzicht!X40=0,0,Overzicht!X$16/Overzicht!X40)</f>
        <v>0</v>
      </c>
      <c r="AA78" s="1768"/>
      <c r="AB78" s="1769">
        <f>IF(Overzicht!Z40=0,0,Overzicht!Z$16/Overzicht!Z40)</f>
        <v>782046.34189518227</v>
      </c>
      <c r="AC78" s="1769">
        <f ca="1">Overzicht!AA40*Overzicht!AA$16</f>
        <v>0</v>
      </c>
      <c r="AD78" s="1769">
        <f ca="1">Overzicht!AB40*Overzicht!AB$16</f>
        <v>120754.14881742134</v>
      </c>
      <c r="AE78" s="1769">
        <f ca="1">Overzicht!AC40*Overzicht!AC$16</f>
        <v>52328.14672540332</v>
      </c>
      <c r="AF78" s="1769">
        <f>Overzicht!AD40*Overzicht!AD$16</f>
        <v>0</v>
      </c>
      <c r="AG78" s="1769">
        <f>Overzicht!AE40*Overzicht!AE$16</f>
        <v>0</v>
      </c>
      <c r="AH78" s="1769">
        <f>Overzicht!AF40*Overzicht!AF$16</f>
        <v>0</v>
      </c>
      <c r="AI78" s="1769">
        <f>Overzicht!AG40*Overzicht!AG$16</f>
        <v>0</v>
      </c>
      <c r="AJ78" s="1769">
        <f>Overzicht!AH40*Overzicht!AH$16</f>
        <v>0</v>
      </c>
      <c r="AK78" s="1769">
        <f>Overzicht!AI40*Overzicht!AI$16</f>
        <v>0</v>
      </c>
      <c r="AL78" s="1769">
        <f>Overzicht!AJ40*Overzicht!AJ$16</f>
        <v>0</v>
      </c>
      <c r="AM78" s="1769">
        <f>Overzicht!AK40*Overzicht!AK$16</f>
        <v>0</v>
      </c>
      <c r="AN78" s="1769">
        <f>Overzicht!AL40*Overzicht!AL$16</f>
        <v>0</v>
      </c>
      <c r="AO78" s="1768"/>
      <c r="AP78" s="1769">
        <f ca="1">Overzicht!AN40*Overzicht!AN$16</f>
        <v>0</v>
      </c>
      <c r="AQ78" s="1769">
        <f ca="1">Overzicht!AO40*Overzicht!AO$16</f>
        <v>217.27093333948486</v>
      </c>
      <c r="AR78" s="1769">
        <f ca="1">Overzicht!AP40*Overzicht!AP$16</f>
        <v>424.27335007254351</v>
      </c>
      <c r="AS78" s="1769">
        <f ca="1">Overzicht!AQ40*Overzicht!AQ$16</f>
        <v>378148.26864529343</v>
      </c>
      <c r="AT78" s="1769">
        <f ca="1">Overzicht!AR40*Overzicht!AR$16</f>
        <v>364015.63539565611</v>
      </c>
      <c r="AU78" s="1769">
        <f ca="1">Overzicht!AS40*Overzicht!AS$16</f>
        <v>179981.43894117628</v>
      </c>
      <c r="AV78" s="1769">
        <f ca="1">Overzicht!AT40*Overzicht!AT$16</f>
        <v>663222.34528044553</v>
      </c>
      <c r="AW78" s="1769">
        <f ca="1">Overzicht!AU40*Overzicht!AU$16</f>
        <v>1710299.9087680499</v>
      </c>
      <c r="AX78" s="1769">
        <f ca="1">Overzicht!AV40*Overzicht!AV$16</f>
        <v>177425.98675511323</v>
      </c>
      <c r="AY78" s="1769">
        <f ca="1">Overzicht!AW40*Overzicht!AW$16</f>
        <v>1314.6651885022386</v>
      </c>
      <c r="AZ78" s="1769">
        <f>Overzicht!AX40*Overzicht!AX$16</f>
        <v>0</v>
      </c>
      <c r="BA78" s="1769">
        <f>Overzicht!AY40*Overzicht!AY$16</f>
        <v>0</v>
      </c>
      <c r="BB78" s="1769">
        <f>Overzicht!AZ40*Overzicht!AZ$16</f>
        <v>0</v>
      </c>
      <c r="BC78" s="1769">
        <f>Overzicht!BA40*Overzicht!BA$16</f>
        <v>0</v>
      </c>
      <c r="BD78" s="1769">
        <f>Overzicht!BB40*Overzicht!BB$16</f>
        <v>0</v>
      </c>
      <c r="BE78" s="1769">
        <f>Overzicht!BC40*Overzicht!BC$16</f>
        <v>0</v>
      </c>
      <c r="BF78" s="1769">
        <f>Overzicht!BD40*Overzicht!BD$16</f>
        <v>0</v>
      </c>
      <c r="BG78" s="1769">
        <f>Overzicht!BE40*Overzicht!BE$16</f>
        <v>0</v>
      </c>
      <c r="BH78" s="1769">
        <f>Overzicht!BF40*Overzicht!BF$16</f>
        <v>0</v>
      </c>
      <c r="BI78" s="1769">
        <f>Overzicht!BG40*Overzicht!BG$16</f>
        <v>0</v>
      </c>
      <c r="BJ78" s="1769">
        <f>Overzicht!BH40*Overzicht!BH$16</f>
        <v>0</v>
      </c>
      <c r="BK78" s="1769">
        <f>Overzicht!BI40*Overzicht!BI$16</f>
        <v>0</v>
      </c>
      <c r="BL78" s="1769">
        <f>Overzicht!BJ40*Overzicht!BJ$16</f>
        <v>0</v>
      </c>
      <c r="BM78" s="1769">
        <f>Overzicht!BK40*Overzicht!BK$16</f>
        <v>0</v>
      </c>
      <c r="BN78" s="1769">
        <f>Overzicht!BL40*Overzicht!BL$16</f>
        <v>0</v>
      </c>
      <c r="BO78" s="1769">
        <f>Overzicht!BM40*Overzicht!BM$16</f>
        <v>0</v>
      </c>
      <c r="BP78" s="1769">
        <f>Overzicht!BN40*Overzicht!BN$16</f>
        <v>0</v>
      </c>
      <c r="BQ78" s="1769">
        <f>Overzicht!BO40*Overzicht!BO$16</f>
        <v>0</v>
      </c>
      <c r="BR78" s="1769">
        <f>Overzicht!BP40*Overzicht!BP$16</f>
        <v>0</v>
      </c>
      <c r="BS78" s="1769">
        <f>Overzicht!BQ40*Overzicht!BQ$16</f>
        <v>0</v>
      </c>
      <c r="BT78" s="1769">
        <f>Overzicht!BR40*Overzicht!BR$16</f>
        <v>0</v>
      </c>
      <c r="BU78" s="1769">
        <f>Overzicht!BS40*Overzicht!BS$16</f>
        <v>0</v>
      </c>
      <c r="BV78" s="1769">
        <f>Overzicht!BT40*Overzicht!BT$16</f>
        <v>0</v>
      </c>
      <c r="BW78" s="1769">
        <f>Overzicht!BU40*Overzicht!BU$16</f>
        <v>0</v>
      </c>
      <c r="BX78" s="1769">
        <f>Overzicht!BV40*Overzicht!BV$16</f>
        <v>0</v>
      </c>
      <c r="BY78" s="1769">
        <f>Overzicht!BW40*Overzicht!BW$16</f>
        <v>0</v>
      </c>
      <c r="BZ78" s="1769">
        <f>Overzicht!BX40*Overzicht!BX$16</f>
        <v>0</v>
      </c>
      <c r="CA78" s="1769">
        <f>Overzicht!BY40*Overzicht!BY$16</f>
        <v>0</v>
      </c>
      <c r="CB78" s="1769">
        <f>Overzicht!BZ40*Overzicht!BZ$16</f>
        <v>0</v>
      </c>
      <c r="CC78" s="1769">
        <f>Overzicht!CA40*Overzicht!CA$16</f>
        <v>0</v>
      </c>
      <c r="CD78" s="1769">
        <f>Overzicht!CB40*Overzicht!CB$16</f>
        <v>0</v>
      </c>
      <c r="CE78" s="1769">
        <f>Overzicht!CC40*Overzicht!CC$16</f>
        <v>0</v>
      </c>
      <c r="CF78" s="1769">
        <f>Overzicht!CD40*Overzicht!CD$16</f>
        <v>0</v>
      </c>
      <c r="CG78" s="1769">
        <f>Overzicht!CE40*Overzicht!CE$16</f>
        <v>0</v>
      </c>
      <c r="CH78" s="1769">
        <f>Overzicht!CF40*Overzicht!CF$16</f>
        <v>0</v>
      </c>
      <c r="CI78" s="1769">
        <f>Overzicht!CG40*Overzicht!CG$16</f>
        <v>0</v>
      </c>
      <c r="CJ78" s="1765">
        <f>Overzicht!CH40*Overzicht!CH$16</f>
        <v>0</v>
      </c>
      <c r="CL78" s="1200"/>
      <c r="CM78" s="1198"/>
      <c r="CN78" s="475"/>
      <c r="CO78" s="475"/>
      <c r="CP78" s="1271">
        <f t="shared" ref="CP78:DD83" ca="1" si="62">IF(D$78&lt;&gt;0,D78/D$78*100,0)</f>
        <v>100</v>
      </c>
      <c r="CQ78" s="1248">
        <f t="shared" si="62"/>
        <v>100</v>
      </c>
      <c r="CR78" s="1236">
        <f t="shared" si="62"/>
        <v>100</v>
      </c>
      <c r="CS78" s="1236">
        <f t="shared" ca="1" si="62"/>
        <v>100</v>
      </c>
      <c r="CT78" s="1236">
        <f t="shared" ca="1" si="62"/>
        <v>100</v>
      </c>
      <c r="CU78" s="1236">
        <f t="shared" ca="1" si="62"/>
        <v>100</v>
      </c>
      <c r="CV78" s="1236">
        <f t="shared" si="62"/>
        <v>100</v>
      </c>
      <c r="CW78" s="1236">
        <f t="shared" si="62"/>
        <v>100</v>
      </c>
      <c r="CX78" s="1236">
        <f t="shared" ca="1" si="62"/>
        <v>100</v>
      </c>
      <c r="CY78" s="1236">
        <f t="shared" si="62"/>
        <v>100</v>
      </c>
      <c r="CZ78" s="1236">
        <f t="shared" si="62"/>
        <v>0</v>
      </c>
      <c r="DA78" s="1236">
        <f t="shared" ca="1" si="62"/>
        <v>100</v>
      </c>
      <c r="DB78" s="1236">
        <f t="shared" ca="1" si="62"/>
        <v>0</v>
      </c>
      <c r="DC78" s="1236">
        <f t="shared" si="62"/>
        <v>100</v>
      </c>
      <c r="DD78" s="1249">
        <f t="shared" si="62"/>
        <v>100</v>
      </c>
      <c r="DE78" s="1249">
        <f t="shared" ref="DE78:DL83" si="63">IF(S$78&lt;&gt;0,S78/S$78*100,0)</f>
        <v>0</v>
      </c>
      <c r="DF78" s="1249">
        <f t="shared" si="63"/>
        <v>0</v>
      </c>
      <c r="DG78" s="1249">
        <f t="shared" si="63"/>
        <v>0</v>
      </c>
      <c r="DH78" s="1249" t="e">
        <f t="shared" si="63"/>
        <v>#VALUE!</v>
      </c>
      <c r="DI78" s="1249">
        <f t="shared" ca="1" si="63"/>
        <v>0</v>
      </c>
      <c r="DJ78" s="1249">
        <f t="shared" ca="1" si="63"/>
        <v>0</v>
      </c>
      <c r="DK78" s="1249">
        <f t="shared" ca="1" si="63"/>
        <v>0</v>
      </c>
      <c r="DL78" s="1249">
        <f t="shared" ca="1" si="63"/>
        <v>0</v>
      </c>
      <c r="DM78" s="1236">
        <f t="shared" ref="DM78:DY83" si="64">IF(AB$78&lt;&gt;0,AB78/AB$78*100,0)</f>
        <v>100</v>
      </c>
      <c r="DN78" s="1245">
        <f t="shared" ca="1" si="64"/>
        <v>0</v>
      </c>
      <c r="DO78" s="1249">
        <f t="shared" ca="1" si="64"/>
        <v>100</v>
      </c>
      <c r="DP78" s="1249">
        <f t="shared" ca="1" si="64"/>
        <v>100</v>
      </c>
      <c r="DQ78" s="1249">
        <f t="shared" si="64"/>
        <v>0</v>
      </c>
      <c r="DR78" s="1249">
        <f t="shared" si="64"/>
        <v>0</v>
      </c>
      <c r="DS78" s="1249">
        <f t="shared" si="64"/>
        <v>0</v>
      </c>
      <c r="DT78" s="1249">
        <f t="shared" si="64"/>
        <v>0</v>
      </c>
      <c r="DU78" s="1249">
        <f t="shared" si="64"/>
        <v>0</v>
      </c>
      <c r="DV78" s="1249">
        <f t="shared" si="64"/>
        <v>0</v>
      </c>
      <c r="DW78" s="1249">
        <f t="shared" si="64"/>
        <v>0</v>
      </c>
      <c r="DX78" s="1249">
        <f t="shared" si="64"/>
        <v>0</v>
      </c>
      <c r="DY78" s="1249">
        <f t="shared" si="64"/>
        <v>0</v>
      </c>
      <c r="DZ78" s="1236">
        <f t="shared" ref="DZ78:EI83" ca="1" si="65">IF(AP$78&lt;&gt;0,AP78/AP$78*100,0)</f>
        <v>0</v>
      </c>
      <c r="EA78" s="1245">
        <f t="shared" ca="1" si="65"/>
        <v>100</v>
      </c>
      <c r="EB78" s="1236">
        <f t="shared" ca="1" si="65"/>
        <v>100</v>
      </c>
      <c r="EC78" s="1236">
        <f t="shared" ca="1" si="65"/>
        <v>100</v>
      </c>
      <c r="ED78" s="1236">
        <f t="shared" ca="1" si="65"/>
        <v>100</v>
      </c>
      <c r="EE78" s="1236">
        <f t="shared" ca="1" si="65"/>
        <v>100</v>
      </c>
      <c r="EF78" s="1236">
        <f t="shared" ca="1" si="65"/>
        <v>100</v>
      </c>
      <c r="EG78" s="1236">
        <f t="shared" ca="1" si="65"/>
        <v>100</v>
      </c>
      <c r="EH78" s="1236">
        <f t="shared" ca="1" si="65"/>
        <v>100</v>
      </c>
      <c r="EI78" s="1236">
        <f t="shared" ca="1" si="65"/>
        <v>100</v>
      </c>
      <c r="EJ78" s="1236">
        <f t="shared" ref="EJ78:ES83" si="66">IF(AZ$78&lt;&gt;0,AZ78/AZ$78*100,0)</f>
        <v>0</v>
      </c>
      <c r="EK78" s="1236">
        <f t="shared" si="66"/>
        <v>0</v>
      </c>
      <c r="EL78" s="1236">
        <f t="shared" si="66"/>
        <v>0</v>
      </c>
      <c r="EM78" s="1236">
        <f t="shared" si="66"/>
        <v>0</v>
      </c>
      <c r="EN78" s="1236">
        <f t="shared" si="66"/>
        <v>0</v>
      </c>
      <c r="EO78" s="1236">
        <f t="shared" si="66"/>
        <v>0</v>
      </c>
      <c r="EP78" s="1236">
        <f t="shared" si="66"/>
        <v>0</v>
      </c>
      <c r="EQ78" s="1236">
        <f t="shared" si="66"/>
        <v>0</v>
      </c>
      <c r="ER78" s="1236">
        <f t="shared" si="66"/>
        <v>0</v>
      </c>
      <c r="ES78" s="1236">
        <f t="shared" si="66"/>
        <v>0</v>
      </c>
      <c r="ET78" s="1236">
        <f t="shared" ref="ET78:FC83" si="67">IF(BJ$78&lt;&gt;0,BJ78/BJ$78*100,0)</f>
        <v>0</v>
      </c>
      <c r="EU78" s="1236">
        <f t="shared" si="67"/>
        <v>0</v>
      </c>
      <c r="EV78" s="1236">
        <f t="shared" si="67"/>
        <v>0</v>
      </c>
      <c r="EW78" s="1236">
        <f t="shared" si="67"/>
        <v>0</v>
      </c>
      <c r="EX78" s="1236">
        <f t="shared" si="67"/>
        <v>0</v>
      </c>
      <c r="EY78" s="1236">
        <f t="shared" si="67"/>
        <v>0</v>
      </c>
      <c r="EZ78" s="1236">
        <f t="shared" si="67"/>
        <v>0</v>
      </c>
      <c r="FA78" s="1236">
        <f t="shared" si="67"/>
        <v>0</v>
      </c>
      <c r="FB78" s="1236">
        <f t="shared" si="67"/>
        <v>0</v>
      </c>
      <c r="FC78" s="1236">
        <f t="shared" si="67"/>
        <v>0</v>
      </c>
      <c r="FD78" s="1236">
        <f t="shared" ref="FD78:FM83" si="68">IF(BT$78&lt;&gt;0,BT78/BT$78*100,0)</f>
        <v>0</v>
      </c>
      <c r="FE78" s="1236">
        <f t="shared" si="68"/>
        <v>0</v>
      </c>
      <c r="FF78" s="1236">
        <f t="shared" si="68"/>
        <v>0</v>
      </c>
      <c r="FG78" s="1236">
        <f t="shared" si="68"/>
        <v>0</v>
      </c>
      <c r="FH78" s="1236">
        <f t="shared" si="68"/>
        <v>0</v>
      </c>
      <c r="FI78" s="1236">
        <f t="shared" si="68"/>
        <v>0</v>
      </c>
      <c r="FJ78" s="1236">
        <f t="shared" si="68"/>
        <v>0</v>
      </c>
      <c r="FK78" s="1236">
        <f t="shared" si="68"/>
        <v>0</v>
      </c>
      <c r="FL78" s="1236">
        <f t="shared" si="68"/>
        <v>0</v>
      </c>
      <c r="FM78" s="1236">
        <f t="shared" si="68"/>
        <v>0</v>
      </c>
      <c r="FN78" s="1236">
        <f t="shared" ref="FN78:FT83" si="69">IF(CD$78&lt;&gt;0,CD78/CD$78*100,0)</f>
        <v>0</v>
      </c>
      <c r="FO78" s="1236">
        <f t="shared" si="69"/>
        <v>0</v>
      </c>
      <c r="FP78" s="1236">
        <f t="shared" si="69"/>
        <v>0</v>
      </c>
      <c r="FQ78" s="1236">
        <f t="shared" si="69"/>
        <v>0</v>
      </c>
      <c r="FR78" s="1236">
        <f t="shared" si="69"/>
        <v>0</v>
      </c>
      <c r="FS78" s="1236">
        <f t="shared" si="69"/>
        <v>0</v>
      </c>
      <c r="FT78" s="1250">
        <f t="shared" si="69"/>
        <v>0</v>
      </c>
    </row>
    <row r="79" spans="1:176" s="1191" customFormat="1" x14ac:dyDescent="0.25">
      <c r="A79" s="474"/>
      <c r="B79" s="480">
        <v>2015</v>
      </c>
      <c r="C79" s="1238"/>
      <c r="D79" s="1784">
        <f t="shared" ca="1" si="57"/>
        <v>4409026.0352773536</v>
      </c>
      <c r="E79" s="1785">
        <f>IF(Overzicht!C41=0,0,Overzicht!C$16/Overzicht!C41)</f>
        <v>118575</v>
      </c>
      <c r="F79" s="1779">
        <f>IF(Overzicht!D41=0,0,Overzicht!D$16/Overzicht!D41)</f>
        <v>10979.166666666666</v>
      </c>
      <c r="G79" s="1779">
        <f ca="1">IF(Overzicht!E41=0,0,Overzicht!E$16/Overzicht!E41)</f>
        <v>16022</v>
      </c>
      <c r="H79" s="1779">
        <f ca="1">IF(Overzicht!F41=0,0,Overzicht!F$16/Overzicht!F41)</f>
        <v>357287.92974632542</v>
      </c>
      <c r="I79" s="1779">
        <f ca="1">IF(Overzicht!G41=0,0,Overzicht!G$16/Overzicht!G41)</f>
        <v>635232.1510024427</v>
      </c>
      <c r="J79" s="1779">
        <f>IF(Overzicht!H41=0,0,Overzicht!H$16/Overzicht!H41)</f>
        <v>1000</v>
      </c>
      <c r="K79" s="1779">
        <f>IF(Overzicht!I41=0,0,Overzicht!I$16/Overzicht!I41)</f>
        <v>1794.8717948717949</v>
      </c>
      <c r="L79" s="1779">
        <f ca="1">IF(Overzicht!J41=0,0,Overzicht!J$16/Overzicht!J41)</f>
        <v>720</v>
      </c>
      <c r="M79" s="1779">
        <f>IF(Overzicht!K41=0,0,Overzicht!K$16/Overzicht!K41)</f>
        <v>16666.666666666668</v>
      </c>
      <c r="N79" s="1779">
        <f>IF(Overzicht!L41=0,0,Overzicht!L$16/Overzicht!L41)</f>
        <v>0</v>
      </c>
      <c r="O79" s="1779">
        <f ca="1">IF(Overzicht!M41=0,0,Overzicht!M$16/Overzicht!M41)</f>
        <v>284.39999999999998</v>
      </c>
      <c r="P79" s="1779">
        <f ca="1">IF(Overzicht!N41=0,0,Overzicht!N$16/Overzicht!N41)</f>
        <v>0</v>
      </c>
      <c r="Q79" s="1779">
        <f>IF(Overzicht!O41=0,0,Overzicht!O$16/Overzicht!O41)</f>
        <v>20666.82250750516</v>
      </c>
      <c r="R79" s="1779">
        <f>IF(Overzicht!P41=0,0,Overzicht!P$16/Overzicht!P41)</f>
        <v>57038.215742958098</v>
      </c>
      <c r="S79" s="1779">
        <f>IF(Overzicht!Q41=0,0,Overzicht!Q$16/Overzicht!Q41)</f>
        <v>0</v>
      </c>
      <c r="T79" s="1779">
        <f>IF(Overzicht!R41=0,0,Overzicht!R$16/Overzicht!R41)</f>
        <v>0</v>
      </c>
      <c r="U79" s="1779">
        <f>IF(Overzicht!S41=0,0,Overzicht!S$16/Overzicht!S41)</f>
        <v>0</v>
      </c>
      <c r="V79" s="1779" t="e">
        <f>IF(Overzicht!T41=0,0,Overzicht!T$16/Overzicht!T41)</f>
        <v>#VALUE!</v>
      </c>
      <c r="W79" s="1779">
        <f ca="1">IF(Overzicht!U41=0,0,Overzicht!U$16/Overzicht!U41)</f>
        <v>0</v>
      </c>
      <c r="X79" s="1779">
        <f ca="1">IF(Overzicht!V41=0,0,Overzicht!V$16/Overzicht!V41)</f>
        <v>0</v>
      </c>
      <c r="Y79" s="1779">
        <f ca="1">IF(Overzicht!W41=0,0,Overzicht!W$16/Overzicht!W41)</f>
        <v>0</v>
      </c>
      <c r="Z79" s="1779">
        <f ca="1">IF(Overzicht!X41=0,0,Overzicht!X$16/Overzicht!X41)</f>
        <v>0</v>
      </c>
      <c r="AA79" s="1768"/>
      <c r="AB79" s="1779">
        <f>IF(Overzicht!Z41=0,0,Overzicht!Z$16/Overzicht!Z41)</f>
        <v>746003.66301462147</v>
      </c>
      <c r="AC79" s="1779">
        <f ca="1">Overzicht!AA41*Overzicht!AA$16</f>
        <v>0</v>
      </c>
      <c r="AD79" s="1779">
        <f ca="1">Overzicht!AB41*Overzicht!AB$16</f>
        <v>120754.14881742134</v>
      </c>
      <c r="AE79" s="1779">
        <f ca="1">Overzicht!AC41*Overzicht!AC$16</f>
        <v>0</v>
      </c>
      <c r="AF79" s="1779">
        <f>Overzicht!AD41*Overzicht!AD$16</f>
        <v>0</v>
      </c>
      <c r="AG79" s="1779">
        <f>Overzicht!AE41*Overzicht!AE$16</f>
        <v>0</v>
      </c>
      <c r="AH79" s="1779">
        <f>Overzicht!AF41*Overzicht!AF$16</f>
        <v>0</v>
      </c>
      <c r="AI79" s="1779">
        <f>Overzicht!AG41*Overzicht!AG$16</f>
        <v>0</v>
      </c>
      <c r="AJ79" s="1779">
        <f>Overzicht!AH41*Overzicht!AH$16</f>
        <v>0</v>
      </c>
      <c r="AK79" s="1779">
        <f>Overzicht!AI41*Overzicht!AI$16</f>
        <v>0</v>
      </c>
      <c r="AL79" s="1779">
        <f>Overzicht!AJ41*Overzicht!AJ$16</f>
        <v>0</v>
      </c>
      <c r="AM79" s="1779">
        <f>Overzicht!AK41*Overzicht!AK$16</f>
        <v>0</v>
      </c>
      <c r="AN79" s="1779">
        <f>Overzicht!AL41*Overzicht!AL$16</f>
        <v>0</v>
      </c>
      <c r="AO79" s="1768"/>
      <c r="AP79" s="1779">
        <f ca="1">Overzicht!AN41*Overzicht!AN$16</f>
        <v>0</v>
      </c>
      <c r="AQ79" s="1779">
        <f ca="1">Overzicht!AO41*Overzicht!AO$16</f>
        <v>217.27093333948486</v>
      </c>
      <c r="AR79" s="1779">
        <f ca="1">Overzicht!AP41*Overzicht!AP$16</f>
        <v>428.92897394832727</v>
      </c>
      <c r="AS79" s="1779">
        <f ca="1">Overzicht!AQ41*Overzicht!AQ$16</f>
        <v>401443.83840649761</v>
      </c>
      <c r="AT79" s="1779">
        <f ca="1">Overzicht!AR41*Overzicht!AR$16</f>
        <v>378819.89367184381</v>
      </c>
      <c r="AU79" s="1779">
        <f ca="1">Overzicht!AS41*Overzicht!AS$16</f>
        <v>201637.56400897951</v>
      </c>
      <c r="AV79" s="1779">
        <f ca="1">Overzicht!AT41*Overzicht!AT$16</f>
        <v>669219.69403321925</v>
      </c>
      <c r="AW79" s="1779">
        <f ca="1">Overzicht!AU41*Overzicht!AU$16</f>
        <v>1710052.8745348009</v>
      </c>
      <c r="AX79" s="1779">
        <f ca="1">Overzicht!AV41*Overzicht!AV$16</f>
        <v>179105.33679602094</v>
      </c>
      <c r="AY79" s="1779">
        <f ca="1">Overzicht!AW41*Overzicht!AW$16</f>
        <v>1342.8220866607612</v>
      </c>
      <c r="AZ79" s="1779">
        <f>Overzicht!AX41*Overzicht!AX$16</f>
        <v>0</v>
      </c>
      <c r="BA79" s="1779">
        <f>Overzicht!AY41*Overzicht!AY$16</f>
        <v>0</v>
      </c>
      <c r="BB79" s="1779">
        <f>Overzicht!AZ41*Overzicht!AZ$16</f>
        <v>0</v>
      </c>
      <c r="BC79" s="1779">
        <f>Overzicht!BA41*Overzicht!BA$16</f>
        <v>0</v>
      </c>
      <c r="BD79" s="1779">
        <f>Overzicht!BB41*Overzicht!BB$16</f>
        <v>0</v>
      </c>
      <c r="BE79" s="1779">
        <f>Overzicht!BC41*Overzicht!BC$16</f>
        <v>0</v>
      </c>
      <c r="BF79" s="1779">
        <f>Overzicht!BD41*Overzicht!BD$16</f>
        <v>0</v>
      </c>
      <c r="BG79" s="1779">
        <f>Overzicht!BE41*Overzicht!BE$16</f>
        <v>0</v>
      </c>
      <c r="BH79" s="1779">
        <f>Overzicht!BF41*Overzicht!BF$16</f>
        <v>0</v>
      </c>
      <c r="BI79" s="1779">
        <f>Overzicht!BG41*Overzicht!BG$16</f>
        <v>0</v>
      </c>
      <c r="BJ79" s="1779">
        <f>Overzicht!BH41*Overzicht!BH$16</f>
        <v>0</v>
      </c>
      <c r="BK79" s="1779">
        <f>Overzicht!BI41*Overzicht!BI$16</f>
        <v>0</v>
      </c>
      <c r="BL79" s="1779">
        <f>Overzicht!BJ41*Overzicht!BJ$16</f>
        <v>0</v>
      </c>
      <c r="BM79" s="1779">
        <f>Overzicht!BK41*Overzicht!BK$16</f>
        <v>0</v>
      </c>
      <c r="BN79" s="1779">
        <f>Overzicht!BL41*Overzicht!BL$16</f>
        <v>0</v>
      </c>
      <c r="BO79" s="1779">
        <f>Overzicht!BM41*Overzicht!BM$16</f>
        <v>0</v>
      </c>
      <c r="BP79" s="1779">
        <f>Overzicht!BN41*Overzicht!BN$16</f>
        <v>0</v>
      </c>
      <c r="BQ79" s="1779">
        <f>Overzicht!BO41*Overzicht!BO$16</f>
        <v>0</v>
      </c>
      <c r="BR79" s="1779">
        <f>Overzicht!BP41*Overzicht!BP$16</f>
        <v>0</v>
      </c>
      <c r="BS79" s="1779">
        <f>Overzicht!BQ41*Overzicht!BQ$16</f>
        <v>0</v>
      </c>
      <c r="BT79" s="1779">
        <f>Overzicht!BR41*Overzicht!BR$16</f>
        <v>0</v>
      </c>
      <c r="BU79" s="1779">
        <f>Overzicht!BS41*Overzicht!BS$16</f>
        <v>0</v>
      </c>
      <c r="BV79" s="1779">
        <f>Overzicht!BT41*Overzicht!BT$16</f>
        <v>0</v>
      </c>
      <c r="BW79" s="1779">
        <f>Overzicht!BU41*Overzicht!BU$16</f>
        <v>0</v>
      </c>
      <c r="BX79" s="1779">
        <f>Overzicht!BV41*Overzicht!BV$16</f>
        <v>0</v>
      </c>
      <c r="BY79" s="1779">
        <f>Overzicht!BW41*Overzicht!BW$16</f>
        <v>0</v>
      </c>
      <c r="BZ79" s="1779">
        <f>Overzicht!BX41*Overzicht!BX$16</f>
        <v>0</v>
      </c>
      <c r="CA79" s="1779">
        <f>Overzicht!BY41*Overzicht!BY$16</f>
        <v>0</v>
      </c>
      <c r="CB79" s="1779">
        <f>Overzicht!BZ41*Overzicht!BZ$16</f>
        <v>0</v>
      </c>
      <c r="CC79" s="1779">
        <f>Overzicht!CA41*Overzicht!CA$16</f>
        <v>0</v>
      </c>
      <c r="CD79" s="1779">
        <f>Overzicht!CB41*Overzicht!CB$16</f>
        <v>0</v>
      </c>
      <c r="CE79" s="1779">
        <f>Overzicht!CC41*Overzicht!CC$16</f>
        <v>0</v>
      </c>
      <c r="CF79" s="1779">
        <f>Overzicht!CD41*Overzicht!CD$16</f>
        <v>0</v>
      </c>
      <c r="CG79" s="1779">
        <f>Overzicht!CE41*Overzicht!CE$16</f>
        <v>0</v>
      </c>
      <c r="CH79" s="1779">
        <f>Overzicht!CF41*Overzicht!CF$16</f>
        <v>0</v>
      </c>
      <c r="CI79" s="1779">
        <f>Overzicht!CG41*Overzicht!CG$16</f>
        <v>0</v>
      </c>
      <c r="CJ79" s="1784">
        <f>Overzicht!CH41*Overzicht!CH$16</f>
        <v>0</v>
      </c>
      <c r="CL79" s="1200"/>
      <c r="CM79" s="1198"/>
      <c r="CN79" s="475"/>
      <c r="CO79" s="475"/>
      <c r="CP79" s="1278">
        <f t="shared" ca="1" si="62"/>
        <v>99.522538521885664</v>
      </c>
      <c r="CQ79" s="1255">
        <f t="shared" si="62"/>
        <v>100</v>
      </c>
      <c r="CR79" s="1240">
        <f t="shared" si="62"/>
        <v>100</v>
      </c>
      <c r="CS79" s="1240">
        <f t="shared" ca="1" si="62"/>
        <v>100</v>
      </c>
      <c r="CT79" s="1240">
        <f t="shared" ca="1" si="62"/>
        <v>100.73263483823374</v>
      </c>
      <c r="CU79" s="1240">
        <f t="shared" ca="1" si="62"/>
        <v>99.595520088800285</v>
      </c>
      <c r="CV79" s="1240">
        <f t="shared" si="62"/>
        <v>100</v>
      </c>
      <c r="CW79" s="1240">
        <f t="shared" si="62"/>
        <v>100</v>
      </c>
      <c r="CX79" s="1240">
        <f t="shared" ca="1" si="62"/>
        <v>100</v>
      </c>
      <c r="CY79" s="1240">
        <f t="shared" si="62"/>
        <v>100</v>
      </c>
      <c r="CZ79" s="1240">
        <f t="shared" si="62"/>
        <v>0</v>
      </c>
      <c r="DA79" s="1240">
        <f t="shared" ca="1" si="62"/>
        <v>100</v>
      </c>
      <c r="DB79" s="1240">
        <f t="shared" ca="1" si="62"/>
        <v>0</v>
      </c>
      <c r="DC79" s="1240">
        <f t="shared" si="62"/>
        <v>100.00000000000007</v>
      </c>
      <c r="DD79" s="1256">
        <f t="shared" si="62"/>
        <v>99.99999999999946</v>
      </c>
      <c r="DE79" s="1256">
        <f t="shared" si="63"/>
        <v>0</v>
      </c>
      <c r="DF79" s="1256">
        <f t="shared" si="63"/>
        <v>0</v>
      </c>
      <c r="DG79" s="1256">
        <f t="shared" si="63"/>
        <v>0</v>
      </c>
      <c r="DH79" s="1256" t="e">
        <f t="shared" si="63"/>
        <v>#VALUE!</v>
      </c>
      <c r="DI79" s="1256">
        <f t="shared" ca="1" si="63"/>
        <v>0</v>
      </c>
      <c r="DJ79" s="1256">
        <f t="shared" ca="1" si="63"/>
        <v>0</v>
      </c>
      <c r="DK79" s="1256">
        <f t="shared" ca="1" si="63"/>
        <v>0</v>
      </c>
      <c r="DL79" s="1256">
        <f t="shared" ca="1" si="63"/>
        <v>0</v>
      </c>
      <c r="DM79" s="1240">
        <f t="shared" si="64"/>
        <v>95.391234898789207</v>
      </c>
      <c r="DN79" s="1252">
        <f t="shared" ca="1" si="64"/>
        <v>0</v>
      </c>
      <c r="DO79" s="1256">
        <f t="shared" ca="1" si="64"/>
        <v>100</v>
      </c>
      <c r="DP79" s="1256">
        <f t="shared" ca="1" si="64"/>
        <v>0</v>
      </c>
      <c r="DQ79" s="1256">
        <f t="shared" si="64"/>
        <v>0</v>
      </c>
      <c r="DR79" s="1256">
        <f t="shared" si="64"/>
        <v>0</v>
      </c>
      <c r="DS79" s="1256">
        <f t="shared" si="64"/>
        <v>0</v>
      </c>
      <c r="DT79" s="1256">
        <f t="shared" si="64"/>
        <v>0</v>
      </c>
      <c r="DU79" s="1256">
        <f t="shared" si="64"/>
        <v>0</v>
      </c>
      <c r="DV79" s="1256">
        <f t="shared" si="64"/>
        <v>0</v>
      </c>
      <c r="DW79" s="1256">
        <f t="shared" si="64"/>
        <v>0</v>
      </c>
      <c r="DX79" s="1256">
        <f t="shared" si="64"/>
        <v>0</v>
      </c>
      <c r="DY79" s="1256">
        <f t="shared" si="64"/>
        <v>0</v>
      </c>
      <c r="DZ79" s="1240">
        <f t="shared" ca="1" si="65"/>
        <v>0</v>
      </c>
      <c r="EA79" s="1252">
        <f t="shared" ca="1" si="65"/>
        <v>100</v>
      </c>
      <c r="EB79" s="1240">
        <f t="shared" ca="1" si="65"/>
        <v>101.09731706575201</v>
      </c>
      <c r="EC79" s="1240">
        <f t="shared" ca="1" si="65"/>
        <v>106.16043274365899</v>
      </c>
      <c r="ED79" s="1240">
        <f t="shared" ca="1" si="65"/>
        <v>104.06692922959108</v>
      </c>
      <c r="EE79" s="1240">
        <f t="shared" ca="1" si="65"/>
        <v>112.03242134033673</v>
      </c>
      <c r="EF79" s="1240">
        <f t="shared" ca="1" si="65"/>
        <v>100.90427422951767</v>
      </c>
      <c r="EG79" s="1240">
        <f t="shared" ca="1" si="65"/>
        <v>99.985556086860399</v>
      </c>
      <c r="EH79" s="1240">
        <f t="shared" ca="1" si="65"/>
        <v>100.94650736998609</v>
      </c>
      <c r="EI79" s="1240">
        <f t="shared" ca="1" si="65"/>
        <v>102.14175429643808</v>
      </c>
      <c r="EJ79" s="1240">
        <f t="shared" si="66"/>
        <v>0</v>
      </c>
      <c r="EK79" s="1240">
        <f t="shared" si="66"/>
        <v>0</v>
      </c>
      <c r="EL79" s="1240">
        <f t="shared" si="66"/>
        <v>0</v>
      </c>
      <c r="EM79" s="1240">
        <f t="shared" si="66"/>
        <v>0</v>
      </c>
      <c r="EN79" s="1240">
        <f t="shared" si="66"/>
        <v>0</v>
      </c>
      <c r="EO79" s="1240">
        <f t="shared" si="66"/>
        <v>0</v>
      </c>
      <c r="EP79" s="1240">
        <f t="shared" si="66"/>
        <v>0</v>
      </c>
      <c r="EQ79" s="1240">
        <f t="shared" si="66"/>
        <v>0</v>
      </c>
      <c r="ER79" s="1240">
        <f t="shared" si="66"/>
        <v>0</v>
      </c>
      <c r="ES79" s="1240">
        <f t="shared" si="66"/>
        <v>0</v>
      </c>
      <c r="ET79" s="1240">
        <f t="shared" si="67"/>
        <v>0</v>
      </c>
      <c r="EU79" s="1240">
        <f t="shared" si="67"/>
        <v>0</v>
      </c>
      <c r="EV79" s="1240">
        <f t="shared" si="67"/>
        <v>0</v>
      </c>
      <c r="EW79" s="1240">
        <f t="shared" si="67"/>
        <v>0</v>
      </c>
      <c r="EX79" s="1240">
        <f t="shared" si="67"/>
        <v>0</v>
      </c>
      <c r="EY79" s="1240">
        <f t="shared" si="67"/>
        <v>0</v>
      </c>
      <c r="EZ79" s="1240">
        <f t="shared" si="67"/>
        <v>0</v>
      </c>
      <c r="FA79" s="1240">
        <f t="shared" si="67"/>
        <v>0</v>
      </c>
      <c r="FB79" s="1240">
        <f t="shared" si="67"/>
        <v>0</v>
      </c>
      <c r="FC79" s="1240">
        <f t="shared" si="67"/>
        <v>0</v>
      </c>
      <c r="FD79" s="1240">
        <f t="shared" si="68"/>
        <v>0</v>
      </c>
      <c r="FE79" s="1240">
        <f t="shared" si="68"/>
        <v>0</v>
      </c>
      <c r="FF79" s="1240">
        <f t="shared" si="68"/>
        <v>0</v>
      </c>
      <c r="FG79" s="1240">
        <f t="shared" si="68"/>
        <v>0</v>
      </c>
      <c r="FH79" s="1240">
        <f t="shared" si="68"/>
        <v>0</v>
      </c>
      <c r="FI79" s="1240">
        <f t="shared" si="68"/>
        <v>0</v>
      </c>
      <c r="FJ79" s="1240">
        <f t="shared" si="68"/>
        <v>0</v>
      </c>
      <c r="FK79" s="1240">
        <f t="shared" si="68"/>
        <v>0</v>
      </c>
      <c r="FL79" s="1240">
        <f t="shared" si="68"/>
        <v>0</v>
      </c>
      <c r="FM79" s="1240">
        <f t="shared" si="68"/>
        <v>0</v>
      </c>
      <c r="FN79" s="1240">
        <f t="shared" si="69"/>
        <v>0</v>
      </c>
      <c r="FO79" s="1240">
        <f t="shared" si="69"/>
        <v>0</v>
      </c>
      <c r="FP79" s="1240">
        <f t="shared" si="69"/>
        <v>0</v>
      </c>
      <c r="FQ79" s="1240">
        <f t="shared" si="69"/>
        <v>0</v>
      </c>
      <c r="FR79" s="1240">
        <f t="shared" si="69"/>
        <v>0</v>
      </c>
      <c r="FS79" s="1240">
        <f t="shared" si="69"/>
        <v>0</v>
      </c>
      <c r="FT79" s="1257">
        <f t="shared" si="69"/>
        <v>0</v>
      </c>
    </row>
    <row r="80" spans="1:176" s="1191" customFormat="1" x14ac:dyDescent="0.25">
      <c r="A80" s="474"/>
      <c r="B80" s="480">
        <v>2016</v>
      </c>
      <c r="C80" s="1238"/>
      <c r="D80" s="1784">
        <f t="shared" ca="1" si="57"/>
        <v>3675699.617755244</v>
      </c>
      <c r="E80" s="1785">
        <f>IF(Overzicht!C42=0,0,Overzicht!C$16/Overzicht!C42)</f>
        <v>118575</v>
      </c>
      <c r="F80" s="1779">
        <f>IF(Overzicht!D42=0,0,Overzicht!D$16/Overzicht!D42)</f>
        <v>10979.166666666666</v>
      </c>
      <c r="G80" s="1779">
        <f ca="1">IF(Overzicht!E42=0,0,Overzicht!E$16/Overzicht!E42)</f>
        <v>16022</v>
      </c>
      <c r="H80" s="1779">
        <f ca="1">IF(Overzicht!F42=0,0,Overzicht!F$16/Overzicht!F42)</f>
        <v>352500.46090541867</v>
      </c>
      <c r="I80" s="1779">
        <f ca="1">IF(Overzicht!G42=0,0,Overzicht!G$16/Overzicht!G42)</f>
        <v>635634.62843485398</v>
      </c>
      <c r="J80" s="1779">
        <f>IF(Overzicht!H42=0,0,Overzicht!H$16/Overzicht!H42)</f>
        <v>1000</v>
      </c>
      <c r="K80" s="1779">
        <f>IF(Overzicht!I42=0,0,Overzicht!I$16/Overzicht!I42)</f>
        <v>1794.8717948717949</v>
      </c>
      <c r="L80" s="1779">
        <f ca="1">IF(Overzicht!J42=0,0,Overzicht!J$16/Overzicht!J42)</f>
        <v>720</v>
      </c>
      <c r="M80" s="1779">
        <f>IF(Overzicht!K42=0,0,Overzicht!K$16/Overzicht!K42)</f>
        <v>16666.666666666668</v>
      </c>
      <c r="N80" s="1779">
        <f>IF(Overzicht!L42=0,0,Overzicht!L$16/Overzicht!L42)</f>
        <v>0</v>
      </c>
      <c r="O80" s="1779">
        <f ca="1">IF(Overzicht!M42=0,0,Overzicht!M$16/Overzicht!M42)</f>
        <v>284.39999999999998</v>
      </c>
      <c r="P80" s="1779">
        <f ca="1">IF(Overzicht!N42=0,0,Overzicht!N$16/Overzicht!N42)</f>
        <v>0</v>
      </c>
      <c r="Q80" s="1779">
        <f>IF(Overzicht!O42=0,0,Overzicht!O$16/Overzicht!O42)</f>
        <v>20666.82250750516</v>
      </c>
      <c r="R80" s="1779">
        <f>IF(Overzicht!P42=0,0,Overzicht!P$16/Overzicht!P42)</f>
        <v>57038.215742958098</v>
      </c>
      <c r="S80" s="1779">
        <f>IF(Overzicht!Q42=0,0,Overzicht!Q$16/Overzicht!Q42)</f>
        <v>0</v>
      </c>
      <c r="T80" s="1779">
        <f>IF(Overzicht!R42=0,0,Overzicht!R$16/Overzicht!R42)</f>
        <v>0</v>
      </c>
      <c r="U80" s="1779">
        <f>IF(Overzicht!S42=0,0,Overzicht!S$16/Overzicht!S42)</f>
        <v>0</v>
      </c>
      <c r="V80" s="1779" t="e">
        <f>IF(Overzicht!T42=0,0,Overzicht!T$16/Overzicht!T42)</f>
        <v>#VALUE!</v>
      </c>
      <c r="W80" s="1779">
        <f ca="1">IF(Overzicht!U42=0,0,Overzicht!U$16/Overzicht!U42)</f>
        <v>0</v>
      </c>
      <c r="X80" s="1779">
        <f ca="1">IF(Overzicht!V42=0,0,Overzicht!V$16/Overzicht!V42)</f>
        <v>0</v>
      </c>
      <c r="Y80" s="1779">
        <f ca="1">IF(Overzicht!W42=0,0,Overzicht!W$16/Overzicht!W42)</f>
        <v>0</v>
      </c>
      <c r="Z80" s="1779">
        <f ca="1">IF(Overzicht!X42=0,0,Overzicht!X$16/Overzicht!X42)</f>
        <v>0</v>
      </c>
      <c r="AA80" s="1768"/>
      <c r="AB80" s="1779">
        <f>IF(Overzicht!Z42=0,0,Overzicht!Z$16/Overzicht!Z42)</f>
        <v>746445.86958524736</v>
      </c>
      <c r="AC80" s="1779">
        <f ca="1">Overzicht!AA42*Overzicht!AA$16</f>
        <v>0</v>
      </c>
      <c r="AD80" s="1779">
        <f ca="1">Overzicht!AB42*Overzicht!AB$16</f>
        <v>120754.14881742134</v>
      </c>
      <c r="AE80" s="1779">
        <f ca="1">Overzicht!AC42*Overzicht!AC$16</f>
        <v>0</v>
      </c>
      <c r="AF80" s="1779">
        <f>Overzicht!AD42*Overzicht!AD$16</f>
        <v>0</v>
      </c>
      <c r="AG80" s="1779">
        <f>Overzicht!AE42*Overzicht!AE$16</f>
        <v>0</v>
      </c>
      <c r="AH80" s="1779">
        <f>Overzicht!AF42*Overzicht!AF$16</f>
        <v>0</v>
      </c>
      <c r="AI80" s="1779">
        <f>Overzicht!AG42*Overzicht!AG$16</f>
        <v>0</v>
      </c>
      <c r="AJ80" s="1779">
        <f>Overzicht!AH42*Overzicht!AH$16</f>
        <v>0</v>
      </c>
      <c r="AK80" s="1779">
        <f>Overzicht!AI42*Overzicht!AI$16</f>
        <v>0</v>
      </c>
      <c r="AL80" s="1779">
        <f>Overzicht!AJ42*Overzicht!AJ$16</f>
        <v>0</v>
      </c>
      <c r="AM80" s="1779">
        <f>Overzicht!AK42*Overzicht!AK$16</f>
        <v>0</v>
      </c>
      <c r="AN80" s="1779">
        <f>Overzicht!AL42*Overzicht!AL$16</f>
        <v>0</v>
      </c>
      <c r="AO80" s="1768"/>
      <c r="AP80" s="1779">
        <f ca="1">Overzicht!AN42*Overzicht!AN$16</f>
        <v>0</v>
      </c>
      <c r="AQ80" s="1779">
        <f ca="1">Overzicht!AO42*Overzicht!AO$16</f>
        <v>217.27093333948486</v>
      </c>
      <c r="AR80" s="1779">
        <f ca="1">Overzicht!AP42*Overzicht!AP$16</f>
        <v>428.92897394832727</v>
      </c>
      <c r="AS80" s="1779">
        <f ca="1">Overzicht!AQ42*Overzicht!AQ$16</f>
        <v>343486.71304544894</v>
      </c>
      <c r="AT80" s="1779">
        <f ca="1">Overzicht!AR42*Overzicht!AR$16</f>
        <v>325769.72135430167</v>
      </c>
      <c r="AU80" s="1779">
        <f ca="1">Overzicht!AS42*Overzicht!AS$16</f>
        <v>148587.39169143731</v>
      </c>
      <c r="AV80" s="1779">
        <f ca="1">Overzicht!AT42*Overzicht!AT$16</f>
        <v>564691.08371312171</v>
      </c>
      <c r="AW80" s="1779">
        <f ca="1">Overzicht!AU42*Overzicht!AU$16</f>
        <v>1244937.4718626291</v>
      </c>
      <c r="AX80" s="1779">
        <f ca="1">Overzicht!AV42*Overzicht!AV$16</f>
        <v>179105.33679602094</v>
      </c>
      <c r="AY80" s="1779">
        <f ca="1">Overzicht!AW42*Overzicht!AW$16</f>
        <v>1275.6809823277233</v>
      </c>
      <c r="AZ80" s="1779">
        <f>Overzicht!AX42*Overzicht!AX$16</f>
        <v>0</v>
      </c>
      <c r="BA80" s="1779">
        <f>Overzicht!AY42*Overzicht!AY$16</f>
        <v>0</v>
      </c>
      <c r="BB80" s="1779">
        <f>Overzicht!AZ42*Overzicht!AZ$16</f>
        <v>0</v>
      </c>
      <c r="BC80" s="1779">
        <f>Overzicht!BA42*Overzicht!BA$16</f>
        <v>0</v>
      </c>
      <c r="BD80" s="1779">
        <f>Overzicht!BB42*Overzicht!BB$16</f>
        <v>0</v>
      </c>
      <c r="BE80" s="1779">
        <f>Overzicht!BC42*Overzicht!BC$16</f>
        <v>0</v>
      </c>
      <c r="BF80" s="1779">
        <f>Overzicht!BD42*Overzicht!BD$16</f>
        <v>0</v>
      </c>
      <c r="BG80" s="1779">
        <f>Overzicht!BE42*Overzicht!BE$16</f>
        <v>0</v>
      </c>
      <c r="BH80" s="1779">
        <f>Overzicht!BF42*Overzicht!BF$16</f>
        <v>0</v>
      </c>
      <c r="BI80" s="1779">
        <f>Overzicht!BG42*Overzicht!BG$16</f>
        <v>0</v>
      </c>
      <c r="BJ80" s="1779">
        <f>Overzicht!BH42*Overzicht!BH$16</f>
        <v>0</v>
      </c>
      <c r="BK80" s="1779">
        <f>Overzicht!BI42*Overzicht!BI$16</f>
        <v>0</v>
      </c>
      <c r="BL80" s="1779">
        <f>Overzicht!BJ42*Overzicht!BJ$16</f>
        <v>0</v>
      </c>
      <c r="BM80" s="1779">
        <f>Overzicht!BK42*Overzicht!BK$16</f>
        <v>0</v>
      </c>
      <c r="BN80" s="1779">
        <f>Overzicht!BL42*Overzicht!BL$16</f>
        <v>0</v>
      </c>
      <c r="BO80" s="1779">
        <f>Overzicht!BM42*Overzicht!BM$16</f>
        <v>0</v>
      </c>
      <c r="BP80" s="1779">
        <f>Overzicht!BN42*Overzicht!BN$16</f>
        <v>0</v>
      </c>
      <c r="BQ80" s="1779">
        <f>Overzicht!BO42*Overzicht!BO$16</f>
        <v>0</v>
      </c>
      <c r="BR80" s="1779">
        <f>Overzicht!BP42*Overzicht!BP$16</f>
        <v>0</v>
      </c>
      <c r="BS80" s="1779">
        <f>Overzicht!BQ42*Overzicht!BQ$16</f>
        <v>0</v>
      </c>
      <c r="BT80" s="1779">
        <f>Overzicht!BR42*Overzicht!BR$16</f>
        <v>0</v>
      </c>
      <c r="BU80" s="1779">
        <f>Overzicht!BS42*Overzicht!BS$16</f>
        <v>0</v>
      </c>
      <c r="BV80" s="1779">
        <f>Overzicht!BT42*Overzicht!BT$16</f>
        <v>0</v>
      </c>
      <c r="BW80" s="1779">
        <f>Overzicht!BU42*Overzicht!BU$16</f>
        <v>0</v>
      </c>
      <c r="BX80" s="1779">
        <f>Overzicht!BV42*Overzicht!BV$16</f>
        <v>0</v>
      </c>
      <c r="BY80" s="1779">
        <f>Overzicht!BW42*Overzicht!BW$16</f>
        <v>0</v>
      </c>
      <c r="BZ80" s="1779">
        <f>Overzicht!BX42*Overzicht!BX$16</f>
        <v>0</v>
      </c>
      <c r="CA80" s="1779">
        <f>Overzicht!BY42*Overzicht!BY$16</f>
        <v>0</v>
      </c>
      <c r="CB80" s="1779">
        <f>Overzicht!BZ42*Overzicht!BZ$16</f>
        <v>0</v>
      </c>
      <c r="CC80" s="1779">
        <f>Overzicht!CA42*Overzicht!CA$16</f>
        <v>0</v>
      </c>
      <c r="CD80" s="1779">
        <f>Overzicht!CB42*Overzicht!CB$16</f>
        <v>0</v>
      </c>
      <c r="CE80" s="1779">
        <f>Overzicht!CC42*Overzicht!CC$16</f>
        <v>0</v>
      </c>
      <c r="CF80" s="1779">
        <f>Overzicht!CD42*Overzicht!CD$16</f>
        <v>0</v>
      </c>
      <c r="CG80" s="1779">
        <f>Overzicht!CE42*Overzicht!CE$16</f>
        <v>0</v>
      </c>
      <c r="CH80" s="1779">
        <f>Overzicht!CF42*Overzicht!CF$16</f>
        <v>0</v>
      </c>
      <c r="CI80" s="1779">
        <f>Overzicht!CG42*Overzicht!CG$16</f>
        <v>0</v>
      </c>
      <c r="CJ80" s="1784">
        <f>Overzicht!CH42*Overzicht!CH$16</f>
        <v>0</v>
      </c>
      <c r="CL80" s="1200"/>
      <c r="CM80" s="1198"/>
      <c r="CN80" s="475"/>
      <c r="CO80" s="475"/>
      <c r="CP80" s="1278">
        <f t="shared" ca="1" si="62"/>
        <v>82.969561503148341</v>
      </c>
      <c r="CQ80" s="1255">
        <f t="shared" si="62"/>
        <v>100</v>
      </c>
      <c r="CR80" s="1240">
        <f t="shared" si="62"/>
        <v>100</v>
      </c>
      <c r="CS80" s="1240">
        <f t="shared" ca="1" si="62"/>
        <v>100</v>
      </c>
      <c r="CT80" s="1240">
        <f t="shared" ca="1" si="62"/>
        <v>99.382870935230116</v>
      </c>
      <c r="CU80" s="1240">
        <f t="shared" ca="1" si="62"/>
        <v>99.658622923160522</v>
      </c>
      <c r="CV80" s="1240">
        <f t="shared" si="62"/>
        <v>100</v>
      </c>
      <c r="CW80" s="1240">
        <f t="shared" si="62"/>
        <v>100</v>
      </c>
      <c r="CX80" s="1240">
        <f t="shared" ca="1" si="62"/>
        <v>100</v>
      </c>
      <c r="CY80" s="1240">
        <f t="shared" si="62"/>
        <v>100</v>
      </c>
      <c r="CZ80" s="1240">
        <f t="shared" si="62"/>
        <v>0</v>
      </c>
      <c r="DA80" s="1240">
        <f t="shared" ca="1" si="62"/>
        <v>100</v>
      </c>
      <c r="DB80" s="1240">
        <f t="shared" ca="1" si="62"/>
        <v>0</v>
      </c>
      <c r="DC80" s="1240">
        <f t="shared" si="62"/>
        <v>100.00000000000007</v>
      </c>
      <c r="DD80" s="1256">
        <f t="shared" si="62"/>
        <v>99.99999999999946</v>
      </c>
      <c r="DE80" s="1256">
        <f t="shared" si="63"/>
        <v>0</v>
      </c>
      <c r="DF80" s="1256">
        <f t="shared" si="63"/>
        <v>0</v>
      </c>
      <c r="DG80" s="1256">
        <f t="shared" si="63"/>
        <v>0</v>
      </c>
      <c r="DH80" s="1256" t="e">
        <f t="shared" si="63"/>
        <v>#VALUE!</v>
      </c>
      <c r="DI80" s="1256">
        <f t="shared" ca="1" si="63"/>
        <v>0</v>
      </c>
      <c r="DJ80" s="1256">
        <f t="shared" ca="1" si="63"/>
        <v>0</v>
      </c>
      <c r="DK80" s="1256">
        <f t="shared" ca="1" si="63"/>
        <v>0</v>
      </c>
      <c r="DL80" s="1256">
        <f t="shared" ca="1" si="63"/>
        <v>0</v>
      </c>
      <c r="DM80" s="1240">
        <f t="shared" si="64"/>
        <v>95.44777970271403</v>
      </c>
      <c r="DN80" s="1252">
        <f t="shared" ca="1" si="64"/>
        <v>0</v>
      </c>
      <c r="DO80" s="1256">
        <f t="shared" ca="1" si="64"/>
        <v>100</v>
      </c>
      <c r="DP80" s="1256">
        <f t="shared" ca="1" si="64"/>
        <v>0</v>
      </c>
      <c r="DQ80" s="1256">
        <f t="shared" si="64"/>
        <v>0</v>
      </c>
      <c r="DR80" s="1256">
        <f t="shared" si="64"/>
        <v>0</v>
      </c>
      <c r="DS80" s="1256">
        <f t="shared" si="64"/>
        <v>0</v>
      </c>
      <c r="DT80" s="1256">
        <f t="shared" si="64"/>
        <v>0</v>
      </c>
      <c r="DU80" s="1256">
        <f t="shared" si="64"/>
        <v>0</v>
      </c>
      <c r="DV80" s="1256">
        <f t="shared" si="64"/>
        <v>0</v>
      </c>
      <c r="DW80" s="1256">
        <f t="shared" si="64"/>
        <v>0</v>
      </c>
      <c r="DX80" s="1256">
        <f t="shared" si="64"/>
        <v>0</v>
      </c>
      <c r="DY80" s="1256">
        <f t="shared" si="64"/>
        <v>0</v>
      </c>
      <c r="DZ80" s="1240">
        <f t="shared" ca="1" si="65"/>
        <v>0</v>
      </c>
      <c r="EA80" s="1252">
        <f t="shared" ca="1" si="65"/>
        <v>100</v>
      </c>
      <c r="EB80" s="1240">
        <f t="shared" ca="1" si="65"/>
        <v>101.09731706575201</v>
      </c>
      <c r="EC80" s="1240">
        <f t="shared" ca="1" si="65"/>
        <v>90.833871665201954</v>
      </c>
      <c r="ED80" s="1240">
        <f t="shared" ca="1" si="65"/>
        <v>89.493332065315229</v>
      </c>
      <c r="EE80" s="1240">
        <f t="shared" ca="1" si="65"/>
        <v>82.557063975913906</v>
      </c>
      <c r="EF80" s="1240">
        <f t="shared" ca="1" si="65"/>
        <v>85.143555209126802</v>
      </c>
      <c r="EG80" s="1240">
        <f t="shared" ca="1" si="65"/>
        <v>72.790594531421846</v>
      </c>
      <c r="EH80" s="1240">
        <f t="shared" ca="1" si="65"/>
        <v>100.94650736998609</v>
      </c>
      <c r="EI80" s="1240">
        <f t="shared" ca="1" si="65"/>
        <v>97.034666581616207</v>
      </c>
      <c r="EJ80" s="1240">
        <f t="shared" si="66"/>
        <v>0</v>
      </c>
      <c r="EK80" s="1240">
        <f t="shared" si="66"/>
        <v>0</v>
      </c>
      <c r="EL80" s="1240">
        <f t="shared" si="66"/>
        <v>0</v>
      </c>
      <c r="EM80" s="1240">
        <f t="shared" si="66"/>
        <v>0</v>
      </c>
      <c r="EN80" s="1240">
        <f t="shared" si="66"/>
        <v>0</v>
      </c>
      <c r="EO80" s="1240">
        <f t="shared" si="66"/>
        <v>0</v>
      </c>
      <c r="EP80" s="1240">
        <f t="shared" si="66"/>
        <v>0</v>
      </c>
      <c r="EQ80" s="1240">
        <f t="shared" si="66"/>
        <v>0</v>
      </c>
      <c r="ER80" s="1240">
        <f t="shared" si="66"/>
        <v>0</v>
      </c>
      <c r="ES80" s="1240">
        <f t="shared" si="66"/>
        <v>0</v>
      </c>
      <c r="ET80" s="1240">
        <f t="shared" si="67"/>
        <v>0</v>
      </c>
      <c r="EU80" s="1240">
        <f t="shared" si="67"/>
        <v>0</v>
      </c>
      <c r="EV80" s="1240">
        <f t="shared" si="67"/>
        <v>0</v>
      </c>
      <c r="EW80" s="1240">
        <f t="shared" si="67"/>
        <v>0</v>
      </c>
      <c r="EX80" s="1240">
        <f t="shared" si="67"/>
        <v>0</v>
      </c>
      <c r="EY80" s="1240">
        <f t="shared" si="67"/>
        <v>0</v>
      </c>
      <c r="EZ80" s="1240">
        <f t="shared" si="67"/>
        <v>0</v>
      </c>
      <c r="FA80" s="1240">
        <f t="shared" si="67"/>
        <v>0</v>
      </c>
      <c r="FB80" s="1240">
        <f t="shared" si="67"/>
        <v>0</v>
      </c>
      <c r="FC80" s="1240">
        <f t="shared" si="67"/>
        <v>0</v>
      </c>
      <c r="FD80" s="1240">
        <f t="shared" si="68"/>
        <v>0</v>
      </c>
      <c r="FE80" s="1240">
        <f t="shared" si="68"/>
        <v>0</v>
      </c>
      <c r="FF80" s="1240">
        <f t="shared" si="68"/>
        <v>0</v>
      </c>
      <c r="FG80" s="1240">
        <f t="shared" si="68"/>
        <v>0</v>
      </c>
      <c r="FH80" s="1240">
        <f t="shared" si="68"/>
        <v>0</v>
      </c>
      <c r="FI80" s="1240">
        <f t="shared" si="68"/>
        <v>0</v>
      </c>
      <c r="FJ80" s="1240">
        <f t="shared" si="68"/>
        <v>0</v>
      </c>
      <c r="FK80" s="1240">
        <f t="shared" si="68"/>
        <v>0</v>
      </c>
      <c r="FL80" s="1240">
        <f t="shared" si="68"/>
        <v>0</v>
      </c>
      <c r="FM80" s="1240">
        <f t="shared" si="68"/>
        <v>0</v>
      </c>
      <c r="FN80" s="1240">
        <f t="shared" si="69"/>
        <v>0</v>
      </c>
      <c r="FO80" s="1240">
        <f t="shared" si="69"/>
        <v>0</v>
      </c>
      <c r="FP80" s="1240">
        <f t="shared" si="69"/>
        <v>0</v>
      </c>
      <c r="FQ80" s="1240">
        <f t="shared" si="69"/>
        <v>0</v>
      </c>
      <c r="FR80" s="1240">
        <f t="shared" si="69"/>
        <v>0</v>
      </c>
      <c r="FS80" s="1240">
        <f t="shared" si="69"/>
        <v>0</v>
      </c>
      <c r="FT80" s="1257">
        <f t="shared" si="69"/>
        <v>0</v>
      </c>
    </row>
    <row r="81" spans="1:176" s="1191" customFormat="1" x14ac:dyDescent="0.25">
      <c r="A81" s="474"/>
      <c r="B81" s="480">
        <v>2017</v>
      </c>
      <c r="C81" s="1238"/>
      <c r="D81" s="1784">
        <f t="shared" ca="1" si="57"/>
        <v>3535764.5319585665</v>
      </c>
      <c r="E81" s="1785">
        <f>IF(Overzicht!C43=0,0,Overzicht!C$16/Overzicht!C43)</f>
        <v>96770.999509643676</v>
      </c>
      <c r="F81" s="1779">
        <f>IF(Overzicht!D43=0,0,Overzicht!D$16/Overzicht!D43)</f>
        <v>10979.166666666666</v>
      </c>
      <c r="G81" s="1779">
        <f ca="1">IF(Overzicht!E43=0,0,Overzicht!E$16/Overzicht!E43)</f>
        <v>16022</v>
      </c>
      <c r="H81" s="1779">
        <f ca="1">IF(Overzicht!F43=0,0,Overzicht!F$16/Overzicht!F43)</f>
        <v>352500.46090541867</v>
      </c>
      <c r="I81" s="1779">
        <f ca="1">IF(Overzicht!G43=0,0,Overzicht!G$16/Overzicht!G43)</f>
        <v>635634.62843485398</v>
      </c>
      <c r="J81" s="1779">
        <f>IF(Overzicht!H43=0,0,Overzicht!H$16/Overzicht!H43)</f>
        <v>984.56672828646697</v>
      </c>
      <c r="K81" s="1779">
        <f>IF(Overzicht!I43=0,0,Overzicht!I$16/Overzicht!I43)</f>
        <v>1627.9069767441861</v>
      </c>
      <c r="L81" s="1779">
        <f ca="1">IF(Overzicht!J43=0,0,Overzicht!J$16/Overzicht!J43)</f>
        <v>684</v>
      </c>
      <c r="M81" s="1779">
        <f>IF(Overzicht!K43=0,0,Overzicht!K$16/Overzicht!K43)</f>
        <v>16666.666666666668</v>
      </c>
      <c r="N81" s="1779">
        <f>IF(Overzicht!L43=0,0,Overzicht!L$16/Overzicht!L43)</f>
        <v>0</v>
      </c>
      <c r="O81" s="1779">
        <f ca="1">IF(Overzicht!M43=0,0,Overzicht!M$16/Overzicht!M43)</f>
        <v>284.39999999999998</v>
      </c>
      <c r="P81" s="1779">
        <f ca="1">IF(Overzicht!N43=0,0,Overzicht!N$16/Overzicht!N43)</f>
        <v>0</v>
      </c>
      <c r="Q81" s="1779">
        <f>IF(Overzicht!O43=0,0,Overzicht!O$16/Overzicht!O43)</f>
        <v>20666.82250750516</v>
      </c>
      <c r="R81" s="1779">
        <f>IF(Overzicht!P43=0,0,Overzicht!P$16/Overzicht!P43)</f>
        <v>57038.215742958098</v>
      </c>
      <c r="S81" s="1779">
        <f>IF(Overzicht!Q43=0,0,Overzicht!Q$16/Overzicht!Q43)</f>
        <v>0</v>
      </c>
      <c r="T81" s="1779">
        <f>IF(Overzicht!R43=0,0,Overzicht!R$16/Overzicht!R43)</f>
        <v>0</v>
      </c>
      <c r="U81" s="1779">
        <f>IF(Overzicht!S43=0,0,Overzicht!S$16/Overzicht!S43)</f>
        <v>0</v>
      </c>
      <c r="V81" s="1779" t="e">
        <f>IF(Overzicht!T43=0,0,Overzicht!T$16/Overzicht!T43)</f>
        <v>#VALUE!</v>
      </c>
      <c r="W81" s="1779">
        <f ca="1">IF(Overzicht!U43=0,0,Overzicht!U$16/Overzicht!U43)</f>
        <v>0</v>
      </c>
      <c r="X81" s="1779">
        <f ca="1">IF(Overzicht!V43=0,0,Overzicht!V$16/Overzicht!V43)</f>
        <v>0</v>
      </c>
      <c r="Y81" s="1779">
        <f ca="1">IF(Overzicht!W43=0,0,Overzicht!W$16/Overzicht!W43)</f>
        <v>0</v>
      </c>
      <c r="Z81" s="1779">
        <f ca="1">IF(Overzicht!X43=0,0,Overzicht!X$16/Overzicht!X43)</f>
        <v>0</v>
      </c>
      <c r="AA81" s="1768"/>
      <c r="AB81" s="1779">
        <f>IF(Overzicht!Z43=0,0,Overzicht!Z$16/Overzicht!Z43)</f>
        <v>746445.86958524736</v>
      </c>
      <c r="AC81" s="1779">
        <f ca="1">Overzicht!AA43*Overzicht!AA$16</f>
        <v>0</v>
      </c>
      <c r="AD81" s="1779">
        <f ca="1">Overzicht!AB43*Overzicht!AB$16</f>
        <v>120754.14881742134</v>
      </c>
      <c r="AE81" s="1779">
        <f ca="1">Overzicht!AC43*Overzicht!AC$16</f>
        <v>0</v>
      </c>
      <c r="AF81" s="1779">
        <f>Overzicht!AD43*Overzicht!AD$16</f>
        <v>0</v>
      </c>
      <c r="AG81" s="1779">
        <f>Overzicht!AE43*Overzicht!AE$16</f>
        <v>0</v>
      </c>
      <c r="AH81" s="1779">
        <f>Overzicht!AF43*Overzicht!AF$16</f>
        <v>0</v>
      </c>
      <c r="AI81" s="1779">
        <f>Overzicht!AG43*Overzicht!AG$16</f>
        <v>0</v>
      </c>
      <c r="AJ81" s="1779">
        <f>Overzicht!AH43*Overzicht!AH$16</f>
        <v>0</v>
      </c>
      <c r="AK81" s="1779">
        <f>Overzicht!AI43*Overzicht!AI$16</f>
        <v>0</v>
      </c>
      <c r="AL81" s="1779">
        <f>Overzicht!AJ43*Overzicht!AJ$16</f>
        <v>0</v>
      </c>
      <c r="AM81" s="1779">
        <f>Overzicht!AK43*Overzicht!AK$16</f>
        <v>0</v>
      </c>
      <c r="AN81" s="1779">
        <f>Overzicht!AL43*Overzicht!AL$16</f>
        <v>0</v>
      </c>
      <c r="AO81" s="1768"/>
      <c r="AP81" s="1779">
        <f ca="1">Overzicht!AN43*Overzicht!AN$16</f>
        <v>0</v>
      </c>
      <c r="AQ81" s="1779">
        <f ca="1">Overzicht!AO43*Overzicht!AO$16</f>
        <v>217.27093333948486</v>
      </c>
      <c r="AR81" s="1779">
        <f ca="1">Overzicht!AP43*Overzicht!AP$16</f>
        <v>408.40966020922781</v>
      </c>
      <c r="AS81" s="1779">
        <f ca="1">Overzicht!AQ43*Overzicht!AQ$16</f>
        <v>341131.47117402533</v>
      </c>
      <c r="AT81" s="1779">
        <f ca="1">Overzicht!AR43*Overzicht!AR$16</f>
        <v>318441.39501890901</v>
      </c>
      <c r="AU81" s="1779">
        <f ca="1">Overzicht!AS43*Overzicht!AS$16</f>
        <v>148587.39169143731</v>
      </c>
      <c r="AV81" s="1779">
        <f ca="1">Overzicht!AT43*Overzicht!AT$16</f>
        <v>546315.48191056866</v>
      </c>
      <c r="AW81" s="1779">
        <f ca="1">Overzicht!AU43*Overzicht!AU$16</f>
        <v>1140644.8229000289</v>
      </c>
      <c r="AX81" s="1779">
        <f ca="1">Overzicht!AV43*Overzicht!AV$16</f>
        <v>171630.7969008084</v>
      </c>
      <c r="AY81" s="1779">
        <f ca="1">Overzicht!AW43*Overzicht!AW$16</f>
        <v>1187.4733665713784</v>
      </c>
      <c r="AZ81" s="1779">
        <f>Overzicht!AX43*Overzicht!AX$16</f>
        <v>0</v>
      </c>
      <c r="BA81" s="1779">
        <f>Overzicht!AY43*Overzicht!AY$16</f>
        <v>0</v>
      </c>
      <c r="BB81" s="1779">
        <f>Overzicht!AZ43*Overzicht!AZ$16</f>
        <v>0</v>
      </c>
      <c r="BC81" s="1779">
        <f>Overzicht!BA43*Overzicht!BA$16</f>
        <v>0</v>
      </c>
      <c r="BD81" s="1779">
        <f>Overzicht!BB43*Overzicht!BB$16</f>
        <v>0</v>
      </c>
      <c r="BE81" s="1779">
        <f>Overzicht!BC43*Overzicht!BC$16</f>
        <v>0</v>
      </c>
      <c r="BF81" s="1779">
        <f>Overzicht!BD43*Overzicht!BD$16</f>
        <v>0</v>
      </c>
      <c r="BG81" s="1779">
        <f>Overzicht!BE43*Overzicht!BE$16</f>
        <v>0</v>
      </c>
      <c r="BH81" s="1779">
        <f>Overzicht!BF43*Overzicht!BF$16</f>
        <v>0</v>
      </c>
      <c r="BI81" s="1779">
        <f>Overzicht!BG43*Overzicht!BG$16</f>
        <v>0</v>
      </c>
      <c r="BJ81" s="1779">
        <f>Overzicht!BH43*Overzicht!BH$16</f>
        <v>0</v>
      </c>
      <c r="BK81" s="1779">
        <f>Overzicht!BI43*Overzicht!BI$16</f>
        <v>0</v>
      </c>
      <c r="BL81" s="1779">
        <f>Overzicht!BJ43*Overzicht!BJ$16</f>
        <v>0</v>
      </c>
      <c r="BM81" s="1779">
        <f>Overzicht!BK43*Overzicht!BK$16</f>
        <v>0</v>
      </c>
      <c r="BN81" s="1779">
        <f>Overzicht!BL43*Overzicht!BL$16</f>
        <v>0</v>
      </c>
      <c r="BO81" s="1779">
        <f>Overzicht!BM43*Overzicht!BM$16</f>
        <v>0</v>
      </c>
      <c r="BP81" s="1779">
        <f>Overzicht!BN43*Overzicht!BN$16</f>
        <v>0</v>
      </c>
      <c r="BQ81" s="1779">
        <f>Overzicht!BO43*Overzicht!BO$16</f>
        <v>0</v>
      </c>
      <c r="BR81" s="1779">
        <f>Overzicht!BP43*Overzicht!BP$16</f>
        <v>0</v>
      </c>
      <c r="BS81" s="1779">
        <f>Overzicht!BQ43*Overzicht!BQ$16</f>
        <v>0</v>
      </c>
      <c r="BT81" s="1779">
        <f>Overzicht!BR43*Overzicht!BR$16</f>
        <v>0</v>
      </c>
      <c r="BU81" s="1779">
        <f>Overzicht!BS43*Overzicht!BS$16</f>
        <v>0</v>
      </c>
      <c r="BV81" s="1779">
        <f>Overzicht!BT43*Overzicht!BT$16</f>
        <v>0</v>
      </c>
      <c r="BW81" s="1779">
        <f>Overzicht!BU43*Overzicht!BU$16</f>
        <v>0</v>
      </c>
      <c r="BX81" s="1779">
        <f>Overzicht!BV43*Overzicht!BV$16</f>
        <v>0</v>
      </c>
      <c r="BY81" s="1779">
        <f>Overzicht!BW43*Overzicht!BW$16</f>
        <v>0</v>
      </c>
      <c r="BZ81" s="1779">
        <f>Overzicht!BX43*Overzicht!BX$16</f>
        <v>0</v>
      </c>
      <c r="CA81" s="1779">
        <f>Overzicht!BY43*Overzicht!BY$16</f>
        <v>0</v>
      </c>
      <c r="CB81" s="1779">
        <f>Overzicht!BZ43*Overzicht!BZ$16</f>
        <v>0</v>
      </c>
      <c r="CC81" s="1779">
        <f>Overzicht!CA43*Overzicht!CA$16</f>
        <v>0</v>
      </c>
      <c r="CD81" s="1779">
        <f>Overzicht!CB43*Overzicht!CB$16</f>
        <v>0</v>
      </c>
      <c r="CE81" s="1779">
        <f>Overzicht!CC43*Overzicht!CC$16</f>
        <v>0</v>
      </c>
      <c r="CF81" s="1779">
        <f>Overzicht!CD43*Overzicht!CD$16</f>
        <v>0</v>
      </c>
      <c r="CG81" s="1779">
        <f>Overzicht!CE43*Overzicht!CE$16</f>
        <v>0</v>
      </c>
      <c r="CH81" s="1779">
        <f>Overzicht!CF43*Overzicht!CF$16</f>
        <v>0</v>
      </c>
      <c r="CI81" s="1779">
        <f>Overzicht!CG43*Overzicht!CG$16</f>
        <v>0</v>
      </c>
      <c r="CJ81" s="1784">
        <f>Overzicht!CH43*Overzicht!CH$16</f>
        <v>0</v>
      </c>
      <c r="CL81" s="1200"/>
      <c r="CM81" s="1198"/>
      <c r="CN81" s="475"/>
      <c r="CO81" s="475"/>
      <c r="CP81" s="1278">
        <f t="shared" ca="1" si="62"/>
        <v>79.810883179334098</v>
      </c>
      <c r="CQ81" s="1255">
        <f t="shared" si="62"/>
        <v>81.611637790127489</v>
      </c>
      <c r="CR81" s="1240">
        <f t="shared" si="62"/>
        <v>100</v>
      </c>
      <c r="CS81" s="1240">
        <f t="shared" ca="1" si="62"/>
        <v>100</v>
      </c>
      <c r="CT81" s="1240">
        <f t="shared" ca="1" si="62"/>
        <v>99.382870935230116</v>
      </c>
      <c r="CU81" s="1240">
        <f t="shared" ca="1" si="62"/>
        <v>99.658622923160522</v>
      </c>
      <c r="CV81" s="1240">
        <f t="shared" si="62"/>
        <v>98.456672828646703</v>
      </c>
      <c r="CW81" s="1240">
        <f t="shared" si="62"/>
        <v>90.697674418604649</v>
      </c>
      <c r="CX81" s="1240">
        <f t="shared" ca="1" si="62"/>
        <v>95</v>
      </c>
      <c r="CY81" s="1240">
        <f t="shared" si="62"/>
        <v>100</v>
      </c>
      <c r="CZ81" s="1240">
        <f t="shared" si="62"/>
        <v>0</v>
      </c>
      <c r="DA81" s="1240">
        <f t="shared" ca="1" si="62"/>
        <v>100</v>
      </c>
      <c r="DB81" s="1240">
        <f t="shared" ca="1" si="62"/>
        <v>0</v>
      </c>
      <c r="DC81" s="1240">
        <f t="shared" si="62"/>
        <v>100.00000000000007</v>
      </c>
      <c r="DD81" s="1256">
        <f t="shared" si="62"/>
        <v>99.99999999999946</v>
      </c>
      <c r="DE81" s="1256">
        <f t="shared" si="63"/>
        <v>0</v>
      </c>
      <c r="DF81" s="1256">
        <f t="shared" si="63"/>
        <v>0</v>
      </c>
      <c r="DG81" s="1256">
        <f t="shared" si="63"/>
        <v>0</v>
      </c>
      <c r="DH81" s="1256" t="e">
        <f t="shared" si="63"/>
        <v>#VALUE!</v>
      </c>
      <c r="DI81" s="1256">
        <f t="shared" ca="1" si="63"/>
        <v>0</v>
      </c>
      <c r="DJ81" s="1256">
        <f t="shared" ca="1" si="63"/>
        <v>0</v>
      </c>
      <c r="DK81" s="1256">
        <f t="shared" ca="1" si="63"/>
        <v>0</v>
      </c>
      <c r="DL81" s="1256">
        <f t="shared" ca="1" si="63"/>
        <v>0</v>
      </c>
      <c r="DM81" s="1240">
        <f t="shared" si="64"/>
        <v>95.44777970271403</v>
      </c>
      <c r="DN81" s="1252">
        <f t="shared" ca="1" si="64"/>
        <v>0</v>
      </c>
      <c r="DO81" s="1256">
        <f t="shared" ca="1" si="64"/>
        <v>100</v>
      </c>
      <c r="DP81" s="1256">
        <f t="shared" ca="1" si="64"/>
        <v>0</v>
      </c>
      <c r="DQ81" s="1256">
        <f t="shared" si="64"/>
        <v>0</v>
      </c>
      <c r="DR81" s="1256">
        <f t="shared" si="64"/>
        <v>0</v>
      </c>
      <c r="DS81" s="1256">
        <f t="shared" si="64"/>
        <v>0</v>
      </c>
      <c r="DT81" s="1256">
        <f t="shared" si="64"/>
        <v>0</v>
      </c>
      <c r="DU81" s="1256">
        <f t="shared" si="64"/>
        <v>0</v>
      </c>
      <c r="DV81" s="1256">
        <f t="shared" si="64"/>
        <v>0</v>
      </c>
      <c r="DW81" s="1256">
        <f t="shared" si="64"/>
        <v>0</v>
      </c>
      <c r="DX81" s="1256">
        <f t="shared" si="64"/>
        <v>0</v>
      </c>
      <c r="DY81" s="1256">
        <f t="shared" si="64"/>
        <v>0</v>
      </c>
      <c r="DZ81" s="1240">
        <f t="shared" ca="1" si="65"/>
        <v>0</v>
      </c>
      <c r="EA81" s="1252">
        <f t="shared" ca="1" si="65"/>
        <v>100</v>
      </c>
      <c r="EB81" s="1240">
        <f t="shared" ca="1" si="65"/>
        <v>96.260974237339383</v>
      </c>
      <c r="EC81" s="1240">
        <f t="shared" ca="1" si="65"/>
        <v>90.211036109227777</v>
      </c>
      <c r="ED81" s="1240">
        <f t="shared" ca="1" si="65"/>
        <v>87.480142074883261</v>
      </c>
      <c r="EE81" s="1240">
        <f t="shared" ca="1" si="65"/>
        <v>82.557063975913906</v>
      </c>
      <c r="EF81" s="1240">
        <f t="shared" ca="1" si="65"/>
        <v>82.372900400326159</v>
      </c>
      <c r="EG81" s="1240">
        <f t="shared" ca="1" si="65"/>
        <v>66.692678696431045</v>
      </c>
      <c r="EH81" s="1240">
        <f t="shared" ca="1" si="65"/>
        <v>96.73374235629673</v>
      </c>
      <c r="EI81" s="1240">
        <f t="shared" ca="1" si="65"/>
        <v>90.325154796578573</v>
      </c>
      <c r="EJ81" s="1240">
        <f t="shared" si="66"/>
        <v>0</v>
      </c>
      <c r="EK81" s="1240">
        <f t="shared" si="66"/>
        <v>0</v>
      </c>
      <c r="EL81" s="1240">
        <f t="shared" si="66"/>
        <v>0</v>
      </c>
      <c r="EM81" s="1240">
        <f t="shared" si="66"/>
        <v>0</v>
      </c>
      <c r="EN81" s="1240">
        <f t="shared" si="66"/>
        <v>0</v>
      </c>
      <c r="EO81" s="1240">
        <f t="shared" si="66"/>
        <v>0</v>
      </c>
      <c r="EP81" s="1240">
        <f t="shared" si="66"/>
        <v>0</v>
      </c>
      <c r="EQ81" s="1240">
        <f t="shared" si="66"/>
        <v>0</v>
      </c>
      <c r="ER81" s="1240">
        <f t="shared" si="66"/>
        <v>0</v>
      </c>
      <c r="ES81" s="1240">
        <f t="shared" si="66"/>
        <v>0</v>
      </c>
      <c r="ET81" s="1240">
        <f t="shared" si="67"/>
        <v>0</v>
      </c>
      <c r="EU81" s="1240">
        <f t="shared" si="67"/>
        <v>0</v>
      </c>
      <c r="EV81" s="1240">
        <f t="shared" si="67"/>
        <v>0</v>
      </c>
      <c r="EW81" s="1240">
        <f t="shared" si="67"/>
        <v>0</v>
      </c>
      <c r="EX81" s="1240">
        <f t="shared" si="67"/>
        <v>0</v>
      </c>
      <c r="EY81" s="1240">
        <f t="shared" si="67"/>
        <v>0</v>
      </c>
      <c r="EZ81" s="1240">
        <f t="shared" si="67"/>
        <v>0</v>
      </c>
      <c r="FA81" s="1240">
        <f t="shared" si="67"/>
        <v>0</v>
      </c>
      <c r="FB81" s="1240">
        <f t="shared" si="67"/>
        <v>0</v>
      </c>
      <c r="FC81" s="1240">
        <f t="shared" si="67"/>
        <v>0</v>
      </c>
      <c r="FD81" s="1240">
        <f t="shared" si="68"/>
        <v>0</v>
      </c>
      <c r="FE81" s="1240">
        <f t="shared" si="68"/>
        <v>0</v>
      </c>
      <c r="FF81" s="1240">
        <f t="shared" si="68"/>
        <v>0</v>
      </c>
      <c r="FG81" s="1240">
        <f t="shared" si="68"/>
        <v>0</v>
      </c>
      <c r="FH81" s="1240">
        <f t="shared" si="68"/>
        <v>0</v>
      </c>
      <c r="FI81" s="1240">
        <f t="shared" si="68"/>
        <v>0</v>
      </c>
      <c r="FJ81" s="1240">
        <f t="shared" si="68"/>
        <v>0</v>
      </c>
      <c r="FK81" s="1240">
        <f t="shared" si="68"/>
        <v>0</v>
      </c>
      <c r="FL81" s="1240">
        <f t="shared" si="68"/>
        <v>0</v>
      </c>
      <c r="FM81" s="1240">
        <f t="shared" si="68"/>
        <v>0</v>
      </c>
      <c r="FN81" s="1240">
        <f t="shared" si="69"/>
        <v>0</v>
      </c>
      <c r="FO81" s="1240">
        <f t="shared" si="69"/>
        <v>0</v>
      </c>
      <c r="FP81" s="1240">
        <f t="shared" si="69"/>
        <v>0</v>
      </c>
      <c r="FQ81" s="1240">
        <f t="shared" si="69"/>
        <v>0</v>
      </c>
      <c r="FR81" s="1240">
        <f t="shared" si="69"/>
        <v>0</v>
      </c>
      <c r="FS81" s="1240">
        <f t="shared" si="69"/>
        <v>0</v>
      </c>
      <c r="FT81" s="1257">
        <f t="shared" si="69"/>
        <v>0</v>
      </c>
    </row>
    <row r="82" spans="1:176" s="1191" customFormat="1" x14ac:dyDescent="0.25">
      <c r="A82" s="474"/>
      <c r="B82" s="480">
        <v>2018</v>
      </c>
      <c r="C82" s="1238"/>
      <c r="D82" s="1784">
        <f t="shared" ca="1" si="57"/>
        <v>3364426.3643411282</v>
      </c>
      <c r="E82" s="1785">
        <f>IF(Overzicht!C44=0,0,Overzicht!C$16/Overzicht!C44)</f>
        <v>95842.062883435588</v>
      </c>
      <c r="F82" s="1779">
        <f>IF(Overzicht!D44=0,0,Overzicht!D$16/Overzicht!D44)</f>
        <v>9149.3055555555547</v>
      </c>
      <c r="G82" s="1779">
        <f ca="1">IF(Overzicht!E44=0,0,Overzicht!E$16/Overzicht!E44)</f>
        <v>16022</v>
      </c>
      <c r="H82" s="1779">
        <f ca="1">IF(Overzicht!F44=0,0,Overzicht!F$16/Overzicht!F44)</f>
        <v>354337.2</v>
      </c>
      <c r="I82" s="1779">
        <f ca="1">IF(Overzicht!G44=0,0,Overzicht!G$16/Overzicht!G44)</f>
        <v>640407.60000000009</v>
      </c>
      <c r="J82" s="1779">
        <f>IF(Overzicht!H44=0,0,Overzicht!H$16/Overzicht!H44)</f>
        <v>929.86857671499649</v>
      </c>
      <c r="K82" s="1779">
        <f>IF(Overzicht!I44=0,0,Overzicht!I$16/Overzicht!I44)</f>
        <v>1555.5555555555557</v>
      </c>
      <c r="L82" s="1779">
        <f ca="1">IF(Overzicht!J44=0,0,Overzicht!J$16/Overzicht!J44)</f>
        <v>666</v>
      </c>
      <c r="M82" s="1779">
        <f>IF(Overzicht!K44=0,0,Overzicht!K$16/Overzicht!K44)</f>
        <v>16666.666666666668</v>
      </c>
      <c r="N82" s="1779">
        <f>IF(Overzicht!L44=0,0,Overzicht!L$16/Overzicht!L44)</f>
        <v>0</v>
      </c>
      <c r="O82" s="1779">
        <f ca="1">IF(Overzicht!M44=0,0,Overzicht!M$16/Overzicht!M44)</f>
        <v>284.39999999999998</v>
      </c>
      <c r="P82" s="1779">
        <f ca="1">IF(Overzicht!N44=0,0,Overzicht!N$16/Overzicht!N44)</f>
        <v>0</v>
      </c>
      <c r="Q82" s="1779">
        <f>IF(Overzicht!O44=0,0,Overzicht!O$16/Overzicht!O44)</f>
        <v>20666.822507505189</v>
      </c>
      <c r="R82" s="1779">
        <f>IF(Overzicht!P44=0,0,Overzicht!P$16/Overzicht!P44)</f>
        <v>57038.215742958171</v>
      </c>
      <c r="S82" s="1779">
        <f>IF(Overzicht!Q44=0,0,Overzicht!Q$16/Overzicht!Q44)</f>
        <v>0</v>
      </c>
      <c r="T82" s="1779">
        <f>IF(Overzicht!R44=0,0,Overzicht!R$16/Overzicht!R44)</f>
        <v>0</v>
      </c>
      <c r="U82" s="1779">
        <f>IF(Overzicht!S44=0,0,Overzicht!S$16/Overzicht!S44)</f>
        <v>0</v>
      </c>
      <c r="V82" s="1779" t="e">
        <f>IF(Overzicht!T44=0,0,Overzicht!T$16/Overzicht!T44)</f>
        <v>#VALUE!</v>
      </c>
      <c r="W82" s="1779">
        <f ca="1">IF(Overzicht!U44=0,0,Overzicht!U$16/Overzicht!U44)</f>
        <v>0</v>
      </c>
      <c r="X82" s="1779">
        <f ca="1">IF(Overzicht!V44=0,0,Overzicht!V$16/Overzicht!V44)</f>
        <v>0</v>
      </c>
      <c r="Y82" s="1779">
        <f ca="1">IF(Overzicht!W44=0,0,Overzicht!W$16/Overzicht!W44)</f>
        <v>0</v>
      </c>
      <c r="Z82" s="1779">
        <f ca="1">IF(Overzicht!X44=0,0,Overzicht!X$16/Overzicht!X44)</f>
        <v>0</v>
      </c>
      <c r="AA82" s="1768"/>
      <c r="AB82" s="1779">
        <f>IF(Overzicht!Z44=0,0,Overzicht!Z$16/Overzicht!Z44)</f>
        <v>747280.6320011093</v>
      </c>
      <c r="AC82" s="1779">
        <f ca="1">Overzicht!AA44*Overzicht!AA$16</f>
        <v>0</v>
      </c>
      <c r="AD82" s="1779">
        <f ca="1">Overzicht!AB44*Overzicht!AB$16</f>
        <v>120754.14881742134</v>
      </c>
      <c r="AE82" s="1779">
        <f ca="1">Overzicht!AC44*Overzicht!AC$16</f>
        <v>0</v>
      </c>
      <c r="AF82" s="1779">
        <f>Overzicht!AD44*Overzicht!AD$16</f>
        <v>0</v>
      </c>
      <c r="AG82" s="1779">
        <f>Overzicht!AE44*Overzicht!AE$16</f>
        <v>0</v>
      </c>
      <c r="AH82" s="1779">
        <f>Overzicht!AF44*Overzicht!AF$16</f>
        <v>0</v>
      </c>
      <c r="AI82" s="1779">
        <f>Overzicht!AG44*Overzicht!AG$16</f>
        <v>0</v>
      </c>
      <c r="AJ82" s="1779">
        <f>Overzicht!AH44*Overzicht!AH$16</f>
        <v>0</v>
      </c>
      <c r="AK82" s="1779">
        <f>Overzicht!AI44*Overzicht!AI$16</f>
        <v>0</v>
      </c>
      <c r="AL82" s="1779">
        <f>Overzicht!AJ44*Overzicht!AJ$16</f>
        <v>0</v>
      </c>
      <c r="AM82" s="1779">
        <f>Overzicht!AK44*Overzicht!AK$16</f>
        <v>0</v>
      </c>
      <c r="AN82" s="1779">
        <f>Overzicht!AL44*Overzicht!AL$16</f>
        <v>0</v>
      </c>
      <c r="AO82" s="1768"/>
      <c r="AP82" s="1779">
        <f ca="1">Overzicht!AN44*Overzicht!AN$16</f>
        <v>0</v>
      </c>
      <c r="AQ82" s="1779">
        <f ca="1">Overzicht!AO44*Overzicht!AO$16</f>
        <v>221.13067398796909</v>
      </c>
      <c r="AR82" s="1779">
        <f ca="1">Overzicht!AP44*Overzicht!AP$16</f>
        <v>404.70249866938036</v>
      </c>
      <c r="AS82" s="1779">
        <f ca="1">Overzicht!AQ44*Overzicht!AQ$16</f>
        <v>236877.3616344562</v>
      </c>
      <c r="AT82" s="1779">
        <f ca="1">Overzicht!AR44*Overzicht!AR$16</f>
        <v>306941.02250266587</v>
      </c>
      <c r="AU82" s="1779">
        <f ca="1">Overzicht!AS44*Overzicht!AS$16</f>
        <v>100579.60576949423</v>
      </c>
      <c r="AV82" s="1779">
        <f ca="1">Overzicht!AT44*Overzicht!AT$16</f>
        <v>539419.36005807319</v>
      </c>
      <c r="AW82" s="1779">
        <f ca="1">Overzicht!AU44*Overzicht!AU$16</f>
        <v>1141138.9547549766</v>
      </c>
      <c r="AX82" s="1779">
        <f ca="1">Overzicht!AV44*Overzicht!AV$16</f>
        <v>170258.09861540006</v>
      </c>
      <c r="AY82" s="1779">
        <f ca="1">Overzicht!AW44*Overzicht!AW$16</f>
        <v>551.34701487411053</v>
      </c>
      <c r="AZ82" s="1779">
        <f>Overzicht!AX44*Overzicht!AX$16</f>
        <v>0</v>
      </c>
      <c r="BA82" s="1779">
        <f>Overzicht!AY44*Overzicht!AY$16</f>
        <v>0</v>
      </c>
      <c r="BB82" s="1779">
        <f>Overzicht!AZ44*Overzicht!AZ$16</f>
        <v>0</v>
      </c>
      <c r="BC82" s="1779">
        <f>Overzicht!BA44*Overzicht!BA$16</f>
        <v>0</v>
      </c>
      <c r="BD82" s="1779">
        <f>Overzicht!BB44*Overzicht!BB$16</f>
        <v>0</v>
      </c>
      <c r="BE82" s="1779">
        <f>Overzicht!BC44*Overzicht!BC$16</f>
        <v>0</v>
      </c>
      <c r="BF82" s="1779">
        <f>Overzicht!BD44*Overzicht!BD$16</f>
        <v>0</v>
      </c>
      <c r="BG82" s="1779">
        <f>Overzicht!BE44*Overzicht!BE$16</f>
        <v>0</v>
      </c>
      <c r="BH82" s="1779">
        <f>Overzicht!BF44*Overzicht!BF$16</f>
        <v>0</v>
      </c>
      <c r="BI82" s="1779">
        <f>Overzicht!BG44*Overzicht!BG$16</f>
        <v>0</v>
      </c>
      <c r="BJ82" s="1779">
        <f>Overzicht!BH44*Overzicht!BH$16</f>
        <v>0</v>
      </c>
      <c r="BK82" s="1779">
        <f>Overzicht!BI44*Overzicht!BI$16</f>
        <v>0</v>
      </c>
      <c r="BL82" s="1779">
        <f>Overzicht!BJ44*Overzicht!BJ$16</f>
        <v>0</v>
      </c>
      <c r="BM82" s="1779">
        <f>Overzicht!BK44*Overzicht!BK$16</f>
        <v>0</v>
      </c>
      <c r="BN82" s="1779">
        <f>Overzicht!BL44*Overzicht!BL$16</f>
        <v>0</v>
      </c>
      <c r="BO82" s="1779">
        <f>Overzicht!BM44*Overzicht!BM$16</f>
        <v>0</v>
      </c>
      <c r="BP82" s="1779">
        <f>Overzicht!BN44*Overzicht!BN$16</f>
        <v>0</v>
      </c>
      <c r="BQ82" s="1779">
        <f>Overzicht!BO44*Overzicht!BO$16</f>
        <v>0</v>
      </c>
      <c r="BR82" s="1779">
        <f>Overzicht!BP44*Overzicht!BP$16</f>
        <v>0</v>
      </c>
      <c r="BS82" s="1779">
        <f>Overzicht!BQ44*Overzicht!BQ$16</f>
        <v>0</v>
      </c>
      <c r="BT82" s="1779">
        <f>Overzicht!BR44*Overzicht!BR$16</f>
        <v>0</v>
      </c>
      <c r="BU82" s="1779">
        <f>Overzicht!BS44*Overzicht!BS$16</f>
        <v>0</v>
      </c>
      <c r="BV82" s="1779">
        <f>Overzicht!BT44*Overzicht!BT$16</f>
        <v>0</v>
      </c>
      <c r="BW82" s="1779">
        <f>Overzicht!BU44*Overzicht!BU$16</f>
        <v>0</v>
      </c>
      <c r="BX82" s="1779">
        <f>Overzicht!BV44*Overzicht!BV$16</f>
        <v>0</v>
      </c>
      <c r="BY82" s="1779">
        <f>Overzicht!BW44*Overzicht!BW$16</f>
        <v>0</v>
      </c>
      <c r="BZ82" s="1779">
        <f>Overzicht!BX44*Overzicht!BX$16</f>
        <v>0</v>
      </c>
      <c r="CA82" s="1779">
        <f>Overzicht!BY44*Overzicht!BY$16</f>
        <v>0</v>
      </c>
      <c r="CB82" s="1779">
        <f>Overzicht!BZ44*Overzicht!BZ$16</f>
        <v>0</v>
      </c>
      <c r="CC82" s="1779">
        <f>Overzicht!CA44*Overzicht!CA$16</f>
        <v>0</v>
      </c>
      <c r="CD82" s="1779">
        <f>Overzicht!CB44*Overzicht!CB$16</f>
        <v>0</v>
      </c>
      <c r="CE82" s="1779">
        <f>Overzicht!CC44*Overzicht!CC$16</f>
        <v>0</v>
      </c>
      <c r="CF82" s="1779">
        <f>Overzicht!CD44*Overzicht!CD$16</f>
        <v>0</v>
      </c>
      <c r="CG82" s="1779">
        <f>Overzicht!CE44*Overzicht!CE$16</f>
        <v>0</v>
      </c>
      <c r="CH82" s="1779">
        <f>Overzicht!CF44*Overzicht!CF$16</f>
        <v>0</v>
      </c>
      <c r="CI82" s="1779">
        <f>Overzicht!CG44*Overzicht!CG$16</f>
        <v>0</v>
      </c>
      <c r="CJ82" s="1784">
        <f>Overzicht!CH44*Overzicht!CH$16</f>
        <v>0</v>
      </c>
      <c r="CL82" s="1200"/>
      <c r="CM82" s="1198"/>
      <c r="CN82" s="475"/>
      <c r="CO82" s="475"/>
      <c r="CP82" s="1278">
        <f t="shared" ca="1" si="62"/>
        <v>75.943360227430475</v>
      </c>
      <c r="CQ82" s="1255">
        <f t="shared" si="62"/>
        <v>80.828220858895705</v>
      </c>
      <c r="CR82" s="1240">
        <f t="shared" si="62"/>
        <v>83.333333333333329</v>
      </c>
      <c r="CS82" s="1240">
        <f t="shared" ca="1" si="62"/>
        <v>100</v>
      </c>
      <c r="CT82" s="1240">
        <f t="shared" ca="1" si="62"/>
        <v>99.900715376935537</v>
      </c>
      <c r="CU82" s="1240">
        <f t="shared" ca="1" si="62"/>
        <v>100.40695813360227</v>
      </c>
      <c r="CV82" s="1240">
        <f t="shared" si="62"/>
        <v>92.986857671499649</v>
      </c>
      <c r="CW82" s="1240">
        <f t="shared" si="62"/>
        <v>86.666666666666671</v>
      </c>
      <c r="CX82" s="1240">
        <f t="shared" ca="1" si="62"/>
        <v>92.5</v>
      </c>
      <c r="CY82" s="1240">
        <f t="shared" si="62"/>
        <v>100</v>
      </c>
      <c r="CZ82" s="1240">
        <f t="shared" si="62"/>
        <v>0</v>
      </c>
      <c r="DA82" s="1240">
        <f t="shared" ca="1" si="62"/>
        <v>100</v>
      </c>
      <c r="DB82" s="1240">
        <f t="shared" ca="1" si="62"/>
        <v>0</v>
      </c>
      <c r="DC82" s="1240">
        <f t="shared" si="62"/>
        <v>100.00000000000023</v>
      </c>
      <c r="DD82" s="1256">
        <f t="shared" si="62"/>
        <v>99.999999999999588</v>
      </c>
      <c r="DE82" s="1256">
        <f t="shared" si="63"/>
        <v>0</v>
      </c>
      <c r="DF82" s="1256">
        <f t="shared" si="63"/>
        <v>0</v>
      </c>
      <c r="DG82" s="1256">
        <f t="shared" si="63"/>
        <v>0</v>
      </c>
      <c r="DH82" s="1256" t="e">
        <f t="shared" si="63"/>
        <v>#VALUE!</v>
      </c>
      <c r="DI82" s="1256">
        <f t="shared" ca="1" si="63"/>
        <v>0</v>
      </c>
      <c r="DJ82" s="1256">
        <f t="shared" ca="1" si="63"/>
        <v>0</v>
      </c>
      <c r="DK82" s="1256">
        <f t="shared" ca="1" si="63"/>
        <v>0</v>
      </c>
      <c r="DL82" s="1256">
        <f t="shared" ca="1" si="63"/>
        <v>0</v>
      </c>
      <c r="DM82" s="1240">
        <f t="shared" si="64"/>
        <v>95.554520489179311</v>
      </c>
      <c r="DN82" s="1252">
        <f t="shared" ca="1" si="64"/>
        <v>0</v>
      </c>
      <c r="DO82" s="1256">
        <f t="shared" ca="1" si="64"/>
        <v>100</v>
      </c>
      <c r="DP82" s="1256">
        <f t="shared" ca="1" si="64"/>
        <v>0</v>
      </c>
      <c r="DQ82" s="1256">
        <f t="shared" si="64"/>
        <v>0</v>
      </c>
      <c r="DR82" s="1256">
        <f t="shared" si="64"/>
        <v>0</v>
      </c>
      <c r="DS82" s="1256">
        <f t="shared" si="64"/>
        <v>0</v>
      </c>
      <c r="DT82" s="1256">
        <f t="shared" si="64"/>
        <v>0</v>
      </c>
      <c r="DU82" s="1256">
        <f t="shared" si="64"/>
        <v>0</v>
      </c>
      <c r="DV82" s="1256">
        <f t="shared" si="64"/>
        <v>0</v>
      </c>
      <c r="DW82" s="1256">
        <f t="shared" si="64"/>
        <v>0</v>
      </c>
      <c r="DX82" s="1256">
        <f t="shared" si="64"/>
        <v>0</v>
      </c>
      <c r="DY82" s="1256">
        <f t="shared" si="64"/>
        <v>0</v>
      </c>
      <c r="DZ82" s="1240">
        <f t="shared" ca="1" si="65"/>
        <v>0</v>
      </c>
      <c r="EA82" s="1252">
        <f t="shared" ca="1" si="65"/>
        <v>101.77646433839975</v>
      </c>
      <c r="EB82" s="1240">
        <f t="shared" ca="1" si="65"/>
        <v>95.38720699760735</v>
      </c>
      <c r="EC82" s="1240">
        <f t="shared" ca="1" si="65"/>
        <v>62.641397905393916</v>
      </c>
      <c r="ED82" s="1240">
        <f t="shared" ca="1" si="65"/>
        <v>84.320834782012952</v>
      </c>
      <c r="EE82" s="1240">
        <f t="shared" ca="1" si="65"/>
        <v>55.883321280905463</v>
      </c>
      <c r="EF82" s="1240">
        <f t="shared" ca="1" si="65"/>
        <v>81.333110064314567</v>
      </c>
      <c r="EG82" s="1240">
        <f t="shared" ca="1" si="65"/>
        <v>66.72157022898709</v>
      </c>
      <c r="EH82" s="1240">
        <f t="shared" ca="1" si="65"/>
        <v>95.960068606180883</v>
      </c>
      <c r="EI82" s="1240">
        <f t="shared" ca="1" si="65"/>
        <v>41.938207514435277</v>
      </c>
      <c r="EJ82" s="1240">
        <f t="shared" si="66"/>
        <v>0</v>
      </c>
      <c r="EK82" s="1240">
        <f t="shared" si="66"/>
        <v>0</v>
      </c>
      <c r="EL82" s="1240">
        <f t="shared" si="66"/>
        <v>0</v>
      </c>
      <c r="EM82" s="1240">
        <f t="shared" si="66"/>
        <v>0</v>
      </c>
      <c r="EN82" s="1240">
        <f t="shared" si="66"/>
        <v>0</v>
      </c>
      <c r="EO82" s="1240">
        <f t="shared" si="66"/>
        <v>0</v>
      </c>
      <c r="EP82" s="1240">
        <f t="shared" si="66"/>
        <v>0</v>
      </c>
      <c r="EQ82" s="1240">
        <f t="shared" si="66"/>
        <v>0</v>
      </c>
      <c r="ER82" s="1240">
        <f t="shared" si="66"/>
        <v>0</v>
      </c>
      <c r="ES82" s="1240">
        <f t="shared" si="66"/>
        <v>0</v>
      </c>
      <c r="ET82" s="1240">
        <f t="shared" si="67"/>
        <v>0</v>
      </c>
      <c r="EU82" s="1240">
        <f t="shared" si="67"/>
        <v>0</v>
      </c>
      <c r="EV82" s="1240">
        <f t="shared" si="67"/>
        <v>0</v>
      </c>
      <c r="EW82" s="1240">
        <f t="shared" si="67"/>
        <v>0</v>
      </c>
      <c r="EX82" s="1240">
        <f t="shared" si="67"/>
        <v>0</v>
      </c>
      <c r="EY82" s="1240">
        <f t="shared" si="67"/>
        <v>0</v>
      </c>
      <c r="EZ82" s="1240">
        <f t="shared" si="67"/>
        <v>0</v>
      </c>
      <c r="FA82" s="1240">
        <f t="shared" si="67"/>
        <v>0</v>
      </c>
      <c r="FB82" s="1240">
        <f t="shared" si="67"/>
        <v>0</v>
      </c>
      <c r="FC82" s="1240">
        <f t="shared" si="67"/>
        <v>0</v>
      </c>
      <c r="FD82" s="1240">
        <f t="shared" si="68"/>
        <v>0</v>
      </c>
      <c r="FE82" s="1240">
        <f t="shared" si="68"/>
        <v>0</v>
      </c>
      <c r="FF82" s="1240">
        <f t="shared" si="68"/>
        <v>0</v>
      </c>
      <c r="FG82" s="1240">
        <f t="shared" si="68"/>
        <v>0</v>
      </c>
      <c r="FH82" s="1240">
        <f t="shared" si="68"/>
        <v>0</v>
      </c>
      <c r="FI82" s="1240">
        <f t="shared" si="68"/>
        <v>0</v>
      </c>
      <c r="FJ82" s="1240">
        <f t="shared" si="68"/>
        <v>0</v>
      </c>
      <c r="FK82" s="1240">
        <f t="shared" si="68"/>
        <v>0</v>
      </c>
      <c r="FL82" s="1240">
        <f t="shared" si="68"/>
        <v>0</v>
      </c>
      <c r="FM82" s="1240">
        <f t="shared" si="68"/>
        <v>0</v>
      </c>
      <c r="FN82" s="1240">
        <f t="shared" si="69"/>
        <v>0</v>
      </c>
      <c r="FO82" s="1240">
        <f t="shared" si="69"/>
        <v>0</v>
      </c>
      <c r="FP82" s="1240">
        <f t="shared" si="69"/>
        <v>0</v>
      </c>
      <c r="FQ82" s="1240">
        <f t="shared" si="69"/>
        <v>0</v>
      </c>
      <c r="FR82" s="1240">
        <f t="shared" si="69"/>
        <v>0</v>
      </c>
      <c r="FS82" s="1240">
        <f t="shared" si="69"/>
        <v>0</v>
      </c>
      <c r="FT82" s="1257">
        <f t="shared" si="69"/>
        <v>0</v>
      </c>
    </row>
    <row r="83" spans="1:176" s="1191" customFormat="1" ht="15.75" thickBot="1" x14ac:dyDescent="0.3">
      <c r="A83" s="474"/>
      <c r="B83" s="481">
        <v>2019</v>
      </c>
      <c r="C83" s="1221"/>
      <c r="D83" s="1774">
        <f t="shared" ca="1" si="57"/>
        <v>3325726.3643411282</v>
      </c>
      <c r="E83" s="1786">
        <f>IF(Overzicht!C45=0,0,Overzicht!C$16/Overzicht!C45)</f>
        <v>95842.062883435588</v>
      </c>
      <c r="F83" s="1773">
        <f>IF(Overzicht!D45=0,0,Overzicht!D$16/Overzicht!D45)</f>
        <v>9149.3055555555547</v>
      </c>
      <c r="G83" s="1773">
        <f ca="1">IF(Overzicht!E45=0,0,Overzicht!E$16/Overzicht!E45)</f>
        <v>16022</v>
      </c>
      <c r="H83" s="1773">
        <f ca="1">IF(Overzicht!F45=0,0,Overzicht!F$16/Overzicht!F45)</f>
        <v>354337.2</v>
      </c>
      <c r="I83" s="1773">
        <f ca="1">IF(Overzicht!G45=0,0,Overzicht!G$16/Overzicht!G45)</f>
        <v>640407.60000000009</v>
      </c>
      <c r="J83" s="1773">
        <f>IF(Overzicht!H45=0,0,Overzicht!H$16/Overzicht!H45)</f>
        <v>929.86857671499649</v>
      </c>
      <c r="K83" s="1773">
        <f>IF(Overzicht!I45=0,0,Overzicht!I$16/Overzicht!I45)</f>
        <v>1555.5555555555557</v>
      </c>
      <c r="L83" s="1773">
        <f ca="1">IF(Overzicht!J45=0,0,Overzicht!J$16/Overzicht!J45)</f>
        <v>666</v>
      </c>
      <c r="M83" s="1773">
        <f>IF(Overzicht!K45=0,0,Overzicht!K$16/Overzicht!K45)</f>
        <v>16666.666666666668</v>
      </c>
      <c r="N83" s="1773">
        <f>IF(Overzicht!L45=0,0,Overzicht!L$16/Overzicht!L45)</f>
        <v>0</v>
      </c>
      <c r="O83" s="1773">
        <f ca="1">IF(Overzicht!M45=0,0,Overzicht!M$16/Overzicht!M45)</f>
        <v>284.39999999999998</v>
      </c>
      <c r="P83" s="1773">
        <f ca="1">IF(Overzicht!N45=0,0,Overzicht!N$16/Overzicht!N45)</f>
        <v>0</v>
      </c>
      <c r="Q83" s="1773">
        <f>IF(Overzicht!O45=0,0,Overzicht!O$16/Overzicht!O45)</f>
        <v>20666.822507505189</v>
      </c>
      <c r="R83" s="1773">
        <f>IF(Overzicht!P45=0,0,Overzicht!P$16/Overzicht!P45)</f>
        <v>57038.215742958171</v>
      </c>
      <c r="S83" s="1773">
        <f>IF(Overzicht!Q45=0,0,Overzicht!Q$16/Overzicht!Q45)</f>
        <v>0</v>
      </c>
      <c r="T83" s="1773">
        <f>IF(Overzicht!R45=0,0,Overzicht!R$16/Overzicht!R45)</f>
        <v>0</v>
      </c>
      <c r="U83" s="1773">
        <f>IF(Overzicht!S45=0,0,Overzicht!S$16/Overzicht!S45)</f>
        <v>0</v>
      </c>
      <c r="V83" s="1773" t="e">
        <f>IF(Overzicht!T45=0,0,Overzicht!T$16/Overzicht!T45)</f>
        <v>#VALUE!</v>
      </c>
      <c r="W83" s="1773">
        <f ca="1">IF(Overzicht!U45=0,0,Overzicht!U$16/Overzicht!U45)</f>
        <v>0</v>
      </c>
      <c r="X83" s="1773">
        <f ca="1">IF(Overzicht!V45=0,0,Overzicht!V$16/Overzicht!V45)</f>
        <v>0</v>
      </c>
      <c r="Y83" s="1773">
        <f ca="1">IF(Overzicht!W45=0,0,Overzicht!W$16/Overzicht!W45)</f>
        <v>0</v>
      </c>
      <c r="Z83" s="1773">
        <f ca="1">IF(Overzicht!X45=0,0,Overzicht!X$16/Overzicht!X45)</f>
        <v>0</v>
      </c>
      <c r="AA83" s="1772"/>
      <c r="AB83" s="1773">
        <f>IF(Overzicht!Z45=0,0,Overzicht!Z$16/Overzicht!Z45)</f>
        <v>747280.6320011093</v>
      </c>
      <c r="AC83" s="1773">
        <f ca="1">Overzicht!AA45*Overzicht!AA$16</f>
        <v>0</v>
      </c>
      <c r="AD83" s="1773">
        <f ca="1">Overzicht!AB45*Overzicht!AB$16</f>
        <v>120754.14881742134</v>
      </c>
      <c r="AE83" s="1773">
        <f ca="1">Overzicht!AC45*Overzicht!AC$16</f>
        <v>0</v>
      </c>
      <c r="AF83" s="1773">
        <f>Overzicht!AD45*Overzicht!AD$16</f>
        <v>0</v>
      </c>
      <c r="AG83" s="1773">
        <f>Overzicht!AE45*Overzicht!AE$16</f>
        <v>0</v>
      </c>
      <c r="AH83" s="1773">
        <f>Overzicht!AF45*Overzicht!AF$16</f>
        <v>0</v>
      </c>
      <c r="AI83" s="1773">
        <f>Overzicht!AG45*Overzicht!AG$16</f>
        <v>0</v>
      </c>
      <c r="AJ83" s="1773">
        <f>Overzicht!AH45*Overzicht!AH$16</f>
        <v>0</v>
      </c>
      <c r="AK83" s="1773">
        <f>Overzicht!AI45*Overzicht!AI$16</f>
        <v>0</v>
      </c>
      <c r="AL83" s="1773">
        <f>Overzicht!AJ45*Overzicht!AJ$16</f>
        <v>0</v>
      </c>
      <c r="AM83" s="1773">
        <f>Overzicht!AK45*Overzicht!AK$16</f>
        <v>0</v>
      </c>
      <c r="AN83" s="1773">
        <f>Overzicht!AL45*Overzicht!AL$16</f>
        <v>0</v>
      </c>
      <c r="AO83" s="1772"/>
      <c r="AP83" s="1773">
        <f ca="1">Overzicht!AN45*Overzicht!AN$16</f>
        <v>0</v>
      </c>
      <c r="AQ83" s="1773">
        <f ca="1">Overzicht!AO45*Overzicht!AO$16</f>
        <v>221.13067398796909</v>
      </c>
      <c r="AR83" s="1773">
        <f ca="1">Overzicht!AP45*Overzicht!AP$16</f>
        <v>404.70249866938036</v>
      </c>
      <c r="AS83" s="1773">
        <f ca="1">Overzicht!AQ45*Overzicht!AQ$16</f>
        <v>236877.3616344562</v>
      </c>
      <c r="AT83" s="1773">
        <f ca="1">Overzicht!AR45*Overzicht!AR$16</f>
        <v>306941.02250266587</v>
      </c>
      <c r="AU83" s="1773">
        <f ca="1">Overzicht!AS45*Overzicht!AS$16</f>
        <v>100579.60576949423</v>
      </c>
      <c r="AV83" s="1773">
        <f ca="1">Overzicht!AT45*Overzicht!AT$16</f>
        <v>539419.36005807319</v>
      </c>
      <c r="AW83" s="1773">
        <f ca="1">Overzicht!AU45*Overzicht!AU$16</f>
        <v>1102438.9547549766</v>
      </c>
      <c r="AX83" s="1773">
        <f ca="1">Overzicht!AV45*Overzicht!AV$16</f>
        <v>170258.09861540006</v>
      </c>
      <c r="AY83" s="1773">
        <f ca="1">Overzicht!AW45*Overzicht!AW$16</f>
        <v>551.34701487411053</v>
      </c>
      <c r="AZ83" s="1773">
        <f>Overzicht!AX45*Overzicht!AX$16</f>
        <v>0</v>
      </c>
      <c r="BA83" s="1773">
        <f>Overzicht!AY45*Overzicht!AY$16</f>
        <v>0</v>
      </c>
      <c r="BB83" s="1773">
        <f>Overzicht!AZ45*Overzicht!AZ$16</f>
        <v>0</v>
      </c>
      <c r="BC83" s="1773">
        <f>Overzicht!BA45*Overzicht!BA$16</f>
        <v>0</v>
      </c>
      <c r="BD83" s="1773">
        <f>Overzicht!BB45*Overzicht!BB$16</f>
        <v>0</v>
      </c>
      <c r="BE83" s="1773">
        <f>Overzicht!BC45*Overzicht!BC$16</f>
        <v>0</v>
      </c>
      <c r="BF83" s="1773">
        <f>Overzicht!BD45*Overzicht!BD$16</f>
        <v>0</v>
      </c>
      <c r="BG83" s="1773">
        <f>Overzicht!BE45*Overzicht!BE$16</f>
        <v>0</v>
      </c>
      <c r="BH83" s="1773">
        <f>Overzicht!BF45*Overzicht!BF$16</f>
        <v>0</v>
      </c>
      <c r="BI83" s="1773">
        <f>Overzicht!BG45*Overzicht!BG$16</f>
        <v>0</v>
      </c>
      <c r="BJ83" s="1773">
        <f>Overzicht!BH45*Overzicht!BH$16</f>
        <v>0</v>
      </c>
      <c r="BK83" s="1773">
        <f>Overzicht!BI45*Overzicht!BI$16</f>
        <v>0</v>
      </c>
      <c r="BL83" s="1773">
        <f>Overzicht!BJ45*Overzicht!BJ$16</f>
        <v>0</v>
      </c>
      <c r="BM83" s="1773">
        <f>Overzicht!BK45*Overzicht!BK$16</f>
        <v>0</v>
      </c>
      <c r="BN83" s="1773">
        <f>Overzicht!BL45*Overzicht!BL$16</f>
        <v>0</v>
      </c>
      <c r="BO83" s="1773">
        <f>Overzicht!BM45*Overzicht!BM$16</f>
        <v>0</v>
      </c>
      <c r="BP83" s="1773">
        <f>Overzicht!BN45*Overzicht!BN$16</f>
        <v>0</v>
      </c>
      <c r="BQ83" s="1773">
        <f>Overzicht!BO45*Overzicht!BO$16</f>
        <v>0</v>
      </c>
      <c r="BR83" s="1773">
        <f>Overzicht!BP45*Overzicht!BP$16</f>
        <v>0</v>
      </c>
      <c r="BS83" s="1773">
        <f>Overzicht!BQ45*Overzicht!BQ$16</f>
        <v>0</v>
      </c>
      <c r="BT83" s="1773">
        <f>Overzicht!BR45*Overzicht!BR$16</f>
        <v>0</v>
      </c>
      <c r="BU83" s="1773">
        <f>Overzicht!BS45*Overzicht!BS$16</f>
        <v>0</v>
      </c>
      <c r="BV83" s="1773">
        <f>Overzicht!BT45*Overzicht!BT$16</f>
        <v>0</v>
      </c>
      <c r="BW83" s="1773">
        <f>Overzicht!BU45*Overzicht!BU$16</f>
        <v>0</v>
      </c>
      <c r="BX83" s="1773">
        <f>Overzicht!BV45*Overzicht!BV$16</f>
        <v>0</v>
      </c>
      <c r="BY83" s="1773">
        <f>Overzicht!BW45*Overzicht!BW$16</f>
        <v>0</v>
      </c>
      <c r="BZ83" s="1773">
        <f>Overzicht!BX45*Overzicht!BX$16</f>
        <v>0</v>
      </c>
      <c r="CA83" s="1773">
        <f>Overzicht!BY45*Overzicht!BY$16</f>
        <v>0</v>
      </c>
      <c r="CB83" s="1773">
        <f>Overzicht!BZ45*Overzicht!BZ$16</f>
        <v>0</v>
      </c>
      <c r="CC83" s="1773">
        <f>Overzicht!CA45*Overzicht!CA$16</f>
        <v>0</v>
      </c>
      <c r="CD83" s="1773">
        <f>Overzicht!CB45*Overzicht!CB$16</f>
        <v>0</v>
      </c>
      <c r="CE83" s="1773">
        <f>Overzicht!CC45*Overzicht!CC$16</f>
        <v>0</v>
      </c>
      <c r="CF83" s="1773">
        <f>Overzicht!CD45*Overzicht!CD$16</f>
        <v>0</v>
      </c>
      <c r="CG83" s="1773">
        <f>Overzicht!CE45*Overzicht!CE$16</f>
        <v>0</v>
      </c>
      <c r="CH83" s="1773">
        <f>Overzicht!CF45*Overzicht!CF$16</f>
        <v>0</v>
      </c>
      <c r="CI83" s="1773">
        <f>Overzicht!CG45*Overzicht!CG$16</f>
        <v>0</v>
      </c>
      <c r="CJ83" s="1774">
        <f>Overzicht!CH45*Overzicht!CH$16</f>
        <v>0</v>
      </c>
      <c r="CL83" s="1200"/>
      <c r="CM83" s="1198"/>
      <c r="CN83" s="475"/>
      <c r="CO83" s="475"/>
      <c r="CP83" s="1273">
        <f t="shared" ca="1" si="62"/>
        <v>75.06980624748563</v>
      </c>
      <c r="CQ83" s="1274">
        <f t="shared" si="62"/>
        <v>80.828220858895705</v>
      </c>
      <c r="CR83" s="1232">
        <f t="shared" si="62"/>
        <v>83.333333333333329</v>
      </c>
      <c r="CS83" s="1232">
        <f t="shared" ca="1" si="62"/>
        <v>100</v>
      </c>
      <c r="CT83" s="1232">
        <f t="shared" ca="1" si="62"/>
        <v>99.900715376935537</v>
      </c>
      <c r="CU83" s="1232">
        <f t="shared" ca="1" si="62"/>
        <v>100.40695813360227</v>
      </c>
      <c r="CV83" s="1232">
        <f t="shared" si="62"/>
        <v>92.986857671499649</v>
      </c>
      <c r="CW83" s="1232">
        <f t="shared" si="62"/>
        <v>86.666666666666671</v>
      </c>
      <c r="CX83" s="1232">
        <f t="shared" ca="1" si="62"/>
        <v>92.5</v>
      </c>
      <c r="CY83" s="1232">
        <f t="shared" si="62"/>
        <v>100</v>
      </c>
      <c r="CZ83" s="1232">
        <f t="shared" si="62"/>
        <v>0</v>
      </c>
      <c r="DA83" s="1232">
        <f t="shared" ca="1" si="62"/>
        <v>100</v>
      </c>
      <c r="DB83" s="1232">
        <f t="shared" ca="1" si="62"/>
        <v>0</v>
      </c>
      <c r="DC83" s="1232">
        <f t="shared" si="62"/>
        <v>100.00000000000023</v>
      </c>
      <c r="DD83" s="1275">
        <f t="shared" si="62"/>
        <v>99.999999999999588</v>
      </c>
      <c r="DE83" s="1275">
        <f t="shared" si="63"/>
        <v>0</v>
      </c>
      <c r="DF83" s="1275">
        <f t="shared" si="63"/>
        <v>0</v>
      </c>
      <c r="DG83" s="1275">
        <f t="shared" si="63"/>
        <v>0</v>
      </c>
      <c r="DH83" s="1275" t="e">
        <f t="shared" si="63"/>
        <v>#VALUE!</v>
      </c>
      <c r="DI83" s="1275">
        <f t="shared" ca="1" si="63"/>
        <v>0</v>
      </c>
      <c r="DJ83" s="1275">
        <f t="shared" ca="1" si="63"/>
        <v>0</v>
      </c>
      <c r="DK83" s="1275">
        <f t="shared" ca="1" si="63"/>
        <v>0</v>
      </c>
      <c r="DL83" s="1275">
        <f t="shared" ca="1" si="63"/>
        <v>0</v>
      </c>
      <c r="DM83" s="1232">
        <f t="shared" si="64"/>
        <v>95.554520489179311</v>
      </c>
      <c r="DN83" s="1272">
        <f t="shared" ca="1" si="64"/>
        <v>0</v>
      </c>
      <c r="DO83" s="1275">
        <f t="shared" ca="1" si="64"/>
        <v>100</v>
      </c>
      <c r="DP83" s="1275">
        <f t="shared" ca="1" si="64"/>
        <v>0</v>
      </c>
      <c r="DQ83" s="1275">
        <f t="shared" si="64"/>
        <v>0</v>
      </c>
      <c r="DR83" s="1275">
        <f t="shared" si="64"/>
        <v>0</v>
      </c>
      <c r="DS83" s="1275">
        <f t="shared" si="64"/>
        <v>0</v>
      </c>
      <c r="DT83" s="1275">
        <f t="shared" si="64"/>
        <v>0</v>
      </c>
      <c r="DU83" s="1275">
        <f t="shared" si="64"/>
        <v>0</v>
      </c>
      <c r="DV83" s="1275">
        <f t="shared" si="64"/>
        <v>0</v>
      </c>
      <c r="DW83" s="1275">
        <f t="shared" si="64"/>
        <v>0</v>
      </c>
      <c r="DX83" s="1275">
        <f t="shared" si="64"/>
        <v>0</v>
      </c>
      <c r="DY83" s="1275">
        <f t="shared" si="64"/>
        <v>0</v>
      </c>
      <c r="DZ83" s="1232">
        <f t="shared" ca="1" si="65"/>
        <v>0</v>
      </c>
      <c r="EA83" s="1272">
        <f t="shared" ca="1" si="65"/>
        <v>101.77646433839975</v>
      </c>
      <c r="EB83" s="1232">
        <f t="shared" ca="1" si="65"/>
        <v>95.38720699760735</v>
      </c>
      <c r="EC83" s="1232">
        <f t="shared" ca="1" si="65"/>
        <v>62.641397905393916</v>
      </c>
      <c r="ED83" s="1232">
        <f t="shared" ca="1" si="65"/>
        <v>84.320834782012952</v>
      </c>
      <c r="EE83" s="1232">
        <f t="shared" ca="1" si="65"/>
        <v>55.883321280905463</v>
      </c>
      <c r="EF83" s="1232">
        <f t="shared" ca="1" si="65"/>
        <v>81.333110064314567</v>
      </c>
      <c r="EG83" s="1232">
        <f t="shared" ca="1" si="65"/>
        <v>64.458809189148397</v>
      </c>
      <c r="EH83" s="1232">
        <f t="shared" ca="1" si="65"/>
        <v>95.960068606180883</v>
      </c>
      <c r="EI83" s="1232">
        <f t="shared" ca="1" si="65"/>
        <v>41.938207514435277</v>
      </c>
      <c r="EJ83" s="1232">
        <f t="shared" si="66"/>
        <v>0</v>
      </c>
      <c r="EK83" s="1232">
        <f t="shared" si="66"/>
        <v>0</v>
      </c>
      <c r="EL83" s="1232">
        <f t="shared" si="66"/>
        <v>0</v>
      </c>
      <c r="EM83" s="1232">
        <f t="shared" si="66"/>
        <v>0</v>
      </c>
      <c r="EN83" s="1232">
        <f t="shared" si="66"/>
        <v>0</v>
      </c>
      <c r="EO83" s="1232">
        <f t="shared" si="66"/>
        <v>0</v>
      </c>
      <c r="EP83" s="1232">
        <f t="shared" si="66"/>
        <v>0</v>
      </c>
      <c r="EQ83" s="1232">
        <f t="shared" si="66"/>
        <v>0</v>
      </c>
      <c r="ER83" s="1232">
        <f t="shared" si="66"/>
        <v>0</v>
      </c>
      <c r="ES83" s="1232">
        <f t="shared" si="66"/>
        <v>0</v>
      </c>
      <c r="ET83" s="1232">
        <f t="shared" si="67"/>
        <v>0</v>
      </c>
      <c r="EU83" s="1232">
        <f t="shared" si="67"/>
        <v>0</v>
      </c>
      <c r="EV83" s="1232">
        <f t="shared" si="67"/>
        <v>0</v>
      </c>
      <c r="EW83" s="1232">
        <f t="shared" si="67"/>
        <v>0</v>
      </c>
      <c r="EX83" s="1232">
        <f t="shared" si="67"/>
        <v>0</v>
      </c>
      <c r="EY83" s="1232">
        <f t="shared" si="67"/>
        <v>0</v>
      </c>
      <c r="EZ83" s="1232">
        <f t="shared" si="67"/>
        <v>0</v>
      </c>
      <c r="FA83" s="1232">
        <f t="shared" si="67"/>
        <v>0</v>
      </c>
      <c r="FB83" s="1232">
        <f t="shared" si="67"/>
        <v>0</v>
      </c>
      <c r="FC83" s="1232">
        <f t="shared" si="67"/>
        <v>0</v>
      </c>
      <c r="FD83" s="1232">
        <f t="shared" si="68"/>
        <v>0</v>
      </c>
      <c r="FE83" s="1232">
        <f t="shared" si="68"/>
        <v>0</v>
      </c>
      <c r="FF83" s="1232">
        <f t="shared" si="68"/>
        <v>0</v>
      </c>
      <c r="FG83" s="1232">
        <f t="shared" si="68"/>
        <v>0</v>
      </c>
      <c r="FH83" s="1232">
        <f t="shared" si="68"/>
        <v>0</v>
      </c>
      <c r="FI83" s="1232">
        <f t="shared" si="68"/>
        <v>0</v>
      </c>
      <c r="FJ83" s="1232">
        <f t="shared" si="68"/>
        <v>0</v>
      </c>
      <c r="FK83" s="1232">
        <f t="shared" si="68"/>
        <v>0</v>
      </c>
      <c r="FL83" s="1232">
        <f t="shared" si="68"/>
        <v>0</v>
      </c>
      <c r="FM83" s="1232">
        <f t="shared" si="68"/>
        <v>0</v>
      </c>
      <c r="FN83" s="1232">
        <f t="shared" si="69"/>
        <v>0</v>
      </c>
      <c r="FO83" s="1232">
        <f t="shared" si="69"/>
        <v>0</v>
      </c>
      <c r="FP83" s="1232">
        <f t="shared" si="69"/>
        <v>0</v>
      </c>
      <c r="FQ83" s="1232">
        <f t="shared" si="69"/>
        <v>0</v>
      </c>
      <c r="FR83" s="1232">
        <f t="shared" si="69"/>
        <v>0</v>
      </c>
      <c r="FS83" s="1232">
        <f t="shared" si="69"/>
        <v>0</v>
      </c>
      <c r="FT83" s="1233">
        <f t="shared" si="69"/>
        <v>0</v>
      </c>
    </row>
    <row r="84" spans="1:176" s="1191" customFormat="1" ht="15.75" thickBot="1" x14ac:dyDescent="0.3">
      <c r="A84" s="474"/>
      <c r="D84" s="1775"/>
      <c r="E84" s="1776"/>
      <c r="F84" s="1776"/>
      <c r="G84" s="1776"/>
      <c r="H84" s="1776"/>
      <c r="I84" s="1776"/>
      <c r="J84" s="1776"/>
      <c r="K84" s="1776"/>
      <c r="L84" s="1776"/>
      <c r="M84" s="1776"/>
      <c r="N84" s="1776"/>
      <c r="O84" s="1776"/>
      <c r="P84" s="1776"/>
      <c r="Q84" s="1776"/>
      <c r="R84" s="1776"/>
      <c r="S84" s="1776"/>
      <c r="T84" s="1776"/>
      <c r="U84" s="1776"/>
      <c r="V84" s="1776"/>
      <c r="W84" s="1776"/>
      <c r="X84" s="1776"/>
      <c r="Y84" s="1776"/>
      <c r="Z84" s="1776"/>
      <c r="AA84" s="1776"/>
      <c r="AB84" s="1776"/>
      <c r="AC84" s="1776"/>
      <c r="AD84" s="1776"/>
      <c r="AE84" s="1776"/>
      <c r="AF84" s="1776"/>
      <c r="AG84" s="1776"/>
      <c r="AH84" s="1776"/>
      <c r="AI84" s="1776"/>
      <c r="AJ84" s="1776"/>
      <c r="AK84" s="1776"/>
      <c r="AL84" s="1776"/>
      <c r="AM84" s="1776"/>
      <c r="AN84" s="1776"/>
      <c r="AO84" s="1776"/>
      <c r="AP84" s="1776"/>
      <c r="AQ84" s="1776"/>
      <c r="AR84" s="1776"/>
      <c r="AS84" s="1776"/>
      <c r="AT84" s="1776"/>
      <c r="AU84" s="1776"/>
      <c r="AV84" s="1776"/>
      <c r="AW84" s="1776"/>
      <c r="AX84" s="1776"/>
      <c r="AY84" s="1776"/>
      <c r="AZ84" s="1776"/>
      <c r="BA84" s="1776"/>
      <c r="BB84" s="1776"/>
      <c r="BC84" s="1776"/>
      <c r="BD84" s="1776"/>
      <c r="BE84" s="1776"/>
      <c r="BF84" s="1776"/>
      <c r="BG84" s="1776"/>
      <c r="BH84" s="1776"/>
      <c r="BI84" s="1776"/>
      <c r="BJ84" s="1776"/>
      <c r="BK84" s="1776"/>
      <c r="BL84" s="1776"/>
      <c r="BM84" s="1776"/>
      <c r="BN84" s="1776"/>
      <c r="BO84" s="1776"/>
      <c r="BP84" s="1776"/>
      <c r="BQ84" s="1776"/>
      <c r="BR84" s="1776"/>
      <c r="BS84" s="1776"/>
      <c r="BT84" s="1776"/>
      <c r="BU84" s="1776"/>
      <c r="BV84" s="1776"/>
      <c r="BW84" s="1776"/>
      <c r="BX84" s="1776"/>
      <c r="BY84" s="1776"/>
      <c r="BZ84" s="1776"/>
      <c r="CA84" s="1776"/>
      <c r="CB84" s="1776"/>
      <c r="CC84" s="1776"/>
      <c r="CD84" s="1776"/>
      <c r="CE84" s="1776"/>
      <c r="CF84" s="1776"/>
      <c r="CG84" s="1776"/>
      <c r="CH84" s="1776"/>
      <c r="CI84" s="1776"/>
      <c r="CJ84" s="1776"/>
      <c r="CL84" s="1200"/>
      <c r="CM84" s="1198"/>
      <c r="CN84" s="475"/>
      <c r="CO84" s="475"/>
      <c r="CP84" s="1195"/>
      <c r="CQ84" s="1205"/>
      <c r="CR84" s="1205"/>
      <c r="CS84" s="1205"/>
      <c r="CT84" s="1276"/>
      <c r="CU84" s="1205"/>
      <c r="CV84" s="1276"/>
      <c r="CW84" s="1276"/>
      <c r="CX84" s="1276"/>
      <c r="CY84" s="1276"/>
      <c r="CZ84" s="1276"/>
      <c r="DA84" s="1276"/>
      <c r="DB84" s="1276"/>
      <c r="DC84" s="1276"/>
      <c r="DD84" s="1276"/>
      <c r="DE84" s="1276"/>
      <c r="DF84" s="1276"/>
      <c r="DG84" s="1276"/>
      <c r="DH84" s="1276"/>
      <c r="DI84" s="1276"/>
      <c r="DJ84" s="1276"/>
      <c r="DK84" s="1276"/>
      <c r="DL84" s="1276"/>
      <c r="DM84" s="1277"/>
      <c r="DN84" s="1276"/>
      <c r="DO84" s="1277"/>
      <c r="DP84" s="1277"/>
      <c r="DQ84" s="1277"/>
      <c r="DR84" s="1277"/>
      <c r="DS84" s="1277"/>
      <c r="DT84" s="1277"/>
      <c r="DU84" s="1277"/>
      <c r="DV84" s="1277"/>
      <c r="DW84" s="1277"/>
      <c r="DX84" s="1277"/>
      <c r="DY84" s="1277"/>
      <c r="DZ84" s="1277"/>
      <c r="EA84" s="1277"/>
      <c r="EB84" s="1276"/>
      <c r="EC84" s="1276"/>
      <c r="ED84" s="1276"/>
      <c r="EE84" s="1276"/>
      <c r="EF84" s="1276"/>
      <c r="EG84" s="1276"/>
      <c r="EH84" s="1276"/>
      <c r="EI84" s="1276"/>
      <c r="EJ84" s="1276"/>
      <c r="EK84" s="1276"/>
      <c r="EL84" s="1276"/>
      <c r="EM84" s="1276"/>
      <c r="EN84" s="1276"/>
      <c r="EO84" s="1276"/>
      <c r="EP84" s="1276"/>
      <c r="EQ84" s="1276"/>
      <c r="ER84" s="1276"/>
      <c r="ES84" s="1276"/>
      <c r="ET84" s="1276"/>
      <c r="EU84" s="1276"/>
      <c r="EV84" s="1276"/>
      <c r="EW84" s="1276"/>
      <c r="EX84" s="1276"/>
      <c r="EY84" s="1276"/>
      <c r="EZ84" s="1276"/>
      <c r="FA84" s="1276"/>
      <c r="FB84" s="1276"/>
      <c r="FC84" s="1276"/>
      <c r="FD84" s="1276"/>
      <c r="FE84" s="1276"/>
      <c r="FF84" s="1276"/>
      <c r="FG84" s="1276"/>
      <c r="FH84" s="1276"/>
      <c r="FI84" s="1276"/>
      <c r="FJ84" s="1276"/>
      <c r="FK84" s="1276"/>
      <c r="FL84" s="1276"/>
      <c r="FM84" s="1276"/>
      <c r="FN84" s="1276"/>
      <c r="FO84" s="1276"/>
      <c r="FP84" s="1276"/>
      <c r="FQ84" s="1276"/>
      <c r="FR84" s="1276"/>
      <c r="FS84" s="1276"/>
      <c r="FT84" s="1276"/>
    </row>
    <row r="85" spans="1:176" s="1191" customFormat="1" ht="15.75" hidden="1" customHeight="1" thickBot="1" x14ac:dyDescent="0.3">
      <c r="A85" s="477">
        <v>2020</v>
      </c>
      <c r="B85" s="478">
        <v>2008</v>
      </c>
      <c r="C85" s="1206"/>
      <c r="D85" s="1777" t="e">
        <f>'Vorige jaren'!#REF!</f>
        <v>#REF!</v>
      </c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78">
        <f>Overzicht!Y38*Overzicht!Y$17</f>
        <v>0</v>
      </c>
      <c r="AB85" s="1767"/>
      <c r="AC85" s="1769"/>
      <c r="AD85" s="1769"/>
      <c r="AE85" s="1769"/>
      <c r="AF85" s="1769"/>
      <c r="AG85" s="1769"/>
      <c r="AH85" s="1769"/>
      <c r="AI85" s="1769"/>
      <c r="AJ85" s="1769"/>
      <c r="AK85" s="1769"/>
      <c r="AL85" s="1769"/>
      <c r="AM85" s="1769"/>
      <c r="AN85" s="1769"/>
      <c r="AO85" s="1778"/>
      <c r="AP85" s="1767"/>
      <c r="AQ85" s="1769"/>
      <c r="AR85" s="1769"/>
      <c r="AS85" s="1769"/>
      <c r="AT85" s="1769"/>
      <c r="AU85" s="1769"/>
      <c r="AV85" s="1769"/>
      <c r="AW85" s="1769"/>
      <c r="AX85" s="1769"/>
      <c r="AY85" s="1769"/>
      <c r="AZ85" s="1769"/>
      <c r="BA85" s="1769"/>
      <c r="BB85" s="1769"/>
      <c r="BC85" s="1769"/>
      <c r="BD85" s="1769"/>
      <c r="BE85" s="1769"/>
      <c r="BF85" s="1769"/>
      <c r="BG85" s="1769"/>
      <c r="BH85" s="1769"/>
      <c r="BI85" s="1769"/>
      <c r="BJ85" s="1769"/>
      <c r="BK85" s="1769"/>
      <c r="BL85" s="1769"/>
      <c r="BM85" s="1769"/>
      <c r="BN85" s="1769"/>
      <c r="BO85" s="1769"/>
      <c r="BP85" s="1769"/>
      <c r="BQ85" s="1769"/>
      <c r="BR85" s="1769"/>
      <c r="BS85" s="1769"/>
      <c r="BT85" s="1769"/>
      <c r="BU85" s="1769"/>
      <c r="BV85" s="1769"/>
      <c r="BW85" s="1769"/>
      <c r="BX85" s="1769"/>
      <c r="BY85" s="1769"/>
      <c r="BZ85" s="1769"/>
      <c r="CA85" s="1769"/>
      <c r="CB85" s="1769"/>
      <c r="CC85" s="1769"/>
      <c r="CD85" s="1769"/>
      <c r="CE85" s="1769"/>
      <c r="CF85" s="1769"/>
      <c r="CG85" s="1769"/>
      <c r="CH85" s="1769"/>
      <c r="CI85" s="1769"/>
      <c r="CJ85" s="1769"/>
      <c r="CL85" s="1200"/>
      <c r="CM85" s="1198"/>
      <c r="CN85" s="479">
        <f>A85</f>
        <v>2020</v>
      </c>
      <c r="CO85" s="475"/>
      <c r="CP85" s="1248">
        <f t="shared" ref="CP85:CP90" ca="1" si="70">IF(D$90&lt;&gt;0,D85/D$90*100,0)</f>
        <v>0</v>
      </c>
      <c r="CQ85" s="1208"/>
      <c r="CR85" s="1208"/>
      <c r="CS85" s="1208"/>
      <c r="CT85" s="1236"/>
      <c r="CU85" s="1208"/>
      <c r="CV85" s="1236"/>
      <c r="CW85" s="1236"/>
      <c r="CX85" s="1236"/>
      <c r="CY85" s="1236"/>
      <c r="CZ85" s="1236"/>
      <c r="DA85" s="1236"/>
      <c r="DB85" s="1236"/>
      <c r="DC85" s="1236"/>
      <c r="DD85" s="1249"/>
      <c r="DE85" s="1249"/>
      <c r="DF85" s="1249"/>
      <c r="DG85" s="1249"/>
      <c r="DH85" s="1249"/>
      <c r="DI85" s="1249"/>
      <c r="DJ85" s="1249"/>
      <c r="DK85" s="1249"/>
      <c r="DL85" s="1249"/>
      <c r="DM85" s="1236"/>
      <c r="DN85" s="1245"/>
      <c r="DO85" s="1249"/>
      <c r="DP85" s="1249"/>
      <c r="DQ85" s="1249"/>
      <c r="DR85" s="1249"/>
      <c r="DS85" s="1249"/>
      <c r="DT85" s="1249"/>
      <c r="DU85" s="1249"/>
      <c r="DV85" s="1249"/>
      <c r="DW85" s="1249"/>
      <c r="DX85" s="1249"/>
      <c r="DY85" s="1249"/>
      <c r="DZ85" s="1236"/>
      <c r="EA85" s="1245"/>
      <c r="EB85" s="1236"/>
      <c r="EC85" s="1236"/>
      <c r="ED85" s="1236"/>
      <c r="EE85" s="1236"/>
      <c r="EF85" s="1236"/>
      <c r="EG85" s="1236"/>
      <c r="EH85" s="1236"/>
      <c r="EI85" s="1236"/>
      <c r="EJ85" s="1236"/>
      <c r="EK85" s="1236"/>
      <c r="EL85" s="1236"/>
      <c r="EM85" s="1236"/>
      <c r="EN85" s="1236"/>
      <c r="EO85" s="1236"/>
      <c r="EP85" s="1236"/>
      <c r="EQ85" s="1236"/>
      <c r="ER85" s="1236"/>
      <c r="ES85" s="1236"/>
      <c r="ET85" s="1236"/>
      <c r="EU85" s="1236"/>
      <c r="EV85" s="1236"/>
      <c r="EW85" s="1236"/>
      <c r="EX85" s="1236"/>
      <c r="EY85" s="1236"/>
      <c r="EZ85" s="1236"/>
      <c r="FA85" s="1236"/>
      <c r="FB85" s="1236"/>
      <c r="FC85" s="1236"/>
      <c r="FD85" s="1236"/>
      <c r="FE85" s="1236"/>
      <c r="FF85" s="1236"/>
      <c r="FG85" s="1236"/>
      <c r="FH85" s="1236"/>
      <c r="FI85" s="1236"/>
      <c r="FJ85" s="1236"/>
      <c r="FK85" s="1236"/>
      <c r="FL85" s="1236"/>
      <c r="FM85" s="1236"/>
      <c r="FN85" s="1236"/>
      <c r="FO85" s="1236"/>
      <c r="FP85" s="1236"/>
      <c r="FQ85" s="1236"/>
      <c r="FR85" s="1250"/>
      <c r="FS85" s="1250"/>
      <c r="FT85" s="1250"/>
    </row>
    <row r="86" spans="1:176" s="1191" customFormat="1" ht="15.75" hidden="1" customHeight="1" thickBot="1" x14ac:dyDescent="0.3">
      <c r="A86" s="474"/>
      <c r="B86" s="480">
        <v>2009</v>
      </c>
      <c r="C86" s="1214"/>
      <c r="D86" s="1779" t="e">
        <f>'Vorige jaren'!#REF!</f>
        <v>#REF!</v>
      </c>
      <c r="E86" s="1779"/>
      <c r="F86" s="1779"/>
      <c r="G86" s="1779"/>
      <c r="H86" s="1779"/>
      <c r="I86" s="1779"/>
      <c r="J86" s="1779"/>
      <c r="K86" s="1779"/>
      <c r="L86" s="1779"/>
      <c r="M86" s="1779"/>
      <c r="N86" s="1779"/>
      <c r="O86" s="1779"/>
      <c r="P86" s="1779"/>
      <c r="Q86" s="1779"/>
      <c r="R86" s="1779"/>
      <c r="S86" s="1779"/>
      <c r="T86" s="1779"/>
      <c r="U86" s="1779"/>
      <c r="V86" s="1779"/>
      <c r="W86" s="1779"/>
      <c r="X86" s="1779"/>
      <c r="Y86" s="1779"/>
      <c r="Z86" s="1779"/>
      <c r="AA86" s="1768"/>
      <c r="AB86" s="1780"/>
      <c r="AC86" s="1779"/>
      <c r="AD86" s="1779"/>
      <c r="AE86" s="1779"/>
      <c r="AF86" s="1779"/>
      <c r="AG86" s="1779"/>
      <c r="AH86" s="1779"/>
      <c r="AI86" s="1779"/>
      <c r="AJ86" s="1779"/>
      <c r="AK86" s="1779"/>
      <c r="AL86" s="1779"/>
      <c r="AM86" s="1779"/>
      <c r="AN86" s="1779"/>
      <c r="AO86" s="1768"/>
      <c r="AP86" s="1780"/>
      <c r="AQ86" s="1779"/>
      <c r="AR86" s="1779"/>
      <c r="AS86" s="1779"/>
      <c r="AT86" s="1779"/>
      <c r="AU86" s="1779"/>
      <c r="AV86" s="1779"/>
      <c r="AW86" s="1779"/>
      <c r="AX86" s="1779"/>
      <c r="AY86" s="1779"/>
      <c r="AZ86" s="1779"/>
      <c r="BA86" s="1779"/>
      <c r="BB86" s="1779"/>
      <c r="BC86" s="1779"/>
      <c r="BD86" s="1779"/>
      <c r="BE86" s="1779"/>
      <c r="BF86" s="1779"/>
      <c r="BG86" s="1779"/>
      <c r="BH86" s="1779"/>
      <c r="BI86" s="1779"/>
      <c r="BJ86" s="1779"/>
      <c r="BK86" s="1779"/>
      <c r="BL86" s="1779"/>
      <c r="BM86" s="1779"/>
      <c r="BN86" s="1779"/>
      <c r="BO86" s="1779"/>
      <c r="BP86" s="1779"/>
      <c r="BQ86" s="1779"/>
      <c r="BR86" s="1779"/>
      <c r="BS86" s="1779"/>
      <c r="BT86" s="1779"/>
      <c r="BU86" s="1779"/>
      <c r="BV86" s="1779"/>
      <c r="BW86" s="1779"/>
      <c r="BX86" s="1779"/>
      <c r="BY86" s="1779"/>
      <c r="BZ86" s="1779"/>
      <c r="CA86" s="1779"/>
      <c r="CB86" s="1779"/>
      <c r="CC86" s="1779"/>
      <c r="CD86" s="1779"/>
      <c r="CE86" s="1779"/>
      <c r="CF86" s="1779"/>
      <c r="CG86" s="1779"/>
      <c r="CH86" s="1779"/>
      <c r="CI86" s="1779"/>
      <c r="CJ86" s="1779"/>
      <c r="CL86" s="1200"/>
      <c r="CM86" s="1198"/>
      <c r="CN86" s="475"/>
      <c r="CO86" s="475"/>
      <c r="CP86" s="1255">
        <f t="shared" ca="1" si="70"/>
        <v>0</v>
      </c>
      <c r="CQ86" s="1215"/>
      <c r="CR86" s="1215"/>
      <c r="CS86" s="1215"/>
      <c r="CT86" s="1240"/>
      <c r="CU86" s="1215"/>
      <c r="CV86" s="1240"/>
      <c r="CW86" s="1240"/>
      <c r="CX86" s="1240"/>
      <c r="CY86" s="1240"/>
      <c r="CZ86" s="1240"/>
      <c r="DA86" s="1240"/>
      <c r="DB86" s="1240"/>
      <c r="DC86" s="1240"/>
      <c r="DD86" s="1256"/>
      <c r="DE86" s="1256"/>
      <c r="DF86" s="1256"/>
      <c r="DG86" s="1256"/>
      <c r="DH86" s="1256"/>
      <c r="DI86" s="1256"/>
      <c r="DJ86" s="1256"/>
      <c r="DK86" s="1256"/>
      <c r="DL86" s="1256"/>
      <c r="DM86" s="1240"/>
      <c r="DN86" s="1252"/>
      <c r="DO86" s="1256"/>
      <c r="DP86" s="1256"/>
      <c r="DQ86" s="1256"/>
      <c r="DR86" s="1256"/>
      <c r="DS86" s="1256"/>
      <c r="DT86" s="1256"/>
      <c r="DU86" s="1256"/>
      <c r="DV86" s="1256"/>
      <c r="DW86" s="1256"/>
      <c r="DX86" s="1256"/>
      <c r="DY86" s="1256"/>
      <c r="DZ86" s="1240"/>
      <c r="EA86" s="1252"/>
      <c r="EB86" s="1240"/>
      <c r="EC86" s="1240"/>
      <c r="ED86" s="1240"/>
      <c r="EE86" s="1240"/>
      <c r="EF86" s="1240"/>
      <c r="EG86" s="1240"/>
      <c r="EH86" s="1240"/>
      <c r="EI86" s="1240"/>
      <c r="EJ86" s="1240"/>
      <c r="EK86" s="1240"/>
      <c r="EL86" s="1240"/>
      <c r="EM86" s="1240"/>
      <c r="EN86" s="1240"/>
      <c r="EO86" s="1240"/>
      <c r="EP86" s="1240"/>
      <c r="EQ86" s="1240"/>
      <c r="ER86" s="1240"/>
      <c r="ES86" s="1240"/>
      <c r="ET86" s="1240"/>
      <c r="EU86" s="1240"/>
      <c r="EV86" s="1240"/>
      <c r="EW86" s="1240"/>
      <c r="EX86" s="1240"/>
      <c r="EY86" s="1240"/>
      <c r="EZ86" s="1240"/>
      <c r="FA86" s="1240"/>
      <c r="FB86" s="1240"/>
      <c r="FC86" s="1240"/>
      <c r="FD86" s="1240"/>
      <c r="FE86" s="1240"/>
      <c r="FF86" s="1240"/>
      <c r="FG86" s="1240"/>
      <c r="FH86" s="1240"/>
      <c r="FI86" s="1240"/>
      <c r="FJ86" s="1240"/>
      <c r="FK86" s="1240"/>
      <c r="FL86" s="1240"/>
      <c r="FM86" s="1240"/>
      <c r="FN86" s="1240"/>
      <c r="FO86" s="1240"/>
      <c r="FP86" s="1240"/>
      <c r="FQ86" s="1240"/>
      <c r="FR86" s="1257"/>
      <c r="FS86" s="1257"/>
      <c r="FT86" s="1257"/>
    </row>
    <row r="87" spans="1:176" s="1191" customFormat="1" ht="15.75" hidden="1" customHeight="1" thickBot="1" x14ac:dyDescent="0.3">
      <c r="A87" s="474"/>
      <c r="B87" s="480">
        <v>2010</v>
      </c>
      <c r="C87" s="1214"/>
      <c r="D87" s="1779">
        <f>'Vorige jaren'!B$17</f>
        <v>0</v>
      </c>
      <c r="E87" s="1779"/>
      <c r="F87" s="1779"/>
      <c r="G87" s="1779"/>
      <c r="H87" s="1779"/>
      <c r="I87" s="1779"/>
      <c r="J87" s="1779"/>
      <c r="K87" s="1779"/>
      <c r="L87" s="1779"/>
      <c r="M87" s="1779"/>
      <c r="N87" s="1779"/>
      <c r="O87" s="1779"/>
      <c r="P87" s="1779"/>
      <c r="Q87" s="1779"/>
      <c r="R87" s="1779"/>
      <c r="S87" s="1779"/>
      <c r="T87" s="1779"/>
      <c r="U87" s="1779"/>
      <c r="V87" s="1779"/>
      <c r="W87" s="1779"/>
      <c r="X87" s="1779"/>
      <c r="Y87" s="1779"/>
      <c r="Z87" s="1779"/>
      <c r="AA87" s="1768"/>
      <c r="AB87" s="1780"/>
      <c r="AC87" s="1779"/>
      <c r="AD87" s="1779"/>
      <c r="AE87" s="1779"/>
      <c r="AF87" s="1779"/>
      <c r="AG87" s="1779"/>
      <c r="AH87" s="1779"/>
      <c r="AI87" s="1779"/>
      <c r="AJ87" s="1779"/>
      <c r="AK87" s="1779"/>
      <c r="AL87" s="1779"/>
      <c r="AM87" s="1779"/>
      <c r="AN87" s="1779"/>
      <c r="AO87" s="1768"/>
      <c r="AP87" s="1780"/>
      <c r="AQ87" s="1779"/>
      <c r="AR87" s="1779"/>
      <c r="AS87" s="1779"/>
      <c r="AT87" s="1779"/>
      <c r="AU87" s="1779"/>
      <c r="AV87" s="1779"/>
      <c r="AW87" s="1779"/>
      <c r="AX87" s="1779"/>
      <c r="AY87" s="1779"/>
      <c r="AZ87" s="1779"/>
      <c r="BA87" s="1779"/>
      <c r="BB87" s="1779"/>
      <c r="BC87" s="1779"/>
      <c r="BD87" s="1779"/>
      <c r="BE87" s="1779"/>
      <c r="BF87" s="1779"/>
      <c r="BG87" s="1779"/>
      <c r="BH87" s="1779"/>
      <c r="BI87" s="1779"/>
      <c r="BJ87" s="1779"/>
      <c r="BK87" s="1779"/>
      <c r="BL87" s="1779"/>
      <c r="BM87" s="1779"/>
      <c r="BN87" s="1779"/>
      <c r="BO87" s="1779"/>
      <c r="BP87" s="1779"/>
      <c r="BQ87" s="1779"/>
      <c r="BR87" s="1779"/>
      <c r="BS87" s="1779"/>
      <c r="BT87" s="1779"/>
      <c r="BU87" s="1779"/>
      <c r="BV87" s="1779"/>
      <c r="BW87" s="1779"/>
      <c r="BX87" s="1779"/>
      <c r="BY87" s="1779"/>
      <c r="BZ87" s="1779"/>
      <c r="CA87" s="1779"/>
      <c r="CB87" s="1779"/>
      <c r="CC87" s="1779"/>
      <c r="CD87" s="1779"/>
      <c r="CE87" s="1779"/>
      <c r="CF87" s="1779"/>
      <c r="CG87" s="1779"/>
      <c r="CH87" s="1779"/>
      <c r="CI87" s="1779"/>
      <c r="CJ87" s="1779"/>
      <c r="CL87" s="1200"/>
      <c r="CM87" s="1198"/>
      <c r="CN87" s="475"/>
      <c r="CO87" s="475"/>
      <c r="CP87" s="1255">
        <f t="shared" ca="1" si="70"/>
        <v>0</v>
      </c>
      <c r="CQ87" s="1215"/>
      <c r="CR87" s="1215"/>
      <c r="CS87" s="1215"/>
      <c r="CT87" s="1240"/>
      <c r="CU87" s="1215"/>
      <c r="CV87" s="1240"/>
      <c r="CW87" s="1240"/>
      <c r="CX87" s="1240"/>
      <c r="CY87" s="1240"/>
      <c r="CZ87" s="1240"/>
      <c r="DA87" s="1240"/>
      <c r="DB87" s="1240"/>
      <c r="DC87" s="1240"/>
      <c r="DD87" s="1256"/>
      <c r="DE87" s="1256"/>
      <c r="DF87" s="1256"/>
      <c r="DG87" s="1256"/>
      <c r="DH87" s="1256"/>
      <c r="DI87" s="1256"/>
      <c r="DJ87" s="1256"/>
      <c r="DK87" s="1256"/>
      <c r="DL87" s="1256"/>
      <c r="DM87" s="1240"/>
      <c r="DN87" s="1252"/>
      <c r="DO87" s="1256"/>
      <c r="DP87" s="1256"/>
      <c r="DQ87" s="1256"/>
      <c r="DR87" s="1256"/>
      <c r="DS87" s="1256"/>
      <c r="DT87" s="1256"/>
      <c r="DU87" s="1256"/>
      <c r="DV87" s="1256"/>
      <c r="DW87" s="1256"/>
      <c r="DX87" s="1256"/>
      <c r="DY87" s="1256"/>
      <c r="DZ87" s="1240"/>
      <c r="EA87" s="1252"/>
      <c r="EB87" s="1240"/>
      <c r="EC87" s="1240"/>
      <c r="ED87" s="1240"/>
      <c r="EE87" s="1240"/>
      <c r="EF87" s="1240"/>
      <c r="EG87" s="1240"/>
      <c r="EH87" s="1240"/>
      <c r="EI87" s="1240"/>
      <c r="EJ87" s="1240"/>
      <c r="EK87" s="1240"/>
      <c r="EL87" s="1240"/>
      <c r="EM87" s="1240"/>
      <c r="EN87" s="1240"/>
      <c r="EO87" s="1240"/>
      <c r="EP87" s="1240"/>
      <c r="EQ87" s="1240"/>
      <c r="ER87" s="1240"/>
      <c r="ES87" s="1240"/>
      <c r="ET87" s="1240"/>
      <c r="EU87" s="1240"/>
      <c r="EV87" s="1240"/>
      <c r="EW87" s="1240"/>
      <c r="EX87" s="1240"/>
      <c r="EY87" s="1240"/>
      <c r="EZ87" s="1240"/>
      <c r="FA87" s="1240"/>
      <c r="FB87" s="1240"/>
      <c r="FC87" s="1240"/>
      <c r="FD87" s="1240"/>
      <c r="FE87" s="1240"/>
      <c r="FF87" s="1240"/>
      <c r="FG87" s="1240"/>
      <c r="FH87" s="1240"/>
      <c r="FI87" s="1240"/>
      <c r="FJ87" s="1240"/>
      <c r="FK87" s="1240"/>
      <c r="FL87" s="1240"/>
      <c r="FM87" s="1240"/>
      <c r="FN87" s="1240"/>
      <c r="FO87" s="1240"/>
      <c r="FP87" s="1240"/>
      <c r="FQ87" s="1240"/>
      <c r="FR87" s="1257"/>
      <c r="FS87" s="1257"/>
      <c r="FT87" s="1257"/>
    </row>
    <row r="88" spans="1:176" s="1191" customFormat="1" ht="15.75" hidden="1" customHeight="1" thickBot="1" x14ac:dyDescent="0.3">
      <c r="A88" s="474"/>
      <c r="B88" s="480">
        <v>2011</v>
      </c>
      <c r="C88" s="1214"/>
      <c r="D88" s="1779">
        <f>'Vorige jaren'!B$18</f>
        <v>0</v>
      </c>
      <c r="E88" s="1779"/>
      <c r="F88" s="1779"/>
      <c r="G88" s="1779"/>
      <c r="H88" s="1779"/>
      <c r="I88" s="1779"/>
      <c r="J88" s="1779"/>
      <c r="K88" s="1779"/>
      <c r="L88" s="1779"/>
      <c r="M88" s="1779"/>
      <c r="N88" s="1779"/>
      <c r="O88" s="1779"/>
      <c r="P88" s="1779"/>
      <c r="Q88" s="1779"/>
      <c r="R88" s="1779"/>
      <c r="S88" s="1779"/>
      <c r="T88" s="1779"/>
      <c r="U88" s="1779"/>
      <c r="V88" s="1779"/>
      <c r="W88" s="1779"/>
      <c r="X88" s="1779"/>
      <c r="Y88" s="1779"/>
      <c r="Z88" s="1779"/>
      <c r="AA88" s="1768"/>
      <c r="AB88" s="1780"/>
      <c r="AC88" s="1779"/>
      <c r="AD88" s="1779"/>
      <c r="AE88" s="1779"/>
      <c r="AF88" s="1779"/>
      <c r="AG88" s="1779"/>
      <c r="AH88" s="1779"/>
      <c r="AI88" s="1779"/>
      <c r="AJ88" s="1779"/>
      <c r="AK88" s="1779"/>
      <c r="AL88" s="1779"/>
      <c r="AM88" s="1779"/>
      <c r="AN88" s="1779"/>
      <c r="AO88" s="1768"/>
      <c r="AP88" s="1780"/>
      <c r="AQ88" s="1779"/>
      <c r="AR88" s="1779"/>
      <c r="AS88" s="1779"/>
      <c r="AT88" s="1779"/>
      <c r="AU88" s="1779"/>
      <c r="AV88" s="1779"/>
      <c r="AW88" s="1779"/>
      <c r="AX88" s="1779"/>
      <c r="AY88" s="1779"/>
      <c r="AZ88" s="1779"/>
      <c r="BA88" s="1779"/>
      <c r="BB88" s="1779"/>
      <c r="BC88" s="1779"/>
      <c r="BD88" s="1779"/>
      <c r="BE88" s="1779"/>
      <c r="BF88" s="1779"/>
      <c r="BG88" s="1779"/>
      <c r="BH88" s="1779"/>
      <c r="BI88" s="1779"/>
      <c r="BJ88" s="1779"/>
      <c r="BK88" s="1779"/>
      <c r="BL88" s="1779"/>
      <c r="BM88" s="1779"/>
      <c r="BN88" s="1779"/>
      <c r="BO88" s="1779"/>
      <c r="BP88" s="1779"/>
      <c r="BQ88" s="1779"/>
      <c r="BR88" s="1779"/>
      <c r="BS88" s="1779"/>
      <c r="BT88" s="1779"/>
      <c r="BU88" s="1779"/>
      <c r="BV88" s="1779"/>
      <c r="BW88" s="1779"/>
      <c r="BX88" s="1779"/>
      <c r="BY88" s="1779"/>
      <c r="BZ88" s="1779"/>
      <c r="CA88" s="1779"/>
      <c r="CB88" s="1779"/>
      <c r="CC88" s="1779"/>
      <c r="CD88" s="1779"/>
      <c r="CE88" s="1779"/>
      <c r="CF88" s="1779"/>
      <c r="CG88" s="1779"/>
      <c r="CH88" s="1779"/>
      <c r="CI88" s="1779"/>
      <c r="CJ88" s="1779"/>
      <c r="CL88" s="1200"/>
      <c r="CM88" s="1198"/>
      <c r="CN88" s="475"/>
      <c r="CO88" s="475"/>
      <c r="CP88" s="1255">
        <f t="shared" ca="1" si="70"/>
        <v>0</v>
      </c>
      <c r="CQ88" s="1215"/>
      <c r="CR88" s="1215"/>
      <c r="CS88" s="1215"/>
      <c r="CT88" s="1240"/>
      <c r="CU88" s="1215"/>
      <c r="CV88" s="1240"/>
      <c r="CW88" s="1240"/>
      <c r="CX88" s="1240"/>
      <c r="CY88" s="1240"/>
      <c r="CZ88" s="1240"/>
      <c r="DA88" s="1240"/>
      <c r="DB88" s="1240"/>
      <c r="DC88" s="1240"/>
      <c r="DD88" s="1256"/>
      <c r="DE88" s="1256"/>
      <c r="DF88" s="1256"/>
      <c r="DG88" s="1256"/>
      <c r="DH88" s="1256"/>
      <c r="DI88" s="1256"/>
      <c r="DJ88" s="1256"/>
      <c r="DK88" s="1256"/>
      <c r="DL88" s="1256"/>
      <c r="DM88" s="1240"/>
      <c r="DN88" s="1252"/>
      <c r="DO88" s="1256"/>
      <c r="DP88" s="1256"/>
      <c r="DQ88" s="1256"/>
      <c r="DR88" s="1256"/>
      <c r="DS88" s="1256"/>
      <c r="DT88" s="1256"/>
      <c r="DU88" s="1256"/>
      <c r="DV88" s="1256"/>
      <c r="DW88" s="1256"/>
      <c r="DX88" s="1256"/>
      <c r="DY88" s="1256"/>
      <c r="DZ88" s="1240"/>
      <c r="EA88" s="1252"/>
      <c r="EB88" s="1240"/>
      <c r="EC88" s="1240"/>
      <c r="ED88" s="1240"/>
      <c r="EE88" s="1240"/>
      <c r="EF88" s="1240"/>
      <c r="EG88" s="1240"/>
      <c r="EH88" s="1240"/>
      <c r="EI88" s="1240"/>
      <c r="EJ88" s="1240"/>
      <c r="EK88" s="1240"/>
      <c r="EL88" s="1240"/>
      <c r="EM88" s="1240"/>
      <c r="EN88" s="1240"/>
      <c r="EO88" s="1240"/>
      <c r="EP88" s="1240"/>
      <c r="EQ88" s="1240"/>
      <c r="ER88" s="1240"/>
      <c r="ES88" s="1240"/>
      <c r="ET88" s="1240"/>
      <c r="EU88" s="1240"/>
      <c r="EV88" s="1240"/>
      <c r="EW88" s="1240"/>
      <c r="EX88" s="1240"/>
      <c r="EY88" s="1240"/>
      <c r="EZ88" s="1240"/>
      <c r="FA88" s="1240"/>
      <c r="FB88" s="1240"/>
      <c r="FC88" s="1240"/>
      <c r="FD88" s="1240"/>
      <c r="FE88" s="1240"/>
      <c r="FF88" s="1240"/>
      <c r="FG88" s="1240"/>
      <c r="FH88" s="1240"/>
      <c r="FI88" s="1240"/>
      <c r="FJ88" s="1240"/>
      <c r="FK88" s="1240"/>
      <c r="FL88" s="1240"/>
      <c r="FM88" s="1240"/>
      <c r="FN88" s="1240"/>
      <c r="FO88" s="1240"/>
      <c r="FP88" s="1240"/>
      <c r="FQ88" s="1240"/>
      <c r="FR88" s="1257"/>
      <c r="FS88" s="1257"/>
      <c r="FT88" s="1257"/>
    </row>
    <row r="89" spans="1:176" s="1191" customFormat="1" ht="15.75" hidden="1" customHeight="1" thickBot="1" x14ac:dyDescent="0.3">
      <c r="A89" s="474"/>
      <c r="B89" s="480">
        <v>2012</v>
      </c>
      <c r="C89" s="1238"/>
      <c r="D89" s="1779">
        <f>'Vorige jaren'!B$19</f>
        <v>0</v>
      </c>
      <c r="E89" s="1780"/>
      <c r="F89" s="1779"/>
      <c r="G89" s="1779"/>
      <c r="H89" s="1779"/>
      <c r="I89" s="1779"/>
      <c r="J89" s="1779"/>
      <c r="K89" s="1779"/>
      <c r="L89" s="1779"/>
      <c r="M89" s="1779"/>
      <c r="N89" s="1779"/>
      <c r="O89" s="1779"/>
      <c r="P89" s="1779"/>
      <c r="Q89" s="1779"/>
      <c r="R89" s="1779"/>
      <c r="S89" s="1779"/>
      <c r="T89" s="1779"/>
      <c r="U89" s="1779"/>
      <c r="V89" s="1779"/>
      <c r="W89" s="1779"/>
      <c r="X89" s="1779"/>
      <c r="Y89" s="1779"/>
      <c r="Z89" s="1779"/>
      <c r="AA89" s="1768"/>
      <c r="AB89" s="1780"/>
      <c r="AC89" s="1779"/>
      <c r="AD89" s="1779"/>
      <c r="AE89" s="1779"/>
      <c r="AF89" s="1779"/>
      <c r="AG89" s="1779"/>
      <c r="AH89" s="1779"/>
      <c r="AI89" s="1779"/>
      <c r="AJ89" s="1779"/>
      <c r="AK89" s="1779"/>
      <c r="AL89" s="1779"/>
      <c r="AM89" s="1779"/>
      <c r="AN89" s="1779"/>
      <c r="AO89" s="1768"/>
      <c r="AP89" s="1780"/>
      <c r="AQ89" s="1779"/>
      <c r="AR89" s="1779"/>
      <c r="AS89" s="1779"/>
      <c r="AT89" s="1779"/>
      <c r="AU89" s="1779"/>
      <c r="AV89" s="1779"/>
      <c r="AW89" s="1779"/>
      <c r="AX89" s="1779"/>
      <c r="AY89" s="1779"/>
      <c r="AZ89" s="1779"/>
      <c r="BA89" s="1779"/>
      <c r="BB89" s="1779"/>
      <c r="BC89" s="1779"/>
      <c r="BD89" s="1779"/>
      <c r="BE89" s="1779"/>
      <c r="BF89" s="1779"/>
      <c r="BG89" s="1779"/>
      <c r="BH89" s="1779"/>
      <c r="BI89" s="1779"/>
      <c r="BJ89" s="1779"/>
      <c r="BK89" s="1779"/>
      <c r="BL89" s="1779"/>
      <c r="BM89" s="1779"/>
      <c r="BN89" s="1779"/>
      <c r="BO89" s="1779"/>
      <c r="BP89" s="1779"/>
      <c r="BQ89" s="1779"/>
      <c r="BR89" s="1779"/>
      <c r="BS89" s="1779"/>
      <c r="BT89" s="1779"/>
      <c r="BU89" s="1779"/>
      <c r="BV89" s="1779"/>
      <c r="BW89" s="1779"/>
      <c r="BX89" s="1779"/>
      <c r="BY89" s="1779"/>
      <c r="BZ89" s="1779"/>
      <c r="CA89" s="1779"/>
      <c r="CB89" s="1779"/>
      <c r="CC89" s="1779"/>
      <c r="CD89" s="1779"/>
      <c r="CE89" s="1779"/>
      <c r="CF89" s="1779"/>
      <c r="CG89" s="1779"/>
      <c r="CH89" s="1779"/>
      <c r="CI89" s="1779"/>
      <c r="CJ89" s="1779"/>
      <c r="CL89" s="1200"/>
      <c r="CM89" s="1198"/>
      <c r="CN89" s="475"/>
      <c r="CO89" s="475"/>
      <c r="CP89" s="1255">
        <f t="shared" ca="1" si="70"/>
        <v>0</v>
      </c>
      <c r="CQ89" s="1240"/>
      <c r="CR89" s="1240"/>
      <c r="CS89" s="1240"/>
      <c r="CT89" s="1240"/>
      <c r="CU89" s="1240"/>
      <c r="CV89" s="1240"/>
      <c r="CW89" s="1240"/>
      <c r="CX89" s="1240"/>
      <c r="CY89" s="1240"/>
      <c r="CZ89" s="1240"/>
      <c r="DA89" s="1240"/>
      <c r="DB89" s="1240"/>
      <c r="DC89" s="1240"/>
      <c r="DD89" s="1256"/>
      <c r="DE89" s="1256"/>
      <c r="DF89" s="1256"/>
      <c r="DG89" s="1256"/>
      <c r="DH89" s="1256"/>
      <c r="DI89" s="1256"/>
      <c r="DJ89" s="1256"/>
      <c r="DK89" s="1256"/>
      <c r="DL89" s="1256"/>
      <c r="DM89" s="1240"/>
      <c r="DN89" s="1252"/>
      <c r="DO89" s="1256"/>
      <c r="DP89" s="1256"/>
      <c r="DQ89" s="1256"/>
      <c r="DR89" s="1256"/>
      <c r="DS89" s="1256"/>
      <c r="DT89" s="1256"/>
      <c r="DU89" s="1256"/>
      <c r="DV89" s="1256"/>
      <c r="DW89" s="1256"/>
      <c r="DX89" s="1256"/>
      <c r="DY89" s="1256"/>
      <c r="DZ89" s="1240"/>
      <c r="EA89" s="1252"/>
      <c r="EB89" s="1240"/>
      <c r="EC89" s="1240"/>
      <c r="ED89" s="1240"/>
      <c r="EE89" s="1240"/>
      <c r="EF89" s="1240"/>
      <c r="EG89" s="1240"/>
      <c r="EH89" s="1240"/>
      <c r="EI89" s="1240"/>
      <c r="EJ89" s="1240"/>
      <c r="EK89" s="1240"/>
      <c r="EL89" s="1240"/>
      <c r="EM89" s="1240"/>
      <c r="EN89" s="1240"/>
      <c r="EO89" s="1240"/>
      <c r="EP89" s="1240"/>
      <c r="EQ89" s="1240"/>
      <c r="ER89" s="1240"/>
      <c r="ES89" s="1240"/>
      <c r="ET89" s="1240"/>
      <c r="EU89" s="1240"/>
      <c r="EV89" s="1240"/>
      <c r="EW89" s="1240"/>
      <c r="EX89" s="1240"/>
      <c r="EY89" s="1240"/>
      <c r="EZ89" s="1240"/>
      <c r="FA89" s="1240"/>
      <c r="FB89" s="1240"/>
      <c r="FC89" s="1240"/>
      <c r="FD89" s="1240"/>
      <c r="FE89" s="1240"/>
      <c r="FF89" s="1240"/>
      <c r="FG89" s="1240"/>
      <c r="FH89" s="1240"/>
      <c r="FI89" s="1240"/>
      <c r="FJ89" s="1240"/>
      <c r="FK89" s="1240"/>
      <c r="FL89" s="1240"/>
      <c r="FM89" s="1240"/>
      <c r="FN89" s="1240"/>
      <c r="FO89" s="1240"/>
      <c r="FP89" s="1240"/>
      <c r="FQ89" s="1240"/>
      <c r="FR89" s="1257"/>
      <c r="FS89" s="1257"/>
      <c r="FT89" s="1257"/>
    </row>
    <row r="90" spans="1:176" s="1191" customFormat="1" ht="15.75" hidden="1" customHeight="1" thickBot="1" x14ac:dyDescent="0.3">
      <c r="A90" s="474"/>
      <c r="B90" s="482">
        <v>2014</v>
      </c>
      <c r="C90" s="1258"/>
      <c r="D90" s="1782">
        <f t="shared" ref="D90:D97" ca="1" si="71">SUM(AB90:CJ90)</f>
        <v>0</v>
      </c>
      <c r="E90" s="1783">
        <f>IF(Overzicht!C39=0,0,Overzicht!C$17/Overzicht!C39)</f>
        <v>0</v>
      </c>
      <c r="F90" s="1783">
        <f>IF(Overzicht!D39=0,0,Overzicht!D$17/Overzicht!D39)</f>
        <v>0</v>
      </c>
      <c r="G90" s="1783">
        <f>IF(Overzicht!E39=0,0,Overzicht!E$17/Overzicht!E39)</f>
        <v>0</v>
      </c>
      <c r="H90" s="1783">
        <f>IF(Overzicht!F39=0,0,Overzicht!F$17/Overzicht!F39)</f>
        <v>0</v>
      </c>
      <c r="I90" s="1783">
        <f>IF(Overzicht!G39=0,0,Overzicht!G$17/Overzicht!G39)</f>
        <v>0</v>
      </c>
      <c r="J90" s="1783">
        <f>IF(Overzicht!H39=0,0,Overzicht!H$17/Overzicht!H39)</f>
        <v>0</v>
      </c>
      <c r="K90" s="1783">
        <f>IF(Overzicht!I39=0,0,Overzicht!I$17/Overzicht!I39)</f>
        <v>0</v>
      </c>
      <c r="L90" s="1783">
        <f>IF(Overzicht!J39=0,0,Overzicht!J$17/Overzicht!J39)</f>
        <v>0</v>
      </c>
      <c r="M90" s="1783">
        <f>IF(Overzicht!K39=0,0,Overzicht!K$17/Overzicht!K39)</f>
        <v>0</v>
      </c>
      <c r="N90" s="1783">
        <f>IF(Overzicht!L39=0,0,Overzicht!L$17/Overzicht!L39)</f>
        <v>0</v>
      </c>
      <c r="O90" s="1783">
        <f>IF(Overzicht!M39=0,0,Overzicht!M$17/Overzicht!M39)</f>
        <v>0</v>
      </c>
      <c r="P90" s="1783">
        <f>IF(Overzicht!N39=0,0,Overzicht!N$17/Overzicht!N39)</f>
        <v>0</v>
      </c>
      <c r="Q90" s="1783">
        <f>IF(Overzicht!O39=0,0,Overzicht!O$17/Overzicht!O39)</f>
        <v>0</v>
      </c>
      <c r="R90" s="1783">
        <f>IF(Overzicht!P39=0,0,Overzicht!P$17/Overzicht!P39)</f>
        <v>0</v>
      </c>
      <c r="S90" s="1783">
        <f>IF(Overzicht!Q39=0,0,Overzicht!Q$17/Overzicht!Q39)</f>
        <v>0</v>
      </c>
      <c r="T90" s="1783">
        <f>IF(Overzicht!R39=0,0,Overzicht!R$17/Overzicht!R39)</f>
        <v>0</v>
      </c>
      <c r="U90" s="1783">
        <f>IF(Overzicht!S39=0,0,Overzicht!S$17/Overzicht!S39)</f>
        <v>0</v>
      </c>
      <c r="V90" s="1783">
        <f>IF(Overzicht!T39=0,0,Overzicht!T$17/Overzicht!T39)</f>
        <v>0</v>
      </c>
      <c r="W90" s="1783">
        <f>IF(Overzicht!U39=0,0,Overzicht!U$17/Overzicht!U39)</f>
        <v>0</v>
      </c>
      <c r="X90" s="1783">
        <f>IF(Overzicht!V39=0,0,Overzicht!V$17/Overzicht!V39)</f>
        <v>0</v>
      </c>
      <c r="Y90" s="1783">
        <f>IF(Overzicht!W39=0,0,Overzicht!W$17/Overzicht!W39)</f>
        <v>0</v>
      </c>
      <c r="Z90" s="1783">
        <f>IF(Overzicht!X39=0,0,Overzicht!X$17/Overzicht!X39)</f>
        <v>0</v>
      </c>
      <c r="AA90" s="1768"/>
      <c r="AB90" s="1783">
        <f>Overzicht!Z39*Overzicht!Z$17</f>
        <v>0</v>
      </c>
      <c r="AC90" s="1782">
        <f ca="1">Overzicht!AA39*Overzicht!AA$17</f>
        <v>0</v>
      </c>
      <c r="AD90" s="1782">
        <f ca="1">Overzicht!AB39*Overzicht!AB$17</f>
        <v>0</v>
      </c>
      <c r="AE90" s="1782">
        <f>Overzicht!AC39*Overzicht!AC$17</f>
        <v>0</v>
      </c>
      <c r="AF90" s="1782">
        <f>Overzicht!AD39*Overzicht!AD$17</f>
        <v>0</v>
      </c>
      <c r="AG90" s="1782">
        <f>Overzicht!AE39*Overzicht!AE$17</f>
        <v>0</v>
      </c>
      <c r="AH90" s="1782">
        <f>Overzicht!AF39*Overzicht!AF$17</f>
        <v>0</v>
      </c>
      <c r="AI90" s="1782">
        <f>Overzicht!AG39*Overzicht!AG$17</f>
        <v>0</v>
      </c>
      <c r="AJ90" s="1782">
        <f>Overzicht!AH39*Overzicht!AH$17</f>
        <v>0</v>
      </c>
      <c r="AK90" s="1782">
        <f>Overzicht!AI39*Overzicht!AI$17</f>
        <v>0</v>
      </c>
      <c r="AL90" s="1782">
        <f>Overzicht!AJ39*Overzicht!AJ$17</f>
        <v>0</v>
      </c>
      <c r="AM90" s="1782">
        <f>Overzicht!AK39*Overzicht!AK$17</f>
        <v>0</v>
      </c>
      <c r="AN90" s="1782">
        <f>Overzicht!AL39*Overzicht!AL$17</f>
        <v>0</v>
      </c>
      <c r="AO90" s="1768"/>
      <c r="AP90" s="1783">
        <f>Overzicht!AN39*Overzicht!AN$17</f>
        <v>0</v>
      </c>
      <c r="AQ90" s="1782">
        <f>Overzicht!AO39*Overzicht!AO$17</f>
        <v>0</v>
      </c>
      <c r="AR90" s="1782">
        <f>Overzicht!AP39*Overzicht!AP$17</f>
        <v>0</v>
      </c>
      <c r="AS90" s="1782">
        <f>Overzicht!AQ39*Overzicht!AQ$17</f>
        <v>0</v>
      </c>
      <c r="AT90" s="1782">
        <f>Overzicht!AR39*Overzicht!AR$17</f>
        <v>0</v>
      </c>
      <c r="AU90" s="1782">
        <f>Overzicht!AS39*Overzicht!AS$17</f>
        <v>0</v>
      </c>
      <c r="AV90" s="1782">
        <f>Overzicht!AT39*Overzicht!AT$17</f>
        <v>0</v>
      </c>
      <c r="AW90" s="1782">
        <f>Overzicht!AU39*Overzicht!AU$17</f>
        <v>0</v>
      </c>
      <c r="AX90" s="1782">
        <f>Overzicht!AV39*Overzicht!AV$17</f>
        <v>0</v>
      </c>
      <c r="AY90" s="1782">
        <f>Overzicht!AW39*Overzicht!AW$17</f>
        <v>0</v>
      </c>
      <c r="AZ90" s="1782">
        <f>Overzicht!AX39*Overzicht!AX$17</f>
        <v>0</v>
      </c>
      <c r="BA90" s="1782">
        <f>Overzicht!AY39*Overzicht!AY$17</f>
        <v>0</v>
      </c>
      <c r="BB90" s="1782">
        <f>Overzicht!AZ39*Overzicht!AZ$17</f>
        <v>0</v>
      </c>
      <c r="BC90" s="1782">
        <f>Overzicht!BA39*Overzicht!BA$17</f>
        <v>0</v>
      </c>
      <c r="BD90" s="1782">
        <f>Overzicht!BB39*Overzicht!BB$17</f>
        <v>0</v>
      </c>
      <c r="BE90" s="1782">
        <f>Overzicht!BC39*Overzicht!BC$17</f>
        <v>0</v>
      </c>
      <c r="BF90" s="1782">
        <f>Overzicht!BD39*Overzicht!BD$17</f>
        <v>0</v>
      </c>
      <c r="BG90" s="1782">
        <f>Overzicht!BE39*Overzicht!BE$17</f>
        <v>0</v>
      </c>
      <c r="BH90" s="1782">
        <f>Overzicht!BF39*Overzicht!BF$17</f>
        <v>0</v>
      </c>
      <c r="BI90" s="1782">
        <f>Overzicht!BG39*Overzicht!BG$17</f>
        <v>0</v>
      </c>
      <c r="BJ90" s="1782">
        <f>Overzicht!BH39*Overzicht!BH$17</f>
        <v>0</v>
      </c>
      <c r="BK90" s="1782">
        <f>Overzicht!BI39*Overzicht!BI$17</f>
        <v>0</v>
      </c>
      <c r="BL90" s="1782">
        <f>Overzicht!BJ39*Overzicht!BJ$17</f>
        <v>0</v>
      </c>
      <c r="BM90" s="1782">
        <f>Overzicht!BK39*Overzicht!BK$17</f>
        <v>0</v>
      </c>
      <c r="BN90" s="1782">
        <f>Overzicht!BL39*Overzicht!BL$17</f>
        <v>0</v>
      </c>
      <c r="BO90" s="1782">
        <f>Overzicht!BM39*Overzicht!BM$17</f>
        <v>0</v>
      </c>
      <c r="BP90" s="1782">
        <f>Overzicht!BN39*Overzicht!BN$17</f>
        <v>0</v>
      </c>
      <c r="BQ90" s="1782">
        <f>Overzicht!BO39*Overzicht!BO$17</f>
        <v>0</v>
      </c>
      <c r="BR90" s="1782">
        <f>Overzicht!BP39*Overzicht!BP$17</f>
        <v>0</v>
      </c>
      <c r="BS90" s="1782">
        <f>Overzicht!BQ39*Overzicht!BQ$17</f>
        <v>0</v>
      </c>
      <c r="BT90" s="1782">
        <f>Overzicht!BR39*Overzicht!BR$17</f>
        <v>0</v>
      </c>
      <c r="BU90" s="1782">
        <f>Overzicht!BS39*Overzicht!BS$17</f>
        <v>0</v>
      </c>
      <c r="BV90" s="1782">
        <f>Overzicht!BT39*Overzicht!BT$17</f>
        <v>0</v>
      </c>
      <c r="BW90" s="1782">
        <f>Overzicht!BU39*Overzicht!BU$17</f>
        <v>0</v>
      </c>
      <c r="BX90" s="1782">
        <f>Overzicht!BV39*Overzicht!BV$17</f>
        <v>0</v>
      </c>
      <c r="BY90" s="1782">
        <f>Overzicht!BW39*Overzicht!BW$17</f>
        <v>0</v>
      </c>
      <c r="BZ90" s="1782">
        <f>Overzicht!BX39*Overzicht!BX$17</f>
        <v>0</v>
      </c>
      <c r="CA90" s="1782">
        <f>Overzicht!BY39*Overzicht!BY$17</f>
        <v>0</v>
      </c>
      <c r="CB90" s="1782">
        <f>Overzicht!BZ39*Overzicht!BZ$17</f>
        <v>0</v>
      </c>
      <c r="CC90" s="1782">
        <f>Overzicht!CA39*Overzicht!CA$17</f>
        <v>0</v>
      </c>
      <c r="CD90" s="1782">
        <f>Overzicht!CB39*Overzicht!CB$17</f>
        <v>0</v>
      </c>
      <c r="CE90" s="1782">
        <f>Overzicht!CC39*Overzicht!CC$17</f>
        <v>0</v>
      </c>
      <c r="CF90" s="1782">
        <f>Overzicht!CD39*Overzicht!CD$17</f>
        <v>0</v>
      </c>
      <c r="CG90" s="1782">
        <f>Overzicht!CE39*Overzicht!CE$17</f>
        <v>0</v>
      </c>
      <c r="CH90" s="1782">
        <f>Overzicht!CF39*Overzicht!CF$17</f>
        <v>0</v>
      </c>
      <c r="CI90" s="1782">
        <f>Overzicht!CG39*Overzicht!CG$17</f>
        <v>0</v>
      </c>
      <c r="CJ90" s="1782">
        <f>Overzicht!CH39*Overzicht!CH$17</f>
        <v>0</v>
      </c>
      <c r="CL90" s="1200"/>
      <c r="CM90" s="1198"/>
      <c r="CN90" s="475"/>
      <c r="CO90" s="475"/>
      <c r="CP90" s="1267">
        <f t="shared" ca="1" si="70"/>
        <v>0</v>
      </c>
      <c r="CQ90" s="1266">
        <f t="shared" ref="CQ90:DD90" si="72">IF(E$90&lt;&gt;0,E90/E$90*100,0)</f>
        <v>0</v>
      </c>
      <c r="CR90" s="1266">
        <f t="shared" si="72"/>
        <v>0</v>
      </c>
      <c r="CS90" s="1266">
        <f t="shared" si="72"/>
        <v>0</v>
      </c>
      <c r="CT90" s="1266">
        <f t="shared" si="72"/>
        <v>0</v>
      </c>
      <c r="CU90" s="1266">
        <f t="shared" si="72"/>
        <v>0</v>
      </c>
      <c r="CV90" s="1266">
        <f t="shared" si="72"/>
        <v>0</v>
      </c>
      <c r="CW90" s="1266">
        <f t="shared" si="72"/>
        <v>0</v>
      </c>
      <c r="CX90" s="1266">
        <f t="shared" si="72"/>
        <v>0</v>
      </c>
      <c r="CY90" s="1266">
        <f t="shared" si="72"/>
        <v>0</v>
      </c>
      <c r="CZ90" s="1266">
        <f t="shared" si="72"/>
        <v>0</v>
      </c>
      <c r="DA90" s="1266">
        <f t="shared" si="72"/>
        <v>0</v>
      </c>
      <c r="DB90" s="1266">
        <f t="shared" si="72"/>
        <v>0</v>
      </c>
      <c r="DC90" s="1266">
        <f t="shared" si="72"/>
        <v>0</v>
      </c>
      <c r="DD90" s="1268">
        <f t="shared" si="72"/>
        <v>0</v>
      </c>
      <c r="DE90" s="1268">
        <f t="shared" ref="DE90:DL90" si="73">IF(S$90&lt;&gt;0,S90/S$90*100,0)</f>
        <v>0</v>
      </c>
      <c r="DF90" s="1268">
        <f t="shared" si="73"/>
        <v>0</v>
      </c>
      <c r="DG90" s="1268">
        <f t="shared" si="73"/>
        <v>0</v>
      </c>
      <c r="DH90" s="1268">
        <f t="shared" si="73"/>
        <v>0</v>
      </c>
      <c r="DI90" s="1268">
        <f t="shared" si="73"/>
        <v>0</v>
      </c>
      <c r="DJ90" s="1268">
        <f t="shared" si="73"/>
        <v>0</v>
      </c>
      <c r="DK90" s="1268">
        <f t="shared" si="73"/>
        <v>0</v>
      </c>
      <c r="DL90" s="1268">
        <f t="shared" si="73"/>
        <v>0</v>
      </c>
      <c r="DM90" s="1266">
        <f ca="1">IF(AC$90&lt;&gt;0,AC90/AC$90*100,0)</f>
        <v>0</v>
      </c>
      <c r="DN90" s="1262">
        <f ca="1">IF(AD$90&lt;&gt;0,AD90/AD$90*100,0)</f>
        <v>0</v>
      </c>
      <c r="DO90" s="1268">
        <f t="shared" ref="DO90:DY90" si="74">IF(AN$90&lt;&gt;0,AN90/AN$90*100,0)</f>
        <v>0</v>
      </c>
      <c r="DP90" s="1268">
        <f t="shared" si="74"/>
        <v>0</v>
      </c>
      <c r="DQ90" s="1268">
        <f t="shared" si="74"/>
        <v>0</v>
      </c>
      <c r="DR90" s="1268">
        <f t="shared" si="74"/>
        <v>0</v>
      </c>
      <c r="DS90" s="1268">
        <f t="shared" si="74"/>
        <v>0</v>
      </c>
      <c r="DT90" s="1268">
        <f t="shared" si="74"/>
        <v>0</v>
      </c>
      <c r="DU90" s="1268">
        <f t="shared" si="74"/>
        <v>0</v>
      </c>
      <c r="DV90" s="1268">
        <f t="shared" si="74"/>
        <v>0</v>
      </c>
      <c r="DW90" s="1268">
        <f t="shared" si="74"/>
        <v>0</v>
      </c>
      <c r="DX90" s="1268">
        <f t="shared" si="74"/>
        <v>0</v>
      </c>
      <c r="DY90" s="1268">
        <f t="shared" si="74"/>
        <v>0</v>
      </c>
      <c r="DZ90" s="1266">
        <f t="shared" ref="DZ90:FT90" si="75">IF(AR$90&lt;&gt;0,AR90/AR$90*100,0)</f>
        <v>0</v>
      </c>
      <c r="EA90" s="1262">
        <f t="shared" si="75"/>
        <v>0</v>
      </c>
      <c r="EB90" s="1266">
        <f t="shared" si="75"/>
        <v>0</v>
      </c>
      <c r="EC90" s="1266">
        <f t="shared" si="75"/>
        <v>0</v>
      </c>
      <c r="ED90" s="1266">
        <f t="shared" si="75"/>
        <v>0</v>
      </c>
      <c r="EE90" s="1266">
        <f t="shared" si="75"/>
        <v>0</v>
      </c>
      <c r="EF90" s="1266">
        <f t="shared" si="75"/>
        <v>0</v>
      </c>
      <c r="EG90" s="1266">
        <f t="shared" si="75"/>
        <v>0</v>
      </c>
      <c r="EH90" s="1266">
        <f t="shared" si="75"/>
        <v>0</v>
      </c>
      <c r="EI90" s="1266">
        <f t="shared" si="75"/>
        <v>0</v>
      </c>
      <c r="EJ90" s="1266">
        <f t="shared" si="75"/>
        <v>0</v>
      </c>
      <c r="EK90" s="1266">
        <f t="shared" si="75"/>
        <v>0</v>
      </c>
      <c r="EL90" s="1266">
        <f t="shared" si="75"/>
        <v>0</v>
      </c>
      <c r="EM90" s="1266">
        <f t="shared" si="75"/>
        <v>0</v>
      </c>
      <c r="EN90" s="1266">
        <f t="shared" si="75"/>
        <v>0</v>
      </c>
      <c r="EO90" s="1266">
        <f t="shared" si="75"/>
        <v>0</v>
      </c>
      <c r="EP90" s="1266">
        <f t="shared" si="75"/>
        <v>0</v>
      </c>
      <c r="EQ90" s="1266">
        <f t="shared" si="75"/>
        <v>0</v>
      </c>
      <c r="ER90" s="1266">
        <f t="shared" si="75"/>
        <v>0</v>
      </c>
      <c r="ES90" s="1266">
        <f t="shared" si="75"/>
        <v>0</v>
      </c>
      <c r="ET90" s="1266">
        <f t="shared" si="75"/>
        <v>0</v>
      </c>
      <c r="EU90" s="1266">
        <f t="shared" si="75"/>
        <v>0</v>
      </c>
      <c r="EV90" s="1266">
        <f t="shared" si="75"/>
        <v>0</v>
      </c>
      <c r="EW90" s="1266">
        <f t="shared" si="75"/>
        <v>0</v>
      </c>
      <c r="EX90" s="1266">
        <f t="shared" si="75"/>
        <v>0</v>
      </c>
      <c r="EY90" s="1266">
        <f t="shared" si="75"/>
        <v>0</v>
      </c>
      <c r="EZ90" s="1266">
        <f t="shared" si="75"/>
        <v>0</v>
      </c>
      <c r="FA90" s="1266">
        <f t="shared" si="75"/>
        <v>0</v>
      </c>
      <c r="FB90" s="1266">
        <f t="shared" si="75"/>
        <v>0</v>
      </c>
      <c r="FC90" s="1266">
        <f t="shared" si="75"/>
        <v>0</v>
      </c>
      <c r="FD90" s="1266">
        <f t="shared" si="75"/>
        <v>0</v>
      </c>
      <c r="FE90" s="1266">
        <f t="shared" si="75"/>
        <v>0</v>
      </c>
      <c r="FF90" s="1266">
        <f t="shared" si="75"/>
        <v>0</v>
      </c>
      <c r="FG90" s="1266">
        <f t="shared" si="75"/>
        <v>0</v>
      </c>
      <c r="FH90" s="1266">
        <f t="shared" si="75"/>
        <v>0</v>
      </c>
      <c r="FI90" s="1266">
        <f t="shared" si="75"/>
        <v>0</v>
      </c>
      <c r="FJ90" s="1266">
        <f t="shared" si="75"/>
        <v>0</v>
      </c>
      <c r="FK90" s="1266">
        <f t="shared" si="75"/>
        <v>0</v>
      </c>
      <c r="FL90" s="1266">
        <f t="shared" si="75"/>
        <v>0</v>
      </c>
      <c r="FM90" s="1266">
        <f t="shared" si="75"/>
        <v>0</v>
      </c>
      <c r="FN90" s="1266">
        <f t="shared" si="75"/>
        <v>0</v>
      </c>
      <c r="FO90" s="1266">
        <f t="shared" si="75"/>
        <v>0</v>
      </c>
      <c r="FP90" s="1266">
        <f t="shared" si="75"/>
        <v>0</v>
      </c>
      <c r="FQ90" s="1266">
        <f t="shared" si="75"/>
        <v>0</v>
      </c>
      <c r="FR90" s="1269">
        <f t="shared" si="75"/>
        <v>0</v>
      </c>
      <c r="FS90" s="1269">
        <f t="shared" si="75"/>
        <v>0</v>
      </c>
      <c r="FT90" s="1269">
        <f t="shared" si="75"/>
        <v>0</v>
      </c>
    </row>
    <row r="91" spans="1:176" s="1191" customFormat="1" ht="15.75" thickBot="1" x14ac:dyDescent="0.3">
      <c r="A91" s="477">
        <v>2020</v>
      </c>
      <c r="B91" s="478">
        <v>2014</v>
      </c>
      <c r="C91" s="1270"/>
      <c r="D91" s="1765">
        <f ca="1">SUM(AB91:CJ91)</f>
        <v>4430065.3711923556</v>
      </c>
      <c r="E91" s="1766">
        <f>IF(Overzicht!C40=0,0,Overzicht!C$17/Overzicht!C40)</f>
        <v>118575</v>
      </c>
      <c r="F91" s="1769">
        <f>IF(Overzicht!D40=0,0,Overzicht!D$17/Overzicht!D40)</f>
        <v>10979.166666666666</v>
      </c>
      <c r="G91" s="1769">
        <f ca="1">IF(Overzicht!E40=0,0,Overzicht!E$17/Overzicht!E40)</f>
        <v>16022</v>
      </c>
      <c r="H91" s="1769">
        <f ca="1">IF(Overzicht!F40=0,0,Overzicht!F$17/Overzicht!F40)</f>
        <v>354689.35198616929</v>
      </c>
      <c r="I91" s="1769">
        <f ca="1">IF(Overzicht!G40=0,0,Overzicht!G$17/Overzicht!G40)</f>
        <v>637811.97230162949</v>
      </c>
      <c r="J91" s="1769">
        <f>IF(Overzicht!H40=0,0,Overzicht!H$17/Overzicht!H40)</f>
        <v>1000</v>
      </c>
      <c r="K91" s="1769">
        <f>IF(Overzicht!I40=0,0,Overzicht!I$17/Overzicht!I40)</f>
        <v>1794.8717948717949</v>
      </c>
      <c r="L91" s="1769">
        <f ca="1">IF(Overzicht!J40=0,0,Overzicht!J$17/Overzicht!J40)</f>
        <v>720</v>
      </c>
      <c r="M91" s="1769">
        <f>IF(Overzicht!K40=0,0,Overzicht!K$17/Overzicht!K40)</f>
        <v>16666.666666666668</v>
      </c>
      <c r="N91" s="1769">
        <f>IF(Overzicht!L40=0,0,Overzicht!L$17/Overzicht!L40)</f>
        <v>0</v>
      </c>
      <c r="O91" s="1769">
        <f ca="1">IF(Overzicht!M40=0,0,Overzicht!M$17/Overzicht!M40)</f>
        <v>284.39999999999998</v>
      </c>
      <c r="P91" s="1769">
        <f ca="1">IF(Overzicht!N40=0,0,Overzicht!N$17/Overzicht!N40)</f>
        <v>0</v>
      </c>
      <c r="Q91" s="1769">
        <f>IF(Overzicht!O40=0,0,Overzicht!O$17/Overzicht!O40)</f>
        <v>20666.822507505145</v>
      </c>
      <c r="R91" s="1769">
        <f>IF(Overzicht!P40=0,0,Overzicht!P$17/Overzicht!P40)</f>
        <v>57038.215742958404</v>
      </c>
      <c r="S91" s="1769">
        <f>IF(Overzicht!Q40=0,0,Overzicht!Q$17/Overzicht!Q40)</f>
        <v>0</v>
      </c>
      <c r="T91" s="1769">
        <f>IF(Overzicht!R40=0,0,Overzicht!R$17/Overzicht!R40)</f>
        <v>0</v>
      </c>
      <c r="U91" s="1769">
        <f>IF(Overzicht!S40=0,0,Overzicht!S$17/Overzicht!S40)</f>
        <v>0</v>
      </c>
      <c r="V91" s="1769" t="e">
        <f>IF(Overzicht!T40=0,0,Overzicht!T$17/Overzicht!T40)</f>
        <v>#VALUE!</v>
      </c>
      <c r="W91" s="1769">
        <f ca="1">IF(Overzicht!U40=0,0,Overzicht!U$17/Overzicht!U40)</f>
        <v>0</v>
      </c>
      <c r="X91" s="1769">
        <f ca="1">IF(Overzicht!V40=0,0,Overzicht!V$17/Overzicht!V40)</f>
        <v>0</v>
      </c>
      <c r="Y91" s="1769">
        <f ca="1">IF(Overzicht!W40=0,0,Overzicht!W$17/Overzicht!W40)</f>
        <v>0</v>
      </c>
      <c r="Z91" s="1769">
        <f ca="1">IF(Overzicht!X40=0,0,Overzicht!X$17/Overzicht!X40)</f>
        <v>0</v>
      </c>
      <c r="AA91" s="1768"/>
      <c r="AB91" s="1769">
        <f>IF(Overzicht!Z40=0,0,Overzicht!Z$17/Overzicht!Z40)</f>
        <v>782046.34189518227</v>
      </c>
      <c r="AC91" s="1769">
        <f ca="1">Overzicht!AA40*Overzicht!AA$17</f>
        <v>0</v>
      </c>
      <c r="AD91" s="1769">
        <f ca="1">Overzicht!AB40*Overzicht!AB$17</f>
        <v>120641.08931412129</v>
      </c>
      <c r="AE91" s="1769">
        <f ca="1">Overzicht!AC40*Overzicht!AC$17</f>
        <v>52328.14672540332</v>
      </c>
      <c r="AF91" s="1769">
        <f>Overzicht!AD40*Overzicht!AD$17</f>
        <v>0</v>
      </c>
      <c r="AG91" s="1769">
        <f>Overzicht!AE40*Overzicht!AE$17</f>
        <v>0</v>
      </c>
      <c r="AH91" s="1769">
        <f>Overzicht!AF40*Overzicht!AF$17</f>
        <v>0</v>
      </c>
      <c r="AI91" s="1769">
        <f>Overzicht!AG40*Overzicht!AG$17</f>
        <v>0</v>
      </c>
      <c r="AJ91" s="1769">
        <f>Overzicht!AH40*Overzicht!AH$17</f>
        <v>0</v>
      </c>
      <c r="AK91" s="1769">
        <f>Overzicht!AI40*Overzicht!AI$17</f>
        <v>0</v>
      </c>
      <c r="AL91" s="1769">
        <f>Overzicht!AJ40*Overzicht!AJ$17</f>
        <v>0</v>
      </c>
      <c r="AM91" s="1769">
        <f>Overzicht!AK40*Overzicht!AK$17</f>
        <v>0</v>
      </c>
      <c r="AN91" s="1769">
        <f>Overzicht!AL40*Overzicht!AL$17</f>
        <v>0</v>
      </c>
      <c r="AO91" s="1768"/>
      <c r="AP91" s="1769">
        <f ca="1">Overzicht!AN40*Overzicht!AN$17</f>
        <v>0</v>
      </c>
      <c r="AQ91" s="1769">
        <f ca="1">Overzicht!AO40*Overzicht!AO$17</f>
        <v>217.27093333948486</v>
      </c>
      <c r="AR91" s="1769">
        <f ca="1">Overzicht!AP40*Overzicht!AP$17</f>
        <v>424.27335007254351</v>
      </c>
      <c r="AS91" s="1769">
        <f ca="1">Overzicht!AQ40*Overzicht!AQ$17</f>
        <v>378148.26864529343</v>
      </c>
      <c r="AT91" s="1769">
        <f ca="1">Overzicht!AR40*Overzicht!AR$17</f>
        <v>364015.63539565611</v>
      </c>
      <c r="AU91" s="1769">
        <f ca="1">Overzicht!AS40*Overzicht!AS$17</f>
        <v>179981.43894117628</v>
      </c>
      <c r="AV91" s="1769">
        <f ca="1">Overzicht!AT40*Overzicht!AT$17</f>
        <v>663222.34528044553</v>
      </c>
      <c r="AW91" s="1769">
        <f ca="1">Overzicht!AU40*Overzicht!AU$17</f>
        <v>1710299.9087680499</v>
      </c>
      <c r="AX91" s="1769">
        <f ca="1">Overzicht!AV40*Overzicht!AV$17</f>
        <v>177425.98675511323</v>
      </c>
      <c r="AY91" s="1769">
        <f ca="1">Overzicht!AW40*Overzicht!AW$17</f>
        <v>1314.6651885022386</v>
      </c>
      <c r="AZ91" s="1769">
        <f>Overzicht!AX40*Overzicht!AX$17</f>
        <v>0</v>
      </c>
      <c r="BA91" s="1769">
        <f>Overzicht!AY40*Overzicht!AY$17</f>
        <v>0</v>
      </c>
      <c r="BB91" s="1769">
        <f>Overzicht!AZ40*Overzicht!AZ$17</f>
        <v>0</v>
      </c>
      <c r="BC91" s="1769">
        <f>Overzicht!BA40*Overzicht!BA$17</f>
        <v>0</v>
      </c>
      <c r="BD91" s="1769">
        <f>Overzicht!BB40*Overzicht!BB$17</f>
        <v>0</v>
      </c>
      <c r="BE91" s="1769">
        <f>Overzicht!BC40*Overzicht!BC$17</f>
        <v>0</v>
      </c>
      <c r="BF91" s="1769">
        <f>Overzicht!BD40*Overzicht!BD$17</f>
        <v>0</v>
      </c>
      <c r="BG91" s="1769">
        <f>Overzicht!BE40*Overzicht!BE$17</f>
        <v>0</v>
      </c>
      <c r="BH91" s="1769">
        <f>Overzicht!BF40*Overzicht!BF$17</f>
        <v>0</v>
      </c>
      <c r="BI91" s="1769">
        <f>Overzicht!BG40*Overzicht!BG$17</f>
        <v>0</v>
      </c>
      <c r="BJ91" s="1769">
        <f>Overzicht!BH40*Overzicht!BH$17</f>
        <v>0</v>
      </c>
      <c r="BK91" s="1769">
        <f>Overzicht!BI40*Overzicht!BI$17</f>
        <v>0</v>
      </c>
      <c r="BL91" s="1769">
        <f>Overzicht!BJ40*Overzicht!BJ$17</f>
        <v>0</v>
      </c>
      <c r="BM91" s="1769">
        <f>Overzicht!BK40*Overzicht!BK$17</f>
        <v>0</v>
      </c>
      <c r="BN91" s="1769">
        <f>Overzicht!BL40*Overzicht!BL$17</f>
        <v>0</v>
      </c>
      <c r="BO91" s="1769">
        <f>Overzicht!BM40*Overzicht!BM$17</f>
        <v>0</v>
      </c>
      <c r="BP91" s="1769">
        <f>Overzicht!BN40*Overzicht!BN$17</f>
        <v>0</v>
      </c>
      <c r="BQ91" s="1769">
        <f>Overzicht!BO40*Overzicht!BO$17</f>
        <v>0</v>
      </c>
      <c r="BR91" s="1769">
        <f>Overzicht!BP40*Overzicht!BP$17</f>
        <v>0</v>
      </c>
      <c r="BS91" s="1769">
        <f>Overzicht!BQ40*Overzicht!BQ$17</f>
        <v>0</v>
      </c>
      <c r="BT91" s="1769">
        <f>Overzicht!BR40*Overzicht!BR$17</f>
        <v>0</v>
      </c>
      <c r="BU91" s="1769">
        <f>Overzicht!BS40*Overzicht!BS$17</f>
        <v>0</v>
      </c>
      <c r="BV91" s="1769">
        <f>Overzicht!BT40*Overzicht!BT$17</f>
        <v>0</v>
      </c>
      <c r="BW91" s="1769">
        <f>Overzicht!BU40*Overzicht!BU$17</f>
        <v>0</v>
      </c>
      <c r="BX91" s="1769">
        <f>Overzicht!BV40*Overzicht!BV$17</f>
        <v>0</v>
      </c>
      <c r="BY91" s="1769">
        <f>Overzicht!BW40*Overzicht!BW$17</f>
        <v>0</v>
      </c>
      <c r="BZ91" s="1769">
        <f>Overzicht!BX40*Overzicht!BX$17</f>
        <v>0</v>
      </c>
      <c r="CA91" s="1769">
        <f>Overzicht!BY40*Overzicht!BY$17</f>
        <v>0</v>
      </c>
      <c r="CB91" s="1769">
        <f>Overzicht!BZ40*Overzicht!BZ$17</f>
        <v>0</v>
      </c>
      <c r="CC91" s="1769">
        <f>Overzicht!CA40*Overzicht!CA$17</f>
        <v>0</v>
      </c>
      <c r="CD91" s="1769">
        <f>Overzicht!CB40*Overzicht!CB$17</f>
        <v>0</v>
      </c>
      <c r="CE91" s="1769">
        <f>Overzicht!CC40*Overzicht!CC$17</f>
        <v>0</v>
      </c>
      <c r="CF91" s="1769">
        <f>Overzicht!CD40*Overzicht!CD$17</f>
        <v>0</v>
      </c>
      <c r="CG91" s="1769">
        <f>Overzicht!CE40*Overzicht!CE$17</f>
        <v>0</v>
      </c>
      <c r="CH91" s="1769">
        <f>Overzicht!CF40*Overzicht!CF$17</f>
        <v>0</v>
      </c>
      <c r="CI91" s="1769">
        <f>Overzicht!CG40*Overzicht!CG$17</f>
        <v>0</v>
      </c>
      <c r="CJ91" s="1765">
        <f>Overzicht!CH40*Overzicht!CH$17</f>
        <v>0</v>
      </c>
      <c r="CL91" s="1200"/>
      <c r="CM91" s="1198"/>
      <c r="CN91" s="475"/>
      <c r="CO91" s="475"/>
      <c r="CP91" s="1271">
        <f t="shared" ref="CP91:DD97" ca="1" si="76">IF(D$91&lt;&gt;0,D91/D$91*100,0)</f>
        <v>100</v>
      </c>
      <c r="CQ91" s="1248">
        <f t="shared" si="76"/>
        <v>100</v>
      </c>
      <c r="CR91" s="1236">
        <f t="shared" si="76"/>
        <v>100</v>
      </c>
      <c r="CS91" s="1236">
        <f t="shared" ca="1" si="76"/>
        <v>100</v>
      </c>
      <c r="CT91" s="1236">
        <f t="shared" ca="1" si="76"/>
        <v>100</v>
      </c>
      <c r="CU91" s="1236">
        <f t="shared" ca="1" si="76"/>
        <v>100</v>
      </c>
      <c r="CV91" s="1236">
        <f t="shared" si="76"/>
        <v>100</v>
      </c>
      <c r="CW91" s="1236">
        <f t="shared" si="76"/>
        <v>100</v>
      </c>
      <c r="CX91" s="1236">
        <f t="shared" ca="1" si="76"/>
        <v>100</v>
      </c>
      <c r="CY91" s="1236">
        <f t="shared" si="76"/>
        <v>100</v>
      </c>
      <c r="CZ91" s="1236">
        <f t="shared" si="76"/>
        <v>0</v>
      </c>
      <c r="DA91" s="1236">
        <f t="shared" ca="1" si="76"/>
        <v>100</v>
      </c>
      <c r="DB91" s="1236">
        <f t="shared" ca="1" si="76"/>
        <v>0</v>
      </c>
      <c r="DC91" s="1236">
        <f t="shared" si="76"/>
        <v>100</v>
      </c>
      <c r="DD91" s="1249">
        <f t="shared" si="76"/>
        <v>100</v>
      </c>
      <c r="DE91" s="1249">
        <f t="shared" ref="DE91:DL97" si="77">IF(S$91&lt;&gt;0,S91/S$91*100,0)</f>
        <v>0</v>
      </c>
      <c r="DF91" s="1249">
        <f t="shared" si="77"/>
        <v>0</v>
      </c>
      <c r="DG91" s="1249">
        <f t="shared" si="77"/>
        <v>0</v>
      </c>
      <c r="DH91" s="1249" t="e">
        <f t="shared" si="77"/>
        <v>#VALUE!</v>
      </c>
      <c r="DI91" s="1249">
        <f t="shared" ca="1" si="77"/>
        <v>0</v>
      </c>
      <c r="DJ91" s="1249">
        <f t="shared" ca="1" si="77"/>
        <v>0</v>
      </c>
      <c r="DK91" s="1249">
        <f t="shared" ca="1" si="77"/>
        <v>0</v>
      </c>
      <c r="DL91" s="1249">
        <f t="shared" ca="1" si="77"/>
        <v>0</v>
      </c>
      <c r="DM91" s="1236">
        <f t="shared" ref="DM91:DY97" si="78">IF(AB$91&lt;&gt;0,AB91/AB$91*100,0)</f>
        <v>100</v>
      </c>
      <c r="DN91" s="1245">
        <f t="shared" ca="1" si="78"/>
        <v>0</v>
      </c>
      <c r="DO91" s="1249">
        <f t="shared" ca="1" si="78"/>
        <v>100</v>
      </c>
      <c r="DP91" s="1249">
        <f t="shared" ca="1" si="78"/>
        <v>100</v>
      </c>
      <c r="DQ91" s="1249">
        <f t="shared" si="78"/>
        <v>0</v>
      </c>
      <c r="DR91" s="1249">
        <f t="shared" si="78"/>
        <v>0</v>
      </c>
      <c r="DS91" s="1249">
        <f t="shared" si="78"/>
        <v>0</v>
      </c>
      <c r="DT91" s="1249">
        <f t="shared" si="78"/>
        <v>0</v>
      </c>
      <c r="DU91" s="1249">
        <f t="shared" si="78"/>
        <v>0</v>
      </c>
      <c r="DV91" s="1249">
        <f t="shared" si="78"/>
        <v>0</v>
      </c>
      <c r="DW91" s="1249">
        <f t="shared" si="78"/>
        <v>0</v>
      </c>
      <c r="DX91" s="1249">
        <f t="shared" si="78"/>
        <v>0</v>
      </c>
      <c r="DY91" s="1249">
        <f t="shared" si="78"/>
        <v>0</v>
      </c>
      <c r="DZ91" s="1236">
        <f t="shared" ref="DZ91:EI97" ca="1" si="79">IF(AP$91&lt;&gt;0,AP91/AP$91*100,0)</f>
        <v>0</v>
      </c>
      <c r="EA91" s="1245">
        <f t="shared" ca="1" si="79"/>
        <v>100</v>
      </c>
      <c r="EB91" s="1236">
        <f t="shared" ca="1" si="79"/>
        <v>100</v>
      </c>
      <c r="EC91" s="1236">
        <f t="shared" ca="1" si="79"/>
        <v>100</v>
      </c>
      <c r="ED91" s="1236">
        <f t="shared" ca="1" si="79"/>
        <v>100</v>
      </c>
      <c r="EE91" s="1236">
        <f t="shared" ca="1" si="79"/>
        <v>100</v>
      </c>
      <c r="EF91" s="1236">
        <f t="shared" ca="1" si="79"/>
        <v>100</v>
      </c>
      <c r="EG91" s="1236">
        <f t="shared" ca="1" si="79"/>
        <v>100</v>
      </c>
      <c r="EH91" s="1236">
        <f t="shared" ca="1" si="79"/>
        <v>100</v>
      </c>
      <c r="EI91" s="1236">
        <f t="shared" ca="1" si="79"/>
        <v>100</v>
      </c>
      <c r="EJ91" s="1236">
        <f t="shared" ref="EJ91:ES97" si="80">IF(AZ$91&lt;&gt;0,AZ91/AZ$91*100,0)</f>
        <v>0</v>
      </c>
      <c r="EK91" s="1236">
        <f t="shared" si="80"/>
        <v>0</v>
      </c>
      <c r="EL91" s="1236">
        <f t="shared" si="80"/>
        <v>0</v>
      </c>
      <c r="EM91" s="1236">
        <f t="shared" si="80"/>
        <v>0</v>
      </c>
      <c r="EN91" s="1236">
        <f t="shared" si="80"/>
        <v>0</v>
      </c>
      <c r="EO91" s="1236">
        <f t="shared" si="80"/>
        <v>0</v>
      </c>
      <c r="EP91" s="1236">
        <f t="shared" si="80"/>
        <v>0</v>
      </c>
      <c r="EQ91" s="1236">
        <f t="shared" si="80"/>
        <v>0</v>
      </c>
      <c r="ER91" s="1236">
        <f t="shared" si="80"/>
        <v>0</v>
      </c>
      <c r="ES91" s="1236">
        <f t="shared" si="80"/>
        <v>0</v>
      </c>
      <c r="ET91" s="1236">
        <f t="shared" ref="ET91:FC97" si="81">IF(BJ$91&lt;&gt;0,BJ91/BJ$91*100,0)</f>
        <v>0</v>
      </c>
      <c r="EU91" s="1236">
        <f t="shared" si="81"/>
        <v>0</v>
      </c>
      <c r="EV91" s="1236">
        <f t="shared" si="81"/>
        <v>0</v>
      </c>
      <c r="EW91" s="1236">
        <f t="shared" si="81"/>
        <v>0</v>
      </c>
      <c r="EX91" s="1236">
        <f t="shared" si="81"/>
        <v>0</v>
      </c>
      <c r="EY91" s="1236">
        <f t="shared" si="81"/>
        <v>0</v>
      </c>
      <c r="EZ91" s="1236">
        <f t="shared" si="81"/>
        <v>0</v>
      </c>
      <c r="FA91" s="1236">
        <f t="shared" si="81"/>
        <v>0</v>
      </c>
      <c r="FB91" s="1236">
        <f t="shared" si="81"/>
        <v>0</v>
      </c>
      <c r="FC91" s="1236">
        <f t="shared" si="81"/>
        <v>0</v>
      </c>
      <c r="FD91" s="1236">
        <f t="shared" ref="FD91:FM97" si="82">IF(BT$91&lt;&gt;0,BT91/BT$91*100,0)</f>
        <v>0</v>
      </c>
      <c r="FE91" s="1236">
        <f t="shared" si="82"/>
        <v>0</v>
      </c>
      <c r="FF91" s="1236">
        <f t="shared" si="82"/>
        <v>0</v>
      </c>
      <c r="FG91" s="1236">
        <f t="shared" si="82"/>
        <v>0</v>
      </c>
      <c r="FH91" s="1236">
        <f t="shared" si="82"/>
        <v>0</v>
      </c>
      <c r="FI91" s="1236">
        <f t="shared" si="82"/>
        <v>0</v>
      </c>
      <c r="FJ91" s="1236">
        <f t="shared" si="82"/>
        <v>0</v>
      </c>
      <c r="FK91" s="1236">
        <f t="shared" si="82"/>
        <v>0</v>
      </c>
      <c r="FL91" s="1236">
        <f t="shared" si="82"/>
        <v>0</v>
      </c>
      <c r="FM91" s="1236">
        <f t="shared" si="82"/>
        <v>0</v>
      </c>
      <c r="FN91" s="1236">
        <f t="shared" ref="FN91:FT97" si="83">IF(CD$91&lt;&gt;0,CD91/CD$91*100,0)</f>
        <v>0</v>
      </c>
      <c r="FO91" s="1236">
        <f t="shared" si="83"/>
        <v>0</v>
      </c>
      <c r="FP91" s="1236">
        <f t="shared" si="83"/>
        <v>0</v>
      </c>
      <c r="FQ91" s="1236">
        <f t="shared" si="83"/>
        <v>0</v>
      </c>
      <c r="FR91" s="1236">
        <f t="shared" si="83"/>
        <v>0</v>
      </c>
      <c r="FS91" s="1236">
        <f t="shared" si="83"/>
        <v>0</v>
      </c>
      <c r="FT91" s="1250">
        <f t="shared" si="83"/>
        <v>0</v>
      </c>
    </row>
    <row r="92" spans="1:176" s="1191" customFormat="1" x14ac:dyDescent="0.25">
      <c r="A92" s="474"/>
      <c r="B92" s="480">
        <v>2015</v>
      </c>
      <c r="C92" s="1238"/>
      <c r="D92" s="1784">
        <f t="shared" ca="1" si="71"/>
        <v>4408912.9757740535</v>
      </c>
      <c r="E92" s="1785">
        <f>IF(Overzicht!C41=0,0,Overzicht!C$17/Overzicht!C41)</f>
        <v>118575</v>
      </c>
      <c r="F92" s="1779">
        <f>IF(Overzicht!D41=0,0,Overzicht!D$17/Overzicht!D41)</f>
        <v>10979.166666666666</v>
      </c>
      <c r="G92" s="1779">
        <f ca="1">IF(Overzicht!E41=0,0,Overzicht!E$17/Overzicht!E41)</f>
        <v>16022</v>
      </c>
      <c r="H92" s="1779">
        <f ca="1">IF(Overzicht!F41=0,0,Overzicht!F$17/Overzicht!F41)</f>
        <v>357287.92974632542</v>
      </c>
      <c r="I92" s="1779">
        <f ca="1">IF(Overzicht!G41=0,0,Overzicht!G$17/Overzicht!G41)</f>
        <v>635232.1510024427</v>
      </c>
      <c r="J92" s="1779">
        <f>IF(Overzicht!H41=0,0,Overzicht!H$17/Overzicht!H41)</f>
        <v>1000</v>
      </c>
      <c r="K92" s="1779">
        <f>IF(Overzicht!I41=0,0,Overzicht!I$17/Overzicht!I41)</f>
        <v>1794.8717948717949</v>
      </c>
      <c r="L92" s="1779">
        <f ca="1">IF(Overzicht!J41=0,0,Overzicht!J$17/Overzicht!J41)</f>
        <v>720</v>
      </c>
      <c r="M92" s="1779">
        <f>IF(Overzicht!K41=0,0,Overzicht!K$17/Overzicht!K41)</f>
        <v>16666.666666666668</v>
      </c>
      <c r="N92" s="1779">
        <f>IF(Overzicht!L41=0,0,Overzicht!L$17/Overzicht!L41)</f>
        <v>0</v>
      </c>
      <c r="O92" s="1779">
        <f ca="1">IF(Overzicht!M41=0,0,Overzicht!M$17/Overzicht!M41)</f>
        <v>284.39999999999998</v>
      </c>
      <c r="P92" s="1779">
        <f ca="1">IF(Overzicht!N41=0,0,Overzicht!N$17/Overzicht!N41)</f>
        <v>0</v>
      </c>
      <c r="Q92" s="1779">
        <f>IF(Overzicht!O41=0,0,Overzicht!O$17/Overzicht!O41)</f>
        <v>20666.82250750516</v>
      </c>
      <c r="R92" s="1779">
        <f>IF(Overzicht!P41=0,0,Overzicht!P$17/Overzicht!P41)</f>
        <v>57038.215742958098</v>
      </c>
      <c r="S92" s="1779">
        <f>IF(Overzicht!Q41=0,0,Overzicht!Q$17/Overzicht!Q41)</f>
        <v>0</v>
      </c>
      <c r="T92" s="1779">
        <f>IF(Overzicht!R41=0,0,Overzicht!R$17/Overzicht!R41)</f>
        <v>0</v>
      </c>
      <c r="U92" s="1779">
        <f>IF(Overzicht!S41=0,0,Overzicht!S$17/Overzicht!S41)</f>
        <v>0</v>
      </c>
      <c r="V92" s="1779" t="e">
        <f>IF(Overzicht!T41=0,0,Overzicht!T$17/Overzicht!T41)</f>
        <v>#VALUE!</v>
      </c>
      <c r="W92" s="1779">
        <f ca="1">IF(Overzicht!U41=0,0,Overzicht!U$17/Overzicht!U41)</f>
        <v>0</v>
      </c>
      <c r="X92" s="1779">
        <f ca="1">IF(Overzicht!V41=0,0,Overzicht!V$17/Overzicht!V41)</f>
        <v>0</v>
      </c>
      <c r="Y92" s="1779">
        <f ca="1">IF(Overzicht!W41=0,0,Overzicht!W$17/Overzicht!W41)</f>
        <v>0</v>
      </c>
      <c r="Z92" s="1779">
        <f ca="1">IF(Overzicht!X41=0,0,Overzicht!X$17/Overzicht!X41)</f>
        <v>0</v>
      </c>
      <c r="AA92" s="1768"/>
      <c r="AB92" s="1779">
        <f>IF(Overzicht!Z41=0,0,Overzicht!Z$17/Overzicht!Z41)</f>
        <v>746003.66301462147</v>
      </c>
      <c r="AC92" s="1779">
        <f ca="1">Overzicht!AA41*Overzicht!AA$17</f>
        <v>0</v>
      </c>
      <c r="AD92" s="1779">
        <f ca="1">Overzicht!AB41*Overzicht!AB$17</f>
        <v>120641.08931412129</v>
      </c>
      <c r="AE92" s="1779">
        <f ca="1">Overzicht!AC41*Overzicht!AC$17</f>
        <v>0</v>
      </c>
      <c r="AF92" s="1779">
        <f>Overzicht!AD41*Overzicht!AD$17</f>
        <v>0</v>
      </c>
      <c r="AG92" s="1779">
        <f>Overzicht!AE41*Overzicht!AE$17</f>
        <v>0</v>
      </c>
      <c r="AH92" s="1779">
        <f>Overzicht!AF41*Overzicht!AF$17</f>
        <v>0</v>
      </c>
      <c r="AI92" s="1779">
        <f>Overzicht!AG41*Overzicht!AG$17</f>
        <v>0</v>
      </c>
      <c r="AJ92" s="1779">
        <f>Overzicht!AH41*Overzicht!AH$17</f>
        <v>0</v>
      </c>
      <c r="AK92" s="1779">
        <f>Overzicht!AI41*Overzicht!AI$17</f>
        <v>0</v>
      </c>
      <c r="AL92" s="1779">
        <f>Overzicht!AJ41*Overzicht!AJ$17</f>
        <v>0</v>
      </c>
      <c r="AM92" s="1779">
        <f>Overzicht!AK41*Overzicht!AK$17</f>
        <v>0</v>
      </c>
      <c r="AN92" s="1779">
        <f>Overzicht!AL41*Overzicht!AL$17</f>
        <v>0</v>
      </c>
      <c r="AO92" s="1768"/>
      <c r="AP92" s="1779">
        <f ca="1">Overzicht!AN41*Overzicht!AN$17</f>
        <v>0</v>
      </c>
      <c r="AQ92" s="1779">
        <f ca="1">Overzicht!AO41*Overzicht!AO$17</f>
        <v>217.27093333948486</v>
      </c>
      <c r="AR92" s="1779">
        <f ca="1">Overzicht!AP41*Overzicht!AP$17</f>
        <v>428.92897394832727</v>
      </c>
      <c r="AS92" s="1779">
        <f ca="1">Overzicht!AQ41*Overzicht!AQ$17</f>
        <v>401443.83840649761</v>
      </c>
      <c r="AT92" s="1779">
        <f ca="1">Overzicht!AR41*Overzicht!AR$17</f>
        <v>378819.89367184381</v>
      </c>
      <c r="AU92" s="1779">
        <f ca="1">Overzicht!AS41*Overzicht!AS$17</f>
        <v>201637.56400897951</v>
      </c>
      <c r="AV92" s="1779">
        <f ca="1">Overzicht!AT41*Overzicht!AT$17</f>
        <v>669219.69403321925</v>
      </c>
      <c r="AW92" s="1779">
        <f ca="1">Overzicht!AU41*Overzicht!AU$17</f>
        <v>1710052.8745348009</v>
      </c>
      <c r="AX92" s="1779">
        <f ca="1">Overzicht!AV41*Overzicht!AV$17</f>
        <v>179105.33679602094</v>
      </c>
      <c r="AY92" s="1779">
        <f ca="1">Overzicht!AW41*Overzicht!AW$17</f>
        <v>1342.8220866607612</v>
      </c>
      <c r="AZ92" s="1779">
        <f>Overzicht!AX41*Overzicht!AX$17</f>
        <v>0</v>
      </c>
      <c r="BA92" s="1779">
        <f>Overzicht!AY41*Overzicht!AY$17</f>
        <v>0</v>
      </c>
      <c r="BB92" s="1779">
        <f>Overzicht!AZ41*Overzicht!AZ$17</f>
        <v>0</v>
      </c>
      <c r="BC92" s="1779">
        <f>Overzicht!BA41*Overzicht!BA$17</f>
        <v>0</v>
      </c>
      <c r="BD92" s="1779">
        <f>Overzicht!BB41*Overzicht!BB$17</f>
        <v>0</v>
      </c>
      <c r="BE92" s="1779">
        <f>Overzicht!BC41*Overzicht!BC$17</f>
        <v>0</v>
      </c>
      <c r="BF92" s="1779">
        <f>Overzicht!BD41*Overzicht!BD$17</f>
        <v>0</v>
      </c>
      <c r="BG92" s="1779">
        <f>Overzicht!BE41*Overzicht!BE$17</f>
        <v>0</v>
      </c>
      <c r="BH92" s="1779">
        <f>Overzicht!BF41*Overzicht!BF$17</f>
        <v>0</v>
      </c>
      <c r="BI92" s="1779">
        <f>Overzicht!BG41*Overzicht!BG$17</f>
        <v>0</v>
      </c>
      <c r="BJ92" s="1779">
        <f>Overzicht!BH41*Overzicht!BH$17</f>
        <v>0</v>
      </c>
      <c r="BK92" s="1779">
        <f>Overzicht!BI41*Overzicht!BI$17</f>
        <v>0</v>
      </c>
      <c r="BL92" s="1779">
        <f>Overzicht!BJ41*Overzicht!BJ$17</f>
        <v>0</v>
      </c>
      <c r="BM92" s="1779">
        <f>Overzicht!BK41*Overzicht!BK$17</f>
        <v>0</v>
      </c>
      <c r="BN92" s="1779">
        <f>Overzicht!BL41*Overzicht!BL$17</f>
        <v>0</v>
      </c>
      <c r="BO92" s="1779">
        <f>Overzicht!BM41*Overzicht!BM$17</f>
        <v>0</v>
      </c>
      <c r="BP92" s="1779">
        <f>Overzicht!BN41*Overzicht!BN$17</f>
        <v>0</v>
      </c>
      <c r="BQ92" s="1779">
        <f>Overzicht!BO41*Overzicht!BO$17</f>
        <v>0</v>
      </c>
      <c r="BR92" s="1779">
        <f>Overzicht!BP41*Overzicht!BP$17</f>
        <v>0</v>
      </c>
      <c r="BS92" s="1779">
        <f>Overzicht!BQ41*Overzicht!BQ$17</f>
        <v>0</v>
      </c>
      <c r="BT92" s="1779">
        <f>Overzicht!BR41*Overzicht!BR$17</f>
        <v>0</v>
      </c>
      <c r="BU92" s="1779">
        <f>Overzicht!BS41*Overzicht!BS$17</f>
        <v>0</v>
      </c>
      <c r="BV92" s="1779">
        <f>Overzicht!BT41*Overzicht!BT$17</f>
        <v>0</v>
      </c>
      <c r="BW92" s="1779">
        <f>Overzicht!BU41*Overzicht!BU$17</f>
        <v>0</v>
      </c>
      <c r="BX92" s="1779">
        <f>Overzicht!BV41*Overzicht!BV$17</f>
        <v>0</v>
      </c>
      <c r="BY92" s="1779">
        <f>Overzicht!BW41*Overzicht!BW$17</f>
        <v>0</v>
      </c>
      <c r="BZ92" s="1779">
        <f>Overzicht!BX41*Overzicht!BX$17</f>
        <v>0</v>
      </c>
      <c r="CA92" s="1779">
        <f>Overzicht!BY41*Overzicht!BY$17</f>
        <v>0</v>
      </c>
      <c r="CB92" s="1779">
        <f>Overzicht!BZ41*Overzicht!BZ$17</f>
        <v>0</v>
      </c>
      <c r="CC92" s="1779">
        <f>Overzicht!CA41*Overzicht!CA$17</f>
        <v>0</v>
      </c>
      <c r="CD92" s="1779">
        <f>Overzicht!CB41*Overzicht!CB$17</f>
        <v>0</v>
      </c>
      <c r="CE92" s="1779">
        <f>Overzicht!CC41*Overzicht!CC$17</f>
        <v>0</v>
      </c>
      <c r="CF92" s="1779">
        <f>Overzicht!CD41*Overzicht!CD$17</f>
        <v>0</v>
      </c>
      <c r="CG92" s="1779">
        <f>Overzicht!CE41*Overzicht!CE$17</f>
        <v>0</v>
      </c>
      <c r="CH92" s="1779">
        <f>Overzicht!CF41*Overzicht!CF$17</f>
        <v>0</v>
      </c>
      <c r="CI92" s="1779">
        <f>Overzicht!CG41*Overzicht!CG$17</f>
        <v>0</v>
      </c>
      <c r="CJ92" s="1784">
        <f>Overzicht!CH41*Overzicht!CH$17</f>
        <v>0</v>
      </c>
      <c r="CL92" s="1200"/>
      <c r="CM92" s="1198"/>
      <c r="CN92" s="475"/>
      <c r="CO92" s="475"/>
      <c r="CP92" s="1278">
        <f t="shared" ca="1" si="76"/>
        <v>99.522526336612287</v>
      </c>
      <c r="CQ92" s="1255">
        <f t="shared" si="76"/>
        <v>100</v>
      </c>
      <c r="CR92" s="1240">
        <f t="shared" si="76"/>
        <v>100</v>
      </c>
      <c r="CS92" s="1240">
        <f t="shared" ca="1" si="76"/>
        <v>100</v>
      </c>
      <c r="CT92" s="1240">
        <f t="shared" ca="1" si="76"/>
        <v>100.73263483823374</v>
      </c>
      <c r="CU92" s="1240">
        <f t="shared" ca="1" si="76"/>
        <v>99.595520088800285</v>
      </c>
      <c r="CV92" s="1240">
        <f t="shared" si="76"/>
        <v>100</v>
      </c>
      <c r="CW92" s="1240">
        <f t="shared" si="76"/>
        <v>100</v>
      </c>
      <c r="CX92" s="1240">
        <f t="shared" ca="1" si="76"/>
        <v>100</v>
      </c>
      <c r="CY92" s="1240">
        <f t="shared" si="76"/>
        <v>100</v>
      </c>
      <c r="CZ92" s="1240">
        <f t="shared" si="76"/>
        <v>0</v>
      </c>
      <c r="DA92" s="1240">
        <f t="shared" ca="1" si="76"/>
        <v>100</v>
      </c>
      <c r="DB92" s="1240">
        <f t="shared" ca="1" si="76"/>
        <v>0</v>
      </c>
      <c r="DC92" s="1240">
        <f t="shared" si="76"/>
        <v>100.00000000000007</v>
      </c>
      <c r="DD92" s="1256">
        <f t="shared" si="76"/>
        <v>99.99999999999946</v>
      </c>
      <c r="DE92" s="1256">
        <f t="shared" si="77"/>
        <v>0</v>
      </c>
      <c r="DF92" s="1256">
        <f t="shared" si="77"/>
        <v>0</v>
      </c>
      <c r="DG92" s="1256">
        <f t="shared" si="77"/>
        <v>0</v>
      </c>
      <c r="DH92" s="1256" t="e">
        <f t="shared" si="77"/>
        <v>#VALUE!</v>
      </c>
      <c r="DI92" s="1256">
        <f t="shared" ca="1" si="77"/>
        <v>0</v>
      </c>
      <c r="DJ92" s="1256">
        <f t="shared" ca="1" si="77"/>
        <v>0</v>
      </c>
      <c r="DK92" s="1256">
        <f t="shared" ca="1" si="77"/>
        <v>0</v>
      </c>
      <c r="DL92" s="1256">
        <f t="shared" ca="1" si="77"/>
        <v>0</v>
      </c>
      <c r="DM92" s="1240">
        <f t="shared" si="78"/>
        <v>95.391234898789207</v>
      </c>
      <c r="DN92" s="1252">
        <f t="shared" ca="1" si="78"/>
        <v>0</v>
      </c>
      <c r="DO92" s="1256">
        <f t="shared" ca="1" si="78"/>
        <v>100</v>
      </c>
      <c r="DP92" s="1256">
        <f t="shared" ca="1" si="78"/>
        <v>0</v>
      </c>
      <c r="DQ92" s="1256">
        <f t="shared" si="78"/>
        <v>0</v>
      </c>
      <c r="DR92" s="1256">
        <f t="shared" si="78"/>
        <v>0</v>
      </c>
      <c r="DS92" s="1256">
        <f t="shared" si="78"/>
        <v>0</v>
      </c>
      <c r="DT92" s="1256">
        <f t="shared" si="78"/>
        <v>0</v>
      </c>
      <c r="DU92" s="1256">
        <f t="shared" si="78"/>
        <v>0</v>
      </c>
      <c r="DV92" s="1256">
        <f t="shared" si="78"/>
        <v>0</v>
      </c>
      <c r="DW92" s="1256">
        <f t="shared" si="78"/>
        <v>0</v>
      </c>
      <c r="DX92" s="1256">
        <f t="shared" si="78"/>
        <v>0</v>
      </c>
      <c r="DY92" s="1256">
        <f t="shared" si="78"/>
        <v>0</v>
      </c>
      <c r="DZ92" s="1240">
        <f t="shared" ca="1" si="79"/>
        <v>0</v>
      </c>
      <c r="EA92" s="1252">
        <f t="shared" ca="1" si="79"/>
        <v>100</v>
      </c>
      <c r="EB92" s="1240">
        <f t="shared" ca="1" si="79"/>
        <v>101.09731706575201</v>
      </c>
      <c r="EC92" s="1240">
        <f t="shared" ca="1" si="79"/>
        <v>106.16043274365899</v>
      </c>
      <c r="ED92" s="1240">
        <f t="shared" ca="1" si="79"/>
        <v>104.06692922959108</v>
      </c>
      <c r="EE92" s="1240">
        <f t="shared" ca="1" si="79"/>
        <v>112.03242134033673</v>
      </c>
      <c r="EF92" s="1240">
        <f t="shared" ca="1" si="79"/>
        <v>100.90427422951767</v>
      </c>
      <c r="EG92" s="1240">
        <f t="shared" ca="1" si="79"/>
        <v>99.985556086860399</v>
      </c>
      <c r="EH92" s="1240">
        <f t="shared" ca="1" si="79"/>
        <v>100.94650736998609</v>
      </c>
      <c r="EI92" s="1240">
        <f t="shared" ca="1" si="79"/>
        <v>102.14175429643808</v>
      </c>
      <c r="EJ92" s="1240">
        <f t="shared" si="80"/>
        <v>0</v>
      </c>
      <c r="EK92" s="1240">
        <f t="shared" si="80"/>
        <v>0</v>
      </c>
      <c r="EL92" s="1240">
        <f t="shared" si="80"/>
        <v>0</v>
      </c>
      <c r="EM92" s="1240">
        <f t="shared" si="80"/>
        <v>0</v>
      </c>
      <c r="EN92" s="1240">
        <f t="shared" si="80"/>
        <v>0</v>
      </c>
      <c r="EO92" s="1240">
        <f t="shared" si="80"/>
        <v>0</v>
      </c>
      <c r="EP92" s="1240">
        <f t="shared" si="80"/>
        <v>0</v>
      </c>
      <c r="EQ92" s="1240">
        <f t="shared" si="80"/>
        <v>0</v>
      </c>
      <c r="ER92" s="1240">
        <f t="shared" si="80"/>
        <v>0</v>
      </c>
      <c r="ES92" s="1240">
        <f t="shared" si="80"/>
        <v>0</v>
      </c>
      <c r="ET92" s="1240">
        <f t="shared" si="81"/>
        <v>0</v>
      </c>
      <c r="EU92" s="1240">
        <f t="shared" si="81"/>
        <v>0</v>
      </c>
      <c r="EV92" s="1240">
        <f t="shared" si="81"/>
        <v>0</v>
      </c>
      <c r="EW92" s="1240">
        <f t="shared" si="81"/>
        <v>0</v>
      </c>
      <c r="EX92" s="1240">
        <f t="shared" si="81"/>
        <v>0</v>
      </c>
      <c r="EY92" s="1240">
        <f t="shared" si="81"/>
        <v>0</v>
      </c>
      <c r="EZ92" s="1240">
        <f t="shared" si="81"/>
        <v>0</v>
      </c>
      <c r="FA92" s="1240">
        <f t="shared" si="81"/>
        <v>0</v>
      </c>
      <c r="FB92" s="1240">
        <f t="shared" si="81"/>
        <v>0</v>
      </c>
      <c r="FC92" s="1240">
        <f t="shared" si="81"/>
        <v>0</v>
      </c>
      <c r="FD92" s="1240">
        <f t="shared" si="82"/>
        <v>0</v>
      </c>
      <c r="FE92" s="1240">
        <f t="shared" si="82"/>
        <v>0</v>
      </c>
      <c r="FF92" s="1240">
        <f t="shared" si="82"/>
        <v>0</v>
      </c>
      <c r="FG92" s="1240">
        <f t="shared" si="82"/>
        <v>0</v>
      </c>
      <c r="FH92" s="1240">
        <f t="shared" si="82"/>
        <v>0</v>
      </c>
      <c r="FI92" s="1240">
        <f t="shared" si="82"/>
        <v>0</v>
      </c>
      <c r="FJ92" s="1240">
        <f t="shared" si="82"/>
        <v>0</v>
      </c>
      <c r="FK92" s="1240">
        <f t="shared" si="82"/>
        <v>0</v>
      </c>
      <c r="FL92" s="1240">
        <f t="shared" si="82"/>
        <v>0</v>
      </c>
      <c r="FM92" s="1240">
        <f t="shared" si="82"/>
        <v>0</v>
      </c>
      <c r="FN92" s="1240">
        <f t="shared" si="83"/>
        <v>0</v>
      </c>
      <c r="FO92" s="1240">
        <f t="shared" si="83"/>
        <v>0</v>
      </c>
      <c r="FP92" s="1240">
        <f t="shared" si="83"/>
        <v>0</v>
      </c>
      <c r="FQ92" s="1240">
        <f t="shared" si="83"/>
        <v>0</v>
      </c>
      <c r="FR92" s="1240">
        <f t="shared" si="83"/>
        <v>0</v>
      </c>
      <c r="FS92" s="1240">
        <f t="shared" si="83"/>
        <v>0</v>
      </c>
      <c r="FT92" s="1257">
        <f t="shared" si="83"/>
        <v>0</v>
      </c>
    </row>
    <row r="93" spans="1:176" s="1191" customFormat="1" x14ac:dyDescent="0.25">
      <c r="A93" s="474"/>
      <c r="B93" s="480">
        <v>2016</v>
      </c>
      <c r="C93" s="1238"/>
      <c r="D93" s="1784">
        <f t="shared" ca="1" si="71"/>
        <v>3675586.5582519439</v>
      </c>
      <c r="E93" s="1785">
        <f>IF(Overzicht!C42=0,0,Overzicht!C$17/Overzicht!C42)</f>
        <v>118575</v>
      </c>
      <c r="F93" s="1779">
        <f>IF(Overzicht!D42=0,0,Overzicht!D$17/Overzicht!D42)</f>
        <v>10979.166666666666</v>
      </c>
      <c r="G93" s="1779">
        <f ca="1">IF(Overzicht!E42=0,0,Overzicht!E$17/Overzicht!E42)</f>
        <v>16022</v>
      </c>
      <c r="H93" s="1779">
        <f ca="1">IF(Overzicht!F42=0,0,Overzicht!F$17/Overzicht!F42)</f>
        <v>352500.46090541867</v>
      </c>
      <c r="I93" s="1779">
        <f ca="1">IF(Overzicht!G42=0,0,Overzicht!G$17/Overzicht!G42)</f>
        <v>635634.62843485398</v>
      </c>
      <c r="J93" s="1779">
        <f>IF(Overzicht!H42=0,0,Overzicht!H$17/Overzicht!H42)</f>
        <v>1000</v>
      </c>
      <c r="K93" s="1779">
        <f>IF(Overzicht!I42=0,0,Overzicht!I$17/Overzicht!I42)</f>
        <v>1794.8717948717949</v>
      </c>
      <c r="L93" s="1779">
        <f ca="1">IF(Overzicht!J42=0,0,Overzicht!J$17/Overzicht!J42)</f>
        <v>720</v>
      </c>
      <c r="M93" s="1779">
        <f>IF(Overzicht!K42=0,0,Overzicht!K$17/Overzicht!K42)</f>
        <v>16666.666666666668</v>
      </c>
      <c r="N93" s="1779">
        <f>IF(Overzicht!L42=0,0,Overzicht!L$17/Overzicht!L42)</f>
        <v>0</v>
      </c>
      <c r="O93" s="1779">
        <f ca="1">IF(Overzicht!M42=0,0,Overzicht!M$17/Overzicht!M42)</f>
        <v>284.39999999999998</v>
      </c>
      <c r="P93" s="1779">
        <f ca="1">IF(Overzicht!N42=0,0,Overzicht!N$17/Overzicht!N42)</f>
        <v>0</v>
      </c>
      <c r="Q93" s="1779">
        <f>IF(Overzicht!O42=0,0,Overzicht!O$17/Overzicht!O42)</f>
        <v>20666.82250750516</v>
      </c>
      <c r="R93" s="1779">
        <f>IF(Overzicht!P42=0,0,Overzicht!P$17/Overzicht!P42)</f>
        <v>57038.215742958098</v>
      </c>
      <c r="S93" s="1779">
        <f>IF(Overzicht!Q42=0,0,Overzicht!Q$17/Overzicht!Q42)</f>
        <v>0</v>
      </c>
      <c r="T93" s="1779">
        <f>IF(Overzicht!R42=0,0,Overzicht!R$17/Overzicht!R42)</f>
        <v>0</v>
      </c>
      <c r="U93" s="1779">
        <f>IF(Overzicht!S42=0,0,Overzicht!S$17/Overzicht!S42)</f>
        <v>0</v>
      </c>
      <c r="V93" s="1779" t="e">
        <f>IF(Overzicht!T42=0,0,Overzicht!T$17/Overzicht!T42)</f>
        <v>#VALUE!</v>
      </c>
      <c r="W93" s="1779">
        <f ca="1">IF(Overzicht!U42=0,0,Overzicht!U$17/Overzicht!U42)</f>
        <v>0</v>
      </c>
      <c r="X93" s="1779">
        <f ca="1">IF(Overzicht!V42=0,0,Overzicht!V$17/Overzicht!V42)</f>
        <v>0</v>
      </c>
      <c r="Y93" s="1779">
        <f ca="1">IF(Overzicht!W42=0,0,Overzicht!W$17/Overzicht!W42)</f>
        <v>0</v>
      </c>
      <c r="Z93" s="1779">
        <f ca="1">IF(Overzicht!X42=0,0,Overzicht!X$17/Overzicht!X42)</f>
        <v>0</v>
      </c>
      <c r="AA93" s="1768"/>
      <c r="AB93" s="1779">
        <f>IF(Overzicht!Z42=0,0,Overzicht!Z$17/Overzicht!Z42)</f>
        <v>746445.86958524736</v>
      </c>
      <c r="AC93" s="1779">
        <f ca="1">Overzicht!AA42*Overzicht!AA$17</f>
        <v>0</v>
      </c>
      <c r="AD93" s="1779">
        <f ca="1">Overzicht!AB42*Overzicht!AB$17</f>
        <v>120641.08931412129</v>
      </c>
      <c r="AE93" s="1779">
        <f ca="1">Overzicht!AC42*Overzicht!AC$17</f>
        <v>0</v>
      </c>
      <c r="AF93" s="1779">
        <f>Overzicht!AD42*Overzicht!AD$17</f>
        <v>0</v>
      </c>
      <c r="AG93" s="1779">
        <f>Overzicht!AE42*Overzicht!AE$17</f>
        <v>0</v>
      </c>
      <c r="AH93" s="1779">
        <f>Overzicht!AF42*Overzicht!AF$17</f>
        <v>0</v>
      </c>
      <c r="AI93" s="1779">
        <f>Overzicht!AG42*Overzicht!AG$17</f>
        <v>0</v>
      </c>
      <c r="AJ93" s="1779">
        <f>Overzicht!AH42*Overzicht!AH$17</f>
        <v>0</v>
      </c>
      <c r="AK93" s="1779">
        <f>Overzicht!AI42*Overzicht!AI$17</f>
        <v>0</v>
      </c>
      <c r="AL93" s="1779">
        <f>Overzicht!AJ42*Overzicht!AJ$17</f>
        <v>0</v>
      </c>
      <c r="AM93" s="1779">
        <f>Overzicht!AK42*Overzicht!AK$17</f>
        <v>0</v>
      </c>
      <c r="AN93" s="1779">
        <f>Overzicht!AL42*Overzicht!AL$17</f>
        <v>0</v>
      </c>
      <c r="AO93" s="1768"/>
      <c r="AP93" s="1779">
        <f ca="1">Overzicht!AN42*Overzicht!AN$17</f>
        <v>0</v>
      </c>
      <c r="AQ93" s="1779">
        <f ca="1">Overzicht!AO42*Overzicht!AO$17</f>
        <v>217.27093333948486</v>
      </c>
      <c r="AR93" s="1779">
        <f ca="1">Overzicht!AP42*Overzicht!AP$17</f>
        <v>428.92897394832727</v>
      </c>
      <c r="AS93" s="1779">
        <f ca="1">Overzicht!AQ42*Overzicht!AQ$17</f>
        <v>343486.71304544894</v>
      </c>
      <c r="AT93" s="1779">
        <f ca="1">Overzicht!AR42*Overzicht!AR$17</f>
        <v>325769.72135430167</v>
      </c>
      <c r="AU93" s="1779">
        <f ca="1">Overzicht!AS42*Overzicht!AS$17</f>
        <v>148587.39169143731</v>
      </c>
      <c r="AV93" s="1779">
        <f ca="1">Overzicht!AT42*Overzicht!AT$17</f>
        <v>564691.08371312171</v>
      </c>
      <c r="AW93" s="1779">
        <f ca="1">Overzicht!AU42*Overzicht!AU$17</f>
        <v>1244937.4718626291</v>
      </c>
      <c r="AX93" s="1779">
        <f ca="1">Overzicht!AV42*Overzicht!AV$17</f>
        <v>179105.33679602094</v>
      </c>
      <c r="AY93" s="1779">
        <f ca="1">Overzicht!AW42*Overzicht!AW$17</f>
        <v>1275.6809823277233</v>
      </c>
      <c r="AZ93" s="1779">
        <f>Overzicht!AX42*Overzicht!AX$17</f>
        <v>0</v>
      </c>
      <c r="BA93" s="1779">
        <f>Overzicht!AY42*Overzicht!AY$17</f>
        <v>0</v>
      </c>
      <c r="BB93" s="1779">
        <f>Overzicht!AZ42*Overzicht!AZ$17</f>
        <v>0</v>
      </c>
      <c r="BC93" s="1779">
        <f>Overzicht!BA42*Overzicht!BA$17</f>
        <v>0</v>
      </c>
      <c r="BD93" s="1779">
        <f>Overzicht!BB42*Overzicht!BB$17</f>
        <v>0</v>
      </c>
      <c r="BE93" s="1779">
        <f>Overzicht!BC42*Overzicht!BC$17</f>
        <v>0</v>
      </c>
      <c r="BF93" s="1779">
        <f>Overzicht!BD42*Overzicht!BD$17</f>
        <v>0</v>
      </c>
      <c r="BG93" s="1779">
        <f>Overzicht!BE42*Overzicht!BE$17</f>
        <v>0</v>
      </c>
      <c r="BH93" s="1779">
        <f>Overzicht!BF42*Overzicht!BF$17</f>
        <v>0</v>
      </c>
      <c r="BI93" s="1779">
        <f>Overzicht!BG42*Overzicht!BG$17</f>
        <v>0</v>
      </c>
      <c r="BJ93" s="1779">
        <f>Overzicht!BH42*Overzicht!BH$17</f>
        <v>0</v>
      </c>
      <c r="BK93" s="1779">
        <f>Overzicht!BI42*Overzicht!BI$17</f>
        <v>0</v>
      </c>
      <c r="BL93" s="1779">
        <f>Overzicht!BJ42*Overzicht!BJ$17</f>
        <v>0</v>
      </c>
      <c r="BM93" s="1779">
        <f>Overzicht!BK42*Overzicht!BK$17</f>
        <v>0</v>
      </c>
      <c r="BN93" s="1779">
        <f>Overzicht!BL42*Overzicht!BL$17</f>
        <v>0</v>
      </c>
      <c r="BO93" s="1779">
        <f>Overzicht!BM42*Overzicht!BM$17</f>
        <v>0</v>
      </c>
      <c r="BP93" s="1779">
        <f>Overzicht!BN42*Overzicht!BN$17</f>
        <v>0</v>
      </c>
      <c r="BQ93" s="1779">
        <f>Overzicht!BO42*Overzicht!BO$17</f>
        <v>0</v>
      </c>
      <c r="BR93" s="1779">
        <f>Overzicht!BP42*Overzicht!BP$17</f>
        <v>0</v>
      </c>
      <c r="BS93" s="1779">
        <f>Overzicht!BQ42*Overzicht!BQ$17</f>
        <v>0</v>
      </c>
      <c r="BT93" s="1779">
        <f>Overzicht!BR42*Overzicht!BR$17</f>
        <v>0</v>
      </c>
      <c r="BU93" s="1779">
        <f>Overzicht!BS42*Overzicht!BS$17</f>
        <v>0</v>
      </c>
      <c r="BV93" s="1779">
        <f>Overzicht!BT42*Overzicht!BT$17</f>
        <v>0</v>
      </c>
      <c r="BW93" s="1779">
        <f>Overzicht!BU42*Overzicht!BU$17</f>
        <v>0</v>
      </c>
      <c r="BX93" s="1779">
        <f>Overzicht!BV42*Overzicht!BV$17</f>
        <v>0</v>
      </c>
      <c r="BY93" s="1779">
        <f>Overzicht!BW42*Overzicht!BW$17</f>
        <v>0</v>
      </c>
      <c r="BZ93" s="1779">
        <f>Overzicht!BX42*Overzicht!BX$17</f>
        <v>0</v>
      </c>
      <c r="CA93" s="1779">
        <f>Overzicht!BY42*Overzicht!BY$17</f>
        <v>0</v>
      </c>
      <c r="CB93" s="1779">
        <f>Overzicht!BZ42*Overzicht!BZ$17</f>
        <v>0</v>
      </c>
      <c r="CC93" s="1779">
        <f>Overzicht!CA42*Overzicht!CA$17</f>
        <v>0</v>
      </c>
      <c r="CD93" s="1779">
        <f>Overzicht!CB42*Overzicht!CB$17</f>
        <v>0</v>
      </c>
      <c r="CE93" s="1779">
        <f>Overzicht!CC42*Overzicht!CC$17</f>
        <v>0</v>
      </c>
      <c r="CF93" s="1779">
        <f>Overzicht!CD42*Overzicht!CD$17</f>
        <v>0</v>
      </c>
      <c r="CG93" s="1779">
        <f>Overzicht!CE42*Overzicht!CE$17</f>
        <v>0</v>
      </c>
      <c r="CH93" s="1779">
        <f>Overzicht!CF42*Overzicht!CF$17</f>
        <v>0</v>
      </c>
      <c r="CI93" s="1779">
        <f>Overzicht!CG42*Overzicht!CG$17</f>
        <v>0</v>
      </c>
      <c r="CJ93" s="1784">
        <f>Overzicht!CH42*Overzicht!CH$17</f>
        <v>0</v>
      </c>
      <c r="CL93" s="1200"/>
      <c r="CM93" s="1198"/>
      <c r="CN93" s="475"/>
      <c r="CO93" s="475"/>
      <c r="CP93" s="1278">
        <f t="shared" ca="1" si="76"/>
        <v>82.969126870077247</v>
      </c>
      <c r="CQ93" s="1255">
        <f t="shared" si="76"/>
        <v>100</v>
      </c>
      <c r="CR93" s="1240">
        <f t="shared" si="76"/>
        <v>100</v>
      </c>
      <c r="CS93" s="1240">
        <f t="shared" ca="1" si="76"/>
        <v>100</v>
      </c>
      <c r="CT93" s="1240">
        <f t="shared" ca="1" si="76"/>
        <v>99.382870935230116</v>
      </c>
      <c r="CU93" s="1240">
        <f t="shared" ca="1" si="76"/>
        <v>99.658622923160522</v>
      </c>
      <c r="CV93" s="1240">
        <f t="shared" si="76"/>
        <v>100</v>
      </c>
      <c r="CW93" s="1240">
        <f t="shared" si="76"/>
        <v>100</v>
      </c>
      <c r="CX93" s="1240">
        <f t="shared" ca="1" si="76"/>
        <v>100</v>
      </c>
      <c r="CY93" s="1240">
        <f t="shared" si="76"/>
        <v>100</v>
      </c>
      <c r="CZ93" s="1240">
        <f t="shared" si="76"/>
        <v>0</v>
      </c>
      <c r="DA93" s="1240">
        <f t="shared" ca="1" si="76"/>
        <v>100</v>
      </c>
      <c r="DB93" s="1240">
        <f t="shared" ca="1" si="76"/>
        <v>0</v>
      </c>
      <c r="DC93" s="1240">
        <f t="shared" si="76"/>
        <v>100.00000000000007</v>
      </c>
      <c r="DD93" s="1256">
        <f t="shared" si="76"/>
        <v>99.99999999999946</v>
      </c>
      <c r="DE93" s="1256">
        <f t="shared" si="77"/>
        <v>0</v>
      </c>
      <c r="DF93" s="1256">
        <f t="shared" si="77"/>
        <v>0</v>
      </c>
      <c r="DG93" s="1256">
        <f t="shared" si="77"/>
        <v>0</v>
      </c>
      <c r="DH93" s="1256" t="e">
        <f t="shared" si="77"/>
        <v>#VALUE!</v>
      </c>
      <c r="DI93" s="1256">
        <f t="shared" ca="1" si="77"/>
        <v>0</v>
      </c>
      <c r="DJ93" s="1256">
        <f t="shared" ca="1" si="77"/>
        <v>0</v>
      </c>
      <c r="DK93" s="1256">
        <f t="shared" ca="1" si="77"/>
        <v>0</v>
      </c>
      <c r="DL93" s="1256">
        <f t="shared" ca="1" si="77"/>
        <v>0</v>
      </c>
      <c r="DM93" s="1240">
        <f t="shared" si="78"/>
        <v>95.44777970271403</v>
      </c>
      <c r="DN93" s="1252">
        <f t="shared" ca="1" si="78"/>
        <v>0</v>
      </c>
      <c r="DO93" s="1256">
        <f t="shared" ca="1" si="78"/>
        <v>100</v>
      </c>
      <c r="DP93" s="1256">
        <f t="shared" ca="1" si="78"/>
        <v>0</v>
      </c>
      <c r="DQ93" s="1256">
        <f t="shared" si="78"/>
        <v>0</v>
      </c>
      <c r="DR93" s="1256">
        <f t="shared" si="78"/>
        <v>0</v>
      </c>
      <c r="DS93" s="1256">
        <f t="shared" si="78"/>
        <v>0</v>
      </c>
      <c r="DT93" s="1256">
        <f t="shared" si="78"/>
        <v>0</v>
      </c>
      <c r="DU93" s="1256">
        <f t="shared" si="78"/>
        <v>0</v>
      </c>
      <c r="DV93" s="1256">
        <f t="shared" si="78"/>
        <v>0</v>
      </c>
      <c r="DW93" s="1256">
        <f t="shared" si="78"/>
        <v>0</v>
      </c>
      <c r="DX93" s="1256">
        <f t="shared" si="78"/>
        <v>0</v>
      </c>
      <c r="DY93" s="1256">
        <f t="shared" si="78"/>
        <v>0</v>
      </c>
      <c r="DZ93" s="1240">
        <f t="shared" ca="1" si="79"/>
        <v>0</v>
      </c>
      <c r="EA93" s="1252">
        <f t="shared" ca="1" si="79"/>
        <v>100</v>
      </c>
      <c r="EB93" s="1240">
        <f t="shared" ca="1" si="79"/>
        <v>101.09731706575201</v>
      </c>
      <c r="EC93" s="1240">
        <f t="shared" ca="1" si="79"/>
        <v>90.833871665201954</v>
      </c>
      <c r="ED93" s="1240">
        <f t="shared" ca="1" si="79"/>
        <v>89.493332065315229</v>
      </c>
      <c r="EE93" s="1240">
        <f t="shared" ca="1" si="79"/>
        <v>82.557063975913906</v>
      </c>
      <c r="EF93" s="1240">
        <f t="shared" ca="1" si="79"/>
        <v>85.143555209126802</v>
      </c>
      <c r="EG93" s="1240">
        <f t="shared" ca="1" si="79"/>
        <v>72.790594531421846</v>
      </c>
      <c r="EH93" s="1240">
        <f t="shared" ca="1" si="79"/>
        <v>100.94650736998609</v>
      </c>
      <c r="EI93" s="1240">
        <f t="shared" ca="1" si="79"/>
        <v>97.034666581616207</v>
      </c>
      <c r="EJ93" s="1240">
        <f t="shared" si="80"/>
        <v>0</v>
      </c>
      <c r="EK93" s="1240">
        <f t="shared" si="80"/>
        <v>0</v>
      </c>
      <c r="EL93" s="1240">
        <f t="shared" si="80"/>
        <v>0</v>
      </c>
      <c r="EM93" s="1240">
        <f t="shared" si="80"/>
        <v>0</v>
      </c>
      <c r="EN93" s="1240">
        <f t="shared" si="80"/>
        <v>0</v>
      </c>
      <c r="EO93" s="1240">
        <f t="shared" si="80"/>
        <v>0</v>
      </c>
      <c r="EP93" s="1240">
        <f t="shared" si="80"/>
        <v>0</v>
      </c>
      <c r="EQ93" s="1240">
        <f t="shared" si="80"/>
        <v>0</v>
      </c>
      <c r="ER93" s="1240">
        <f t="shared" si="80"/>
        <v>0</v>
      </c>
      <c r="ES93" s="1240">
        <f t="shared" si="80"/>
        <v>0</v>
      </c>
      <c r="ET93" s="1240">
        <f t="shared" si="81"/>
        <v>0</v>
      </c>
      <c r="EU93" s="1240">
        <f t="shared" si="81"/>
        <v>0</v>
      </c>
      <c r="EV93" s="1240">
        <f t="shared" si="81"/>
        <v>0</v>
      </c>
      <c r="EW93" s="1240">
        <f t="shared" si="81"/>
        <v>0</v>
      </c>
      <c r="EX93" s="1240">
        <f t="shared" si="81"/>
        <v>0</v>
      </c>
      <c r="EY93" s="1240">
        <f t="shared" si="81"/>
        <v>0</v>
      </c>
      <c r="EZ93" s="1240">
        <f t="shared" si="81"/>
        <v>0</v>
      </c>
      <c r="FA93" s="1240">
        <f t="shared" si="81"/>
        <v>0</v>
      </c>
      <c r="FB93" s="1240">
        <f t="shared" si="81"/>
        <v>0</v>
      </c>
      <c r="FC93" s="1240">
        <f t="shared" si="81"/>
        <v>0</v>
      </c>
      <c r="FD93" s="1240">
        <f t="shared" si="82"/>
        <v>0</v>
      </c>
      <c r="FE93" s="1240">
        <f t="shared" si="82"/>
        <v>0</v>
      </c>
      <c r="FF93" s="1240">
        <f t="shared" si="82"/>
        <v>0</v>
      </c>
      <c r="FG93" s="1240">
        <f t="shared" si="82"/>
        <v>0</v>
      </c>
      <c r="FH93" s="1240">
        <f t="shared" si="82"/>
        <v>0</v>
      </c>
      <c r="FI93" s="1240">
        <f t="shared" si="82"/>
        <v>0</v>
      </c>
      <c r="FJ93" s="1240">
        <f t="shared" si="82"/>
        <v>0</v>
      </c>
      <c r="FK93" s="1240">
        <f t="shared" si="82"/>
        <v>0</v>
      </c>
      <c r="FL93" s="1240">
        <f t="shared" si="82"/>
        <v>0</v>
      </c>
      <c r="FM93" s="1240">
        <f t="shared" si="82"/>
        <v>0</v>
      </c>
      <c r="FN93" s="1240">
        <f t="shared" si="83"/>
        <v>0</v>
      </c>
      <c r="FO93" s="1240">
        <f t="shared" si="83"/>
        <v>0</v>
      </c>
      <c r="FP93" s="1240">
        <f t="shared" si="83"/>
        <v>0</v>
      </c>
      <c r="FQ93" s="1240">
        <f t="shared" si="83"/>
        <v>0</v>
      </c>
      <c r="FR93" s="1240">
        <f t="shared" si="83"/>
        <v>0</v>
      </c>
      <c r="FS93" s="1240">
        <f t="shared" si="83"/>
        <v>0</v>
      </c>
      <c r="FT93" s="1257">
        <f t="shared" si="83"/>
        <v>0</v>
      </c>
    </row>
    <row r="94" spans="1:176" s="1191" customFormat="1" x14ac:dyDescent="0.25">
      <c r="A94" s="474"/>
      <c r="B94" s="480">
        <v>2017</v>
      </c>
      <c r="C94" s="1238"/>
      <c r="D94" s="1784">
        <f t="shared" ca="1" si="71"/>
        <v>3535651.4724552664</v>
      </c>
      <c r="E94" s="1785">
        <f>IF(Overzicht!C43=0,0,Overzicht!C$17/Overzicht!C43)</f>
        <v>96770.999509643676</v>
      </c>
      <c r="F94" s="1779">
        <f>IF(Overzicht!D43=0,0,Overzicht!D$17/Overzicht!D43)</f>
        <v>10979.166666666666</v>
      </c>
      <c r="G94" s="1779">
        <f ca="1">IF(Overzicht!E43=0,0,Overzicht!E$17/Overzicht!E43)</f>
        <v>16022</v>
      </c>
      <c r="H94" s="1779">
        <f ca="1">IF(Overzicht!F43=0,0,Overzicht!F$17/Overzicht!F43)</f>
        <v>352500.46090541867</v>
      </c>
      <c r="I94" s="1779">
        <f ca="1">IF(Overzicht!G43=0,0,Overzicht!G$17/Overzicht!G43)</f>
        <v>635634.62843485398</v>
      </c>
      <c r="J94" s="1779">
        <f>IF(Overzicht!H43=0,0,Overzicht!H$17/Overzicht!H43)</f>
        <v>984.56672828646697</v>
      </c>
      <c r="K94" s="1779">
        <f>IF(Overzicht!I43=0,0,Overzicht!I$17/Overzicht!I43)</f>
        <v>1627.9069767441861</v>
      </c>
      <c r="L94" s="1779">
        <f ca="1">IF(Overzicht!J43=0,0,Overzicht!J$17/Overzicht!J43)</f>
        <v>684</v>
      </c>
      <c r="M94" s="1779">
        <f>IF(Overzicht!K43=0,0,Overzicht!K$17/Overzicht!K43)</f>
        <v>16666.666666666668</v>
      </c>
      <c r="N94" s="1779">
        <f>IF(Overzicht!L43=0,0,Overzicht!L$17/Overzicht!L43)</f>
        <v>0</v>
      </c>
      <c r="O94" s="1779">
        <f ca="1">IF(Overzicht!M43=0,0,Overzicht!M$17/Overzicht!M43)</f>
        <v>284.39999999999998</v>
      </c>
      <c r="P94" s="1779">
        <f ca="1">IF(Overzicht!N43=0,0,Overzicht!N$17/Overzicht!N43)</f>
        <v>0</v>
      </c>
      <c r="Q94" s="1779">
        <f>IF(Overzicht!O43=0,0,Overzicht!O$17/Overzicht!O43)</f>
        <v>20666.82250750516</v>
      </c>
      <c r="R94" s="1779">
        <f>IF(Overzicht!P43=0,0,Overzicht!P$17/Overzicht!P43)</f>
        <v>57038.215742958098</v>
      </c>
      <c r="S94" s="1779">
        <f>IF(Overzicht!Q43=0,0,Overzicht!Q$17/Overzicht!Q43)</f>
        <v>0</v>
      </c>
      <c r="T94" s="1779">
        <f>IF(Overzicht!R43=0,0,Overzicht!R$17/Overzicht!R43)</f>
        <v>0</v>
      </c>
      <c r="U94" s="1779">
        <f>IF(Overzicht!S43=0,0,Overzicht!S$17/Overzicht!S43)</f>
        <v>0</v>
      </c>
      <c r="V94" s="1779" t="e">
        <f>IF(Overzicht!T43=0,0,Overzicht!T$17/Overzicht!T43)</f>
        <v>#VALUE!</v>
      </c>
      <c r="W94" s="1779">
        <f ca="1">IF(Overzicht!U43=0,0,Overzicht!U$17/Overzicht!U43)</f>
        <v>0</v>
      </c>
      <c r="X94" s="1779">
        <f ca="1">IF(Overzicht!V43=0,0,Overzicht!V$17/Overzicht!V43)</f>
        <v>0</v>
      </c>
      <c r="Y94" s="1779">
        <f ca="1">IF(Overzicht!W43=0,0,Overzicht!W$17/Overzicht!W43)</f>
        <v>0</v>
      </c>
      <c r="Z94" s="1779">
        <f ca="1">IF(Overzicht!X43=0,0,Overzicht!X$17/Overzicht!X43)</f>
        <v>0</v>
      </c>
      <c r="AA94" s="1768"/>
      <c r="AB94" s="1779">
        <f>IF(Overzicht!Z43=0,0,Overzicht!Z$17/Overzicht!Z43)</f>
        <v>746445.86958524736</v>
      </c>
      <c r="AC94" s="1779">
        <f ca="1">Overzicht!AA43*Overzicht!AA$17</f>
        <v>0</v>
      </c>
      <c r="AD94" s="1779">
        <f ca="1">Overzicht!AB43*Overzicht!AB$17</f>
        <v>120641.08931412129</v>
      </c>
      <c r="AE94" s="1779">
        <f ca="1">Overzicht!AC43*Overzicht!AC$17</f>
        <v>0</v>
      </c>
      <c r="AF94" s="1779">
        <f>Overzicht!AD43*Overzicht!AD$17</f>
        <v>0</v>
      </c>
      <c r="AG94" s="1779">
        <f>Overzicht!AE43*Overzicht!AE$17</f>
        <v>0</v>
      </c>
      <c r="AH94" s="1779">
        <f>Overzicht!AF43*Overzicht!AF$17</f>
        <v>0</v>
      </c>
      <c r="AI94" s="1779">
        <f>Overzicht!AG43*Overzicht!AG$17</f>
        <v>0</v>
      </c>
      <c r="AJ94" s="1779">
        <f>Overzicht!AH43*Overzicht!AH$17</f>
        <v>0</v>
      </c>
      <c r="AK94" s="1779">
        <f>Overzicht!AI43*Overzicht!AI$17</f>
        <v>0</v>
      </c>
      <c r="AL94" s="1779">
        <f>Overzicht!AJ43*Overzicht!AJ$17</f>
        <v>0</v>
      </c>
      <c r="AM94" s="1779">
        <f>Overzicht!AK43*Overzicht!AK$17</f>
        <v>0</v>
      </c>
      <c r="AN94" s="1779">
        <f>Overzicht!AL43*Overzicht!AL$17</f>
        <v>0</v>
      </c>
      <c r="AO94" s="1768"/>
      <c r="AP94" s="1779">
        <f ca="1">Overzicht!AN43*Overzicht!AN$17</f>
        <v>0</v>
      </c>
      <c r="AQ94" s="1779">
        <f ca="1">Overzicht!AO43*Overzicht!AO$17</f>
        <v>217.27093333948486</v>
      </c>
      <c r="AR94" s="1779">
        <f ca="1">Overzicht!AP43*Overzicht!AP$17</f>
        <v>408.40966020922781</v>
      </c>
      <c r="AS94" s="1779">
        <f ca="1">Overzicht!AQ43*Overzicht!AQ$17</f>
        <v>341131.47117402533</v>
      </c>
      <c r="AT94" s="1779">
        <f ca="1">Overzicht!AR43*Overzicht!AR$17</f>
        <v>318441.39501890901</v>
      </c>
      <c r="AU94" s="1779">
        <f ca="1">Overzicht!AS43*Overzicht!AS$17</f>
        <v>148587.39169143731</v>
      </c>
      <c r="AV94" s="1779">
        <f ca="1">Overzicht!AT43*Overzicht!AT$17</f>
        <v>546315.48191056866</v>
      </c>
      <c r="AW94" s="1779">
        <f ca="1">Overzicht!AU43*Overzicht!AU$17</f>
        <v>1140644.8229000289</v>
      </c>
      <c r="AX94" s="1779">
        <f ca="1">Overzicht!AV43*Overzicht!AV$17</f>
        <v>171630.7969008084</v>
      </c>
      <c r="AY94" s="1779">
        <f ca="1">Overzicht!AW43*Overzicht!AW$17</f>
        <v>1187.4733665713784</v>
      </c>
      <c r="AZ94" s="1779">
        <f>Overzicht!AX43*Overzicht!AX$17</f>
        <v>0</v>
      </c>
      <c r="BA94" s="1779">
        <f>Overzicht!AY43*Overzicht!AY$17</f>
        <v>0</v>
      </c>
      <c r="BB94" s="1779">
        <f>Overzicht!AZ43*Overzicht!AZ$17</f>
        <v>0</v>
      </c>
      <c r="BC94" s="1779">
        <f>Overzicht!BA43*Overzicht!BA$17</f>
        <v>0</v>
      </c>
      <c r="BD94" s="1779">
        <f>Overzicht!BB43*Overzicht!BB$17</f>
        <v>0</v>
      </c>
      <c r="BE94" s="1779">
        <f>Overzicht!BC43*Overzicht!BC$17</f>
        <v>0</v>
      </c>
      <c r="BF94" s="1779">
        <f>Overzicht!BD43*Overzicht!BD$17</f>
        <v>0</v>
      </c>
      <c r="BG94" s="1779">
        <f>Overzicht!BE43*Overzicht!BE$17</f>
        <v>0</v>
      </c>
      <c r="BH94" s="1779">
        <f>Overzicht!BF43*Overzicht!BF$17</f>
        <v>0</v>
      </c>
      <c r="BI94" s="1779">
        <f>Overzicht!BG43*Overzicht!BG$17</f>
        <v>0</v>
      </c>
      <c r="BJ94" s="1779">
        <f>Overzicht!BH43*Overzicht!BH$17</f>
        <v>0</v>
      </c>
      <c r="BK94" s="1779">
        <f>Overzicht!BI43*Overzicht!BI$17</f>
        <v>0</v>
      </c>
      <c r="BL94" s="1779">
        <f>Overzicht!BJ43*Overzicht!BJ$17</f>
        <v>0</v>
      </c>
      <c r="BM94" s="1779">
        <f>Overzicht!BK43*Overzicht!BK$17</f>
        <v>0</v>
      </c>
      <c r="BN94" s="1779">
        <f>Overzicht!BL43*Overzicht!BL$17</f>
        <v>0</v>
      </c>
      <c r="BO94" s="1779">
        <f>Overzicht!BM43*Overzicht!BM$17</f>
        <v>0</v>
      </c>
      <c r="BP94" s="1779">
        <f>Overzicht!BN43*Overzicht!BN$17</f>
        <v>0</v>
      </c>
      <c r="BQ94" s="1779">
        <f>Overzicht!BO43*Overzicht!BO$17</f>
        <v>0</v>
      </c>
      <c r="BR94" s="1779">
        <f>Overzicht!BP43*Overzicht!BP$17</f>
        <v>0</v>
      </c>
      <c r="BS94" s="1779">
        <f>Overzicht!BQ43*Overzicht!BQ$17</f>
        <v>0</v>
      </c>
      <c r="BT94" s="1779">
        <f>Overzicht!BR43*Overzicht!BR$17</f>
        <v>0</v>
      </c>
      <c r="BU94" s="1779">
        <f>Overzicht!BS43*Overzicht!BS$17</f>
        <v>0</v>
      </c>
      <c r="BV94" s="1779">
        <f>Overzicht!BT43*Overzicht!BT$17</f>
        <v>0</v>
      </c>
      <c r="BW94" s="1779">
        <f>Overzicht!BU43*Overzicht!BU$17</f>
        <v>0</v>
      </c>
      <c r="BX94" s="1779">
        <f>Overzicht!BV43*Overzicht!BV$17</f>
        <v>0</v>
      </c>
      <c r="BY94" s="1779">
        <f>Overzicht!BW43*Overzicht!BW$17</f>
        <v>0</v>
      </c>
      <c r="BZ94" s="1779">
        <f>Overzicht!BX43*Overzicht!BX$17</f>
        <v>0</v>
      </c>
      <c r="CA94" s="1779">
        <f>Overzicht!BY43*Overzicht!BY$17</f>
        <v>0</v>
      </c>
      <c r="CB94" s="1779">
        <f>Overzicht!BZ43*Overzicht!BZ$17</f>
        <v>0</v>
      </c>
      <c r="CC94" s="1779">
        <f>Overzicht!CA43*Overzicht!CA$17</f>
        <v>0</v>
      </c>
      <c r="CD94" s="1779">
        <f>Overzicht!CB43*Overzicht!CB$17</f>
        <v>0</v>
      </c>
      <c r="CE94" s="1779">
        <f>Overzicht!CC43*Overzicht!CC$17</f>
        <v>0</v>
      </c>
      <c r="CF94" s="1779">
        <f>Overzicht!CD43*Overzicht!CD$17</f>
        <v>0</v>
      </c>
      <c r="CG94" s="1779">
        <f>Overzicht!CE43*Overzicht!CE$17</f>
        <v>0</v>
      </c>
      <c r="CH94" s="1779">
        <f>Overzicht!CF43*Overzicht!CF$17</f>
        <v>0</v>
      </c>
      <c r="CI94" s="1779">
        <f>Overzicht!CG43*Overzicht!CG$17</f>
        <v>0</v>
      </c>
      <c r="CJ94" s="1784">
        <f>Overzicht!CH43*Overzicht!CH$17</f>
        <v>0</v>
      </c>
      <c r="CL94" s="1200"/>
      <c r="CM94" s="1198"/>
      <c r="CN94" s="475"/>
      <c r="CO94" s="475"/>
      <c r="CP94" s="1278">
        <f t="shared" ca="1" si="76"/>
        <v>79.810367933772568</v>
      </c>
      <c r="CQ94" s="1255">
        <f t="shared" si="76"/>
        <v>81.611637790127489</v>
      </c>
      <c r="CR94" s="1240">
        <f t="shared" si="76"/>
        <v>100</v>
      </c>
      <c r="CS94" s="1240">
        <f t="shared" ca="1" si="76"/>
        <v>100</v>
      </c>
      <c r="CT94" s="1240">
        <f t="shared" ca="1" si="76"/>
        <v>99.382870935230116</v>
      </c>
      <c r="CU94" s="1240">
        <f t="shared" ca="1" si="76"/>
        <v>99.658622923160522</v>
      </c>
      <c r="CV94" s="1240">
        <f t="shared" si="76"/>
        <v>98.456672828646703</v>
      </c>
      <c r="CW94" s="1240">
        <f t="shared" si="76"/>
        <v>90.697674418604649</v>
      </c>
      <c r="CX94" s="1240">
        <f t="shared" ca="1" si="76"/>
        <v>95</v>
      </c>
      <c r="CY94" s="1240">
        <f t="shared" si="76"/>
        <v>100</v>
      </c>
      <c r="CZ94" s="1240">
        <f t="shared" si="76"/>
        <v>0</v>
      </c>
      <c r="DA94" s="1240">
        <f t="shared" ca="1" si="76"/>
        <v>100</v>
      </c>
      <c r="DB94" s="1240">
        <f t="shared" ca="1" si="76"/>
        <v>0</v>
      </c>
      <c r="DC94" s="1240">
        <f t="shared" si="76"/>
        <v>100.00000000000007</v>
      </c>
      <c r="DD94" s="1256">
        <f t="shared" si="76"/>
        <v>99.99999999999946</v>
      </c>
      <c r="DE94" s="1256">
        <f t="shared" si="77"/>
        <v>0</v>
      </c>
      <c r="DF94" s="1256">
        <f t="shared" si="77"/>
        <v>0</v>
      </c>
      <c r="DG94" s="1256">
        <f t="shared" si="77"/>
        <v>0</v>
      </c>
      <c r="DH94" s="1256" t="e">
        <f t="shared" si="77"/>
        <v>#VALUE!</v>
      </c>
      <c r="DI94" s="1256">
        <f t="shared" ca="1" si="77"/>
        <v>0</v>
      </c>
      <c r="DJ94" s="1256">
        <f t="shared" ca="1" si="77"/>
        <v>0</v>
      </c>
      <c r="DK94" s="1256">
        <f t="shared" ca="1" si="77"/>
        <v>0</v>
      </c>
      <c r="DL94" s="1256">
        <f t="shared" ca="1" si="77"/>
        <v>0</v>
      </c>
      <c r="DM94" s="1240">
        <f t="shared" si="78"/>
        <v>95.44777970271403</v>
      </c>
      <c r="DN94" s="1252">
        <f t="shared" ca="1" si="78"/>
        <v>0</v>
      </c>
      <c r="DO94" s="1256">
        <f t="shared" ca="1" si="78"/>
        <v>100</v>
      </c>
      <c r="DP94" s="1256">
        <f t="shared" ca="1" si="78"/>
        <v>0</v>
      </c>
      <c r="DQ94" s="1256">
        <f t="shared" si="78"/>
        <v>0</v>
      </c>
      <c r="DR94" s="1256">
        <f t="shared" si="78"/>
        <v>0</v>
      </c>
      <c r="DS94" s="1256">
        <f t="shared" si="78"/>
        <v>0</v>
      </c>
      <c r="DT94" s="1256">
        <f t="shared" si="78"/>
        <v>0</v>
      </c>
      <c r="DU94" s="1256">
        <f t="shared" si="78"/>
        <v>0</v>
      </c>
      <c r="DV94" s="1256">
        <f t="shared" si="78"/>
        <v>0</v>
      </c>
      <c r="DW94" s="1256">
        <f t="shared" si="78"/>
        <v>0</v>
      </c>
      <c r="DX94" s="1256">
        <f t="shared" si="78"/>
        <v>0</v>
      </c>
      <c r="DY94" s="1256">
        <f t="shared" si="78"/>
        <v>0</v>
      </c>
      <c r="DZ94" s="1240">
        <f t="shared" ca="1" si="79"/>
        <v>0</v>
      </c>
      <c r="EA94" s="1252">
        <f t="shared" ca="1" si="79"/>
        <v>100</v>
      </c>
      <c r="EB94" s="1240">
        <f t="shared" ca="1" si="79"/>
        <v>96.260974237339383</v>
      </c>
      <c r="EC94" s="1240">
        <f t="shared" ca="1" si="79"/>
        <v>90.211036109227777</v>
      </c>
      <c r="ED94" s="1240">
        <f t="shared" ca="1" si="79"/>
        <v>87.480142074883261</v>
      </c>
      <c r="EE94" s="1240">
        <f t="shared" ca="1" si="79"/>
        <v>82.557063975913906</v>
      </c>
      <c r="EF94" s="1240">
        <f t="shared" ca="1" si="79"/>
        <v>82.372900400326159</v>
      </c>
      <c r="EG94" s="1240">
        <f t="shared" ca="1" si="79"/>
        <v>66.692678696431045</v>
      </c>
      <c r="EH94" s="1240">
        <f t="shared" ca="1" si="79"/>
        <v>96.73374235629673</v>
      </c>
      <c r="EI94" s="1240">
        <f t="shared" ca="1" si="79"/>
        <v>90.325154796578573</v>
      </c>
      <c r="EJ94" s="1240">
        <f t="shared" si="80"/>
        <v>0</v>
      </c>
      <c r="EK94" s="1240">
        <f t="shared" si="80"/>
        <v>0</v>
      </c>
      <c r="EL94" s="1240">
        <f t="shared" si="80"/>
        <v>0</v>
      </c>
      <c r="EM94" s="1240">
        <f t="shared" si="80"/>
        <v>0</v>
      </c>
      <c r="EN94" s="1240">
        <f t="shared" si="80"/>
        <v>0</v>
      </c>
      <c r="EO94" s="1240">
        <f t="shared" si="80"/>
        <v>0</v>
      </c>
      <c r="EP94" s="1240">
        <f t="shared" si="80"/>
        <v>0</v>
      </c>
      <c r="EQ94" s="1240">
        <f t="shared" si="80"/>
        <v>0</v>
      </c>
      <c r="ER94" s="1240">
        <f t="shared" si="80"/>
        <v>0</v>
      </c>
      <c r="ES94" s="1240">
        <f t="shared" si="80"/>
        <v>0</v>
      </c>
      <c r="ET94" s="1240">
        <f t="shared" si="81"/>
        <v>0</v>
      </c>
      <c r="EU94" s="1240">
        <f t="shared" si="81"/>
        <v>0</v>
      </c>
      <c r="EV94" s="1240">
        <f t="shared" si="81"/>
        <v>0</v>
      </c>
      <c r="EW94" s="1240">
        <f t="shared" si="81"/>
        <v>0</v>
      </c>
      <c r="EX94" s="1240">
        <f t="shared" si="81"/>
        <v>0</v>
      </c>
      <c r="EY94" s="1240">
        <f t="shared" si="81"/>
        <v>0</v>
      </c>
      <c r="EZ94" s="1240">
        <f t="shared" si="81"/>
        <v>0</v>
      </c>
      <c r="FA94" s="1240">
        <f t="shared" si="81"/>
        <v>0</v>
      </c>
      <c r="FB94" s="1240">
        <f t="shared" si="81"/>
        <v>0</v>
      </c>
      <c r="FC94" s="1240">
        <f t="shared" si="81"/>
        <v>0</v>
      </c>
      <c r="FD94" s="1240">
        <f t="shared" si="82"/>
        <v>0</v>
      </c>
      <c r="FE94" s="1240">
        <f t="shared" si="82"/>
        <v>0</v>
      </c>
      <c r="FF94" s="1240">
        <f t="shared" si="82"/>
        <v>0</v>
      </c>
      <c r="FG94" s="1240">
        <f t="shared" si="82"/>
        <v>0</v>
      </c>
      <c r="FH94" s="1240">
        <f t="shared" si="82"/>
        <v>0</v>
      </c>
      <c r="FI94" s="1240">
        <f t="shared" si="82"/>
        <v>0</v>
      </c>
      <c r="FJ94" s="1240">
        <f t="shared" si="82"/>
        <v>0</v>
      </c>
      <c r="FK94" s="1240">
        <f t="shared" si="82"/>
        <v>0</v>
      </c>
      <c r="FL94" s="1240">
        <f t="shared" si="82"/>
        <v>0</v>
      </c>
      <c r="FM94" s="1240">
        <f t="shared" si="82"/>
        <v>0</v>
      </c>
      <c r="FN94" s="1240">
        <f t="shared" si="83"/>
        <v>0</v>
      </c>
      <c r="FO94" s="1240">
        <f t="shared" si="83"/>
        <v>0</v>
      </c>
      <c r="FP94" s="1240">
        <f t="shared" si="83"/>
        <v>0</v>
      </c>
      <c r="FQ94" s="1240">
        <f t="shared" si="83"/>
        <v>0</v>
      </c>
      <c r="FR94" s="1240">
        <f t="shared" si="83"/>
        <v>0</v>
      </c>
      <c r="FS94" s="1240">
        <f t="shared" si="83"/>
        <v>0</v>
      </c>
      <c r="FT94" s="1257">
        <f t="shared" si="83"/>
        <v>0</v>
      </c>
    </row>
    <row r="95" spans="1:176" s="1191" customFormat="1" x14ac:dyDescent="0.25">
      <c r="A95" s="474"/>
      <c r="B95" s="480">
        <v>2018</v>
      </c>
      <c r="C95" s="1238"/>
      <c r="D95" s="1784">
        <f t="shared" ca="1" si="71"/>
        <v>3364313.3048378285</v>
      </c>
      <c r="E95" s="1785">
        <f>IF(Overzicht!C44=0,0,Overzicht!C$17/Overzicht!C44)</f>
        <v>95842.062883435588</v>
      </c>
      <c r="F95" s="1779">
        <f>IF(Overzicht!D44=0,0,Overzicht!D$17/Overzicht!D44)</f>
        <v>9149.3055555555547</v>
      </c>
      <c r="G95" s="1779">
        <f ca="1">IF(Overzicht!E44=0,0,Overzicht!E$17/Overzicht!E44)</f>
        <v>16022</v>
      </c>
      <c r="H95" s="1779">
        <f ca="1">IF(Overzicht!F44=0,0,Overzicht!F$17/Overzicht!F44)</f>
        <v>354337.2</v>
      </c>
      <c r="I95" s="1779">
        <f ca="1">IF(Overzicht!G44=0,0,Overzicht!G$17/Overzicht!G44)</f>
        <v>640407.60000000009</v>
      </c>
      <c r="J95" s="1779">
        <f>IF(Overzicht!H44=0,0,Overzicht!H$17/Overzicht!H44)</f>
        <v>929.86857671499649</v>
      </c>
      <c r="K95" s="1779">
        <f>IF(Overzicht!I44=0,0,Overzicht!I$17/Overzicht!I44)</f>
        <v>1555.5555555555557</v>
      </c>
      <c r="L95" s="1779">
        <f ca="1">IF(Overzicht!J44=0,0,Overzicht!J$17/Overzicht!J44)</f>
        <v>666</v>
      </c>
      <c r="M95" s="1779">
        <f>IF(Overzicht!K44=0,0,Overzicht!K$17/Overzicht!K44)</f>
        <v>16666.666666666668</v>
      </c>
      <c r="N95" s="1779">
        <f>IF(Overzicht!L44=0,0,Overzicht!L$17/Overzicht!L44)</f>
        <v>0</v>
      </c>
      <c r="O95" s="1779">
        <f ca="1">IF(Overzicht!M44=0,0,Overzicht!M$17/Overzicht!M44)</f>
        <v>284.39999999999998</v>
      </c>
      <c r="P95" s="1779">
        <f ca="1">IF(Overzicht!N44=0,0,Overzicht!N$17/Overzicht!N44)</f>
        <v>0</v>
      </c>
      <c r="Q95" s="1779">
        <f>IF(Overzicht!O44=0,0,Overzicht!O$17/Overzicht!O44)</f>
        <v>20666.822507505189</v>
      </c>
      <c r="R95" s="1779">
        <f>IF(Overzicht!P44=0,0,Overzicht!P$17/Overzicht!P44)</f>
        <v>57038.215742958171</v>
      </c>
      <c r="S95" s="1779">
        <f>IF(Overzicht!Q44=0,0,Overzicht!Q$17/Overzicht!Q44)</f>
        <v>0</v>
      </c>
      <c r="T95" s="1779">
        <f>IF(Overzicht!R44=0,0,Overzicht!R$17/Overzicht!R44)</f>
        <v>0</v>
      </c>
      <c r="U95" s="1779">
        <f>IF(Overzicht!S44=0,0,Overzicht!S$17/Overzicht!S44)</f>
        <v>0</v>
      </c>
      <c r="V95" s="1779" t="e">
        <f>IF(Overzicht!T44=0,0,Overzicht!T$17/Overzicht!T44)</f>
        <v>#VALUE!</v>
      </c>
      <c r="W95" s="1779">
        <f ca="1">IF(Overzicht!U44=0,0,Overzicht!U$17/Overzicht!U44)</f>
        <v>0</v>
      </c>
      <c r="X95" s="1779">
        <f ca="1">IF(Overzicht!V44=0,0,Overzicht!V$17/Overzicht!V44)</f>
        <v>0</v>
      </c>
      <c r="Y95" s="1779">
        <f ca="1">IF(Overzicht!W44=0,0,Overzicht!W$17/Overzicht!W44)</f>
        <v>0</v>
      </c>
      <c r="Z95" s="1779">
        <f ca="1">IF(Overzicht!X44=0,0,Overzicht!X$17/Overzicht!X44)</f>
        <v>0</v>
      </c>
      <c r="AA95" s="1768"/>
      <c r="AB95" s="1779">
        <f>IF(Overzicht!Z44=0,0,Overzicht!Z$17/Overzicht!Z44)</f>
        <v>747280.6320011093</v>
      </c>
      <c r="AC95" s="1779">
        <f ca="1">Overzicht!AA44*Overzicht!AA$17</f>
        <v>0</v>
      </c>
      <c r="AD95" s="1779">
        <f ca="1">Overzicht!AB44*Overzicht!AB$17</f>
        <v>120641.08931412129</v>
      </c>
      <c r="AE95" s="1779">
        <f ca="1">Overzicht!AC44*Overzicht!AC$17</f>
        <v>0</v>
      </c>
      <c r="AF95" s="1779">
        <f>Overzicht!AD44*Overzicht!AD$17</f>
        <v>0</v>
      </c>
      <c r="AG95" s="1779">
        <f>Overzicht!AE44*Overzicht!AE$17</f>
        <v>0</v>
      </c>
      <c r="AH95" s="1779">
        <f>Overzicht!AF44*Overzicht!AF$17</f>
        <v>0</v>
      </c>
      <c r="AI95" s="1779">
        <f>Overzicht!AG44*Overzicht!AG$17</f>
        <v>0</v>
      </c>
      <c r="AJ95" s="1779">
        <f>Overzicht!AH44*Overzicht!AH$17</f>
        <v>0</v>
      </c>
      <c r="AK95" s="1779">
        <f>Overzicht!AI44*Overzicht!AI$17</f>
        <v>0</v>
      </c>
      <c r="AL95" s="1779">
        <f>Overzicht!AJ44*Overzicht!AJ$17</f>
        <v>0</v>
      </c>
      <c r="AM95" s="1779">
        <f>Overzicht!AK44*Overzicht!AK$17</f>
        <v>0</v>
      </c>
      <c r="AN95" s="1779">
        <f>Overzicht!AL44*Overzicht!AL$17</f>
        <v>0</v>
      </c>
      <c r="AO95" s="1768"/>
      <c r="AP95" s="1779">
        <f ca="1">Overzicht!AN44*Overzicht!AN$17</f>
        <v>0</v>
      </c>
      <c r="AQ95" s="1779">
        <f ca="1">Overzicht!AO44*Overzicht!AO$17</f>
        <v>221.13067398796909</v>
      </c>
      <c r="AR95" s="1779">
        <f ca="1">Overzicht!AP44*Overzicht!AP$17</f>
        <v>404.70249866938036</v>
      </c>
      <c r="AS95" s="1779">
        <f ca="1">Overzicht!AQ44*Overzicht!AQ$17</f>
        <v>236877.3616344562</v>
      </c>
      <c r="AT95" s="1779">
        <f ca="1">Overzicht!AR44*Overzicht!AR$17</f>
        <v>306941.02250266587</v>
      </c>
      <c r="AU95" s="1779">
        <f ca="1">Overzicht!AS44*Overzicht!AS$17</f>
        <v>100579.60576949423</v>
      </c>
      <c r="AV95" s="1779">
        <f ca="1">Overzicht!AT44*Overzicht!AT$17</f>
        <v>539419.36005807319</v>
      </c>
      <c r="AW95" s="1779">
        <f ca="1">Overzicht!AU44*Overzicht!AU$17</f>
        <v>1141138.9547549766</v>
      </c>
      <c r="AX95" s="1779">
        <f ca="1">Overzicht!AV44*Overzicht!AV$17</f>
        <v>170258.09861540006</v>
      </c>
      <c r="AY95" s="1779">
        <f ca="1">Overzicht!AW44*Overzicht!AW$17</f>
        <v>551.34701487411053</v>
      </c>
      <c r="AZ95" s="1779">
        <f>Overzicht!AX44*Overzicht!AX$17</f>
        <v>0</v>
      </c>
      <c r="BA95" s="1779">
        <f>Overzicht!AY44*Overzicht!AY$17</f>
        <v>0</v>
      </c>
      <c r="BB95" s="1779">
        <f>Overzicht!AZ44*Overzicht!AZ$17</f>
        <v>0</v>
      </c>
      <c r="BC95" s="1779">
        <f>Overzicht!BA44*Overzicht!BA$17</f>
        <v>0</v>
      </c>
      <c r="BD95" s="1779">
        <f>Overzicht!BB44*Overzicht!BB$17</f>
        <v>0</v>
      </c>
      <c r="BE95" s="1779">
        <f>Overzicht!BC44*Overzicht!BC$17</f>
        <v>0</v>
      </c>
      <c r="BF95" s="1779">
        <f>Overzicht!BD44*Overzicht!BD$17</f>
        <v>0</v>
      </c>
      <c r="BG95" s="1779">
        <f>Overzicht!BE44*Overzicht!BE$17</f>
        <v>0</v>
      </c>
      <c r="BH95" s="1779">
        <f>Overzicht!BF44*Overzicht!BF$17</f>
        <v>0</v>
      </c>
      <c r="BI95" s="1779">
        <f>Overzicht!BG44*Overzicht!BG$17</f>
        <v>0</v>
      </c>
      <c r="BJ95" s="1779">
        <f>Overzicht!BH44*Overzicht!BH$17</f>
        <v>0</v>
      </c>
      <c r="BK95" s="1779">
        <f>Overzicht!BI44*Overzicht!BI$17</f>
        <v>0</v>
      </c>
      <c r="BL95" s="1779">
        <f>Overzicht!BJ44*Overzicht!BJ$17</f>
        <v>0</v>
      </c>
      <c r="BM95" s="1779">
        <f>Overzicht!BK44*Overzicht!BK$17</f>
        <v>0</v>
      </c>
      <c r="BN95" s="1779">
        <f>Overzicht!BL44*Overzicht!BL$17</f>
        <v>0</v>
      </c>
      <c r="BO95" s="1779">
        <f>Overzicht!BM44*Overzicht!BM$17</f>
        <v>0</v>
      </c>
      <c r="BP95" s="1779">
        <f>Overzicht!BN44*Overzicht!BN$17</f>
        <v>0</v>
      </c>
      <c r="BQ95" s="1779">
        <f>Overzicht!BO44*Overzicht!BO$17</f>
        <v>0</v>
      </c>
      <c r="BR95" s="1779">
        <f>Overzicht!BP44*Overzicht!BP$17</f>
        <v>0</v>
      </c>
      <c r="BS95" s="1779">
        <f>Overzicht!BQ44*Overzicht!BQ$17</f>
        <v>0</v>
      </c>
      <c r="BT95" s="1779">
        <f>Overzicht!BR44*Overzicht!BR$17</f>
        <v>0</v>
      </c>
      <c r="BU95" s="1779">
        <f>Overzicht!BS44*Overzicht!BS$17</f>
        <v>0</v>
      </c>
      <c r="BV95" s="1779">
        <f>Overzicht!BT44*Overzicht!BT$17</f>
        <v>0</v>
      </c>
      <c r="BW95" s="1779">
        <f>Overzicht!BU44*Overzicht!BU$17</f>
        <v>0</v>
      </c>
      <c r="BX95" s="1779">
        <f>Overzicht!BV44*Overzicht!BV$17</f>
        <v>0</v>
      </c>
      <c r="BY95" s="1779">
        <f>Overzicht!BW44*Overzicht!BW$17</f>
        <v>0</v>
      </c>
      <c r="BZ95" s="1779">
        <f>Overzicht!BX44*Overzicht!BX$17</f>
        <v>0</v>
      </c>
      <c r="CA95" s="1779">
        <f>Overzicht!BY44*Overzicht!BY$17</f>
        <v>0</v>
      </c>
      <c r="CB95" s="1779">
        <f>Overzicht!BZ44*Overzicht!BZ$17</f>
        <v>0</v>
      </c>
      <c r="CC95" s="1779">
        <f>Overzicht!CA44*Overzicht!CA$17</f>
        <v>0</v>
      </c>
      <c r="CD95" s="1779">
        <f>Overzicht!CB44*Overzicht!CB$17</f>
        <v>0</v>
      </c>
      <c r="CE95" s="1779">
        <f>Overzicht!CC44*Overzicht!CC$17</f>
        <v>0</v>
      </c>
      <c r="CF95" s="1779">
        <f>Overzicht!CD44*Overzicht!CD$17</f>
        <v>0</v>
      </c>
      <c r="CG95" s="1779">
        <f>Overzicht!CE44*Overzicht!CE$17</f>
        <v>0</v>
      </c>
      <c r="CH95" s="1779">
        <f>Overzicht!CF44*Overzicht!CF$17</f>
        <v>0</v>
      </c>
      <c r="CI95" s="1779">
        <f>Overzicht!CG44*Overzicht!CG$17</f>
        <v>0</v>
      </c>
      <c r="CJ95" s="1784">
        <f>Overzicht!CH44*Overzicht!CH$17</f>
        <v>0</v>
      </c>
      <c r="CL95" s="1200"/>
      <c r="CM95" s="1198"/>
      <c r="CN95" s="475"/>
      <c r="CO95" s="475"/>
      <c r="CP95" s="1278">
        <f t="shared" ca="1" si="76"/>
        <v>75.942746278985965</v>
      </c>
      <c r="CQ95" s="1255">
        <f t="shared" si="76"/>
        <v>80.828220858895705</v>
      </c>
      <c r="CR95" s="1240">
        <f t="shared" si="76"/>
        <v>83.333333333333329</v>
      </c>
      <c r="CS95" s="1240">
        <f t="shared" ca="1" si="76"/>
        <v>100</v>
      </c>
      <c r="CT95" s="1240">
        <f t="shared" ca="1" si="76"/>
        <v>99.900715376935537</v>
      </c>
      <c r="CU95" s="1240">
        <f t="shared" ca="1" si="76"/>
        <v>100.40695813360227</v>
      </c>
      <c r="CV95" s="1240">
        <f t="shared" si="76"/>
        <v>92.986857671499649</v>
      </c>
      <c r="CW95" s="1240">
        <f t="shared" si="76"/>
        <v>86.666666666666671</v>
      </c>
      <c r="CX95" s="1240">
        <f t="shared" ca="1" si="76"/>
        <v>92.5</v>
      </c>
      <c r="CY95" s="1240">
        <f t="shared" si="76"/>
        <v>100</v>
      </c>
      <c r="CZ95" s="1240">
        <f t="shared" si="76"/>
        <v>0</v>
      </c>
      <c r="DA95" s="1240">
        <f t="shared" ca="1" si="76"/>
        <v>100</v>
      </c>
      <c r="DB95" s="1240">
        <f t="shared" ca="1" si="76"/>
        <v>0</v>
      </c>
      <c r="DC95" s="1240">
        <f t="shared" si="76"/>
        <v>100.00000000000023</v>
      </c>
      <c r="DD95" s="1256">
        <f t="shared" si="76"/>
        <v>99.999999999999588</v>
      </c>
      <c r="DE95" s="1256">
        <f t="shared" si="77"/>
        <v>0</v>
      </c>
      <c r="DF95" s="1256">
        <f t="shared" si="77"/>
        <v>0</v>
      </c>
      <c r="DG95" s="1256">
        <f t="shared" si="77"/>
        <v>0</v>
      </c>
      <c r="DH95" s="1256" t="e">
        <f t="shared" si="77"/>
        <v>#VALUE!</v>
      </c>
      <c r="DI95" s="1256">
        <f t="shared" ca="1" si="77"/>
        <v>0</v>
      </c>
      <c r="DJ95" s="1256">
        <f t="shared" ca="1" si="77"/>
        <v>0</v>
      </c>
      <c r="DK95" s="1256">
        <f t="shared" ca="1" si="77"/>
        <v>0</v>
      </c>
      <c r="DL95" s="1256">
        <f t="shared" ca="1" si="77"/>
        <v>0</v>
      </c>
      <c r="DM95" s="1240">
        <f t="shared" si="78"/>
        <v>95.554520489179311</v>
      </c>
      <c r="DN95" s="1252">
        <f t="shared" ca="1" si="78"/>
        <v>0</v>
      </c>
      <c r="DO95" s="1256">
        <f t="shared" ca="1" si="78"/>
        <v>100</v>
      </c>
      <c r="DP95" s="1256">
        <f t="shared" ca="1" si="78"/>
        <v>0</v>
      </c>
      <c r="DQ95" s="1256">
        <f t="shared" si="78"/>
        <v>0</v>
      </c>
      <c r="DR95" s="1256">
        <f t="shared" si="78"/>
        <v>0</v>
      </c>
      <c r="DS95" s="1256">
        <f t="shared" si="78"/>
        <v>0</v>
      </c>
      <c r="DT95" s="1256">
        <f t="shared" si="78"/>
        <v>0</v>
      </c>
      <c r="DU95" s="1256">
        <f t="shared" si="78"/>
        <v>0</v>
      </c>
      <c r="DV95" s="1256">
        <f t="shared" si="78"/>
        <v>0</v>
      </c>
      <c r="DW95" s="1256">
        <f t="shared" si="78"/>
        <v>0</v>
      </c>
      <c r="DX95" s="1256">
        <f t="shared" si="78"/>
        <v>0</v>
      </c>
      <c r="DY95" s="1256">
        <f t="shared" si="78"/>
        <v>0</v>
      </c>
      <c r="DZ95" s="1240">
        <f t="shared" ca="1" si="79"/>
        <v>0</v>
      </c>
      <c r="EA95" s="1252">
        <f t="shared" ca="1" si="79"/>
        <v>101.77646433839975</v>
      </c>
      <c r="EB95" s="1240">
        <f t="shared" ca="1" si="79"/>
        <v>95.38720699760735</v>
      </c>
      <c r="EC95" s="1240">
        <f t="shared" ca="1" si="79"/>
        <v>62.641397905393916</v>
      </c>
      <c r="ED95" s="1240">
        <f t="shared" ca="1" si="79"/>
        <v>84.320834782012952</v>
      </c>
      <c r="EE95" s="1240">
        <f t="shared" ca="1" si="79"/>
        <v>55.883321280905463</v>
      </c>
      <c r="EF95" s="1240">
        <f t="shared" ca="1" si="79"/>
        <v>81.333110064314567</v>
      </c>
      <c r="EG95" s="1240">
        <f t="shared" ca="1" si="79"/>
        <v>66.72157022898709</v>
      </c>
      <c r="EH95" s="1240">
        <f t="shared" ca="1" si="79"/>
        <v>95.960068606180883</v>
      </c>
      <c r="EI95" s="1240">
        <f t="shared" ca="1" si="79"/>
        <v>41.938207514435277</v>
      </c>
      <c r="EJ95" s="1240">
        <f t="shared" si="80"/>
        <v>0</v>
      </c>
      <c r="EK95" s="1240">
        <f t="shared" si="80"/>
        <v>0</v>
      </c>
      <c r="EL95" s="1240">
        <f t="shared" si="80"/>
        <v>0</v>
      </c>
      <c r="EM95" s="1240">
        <f t="shared" si="80"/>
        <v>0</v>
      </c>
      <c r="EN95" s="1240">
        <f t="shared" si="80"/>
        <v>0</v>
      </c>
      <c r="EO95" s="1240">
        <f t="shared" si="80"/>
        <v>0</v>
      </c>
      <c r="EP95" s="1240">
        <f t="shared" si="80"/>
        <v>0</v>
      </c>
      <c r="EQ95" s="1240">
        <f t="shared" si="80"/>
        <v>0</v>
      </c>
      <c r="ER95" s="1240">
        <f t="shared" si="80"/>
        <v>0</v>
      </c>
      <c r="ES95" s="1240">
        <f t="shared" si="80"/>
        <v>0</v>
      </c>
      <c r="ET95" s="1240">
        <f t="shared" si="81"/>
        <v>0</v>
      </c>
      <c r="EU95" s="1240">
        <f t="shared" si="81"/>
        <v>0</v>
      </c>
      <c r="EV95" s="1240">
        <f t="shared" si="81"/>
        <v>0</v>
      </c>
      <c r="EW95" s="1240">
        <f t="shared" si="81"/>
        <v>0</v>
      </c>
      <c r="EX95" s="1240">
        <f t="shared" si="81"/>
        <v>0</v>
      </c>
      <c r="EY95" s="1240">
        <f t="shared" si="81"/>
        <v>0</v>
      </c>
      <c r="EZ95" s="1240">
        <f t="shared" si="81"/>
        <v>0</v>
      </c>
      <c r="FA95" s="1240">
        <f t="shared" si="81"/>
        <v>0</v>
      </c>
      <c r="FB95" s="1240">
        <f t="shared" si="81"/>
        <v>0</v>
      </c>
      <c r="FC95" s="1240">
        <f t="shared" si="81"/>
        <v>0</v>
      </c>
      <c r="FD95" s="1240">
        <f t="shared" si="82"/>
        <v>0</v>
      </c>
      <c r="FE95" s="1240">
        <f t="shared" si="82"/>
        <v>0</v>
      </c>
      <c r="FF95" s="1240">
        <f t="shared" si="82"/>
        <v>0</v>
      </c>
      <c r="FG95" s="1240">
        <f t="shared" si="82"/>
        <v>0</v>
      </c>
      <c r="FH95" s="1240">
        <f t="shared" si="82"/>
        <v>0</v>
      </c>
      <c r="FI95" s="1240">
        <f t="shared" si="82"/>
        <v>0</v>
      </c>
      <c r="FJ95" s="1240">
        <f t="shared" si="82"/>
        <v>0</v>
      </c>
      <c r="FK95" s="1240">
        <f t="shared" si="82"/>
        <v>0</v>
      </c>
      <c r="FL95" s="1240">
        <f t="shared" si="82"/>
        <v>0</v>
      </c>
      <c r="FM95" s="1240">
        <f t="shared" si="82"/>
        <v>0</v>
      </c>
      <c r="FN95" s="1240">
        <f t="shared" si="83"/>
        <v>0</v>
      </c>
      <c r="FO95" s="1240">
        <f t="shared" si="83"/>
        <v>0</v>
      </c>
      <c r="FP95" s="1240">
        <f t="shared" si="83"/>
        <v>0</v>
      </c>
      <c r="FQ95" s="1240">
        <f t="shared" si="83"/>
        <v>0</v>
      </c>
      <c r="FR95" s="1240">
        <f t="shared" si="83"/>
        <v>0</v>
      </c>
      <c r="FS95" s="1240">
        <f t="shared" si="83"/>
        <v>0</v>
      </c>
      <c r="FT95" s="1257">
        <f t="shared" si="83"/>
        <v>0</v>
      </c>
    </row>
    <row r="96" spans="1:176" s="1191" customFormat="1" x14ac:dyDescent="0.25">
      <c r="A96" s="474"/>
      <c r="B96" s="480">
        <v>2019</v>
      </c>
      <c r="C96" s="1238"/>
      <c r="D96" s="1784">
        <f t="shared" ca="1" si="71"/>
        <v>3325613.3048378285</v>
      </c>
      <c r="E96" s="1785">
        <f>IF(Overzicht!C45=0,0,Overzicht!C$17/Overzicht!C45)</f>
        <v>95842.062883435588</v>
      </c>
      <c r="F96" s="1779">
        <f>IF(Overzicht!D45=0,0,Overzicht!D$17/Overzicht!D45)</f>
        <v>9149.3055555555547</v>
      </c>
      <c r="G96" s="1779">
        <f ca="1">IF(Overzicht!E45=0,0,Overzicht!E$17/Overzicht!E45)</f>
        <v>16022</v>
      </c>
      <c r="H96" s="1779">
        <f ca="1">IF(Overzicht!F45=0,0,Overzicht!F$17/Overzicht!F45)</f>
        <v>354337.2</v>
      </c>
      <c r="I96" s="1779">
        <f ca="1">IF(Overzicht!G45=0,0,Overzicht!G$17/Overzicht!G45)</f>
        <v>640407.60000000009</v>
      </c>
      <c r="J96" s="1779">
        <f>IF(Overzicht!H45=0,0,Overzicht!H$17/Overzicht!H45)</f>
        <v>929.86857671499649</v>
      </c>
      <c r="K96" s="1779">
        <f>IF(Overzicht!I45=0,0,Overzicht!I$17/Overzicht!I45)</f>
        <v>1555.5555555555557</v>
      </c>
      <c r="L96" s="1779">
        <f ca="1">IF(Overzicht!J45=0,0,Overzicht!J$17/Overzicht!J45)</f>
        <v>666</v>
      </c>
      <c r="M96" s="1779">
        <f>IF(Overzicht!K45=0,0,Overzicht!K$17/Overzicht!K45)</f>
        <v>16666.666666666668</v>
      </c>
      <c r="N96" s="1779">
        <f>IF(Overzicht!L45=0,0,Overzicht!L$17/Overzicht!L45)</f>
        <v>0</v>
      </c>
      <c r="O96" s="1779">
        <f ca="1">IF(Overzicht!M45=0,0,Overzicht!M$17/Overzicht!M45)</f>
        <v>284.39999999999998</v>
      </c>
      <c r="P96" s="1779">
        <f ca="1">IF(Overzicht!N45=0,0,Overzicht!N$17/Overzicht!N45)</f>
        <v>0</v>
      </c>
      <c r="Q96" s="1779">
        <f>IF(Overzicht!O45=0,0,Overzicht!O$17/Overzicht!O45)</f>
        <v>20666.822507505189</v>
      </c>
      <c r="R96" s="1779">
        <f>IF(Overzicht!P45=0,0,Overzicht!P$17/Overzicht!P45)</f>
        <v>57038.215742958171</v>
      </c>
      <c r="S96" s="1779">
        <f>IF(Overzicht!Q45=0,0,Overzicht!Q$17/Overzicht!Q45)</f>
        <v>0</v>
      </c>
      <c r="T96" s="1779">
        <f>IF(Overzicht!R45=0,0,Overzicht!R$17/Overzicht!R45)</f>
        <v>0</v>
      </c>
      <c r="U96" s="1779">
        <f>IF(Overzicht!S45=0,0,Overzicht!S$17/Overzicht!S45)</f>
        <v>0</v>
      </c>
      <c r="V96" s="1779" t="e">
        <f>IF(Overzicht!T45=0,0,Overzicht!T$17/Overzicht!T45)</f>
        <v>#VALUE!</v>
      </c>
      <c r="W96" s="1779">
        <f ca="1">IF(Overzicht!U45=0,0,Overzicht!U$17/Overzicht!U45)</f>
        <v>0</v>
      </c>
      <c r="X96" s="1779">
        <f ca="1">IF(Overzicht!V45=0,0,Overzicht!V$17/Overzicht!V45)</f>
        <v>0</v>
      </c>
      <c r="Y96" s="1779">
        <f ca="1">IF(Overzicht!W45=0,0,Overzicht!W$17/Overzicht!W45)</f>
        <v>0</v>
      </c>
      <c r="Z96" s="1779">
        <f ca="1">IF(Overzicht!X45=0,0,Overzicht!X$17/Overzicht!X45)</f>
        <v>0</v>
      </c>
      <c r="AA96" s="1768"/>
      <c r="AB96" s="1779">
        <f>IF(Overzicht!Z45=0,0,Overzicht!Z$17/Overzicht!Z45)</f>
        <v>747280.6320011093</v>
      </c>
      <c r="AC96" s="1779">
        <f ca="1">Overzicht!AA45*Overzicht!AA$17</f>
        <v>0</v>
      </c>
      <c r="AD96" s="1779">
        <f ca="1">Overzicht!AB45*Overzicht!AB$17</f>
        <v>120641.08931412129</v>
      </c>
      <c r="AE96" s="1779">
        <f ca="1">Overzicht!AC45*Overzicht!AC$17</f>
        <v>0</v>
      </c>
      <c r="AF96" s="1779">
        <f>Overzicht!AD45*Overzicht!AD$17</f>
        <v>0</v>
      </c>
      <c r="AG96" s="1779">
        <f>Overzicht!AE45*Overzicht!AE$17</f>
        <v>0</v>
      </c>
      <c r="AH96" s="1779">
        <f>Overzicht!AF45*Overzicht!AF$17</f>
        <v>0</v>
      </c>
      <c r="AI96" s="1779">
        <f>Overzicht!AG45*Overzicht!AG$17</f>
        <v>0</v>
      </c>
      <c r="AJ96" s="1779">
        <f>Overzicht!AH45*Overzicht!AH$17</f>
        <v>0</v>
      </c>
      <c r="AK96" s="1779">
        <f>Overzicht!AI45*Overzicht!AI$17</f>
        <v>0</v>
      </c>
      <c r="AL96" s="1779">
        <f>Overzicht!AJ45*Overzicht!AJ$17</f>
        <v>0</v>
      </c>
      <c r="AM96" s="1779">
        <f>Overzicht!AK45*Overzicht!AK$17</f>
        <v>0</v>
      </c>
      <c r="AN96" s="1779">
        <f>Overzicht!AL45*Overzicht!AL$17</f>
        <v>0</v>
      </c>
      <c r="AO96" s="1768"/>
      <c r="AP96" s="1779">
        <f ca="1">Overzicht!AN45*Overzicht!AN$17</f>
        <v>0</v>
      </c>
      <c r="AQ96" s="1779">
        <f ca="1">Overzicht!AO45*Overzicht!AO$17</f>
        <v>221.13067398796909</v>
      </c>
      <c r="AR96" s="1779">
        <f ca="1">Overzicht!AP45*Overzicht!AP$17</f>
        <v>404.70249866938036</v>
      </c>
      <c r="AS96" s="1779">
        <f ca="1">Overzicht!AQ45*Overzicht!AQ$17</f>
        <v>236877.3616344562</v>
      </c>
      <c r="AT96" s="1779">
        <f ca="1">Overzicht!AR45*Overzicht!AR$17</f>
        <v>306941.02250266587</v>
      </c>
      <c r="AU96" s="1779">
        <f ca="1">Overzicht!AS45*Overzicht!AS$17</f>
        <v>100579.60576949423</v>
      </c>
      <c r="AV96" s="1779">
        <f ca="1">Overzicht!AT45*Overzicht!AT$17</f>
        <v>539419.36005807319</v>
      </c>
      <c r="AW96" s="1779">
        <f ca="1">Overzicht!AU45*Overzicht!AU$17</f>
        <v>1102438.9547549766</v>
      </c>
      <c r="AX96" s="1779">
        <f ca="1">Overzicht!AV45*Overzicht!AV$17</f>
        <v>170258.09861540006</v>
      </c>
      <c r="AY96" s="1779">
        <f ca="1">Overzicht!AW45*Overzicht!AW$17</f>
        <v>551.34701487411053</v>
      </c>
      <c r="AZ96" s="1779">
        <f>Overzicht!AX45*Overzicht!AX$17</f>
        <v>0</v>
      </c>
      <c r="BA96" s="1779">
        <f>Overzicht!AY45*Overzicht!AY$17</f>
        <v>0</v>
      </c>
      <c r="BB96" s="1779">
        <f>Overzicht!AZ45*Overzicht!AZ$17</f>
        <v>0</v>
      </c>
      <c r="BC96" s="1779">
        <f>Overzicht!BA45*Overzicht!BA$17</f>
        <v>0</v>
      </c>
      <c r="BD96" s="1779">
        <f>Overzicht!BB45*Overzicht!BB$17</f>
        <v>0</v>
      </c>
      <c r="BE96" s="1779">
        <f>Overzicht!BC45*Overzicht!BC$17</f>
        <v>0</v>
      </c>
      <c r="BF96" s="1779">
        <f>Overzicht!BD45*Overzicht!BD$17</f>
        <v>0</v>
      </c>
      <c r="BG96" s="1779">
        <f>Overzicht!BE45*Overzicht!BE$17</f>
        <v>0</v>
      </c>
      <c r="BH96" s="1779">
        <f>Overzicht!BF45*Overzicht!BF$17</f>
        <v>0</v>
      </c>
      <c r="BI96" s="1779">
        <f>Overzicht!BG45*Overzicht!BG$17</f>
        <v>0</v>
      </c>
      <c r="BJ96" s="1779">
        <f>Overzicht!BH45*Overzicht!BH$17</f>
        <v>0</v>
      </c>
      <c r="BK96" s="1779">
        <f>Overzicht!BI45*Overzicht!BI$17</f>
        <v>0</v>
      </c>
      <c r="BL96" s="1779">
        <f>Overzicht!BJ45*Overzicht!BJ$17</f>
        <v>0</v>
      </c>
      <c r="BM96" s="1779">
        <f>Overzicht!BK45*Overzicht!BK$17</f>
        <v>0</v>
      </c>
      <c r="BN96" s="1779">
        <f>Overzicht!BL45*Overzicht!BL$17</f>
        <v>0</v>
      </c>
      <c r="BO96" s="1779">
        <f>Overzicht!BM45*Overzicht!BM$17</f>
        <v>0</v>
      </c>
      <c r="BP96" s="1779">
        <f>Overzicht!BN45*Overzicht!BN$17</f>
        <v>0</v>
      </c>
      <c r="BQ96" s="1779">
        <f>Overzicht!BO45*Overzicht!BO$17</f>
        <v>0</v>
      </c>
      <c r="BR96" s="1779">
        <f>Overzicht!BP45*Overzicht!BP$17</f>
        <v>0</v>
      </c>
      <c r="BS96" s="1779">
        <f>Overzicht!BQ45*Overzicht!BQ$17</f>
        <v>0</v>
      </c>
      <c r="BT96" s="1779">
        <f>Overzicht!BR45*Overzicht!BR$17</f>
        <v>0</v>
      </c>
      <c r="BU96" s="1779">
        <f>Overzicht!BS45*Overzicht!BS$17</f>
        <v>0</v>
      </c>
      <c r="BV96" s="1779">
        <f>Overzicht!BT45*Overzicht!BT$17</f>
        <v>0</v>
      </c>
      <c r="BW96" s="1779">
        <f>Overzicht!BU45*Overzicht!BU$17</f>
        <v>0</v>
      </c>
      <c r="BX96" s="1779">
        <f>Overzicht!BV45*Overzicht!BV$17</f>
        <v>0</v>
      </c>
      <c r="BY96" s="1779">
        <f>Overzicht!BW45*Overzicht!BW$17</f>
        <v>0</v>
      </c>
      <c r="BZ96" s="1779">
        <f>Overzicht!BX45*Overzicht!BX$17</f>
        <v>0</v>
      </c>
      <c r="CA96" s="1779">
        <f>Overzicht!BY45*Overzicht!BY$17</f>
        <v>0</v>
      </c>
      <c r="CB96" s="1779">
        <f>Overzicht!BZ45*Overzicht!BZ$17</f>
        <v>0</v>
      </c>
      <c r="CC96" s="1779">
        <f>Overzicht!CA45*Overzicht!CA$17</f>
        <v>0</v>
      </c>
      <c r="CD96" s="1779">
        <f>Overzicht!CB45*Overzicht!CB$17</f>
        <v>0</v>
      </c>
      <c r="CE96" s="1779">
        <f>Overzicht!CC45*Overzicht!CC$17</f>
        <v>0</v>
      </c>
      <c r="CF96" s="1779">
        <f>Overzicht!CD45*Overzicht!CD$17</f>
        <v>0</v>
      </c>
      <c r="CG96" s="1779">
        <f>Overzicht!CE45*Overzicht!CE$17</f>
        <v>0</v>
      </c>
      <c r="CH96" s="1779">
        <f>Overzicht!CF45*Overzicht!CF$17</f>
        <v>0</v>
      </c>
      <c r="CI96" s="1779">
        <f>Overzicht!CG45*Overzicht!CG$17</f>
        <v>0</v>
      </c>
      <c r="CJ96" s="1784">
        <f>Overzicht!CH45*Overzicht!CH$17</f>
        <v>0</v>
      </c>
      <c r="CL96" s="1200"/>
      <c r="CM96" s="1198"/>
      <c r="CN96" s="475"/>
      <c r="CO96" s="475"/>
      <c r="CP96" s="1278">
        <f t="shared" ca="1" si="76"/>
        <v>75.069170005108461</v>
      </c>
      <c r="CQ96" s="1255">
        <f t="shared" si="76"/>
        <v>80.828220858895705</v>
      </c>
      <c r="CR96" s="1240">
        <f t="shared" si="76"/>
        <v>83.333333333333329</v>
      </c>
      <c r="CS96" s="1240">
        <f t="shared" ca="1" si="76"/>
        <v>100</v>
      </c>
      <c r="CT96" s="1240">
        <f t="shared" ca="1" si="76"/>
        <v>99.900715376935537</v>
      </c>
      <c r="CU96" s="1240">
        <f t="shared" ca="1" si="76"/>
        <v>100.40695813360227</v>
      </c>
      <c r="CV96" s="1240">
        <f t="shared" si="76"/>
        <v>92.986857671499649</v>
      </c>
      <c r="CW96" s="1240">
        <f t="shared" si="76"/>
        <v>86.666666666666671</v>
      </c>
      <c r="CX96" s="1240">
        <f t="shared" ca="1" si="76"/>
        <v>92.5</v>
      </c>
      <c r="CY96" s="1240">
        <f t="shared" si="76"/>
        <v>100</v>
      </c>
      <c r="CZ96" s="1240">
        <f t="shared" si="76"/>
        <v>0</v>
      </c>
      <c r="DA96" s="1240">
        <f t="shared" ca="1" si="76"/>
        <v>100</v>
      </c>
      <c r="DB96" s="1240">
        <f t="shared" ca="1" si="76"/>
        <v>0</v>
      </c>
      <c r="DC96" s="1240">
        <f t="shared" si="76"/>
        <v>100.00000000000023</v>
      </c>
      <c r="DD96" s="1256">
        <f t="shared" si="76"/>
        <v>99.999999999999588</v>
      </c>
      <c r="DE96" s="1256">
        <f t="shared" si="77"/>
        <v>0</v>
      </c>
      <c r="DF96" s="1256">
        <f t="shared" si="77"/>
        <v>0</v>
      </c>
      <c r="DG96" s="1256">
        <f t="shared" si="77"/>
        <v>0</v>
      </c>
      <c r="DH96" s="1256" t="e">
        <f t="shared" si="77"/>
        <v>#VALUE!</v>
      </c>
      <c r="DI96" s="1256">
        <f t="shared" ca="1" si="77"/>
        <v>0</v>
      </c>
      <c r="DJ96" s="1256">
        <f t="shared" ca="1" si="77"/>
        <v>0</v>
      </c>
      <c r="DK96" s="1256">
        <f t="shared" ca="1" si="77"/>
        <v>0</v>
      </c>
      <c r="DL96" s="1256">
        <f t="shared" ca="1" si="77"/>
        <v>0</v>
      </c>
      <c r="DM96" s="1240">
        <f t="shared" si="78"/>
        <v>95.554520489179311</v>
      </c>
      <c r="DN96" s="1252">
        <f t="shared" ca="1" si="78"/>
        <v>0</v>
      </c>
      <c r="DO96" s="1256">
        <f t="shared" ca="1" si="78"/>
        <v>100</v>
      </c>
      <c r="DP96" s="1256">
        <f t="shared" ca="1" si="78"/>
        <v>0</v>
      </c>
      <c r="DQ96" s="1256">
        <f t="shared" si="78"/>
        <v>0</v>
      </c>
      <c r="DR96" s="1256">
        <f t="shared" si="78"/>
        <v>0</v>
      </c>
      <c r="DS96" s="1256">
        <f t="shared" si="78"/>
        <v>0</v>
      </c>
      <c r="DT96" s="1256">
        <f t="shared" si="78"/>
        <v>0</v>
      </c>
      <c r="DU96" s="1256">
        <f t="shared" si="78"/>
        <v>0</v>
      </c>
      <c r="DV96" s="1256">
        <f t="shared" si="78"/>
        <v>0</v>
      </c>
      <c r="DW96" s="1256">
        <f t="shared" si="78"/>
        <v>0</v>
      </c>
      <c r="DX96" s="1256">
        <f t="shared" si="78"/>
        <v>0</v>
      </c>
      <c r="DY96" s="1256">
        <f t="shared" si="78"/>
        <v>0</v>
      </c>
      <c r="DZ96" s="1240">
        <f t="shared" ca="1" si="79"/>
        <v>0</v>
      </c>
      <c r="EA96" s="1252">
        <f t="shared" ca="1" si="79"/>
        <v>101.77646433839975</v>
      </c>
      <c r="EB96" s="1240">
        <f t="shared" ca="1" si="79"/>
        <v>95.38720699760735</v>
      </c>
      <c r="EC96" s="1240">
        <f t="shared" ca="1" si="79"/>
        <v>62.641397905393916</v>
      </c>
      <c r="ED96" s="1240">
        <f t="shared" ca="1" si="79"/>
        <v>84.320834782012952</v>
      </c>
      <c r="EE96" s="1240">
        <f t="shared" ca="1" si="79"/>
        <v>55.883321280905463</v>
      </c>
      <c r="EF96" s="1240">
        <f t="shared" ca="1" si="79"/>
        <v>81.333110064314567</v>
      </c>
      <c r="EG96" s="1240">
        <f t="shared" ca="1" si="79"/>
        <v>64.458809189148397</v>
      </c>
      <c r="EH96" s="1240">
        <f t="shared" ca="1" si="79"/>
        <v>95.960068606180883</v>
      </c>
      <c r="EI96" s="1240">
        <f t="shared" ca="1" si="79"/>
        <v>41.938207514435277</v>
      </c>
      <c r="EJ96" s="1240">
        <f t="shared" si="80"/>
        <v>0</v>
      </c>
      <c r="EK96" s="1240">
        <f t="shared" si="80"/>
        <v>0</v>
      </c>
      <c r="EL96" s="1240">
        <f t="shared" si="80"/>
        <v>0</v>
      </c>
      <c r="EM96" s="1240">
        <f t="shared" si="80"/>
        <v>0</v>
      </c>
      <c r="EN96" s="1240">
        <f t="shared" si="80"/>
        <v>0</v>
      </c>
      <c r="EO96" s="1240">
        <f t="shared" si="80"/>
        <v>0</v>
      </c>
      <c r="EP96" s="1240">
        <f t="shared" si="80"/>
        <v>0</v>
      </c>
      <c r="EQ96" s="1240">
        <f t="shared" si="80"/>
        <v>0</v>
      </c>
      <c r="ER96" s="1240">
        <f t="shared" si="80"/>
        <v>0</v>
      </c>
      <c r="ES96" s="1240">
        <f t="shared" si="80"/>
        <v>0</v>
      </c>
      <c r="ET96" s="1240">
        <f t="shared" si="81"/>
        <v>0</v>
      </c>
      <c r="EU96" s="1240">
        <f t="shared" si="81"/>
        <v>0</v>
      </c>
      <c r="EV96" s="1240">
        <f t="shared" si="81"/>
        <v>0</v>
      </c>
      <c r="EW96" s="1240">
        <f t="shared" si="81"/>
        <v>0</v>
      </c>
      <c r="EX96" s="1240">
        <f t="shared" si="81"/>
        <v>0</v>
      </c>
      <c r="EY96" s="1240">
        <f t="shared" si="81"/>
        <v>0</v>
      </c>
      <c r="EZ96" s="1240">
        <f t="shared" si="81"/>
        <v>0</v>
      </c>
      <c r="FA96" s="1240">
        <f t="shared" si="81"/>
        <v>0</v>
      </c>
      <c r="FB96" s="1240">
        <f t="shared" si="81"/>
        <v>0</v>
      </c>
      <c r="FC96" s="1240">
        <f t="shared" si="81"/>
        <v>0</v>
      </c>
      <c r="FD96" s="1240">
        <f t="shared" si="82"/>
        <v>0</v>
      </c>
      <c r="FE96" s="1240">
        <f t="shared" si="82"/>
        <v>0</v>
      </c>
      <c r="FF96" s="1240">
        <f t="shared" si="82"/>
        <v>0</v>
      </c>
      <c r="FG96" s="1240">
        <f t="shared" si="82"/>
        <v>0</v>
      </c>
      <c r="FH96" s="1240">
        <f t="shared" si="82"/>
        <v>0</v>
      </c>
      <c r="FI96" s="1240">
        <f t="shared" si="82"/>
        <v>0</v>
      </c>
      <c r="FJ96" s="1240">
        <f t="shared" si="82"/>
        <v>0</v>
      </c>
      <c r="FK96" s="1240">
        <f t="shared" si="82"/>
        <v>0</v>
      </c>
      <c r="FL96" s="1240">
        <f t="shared" si="82"/>
        <v>0</v>
      </c>
      <c r="FM96" s="1240">
        <f t="shared" si="82"/>
        <v>0</v>
      </c>
      <c r="FN96" s="1240">
        <f t="shared" si="83"/>
        <v>0</v>
      </c>
      <c r="FO96" s="1240">
        <f t="shared" si="83"/>
        <v>0</v>
      </c>
      <c r="FP96" s="1240">
        <f t="shared" si="83"/>
        <v>0</v>
      </c>
      <c r="FQ96" s="1240">
        <f t="shared" si="83"/>
        <v>0</v>
      </c>
      <c r="FR96" s="1240">
        <f t="shared" si="83"/>
        <v>0</v>
      </c>
      <c r="FS96" s="1240">
        <f t="shared" si="83"/>
        <v>0</v>
      </c>
      <c r="FT96" s="1257">
        <f t="shared" si="83"/>
        <v>0</v>
      </c>
    </row>
    <row r="97" spans="1:176" s="1191" customFormat="1" ht="15.75" thickBot="1" x14ac:dyDescent="0.3">
      <c r="A97" s="474"/>
      <c r="B97" s="481">
        <v>2020</v>
      </c>
      <c r="C97" s="1279"/>
      <c r="D97" s="1774">
        <f t="shared" ca="1" si="71"/>
        <v>3291672.1410167352</v>
      </c>
      <c r="E97" s="1786">
        <f>IF(Overzicht!C46=0,0,Overzicht!C$17/Overzicht!C46)</f>
        <v>90085.09130225853</v>
      </c>
      <c r="F97" s="1773">
        <f>IF(Overzicht!D46=0,0,Overzicht!D$17/Overzicht!D46)</f>
        <v>9149.3055555555547</v>
      </c>
      <c r="G97" s="1773">
        <f ca="1">IF(Overzicht!E46=0,0,Overzicht!E$17/Overzicht!E46)</f>
        <v>16022</v>
      </c>
      <c r="H97" s="1773">
        <f ca="1">IF(Overzicht!F46=0,0,Overzicht!F$17/Overzicht!F46)</f>
        <v>353524.50000000006</v>
      </c>
      <c r="I97" s="1773">
        <f ca="1">IF(Overzicht!G46=0,0,Overzicht!G$17/Overzicht!G46)</f>
        <v>639919.9800000001</v>
      </c>
      <c r="J97" s="1773">
        <f>IF(Overzicht!H46=0,0,Overzicht!H$17/Overzicht!H46)</f>
        <v>929.86857671499649</v>
      </c>
      <c r="K97" s="1773">
        <f>IF(Overzicht!I46=0,0,Overzicht!I$17/Overzicht!I46)</f>
        <v>1555.5555555555557</v>
      </c>
      <c r="L97" s="1773">
        <f ca="1">IF(Overzicht!J46=0,0,Overzicht!J$17/Overzicht!J46)</f>
        <v>666</v>
      </c>
      <c r="M97" s="1773">
        <f>IF(Overzicht!K46=0,0,Overzicht!K$17/Overzicht!K46)</f>
        <v>16666.666666666668</v>
      </c>
      <c r="N97" s="1773">
        <f>IF(Overzicht!L46=0,0,Overzicht!L$17/Overzicht!L46)</f>
        <v>0</v>
      </c>
      <c r="O97" s="1773">
        <f ca="1">IF(Overzicht!M46=0,0,Overzicht!M$17/Overzicht!M46)</f>
        <v>284.39999999999998</v>
      </c>
      <c r="P97" s="1773">
        <f ca="1">IF(Overzicht!N46=0,0,Overzicht!N$17/Overzicht!N46)</f>
        <v>0</v>
      </c>
      <c r="Q97" s="1773">
        <f>IF(Overzicht!O46=0,0,Overzicht!O$17/Overzicht!O46)</f>
        <v>20666.822507505189</v>
      </c>
      <c r="R97" s="1773">
        <f>IF(Overzicht!P46=0,0,Overzicht!P$17/Overzicht!P46)</f>
        <v>57038.215742958171</v>
      </c>
      <c r="S97" s="1773">
        <f>IF(Overzicht!Q46=0,0,Overzicht!Q$17/Overzicht!Q46)</f>
        <v>0</v>
      </c>
      <c r="T97" s="1773">
        <f>IF(Overzicht!R46=0,0,Overzicht!R$17/Overzicht!R46)</f>
        <v>0</v>
      </c>
      <c r="U97" s="1773">
        <f>IF(Overzicht!S46=0,0,Overzicht!S$17/Overzicht!S46)</f>
        <v>0</v>
      </c>
      <c r="V97" s="1773" t="e">
        <f>IF(Overzicht!T46=0,0,Overzicht!T$17/Overzicht!T46)</f>
        <v>#VALUE!</v>
      </c>
      <c r="W97" s="1773">
        <f ca="1">IF(Overzicht!U46=0,0,Overzicht!U$17/Overzicht!U46)</f>
        <v>0</v>
      </c>
      <c r="X97" s="1773">
        <f ca="1">IF(Overzicht!V46=0,0,Overzicht!V$17/Overzicht!V46)</f>
        <v>0</v>
      </c>
      <c r="Y97" s="1773">
        <f ca="1">IF(Overzicht!W46=0,0,Overzicht!W$17/Overzicht!W46)</f>
        <v>0</v>
      </c>
      <c r="Z97" s="1773">
        <f ca="1">IF(Overzicht!X46=0,0,Overzicht!X$17/Overzicht!X46)</f>
        <v>0</v>
      </c>
      <c r="AA97" s="1772"/>
      <c r="AB97" s="1773">
        <f>IF(Overzicht!Z46=0,0,Overzicht!Z$17/Overzicht!Z46)</f>
        <v>747280.6320011093</v>
      </c>
      <c r="AC97" s="1773">
        <f ca="1">Overzicht!AA46*Overzicht!AA$17</f>
        <v>0</v>
      </c>
      <c r="AD97" s="1773">
        <f ca="1">Overzicht!AB46*Overzicht!AB$17</f>
        <v>120641.08931412129</v>
      </c>
      <c r="AE97" s="1773">
        <f ca="1">Overzicht!AC46*Overzicht!AC$17</f>
        <v>0</v>
      </c>
      <c r="AF97" s="1773">
        <f>Overzicht!AD46*Overzicht!AD$17</f>
        <v>0</v>
      </c>
      <c r="AG97" s="1773">
        <f>Overzicht!AE46*Overzicht!AE$17</f>
        <v>0</v>
      </c>
      <c r="AH97" s="1773">
        <f>Overzicht!AF46*Overzicht!AF$17</f>
        <v>0</v>
      </c>
      <c r="AI97" s="1773">
        <f>Overzicht!AG46*Overzicht!AG$17</f>
        <v>0</v>
      </c>
      <c r="AJ97" s="1773">
        <f>Overzicht!AH46*Overzicht!AH$17</f>
        <v>0</v>
      </c>
      <c r="AK97" s="1773">
        <f>Overzicht!AI46*Overzicht!AI$17</f>
        <v>0</v>
      </c>
      <c r="AL97" s="1773">
        <f>Overzicht!AJ46*Overzicht!AJ$17</f>
        <v>0</v>
      </c>
      <c r="AM97" s="1773">
        <f>Overzicht!AK46*Overzicht!AK$17</f>
        <v>0</v>
      </c>
      <c r="AN97" s="1773">
        <f>Overzicht!AL46*Overzicht!AL$17</f>
        <v>0</v>
      </c>
      <c r="AO97" s="1772"/>
      <c r="AP97" s="1773">
        <f ca="1">Overzicht!AN46*Overzicht!AN$17</f>
        <v>0</v>
      </c>
      <c r="AQ97" s="1773">
        <f ca="1">Overzicht!AO46*Overzicht!AO$17</f>
        <v>221.13067398796909</v>
      </c>
      <c r="AR97" s="1773">
        <f ca="1">Overzicht!AP46*Overzicht!AP$17</f>
        <v>397.57801037800243</v>
      </c>
      <c r="AS97" s="1773">
        <f ca="1">Overzicht!AQ46*Overzicht!AQ$17</f>
        <v>234480.73513402569</v>
      </c>
      <c r="AT97" s="1773">
        <f ca="1">Overzicht!AR46*Overzicht!AR$17</f>
        <v>304189.69873531582</v>
      </c>
      <c r="AU97" s="1773">
        <f ca="1">Overzicht!AS46*Overzicht!AS$17</f>
        <v>100380.08899896474</v>
      </c>
      <c r="AV97" s="1773">
        <f ca="1">Overzicht!AT46*Overzicht!AT$17</f>
        <v>532786.78045948723</v>
      </c>
      <c r="AW97" s="1773">
        <f ca="1">Overzicht!AU46*Overzicht!AU$17</f>
        <v>1083084.1280553716</v>
      </c>
      <c r="AX97" s="1773">
        <f ca="1">Overzicht!AV46*Overzicht!AV$17</f>
        <v>167690.10225537393</v>
      </c>
      <c r="AY97" s="1773">
        <f ca="1">Overzicht!AW46*Overzicht!AW$17</f>
        <v>520.17737859933209</v>
      </c>
      <c r="AZ97" s="1773">
        <f>Overzicht!AX46*Overzicht!AX$17</f>
        <v>0</v>
      </c>
      <c r="BA97" s="1773">
        <f>Overzicht!AY46*Overzicht!AY$17</f>
        <v>0</v>
      </c>
      <c r="BB97" s="1773">
        <f>Overzicht!AZ46*Overzicht!AZ$17</f>
        <v>0</v>
      </c>
      <c r="BC97" s="1773">
        <f>Overzicht!BA46*Overzicht!BA$17</f>
        <v>0</v>
      </c>
      <c r="BD97" s="1773">
        <f>Overzicht!BB46*Overzicht!BB$17</f>
        <v>0</v>
      </c>
      <c r="BE97" s="1773">
        <f>Overzicht!BC46*Overzicht!BC$17</f>
        <v>0</v>
      </c>
      <c r="BF97" s="1773">
        <f>Overzicht!BD46*Overzicht!BD$17</f>
        <v>0</v>
      </c>
      <c r="BG97" s="1773">
        <f>Overzicht!BE46*Overzicht!BE$17</f>
        <v>0</v>
      </c>
      <c r="BH97" s="1773">
        <f>Overzicht!BF46*Overzicht!BF$17</f>
        <v>0</v>
      </c>
      <c r="BI97" s="1773">
        <f>Overzicht!BG46*Overzicht!BG$17</f>
        <v>0</v>
      </c>
      <c r="BJ97" s="1773">
        <f>Overzicht!BH46*Overzicht!BH$17</f>
        <v>0</v>
      </c>
      <c r="BK97" s="1773">
        <f>Overzicht!BI46*Overzicht!BI$17</f>
        <v>0</v>
      </c>
      <c r="BL97" s="1773">
        <f>Overzicht!BJ46*Overzicht!BJ$17</f>
        <v>0</v>
      </c>
      <c r="BM97" s="1773">
        <f>Overzicht!BK46*Overzicht!BK$17</f>
        <v>0</v>
      </c>
      <c r="BN97" s="1773">
        <f>Overzicht!BL46*Overzicht!BL$17</f>
        <v>0</v>
      </c>
      <c r="BO97" s="1773">
        <f>Overzicht!BM46*Overzicht!BM$17</f>
        <v>0</v>
      </c>
      <c r="BP97" s="1773">
        <f>Overzicht!BN46*Overzicht!BN$17</f>
        <v>0</v>
      </c>
      <c r="BQ97" s="1773">
        <f>Overzicht!BO46*Overzicht!BO$17</f>
        <v>0</v>
      </c>
      <c r="BR97" s="1773">
        <f>Overzicht!BP46*Overzicht!BP$17</f>
        <v>0</v>
      </c>
      <c r="BS97" s="1773">
        <f>Overzicht!BQ46*Overzicht!BQ$17</f>
        <v>0</v>
      </c>
      <c r="BT97" s="1773">
        <f>Overzicht!BR46*Overzicht!BR$17</f>
        <v>0</v>
      </c>
      <c r="BU97" s="1773">
        <f>Overzicht!BS46*Overzicht!BS$17</f>
        <v>0</v>
      </c>
      <c r="BV97" s="1773">
        <f>Overzicht!BT46*Overzicht!BT$17</f>
        <v>0</v>
      </c>
      <c r="BW97" s="1773">
        <f>Overzicht!BU46*Overzicht!BU$17</f>
        <v>0</v>
      </c>
      <c r="BX97" s="1773">
        <f>Overzicht!BV46*Overzicht!BV$17</f>
        <v>0</v>
      </c>
      <c r="BY97" s="1773">
        <f>Overzicht!BW46*Overzicht!BW$17</f>
        <v>0</v>
      </c>
      <c r="BZ97" s="1773">
        <f>Overzicht!BX46*Overzicht!BX$17</f>
        <v>0</v>
      </c>
      <c r="CA97" s="1773">
        <f>Overzicht!BY46*Overzicht!BY$17</f>
        <v>0</v>
      </c>
      <c r="CB97" s="1773">
        <f>Overzicht!BZ46*Overzicht!BZ$17</f>
        <v>0</v>
      </c>
      <c r="CC97" s="1773">
        <f>Overzicht!CA46*Overzicht!CA$17</f>
        <v>0</v>
      </c>
      <c r="CD97" s="1773">
        <f>Overzicht!CB46*Overzicht!CB$17</f>
        <v>0</v>
      </c>
      <c r="CE97" s="1773">
        <f>Overzicht!CC46*Overzicht!CC$17</f>
        <v>0</v>
      </c>
      <c r="CF97" s="1773">
        <f>Overzicht!CD46*Overzicht!CD$17</f>
        <v>0</v>
      </c>
      <c r="CG97" s="1773">
        <f>Overzicht!CE46*Overzicht!CE$17</f>
        <v>0</v>
      </c>
      <c r="CH97" s="1773">
        <f>Overzicht!CF46*Overzicht!CF$17</f>
        <v>0</v>
      </c>
      <c r="CI97" s="1773">
        <f>Overzicht!CG46*Overzicht!CG$17</f>
        <v>0</v>
      </c>
      <c r="CJ97" s="1774">
        <f>Overzicht!CH46*Overzicht!CH$17</f>
        <v>0</v>
      </c>
      <c r="CL97" s="1193"/>
      <c r="CM97" s="1198"/>
      <c r="CN97" s="475"/>
      <c r="CO97" s="475"/>
      <c r="CP97" s="1273">
        <f t="shared" ca="1" si="76"/>
        <v>74.303015084646006</v>
      </c>
      <c r="CQ97" s="1274">
        <f t="shared" si="76"/>
        <v>75.97308986064391</v>
      </c>
      <c r="CR97" s="1232">
        <f t="shared" si="76"/>
        <v>83.333333333333329</v>
      </c>
      <c r="CS97" s="1232">
        <f t="shared" ca="1" si="76"/>
        <v>100</v>
      </c>
      <c r="CT97" s="1232">
        <f t="shared" ca="1" si="76"/>
        <v>99.671585295795779</v>
      </c>
      <c r="CU97" s="1232">
        <f t="shared" ca="1" si="76"/>
        <v>100.33050613502338</v>
      </c>
      <c r="CV97" s="1232">
        <f t="shared" si="76"/>
        <v>92.986857671499649</v>
      </c>
      <c r="CW97" s="1232">
        <f t="shared" si="76"/>
        <v>86.666666666666671</v>
      </c>
      <c r="CX97" s="1232">
        <f t="shared" ca="1" si="76"/>
        <v>92.5</v>
      </c>
      <c r="CY97" s="1232">
        <f t="shared" si="76"/>
        <v>100</v>
      </c>
      <c r="CZ97" s="1232">
        <f t="shared" si="76"/>
        <v>0</v>
      </c>
      <c r="DA97" s="1232">
        <f t="shared" ca="1" si="76"/>
        <v>100</v>
      </c>
      <c r="DB97" s="1232">
        <f t="shared" ca="1" si="76"/>
        <v>0</v>
      </c>
      <c r="DC97" s="1232">
        <f t="shared" si="76"/>
        <v>100.00000000000023</v>
      </c>
      <c r="DD97" s="1275">
        <f t="shared" si="76"/>
        <v>99.999999999999588</v>
      </c>
      <c r="DE97" s="1275">
        <f t="shared" si="77"/>
        <v>0</v>
      </c>
      <c r="DF97" s="1275">
        <f t="shared" si="77"/>
        <v>0</v>
      </c>
      <c r="DG97" s="1275">
        <f t="shared" si="77"/>
        <v>0</v>
      </c>
      <c r="DH97" s="1275" t="e">
        <f t="shared" si="77"/>
        <v>#VALUE!</v>
      </c>
      <c r="DI97" s="1275">
        <f t="shared" ca="1" si="77"/>
        <v>0</v>
      </c>
      <c r="DJ97" s="1275">
        <f t="shared" ca="1" si="77"/>
        <v>0</v>
      </c>
      <c r="DK97" s="1275">
        <f t="shared" ca="1" si="77"/>
        <v>0</v>
      </c>
      <c r="DL97" s="1275">
        <f t="shared" ca="1" si="77"/>
        <v>0</v>
      </c>
      <c r="DM97" s="1232">
        <f t="shared" si="78"/>
        <v>95.554520489179311</v>
      </c>
      <c r="DN97" s="1272">
        <f t="shared" ca="1" si="78"/>
        <v>0</v>
      </c>
      <c r="DO97" s="1275">
        <f t="shared" ca="1" si="78"/>
        <v>100</v>
      </c>
      <c r="DP97" s="1275">
        <f t="shared" ca="1" si="78"/>
        <v>0</v>
      </c>
      <c r="DQ97" s="1275">
        <f t="shared" si="78"/>
        <v>0</v>
      </c>
      <c r="DR97" s="1275">
        <f t="shared" si="78"/>
        <v>0</v>
      </c>
      <c r="DS97" s="1275">
        <f t="shared" si="78"/>
        <v>0</v>
      </c>
      <c r="DT97" s="1275">
        <f t="shared" si="78"/>
        <v>0</v>
      </c>
      <c r="DU97" s="1275">
        <f t="shared" si="78"/>
        <v>0</v>
      </c>
      <c r="DV97" s="1275">
        <f t="shared" si="78"/>
        <v>0</v>
      </c>
      <c r="DW97" s="1275">
        <f t="shared" si="78"/>
        <v>0</v>
      </c>
      <c r="DX97" s="1275">
        <f t="shared" si="78"/>
        <v>0</v>
      </c>
      <c r="DY97" s="1275">
        <f t="shared" si="78"/>
        <v>0</v>
      </c>
      <c r="DZ97" s="1232">
        <f t="shared" ca="1" si="79"/>
        <v>0</v>
      </c>
      <c r="EA97" s="1272">
        <f t="shared" ca="1" si="79"/>
        <v>101.77646433839975</v>
      </c>
      <c r="EB97" s="1232">
        <f t="shared" ca="1" si="79"/>
        <v>93.707985738445117</v>
      </c>
      <c r="EC97" s="1232">
        <f t="shared" ca="1" si="79"/>
        <v>62.007618327606515</v>
      </c>
      <c r="ED97" s="1232">
        <f t="shared" ca="1" si="79"/>
        <v>83.565009070197149</v>
      </c>
      <c r="EE97" s="1232">
        <f t="shared" ca="1" si="79"/>
        <v>55.772467199671723</v>
      </c>
      <c r="EF97" s="1232">
        <f t="shared" ca="1" si="79"/>
        <v>80.333056365010862</v>
      </c>
      <c r="EG97" s="1232">
        <f t="shared" ca="1" si="79"/>
        <v>63.32714645559038</v>
      </c>
      <c r="EH97" s="1232">
        <f t="shared" ca="1" si="79"/>
        <v>94.512706578221284</v>
      </c>
      <c r="EI97" s="1232">
        <f t="shared" ca="1" si="79"/>
        <v>39.56728931051682</v>
      </c>
      <c r="EJ97" s="1232">
        <f t="shared" si="80"/>
        <v>0</v>
      </c>
      <c r="EK97" s="1232">
        <f t="shared" si="80"/>
        <v>0</v>
      </c>
      <c r="EL97" s="1232">
        <f t="shared" si="80"/>
        <v>0</v>
      </c>
      <c r="EM97" s="1232">
        <f t="shared" si="80"/>
        <v>0</v>
      </c>
      <c r="EN97" s="1232">
        <f t="shared" si="80"/>
        <v>0</v>
      </c>
      <c r="EO97" s="1232">
        <f t="shared" si="80"/>
        <v>0</v>
      </c>
      <c r="EP97" s="1232">
        <f t="shared" si="80"/>
        <v>0</v>
      </c>
      <c r="EQ97" s="1232">
        <f t="shared" si="80"/>
        <v>0</v>
      </c>
      <c r="ER97" s="1232">
        <f t="shared" si="80"/>
        <v>0</v>
      </c>
      <c r="ES97" s="1232">
        <f t="shared" si="80"/>
        <v>0</v>
      </c>
      <c r="ET97" s="1232">
        <f t="shared" si="81"/>
        <v>0</v>
      </c>
      <c r="EU97" s="1232">
        <f t="shared" si="81"/>
        <v>0</v>
      </c>
      <c r="EV97" s="1232">
        <f t="shared" si="81"/>
        <v>0</v>
      </c>
      <c r="EW97" s="1232">
        <f t="shared" si="81"/>
        <v>0</v>
      </c>
      <c r="EX97" s="1232">
        <f t="shared" si="81"/>
        <v>0</v>
      </c>
      <c r="EY97" s="1232">
        <f t="shared" si="81"/>
        <v>0</v>
      </c>
      <c r="EZ97" s="1232">
        <f t="shared" si="81"/>
        <v>0</v>
      </c>
      <c r="FA97" s="1232">
        <f t="shared" si="81"/>
        <v>0</v>
      </c>
      <c r="FB97" s="1232">
        <f t="shared" si="81"/>
        <v>0</v>
      </c>
      <c r="FC97" s="1232">
        <f t="shared" si="81"/>
        <v>0</v>
      </c>
      <c r="FD97" s="1232">
        <f t="shared" si="82"/>
        <v>0</v>
      </c>
      <c r="FE97" s="1232">
        <f t="shared" si="82"/>
        <v>0</v>
      </c>
      <c r="FF97" s="1232">
        <f t="shared" si="82"/>
        <v>0</v>
      </c>
      <c r="FG97" s="1232">
        <f t="shared" si="82"/>
        <v>0</v>
      </c>
      <c r="FH97" s="1232">
        <f t="shared" si="82"/>
        <v>0</v>
      </c>
      <c r="FI97" s="1232">
        <f t="shared" si="82"/>
        <v>0</v>
      </c>
      <c r="FJ97" s="1232">
        <f t="shared" si="82"/>
        <v>0</v>
      </c>
      <c r="FK97" s="1232">
        <f t="shared" si="82"/>
        <v>0</v>
      </c>
      <c r="FL97" s="1232">
        <f t="shared" si="82"/>
        <v>0</v>
      </c>
      <c r="FM97" s="1232">
        <f t="shared" si="82"/>
        <v>0</v>
      </c>
      <c r="FN97" s="1232">
        <f t="shared" si="83"/>
        <v>0</v>
      </c>
      <c r="FO97" s="1232">
        <f t="shared" si="83"/>
        <v>0</v>
      </c>
      <c r="FP97" s="1232">
        <f t="shared" si="83"/>
        <v>0</v>
      </c>
      <c r="FQ97" s="1232">
        <f t="shared" si="83"/>
        <v>0</v>
      </c>
      <c r="FR97" s="1232">
        <f t="shared" si="83"/>
        <v>0</v>
      </c>
      <c r="FS97" s="1232">
        <f t="shared" si="83"/>
        <v>0</v>
      </c>
      <c r="FT97" s="1233">
        <f t="shared" si="83"/>
        <v>0</v>
      </c>
    </row>
    <row r="98" spans="1:176" ht="15.75" thickBot="1" x14ac:dyDescent="0.3"/>
    <row r="99" spans="1:176" ht="29.25" customHeight="1" thickBot="1" x14ac:dyDescent="0.3">
      <c r="A99" s="1758" t="str">
        <f>IF(E99&lt;=14,E3,IF(E99&lt;19,AB3,AP3))</f>
        <v>Verbruikers processen</v>
      </c>
      <c r="B99" s="1759"/>
      <c r="C99" s="1760" t="str">
        <f ca="1">C106</f>
        <v>Proces 1</v>
      </c>
      <c r="D99" s="1761"/>
      <c r="E99" s="165">
        <v>38</v>
      </c>
      <c r="F99" s="64"/>
    </row>
    <row r="100" spans="1:176" ht="21" customHeight="1" x14ac:dyDescent="0.25">
      <c r="A100" s="26"/>
      <c r="B100" s="26"/>
      <c r="C100" s="26"/>
    </row>
    <row r="101" spans="1:176" ht="38.25" customHeight="1" x14ac:dyDescent="0.25">
      <c r="A101" s="59"/>
      <c r="B101" s="63" t="s">
        <v>432</v>
      </c>
      <c r="C101" s="1762">
        <v>2018</v>
      </c>
      <c r="D101" s="1399"/>
    </row>
    <row r="102" spans="1:176" ht="10.5" customHeight="1" x14ac:dyDescent="0.25">
      <c r="B102" s="44"/>
      <c r="C102" s="44"/>
      <c r="I102" s="200"/>
      <c r="J102" s="64"/>
      <c r="K102" s="64"/>
      <c r="L102" s="64"/>
      <c r="M102" s="64"/>
      <c r="N102" s="64"/>
    </row>
    <row r="103" spans="1:176" ht="3.75" customHeight="1" x14ac:dyDescent="0.25">
      <c r="B103" s="44"/>
      <c r="C103" s="44"/>
      <c r="I103" s="200"/>
      <c r="J103" s="64"/>
      <c r="K103" s="64"/>
      <c r="L103" s="64"/>
      <c r="M103" s="64"/>
      <c r="N103" s="64"/>
    </row>
    <row r="104" spans="1:176" x14ac:dyDescent="0.25">
      <c r="A104" s="2059"/>
      <c r="B104" s="64"/>
      <c r="C104" s="64"/>
      <c r="D104" s="64"/>
      <c r="E104" s="64"/>
      <c r="F104" s="64"/>
      <c r="G104" s="64"/>
      <c r="H104" s="64"/>
      <c r="I104" s="200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DM104" s="64"/>
      <c r="EA104" s="64"/>
    </row>
    <row r="105" spans="1:176" s="218" customFormat="1" x14ac:dyDescent="0.25">
      <c r="A105" s="66"/>
      <c r="B105" s="49"/>
      <c r="C105" s="49"/>
      <c r="D105" s="49"/>
      <c r="E105" s="49"/>
      <c r="F105" s="49"/>
      <c r="G105" s="49"/>
      <c r="H105" s="49"/>
      <c r="I105" s="67"/>
      <c r="J105" s="66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CN105" s="2060"/>
      <c r="CO105" s="2060"/>
      <c r="CT105" s="2061"/>
      <c r="CV105" s="2061"/>
      <c r="CW105" s="2061"/>
      <c r="CX105" s="2061"/>
      <c r="CY105" s="2061"/>
      <c r="CZ105" s="2061"/>
      <c r="DA105" s="2061"/>
      <c r="DB105" s="2061"/>
      <c r="DC105" s="2061"/>
      <c r="DD105" s="2061"/>
      <c r="DE105" s="2061"/>
      <c r="DF105" s="2061"/>
      <c r="DG105" s="2061"/>
      <c r="DH105" s="2061"/>
      <c r="DI105" s="2061"/>
      <c r="DJ105" s="2061"/>
      <c r="DK105" s="2061"/>
      <c r="DL105" s="2061"/>
      <c r="DM105" s="49"/>
      <c r="DN105" s="2061"/>
      <c r="DO105" s="2061"/>
      <c r="DP105" s="2061"/>
      <c r="DQ105" s="2061"/>
      <c r="DR105" s="2061"/>
      <c r="DS105" s="2061"/>
      <c r="DT105" s="2061"/>
      <c r="DU105" s="2061"/>
      <c r="DV105" s="2061"/>
      <c r="DW105" s="2061"/>
      <c r="DX105" s="2061"/>
      <c r="DY105" s="2061"/>
      <c r="DZ105" s="2061"/>
      <c r="EA105" s="49"/>
      <c r="EB105" s="2061"/>
      <c r="EC105" s="2061"/>
      <c r="ED105" s="2061"/>
      <c r="EE105" s="2061"/>
      <c r="EF105" s="2061"/>
      <c r="EG105" s="2061"/>
      <c r="EH105" s="2061"/>
      <c r="EI105" s="2061"/>
      <c r="EJ105" s="2061"/>
      <c r="EK105" s="2061"/>
      <c r="EL105" s="2061"/>
      <c r="EM105" s="2061"/>
      <c r="EN105" s="2061"/>
      <c r="EO105" s="2061"/>
      <c r="EP105" s="2061"/>
      <c r="EQ105" s="2061"/>
      <c r="ER105" s="2061"/>
      <c r="ES105" s="2061"/>
      <c r="ET105" s="2061"/>
      <c r="EU105" s="2061"/>
      <c r="EV105" s="2061"/>
      <c r="EW105" s="2061"/>
      <c r="EX105" s="2061"/>
      <c r="EY105" s="2061"/>
      <c r="EZ105" s="2061"/>
      <c r="FA105" s="2061"/>
      <c r="FB105" s="2061"/>
    </row>
    <row r="106" spans="1:176" s="218" customFormat="1" x14ac:dyDescent="0.25">
      <c r="A106" s="66"/>
      <c r="B106" s="49"/>
      <c r="C106" s="2062" t="str">
        <f ca="1">OFFSET(CQ4,0,$E$99)</f>
        <v>Proces 1</v>
      </c>
      <c r="D106" s="49" t="str">
        <f>"BW"&amp;TEXT(E106,0)</f>
        <v>BW0</v>
      </c>
      <c r="E106" s="49"/>
      <c r="F106" s="49"/>
      <c r="G106" s="49"/>
      <c r="H106" s="49"/>
      <c r="I106" s="67"/>
      <c r="J106" s="66"/>
      <c r="K106" s="49"/>
      <c r="L106" s="49" t="str">
        <f>" EPI Totale site "&amp;TEXT(C101,0)</f>
        <v xml:space="preserve"> EPI Totale site 2018</v>
      </c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CN106" s="2060"/>
      <c r="CO106" s="2060"/>
      <c r="CT106" s="2061"/>
      <c r="CV106" s="2061"/>
      <c r="CW106" s="2061"/>
      <c r="CX106" s="2061"/>
      <c r="CY106" s="2061"/>
      <c r="CZ106" s="2061"/>
      <c r="DA106" s="2061"/>
      <c r="DB106" s="2061"/>
      <c r="DC106" s="2061"/>
      <c r="DD106" s="2061"/>
      <c r="DE106" s="2061"/>
      <c r="DF106" s="2061"/>
      <c r="DG106" s="2061"/>
      <c r="DH106" s="2061"/>
      <c r="DI106" s="2061"/>
      <c r="DJ106" s="2061"/>
      <c r="DK106" s="2061"/>
      <c r="DL106" s="2061"/>
      <c r="DM106" s="49"/>
      <c r="DN106" s="2061"/>
      <c r="DO106" s="2061"/>
      <c r="DP106" s="2061"/>
      <c r="DQ106" s="2061"/>
      <c r="DR106" s="2061"/>
      <c r="DS106" s="2061"/>
      <c r="DT106" s="2061"/>
      <c r="DU106" s="2061"/>
      <c r="DV106" s="2061"/>
      <c r="DW106" s="2061"/>
      <c r="DX106" s="2061"/>
      <c r="DY106" s="2061"/>
      <c r="DZ106" s="2061"/>
      <c r="EA106" s="49"/>
      <c r="EB106" s="2061"/>
      <c r="EC106" s="2061"/>
      <c r="ED106" s="2061"/>
      <c r="EE106" s="2061"/>
      <c r="EF106" s="2061"/>
      <c r="EG106" s="2061"/>
      <c r="EH106" s="2061"/>
      <c r="EI106" s="2061"/>
      <c r="EJ106" s="2061"/>
      <c r="EK106" s="2061"/>
      <c r="EL106" s="2061"/>
      <c r="EM106" s="2061"/>
      <c r="EN106" s="2061"/>
      <c r="EO106" s="2061"/>
      <c r="EP106" s="2061"/>
      <c r="EQ106" s="2061"/>
      <c r="ER106" s="2061"/>
      <c r="ES106" s="2061"/>
      <c r="ET106" s="2061"/>
      <c r="EU106" s="2061"/>
      <c r="EV106" s="2061"/>
      <c r="EW106" s="2061"/>
      <c r="EX106" s="2061"/>
      <c r="EY106" s="2061"/>
      <c r="EZ106" s="2061"/>
      <c r="FA106" s="2061"/>
      <c r="FB106" s="2061"/>
    </row>
    <row r="107" spans="1:176" s="218" customFormat="1" x14ac:dyDescent="0.25">
      <c r="A107" s="49">
        <v>2008</v>
      </c>
      <c r="B107" s="49"/>
      <c r="C107" s="68">
        <f t="shared" ref="C107:C119" ca="1" si="84">IF(A107&gt;=$C$101+1, #N/A,OFFSET(INDIRECT(D107),0,$E$99))</f>
        <v>0</v>
      </c>
      <c r="D107" s="49" t="str">
        <f t="shared" ref="D107:D119" ca="1" si="85">"CQ"&amp;TEXT(E107,0)</f>
        <v>CQ60</v>
      </c>
      <c r="E107" s="49">
        <f ca="1">OFFSET(F107,$C$101-A107,0)-4</f>
        <v>60</v>
      </c>
      <c r="F107" s="49"/>
      <c r="G107" s="49"/>
      <c r="H107" s="49"/>
      <c r="I107" s="67"/>
      <c r="J107" s="49">
        <v>2008</v>
      </c>
      <c r="K107" s="49"/>
      <c r="L107" s="68" t="e">
        <f t="shared" ref="L107:L119" ca="1" si="86">IF(J107&gt;=$C$101+1, #N/A,INDIRECT(AA107))</f>
        <v>#REF!</v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49" t="str">
        <f t="shared" ref="AA107:AA119" ca="1" si="87">"CP"&amp;TEXT(AB107,0)</f>
        <v>CP60</v>
      </c>
      <c r="AB107" s="49">
        <f ca="1">OFFSET(AC107,$C$101-J107,0)-4</f>
        <v>60</v>
      </c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CN107" s="2060"/>
      <c r="CO107" s="2060"/>
      <c r="CT107" s="2061"/>
      <c r="CV107" s="2061"/>
      <c r="CW107" s="2061"/>
      <c r="CX107" s="2061"/>
      <c r="CY107" s="2061"/>
      <c r="CZ107" s="2061"/>
      <c r="DA107" s="2061"/>
      <c r="DB107" s="2061"/>
      <c r="DC107" s="2061"/>
      <c r="DD107" s="2061"/>
      <c r="DE107" s="2061"/>
      <c r="DF107" s="2061"/>
      <c r="DG107" s="2061"/>
      <c r="DH107" s="2061"/>
      <c r="DI107" s="2061"/>
      <c r="DJ107" s="2061"/>
      <c r="DK107" s="2061"/>
      <c r="DL107" s="2061"/>
      <c r="DM107" s="49" t="str">
        <f>"BZ"&amp;TEXT(DN107,0)</f>
        <v>BZ0</v>
      </c>
      <c r="DN107" s="2061"/>
      <c r="DO107" s="2061"/>
      <c r="DP107" s="2061"/>
      <c r="DQ107" s="2061"/>
      <c r="DR107" s="2061"/>
      <c r="DS107" s="2061"/>
      <c r="DT107" s="2061"/>
      <c r="DU107" s="2061"/>
      <c r="DV107" s="2061"/>
      <c r="DW107" s="2061"/>
      <c r="DX107" s="2061"/>
      <c r="DY107" s="2061"/>
      <c r="DZ107" s="2061"/>
      <c r="EA107" s="49" t="str">
        <f>"BZ"&amp;TEXT(EB107,0)</f>
        <v>BZ0</v>
      </c>
      <c r="EB107" s="2061"/>
      <c r="EC107" s="2061"/>
      <c r="ED107" s="2061"/>
      <c r="EE107" s="2061"/>
      <c r="EF107" s="2061"/>
      <c r="EG107" s="2061"/>
      <c r="EH107" s="2061"/>
      <c r="EI107" s="2061"/>
      <c r="EJ107" s="2061"/>
      <c r="EK107" s="2061"/>
      <c r="EL107" s="2061"/>
      <c r="EM107" s="2061"/>
      <c r="EN107" s="2061"/>
      <c r="EO107" s="2061"/>
      <c r="EP107" s="2061"/>
      <c r="EQ107" s="2061"/>
      <c r="ER107" s="2061"/>
      <c r="ES107" s="2061"/>
      <c r="ET107" s="2061"/>
      <c r="EU107" s="2061"/>
      <c r="EV107" s="2061"/>
      <c r="EW107" s="2061"/>
      <c r="EX107" s="2061"/>
      <c r="EY107" s="2061"/>
      <c r="EZ107" s="2061"/>
      <c r="FA107" s="2061"/>
      <c r="FB107" s="2061"/>
    </row>
    <row r="108" spans="1:176" s="218" customFormat="1" x14ac:dyDescent="0.25">
      <c r="A108" s="49">
        <v>2009</v>
      </c>
      <c r="B108" s="49"/>
      <c r="C108" s="68">
        <f t="shared" ca="1" si="84"/>
        <v>0</v>
      </c>
      <c r="D108" s="49" t="str">
        <f t="shared" ca="1" si="85"/>
        <v>CQ61</v>
      </c>
      <c r="E108" s="49">
        <f ca="1">OFFSET(F108,$C$101-A108,0)-3</f>
        <v>61</v>
      </c>
      <c r="F108" s="49"/>
      <c r="G108" s="49"/>
      <c r="H108" s="49"/>
      <c r="I108" s="67"/>
      <c r="J108" s="49">
        <v>2009</v>
      </c>
      <c r="K108" s="49"/>
      <c r="L108" s="68" t="e">
        <f t="shared" ca="1" si="86"/>
        <v>#REF!</v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49" t="str">
        <f t="shared" ca="1" si="87"/>
        <v>CP61</v>
      </c>
      <c r="AB108" s="49">
        <f ca="1">OFFSET(AC108,$C$101-J108,0)-3</f>
        <v>61</v>
      </c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CN108" s="2060"/>
      <c r="CO108" s="2060"/>
      <c r="CT108" s="2061"/>
      <c r="CV108" s="2061"/>
      <c r="CW108" s="2061"/>
      <c r="CX108" s="2061"/>
      <c r="CY108" s="2061"/>
      <c r="CZ108" s="2061"/>
      <c r="DA108" s="2061"/>
      <c r="DB108" s="2061"/>
      <c r="DC108" s="2061"/>
      <c r="DD108" s="2061"/>
      <c r="DE108" s="2061"/>
      <c r="DF108" s="2061"/>
      <c r="DG108" s="2061"/>
      <c r="DH108" s="2061"/>
      <c r="DI108" s="2061"/>
      <c r="DJ108" s="2061"/>
      <c r="DK108" s="2061"/>
      <c r="DL108" s="2061"/>
      <c r="DM108" s="49" t="str">
        <f t="shared" ref="DM108:DM119" si="88">"BZ"&amp;TEXT(DN108,0)</f>
        <v>BZ0</v>
      </c>
      <c r="DN108" s="2061"/>
      <c r="DO108" s="2061"/>
      <c r="DP108" s="2061"/>
      <c r="DQ108" s="2061"/>
      <c r="DR108" s="2061"/>
      <c r="DS108" s="2061"/>
      <c r="DT108" s="2061"/>
      <c r="DU108" s="2061"/>
      <c r="DV108" s="2061"/>
      <c r="DW108" s="2061"/>
      <c r="DX108" s="2061"/>
      <c r="DY108" s="2061"/>
      <c r="DZ108" s="2061"/>
      <c r="EA108" s="49" t="str">
        <f t="shared" ref="EA108:EA119" si="89">"BZ"&amp;TEXT(EB108,0)</f>
        <v>BZ0</v>
      </c>
      <c r="EB108" s="2061"/>
      <c r="EC108" s="2061"/>
      <c r="ED108" s="2061"/>
      <c r="EE108" s="2061"/>
      <c r="EF108" s="2061"/>
      <c r="EG108" s="2061"/>
      <c r="EH108" s="2061"/>
      <c r="EI108" s="2061"/>
      <c r="EJ108" s="2061"/>
      <c r="EK108" s="2061"/>
      <c r="EL108" s="2061"/>
      <c r="EM108" s="2061"/>
      <c r="EN108" s="2061"/>
      <c r="EO108" s="2061"/>
      <c r="EP108" s="2061"/>
      <c r="EQ108" s="2061"/>
      <c r="ER108" s="2061"/>
      <c r="ES108" s="2061"/>
      <c r="ET108" s="2061"/>
      <c r="EU108" s="2061"/>
      <c r="EV108" s="2061"/>
      <c r="EW108" s="2061"/>
      <c r="EX108" s="2061"/>
      <c r="EY108" s="2061"/>
      <c r="EZ108" s="2061"/>
      <c r="FA108" s="2061"/>
      <c r="FB108" s="2061"/>
    </row>
    <row r="109" spans="1:176" s="218" customFormat="1" x14ac:dyDescent="0.25">
      <c r="A109" s="49">
        <v>2010</v>
      </c>
      <c r="B109" s="68">
        <f t="shared" ref="B109:B118" ca="1" si="90">IF(ISERROR(C110),$B$109,C110)</f>
        <v>0</v>
      </c>
      <c r="C109" s="68">
        <f t="shared" ca="1" si="84"/>
        <v>0</v>
      </c>
      <c r="D109" s="49" t="str">
        <f t="shared" ca="1" si="85"/>
        <v>CQ62</v>
      </c>
      <c r="E109" s="49">
        <f ca="1">OFFSET(F109,$C$101-A109,0)-2</f>
        <v>62</v>
      </c>
      <c r="F109" s="49"/>
      <c r="G109" s="49"/>
      <c r="H109" s="49"/>
      <c r="I109" s="67"/>
      <c r="J109" s="49">
        <v>2010</v>
      </c>
      <c r="K109" s="68">
        <v>0</v>
      </c>
      <c r="L109" s="68">
        <f t="shared" ca="1" si="86"/>
        <v>0</v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49" t="str">
        <f t="shared" ca="1" si="87"/>
        <v>CP62</v>
      </c>
      <c r="AB109" s="49">
        <f ca="1">OFFSET(AC109,$C$101-J109,0)-2</f>
        <v>62</v>
      </c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CN109" s="2060"/>
      <c r="CO109" s="2060"/>
      <c r="CT109" s="2061"/>
      <c r="CV109" s="2061"/>
      <c r="CW109" s="2061"/>
      <c r="CX109" s="2061"/>
      <c r="CY109" s="2061"/>
      <c r="CZ109" s="2061"/>
      <c r="DA109" s="2061"/>
      <c r="DB109" s="2061"/>
      <c r="DC109" s="2061"/>
      <c r="DD109" s="2061"/>
      <c r="DE109" s="2061"/>
      <c r="DF109" s="2061"/>
      <c r="DG109" s="2061"/>
      <c r="DH109" s="2061"/>
      <c r="DI109" s="2061"/>
      <c r="DJ109" s="2061"/>
      <c r="DK109" s="2061"/>
      <c r="DL109" s="2061"/>
      <c r="DM109" s="49" t="str">
        <f t="shared" si="88"/>
        <v>BZ0</v>
      </c>
      <c r="DN109" s="2061"/>
      <c r="DO109" s="2061"/>
      <c r="DP109" s="2061"/>
      <c r="DQ109" s="2061"/>
      <c r="DR109" s="2061"/>
      <c r="DS109" s="2061"/>
      <c r="DT109" s="2061"/>
      <c r="DU109" s="2061"/>
      <c r="DV109" s="2061"/>
      <c r="DW109" s="2061"/>
      <c r="DX109" s="2061"/>
      <c r="DY109" s="2061"/>
      <c r="DZ109" s="2061"/>
      <c r="EA109" s="49" t="str">
        <f t="shared" si="89"/>
        <v>BZ0</v>
      </c>
      <c r="EB109" s="2061"/>
      <c r="EC109" s="2061"/>
      <c r="ED109" s="2061"/>
      <c r="EE109" s="2061"/>
      <c r="EF109" s="2061"/>
      <c r="EG109" s="2061"/>
      <c r="EH109" s="2061"/>
      <c r="EI109" s="2061"/>
      <c r="EJ109" s="2061"/>
      <c r="EK109" s="2061"/>
      <c r="EL109" s="2061"/>
      <c r="EM109" s="2061"/>
      <c r="EN109" s="2061"/>
      <c r="EO109" s="2061"/>
      <c r="EP109" s="2061"/>
      <c r="EQ109" s="2061"/>
      <c r="ER109" s="2061"/>
      <c r="ES109" s="2061"/>
      <c r="ET109" s="2061"/>
      <c r="EU109" s="2061"/>
      <c r="EV109" s="2061"/>
      <c r="EW109" s="2061"/>
      <c r="EX109" s="2061"/>
      <c r="EY109" s="2061"/>
      <c r="EZ109" s="2061"/>
      <c r="FA109" s="2061"/>
      <c r="FB109" s="2061"/>
    </row>
    <row r="110" spans="1:176" s="218" customFormat="1" x14ac:dyDescent="0.25">
      <c r="A110" s="49">
        <v>2011</v>
      </c>
      <c r="B110" s="68">
        <f t="shared" ca="1" si="90"/>
        <v>0</v>
      </c>
      <c r="C110" s="68">
        <f t="shared" ca="1" si="84"/>
        <v>0</v>
      </c>
      <c r="D110" s="49" t="str">
        <f t="shared" ca="1" si="85"/>
        <v>CQ63</v>
      </c>
      <c r="E110" s="49">
        <f ca="1">OFFSET(F110,$C$101-A110,0)-1</f>
        <v>63</v>
      </c>
      <c r="F110" s="49"/>
      <c r="G110" s="49"/>
      <c r="H110" s="49"/>
      <c r="I110" s="67"/>
      <c r="J110" s="49">
        <v>2011</v>
      </c>
      <c r="K110" s="68">
        <f t="shared" ref="K110:K118" ca="1" si="91">IF(ISERROR(L111),$B$109,L111)</f>
        <v>0</v>
      </c>
      <c r="L110" s="68">
        <f t="shared" ca="1" si="86"/>
        <v>0</v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49" t="str">
        <f t="shared" ca="1" si="87"/>
        <v>CP63</v>
      </c>
      <c r="AB110" s="49">
        <f ca="1">OFFSET(AC110,$C$101-J110,0)-1</f>
        <v>63</v>
      </c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CN110" s="2060"/>
      <c r="CO110" s="2060"/>
      <c r="CT110" s="2061"/>
      <c r="CV110" s="2061"/>
      <c r="CW110" s="2061"/>
      <c r="CX110" s="2061"/>
      <c r="CY110" s="2061"/>
      <c r="CZ110" s="2061"/>
      <c r="DA110" s="2061"/>
      <c r="DB110" s="2061"/>
      <c r="DC110" s="2061"/>
      <c r="DD110" s="2061"/>
      <c r="DE110" s="2061"/>
      <c r="DF110" s="2061"/>
      <c r="DG110" s="2061"/>
      <c r="DH110" s="2061"/>
      <c r="DI110" s="2061"/>
      <c r="DJ110" s="2061"/>
      <c r="DK110" s="2061"/>
      <c r="DL110" s="2061"/>
      <c r="DM110" s="49" t="str">
        <f t="shared" si="88"/>
        <v>BZ0</v>
      </c>
      <c r="DN110" s="2061"/>
      <c r="DO110" s="2061"/>
      <c r="DP110" s="2061"/>
      <c r="DQ110" s="2061"/>
      <c r="DR110" s="2061"/>
      <c r="DS110" s="2061"/>
      <c r="DT110" s="2061"/>
      <c r="DU110" s="2061"/>
      <c r="DV110" s="2061"/>
      <c r="DW110" s="2061"/>
      <c r="DX110" s="2061"/>
      <c r="DY110" s="2061"/>
      <c r="DZ110" s="2061"/>
      <c r="EA110" s="49" t="str">
        <f t="shared" si="89"/>
        <v>BZ0</v>
      </c>
      <c r="EB110" s="2061"/>
      <c r="EC110" s="2061"/>
      <c r="ED110" s="2061"/>
      <c r="EE110" s="2061"/>
      <c r="EF110" s="2061"/>
      <c r="EG110" s="2061"/>
      <c r="EH110" s="2061"/>
      <c r="EI110" s="2061"/>
      <c r="EJ110" s="2061"/>
      <c r="EK110" s="2061"/>
      <c r="EL110" s="2061"/>
      <c r="EM110" s="2061"/>
      <c r="EN110" s="2061"/>
      <c r="EO110" s="2061"/>
      <c r="EP110" s="2061"/>
      <c r="EQ110" s="2061"/>
      <c r="ER110" s="2061"/>
      <c r="ES110" s="2061"/>
      <c r="ET110" s="2061"/>
      <c r="EU110" s="2061"/>
      <c r="EV110" s="2061"/>
      <c r="EW110" s="2061"/>
      <c r="EX110" s="2061"/>
      <c r="EY110" s="2061"/>
      <c r="EZ110" s="2061"/>
      <c r="FA110" s="2061"/>
      <c r="FB110" s="2061"/>
    </row>
    <row r="111" spans="1:176" s="218" customFormat="1" x14ac:dyDescent="0.25">
      <c r="A111" s="49">
        <v>2012</v>
      </c>
      <c r="B111" s="68">
        <f t="shared" ca="1" si="90"/>
        <v>0</v>
      </c>
      <c r="C111" s="68">
        <f t="shared" ca="1" si="84"/>
        <v>0</v>
      </c>
      <c r="D111" s="49" t="str">
        <f t="shared" ca="1" si="85"/>
        <v>CQ64</v>
      </c>
      <c r="E111" s="49">
        <f ca="1">OFFSET(F111,$C$101-A111,0)</f>
        <v>64</v>
      </c>
      <c r="F111" s="49">
        <v>13</v>
      </c>
      <c r="G111" s="49"/>
      <c r="H111" s="49"/>
      <c r="I111" s="67"/>
      <c r="J111" s="49">
        <v>2012</v>
      </c>
      <c r="K111" s="68">
        <f t="shared" ca="1" si="91"/>
        <v>0</v>
      </c>
      <c r="L111" s="68">
        <f t="shared" ca="1" si="86"/>
        <v>0</v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49" t="str">
        <f t="shared" ca="1" si="87"/>
        <v>CP64</v>
      </c>
      <c r="AB111" s="49">
        <f ca="1">OFFSET(AC111,$C$101-J111,0)</f>
        <v>64</v>
      </c>
      <c r="AC111" s="49">
        <v>13</v>
      </c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CN111" s="2060"/>
      <c r="CO111" s="2060"/>
      <c r="CT111" s="2061"/>
      <c r="CV111" s="2061"/>
      <c r="CW111" s="2061"/>
      <c r="CX111" s="2061"/>
      <c r="CY111" s="2061"/>
      <c r="CZ111" s="2061"/>
      <c r="DA111" s="2061"/>
      <c r="DB111" s="2061"/>
      <c r="DC111" s="2061"/>
      <c r="DD111" s="2061"/>
      <c r="DE111" s="2061"/>
      <c r="DF111" s="2061"/>
      <c r="DG111" s="2061"/>
      <c r="DH111" s="2061"/>
      <c r="DI111" s="2061"/>
      <c r="DJ111" s="2061"/>
      <c r="DK111" s="2061"/>
      <c r="DL111" s="2061"/>
      <c r="DM111" s="49" t="str">
        <f t="shared" si="88"/>
        <v>BZ0</v>
      </c>
      <c r="DN111" s="2061"/>
      <c r="DO111" s="2061"/>
      <c r="DP111" s="2061"/>
      <c r="DQ111" s="2061"/>
      <c r="DR111" s="2061"/>
      <c r="DS111" s="2061"/>
      <c r="DT111" s="2061"/>
      <c r="DU111" s="2061"/>
      <c r="DV111" s="2061"/>
      <c r="DW111" s="2061"/>
      <c r="DX111" s="2061"/>
      <c r="DY111" s="2061"/>
      <c r="DZ111" s="2061"/>
      <c r="EA111" s="49" t="str">
        <f t="shared" si="89"/>
        <v>BZ0</v>
      </c>
      <c r="EB111" s="2061"/>
      <c r="EC111" s="2061"/>
      <c r="ED111" s="2061"/>
      <c r="EE111" s="2061"/>
      <c r="EF111" s="2061"/>
      <c r="EG111" s="2061"/>
      <c r="EH111" s="2061"/>
      <c r="EI111" s="2061"/>
      <c r="EJ111" s="2061"/>
      <c r="EK111" s="2061"/>
      <c r="EL111" s="2061"/>
      <c r="EM111" s="2061"/>
      <c r="EN111" s="2061"/>
      <c r="EO111" s="2061"/>
      <c r="EP111" s="2061"/>
      <c r="EQ111" s="2061"/>
      <c r="ER111" s="2061"/>
      <c r="ES111" s="2061"/>
      <c r="ET111" s="2061"/>
      <c r="EU111" s="2061"/>
      <c r="EV111" s="2061"/>
      <c r="EW111" s="2061"/>
      <c r="EX111" s="2061"/>
      <c r="EY111" s="2061"/>
      <c r="EZ111" s="2061"/>
      <c r="FA111" s="2061"/>
      <c r="FB111" s="2061"/>
    </row>
    <row r="112" spans="1:176" s="218" customFormat="1" x14ac:dyDescent="0.25">
      <c r="A112" s="49">
        <v>2013</v>
      </c>
      <c r="B112" s="68">
        <f t="shared" ca="1" si="90"/>
        <v>100</v>
      </c>
      <c r="C112" s="68">
        <f t="shared" ca="1" si="84"/>
        <v>0</v>
      </c>
      <c r="D112" s="49" t="str">
        <f t="shared" ca="1" si="85"/>
        <v>CQ65</v>
      </c>
      <c r="E112" s="49">
        <f ca="1">OFFSET(F112,$C$101-A112,0)+1</f>
        <v>65</v>
      </c>
      <c r="F112" s="49">
        <v>19</v>
      </c>
      <c r="G112" s="49"/>
      <c r="H112" s="49"/>
      <c r="I112" s="67"/>
      <c r="J112" s="49">
        <v>2013</v>
      </c>
      <c r="K112" s="68">
        <v>100</v>
      </c>
      <c r="L112" s="68">
        <f t="shared" ca="1" si="86"/>
        <v>0</v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49" t="str">
        <f t="shared" ca="1" si="87"/>
        <v>CP65</v>
      </c>
      <c r="AB112" s="49">
        <f ca="1">OFFSET(AC112,$C$101-J112,0)+1</f>
        <v>65</v>
      </c>
      <c r="AC112" s="49">
        <v>19</v>
      </c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CN112" s="2060"/>
      <c r="CO112" s="2060"/>
      <c r="CT112" s="2061"/>
      <c r="CV112" s="2061"/>
      <c r="CW112" s="2061"/>
      <c r="CX112" s="2061"/>
      <c r="CY112" s="2061"/>
      <c r="CZ112" s="2061"/>
      <c r="DA112" s="2061"/>
      <c r="DB112" s="2061"/>
      <c r="DC112" s="2061"/>
      <c r="DD112" s="2061"/>
      <c r="DE112" s="2061"/>
      <c r="DF112" s="2061"/>
      <c r="DG112" s="2061"/>
      <c r="DH112" s="2061"/>
      <c r="DI112" s="2061"/>
      <c r="DJ112" s="2061"/>
      <c r="DK112" s="2061"/>
      <c r="DL112" s="2061"/>
      <c r="DM112" s="49" t="str">
        <f t="shared" si="88"/>
        <v>BZ0</v>
      </c>
      <c r="DN112" s="2061"/>
      <c r="DO112" s="2061"/>
      <c r="DP112" s="2061"/>
      <c r="DQ112" s="2061"/>
      <c r="DR112" s="2061"/>
      <c r="DS112" s="2061"/>
      <c r="DT112" s="2061"/>
      <c r="DU112" s="2061"/>
      <c r="DV112" s="2061"/>
      <c r="DW112" s="2061"/>
      <c r="DX112" s="2061"/>
      <c r="DY112" s="2061"/>
      <c r="DZ112" s="2061"/>
      <c r="EA112" s="49" t="str">
        <f t="shared" si="89"/>
        <v>BZ0</v>
      </c>
      <c r="EB112" s="2061"/>
      <c r="EC112" s="2061"/>
      <c r="ED112" s="2061"/>
      <c r="EE112" s="2061"/>
      <c r="EF112" s="2061"/>
      <c r="EG112" s="2061"/>
      <c r="EH112" s="2061"/>
      <c r="EI112" s="2061"/>
      <c r="EJ112" s="2061"/>
      <c r="EK112" s="2061"/>
      <c r="EL112" s="2061"/>
      <c r="EM112" s="2061"/>
      <c r="EN112" s="2061"/>
      <c r="EO112" s="2061"/>
      <c r="EP112" s="2061"/>
      <c r="EQ112" s="2061"/>
      <c r="ER112" s="2061"/>
      <c r="ES112" s="2061"/>
      <c r="ET112" s="2061"/>
      <c r="EU112" s="2061"/>
      <c r="EV112" s="2061"/>
      <c r="EW112" s="2061"/>
      <c r="EX112" s="2061"/>
      <c r="EY112" s="2061"/>
      <c r="EZ112" s="2061"/>
      <c r="FA112" s="2061"/>
      <c r="FB112" s="2061"/>
    </row>
    <row r="113" spans="1:158" s="218" customFormat="1" x14ac:dyDescent="0.25">
      <c r="A113" s="49">
        <v>2014</v>
      </c>
      <c r="B113" s="68">
        <f t="shared" ca="1" si="90"/>
        <v>106.16043274365899</v>
      </c>
      <c r="C113" s="68">
        <f t="shared" ca="1" si="84"/>
        <v>100</v>
      </c>
      <c r="D113" s="49" t="str">
        <f t="shared" ca="1" si="85"/>
        <v>CQ66</v>
      </c>
      <c r="E113" s="49">
        <f ca="1">OFFSET(F113,$C$101-A113,0)+2</f>
        <v>66</v>
      </c>
      <c r="F113" s="49">
        <v>26</v>
      </c>
      <c r="G113" s="49"/>
      <c r="H113" s="49"/>
      <c r="I113" s="67"/>
      <c r="J113" s="49">
        <v>2014</v>
      </c>
      <c r="K113" s="68">
        <f t="shared" ca="1" si="91"/>
        <v>99.524788488044763</v>
      </c>
      <c r="L113" s="68">
        <f t="shared" ca="1" si="86"/>
        <v>100</v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49" t="str">
        <f t="shared" ca="1" si="87"/>
        <v>CP66</v>
      </c>
      <c r="AB113" s="49">
        <f ca="1">OFFSET(AC113,$C$101-J113,0)+2</f>
        <v>66</v>
      </c>
      <c r="AC113" s="49">
        <v>26</v>
      </c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CN113" s="2060"/>
      <c r="CO113" s="2060"/>
      <c r="CT113" s="2061"/>
      <c r="CV113" s="2061"/>
      <c r="CW113" s="2061"/>
      <c r="CX113" s="2061"/>
      <c r="CY113" s="2061"/>
      <c r="CZ113" s="2061"/>
      <c r="DA113" s="2061"/>
      <c r="DB113" s="2061"/>
      <c r="DC113" s="2061"/>
      <c r="DD113" s="2061"/>
      <c r="DE113" s="2061"/>
      <c r="DF113" s="2061"/>
      <c r="DG113" s="2061"/>
      <c r="DH113" s="2061"/>
      <c r="DI113" s="2061"/>
      <c r="DJ113" s="2061"/>
      <c r="DK113" s="2061"/>
      <c r="DL113" s="2061"/>
      <c r="DM113" s="49" t="str">
        <f t="shared" si="88"/>
        <v>BZ0</v>
      </c>
      <c r="DN113" s="2061"/>
      <c r="DO113" s="2061"/>
      <c r="DP113" s="2061"/>
      <c r="DQ113" s="2061"/>
      <c r="DR113" s="2061"/>
      <c r="DS113" s="2061"/>
      <c r="DT113" s="2061"/>
      <c r="DU113" s="2061"/>
      <c r="DV113" s="2061"/>
      <c r="DW113" s="2061"/>
      <c r="DX113" s="2061"/>
      <c r="DY113" s="2061"/>
      <c r="DZ113" s="2061"/>
      <c r="EA113" s="49" t="str">
        <f t="shared" si="89"/>
        <v>BZ0</v>
      </c>
      <c r="EB113" s="2061"/>
      <c r="EC113" s="2061"/>
      <c r="ED113" s="2061"/>
      <c r="EE113" s="2061"/>
      <c r="EF113" s="2061"/>
      <c r="EG113" s="2061"/>
      <c r="EH113" s="2061"/>
      <c r="EI113" s="2061"/>
      <c r="EJ113" s="2061"/>
      <c r="EK113" s="2061"/>
      <c r="EL113" s="2061"/>
      <c r="EM113" s="2061"/>
      <c r="EN113" s="2061"/>
      <c r="EO113" s="2061"/>
      <c r="EP113" s="2061"/>
      <c r="EQ113" s="2061"/>
      <c r="ER113" s="2061"/>
      <c r="ES113" s="2061"/>
      <c r="ET113" s="2061"/>
      <c r="EU113" s="2061"/>
      <c r="EV113" s="2061"/>
      <c r="EW113" s="2061"/>
      <c r="EX113" s="2061"/>
      <c r="EY113" s="2061"/>
      <c r="EZ113" s="2061"/>
      <c r="FA113" s="2061"/>
      <c r="FB113" s="2061"/>
    </row>
    <row r="114" spans="1:158" s="218" customFormat="1" x14ac:dyDescent="0.25">
      <c r="A114" s="49">
        <v>2015</v>
      </c>
      <c r="B114" s="68">
        <f t="shared" ca="1" si="90"/>
        <v>90.833871665201954</v>
      </c>
      <c r="C114" s="68">
        <f ca="1">IF(A114&gt;=$C$101+1, #N/A,OFFSET(INDIRECT(D114),0,$E$99))</f>
        <v>106.16043274365899</v>
      </c>
      <c r="D114" s="49" t="str">
        <f t="shared" ca="1" si="85"/>
        <v>CQ67</v>
      </c>
      <c r="E114" s="49">
        <f ca="1">OFFSET(F114,$C$101-A114,0)+3</f>
        <v>67</v>
      </c>
      <c r="F114" s="49">
        <v>34</v>
      </c>
      <c r="G114" s="49"/>
      <c r="H114" s="49"/>
      <c r="I114" s="67"/>
      <c r="J114" s="49">
        <v>2015</v>
      </c>
      <c r="K114" s="68">
        <f t="shared" ca="1" si="91"/>
        <v>83.049814910070225</v>
      </c>
      <c r="L114" s="68">
        <f t="shared" ca="1" si="86"/>
        <v>99.524788488044763</v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49" t="str">
        <f t="shared" ca="1" si="87"/>
        <v>CP67</v>
      </c>
      <c r="AB114" s="49">
        <f ca="1">OFFSET(AC114,$C$101-J114,0)+3</f>
        <v>67</v>
      </c>
      <c r="AC114" s="49">
        <v>34</v>
      </c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CN114" s="2060"/>
      <c r="CO114" s="2060"/>
      <c r="CT114" s="2061"/>
      <c r="CV114" s="2061"/>
      <c r="CW114" s="2061"/>
      <c r="CX114" s="2061"/>
      <c r="CY114" s="2061"/>
      <c r="CZ114" s="2061"/>
      <c r="DA114" s="2061"/>
      <c r="DB114" s="2061"/>
      <c r="DC114" s="2061"/>
      <c r="DD114" s="2061"/>
      <c r="DE114" s="2061"/>
      <c r="DF114" s="2061"/>
      <c r="DG114" s="2061"/>
      <c r="DH114" s="2061"/>
      <c r="DI114" s="2061"/>
      <c r="DJ114" s="2061"/>
      <c r="DK114" s="2061"/>
      <c r="DL114" s="2061"/>
      <c r="DM114" s="49" t="str">
        <f t="shared" si="88"/>
        <v>BZ0</v>
      </c>
      <c r="DN114" s="2061"/>
      <c r="DO114" s="2061"/>
      <c r="DP114" s="2061"/>
      <c r="DQ114" s="2061"/>
      <c r="DR114" s="2061"/>
      <c r="DS114" s="2061"/>
      <c r="DT114" s="2061"/>
      <c r="DU114" s="2061"/>
      <c r="DV114" s="2061"/>
      <c r="DW114" s="2061"/>
      <c r="DX114" s="2061"/>
      <c r="DY114" s="2061"/>
      <c r="DZ114" s="2061"/>
      <c r="EA114" s="49" t="str">
        <f t="shared" si="89"/>
        <v>BZ0</v>
      </c>
      <c r="EB114" s="2061"/>
      <c r="EC114" s="2061"/>
      <c r="ED114" s="2061"/>
      <c r="EE114" s="2061"/>
      <c r="EF114" s="2061"/>
      <c r="EG114" s="2061"/>
      <c r="EH114" s="2061"/>
      <c r="EI114" s="2061"/>
      <c r="EJ114" s="2061"/>
      <c r="EK114" s="2061"/>
      <c r="EL114" s="2061"/>
      <c r="EM114" s="2061"/>
      <c r="EN114" s="2061"/>
      <c r="EO114" s="2061"/>
      <c r="EP114" s="2061"/>
      <c r="EQ114" s="2061"/>
      <c r="ER114" s="2061"/>
      <c r="ES114" s="2061"/>
      <c r="ET114" s="2061"/>
      <c r="EU114" s="2061"/>
      <c r="EV114" s="2061"/>
      <c r="EW114" s="2061"/>
      <c r="EX114" s="2061"/>
      <c r="EY114" s="2061"/>
      <c r="EZ114" s="2061"/>
      <c r="FA114" s="2061"/>
      <c r="FB114" s="2061"/>
    </row>
    <row r="115" spans="1:158" s="218" customFormat="1" x14ac:dyDescent="0.25">
      <c r="A115" s="49">
        <v>2016</v>
      </c>
      <c r="B115" s="68">
        <f t="shared" ca="1" si="90"/>
        <v>90.211036109227777</v>
      </c>
      <c r="C115" s="68">
        <f t="shared" ca="1" si="84"/>
        <v>90.833871665201954</v>
      </c>
      <c r="D115" s="49" t="str">
        <f t="shared" ca="1" si="85"/>
        <v>CQ68</v>
      </c>
      <c r="E115" s="49">
        <f ca="1">OFFSET(F115,$C$101-A115,0)+4</f>
        <v>68</v>
      </c>
      <c r="F115" s="49">
        <v>43</v>
      </c>
      <c r="G115" s="49"/>
      <c r="H115" s="49"/>
      <c r="I115" s="67"/>
      <c r="J115" s="49">
        <v>2016</v>
      </c>
      <c r="K115" s="68">
        <f t="shared" ca="1" si="91"/>
        <v>79.906021387777912</v>
      </c>
      <c r="L115" s="68">
        <f t="shared" ca="1" si="86"/>
        <v>83.049814910070225</v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49" t="str">
        <f t="shared" ca="1" si="87"/>
        <v>CP68</v>
      </c>
      <c r="AB115" s="49">
        <f ca="1">OFFSET(AC115,$C$101-J115,0)+4</f>
        <v>68</v>
      </c>
      <c r="AC115" s="49">
        <v>43</v>
      </c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CN115" s="2060"/>
      <c r="CO115" s="2060"/>
      <c r="CT115" s="2061"/>
      <c r="CV115" s="2061"/>
      <c r="CW115" s="2061"/>
      <c r="CX115" s="2061"/>
      <c r="CY115" s="2061"/>
      <c r="CZ115" s="2061"/>
      <c r="DA115" s="2061"/>
      <c r="DB115" s="2061"/>
      <c r="DC115" s="2061"/>
      <c r="DD115" s="2061"/>
      <c r="DE115" s="2061"/>
      <c r="DF115" s="2061"/>
      <c r="DG115" s="2061"/>
      <c r="DH115" s="2061"/>
      <c r="DI115" s="2061"/>
      <c r="DJ115" s="2061"/>
      <c r="DK115" s="2061"/>
      <c r="DL115" s="2061"/>
      <c r="DM115" s="49" t="str">
        <f t="shared" si="88"/>
        <v>BZ0</v>
      </c>
      <c r="DN115" s="2061"/>
      <c r="DO115" s="2061"/>
      <c r="DP115" s="2061"/>
      <c r="DQ115" s="2061"/>
      <c r="DR115" s="2061"/>
      <c r="DS115" s="2061"/>
      <c r="DT115" s="2061"/>
      <c r="DU115" s="2061"/>
      <c r="DV115" s="2061"/>
      <c r="DW115" s="2061"/>
      <c r="DX115" s="2061"/>
      <c r="DY115" s="2061"/>
      <c r="DZ115" s="2061"/>
      <c r="EA115" s="49" t="str">
        <f t="shared" si="89"/>
        <v>BZ0</v>
      </c>
      <c r="EB115" s="2061"/>
      <c r="EC115" s="2061"/>
      <c r="ED115" s="2061"/>
      <c r="EE115" s="2061"/>
      <c r="EF115" s="2061"/>
      <c r="EG115" s="2061"/>
      <c r="EH115" s="2061"/>
      <c r="EI115" s="2061"/>
      <c r="EJ115" s="2061"/>
      <c r="EK115" s="2061"/>
      <c r="EL115" s="2061"/>
      <c r="EM115" s="2061"/>
      <c r="EN115" s="2061"/>
      <c r="EO115" s="2061"/>
      <c r="EP115" s="2061"/>
      <c r="EQ115" s="2061"/>
      <c r="ER115" s="2061"/>
      <c r="ES115" s="2061"/>
      <c r="ET115" s="2061"/>
      <c r="EU115" s="2061"/>
      <c r="EV115" s="2061"/>
      <c r="EW115" s="2061"/>
      <c r="EX115" s="2061"/>
      <c r="EY115" s="2061"/>
      <c r="EZ115" s="2061"/>
      <c r="FA115" s="2061"/>
      <c r="FB115" s="2061"/>
    </row>
    <row r="116" spans="1:158" s="218" customFormat="1" x14ac:dyDescent="0.25">
      <c r="A116" s="49">
        <v>2017</v>
      </c>
      <c r="B116" s="68">
        <f t="shared" ca="1" si="90"/>
        <v>62.641397905393916</v>
      </c>
      <c r="C116" s="68">
        <f t="shared" ca="1" si="84"/>
        <v>90.211036109227777</v>
      </c>
      <c r="D116" s="49" t="str">
        <f t="shared" ca="1" si="85"/>
        <v>CQ69</v>
      </c>
      <c r="E116" s="49">
        <f ca="1">OFFSET(F116,$C$101-A116,0)+5</f>
        <v>69</v>
      </c>
      <c r="F116" s="49">
        <v>53</v>
      </c>
      <c r="G116" s="49"/>
      <c r="H116" s="49"/>
      <c r="I116" s="67"/>
      <c r="J116" s="49">
        <v>2017</v>
      </c>
      <c r="K116" s="68">
        <f t="shared" ca="1" si="91"/>
        <v>76.056723562214771</v>
      </c>
      <c r="L116" s="68">
        <f t="shared" ca="1" si="86"/>
        <v>79.906021387777912</v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49" t="str">
        <f t="shared" ca="1" si="87"/>
        <v>CP69</v>
      </c>
      <c r="AB116" s="49">
        <f ca="1">OFFSET(AC116,$C$101-J116,0)+5</f>
        <v>69</v>
      </c>
      <c r="AC116" s="49">
        <v>53</v>
      </c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CN116" s="2060"/>
      <c r="CO116" s="2060"/>
      <c r="CT116" s="2061"/>
      <c r="CV116" s="2061"/>
      <c r="CW116" s="2061"/>
      <c r="CX116" s="2061"/>
      <c r="CY116" s="2061"/>
      <c r="CZ116" s="2061"/>
      <c r="DA116" s="2061"/>
      <c r="DB116" s="2061"/>
      <c r="DC116" s="2061"/>
      <c r="DD116" s="2061"/>
      <c r="DE116" s="2061"/>
      <c r="DF116" s="2061"/>
      <c r="DG116" s="2061"/>
      <c r="DH116" s="2061"/>
      <c r="DI116" s="2061"/>
      <c r="DJ116" s="2061"/>
      <c r="DK116" s="2061"/>
      <c r="DL116" s="2061"/>
      <c r="DM116" s="49" t="str">
        <f t="shared" si="88"/>
        <v>BZ0</v>
      </c>
      <c r="DN116" s="2061"/>
      <c r="DO116" s="2061"/>
      <c r="DP116" s="2061"/>
      <c r="DQ116" s="2061"/>
      <c r="DR116" s="2061"/>
      <c r="DS116" s="2061"/>
      <c r="DT116" s="2061"/>
      <c r="DU116" s="2061"/>
      <c r="DV116" s="2061"/>
      <c r="DW116" s="2061"/>
      <c r="DX116" s="2061"/>
      <c r="DY116" s="2061"/>
      <c r="DZ116" s="2061"/>
      <c r="EA116" s="49" t="str">
        <f t="shared" si="89"/>
        <v>BZ0</v>
      </c>
      <c r="EB116" s="2061"/>
      <c r="EC116" s="2061"/>
      <c r="ED116" s="2061"/>
      <c r="EE116" s="2061"/>
      <c r="EF116" s="2061"/>
      <c r="EG116" s="2061"/>
      <c r="EH116" s="2061"/>
      <c r="EI116" s="2061"/>
      <c r="EJ116" s="2061"/>
      <c r="EK116" s="2061"/>
      <c r="EL116" s="2061"/>
      <c r="EM116" s="2061"/>
      <c r="EN116" s="2061"/>
      <c r="EO116" s="2061"/>
      <c r="EP116" s="2061"/>
      <c r="EQ116" s="2061"/>
      <c r="ER116" s="2061"/>
      <c r="ES116" s="2061"/>
      <c r="ET116" s="2061"/>
      <c r="EU116" s="2061"/>
      <c r="EV116" s="2061"/>
      <c r="EW116" s="2061"/>
      <c r="EX116" s="2061"/>
      <c r="EY116" s="2061"/>
      <c r="EZ116" s="2061"/>
      <c r="FA116" s="2061"/>
      <c r="FB116" s="2061"/>
    </row>
    <row r="117" spans="1:158" s="218" customFormat="1" x14ac:dyDescent="0.25">
      <c r="A117" s="49">
        <v>2018</v>
      </c>
      <c r="B117" s="68">
        <f t="shared" ca="1" si="90"/>
        <v>0</v>
      </c>
      <c r="C117" s="68">
        <f t="shared" ca="1" si="84"/>
        <v>62.641397905393916</v>
      </c>
      <c r="D117" s="49" t="str">
        <f t="shared" ca="1" si="85"/>
        <v>CQ70</v>
      </c>
      <c r="E117" s="49">
        <f ca="1">OFFSET(F117,$C$101-A117,0)+6</f>
        <v>70</v>
      </c>
      <c r="F117" s="49">
        <v>64</v>
      </c>
      <c r="G117" s="49"/>
      <c r="H117" s="49"/>
      <c r="I117" s="67"/>
      <c r="J117" s="49">
        <v>2018</v>
      </c>
      <c r="K117" s="68">
        <f t="shared" ca="1" si="91"/>
        <v>0</v>
      </c>
      <c r="L117" s="68">
        <f t="shared" ca="1" si="86"/>
        <v>76.056723562214771</v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49" t="str">
        <f t="shared" ca="1" si="87"/>
        <v>CP70</v>
      </c>
      <c r="AB117" s="49">
        <f ca="1">OFFSET(AC117,$C$101-J117,0)+6</f>
        <v>70</v>
      </c>
      <c r="AC117" s="49">
        <v>64</v>
      </c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CN117" s="2060"/>
      <c r="CO117" s="2060"/>
      <c r="CT117" s="2061"/>
      <c r="CV117" s="2061"/>
      <c r="CW117" s="2061"/>
      <c r="CX117" s="2061"/>
      <c r="CY117" s="2061"/>
      <c r="CZ117" s="2061"/>
      <c r="DA117" s="2061"/>
      <c r="DB117" s="2061"/>
      <c r="DC117" s="2061"/>
      <c r="DD117" s="2061"/>
      <c r="DE117" s="2061"/>
      <c r="DF117" s="2061"/>
      <c r="DG117" s="2061"/>
      <c r="DH117" s="2061"/>
      <c r="DI117" s="2061"/>
      <c r="DJ117" s="2061"/>
      <c r="DK117" s="2061"/>
      <c r="DL117" s="2061"/>
      <c r="DM117" s="49" t="str">
        <f t="shared" si="88"/>
        <v>BZ0</v>
      </c>
      <c r="DN117" s="2061"/>
      <c r="DO117" s="2061"/>
      <c r="DP117" s="2061"/>
      <c r="DQ117" s="2061"/>
      <c r="DR117" s="2061"/>
      <c r="DS117" s="2061"/>
      <c r="DT117" s="2061"/>
      <c r="DU117" s="2061"/>
      <c r="DV117" s="2061"/>
      <c r="DW117" s="2061"/>
      <c r="DX117" s="2061"/>
      <c r="DY117" s="2061"/>
      <c r="DZ117" s="2061"/>
      <c r="EA117" s="49" t="str">
        <f t="shared" si="89"/>
        <v>BZ0</v>
      </c>
      <c r="EB117" s="2061"/>
      <c r="EC117" s="2061"/>
      <c r="ED117" s="2061"/>
      <c r="EE117" s="2061"/>
      <c r="EF117" s="2061"/>
      <c r="EG117" s="2061"/>
      <c r="EH117" s="2061"/>
      <c r="EI117" s="2061"/>
      <c r="EJ117" s="2061"/>
      <c r="EK117" s="2061"/>
      <c r="EL117" s="2061"/>
      <c r="EM117" s="2061"/>
      <c r="EN117" s="2061"/>
      <c r="EO117" s="2061"/>
      <c r="EP117" s="2061"/>
      <c r="EQ117" s="2061"/>
      <c r="ER117" s="2061"/>
      <c r="ES117" s="2061"/>
      <c r="ET117" s="2061"/>
      <c r="EU117" s="2061"/>
      <c r="EV117" s="2061"/>
      <c r="EW117" s="2061"/>
      <c r="EX117" s="2061"/>
      <c r="EY117" s="2061"/>
      <c r="EZ117" s="2061"/>
      <c r="FA117" s="2061"/>
      <c r="FB117" s="2061"/>
    </row>
    <row r="118" spans="1:158" s="218" customFormat="1" x14ac:dyDescent="0.25">
      <c r="A118" s="49">
        <v>2019</v>
      </c>
      <c r="B118" s="68">
        <f t="shared" ca="1" si="90"/>
        <v>0</v>
      </c>
      <c r="C118" s="68" t="e">
        <f t="shared" ca="1" si="84"/>
        <v>#N/A</v>
      </c>
      <c r="D118" s="49" t="str">
        <f t="shared" ca="1" si="85"/>
        <v>CQ71</v>
      </c>
      <c r="E118" s="49">
        <f ca="1">OFFSET(F118,$C$101-A118,0)+7</f>
        <v>71</v>
      </c>
      <c r="F118" s="49">
        <v>76</v>
      </c>
      <c r="G118" s="49"/>
      <c r="H118" s="49"/>
      <c r="I118" s="67"/>
      <c r="J118" s="49">
        <v>2019</v>
      </c>
      <c r="K118" s="68">
        <f t="shared" ca="1" si="91"/>
        <v>0</v>
      </c>
      <c r="L118" s="68" t="e">
        <f t="shared" ca="1" si="86"/>
        <v>#N/A</v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49" t="str">
        <f t="shared" ca="1" si="87"/>
        <v>CP71</v>
      </c>
      <c r="AB118" s="49">
        <f ca="1">OFFSET(AC118,$C$101-J118,0)+7</f>
        <v>71</v>
      </c>
      <c r="AC118" s="49">
        <v>76</v>
      </c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CN118" s="2060"/>
      <c r="CO118" s="2060"/>
      <c r="CT118" s="2061"/>
      <c r="CV118" s="2061"/>
      <c r="CW118" s="2061"/>
      <c r="CX118" s="2061"/>
      <c r="CY118" s="2061"/>
      <c r="CZ118" s="2061"/>
      <c r="DA118" s="2061"/>
      <c r="DB118" s="2061"/>
      <c r="DC118" s="2061"/>
      <c r="DD118" s="2061"/>
      <c r="DE118" s="2061"/>
      <c r="DF118" s="2061"/>
      <c r="DG118" s="2061"/>
      <c r="DH118" s="2061"/>
      <c r="DI118" s="2061"/>
      <c r="DJ118" s="2061"/>
      <c r="DK118" s="2061"/>
      <c r="DL118" s="2061"/>
      <c r="DM118" s="49" t="str">
        <f t="shared" si="88"/>
        <v>BZ0</v>
      </c>
      <c r="DN118" s="2061"/>
      <c r="DO118" s="2061"/>
      <c r="DP118" s="2061"/>
      <c r="DQ118" s="2061"/>
      <c r="DR118" s="2061"/>
      <c r="DS118" s="2061"/>
      <c r="DT118" s="2061"/>
      <c r="DU118" s="2061"/>
      <c r="DV118" s="2061"/>
      <c r="DW118" s="2061"/>
      <c r="DX118" s="2061"/>
      <c r="DY118" s="2061"/>
      <c r="DZ118" s="2061"/>
      <c r="EA118" s="49" t="str">
        <f t="shared" si="89"/>
        <v>BZ0</v>
      </c>
      <c r="EB118" s="2061"/>
      <c r="EC118" s="2061"/>
      <c r="ED118" s="2061"/>
      <c r="EE118" s="2061"/>
      <c r="EF118" s="2061"/>
      <c r="EG118" s="2061"/>
      <c r="EH118" s="2061"/>
      <c r="EI118" s="2061"/>
      <c r="EJ118" s="2061"/>
      <c r="EK118" s="2061"/>
      <c r="EL118" s="2061"/>
      <c r="EM118" s="2061"/>
      <c r="EN118" s="2061"/>
      <c r="EO118" s="2061"/>
      <c r="EP118" s="2061"/>
      <c r="EQ118" s="2061"/>
      <c r="ER118" s="2061"/>
      <c r="ES118" s="2061"/>
      <c r="ET118" s="2061"/>
      <c r="EU118" s="2061"/>
      <c r="EV118" s="2061"/>
      <c r="EW118" s="2061"/>
      <c r="EX118" s="2061"/>
      <c r="EY118" s="2061"/>
      <c r="EZ118" s="2061"/>
      <c r="FA118" s="2061"/>
      <c r="FB118" s="2061"/>
    </row>
    <row r="119" spans="1:158" s="218" customFormat="1" x14ac:dyDescent="0.25">
      <c r="A119" s="49">
        <v>2020</v>
      </c>
      <c r="B119" s="68">
        <f ca="1">MIN(B109:B118)</f>
        <v>0</v>
      </c>
      <c r="C119" s="68" t="e">
        <f t="shared" ca="1" si="84"/>
        <v>#N/A</v>
      </c>
      <c r="D119" s="49" t="str">
        <f t="shared" ca="1" si="85"/>
        <v>CQ72</v>
      </c>
      <c r="E119" s="49">
        <f ca="1">OFFSET(F119,$C$101-A119,0)+8</f>
        <v>72</v>
      </c>
      <c r="F119" s="49">
        <v>89</v>
      </c>
      <c r="G119" s="49"/>
      <c r="H119" s="49"/>
      <c r="I119" s="67"/>
      <c r="J119" s="49">
        <v>2020</v>
      </c>
      <c r="K119" s="68">
        <f ca="1">MIN(K109:K118)</f>
        <v>0</v>
      </c>
      <c r="L119" s="68" t="e">
        <f t="shared" ca="1" si="86"/>
        <v>#N/A</v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49" t="str">
        <f t="shared" ca="1" si="87"/>
        <v>CP72</v>
      </c>
      <c r="AB119" s="49">
        <f ca="1">OFFSET(AC119,$C$101-J119,0)+8</f>
        <v>72</v>
      </c>
      <c r="AC119" s="49">
        <v>89</v>
      </c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CN119" s="2060"/>
      <c r="CO119" s="2060"/>
      <c r="CT119" s="2061"/>
      <c r="CV119" s="2061"/>
      <c r="CW119" s="2061"/>
      <c r="CX119" s="2061"/>
      <c r="CY119" s="2061"/>
      <c r="CZ119" s="2061"/>
      <c r="DA119" s="2061"/>
      <c r="DB119" s="2061"/>
      <c r="DC119" s="2061"/>
      <c r="DD119" s="2061"/>
      <c r="DE119" s="2061"/>
      <c r="DF119" s="2061"/>
      <c r="DG119" s="2061"/>
      <c r="DH119" s="2061"/>
      <c r="DI119" s="2061"/>
      <c r="DJ119" s="2061"/>
      <c r="DK119" s="2061"/>
      <c r="DL119" s="2061"/>
      <c r="DM119" s="49" t="str">
        <f t="shared" si="88"/>
        <v>BZ0</v>
      </c>
      <c r="DN119" s="2061"/>
      <c r="DO119" s="2061"/>
      <c r="DP119" s="2061"/>
      <c r="DQ119" s="2061"/>
      <c r="DR119" s="2061"/>
      <c r="DS119" s="2061"/>
      <c r="DT119" s="2061"/>
      <c r="DU119" s="2061"/>
      <c r="DV119" s="2061"/>
      <c r="DW119" s="2061"/>
      <c r="DX119" s="2061"/>
      <c r="DY119" s="2061"/>
      <c r="DZ119" s="2061"/>
      <c r="EA119" s="49" t="str">
        <f t="shared" si="89"/>
        <v>BZ0</v>
      </c>
      <c r="EB119" s="2061"/>
      <c r="EC119" s="2061"/>
      <c r="ED119" s="2061"/>
      <c r="EE119" s="2061"/>
      <c r="EF119" s="2061"/>
      <c r="EG119" s="2061"/>
      <c r="EH119" s="2061"/>
      <c r="EI119" s="2061"/>
      <c r="EJ119" s="2061"/>
      <c r="EK119" s="2061"/>
      <c r="EL119" s="2061"/>
      <c r="EM119" s="2061"/>
      <c r="EN119" s="2061"/>
      <c r="EO119" s="2061"/>
      <c r="EP119" s="2061"/>
      <c r="EQ119" s="2061"/>
      <c r="ER119" s="2061"/>
      <c r="ES119" s="2061"/>
      <c r="ET119" s="2061"/>
      <c r="EU119" s="2061"/>
      <c r="EV119" s="2061"/>
      <c r="EW119" s="2061"/>
      <c r="EX119" s="2061"/>
      <c r="EY119" s="2061"/>
      <c r="EZ119" s="2061"/>
      <c r="FA119" s="2061"/>
      <c r="FB119" s="2061"/>
    </row>
    <row r="120" spans="1:158" s="218" customFormat="1" x14ac:dyDescent="0.25">
      <c r="A120" s="49"/>
      <c r="B120" s="68"/>
      <c r="C120" s="68"/>
      <c r="D120" s="49"/>
      <c r="E120" s="49"/>
      <c r="F120" s="49"/>
      <c r="G120" s="49"/>
      <c r="H120" s="49"/>
      <c r="I120" s="67"/>
      <c r="J120" s="49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49"/>
      <c r="AB120" s="49"/>
      <c r="AC120" s="49"/>
      <c r="CN120" s="2060"/>
      <c r="CO120" s="2060"/>
      <c r="CT120" s="2061"/>
      <c r="CV120" s="2061"/>
      <c r="CW120" s="2061"/>
      <c r="CX120" s="2061"/>
      <c r="CY120" s="2061"/>
      <c r="CZ120" s="2061"/>
      <c r="DA120" s="2061"/>
      <c r="DB120" s="2061"/>
      <c r="DC120" s="2061"/>
      <c r="DD120" s="2061"/>
      <c r="DE120" s="2061"/>
      <c r="DF120" s="2061"/>
      <c r="DG120" s="2061"/>
      <c r="DH120" s="2061"/>
      <c r="DI120" s="2061"/>
      <c r="DJ120" s="2061"/>
      <c r="DK120" s="2061"/>
      <c r="DL120" s="2061"/>
      <c r="DM120" s="49"/>
      <c r="DN120" s="2061"/>
      <c r="DO120" s="2061"/>
      <c r="DP120" s="2061"/>
      <c r="DQ120" s="2061"/>
      <c r="DR120" s="2061"/>
      <c r="DS120" s="2061"/>
      <c r="DT120" s="2061"/>
      <c r="DU120" s="2061"/>
      <c r="DV120" s="2061"/>
      <c r="DW120" s="2061"/>
      <c r="DX120" s="2061"/>
      <c r="DY120" s="2061"/>
      <c r="DZ120" s="2061"/>
      <c r="EA120" s="49"/>
      <c r="EB120" s="2061"/>
      <c r="EC120" s="2061"/>
      <c r="ED120" s="2061"/>
      <c r="EE120" s="2061"/>
      <c r="EF120" s="2061"/>
      <c r="EG120" s="2061"/>
      <c r="EH120" s="2061"/>
      <c r="EI120" s="2061"/>
      <c r="EJ120" s="2061"/>
      <c r="EK120" s="2061"/>
      <c r="EL120" s="2061"/>
      <c r="EM120" s="2061"/>
      <c r="EN120" s="2061"/>
      <c r="EO120" s="2061"/>
      <c r="EP120" s="2061"/>
      <c r="EQ120" s="2061"/>
      <c r="ER120" s="2061"/>
      <c r="ES120" s="2061"/>
      <c r="ET120" s="2061"/>
      <c r="EU120" s="2061"/>
      <c r="EV120" s="2061"/>
      <c r="EW120" s="2061"/>
      <c r="EX120" s="2061"/>
      <c r="EY120" s="2061"/>
      <c r="EZ120" s="2061"/>
      <c r="FA120" s="2061"/>
      <c r="FB120" s="2061"/>
    </row>
    <row r="121" spans="1:158" x14ac:dyDescent="0.25">
      <c r="A121" s="64"/>
      <c r="B121" s="65"/>
      <c r="C121" s="65"/>
      <c r="D121" s="64"/>
      <c r="E121" s="64"/>
      <c r="F121" s="64"/>
      <c r="G121" s="64"/>
      <c r="H121" s="64"/>
      <c r="I121" s="200"/>
      <c r="J121" s="64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DM121" s="64"/>
      <c r="EA121" s="64"/>
    </row>
    <row r="122" spans="1:158" x14ac:dyDescent="0.25">
      <c r="A122" s="64"/>
      <c r="B122" s="65"/>
      <c r="C122" s="65"/>
      <c r="D122" s="64"/>
      <c r="E122" s="64"/>
      <c r="F122" s="64"/>
      <c r="G122" s="64"/>
      <c r="H122" s="64"/>
      <c r="I122" s="200"/>
      <c r="J122" s="64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DM122" s="64"/>
      <c r="EA122" s="64"/>
    </row>
    <row r="123" spans="1:158" x14ac:dyDescent="0.25">
      <c r="B123" s="70" t="s">
        <v>289</v>
      </c>
      <c r="I123" s="1281" t="s">
        <v>302</v>
      </c>
    </row>
    <row r="124" spans="1:158" x14ac:dyDescent="0.25">
      <c r="C124" s="65"/>
    </row>
    <row r="136" spans="3:3" x14ac:dyDescent="0.25">
      <c r="C136" s="65"/>
    </row>
    <row r="137" spans="3:3" x14ac:dyDescent="0.25">
      <c r="C137" s="65"/>
    </row>
  </sheetData>
  <sheetProtection password="DD46" sheet="1" objects="1" scenarios="1"/>
  <conditionalFormatting sqref="A99">
    <cfRule type="expression" dxfId="81" priority="1">
      <formula>NOT(B101)</formula>
    </cfRule>
    <cfRule type="expression" dxfId="80" priority="2">
      <formula>B101</formula>
    </cfRule>
  </conditionalFormatting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4" r:id="rId4" name="SpinButton1">
          <controlPr defaultSize="0" autoLine="0" linkedCell="C101" r:id="rId5">
            <anchor moveWithCells="1">
              <from>
                <xdr:col>4</xdr:col>
                <xdr:colOff>228600</xdr:colOff>
                <xdr:row>100</xdr:row>
                <xdr:rowOff>19050</xdr:rowOff>
              </from>
              <to>
                <xdr:col>5</xdr:col>
                <xdr:colOff>447675</xdr:colOff>
                <xdr:row>101</xdr:row>
                <xdr:rowOff>0</xdr:rowOff>
              </to>
            </anchor>
          </controlPr>
        </control>
      </mc:Choice>
      <mc:Fallback>
        <control shapeId="8194" r:id="rId4" name="SpinButton1"/>
      </mc:Fallback>
    </mc:AlternateContent>
    <mc:AlternateContent xmlns:mc="http://schemas.openxmlformats.org/markup-compatibility/2006">
      <mc:Choice Requires="x14">
        <control shapeId="8193" r:id="rId6" name="ScrollBar1">
          <controlPr defaultSize="0" print="0" autoLine="0" linkedCell="E99" r:id="rId7">
            <anchor moveWithCells="1">
              <from>
                <xdr:col>4</xdr:col>
                <xdr:colOff>209550</xdr:colOff>
                <xdr:row>98</xdr:row>
                <xdr:rowOff>28575</xdr:rowOff>
              </from>
              <to>
                <xdr:col>14</xdr:col>
                <xdr:colOff>476250</xdr:colOff>
                <xdr:row>99</xdr:row>
                <xdr:rowOff>9525</xdr:rowOff>
              </to>
            </anchor>
          </controlPr>
        </control>
      </mc:Choice>
      <mc:Fallback>
        <control shapeId="8193" r:id="rId6" name="ScrollBar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E164"/>
  <sheetViews>
    <sheetView zoomScale="70" zoomScaleNormal="70" workbookViewId="0">
      <selection activeCell="AA53" sqref="AA53"/>
    </sheetView>
  </sheetViews>
  <sheetFormatPr defaultColWidth="8.85546875" defaultRowHeight="15" x14ac:dyDescent="0.25"/>
  <cols>
    <col min="1" max="1" width="8.7109375" style="134" customWidth="1"/>
    <col min="2" max="2" width="55.7109375" style="134" customWidth="1"/>
    <col min="3" max="3" width="0.85546875" style="813" customWidth="1"/>
    <col min="4" max="4" width="10.7109375" style="134" customWidth="1"/>
    <col min="5" max="5" width="0.85546875" style="134" customWidth="1"/>
    <col min="6" max="6" width="11.7109375" style="134" customWidth="1"/>
    <col min="7" max="7" width="0.85546875" style="134" customWidth="1"/>
    <col min="8" max="8" width="7.7109375" style="134" customWidth="1"/>
    <col min="9" max="9" width="0.85546875" style="134" customWidth="1"/>
    <col min="10" max="10" width="7.7109375" style="134" customWidth="1"/>
    <col min="11" max="11" width="0.85546875" style="134" customWidth="1"/>
    <col min="12" max="12" width="9.7109375" style="134" customWidth="1"/>
    <col min="13" max="13" width="0.85546875" style="134" customWidth="1"/>
    <col min="14" max="14" width="13.7109375" style="134" customWidth="1"/>
    <col min="15" max="15" width="0.85546875" style="134" customWidth="1"/>
    <col min="16" max="16" width="13.7109375" style="134" customWidth="1"/>
    <col min="17" max="17" width="0.85546875" style="134" customWidth="1"/>
    <col min="18" max="18" width="13.7109375" style="134" customWidth="1"/>
    <col min="19" max="19" width="0.85546875" style="134" customWidth="1"/>
    <col min="20" max="20" width="13.7109375" style="134" customWidth="1"/>
    <col min="21" max="24" width="13.7109375" style="134" hidden="1" customWidth="1"/>
    <col min="25" max="25" width="1.28515625" style="79" customWidth="1"/>
    <col min="26" max="26" width="8.7109375" style="134" customWidth="1"/>
    <col min="27" max="27" width="56.7109375" style="134" customWidth="1"/>
    <col min="28" max="28" width="0.85546875" style="134" customWidth="1"/>
    <col min="29" max="29" width="10.7109375" style="134" customWidth="1"/>
    <col min="30" max="30" width="1" style="134" customWidth="1"/>
    <col min="31" max="31" width="11.7109375" style="134" customWidth="1"/>
    <col min="32" max="32" width="0.85546875" style="134" customWidth="1"/>
    <col min="33" max="33" width="13.28515625" style="134" customWidth="1"/>
    <col min="34" max="34" width="0.85546875" style="134" customWidth="1"/>
    <col min="35" max="35" width="13.28515625" style="134" customWidth="1"/>
    <col min="36" max="36" width="0.85546875" style="134" customWidth="1"/>
    <col min="37" max="37" width="13.7109375" style="134" customWidth="1"/>
    <col min="38" max="38" width="0.85546875" style="134" customWidth="1"/>
    <col min="39" max="39" width="12.7109375" style="134" customWidth="1"/>
    <col min="40" max="40" width="0.85546875" style="134" customWidth="1"/>
    <col min="41" max="41" width="14.7109375" style="134" customWidth="1"/>
    <col min="42" max="42" width="0.85546875" style="134" customWidth="1"/>
    <col min="43" max="43" width="13.7109375" style="134" customWidth="1"/>
    <col min="44" max="44" width="0.85546875" style="134" customWidth="1"/>
    <col min="45" max="45" width="50.7109375" style="134" customWidth="1"/>
    <col min="46" max="46" width="0.7109375" style="134" customWidth="1"/>
    <col min="47" max="47" width="8.7109375" style="79" customWidth="1"/>
    <col min="48" max="48" width="56.7109375" style="79" customWidth="1"/>
    <col min="49" max="49" width="0.85546875" style="79" customWidth="1"/>
    <col min="50" max="50" width="10.7109375" style="79" customWidth="1"/>
    <col min="51" max="51" width="0.85546875" style="79" customWidth="1"/>
    <col min="52" max="52" width="13.28515625" style="79" customWidth="1"/>
    <col min="53" max="53" width="0.85546875" style="79" customWidth="1"/>
    <col min="54" max="54" width="13.28515625" style="79" customWidth="1"/>
    <col min="55" max="55" width="0.85546875" style="79" customWidth="1"/>
    <col min="56" max="56" width="13.28515625" style="79" customWidth="1"/>
    <col min="57" max="57" width="0.85546875" style="79" customWidth="1"/>
    <col min="58" max="58" width="13.7109375" style="79" customWidth="1"/>
    <col min="59" max="59" width="0.85546875" style="79" customWidth="1"/>
    <col min="60" max="60" width="12.7109375" style="79" customWidth="1"/>
    <col min="61" max="61" width="0.85546875" style="79" customWidth="1"/>
    <col min="62" max="62" width="14.7109375" style="79" customWidth="1"/>
    <col min="63" max="63" width="0.85546875" style="79" customWidth="1"/>
    <col min="64" max="64" width="13.7109375" style="79" customWidth="1"/>
    <col min="65" max="65" width="0.85546875" style="79" customWidth="1"/>
    <col min="66" max="66" width="50.7109375" style="79" customWidth="1"/>
    <col min="67" max="67" width="0.5703125" style="79" customWidth="1"/>
    <col min="68" max="68" width="13.140625" style="79" customWidth="1"/>
    <col min="69" max="69" width="55.7109375" style="79" customWidth="1"/>
    <col min="70" max="70" width="0.85546875" style="79" customWidth="1"/>
    <col min="71" max="71" width="13.28515625" style="79" customWidth="1"/>
    <col min="72" max="72" width="0.85546875" style="79" customWidth="1"/>
    <col min="73" max="73" width="13.28515625" style="79" customWidth="1"/>
    <col min="74" max="74" width="0.85546875" style="79" customWidth="1"/>
    <col min="75" max="75" width="13.28515625" style="79" customWidth="1"/>
    <col min="76" max="76" width="0.85546875" style="79" customWidth="1"/>
    <col min="77" max="77" width="13.28515625" style="79" customWidth="1"/>
    <col min="78" max="78" width="0.85546875" style="79" customWidth="1"/>
    <col min="79" max="79" width="13.7109375" style="79" customWidth="1"/>
    <col min="80" max="80" width="0.85546875" style="79" customWidth="1"/>
    <col min="81" max="81" width="12.7109375" style="79" customWidth="1"/>
    <col min="82" max="82" width="0.85546875" style="79" customWidth="1"/>
    <col min="83" max="83" width="14.7109375" style="79" customWidth="1"/>
    <col min="84" max="84" width="0.85546875" style="79" customWidth="1"/>
    <col min="85" max="85" width="13.7109375" style="79" customWidth="1"/>
    <col min="86" max="86" width="0.85546875" style="79" customWidth="1"/>
    <col min="87" max="87" width="50.7109375" style="79" customWidth="1"/>
    <col min="88" max="88" width="1.42578125" style="79" customWidth="1"/>
    <col min="89" max="89" width="8.7109375" style="79" customWidth="1"/>
    <col min="90" max="90" width="56.7109375" style="79" customWidth="1"/>
    <col min="91" max="91" width="0.85546875" style="79" customWidth="1"/>
    <col min="92" max="92" width="10.7109375" style="79" customWidth="1"/>
    <col min="93" max="93" width="0.85546875" style="79" customWidth="1"/>
    <col min="94" max="94" width="13.28515625" style="79" customWidth="1"/>
    <col min="95" max="95" width="0.85546875" style="79" customWidth="1"/>
    <col min="96" max="96" width="13.28515625" style="79" customWidth="1"/>
    <col min="97" max="97" width="0.85546875" style="79" customWidth="1"/>
    <col min="98" max="98" width="13.28515625" style="79" customWidth="1"/>
    <col min="99" max="99" width="0.85546875" style="79" customWidth="1"/>
    <col min="100" max="100" width="13.7109375" style="79" customWidth="1"/>
    <col min="101" max="101" width="0.85546875" style="79" customWidth="1"/>
    <col min="102" max="102" width="12.7109375" style="79" customWidth="1"/>
    <col min="103" max="103" width="0.85546875" style="79" customWidth="1"/>
    <col min="104" max="104" width="14.7109375" style="79" customWidth="1"/>
    <col min="105" max="105" width="0.85546875" style="79" customWidth="1"/>
    <col min="106" max="106" width="13.7109375" style="79" customWidth="1"/>
    <col min="107" max="107" width="0.85546875" style="79" customWidth="1"/>
    <col min="108" max="108" width="50.7109375" style="79" customWidth="1"/>
    <col min="109" max="109" width="1.42578125" style="79" customWidth="1"/>
    <col min="110" max="110" width="8.7109375" style="79" customWidth="1"/>
    <col min="111" max="111" width="56.7109375" style="79" customWidth="1"/>
    <col min="112" max="112" width="0.85546875" style="79" customWidth="1"/>
    <col min="113" max="113" width="10.7109375" style="79" customWidth="1"/>
    <col min="114" max="114" width="0.85546875" style="79" customWidth="1"/>
    <col min="115" max="115" width="13.28515625" style="79" customWidth="1"/>
    <col min="116" max="116" width="0.85546875" style="79" customWidth="1"/>
    <col min="117" max="117" width="13.28515625" style="79" customWidth="1"/>
    <col min="118" max="118" width="0.85546875" style="79" customWidth="1"/>
    <col min="119" max="119" width="13.28515625" style="79" customWidth="1"/>
    <col min="120" max="120" width="0.85546875" style="79" customWidth="1"/>
    <col min="121" max="121" width="13.7109375" style="79" customWidth="1"/>
    <col min="122" max="122" width="0.85546875" style="79" customWidth="1"/>
    <col min="123" max="123" width="12.7109375" style="79" customWidth="1"/>
    <col min="124" max="124" width="0.85546875" style="79" customWidth="1"/>
    <col min="125" max="125" width="14.7109375" style="79" customWidth="1"/>
    <col min="126" max="126" width="0.85546875" style="79" customWidth="1"/>
    <col min="127" max="127" width="13.7109375" style="79" customWidth="1"/>
    <col min="128" max="128" width="0.85546875" style="79" customWidth="1"/>
    <col min="129" max="129" width="50.7109375" style="79" customWidth="1"/>
    <col min="130" max="130" width="1.42578125" style="79" customWidth="1"/>
    <col min="131" max="131" width="8.7109375" style="79" customWidth="1"/>
    <col min="132" max="132" width="56.7109375" style="79" customWidth="1"/>
    <col min="133" max="133" width="0.85546875" style="79" customWidth="1"/>
    <col min="134" max="134" width="10.7109375" style="79" customWidth="1"/>
    <col min="135" max="135" width="0.85546875" style="79" customWidth="1"/>
    <col min="136" max="136" width="13.28515625" style="79" customWidth="1"/>
    <col min="137" max="137" width="0.85546875" style="79" customWidth="1"/>
    <col min="138" max="138" width="13.28515625" style="79" customWidth="1"/>
    <col min="139" max="139" width="0.85546875" style="79" customWidth="1"/>
    <col min="140" max="140" width="13.28515625" style="79" customWidth="1"/>
    <col min="141" max="141" width="0.85546875" style="79" customWidth="1"/>
    <col min="142" max="142" width="13.7109375" style="79" customWidth="1"/>
    <col min="143" max="143" width="0.85546875" style="79" customWidth="1"/>
    <col min="144" max="144" width="12.7109375" style="79" customWidth="1"/>
    <col min="145" max="145" width="0.85546875" style="79" customWidth="1"/>
    <col min="146" max="146" width="14.7109375" style="79" customWidth="1"/>
    <col min="147" max="147" width="0.85546875" style="79" customWidth="1"/>
    <col min="148" max="148" width="14.7109375" style="79" customWidth="1"/>
    <col min="149" max="149" width="0.85546875" style="79" customWidth="1"/>
    <col min="150" max="150" width="50.85546875" style="79" customWidth="1"/>
    <col min="151" max="151" width="1.42578125" style="79" customWidth="1"/>
    <col min="152" max="152" width="8.7109375" style="79" hidden="1" customWidth="1"/>
    <col min="153" max="153" width="55.7109375" style="79" hidden="1" customWidth="1"/>
    <col min="154" max="154" width="0.85546875" style="79" hidden="1" customWidth="1"/>
    <col min="155" max="155" width="10.7109375" style="79" hidden="1" customWidth="1"/>
    <col min="156" max="156" width="0.85546875" style="79" hidden="1" customWidth="1"/>
    <col min="157" max="157" width="13.28515625" style="79" hidden="1" customWidth="1"/>
    <col min="158" max="158" width="0.85546875" style="79" hidden="1" customWidth="1"/>
    <col min="159" max="159" width="13.28515625" style="79" hidden="1" customWidth="1"/>
    <col min="160" max="160" width="0.85546875" style="79" hidden="1" customWidth="1"/>
    <col min="161" max="161" width="13.28515625" style="79" hidden="1" customWidth="1"/>
    <col min="162" max="162" width="0.85546875" style="79" hidden="1" customWidth="1"/>
    <col min="163" max="163" width="13.7109375" style="79" hidden="1" customWidth="1"/>
    <col min="164" max="164" width="0.85546875" style="79" hidden="1" customWidth="1"/>
    <col min="165" max="165" width="12.7109375" style="79" hidden="1" customWidth="1"/>
    <col min="166" max="166" width="0.85546875" style="79" hidden="1" customWidth="1"/>
    <col min="167" max="167" width="14.7109375" style="79" hidden="1" customWidth="1"/>
    <col min="168" max="168" width="0.85546875" style="79" hidden="1" customWidth="1"/>
    <col min="169" max="169" width="13.7109375" style="79" hidden="1" customWidth="1"/>
    <col min="170" max="170" width="0.85546875" style="79" hidden="1" customWidth="1"/>
    <col min="171" max="171" width="50.7109375" style="79" hidden="1" customWidth="1"/>
    <col min="172" max="172" width="1.42578125" style="79" hidden="1" customWidth="1"/>
    <col min="173" max="173" width="8.7109375" style="79" hidden="1" customWidth="1"/>
    <col min="174" max="174" width="55.7109375" style="79" hidden="1" customWidth="1"/>
    <col min="175" max="175" width="0.85546875" style="79" hidden="1" customWidth="1"/>
    <col min="176" max="176" width="10.7109375" style="79" hidden="1" customWidth="1"/>
    <col min="177" max="177" width="0.85546875" style="79" hidden="1" customWidth="1"/>
    <col min="178" max="178" width="13.28515625" style="79" hidden="1" customWidth="1"/>
    <col min="179" max="179" width="0.85546875" style="79" hidden="1" customWidth="1"/>
    <col min="180" max="180" width="13.28515625" style="79" hidden="1" customWidth="1"/>
    <col min="181" max="181" width="0.85546875" style="79" hidden="1" customWidth="1"/>
    <col min="182" max="182" width="13.28515625" style="79" hidden="1" customWidth="1"/>
    <col min="183" max="183" width="0.85546875" style="79" hidden="1" customWidth="1"/>
    <col min="184" max="184" width="13.7109375" style="79" hidden="1" customWidth="1"/>
    <col min="185" max="185" width="0.85546875" style="79" hidden="1" customWidth="1"/>
    <col min="186" max="186" width="12.7109375" style="79" hidden="1" customWidth="1"/>
    <col min="187" max="187" width="0.85546875" style="79" hidden="1" customWidth="1"/>
    <col min="188" max="188" width="14.7109375" style="79" hidden="1" customWidth="1"/>
    <col min="189" max="189" width="0.85546875" style="79" hidden="1" customWidth="1"/>
    <col min="190" max="190" width="13.7109375" style="79" hidden="1" customWidth="1"/>
    <col min="191" max="191" width="0.85546875" style="79" hidden="1" customWidth="1"/>
    <col min="192" max="192" width="50.7109375" style="79" hidden="1" customWidth="1"/>
    <col min="193" max="193" width="1.42578125" style="79" hidden="1" customWidth="1"/>
    <col min="194" max="194" width="8.85546875" style="79" hidden="1" customWidth="1"/>
    <col min="195" max="196" width="8.85546875" style="79" customWidth="1"/>
    <col min="197" max="197" width="8.85546875" style="201" customWidth="1"/>
    <col min="198" max="198" width="8.85546875" style="2439" customWidth="1"/>
    <col min="199" max="199" width="8.85546875" style="2440" hidden="1" customWidth="1"/>
    <col min="200" max="200" width="7.85546875" style="2440" hidden="1" customWidth="1"/>
    <col min="201" max="201" width="12.5703125" style="2440" hidden="1" customWidth="1"/>
    <col min="202" max="202" width="9.5703125" style="2440" hidden="1" customWidth="1"/>
    <col min="203" max="204" width="8.85546875" style="2440" hidden="1" customWidth="1"/>
    <col min="205" max="205" width="9.5703125" style="2440" hidden="1" customWidth="1"/>
    <col min="206" max="213" width="8.85546875" style="2440" hidden="1" customWidth="1"/>
    <col min="214" max="214" width="9.140625" style="2440" hidden="1" customWidth="1"/>
    <col min="215" max="220" width="8.85546875" style="2440" hidden="1" customWidth="1"/>
    <col min="221" max="221" width="9.7109375" style="2440" hidden="1" customWidth="1"/>
    <col min="222" max="222" width="11.7109375" style="2440" hidden="1" customWidth="1"/>
    <col min="223" max="228" width="8.85546875" style="2440" hidden="1" customWidth="1"/>
    <col min="229" max="229" width="15.5703125" style="2440" hidden="1" customWidth="1"/>
    <col min="230" max="230" width="11.85546875" style="2440" hidden="1" customWidth="1"/>
    <col min="231" max="231" width="25.28515625" style="2440" hidden="1" customWidth="1"/>
    <col min="232" max="232" width="8.85546875" style="2439" customWidth="1"/>
    <col min="233" max="234" width="8.85546875" style="201" customWidth="1"/>
    <col min="235" max="235" width="19.7109375" style="201" customWidth="1"/>
    <col min="236" max="264" width="8.85546875" style="79"/>
    <col min="265" max="265" width="7.42578125" style="79" customWidth="1"/>
    <col min="266" max="16384" width="8.85546875" style="79"/>
  </cols>
  <sheetData>
    <row r="1" spans="1:235" ht="50.1" customHeight="1" thickTop="1" thickBot="1" x14ac:dyDescent="0.35">
      <c r="A1" s="878" t="s">
        <v>445</v>
      </c>
      <c r="B1" s="75" t="str">
        <f>"         ENERGIEPLAN voor: "</f>
        <v xml:space="preserve">         ENERGIEPLAN voor: </v>
      </c>
      <c r="C1" s="1844"/>
      <c r="D1" s="1844" t="str">
        <f ca="1">'Vorige jaren'!$B$6&amp;"   "&amp;"   nr "&amp; TEXT('Vorige jaren'!B7,0)</f>
        <v>TESTBEDRIJF CHEMIE      nr 160</v>
      </c>
      <c r="E1" s="75"/>
      <c r="F1" s="75"/>
      <c r="G1" s="75"/>
      <c r="H1" s="75"/>
      <c r="I1" s="75"/>
      <c r="J1" s="1864"/>
      <c r="K1" s="75"/>
      <c r="L1" s="1865"/>
      <c r="M1" s="1864"/>
      <c r="N1" s="1866"/>
      <c r="O1" s="1866"/>
      <c r="P1" s="1866"/>
      <c r="Q1" s="1866"/>
      <c r="R1" s="1866"/>
      <c r="S1" s="1866"/>
      <c r="T1" s="1866"/>
      <c r="U1" s="1866"/>
      <c r="V1" s="1866"/>
      <c r="W1" s="1866"/>
      <c r="X1" s="1866"/>
      <c r="Y1" s="189"/>
      <c r="Z1" s="232"/>
      <c r="AA1" s="878" t="s">
        <v>446</v>
      </c>
      <c r="AB1" s="233"/>
      <c r="AC1" s="234" t="s">
        <v>364</v>
      </c>
      <c r="AD1" s="234"/>
      <c r="AE1" s="234"/>
      <c r="AF1" s="234"/>
      <c r="AG1" s="234"/>
      <c r="AH1" s="234"/>
      <c r="AI1" s="76">
        <v>2015</v>
      </c>
      <c r="AJ1" s="77" t="s">
        <v>365</v>
      </c>
      <c r="AK1" s="77"/>
      <c r="AL1" s="77"/>
      <c r="AM1" s="1908" t="str">
        <f ca="1">'Vorige jaren'!$B$6&amp;"   "&amp;"   nr "&amp; TEXT('Vorige jaren'!B7,0)</f>
        <v>TESTBEDRIJF CHEMIE      nr 160</v>
      </c>
      <c r="AN1" s="1910"/>
      <c r="AO1" s="1908"/>
      <c r="AP1" s="1908"/>
      <c r="AQ1" s="1908"/>
      <c r="AR1" s="1908"/>
      <c r="AS1" s="1909"/>
      <c r="AT1" s="180">
        <f>AT3</f>
        <v>0</v>
      </c>
      <c r="AU1" s="232"/>
      <c r="AV1" s="878" t="s">
        <v>447</v>
      </c>
      <c r="AW1" s="233"/>
      <c r="AX1" s="234" t="s">
        <v>364</v>
      </c>
      <c r="AY1" s="234"/>
      <c r="AZ1" s="234"/>
      <c r="BA1" s="234"/>
      <c r="BB1" s="234"/>
      <c r="BC1" s="234"/>
      <c r="BD1" s="76">
        <f>AI1+1</f>
        <v>2016</v>
      </c>
      <c r="BE1" s="77" t="s">
        <v>365</v>
      </c>
      <c r="BF1" s="77"/>
      <c r="BG1" s="77"/>
      <c r="BH1" s="1908" t="str">
        <f ca="1">AM1</f>
        <v>TESTBEDRIJF CHEMIE      nr 160</v>
      </c>
      <c r="BI1" s="1908"/>
      <c r="BJ1" s="1908"/>
      <c r="BK1" s="1908"/>
      <c r="BL1" s="1908"/>
      <c r="BM1" s="1908"/>
      <c r="BN1" s="1909"/>
      <c r="BO1" s="180">
        <f>BO3</f>
        <v>0</v>
      </c>
      <c r="BP1" s="232"/>
      <c r="BQ1" s="878" t="s">
        <v>448</v>
      </c>
      <c r="BR1" s="233"/>
      <c r="BS1" s="234" t="s">
        <v>364</v>
      </c>
      <c r="BT1" s="234"/>
      <c r="BU1" s="234"/>
      <c r="BV1" s="234"/>
      <c r="BW1" s="234"/>
      <c r="BX1" s="234"/>
      <c r="BY1" s="78">
        <f>BD1+1</f>
        <v>2017</v>
      </c>
      <c r="BZ1" s="77" t="s">
        <v>365</v>
      </c>
      <c r="CA1" s="77"/>
      <c r="CB1" s="77"/>
      <c r="CC1" s="77" t="str">
        <f ca="1">BH1</f>
        <v>TESTBEDRIJF CHEMIE      nr 160</v>
      </c>
      <c r="CD1" s="77"/>
      <c r="CE1" s="77"/>
      <c r="CF1" s="77"/>
      <c r="CG1" s="77"/>
      <c r="CH1" s="77"/>
      <c r="CI1" s="235"/>
      <c r="CJ1" s="180">
        <f>CJ3</f>
        <v>0</v>
      </c>
      <c r="CK1" s="232"/>
      <c r="CL1" s="878" t="s">
        <v>449</v>
      </c>
      <c r="CM1" s="233"/>
      <c r="CN1" s="234" t="s">
        <v>364</v>
      </c>
      <c r="CO1" s="234"/>
      <c r="CP1" s="234"/>
      <c r="CQ1" s="234"/>
      <c r="CR1" s="234"/>
      <c r="CS1" s="234"/>
      <c r="CT1" s="78">
        <f>BY1+1</f>
        <v>2018</v>
      </c>
      <c r="CU1" s="77" t="s">
        <v>365</v>
      </c>
      <c r="CV1" s="77"/>
      <c r="CW1" s="77"/>
      <c r="CX1" s="77" t="str">
        <f ca="1">CC1</f>
        <v>TESTBEDRIJF CHEMIE      nr 160</v>
      </c>
      <c r="CY1" s="77"/>
      <c r="CZ1" s="77"/>
      <c r="DA1" s="77"/>
      <c r="DB1" s="77"/>
      <c r="DC1" s="77"/>
      <c r="DD1" s="235"/>
      <c r="DE1" s="180">
        <f>DE3</f>
        <v>0</v>
      </c>
      <c r="DF1" s="232"/>
      <c r="DG1" s="878" t="s">
        <v>450</v>
      </c>
      <c r="DH1" s="233"/>
      <c r="DI1" s="234" t="s">
        <v>364</v>
      </c>
      <c r="DJ1" s="234"/>
      <c r="DK1" s="234"/>
      <c r="DL1" s="234"/>
      <c r="DM1" s="234"/>
      <c r="DN1" s="234"/>
      <c r="DO1" s="78">
        <f>CT1+1</f>
        <v>2019</v>
      </c>
      <c r="DP1" s="77" t="s">
        <v>365</v>
      </c>
      <c r="DQ1" s="77"/>
      <c r="DR1" s="77"/>
      <c r="DS1" s="77" t="str">
        <f ca="1">CX1</f>
        <v>TESTBEDRIJF CHEMIE      nr 160</v>
      </c>
      <c r="DT1" s="77"/>
      <c r="DU1" s="77"/>
      <c r="DV1" s="77"/>
      <c r="DW1" s="77"/>
      <c r="DX1" s="77"/>
      <c r="DY1" s="235"/>
      <c r="DZ1" s="180">
        <v>0</v>
      </c>
      <c r="EA1" s="232"/>
      <c r="EB1" s="878" t="s">
        <v>530</v>
      </c>
      <c r="EC1" s="233"/>
      <c r="ED1" s="234" t="s">
        <v>364</v>
      </c>
      <c r="EE1" s="234"/>
      <c r="EF1" s="234"/>
      <c r="EG1" s="234"/>
      <c r="EH1" s="234"/>
      <c r="EI1" s="234"/>
      <c r="EJ1" s="78">
        <f>DO1+1</f>
        <v>2020</v>
      </c>
      <c r="EK1" s="77" t="s">
        <v>365</v>
      </c>
      <c r="EL1" s="77"/>
      <c r="EM1" s="77"/>
      <c r="EN1" s="77" t="str">
        <f ca="1">DS1</f>
        <v>TESTBEDRIJF CHEMIE      nr 160</v>
      </c>
      <c r="EO1" s="77"/>
      <c r="EP1" s="77"/>
      <c r="EQ1" s="77"/>
      <c r="ER1" s="77"/>
      <c r="ES1" s="77"/>
      <c r="ET1" s="235"/>
      <c r="EU1" s="180">
        <f>EU3</f>
        <v>0</v>
      </c>
      <c r="EV1" s="232"/>
      <c r="EW1" s="233"/>
      <c r="EX1" s="233"/>
      <c r="EY1" s="234" t="s">
        <v>364</v>
      </c>
      <c r="EZ1" s="234"/>
      <c r="FA1" s="234"/>
      <c r="FB1" s="234"/>
      <c r="FC1" s="234"/>
      <c r="FD1" s="234"/>
      <c r="FE1" s="78">
        <f>EJ1+1</f>
        <v>2021</v>
      </c>
      <c r="FF1" s="77" t="s">
        <v>365</v>
      </c>
      <c r="FG1" s="77"/>
      <c r="FH1" s="77"/>
      <c r="FI1" s="77" t="str">
        <f ca="1">EN1</f>
        <v>TESTBEDRIJF CHEMIE      nr 160</v>
      </c>
      <c r="FJ1" s="77"/>
      <c r="FK1" s="77"/>
      <c r="FL1" s="77"/>
      <c r="FM1" s="77"/>
      <c r="FN1" s="77"/>
      <c r="FO1" s="235"/>
      <c r="FP1" s="180">
        <f>FP3</f>
        <v>0</v>
      </c>
      <c r="FQ1" s="232"/>
      <c r="FR1" s="233"/>
      <c r="FS1" s="233"/>
      <c r="FT1" s="234" t="s">
        <v>364</v>
      </c>
      <c r="FU1" s="234"/>
      <c r="FV1" s="234"/>
      <c r="FW1" s="234"/>
      <c r="FX1" s="234"/>
      <c r="FY1" s="234"/>
      <c r="FZ1" s="78">
        <f>FE1+1</f>
        <v>2022</v>
      </c>
      <c r="GA1" s="77" t="s">
        <v>365</v>
      </c>
      <c r="GB1" s="77"/>
      <c r="GC1" s="77"/>
      <c r="GD1" s="77" t="str">
        <f ca="1">FI1</f>
        <v>TESTBEDRIJF CHEMIE      nr 160</v>
      </c>
      <c r="GE1" s="77"/>
      <c r="GF1" s="77"/>
      <c r="GG1" s="77"/>
      <c r="GH1" s="77"/>
      <c r="GI1" s="77"/>
      <c r="GJ1" s="235"/>
      <c r="GK1" s="180">
        <f>GK3</f>
        <v>0</v>
      </c>
      <c r="GR1" s="2441"/>
      <c r="GS1" s="2442"/>
      <c r="GT1" s="2443"/>
      <c r="GU1" s="2442"/>
      <c r="GV1" s="2441"/>
      <c r="GW1" s="2444"/>
      <c r="GX1" s="2441"/>
      <c r="GY1" s="2445"/>
      <c r="GZ1" s="2441"/>
      <c r="HA1" s="2441"/>
      <c r="HB1" s="2442"/>
      <c r="HC1" s="2441"/>
      <c r="HD1" s="2441"/>
      <c r="HE1" s="2441"/>
      <c r="HF1" s="2441"/>
      <c r="HG1" s="2441"/>
      <c r="HH1" s="2441"/>
      <c r="HI1" s="2441"/>
      <c r="HJ1" s="2441"/>
      <c r="HK1" s="2444"/>
      <c r="HL1" s="2441"/>
      <c r="HM1" s="2441"/>
      <c r="HN1" s="2441"/>
      <c r="HO1" s="2441"/>
      <c r="HP1" s="2441"/>
      <c r="HQ1" s="2441"/>
      <c r="HR1" s="2441"/>
      <c r="HS1" s="2441"/>
      <c r="HT1" s="2441"/>
      <c r="HU1" s="2441"/>
    </row>
    <row r="2" spans="1:235" ht="30" customHeight="1" thickTop="1" thickBot="1" x14ac:dyDescent="0.3">
      <c r="A2" s="1282" t="s">
        <v>48</v>
      </c>
      <c r="B2" s="1283"/>
      <c r="C2" s="1845"/>
      <c r="D2" s="1846"/>
      <c r="E2" s="80"/>
      <c r="F2" s="80"/>
      <c r="G2" s="80"/>
      <c r="H2" s="80"/>
      <c r="I2" s="80"/>
      <c r="J2" s="164">
        <f>IF('Vorige jaren'!AV3,14,12.5)</f>
        <v>14</v>
      </c>
      <c r="K2" s="80"/>
      <c r="L2" s="80"/>
      <c r="M2" s="80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90"/>
      <c r="Z2" s="1284" t="s">
        <v>48</v>
      </c>
      <c r="AA2" s="1285"/>
      <c r="AB2" s="1285"/>
      <c r="AC2" s="1285"/>
      <c r="AD2" s="1285"/>
      <c r="AE2" s="1285"/>
      <c r="AF2" s="1285"/>
      <c r="AG2" s="1285"/>
      <c r="AH2" s="1285"/>
      <c r="AI2" s="1285"/>
      <c r="AJ2" s="1285"/>
      <c r="AK2" s="1285"/>
      <c r="AL2" s="1285"/>
      <c r="AM2" s="1285"/>
      <c r="AN2" s="1285"/>
      <c r="AO2" s="1285"/>
      <c r="AP2" s="1285"/>
      <c r="AQ2" s="1285"/>
      <c r="AR2" s="1285"/>
      <c r="AS2" s="1286"/>
      <c r="AT2" s="181"/>
      <c r="AU2" s="1284" t="s">
        <v>48</v>
      </c>
      <c r="AV2" s="1287"/>
      <c r="AW2" s="1285"/>
      <c r="AX2" s="1285"/>
      <c r="AY2" s="1285"/>
      <c r="AZ2" s="1285"/>
      <c r="BA2" s="1285"/>
      <c r="BB2" s="1285"/>
      <c r="BC2" s="1285"/>
      <c r="BD2" s="1285"/>
      <c r="BE2" s="1285"/>
      <c r="BF2" s="1285"/>
      <c r="BG2" s="1285"/>
      <c r="BH2" s="1285"/>
      <c r="BI2" s="1285"/>
      <c r="BJ2" s="1285"/>
      <c r="BK2" s="1285"/>
      <c r="BL2" s="1285"/>
      <c r="BM2" s="1285"/>
      <c r="BN2" s="1286"/>
      <c r="BO2" s="181"/>
      <c r="BP2" s="1284" t="s">
        <v>48</v>
      </c>
      <c r="BQ2" s="1287"/>
      <c r="BR2" s="1285"/>
      <c r="BS2" s="1285"/>
      <c r="BT2" s="1285"/>
      <c r="BU2" s="1285"/>
      <c r="BV2" s="1285"/>
      <c r="BW2" s="1285"/>
      <c r="BX2" s="1285"/>
      <c r="BY2" s="1285"/>
      <c r="BZ2" s="1285"/>
      <c r="CA2" s="1285"/>
      <c r="CB2" s="1285"/>
      <c r="CC2" s="1285"/>
      <c r="CD2" s="1285"/>
      <c r="CE2" s="1285"/>
      <c r="CF2" s="1285"/>
      <c r="CG2" s="1285"/>
      <c r="CH2" s="1285"/>
      <c r="CI2" s="1286"/>
      <c r="CJ2" s="181"/>
      <c r="CK2" s="1284" t="s">
        <v>48</v>
      </c>
      <c r="CL2" s="1285"/>
      <c r="CM2" s="1285"/>
      <c r="CN2" s="1285"/>
      <c r="CO2" s="1285"/>
      <c r="CP2" s="1285"/>
      <c r="CQ2" s="1285"/>
      <c r="CR2" s="1285"/>
      <c r="CS2" s="1285"/>
      <c r="CT2" s="1285"/>
      <c r="CU2" s="1285"/>
      <c r="CV2" s="1285"/>
      <c r="CW2" s="1285"/>
      <c r="CX2" s="1285"/>
      <c r="CY2" s="1285"/>
      <c r="CZ2" s="1285"/>
      <c r="DA2" s="1285"/>
      <c r="DB2" s="1285"/>
      <c r="DC2" s="1285"/>
      <c r="DD2" s="1286"/>
      <c r="DE2" s="181"/>
      <c r="DF2" s="1284" t="s">
        <v>48</v>
      </c>
      <c r="DG2" s="1285"/>
      <c r="DH2" s="1285"/>
      <c r="DI2" s="1285"/>
      <c r="DJ2" s="1285"/>
      <c r="DK2" s="1285"/>
      <c r="DL2" s="1285"/>
      <c r="DM2" s="1285"/>
      <c r="DN2" s="1285"/>
      <c r="DO2" s="1285"/>
      <c r="DP2" s="1285"/>
      <c r="DQ2" s="1285"/>
      <c r="DR2" s="1285"/>
      <c r="DS2" s="1285"/>
      <c r="DT2" s="1285"/>
      <c r="DU2" s="1285"/>
      <c r="DV2" s="1285"/>
      <c r="DW2" s="1285"/>
      <c r="DX2" s="1285"/>
      <c r="DY2" s="1286"/>
      <c r="DZ2" s="181"/>
      <c r="EA2" s="1284" t="s">
        <v>48</v>
      </c>
      <c r="EB2" s="1285"/>
      <c r="EC2" s="1285"/>
      <c r="ED2" s="1285"/>
      <c r="EE2" s="1285"/>
      <c r="EF2" s="1285"/>
      <c r="EG2" s="1285"/>
      <c r="EH2" s="1285"/>
      <c r="EI2" s="1285"/>
      <c r="EJ2" s="1285"/>
      <c r="EK2" s="1285"/>
      <c r="EL2" s="1285"/>
      <c r="EM2" s="1285"/>
      <c r="EN2" s="1285"/>
      <c r="EO2" s="1285"/>
      <c r="EP2" s="1285"/>
      <c r="EQ2" s="1285"/>
      <c r="ER2" s="1285"/>
      <c r="ES2" s="1285"/>
      <c r="ET2" s="1286"/>
      <c r="EU2" s="181"/>
      <c r="EV2" s="1284" t="s">
        <v>48</v>
      </c>
      <c r="EW2" s="1285"/>
      <c r="EX2" s="1285"/>
      <c r="EY2" s="1285"/>
      <c r="EZ2" s="1285"/>
      <c r="FA2" s="1285"/>
      <c r="FB2" s="1285"/>
      <c r="FC2" s="1285"/>
      <c r="FD2" s="1285"/>
      <c r="FE2" s="1285"/>
      <c r="FF2" s="1285"/>
      <c r="FG2" s="1285"/>
      <c r="FH2" s="1285"/>
      <c r="FI2" s="1285"/>
      <c r="FJ2" s="1285"/>
      <c r="FK2" s="1285"/>
      <c r="FL2" s="1285"/>
      <c r="FM2" s="1285"/>
      <c r="FN2" s="1285"/>
      <c r="FO2" s="1286"/>
      <c r="FP2" s="181"/>
      <c r="FQ2" s="1284" t="s">
        <v>48</v>
      </c>
      <c r="FR2" s="1285"/>
      <c r="FS2" s="1285"/>
      <c r="FT2" s="1285"/>
      <c r="FU2" s="1285"/>
      <c r="FV2" s="1285"/>
      <c r="FW2" s="1285"/>
      <c r="FX2" s="1285"/>
      <c r="FY2" s="1285"/>
      <c r="FZ2" s="1285"/>
      <c r="GA2" s="1285"/>
      <c r="GB2" s="1285"/>
      <c r="GC2" s="1285"/>
      <c r="GD2" s="1285"/>
      <c r="GE2" s="1285"/>
      <c r="GF2" s="1285"/>
      <c r="GG2" s="1285"/>
      <c r="GH2" s="1285"/>
      <c r="GI2" s="1285"/>
      <c r="GJ2" s="1286"/>
      <c r="GK2" s="181"/>
      <c r="GR2" s="2441"/>
      <c r="GS2" s="2442" t="s">
        <v>129</v>
      </c>
      <c r="GT2" s="2446" t="s">
        <v>521</v>
      </c>
      <c r="GU2" s="2447" t="s">
        <v>456</v>
      </c>
      <c r="GV2" s="2441"/>
      <c r="GW2" s="2441"/>
      <c r="GX2" s="2441"/>
      <c r="GY2" s="2442">
        <v>2012</v>
      </c>
      <c r="GZ2" s="2441"/>
      <c r="HA2" s="2441"/>
      <c r="HB2" s="2447"/>
      <c r="HC2" s="2441"/>
      <c r="HD2" s="2441"/>
      <c r="HE2" s="2441"/>
      <c r="HF2" s="2441"/>
      <c r="HG2" s="2441" t="str">
        <f>IF(HJ75&gt;0,"",HK75)</f>
        <v>Z1</v>
      </c>
      <c r="HH2" s="2441"/>
      <c r="HI2" s="2441"/>
      <c r="HJ2" s="2441"/>
      <c r="HK2" s="2441"/>
      <c r="HL2" s="2441"/>
      <c r="HM2" s="2441"/>
      <c r="HN2" s="2441"/>
      <c r="HO2" s="2441"/>
      <c r="HP2" s="2441"/>
      <c r="HQ2" s="2441"/>
      <c r="HR2" s="2441"/>
      <c r="HS2" s="2441"/>
      <c r="HT2" s="2441"/>
      <c r="HU2" s="2441"/>
      <c r="HW2" s="2448"/>
      <c r="HX2" s="2439" t="s">
        <v>181</v>
      </c>
    </row>
    <row r="3" spans="1:235" ht="30" customHeight="1" thickBot="1" x14ac:dyDescent="0.3">
      <c r="A3" s="2567" t="s">
        <v>36</v>
      </c>
      <c r="B3" s="2567" t="s">
        <v>46</v>
      </c>
      <c r="C3" s="252"/>
      <c r="D3" s="2567" t="s">
        <v>45</v>
      </c>
      <c r="E3" s="82"/>
      <c r="F3" s="2569" t="s">
        <v>791</v>
      </c>
      <c r="G3" s="82"/>
      <c r="H3" s="2567" t="s">
        <v>37</v>
      </c>
      <c r="I3" s="83"/>
      <c r="J3" s="344" t="s">
        <v>47</v>
      </c>
      <c r="K3" s="345"/>
      <c r="L3" s="346"/>
      <c r="M3" s="84"/>
      <c r="N3" s="341" t="s">
        <v>799</v>
      </c>
      <c r="O3" s="342"/>
      <c r="P3" s="342"/>
      <c r="Q3" s="342"/>
      <c r="R3" s="343"/>
      <c r="S3" s="85"/>
      <c r="T3" s="2569" t="s">
        <v>615</v>
      </c>
      <c r="U3" s="2569" t="s">
        <v>1130</v>
      </c>
      <c r="V3" s="2569" t="s">
        <v>1131</v>
      </c>
      <c r="W3" s="2569" t="s">
        <v>1132</v>
      </c>
      <c r="X3" s="2569" t="s">
        <v>1133</v>
      </c>
      <c r="Y3" s="190"/>
      <c r="Z3" s="2567" t="str">
        <f>A3</f>
        <v>Nr</v>
      </c>
      <c r="AA3" s="2567" t="s">
        <v>46</v>
      </c>
      <c r="AB3" s="177"/>
      <c r="AC3" s="2567" t="str">
        <f>D3</f>
        <v>Proces</v>
      </c>
      <c r="AD3" s="82"/>
      <c r="AE3" s="2569" t="s">
        <v>41</v>
      </c>
      <c r="AF3" s="82"/>
      <c r="AG3" s="2567" t="str">
        <f>H3</f>
        <v>Aard</v>
      </c>
      <c r="AH3" s="82"/>
      <c r="AI3" s="341" t="s">
        <v>800</v>
      </c>
      <c r="AJ3" s="342"/>
      <c r="AK3" s="342"/>
      <c r="AL3" s="342"/>
      <c r="AM3" s="343"/>
      <c r="AN3" s="84"/>
      <c r="AO3" s="2569" t="s">
        <v>62</v>
      </c>
      <c r="AP3" s="177"/>
      <c r="AQ3" s="2559" t="s">
        <v>469</v>
      </c>
      <c r="AR3" s="86"/>
      <c r="AS3" s="2569" t="s">
        <v>38</v>
      </c>
      <c r="AT3" s="181"/>
      <c r="AU3" s="2567" t="str">
        <f>Z3</f>
        <v>Nr</v>
      </c>
      <c r="AV3" s="2567" t="s">
        <v>46</v>
      </c>
      <c r="AW3" s="177"/>
      <c r="AX3" s="2567" t="str">
        <f>AC3</f>
        <v>Proces</v>
      </c>
      <c r="AY3" s="82"/>
      <c r="AZ3" s="2569" t="s">
        <v>41</v>
      </c>
      <c r="BA3" s="82"/>
      <c r="BB3" s="2567" t="str">
        <f>AG3</f>
        <v>Aard</v>
      </c>
      <c r="BC3" s="82"/>
      <c r="BD3" s="341" t="s">
        <v>800</v>
      </c>
      <c r="BE3" s="342"/>
      <c r="BF3" s="342"/>
      <c r="BG3" s="342"/>
      <c r="BH3" s="343"/>
      <c r="BI3" s="84"/>
      <c r="BJ3" s="2569" t="s">
        <v>62</v>
      </c>
      <c r="BK3" s="177"/>
      <c r="BL3" s="2559" t="s">
        <v>469</v>
      </c>
      <c r="BM3" s="86"/>
      <c r="BN3" s="2569" t="s">
        <v>38</v>
      </c>
      <c r="BO3" s="181"/>
      <c r="BP3" s="2567" t="str">
        <f>AU3</f>
        <v>Nr</v>
      </c>
      <c r="BQ3" s="2567" t="s">
        <v>46</v>
      </c>
      <c r="BR3" s="177"/>
      <c r="BS3" s="2567" t="str">
        <f>AX3</f>
        <v>Proces</v>
      </c>
      <c r="BT3" s="82"/>
      <c r="BU3" s="2569" t="s">
        <v>41</v>
      </c>
      <c r="BV3" s="82"/>
      <c r="BW3" s="2567" t="str">
        <f>BB3</f>
        <v>Aard</v>
      </c>
      <c r="BX3" s="82"/>
      <c r="BY3" s="341" t="s">
        <v>800</v>
      </c>
      <c r="BZ3" s="342"/>
      <c r="CA3" s="342"/>
      <c r="CB3" s="342"/>
      <c r="CC3" s="343"/>
      <c r="CD3" s="84"/>
      <c r="CE3" s="2569" t="s">
        <v>62</v>
      </c>
      <c r="CF3" s="177"/>
      <c r="CG3" s="2559" t="s">
        <v>469</v>
      </c>
      <c r="CH3" s="86"/>
      <c r="CI3" s="2569" t="s">
        <v>38</v>
      </c>
      <c r="CJ3" s="181"/>
      <c r="CK3" s="2567" t="str">
        <f>BP3</f>
        <v>Nr</v>
      </c>
      <c r="CL3" s="2567" t="s">
        <v>46</v>
      </c>
      <c r="CM3" s="177"/>
      <c r="CN3" s="2567" t="str">
        <f>BS3</f>
        <v>Proces</v>
      </c>
      <c r="CO3" s="82"/>
      <c r="CP3" s="2569" t="s">
        <v>41</v>
      </c>
      <c r="CQ3" s="82"/>
      <c r="CR3" s="2567" t="str">
        <f>BW3</f>
        <v>Aard</v>
      </c>
      <c r="CS3" s="82"/>
      <c r="CT3" s="341" t="s">
        <v>800</v>
      </c>
      <c r="CU3" s="342"/>
      <c r="CV3" s="342"/>
      <c r="CW3" s="342"/>
      <c r="CX3" s="343"/>
      <c r="CY3" s="84"/>
      <c r="CZ3" s="2569" t="s">
        <v>62</v>
      </c>
      <c r="DA3" s="177"/>
      <c r="DB3" s="2559" t="s">
        <v>469</v>
      </c>
      <c r="DC3" s="86"/>
      <c r="DD3" s="2569" t="s">
        <v>38</v>
      </c>
      <c r="DE3" s="181"/>
      <c r="DF3" s="2567" t="str">
        <f>CK3</f>
        <v>Nr</v>
      </c>
      <c r="DG3" s="2567" t="s">
        <v>46</v>
      </c>
      <c r="DH3" s="177"/>
      <c r="DI3" s="2567" t="str">
        <f>CN3</f>
        <v>Proces</v>
      </c>
      <c r="DJ3" s="82"/>
      <c r="DK3" s="2569" t="s">
        <v>41</v>
      </c>
      <c r="DL3" s="82"/>
      <c r="DM3" s="2567" t="str">
        <f>CR3</f>
        <v>Aard</v>
      </c>
      <c r="DN3" s="82"/>
      <c r="DO3" s="341" t="s">
        <v>800</v>
      </c>
      <c r="DP3" s="342"/>
      <c r="DQ3" s="342"/>
      <c r="DR3" s="342"/>
      <c r="DS3" s="343"/>
      <c r="DT3" s="84"/>
      <c r="DU3" s="2569" t="s">
        <v>62</v>
      </c>
      <c r="DV3" s="177"/>
      <c r="DW3" s="2559" t="s">
        <v>469</v>
      </c>
      <c r="DX3" s="86"/>
      <c r="DY3" s="2569" t="s">
        <v>38</v>
      </c>
      <c r="DZ3" s="181"/>
      <c r="EA3" s="2567" t="str">
        <f>DF3</f>
        <v>Nr</v>
      </c>
      <c r="EB3" s="2567" t="s">
        <v>46</v>
      </c>
      <c r="EC3" s="177"/>
      <c r="ED3" s="2567" t="str">
        <f>DI3</f>
        <v>Proces</v>
      </c>
      <c r="EE3" s="82"/>
      <c r="EF3" s="2569" t="s">
        <v>41</v>
      </c>
      <c r="EG3" s="82"/>
      <c r="EH3" s="2567" t="str">
        <f>DM3</f>
        <v>Aard</v>
      </c>
      <c r="EI3" s="82"/>
      <c r="EJ3" s="341" t="s">
        <v>800</v>
      </c>
      <c r="EK3" s="342"/>
      <c r="EL3" s="342"/>
      <c r="EM3" s="342"/>
      <c r="EN3" s="343"/>
      <c r="EO3" s="84"/>
      <c r="EP3" s="2569" t="s">
        <v>62</v>
      </c>
      <c r="EQ3" s="177"/>
      <c r="ER3" s="2559" t="s">
        <v>469</v>
      </c>
      <c r="ES3" s="86"/>
      <c r="ET3" s="2569" t="s">
        <v>38</v>
      </c>
      <c r="EU3" s="181"/>
      <c r="EV3" s="236" t="str">
        <f>EA3</f>
        <v>Nr</v>
      </c>
      <c r="EW3" s="236" t="s">
        <v>46</v>
      </c>
      <c r="EX3" s="177"/>
      <c r="EY3" s="236" t="str">
        <f>ED3</f>
        <v>Proces</v>
      </c>
      <c r="EZ3" s="82"/>
      <c r="FA3" s="237" t="str">
        <f>EF3</f>
        <v>Jaar van realisatie</v>
      </c>
      <c r="FB3" s="82"/>
      <c r="FC3" s="236" t="str">
        <f>EH3</f>
        <v>Aard</v>
      </c>
      <c r="FD3" s="82"/>
      <c r="FE3" s="241" t="s">
        <v>249</v>
      </c>
      <c r="FF3" s="242"/>
      <c r="FG3" s="242"/>
      <c r="FH3" s="242"/>
      <c r="FI3" s="243"/>
      <c r="FJ3" s="84"/>
      <c r="FK3" s="237" t="s">
        <v>62</v>
      </c>
      <c r="FL3" s="177"/>
      <c r="FM3" s="244" t="s">
        <v>469</v>
      </c>
      <c r="FN3" s="86"/>
      <c r="FO3" s="237" t="s">
        <v>38</v>
      </c>
      <c r="FP3" s="181"/>
      <c r="FQ3" s="236" t="str">
        <f>EV3</f>
        <v>Nr</v>
      </c>
      <c r="FR3" s="236" t="s">
        <v>46</v>
      </c>
      <c r="FS3" s="177"/>
      <c r="FT3" s="236" t="str">
        <f>EY3</f>
        <v>Proces</v>
      </c>
      <c r="FU3" s="82"/>
      <c r="FV3" s="237" t="str">
        <f>FA3</f>
        <v>Jaar van realisatie</v>
      </c>
      <c r="FW3" s="82"/>
      <c r="FX3" s="236" t="str">
        <f>FC3</f>
        <v>Aard</v>
      </c>
      <c r="FY3" s="82"/>
      <c r="FZ3" s="241" t="s">
        <v>249</v>
      </c>
      <c r="GA3" s="242"/>
      <c r="GB3" s="242"/>
      <c r="GC3" s="242"/>
      <c r="GD3" s="243"/>
      <c r="GE3" s="84"/>
      <c r="GF3" s="237" t="s">
        <v>62</v>
      </c>
      <c r="GG3" s="177"/>
      <c r="GH3" s="244" t="s">
        <v>469</v>
      </c>
      <c r="GI3" s="86"/>
      <c r="GJ3" s="237" t="s">
        <v>38</v>
      </c>
      <c r="GK3" s="181"/>
      <c r="GR3" s="2441"/>
      <c r="GS3" s="2447" t="str">
        <f t="shared" ref="GS3:GS22" ca="1" si="0">IF(OR(HC44&gt;0,GS75&gt;0),"",HD44)</f>
        <v>O1</v>
      </c>
      <c r="GT3" s="2446" t="s">
        <v>452</v>
      </c>
      <c r="GU3" s="2447" t="s">
        <v>68</v>
      </c>
      <c r="GV3" s="2442" t="s">
        <v>467</v>
      </c>
      <c r="GW3" s="2441"/>
      <c r="GX3" s="2441"/>
      <c r="GY3" s="2447">
        <v>2013</v>
      </c>
      <c r="GZ3" s="2441"/>
      <c r="HA3" s="2441"/>
      <c r="HC3" s="2441"/>
      <c r="HD3" s="2441"/>
      <c r="HE3" s="2441"/>
      <c r="HF3" s="2441"/>
      <c r="HG3" s="2441" t="str">
        <f t="shared" ref="HG3:HG26" si="1">IF(HJ76&gt;0,"",HK76)</f>
        <v>Z2</v>
      </c>
      <c r="HH3" s="2441"/>
      <c r="HI3" s="2441"/>
      <c r="HJ3" s="2441"/>
      <c r="HK3" s="2441"/>
      <c r="HL3" s="2441"/>
      <c r="HM3" s="2441"/>
      <c r="HN3" s="2441"/>
      <c r="HO3" s="2441"/>
      <c r="HP3" s="2441"/>
      <c r="HQ3" s="2441"/>
      <c r="HR3" s="2441"/>
      <c r="HS3" s="2441"/>
      <c r="HT3" s="2441"/>
      <c r="HU3" s="2441"/>
      <c r="HW3" s="2449" t="str">
        <f>'2020'!D3</f>
        <v>Elektriciteit inkoop of eigen bio-opwekking (WM of FV)</v>
      </c>
    </row>
    <row r="4" spans="1:235" ht="35.1" customHeight="1" thickBot="1" x14ac:dyDescent="0.3">
      <c r="A4" s="2568"/>
      <c r="B4" s="2568"/>
      <c r="C4" s="258"/>
      <c r="D4" s="2568"/>
      <c r="E4" s="88"/>
      <c r="F4" s="2570"/>
      <c r="G4" s="88"/>
      <c r="H4" s="2568"/>
      <c r="I4" s="73"/>
      <c r="J4" s="1404" t="s">
        <v>470</v>
      </c>
      <c r="K4" s="74"/>
      <c r="L4" s="2057" t="s">
        <v>532</v>
      </c>
      <c r="M4" s="89"/>
      <c r="N4" s="224" t="s">
        <v>42</v>
      </c>
      <c r="O4" s="227"/>
      <c r="P4" s="192" t="s">
        <v>44</v>
      </c>
      <c r="Q4" s="87"/>
      <c r="R4" s="224" t="s">
        <v>43</v>
      </c>
      <c r="S4" s="90"/>
      <c r="T4" s="2594"/>
      <c r="U4" s="2594"/>
      <c r="V4" s="2594"/>
      <c r="W4" s="2594"/>
      <c r="X4" s="2594"/>
      <c r="Y4" s="190"/>
      <c r="Z4" s="2568"/>
      <c r="AA4" s="2568"/>
      <c r="AB4" s="178"/>
      <c r="AC4" s="2568"/>
      <c r="AD4" s="88"/>
      <c r="AE4" s="2570"/>
      <c r="AF4" s="88"/>
      <c r="AG4" s="2568"/>
      <c r="AH4" s="88"/>
      <c r="AI4" s="193" t="s">
        <v>42</v>
      </c>
      <c r="AJ4" s="227"/>
      <c r="AK4" s="192" t="s">
        <v>44</v>
      </c>
      <c r="AL4" s="87"/>
      <c r="AM4" s="224" t="s">
        <v>43</v>
      </c>
      <c r="AN4" s="89"/>
      <c r="AO4" s="2570"/>
      <c r="AP4" s="178"/>
      <c r="AQ4" s="2560"/>
      <c r="AR4" s="91"/>
      <c r="AS4" s="2570"/>
      <c r="AT4" s="181"/>
      <c r="AU4" s="2568"/>
      <c r="AV4" s="2568"/>
      <c r="AW4" s="178"/>
      <c r="AX4" s="2568"/>
      <c r="AY4" s="88"/>
      <c r="AZ4" s="2570"/>
      <c r="BA4" s="88"/>
      <c r="BB4" s="2568"/>
      <c r="BC4" s="88"/>
      <c r="BD4" s="193" t="s">
        <v>42</v>
      </c>
      <c r="BE4" s="227"/>
      <c r="BF4" s="192" t="s">
        <v>44</v>
      </c>
      <c r="BG4" s="87"/>
      <c r="BH4" s="224" t="s">
        <v>43</v>
      </c>
      <c r="BI4" s="89"/>
      <c r="BJ4" s="2570"/>
      <c r="BK4" s="178"/>
      <c r="BL4" s="2560"/>
      <c r="BM4" s="91"/>
      <c r="BN4" s="2570"/>
      <c r="BO4" s="181"/>
      <c r="BP4" s="2568"/>
      <c r="BQ4" s="2568"/>
      <c r="BR4" s="178"/>
      <c r="BS4" s="2568"/>
      <c r="BT4" s="88"/>
      <c r="BU4" s="2570"/>
      <c r="BV4" s="88"/>
      <c r="BW4" s="2568"/>
      <c r="BX4" s="88"/>
      <c r="BY4" s="193" t="s">
        <v>42</v>
      </c>
      <c r="BZ4" s="227"/>
      <c r="CA4" s="192" t="s">
        <v>44</v>
      </c>
      <c r="CB4" s="87"/>
      <c r="CC4" s="224" t="s">
        <v>43</v>
      </c>
      <c r="CD4" s="89"/>
      <c r="CE4" s="2570"/>
      <c r="CF4" s="178"/>
      <c r="CG4" s="2560"/>
      <c r="CH4" s="91"/>
      <c r="CI4" s="2570"/>
      <c r="CJ4" s="181"/>
      <c r="CK4" s="2568"/>
      <c r="CL4" s="2568"/>
      <c r="CM4" s="178"/>
      <c r="CN4" s="2568"/>
      <c r="CO4" s="88"/>
      <c r="CP4" s="2570"/>
      <c r="CQ4" s="88"/>
      <c r="CR4" s="2568"/>
      <c r="CS4" s="88"/>
      <c r="CT4" s="193" t="s">
        <v>42</v>
      </c>
      <c r="CU4" s="227"/>
      <c r="CV4" s="192" t="s">
        <v>44</v>
      </c>
      <c r="CW4" s="87"/>
      <c r="CX4" s="224" t="s">
        <v>43</v>
      </c>
      <c r="CY4" s="89"/>
      <c r="CZ4" s="2570"/>
      <c r="DA4" s="178"/>
      <c r="DB4" s="2560"/>
      <c r="DC4" s="91"/>
      <c r="DD4" s="2570"/>
      <c r="DE4" s="181"/>
      <c r="DF4" s="2568"/>
      <c r="DG4" s="2568"/>
      <c r="DH4" s="178"/>
      <c r="DI4" s="2568"/>
      <c r="DJ4" s="88"/>
      <c r="DK4" s="2570"/>
      <c r="DL4" s="88"/>
      <c r="DM4" s="2568"/>
      <c r="DN4" s="88"/>
      <c r="DO4" s="193" t="s">
        <v>42</v>
      </c>
      <c r="DP4" s="227"/>
      <c r="DQ4" s="192" t="s">
        <v>44</v>
      </c>
      <c r="DR4" s="87"/>
      <c r="DS4" s="224" t="s">
        <v>43</v>
      </c>
      <c r="DT4" s="89"/>
      <c r="DU4" s="2570"/>
      <c r="DV4" s="178"/>
      <c r="DW4" s="2560"/>
      <c r="DX4" s="91"/>
      <c r="DY4" s="2570"/>
      <c r="DZ4" s="181"/>
      <c r="EA4" s="2568"/>
      <c r="EB4" s="2568"/>
      <c r="EC4" s="178"/>
      <c r="ED4" s="2568"/>
      <c r="EE4" s="88"/>
      <c r="EF4" s="2570"/>
      <c r="EG4" s="88"/>
      <c r="EH4" s="2568"/>
      <c r="EI4" s="88"/>
      <c r="EJ4" s="193" t="s">
        <v>42</v>
      </c>
      <c r="EK4" s="227"/>
      <c r="EL4" s="192" t="s">
        <v>44</v>
      </c>
      <c r="EM4" s="87"/>
      <c r="EN4" s="224" t="s">
        <v>43</v>
      </c>
      <c r="EO4" s="89"/>
      <c r="EP4" s="2570"/>
      <c r="EQ4" s="178"/>
      <c r="ER4" s="2560"/>
      <c r="ES4" s="91"/>
      <c r="ET4" s="2570"/>
      <c r="EU4" s="181"/>
      <c r="EV4" s="365"/>
      <c r="EW4" s="370"/>
      <c r="EX4" s="178"/>
      <c r="EY4" s="222"/>
      <c r="EZ4" s="88"/>
      <c r="FA4" s="364"/>
      <c r="FB4" s="88"/>
      <c r="FC4" s="365"/>
      <c r="FD4" s="88"/>
      <c r="FE4" s="2055" t="s">
        <v>42</v>
      </c>
      <c r="FF4" s="227"/>
      <c r="FG4" s="192" t="s">
        <v>44</v>
      </c>
      <c r="FH4" s="87"/>
      <c r="FI4" s="224" t="s">
        <v>43</v>
      </c>
      <c r="FJ4" s="89"/>
      <c r="FK4" s="363"/>
      <c r="FL4" s="178"/>
      <c r="FM4" s="366"/>
      <c r="FN4" s="91"/>
      <c r="FO4" s="363"/>
      <c r="FP4" s="181"/>
      <c r="FQ4" s="222"/>
      <c r="FR4" s="245"/>
      <c r="FS4" s="178"/>
      <c r="FT4" s="222"/>
      <c r="FU4" s="88"/>
      <c r="FV4" s="223"/>
      <c r="FW4" s="88"/>
      <c r="FX4" s="222"/>
      <c r="FY4" s="88"/>
      <c r="FZ4" s="193" t="s">
        <v>42</v>
      </c>
      <c r="GA4" s="227"/>
      <c r="GB4" s="192" t="s">
        <v>44</v>
      </c>
      <c r="GC4" s="87"/>
      <c r="GD4" s="224" t="s">
        <v>43</v>
      </c>
      <c r="GE4" s="89"/>
      <c r="GF4" s="246"/>
      <c r="GG4" s="178"/>
      <c r="GH4" s="247"/>
      <c r="GI4" s="91"/>
      <c r="GJ4" s="246"/>
      <c r="GK4" s="181"/>
      <c r="GR4" s="2441"/>
      <c r="GS4" s="2447" t="str">
        <f t="shared" ca="1" si="0"/>
        <v>O2</v>
      </c>
      <c r="GT4" s="2446" t="s">
        <v>453</v>
      </c>
      <c r="GU4" s="2447" t="s">
        <v>69</v>
      </c>
      <c r="GV4" s="2450" t="s">
        <v>468</v>
      </c>
      <c r="GW4" s="2441"/>
      <c r="GX4" s="2441"/>
      <c r="GY4" s="2447">
        <v>2014</v>
      </c>
      <c r="GZ4" s="2441"/>
      <c r="HA4" s="2441"/>
      <c r="HC4" s="2441"/>
      <c r="HD4" s="2441"/>
      <c r="HE4" s="2441"/>
      <c r="HF4" s="2441"/>
      <c r="HG4" s="2441" t="str">
        <f t="shared" si="1"/>
        <v>Z3</v>
      </c>
      <c r="HH4" s="2441"/>
      <c r="HI4" s="2441"/>
      <c r="HJ4" s="2441"/>
      <c r="HK4" s="2441"/>
      <c r="HL4" s="2441"/>
      <c r="HM4" s="2441"/>
      <c r="HN4" s="2441"/>
      <c r="HO4" s="2441"/>
      <c r="HP4" s="2441"/>
      <c r="HQ4" s="2441"/>
      <c r="HR4" s="2441"/>
      <c r="HS4" s="2441"/>
      <c r="HT4" s="2441"/>
      <c r="HU4" s="2441"/>
      <c r="HW4" s="2449" t="str">
        <f>'2020'!E3</f>
        <v xml:space="preserve"> Elektriciteit via stoom
turbine</v>
      </c>
    </row>
    <row r="5" spans="1:235" s="627" customFormat="1" ht="15.75" x14ac:dyDescent="0.25">
      <c r="A5" s="612" t="s">
        <v>83</v>
      </c>
      <c r="B5" s="676" t="s">
        <v>1284</v>
      </c>
      <c r="C5" s="258"/>
      <c r="D5" s="166" t="s">
        <v>512</v>
      </c>
      <c r="E5" s="88"/>
      <c r="F5" s="613">
        <v>2015</v>
      </c>
      <c r="G5" s="88"/>
      <c r="H5" s="613" t="s">
        <v>452</v>
      </c>
      <c r="I5" s="614"/>
      <c r="J5" s="167">
        <v>50</v>
      </c>
      <c r="K5" s="615"/>
      <c r="L5" s="616">
        <v>250</v>
      </c>
      <c r="M5" s="87"/>
      <c r="N5" s="1787">
        <v>43000</v>
      </c>
      <c r="O5" s="1788"/>
      <c r="P5" s="1789"/>
      <c r="Q5" s="1790"/>
      <c r="R5" s="1791">
        <f>IF(N5+P5=0,"",N5+P5)</f>
        <v>43000</v>
      </c>
      <c r="S5" s="1792"/>
      <c r="T5" s="1793">
        <f t="shared" ref="T5:T29" si="2">IF(ISNUMBER(R5),N5*56.1/1000+P5*44.44/1000,"")</f>
        <v>2412.3000000000002</v>
      </c>
      <c r="U5" s="1793"/>
      <c r="V5" s="1793"/>
      <c r="W5" s="1793"/>
      <c r="X5" s="1793"/>
      <c r="Y5" s="542"/>
      <c r="Z5" s="619" t="str">
        <f>A5</f>
        <v>Z1</v>
      </c>
      <c r="AA5" s="678" t="str">
        <f t="shared" ref="AA5:AA29" si="3">IF(TRIM(B5)="","",B5)</f>
        <v>Opwarmen boiler feedwater</v>
      </c>
      <c r="AB5" s="148"/>
      <c r="AC5" s="1288" t="str">
        <f t="shared" ref="AC5:AC29" si="4">IF(TRIM(D5)="","",D5)</f>
        <v>Stoom
ketels</v>
      </c>
      <c r="AD5" s="139"/>
      <c r="AE5" s="1311">
        <f t="shared" ref="AE5:AE29" si="5">IF(F5="","",F5)</f>
        <v>2015</v>
      </c>
      <c r="AF5" s="139"/>
      <c r="AG5" s="1288" t="str">
        <f t="shared" ref="AG5:AG29" si="6">IF(TRIM(H5)="","",H5)</f>
        <v>EBU</v>
      </c>
      <c r="AH5" s="139"/>
      <c r="AI5" s="212"/>
      <c r="AJ5" s="611"/>
      <c r="AK5" s="212"/>
      <c r="AL5" s="617"/>
      <c r="AM5" s="6" t="str">
        <f>IF(SUM(AI5,AK5)=0,"",SUM(AI5,AK5))</f>
        <v/>
      </c>
      <c r="AN5" s="618"/>
      <c r="AO5" s="6" t="str">
        <f>IF(ISNUMBER(AM5),AM5-$R5,"")</f>
        <v/>
      </c>
      <c r="AP5" s="618"/>
      <c r="AQ5" s="622" t="str">
        <f t="shared" ref="AQ5:AQ29" si="7">IF(SUM(AI5,AK5)=0,"",AI5*SUM(56.1)/1000+SUM(AK5)*44.44/1000)</f>
        <v/>
      </c>
      <c r="AR5" s="1289"/>
      <c r="AS5" s="2111" t="str">
        <f t="shared" ref="AS5:AS29" ca="1" si="8">HN75</f>
        <v/>
      </c>
      <c r="AT5" s="182"/>
      <c r="AU5" s="619" t="str">
        <f>Z5</f>
        <v>Z1</v>
      </c>
      <c r="AV5" s="678" t="str">
        <f>AA5</f>
        <v>Opwarmen boiler feedwater</v>
      </c>
      <c r="AW5" s="87"/>
      <c r="AX5" s="3" t="str">
        <f>AC5</f>
        <v>Stoom
ketels</v>
      </c>
      <c r="AY5" s="88"/>
      <c r="AZ5" s="1310">
        <f>IF(AE5="","",AE5)</f>
        <v>2015</v>
      </c>
      <c r="BA5" s="88"/>
      <c r="BB5" s="621" t="str">
        <f>AG5</f>
        <v>EBU</v>
      </c>
      <c r="BC5" s="88"/>
      <c r="BD5" s="212" t="str">
        <f>IF(ISTEXT(AI5),"",IF(AI5=0,"",AI5))</f>
        <v/>
      </c>
      <c r="BE5" s="139"/>
      <c r="BF5" s="212" t="str">
        <f>IF(ISTEXT(AK5),"",IF(AK5=0,"",AK5))</f>
        <v/>
      </c>
      <c r="BG5" s="618"/>
      <c r="BH5" s="6" t="str">
        <f>IF(SUM(BD5:BF5)=0,"",SUM(BD5,BF5))</f>
        <v/>
      </c>
      <c r="BI5" s="618"/>
      <c r="BJ5" s="6" t="str">
        <f>IF(ISNUMBER(BH5),BH5-$R5,"")</f>
        <v/>
      </c>
      <c r="BK5" s="618"/>
      <c r="BL5" s="622" t="str">
        <f t="shared" ref="BL5" si="9">IF(SUM(BD5,BF5)=0,"",BD5*SUM(56.1)/1000+SUM(BF5)*44.44/1000)</f>
        <v/>
      </c>
      <c r="BM5" s="623"/>
      <c r="BN5" s="2111" t="str">
        <f t="shared" ref="BN5:BN29" ca="1" si="10">HO75</f>
        <v/>
      </c>
      <c r="BO5" s="182"/>
      <c r="BP5" s="619" t="str">
        <f>AU5</f>
        <v>Z1</v>
      </c>
      <c r="BQ5" s="678" t="str">
        <f>AV5</f>
        <v>Opwarmen boiler feedwater</v>
      </c>
      <c r="BR5" s="367"/>
      <c r="BS5" s="6" t="str">
        <f>AX5</f>
        <v>Stoom
ketels</v>
      </c>
      <c r="BT5" s="88"/>
      <c r="BU5" s="1310">
        <f>IF(AZ5="","",AZ5)</f>
        <v>2015</v>
      </c>
      <c r="BV5" s="88"/>
      <c r="BW5" s="621" t="str">
        <f>BB5</f>
        <v>EBU</v>
      </c>
      <c r="BX5" s="88"/>
      <c r="BY5" s="212" t="str">
        <f>IF(ISTEXT(BD5),"",IF(BD5=0,"",BD5))</f>
        <v/>
      </c>
      <c r="BZ5" s="139"/>
      <c r="CA5" s="212" t="str">
        <f>IF(ISTEXT(BF5),"",IF(BF5=0,"",BF5))</f>
        <v/>
      </c>
      <c r="CB5" s="618"/>
      <c r="CC5" s="6" t="str">
        <f>IF(SUM(BY5:CA5)=0,"",SUM(BY5,CA5))</f>
        <v/>
      </c>
      <c r="CD5" s="618"/>
      <c r="CE5" s="6" t="str">
        <f>IF(ISNUMBER(CC5),CC5-$R5,"")</f>
        <v/>
      </c>
      <c r="CF5" s="618"/>
      <c r="CG5" s="622" t="str">
        <f t="shared" ref="CG5:CG29" si="11">IF(SUM(BY5,CA5)=0,"",BY5*SUM(56.1)/1000+SUM(CA5)*44.44/1000)</f>
        <v/>
      </c>
      <c r="CH5" s="623"/>
      <c r="CI5" s="2111" t="str">
        <f t="shared" ref="CI5:CI29" ca="1" si="12">HP75</f>
        <v/>
      </c>
      <c r="CJ5" s="182"/>
      <c r="CK5" s="619" t="str">
        <f>BP5</f>
        <v>Z1</v>
      </c>
      <c r="CL5" s="678" t="str">
        <f>BQ5</f>
        <v>Opwarmen boiler feedwater</v>
      </c>
      <c r="CM5" s="87"/>
      <c r="CN5" s="3" t="str">
        <f>BS5</f>
        <v>Stoom
ketels</v>
      </c>
      <c r="CO5" s="88"/>
      <c r="CP5" s="1310">
        <f>IF(BU5="","",BU5)</f>
        <v>2015</v>
      </c>
      <c r="CQ5" s="88"/>
      <c r="CR5" s="621" t="str">
        <f>BW5</f>
        <v>EBU</v>
      </c>
      <c r="CS5" s="88"/>
      <c r="CT5" s="212" t="str">
        <f>IF(ISTEXT(BY5),"",IF(BY5=0,"",BY5))</f>
        <v/>
      </c>
      <c r="CU5" s="139"/>
      <c r="CV5" s="212" t="str">
        <f>IF(ISTEXT(CA5),"",IF(CA5=0,"",CA5))</f>
        <v/>
      </c>
      <c r="CW5" s="618"/>
      <c r="CX5" s="6" t="str">
        <f>IF(SUM(CT5:CV5)=0,"",SUM(CT5,CV5))</f>
        <v/>
      </c>
      <c r="CY5" s="618"/>
      <c r="CZ5" s="6" t="str">
        <f>IF(ISNUMBER(CX5),CX5-$R5,"")</f>
        <v/>
      </c>
      <c r="DA5" s="618"/>
      <c r="DB5" s="622" t="str">
        <f t="shared" ref="DB5:DB29" si="13">IF(SUM(CT5,CV5)=0,"",CT5*SUM(56.1)/1000+SUM(CV5)*44.44/1000)</f>
        <v/>
      </c>
      <c r="DC5" s="623"/>
      <c r="DD5" s="2111" t="str">
        <f t="shared" ref="DD5:DD29" ca="1" si="14">HQ75</f>
        <v/>
      </c>
      <c r="DE5" s="182"/>
      <c r="DF5" s="619" t="str">
        <f>CK5</f>
        <v>Z1</v>
      </c>
      <c r="DG5" s="678" t="str">
        <f>CL5</f>
        <v>Opwarmen boiler feedwater</v>
      </c>
      <c r="DH5" s="87"/>
      <c r="DI5" s="3" t="str">
        <f>CN5</f>
        <v>Stoom
ketels</v>
      </c>
      <c r="DJ5" s="88"/>
      <c r="DK5" s="1310">
        <f>IF(CP5="","",CP5)</f>
        <v>2015</v>
      </c>
      <c r="DL5" s="88"/>
      <c r="DM5" s="621" t="str">
        <f>CR5</f>
        <v>EBU</v>
      </c>
      <c r="DN5" s="88"/>
      <c r="DO5" s="212" t="str">
        <f>IF(ISTEXT(CT5),"",IF(CT5=0,"",CT5))</f>
        <v/>
      </c>
      <c r="DP5" s="139"/>
      <c r="DQ5" s="212" t="str">
        <f>IF(ISTEXT(CV5),"",IF(CV5=0,"",CV5))</f>
        <v/>
      </c>
      <c r="DR5" s="618"/>
      <c r="DS5" s="6" t="str">
        <f>IF(SUM(DO5:DQ5)=0,"",SUM(DO5,DQ5))</f>
        <v/>
      </c>
      <c r="DT5" s="618"/>
      <c r="DU5" s="6" t="str">
        <f>IF(ISNUMBER(DS5),DS5-$R5,"")</f>
        <v/>
      </c>
      <c r="DV5" s="618"/>
      <c r="DW5" s="622" t="str">
        <f t="shared" ref="DW5:DW29" si="15">IF(SUM(DO5,DQ5)=0,"",DO5*SUM(56.1)/1000+SUM(DQ5)*44.44/1000)</f>
        <v/>
      </c>
      <c r="DX5" s="623"/>
      <c r="DY5" s="2111" t="str">
        <f t="shared" ref="DY5:DY29" ca="1" si="16">HR75</f>
        <v/>
      </c>
      <c r="DZ5" s="184"/>
      <c r="EA5" s="624" t="str">
        <f>DF5</f>
        <v>Z1</v>
      </c>
      <c r="EB5" s="680" t="str">
        <f>DG5</f>
        <v>Opwarmen boiler feedwater</v>
      </c>
      <c r="EC5" s="368"/>
      <c r="ED5" s="6" t="str">
        <f>DI5</f>
        <v>Stoom
ketels</v>
      </c>
      <c r="EE5" s="88"/>
      <c r="EF5" s="1310">
        <f>IF(DK5="","",DK5)</f>
        <v>2015</v>
      </c>
      <c r="EG5" s="88"/>
      <c r="EH5" s="621" t="str">
        <f>DM5</f>
        <v>EBU</v>
      </c>
      <c r="EI5" s="88"/>
      <c r="EJ5" s="212" t="str">
        <f>IF(ISTEXT(DO5),"",IF(DO5=0,"",DO5))</f>
        <v/>
      </c>
      <c r="EK5" s="139"/>
      <c r="EL5" s="212" t="str">
        <f>IF(ISTEXT(DQ5),"",IF(DQ5=0,"",DQ5))</f>
        <v/>
      </c>
      <c r="EM5" s="618"/>
      <c r="EN5" s="6" t="str">
        <f>IF(SUM(EJ5:EL5)=0,"",SUM(EJ5,EL5))</f>
        <v/>
      </c>
      <c r="EO5" s="618"/>
      <c r="EP5" s="6" t="str">
        <f>IF(ISNUMBER(EN5),EN5-$R5,"")</f>
        <v/>
      </c>
      <c r="EQ5" s="618"/>
      <c r="ER5" s="1291" t="str">
        <f t="shared" ref="ER5:ER29" si="17">IF(ISNUMBER(EN5),EJ5*56.1/1000+EL5*44.44/1000,"")</f>
        <v/>
      </c>
      <c r="ES5" s="623"/>
      <c r="ET5" s="2111" t="str">
        <f t="shared" ref="ET5:ET29" ca="1" si="18">HS75</f>
        <v/>
      </c>
      <c r="EU5" s="184"/>
      <c r="EV5" s="624" t="str">
        <f>EA5</f>
        <v>Z1</v>
      </c>
      <c r="EW5" s="625" t="str">
        <f>EB5</f>
        <v>Opwarmen boiler feedwater</v>
      </c>
      <c r="EX5" s="369"/>
      <c r="EY5" s="6" t="str">
        <f>ED5</f>
        <v>Stoom
ketels</v>
      </c>
      <c r="EZ5" s="88"/>
      <c r="FA5" s="6">
        <f>EF5</f>
        <v>2015</v>
      </c>
      <c r="FB5" s="88"/>
      <c r="FC5" s="621" t="str">
        <f>EH5</f>
        <v>EBU</v>
      </c>
      <c r="FD5" s="88"/>
      <c r="FE5" s="212" t="str">
        <f>IF(ISTEXT(EJ5),"",IF(EJ5=0,"",EJ5))</f>
        <v/>
      </c>
      <c r="FF5" s="139"/>
      <c r="FG5" s="212" t="str">
        <f>IF(ISTEXT(EL5),"",IF(EL5=0,"",EL5))</f>
        <v/>
      </c>
      <c r="FH5" s="618"/>
      <c r="FI5" s="6" t="str">
        <f>IF(SUM(FE5:FG5)=0,"",SUM(FE5,FG5))</f>
        <v/>
      </c>
      <c r="FJ5" s="618"/>
      <c r="FK5" s="6" t="str">
        <f>IF(ISNUMBER(FI5),FI5-$R5,"")</f>
        <v/>
      </c>
      <c r="FL5" s="618"/>
      <c r="FM5" s="1291" t="str">
        <f t="shared" ref="FM5:FM29" si="19">IF(ISNUMBER(FI5),FE5*56.1/1000+FG5*44.44/1000,"")</f>
        <v/>
      </c>
      <c r="FN5" s="623"/>
      <c r="FO5" s="1290" t="str">
        <f ca="1">HS75</f>
        <v/>
      </c>
      <c r="FP5" s="182"/>
      <c r="FQ5" s="619" t="str">
        <f>EV5</f>
        <v>Z1</v>
      </c>
      <c r="FR5" s="620" t="str">
        <f>EW5</f>
        <v>Opwarmen boiler feedwater</v>
      </c>
      <c r="FS5" s="87"/>
      <c r="FT5" s="3" t="str">
        <f>EY5</f>
        <v>Stoom
ketels</v>
      </c>
      <c r="FU5" s="88"/>
      <c r="FV5" s="12">
        <f>FA5</f>
        <v>2015</v>
      </c>
      <c r="FW5" s="88"/>
      <c r="FX5" s="621" t="str">
        <f>FC5</f>
        <v>EBU</v>
      </c>
      <c r="FY5" s="88"/>
      <c r="FZ5" s="212" t="str">
        <f>IF(ISTEXT(FE5),"",IF(FE5=0,"",FE5))</f>
        <v/>
      </c>
      <c r="GA5" s="626"/>
      <c r="GB5" s="212" t="str">
        <f>IF(ISTEXT(FG5),"",IF(FG5=0,"",FG5))</f>
        <v/>
      </c>
      <c r="GC5" s="617"/>
      <c r="GD5" s="6" t="str">
        <f>IF(SUM(FZ5:GB5)=0,"",SUM(FZ5,GB5))</f>
        <v/>
      </c>
      <c r="GE5" s="617"/>
      <c r="GF5" s="6" t="str">
        <f>IF(ISNUMBER(GD5),GD5-$R5,"")</f>
        <v/>
      </c>
      <c r="GG5" s="618"/>
      <c r="GH5" s="1291" t="str">
        <f t="shared" ref="GH5:GH29" si="20">IF(ISNUMBER(GD5),FZ5*56.1/1000+GB5*44.44/1000,"")</f>
        <v/>
      </c>
      <c r="GI5" s="636"/>
      <c r="GJ5" s="1290">
        <f>ND75</f>
        <v>0</v>
      </c>
      <c r="GK5" s="181"/>
      <c r="GO5" s="628"/>
      <c r="GP5" s="2451"/>
      <c r="GQ5" s="2452"/>
      <c r="GR5" s="2453"/>
      <c r="GS5" s="2454" t="str">
        <f t="shared" ca="1" si="0"/>
        <v>O3</v>
      </c>
      <c r="GT5" s="2455"/>
      <c r="GU5" s="2454" t="s">
        <v>70</v>
      </c>
      <c r="GV5" s="2453"/>
      <c r="GW5" s="2453"/>
      <c r="GX5" s="2453"/>
      <c r="GY5" s="2454">
        <v>2015</v>
      </c>
      <c r="GZ5" s="2453"/>
      <c r="HA5" s="2453"/>
      <c r="HB5" s="2452"/>
      <c r="HC5" s="2453"/>
      <c r="HD5" s="2453"/>
      <c r="HE5" s="2453"/>
      <c r="HF5" s="2453"/>
      <c r="HG5" s="2453" t="str">
        <f t="shared" si="1"/>
        <v>Z4</v>
      </c>
      <c r="HH5" s="2453"/>
      <c r="HI5" s="2453"/>
      <c r="HJ5" s="2453"/>
      <c r="HK5" s="2453"/>
      <c r="HL5" s="2453"/>
      <c r="HM5" s="2453"/>
      <c r="HN5" s="2453"/>
      <c r="HO5" s="2453"/>
      <c r="HP5" s="2453"/>
      <c r="HQ5" s="2453"/>
      <c r="HR5" s="2453"/>
      <c r="HS5" s="2453"/>
      <c r="HT5" s="2453"/>
      <c r="HU5" s="2453"/>
      <c r="HV5" s="2452"/>
      <c r="HW5" s="2449" t="str">
        <f>'2020'!F3</f>
        <v>Biostoom generator</v>
      </c>
      <c r="HX5" s="2439"/>
      <c r="HY5" s="201"/>
      <c r="HZ5" s="201"/>
    </row>
    <row r="6" spans="1:235" s="627" customFormat="1" ht="16.5" customHeight="1" x14ac:dyDescent="0.25">
      <c r="A6" s="629" t="s">
        <v>84</v>
      </c>
      <c r="B6" s="677"/>
      <c r="C6" s="258"/>
      <c r="D6" s="166"/>
      <c r="E6" s="88"/>
      <c r="F6" s="630"/>
      <c r="G6" s="88"/>
      <c r="H6" s="630"/>
      <c r="I6" s="614"/>
      <c r="J6" s="168"/>
      <c r="K6" s="615"/>
      <c r="L6" s="616"/>
      <c r="M6" s="87"/>
      <c r="N6" s="1787"/>
      <c r="O6" s="1788"/>
      <c r="P6" s="1789"/>
      <c r="Q6" s="1790"/>
      <c r="R6" s="1791" t="str">
        <f t="shared" ref="R6:R29" si="21">IF(N6+P6=0,"",N6+P6)</f>
        <v/>
      </c>
      <c r="S6" s="1792"/>
      <c r="T6" s="1793" t="str">
        <f t="shared" si="2"/>
        <v/>
      </c>
      <c r="U6" s="1793"/>
      <c r="V6" s="1793"/>
      <c r="W6" s="1793"/>
      <c r="X6" s="1793"/>
      <c r="Y6" s="542"/>
      <c r="Z6" s="619" t="str">
        <f t="shared" ref="Z6:Z29" si="22">A6</f>
        <v>Z2</v>
      </c>
      <c r="AA6" s="678" t="str">
        <f t="shared" si="3"/>
        <v/>
      </c>
      <c r="AB6" s="148"/>
      <c r="AC6" s="1288" t="str">
        <f t="shared" si="4"/>
        <v/>
      </c>
      <c r="AD6" s="139"/>
      <c r="AE6" s="1311" t="str">
        <f t="shared" si="5"/>
        <v/>
      </c>
      <c r="AF6" s="139"/>
      <c r="AG6" s="1288" t="str">
        <f t="shared" si="6"/>
        <v/>
      </c>
      <c r="AH6" s="139"/>
      <c r="AI6" s="632"/>
      <c r="AJ6" s="611"/>
      <c r="AK6" s="213"/>
      <c r="AL6" s="617"/>
      <c r="AM6" s="7" t="str">
        <f t="shared" ref="AM6:AM29" si="23">IF(SUM(AI6,AK6)=0,"",SUM(AI6,AK6))</f>
        <v/>
      </c>
      <c r="AN6" s="618"/>
      <c r="AO6" s="7" t="str">
        <f t="shared" ref="AO6:AO29" si="24">IF(ISNUMBER(AM6),AM6-$R6,"")</f>
        <v/>
      </c>
      <c r="AP6" s="618"/>
      <c r="AQ6" s="632" t="str">
        <f t="shared" si="7"/>
        <v/>
      </c>
      <c r="AR6" s="1289"/>
      <c r="AS6" s="2112" t="str">
        <f t="shared" ca="1" si="8"/>
        <v/>
      </c>
      <c r="AT6" s="182"/>
      <c r="AU6" s="619" t="str">
        <f t="shared" ref="AU6:AV29" si="25">Z6</f>
        <v>Z2</v>
      </c>
      <c r="AV6" s="678" t="str">
        <f t="shared" si="25"/>
        <v/>
      </c>
      <c r="AW6" s="87"/>
      <c r="AX6" s="3" t="str">
        <f t="shared" ref="AX6:AX29" si="26">AC6</f>
        <v/>
      </c>
      <c r="AY6" s="88"/>
      <c r="AZ6" s="1311" t="str">
        <f>IF(AE6="","",AE6)</f>
        <v/>
      </c>
      <c r="BA6" s="88"/>
      <c r="BB6" s="631" t="str">
        <f t="shared" ref="BB6:BB29" si="27">AG6</f>
        <v/>
      </c>
      <c r="BC6" s="88"/>
      <c r="BD6" s="213" t="str">
        <f t="shared" ref="BD6:BD29" si="28">IF(ISTEXT(AI6),"",IF(AI6=0,"",AI6))</f>
        <v/>
      </c>
      <c r="BE6" s="139"/>
      <c r="BF6" s="213" t="str">
        <f t="shared" ref="BF6:BF29" si="29">IF(ISTEXT(AK6),"",IF(AK6=0,"",AK6))</f>
        <v/>
      </c>
      <c r="BG6" s="618"/>
      <c r="BH6" s="7" t="str">
        <f t="shared" ref="BH6:BH29" si="30">IF(SUM(BD6:BF6)=0,"",SUM(BD6,BF6))</f>
        <v/>
      </c>
      <c r="BI6" s="618"/>
      <c r="BJ6" s="7" t="str">
        <f t="shared" ref="BJ6:BJ29" si="31">IF(ISNUMBER(BH6),BH6-$R6,"")</f>
        <v/>
      </c>
      <c r="BK6" s="618"/>
      <c r="BL6" s="632" t="str">
        <f t="shared" ref="BL6:BL29" si="32">IF(SUM(BD6,BF6)=0,"",BD6*SUM(56.1)/1000+SUM(BF6)*44.44/1000)</f>
        <v/>
      </c>
      <c r="BM6" s="623"/>
      <c r="BN6" s="2112" t="str">
        <f t="shared" ca="1" si="10"/>
        <v/>
      </c>
      <c r="BO6" s="182"/>
      <c r="BP6" s="619" t="str">
        <f t="shared" ref="BP6:BQ29" si="33">AU6</f>
        <v>Z2</v>
      </c>
      <c r="BQ6" s="678" t="str">
        <f t="shared" si="33"/>
        <v/>
      </c>
      <c r="BR6" s="367"/>
      <c r="BS6" s="7" t="str">
        <f t="shared" ref="BS6:BS29" si="34">AX6</f>
        <v/>
      </c>
      <c r="BT6" s="88"/>
      <c r="BU6" s="1311" t="str">
        <f t="shared" ref="BU6:BU29" si="35">IF(AZ6="","",AZ6)</f>
        <v/>
      </c>
      <c r="BV6" s="88"/>
      <c r="BW6" s="631" t="str">
        <f t="shared" ref="BW6:BW29" si="36">BB6</f>
        <v/>
      </c>
      <c r="BX6" s="88"/>
      <c r="BY6" s="213" t="str">
        <f t="shared" ref="BY6:BY29" si="37">IF(ISTEXT(BD6),"",IF(BD6=0,"",BD6))</f>
        <v/>
      </c>
      <c r="BZ6" s="139"/>
      <c r="CA6" s="213" t="str">
        <f t="shared" ref="CA6:CA29" si="38">IF(ISTEXT(BF6),"",IF(BF6=0,"",BF6))</f>
        <v/>
      </c>
      <c r="CB6" s="618"/>
      <c r="CC6" s="7" t="str">
        <f t="shared" ref="CC6:CC29" si="39">IF(SUM(BY6:CA6)=0,"",SUM(BY6,CA6))</f>
        <v/>
      </c>
      <c r="CD6" s="618"/>
      <c r="CE6" s="7" t="str">
        <f t="shared" ref="CE6:CE29" si="40">IF(ISNUMBER(CC6),CC6-$R6,"")</f>
        <v/>
      </c>
      <c r="CF6" s="618"/>
      <c r="CG6" s="632" t="str">
        <f t="shared" si="11"/>
        <v/>
      </c>
      <c r="CH6" s="623"/>
      <c r="CI6" s="2112" t="str">
        <f t="shared" ca="1" si="12"/>
        <v/>
      </c>
      <c r="CJ6" s="182"/>
      <c r="CK6" s="619" t="str">
        <f t="shared" ref="CK6:CL29" si="41">BP6</f>
        <v>Z2</v>
      </c>
      <c r="CL6" s="678" t="str">
        <f t="shared" si="41"/>
        <v/>
      </c>
      <c r="CM6" s="87"/>
      <c r="CN6" s="3" t="str">
        <f t="shared" ref="CN6:CN29" si="42">BS6</f>
        <v/>
      </c>
      <c r="CO6" s="88"/>
      <c r="CP6" s="1311" t="str">
        <f t="shared" ref="CP6:CP29" si="43">IF(BU6="","",BU6)</f>
        <v/>
      </c>
      <c r="CQ6" s="88"/>
      <c r="CR6" s="631" t="str">
        <f t="shared" ref="CR6:CR29" si="44">BW6</f>
        <v/>
      </c>
      <c r="CS6" s="88"/>
      <c r="CT6" s="213" t="str">
        <f t="shared" ref="CT6:CT29" si="45">IF(ISTEXT(BY6),"",IF(BY6=0,"",BY6))</f>
        <v/>
      </c>
      <c r="CU6" s="139"/>
      <c r="CV6" s="213" t="str">
        <f t="shared" ref="CV6:CV29" si="46">IF(ISTEXT(CA6),"",IF(CA6=0,"",CA6))</f>
        <v/>
      </c>
      <c r="CW6" s="618"/>
      <c r="CX6" s="7" t="str">
        <f t="shared" ref="CX6:CX29" si="47">IF(SUM(CT6:CV6)=0,"",SUM(CT6,CV6))</f>
        <v/>
      </c>
      <c r="CY6" s="618"/>
      <c r="CZ6" s="3" t="str">
        <f t="shared" ref="CZ6:CZ29" si="48">IF(ISNUMBER(CX6),CX6-$R6,"")</f>
        <v/>
      </c>
      <c r="DA6" s="618"/>
      <c r="DB6" s="632" t="str">
        <f t="shared" si="13"/>
        <v/>
      </c>
      <c r="DC6" s="623"/>
      <c r="DD6" s="2112" t="str">
        <f t="shared" ca="1" si="14"/>
        <v/>
      </c>
      <c r="DE6" s="182"/>
      <c r="DF6" s="619" t="str">
        <f t="shared" ref="DF6:DG29" si="49">CK6</f>
        <v>Z2</v>
      </c>
      <c r="DG6" s="678" t="str">
        <f t="shared" si="49"/>
        <v/>
      </c>
      <c r="DH6" s="87"/>
      <c r="DI6" s="3" t="str">
        <f t="shared" ref="DI6:DI29" si="50">CN6</f>
        <v/>
      </c>
      <c r="DJ6" s="88"/>
      <c r="DK6" s="1311" t="str">
        <f t="shared" ref="DK6:DK29" si="51">IF(CP6="","",CP6)</f>
        <v/>
      </c>
      <c r="DL6" s="88"/>
      <c r="DM6" s="631" t="str">
        <f t="shared" ref="DM6:DM29" si="52">CR6</f>
        <v/>
      </c>
      <c r="DN6" s="88"/>
      <c r="DO6" s="213" t="str">
        <f t="shared" ref="DO6:DO29" si="53">IF(ISTEXT(CT6),"",IF(CT6=0,"",CT6))</f>
        <v/>
      </c>
      <c r="DP6" s="139"/>
      <c r="DQ6" s="213" t="str">
        <f t="shared" ref="DQ6:DQ29" si="54">IF(ISTEXT(CV6),"",IF(CV6=0,"",CV6))</f>
        <v/>
      </c>
      <c r="DR6" s="618"/>
      <c r="DS6" s="7" t="str">
        <f t="shared" ref="DS6:DS29" si="55">IF(SUM(DO6:DQ6)=0,"",SUM(DO6,DQ6))</f>
        <v/>
      </c>
      <c r="DT6" s="618"/>
      <c r="DU6" s="7" t="str">
        <f t="shared" ref="DU6:DU29" si="56">IF(ISNUMBER(DS6),DS6-$R6,"")</f>
        <v/>
      </c>
      <c r="DV6" s="618"/>
      <c r="DW6" s="632" t="str">
        <f t="shared" si="15"/>
        <v/>
      </c>
      <c r="DX6" s="623"/>
      <c r="DY6" s="2112" t="str">
        <f t="shared" ca="1" si="16"/>
        <v/>
      </c>
      <c r="DZ6" s="184"/>
      <c r="EA6" s="619" t="str">
        <f t="shared" ref="EA6:EB29" si="57">DF6</f>
        <v>Z2</v>
      </c>
      <c r="EB6" s="681" t="str">
        <f t="shared" si="57"/>
        <v/>
      </c>
      <c r="EC6" s="368"/>
      <c r="ED6" s="3" t="str">
        <f t="shared" ref="ED6:ED29" si="58">DI6</f>
        <v/>
      </c>
      <c r="EE6" s="88"/>
      <c r="EF6" s="1311" t="str">
        <f t="shared" ref="EF6:EF29" si="59">IF(DK6="","",DK6)</f>
        <v/>
      </c>
      <c r="EG6" s="88"/>
      <c r="EH6" s="631" t="str">
        <f t="shared" ref="EH6:EH29" si="60">DM6</f>
        <v/>
      </c>
      <c r="EI6" s="88"/>
      <c r="EJ6" s="213" t="str">
        <f t="shared" ref="EJ6:EJ29" si="61">IF(ISTEXT(DO6),"",IF(DO6=0,"",DO6))</f>
        <v/>
      </c>
      <c r="EK6" s="139"/>
      <c r="EL6" s="213" t="str">
        <f t="shared" ref="EL6:EL29" si="62">IF(ISTEXT(DQ6),"",IF(DQ6=0,"",DQ6))</f>
        <v/>
      </c>
      <c r="EM6" s="618"/>
      <c r="EN6" s="7" t="str">
        <f t="shared" ref="EN6:EN29" si="63">IF(SUM(EJ6:EL6)=0,"",SUM(EJ6,EL6))</f>
        <v/>
      </c>
      <c r="EO6" s="618"/>
      <c r="EP6" s="7" t="str">
        <f t="shared" ref="EP6:EP29" si="64">IF(ISNUMBER(EN6),EN6-$R6,"")</f>
        <v/>
      </c>
      <c r="EQ6" s="618"/>
      <c r="ER6" s="1295" t="str">
        <f t="shared" si="17"/>
        <v/>
      </c>
      <c r="ES6" s="623"/>
      <c r="ET6" s="2112" t="str">
        <f t="shared" ca="1" si="18"/>
        <v/>
      </c>
      <c r="EU6" s="184"/>
      <c r="EV6" s="619" t="str">
        <f t="shared" ref="EV6:EW29" si="65">EA6</f>
        <v>Z2</v>
      </c>
      <c r="EW6" s="633" t="str">
        <f t="shared" si="65"/>
        <v/>
      </c>
      <c r="EX6" s="369"/>
      <c r="EY6" s="3" t="str">
        <f t="shared" ref="EY6:EY29" si="66">ED6</f>
        <v/>
      </c>
      <c r="EZ6" s="88"/>
      <c r="FA6" s="7" t="str">
        <f t="shared" ref="FA6:FA29" si="67">EF6</f>
        <v/>
      </c>
      <c r="FB6" s="88"/>
      <c r="FC6" s="631" t="str">
        <f t="shared" ref="FC6:FC29" si="68">EH6</f>
        <v/>
      </c>
      <c r="FD6" s="88"/>
      <c r="FE6" s="634" t="str">
        <f t="shared" ref="FE6:FE29" si="69">IF(ISTEXT(EJ6),"",IF(EJ6=0,"",EJ6))</f>
        <v/>
      </c>
      <c r="FF6" s="626"/>
      <c r="FG6" s="634" t="str">
        <f t="shared" ref="FG6:FG29" si="70">IF(ISTEXT(EL6),"",IF(EL6=0,"",EL6))</f>
        <v/>
      </c>
      <c r="FH6" s="617"/>
      <c r="FI6" s="635" t="str">
        <f t="shared" ref="FI6:FI29" si="71">IF(SUM(FE6:FG6)=0,"",SUM(FE6,FG6))</f>
        <v/>
      </c>
      <c r="FJ6" s="617"/>
      <c r="FK6" s="635" t="str">
        <f t="shared" ref="FK6:FK29" si="72">IF(ISNUMBER(FI6),FI6-$R6,"")</f>
        <v/>
      </c>
      <c r="FL6" s="618"/>
      <c r="FM6" s="1293" t="str">
        <f t="shared" si="19"/>
        <v/>
      </c>
      <c r="FN6" s="636"/>
      <c r="FO6" s="1294" t="str">
        <f t="shared" ref="FO6:FO29" ca="1" si="73">HS76</f>
        <v/>
      </c>
      <c r="FP6" s="181"/>
      <c r="FQ6" s="619" t="str">
        <f t="shared" ref="FQ6:FR29" si="74">EV6</f>
        <v>Z2</v>
      </c>
      <c r="FR6" s="620" t="str">
        <f t="shared" si="74"/>
        <v/>
      </c>
      <c r="FS6" s="87"/>
      <c r="FT6" s="3" t="str">
        <f t="shared" ref="FT6:FT29" si="75">EY6</f>
        <v/>
      </c>
      <c r="FU6" s="88"/>
      <c r="FV6" s="205" t="str">
        <f t="shared" ref="FV6:FV29" si="76">FA6</f>
        <v/>
      </c>
      <c r="FW6" s="88"/>
      <c r="FX6" s="631" t="str">
        <f t="shared" ref="FX6:FX29" si="77">FC6</f>
        <v/>
      </c>
      <c r="FY6" s="88"/>
      <c r="FZ6" s="213" t="str">
        <f t="shared" ref="FZ6:FZ29" si="78">IF(ISTEXT(FE6),"",IF(FE6=0,"",FE6))</f>
        <v/>
      </c>
      <c r="GA6" s="626"/>
      <c r="GB6" s="213" t="str">
        <f t="shared" ref="GB6:GB29" si="79">IF(ISTEXT(FG6),"",IF(FG6=0,"",FG6))</f>
        <v/>
      </c>
      <c r="GC6" s="617"/>
      <c r="GD6" s="7" t="str">
        <f t="shared" ref="GD6:GD29" si="80">IF(SUM(FZ6:GB6)=0,"",SUM(FZ6,GB6))</f>
        <v/>
      </c>
      <c r="GE6" s="617"/>
      <c r="GF6" s="7" t="str">
        <f t="shared" ref="GF6:GF29" si="81">IF(ISNUMBER(GD6),GD6-$R6,"")</f>
        <v/>
      </c>
      <c r="GG6" s="618"/>
      <c r="GH6" s="1295" t="str">
        <f t="shared" si="20"/>
        <v/>
      </c>
      <c r="GI6" s="636"/>
      <c r="GJ6" s="1292">
        <f t="shared" ref="GJ6:GJ29" si="82">ND76</f>
        <v>0</v>
      </c>
      <c r="GK6" s="181"/>
      <c r="GO6" s="628"/>
      <c r="GP6" s="2451"/>
      <c r="GQ6" s="2452"/>
      <c r="GR6" s="2453"/>
      <c r="GS6" s="2454" t="str">
        <f t="shared" ca="1" si="0"/>
        <v>O4</v>
      </c>
      <c r="GT6" s="2455"/>
      <c r="GU6" s="2454" t="s">
        <v>71</v>
      </c>
      <c r="GV6" s="2453"/>
      <c r="GW6" s="2453"/>
      <c r="GX6" s="2453"/>
      <c r="GY6" s="2454">
        <v>2016</v>
      </c>
      <c r="GZ6" s="2453"/>
      <c r="HA6" s="2453"/>
      <c r="HB6" s="2452"/>
      <c r="HC6" s="2453"/>
      <c r="HD6" s="2453"/>
      <c r="HE6" s="2453"/>
      <c r="HF6" s="2453"/>
      <c r="HG6" s="2453" t="str">
        <f t="shared" si="1"/>
        <v>Z5</v>
      </c>
      <c r="HH6" s="2453"/>
      <c r="HI6" s="2453"/>
      <c r="HJ6" s="2453"/>
      <c r="HK6" s="2453"/>
      <c r="HL6" s="2453"/>
      <c r="HM6" s="2453"/>
      <c r="HN6" s="2453"/>
      <c r="HO6" s="2453"/>
      <c r="HP6" s="2453"/>
      <c r="HQ6" s="2453"/>
      <c r="HR6" s="2453"/>
      <c r="HS6" s="2453"/>
      <c r="HT6" s="2453"/>
      <c r="HU6" s="2453"/>
      <c r="HV6" s="2452"/>
      <c r="HW6" s="2456" t="str">
        <f>'2020'!G3</f>
        <v>Stoom
ketels</v>
      </c>
      <c r="HX6" s="2439" t="s">
        <v>181</v>
      </c>
      <c r="HY6" s="201" t="s">
        <v>181</v>
      </c>
      <c r="HZ6" s="201" t="s">
        <v>181</v>
      </c>
      <c r="IA6" s="696" t="s">
        <v>181</v>
      </c>
    </row>
    <row r="7" spans="1:235" s="627" customFormat="1" ht="15.75" x14ac:dyDescent="0.25">
      <c r="A7" s="629" t="s">
        <v>85</v>
      </c>
      <c r="B7" s="677"/>
      <c r="C7" s="258"/>
      <c r="D7" s="166"/>
      <c r="E7" s="88"/>
      <c r="F7" s="630"/>
      <c r="G7" s="88"/>
      <c r="H7" s="630"/>
      <c r="I7" s="614"/>
      <c r="J7" s="168"/>
      <c r="K7" s="615"/>
      <c r="L7" s="616"/>
      <c r="M7" s="87"/>
      <c r="N7" s="1787"/>
      <c r="O7" s="1788"/>
      <c r="P7" s="1789"/>
      <c r="Q7" s="1790"/>
      <c r="R7" s="1791" t="str">
        <f t="shared" si="21"/>
        <v/>
      </c>
      <c r="S7" s="1792"/>
      <c r="T7" s="1793" t="str">
        <f t="shared" si="2"/>
        <v/>
      </c>
      <c r="U7" s="1793"/>
      <c r="V7" s="1793"/>
      <c r="W7" s="1793"/>
      <c r="X7" s="1793"/>
      <c r="Y7" s="542"/>
      <c r="Z7" s="619" t="str">
        <f t="shared" si="22"/>
        <v>Z3</v>
      </c>
      <c r="AA7" s="678" t="str">
        <f t="shared" si="3"/>
        <v/>
      </c>
      <c r="AB7" s="148"/>
      <c r="AC7" s="1288" t="str">
        <f t="shared" si="4"/>
        <v/>
      </c>
      <c r="AD7" s="139"/>
      <c r="AE7" s="1311" t="str">
        <f t="shared" si="5"/>
        <v/>
      </c>
      <c r="AF7" s="139"/>
      <c r="AG7" s="1288" t="str">
        <f t="shared" si="6"/>
        <v/>
      </c>
      <c r="AH7" s="139"/>
      <c r="AI7" s="213"/>
      <c r="AJ7" s="611"/>
      <c r="AK7" s="632"/>
      <c r="AL7" s="617"/>
      <c r="AM7" s="7" t="str">
        <f t="shared" si="23"/>
        <v/>
      </c>
      <c r="AN7" s="618"/>
      <c r="AO7" s="7" t="str">
        <f t="shared" si="24"/>
        <v/>
      </c>
      <c r="AP7" s="618"/>
      <c r="AQ7" s="632" t="str">
        <f t="shared" si="7"/>
        <v/>
      </c>
      <c r="AR7" s="1289"/>
      <c r="AS7" s="2112" t="str">
        <f t="shared" ca="1" si="8"/>
        <v/>
      </c>
      <c r="AT7" s="182"/>
      <c r="AU7" s="619" t="str">
        <f t="shared" si="25"/>
        <v>Z3</v>
      </c>
      <c r="AV7" s="678" t="str">
        <f t="shared" si="25"/>
        <v/>
      </c>
      <c r="AW7" s="87"/>
      <c r="AX7" s="3" t="str">
        <f t="shared" si="26"/>
        <v/>
      </c>
      <c r="AY7" s="88"/>
      <c r="AZ7" s="1311" t="str">
        <f t="shared" ref="AZ7:AZ29" si="83">IF(AE7="","",AE7)</f>
        <v/>
      </c>
      <c r="BA7" s="88"/>
      <c r="BB7" s="631" t="str">
        <f t="shared" si="27"/>
        <v/>
      </c>
      <c r="BC7" s="88"/>
      <c r="BD7" s="213" t="str">
        <f t="shared" si="28"/>
        <v/>
      </c>
      <c r="BE7" s="139"/>
      <c r="BF7" s="213" t="str">
        <f t="shared" si="29"/>
        <v/>
      </c>
      <c r="BG7" s="618"/>
      <c r="BH7" s="7" t="str">
        <f t="shared" si="30"/>
        <v/>
      </c>
      <c r="BI7" s="618"/>
      <c r="BJ7" s="7" t="str">
        <f t="shared" si="31"/>
        <v/>
      </c>
      <c r="BK7" s="618"/>
      <c r="BL7" s="632" t="str">
        <f t="shared" si="32"/>
        <v/>
      </c>
      <c r="BM7" s="623"/>
      <c r="BN7" s="2112" t="str">
        <f t="shared" ca="1" si="10"/>
        <v/>
      </c>
      <c r="BO7" s="182"/>
      <c r="BP7" s="619" t="str">
        <f t="shared" si="33"/>
        <v>Z3</v>
      </c>
      <c r="BQ7" s="678" t="str">
        <f t="shared" si="33"/>
        <v/>
      </c>
      <c r="BR7" s="367"/>
      <c r="BS7" s="7" t="str">
        <f t="shared" si="34"/>
        <v/>
      </c>
      <c r="BT7" s="88"/>
      <c r="BU7" s="1311" t="str">
        <f t="shared" si="35"/>
        <v/>
      </c>
      <c r="BV7" s="88"/>
      <c r="BW7" s="631" t="str">
        <f t="shared" si="36"/>
        <v/>
      </c>
      <c r="BX7" s="88"/>
      <c r="BY7" s="213" t="str">
        <f t="shared" si="37"/>
        <v/>
      </c>
      <c r="BZ7" s="139"/>
      <c r="CA7" s="213" t="str">
        <f t="shared" si="38"/>
        <v/>
      </c>
      <c r="CB7" s="618"/>
      <c r="CC7" s="7" t="str">
        <f t="shared" si="39"/>
        <v/>
      </c>
      <c r="CD7" s="618"/>
      <c r="CE7" s="7" t="str">
        <f t="shared" si="40"/>
        <v/>
      </c>
      <c r="CF7" s="618"/>
      <c r="CG7" s="632" t="str">
        <f t="shared" si="11"/>
        <v/>
      </c>
      <c r="CH7" s="623"/>
      <c r="CI7" s="2112" t="str">
        <f t="shared" ca="1" si="12"/>
        <v/>
      </c>
      <c r="CJ7" s="182"/>
      <c r="CK7" s="619" t="str">
        <f t="shared" si="41"/>
        <v>Z3</v>
      </c>
      <c r="CL7" s="678" t="str">
        <f t="shared" si="41"/>
        <v/>
      </c>
      <c r="CM7" s="87"/>
      <c r="CN7" s="3" t="str">
        <f t="shared" si="42"/>
        <v/>
      </c>
      <c r="CO7" s="88"/>
      <c r="CP7" s="1311" t="str">
        <f t="shared" si="43"/>
        <v/>
      </c>
      <c r="CQ7" s="88"/>
      <c r="CR7" s="631" t="str">
        <f t="shared" si="44"/>
        <v/>
      </c>
      <c r="CS7" s="88"/>
      <c r="CT7" s="213" t="str">
        <f t="shared" si="45"/>
        <v/>
      </c>
      <c r="CU7" s="139"/>
      <c r="CV7" s="213" t="str">
        <f t="shared" si="46"/>
        <v/>
      </c>
      <c r="CW7" s="618"/>
      <c r="CX7" s="7" t="str">
        <f t="shared" si="47"/>
        <v/>
      </c>
      <c r="CY7" s="618"/>
      <c r="CZ7" s="7" t="str">
        <f t="shared" si="48"/>
        <v/>
      </c>
      <c r="DA7" s="618"/>
      <c r="DB7" s="632" t="str">
        <f t="shared" si="13"/>
        <v/>
      </c>
      <c r="DC7" s="623"/>
      <c r="DD7" s="2112" t="str">
        <f t="shared" ca="1" si="14"/>
        <v/>
      </c>
      <c r="DE7" s="182"/>
      <c r="DF7" s="619" t="str">
        <f t="shared" si="49"/>
        <v>Z3</v>
      </c>
      <c r="DG7" s="678" t="str">
        <f t="shared" si="49"/>
        <v/>
      </c>
      <c r="DH7" s="87"/>
      <c r="DI7" s="3" t="str">
        <f t="shared" si="50"/>
        <v/>
      </c>
      <c r="DJ7" s="88"/>
      <c r="DK7" s="1311" t="str">
        <f t="shared" si="51"/>
        <v/>
      </c>
      <c r="DL7" s="88"/>
      <c r="DM7" s="631" t="str">
        <f t="shared" si="52"/>
        <v/>
      </c>
      <c r="DN7" s="88"/>
      <c r="DO7" s="213" t="str">
        <f t="shared" si="53"/>
        <v/>
      </c>
      <c r="DP7" s="139"/>
      <c r="DQ7" s="213" t="str">
        <f t="shared" si="54"/>
        <v/>
      </c>
      <c r="DR7" s="618"/>
      <c r="DS7" s="7" t="str">
        <f t="shared" si="55"/>
        <v/>
      </c>
      <c r="DT7" s="618"/>
      <c r="DU7" s="7" t="str">
        <f t="shared" si="56"/>
        <v/>
      </c>
      <c r="DV7" s="618"/>
      <c r="DW7" s="632" t="str">
        <f t="shared" si="15"/>
        <v/>
      </c>
      <c r="DX7" s="623"/>
      <c r="DY7" s="2112" t="str">
        <f t="shared" ca="1" si="16"/>
        <v/>
      </c>
      <c r="DZ7" s="184"/>
      <c r="EA7" s="619" t="str">
        <f t="shared" si="57"/>
        <v>Z3</v>
      </c>
      <c r="EB7" s="681" t="str">
        <f t="shared" si="57"/>
        <v/>
      </c>
      <c r="EC7" s="368"/>
      <c r="ED7" s="3" t="str">
        <f t="shared" si="58"/>
        <v/>
      </c>
      <c r="EE7" s="88"/>
      <c r="EF7" s="1311" t="str">
        <f t="shared" si="59"/>
        <v/>
      </c>
      <c r="EG7" s="88"/>
      <c r="EH7" s="631" t="str">
        <f t="shared" si="60"/>
        <v/>
      </c>
      <c r="EI7" s="88"/>
      <c r="EJ7" s="213" t="str">
        <f t="shared" si="61"/>
        <v/>
      </c>
      <c r="EK7" s="139"/>
      <c r="EL7" s="213" t="str">
        <f t="shared" si="62"/>
        <v/>
      </c>
      <c r="EM7" s="618"/>
      <c r="EN7" s="7" t="str">
        <f t="shared" si="63"/>
        <v/>
      </c>
      <c r="EO7" s="618"/>
      <c r="EP7" s="7" t="str">
        <f t="shared" si="64"/>
        <v/>
      </c>
      <c r="EQ7" s="618"/>
      <c r="ER7" s="1295" t="str">
        <f t="shared" si="17"/>
        <v/>
      </c>
      <c r="ES7" s="623"/>
      <c r="ET7" s="2112" t="str">
        <f t="shared" ca="1" si="18"/>
        <v/>
      </c>
      <c r="EU7" s="184"/>
      <c r="EV7" s="619" t="str">
        <f t="shared" si="65"/>
        <v>Z3</v>
      </c>
      <c r="EW7" s="633" t="str">
        <f t="shared" si="65"/>
        <v/>
      </c>
      <c r="EX7" s="369"/>
      <c r="EY7" s="3" t="str">
        <f t="shared" si="66"/>
        <v/>
      </c>
      <c r="EZ7" s="88"/>
      <c r="FA7" s="7" t="str">
        <f t="shared" si="67"/>
        <v/>
      </c>
      <c r="FB7" s="88"/>
      <c r="FC7" s="637" t="str">
        <f t="shared" si="68"/>
        <v/>
      </c>
      <c r="FD7" s="88"/>
      <c r="FE7" s="213" t="str">
        <f t="shared" si="69"/>
        <v/>
      </c>
      <c r="FF7" s="139"/>
      <c r="FG7" s="213" t="str">
        <f t="shared" si="70"/>
        <v/>
      </c>
      <c r="FH7" s="618"/>
      <c r="FI7" s="7" t="str">
        <f t="shared" si="71"/>
        <v/>
      </c>
      <c r="FJ7" s="618"/>
      <c r="FK7" s="7" t="str">
        <f t="shared" si="72"/>
        <v/>
      </c>
      <c r="FL7" s="618"/>
      <c r="FM7" s="1295" t="str">
        <f t="shared" si="19"/>
        <v/>
      </c>
      <c r="FN7" s="623"/>
      <c r="FO7" s="1292" t="str">
        <f t="shared" ca="1" si="73"/>
        <v/>
      </c>
      <c r="FP7" s="182"/>
      <c r="FQ7" s="619" t="str">
        <f t="shared" si="74"/>
        <v>Z3</v>
      </c>
      <c r="FR7" s="620" t="str">
        <f t="shared" si="74"/>
        <v/>
      </c>
      <c r="FS7" s="87"/>
      <c r="FT7" s="3" t="str">
        <f t="shared" si="75"/>
        <v/>
      </c>
      <c r="FU7" s="88"/>
      <c r="FV7" s="7" t="str">
        <f t="shared" si="76"/>
        <v/>
      </c>
      <c r="FW7" s="88"/>
      <c r="FX7" s="631" t="str">
        <f t="shared" si="77"/>
        <v/>
      </c>
      <c r="FY7" s="88"/>
      <c r="FZ7" s="213" t="str">
        <f t="shared" si="78"/>
        <v/>
      </c>
      <c r="GA7" s="626"/>
      <c r="GB7" s="213" t="str">
        <f t="shared" si="79"/>
        <v/>
      </c>
      <c r="GC7" s="617"/>
      <c r="GD7" s="7" t="str">
        <f t="shared" si="80"/>
        <v/>
      </c>
      <c r="GE7" s="617"/>
      <c r="GF7" s="7" t="str">
        <f t="shared" si="81"/>
        <v/>
      </c>
      <c r="GG7" s="618"/>
      <c r="GH7" s="1295" t="str">
        <f t="shared" si="20"/>
        <v/>
      </c>
      <c r="GI7" s="636"/>
      <c r="GJ7" s="1292">
        <f t="shared" si="82"/>
        <v>0</v>
      </c>
      <c r="GK7" s="181"/>
      <c r="GO7" s="628"/>
      <c r="GP7" s="2451"/>
      <c r="GQ7" s="2452"/>
      <c r="GR7" s="2453"/>
      <c r="GS7" s="2454" t="str">
        <f t="shared" ca="1" si="0"/>
        <v>O5</v>
      </c>
      <c r="GT7" s="2457" t="s">
        <v>454</v>
      </c>
      <c r="GU7" s="2454" t="s">
        <v>72</v>
      </c>
      <c r="GV7" s="2453"/>
      <c r="GW7" s="2453"/>
      <c r="GX7" s="2453"/>
      <c r="GY7" s="2454">
        <v>2017</v>
      </c>
      <c r="GZ7" s="2453"/>
      <c r="HA7" s="2453"/>
      <c r="HB7" s="2452"/>
      <c r="HC7" s="2453"/>
      <c r="HD7" s="2453"/>
      <c r="HE7" s="2453"/>
      <c r="HF7" s="2453"/>
      <c r="HG7" s="2453" t="str">
        <f t="shared" si="1"/>
        <v>Z6</v>
      </c>
      <c r="HH7" s="2453"/>
      <c r="HI7" s="2453"/>
      <c r="HJ7" s="2453"/>
      <c r="HK7" s="2453"/>
      <c r="HL7" s="2453"/>
      <c r="HM7" s="2453"/>
      <c r="HN7" s="2453"/>
      <c r="HO7" s="2453"/>
      <c r="HP7" s="2453"/>
      <c r="HQ7" s="2453"/>
      <c r="HR7" s="2453"/>
      <c r="HS7" s="2453"/>
      <c r="HT7" s="2453"/>
      <c r="HU7" s="2453"/>
      <c r="HV7" s="2452"/>
      <c r="HW7" s="2449" t="str">
        <f>'2020'!H3</f>
        <v>WKK-1</v>
      </c>
      <c r="HX7" s="2439" t="s">
        <v>181</v>
      </c>
      <c r="HY7" s="201" t="s">
        <v>181</v>
      </c>
      <c r="HZ7" s="201"/>
    </row>
    <row r="8" spans="1:235" s="627" customFormat="1" ht="15.75" x14ac:dyDescent="0.25">
      <c r="A8" s="629" t="s">
        <v>86</v>
      </c>
      <c r="B8" s="677"/>
      <c r="C8" s="258"/>
      <c r="D8" s="166"/>
      <c r="E8" s="88"/>
      <c r="F8" s="630"/>
      <c r="G8" s="88"/>
      <c r="H8" s="630"/>
      <c r="I8" s="614"/>
      <c r="J8" s="168"/>
      <c r="K8" s="615"/>
      <c r="L8" s="616"/>
      <c r="M8" s="87"/>
      <c r="N8" s="1787"/>
      <c r="O8" s="1788"/>
      <c r="P8" s="1789"/>
      <c r="Q8" s="1790"/>
      <c r="R8" s="1791" t="str">
        <f t="shared" si="21"/>
        <v/>
      </c>
      <c r="S8" s="1792"/>
      <c r="T8" s="1794" t="str">
        <f t="shared" si="2"/>
        <v/>
      </c>
      <c r="U8" s="1793"/>
      <c r="V8" s="1793"/>
      <c r="W8" s="1793"/>
      <c r="X8" s="1793"/>
      <c r="Y8" s="542"/>
      <c r="Z8" s="619" t="str">
        <f t="shared" si="22"/>
        <v>Z4</v>
      </c>
      <c r="AA8" s="678" t="str">
        <f t="shared" si="3"/>
        <v/>
      </c>
      <c r="AB8" s="148"/>
      <c r="AC8" s="1288" t="str">
        <f t="shared" si="4"/>
        <v/>
      </c>
      <c r="AD8" s="139"/>
      <c r="AE8" s="1311" t="str">
        <f t="shared" si="5"/>
        <v/>
      </c>
      <c r="AF8" s="139"/>
      <c r="AG8" s="1288" t="str">
        <f t="shared" si="6"/>
        <v/>
      </c>
      <c r="AH8" s="139"/>
      <c r="AI8" s="213"/>
      <c r="AJ8" s="611"/>
      <c r="AK8" s="213"/>
      <c r="AL8" s="617"/>
      <c r="AM8" s="7" t="str">
        <f t="shared" si="23"/>
        <v/>
      </c>
      <c r="AN8" s="618"/>
      <c r="AO8" s="7" t="str">
        <f t="shared" si="24"/>
        <v/>
      </c>
      <c r="AP8" s="618"/>
      <c r="AQ8" s="632" t="str">
        <f t="shared" si="7"/>
        <v/>
      </c>
      <c r="AR8" s="638"/>
      <c r="AS8" s="2112" t="str">
        <f t="shared" ca="1" si="8"/>
        <v/>
      </c>
      <c r="AT8" s="182"/>
      <c r="AU8" s="619" t="str">
        <f t="shared" si="25"/>
        <v>Z4</v>
      </c>
      <c r="AV8" s="678" t="str">
        <f t="shared" si="25"/>
        <v/>
      </c>
      <c r="AW8" s="87"/>
      <c r="AX8" s="3" t="str">
        <f t="shared" si="26"/>
        <v/>
      </c>
      <c r="AY8" s="88"/>
      <c r="AZ8" s="1311" t="str">
        <f t="shared" si="83"/>
        <v/>
      </c>
      <c r="BA8" s="88"/>
      <c r="BB8" s="631" t="str">
        <f t="shared" si="27"/>
        <v/>
      </c>
      <c r="BC8" s="88"/>
      <c r="BD8" s="213" t="str">
        <f t="shared" si="28"/>
        <v/>
      </c>
      <c r="BE8" s="139"/>
      <c r="BF8" s="213" t="str">
        <f t="shared" si="29"/>
        <v/>
      </c>
      <c r="BG8" s="618"/>
      <c r="BH8" s="7" t="str">
        <f t="shared" si="30"/>
        <v/>
      </c>
      <c r="BI8" s="618"/>
      <c r="BJ8" s="7" t="str">
        <f t="shared" si="31"/>
        <v/>
      </c>
      <c r="BK8" s="618"/>
      <c r="BL8" s="632" t="str">
        <f t="shared" si="32"/>
        <v/>
      </c>
      <c r="BM8" s="623"/>
      <c r="BN8" s="2112" t="str">
        <f t="shared" ca="1" si="10"/>
        <v/>
      </c>
      <c r="BO8" s="182"/>
      <c r="BP8" s="619" t="str">
        <f t="shared" si="33"/>
        <v>Z4</v>
      </c>
      <c r="BQ8" s="678" t="str">
        <f t="shared" si="33"/>
        <v/>
      </c>
      <c r="BR8" s="367"/>
      <c r="BS8" s="7" t="str">
        <f t="shared" si="34"/>
        <v/>
      </c>
      <c r="BT8" s="88"/>
      <c r="BU8" s="1311" t="str">
        <f t="shared" si="35"/>
        <v/>
      </c>
      <c r="BV8" s="88"/>
      <c r="BW8" s="631" t="str">
        <f t="shared" si="36"/>
        <v/>
      </c>
      <c r="BX8" s="88"/>
      <c r="BY8" s="213" t="str">
        <f t="shared" si="37"/>
        <v/>
      </c>
      <c r="BZ8" s="139"/>
      <c r="CA8" s="213" t="str">
        <f t="shared" si="38"/>
        <v/>
      </c>
      <c r="CB8" s="618"/>
      <c r="CC8" s="7" t="str">
        <f t="shared" si="39"/>
        <v/>
      </c>
      <c r="CD8" s="618"/>
      <c r="CE8" s="7" t="str">
        <f t="shared" si="40"/>
        <v/>
      </c>
      <c r="CF8" s="618"/>
      <c r="CG8" s="632" t="str">
        <f t="shared" si="11"/>
        <v/>
      </c>
      <c r="CH8" s="623"/>
      <c r="CI8" s="2112" t="str">
        <f t="shared" ca="1" si="12"/>
        <v/>
      </c>
      <c r="CJ8" s="182"/>
      <c r="CK8" s="619" t="str">
        <f t="shared" si="41"/>
        <v>Z4</v>
      </c>
      <c r="CL8" s="678" t="str">
        <f t="shared" si="41"/>
        <v/>
      </c>
      <c r="CM8" s="87"/>
      <c r="CN8" s="3" t="str">
        <f t="shared" si="42"/>
        <v/>
      </c>
      <c r="CO8" s="88"/>
      <c r="CP8" s="1311" t="str">
        <f t="shared" si="43"/>
        <v/>
      </c>
      <c r="CQ8" s="88"/>
      <c r="CR8" s="631" t="str">
        <f t="shared" si="44"/>
        <v/>
      </c>
      <c r="CS8" s="88"/>
      <c r="CT8" s="213" t="str">
        <f t="shared" si="45"/>
        <v/>
      </c>
      <c r="CU8" s="139"/>
      <c r="CV8" s="213" t="str">
        <f t="shared" si="46"/>
        <v/>
      </c>
      <c r="CW8" s="618"/>
      <c r="CX8" s="7" t="str">
        <f t="shared" si="47"/>
        <v/>
      </c>
      <c r="CY8" s="618"/>
      <c r="CZ8" s="7" t="str">
        <f t="shared" si="48"/>
        <v/>
      </c>
      <c r="DA8" s="618"/>
      <c r="DB8" s="632" t="str">
        <f t="shared" si="13"/>
        <v/>
      </c>
      <c r="DC8" s="623"/>
      <c r="DD8" s="2112" t="str">
        <f t="shared" ca="1" si="14"/>
        <v/>
      </c>
      <c r="DE8" s="182"/>
      <c r="DF8" s="619" t="str">
        <f t="shared" si="49"/>
        <v>Z4</v>
      </c>
      <c r="DG8" s="678" t="str">
        <f t="shared" si="49"/>
        <v/>
      </c>
      <c r="DH8" s="87"/>
      <c r="DI8" s="3" t="str">
        <f t="shared" si="50"/>
        <v/>
      </c>
      <c r="DJ8" s="88"/>
      <c r="DK8" s="1311" t="str">
        <f t="shared" si="51"/>
        <v/>
      </c>
      <c r="DL8" s="88"/>
      <c r="DM8" s="631" t="str">
        <f t="shared" si="52"/>
        <v/>
      </c>
      <c r="DN8" s="88"/>
      <c r="DO8" s="213" t="str">
        <f t="shared" si="53"/>
        <v/>
      </c>
      <c r="DP8" s="139"/>
      <c r="DQ8" s="213" t="str">
        <f t="shared" si="54"/>
        <v/>
      </c>
      <c r="DR8" s="618"/>
      <c r="DS8" s="7" t="str">
        <f t="shared" si="55"/>
        <v/>
      </c>
      <c r="DT8" s="618"/>
      <c r="DU8" s="7" t="str">
        <f t="shared" si="56"/>
        <v/>
      </c>
      <c r="DV8" s="618"/>
      <c r="DW8" s="632" t="str">
        <f t="shared" si="15"/>
        <v/>
      </c>
      <c r="DX8" s="623"/>
      <c r="DY8" s="2112" t="str">
        <f t="shared" ca="1" si="16"/>
        <v/>
      </c>
      <c r="DZ8" s="184"/>
      <c r="EA8" s="619" t="str">
        <f t="shared" si="57"/>
        <v>Z4</v>
      </c>
      <c r="EB8" s="681" t="str">
        <f t="shared" si="57"/>
        <v/>
      </c>
      <c r="EC8" s="368"/>
      <c r="ED8" s="3" t="str">
        <f t="shared" si="58"/>
        <v/>
      </c>
      <c r="EE8" s="88"/>
      <c r="EF8" s="1311" t="str">
        <f t="shared" si="59"/>
        <v/>
      </c>
      <c r="EG8" s="88"/>
      <c r="EH8" s="631" t="str">
        <f t="shared" si="60"/>
        <v/>
      </c>
      <c r="EI8" s="88"/>
      <c r="EJ8" s="213" t="str">
        <f t="shared" si="61"/>
        <v/>
      </c>
      <c r="EK8" s="139"/>
      <c r="EL8" s="213" t="str">
        <f t="shared" si="62"/>
        <v/>
      </c>
      <c r="EM8" s="618"/>
      <c r="EN8" s="7" t="str">
        <f t="shared" si="63"/>
        <v/>
      </c>
      <c r="EO8" s="618"/>
      <c r="EP8" s="7" t="str">
        <f t="shared" si="64"/>
        <v/>
      </c>
      <c r="EQ8" s="618"/>
      <c r="ER8" s="1295" t="str">
        <f t="shared" si="17"/>
        <v/>
      </c>
      <c r="ES8" s="623"/>
      <c r="ET8" s="2112" t="str">
        <f t="shared" ca="1" si="18"/>
        <v/>
      </c>
      <c r="EU8" s="184"/>
      <c r="EV8" s="619" t="str">
        <f t="shared" si="65"/>
        <v>Z4</v>
      </c>
      <c r="EW8" s="633" t="str">
        <f t="shared" si="65"/>
        <v/>
      </c>
      <c r="EX8" s="369"/>
      <c r="EY8" s="3" t="str">
        <f t="shared" si="66"/>
        <v/>
      </c>
      <c r="EZ8" s="88"/>
      <c r="FA8" s="7" t="str">
        <f t="shared" si="67"/>
        <v/>
      </c>
      <c r="FB8" s="88"/>
      <c r="FC8" s="631" t="str">
        <f t="shared" si="68"/>
        <v/>
      </c>
      <c r="FD8" s="88"/>
      <c r="FE8" s="213" t="str">
        <f t="shared" si="69"/>
        <v/>
      </c>
      <c r="FF8" s="139"/>
      <c r="FG8" s="213" t="str">
        <f t="shared" si="70"/>
        <v/>
      </c>
      <c r="FH8" s="618"/>
      <c r="FI8" s="7" t="str">
        <f t="shared" si="71"/>
        <v/>
      </c>
      <c r="FJ8" s="618"/>
      <c r="FK8" s="7" t="str">
        <f t="shared" si="72"/>
        <v/>
      </c>
      <c r="FL8" s="618"/>
      <c r="FM8" s="1295" t="str">
        <f t="shared" si="19"/>
        <v/>
      </c>
      <c r="FN8" s="623"/>
      <c r="FO8" s="1292" t="str">
        <f t="shared" ca="1" si="73"/>
        <v/>
      </c>
      <c r="FP8" s="182"/>
      <c r="FQ8" s="619" t="str">
        <f t="shared" si="74"/>
        <v>Z4</v>
      </c>
      <c r="FR8" s="620" t="str">
        <f t="shared" si="74"/>
        <v/>
      </c>
      <c r="FS8" s="87"/>
      <c r="FT8" s="3" t="str">
        <f t="shared" si="75"/>
        <v/>
      </c>
      <c r="FU8" s="88"/>
      <c r="FV8" s="7" t="str">
        <f t="shared" si="76"/>
        <v/>
      </c>
      <c r="FW8" s="88"/>
      <c r="FX8" s="631" t="str">
        <f t="shared" si="77"/>
        <v/>
      </c>
      <c r="FY8" s="88"/>
      <c r="FZ8" s="213" t="str">
        <f t="shared" si="78"/>
        <v/>
      </c>
      <c r="GA8" s="626"/>
      <c r="GB8" s="213" t="str">
        <f t="shared" si="79"/>
        <v/>
      </c>
      <c r="GC8" s="617"/>
      <c r="GD8" s="7" t="str">
        <f t="shared" si="80"/>
        <v/>
      </c>
      <c r="GE8" s="617"/>
      <c r="GF8" s="7" t="str">
        <f t="shared" si="81"/>
        <v/>
      </c>
      <c r="GG8" s="618"/>
      <c r="GH8" s="213" t="str">
        <f t="shared" si="20"/>
        <v/>
      </c>
      <c r="GI8" s="639"/>
      <c r="GJ8" s="1292">
        <f t="shared" si="82"/>
        <v>0</v>
      </c>
      <c r="GK8" s="181"/>
      <c r="GO8" s="628"/>
      <c r="GP8" s="2451"/>
      <c r="GQ8" s="2452"/>
      <c r="GR8" s="2453"/>
      <c r="GS8" s="2454" t="str">
        <f t="shared" ca="1" si="0"/>
        <v>O6</v>
      </c>
      <c r="GT8" s="2453"/>
      <c r="GU8" s="2454" t="s">
        <v>73</v>
      </c>
      <c r="GV8" s="2453"/>
      <c r="GW8" s="2453"/>
      <c r="GX8" s="2453"/>
      <c r="GY8" s="2454">
        <v>2018</v>
      </c>
      <c r="GZ8" s="2453"/>
      <c r="HA8" s="2453"/>
      <c r="HB8" s="2452"/>
      <c r="HC8" s="2453"/>
      <c r="HD8" s="2453"/>
      <c r="HE8" s="2453"/>
      <c r="HF8" s="2453"/>
      <c r="HG8" s="2453" t="str">
        <f t="shared" si="1"/>
        <v>Z7</v>
      </c>
      <c r="HH8" s="2453"/>
      <c r="HI8" s="2453"/>
      <c r="HJ8" s="2453"/>
      <c r="HK8" s="2453"/>
      <c r="HL8" s="2453"/>
      <c r="HM8" s="2453" t="s">
        <v>506</v>
      </c>
      <c r="HN8" s="2453"/>
      <c r="HO8" s="2453"/>
      <c r="HP8" s="2453"/>
      <c r="HQ8" s="2453"/>
      <c r="HR8" s="2453"/>
      <c r="HS8" s="2453"/>
      <c r="HT8" s="2453"/>
      <c r="HU8" s="2453"/>
      <c r="HV8" s="2452"/>
      <c r="HW8" s="2449" t="str">
        <f>'2020'!I3</f>
        <v>Perslucht-1</v>
      </c>
      <c r="HX8" s="2439" t="s">
        <v>181</v>
      </c>
      <c r="HY8" s="201"/>
      <c r="HZ8" s="201"/>
    </row>
    <row r="9" spans="1:235" s="627" customFormat="1" ht="15.75" x14ac:dyDescent="0.25">
      <c r="A9" s="629" t="s">
        <v>87</v>
      </c>
      <c r="B9" s="677"/>
      <c r="C9" s="258"/>
      <c r="D9" s="166"/>
      <c r="E9" s="88"/>
      <c r="F9" s="630"/>
      <c r="G9" s="88"/>
      <c r="H9" s="630"/>
      <c r="I9" s="614"/>
      <c r="J9" s="168"/>
      <c r="K9" s="615"/>
      <c r="L9" s="616"/>
      <c r="M9" s="87"/>
      <c r="N9" s="1787"/>
      <c r="O9" s="1788"/>
      <c r="P9" s="1789"/>
      <c r="Q9" s="1790"/>
      <c r="R9" s="1791" t="str">
        <f t="shared" si="21"/>
        <v/>
      </c>
      <c r="S9" s="1792"/>
      <c r="T9" s="1794" t="str">
        <f t="shared" si="2"/>
        <v/>
      </c>
      <c r="U9" s="1793"/>
      <c r="V9" s="1793"/>
      <c r="W9" s="1793"/>
      <c r="X9" s="1793"/>
      <c r="Y9" s="542"/>
      <c r="Z9" s="619" t="str">
        <f t="shared" si="22"/>
        <v>Z5</v>
      </c>
      <c r="AA9" s="678" t="str">
        <f t="shared" si="3"/>
        <v/>
      </c>
      <c r="AB9" s="148"/>
      <c r="AC9" s="1288" t="str">
        <f t="shared" si="4"/>
        <v/>
      </c>
      <c r="AD9" s="139"/>
      <c r="AE9" s="1311" t="str">
        <f t="shared" si="5"/>
        <v/>
      </c>
      <c r="AF9" s="139"/>
      <c r="AG9" s="1288" t="str">
        <f t="shared" si="6"/>
        <v/>
      </c>
      <c r="AH9" s="139"/>
      <c r="AI9" s="213"/>
      <c r="AJ9" s="611"/>
      <c r="AK9" s="213"/>
      <c r="AL9" s="617"/>
      <c r="AM9" s="7" t="str">
        <f t="shared" si="23"/>
        <v/>
      </c>
      <c r="AN9" s="618"/>
      <c r="AO9" s="7" t="str">
        <f t="shared" si="24"/>
        <v/>
      </c>
      <c r="AP9" s="618"/>
      <c r="AQ9" s="632" t="str">
        <f t="shared" si="7"/>
        <v/>
      </c>
      <c r="AR9" s="638"/>
      <c r="AS9" s="2112" t="str">
        <f t="shared" ca="1" si="8"/>
        <v/>
      </c>
      <c r="AT9" s="182"/>
      <c r="AU9" s="619" t="str">
        <f t="shared" si="25"/>
        <v>Z5</v>
      </c>
      <c r="AV9" s="678" t="str">
        <f t="shared" si="25"/>
        <v/>
      </c>
      <c r="AW9" s="87"/>
      <c r="AX9" s="3" t="str">
        <f t="shared" si="26"/>
        <v/>
      </c>
      <c r="AY9" s="88"/>
      <c r="AZ9" s="1311" t="str">
        <f t="shared" si="83"/>
        <v/>
      </c>
      <c r="BA9" s="88"/>
      <c r="BB9" s="631" t="str">
        <f t="shared" si="27"/>
        <v/>
      </c>
      <c r="BC9" s="88"/>
      <c r="BD9" s="213" t="str">
        <f t="shared" si="28"/>
        <v/>
      </c>
      <c r="BE9" s="139"/>
      <c r="BF9" s="213" t="str">
        <f t="shared" si="29"/>
        <v/>
      </c>
      <c r="BG9" s="618"/>
      <c r="BH9" s="7" t="str">
        <f t="shared" si="30"/>
        <v/>
      </c>
      <c r="BI9" s="618"/>
      <c r="BJ9" s="7" t="str">
        <f t="shared" si="31"/>
        <v/>
      </c>
      <c r="BK9" s="618"/>
      <c r="BL9" s="632" t="str">
        <f t="shared" si="32"/>
        <v/>
      </c>
      <c r="BM9" s="623"/>
      <c r="BN9" s="2112" t="str">
        <f t="shared" ca="1" si="10"/>
        <v/>
      </c>
      <c r="BO9" s="182"/>
      <c r="BP9" s="619" t="str">
        <f t="shared" si="33"/>
        <v>Z5</v>
      </c>
      <c r="BQ9" s="678" t="str">
        <f t="shared" si="33"/>
        <v/>
      </c>
      <c r="BR9" s="367"/>
      <c r="BS9" s="7" t="str">
        <f t="shared" si="34"/>
        <v/>
      </c>
      <c r="BT9" s="88"/>
      <c r="BU9" s="1311" t="str">
        <f t="shared" si="35"/>
        <v/>
      </c>
      <c r="BV9" s="88"/>
      <c r="BW9" s="631" t="str">
        <f t="shared" si="36"/>
        <v/>
      </c>
      <c r="BX9" s="88"/>
      <c r="BY9" s="213" t="str">
        <f t="shared" si="37"/>
        <v/>
      </c>
      <c r="BZ9" s="139"/>
      <c r="CA9" s="213" t="str">
        <f t="shared" si="38"/>
        <v/>
      </c>
      <c r="CB9" s="618"/>
      <c r="CC9" s="7" t="str">
        <f t="shared" si="39"/>
        <v/>
      </c>
      <c r="CD9" s="618"/>
      <c r="CE9" s="7" t="str">
        <f t="shared" si="40"/>
        <v/>
      </c>
      <c r="CF9" s="618"/>
      <c r="CG9" s="632" t="str">
        <f t="shared" si="11"/>
        <v/>
      </c>
      <c r="CH9" s="623"/>
      <c r="CI9" s="2112" t="str">
        <f t="shared" ca="1" si="12"/>
        <v/>
      </c>
      <c r="CJ9" s="182"/>
      <c r="CK9" s="619" t="str">
        <f t="shared" si="41"/>
        <v>Z5</v>
      </c>
      <c r="CL9" s="678" t="str">
        <f t="shared" si="41"/>
        <v/>
      </c>
      <c r="CM9" s="87"/>
      <c r="CN9" s="3" t="str">
        <f t="shared" si="42"/>
        <v/>
      </c>
      <c r="CO9" s="88"/>
      <c r="CP9" s="1311" t="str">
        <f t="shared" si="43"/>
        <v/>
      </c>
      <c r="CQ9" s="88"/>
      <c r="CR9" s="631" t="str">
        <f t="shared" si="44"/>
        <v/>
      </c>
      <c r="CS9" s="88"/>
      <c r="CT9" s="213" t="str">
        <f t="shared" si="45"/>
        <v/>
      </c>
      <c r="CU9" s="139"/>
      <c r="CV9" s="213" t="str">
        <f t="shared" si="46"/>
        <v/>
      </c>
      <c r="CW9" s="618"/>
      <c r="CX9" s="7" t="str">
        <f t="shared" si="47"/>
        <v/>
      </c>
      <c r="CY9" s="618"/>
      <c r="CZ9" s="7" t="str">
        <f t="shared" si="48"/>
        <v/>
      </c>
      <c r="DA9" s="618"/>
      <c r="DB9" s="632" t="str">
        <f t="shared" si="13"/>
        <v/>
      </c>
      <c r="DC9" s="623"/>
      <c r="DD9" s="2112" t="str">
        <f t="shared" ca="1" si="14"/>
        <v/>
      </c>
      <c r="DE9" s="182"/>
      <c r="DF9" s="619" t="str">
        <f t="shared" si="49"/>
        <v>Z5</v>
      </c>
      <c r="DG9" s="678" t="str">
        <f t="shared" si="49"/>
        <v/>
      </c>
      <c r="DH9" s="87"/>
      <c r="DI9" s="3" t="str">
        <f t="shared" si="50"/>
        <v/>
      </c>
      <c r="DJ9" s="88"/>
      <c r="DK9" s="1311" t="str">
        <f t="shared" si="51"/>
        <v/>
      </c>
      <c r="DL9" s="88"/>
      <c r="DM9" s="631" t="str">
        <f t="shared" si="52"/>
        <v/>
      </c>
      <c r="DN9" s="88"/>
      <c r="DO9" s="213" t="str">
        <f t="shared" si="53"/>
        <v/>
      </c>
      <c r="DP9" s="139"/>
      <c r="DQ9" s="213" t="str">
        <f t="shared" si="54"/>
        <v/>
      </c>
      <c r="DR9" s="618"/>
      <c r="DS9" s="7" t="str">
        <f t="shared" si="55"/>
        <v/>
      </c>
      <c r="DT9" s="618"/>
      <c r="DU9" s="7" t="str">
        <f t="shared" si="56"/>
        <v/>
      </c>
      <c r="DV9" s="618"/>
      <c r="DW9" s="632" t="str">
        <f t="shared" si="15"/>
        <v/>
      </c>
      <c r="DX9" s="623"/>
      <c r="DY9" s="2112" t="str">
        <f t="shared" ca="1" si="16"/>
        <v/>
      </c>
      <c r="DZ9" s="184"/>
      <c r="EA9" s="619" t="str">
        <f t="shared" si="57"/>
        <v>Z5</v>
      </c>
      <c r="EB9" s="681" t="str">
        <f t="shared" si="57"/>
        <v/>
      </c>
      <c r="EC9" s="368"/>
      <c r="ED9" s="3" t="str">
        <f t="shared" si="58"/>
        <v/>
      </c>
      <c r="EE9" s="88"/>
      <c r="EF9" s="1311" t="str">
        <f t="shared" si="59"/>
        <v/>
      </c>
      <c r="EG9" s="88"/>
      <c r="EH9" s="631" t="str">
        <f t="shared" si="60"/>
        <v/>
      </c>
      <c r="EI9" s="88"/>
      <c r="EJ9" s="213" t="str">
        <f t="shared" si="61"/>
        <v/>
      </c>
      <c r="EK9" s="139"/>
      <c r="EL9" s="213" t="str">
        <f t="shared" si="62"/>
        <v/>
      </c>
      <c r="EM9" s="618"/>
      <c r="EN9" s="7" t="str">
        <f t="shared" si="63"/>
        <v/>
      </c>
      <c r="EO9" s="618"/>
      <c r="EP9" s="7" t="str">
        <f t="shared" si="64"/>
        <v/>
      </c>
      <c r="EQ9" s="618"/>
      <c r="ER9" s="1295" t="str">
        <f t="shared" si="17"/>
        <v/>
      </c>
      <c r="ES9" s="623"/>
      <c r="ET9" s="2112" t="str">
        <f t="shared" ca="1" si="18"/>
        <v/>
      </c>
      <c r="EU9" s="184"/>
      <c r="EV9" s="619" t="str">
        <f t="shared" si="65"/>
        <v>Z5</v>
      </c>
      <c r="EW9" s="633" t="str">
        <f t="shared" si="65"/>
        <v/>
      </c>
      <c r="EX9" s="369"/>
      <c r="EY9" s="3" t="str">
        <f t="shared" si="66"/>
        <v/>
      </c>
      <c r="EZ9" s="88"/>
      <c r="FA9" s="7" t="str">
        <f t="shared" si="67"/>
        <v/>
      </c>
      <c r="FB9" s="88"/>
      <c r="FC9" s="631" t="str">
        <f t="shared" si="68"/>
        <v/>
      </c>
      <c r="FD9" s="88"/>
      <c r="FE9" s="213" t="str">
        <f t="shared" si="69"/>
        <v/>
      </c>
      <c r="FF9" s="139"/>
      <c r="FG9" s="213" t="str">
        <f t="shared" si="70"/>
        <v/>
      </c>
      <c r="FH9" s="618"/>
      <c r="FI9" s="7" t="str">
        <f t="shared" si="71"/>
        <v/>
      </c>
      <c r="FJ9" s="618"/>
      <c r="FK9" s="7" t="str">
        <f t="shared" si="72"/>
        <v/>
      </c>
      <c r="FL9" s="618"/>
      <c r="FM9" s="1295" t="str">
        <f t="shared" si="19"/>
        <v/>
      </c>
      <c r="FN9" s="623"/>
      <c r="FO9" s="1292" t="str">
        <f t="shared" ca="1" si="73"/>
        <v/>
      </c>
      <c r="FP9" s="182"/>
      <c r="FQ9" s="619" t="str">
        <f t="shared" si="74"/>
        <v>Z5</v>
      </c>
      <c r="FR9" s="620" t="str">
        <f t="shared" si="74"/>
        <v/>
      </c>
      <c r="FS9" s="87"/>
      <c r="FT9" s="3" t="str">
        <f t="shared" si="75"/>
        <v/>
      </c>
      <c r="FU9" s="88"/>
      <c r="FV9" s="7" t="str">
        <f t="shared" si="76"/>
        <v/>
      </c>
      <c r="FW9" s="88"/>
      <c r="FX9" s="631" t="str">
        <f t="shared" si="77"/>
        <v/>
      </c>
      <c r="FY9" s="88"/>
      <c r="FZ9" s="213" t="str">
        <f t="shared" si="78"/>
        <v/>
      </c>
      <c r="GA9" s="626"/>
      <c r="GB9" s="213" t="str">
        <f t="shared" si="79"/>
        <v/>
      </c>
      <c r="GC9" s="617"/>
      <c r="GD9" s="7" t="str">
        <f t="shared" si="80"/>
        <v/>
      </c>
      <c r="GE9" s="617"/>
      <c r="GF9" s="7" t="str">
        <f t="shared" si="81"/>
        <v/>
      </c>
      <c r="GG9" s="618"/>
      <c r="GH9" s="213" t="str">
        <f t="shared" si="20"/>
        <v/>
      </c>
      <c r="GI9" s="639"/>
      <c r="GJ9" s="1292">
        <f t="shared" si="82"/>
        <v>0</v>
      </c>
      <c r="GK9" s="181"/>
      <c r="GO9" s="628"/>
      <c r="GP9" s="2451"/>
      <c r="GQ9" s="2452"/>
      <c r="GR9" s="2453"/>
      <c r="GS9" s="2454" t="str">
        <f t="shared" ca="1" si="0"/>
        <v>O7</v>
      </c>
      <c r="GT9" s="2453"/>
      <c r="GU9" s="2454" t="s">
        <v>74</v>
      </c>
      <c r="GV9" s="2453"/>
      <c r="GW9" s="2453"/>
      <c r="GX9" s="2453"/>
      <c r="GY9" s="2454">
        <v>2019</v>
      </c>
      <c r="GZ9" s="2453"/>
      <c r="HA9" s="2453"/>
      <c r="HB9" s="2452"/>
      <c r="HC9" s="2453"/>
      <c r="HD9" s="2453"/>
      <c r="HE9" s="2453"/>
      <c r="HF9" s="2453"/>
      <c r="HG9" s="2453" t="str">
        <f t="shared" si="1"/>
        <v>Z8</v>
      </c>
      <c r="HH9" s="2453"/>
      <c r="HI9" s="2453"/>
      <c r="HJ9" s="2453"/>
      <c r="HK9" s="2453"/>
      <c r="HL9" s="2453"/>
      <c r="HM9" s="2453"/>
      <c r="HN9" s="2453"/>
      <c r="HO9" s="2453"/>
      <c r="HP9" s="2453"/>
      <c r="HQ9" s="2453"/>
      <c r="HR9" s="2453"/>
      <c r="HS9" s="2453"/>
      <c r="HT9" s="2453"/>
      <c r="HU9" s="2453"/>
      <c r="HV9" s="2452"/>
      <c r="HW9" s="2449" t="str">
        <f>'2020'!J3</f>
        <v>Koel-systeem-1</v>
      </c>
      <c r="HX9" s="2439" t="s">
        <v>181</v>
      </c>
      <c r="HY9" s="201"/>
      <c r="HZ9" s="201"/>
    </row>
    <row r="10" spans="1:235" s="627" customFormat="1" ht="15.75" x14ac:dyDescent="0.25">
      <c r="A10" s="629" t="s">
        <v>88</v>
      </c>
      <c r="B10" s="677"/>
      <c r="C10" s="258"/>
      <c r="D10" s="166"/>
      <c r="E10" s="88"/>
      <c r="F10" s="630"/>
      <c r="G10" s="88"/>
      <c r="H10" s="630"/>
      <c r="I10" s="614"/>
      <c r="J10" s="168"/>
      <c r="K10" s="615"/>
      <c r="L10" s="616"/>
      <c r="M10" s="87"/>
      <c r="N10" s="1787"/>
      <c r="O10" s="1788"/>
      <c r="P10" s="1789"/>
      <c r="Q10" s="1790"/>
      <c r="R10" s="1791" t="str">
        <f t="shared" si="21"/>
        <v/>
      </c>
      <c r="S10" s="1792"/>
      <c r="T10" s="1794" t="str">
        <f t="shared" si="2"/>
        <v/>
      </c>
      <c r="U10" s="1793"/>
      <c r="V10" s="1793"/>
      <c r="W10" s="1793"/>
      <c r="X10" s="1793"/>
      <c r="Y10" s="542"/>
      <c r="Z10" s="619" t="str">
        <f t="shared" si="22"/>
        <v>Z6</v>
      </c>
      <c r="AA10" s="678" t="str">
        <f t="shared" si="3"/>
        <v/>
      </c>
      <c r="AB10" s="148"/>
      <c r="AC10" s="1288" t="str">
        <f t="shared" si="4"/>
        <v/>
      </c>
      <c r="AD10" s="139"/>
      <c r="AE10" s="1311" t="str">
        <f t="shared" si="5"/>
        <v/>
      </c>
      <c r="AF10" s="139"/>
      <c r="AG10" s="1288" t="str">
        <f t="shared" si="6"/>
        <v/>
      </c>
      <c r="AH10" s="139"/>
      <c r="AI10" s="213"/>
      <c r="AJ10" s="611"/>
      <c r="AK10" s="213"/>
      <c r="AL10" s="617"/>
      <c r="AM10" s="7" t="str">
        <f t="shared" si="23"/>
        <v/>
      </c>
      <c r="AN10" s="618"/>
      <c r="AO10" s="7" t="str">
        <f t="shared" si="24"/>
        <v/>
      </c>
      <c r="AP10" s="618"/>
      <c r="AQ10" s="632" t="str">
        <f t="shared" si="7"/>
        <v/>
      </c>
      <c r="AR10" s="638"/>
      <c r="AS10" s="2112" t="str">
        <f t="shared" ca="1" si="8"/>
        <v/>
      </c>
      <c r="AT10" s="182"/>
      <c r="AU10" s="619" t="str">
        <f t="shared" si="25"/>
        <v>Z6</v>
      </c>
      <c r="AV10" s="678" t="str">
        <f t="shared" si="25"/>
        <v/>
      </c>
      <c r="AW10" s="87"/>
      <c r="AX10" s="3" t="str">
        <f t="shared" si="26"/>
        <v/>
      </c>
      <c r="AY10" s="88"/>
      <c r="AZ10" s="1311" t="str">
        <f t="shared" si="83"/>
        <v/>
      </c>
      <c r="BA10" s="88"/>
      <c r="BB10" s="631" t="str">
        <f t="shared" si="27"/>
        <v/>
      </c>
      <c r="BC10" s="88"/>
      <c r="BD10" s="213" t="str">
        <f t="shared" si="28"/>
        <v/>
      </c>
      <c r="BE10" s="139"/>
      <c r="BF10" s="213" t="str">
        <f t="shared" si="29"/>
        <v/>
      </c>
      <c r="BG10" s="618"/>
      <c r="BH10" s="7" t="str">
        <f t="shared" si="30"/>
        <v/>
      </c>
      <c r="BI10" s="618"/>
      <c r="BJ10" s="7" t="str">
        <f t="shared" si="31"/>
        <v/>
      </c>
      <c r="BK10" s="618"/>
      <c r="BL10" s="632" t="str">
        <f t="shared" si="32"/>
        <v/>
      </c>
      <c r="BM10" s="623"/>
      <c r="BN10" s="2112" t="str">
        <f t="shared" ca="1" si="10"/>
        <v/>
      </c>
      <c r="BO10" s="182"/>
      <c r="BP10" s="619" t="str">
        <f t="shared" si="33"/>
        <v>Z6</v>
      </c>
      <c r="BQ10" s="678" t="str">
        <f t="shared" si="33"/>
        <v/>
      </c>
      <c r="BR10" s="367"/>
      <c r="BS10" s="7" t="str">
        <f t="shared" si="34"/>
        <v/>
      </c>
      <c r="BT10" s="88"/>
      <c r="BU10" s="1311" t="str">
        <f t="shared" si="35"/>
        <v/>
      </c>
      <c r="BV10" s="88"/>
      <c r="BW10" s="631" t="str">
        <f t="shared" si="36"/>
        <v/>
      </c>
      <c r="BX10" s="88"/>
      <c r="BY10" s="213" t="str">
        <f t="shared" si="37"/>
        <v/>
      </c>
      <c r="BZ10" s="139"/>
      <c r="CA10" s="213" t="str">
        <f t="shared" si="38"/>
        <v/>
      </c>
      <c r="CB10" s="618"/>
      <c r="CC10" s="7" t="str">
        <f t="shared" si="39"/>
        <v/>
      </c>
      <c r="CD10" s="618"/>
      <c r="CE10" s="7" t="str">
        <f t="shared" si="40"/>
        <v/>
      </c>
      <c r="CF10" s="618"/>
      <c r="CG10" s="632" t="str">
        <f t="shared" si="11"/>
        <v/>
      </c>
      <c r="CH10" s="623"/>
      <c r="CI10" s="2112" t="str">
        <f t="shared" ca="1" si="12"/>
        <v/>
      </c>
      <c r="CJ10" s="182"/>
      <c r="CK10" s="619" t="str">
        <f t="shared" si="41"/>
        <v>Z6</v>
      </c>
      <c r="CL10" s="678" t="str">
        <f t="shared" si="41"/>
        <v/>
      </c>
      <c r="CM10" s="87"/>
      <c r="CN10" s="3" t="str">
        <f t="shared" si="42"/>
        <v/>
      </c>
      <c r="CO10" s="88"/>
      <c r="CP10" s="1311" t="str">
        <f t="shared" si="43"/>
        <v/>
      </c>
      <c r="CQ10" s="88"/>
      <c r="CR10" s="631" t="str">
        <f t="shared" si="44"/>
        <v/>
      </c>
      <c r="CS10" s="88"/>
      <c r="CT10" s="213" t="str">
        <f t="shared" si="45"/>
        <v/>
      </c>
      <c r="CU10" s="139"/>
      <c r="CV10" s="213" t="str">
        <f t="shared" si="46"/>
        <v/>
      </c>
      <c r="CW10" s="618"/>
      <c r="CX10" s="7" t="str">
        <f t="shared" si="47"/>
        <v/>
      </c>
      <c r="CY10" s="618"/>
      <c r="CZ10" s="7" t="str">
        <f t="shared" si="48"/>
        <v/>
      </c>
      <c r="DA10" s="618"/>
      <c r="DB10" s="632" t="str">
        <f t="shared" si="13"/>
        <v/>
      </c>
      <c r="DC10" s="623"/>
      <c r="DD10" s="2112" t="str">
        <f t="shared" ca="1" si="14"/>
        <v/>
      </c>
      <c r="DE10" s="182"/>
      <c r="DF10" s="619" t="str">
        <f t="shared" si="49"/>
        <v>Z6</v>
      </c>
      <c r="DG10" s="678" t="str">
        <f t="shared" si="49"/>
        <v/>
      </c>
      <c r="DH10" s="87"/>
      <c r="DI10" s="3" t="str">
        <f t="shared" si="50"/>
        <v/>
      </c>
      <c r="DJ10" s="88"/>
      <c r="DK10" s="1311" t="str">
        <f t="shared" si="51"/>
        <v/>
      </c>
      <c r="DL10" s="88"/>
      <c r="DM10" s="631" t="str">
        <f t="shared" si="52"/>
        <v/>
      </c>
      <c r="DN10" s="88"/>
      <c r="DO10" s="213" t="str">
        <f t="shared" si="53"/>
        <v/>
      </c>
      <c r="DP10" s="139"/>
      <c r="DQ10" s="213" t="str">
        <f t="shared" si="54"/>
        <v/>
      </c>
      <c r="DR10" s="618"/>
      <c r="DS10" s="7" t="str">
        <f t="shared" si="55"/>
        <v/>
      </c>
      <c r="DT10" s="618"/>
      <c r="DU10" s="7" t="str">
        <f t="shared" si="56"/>
        <v/>
      </c>
      <c r="DV10" s="618"/>
      <c r="DW10" s="632" t="str">
        <f t="shared" si="15"/>
        <v/>
      </c>
      <c r="DX10" s="623"/>
      <c r="DY10" s="2112" t="str">
        <f t="shared" ca="1" si="16"/>
        <v/>
      </c>
      <c r="DZ10" s="184"/>
      <c r="EA10" s="619" t="str">
        <f t="shared" si="57"/>
        <v>Z6</v>
      </c>
      <c r="EB10" s="681" t="str">
        <f t="shared" si="57"/>
        <v/>
      </c>
      <c r="EC10" s="368"/>
      <c r="ED10" s="3" t="str">
        <f t="shared" si="58"/>
        <v/>
      </c>
      <c r="EE10" s="88"/>
      <c r="EF10" s="1311" t="str">
        <f t="shared" si="59"/>
        <v/>
      </c>
      <c r="EG10" s="88"/>
      <c r="EH10" s="631" t="str">
        <f t="shared" si="60"/>
        <v/>
      </c>
      <c r="EI10" s="88"/>
      <c r="EJ10" s="213" t="str">
        <f t="shared" si="61"/>
        <v/>
      </c>
      <c r="EK10" s="139"/>
      <c r="EL10" s="213" t="str">
        <f t="shared" si="62"/>
        <v/>
      </c>
      <c r="EM10" s="618"/>
      <c r="EN10" s="7" t="str">
        <f t="shared" si="63"/>
        <v/>
      </c>
      <c r="EO10" s="618"/>
      <c r="EP10" s="7" t="str">
        <f t="shared" si="64"/>
        <v/>
      </c>
      <c r="EQ10" s="618"/>
      <c r="ER10" s="1295" t="str">
        <f t="shared" si="17"/>
        <v/>
      </c>
      <c r="ES10" s="623"/>
      <c r="ET10" s="2112" t="str">
        <f t="shared" ca="1" si="18"/>
        <v/>
      </c>
      <c r="EU10" s="184"/>
      <c r="EV10" s="619" t="str">
        <f t="shared" si="65"/>
        <v>Z6</v>
      </c>
      <c r="EW10" s="633" t="str">
        <f t="shared" si="65"/>
        <v/>
      </c>
      <c r="EX10" s="369"/>
      <c r="EY10" s="3" t="str">
        <f t="shared" si="66"/>
        <v/>
      </c>
      <c r="EZ10" s="88"/>
      <c r="FA10" s="7" t="str">
        <f t="shared" si="67"/>
        <v/>
      </c>
      <c r="FB10" s="88"/>
      <c r="FC10" s="631" t="str">
        <f t="shared" si="68"/>
        <v/>
      </c>
      <c r="FD10" s="88"/>
      <c r="FE10" s="213" t="str">
        <f t="shared" si="69"/>
        <v/>
      </c>
      <c r="FF10" s="139"/>
      <c r="FG10" s="213" t="str">
        <f t="shared" si="70"/>
        <v/>
      </c>
      <c r="FH10" s="618"/>
      <c r="FI10" s="7" t="str">
        <f t="shared" si="71"/>
        <v/>
      </c>
      <c r="FJ10" s="618"/>
      <c r="FK10" s="7" t="str">
        <f t="shared" si="72"/>
        <v/>
      </c>
      <c r="FL10" s="618"/>
      <c r="FM10" s="1295" t="str">
        <f t="shared" si="19"/>
        <v/>
      </c>
      <c r="FN10" s="623"/>
      <c r="FO10" s="1292" t="str">
        <f t="shared" ca="1" si="73"/>
        <v/>
      </c>
      <c r="FP10" s="182"/>
      <c r="FQ10" s="619" t="str">
        <f t="shared" si="74"/>
        <v>Z6</v>
      </c>
      <c r="FR10" s="620" t="str">
        <f t="shared" si="74"/>
        <v/>
      </c>
      <c r="FS10" s="87"/>
      <c r="FT10" s="3" t="str">
        <f t="shared" si="75"/>
        <v/>
      </c>
      <c r="FU10" s="88"/>
      <c r="FV10" s="7" t="str">
        <f t="shared" si="76"/>
        <v/>
      </c>
      <c r="FW10" s="88"/>
      <c r="FX10" s="631" t="str">
        <f t="shared" si="77"/>
        <v/>
      </c>
      <c r="FY10" s="88"/>
      <c r="FZ10" s="213" t="str">
        <f t="shared" si="78"/>
        <v/>
      </c>
      <c r="GA10" s="626"/>
      <c r="GB10" s="213" t="str">
        <f t="shared" si="79"/>
        <v/>
      </c>
      <c r="GC10" s="617"/>
      <c r="GD10" s="7" t="str">
        <f t="shared" si="80"/>
        <v/>
      </c>
      <c r="GE10" s="617"/>
      <c r="GF10" s="7" t="str">
        <f t="shared" si="81"/>
        <v/>
      </c>
      <c r="GG10" s="618"/>
      <c r="GH10" s="213" t="str">
        <f t="shared" si="20"/>
        <v/>
      </c>
      <c r="GI10" s="639"/>
      <c r="GJ10" s="1292">
        <f t="shared" si="82"/>
        <v>0</v>
      </c>
      <c r="GK10" s="181"/>
      <c r="GO10" s="628"/>
      <c r="GP10" s="2451"/>
      <c r="GQ10" s="2452"/>
      <c r="GR10" s="2453"/>
      <c r="GS10" s="2454" t="str">
        <f t="shared" ca="1" si="0"/>
        <v>O8</v>
      </c>
      <c r="GT10" s="2453"/>
      <c r="GU10" s="2454" t="s">
        <v>75</v>
      </c>
      <c r="GV10" s="2453"/>
      <c r="GW10" s="2453"/>
      <c r="GX10" s="2453"/>
      <c r="GY10" s="2458">
        <v>2020</v>
      </c>
      <c r="GZ10" s="2453"/>
      <c r="HA10" s="2453"/>
      <c r="HB10" s="2452"/>
      <c r="HC10" s="2453"/>
      <c r="HD10" s="2453"/>
      <c r="HE10" s="2453"/>
      <c r="HF10" s="2453"/>
      <c r="HG10" s="2453" t="str">
        <f t="shared" si="1"/>
        <v>Z9</v>
      </c>
      <c r="HH10" s="2453"/>
      <c r="HI10" s="2453"/>
      <c r="HJ10" s="2453"/>
      <c r="HK10" s="2453"/>
      <c r="HL10" s="2453"/>
      <c r="HM10" s="2453"/>
      <c r="HN10" s="2453"/>
      <c r="HO10" s="2453"/>
      <c r="HP10" s="2453"/>
      <c r="HQ10" s="2453"/>
      <c r="HR10" s="2453"/>
      <c r="HS10" s="2453"/>
      <c r="HT10" s="2453"/>
      <c r="HU10" s="2453"/>
      <c r="HV10" s="2452"/>
      <c r="HW10" s="2449" t="str">
        <f>'2020'!K3</f>
        <v>Thermische olie</v>
      </c>
      <c r="HX10" s="2439" t="s">
        <v>181</v>
      </c>
      <c r="HY10" s="201"/>
      <c r="HZ10" s="201"/>
    </row>
    <row r="11" spans="1:235" s="627" customFormat="1" ht="15.75" x14ac:dyDescent="0.25">
      <c r="A11" s="629" t="s">
        <v>89</v>
      </c>
      <c r="B11" s="677"/>
      <c r="C11" s="258"/>
      <c r="D11" s="166"/>
      <c r="E11" s="88"/>
      <c r="F11" s="630"/>
      <c r="G11" s="88"/>
      <c r="H11" s="630"/>
      <c r="I11" s="614"/>
      <c r="J11" s="168"/>
      <c r="K11" s="615"/>
      <c r="L11" s="616"/>
      <c r="M11" s="87"/>
      <c r="N11" s="1787"/>
      <c r="O11" s="1788"/>
      <c r="P11" s="1789"/>
      <c r="Q11" s="1790"/>
      <c r="R11" s="1791" t="str">
        <f t="shared" si="21"/>
        <v/>
      </c>
      <c r="S11" s="1792"/>
      <c r="T11" s="1794" t="str">
        <f>IF(ISNUMBER(R11),N11*56.1/1000+P11*44.44/1000,"")</f>
        <v/>
      </c>
      <c r="U11" s="1793"/>
      <c r="V11" s="1793"/>
      <c r="W11" s="1793"/>
      <c r="X11" s="1793"/>
      <c r="Y11" s="542"/>
      <c r="Z11" s="619" t="str">
        <f t="shared" si="22"/>
        <v>Z7</v>
      </c>
      <c r="AA11" s="678" t="str">
        <f t="shared" si="3"/>
        <v/>
      </c>
      <c r="AB11" s="148"/>
      <c r="AC11" s="1288" t="str">
        <f t="shared" si="4"/>
        <v/>
      </c>
      <c r="AD11" s="139"/>
      <c r="AE11" s="1311" t="str">
        <f t="shared" si="5"/>
        <v/>
      </c>
      <c r="AF11" s="139"/>
      <c r="AG11" s="1288" t="str">
        <f t="shared" si="6"/>
        <v/>
      </c>
      <c r="AH11" s="139"/>
      <c r="AI11" s="213"/>
      <c r="AJ11" s="611"/>
      <c r="AK11" s="213"/>
      <c r="AL11" s="617"/>
      <c r="AM11" s="7" t="str">
        <f t="shared" si="23"/>
        <v/>
      </c>
      <c r="AN11" s="618"/>
      <c r="AO11" s="7" t="str">
        <f t="shared" si="24"/>
        <v/>
      </c>
      <c r="AP11" s="618"/>
      <c r="AQ11" s="632" t="str">
        <f t="shared" si="7"/>
        <v/>
      </c>
      <c r="AR11" s="638"/>
      <c r="AS11" s="2112" t="str">
        <f t="shared" ca="1" si="8"/>
        <v/>
      </c>
      <c r="AT11" s="182"/>
      <c r="AU11" s="619" t="str">
        <f t="shared" si="25"/>
        <v>Z7</v>
      </c>
      <c r="AV11" s="678" t="str">
        <f t="shared" si="25"/>
        <v/>
      </c>
      <c r="AW11" s="87"/>
      <c r="AX11" s="3" t="str">
        <f t="shared" si="26"/>
        <v/>
      </c>
      <c r="AY11" s="88"/>
      <c r="AZ11" s="1311" t="str">
        <f t="shared" si="83"/>
        <v/>
      </c>
      <c r="BA11" s="88"/>
      <c r="BB11" s="631" t="str">
        <f t="shared" si="27"/>
        <v/>
      </c>
      <c r="BC11" s="88"/>
      <c r="BD11" s="213" t="str">
        <f t="shared" si="28"/>
        <v/>
      </c>
      <c r="BE11" s="139"/>
      <c r="BF11" s="213" t="str">
        <f t="shared" si="29"/>
        <v/>
      </c>
      <c r="BG11" s="618"/>
      <c r="BH11" s="7" t="str">
        <f t="shared" si="30"/>
        <v/>
      </c>
      <c r="BI11" s="618"/>
      <c r="BJ11" s="7" t="str">
        <f t="shared" si="31"/>
        <v/>
      </c>
      <c r="BK11" s="618"/>
      <c r="BL11" s="632" t="str">
        <f t="shared" si="32"/>
        <v/>
      </c>
      <c r="BM11" s="623"/>
      <c r="BN11" s="2112" t="str">
        <f t="shared" ca="1" si="10"/>
        <v/>
      </c>
      <c r="BO11" s="182"/>
      <c r="BP11" s="619" t="str">
        <f t="shared" si="33"/>
        <v>Z7</v>
      </c>
      <c r="BQ11" s="678" t="str">
        <f t="shared" si="33"/>
        <v/>
      </c>
      <c r="BR11" s="367"/>
      <c r="BS11" s="7" t="str">
        <f t="shared" si="34"/>
        <v/>
      </c>
      <c r="BT11" s="88"/>
      <c r="BU11" s="1311" t="str">
        <f t="shared" si="35"/>
        <v/>
      </c>
      <c r="BV11" s="88"/>
      <c r="BW11" s="631" t="str">
        <f t="shared" si="36"/>
        <v/>
      </c>
      <c r="BX11" s="88"/>
      <c r="BY11" s="213" t="str">
        <f t="shared" si="37"/>
        <v/>
      </c>
      <c r="BZ11" s="139"/>
      <c r="CA11" s="213" t="str">
        <f t="shared" si="38"/>
        <v/>
      </c>
      <c r="CB11" s="618"/>
      <c r="CC11" s="7" t="str">
        <f t="shared" si="39"/>
        <v/>
      </c>
      <c r="CD11" s="618"/>
      <c r="CE11" s="7" t="str">
        <f t="shared" si="40"/>
        <v/>
      </c>
      <c r="CF11" s="618"/>
      <c r="CG11" s="632" t="str">
        <f t="shared" si="11"/>
        <v/>
      </c>
      <c r="CH11" s="623"/>
      <c r="CI11" s="2112" t="str">
        <f t="shared" ca="1" si="12"/>
        <v/>
      </c>
      <c r="CJ11" s="182"/>
      <c r="CK11" s="619" t="str">
        <f t="shared" si="41"/>
        <v>Z7</v>
      </c>
      <c r="CL11" s="678" t="str">
        <f t="shared" si="41"/>
        <v/>
      </c>
      <c r="CM11" s="87"/>
      <c r="CN11" s="3" t="str">
        <f t="shared" si="42"/>
        <v/>
      </c>
      <c r="CO11" s="88"/>
      <c r="CP11" s="1311" t="str">
        <f t="shared" si="43"/>
        <v/>
      </c>
      <c r="CQ11" s="88"/>
      <c r="CR11" s="631" t="str">
        <f t="shared" si="44"/>
        <v/>
      </c>
      <c r="CS11" s="88"/>
      <c r="CT11" s="213" t="str">
        <f t="shared" si="45"/>
        <v/>
      </c>
      <c r="CU11" s="139"/>
      <c r="CV11" s="213" t="str">
        <f t="shared" si="46"/>
        <v/>
      </c>
      <c r="CW11" s="618"/>
      <c r="CX11" s="7" t="str">
        <f t="shared" si="47"/>
        <v/>
      </c>
      <c r="CY11" s="618"/>
      <c r="CZ11" s="7" t="str">
        <f t="shared" si="48"/>
        <v/>
      </c>
      <c r="DA11" s="618"/>
      <c r="DB11" s="632" t="str">
        <f t="shared" si="13"/>
        <v/>
      </c>
      <c r="DC11" s="623"/>
      <c r="DD11" s="2112" t="str">
        <f t="shared" ca="1" si="14"/>
        <v/>
      </c>
      <c r="DE11" s="182"/>
      <c r="DF11" s="619" t="str">
        <f t="shared" si="49"/>
        <v>Z7</v>
      </c>
      <c r="DG11" s="678" t="str">
        <f t="shared" si="49"/>
        <v/>
      </c>
      <c r="DH11" s="87"/>
      <c r="DI11" s="3" t="str">
        <f t="shared" si="50"/>
        <v/>
      </c>
      <c r="DJ11" s="88"/>
      <c r="DK11" s="1311" t="str">
        <f t="shared" si="51"/>
        <v/>
      </c>
      <c r="DL11" s="88"/>
      <c r="DM11" s="631" t="str">
        <f t="shared" si="52"/>
        <v/>
      </c>
      <c r="DN11" s="88"/>
      <c r="DO11" s="213" t="str">
        <f t="shared" si="53"/>
        <v/>
      </c>
      <c r="DP11" s="139"/>
      <c r="DQ11" s="213" t="str">
        <f t="shared" si="54"/>
        <v/>
      </c>
      <c r="DR11" s="618"/>
      <c r="DS11" s="7" t="str">
        <f t="shared" si="55"/>
        <v/>
      </c>
      <c r="DT11" s="618"/>
      <c r="DU11" s="7" t="str">
        <f t="shared" si="56"/>
        <v/>
      </c>
      <c r="DV11" s="618"/>
      <c r="DW11" s="632" t="str">
        <f t="shared" si="15"/>
        <v/>
      </c>
      <c r="DX11" s="623"/>
      <c r="DY11" s="2112" t="str">
        <f t="shared" ca="1" si="16"/>
        <v/>
      </c>
      <c r="DZ11" s="184"/>
      <c r="EA11" s="619" t="str">
        <f t="shared" si="57"/>
        <v>Z7</v>
      </c>
      <c r="EB11" s="681" t="str">
        <f t="shared" si="57"/>
        <v/>
      </c>
      <c r="EC11" s="368"/>
      <c r="ED11" s="3" t="str">
        <f t="shared" si="58"/>
        <v/>
      </c>
      <c r="EE11" s="88"/>
      <c r="EF11" s="1311" t="str">
        <f t="shared" si="59"/>
        <v/>
      </c>
      <c r="EG11" s="88"/>
      <c r="EH11" s="631" t="str">
        <f t="shared" si="60"/>
        <v/>
      </c>
      <c r="EI11" s="88"/>
      <c r="EJ11" s="213" t="str">
        <f t="shared" si="61"/>
        <v/>
      </c>
      <c r="EK11" s="139"/>
      <c r="EL11" s="213" t="str">
        <f t="shared" si="62"/>
        <v/>
      </c>
      <c r="EM11" s="618"/>
      <c r="EN11" s="7" t="str">
        <f t="shared" si="63"/>
        <v/>
      </c>
      <c r="EO11" s="618"/>
      <c r="EP11" s="7" t="str">
        <f t="shared" si="64"/>
        <v/>
      </c>
      <c r="EQ11" s="618"/>
      <c r="ER11" s="1295" t="str">
        <f t="shared" si="17"/>
        <v/>
      </c>
      <c r="ES11" s="623"/>
      <c r="ET11" s="2112" t="str">
        <f t="shared" ca="1" si="18"/>
        <v/>
      </c>
      <c r="EU11" s="184"/>
      <c r="EV11" s="619" t="str">
        <f t="shared" si="65"/>
        <v>Z7</v>
      </c>
      <c r="EW11" s="633" t="str">
        <f t="shared" si="65"/>
        <v/>
      </c>
      <c r="EX11" s="369"/>
      <c r="EY11" s="3" t="str">
        <f t="shared" si="66"/>
        <v/>
      </c>
      <c r="EZ11" s="88"/>
      <c r="FA11" s="7" t="str">
        <f t="shared" si="67"/>
        <v/>
      </c>
      <c r="FB11" s="88"/>
      <c r="FC11" s="631" t="str">
        <f t="shared" si="68"/>
        <v/>
      </c>
      <c r="FD11" s="88"/>
      <c r="FE11" s="213" t="str">
        <f t="shared" si="69"/>
        <v/>
      </c>
      <c r="FF11" s="139"/>
      <c r="FG11" s="213" t="str">
        <f t="shared" si="70"/>
        <v/>
      </c>
      <c r="FH11" s="618"/>
      <c r="FI11" s="7" t="str">
        <f t="shared" si="71"/>
        <v/>
      </c>
      <c r="FJ11" s="618"/>
      <c r="FK11" s="7" t="str">
        <f t="shared" si="72"/>
        <v/>
      </c>
      <c r="FL11" s="618"/>
      <c r="FM11" s="1295" t="str">
        <f t="shared" si="19"/>
        <v/>
      </c>
      <c r="FN11" s="623"/>
      <c r="FO11" s="1292" t="str">
        <f t="shared" ca="1" si="73"/>
        <v/>
      </c>
      <c r="FP11" s="182"/>
      <c r="FQ11" s="619" t="str">
        <f t="shared" si="74"/>
        <v>Z7</v>
      </c>
      <c r="FR11" s="620" t="str">
        <f t="shared" si="74"/>
        <v/>
      </c>
      <c r="FS11" s="87"/>
      <c r="FT11" s="3" t="str">
        <f t="shared" si="75"/>
        <v/>
      </c>
      <c r="FU11" s="88"/>
      <c r="FV11" s="7" t="str">
        <f t="shared" si="76"/>
        <v/>
      </c>
      <c r="FW11" s="88"/>
      <c r="FX11" s="631" t="str">
        <f t="shared" si="77"/>
        <v/>
      </c>
      <c r="FY11" s="88"/>
      <c r="FZ11" s="213" t="str">
        <f t="shared" si="78"/>
        <v/>
      </c>
      <c r="GA11" s="626"/>
      <c r="GB11" s="213" t="str">
        <f t="shared" si="79"/>
        <v/>
      </c>
      <c r="GC11" s="617"/>
      <c r="GD11" s="7" t="str">
        <f t="shared" si="80"/>
        <v/>
      </c>
      <c r="GE11" s="617"/>
      <c r="GF11" s="7" t="str">
        <f t="shared" si="81"/>
        <v/>
      </c>
      <c r="GG11" s="618"/>
      <c r="GH11" s="213" t="str">
        <f t="shared" si="20"/>
        <v/>
      </c>
      <c r="GI11" s="639"/>
      <c r="GJ11" s="1292">
        <f t="shared" si="82"/>
        <v>0</v>
      </c>
      <c r="GK11" s="181"/>
      <c r="GO11" s="628"/>
      <c r="GP11" s="2451"/>
      <c r="GQ11" s="2452"/>
      <c r="GR11" s="2453"/>
      <c r="GS11" s="2454" t="str">
        <f t="shared" ca="1" si="0"/>
        <v>O9</v>
      </c>
      <c r="GT11" s="2453"/>
      <c r="GU11" s="2454" t="s">
        <v>76</v>
      </c>
      <c r="GV11" s="2453"/>
      <c r="GW11" s="2453"/>
      <c r="GX11" s="2453"/>
      <c r="GY11" s="2453"/>
      <c r="GZ11" s="2453"/>
      <c r="HA11" s="2453"/>
      <c r="HB11" s="2452"/>
      <c r="HC11" s="2453"/>
      <c r="HD11" s="2453"/>
      <c r="HE11" s="2453"/>
      <c r="HF11" s="2453"/>
      <c r="HG11" s="2453" t="str">
        <f t="shared" si="1"/>
        <v>Z10</v>
      </c>
      <c r="HH11" s="2453"/>
      <c r="HI11" s="2453"/>
      <c r="HJ11" s="2453"/>
      <c r="HK11" s="2453"/>
      <c r="HL11" s="2453"/>
      <c r="HM11" s="2453"/>
      <c r="HN11" s="2453"/>
      <c r="HO11" s="2453"/>
      <c r="HP11" s="2453"/>
      <c r="HQ11" s="2453"/>
      <c r="HR11" s="2453"/>
      <c r="HS11" s="2453"/>
      <c r="HT11" s="2453"/>
      <c r="HU11" s="2453"/>
      <c r="HV11" s="2452"/>
      <c r="HW11" s="2449" t="str">
        <f>'2020'!L3</f>
        <v>Warmte invoer</v>
      </c>
      <c r="HX11" s="2439" t="s">
        <v>181</v>
      </c>
      <c r="HY11" s="201"/>
      <c r="HZ11" s="201"/>
    </row>
    <row r="12" spans="1:235" s="627" customFormat="1" ht="15.75" x14ac:dyDescent="0.25">
      <c r="A12" s="629" t="s">
        <v>90</v>
      </c>
      <c r="B12" s="677"/>
      <c r="C12" s="258"/>
      <c r="D12" s="166"/>
      <c r="E12" s="88"/>
      <c r="F12" s="630"/>
      <c r="G12" s="88"/>
      <c r="H12" s="630"/>
      <c r="I12" s="614"/>
      <c r="J12" s="168"/>
      <c r="K12" s="615"/>
      <c r="L12" s="616"/>
      <c r="M12" s="87"/>
      <c r="N12" s="1787"/>
      <c r="O12" s="1788"/>
      <c r="P12" s="1789"/>
      <c r="Q12" s="1790"/>
      <c r="R12" s="1791" t="str">
        <f t="shared" si="21"/>
        <v/>
      </c>
      <c r="S12" s="1792"/>
      <c r="T12" s="1794" t="str">
        <f t="shared" si="2"/>
        <v/>
      </c>
      <c r="U12" s="1793"/>
      <c r="V12" s="1793"/>
      <c r="W12" s="1793"/>
      <c r="X12" s="1793"/>
      <c r="Y12" s="542"/>
      <c r="Z12" s="619" t="str">
        <f t="shared" si="22"/>
        <v>Z8</v>
      </c>
      <c r="AA12" s="678" t="str">
        <f t="shared" si="3"/>
        <v/>
      </c>
      <c r="AB12" s="148"/>
      <c r="AC12" s="1288" t="str">
        <f t="shared" si="4"/>
        <v/>
      </c>
      <c r="AD12" s="139"/>
      <c r="AE12" s="1311" t="str">
        <f t="shared" si="5"/>
        <v/>
      </c>
      <c r="AF12" s="139"/>
      <c r="AG12" s="1288" t="str">
        <f t="shared" si="6"/>
        <v/>
      </c>
      <c r="AH12" s="139"/>
      <c r="AI12" s="213"/>
      <c r="AJ12" s="611"/>
      <c r="AK12" s="213"/>
      <c r="AL12" s="617"/>
      <c r="AM12" s="7" t="str">
        <f t="shared" si="23"/>
        <v/>
      </c>
      <c r="AN12" s="618"/>
      <c r="AO12" s="7" t="str">
        <f t="shared" si="24"/>
        <v/>
      </c>
      <c r="AP12" s="618"/>
      <c r="AQ12" s="632" t="str">
        <f t="shared" si="7"/>
        <v/>
      </c>
      <c r="AR12" s="638"/>
      <c r="AS12" s="2112" t="str">
        <f t="shared" ca="1" si="8"/>
        <v/>
      </c>
      <c r="AT12" s="182"/>
      <c r="AU12" s="619" t="str">
        <f t="shared" si="25"/>
        <v>Z8</v>
      </c>
      <c r="AV12" s="678" t="str">
        <f t="shared" si="25"/>
        <v/>
      </c>
      <c r="AW12" s="87"/>
      <c r="AX12" s="3" t="str">
        <f t="shared" si="26"/>
        <v/>
      </c>
      <c r="AY12" s="88"/>
      <c r="AZ12" s="1311" t="str">
        <f t="shared" si="83"/>
        <v/>
      </c>
      <c r="BA12" s="88"/>
      <c r="BB12" s="631" t="str">
        <f t="shared" si="27"/>
        <v/>
      </c>
      <c r="BC12" s="88"/>
      <c r="BD12" s="213" t="str">
        <f t="shared" si="28"/>
        <v/>
      </c>
      <c r="BE12" s="139"/>
      <c r="BF12" s="213" t="str">
        <f t="shared" si="29"/>
        <v/>
      </c>
      <c r="BG12" s="618"/>
      <c r="BH12" s="7" t="str">
        <f t="shared" si="30"/>
        <v/>
      </c>
      <c r="BI12" s="618"/>
      <c r="BJ12" s="7" t="str">
        <f t="shared" si="31"/>
        <v/>
      </c>
      <c r="BK12" s="618"/>
      <c r="BL12" s="632" t="str">
        <f t="shared" si="32"/>
        <v/>
      </c>
      <c r="BM12" s="623"/>
      <c r="BN12" s="2112" t="str">
        <f t="shared" ca="1" si="10"/>
        <v/>
      </c>
      <c r="BO12" s="182"/>
      <c r="BP12" s="619" t="str">
        <f t="shared" si="33"/>
        <v>Z8</v>
      </c>
      <c r="BQ12" s="678" t="str">
        <f t="shared" si="33"/>
        <v/>
      </c>
      <c r="BR12" s="367"/>
      <c r="BS12" s="7" t="str">
        <f t="shared" si="34"/>
        <v/>
      </c>
      <c r="BT12" s="88"/>
      <c r="BU12" s="1311" t="str">
        <f t="shared" si="35"/>
        <v/>
      </c>
      <c r="BV12" s="88"/>
      <c r="BW12" s="631" t="str">
        <f t="shared" si="36"/>
        <v/>
      </c>
      <c r="BX12" s="88"/>
      <c r="BY12" s="213" t="str">
        <f t="shared" si="37"/>
        <v/>
      </c>
      <c r="BZ12" s="139"/>
      <c r="CA12" s="213" t="str">
        <f t="shared" si="38"/>
        <v/>
      </c>
      <c r="CB12" s="618"/>
      <c r="CC12" s="7" t="str">
        <f t="shared" si="39"/>
        <v/>
      </c>
      <c r="CD12" s="618"/>
      <c r="CE12" s="7" t="str">
        <f t="shared" si="40"/>
        <v/>
      </c>
      <c r="CF12" s="618"/>
      <c r="CG12" s="632" t="str">
        <f t="shared" si="11"/>
        <v/>
      </c>
      <c r="CH12" s="623"/>
      <c r="CI12" s="2112" t="str">
        <f t="shared" ca="1" si="12"/>
        <v/>
      </c>
      <c r="CJ12" s="182"/>
      <c r="CK12" s="619" t="str">
        <f t="shared" si="41"/>
        <v>Z8</v>
      </c>
      <c r="CL12" s="678" t="str">
        <f t="shared" si="41"/>
        <v/>
      </c>
      <c r="CM12" s="87"/>
      <c r="CN12" s="3" t="str">
        <f t="shared" si="42"/>
        <v/>
      </c>
      <c r="CO12" s="88"/>
      <c r="CP12" s="1311" t="str">
        <f t="shared" si="43"/>
        <v/>
      </c>
      <c r="CQ12" s="88"/>
      <c r="CR12" s="631" t="str">
        <f t="shared" si="44"/>
        <v/>
      </c>
      <c r="CS12" s="88"/>
      <c r="CT12" s="213" t="str">
        <f t="shared" si="45"/>
        <v/>
      </c>
      <c r="CU12" s="139"/>
      <c r="CV12" s="213" t="str">
        <f t="shared" si="46"/>
        <v/>
      </c>
      <c r="CW12" s="618"/>
      <c r="CX12" s="7" t="str">
        <f t="shared" si="47"/>
        <v/>
      </c>
      <c r="CY12" s="618"/>
      <c r="CZ12" s="7" t="str">
        <f t="shared" si="48"/>
        <v/>
      </c>
      <c r="DA12" s="618"/>
      <c r="DB12" s="632" t="str">
        <f t="shared" si="13"/>
        <v/>
      </c>
      <c r="DC12" s="623"/>
      <c r="DD12" s="2112" t="str">
        <f t="shared" ca="1" si="14"/>
        <v/>
      </c>
      <c r="DE12" s="182"/>
      <c r="DF12" s="619" t="str">
        <f t="shared" si="49"/>
        <v>Z8</v>
      </c>
      <c r="DG12" s="678" t="str">
        <f t="shared" si="49"/>
        <v/>
      </c>
      <c r="DH12" s="87"/>
      <c r="DI12" s="3" t="str">
        <f t="shared" si="50"/>
        <v/>
      </c>
      <c r="DJ12" s="88"/>
      <c r="DK12" s="1311" t="str">
        <f t="shared" si="51"/>
        <v/>
      </c>
      <c r="DL12" s="88"/>
      <c r="DM12" s="631" t="str">
        <f t="shared" si="52"/>
        <v/>
      </c>
      <c r="DN12" s="88"/>
      <c r="DO12" s="213" t="str">
        <f t="shared" si="53"/>
        <v/>
      </c>
      <c r="DP12" s="139"/>
      <c r="DQ12" s="213" t="str">
        <f t="shared" si="54"/>
        <v/>
      </c>
      <c r="DR12" s="618"/>
      <c r="DS12" s="7" t="str">
        <f t="shared" si="55"/>
        <v/>
      </c>
      <c r="DT12" s="618"/>
      <c r="DU12" s="7" t="str">
        <f t="shared" si="56"/>
        <v/>
      </c>
      <c r="DV12" s="618"/>
      <c r="DW12" s="632" t="str">
        <f t="shared" si="15"/>
        <v/>
      </c>
      <c r="DX12" s="623"/>
      <c r="DY12" s="2112" t="str">
        <f t="shared" ca="1" si="16"/>
        <v/>
      </c>
      <c r="DZ12" s="184"/>
      <c r="EA12" s="619" t="str">
        <f t="shared" si="57"/>
        <v>Z8</v>
      </c>
      <c r="EB12" s="681" t="str">
        <f t="shared" si="57"/>
        <v/>
      </c>
      <c r="EC12" s="368"/>
      <c r="ED12" s="3" t="str">
        <f t="shared" si="58"/>
        <v/>
      </c>
      <c r="EE12" s="88"/>
      <c r="EF12" s="1311" t="str">
        <f t="shared" si="59"/>
        <v/>
      </c>
      <c r="EG12" s="88"/>
      <c r="EH12" s="631" t="str">
        <f t="shared" si="60"/>
        <v/>
      </c>
      <c r="EI12" s="88"/>
      <c r="EJ12" s="213" t="str">
        <f t="shared" si="61"/>
        <v/>
      </c>
      <c r="EK12" s="139"/>
      <c r="EL12" s="213" t="str">
        <f t="shared" si="62"/>
        <v/>
      </c>
      <c r="EM12" s="618"/>
      <c r="EN12" s="7" t="str">
        <f t="shared" si="63"/>
        <v/>
      </c>
      <c r="EO12" s="618"/>
      <c r="EP12" s="7" t="str">
        <f t="shared" si="64"/>
        <v/>
      </c>
      <c r="EQ12" s="618"/>
      <c r="ER12" s="1295" t="str">
        <f t="shared" si="17"/>
        <v/>
      </c>
      <c r="ES12" s="623"/>
      <c r="ET12" s="2112" t="str">
        <f t="shared" ca="1" si="18"/>
        <v/>
      </c>
      <c r="EU12" s="184"/>
      <c r="EV12" s="619" t="str">
        <f t="shared" si="65"/>
        <v>Z8</v>
      </c>
      <c r="EW12" s="633" t="str">
        <f t="shared" si="65"/>
        <v/>
      </c>
      <c r="EX12" s="369"/>
      <c r="EY12" s="3" t="str">
        <f t="shared" si="66"/>
        <v/>
      </c>
      <c r="EZ12" s="88"/>
      <c r="FA12" s="7" t="str">
        <f t="shared" si="67"/>
        <v/>
      </c>
      <c r="FB12" s="88"/>
      <c r="FC12" s="631" t="str">
        <f t="shared" si="68"/>
        <v/>
      </c>
      <c r="FD12" s="88"/>
      <c r="FE12" s="213" t="str">
        <f t="shared" si="69"/>
        <v/>
      </c>
      <c r="FF12" s="139"/>
      <c r="FG12" s="213" t="str">
        <f t="shared" si="70"/>
        <v/>
      </c>
      <c r="FH12" s="618"/>
      <c r="FI12" s="7" t="str">
        <f t="shared" si="71"/>
        <v/>
      </c>
      <c r="FJ12" s="618"/>
      <c r="FK12" s="7" t="str">
        <f t="shared" si="72"/>
        <v/>
      </c>
      <c r="FL12" s="618"/>
      <c r="FM12" s="1295" t="str">
        <f t="shared" si="19"/>
        <v/>
      </c>
      <c r="FN12" s="623"/>
      <c r="FO12" s="1292" t="str">
        <f t="shared" ca="1" si="73"/>
        <v/>
      </c>
      <c r="FP12" s="182"/>
      <c r="FQ12" s="619" t="str">
        <f t="shared" si="74"/>
        <v>Z8</v>
      </c>
      <c r="FR12" s="620" t="str">
        <f t="shared" si="74"/>
        <v/>
      </c>
      <c r="FS12" s="87"/>
      <c r="FT12" s="3" t="str">
        <f t="shared" si="75"/>
        <v/>
      </c>
      <c r="FU12" s="88"/>
      <c r="FV12" s="7" t="str">
        <f t="shared" si="76"/>
        <v/>
      </c>
      <c r="FW12" s="88"/>
      <c r="FX12" s="631" t="str">
        <f t="shared" si="77"/>
        <v/>
      </c>
      <c r="FY12" s="88"/>
      <c r="FZ12" s="213" t="str">
        <f t="shared" si="78"/>
        <v/>
      </c>
      <c r="GA12" s="626"/>
      <c r="GB12" s="213" t="str">
        <f t="shared" si="79"/>
        <v/>
      </c>
      <c r="GC12" s="617"/>
      <c r="GD12" s="7" t="str">
        <f t="shared" si="80"/>
        <v/>
      </c>
      <c r="GE12" s="617"/>
      <c r="GF12" s="7" t="str">
        <f t="shared" si="81"/>
        <v/>
      </c>
      <c r="GG12" s="618"/>
      <c r="GH12" s="213" t="str">
        <f t="shared" si="20"/>
        <v/>
      </c>
      <c r="GI12" s="639"/>
      <c r="GJ12" s="1292">
        <f t="shared" si="82"/>
        <v>0</v>
      </c>
      <c r="GK12" s="181"/>
      <c r="GO12" s="628"/>
      <c r="GP12" s="2451"/>
      <c r="GQ12" s="2452"/>
      <c r="GR12" s="2453"/>
      <c r="GS12" s="2454" t="str">
        <f t="shared" ca="1" si="0"/>
        <v>O10</v>
      </c>
      <c r="GT12" s="2453"/>
      <c r="GU12" s="2454" t="s">
        <v>77</v>
      </c>
      <c r="GV12" s="2453"/>
      <c r="GW12" s="2453"/>
      <c r="GX12" s="2453"/>
      <c r="GY12" s="2453"/>
      <c r="GZ12" s="2453"/>
      <c r="HA12" s="2453"/>
      <c r="HB12" s="2452"/>
      <c r="HC12" s="2453"/>
      <c r="HD12" s="2453"/>
      <c r="HE12" s="2453"/>
      <c r="HF12" s="2453"/>
      <c r="HG12" s="2453" t="str">
        <f t="shared" si="1"/>
        <v>Z11</v>
      </c>
      <c r="HH12" s="2453"/>
      <c r="HI12" s="2453"/>
      <c r="HJ12" s="2453"/>
      <c r="HK12" s="2453"/>
      <c r="HL12" s="2453"/>
      <c r="HM12" s="2453"/>
      <c r="HN12" s="2453"/>
      <c r="HO12" s="2453"/>
      <c r="HP12" s="2453"/>
      <c r="HQ12" s="2453"/>
      <c r="HR12" s="2453"/>
      <c r="HS12" s="2453"/>
      <c r="HT12" s="2453"/>
      <c r="HU12" s="2453"/>
      <c r="HV12" s="2452"/>
      <c r="HW12" s="2449" t="str">
        <f>'2020'!M3</f>
        <v>Warmte Uitvoer</v>
      </c>
      <c r="HX12" s="2439" t="s">
        <v>181</v>
      </c>
      <c r="HY12" s="201"/>
      <c r="HZ12" s="201"/>
    </row>
    <row r="13" spans="1:235" s="627" customFormat="1" ht="15.75" x14ac:dyDescent="0.25">
      <c r="A13" s="629" t="s">
        <v>91</v>
      </c>
      <c r="B13" s="677"/>
      <c r="C13" s="258"/>
      <c r="D13" s="166"/>
      <c r="E13" s="88"/>
      <c r="F13" s="630"/>
      <c r="G13" s="88"/>
      <c r="H13" s="630"/>
      <c r="I13" s="614"/>
      <c r="J13" s="168"/>
      <c r="K13" s="615"/>
      <c r="L13" s="616"/>
      <c r="M13" s="87"/>
      <c r="N13" s="1787"/>
      <c r="O13" s="1788"/>
      <c r="P13" s="1789"/>
      <c r="Q13" s="1790"/>
      <c r="R13" s="1791" t="str">
        <f t="shared" si="21"/>
        <v/>
      </c>
      <c r="S13" s="1792"/>
      <c r="T13" s="1794" t="str">
        <f t="shared" si="2"/>
        <v/>
      </c>
      <c r="U13" s="1793"/>
      <c r="V13" s="1793"/>
      <c r="W13" s="1793"/>
      <c r="X13" s="1793"/>
      <c r="Y13" s="542"/>
      <c r="Z13" s="619" t="str">
        <f t="shared" si="22"/>
        <v>Z9</v>
      </c>
      <c r="AA13" s="678" t="str">
        <f t="shared" si="3"/>
        <v/>
      </c>
      <c r="AB13" s="148"/>
      <c r="AC13" s="1288" t="str">
        <f t="shared" si="4"/>
        <v/>
      </c>
      <c r="AD13" s="139"/>
      <c r="AE13" s="1311" t="str">
        <f t="shared" si="5"/>
        <v/>
      </c>
      <c r="AF13" s="139"/>
      <c r="AG13" s="1288" t="str">
        <f t="shared" si="6"/>
        <v/>
      </c>
      <c r="AH13" s="139"/>
      <c r="AI13" s="213"/>
      <c r="AJ13" s="611"/>
      <c r="AK13" s="213"/>
      <c r="AL13" s="617"/>
      <c r="AM13" s="7" t="str">
        <f t="shared" si="23"/>
        <v/>
      </c>
      <c r="AN13" s="618"/>
      <c r="AO13" s="7" t="str">
        <f t="shared" si="24"/>
        <v/>
      </c>
      <c r="AP13" s="618"/>
      <c r="AQ13" s="632" t="str">
        <f t="shared" si="7"/>
        <v/>
      </c>
      <c r="AR13" s="638"/>
      <c r="AS13" s="2112" t="str">
        <f t="shared" ca="1" si="8"/>
        <v/>
      </c>
      <c r="AT13" s="182"/>
      <c r="AU13" s="619" t="str">
        <f t="shared" si="25"/>
        <v>Z9</v>
      </c>
      <c r="AV13" s="678" t="str">
        <f t="shared" si="25"/>
        <v/>
      </c>
      <c r="AW13" s="87"/>
      <c r="AX13" s="3" t="str">
        <f t="shared" si="26"/>
        <v/>
      </c>
      <c r="AY13" s="88"/>
      <c r="AZ13" s="1311" t="str">
        <f t="shared" si="83"/>
        <v/>
      </c>
      <c r="BA13" s="88"/>
      <c r="BB13" s="631" t="str">
        <f t="shared" si="27"/>
        <v/>
      </c>
      <c r="BC13" s="88"/>
      <c r="BD13" s="213" t="str">
        <f t="shared" si="28"/>
        <v/>
      </c>
      <c r="BE13" s="139"/>
      <c r="BF13" s="213" t="str">
        <f t="shared" si="29"/>
        <v/>
      </c>
      <c r="BG13" s="618"/>
      <c r="BH13" s="7" t="str">
        <f t="shared" si="30"/>
        <v/>
      </c>
      <c r="BI13" s="618"/>
      <c r="BJ13" s="7" t="str">
        <f t="shared" si="31"/>
        <v/>
      </c>
      <c r="BK13" s="618"/>
      <c r="BL13" s="632" t="str">
        <f t="shared" si="32"/>
        <v/>
      </c>
      <c r="BM13" s="623"/>
      <c r="BN13" s="2112" t="str">
        <f t="shared" ca="1" si="10"/>
        <v/>
      </c>
      <c r="BO13" s="182"/>
      <c r="BP13" s="619" t="str">
        <f t="shared" si="33"/>
        <v>Z9</v>
      </c>
      <c r="BQ13" s="678" t="str">
        <f t="shared" si="33"/>
        <v/>
      </c>
      <c r="BR13" s="367"/>
      <c r="BS13" s="7" t="str">
        <f t="shared" si="34"/>
        <v/>
      </c>
      <c r="BT13" s="88"/>
      <c r="BU13" s="1311" t="str">
        <f t="shared" si="35"/>
        <v/>
      </c>
      <c r="BV13" s="88"/>
      <c r="BW13" s="631" t="str">
        <f t="shared" si="36"/>
        <v/>
      </c>
      <c r="BX13" s="88"/>
      <c r="BY13" s="213" t="str">
        <f t="shared" si="37"/>
        <v/>
      </c>
      <c r="BZ13" s="139"/>
      <c r="CA13" s="213" t="str">
        <f t="shared" si="38"/>
        <v/>
      </c>
      <c r="CB13" s="618"/>
      <c r="CC13" s="7" t="str">
        <f t="shared" si="39"/>
        <v/>
      </c>
      <c r="CD13" s="618"/>
      <c r="CE13" s="7" t="str">
        <f t="shared" si="40"/>
        <v/>
      </c>
      <c r="CF13" s="618"/>
      <c r="CG13" s="632" t="str">
        <f t="shared" si="11"/>
        <v/>
      </c>
      <c r="CH13" s="623"/>
      <c r="CI13" s="2112" t="str">
        <f t="shared" ca="1" si="12"/>
        <v/>
      </c>
      <c r="CJ13" s="182"/>
      <c r="CK13" s="619" t="str">
        <f t="shared" si="41"/>
        <v>Z9</v>
      </c>
      <c r="CL13" s="678" t="str">
        <f t="shared" si="41"/>
        <v/>
      </c>
      <c r="CM13" s="87"/>
      <c r="CN13" s="3" t="str">
        <f t="shared" si="42"/>
        <v/>
      </c>
      <c r="CO13" s="88"/>
      <c r="CP13" s="1311" t="str">
        <f t="shared" si="43"/>
        <v/>
      </c>
      <c r="CQ13" s="88"/>
      <c r="CR13" s="631" t="str">
        <f t="shared" si="44"/>
        <v/>
      </c>
      <c r="CS13" s="88"/>
      <c r="CT13" s="213" t="str">
        <f t="shared" si="45"/>
        <v/>
      </c>
      <c r="CU13" s="139"/>
      <c r="CV13" s="213" t="str">
        <f t="shared" si="46"/>
        <v/>
      </c>
      <c r="CW13" s="618"/>
      <c r="CX13" s="7" t="str">
        <f t="shared" si="47"/>
        <v/>
      </c>
      <c r="CY13" s="618"/>
      <c r="CZ13" s="7" t="str">
        <f t="shared" si="48"/>
        <v/>
      </c>
      <c r="DA13" s="618"/>
      <c r="DB13" s="632" t="str">
        <f t="shared" si="13"/>
        <v/>
      </c>
      <c r="DC13" s="623"/>
      <c r="DD13" s="2112" t="str">
        <f t="shared" ca="1" si="14"/>
        <v/>
      </c>
      <c r="DE13" s="182"/>
      <c r="DF13" s="619" t="str">
        <f t="shared" si="49"/>
        <v>Z9</v>
      </c>
      <c r="DG13" s="678" t="str">
        <f t="shared" si="49"/>
        <v/>
      </c>
      <c r="DH13" s="87"/>
      <c r="DI13" s="3" t="str">
        <f t="shared" si="50"/>
        <v/>
      </c>
      <c r="DJ13" s="88"/>
      <c r="DK13" s="1311" t="str">
        <f t="shared" si="51"/>
        <v/>
      </c>
      <c r="DL13" s="88"/>
      <c r="DM13" s="631" t="str">
        <f t="shared" si="52"/>
        <v/>
      </c>
      <c r="DN13" s="88"/>
      <c r="DO13" s="213" t="str">
        <f t="shared" si="53"/>
        <v/>
      </c>
      <c r="DP13" s="139"/>
      <c r="DQ13" s="213" t="str">
        <f t="shared" si="54"/>
        <v/>
      </c>
      <c r="DR13" s="618"/>
      <c r="DS13" s="7" t="str">
        <f t="shared" si="55"/>
        <v/>
      </c>
      <c r="DT13" s="618"/>
      <c r="DU13" s="7" t="str">
        <f t="shared" si="56"/>
        <v/>
      </c>
      <c r="DV13" s="618"/>
      <c r="DW13" s="632" t="str">
        <f t="shared" si="15"/>
        <v/>
      </c>
      <c r="DX13" s="623"/>
      <c r="DY13" s="2112" t="str">
        <f t="shared" ca="1" si="16"/>
        <v/>
      </c>
      <c r="DZ13" s="184"/>
      <c r="EA13" s="619" t="str">
        <f t="shared" si="57"/>
        <v>Z9</v>
      </c>
      <c r="EB13" s="681" t="str">
        <f t="shared" si="57"/>
        <v/>
      </c>
      <c r="EC13" s="368"/>
      <c r="ED13" s="3" t="str">
        <f t="shared" si="58"/>
        <v/>
      </c>
      <c r="EE13" s="88"/>
      <c r="EF13" s="1311" t="str">
        <f t="shared" si="59"/>
        <v/>
      </c>
      <c r="EG13" s="88"/>
      <c r="EH13" s="631" t="str">
        <f t="shared" si="60"/>
        <v/>
      </c>
      <c r="EI13" s="88"/>
      <c r="EJ13" s="213" t="str">
        <f t="shared" si="61"/>
        <v/>
      </c>
      <c r="EK13" s="139"/>
      <c r="EL13" s="213" t="str">
        <f t="shared" si="62"/>
        <v/>
      </c>
      <c r="EM13" s="618"/>
      <c r="EN13" s="7" t="str">
        <f t="shared" si="63"/>
        <v/>
      </c>
      <c r="EO13" s="618"/>
      <c r="EP13" s="7" t="str">
        <f t="shared" si="64"/>
        <v/>
      </c>
      <c r="EQ13" s="618"/>
      <c r="ER13" s="1295" t="str">
        <f t="shared" si="17"/>
        <v/>
      </c>
      <c r="ES13" s="623"/>
      <c r="ET13" s="2112" t="str">
        <f t="shared" ca="1" si="18"/>
        <v/>
      </c>
      <c r="EU13" s="184"/>
      <c r="EV13" s="619" t="str">
        <f t="shared" si="65"/>
        <v>Z9</v>
      </c>
      <c r="EW13" s="633" t="str">
        <f t="shared" si="65"/>
        <v/>
      </c>
      <c r="EX13" s="369"/>
      <c r="EY13" s="3" t="str">
        <f t="shared" si="66"/>
        <v/>
      </c>
      <c r="EZ13" s="88"/>
      <c r="FA13" s="7" t="str">
        <f t="shared" si="67"/>
        <v/>
      </c>
      <c r="FB13" s="88"/>
      <c r="FC13" s="631" t="str">
        <f t="shared" si="68"/>
        <v/>
      </c>
      <c r="FD13" s="88"/>
      <c r="FE13" s="213" t="str">
        <f t="shared" si="69"/>
        <v/>
      </c>
      <c r="FF13" s="139"/>
      <c r="FG13" s="213" t="str">
        <f t="shared" si="70"/>
        <v/>
      </c>
      <c r="FH13" s="618"/>
      <c r="FI13" s="7" t="str">
        <f t="shared" si="71"/>
        <v/>
      </c>
      <c r="FJ13" s="618"/>
      <c r="FK13" s="7" t="str">
        <f t="shared" si="72"/>
        <v/>
      </c>
      <c r="FL13" s="618"/>
      <c r="FM13" s="1295" t="str">
        <f t="shared" si="19"/>
        <v/>
      </c>
      <c r="FN13" s="623"/>
      <c r="FO13" s="1292" t="str">
        <f t="shared" ca="1" si="73"/>
        <v/>
      </c>
      <c r="FP13" s="182"/>
      <c r="FQ13" s="619" t="str">
        <f t="shared" si="74"/>
        <v>Z9</v>
      </c>
      <c r="FR13" s="620" t="str">
        <f t="shared" si="74"/>
        <v/>
      </c>
      <c r="FS13" s="87"/>
      <c r="FT13" s="3" t="str">
        <f t="shared" si="75"/>
        <v/>
      </c>
      <c r="FU13" s="88"/>
      <c r="FV13" s="7" t="str">
        <f t="shared" si="76"/>
        <v/>
      </c>
      <c r="FW13" s="88"/>
      <c r="FX13" s="631" t="str">
        <f t="shared" si="77"/>
        <v/>
      </c>
      <c r="FY13" s="88"/>
      <c r="FZ13" s="213" t="str">
        <f t="shared" si="78"/>
        <v/>
      </c>
      <c r="GA13" s="626"/>
      <c r="GB13" s="213" t="str">
        <f t="shared" si="79"/>
        <v/>
      </c>
      <c r="GC13" s="617"/>
      <c r="GD13" s="7" t="str">
        <f t="shared" si="80"/>
        <v/>
      </c>
      <c r="GE13" s="617"/>
      <c r="GF13" s="7" t="str">
        <f t="shared" si="81"/>
        <v/>
      </c>
      <c r="GG13" s="618"/>
      <c r="GH13" s="213" t="str">
        <f t="shared" si="20"/>
        <v/>
      </c>
      <c r="GI13" s="639"/>
      <c r="GJ13" s="1292">
        <f t="shared" si="82"/>
        <v>0</v>
      </c>
      <c r="GK13" s="181"/>
      <c r="GO13" s="628"/>
      <c r="GP13" s="2451"/>
      <c r="GQ13" s="2452"/>
      <c r="GR13" s="2453"/>
      <c r="GS13" s="2454" t="str">
        <f t="shared" ca="1" si="0"/>
        <v>O11</v>
      </c>
      <c r="GT13" s="2453"/>
      <c r="GU13" s="2454" t="s">
        <v>78</v>
      </c>
      <c r="GV13" s="2453"/>
      <c r="GW13" s="2453"/>
      <c r="GX13" s="2453"/>
      <c r="GY13" s="2459" t="s">
        <v>1134</v>
      </c>
      <c r="GZ13" s="2453"/>
      <c r="HA13" s="2453"/>
      <c r="HB13" s="2452"/>
      <c r="HC13" s="2453"/>
      <c r="HD13" s="2453"/>
      <c r="HE13" s="2453"/>
      <c r="HF13" s="2453"/>
      <c r="HG13" s="2453" t="str">
        <f t="shared" si="1"/>
        <v>Z12</v>
      </c>
      <c r="HH13" s="2453"/>
      <c r="HI13" s="2453"/>
      <c r="HJ13" s="2453"/>
      <c r="HK13" s="2453"/>
      <c r="HL13" s="2453"/>
      <c r="HM13" s="2453"/>
      <c r="HN13" s="2453"/>
      <c r="HO13" s="2453"/>
      <c r="HP13" s="2453"/>
      <c r="HQ13" s="2453"/>
      <c r="HR13" s="2453"/>
      <c r="HS13" s="2453"/>
      <c r="HT13" s="2453"/>
      <c r="HU13" s="2453"/>
      <c r="HV13" s="2452"/>
      <c r="HW13" s="2449" t="str">
        <f>'2020'!N3</f>
        <v>WKK-2</v>
      </c>
      <c r="HX13" s="2439" t="s">
        <v>181</v>
      </c>
      <c r="HY13" s="201"/>
      <c r="HZ13" s="201"/>
    </row>
    <row r="14" spans="1:235" s="627" customFormat="1" ht="15.75" x14ac:dyDescent="0.25">
      <c r="A14" s="629" t="s">
        <v>92</v>
      </c>
      <c r="B14" s="677"/>
      <c r="C14" s="258"/>
      <c r="D14" s="166"/>
      <c r="E14" s="88"/>
      <c r="F14" s="630"/>
      <c r="G14" s="88"/>
      <c r="H14" s="630"/>
      <c r="I14" s="614"/>
      <c r="J14" s="168"/>
      <c r="K14" s="615"/>
      <c r="L14" s="616"/>
      <c r="M14" s="87"/>
      <c r="N14" s="1787"/>
      <c r="O14" s="1788"/>
      <c r="P14" s="1789"/>
      <c r="Q14" s="1790"/>
      <c r="R14" s="1791" t="str">
        <f t="shared" si="21"/>
        <v/>
      </c>
      <c r="S14" s="1792"/>
      <c r="T14" s="1794" t="str">
        <f t="shared" si="2"/>
        <v/>
      </c>
      <c r="U14" s="1793"/>
      <c r="V14" s="1793"/>
      <c r="W14" s="1793"/>
      <c r="X14" s="1793"/>
      <c r="Y14" s="542"/>
      <c r="Z14" s="619" t="str">
        <f t="shared" si="22"/>
        <v>Z10</v>
      </c>
      <c r="AA14" s="678" t="str">
        <f t="shared" si="3"/>
        <v/>
      </c>
      <c r="AB14" s="148"/>
      <c r="AC14" s="1288" t="str">
        <f t="shared" si="4"/>
        <v/>
      </c>
      <c r="AD14" s="139"/>
      <c r="AE14" s="1311" t="str">
        <f t="shared" si="5"/>
        <v/>
      </c>
      <c r="AF14" s="139"/>
      <c r="AG14" s="1288" t="str">
        <f t="shared" si="6"/>
        <v/>
      </c>
      <c r="AH14" s="139"/>
      <c r="AI14" s="213"/>
      <c r="AJ14" s="611"/>
      <c r="AK14" s="213"/>
      <c r="AL14" s="617"/>
      <c r="AM14" s="7" t="str">
        <f t="shared" si="23"/>
        <v/>
      </c>
      <c r="AN14" s="618"/>
      <c r="AO14" s="7" t="str">
        <f t="shared" si="24"/>
        <v/>
      </c>
      <c r="AP14" s="618"/>
      <c r="AQ14" s="632" t="str">
        <f t="shared" si="7"/>
        <v/>
      </c>
      <c r="AR14" s="638"/>
      <c r="AS14" s="2112" t="str">
        <f t="shared" ca="1" si="8"/>
        <v/>
      </c>
      <c r="AT14" s="182"/>
      <c r="AU14" s="619" t="str">
        <f t="shared" si="25"/>
        <v>Z10</v>
      </c>
      <c r="AV14" s="678" t="str">
        <f t="shared" si="25"/>
        <v/>
      </c>
      <c r="AW14" s="87"/>
      <c r="AX14" s="3" t="str">
        <f t="shared" si="26"/>
        <v/>
      </c>
      <c r="AY14" s="88"/>
      <c r="AZ14" s="1311" t="str">
        <f t="shared" si="83"/>
        <v/>
      </c>
      <c r="BA14" s="88"/>
      <c r="BB14" s="631" t="str">
        <f t="shared" si="27"/>
        <v/>
      </c>
      <c r="BC14" s="88"/>
      <c r="BD14" s="213" t="str">
        <f t="shared" si="28"/>
        <v/>
      </c>
      <c r="BE14" s="139"/>
      <c r="BF14" s="213" t="str">
        <f t="shared" si="29"/>
        <v/>
      </c>
      <c r="BG14" s="618"/>
      <c r="BH14" s="7" t="str">
        <f t="shared" si="30"/>
        <v/>
      </c>
      <c r="BI14" s="618"/>
      <c r="BJ14" s="7" t="str">
        <f t="shared" si="31"/>
        <v/>
      </c>
      <c r="BK14" s="618"/>
      <c r="BL14" s="632" t="str">
        <f t="shared" si="32"/>
        <v/>
      </c>
      <c r="BM14" s="623"/>
      <c r="BN14" s="2112" t="str">
        <f t="shared" ca="1" si="10"/>
        <v/>
      </c>
      <c r="BO14" s="182"/>
      <c r="BP14" s="619" t="str">
        <f t="shared" si="33"/>
        <v>Z10</v>
      </c>
      <c r="BQ14" s="678" t="str">
        <f t="shared" si="33"/>
        <v/>
      </c>
      <c r="BR14" s="367"/>
      <c r="BS14" s="7" t="str">
        <f t="shared" si="34"/>
        <v/>
      </c>
      <c r="BT14" s="88"/>
      <c r="BU14" s="1311" t="str">
        <f t="shared" si="35"/>
        <v/>
      </c>
      <c r="BV14" s="88"/>
      <c r="BW14" s="631" t="str">
        <f t="shared" si="36"/>
        <v/>
      </c>
      <c r="BX14" s="88"/>
      <c r="BY14" s="213" t="str">
        <f t="shared" si="37"/>
        <v/>
      </c>
      <c r="BZ14" s="139"/>
      <c r="CA14" s="213" t="str">
        <f t="shared" si="38"/>
        <v/>
      </c>
      <c r="CB14" s="618"/>
      <c r="CC14" s="7" t="str">
        <f t="shared" si="39"/>
        <v/>
      </c>
      <c r="CD14" s="618"/>
      <c r="CE14" s="7" t="str">
        <f t="shared" si="40"/>
        <v/>
      </c>
      <c r="CF14" s="618"/>
      <c r="CG14" s="632" t="str">
        <f t="shared" si="11"/>
        <v/>
      </c>
      <c r="CH14" s="623"/>
      <c r="CI14" s="2112" t="str">
        <f t="shared" ca="1" si="12"/>
        <v/>
      </c>
      <c r="CJ14" s="182"/>
      <c r="CK14" s="619" t="str">
        <f t="shared" si="41"/>
        <v>Z10</v>
      </c>
      <c r="CL14" s="678" t="str">
        <f t="shared" si="41"/>
        <v/>
      </c>
      <c r="CM14" s="87"/>
      <c r="CN14" s="3" t="str">
        <f t="shared" si="42"/>
        <v/>
      </c>
      <c r="CO14" s="88"/>
      <c r="CP14" s="1311" t="str">
        <f t="shared" si="43"/>
        <v/>
      </c>
      <c r="CQ14" s="88"/>
      <c r="CR14" s="631" t="str">
        <f t="shared" si="44"/>
        <v/>
      </c>
      <c r="CS14" s="88"/>
      <c r="CT14" s="213" t="str">
        <f t="shared" si="45"/>
        <v/>
      </c>
      <c r="CU14" s="139"/>
      <c r="CV14" s="213" t="str">
        <f t="shared" si="46"/>
        <v/>
      </c>
      <c r="CW14" s="618"/>
      <c r="CX14" s="7" t="str">
        <f t="shared" si="47"/>
        <v/>
      </c>
      <c r="CY14" s="618"/>
      <c r="CZ14" s="7" t="str">
        <f t="shared" si="48"/>
        <v/>
      </c>
      <c r="DA14" s="618"/>
      <c r="DB14" s="632" t="str">
        <f t="shared" si="13"/>
        <v/>
      </c>
      <c r="DC14" s="623"/>
      <c r="DD14" s="2112" t="str">
        <f t="shared" ca="1" si="14"/>
        <v/>
      </c>
      <c r="DE14" s="182"/>
      <c r="DF14" s="619" t="str">
        <f t="shared" si="49"/>
        <v>Z10</v>
      </c>
      <c r="DG14" s="678" t="str">
        <f t="shared" si="49"/>
        <v/>
      </c>
      <c r="DH14" s="87"/>
      <c r="DI14" s="3" t="str">
        <f t="shared" si="50"/>
        <v/>
      </c>
      <c r="DJ14" s="88"/>
      <c r="DK14" s="1311" t="str">
        <f t="shared" si="51"/>
        <v/>
      </c>
      <c r="DL14" s="88"/>
      <c r="DM14" s="631" t="str">
        <f t="shared" si="52"/>
        <v/>
      </c>
      <c r="DN14" s="88"/>
      <c r="DO14" s="213" t="str">
        <f t="shared" si="53"/>
        <v/>
      </c>
      <c r="DP14" s="139"/>
      <c r="DQ14" s="213" t="str">
        <f t="shared" si="54"/>
        <v/>
      </c>
      <c r="DR14" s="618"/>
      <c r="DS14" s="7" t="str">
        <f t="shared" si="55"/>
        <v/>
      </c>
      <c r="DT14" s="618"/>
      <c r="DU14" s="7" t="str">
        <f t="shared" si="56"/>
        <v/>
      </c>
      <c r="DV14" s="618"/>
      <c r="DW14" s="632" t="str">
        <f t="shared" si="15"/>
        <v/>
      </c>
      <c r="DX14" s="623"/>
      <c r="DY14" s="2112" t="str">
        <f t="shared" ca="1" si="16"/>
        <v/>
      </c>
      <c r="DZ14" s="184"/>
      <c r="EA14" s="619" t="str">
        <f t="shared" si="57"/>
        <v>Z10</v>
      </c>
      <c r="EB14" s="681" t="str">
        <f t="shared" si="57"/>
        <v/>
      </c>
      <c r="EC14" s="368"/>
      <c r="ED14" s="3" t="str">
        <f t="shared" si="58"/>
        <v/>
      </c>
      <c r="EE14" s="88"/>
      <c r="EF14" s="1311" t="str">
        <f t="shared" si="59"/>
        <v/>
      </c>
      <c r="EG14" s="88"/>
      <c r="EH14" s="631" t="str">
        <f t="shared" si="60"/>
        <v/>
      </c>
      <c r="EI14" s="88"/>
      <c r="EJ14" s="213" t="str">
        <f t="shared" si="61"/>
        <v/>
      </c>
      <c r="EK14" s="139"/>
      <c r="EL14" s="213" t="str">
        <f t="shared" si="62"/>
        <v/>
      </c>
      <c r="EM14" s="618"/>
      <c r="EN14" s="7" t="str">
        <f t="shared" si="63"/>
        <v/>
      </c>
      <c r="EO14" s="618"/>
      <c r="EP14" s="7" t="str">
        <f t="shared" si="64"/>
        <v/>
      </c>
      <c r="EQ14" s="618"/>
      <c r="ER14" s="1295" t="str">
        <f t="shared" si="17"/>
        <v/>
      </c>
      <c r="ES14" s="623"/>
      <c r="ET14" s="2112" t="str">
        <f t="shared" ca="1" si="18"/>
        <v/>
      </c>
      <c r="EU14" s="184"/>
      <c r="EV14" s="619" t="str">
        <f t="shared" si="65"/>
        <v>Z10</v>
      </c>
      <c r="EW14" s="633" t="str">
        <f t="shared" si="65"/>
        <v/>
      </c>
      <c r="EX14" s="369"/>
      <c r="EY14" s="3" t="str">
        <f t="shared" si="66"/>
        <v/>
      </c>
      <c r="EZ14" s="88"/>
      <c r="FA14" s="7" t="str">
        <f t="shared" si="67"/>
        <v/>
      </c>
      <c r="FB14" s="88"/>
      <c r="FC14" s="631" t="str">
        <f t="shared" si="68"/>
        <v/>
      </c>
      <c r="FD14" s="88"/>
      <c r="FE14" s="213" t="str">
        <f t="shared" si="69"/>
        <v/>
      </c>
      <c r="FF14" s="139"/>
      <c r="FG14" s="213" t="str">
        <f t="shared" si="70"/>
        <v/>
      </c>
      <c r="FH14" s="618"/>
      <c r="FI14" s="7" t="str">
        <f t="shared" si="71"/>
        <v/>
      </c>
      <c r="FJ14" s="618"/>
      <c r="FK14" s="7" t="str">
        <f t="shared" si="72"/>
        <v/>
      </c>
      <c r="FL14" s="618"/>
      <c r="FM14" s="1295" t="str">
        <f t="shared" si="19"/>
        <v/>
      </c>
      <c r="FN14" s="623"/>
      <c r="FO14" s="1292" t="str">
        <f t="shared" ca="1" si="73"/>
        <v/>
      </c>
      <c r="FP14" s="182"/>
      <c r="FQ14" s="619" t="str">
        <f t="shared" si="74"/>
        <v>Z10</v>
      </c>
      <c r="FR14" s="620" t="str">
        <f t="shared" si="74"/>
        <v/>
      </c>
      <c r="FS14" s="87"/>
      <c r="FT14" s="3" t="str">
        <f t="shared" si="75"/>
        <v/>
      </c>
      <c r="FU14" s="88"/>
      <c r="FV14" s="7" t="str">
        <f t="shared" si="76"/>
        <v/>
      </c>
      <c r="FW14" s="88"/>
      <c r="FX14" s="631" t="str">
        <f t="shared" si="77"/>
        <v/>
      </c>
      <c r="FY14" s="88"/>
      <c r="FZ14" s="213" t="str">
        <f t="shared" si="78"/>
        <v/>
      </c>
      <c r="GA14" s="626"/>
      <c r="GB14" s="213" t="str">
        <f t="shared" si="79"/>
        <v/>
      </c>
      <c r="GC14" s="617"/>
      <c r="GD14" s="7" t="str">
        <f t="shared" si="80"/>
        <v/>
      </c>
      <c r="GE14" s="617"/>
      <c r="GF14" s="7" t="str">
        <f t="shared" si="81"/>
        <v/>
      </c>
      <c r="GG14" s="618"/>
      <c r="GH14" s="213" t="str">
        <f t="shared" si="20"/>
        <v/>
      </c>
      <c r="GI14" s="639"/>
      <c r="GJ14" s="1292">
        <f t="shared" si="82"/>
        <v>0</v>
      </c>
      <c r="GK14" s="181"/>
      <c r="GO14" s="628"/>
      <c r="GP14" s="2451"/>
      <c r="GQ14" s="2452"/>
      <c r="GR14" s="2453"/>
      <c r="GS14" s="2454" t="str">
        <f t="shared" ca="1" si="0"/>
        <v>O12</v>
      </c>
      <c r="GT14" s="2453"/>
      <c r="GU14" s="2454" t="s">
        <v>79</v>
      </c>
      <c r="GV14" s="2453"/>
      <c r="GW14" s="2453"/>
      <c r="GX14" s="2453"/>
      <c r="GY14" s="2458" t="s">
        <v>1135</v>
      </c>
      <c r="GZ14" s="2453"/>
      <c r="HA14" s="2453"/>
      <c r="HB14" s="2452"/>
      <c r="HC14" s="2453"/>
      <c r="HD14" s="2453"/>
      <c r="HE14" s="2453"/>
      <c r="HF14" s="2453"/>
      <c r="HG14" s="2453" t="str">
        <f t="shared" si="1"/>
        <v>Z13</v>
      </c>
      <c r="HH14" s="2453"/>
      <c r="HI14" s="2453"/>
      <c r="HJ14" s="2453"/>
      <c r="HK14" s="2453"/>
      <c r="HL14" s="2453"/>
      <c r="HM14" s="2453"/>
      <c r="HN14" s="2453"/>
      <c r="HO14" s="2453"/>
      <c r="HP14" s="2453"/>
      <c r="HQ14" s="2453"/>
      <c r="HR14" s="2453"/>
      <c r="HS14" s="2453"/>
      <c r="HT14" s="2453"/>
      <c r="HU14" s="2453"/>
      <c r="HV14" s="2452"/>
      <c r="HW14" s="2449" t="str">
        <f>'2020'!O3</f>
        <v>Warm water ketel</v>
      </c>
      <c r="HX14" s="2439" t="s">
        <v>181</v>
      </c>
      <c r="HY14" s="201"/>
      <c r="HZ14" s="201"/>
    </row>
    <row r="15" spans="1:235" s="627" customFormat="1" ht="15.75" x14ac:dyDescent="0.25">
      <c r="A15" s="629" t="s">
        <v>93</v>
      </c>
      <c r="B15" s="677"/>
      <c r="C15" s="258"/>
      <c r="D15" s="166"/>
      <c r="E15" s="88"/>
      <c r="F15" s="630"/>
      <c r="G15" s="88"/>
      <c r="H15" s="630"/>
      <c r="I15" s="614"/>
      <c r="J15" s="168"/>
      <c r="K15" s="615"/>
      <c r="L15" s="616"/>
      <c r="M15" s="87"/>
      <c r="N15" s="1787"/>
      <c r="O15" s="1788"/>
      <c r="P15" s="1789"/>
      <c r="Q15" s="1790"/>
      <c r="R15" s="1791" t="str">
        <f t="shared" si="21"/>
        <v/>
      </c>
      <c r="S15" s="1792"/>
      <c r="T15" s="1794" t="str">
        <f t="shared" si="2"/>
        <v/>
      </c>
      <c r="U15" s="1793"/>
      <c r="V15" s="1793"/>
      <c r="W15" s="1793"/>
      <c r="X15" s="1793"/>
      <c r="Y15" s="542"/>
      <c r="Z15" s="619" t="str">
        <f t="shared" si="22"/>
        <v>Z11</v>
      </c>
      <c r="AA15" s="678" t="str">
        <f t="shared" si="3"/>
        <v/>
      </c>
      <c r="AB15" s="148"/>
      <c r="AC15" s="1288" t="str">
        <f t="shared" si="4"/>
        <v/>
      </c>
      <c r="AD15" s="139"/>
      <c r="AE15" s="1311" t="str">
        <f t="shared" si="5"/>
        <v/>
      </c>
      <c r="AF15" s="139"/>
      <c r="AG15" s="1288" t="str">
        <f t="shared" si="6"/>
        <v/>
      </c>
      <c r="AH15" s="139"/>
      <c r="AI15" s="213"/>
      <c r="AJ15" s="611"/>
      <c r="AK15" s="213"/>
      <c r="AL15" s="617"/>
      <c r="AM15" s="7" t="str">
        <f t="shared" si="23"/>
        <v/>
      </c>
      <c r="AN15" s="618"/>
      <c r="AO15" s="7" t="str">
        <f t="shared" si="24"/>
        <v/>
      </c>
      <c r="AP15" s="618"/>
      <c r="AQ15" s="632" t="str">
        <f t="shared" si="7"/>
        <v/>
      </c>
      <c r="AR15" s="638"/>
      <c r="AS15" s="2112" t="str">
        <f t="shared" ca="1" si="8"/>
        <v/>
      </c>
      <c r="AT15" s="182"/>
      <c r="AU15" s="619" t="str">
        <f t="shared" si="25"/>
        <v>Z11</v>
      </c>
      <c r="AV15" s="678" t="str">
        <f t="shared" si="25"/>
        <v/>
      </c>
      <c r="AW15" s="87"/>
      <c r="AX15" s="3" t="str">
        <f t="shared" si="26"/>
        <v/>
      </c>
      <c r="AY15" s="88"/>
      <c r="AZ15" s="1311" t="str">
        <f t="shared" si="83"/>
        <v/>
      </c>
      <c r="BA15" s="88"/>
      <c r="BB15" s="631" t="str">
        <f t="shared" si="27"/>
        <v/>
      </c>
      <c r="BC15" s="88"/>
      <c r="BD15" s="213" t="str">
        <f t="shared" si="28"/>
        <v/>
      </c>
      <c r="BE15" s="139"/>
      <c r="BF15" s="213" t="str">
        <f t="shared" si="29"/>
        <v/>
      </c>
      <c r="BG15" s="618"/>
      <c r="BH15" s="7" t="str">
        <f t="shared" si="30"/>
        <v/>
      </c>
      <c r="BI15" s="618"/>
      <c r="BJ15" s="7" t="str">
        <f t="shared" si="31"/>
        <v/>
      </c>
      <c r="BK15" s="618"/>
      <c r="BL15" s="632" t="str">
        <f t="shared" si="32"/>
        <v/>
      </c>
      <c r="BM15" s="623"/>
      <c r="BN15" s="2112" t="str">
        <f t="shared" ca="1" si="10"/>
        <v/>
      </c>
      <c r="BO15" s="182"/>
      <c r="BP15" s="619" t="str">
        <f t="shared" si="33"/>
        <v>Z11</v>
      </c>
      <c r="BQ15" s="678" t="str">
        <f t="shared" si="33"/>
        <v/>
      </c>
      <c r="BR15" s="367"/>
      <c r="BS15" s="7" t="str">
        <f t="shared" si="34"/>
        <v/>
      </c>
      <c r="BT15" s="88"/>
      <c r="BU15" s="1311" t="str">
        <f t="shared" si="35"/>
        <v/>
      </c>
      <c r="BV15" s="88"/>
      <c r="BW15" s="631" t="str">
        <f t="shared" si="36"/>
        <v/>
      </c>
      <c r="BX15" s="88"/>
      <c r="BY15" s="213" t="str">
        <f t="shared" si="37"/>
        <v/>
      </c>
      <c r="BZ15" s="139"/>
      <c r="CA15" s="213" t="str">
        <f t="shared" si="38"/>
        <v/>
      </c>
      <c r="CB15" s="618"/>
      <c r="CC15" s="7" t="str">
        <f t="shared" si="39"/>
        <v/>
      </c>
      <c r="CD15" s="618"/>
      <c r="CE15" s="7" t="str">
        <f t="shared" si="40"/>
        <v/>
      </c>
      <c r="CF15" s="618"/>
      <c r="CG15" s="632" t="str">
        <f t="shared" si="11"/>
        <v/>
      </c>
      <c r="CH15" s="623"/>
      <c r="CI15" s="2112" t="str">
        <f t="shared" ca="1" si="12"/>
        <v/>
      </c>
      <c r="CJ15" s="182"/>
      <c r="CK15" s="619" t="str">
        <f t="shared" si="41"/>
        <v>Z11</v>
      </c>
      <c r="CL15" s="678" t="str">
        <f t="shared" si="41"/>
        <v/>
      </c>
      <c r="CM15" s="87"/>
      <c r="CN15" s="3" t="str">
        <f t="shared" si="42"/>
        <v/>
      </c>
      <c r="CO15" s="88"/>
      <c r="CP15" s="1311" t="str">
        <f t="shared" si="43"/>
        <v/>
      </c>
      <c r="CQ15" s="88"/>
      <c r="CR15" s="631" t="str">
        <f t="shared" si="44"/>
        <v/>
      </c>
      <c r="CS15" s="88"/>
      <c r="CT15" s="213" t="str">
        <f t="shared" si="45"/>
        <v/>
      </c>
      <c r="CU15" s="139"/>
      <c r="CV15" s="213" t="str">
        <f t="shared" si="46"/>
        <v/>
      </c>
      <c r="CW15" s="618"/>
      <c r="CX15" s="7" t="str">
        <f t="shared" si="47"/>
        <v/>
      </c>
      <c r="CY15" s="618"/>
      <c r="CZ15" s="7" t="str">
        <f t="shared" si="48"/>
        <v/>
      </c>
      <c r="DA15" s="618"/>
      <c r="DB15" s="632" t="str">
        <f t="shared" si="13"/>
        <v/>
      </c>
      <c r="DC15" s="623"/>
      <c r="DD15" s="2112" t="str">
        <f t="shared" ca="1" si="14"/>
        <v/>
      </c>
      <c r="DE15" s="182"/>
      <c r="DF15" s="619" t="str">
        <f t="shared" si="49"/>
        <v>Z11</v>
      </c>
      <c r="DG15" s="678" t="str">
        <f t="shared" si="49"/>
        <v/>
      </c>
      <c r="DH15" s="87"/>
      <c r="DI15" s="3" t="str">
        <f t="shared" si="50"/>
        <v/>
      </c>
      <c r="DJ15" s="88"/>
      <c r="DK15" s="1311" t="str">
        <f t="shared" si="51"/>
        <v/>
      </c>
      <c r="DL15" s="88"/>
      <c r="DM15" s="631" t="str">
        <f t="shared" si="52"/>
        <v/>
      </c>
      <c r="DN15" s="88"/>
      <c r="DO15" s="213" t="str">
        <f t="shared" si="53"/>
        <v/>
      </c>
      <c r="DP15" s="139"/>
      <c r="DQ15" s="213" t="str">
        <f t="shared" si="54"/>
        <v/>
      </c>
      <c r="DR15" s="618"/>
      <c r="DS15" s="7" t="str">
        <f t="shared" si="55"/>
        <v/>
      </c>
      <c r="DT15" s="618"/>
      <c r="DU15" s="7" t="str">
        <f t="shared" si="56"/>
        <v/>
      </c>
      <c r="DV15" s="618"/>
      <c r="DW15" s="632" t="str">
        <f t="shared" si="15"/>
        <v/>
      </c>
      <c r="DX15" s="623"/>
      <c r="DY15" s="2112" t="str">
        <f t="shared" ca="1" si="16"/>
        <v/>
      </c>
      <c r="DZ15" s="184"/>
      <c r="EA15" s="619" t="str">
        <f t="shared" si="57"/>
        <v>Z11</v>
      </c>
      <c r="EB15" s="681" t="str">
        <f t="shared" si="57"/>
        <v/>
      </c>
      <c r="EC15" s="368"/>
      <c r="ED15" s="3" t="str">
        <f t="shared" si="58"/>
        <v/>
      </c>
      <c r="EE15" s="88"/>
      <c r="EF15" s="1311" t="str">
        <f t="shared" si="59"/>
        <v/>
      </c>
      <c r="EG15" s="88"/>
      <c r="EH15" s="631" t="str">
        <f t="shared" si="60"/>
        <v/>
      </c>
      <c r="EI15" s="88"/>
      <c r="EJ15" s="213" t="str">
        <f t="shared" si="61"/>
        <v/>
      </c>
      <c r="EK15" s="139"/>
      <c r="EL15" s="213" t="str">
        <f t="shared" si="62"/>
        <v/>
      </c>
      <c r="EM15" s="618"/>
      <c r="EN15" s="7" t="str">
        <f t="shared" si="63"/>
        <v/>
      </c>
      <c r="EO15" s="618"/>
      <c r="EP15" s="7" t="str">
        <f t="shared" si="64"/>
        <v/>
      </c>
      <c r="EQ15" s="618"/>
      <c r="ER15" s="1295" t="str">
        <f t="shared" si="17"/>
        <v/>
      </c>
      <c r="ES15" s="623"/>
      <c r="ET15" s="2112" t="str">
        <f t="shared" ca="1" si="18"/>
        <v/>
      </c>
      <c r="EU15" s="184"/>
      <c r="EV15" s="619" t="str">
        <f t="shared" si="65"/>
        <v>Z11</v>
      </c>
      <c r="EW15" s="633" t="str">
        <f t="shared" si="65"/>
        <v/>
      </c>
      <c r="EX15" s="369"/>
      <c r="EY15" s="3" t="str">
        <f t="shared" si="66"/>
        <v/>
      </c>
      <c r="EZ15" s="88"/>
      <c r="FA15" s="7" t="str">
        <f t="shared" si="67"/>
        <v/>
      </c>
      <c r="FB15" s="88"/>
      <c r="FC15" s="631" t="str">
        <f t="shared" si="68"/>
        <v/>
      </c>
      <c r="FD15" s="88"/>
      <c r="FE15" s="213" t="str">
        <f t="shared" si="69"/>
        <v/>
      </c>
      <c r="FF15" s="139"/>
      <c r="FG15" s="213" t="str">
        <f t="shared" si="70"/>
        <v/>
      </c>
      <c r="FH15" s="618"/>
      <c r="FI15" s="7" t="str">
        <f t="shared" si="71"/>
        <v/>
      </c>
      <c r="FJ15" s="618"/>
      <c r="FK15" s="7" t="str">
        <f t="shared" si="72"/>
        <v/>
      </c>
      <c r="FL15" s="618"/>
      <c r="FM15" s="1295" t="str">
        <f t="shared" si="19"/>
        <v/>
      </c>
      <c r="FN15" s="623"/>
      <c r="FO15" s="1292" t="str">
        <f t="shared" ca="1" si="73"/>
        <v/>
      </c>
      <c r="FP15" s="182"/>
      <c r="FQ15" s="619" t="str">
        <f t="shared" si="74"/>
        <v>Z11</v>
      </c>
      <c r="FR15" s="620" t="str">
        <f t="shared" si="74"/>
        <v/>
      </c>
      <c r="FS15" s="87"/>
      <c r="FT15" s="3" t="str">
        <f t="shared" si="75"/>
        <v/>
      </c>
      <c r="FU15" s="88"/>
      <c r="FV15" s="7" t="str">
        <f t="shared" si="76"/>
        <v/>
      </c>
      <c r="FW15" s="88"/>
      <c r="FX15" s="631" t="str">
        <f t="shared" si="77"/>
        <v/>
      </c>
      <c r="FY15" s="88"/>
      <c r="FZ15" s="213" t="str">
        <f t="shared" si="78"/>
        <v/>
      </c>
      <c r="GA15" s="626"/>
      <c r="GB15" s="213" t="str">
        <f t="shared" si="79"/>
        <v/>
      </c>
      <c r="GC15" s="617"/>
      <c r="GD15" s="7" t="str">
        <f t="shared" si="80"/>
        <v/>
      </c>
      <c r="GE15" s="617"/>
      <c r="GF15" s="7" t="str">
        <f t="shared" si="81"/>
        <v/>
      </c>
      <c r="GG15" s="618"/>
      <c r="GH15" s="213" t="str">
        <f t="shared" si="20"/>
        <v/>
      </c>
      <c r="GI15" s="639"/>
      <c r="GJ15" s="1292">
        <f t="shared" si="82"/>
        <v>0</v>
      </c>
      <c r="GK15" s="181"/>
      <c r="GO15" s="628"/>
      <c r="GP15" s="2451"/>
      <c r="GQ15" s="2452"/>
      <c r="GR15" s="2453"/>
      <c r="GS15" s="2454" t="str">
        <f t="shared" ca="1" si="0"/>
        <v>O13</v>
      </c>
      <c r="GT15" s="2453"/>
      <c r="GU15" s="2454" t="s">
        <v>80</v>
      </c>
      <c r="GV15" s="2453"/>
      <c r="GW15" s="2453"/>
      <c r="GX15" s="2453"/>
      <c r="GY15" s="2453"/>
      <c r="GZ15" s="2453"/>
      <c r="HA15" s="2453"/>
      <c r="HB15" s="2452"/>
      <c r="HC15" s="2453"/>
      <c r="HD15" s="2453"/>
      <c r="HE15" s="2453"/>
      <c r="HF15" s="2453"/>
      <c r="HG15" s="2453" t="str">
        <f t="shared" si="1"/>
        <v>Z14</v>
      </c>
      <c r="HH15" s="2453"/>
      <c r="HI15" s="2453"/>
      <c r="HJ15" s="2453"/>
      <c r="HK15" s="2453"/>
      <c r="HL15" s="2453"/>
      <c r="HM15" s="2453"/>
      <c r="HN15" s="2453"/>
      <c r="HO15" s="2453"/>
      <c r="HP15" s="2453"/>
      <c r="HQ15" s="2453"/>
      <c r="HR15" s="2453"/>
      <c r="HS15" s="2453"/>
      <c r="HT15" s="2453"/>
      <c r="HU15" s="2453"/>
      <c r="HV15" s="2452"/>
      <c r="HW15" s="2449" t="str">
        <f>'2020'!P3</f>
        <v>Flashstoom</v>
      </c>
      <c r="HX15" s="2439" t="s">
        <v>181</v>
      </c>
      <c r="HY15" s="201"/>
      <c r="HZ15" s="201"/>
    </row>
    <row r="16" spans="1:235" s="627" customFormat="1" ht="15.75" x14ac:dyDescent="0.25">
      <c r="A16" s="629" t="s">
        <v>94</v>
      </c>
      <c r="B16" s="677"/>
      <c r="C16" s="258"/>
      <c r="D16" s="166"/>
      <c r="E16" s="88"/>
      <c r="F16" s="630"/>
      <c r="G16" s="88"/>
      <c r="H16" s="630"/>
      <c r="I16" s="614"/>
      <c r="J16" s="168"/>
      <c r="K16" s="615"/>
      <c r="L16" s="616"/>
      <c r="M16" s="87"/>
      <c r="N16" s="1787"/>
      <c r="O16" s="1788"/>
      <c r="P16" s="1789"/>
      <c r="Q16" s="1790"/>
      <c r="R16" s="1791" t="str">
        <f t="shared" si="21"/>
        <v/>
      </c>
      <c r="S16" s="1792"/>
      <c r="T16" s="1794" t="str">
        <f t="shared" si="2"/>
        <v/>
      </c>
      <c r="U16" s="1793"/>
      <c r="V16" s="1793"/>
      <c r="W16" s="1793"/>
      <c r="X16" s="1793"/>
      <c r="Y16" s="542"/>
      <c r="Z16" s="619" t="str">
        <f t="shared" si="22"/>
        <v>Z12</v>
      </c>
      <c r="AA16" s="678" t="str">
        <f t="shared" si="3"/>
        <v/>
      </c>
      <c r="AB16" s="148"/>
      <c r="AC16" s="1288" t="str">
        <f t="shared" si="4"/>
        <v/>
      </c>
      <c r="AD16" s="139"/>
      <c r="AE16" s="1311" t="str">
        <f t="shared" si="5"/>
        <v/>
      </c>
      <c r="AF16" s="139"/>
      <c r="AG16" s="1288" t="str">
        <f t="shared" si="6"/>
        <v/>
      </c>
      <c r="AH16" s="139"/>
      <c r="AI16" s="213"/>
      <c r="AJ16" s="611"/>
      <c r="AK16" s="213"/>
      <c r="AL16" s="617"/>
      <c r="AM16" s="7" t="str">
        <f t="shared" si="23"/>
        <v/>
      </c>
      <c r="AN16" s="618"/>
      <c r="AO16" s="7" t="str">
        <f t="shared" si="24"/>
        <v/>
      </c>
      <c r="AP16" s="618"/>
      <c r="AQ16" s="632" t="str">
        <f t="shared" si="7"/>
        <v/>
      </c>
      <c r="AR16" s="638"/>
      <c r="AS16" s="2112" t="str">
        <f t="shared" ca="1" si="8"/>
        <v/>
      </c>
      <c r="AT16" s="182"/>
      <c r="AU16" s="619" t="str">
        <f t="shared" si="25"/>
        <v>Z12</v>
      </c>
      <c r="AV16" s="678" t="str">
        <f t="shared" si="25"/>
        <v/>
      </c>
      <c r="AW16" s="87"/>
      <c r="AX16" s="3" t="str">
        <f t="shared" si="26"/>
        <v/>
      </c>
      <c r="AY16" s="88"/>
      <c r="AZ16" s="1311" t="str">
        <f t="shared" si="83"/>
        <v/>
      </c>
      <c r="BA16" s="88"/>
      <c r="BB16" s="631" t="str">
        <f t="shared" si="27"/>
        <v/>
      </c>
      <c r="BC16" s="88"/>
      <c r="BD16" s="213" t="str">
        <f t="shared" si="28"/>
        <v/>
      </c>
      <c r="BE16" s="139"/>
      <c r="BF16" s="213" t="str">
        <f t="shared" si="29"/>
        <v/>
      </c>
      <c r="BG16" s="618"/>
      <c r="BH16" s="7" t="str">
        <f t="shared" si="30"/>
        <v/>
      </c>
      <c r="BI16" s="618"/>
      <c r="BJ16" s="7" t="str">
        <f t="shared" si="31"/>
        <v/>
      </c>
      <c r="BK16" s="618"/>
      <c r="BL16" s="632" t="str">
        <f t="shared" si="32"/>
        <v/>
      </c>
      <c r="BM16" s="623"/>
      <c r="BN16" s="2112" t="str">
        <f t="shared" ca="1" si="10"/>
        <v/>
      </c>
      <c r="BO16" s="182"/>
      <c r="BP16" s="619" t="str">
        <f t="shared" si="33"/>
        <v>Z12</v>
      </c>
      <c r="BQ16" s="678" t="str">
        <f t="shared" si="33"/>
        <v/>
      </c>
      <c r="BR16" s="367"/>
      <c r="BS16" s="7" t="str">
        <f t="shared" si="34"/>
        <v/>
      </c>
      <c r="BT16" s="88"/>
      <c r="BU16" s="1311" t="str">
        <f t="shared" si="35"/>
        <v/>
      </c>
      <c r="BV16" s="88"/>
      <c r="BW16" s="631" t="str">
        <f t="shared" si="36"/>
        <v/>
      </c>
      <c r="BX16" s="88"/>
      <c r="BY16" s="213" t="str">
        <f t="shared" si="37"/>
        <v/>
      </c>
      <c r="BZ16" s="139"/>
      <c r="CA16" s="213" t="str">
        <f t="shared" si="38"/>
        <v/>
      </c>
      <c r="CB16" s="618"/>
      <c r="CC16" s="7" t="str">
        <f t="shared" si="39"/>
        <v/>
      </c>
      <c r="CD16" s="618"/>
      <c r="CE16" s="7" t="str">
        <f t="shared" si="40"/>
        <v/>
      </c>
      <c r="CF16" s="618"/>
      <c r="CG16" s="632" t="str">
        <f t="shared" si="11"/>
        <v/>
      </c>
      <c r="CH16" s="623"/>
      <c r="CI16" s="2112" t="str">
        <f t="shared" ca="1" si="12"/>
        <v/>
      </c>
      <c r="CJ16" s="182"/>
      <c r="CK16" s="619" t="str">
        <f t="shared" si="41"/>
        <v>Z12</v>
      </c>
      <c r="CL16" s="678" t="str">
        <f t="shared" si="41"/>
        <v/>
      </c>
      <c r="CM16" s="87"/>
      <c r="CN16" s="3" t="str">
        <f t="shared" si="42"/>
        <v/>
      </c>
      <c r="CO16" s="88"/>
      <c r="CP16" s="1311" t="str">
        <f t="shared" si="43"/>
        <v/>
      </c>
      <c r="CQ16" s="88"/>
      <c r="CR16" s="631" t="str">
        <f t="shared" si="44"/>
        <v/>
      </c>
      <c r="CS16" s="88"/>
      <c r="CT16" s="213" t="str">
        <f t="shared" si="45"/>
        <v/>
      </c>
      <c r="CU16" s="139"/>
      <c r="CV16" s="213" t="str">
        <f t="shared" si="46"/>
        <v/>
      </c>
      <c r="CW16" s="618"/>
      <c r="CX16" s="7" t="str">
        <f t="shared" si="47"/>
        <v/>
      </c>
      <c r="CY16" s="618"/>
      <c r="CZ16" s="7" t="str">
        <f t="shared" si="48"/>
        <v/>
      </c>
      <c r="DA16" s="618"/>
      <c r="DB16" s="632" t="str">
        <f t="shared" si="13"/>
        <v/>
      </c>
      <c r="DC16" s="623"/>
      <c r="DD16" s="2112" t="str">
        <f t="shared" ca="1" si="14"/>
        <v/>
      </c>
      <c r="DE16" s="182"/>
      <c r="DF16" s="619" t="str">
        <f t="shared" si="49"/>
        <v>Z12</v>
      </c>
      <c r="DG16" s="678" t="str">
        <f t="shared" si="49"/>
        <v/>
      </c>
      <c r="DH16" s="87"/>
      <c r="DI16" s="3" t="str">
        <f t="shared" si="50"/>
        <v/>
      </c>
      <c r="DJ16" s="88"/>
      <c r="DK16" s="1311" t="str">
        <f t="shared" si="51"/>
        <v/>
      </c>
      <c r="DL16" s="88"/>
      <c r="DM16" s="631" t="str">
        <f t="shared" si="52"/>
        <v/>
      </c>
      <c r="DN16" s="88"/>
      <c r="DO16" s="213" t="str">
        <f t="shared" si="53"/>
        <v/>
      </c>
      <c r="DP16" s="139"/>
      <c r="DQ16" s="213" t="str">
        <f t="shared" si="54"/>
        <v/>
      </c>
      <c r="DR16" s="618"/>
      <c r="DS16" s="7" t="str">
        <f t="shared" si="55"/>
        <v/>
      </c>
      <c r="DT16" s="618"/>
      <c r="DU16" s="7" t="str">
        <f t="shared" si="56"/>
        <v/>
      </c>
      <c r="DV16" s="618"/>
      <c r="DW16" s="632" t="str">
        <f t="shared" si="15"/>
        <v/>
      </c>
      <c r="DX16" s="623"/>
      <c r="DY16" s="2112" t="str">
        <f t="shared" ca="1" si="16"/>
        <v/>
      </c>
      <c r="DZ16" s="184"/>
      <c r="EA16" s="619" t="str">
        <f t="shared" si="57"/>
        <v>Z12</v>
      </c>
      <c r="EB16" s="681" t="str">
        <f t="shared" si="57"/>
        <v/>
      </c>
      <c r="EC16" s="368"/>
      <c r="ED16" s="3" t="str">
        <f t="shared" si="58"/>
        <v/>
      </c>
      <c r="EE16" s="88"/>
      <c r="EF16" s="1311" t="str">
        <f t="shared" si="59"/>
        <v/>
      </c>
      <c r="EG16" s="88"/>
      <c r="EH16" s="631" t="str">
        <f t="shared" si="60"/>
        <v/>
      </c>
      <c r="EI16" s="88"/>
      <c r="EJ16" s="213" t="str">
        <f t="shared" si="61"/>
        <v/>
      </c>
      <c r="EK16" s="139"/>
      <c r="EL16" s="213" t="str">
        <f t="shared" si="62"/>
        <v/>
      </c>
      <c r="EM16" s="618"/>
      <c r="EN16" s="7" t="str">
        <f t="shared" si="63"/>
        <v/>
      </c>
      <c r="EO16" s="618"/>
      <c r="EP16" s="7" t="str">
        <f t="shared" si="64"/>
        <v/>
      </c>
      <c r="EQ16" s="618"/>
      <c r="ER16" s="1295" t="str">
        <f t="shared" si="17"/>
        <v/>
      </c>
      <c r="ES16" s="623"/>
      <c r="ET16" s="2112" t="str">
        <f t="shared" ca="1" si="18"/>
        <v/>
      </c>
      <c r="EU16" s="184"/>
      <c r="EV16" s="619" t="str">
        <f t="shared" si="65"/>
        <v>Z12</v>
      </c>
      <c r="EW16" s="633" t="str">
        <f t="shared" si="65"/>
        <v/>
      </c>
      <c r="EX16" s="369"/>
      <c r="EY16" s="3" t="str">
        <f t="shared" si="66"/>
        <v/>
      </c>
      <c r="EZ16" s="88"/>
      <c r="FA16" s="7" t="str">
        <f t="shared" si="67"/>
        <v/>
      </c>
      <c r="FB16" s="88"/>
      <c r="FC16" s="631" t="str">
        <f t="shared" si="68"/>
        <v/>
      </c>
      <c r="FD16" s="88"/>
      <c r="FE16" s="213" t="str">
        <f t="shared" si="69"/>
        <v/>
      </c>
      <c r="FF16" s="139"/>
      <c r="FG16" s="213" t="str">
        <f t="shared" si="70"/>
        <v/>
      </c>
      <c r="FH16" s="618"/>
      <c r="FI16" s="7" t="str">
        <f t="shared" si="71"/>
        <v/>
      </c>
      <c r="FJ16" s="618"/>
      <c r="FK16" s="7" t="str">
        <f t="shared" si="72"/>
        <v/>
      </c>
      <c r="FL16" s="618"/>
      <c r="FM16" s="1295" t="str">
        <f t="shared" si="19"/>
        <v/>
      </c>
      <c r="FN16" s="623"/>
      <c r="FO16" s="1292" t="str">
        <f t="shared" ca="1" si="73"/>
        <v/>
      </c>
      <c r="FP16" s="182"/>
      <c r="FQ16" s="619" t="str">
        <f t="shared" si="74"/>
        <v>Z12</v>
      </c>
      <c r="FR16" s="620" t="str">
        <f t="shared" si="74"/>
        <v/>
      </c>
      <c r="FS16" s="87"/>
      <c r="FT16" s="3" t="str">
        <f t="shared" si="75"/>
        <v/>
      </c>
      <c r="FU16" s="88"/>
      <c r="FV16" s="7" t="str">
        <f t="shared" si="76"/>
        <v/>
      </c>
      <c r="FW16" s="88"/>
      <c r="FX16" s="631" t="str">
        <f t="shared" si="77"/>
        <v/>
      </c>
      <c r="FY16" s="88"/>
      <c r="FZ16" s="213" t="str">
        <f t="shared" si="78"/>
        <v/>
      </c>
      <c r="GA16" s="626"/>
      <c r="GB16" s="213" t="str">
        <f t="shared" si="79"/>
        <v/>
      </c>
      <c r="GC16" s="617"/>
      <c r="GD16" s="7" t="str">
        <f t="shared" si="80"/>
        <v/>
      </c>
      <c r="GE16" s="617"/>
      <c r="GF16" s="7" t="str">
        <f t="shared" si="81"/>
        <v/>
      </c>
      <c r="GG16" s="618"/>
      <c r="GH16" s="213" t="str">
        <f t="shared" si="20"/>
        <v/>
      </c>
      <c r="GI16" s="639"/>
      <c r="GJ16" s="1292">
        <f t="shared" si="82"/>
        <v>0</v>
      </c>
      <c r="GK16" s="181"/>
      <c r="GO16" s="628"/>
      <c r="GP16" s="2451"/>
      <c r="GQ16" s="2452"/>
      <c r="GR16" s="2453"/>
      <c r="GS16" s="2454" t="str">
        <f t="shared" ca="1" si="0"/>
        <v>O14</v>
      </c>
      <c r="GT16" s="2453"/>
      <c r="GU16" s="2454" t="s">
        <v>81</v>
      </c>
      <c r="GV16" s="2453"/>
      <c r="GW16" s="2453"/>
      <c r="GX16" s="2453"/>
      <c r="GY16" s="2453"/>
      <c r="GZ16" s="2453"/>
      <c r="HA16" s="2453"/>
      <c r="HB16" s="2452"/>
      <c r="HC16" s="2453"/>
      <c r="HD16" s="2453"/>
      <c r="HE16" s="2453"/>
      <c r="HF16" s="2453"/>
      <c r="HG16" s="2453" t="str">
        <f t="shared" si="1"/>
        <v>Z15</v>
      </c>
      <c r="HH16" s="2453"/>
      <c r="HI16" s="2453"/>
      <c r="HJ16" s="2453"/>
      <c r="HK16" s="2453"/>
      <c r="HL16" s="2453"/>
      <c r="HM16" s="2453"/>
      <c r="HN16" s="2453"/>
      <c r="HO16" s="2453"/>
      <c r="HP16" s="2453"/>
      <c r="HQ16" s="2453"/>
      <c r="HR16" s="2453"/>
      <c r="HS16" s="2453"/>
      <c r="HT16" s="2453"/>
      <c r="HU16" s="2453"/>
      <c r="HV16" s="2452"/>
      <c r="HW16" s="2449" t="str">
        <f>'2020'!Q3</f>
        <v>Stoomtransfer via regelklep deel 1</v>
      </c>
      <c r="HX16" s="2439" t="s">
        <v>181</v>
      </c>
      <c r="HY16" s="201"/>
      <c r="HZ16" s="201"/>
    </row>
    <row r="17" spans="1:234" s="627" customFormat="1" ht="15.75" x14ac:dyDescent="0.25">
      <c r="A17" s="629" t="s">
        <v>95</v>
      </c>
      <c r="B17" s="677"/>
      <c r="C17" s="258"/>
      <c r="D17" s="166"/>
      <c r="E17" s="88"/>
      <c r="F17" s="630"/>
      <c r="G17" s="88"/>
      <c r="H17" s="630"/>
      <c r="I17" s="614"/>
      <c r="J17" s="168"/>
      <c r="K17" s="615"/>
      <c r="L17" s="616"/>
      <c r="M17" s="87"/>
      <c r="N17" s="1787"/>
      <c r="O17" s="1788"/>
      <c r="P17" s="1789"/>
      <c r="Q17" s="1790"/>
      <c r="R17" s="1791" t="str">
        <f t="shared" si="21"/>
        <v/>
      </c>
      <c r="S17" s="1792"/>
      <c r="T17" s="1794" t="str">
        <f t="shared" si="2"/>
        <v/>
      </c>
      <c r="U17" s="1793"/>
      <c r="V17" s="1793"/>
      <c r="W17" s="1793"/>
      <c r="X17" s="1793"/>
      <c r="Y17" s="542"/>
      <c r="Z17" s="619" t="str">
        <f t="shared" si="22"/>
        <v>Z13</v>
      </c>
      <c r="AA17" s="678" t="str">
        <f t="shared" si="3"/>
        <v/>
      </c>
      <c r="AB17" s="148"/>
      <c r="AC17" s="1288" t="str">
        <f t="shared" si="4"/>
        <v/>
      </c>
      <c r="AD17" s="139"/>
      <c r="AE17" s="1311" t="str">
        <f t="shared" si="5"/>
        <v/>
      </c>
      <c r="AF17" s="139"/>
      <c r="AG17" s="1288" t="str">
        <f t="shared" si="6"/>
        <v/>
      </c>
      <c r="AH17" s="139"/>
      <c r="AI17" s="213"/>
      <c r="AJ17" s="611"/>
      <c r="AK17" s="213"/>
      <c r="AL17" s="617"/>
      <c r="AM17" s="7" t="str">
        <f t="shared" si="23"/>
        <v/>
      </c>
      <c r="AN17" s="618"/>
      <c r="AO17" s="7" t="str">
        <f t="shared" si="24"/>
        <v/>
      </c>
      <c r="AP17" s="618"/>
      <c r="AQ17" s="632" t="str">
        <f t="shared" si="7"/>
        <v/>
      </c>
      <c r="AR17" s="638"/>
      <c r="AS17" s="2112" t="str">
        <f t="shared" ca="1" si="8"/>
        <v/>
      </c>
      <c r="AT17" s="182"/>
      <c r="AU17" s="619" t="str">
        <f t="shared" si="25"/>
        <v>Z13</v>
      </c>
      <c r="AV17" s="678" t="str">
        <f t="shared" si="25"/>
        <v/>
      </c>
      <c r="AW17" s="87"/>
      <c r="AX17" s="3" t="str">
        <f t="shared" si="26"/>
        <v/>
      </c>
      <c r="AY17" s="88"/>
      <c r="AZ17" s="1311" t="str">
        <f t="shared" si="83"/>
        <v/>
      </c>
      <c r="BA17" s="88"/>
      <c r="BB17" s="631" t="str">
        <f t="shared" si="27"/>
        <v/>
      </c>
      <c r="BC17" s="88"/>
      <c r="BD17" s="213" t="str">
        <f t="shared" si="28"/>
        <v/>
      </c>
      <c r="BE17" s="139"/>
      <c r="BF17" s="213" t="str">
        <f t="shared" si="29"/>
        <v/>
      </c>
      <c r="BG17" s="618"/>
      <c r="BH17" s="7" t="str">
        <f t="shared" si="30"/>
        <v/>
      </c>
      <c r="BI17" s="618"/>
      <c r="BJ17" s="7" t="str">
        <f t="shared" si="31"/>
        <v/>
      </c>
      <c r="BK17" s="618"/>
      <c r="BL17" s="632" t="str">
        <f t="shared" si="32"/>
        <v/>
      </c>
      <c r="BM17" s="623"/>
      <c r="BN17" s="2112" t="str">
        <f t="shared" ca="1" si="10"/>
        <v/>
      </c>
      <c r="BO17" s="182"/>
      <c r="BP17" s="619" t="str">
        <f t="shared" si="33"/>
        <v>Z13</v>
      </c>
      <c r="BQ17" s="678" t="str">
        <f t="shared" si="33"/>
        <v/>
      </c>
      <c r="BR17" s="367"/>
      <c r="BS17" s="7" t="str">
        <f t="shared" si="34"/>
        <v/>
      </c>
      <c r="BT17" s="88"/>
      <c r="BU17" s="1311" t="str">
        <f t="shared" si="35"/>
        <v/>
      </c>
      <c r="BV17" s="88"/>
      <c r="BW17" s="631" t="str">
        <f t="shared" si="36"/>
        <v/>
      </c>
      <c r="BX17" s="88"/>
      <c r="BY17" s="213" t="str">
        <f t="shared" si="37"/>
        <v/>
      </c>
      <c r="BZ17" s="139"/>
      <c r="CA17" s="213" t="str">
        <f t="shared" si="38"/>
        <v/>
      </c>
      <c r="CB17" s="618"/>
      <c r="CC17" s="7" t="str">
        <f t="shared" si="39"/>
        <v/>
      </c>
      <c r="CD17" s="618"/>
      <c r="CE17" s="7" t="str">
        <f t="shared" si="40"/>
        <v/>
      </c>
      <c r="CF17" s="618"/>
      <c r="CG17" s="632" t="str">
        <f t="shared" si="11"/>
        <v/>
      </c>
      <c r="CH17" s="623"/>
      <c r="CI17" s="2112" t="str">
        <f t="shared" ca="1" si="12"/>
        <v/>
      </c>
      <c r="CJ17" s="182"/>
      <c r="CK17" s="619" t="str">
        <f t="shared" si="41"/>
        <v>Z13</v>
      </c>
      <c r="CL17" s="678" t="str">
        <f t="shared" si="41"/>
        <v/>
      </c>
      <c r="CM17" s="87"/>
      <c r="CN17" s="3" t="str">
        <f t="shared" si="42"/>
        <v/>
      </c>
      <c r="CO17" s="88"/>
      <c r="CP17" s="1311" t="str">
        <f t="shared" si="43"/>
        <v/>
      </c>
      <c r="CQ17" s="88"/>
      <c r="CR17" s="631" t="str">
        <f t="shared" si="44"/>
        <v/>
      </c>
      <c r="CS17" s="88"/>
      <c r="CT17" s="213" t="str">
        <f t="shared" si="45"/>
        <v/>
      </c>
      <c r="CU17" s="139"/>
      <c r="CV17" s="213" t="str">
        <f t="shared" si="46"/>
        <v/>
      </c>
      <c r="CW17" s="618"/>
      <c r="CX17" s="7" t="str">
        <f t="shared" si="47"/>
        <v/>
      </c>
      <c r="CY17" s="618"/>
      <c r="CZ17" s="7" t="str">
        <f t="shared" si="48"/>
        <v/>
      </c>
      <c r="DA17" s="618"/>
      <c r="DB17" s="632" t="str">
        <f t="shared" si="13"/>
        <v/>
      </c>
      <c r="DC17" s="623"/>
      <c r="DD17" s="2112" t="str">
        <f t="shared" ca="1" si="14"/>
        <v/>
      </c>
      <c r="DE17" s="182"/>
      <c r="DF17" s="619" t="str">
        <f t="shared" si="49"/>
        <v>Z13</v>
      </c>
      <c r="DG17" s="678" t="str">
        <f t="shared" si="49"/>
        <v/>
      </c>
      <c r="DH17" s="87"/>
      <c r="DI17" s="3" t="str">
        <f t="shared" si="50"/>
        <v/>
      </c>
      <c r="DJ17" s="88"/>
      <c r="DK17" s="1311" t="str">
        <f t="shared" si="51"/>
        <v/>
      </c>
      <c r="DL17" s="88"/>
      <c r="DM17" s="631" t="str">
        <f t="shared" si="52"/>
        <v/>
      </c>
      <c r="DN17" s="88"/>
      <c r="DO17" s="213" t="str">
        <f t="shared" si="53"/>
        <v/>
      </c>
      <c r="DP17" s="139"/>
      <c r="DQ17" s="213" t="str">
        <f t="shared" si="54"/>
        <v/>
      </c>
      <c r="DR17" s="618"/>
      <c r="DS17" s="7" t="str">
        <f t="shared" si="55"/>
        <v/>
      </c>
      <c r="DT17" s="618"/>
      <c r="DU17" s="7" t="str">
        <f t="shared" si="56"/>
        <v/>
      </c>
      <c r="DV17" s="618"/>
      <c r="DW17" s="632" t="str">
        <f t="shared" si="15"/>
        <v/>
      </c>
      <c r="DX17" s="623"/>
      <c r="DY17" s="2112" t="str">
        <f t="shared" ca="1" si="16"/>
        <v/>
      </c>
      <c r="DZ17" s="184"/>
      <c r="EA17" s="619" t="str">
        <f t="shared" si="57"/>
        <v>Z13</v>
      </c>
      <c r="EB17" s="681" t="str">
        <f t="shared" si="57"/>
        <v/>
      </c>
      <c r="EC17" s="368"/>
      <c r="ED17" s="3" t="str">
        <f t="shared" si="58"/>
        <v/>
      </c>
      <c r="EE17" s="88"/>
      <c r="EF17" s="1311" t="str">
        <f t="shared" si="59"/>
        <v/>
      </c>
      <c r="EG17" s="88"/>
      <c r="EH17" s="631" t="str">
        <f t="shared" si="60"/>
        <v/>
      </c>
      <c r="EI17" s="88"/>
      <c r="EJ17" s="213" t="str">
        <f t="shared" si="61"/>
        <v/>
      </c>
      <c r="EK17" s="139"/>
      <c r="EL17" s="213" t="str">
        <f t="shared" si="62"/>
        <v/>
      </c>
      <c r="EM17" s="618"/>
      <c r="EN17" s="7" t="str">
        <f t="shared" si="63"/>
        <v/>
      </c>
      <c r="EO17" s="618"/>
      <c r="EP17" s="7" t="str">
        <f t="shared" si="64"/>
        <v/>
      </c>
      <c r="EQ17" s="618"/>
      <c r="ER17" s="1295" t="str">
        <f t="shared" si="17"/>
        <v/>
      </c>
      <c r="ES17" s="623"/>
      <c r="ET17" s="2112" t="str">
        <f t="shared" ca="1" si="18"/>
        <v/>
      </c>
      <c r="EU17" s="184"/>
      <c r="EV17" s="619" t="str">
        <f t="shared" si="65"/>
        <v>Z13</v>
      </c>
      <c r="EW17" s="633" t="str">
        <f t="shared" si="65"/>
        <v/>
      </c>
      <c r="EX17" s="369"/>
      <c r="EY17" s="3" t="str">
        <f t="shared" si="66"/>
        <v/>
      </c>
      <c r="EZ17" s="88"/>
      <c r="FA17" s="7" t="str">
        <f t="shared" si="67"/>
        <v/>
      </c>
      <c r="FB17" s="88"/>
      <c r="FC17" s="631" t="str">
        <f t="shared" si="68"/>
        <v/>
      </c>
      <c r="FD17" s="88"/>
      <c r="FE17" s="213" t="str">
        <f t="shared" si="69"/>
        <v/>
      </c>
      <c r="FF17" s="139"/>
      <c r="FG17" s="213" t="str">
        <f t="shared" si="70"/>
        <v/>
      </c>
      <c r="FH17" s="618"/>
      <c r="FI17" s="7" t="str">
        <f t="shared" si="71"/>
        <v/>
      </c>
      <c r="FJ17" s="618"/>
      <c r="FK17" s="7" t="str">
        <f t="shared" si="72"/>
        <v/>
      </c>
      <c r="FL17" s="618"/>
      <c r="FM17" s="1295" t="str">
        <f t="shared" si="19"/>
        <v/>
      </c>
      <c r="FN17" s="623"/>
      <c r="FO17" s="1292" t="str">
        <f t="shared" ca="1" si="73"/>
        <v/>
      </c>
      <c r="FP17" s="182"/>
      <c r="FQ17" s="619" t="str">
        <f t="shared" si="74"/>
        <v>Z13</v>
      </c>
      <c r="FR17" s="620" t="str">
        <f t="shared" si="74"/>
        <v/>
      </c>
      <c r="FS17" s="87"/>
      <c r="FT17" s="3" t="str">
        <f t="shared" si="75"/>
        <v/>
      </c>
      <c r="FU17" s="88"/>
      <c r="FV17" s="7" t="str">
        <f t="shared" si="76"/>
        <v/>
      </c>
      <c r="FW17" s="88"/>
      <c r="FX17" s="631" t="str">
        <f t="shared" si="77"/>
        <v/>
      </c>
      <c r="FY17" s="88"/>
      <c r="FZ17" s="213" t="str">
        <f t="shared" si="78"/>
        <v/>
      </c>
      <c r="GA17" s="626"/>
      <c r="GB17" s="213" t="str">
        <f t="shared" si="79"/>
        <v/>
      </c>
      <c r="GC17" s="617"/>
      <c r="GD17" s="7" t="str">
        <f t="shared" si="80"/>
        <v/>
      </c>
      <c r="GE17" s="617"/>
      <c r="GF17" s="7" t="str">
        <f t="shared" si="81"/>
        <v/>
      </c>
      <c r="GG17" s="618"/>
      <c r="GH17" s="213" t="str">
        <f t="shared" si="20"/>
        <v/>
      </c>
      <c r="GI17" s="639"/>
      <c r="GJ17" s="1292">
        <f t="shared" si="82"/>
        <v>0</v>
      </c>
      <c r="GK17" s="181"/>
      <c r="GO17" s="628"/>
      <c r="GP17" s="2451"/>
      <c r="GQ17" s="2452"/>
      <c r="GR17" s="2453"/>
      <c r="GS17" s="2454" t="str">
        <f t="shared" ca="1" si="0"/>
        <v>O15</v>
      </c>
      <c r="GT17" s="2453"/>
      <c r="GU17" s="2454" t="s">
        <v>82</v>
      </c>
      <c r="GV17" s="2453"/>
      <c r="GW17" s="2453"/>
      <c r="GX17" s="2453"/>
      <c r="GY17" s="2453"/>
      <c r="GZ17" s="2453"/>
      <c r="HA17" s="2453"/>
      <c r="HB17" s="2452"/>
      <c r="HC17" s="2453"/>
      <c r="HD17" s="2453"/>
      <c r="HE17" s="2453"/>
      <c r="HF17" s="2453"/>
      <c r="HG17" s="2453" t="str">
        <f t="shared" si="1"/>
        <v>Z16</v>
      </c>
      <c r="HH17" s="2453"/>
      <c r="HI17" s="2453"/>
      <c r="HJ17" s="2453"/>
      <c r="HK17" s="2453"/>
      <c r="HL17" s="2453"/>
      <c r="HM17" s="2453"/>
      <c r="HN17" s="2453"/>
      <c r="HO17" s="2453"/>
      <c r="HP17" s="2453"/>
      <c r="HQ17" s="2453"/>
      <c r="HR17" s="2453"/>
      <c r="HS17" s="2453"/>
      <c r="HT17" s="2453"/>
      <c r="HU17" s="2453"/>
      <c r="HV17" s="2452"/>
      <c r="HW17" s="2449" t="str">
        <f>'2020'!R3</f>
        <v>Stoomtransfer via regelklep deel 2</v>
      </c>
      <c r="HX17" s="2439" t="s">
        <v>181</v>
      </c>
      <c r="HY17" s="201"/>
      <c r="HZ17" s="201"/>
    </row>
    <row r="18" spans="1:234" s="627" customFormat="1" ht="15.75" x14ac:dyDescent="0.25">
      <c r="A18" s="629" t="s">
        <v>96</v>
      </c>
      <c r="B18" s="677"/>
      <c r="C18" s="258"/>
      <c r="D18" s="166"/>
      <c r="E18" s="88"/>
      <c r="F18" s="630"/>
      <c r="G18" s="88"/>
      <c r="H18" s="630"/>
      <c r="I18" s="614"/>
      <c r="J18" s="168"/>
      <c r="K18" s="615"/>
      <c r="L18" s="616"/>
      <c r="M18" s="87"/>
      <c r="N18" s="1787"/>
      <c r="O18" s="1788"/>
      <c r="P18" s="1789"/>
      <c r="Q18" s="1790"/>
      <c r="R18" s="1791" t="str">
        <f t="shared" si="21"/>
        <v/>
      </c>
      <c r="S18" s="1792"/>
      <c r="T18" s="1794" t="str">
        <f t="shared" si="2"/>
        <v/>
      </c>
      <c r="U18" s="1793"/>
      <c r="V18" s="1793"/>
      <c r="W18" s="1793"/>
      <c r="X18" s="1793"/>
      <c r="Y18" s="542"/>
      <c r="Z18" s="619" t="str">
        <f t="shared" si="22"/>
        <v>Z14</v>
      </c>
      <c r="AA18" s="678" t="str">
        <f t="shared" si="3"/>
        <v/>
      </c>
      <c r="AB18" s="148"/>
      <c r="AC18" s="1288" t="str">
        <f t="shared" si="4"/>
        <v/>
      </c>
      <c r="AD18" s="139"/>
      <c r="AE18" s="1311" t="str">
        <f t="shared" si="5"/>
        <v/>
      </c>
      <c r="AF18" s="139"/>
      <c r="AG18" s="1288" t="str">
        <f t="shared" si="6"/>
        <v/>
      </c>
      <c r="AH18" s="139"/>
      <c r="AI18" s="213"/>
      <c r="AJ18" s="611"/>
      <c r="AK18" s="213"/>
      <c r="AL18" s="617"/>
      <c r="AM18" s="7" t="str">
        <f t="shared" si="23"/>
        <v/>
      </c>
      <c r="AN18" s="618"/>
      <c r="AO18" s="7" t="str">
        <f t="shared" si="24"/>
        <v/>
      </c>
      <c r="AP18" s="618"/>
      <c r="AQ18" s="632" t="str">
        <f t="shared" si="7"/>
        <v/>
      </c>
      <c r="AR18" s="638"/>
      <c r="AS18" s="2112" t="str">
        <f t="shared" ca="1" si="8"/>
        <v/>
      </c>
      <c r="AT18" s="182"/>
      <c r="AU18" s="619" t="str">
        <f t="shared" si="25"/>
        <v>Z14</v>
      </c>
      <c r="AV18" s="678" t="str">
        <f t="shared" si="25"/>
        <v/>
      </c>
      <c r="AW18" s="87"/>
      <c r="AX18" s="3" t="str">
        <f t="shared" si="26"/>
        <v/>
      </c>
      <c r="AY18" s="88"/>
      <c r="AZ18" s="1311" t="str">
        <f t="shared" si="83"/>
        <v/>
      </c>
      <c r="BA18" s="88"/>
      <c r="BB18" s="631" t="str">
        <f t="shared" si="27"/>
        <v/>
      </c>
      <c r="BC18" s="88"/>
      <c r="BD18" s="213" t="str">
        <f t="shared" si="28"/>
        <v/>
      </c>
      <c r="BE18" s="139"/>
      <c r="BF18" s="213" t="str">
        <f t="shared" si="29"/>
        <v/>
      </c>
      <c r="BG18" s="618"/>
      <c r="BH18" s="7" t="str">
        <f t="shared" si="30"/>
        <v/>
      </c>
      <c r="BI18" s="618"/>
      <c r="BJ18" s="7" t="str">
        <f t="shared" si="31"/>
        <v/>
      </c>
      <c r="BK18" s="618"/>
      <c r="BL18" s="632" t="str">
        <f t="shared" si="32"/>
        <v/>
      </c>
      <c r="BM18" s="623"/>
      <c r="BN18" s="2112" t="str">
        <f t="shared" ca="1" si="10"/>
        <v/>
      </c>
      <c r="BO18" s="182"/>
      <c r="BP18" s="619" t="str">
        <f t="shared" si="33"/>
        <v>Z14</v>
      </c>
      <c r="BQ18" s="678" t="str">
        <f t="shared" si="33"/>
        <v/>
      </c>
      <c r="BR18" s="367"/>
      <c r="BS18" s="7" t="str">
        <f t="shared" si="34"/>
        <v/>
      </c>
      <c r="BT18" s="88"/>
      <c r="BU18" s="1311" t="str">
        <f t="shared" si="35"/>
        <v/>
      </c>
      <c r="BV18" s="88"/>
      <c r="BW18" s="631" t="str">
        <f t="shared" si="36"/>
        <v/>
      </c>
      <c r="BX18" s="88"/>
      <c r="BY18" s="213" t="str">
        <f t="shared" si="37"/>
        <v/>
      </c>
      <c r="BZ18" s="139"/>
      <c r="CA18" s="213" t="str">
        <f t="shared" si="38"/>
        <v/>
      </c>
      <c r="CB18" s="618"/>
      <c r="CC18" s="7" t="str">
        <f t="shared" si="39"/>
        <v/>
      </c>
      <c r="CD18" s="618"/>
      <c r="CE18" s="7" t="str">
        <f t="shared" si="40"/>
        <v/>
      </c>
      <c r="CF18" s="618"/>
      <c r="CG18" s="632" t="str">
        <f t="shared" si="11"/>
        <v/>
      </c>
      <c r="CH18" s="623"/>
      <c r="CI18" s="2112" t="str">
        <f t="shared" ca="1" si="12"/>
        <v/>
      </c>
      <c r="CJ18" s="182"/>
      <c r="CK18" s="619" t="str">
        <f t="shared" si="41"/>
        <v>Z14</v>
      </c>
      <c r="CL18" s="678" t="str">
        <f t="shared" si="41"/>
        <v/>
      </c>
      <c r="CM18" s="87"/>
      <c r="CN18" s="3" t="str">
        <f t="shared" si="42"/>
        <v/>
      </c>
      <c r="CO18" s="88"/>
      <c r="CP18" s="1311" t="str">
        <f t="shared" si="43"/>
        <v/>
      </c>
      <c r="CQ18" s="88"/>
      <c r="CR18" s="631" t="str">
        <f t="shared" si="44"/>
        <v/>
      </c>
      <c r="CS18" s="88"/>
      <c r="CT18" s="213" t="str">
        <f t="shared" si="45"/>
        <v/>
      </c>
      <c r="CU18" s="139"/>
      <c r="CV18" s="213" t="str">
        <f t="shared" si="46"/>
        <v/>
      </c>
      <c r="CW18" s="618"/>
      <c r="CX18" s="7" t="str">
        <f t="shared" si="47"/>
        <v/>
      </c>
      <c r="CY18" s="618"/>
      <c r="CZ18" s="7" t="str">
        <f t="shared" si="48"/>
        <v/>
      </c>
      <c r="DA18" s="618"/>
      <c r="DB18" s="632" t="str">
        <f t="shared" si="13"/>
        <v/>
      </c>
      <c r="DC18" s="623"/>
      <c r="DD18" s="2112" t="str">
        <f t="shared" ca="1" si="14"/>
        <v/>
      </c>
      <c r="DE18" s="182"/>
      <c r="DF18" s="619" t="str">
        <f t="shared" si="49"/>
        <v>Z14</v>
      </c>
      <c r="DG18" s="678" t="str">
        <f t="shared" si="49"/>
        <v/>
      </c>
      <c r="DH18" s="87"/>
      <c r="DI18" s="3" t="str">
        <f t="shared" si="50"/>
        <v/>
      </c>
      <c r="DJ18" s="88"/>
      <c r="DK18" s="1311" t="str">
        <f t="shared" si="51"/>
        <v/>
      </c>
      <c r="DL18" s="88"/>
      <c r="DM18" s="631" t="str">
        <f t="shared" si="52"/>
        <v/>
      </c>
      <c r="DN18" s="88"/>
      <c r="DO18" s="213" t="str">
        <f t="shared" si="53"/>
        <v/>
      </c>
      <c r="DP18" s="139"/>
      <c r="DQ18" s="213" t="str">
        <f t="shared" si="54"/>
        <v/>
      </c>
      <c r="DR18" s="618"/>
      <c r="DS18" s="7" t="str">
        <f t="shared" si="55"/>
        <v/>
      </c>
      <c r="DT18" s="618"/>
      <c r="DU18" s="7" t="str">
        <f t="shared" si="56"/>
        <v/>
      </c>
      <c r="DV18" s="618"/>
      <c r="DW18" s="632" t="str">
        <f t="shared" si="15"/>
        <v/>
      </c>
      <c r="DX18" s="623"/>
      <c r="DY18" s="2112" t="str">
        <f t="shared" ca="1" si="16"/>
        <v/>
      </c>
      <c r="DZ18" s="184"/>
      <c r="EA18" s="619" t="str">
        <f t="shared" si="57"/>
        <v>Z14</v>
      </c>
      <c r="EB18" s="681" t="str">
        <f t="shared" si="57"/>
        <v/>
      </c>
      <c r="EC18" s="368"/>
      <c r="ED18" s="3" t="str">
        <f t="shared" si="58"/>
        <v/>
      </c>
      <c r="EE18" s="88"/>
      <c r="EF18" s="1311" t="str">
        <f t="shared" si="59"/>
        <v/>
      </c>
      <c r="EG18" s="88"/>
      <c r="EH18" s="631" t="str">
        <f t="shared" si="60"/>
        <v/>
      </c>
      <c r="EI18" s="88"/>
      <c r="EJ18" s="213" t="str">
        <f t="shared" si="61"/>
        <v/>
      </c>
      <c r="EK18" s="139"/>
      <c r="EL18" s="213" t="str">
        <f t="shared" si="62"/>
        <v/>
      </c>
      <c r="EM18" s="618"/>
      <c r="EN18" s="7" t="str">
        <f t="shared" si="63"/>
        <v/>
      </c>
      <c r="EO18" s="618"/>
      <c r="EP18" s="7" t="str">
        <f t="shared" si="64"/>
        <v/>
      </c>
      <c r="EQ18" s="618"/>
      <c r="ER18" s="1295" t="str">
        <f t="shared" si="17"/>
        <v/>
      </c>
      <c r="ES18" s="623"/>
      <c r="ET18" s="2112" t="str">
        <f t="shared" ca="1" si="18"/>
        <v/>
      </c>
      <c r="EU18" s="184"/>
      <c r="EV18" s="619" t="str">
        <f t="shared" si="65"/>
        <v>Z14</v>
      </c>
      <c r="EW18" s="633" t="str">
        <f t="shared" si="65"/>
        <v/>
      </c>
      <c r="EX18" s="369"/>
      <c r="EY18" s="3" t="str">
        <f t="shared" si="66"/>
        <v/>
      </c>
      <c r="EZ18" s="88"/>
      <c r="FA18" s="7" t="str">
        <f t="shared" si="67"/>
        <v/>
      </c>
      <c r="FB18" s="88"/>
      <c r="FC18" s="631" t="str">
        <f t="shared" si="68"/>
        <v/>
      </c>
      <c r="FD18" s="88"/>
      <c r="FE18" s="213" t="str">
        <f t="shared" si="69"/>
        <v/>
      </c>
      <c r="FF18" s="139"/>
      <c r="FG18" s="213" t="str">
        <f t="shared" si="70"/>
        <v/>
      </c>
      <c r="FH18" s="618"/>
      <c r="FI18" s="7" t="str">
        <f t="shared" si="71"/>
        <v/>
      </c>
      <c r="FJ18" s="618"/>
      <c r="FK18" s="7" t="str">
        <f t="shared" si="72"/>
        <v/>
      </c>
      <c r="FL18" s="618"/>
      <c r="FM18" s="1295" t="str">
        <f t="shared" si="19"/>
        <v/>
      </c>
      <c r="FN18" s="623"/>
      <c r="FO18" s="1292" t="str">
        <f t="shared" ca="1" si="73"/>
        <v/>
      </c>
      <c r="FP18" s="182"/>
      <c r="FQ18" s="619" t="str">
        <f t="shared" si="74"/>
        <v>Z14</v>
      </c>
      <c r="FR18" s="620" t="str">
        <f t="shared" si="74"/>
        <v/>
      </c>
      <c r="FS18" s="87"/>
      <c r="FT18" s="3" t="str">
        <f t="shared" si="75"/>
        <v/>
      </c>
      <c r="FU18" s="88"/>
      <c r="FV18" s="7" t="str">
        <f t="shared" si="76"/>
        <v/>
      </c>
      <c r="FW18" s="88"/>
      <c r="FX18" s="631" t="str">
        <f t="shared" si="77"/>
        <v/>
      </c>
      <c r="FY18" s="88"/>
      <c r="FZ18" s="213" t="str">
        <f t="shared" si="78"/>
        <v/>
      </c>
      <c r="GA18" s="626"/>
      <c r="GB18" s="213" t="str">
        <f t="shared" si="79"/>
        <v/>
      </c>
      <c r="GC18" s="617"/>
      <c r="GD18" s="7" t="str">
        <f t="shared" si="80"/>
        <v/>
      </c>
      <c r="GE18" s="617"/>
      <c r="GF18" s="7" t="str">
        <f t="shared" si="81"/>
        <v/>
      </c>
      <c r="GG18" s="618"/>
      <c r="GH18" s="213" t="str">
        <f t="shared" si="20"/>
        <v/>
      </c>
      <c r="GI18" s="639"/>
      <c r="GJ18" s="1292">
        <f t="shared" si="82"/>
        <v>0</v>
      </c>
      <c r="GK18" s="181"/>
      <c r="GO18" s="628"/>
      <c r="GP18" s="2451"/>
      <c r="GQ18" s="2452"/>
      <c r="GR18" s="2453"/>
      <c r="GS18" s="2454" t="str">
        <f t="shared" ca="1" si="0"/>
        <v>O16</v>
      </c>
      <c r="GT18" s="2453"/>
      <c r="GU18" s="2454" t="s">
        <v>108</v>
      </c>
      <c r="GV18" s="2453"/>
      <c r="GW18" s="2453"/>
      <c r="GX18" s="2453"/>
      <c r="GY18" s="2453"/>
      <c r="GZ18" s="2453"/>
      <c r="HA18" s="2453"/>
      <c r="HB18" s="2452"/>
      <c r="HC18" s="2453"/>
      <c r="HD18" s="2453"/>
      <c r="HE18" s="2453"/>
      <c r="HF18" s="2453"/>
      <c r="HG18" s="2453" t="str">
        <f t="shared" si="1"/>
        <v>Z17</v>
      </c>
      <c r="HH18" s="2453"/>
      <c r="HI18" s="2453"/>
      <c r="HJ18" s="2453"/>
      <c r="HK18" s="2453"/>
      <c r="HL18" s="2453"/>
      <c r="HM18" s="2453"/>
      <c r="HN18" s="2453"/>
      <c r="HO18" s="2453"/>
      <c r="HP18" s="2453"/>
      <c r="HQ18" s="2453"/>
      <c r="HR18" s="2453"/>
      <c r="HS18" s="2453"/>
      <c r="HT18" s="2453"/>
      <c r="HU18" s="2453"/>
      <c r="HV18" s="2452"/>
      <c r="HW18" s="2449" t="str">
        <f>'2020'!S3</f>
        <v>Perslucht-2</v>
      </c>
      <c r="HX18" s="2439" t="s">
        <v>181</v>
      </c>
      <c r="HY18" s="201"/>
      <c r="HZ18" s="201"/>
    </row>
    <row r="19" spans="1:234" s="627" customFormat="1" ht="15.75" x14ac:dyDescent="0.25">
      <c r="A19" s="629" t="s">
        <v>97</v>
      </c>
      <c r="B19" s="677"/>
      <c r="C19" s="258"/>
      <c r="D19" s="166"/>
      <c r="E19" s="88"/>
      <c r="F19" s="630"/>
      <c r="G19" s="88"/>
      <c r="H19" s="630"/>
      <c r="I19" s="614"/>
      <c r="J19" s="168"/>
      <c r="K19" s="615"/>
      <c r="L19" s="616"/>
      <c r="M19" s="87"/>
      <c r="N19" s="1787"/>
      <c r="O19" s="1788"/>
      <c r="P19" s="1789"/>
      <c r="Q19" s="1790"/>
      <c r="R19" s="1791" t="str">
        <f t="shared" si="21"/>
        <v/>
      </c>
      <c r="S19" s="1792"/>
      <c r="T19" s="1794" t="str">
        <f t="shared" si="2"/>
        <v/>
      </c>
      <c r="U19" s="1793"/>
      <c r="V19" s="1793"/>
      <c r="W19" s="1793"/>
      <c r="X19" s="1793"/>
      <c r="Y19" s="542"/>
      <c r="Z19" s="619" t="str">
        <f t="shared" si="22"/>
        <v>Z15</v>
      </c>
      <c r="AA19" s="678" t="str">
        <f t="shared" si="3"/>
        <v/>
      </c>
      <c r="AB19" s="148"/>
      <c r="AC19" s="1288" t="str">
        <f t="shared" si="4"/>
        <v/>
      </c>
      <c r="AD19" s="139"/>
      <c r="AE19" s="1311" t="str">
        <f t="shared" si="5"/>
        <v/>
      </c>
      <c r="AF19" s="139"/>
      <c r="AG19" s="1288" t="str">
        <f t="shared" si="6"/>
        <v/>
      </c>
      <c r="AH19" s="139"/>
      <c r="AI19" s="213"/>
      <c r="AJ19" s="611"/>
      <c r="AK19" s="213"/>
      <c r="AL19" s="617"/>
      <c r="AM19" s="7" t="str">
        <f t="shared" si="23"/>
        <v/>
      </c>
      <c r="AN19" s="618"/>
      <c r="AO19" s="7" t="str">
        <f t="shared" si="24"/>
        <v/>
      </c>
      <c r="AP19" s="618"/>
      <c r="AQ19" s="632" t="str">
        <f t="shared" si="7"/>
        <v/>
      </c>
      <c r="AR19" s="638"/>
      <c r="AS19" s="2112" t="str">
        <f t="shared" ca="1" si="8"/>
        <v/>
      </c>
      <c r="AT19" s="182"/>
      <c r="AU19" s="619" t="str">
        <f t="shared" si="25"/>
        <v>Z15</v>
      </c>
      <c r="AV19" s="678" t="str">
        <f t="shared" si="25"/>
        <v/>
      </c>
      <c r="AW19" s="87"/>
      <c r="AX19" s="3" t="str">
        <f t="shared" si="26"/>
        <v/>
      </c>
      <c r="AY19" s="88"/>
      <c r="AZ19" s="1311" t="str">
        <f t="shared" si="83"/>
        <v/>
      </c>
      <c r="BA19" s="88"/>
      <c r="BB19" s="631" t="str">
        <f t="shared" si="27"/>
        <v/>
      </c>
      <c r="BC19" s="88"/>
      <c r="BD19" s="213" t="str">
        <f t="shared" si="28"/>
        <v/>
      </c>
      <c r="BE19" s="139"/>
      <c r="BF19" s="213" t="str">
        <f t="shared" si="29"/>
        <v/>
      </c>
      <c r="BG19" s="618"/>
      <c r="BH19" s="7" t="str">
        <f t="shared" si="30"/>
        <v/>
      </c>
      <c r="BI19" s="618"/>
      <c r="BJ19" s="7" t="str">
        <f t="shared" si="31"/>
        <v/>
      </c>
      <c r="BK19" s="618"/>
      <c r="BL19" s="632" t="str">
        <f t="shared" si="32"/>
        <v/>
      </c>
      <c r="BM19" s="623"/>
      <c r="BN19" s="2112" t="str">
        <f t="shared" ca="1" si="10"/>
        <v/>
      </c>
      <c r="BO19" s="182"/>
      <c r="BP19" s="619" t="str">
        <f t="shared" si="33"/>
        <v>Z15</v>
      </c>
      <c r="BQ19" s="678" t="str">
        <f t="shared" si="33"/>
        <v/>
      </c>
      <c r="BR19" s="367"/>
      <c r="BS19" s="7" t="str">
        <f t="shared" si="34"/>
        <v/>
      </c>
      <c r="BT19" s="88"/>
      <c r="BU19" s="1311" t="str">
        <f t="shared" si="35"/>
        <v/>
      </c>
      <c r="BV19" s="88"/>
      <c r="BW19" s="631" t="str">
        <f t="shared" si="36"/>
        <v/>
      </c>
      <c r="BX19" s="88"/>
      <c r="BY19" s="213" t="str">
        <f t="shared" si="37"/>
        <v/>
      </c>
      <c r="BZ19" s="139"/>
      <c r="CA19" s="213" t="str">
        <f t="shared" si="38"/>
        <v/>
      </c>
      <c r="CB19" s="618"/>
      <c r="CC19" s="7" t="str">
        <f t="shared" si="39"/>
        <v/>
      </c>
      <c r="CD19" s="618"/>
      <c r="CE19" s="7" t="str">
        <f t="shared" si="40"/>
        <v/>
      </c>
      <c r="CF19" s="618"/>
      <c r="CG19" s="632" t="str">
        <f t="shared" si="11"/>
        <v/>
      </c>
      <c r="CH19" s="623"/>
      <c r="CI19" s="2112" t="str">
        <f t="shared" ca="1" si="12"/>
        <v/>
      </c>
      <c r="CJ19" s="182"/>
      <c r="CK19" s="619" t="str">
        <f t="shared" si="41"/>
        <v>Z15</v>
      </c>
      <c r="CL19" s="678" t="str">
        <f t="shared" si="41"/>
        <v/>
      </c>
      <c r="CM19" s="87"/>
      <c r="CN19" s="3" t="str">
        <f t="shared" si="42"/>
        <v/>
      </c>
      <c r="CO19" s="88"/>
      <c r="CP19" s="1311" t="str">
        <f t="shared" si="43"/>
        <v/>
      </c>
      <c r="CQ19" s="88"/>
      <c r="CR19" s="631" t="str">
        <f t="shared" si="44"/>
        <v/>
      </c>
      <c r="CS19" s="88"/>
      <c r="CT19" s="213" t="str">
        <f t="shared" si="45"/>
        <v/>
      </c>
      <c r="CU19" s="139"/>
      <c r="CV19" s="213" t="str">
        <f t="shared" si="46"/>
        <v/>
      </c>
      <c r="CW19" s="618"/>
      <c r="CX19" s="7" t="str">
        <f t="shared" si="47"/>
        <v/>
      </c>
      <c r="CY19" s="618"/>
      <c r="CZ19" s="7" t="str">
        <f t="shared" si="48"/>
        <v/>
      </c>
      <c r="DA19" s="618"/>
      <c r="DB19" s="632" t="str">
        <f t="shared" si="13"/>
        <v/>
      </c>
      <c r="DC19" s="623"/>
      <c r="DD19" s="2112" t="str">
        <f t="shared" ca="1" si="14"/>
        <v/>
      </c>
      <c r="DE19" s="182"/>
      <c r="DF19" s="619" t="str">
        <f t="shared" si="49"/>
        <v>Z15</v>
      </c>
      <c r="DG19" s="678" t="str">
        <f t="shared" si="49"/>
        <v/>
      </c>
      <c r="DH19" s="87"/>
      <c r="DI19" s="3" t="str">
        <f t="shared" si="50"/>
        <v/>
      </c>
      <c r="DJ19" s="88"/>
      <c r="DK19" s="1311" t="str">
        <f t="shared" si="51"/>
        <v/>
      </c>
      <c r="DL19" s="88"/>
      <c r="DM19" s="631" t="str">
        <f t="shared" si="52"/>
        <v/>
      </c>
      <c r="DN19" s="88"/>
      <c r="DO19" s="213" t="str">
        <f t="shared" si="53"/>
        <v/>
      </c>
      <c r="DP19" s="139"/>
      <c r="DQ19" s="213" t="str">
        <f t="shared" si="54"/>
        <v/>
      </c>
      <c r="DR19" s="618"/>
      <c r="DS19" s="7" t="str">
        <f t="shared" si="55"/>
        <v/>
      </c>
      <c r="DT19" s="618"/>
      <c r="DU19" s="7" t="str">
        <f t="shared" si="56"/>
        <v/>
      </c>
      <c r="DV19" s="618"/>
      <c r="DW19" s="632" t="str">
        <f t="shared" si="15"/>
        <v/>
      </c>
      <c r="DX19" s="623"/>
      <c r="DY19" s="2112" t="str">
        <f t="shared" ca="1" si="16"/>
        <v/>
      </c>
      <c r="DZ19" s="184"/>
      <c r="EA19" s="619" t="str">
        <f t="shared" si="57"/>
        <v>Z15</v>
      </c>
      <c r="EB19" s="681" t="str">
        <f t="shared" si="57"/>
        <v/>
      </c>
      <c r="EC19" s="368"/>
      <c r="ED19" s="3" t="str">
        <f t="shared" si="58"/>
        <v/>
      </c>
      <c r="EE19" s="88"/>
      <c r="EF19" s="1311" t="str">
        <f t="shared" si="59"/>
        <v/>
      </c>
      <c r="EG19" s="88"/>
      <c r="EH19" s="631" t="str">
        <f t="shared" si="60"/>
        <v/>
      </c>
      <c r="EI19" s="88"/>
      <c r="EJ19" s="213" t="str">
        <f t="shared" si="61"/>
        <v/>
      </c>
      <c r="EK19" s="139"/>
      <c r="EL19" s="213" t="str">
        <f t="shared" si="62"/>
        <v/>
      </c>
      <c r="EM19" s="618"/>
      <c r="EN19" s="7" t="str">
        <f t="shared" si="63"/>
        <v/>
      </c>
      <c r="EO19" s="618"/>
      <c r="EP19" s="7" t="str">
        <f t="shared" si="64"/>
        <v/>
      </c>
      <c r="EQ19" s="618"/>
      <c r="ER19" s="1295" t="str">
        <f t="shared" si="17"/>
        <v/>
      </c>
      <c r="ES19" s="623"/>
      <c r="ET19" s="2112" t="str">
        <f t="shared" ca="1" si="18"/>
        <v/>
      </c>
      <c r="EU19" s="184"/>
      <c r="EV19" s="619" t="str">
        <f t="shared" si="65"/>
        <v>Z15</v>
      </c>
      <c r="EW19" s="633" t="str">
        <f t="shared" si="65"/>
        <v/>
      </c>
      <c r="EX19" s="369"/>
      <c r="EY19" s="3" t="str">
        <f t="shared" si="66"/>
        <v/>
      </c>
      <c r="EZ19" s="88"/>
      <c r="FA19" s="7" t="str">
        <f t="shared" si="67"/>
        <v/>
      </c>
      <c r="FB19" s="88"/>
      <c r="FC19" s="631" t="str">
        <f t="shared" si="68"/>
        <v/>
      </c>
      <c r="FD19" s="88"/>
      <c r="FE19" s="213" t="str">
        <f t="shared" si="69"/>
        <v/>
      </c>
      <c r="FF19" s="139"/>
      <c r="FG19" s="213" t="str">
        <f t="shared" si="70"/>
        <v/>
      </c>
      <c r="FH19" s="618"/>
      <c r="FI19" s="7" t="str">
        <f t="shared" si="71"/>
        <v/>
      </c>
      <c r="FJ19" s="618"/>
      <c r="FK19" s="7" t="str">
        <f t="shared" si="72"/>
        <v/>
      </c>
      <c r="FL19" s="618"/>
      <c r="FM19" s="1295" t="str">
        <f t="shared" si="19"/>
        <v/>
      </c>
      <c r="FN19" s="623"/>
      <c r="FO19" s="1292" t="str">
        <f t="shared" ca="1" si="73"/>
        <v/>
      </c>
      <c r="FP19" s="182"/>
      <c r="FQ19" s="619" t="str">
        <f t="shared" si="74"/>
        <v>Z15</v>
      </c>
      <c r="FR19" s="620" t="str">
        <f t="shared" si="74"/>
        <v/>
      </c>
      <c r="FS19" s="87"/>
      <c r="FT19" s="3" t="str">
        <f t="shared" si="75"/>
        <v/>
      </c>
      <c r="FU19" s="88"/>
      <c r="FV19" s="7" t="str">
        <f t="shared" si="76"/>
        <v/>
      </c>
      <c r="FW19" s="88"/>
      <c r="FX19" s="631" t="str">
        <f t="shared" si="77"/>
        <v/>
      </c>
      <c r="FY19" s="88"/>
      <c r="FZ19" s="213" t="str">
        <f t="shared" si="78"/>
        <v/>
      </c>
      <c r="GA19" s="626"/>
      <c r="GB19" s="213" t="str">
        <f t="shared" si="79"/>
        <v/>
      </c>
      <c r="GC19" s="617"/>
      <c r="GD19" s="7" t="str">
        <f t="shared" si="80"/>
        <v/>
      </c>
      <c r="GE19" s="617"/>
      <c r="GF19" s="7" t="str">
        <f t="shared" si="81"/>
        <v/>
      </c>
      <c r="GG19" s="618"/>
      <c r="GH19" s="213" t="str">
        <f t="shared" si="20"/>
        <v/>
      </c>
      <c r="GI19" s="639"/>
      <c r="GJ19" s="1292">
        <f t="shared" si="82"/>
        <v>0</v>
      </c>
      <c r="GK19" s="181"/>
      <c r="GO19" s="628"/>
      <c r="GP19" s="2451"/>
      <c r="GQ19" s="2452"/>
      <c r="GR19" s="2453"/>
      <c r="GS19" s="2454" t="str">
        <f t="shared" ca="1" si="0"/>
        <v>O17</v>
      </c>
      <c r="GT19" s="2453"/>
      <c r="GU19" s="2454" t="s">
        <v>109</v>
      </c>
      <c r="GV19" s="2453"/>
      <c r="GW19" s="2453"/>
      <c r="GX19" s="2453"/>
      <c r="GY19" s="2453"/>
      <c r="GZ19" s="2453"/>
      <c r="HA19" s="2453"/>
      <c r="HB19" s="2452"/>
      <c r="HC19" s="2453"/>
      <c r="HD19" s="2453"/>
      <c r="HE19" s="2453"/>
      <c r="HF19" s="2453"/>
      <c r="HG19" s="2453" t="str">
        <f t="shared" si="1"/>
        <v>Z18</v>
      </c>
      <c r="HH19" s="2453"/>
      <c r="HI19" s="2453"/>
      <c r="HJ19" s="2453"/>
      <c r="HK19" s="2453"/>
      <c r="HL19" s="2453"/>
      <c r="HM19" s="2453"/>
      <c r="HN19" s="2453"/>
      <c r="HO19" s="2453"/>
      <c r="HP19" s="2453"/>
      <c r="HQ19" s="2453"/>
      <c r="HR19" s="2453"/>
      <c r="HS19" s="2453"/>
      <c r="HT19" s="2453"/>
      <c r="HU19" s="2453"/>
      <c r="HV19" s="2452"/>
      <c r="HW19" s="2449" t="str">
        <f>'2020'!T3</f>
        <v>Perslucht transfer</v>
      </c>
      <c r="HX19" s="2439" t="s">
        <v>181</v>
      </c>
      <c r="HY19" s="201"/>
      <c r="HZ19" s="201"/>
    </row>
    <row r="20" spans="1:234" s="627" customFormat="1" ht="15.75" x14ac:dyDescent="0.25">
      <c r="A20" s="629" t="s">
        <v>98</v>
      </c>
      <c r="B20" s="677"/>
      <c r="C20" s="258"/>
      <c r="D20" s="166"/>
      <c r="E20" s="88"/>
      <c r="F20" s="630"/>
      <c r="G20" s="88"/>
      <c r="H20" s="630"/>
      <c r="I20" s="614"/>
      <c r="J20" s="168"/>
      <c r="K20" s="615"/>
      <c r="L20" s="616"/>
      <c r="M20" s="87"/>
      <c r="N20" s="1787"/>
      <c r="O20" s="1788"/>
      <c r="P20" s="1789"/>
      <c r="Q20" s="1790"/>
      <c r="R20" s="1791" t="str">
        <f t="shared" si="21"/>
        <v/>
      </c>
      <c r="S20" s="1792"/>
      <c r="T20" s="1794" t="str">
        <f t="shared" si="2"/>
        <v/>
      </c>
      <c r="U20" s="1793"/>
      <c r="V20" s="1793"/>
      <c r="W20" s="1793"/>
      <c r="X20" s="1793"/>
      <c r="Y20" s="542"/>
      <c r="Z20" s="619" t="str">
        <f t="shared" si="22"/>
        <v>Z16</v>
      </c>
      <c r="AA20" s="678" t="str">
        <f t="shared" si="3"/>
        <v/>
      </c>
      <c r="AB20" s="148"/>
      <c r="AC20" s="1288" t="str">
        <f t="shared" si="4"/>
        <v/>
      </c>
      <c r="AD20" s="139"/>
      <c r="AE20" s="1311" t="str">
        <f t="shared" si="5"/>
        <v/>
      </c>
      <c r="AF20" s="139"/>
      <c r="AG20" s="1288" t="str">
        <f t="shared" si="6"/>
        <v/>
      </c>
      <c r="AH20" s="139"/>
      <c r="AI20" s="213"/>
      <c r="AJ20" s="611"/>
      <c r="AK20" s="213"/>
      <c r="AL20" s="617"/>
      <c r="AM20" s="7" t="str">
        <f t="shared" si="23"/>
        <v/>
      </c>
      <c r="AN20" s="618"/>
      <c r="AO20" s="7" t="str">
        <f t="shared" si="24"/>
        <v/>
      </c>
      <c r="AP20" s="618"/>
      <c r="AQ20" s="632" t="str">
        <f t="shared" si="7"/>
        <v/>
      </c>
      <c r="AR20" s="638"/>
      <c r="AS20" s="2112" t="str">
        <f t="shared" ca="1" si="8"/>
        <v/>
      </c>
      <c r="AT20" s="182"/>
      <c r="AU20" s="619" t="str">
        <f t="shared" si="25"/>
        <v>Z16</v>
      </c>
      <c r="AV20" s="678" t="str">
        <f t="shared" si="25"/>
        <v/>
      </c>
      <c r="AW20" s="87"/>
      <c r="AX20" s="3" t="str">
        <f t="shared" si="26"/>
        <v/>
      </c>
      <c r="AY20" s="88"/>
      <c r="AZ20" s="1311" t="str">
        <f t="shared" si="83"/>
        <v/>
      </c>
      <c r="BA20" s="88"/>
      <c r="BB20" s="631" t="str">
        <f t="shared" si="27"/>
        <v/>
      </c>
      <c r="BC20" s="88"/>
      <c r="BD20" s="213" t="str">
        <f t="shared" si="28"/>
        <v/>
      </c>
      <c r="BE20" s="139"/>
      <c r="BF20" s="213" t="str">
        <f t="shared" si="29"/>
        <v/>
      </c>
      <c r="BG20" s="618"/>
      <c r="BH20" s="7" t="str">
        <f t="shared" si="30"/>
        <v/>
      </c>
      <c r="BI20" s="618"/>
      <c r="BJ20" s="7" t="str">
        <f t="shared" si="31"/>
        <v/>
      </c>
      <c r="BK20" s="618"/>
      <c r="BL20" s="632" t="str">
        <f t="shared" si="32"/>
        <v/>
      </c>
      <c r="BM20" s="623"/>
      <c r="BN20" s="2112" t="str">
        <f t="shared" ca="1" si="10"/>
        <v/>
      </c>
      <c r="BO20" s="182"/>
      <c r="BP20" s="619" t="str">
        <f t="shared" si="33"/>
        <v>Z16</v>
      </c>
      <c r="BQ20" s="678" t="str">
        <f t="shared" si="33"/>
        <v/>
      </c>
      <c r="BR20" s="367"/>
      <c r="BS20" s="7" t="str">
        <f t="shared" si="34"/>
        <v/>
      </c>
      <c r="BT20" s="88"/>
      <c r="BU20" s="1311" t="str">
        <f t="shared" si="35"/>
        <v/>
      </c>
      <c r="BV20" s="88"/>
      <c r="BW20" s="631" t="str">
        <f t="shared" si="36"/>
        <v/>
      </c>
      <c r="BX20" s="88"/>
      <c r="BY20" s="213" t="str">
        <f t="shared" si="37"/>
        <v/>
      </c>
      <c r="BZ20" s="139"/>
      <c r="CA20" s="213" t="str">
        <f t="shared" si="38"/>
        <v/>
      </c>
      <c r="CB20" s="618"/>
      <c r="CC20" s="7" t="str">
        <f t="shared" si="39"/>
        <v/>
      </c>
      <c r="CD20" s="618"/>
      <c r="CE20" s="7" t="str">
        <f t="shared" si="40"/>
        <v/>
      </c>
      <c r="CF20" s="618"/>
      <c r="CG20" s="632" t="str">
        <f t="shared" si="11"/>
        <v/>
      </c>
      <c r="CH20" s="623"/>
      <c r="CI20" s="2112" t="str">
        <f t="shared" ca="1" si="12"/>
        <v/>
      </c>
      <c r="CJ20" s="182"/>
      <c r="CK20" s="619" t="str">
        <f t="shared" si="41"/>
        <v>Z16</v>
      </c>
      <c r="CL20" s="678" t="str">
        <f t="shared" si="41"/>
        <v/>
      </c>
      <c r="CM20" s="87"/>
      <c r="CN20" s="3" t="str">
        <f t="shared" si="42"/>
        <v/>
      </c>
      <c r="CO20" s="88"/>
      <c r="CP20" s="1311" t="str">
        <f t="shared" si="43"/>
        <v/>
      </c>
      <c r="CQ20" s="88"/>
      <c r="CR20" s="631" t="str">
        <f t="shared" si="44"/>
        <v/>
      </c>
      <c r="CS20" s="88"/>
      <c r="CT20" s="213" t="str">
        <f t="shared" si="45"/>
        <v/>
      </c>
      <c r="CU20" s="139"/>
      <c r="CV20" s="213" t="str">
        <f t="shared" si="46"/>
        <v/>
      </c>
      <c r="CW20" s="618"/>
      <c r="CX20" s="7" t="str">
        <f t="shared" si="47"/>
        <v/>
      </c>
      <c r="CY20" s="618"/>
      <c r="CZ20" s="7" t="str">
        <f t="shared" si="48"/>
        <v/>
      </c>
      <c r="DA20" s="618"/>
      <c r="DB20" s="632" t="str">
        <f t="shared" si="13"/>
        <v/>
      </c>
      <c r="DC20" s="623"/>
      <c r="DD20" s="2112" t="str">
        <f t="shared" ca="1" si="14"/>
        <v/>
      </c>
      <c r="DE20" s="182"/>
      <c r="DF20" s="619" t="str">
        <f t="shared" si="49"/>
        <v>Z16</v>
      </c>
      <c r="DG20" s="678" t="str">
        <f t="shared" si="49"/>
        <v/>
      </c>
      <c r="DH20" s="87"/>
      <c r="DI20" s="3" t="str">
        <f t="shared" si="50"/>
        <v/>
      </c>
      <c r="DJ20" s="88"/>
      <c r="DK20" s="1311" t="str">
        <f t="shared" si="51"/>
        <v/>
      </c>
      <c r="DL20" s="88"/>
      <c r="DM20" s="631" t="str">
        <f t="shared" si="52"/>
        <v/>
      </c>
      <c r="DN20" s="88"/>
      <c r="DO20" s="2113" t="str">
        <f t="shared" si="53"/>
        <v/>
      </c>
      <c r="DP20" s="139"/>
      <c r="DQ20" s="213" t="str">
        <f t="shared" si="54"/>
        <v/>
      </c>
      <c r="DR20" s="618"/>
      <c r="DS20" s="7" t="str">
        <f t="shared" si="55"/>
        <v/>
      </c>
      <c r="DT20" s="618"/>
      <c r="DU20" s="7" t="str">
        <f t="shared" si="56"/>
        <v/>
      </c>
      <c r="DV20" s="618"/>
      <c r="DW20" s="632" t="str">
        <f t="shared" si="15"/>
        <v/>
      </c>
      <c r="DX20" s="623"/>
      <c r="DY20" s="2112" t="str">
        <f t="shared" ca="1" si="16"/>
        <v/>
      </c>
      <c r="DZ20" s="184"/>
      <c r="EA20" s="619" t="str">
        <f t="shared" si="57"/>
        <v>Z16</v>
      </c>
      <c r="EB20" s="681" t="str">
        <f t="shared" si="57"/>
        <v/>
      </c>
      <c r="EC20" s="368"/>
      <c r="ED20" s="3" t="str">
        <f t="shared" si="58"/>
        <v/>
      </c>
      <c r="EE20" s="88"/>
      <c r="EF20" s="1311" t="str">
        <f t="shared" si="59"/>
        <v/>
      </c>
      <c r="EG20" s="88"/>
      <c r="EH20" s="631" t="str">
        <f t="shared" si="60"/>
        <v/>
      </c>
      <c r="EI20" s="88"/>
      <c r="EJ20" s="213" t="str">
        <f t="shared" si="61"/>
        <v/>
      </c>
      <c r="EK20" s="139"/>
      <c r="EL20" s="213" t="str">
        <f t="shared" si="62"/>
        <v/>
      </c>
      <c r="EM20" s="618"/>
      <c r="EN20" s="7" t="str">
        <f t="shared" si="63"/>
        <v/>
      </c>
      <c r="EO20" s="618"/>
      <c r="EP20" s="7" t="str">
        <f t="shared" si="64"/>
        <v/>
      </c>
      <c r="EQ20" s="618"/>
      <c r="ER20" s="1295" t="str">
        <f t="shared" si="17"/>
        <v/>
      </c>
      <c r="ES20" s="623"/>
      <c r="ET20" s="2112" t="str">
        <f t="shared" ca="1" si="18"/>
        <v/>
      </c>
      <c r="EU20" s="184"/>
      <c r="EV20" s="619" t="str">
        <f t="shared" si="65"/>
        <v>Z16</v>
      </c>
      <c r="EW20" s="633" t="str">
        <f t="shared" si="65"/>
        <v/>
      </c>
      <c r="EX20" s="369"/>
      <c r="EY20" s="3" t="str">
        <f t="shared" si="66"/>
        <v/>
      </c>
      <c r="EZ20" s="88"/>
      <c r="FA20" s="7" t="str">
        <f t="shared" si="67"/>
        <v/>
      </c>
      <c r="FB20" s="88"/>
      <c r="FC20" s="631" t="str">
        <f t="shared" si="68"/>
        <v/>
      </c>
      <c r="FD20" s="88"/>
      <c r="FE20" s="213" t="str">
        <f t="shared" si="69"/>
        <v/>
      </c>
      <c r="FF20" s="139"/>
      <c r="FG20" s="213" t="str">
        <f t="shared" si="70"/>
        <v/>
      </c>
      <c r="FH20" s="618"/>
      <c r="FI20" s="7" t="str">
        <f t="shared" si="71"/>
        <v/>
      </c>
      <c r="FJ20" s="618"/>
      <c r="FK20" s="7" t="str">
        <f t="shared" si="72"/>
        <v/>
      </c>
      <c r="FL20" s="618"/>
      <c r="FM20" s="1295" t="str">
        <f t="shared" si="19"/>
        <v/>
      </c>
      <c r="FN20" s="623"/>
      <c r="FO20" s="1292" t="str">
        <f t="shared" ca="1" si="73"/>
        <v/>
      </c>
      <c r="FP20" s="182"/>
      <c r="FQ20" s="619" t="str">
        <f t="shared" si="74"/>
        <v>Z16</v>
      </c>
      <c r="FR20" s="620" t="str">
        <f t="shared" si="74"/>
        <v/>
      </c>
      <c r="FS20" s="87"/>
      <c r="FT20" s="3" t="str">
        <f t="shared" si="75"/>
        <v/>
      </c>
      <c r="FU20" s="88"/>
      <c r="FV20" s="7" t="str">
        <f t="shared" si="76"/>
        <v/>
      </c>
      <c r="FW20" s="88"/>
      <c r="FX20" s="631" t="str">
        <f t="shared" si="77"/>
        <v/>
      </c>
      <c r="FY20" s="88"/>
      <c r="FZ20" s="213" t="str">
        <f t="shared" si="78"/>
        <v/>
      </c>
      <c r="GA20" s="626"/>
      <c r="GB20" s="213" t="str">
        <f t="shared" si="79"/>
        <v/>
      </c>
      <c r="GC20" s="617"/>
      <c r="GD20" s="7" t="str">
        <f t="shared" si="80"/>
        <v/>
      </c>
      <c r="GE20" s="617"/>
      <c r="GF20" s="7" t="str">
        <f t="shared" si="81"/>
        <v/>
      </c>
      <c r="GG20" s="618"/>
      <c r="GH20" s="213" t="str">
        <f t="shared" si="20"/>
        <v/>
      </c>
      <c r="GI20" s="639"/>
      <c r="GJ20" s="1292">
        <f t="shared" si="82"/>
        <v>0</v>
      </c>
      <c r="GK20" s="181"/>
      <c r="GO20" s="628"/>
      <c r="GP20" s="2451"/>
      <c r="GQ20" s="2452"/>
      <c r="GR20" s="2453"/>
      <c r="GS20" s="2454" t="str">
        <f t="shared" ca="1" si="0"/>
        <v>O18</v>
      </c>
      <c r="GT20" s="2453"/>
      <c r="GU20" s="2454" t="s">
        <v>110</v>
      </c>
      <c r="GV20" s="2453"/>
      <c r="GW20" s="2453"/>
      <c r="GX20" s="2453"/>
      <c r="GY20" s="2453"/>
      <c r="GZ20" s="2453"/>
      <c r="HA20" s="2453"/>
      <c r="HB20" s="2452"/>
      <c r="HC20" s="2453"/>
      <c r="HD20" s="2453"/>
      <c r="HE20" s="2453"/>
      <c r="HF20" s="2453"/>
      <c r="HG20" s="2453" t="str">
        <f t="shared" si="1"/>
        <v>Z19</v>
      </c>
      <c r="HH20" s="2453"/>
      <c r="HI20" s="2453"/>
      <c r="HJ20" s="2453"/>
      <c r="HK20" s="2453"/>
      <c r="HL20" s="2453"/>
      <c r="HM20" s="2453"/>
      <c r="HN20" s="2453"/>
      <c r="HO20" s="2453"/>
      <c r="HP20" s="2453"/>
      <c r="HQ20" s="2453"/>
      <c r="HR20" s="2453"/>
      <c r="HS20" s="2453"/>
      <c r="HT20" s="2453"/>
      <c r="HU20" s="2453"/>
      <c r="HV20" s="2452"/>
      <c r="HW20" s="2449" t="str">
        <f>'2020'!U3</f>
        <v>Koel-systeem-2</v>
      </c>
      <c r="HX20" s="2439" t="s">
        <v>181</v>
      </c>
      <c r="HY20" s="201"/>
      <c r="HZ20" s="201"/>
    </row>
    <row r="21" spans="1:234" s="627" customFormat="1" ht="15.75" x14ac:dyDescent="0.25">
      <c r="A21" s="629" t="s">
        <v>99</v>
      </c>
      <c r="B21" s="677"/>
      <c r="C21" s="258"/>
      <c r="D21" s="166"/>
      <c r="E21" s="88"/>
      <c r="F21" s="630"/>
      <c r="G21" s="88"/>
      <c r="H21" s="630"/>
      <c r="I21" s="614"/>
      <c r="J21" s="168"/>
      <c r="K21" s="615"/>
      <c r="L21" s="616"/>
      <c r="M21" s="87"/>
      <c r="N21" s="1787"/>
      <c r="O21" s="1788"/>
      <c r="P21" s="1789"/>
      <c r="Q21" s="1790"/>
      <c r="R21" s="1791" t="str">
        <f t="shared" si="21"/>
        <v/>
      </c>
      <c r="S21" s="1792"/>
      <c r="T21" s="1794" t="str">
        <f t="shared" si="2"/>
        <v/>
      </c>
      <c r="U21" s="1793"/>
      <c r="V21" s="1793"/>
      <c r="W21" s="1793"/>
      <c r="X21" s="1793"/>
      <c r="Y21" s="542"/>
      <c r="Z21" s="619" t="str">
        <f t="shared" si="22"/>
        <v>Z17</v>
      </c>
      <c r="AA21" s="678" t="str">
        <f t="shared" si="3"/>
        <v/>
      </c>
      <c r="AB21" s="148"/>
      <c r="AC21" s="1288" t="str">
        <f t="shared" si="4"/>
        <v/>
      </c>
      <c r="AD21" s="139"/>
      <c r="AE21" s="1311" t="str">
        <f t="shared" si="5"/>
        <v/>
      </c>
      <c r="AF21" s="139"/>
      <c r="AG21" s="1288" t="str">
        <f t="shared" si="6"/>
        <v/>
      </c>
      <c r="AH21" s="139"/>
      <c r="AI21" s="213"/>
      <c r="AJ21" s="611"/>
      <c r="AK21" s="213"/>
      <c r="AL21" s="617"/>
      <c r="AM21" s="7" t="str">
        <f t="shared" si="23"/>
        <v/>
      </c>
      <c r="AN21" s="618"/>
      <c r="AO21" s="7" t="str">
        <f t="shared" si="24"/>
        <v/>
      </c>
      <c r="AP21" s="618"/>
      <c r="AQ21" s="632" t="str">
        <f t="shared" si="7"/>
        <v/>
      </c>
      <c r="AR21" s="638"/>
      <c r="AS21" s="2112" t="str">
        <f t="shared" ca="1" si="8"/>
        <v/>
      </c>
      <c r="AT21" s="182"/>
      <c r="AU21" s="619" t="str">
        <f t="shared" si="25"/>
        <v>Z17</v>
      </c>
      <c r="AV21" s="678" t="str">
        <f t="shared" si="25"/>
        <v/>
      </c>
      <c r="AW21" s="87"/>
      <c r="AX21" s="3" t="str">
        <f t="shared" si="26"/>
        <v/>
      </c>
      <c r="AY21" s="88"/>
      <c r="AZ21" s="1311" t="str">
        <f t="shared" si="83"/>
        <v/>
      </c>
      <c r="BA21" s="88"/>
      <c r="BB21" s="631" t="str">
        <f t="shared" si="27"/>
        <v/>
      </c>
      <c r="BC21" s="88"/>
      <c r="BD21" s="213" t="str">
        <f t="shared" si="28"/>
        <v/>
      </c>
      <c r="BE21" s="139"/>
      <c r="BF21" s="213" t="str">
        <f t="shared" si="29"/>
        <v/>
      </c>
      <c r="BG21" s="618"/>
      <c r="BH21" s="7" t="str">
        <f t="shared" si="30"/>
        <v/>
      </c>
      <c r="BI21" s="618"/>
      <c r="BJ21" s="7" t="str">
        <f t="shared" si="31"/>
        <v/>
      </c>
      <c r="BK21" s="618"/>
      <c r="BL21" s="632" t="str">
        <f t="shared" si="32"/>
        <v/>
      </c>
      <c r="BM21" s="623"/>
      <c r="BN21" s="2112" t="str">
        <f t="shared" ca="1" si="10"/>
        <v/>
      </c>
      <c r="BO21" s="182"/>
      <c r="BP21" s="619" t="str">
        <f t="shared" si="33"/>
        <v>Z17</v>
      </c>
      <c r="BQ21" s="678" t="str">
        <f t="shared" si="33"/>
        <v/>
      </c>
      <c r="BR21" s="367"/>
      <c r="BS21" s="7" t="str">
        <f t="shared" si="34"/>
        <v/>
      </c>
      <c r="BT21" s="88"/>
      <c r="BU21" s="1311" t="str">
        <f t="shared" si="35"/>
        <v/>
      </c>
      <c r="BV21" s="88"/>
      <c r="BW21" s="631" t="str">
        <f t="shared" si="36"/>
        <v/>
      </c>
      <c r="BX21" s="88"/>
      <c r="BY21" s="213" t="str">
        <f t="shared" si="37"/>
        <v/>
      </c>
      <c r="BZ21" s="139"/>
      <c r="CA21" s="213" t="str">
        <f t="shared" si="38"/>
        <v/>
      </c>
      <c r="CB21" s="618"/>
      <c r="CC21" s="7" t="str">
        <f t="shared" si="39"/>
        <v/>
      </c>
      <c r="CD21" s="618"/>
      <c r="CE21" s="7" t="str">
        <f t="shared" si="40"/>
        <v/>
      </c>
      <c r="CF21" s="618"/>
      <c r="CG21" s="632" t="str">
        <f t="shared" si="11"/>
        <v/>
      </c>
      <c r="CH21" s="623"/>
      <c r="CI21" s="2112" t="str">
        <f t="shared" ca="1" si="12"/>
        <v/>
      </c>
      <c r="CJ21" s="182"/>
      <c r="CK21" s="619" t="str">
        <f t="shared" si="41"/>
        <v>Z17</v>
      </c>
      <c r="CL21" s="678" t="str">
        <f t="shared" si="41"/>
        <v/>
      </c>
      <c r="CM21" s="87"/>
      <c r="CN21" s="3" t="str">
        <f t="shared" si="42"/>
        <v/>
      </c>
      <c r="CO21" s="88"/>
      <c r="CP21" s="1311" t="str">
        <f t="shared" si="43"/>
        <v/>
      </c>
      <c r="CQ21" s="88"/>
      <c r="CR21" s="631" t="str">
        <f t="shared" si="44"/>
        <v/>
      </c>
      <c r="CS21" s="88"/>
      <c r="CT21" s="213" t="str">
        <f t="shared" si="45"/>
        <v/>
      </c>
      <c r="CU21" s="139"/>
      <c r="CV21" s="213" t="str">
        <f t="shared" si="46"/>
        <v/>
      </c>
      <c r="CW21" s="618"/>
      <c r="CX21" s="7" t="str">
        <f t="shared" si="47"/>
        <v/>
      </c>
      <c r="CY21" s="618"/>
      <c r="CZ21" s="7" t="str">
        <f t="shared" si="48"/>
        <v/>
      </c>
      <c r="DA21" s="618"/>
      <c r="DB21" s="632" t="str">
        <f t="shared" si="13"/>
        <v/>
      </c>
      <c r="DC21" s="623"/>
      <c r="DD21" s="2112" t="str">
        <f t="shared" ca="1" si="14"/>
        <v/>
      </c>
      <c r="DE21" s="182"/>
      <c r="DF21" s="619" t="str">
        <f t="shared" si="49"/>
        <v>Z17</v>
      </c>
      <c r="DG21" s="678" t="str">
        <f t="shared" si="49"/>
        <v/>
      </c>
      <c r="DH21" s="87"/>
      <c r="DI21" s="3" t="str">
        <f t="shared" si="50"/>
        <v/>
      </c>
      <c r="DJ21" s="88"/>
      <c r="DK21" s="1311" t="str">
        <f t="shared" si="51"/>
        <v/>
      </c>
      <c r="DL21" s="88"/>
      <c r="DM21" s="631" t="str">
        <f t="shared" si="52"/>
        <v/>
      </c>
      <c r="DN21" s="88"/>
      <c r="DO21" s="213" t="str">
        <f t="shared" si="53"/>
        <v/>
      </c>
      <c r="DP21" s="139"/>
      <c r="DQ21" s="213" t="str">
        <f t="shared" si="54"/>
        <v/>
      </c>
      <c r="DR21" s="618"/>
      <c r="DS21" s="7" t="str">
        <f t="shared" si="55"/>
        <v/>
      </c>
      <c r="DT21" s="618"/>
      <c r="DU21" s="7" t="str">
        <f t="shared" si="56"/>
        <v/>
      </c>
      <c r="DV21" s="618"/>
      <c r="DW21" s="632" t="str">
        <f t="shared" si="15"/>
        <v/>
      </c>
      <c r="DX21" s="623"/>
      <c r="DY21" s="2112" t="str">
        <f t="shared" ca="1" si="16"/>
        <v/>
      </c>
      <c r="DZ21" s="184"/>
      <c r="EA21" s="619" t="str">
        <f t="shared" si="57"/>
        <v>Z17</v>
      </c>
      <c r="EB21" s="681" t="str">
        <f t="shared" si="57"/>
        <v/>
      </c>
      <c r="EC21" s="368"/>
      <c r="ED21" s="3" t="str">
        <f t="shared" si="58"/>
        <v/>
      </c>
      <c r="EE21" s="88"/>
      <c r="EF21" s="1311" t="str">
        <f t="shared" si="59"/>
        <v/>
      </c>
      <c r="EG21" s="88"/>
      <c r="EH21" s="631" t="str">
        <f t="shared" si="60"/>
        <v/>
      </c>
      <c r="EI21" s="88"/>
      <c r="EJ21" s="213" t="str">
        <f t="shared" si="61"/>
        <v/>
      </c>
      <c r="EK21" s="139"/>
      <c r="EL21" s="213" t="str">
        <f t="shared" si="62"/>
        <v/>
      </c>
      <c r="EM21" s="618"/>
      <c r="EN21" s="7" t="str">
        <f t="shared" si="63"/>
        <v/>
      </c>
      <c r="EO21" s="618"/>
      <c r="EP21" s="7" t="str">
        <f t="shared" si="64"/>
        <v/>
      </c>
      <c r="EQ21" s="618"/>
      <c r="ER21" s="1295" t="str">
        <f t="shared" si="17"/>
        <v/>
      </c>
      <c r="ES21" s="623"/>
      <c r="ET21" s="2112" t="str">
        <f t="shared" ca="1" si="18"/>
        <v/>
      </c>
      <c r="EU21" s="184"/>
      <c r="EV21" s="619" t="str">
        <f t="shared" si="65"/>
        <v>Z17</v>
      </c>
      <c r="EW21" s="633" t="str">
        <f t="shared" si="65"/>
        <v/>
      </c>
      <c r="EX21" s="369"/>
      <c r="EY21" s="3" t="str">
        <f t="shared" si="66"/>
        <v/>
      </c>
      <c r="EZ21" s="88"/>
      <c r="FA21" s="7" t="str">
        <f t="shared" si="67"/>
        <v/>
      </c>
      <c r="FB21" s="88"/>
      <c r="FC21" s="631" t="str">
        <f t="shared" si="68"/>
        <v/>
      </c>
      <c r="FD21" s="88"/>
      <c r="FE21" s="213" t="str">
        <f t="shared" si="69"/>
        <v/>
      </c>
      <c r="FF21" s="139"/>
      <c r="FG21" s="213" t="str">
        <f t="shared" si="70"/>
        <v/>
      </c>
      <c r="FH21" s="618"/>
      <c r="FI21" s="7" t="str">
        <f t="shared" si="71"/>
        <v/>
      </c>
      <c r="FJ21" s="618"/>
      <c r="FK21" s="7" t="str">
        <f t="shared" si="72"/>
        <v/>
      </c>
      <c r="FL21" s="618"/>
      <c r="FM21" s="1295" t="str">
        <f t="shared" si="19"/>
        <v/>
      </c>
      <c r="FN21" s="623"/>
      <c r="FO21" s="1292" t="str">
        <f t="shared" ca="1" si="73"/>
        <v/>
      </c>
      <c r="FP21" s="182"/>
      <c r="FQ21" s="619" t="str">
        <f t="shared" si="74"/>
        <v>Z17</v>
      </c>
      <c r="FR21" s="620" t="str">
        <f t="shared" si="74"/>
        <v/>
      </c>
      <c r="FS21" s="87"/>
      <c r="FT21" s="3" t="str">
        <f t="shared" si="75"/>
        <v/>
      </c>
      <c r="FU21" s="88"/>
      <c r="FV21" s="7" t="str">
        <f t="shared" si="76"/>
        <v/>
      </c>
      <c r="FW21" s="88"/>
      <c r="FX21" s="631" t="str">
        <f t="shared" si="77"/>
        <v/>
      </c>
      <c r="FY21" s="88"/>
      <c r="FZ21" s="213" t="str">
        <f t="shared" si="78"/>
        <v/>
      </c>
      <c r="GA21" s="626"/>
      <c r="GB21" s="213" t="str">
        <f t="shared" si="79"/>
        <v/>
      </c>
      <c r="GC21" s="617"/>
      <c r="GD21" s="7" t="str">
        <f t="shared" si="80"/>
        <v/>
      </c>
      <c r="GE21" s="617"/>
      <c r="GF21" s="7" t="str">
        <f t="shared" si="81"/>
        <v/>
      </c>
      <c r="GG21" s="618"/>
      <c r="GH21" s="213" t="str">
        <f t="shared" si="20"/>
        <v/>
      </c>
      <c r="GI21" s="639"/>
      <c r="GJ21" s="1292">
        <f t="shared" si="82"/>
        <v>0</v>
      </c>
      <c r="GK21" s="181"/>
      <c r="GO21" s="628"/>
      <c r="GP21" s="2451"/>
      <c r="GQ21" s="2452"/>
      <c r="GR21" s="2453"/>
      <c r="GS21" s="2454" t="str">
        <f t="shared" ca="1" si="0"/>
        <v>O19</v>
      </c>
      <c r="GT21" s="2453"/>
      <c r="GU21" s="2454" t="s">
        <v>111</v>
      </c>
      <c r="GV21" s="2453"/>
      <c r="GW21" s="2453"/>
      <c r="GX21" s="2453"/>
      <c r="GY21" s="2453"/>
      <c r="GZ21" s="2453"/>
      <c r="HA21" s="2453"/>
      <c r="HB21" s="2452"/>
      <c r="HC21" s="2453"/>
      <c r="HD21" s="2453"/>
      <c r="HE21" s="2453"/>
      <c r="HF21" s="2453"/>
      <c r="HG21" s="2453" t="str">
        <f t="shared" si="1"/>
        <v>Z20</v>
      </c>
      <c r="HH21" s="2453"/>
      <c r="HI21" s="2453"/>
      <c r="HJ21" s="2453"/>
      <c r="HK21" s="2453"/>
      <c r="HL21" s="2453"/>
      <c r="HM21" s="2453"/>
      <c r="HN21" s="2453"/>
      <c r="HO21" s="2453"/>
      <c r="HP21" s="2453"/>
      <c r="HQ21" s="2453"/>
      <c r="HR21" s="2453"/>
      <c r="HS21" s="2453"/>
      <c r="HT21" s="2453"/>
      <c r="HU21" s="2453"/>
      <c r="HV21" s="2452"/>
      <c r="HW21" s="2449" t="str">
        <f>'2020'!V3</f>
        <v>vrije kolom Transfer-6</v>
      </c>
      <c r="HX21" s="2439" t="s">
        <v>181</v>
      </c>
      <c r="HY21" s="201"/>
      <c r="HZ21" s="201"/>
    </row>
    <row r="22" spans="1:234" s="627" customFormat="1" ht="15.75" x14ac:dyDescent="0.25">
      <c r="A22" s="629" t="s">
        <v>100</v>
      </c>
      <c r="B22" s="677"/>
      <c r="C22" s="258"/>
      <c r="D22" s="166"/>
      <c r="E22" s="88"/>
      <c r="F22" s="630"/>
      <c r="G22" s="88"/>
      <c r="H22" s="630"/>
      <c r="I22" s="614"/>
      <c r="J22" s="168"/>
      <c r="K22" s="615"/>
      <c r="L22" s="616"/>
      <c r="M22" s="87"/>
      <c r="N22" s="1787"/>
      <c r="O22" s="1788"/>
      <c r="P22" s="1789"/>
      <c r="Q22" s="1790"/>
      <c r="R22" s="1791" t="str">
        <f t="shared" si="21"/>
        <v/>
      </c>
      <c r="S22" s="1792"/>
      <c r="T22" s="1794" t="str">
        <f t="shared" si="2"/>
        <v/>
      </c>
      <c r="U22" s="1793"/>
      <c r="V22" s="1793"/>
      <c r="W22" s="1793"/>
      <c r="X22" s="1793"/>
      <c r="Y22" s="542"/>
      <c r="Z22" s="619" t="str">
        <f t="shared" si="22"/>
        <v>Z18</v>
      </c>
      <c r="AA22" s="678" t="str">
        <f t="shared" si="3"/>
        <v/>
      </c>
      <c r="AB22" s="148"/>
      <c r="AC22" s="1288" t="str">
        <f t="shared" si="4"/>
        <v/>
      </c>
      <c r="AD22" s="139"/>
      <c r="AE22" s="1311" t="str">
        <f t="shared" si="5"/>
        <v/>
      </c>
      <c r="AF22" s="139"/>
      <c r="AG22" s="1288" t="str">
        <f t="shared" si="6"/>
        <v/>
      </c>
      <c r="AH22" s="139"/>
      <c r="AI22" s="213"/>
      <c r="AJ22" s="611"/>
      <c r="AK22" s="213"/>
      <c r="AL22" s="617"/>
      <c r="AM22" s="7" t="str">
        <f t="shared" si="23"/>
        <v/>
      </c>
      <c r="AN22" s="618"/>
      <c r="AO22" s="7" t="str">
        <f t="shared" si="24"/>
        <v/>
      </c>
      <c r="AP22" s="618"/>
      <c r="AQ22" s="632" t="str">
        <f t="shared" si="7"/>
        <v/>
      </c>
      <c r="AR22" s="638"/>
      <c r="AS22" s="2112" t="str">
        <f t="shared" ca="1" si="8"/>
        <v/>
      </c>
      <c r="AT22" s="182"/>
      <c r="AU22" s="619" t="str">
        <f t="shared" si="25"/>
        <v>Z18</v>
      </c>
      <c r="AV22" s="678" t="str">
        <f t="shared" si="25"/>
        <v/>
      </c>
      <c r="AW22" s="87"/>
      <c r="AX22" s="3" t="str">
        <f t="shared" si="26"/>
        <v/>
      </c>
      <c r="AY22" s="88"/>
      <c r="AZ22" s="1311" t="str">
        <f t="shared" si="83"/>
        <v/>
      </c>
      <c r="BA22" s="88"/>
      <c r="BB22" s="631" t="str">
        <f t="shared" si="27"/>
        <v/>
      </c>
      <c r="BC22" s="88"/>
      <c r="BD22" s="213" t="str">
        <f t="shared" si="28"/>
        <v/>
      </c>
      <c r="BE22" s="139"/>
      <c r="BF22" s="213" t="str">
        <f t="shared" si="29"/>
        <v/>
      </c>
      <c r="BG22" s="618"/>
      <c r="BH22" s="7" t="str">
        <f t="shared" si="30"/>
        <v/>
      </c>
      <c r="BI22" s="618"/>
      <c r="BJ22" s="7" t="str">
        <f t="shared" si="31"/>
        <v/>
      </c>
      <c r="BK22" s="618"/>
      <c r="BL22" s="632" t="str">
        <f t="shared" si="32"/>
        <v/>
      </c>
      <c r="BM22" s="623"/>
      <c r="BN22" s="2112" t="str">
        <f t="shared" ca="1" si="10"/>
        <v/>
      </c>
      <c r="BO22" s="182"/>
      <c r="BP22" s="619" t="str">
        <f t="shared" si="33"/>
        <v>Z18</v>
      </c>
      <c r="BQ22" s="678" t="str">
        <f t="shared" si="33"/>
        <v/>
      </c>
      <c r="BR22" s="367"/>
      <c r="BS22" s="7" t="str">
        <f t="shared" si="34"/>
        <v/>
      </c>
      <c r="BT22" s="88"/>
      <c r="BU22" s="1311" t="str">
        <f t="shared" si="35"/>
        <v/>
      </c>
      <c r="BV22" s="88"/>
      <c r="BW22" s="631" t="str">
        <f t="shared" si="36"/>
        <v/>
      </c>
      <c r="BX22" s="88"/>
      <c r="BY22" s="213" t="str">
        <f t="shared" si="37"/>
        <v/>
      </c>
      <c r="BZ22" s="139"/>
      <c r="CA22" s="213" t="str">
        <f t="shared" si="38"/>
        <v/>
      </c>
      <c r="CB22" s="618"/>
      <c r="CC22" s="7" t="str">
        <f t="shared" si="39"/>
        <v/>
      </c>
      <c r="CD22" s="618"/>
      <c r="CE22" s="7" t="str">
        <f t="shared" si="40"/>
        <v/>
      </c>
      <c r="CF22" s="618"/>
      <c r="CG22" s="632" t="str">
        <f t="shared" si="11"/>
        <v/>
      </c>
      <c r="CH22" s="623"/>
      <c r="CI22" s="2112" t="str">
        <f t="shared" ca="1" si="12"/>
        <v/>
      </c>
      <c r="CJ22" s="182"/>
      <c r="CK22" s="619" t="str">
        <f t="shared" si="41"/>
        <v>Z18</v>
      </c>
      <c r="CL22" s="678" t="str">
        <f t="shared" si="41"/>
        <v/>
      </c>
      <c r="CM22" s="87"/>
      <c r="CN22" s="3" t="str">
        <f t="shared" si="42"/>
        <v/>
      </c>
      <c r="CO22" s="88"/>
      <c r="CP22" s="1311" t="str">
        <f t="shared" si="43"/>
        <v/>
      </c>
      <c r="CQ22" s="88"/>
      <c r="CR22" s="631" t="str">
        <f t="shared" si="44"/>
        <v/>
      </c>
      <c r="CS22" s="88"/>
      <c r="CT22" s="213" t="str">
        <f t="shared" si="45"/>
        <v/>
      </c>
      <c r="CU22" s="139"/>
      <c r="CV22" s="213" t="str">
        <f t="shared" si="46"/>
        <v/>
      </c>
      <c r="CW22" s="618"/>
      <c r="CX22" s="7" t="str">
        <f t="shared" si="47"/>
        <v/>
      </c>
      <c r="CY22" s="618"/>
      <c r="CZ22" s="7" t="str">
        <f t="shared" si="48"/>
        <v/>
      </c>
      <c r="DA22" s="618"/>
      <c r="DB22" s="632" t="str">
        <f t="shared" si="13"/>
        <v/>
      </c>
      <c r="DC22" s="623"/>
      <c r="DD22" s="2112" t="str">
        <f t="shared" ca="1" si="14"/>
        <v/>
      </c>
      <c r="DE22" s="182"/>
      <c r="DF22" s="619" t="str">
        <f t="shared" si="49"/>
        <v>Z18</v>
      </c>
      <c r="DG22" s="678" t="str">
        <f t="shared" si="49"/>
        <v/>
      </c>
      <c r="DH22" s="87"/>
      <c r="DI22" s="3" t="str">
        <f t="shared" si="50"/>
        <v/>
      </c>
      <c r="DJ22" s="88"/>
      <c r="DK22" s="1311" t="str">
        <f t="shared" si="51"/>
        <v/>
      </c>
      <c r="DL22" s="88"/>
      <c r="DM22" s="631" t="str">
        <f t="shared" si="52"/>
        <v/>
      </c>
      <c r="DN22" s="88"/>
      <c r="DO22" s="213" t="str">
        <f t="shared" si="53"/>
        <v/>
      </c>
      <c r="DP22" s="139"/>
      <c r="DQ22" s="213" t="str">
        <f t="shared" si="54"/>
        <v/>
      </c>
      <c r="DR22" s="618"/>
      <c r="DS22" s="7" t="str">
        <f t="shared" si="55"/>
        <v/>
      </c>
      <c r="DT22" s="618"/>
      <c r="DU22" s="7" t="str">
        <f t="shared" si="56"/>
        <v/>
      </c>
      <c r="DV22" s="618"/>
      <c r="DW22" s="632" t="str">
        <f t="shared" si="15"/>
        <v/>
      </c>
      <c r="DX22" s="623"/>
      <c r="DY22" s="2112" t="str">
        <f t="shared" ca="1" si="16"/>
        <v/>
      </c>
      <c r="DZ22" s="184"/>
      <c r="EA22" s="619" t="str">
        <f t="shared" si="57"/>
        <v>Z18</v>
      </c>
      <c r="EB22" s="681" t="str">
        <f t="shared" si="57"/>
        <v/>
      </c>
      <c r="EC22" s="368"/>
      <c r="ED22" s="3" t="str">
        <f t="shared" si="58"/>
        <v/>
      </c>
      <c r="EE22" s="88"/>
      <c r="EF22" s="1311" t="str">
        <f t="shared" si="59"/>
        <v/>
      </c>
      <c r="EG22" s="88"/>
      <c r="EH22" s="631" t="str">
        <f t="shared" si="60"/>
        <v/>
      </c>
      <c r="EI22" s="88"/>
      <c r="EJ22" s="213" t="str">
        <f t="shared" si="61"/>
        <v/>
      </c>
      <c r="EK22" s="139"/>
      <c r="EL22" s="213" t="str">
        <f t="shared" si="62"/>
        <v/>
      </c>
      <c r="EM22" s="618"/>
      <c r="EN22" s="7" t="str">
        <f t="shared" si="63"/>
        <v/>
      </c>
      <c r="EO22" s="618"/>
      <c r="EP22" s="7" t="str">
        <f t="shared" si="64"/>
        <v/>
      </c>
      <c r="EQ22" s="618"/>
      <c r="ER22" s="1295" t="str">
        <f t="shared" si="17"/>
        <v/>
      </c>
      <c r="ES22" s="623"/>
      <c r="ET22" s="2112" t="str">
        <f t="shared" ca="1" si="18"/>
        <v/>
      </c>
      <c r="EU22" s="184"/>
      <c r="EV22" s="619" t="str">
        <f t="shared" si="65"/>
        <v>Z18</v>
      </c>
      <c r="EW22" s="633" t="str">
        <f t="shared" si="65"/>
        <v/>
      </c>
      <c r="EX22" s="369"/>
      <c r="EY22" s="3" t="str">
        <f t="shared" si="66"/>
        <v/>
      </c>
      <c r="EZ22" s="88"/>
      <c r="FA22" s="7" t="str">
        <f t="shared" si="67"/>
        <v/>
      </c>
      <c r="FB22" s="88"/>
      <c r="FC22" s="631" t="str">
        <f t="shared" si="68"/>
        <v/>
      </c>
      <c r="FD22" s="88"/>
      <c r="FE22" s="213" t="str">
        <f t="shared" si="69"/>
        <v/>
      </c>
      <c r="FF22" s="139"/>
      <c r="FG22" s="213" t="str">
        <f t="shared" si="70"/>
        <v/>
      </c>
      <c r="FH22" s="618"/>
      <c r="FI22" s="7" t="str">
        <f t="shared" si="71"/>
        <v/>
      </c>
      <c r="FJ22" s="618"/>
      <c r="FK22" s="7" t="str">
        <f t="shared" si="72"/>
        <v/>
      </c>
      <c r="FL22" s="618"/>
      <c r="FM22" s="1295" t="str">
        <f t="shared" si="19"/>
        <v/>
      </c>
      <c r="FN22" s="623"/>
      <c r="FO22" s="1292" t="str">
        <f t="shared" ca="1" si="73"/>
        <v/>
      </c>
      <c r="FP22" s="182"/>
      <c r="FQ22" s="619" t="str">
        <f t="shared" si="74"/>
        <v>Z18</v>
      </c>
      <c r="FR22" s="620" t="str">
        <f t="shared" si="74"/>
        <v/>
      </c>
      <c r="FS22" s="87"/>
      <c r="FT22" s="3" t="str">
        <f t="shared" si="75"/>
        <v/>
      </c>
      <c r="FU22" s="88"/>
      <c r="FV22" s="7" t="str">
        <f t="shared" si="76"/>
        <v/>
      </c>
      <c r="FW22" s="88"/>
      <c r="FX22" s="631" t="str">
        <f t="shared" si="77"/>
        <v/>
      </c>
      <c r="FY22" s="88"/>
      <c r="FZ22" s="213" t="str">
        <f t="shared" si="78"/>
        <v/>
      </c>
      <c r="GA22" s="626"/>
      <c r="GB22" s="213" t="str">
        <f t="shared" si="79"/>
        <v/>
      </c>
      <c r="GC22" s="617"/>
      <c r="GD22" s="7" t="str">
        <f t="shared" si="80"/>
        <v/>
      </c>
      <c r="GE22" s="617"/>
      <c r="GF22" s="7" t="str">
        <f t="shared" si="81"/>
        <v/>
      </c>
      <c r="GG22" s="618"/>
      <c r="GH22" s="213" t="str">
        <f t="shared" si="20"/>
        <v/>
      </c>
      <c r="GI22" s="639"/>
      <c r="GJ22" s="1292">
        <f t="shared" si="82"/>
        <v>0</v>
      </c>
      <c r="GK22" s="181"/>
      <c r="GO22" s="628"/>
      <c r="GP22" s="2451"/>
      <c r="GQ22" s="2452"/>
      <c r="GR22" s="2453"/>
      <c r="GS22" s="2454" t="str">
        <f t="shared" ca="1" si="0"/>
        <v>O20</v>
      </c>
      <c r="GT22" s="2453"/>
      <c r="GU22" s="2454" t="s">
        <v>112</v>
      </c>
      <c r="GV22" s="2453"/>
      <c r="GW22" s="2453"/>
      <c r="GX22" s="2453"/>
      <c r="GY22" s="2453"/>
      <c r="GZ22" s="2453"/>
      <c r="HA22" s="2453"/>
      <c r="HB22" s="2452"/>
      <c r="HC22" s="2453"/>
      <c r="HD22" s="2453"/>
      <c r="HE22" s="2453"/>
      <c r="HF22" s="2453"/>
      <c r="HG22" s="2453" t="str">
        <f t="shared" si="1"/>
        <v>Z21</v>
      </c>
      <c r="HH22" s="2453"/>
      <c r="HI22" s="2453"/>
      <c r="HJ22" s="2453"/>
      <c r="HK22" s="2453"/>
      <c r="HL22" s="2453"/>
      <c r="HM22" s="2453"/>
      <c r="HN22" s="2453"/>
      <c r="HO22" s="2453"/>
      <c r="HP22" s="2453"/>
      <c r="HQ22" s="2453"/>
      <c r="HR22" s="2453"/>
      <c r="HS22" s="2453"/>
      <c r="HT22" s="2453"/>
      <c r="HU22" s="2453"/>
      <c r="HV22" s="2452"/>
      <c r="HW22" s="2449" t="str">
        <f>'2020'!W3</f>
        <v>vrije kolom Transfer-7</v>
      </c>
      <c r="HX22" s="2439" t="s">
        <v>181</v>
      </c>
      <c r="HY22" s="201"/>
      <c r="HZ22" s="201"/>
    </row>
    <row r="23" spans="1:234" s="627" customFormat="1" ht="15.75" x14ac:dyDescent="0.25">
      <c r="A23" s="629" t="s">
        <v>101</v>
      </c>
      <c r="B23" s="677"/>
      <c r="C23" s="258"/>
      <c r="D23" s="166"/>
      <c r="E23" s="88"/>
      <c r="F23" s="630"/>
      <c r="G23" s="88"/>
      <c r="H23" s="630"/>
      <c r="I23" s="614"/>
      <c r="J23" s="168"/>
      <c r="K23" s="615"/>
      <c r="L23" s="616"/>
      <c r="M23" s="87"/>
      <c r="N23" s="1787"/>
      <c r="O23" s="1788"/>
      <c r="P23" s="1789"/>
      <c r="Q23" s="1790"/>
      <c r="R23" s="1791" t="str">
        <f t="shared" si="21"/>
        <v/>
      </c>
      <c r="S23" s="1792"/>
      <c r="T23" s="1794" t="str">
        <f t="shared" si="2"/>
        <v/>
      </c>
      <c r="U23" s="1793"/>
      <c r="V23" s="1793"/>
      <c r="W23" s="1793"/>
      <c r="X23" s="1793"/>
      <c r="Y23" s="542"/>
      <c r="Z23" s="619" t="str">
        <f t="shared" si="22"/>
        <v>Z19</v>
      </c>
      <c r="AA23" s="678" t="str">
        <f t="shared" si="3"/>
        <v/>
      </c>
      <c r="AB23" s="148"/>
      <c r="AC23" s="1288" t="str">
        <f t="shared" si="4"/>
        <v/>
      </c>
      <c r="AD23" s="139"/>
      <c r="AE23" s="1311" t="str">
        <f t="shared" si="5"/>
        <v/>
      </c>
      <c r="AF23" s="139"/>
      <c r="AG23" s="1288" t="str">
        <f t="shared" si="6"/>
        <v/>
      </c>
      <c r="AH23" s="139"/>
      <c r="AI23" s="213"/>
      <c r="AJ23" s="611"/>
      <c r="AK23" s="213"/>
      <c r="AL23" s="617"/>
      <c r="AM23" s="7" t="str">
        <f t="shared" si="23"/>
        <v/>
      </c>
      <c r="AN23" s="618"/>
      <c r="AO23" s="7" t="str">
        <f t="shared" si="24"/>
        <v/>
      </c>
      <c r="AP23" s="618"/>
      <c r="AQ23" s="632" t="str">
        <f t="shared" si="7"/>
        <v/>
      </c>
      <c r="AR23" s="638"/>
      <c r="AS23" s="2112" t="str">
        <f t="shared" ca="1" si="8"/>
        <v/>
      </c>
      <c r="AT23" s="182"/>
      <c r="AU23" s="619" t="str">
        <f t="shared" si="25"/>
        <v>Z19</v>
      </c>
      <c r="AV23" s="678" t="str">
        <f t="shared" si="25"/>
        <v/>
      </c>
      <c r="AW23" s="87"/>
      <c r="AX23" s="3" t="str">
        <f t="shared" si="26"/>
        <v/>
      </c>
      <c r="AY23" s="88"/>
      <c r="AZ23" s="1311" t="str">
        <f t="shared" si="83"/>
        <v/>
      </c>
      <c r="BA23" s="88"/>
      <c r="BB23" s="631" t="str">
        <f t="shared" si="27"/>
        <v/>
      </c>
      <c r="BC23" s="88"/>
      <c r="BD23" s="213" t="str">
        <f t="shared" si="28"/>
        <v/>
      </c>
      <c r="BE23" s="139"/>
      <c r="BF23" s="213" t="str">
        <f t="shared" si="29"/>
        <v/>
      </c>
      <c r="BG23" s="618"/>
      <c r="BH23" s="7" t="str">
        <f t="shared" si="30"/>
        <v/>
      </c>
      <c r="BI23" s="618"/>
      <c r="BJ23" s="7" t="str">
        <f t="shared" si="31"/>
        <v/>
      </c>
      <c r="BK23" s="618"/>
      <c r="BL23" s="632" t="str">
        <f t="shared" si="32"/>
        <v/>
      </c>
      <c r="BM23" s="623"/>
      <c r="BN23" s="2112" t="str">
        <f t="shared" ca="1" si="10"/>
        <v/>
      </c>
      <c r="BO23" s="182"/>
      <c r="BP23" s="619" t="str">
        <f t="shared" si="33"/>
        <v>Z19</v>
      </c>
      <c r="BQ23" s="678" t="str">
        <f t="shared" si="33"/>
        <v/>
      </c>
      <c r="BR23" s="367"/>
      <c r="BS23" s="7" t="str">
        <f t="shared" si="34"/>
        <v/>
      </c>
      <c r="BT23" s="88"/>
      <c r="BU23" s="1311" t="str">
        <f t="shared" si="35"/>
        <v/>
      </c>
      <c r="BV23" s="88"/>
      <c r="BW23" s="631" t="str">
        <f t="shared" si="36"/>
        <v/>
      </c>
      <c r="BX23" s="88"/>
      <c r="BY23" s="213" t="str">
        <f t="shared" si="37"/>
        <v/>
      </c>
      <c r="BZ23" s="139"/>
      <c r="CA23" s="213" t="str">
        <f t="shared" si="38"/>
        <v/>
      </c>
      <c r="CB23" s="618"/>
      <c r="CC23" s="7" t="str">
        <f t="shared" si="39"/>
        <v/>
      </c>
      <c r="CD23" s="618"/>
      <c r="CE23" s="7" t="str">
        <f t="shared" si="40"/>
        <v/>
      </c>
      <c r="CF23" s="618"/>
      <c r="CG23" s="632" t="str">
        <f t="shared" si="11"/>
        <v/>
      </c>
      <c r="CH23" s="623"/>
      <c r="CI23" s="2112" t="str">
        <f t="shared" ca="1" si="12"/>
        <v/>
      </c>
      <c r="CJ23" s="182"/>
      <c r="CK23" s="619" t="str">
        <f t="shared" si="41"/>
        <v>Z19</v>
      </c>
      <c r="CL23" s="678" t="str">
        <f t="shared" si="41"/>
        <v/>
      </c>
      <c r="CM23" s="87"/>
      <c r="CN23" s="3" t="str">
        <f t="shared" si="42"/>
        <v/>
      </c>
      <c r="CO23" s="88"/>
      <c r="CP23" s="1311" t="str">
        <f t="shared" si="43"/>
        <v/>
      </c>
      <c r="CQ23" s="88"/>
      <c r="CR23" s="631" t="str">
        <f t="shared" si="44"/>
        <v/>
      </c>
      <c r="CS23" s="88"/>
      <c r="CT23" s="213" t="str">
        <f t="shared" si="45"/>
        <v/>
      </c>
      <c r="CU23" s="139"/>
      <c r="CV23" s="213" t="str">
        <f t="shared" si="46"/>
        <v/>
      </c>
      <c r="CW23" s="618"/>
      <c r="CX23" s="7" t="str">
        <f t="shared" si="47"/>
        <v/>
      </c>
      <c r="CY23" s="618"/>
      <c r="CZ23" s="7" t="str">
        <f t="shared" si="48"/>
        <v/>
      </c>
      <c r="DA23" s="618"/>
      <c r="DB23" s="632" t="str">
        <f t="shared" si="13"/>
        <v/>
      </c>
      <c r="DC23" s="623"/>
      <c r="DD23" s="2112" t="str">
        <f t="shared" ca="1" si="14"/>
        <v/>
      </c>
      <c r="DE23" s="182"/>
      <c r="DF23" s="619" t="str">
        <f t="shared" si="49"/>
        <v>Z19</v>
      </c>
      <c r="DG23" s="678" t="str">
        <f t="shared" si="49"/>
        <v/>
      </c>
      <c r="DH23" s="87"/>
      <c r="DI23" s="3" t="str">
        <f t="shared" si="50"/>
        <v/>
      </c>
      <c r="DJ23" s="88"/>
      <c r="DK23" s="1311" t="str">
        <f t="shared" si="51"/>
        <v/>
      </c>
      <c r="DL23" s="88"/>
      <c r="DM23" s="631" t="str">
        <f t="shared" si="52"/>
        <v/>
      </c>
      <c r="DN23" s="88"/>
      <c r="DO23" s="213" t="str">
        <f t="shared" si="53"/>
        <v/>
      </c>
      <c r="DP23" s="139"/>
      <c r="DQ23" s="213" t="str">
        <f t="shared" si="54"/>
        <v/>
      </c>
      <c r="DR23" s="618"/>
      <c r="DS23" s="7" t="str">
        <f t="shared" si="55"/>
        <v/>
      </c>
      <c r="DT23" s="618"/>
      <c r="DU23" s="7" t="str">
        <f t="shared" si="56"/>
        <v/>
      </c>
      <c r="DV23" s="618"/>
      <c r="DW23" s="632" t="str">
        <f t="shared" si="15"/>
        <v/>
      </c>
      <c r="DX23" s="623"/>
      <c r="DY23" s="2112" t="str">
        <f t="shared" ca="1" si="16"/>
        <v/>
      </c>
      <c r="DZ23" s="184"/>
      <c r="EA23" s="619" t="str">
        <f t="shared" si="57"/>
        <v>Z19</v>
      </c>
      <c r="EB23" s="681" t="str">
        <f t="shared" si="57"/>
        <v/>
      </c>
      <c r="EC23" s="368"/>
      <c r="ED23" s="3" t="str">
        <f t="shared" si="58"/>
        <v/>
      </c>
      <c r="EE23" s="88"/>
      <c r="EF23" s="1311" t="str">
        <f t="shared" si="59"/>
        <v/>
      </c>
      <c r="EG23" s="88"/>
      <c r="EH23" s="631" t="str">
        <f t="shared" si="60"/>
        <v/>
      </c>
      <c r="EI23" s="88"/>
      <c r="EJ23" s="213" t="str">
        <f t="shared" si="61"/>
        <v/>
      </c>
      <c r="EK23" s="139"/>
      <c r="EL23" s="213" t="str">
        <f t="shared" si="62"/>
        <v/>
      </c>
      <c r="EM23" s="618"/>
      <c r="EN23" s="7" t="str">
        <f t="shared" si="63"/>
        <v/>
      </c>
      <c r="EO23" s="618"/>
      <c r="EP23" s="7" t="str">
        <f t="shared" si="64"/>
        <v/>
      </c>
      <c r="EQ23" s="618"/>
      <c r="ER23" s="1295" t="str">
        <f t="shared" si="17"/>
        <v/>
      </c>
      <c r="ES23" s="623"/>
      <c r="ET23" s="2112" t="str">
        <f t="shared" ca="1" si="18"/>
        <v/>
      </c>
      <c r="EU23" s="184"/>
      <c r="EV23" s="619" t="str">
        <f t="shared" si="65"/>
        <v>Z19</v>
      </c>
      <c r="EW23" s="633" t="str">
        <f t="shared" si="65"/>
        <v/>
      </c>
      <c r="EX23" s="369"/>
      <c r="EY23" s="3" t="str">
        <f t="shared" si="66"/>
        <v/>
      </c>
      <c r="EZ23" s="88"/>
      <c r="FA23" s="7" t="str">
        <f t="shared" si="67"/>
        <v/>
      </c>
      <c r="FB23" s="88"/>
      <c r="FC23" s="631" t="str">
        <f t="shared" si="68"/>
        <v/>
      </c>
      <c r="FD23" s="88"/>
      <c r="FE23" s="213" t="str">
        <f t="shared" si="69"/>
        <v/>
      </c>
      <c r="FF23" s="139"/>
      <c r="FG23" s="213" t="str">
        <f t="shared" si="70"/>
        <v/>
      </c>
      <c r="FH23" s="618"/>
      <c r="FI23" s="7" t="str">
        <f t="shared" si="71"/>
        <v/>
      </c>
      <c r="FJ23" s="618"/>
      <c r="FK23" s="7" t="str">
        <f t="shared" si="72"/>
        <v/>
      </c>
      <c r="FL23" s="618"/>
      <c r="FM23" s="1295" t="str">
        <f t="shared" si="19"/>
        <v/>
      </c>
      <c r="FN23" s="623"/>
      <c r="FO23" s="1292" t="str">
        <f t="shared" ca="1" si="73"/>
        <v/>
      </c>
      <c r="FP23" s="182"/>
      <c r="FQ23" s="619" t="str">
        <f t="shared" si="74"/>
        <v>Z19</v>
      </c>
      <c r="FR23" s="620" t="str">
        <f t="shared" si="74"/>
        <v/>
      </c>
      <c r="FS23" s="87"/>
      <c r="FT23" s="3" t="str">
        <f t="shared" si="75"/>
        <v/>
      </c>
      <c r="FU23" s="88"/>
      <c r="FV23" s="7" t="str">
        <f t="shared" si="76"/>
        <v/>
      </c>
      <c r="FW23" s="88"/>
      <c r="FX23" s="631" t="str">
        <f t="shared" si="77"/>
        <v/>
      </c>
      <c r="FY23" s="88"/>
      <c r="FZ23" s="213" t="str">
        <f t="shared" si="78"/>
        <v/>
      </c>
      <c r="GA23" s="626"/>
      <c r="GB23" s="213" t="str">
        <f t="shared" si="79"/>
        <v/>
      </c>
      <c r="GC23" s="617"/>
      <c r="GD23" s="7" t="str">
        <f t="shared" si="80"/>
        <v/>
      </c>
      <c r="GE23" s="617"/>
      <c r="GF23" s="7" t="str">
        <f t="shared" si="81"/>
        <v/>
      </c>
      <c r="GG23" s="618"/>
      <c r="GH23" s="213" t="str">
        <f t="shared" si="20"/>
        <v/>
      </c>
      <c r="GI23" s="639"/>
      <c r="GJ23" s="1292">
        <f t="shared" si="82"/>
        <v>0</v>
      </c>
      <c r="GK23" s="181"/>
      <c r="GO23" s="628"/>
      <c r="GP23" s="2451"/>
      <c r="GQ23" s="2452"/>
      <c r="GR23" s="2453"/>
      <c r="GS23" s="2454"/>
      <c r="GT23" s="2453"/>
      <c r="GU23" s="2454" t="s">
        <v>113</v>
      </c>
      <c r="GV23" s="2453"/>
      <c r="GW23" s="2453"/>
      <c r="GX23" s="2453"/>
      <c r="GY23" s="2453"/>
      <c r="GZ23" s="2453"/>
      <c r="HA23" s="2453"/>
      <c r="HB23" s="2452"/>
      <c r="HC23" s="2453"/>
      <c r="HD23" s="2453"/>
      <c r="HE23" s="2453"/>
      <c r="HF23" s="2453"/>
      <c r="HG23" s="2453" t="str">
        <f t="shared" si="1"/>
        <v>Z22</v>
      </c>
      <c r="HH23" s="2453"/>
      <c r="HI23" s="2453"/>
      <c r="HJ23" s="2453"/>
      <c r="HK23" s="2453"/>
      <c r="HL23" s="2453"/>
      <c r="HM23" s="2453"/>
      <c r="HN23" s="2453"/>
      <c r="HO23" s="2453"/>
      <c r="HP23" s="2453"/>
      <c r="HQ23" s="2453"/>
      <c r="HR23" s="2453"/>
      <c r="HS23" s="2453"/>
      <c r="HT23" s="2453"/>
      <c r="HU23" s="2453"/>
      <c r="HV23" s="2452"/>
      <c r="HW23" s="2449" t="str">
        <f>'2020'!X3</f>
        <v>vrije kolom Transfer-8</v>
      </c>
      <c r="HX23" s="2439" t="s">
        <v>181</v>
      </c>
      <c r="HY23" s="201"/>
      <c r="HZ23" s="201"/>
    </row>
    <row r="24" spans="1:234" s="627" customFormat="1" ht="15.75" x14ac:dyDescent="0.25">
      <c r="A24" s="629" t="s">
        <v>102</v>
      </c>
      <c r="B24" s="677"/>
      <c r="C24" s="258"/>
      <c r="D24" s="166"/>
      <c r="E24" s="88"/>
      <c r="F24" s="630"/>
      <c r="G24" s="88"/>
      <c r="H24" s="630"/>
      <c r="I24" s="614"/>
      <c r="J24" s="168"/>
      <c r="K24" s="615"/>
      <c r="L24" s="616"/>
      <c r="M24" s="87"/>
      <c r="N24" s="1787"/>
      <c r="O24" s="1788"/>
      <c r="P24" s="1789"/>
      <c r="Q24" s="1790"/>
      <c r="R24" s="1791" t="str">
        <f t="shared" si="21"/>
        <v/>
      </c>
      <c r="S24" s="1792"/>
      <c r="T24" s="1794" t="str">
        <f t="shared" si="2"/>
        <v/>
      </c>
      <c r="U24" s="1793"/>
      <c r="V24" s="1793"/>
      <c r="W24" s="1793"/>
      <c r="X24" s="1793"/>
      <c r="Y24" s="542"/>
      <c r="Z24" s="619" t="str">
        <f t="shared" si="22"/>
        <v>Z20</v>
      </c>
      <c r="AA24" s="678" t="str">
        <f t="shared" si="3"/>
        <v/>
      </c>
      <c r="AB24" s="148"/>
      <c r="AC24" s="1288" t="str">
        <f t="shared" si="4"/>
        <v/>
      </c>
      <c r="AD24" s="139"/>
      <c r="AE24" s="1311" t="str">
        <f t="shared" si="5"/>
        <v/>
      </c>
      <c r="AF24" s="139"/>
      <c r="AG24" s="1288" t="str">
        <f t="shared" si="6"/>
        <v/>
      </c>
      <c r="AH24" s="139"/>
      <c r="AI24" s="213"/>
      <c r="AJ24" s="611"/>
      <c r="AK24" s="213"/>
      <c r="AL24" s="617"/>
      <c r="AM24" s="7" t="str">
        <f t="shared" si="23"/>
        <v/>
      </c>
      <c r="AN24" s="618"/>
      <c r="AO24" s="7" t="str">
        <f t="shared" si="24"/>
        <v/>
      </c>
      <c r="AP24" s="618"/>
      <c r="AQ24" s="632" t="str">
        <f t="shared" si="7"/>
        <v/>
      </c>
      <c r="AR24" s="638"/>
      <c r="AS24" s="2112" t="str">
        <f t="shared" ca="1" si="8"/>
        <v/>
      </c>
      <c r="AT24" s="182"/>
      <c r="AU24" s="619" t="str">
        <f t="shared" si="25"/>
        <v>Z20</v>
      </c>
      <c r="AV24" s="678" t="str">
        <f t="shared" si="25"/>
        <v/>
      </c>
      <c r="AW24" s="87"/>
      <c r="AX24" s="3" t="str">
        <f t="shared" si="26"/>
        <v/>
      </c>
      <c r="AY24" s="88"/>
      <c r="AZ24" s="1311" t="str">
        <f t="shared" si="83"/>
        <v/>
      </c>
      <c r="BA24" s="88"/>
      <c r="BB24" s="631" t="str">
        <f t="shared" si="27"/>
        <v/>
      </c>
      <c r="BC24" s="88"/>
      <c r="BD24" s="213" t="str">
        <f t="shared" si="28"/>
        <v/>
      </c>
      <c r="BE24" s="139"/>
      <c r="BF24" s="213" t="str">
        <f t="shared" si="29"/>
        <v/>
      </c>
      <c r="BG24" s="618"/>
      <c r="BH24" s="7" t="str">
        <f t="shared" si="30"/>
        <v/>
      </c>
      <c r="BI24" s="618"/>
      <c r="BJ24" s="7" t="str">
        <f t="shared" si="31"/>
        <v/>
      </c>
      <c r="BK24" s="618"/>
      <c r="BL24" s="632" t="str">
        <f t="shared" si="32"/>
        <v/>
      </c>
      <c r="BM24" s="623"/>
      <c r="BN24" s="2112" t="str">
        <f t="shared" ca="1" si="10"/>
        <v/>
      </c>
      <c r="BO24" s="182"/>
      <c r="BP24" s="619" t="str">
        <f t="shared" si="33"/>
        <v>Z20</v>
      </c>
      <c r="BQ24" s="678" t="str">
        <f t="shared" si="33"/>
        <v/>
      </c>
      <c r="BR24" s="367"/>
      <c r="BS24" s="7" t="str">
        <f t="shared" si="34"/>
        <v/>
      </c>
      <c r="BT24" s="88"/>
      <c r="BU24" s="1311" t="str">
        <f t="shared" si="35"/>
        <v/>
      </c>
      <c r="BV24" s="88"/>
      <c r="BW24" s="631" t="str">
        <f t="shared" si="36"/>
        <v/>
      </c>
      <c r="BX24" s="88"/>
      <c r="BY24" s="213" t="str">
        <f t="shared" si="37"/>
        <v/>
      </c>
      <c r="BZ24" s="139"/>
      <c r="CA24" s="213" t="str">
        <f t="shared" si="38"/>
        <v/>
      </c>
      <c r="CB24" s="618"/>
      <c r="CC24" s="7" t="str">
        <f t="shared" si="39"/>
        <v/>
      </c>
      <c r="CD24" s="618"/>
      <c r="CE24" s="7" t="str">
        <f t="shared" si="40"/>
        <v/>
      </c>
      <c r="CF24" s="618"/>
      <c r="CG24" s="632" t="str">
        <f t="shared" si="11"/>
        <v/>
      </c>
      <c r="CH24" s="623"/>
      <c r="CI24" s="2112" t="str">
        <f t="shared" ca="1" si="12"/>
        <v/>
      </c>
      <c r="CJ24" s="182"/>
      <c r="CK24" s="619" t="str">
        <f t="shared" si="41"/>
        <v>Z20</v>
      </c>
      <c r="CL24" s="678" t="str">
        <f t="shared" si="41"/>
        <v/>
      </c>
      <c r="CM24" s="87"/>
      <c r="CN24" s="3" t="str">
        <f t="shared" si="42"/>
        <v/>
      </c>
      <c r="CO24" s="88"/>
      <c r="CP24" s="1311" t="str">
        <f t="shared" si="43"/>
        <v/>
      </c>
      <c r="CQ24" s="88"/>
      <c r="CR24" s="631" t="str">
        <f t="shared" si="44"/>
        <v/>
      </c>
      <c r="CS24" s="88"/>
      <c r="CT24" s="213" t="str">
        <f t="shared" si="45"/>
        <v/>
      </c>
      <c r="CU24" s="139"/>
      <c r="CV24" s="213" t="str">
        <f t="shared" si="46"/>
        <v/>
      </c>
      <c r="CW24" s="618"/>
      <c r="CX24" s="7" t="str">
        <f t="shared" si="47"/>
        <v/>
      </c>
      <c r="CY24" s="618"/>
      <c r="CZ24" s="7" t="str">
        <f t="shared" si="48"/>
        <v/>
      </c>
      <c r="DA24" s="618"/>
      <c r="DB24" s="632" t="str">
        <f t="shared" si="13"/>
        <v/>
      </c>
      <c r="DC24" s="623"/>
      <c r="DD24" s="2112" t="str">
        <f t="shared" ca="1" si="14"/>
        <v/>
      </c>
      <c r="DE24" s="182"/>
      <c r="DF24" s="619" t="str">
        <f t="shared" si="49"/>
        <v>Z20</v>
      </c>
      <c r="DG24" s="678" t="str">
        <f t="shared" si="49"/>
        <v/>
      </c>
      <c r="DH24" s="87"/>
      <c r="DI24" s="3" t="str">
        <f t="shared" si="50"/>
        <v/>
      </c>
      <c r="DJ24" s="88"/>
      <c r="DK24" s="1311" t="str">
        <f t="shared" si="51"/>
        <v/>
      </c>
      <c r="DL24" s="88"/>
      <c r="DM24" s="631" t="str">
        <f t="shared" si="52"/>
        <v/>
      </c>
      <c r="DN24" s="88"/>
      <c r="DO24" s="213" t="str">
        <f t="shared" si="53"/>
        <v/>
      </c>
      <c r="DP24" s="139"/>
      <c r="DQ24" s="213" t="str">
        <f t="shared" si="54"/>
        <v/>
      </c>
      <c r="DR24" s="618"/>
      <c r="DS24" s="7" t="str">
        <f t="shared" si="55"/>
        <v/>
      </c>
      <c r="DT24" s="618"/>
      <c r="DU24" s="7" t="str">
        <f t="shared" si="56"/>
        <v/>
      </c>
      <c r="DV24" s="618"/>
      <c r="DW24" s="632" t="str">
        <f t="shared" si="15"/>
        <v/>
      </c>
      <c r="DX24" s="623"/>
      <c r="DY24" s="2112" t="str">
        <f t="shared" ca="1" si="16"/>
        <v/>
      </c>
      <c r="DZ24" s="184"/>
      <c r="EA24" s="619" t="str">
        <f t="shared" si="57"/>
        <v>Z20</v>
      </c>
      <c r="EB24" s="681" t="str">
        <f t="shared" si="57"/>
        <v/>
      </c>
      <c r="EC24" s="368"/>
      <c r="ED24" s="3" t="str">
        <f t="shared" si="58"/>
        <v/>
      </c>
      <c r="EE24" s="88"/>
      <c r="EF24" s="1311" t="str">
        <f t="shared" si="59"/>
        <v/>
      </c>
      <c r="EG24" s="88"/>
      <c r="EH24" s="631" t="str">
        <f t="shared" si="60"/>
        <v/>
      </c>
      <c r="EI24" s="88"/>
      <c r="EJ24" s="213" t="str">
        <f t="shared" si="61"/>
        <v/>
      </c>
      <c r="EK24" s="139"/>
      <c r="EL24" s="213" t="str">
        <f t="shared" si="62"/>
        <v/>
      </c>
      <c r="EM24" s="618"/>
      <c r="EN24" s="7" t="str">
        <f t="shared" si="63"/>
        <v/>
      </c>
      <c r="EO24" s="618"/>
      <c r="EP24" s="7" t="str">
        <f t="shared" si="64"/>
        <v/>
      </c>
      <c r="EQ24" s="618"/>
      <c r="ER24" s="1295" t="str">
        <f t="shared" si="17"/>
        <v/>
      </c>
      <c r="ES24" s="623"/>
      <c r="ET24" s="2112" t="str">
        <f t="shared" ca="1" si="18"/>
        <v/>
      </c>
      <c r="EU24" s="184"/>
      <c r="EV24" s="619" t="str">
        <f t="shared" si="65"/>
        <v>Z20</v>
      </c>
      <c r="EW24" s="633" t="str">
        <f t="shared" si="65"/>
        <v/>
      </c>
      <c r="EX24" s="369"/>
      <c r="EY24" s="3" t="str">
        <f t="shared" si="66"/>
        <v/>
      </c>
      <c r="EZ24" s="88"/>
      <c r="FA24" s="7" t="str">
        <f t="shared" si="67"/>
        <v/>
      </c>
      <c r="FB24" s="88"/>
      <c r="FC24" s="631" t="str">
        <f t="shared" si="68"/>
        <v/>
      </c>
      <c r="FD24" s="88"/>
      <c r="FE24" s="213" t="str">
        <f t="shared" si="69"/>
        <v/>
      </c>
      <c r="FF24" s="139"/>
      <c r="FG24" s="213" t="str">
        <f t="shared" si="70"/>
        <v/>
      </c>
      <c r="FH24" s="618"/>
      <c r="FI24" s="7" t="str">
        <f t="shared" si="71"/>
        <v/>
      </c>
      <c r="FJ24" s="618"/>
      <c r="FK24" s="7" t="str">
        <f t="shared" si="72"/>
        <v/>
      </c>
      <c r="FL24" s="618"/>
      <c r="FM24" s="1295" t="str">
        <f t="shared" si="19"/>
        <v/>
      </c>
      <c r="FN24" s="623"/>
      <c r="FO24" s="1292" t="str">
        <f t="shared" ca="1" si="73"/>
        <v/>
      </c>
      <c r="FP24" s="182"/>
      <c r="FQ24" s="619" t="str">
        <f t="shared" si="74"/>
        <v>Z20</v>
      </c>
      <c r="FR24" s="620" t="str">
        <f t="shared" si="74"/>
        <v/>
      </c>
      <c r="FS24" s="87"/>
      <c r="FT24" s="3" t="str">
        <f t="shared" si="75"/>
        <v/>
      </c>
      <c r="FU24" s="88"/>
      <c r="FV24" s="7" t="str">
        <f t="shared" si="76"/>
        <v/>
      </c>
      <c r="FW24" s="88"/>
      <c r="FX24" s="631" t="str">
        <f t="shared" si="77"/>
        <v/>
      </c>
      <c r="FY24" s="88"/>
      <c r="FZ24" s="213" t="str">
        <f t="shared" si="78"/>
        <v/>
      </c>
      <c r="GA24" s="626"/>
      <c r="GB24" s="213" t="str">
        <f t="shared" si="79"/>
        <v/>
      </c>
      <c r="GC24" s="617"/>
      <c r="GD24" s="7" t="str">
        <f t="shared" si="80"/>
        <v/>
      </c>
      <c r="GE24" s="617"/>
      <c r="GF24" s="7" t="str">
        <f t="shared" si="81"/>
        <v/>
      </c>
      <c r="GG24" s="618"/>
      <c r="GH24" s="213" t="str">
        <f t="shared" si="20"/>
        <v/>
      </c>
      <c r="GI24" s="639"/>
      <c r="GJ24" s="1292">
        <f t="shared" si="82"/>
        <v>0</v>
      </c>
      <c r="GK24" s="181"/>
      <c r="GO24" s="628"/>
      <c r="GP24" s="2451"/>
      <c r="GQ24" s="2452"/>
      <c r="GR24" s="2453"/>
      <c r="GS24" s="2458" t="s">
        <v>455</v>
      </c>
      <c r="GT24" s="2453"/>
      <c r="GU24" s="2454" t="s">
        <v>114</v>
      </c>
      <c r="GV24" s="2453"/>
      <c r="GW24" s="2453"/>
      <c r="GX24" s="2453"/>
      <c r="GY24" s="2453"/>
      <c r="GZ24" s="2453"/>
      <c r="HA24" s="2453"/>
      <c r="HB24" s="2452"/>
      <c r="HC24" s="2453"/>
      <c r="HD24" s="2453"/>
      <c r="HE24" s="2453"/>
      <c r="HF24" s="2453"/>
      <c r="HG24" s="2453" t="str">
        <f t="shared" si="1"/>
        <v>Z23</v>
      </c>
      <c r="HH24" s="2453"/>
      <c r="HI24" s="2453"/>
      <c r="HJ24" s="2453"/>
      <c r="HK24" s="2453"/>
      <c r="HL24" s="2453"/>
      <c r="HM24" s="2453"/>
      <c r="HN24" s="2453"/>
      <c r="HO24" s="2453"/>
      <c r="HP24" s="2453"/>
      <c r="HQ24" s="2453"/>
      <c r="HR24" s="2453"/>
      <c r="HS24" s="2453"/>
      <c r="HT24" s="2453"/>
      <c r="HU24" s="2453"/>
      <c r="HV24" s="2452"/>
      <c r="HW24" s="2449" t="str">
        <f>'2020'!Y3</f>
        <v>vrije kolom Transfer-9</v>
      </c>
      <c r="HX24" s="2439" t="s">
        <v>181</v>
      </c>
      <c r="HY24" s="201"/>
      <c r="HZ24" s="201"/>
    </row>
    <row r="25" spans="1:234" s="627" customFormat="1" ht="15.75" x14ac:dyDescent="0.25">
      <c r="A25" s="629" t="s">
        <v>103</v>
      </c>
      <c r="B25" s="677"/>
      <c r="C25" s="258"/>
      <c r="D25" s="166"/>
      <c r="E25" s="88"/>
      <c r="F25" s="630"/>
      <c r="G25" s="88"/>
      <c r="H25" s="630"/>
      <c r="I25" s="614"/>
      <c r="J25" s="168"/>
      <c r="K25" s="615"/>
      <c r="L25" s="616"/>
      <c r="M25" s="87"/>
      <c r="N25" s="1787"/>
      <c r="O25" s="1788"/>
      <c r="P25" s="1789"/>
      <c r="Q25" s="1790"/>
      <c r="R25" s="1791" t="str">
        <f t="shared" si="21"/>
        <v/>
      </c>
      <c r="S25" s="1792"/>
      <c r="T25" s="1794" t="str">
        <f t="shared" si="2"/>
        <v/>
      </c>
      <c r="U25" s="1793"/>
      <c r="V25" s="1793"/>
      <c r="W25" s="1793"/>
      <c r="X25" s="1793"/>
      <c r="Y25" s="542"/>
      <c r="Z25" s="619" t="str">
        <f t="shared" si="22"/>
        <v>Z21</v>
      </c>
      <c r="AA25" s="678" t="str">
        <f t="shared" si="3"/>
        <v/>
      </c>
      <c r="AB25" s="148"/>
      <c r="AC25" s="1288" t="str">
        <f t="shared" si="4"/>
        <v/>
      </c>
      <c r="AD25" s="139"/>
      <c r="AE25" s="1311" t="str">
        <f t="shared" si="5"/>
        <v/>
      </c>
      <c r="AF25" s="139"/>
      <c r="AG25" s="1288" t="str">
        <f t="shared" si="6"/>
        <v/>
      </c>
      <c r="AH25" s="139"/>
      <c r="AI25" s="213"/>
      <c r="AJ25" s="611"/>
      <c r="AK25" s="213"/>
      <c r="AL25" s="617"/>
      <c r="AM25" s="7" t="str">
        <f t="shared" si="23"/>
        <v/>
      </c>
      <c r="AN25" s="618"/>
      <c r="AO25" s="7" t="str">
        <f t="shared" si="24"/>
        <v/>
      </c>
      <c r="AP25" s="618"/>
      <c r="AQ25" s="632" t="str">
        <f t="shared" si="7"/>
        <v/>
      </c>
      <c r="AR25" s="638"/>
      <c r="AS25" s="2112" t="str">
        <f t="shared" ca="1" si="8"/>
        <v/>
      </c>
      <c r="AT25" s="182"/>
      <c r="AU25" s="619" t="str">
        <f t="shared" si="25"/>
        <v>Z21</v>
      </c>
      <c r="AV25" s="678" t="str">
        <f t="shared" si="25"/>
        <v/>
      </c>
      <c r="AW25" s="87"/>
      <c r="AX25" s="3" t="str">
        <f t="shared" si="26"/>
        <v/>
      </c>
      <c r="AY25" s="88"/>
      <c r="AZ25" s="1311" t="str">
        <f t="shared" si="83"/>
        <v/>
      </c>
      <c r="BA25" s="88"/>
      <c r="BB25" s="631" t="str">
        <f t="shared" si="27"/>
        <v/>
      </c>
      <c r="BC25" s="88"/>
      <c r="BD25" s="213" t="str">
        <f t="shared" si="28"/>
        <v/>
      </c>
      <c r="BE25" s="139"/>
      <c r="BF25" s="213" t="str">
        <f t="shared" si="29"/>
        <v/>
      </c>
      <c r="BG25" s="618"/>
      <c r="BH25" s="7" t="str">
        <f t="shared" si="30"/>
        <v/>
      </c>
      <c r="BI25" s="618"/>
      <c r="BJ25" s="7" t="str">
        <f t="shared" si="31"/>
        <v/>
      </c>
      <c r="BK25" s="618"/>
      <c r="BL25" s="632" t="str">
        <f t="shared" si="32"/>
        <v/>
      </c>
      <c r="BM25" s="623"/>
      <c r="BN25" s="2112" t="str">
        <f t="shared" ca="1" si="10"/>
        <v/>
      </c>
      <c r="BO25" s="182"/>
      <c r="BP25" s="619" t="str">
        <f t="shared" si="33"/>
        <v>Z21</v>
      </c>
      <c r="BQ25" s="678" t="str">
        <f t="shared" si="33"/>
        <v/>
      </c>
      <c r="BR25" s="367"/>
      <c r="BS25" s="7" t="str">
        <f t="shared" si="34"/>
        <v/>
      </c>
      <c r="BT25" s="88"/>
      <c r="BU25" s="1311" t="str">
        <f t="shared" si="35"/>
        <v/>
      </c>
      <c r="BV25" s="88"/>
      <c r="BW25" s="631" t="str">
        <f t="shared" si="36"/>
        <v/>
      </c>
      <c r="BX25" s="88"/>
      <c r="BY25" s="213" t="str">
        <f t="shared" si="37"/>
        <v/>
      </c>
      <c r="BZ25" s="139"/>
      <c r="CA25" s="213" t="str">
        <f t="shared" si="38"/>
        <v/>
      </c>
      <c r="CB25" s="618"/>
      <c r="CC25" s="7" t="str">
        <f t="shared" si="39"/>
        <v/>
      </c>
      <c r="CD25" s="618"/>
      <c r="CE25" s="7" t="str">
        <f t="shared" si="40"/>
        <v/>
      </c>
      <c r="CF25" s="618"/>
      <c r="CG25" s="632" t="str">
        <f t="shared" si="11"/>
        <v/>
      </c>
      <c r="CH25" s="623"/>
      <c r="CI25" s="2112" t="str">
        <f t="shared" ca="1" si="12"/>
        <v/>
      </c>
      <c r="CJ25" s="182"/>
      <c r="CK25" s="619" t="str">
        <f t="shared" si="41"/>
        <v>Z21</v>
      </c>
      <c r="CL25" s="678" t="str">
        <f t="shared" si="41"/>
        <v/>
      </c>
      <c r="CM25" s="87"/>
      <c r="CN25" s="3" t="str">
        <f t="shared" si="42"/>
        <v/>
      </c>
      <c r="CO25" s="88"/>
      <c r="CP25" s="1311" t="str">
        <f t="shared" si="43"/>
        <v/>
      </c>
      <c r="CQ25" s="88"/>
      <c r="CR25" s="631" t="str">
        <f t="shared" si="44"/>
        <v/>
      </c>
      <c r="CS25" s="88"/>
      <c r="CT25" s="213" t="str">
        <f t="shared" si="45"/>
        <v/>
      </c>
      <c r="CU25" s="139"/>
      <c r="CV25" s="213" t="str">
        <f t="shared" si="46"/>
        <v/>
      </c>
      <c r="CW25" s="618"/>
      <c r="CX25" s="7" t="str">
        <f t="shared" si="47"/>
        <v/>
      </c>
      <c r="CY25" s="618"/>
      <c r="CZ25" s="7" t="str">
        <f t="shared" si="48"/>
        <v/>
      </c>
      <c r="DA25" s="618"/>
      <c r="DB25" s="632" t="str">
        <f t="shared" si="13"/>
        <v/>
      </c>
      <c r="DC25" s="623"/>
      <c r="DD25" s="2112" t="str">
        <f t="shared" ca="1" si="14"/>
        <v/>
      </c>
      <c r="DE25" s="182"/>
      <c r="DF25" s="619" t="str">
        <f t="shared" si="49"/>
        <v>Z21</v>
      </c>
      <c r="DG25" s="678" t="str">
        <f t="shared" si="49"/>
        <v/>
      </c>
      <c r="DH25" s="87"/>
      <c r="DI25" s="3" t="str">
        <f t="shared" si="50"/>
        <v/>
      </c>
      <c r="DJ25" s="88"/>
      <c r="DK25" s="1311" t="str">
        <f t="shared" si="51"/>
        <v/>
      </c>
      <c r="DL25" s="88"/>
      <c r="DM25" s="631" t="str">
        <f t="shared" si="52"/>
        <v/>
      </c>
      <c r="DN25" s="88"/>
      <c r="DO25" s="213" t="str">
        <f t="shared" si="53"/>
        <v/>
      </c>
      <c r="DP25" s="139"/>
      <c r="DQ25" s="213" t="str">
        <f t="shared" si="54"/>
        <v/>
      </c>
      <c r="DR25" s="618"/>
      <c r="DS25" s="7" t="str">
        <f t="shared" si="55"/>
        <v/>
      </c>
      <c r="DT25" s="618"/>
      <c r="DU25" s="7" t="str">
        <f t="shared" si="56"/>
        <v/>
      </c>
      <c r="DV25" s="618"/>
      <c r="DW25" s="632" t="str">
        <f t="shared" si="15"/>
        <v/>
      </c>
      <c r="DX25" s="623"/>
      <c r="DY25" s="2112" t="str">
        <f t="shared" ca="1" si="16"/>
        <v/>
      </c>
      <c r="DZ25" s="184"/>
      <c r="EA25" s="619" t="str">
        <f t="shared" si="57"/>
        <v>Z21</v>
      </c>
      <c r="EB25" s="681" t="str">
        <f t="shared" si="57"/>
        <v/>
      </c>
      <c r="EC25" s="368"/>
      <c r="ED25" s="3" t="str">
        <f t="shared" si="58"/>
        <v/>
      </c>
      <c r="EE25" s="88"/>
      <c r="EF25" s="1311" t="str">
        <f t="shared" si="59"/>
        <v/>
      </c>
      <c r="EG25" s="88"/>
      <c r="EH25" s="631" t="str">
        <f t="shared" si="60"/>
        <v/>
      </c>
      <c r="EI25" s="88"/>
      <c r="EJ25" s="213" t="str">
        <f t="shared" si="61"/>
        <v/>
      </c>
      <c r="EK25" s="139"/>
      <c r="EL25" s="213" t="str">
        <f t="shared" si="62"/>
        <v/>
      </c>
      <c r="EM25" s="618"/>
      <c r="EN25" s="7" t="str">
        <f t="shared" si="63"/>
        <v/>
      </c>
      <c r="EO25" s="618"/>
      <c r="EP25" s="7" t="str">
        <f t="shared" si="64"/>
        <v/>
      </c>
      <c r="EQ25" s="618"/>
      <c r="ER25" s="1295" t="str">
        <f t="shared" si="17"/>
        <v/>
      </c>
      <c r="ES25" s="623"/>
      <c r="ET25" s="2112" t="str">
        <f t="shared" ca="1" si="18"/>
        <v/>
      </c>
      <c r="EU25" s="184"/>
      <c r="EV25" s="619" t="str">
        <f t="shared" si="65"/>
        <v>Z21</v>
      </c>
      <c r="EW25" s="633" t="str">
        <f t="shared" si="65"/>
        <v/>
      </c>
      <c r="EX25" s="369"/>
      <c r="EY25" s="3" t="str">
        <f t="shared" si="66"/>
        <v/>
      </c>
      <c r="EZ25" s="88"/>
      <c r="FA25" s="7" t="str">
        <f t="shared" si="67"/>
        <v/>
      </c>
      <c r="FB25" s="88"/>
      <c r="FC25" s="631" t="str">
        <f t="shared" si="68"/>
        <v/>
      </c>
      <c r="FD25" s="88"/>
      <c r="FE25" s="213" t="str">
        <f t="shared" si="69"/>
        <v/>
      </c>
      <c r="FF25" s="139"/>
      <c r="FG25" s="213" t="str">
        <f t="shared" si="70"/>
        <v/>
      </c>
      <c r="FH25" s="618"/>
      <c r="FI25" s="7" t="str">
        <f t="shared" si="71"/>
        <v/>
      </c>
      <c r="FJ25" s="618"/>
      <c r="FK25" s="7" t="str">
        <f t="shared" si="72"/>
        <v/>
      </c>
      <c r="FL25" s="618"/>
      <c r="FM25" s="1295" t="str">
        <f t="shared" si="19"/>
        <v/>
      </c>
      <c r="FN25" s="623"/>
      <c r="FO25" s="1292" t="str">
        <f t="shared" ca="1" si="73"/>
        <v/>
      </c>
      <c r="FP25" s="182"/>
      <c r="FQ25" s="619" t="str">
        <f t="shared" si="74"/>
        <v>Z21</v>
      </c>
      <c r="FR25" s="620" t="str">
        <f t="shared" si="74"/>
        <v/>
      </c>
      <c r="FS25" s="87"/>
      <c r="FT25" s="3" t="str">
        <f t="shared" si="75"/>
        <v/>
      </c>
      <c r="FU25" s="88"/>
      <c r="FV25" s="7" t="str">
        <f t="shared" si="76"/>
        <v/>
      </c>
      <c r="FW25" s="88"/>
      <c r="FX25" s="631" t="str">
        <f t="shared" si="77"/>
        <v/>
      </c>
      <c r="FY25" s="88"/>
      <c r="FZ25" s="213" t="str">
        <f t="shared" si="78"/>
        <v/>
      </c>
      <c r="GA25" s="626"/>
      <c r="GB25" s="213" t="str">
        <f t="shared" si="79"/>
        <v/>
      </c>
      <c r="GC25" s="617"/>
      <c r="GD25" s="7" t="str">
        <f t="shared" si="80"/>
        <v/>
      </c>
      <c r="GE25" s="617"/>
      <c r="GF25" s="7" t="str">
        <f t="shared" si="81"/>
        <v/>
      </c>
      <c r="GG25" s="618"/>
      <c r="GH25" s="213" t="str">
        <f t="shared" si="20"/>
        <v/>
      </c>
      <c r="GI25" s="639"/>
      <c r="GJ25" s="1292">
        <f t="shared" si="82"/>
        <v>0</v>
      </c>
      <c r="GK25" s="181"/>
      <c r="GO25" s="628"/>
      <c r="GP25" s="2451"/>
      <c r="GQ25" s="2452"/>
      <c r="GR25" s="2453"/>
      <c r="GS25" s="2458"/>
      <c r="GT25" s="2453"/>
      <c r="GU25" s="2454" t="s">
        <v>115</v>
      </c>
      <c r="GV25" s="2453"/>
      <c r="GW25" s="2453"/>
      <c r="GX25" s="2453"/>
      <c r="GY25" s="2453"/>
      <c r="GZ25" s="2453"/>
      <c r="HA25" s="2453"/>
      <c r="HB25" s="2452"/>
      <c r="HC25" s="2453"/>
      <c r="HD25" s="2453"/>
      <c r="HE25" s="2453"/>
      <c r="HF25" s="2453"/>
      <c r="HG25" s="2453" t="str">
        <f t="shared" si="1"/>
        <v>Z24</v>
      </c>
      <c r="HH25" s="2453"/>
      <c r="HI25" s="2453"/>
      <c r="HJ25" s="2453"/>
      <c r="HK25" s="2453"/>
      <c r="HL25" s="2453"/>
      <c r="HM25" s="2453"/>
      <c r="HN25" s="2453"/>
      <c r="HO25" s="2453"/>
      <c r="HP25" s="2453"/>
      <c r="HQ25" s="2453"/>
      <c r="HR25" s="2453"/>
      <c r="HS25" s="2453"/>
      <c r="HT25" s="2453"/>
      <c r="HU25" s="2453"/>
      <c r="HV25" s="2452"/>
      <c r="HW25" s="2449" t="str">
        <f>'2020'!AA3</f>
        <v>Ontgasser</v>
      </c>
      <c r="HX25" s="2439" t="s">
        <v>181</v>
      </c>
      <c r="HY25" s="201"/>
      <c r="HZ25" s="201"/>
    </row>
    <row r="26" spans="1:234" s="627" customFormat="1" ht="15.75" x14ac:dyDescent="0.25">
      <c r="A26" s="629" t="s">
        <v>104</v>
      </c>
      <c r="B26" s="677"/>
      <c r="C26" s="258"/>
      <c r="D26" s="166"/>
      <c r="E26" s="88"/>
      <c r="F26" s="630"/>
      <c r="G26" s="88"/>
      <c r="H26" s="630"/>
      <c r="I26" s="614"/>
      <c r="J26" s="168"/>
      <c r="K26" s="615"/>
      <c r="L26" s="616"/>
      <c r="M26" s="87"/>
      <c r="N26" s="1795"/>
      <c r="O26" s="1788"/>
      <c r="P26" s="1789"/>
      <c r="Q26" s="1790"/>
      <c r="R26" s="1791" t="str">
        <f t="shared" si="21"/>
        <v/>
      </c>
      <c r="S26" s="1792"/>
      <c r="T26" s="1794" t="str">
        <f t="shared" si="2"/>
        <v/>
      </c>
      <c r="U26" s="1793"/>
      <c r="V26" s="1793"/>
      <c r="W26" s="1793"/>
      <c r="X26" s="1793"/>
      <c r="Y26" s="542"/>
      <c r="Z26" s="619" t="str">
        <f t="shared" si="22"/>
        <v>Z22</v>
      </c>
      <c r="AA26" s="678" t="str">
        <f t="shared" si="3"/>
        <v/>
      </c>
      <c r="AB26" s="148"/>
      <c r="AC26" s="1288" t="str">
        <f t="shared" si="4"/>
        <v/>
      </c>
      <c r="AD26" s="139"/>
      <c r="AE26" s="1311" t="str">
        <f t="shared" si="5"/>
        <v/>
      </c>
      <c r="AF26" s="139"/>
      <c r="AG26" s="1288" t="str">
        <f t="shared" si="6"/>
        <v/>
      </c>
      <c r="AH26" s="139"/>
      <c r="AI26" s="1311"/>
      <c r="AJ26" s="611"/>
      <c r="AK26" s="213"/>
      <c r="AL26" s="617"/>
      <c r="AM26" s="7" t="str">
        <f t="shared" si="23"/>
        <v/>
      </c>
      <c r="AN26" s="618"/>
      <c r="AO26" s="7" t="str">
        <f t="shared" si="24"/>
        <v/>
      </c>
      <c r="AP26" s="618"/>
      <c r="AQ26" s="632" t="str">
        <f t="shared" si="7"/>
        <v/>
      </c>
      <c r="AR26" s="638"/>
      <c r="AS26" s="2112" t="str">
        <f t="shared" ca="1" si="8"/>
        <v/>
      </c>
      <c r="AT26" s="182"/>
      <c r="AU26" s="619" t="str">
        <f t="shared" si="25"/>
        <v>Z22</v>
      </c>
      <c r="AV26" s="678" t="str">
        <f t="shared" si="25"/>
        <v/>
      </c>
      <c r="AW26" s="87"/>
      <c r="AX26" s="3" t="str">
        <f t="shared" si="26"/>
        <v/>
      </c>
      <c r="AY26" s="88"/>
      <c r="AZ26" s="1311" t="str">
        <f t="shared" si="83"/>
        <v/>
      </c>
      <c r="BA26" s="88"/>
      <c r="BB26" s="631" t="str">
        <f t="shared" si="27"/>
        <v/>
      </c>
      <c r="BC26" s="88"/>
      <c r="BD26" s="213" t="str">
        <f t="shared" si="28"/>
        <v/>
      </c>
      <c r="BE26" s="139"/>
      <c r="BF26" s="213" t="str">
        <f t="shared" si="29"/>
        <v/>
      </c>
      <c r="BG26" s="618"/>
      <c r="BH26" s="7" t="str">
        <f t="shared" si="30"/>
        <v/>
      </c>
      <c r="BI26" s="618"/>
      <c r="BJ26" s="7" t="str">
        <f t="shared" si="31"/>
        <v/>
      </c>
      <c r="BK26" s="618"/>
      <c r="BL26" s="632" t="str">
        <f t="shared" si="32"/>
        <v/>
      </c>
      <c r="BM26" s="623"/>
      <c r="BN26" s="2112" t="str">
        <f t="shared" ca="1" si="10"/>
        <v/>
      </c>
      <c r="BO26" s="182"/>
      <c r="BP26" s="619" t="str">
        <f t="shared" si="33"/>
        <v>Z22</v>
      </c>
      <c r="BQ26" s="678" t="str">
        <f t="shared" si="33"/>
        <v/>
      </c>
      <c r="BR26" s="367"/>
      <c r="BS26" s="7" t="str">
        <f t="shared" si="34"/>
        <v/>
      </c>
      <c r="BT26" s="88"/>
      <c r="BU26" s="1311" t="str">
        <f t="shared" si="35"/>
        <v/>
      </c>
      <c r="BV26" s="88"/>
      <c r="BW26" s="631" t="str">
        <f t="shared" si="36"/>
        <v/>
      </c>
      <c r="BX26" s="88"/>
      <c r="BY26" s="213" t="str">
        <f t="shared" si="37"/>
        <v/>
      </c>
      <c r="BZ26" s="139"/>
      <c r="CA26" s="213" t="str">
        <f t="shared" si="38"/>
        <v/>
      </c>
      <c r="CB26" s="618"/>
      <c r="CC26" s="7" t="str">
        <f t="shared" si="39"/>
        <v/>
      </c>
      <c r="CD26" s="618"/>
      <c r="CE26" s="7" t="str">
        <f t="shared" si="40"/>
        <v/>
      </c>
      <c r="CF26" s="618"/>
      <c r="CG26" s="632" t="str">
        <f t="shared" si="11"/>
        <v/>
      </c>
      <c r="CH26" s="623"/>
      <c r="CI26" s="2112" t="str">
        <f t="shared" ca="1" si="12"/>
        <v/>
      </c>
      <c r="CJ26" s="182"/>
      <c r="CK26" s="619" t="str">
        <f t="shared" si="41"/>
        <v>Z22</v>
      </c>
      <c r="CL26" s="678" t="str">
        <f t="shared" si="41"/>
        <v/>
      </c>
      <c r="CM26" s="87"/>
      <c r="CN26" s="3" t="str">
        <f t="shared" si="42"/>
        <v/>
      </c>
      <c r="CO26" s="88"/>
      <c r="CP26" s="1311" t="str">
        <f t="shared" si="43"/>
        <v/>
      </c>
      <c r="CQ26" s="88"/>
      <c r="CR26" s="631" t="str">
        <f t="shared" si="44"/>
        <v/>
      </c>
      <c r="CS26" s="88"/>
      <c r="CT26" s="213" t="str">
        <f t="shared" si="45"/>
        <v/>
      </c>
      <c r="CU26" s="139"/>
      <c r="CV26" s="213" t="str">
        <f t="shared" si="46"/>
        <v/>
      </c>
      <c r="CW26" s="618"/>
      <c r="CX26" s="7" t="str">
        <f t="shared" si="47"/>
        <v/>
      </c>
      <c r="CY26" s="618"/>
      <c r="CZ26" s="7" t="str">
        <f t="shared" si="48"/>
        <v/>
      </c>
      <c r="DA26" s="618"/>
      <c r="DB26" s="632" t="str">
        <f t="shared" si="13"/>
        <v/>
      </c>
      <c r="DC26" s="623"/>
      <c r="DD26" s="2112" t="str">
        <f t="shared" ca="1" si="14"/>
        <v/>
      </c>
      <c r="DE26" s="182"/>
      <c r="DF26" s="619" t="str">
        <f t="shared" si="49"/>
        <v>Z22</v>
      </c>
      <c r="DG26" s="678" t="str">
        <f t="shared" si="49"/>
        <v/>
      </c>
      <c r="DH26" s="87"/>
      <c r="DI26" s="3" t="str">
        <f t="shared" si="50"/>
        <v/>
      </c>
      <c r="DJ26" s="88"/>
      <c r="DK26" s="1311" t="str">
        <f t="shared" si="51"/>
        <v/>
      </c>
      <c r="DL26" s="88"/>
      <c r="DM26" s="631" t="str">
        <f t="shared" si="52"/>
        <v/>
      </c>
      <c r="DN26" s="88"/>
      <c r="DO26" s="213" t="str">
        <f t="shared" si="53"/>
        <v/>
      </c>
      <c r="DP26" s="139"/>
      <c r="DQ26" s="213" t="str">
        <f t="shared" si="54"/>
        <v/>
      </c>
      <c r="DR26" s="618"/>
      <c r="DS26" s="7" t="str">
        <f t="shared" si="55"/>
        <v/>
      </c>
      <c r="DT26" s="618"/>
      <c r="DU26" s="7" t="str">
        <f t="shared" si="56"/>
        <v/>
      </c>
      <c r="DV26" s="618"/>
      <c r="DW26" s="632" t="str">
        <f t="shared" si="15"/>
        <v/>
      </c>
      <c r="DX26" s="623"/>
      <c r="DY26" s="2112" t="str">
        <f t="shared" ca="1" si="16"/>
        <v/>
      </c>
      <c r="DZ26" s="184"/>
      <c r="EA26" s="619" t="str">
        <f t="shared" si="57"/>
        <v>Z22</v>
      </c>
      <c r="EB26" s="681" t="str">
        <f t="shared" si="57"/>
        <v/>
      </c>
      <c r="EC26" s="368"/>
      <c r="ED26" s="3" t="str">
        <f t="shared" si="58"/>
        <v/>
      </c>
      <c r="EE26" s="88"/>
      <c r="EF26" s="1311" t="str">
        <f t="shared" si="59"/>
        <v/>
      </c>
      <c r="EG26" s="88"/>
      <c r="EH26" s="631" t="str">
        <f t="shared" si="60"/>
        <v/>
      </c>
      <c r="EI26" s="88"/>
      <c r="EJ26" s="213" t="str">
        <f t="shared" si="61"/>
        <v/>
      </c>
      <c r="EK26" s="139"/>
      <c r="EL26" s="213" t="str">
        <f t="shared" si="62"/>
        <v/>
      </c>
      <c r="EM26" s="618"/>
      <c r="EN26" s="7" t="str">
        <f t="shared" si="63"/>
        <v/>
      </c>
      <c r="EO26" s="618"/>
      <c r="EP26" s="7" t="str">
        <f t="shared" si="64"/>
        <v/>
      </c>
      <c r="EQ26" s="618"/>
      <c r="ER26" s="1295" t="str">
        <f t="shared" si="17"/>
        <v/>
      </c>
      <c r="ES26" s="623"/>
      <c r="ET26" s="2112" t="str">
        <f t="shared" ca="1" si="18"/>
        <v/>
      </c>
      <c r="EU26" s="184"/>
      <c r="EV26" s="619" t="str">
        <f t="shared" si="65"/>
        <v>Z22</v>
      </c>
      <c r="EW26" s="633" t="str">
        <f t="shared" si="65"/>
        <v/>
      </c>
      <c r="EX26" s="369"/>
      <c r="EY26" s="3" t="str">
        <f t="shared" si="66"/>
        <v/>
      </c>
      <c r="EZ26" s="88"/>
      <c r="FA26" s="7" t="str">
        <f t="shared" si="67"/>
        <v/>
      </c>
      <c r="FB26" s="88"/>
      <c r="FC26" s="631" t="str">
        <f t="shared" si="68"/>
        <v/>
      </c>
      <c r="FD26" s="88"/>
      <c r="FE26" s="213" t="str">
        <f t="shared" si="69"/>
        <v/>
      </c>
      <c r="FF26" s="139"/>
      <c r="FG26" s="213" t="str">
        <f t="shared" si="70"/>
        <v/>
      </c>
      <c r="FH26" s="618"/>
      <c r="FI26" s="7" t="str">
        <f t="shared" si="71"/>
        <v/>
      </c>
      <c r="FJ26" s="618"/>
      <c r="FK26" s="7" t="str">
        <f t="shared" si="72"/>
        <v/>
      </c>
      <c r="FL26" s="618"/>
      <c r="FM26" s="1295" t="str">
        <f t="shared" si="19"/>
        <v/>
      </c>
      <c r="FN26" s="623"/>
      <c r="FO26" s="1292" t="str">
        <f t="shared" ca="1" si="73"/>
        <v/>
      </c>
      <c r="FP26" s="182"/>
      <c r="FQ26" s="619" t="str">
        <f t="shared" si="74"/>
        <v>Z22</v>
      </c>
      <c r="FR26" s="620" t="str">
        <f t="shared" si="74"/>
        <v/>
      </c>
      <c r="FS26" s="87"/>
      <c r="FT26" s="3" t="str">
        <f t="shared" si="75"/>
        <v/>
      </c>
      <c r="FU26" s="88"/>
      <c r="FV26" s="7" t="str">
        <f t="shared" si="76"/>
        <v/>
      </c>
      <c r="FW26" s="88"/>
      <c r="FX26" s="631" t="str">
        <f t="shared" si="77"/>
        <v/>
      </c>
      <c r="FY26" s="88"/>
      <c r="FZ26" s="213" t="str">
        <f t="shared" si="78"/>
        <v/>
      </c>
      <c r="GA26" s="626"/>
      <c r="GB26" s="213" t="str">
        <f t="shared" si="79"/>
        <v/>
      </c>
      <c r="GC26" s="617"/>
      <c r="GD26" s="7" t="str">
        <f t="shared" si="80"/>
        <v/>
      </c>
      <c r="GE26" s="617"/>
      <c r="GF26" s="7" t="str">
        <f t="shared" si="81"/>
        <v/>
      </c>
      <c r="GG26" s="618"/>
      <c r="GH26" s="213" t="str">
        <f t="shared" si="20"/>
        <v/>
      </c>
      <c r="GI26" s="639"/>
      <c r="GJ26" s="1292">
        <f t="shared" si="82"/>
        <v>0</v>
      </c>
      <c r="GK26" s="181"/>
      <c r="GO26" s="628"/>
      <c r="GP26" s="2451"/>
      <c r="GQ26" s="2452"/>
      <c r="GR26" s="2453"/>
      <c r="GS26" s="2453"/>
      <c r="GT26" s="2453"/>
      <c r="GU26" s="2454" t="s">
        <v>116</v>
      </c>
      <c r="GV26" s="2453"/>
      <c r="GW26" s="2453"/>
      <c r="GX26" s="2453"/>
      <c r="GY26" s="2453"/>
      <c r="GZ26" s="2453"/>
      <c r="HA26" s="2453"/>
      <c r="HB26" s="2452"/>
      <c r="HC26" s="2453"/>
      <c r="HD26" s="2453"/>
      <c r="HE26" s="2453"/>
      <c r="HF26" s="2453"/>
      <c r="HG26" s="2453" t="str">
        <f t="shared" si="1"/>
        <v>Z25</v>
      </c>
      <c r="HH26" s="2453"/>
      <c r="HI26" s="2453"/>
      <c r="HJ26" s="2453"/>
      <c r="HK26" s="2453"/>
      <c r="HL26" s="2453"/>
      <c r="HM26" s="2453"/>
      <c r="HN26" s="2453"/>
      <c r="HO26" s="2453"/>
      <c r="HP26" s="2453"/>
      <c r="HQ26" s="2453"/>
      <c r="HR26" s="2453"/>
      <c r="HS26" s="2453"/>
      <c r="HT26" s="2453"/>
      <c r="HU26" s="2453"/>
      <c r="HV26" s="2452"/>
      <c r="HW26" s="2460" t="str">
        <f>'2020'!AB3</f>
        <v>Naver-branders</v>
      </c>
      <c r="HX26" s="2439" t="s">
        <v>181</v>
      </c>
      <c r="HY26" s="201"/>
      <c r="HZ26" s="201"/>
    </row>
    <row r="27" spans="1:234" s="627" customFormat="1" ht="15.75" x14ac:dyDescent="0.25">
      <c r="A27" s="629" t="s">
        <v>105</v>
      </c>
      <c r="B27" s="677"/>
      <c r="C27" s="258"/>
      <c r="D27" s="166"/>
      <c r="E27" s="88"/>
      <c r="F27" s="630"/>
      <c r="G27" s="88"/>
      <c r="H27" s="630"/>
      <c r="I27" s="614"/>
      <c r="J27" s="168"/>
      <c r="K27" s="615"/>
      <c r="L27" s="616"/>
      <c r="M27" s="87"/>
      <c r="N27" s="1795"/>
      <c r="O27" s="1788"/>
      <c r="P27" s="1789"/>
      <c r="Q27" s="1790"/>
      <c r="R27" s="1791" t="str">
        <f t="shared" si="21"/>
        <v/>
      </c>
      <c r="S27" s="1792"/>
      <c r="T27" s="1794" t="str">
        <f t="shared" si="2"/>
        <v/>
      </c>
      <c r="U27" s="1793"/>
      <c r="V27" s="1793"/>
      <c r="W27" s="1793"/>
      <c r="X27" s="1793"/>
      <c r="Y27" s="542"/>
      <c r="Z27" s="619" t="str">
        <f t="shared" si="22"/>
        <v>Z23</v>
      </c>
      <c r="AA27" s="678" t="str">
        <f t="shared" si="3"/>
        <v/>
      </c>
      <c r="AB27" s="148"/>
      <c r="AC27" s="1288" t="str">
        <f t="shared" si="4"/>
        <v/>
      </c>
      <c r="AD27" s="139"/>
      <c r="AE27" s="1311" t="str">
        <f t="shared" si="5"/>
        <v/>
      </c>
      <c r="AF27" s="139"/>
      <c r="AG27" s="1288" t="str">
        <f t="shared" si="6"/>
        <v/>
      </c>
      <c r="AH27" s="139"/>
      <c r="AI27" s="1311"/>
      <c r="AJ27" s="611"/>
      <c r="AK27" s="213"/>
      <c r="AL27" s="617"/>
      <c r="AM27" s="7" t="str">
        <f t="shared" si="23"/>
        <v/>
      </c>
      <c r="AN27" s="618"/>
      <c r="AO27" s="7" t="str">
        <f t="shared" si="24"/>
        <v/>
      </c>
      <c r="AP27" s="618"/>
      <c r="AQ27" s="632" t="str">
        <f t="shared" si="7"/>
        <v/>
      </c>
      <c r="AR27" s="638"/>
      <c r="AS27" s="2112" t="str">
        <f t="shared" ca="1" si="8"/>
        <v/>
      </c>
      <c r="AT27" s="182"/>
      <c r="AU27" s="619" t="str">
        <f t="shared" si="25"/>
        <v>Z23</v>
      </c>
      <c r="AV27" s="678" t="str">
        <f t="shared" si="25"/>
        <v/>
      </c>
      <c r="AW27" s="87"/>
      <c r="AX27" s="3" t="str">
        <f t="shared" si="26"/>
        <v/>
      </c>
      <c r="AY27" s="88"/>
      <c r="AZ27" s="1311" t="str">
        <f t="shared" si="83"/>
        <v/>
      </c>
      <c r="BA27" s="88"/>
      <c r="BB27" s="631" t="str">
        <f t="shared" si="27"/>
        <v/>
      </c>
      <c r="BC27" s="88"/>
      <c r="BD27" s="213" t="str">
        <f t="shared" si="28"/>
        <v/>
      </c>
      <c r="BE27" s="139"/>
      <c r="BF27" s="213" t="str">
        <f t="shared" si="29"/>
        <v/>
      </c>
      <c r="BG27" s="618"/>
      <c r="BH27" s="7" t="str">
        <f t="shared" si="30"/>
        <v/>
      </c>
      <c r="BI27" s="618"/>
      <c r="BJ27" s="7" t="str">
        <f t="shared" si="31"/>
        <v/>
      </c>
      <c r="BK27" s="618"/>
      <c r="BL27" s="632" t="str">
        <f t="shared" si="32"/>
        <v/>
      </c>
      <c r="BM27" s="623"/>
      <c r="BN27" s="2112" t="str">
        <f t="shared" ca="1" si="10"/>
        <v/>
      </c>
      <c r="BO27" s="182"/>
      <c r="BP27" s="619" t="str">
        <f t="shared" si="33"/>
        <v>Z23</v>
      </c>
      <c r="BQ27" s="678" t="str">
        <f t="shared" si="33"/>
        <v/>
      </c>
      <c r="BR27" s="367"/>
      <c r="BS27" s="7" t="str">
        <f t="shared" si="34"/>
        <v/>
      </c>
      <c r="BT27" s="88"/>
      <c r="BU27" s="1311" t="str">
        <f t="shared" si="35"/>
        <v/>
      </c>
      <c r="BV27" s="88"/>
      <c r="BW27" s="631" t="str">
        <f t="shared" si="36"/>
        <v/>
      </c>
      <c r="BX27" s="88"/>
      <c r="BY27" s="213" t="str">
        <f t="shared" si="37"/>
        <v/>
      </c>
      <c r="BZ27" s="139"/>
      <c r="CA27" s="213" t="str">
        <f t="shared" si="38"/>
        <v/>
      </c>
      <c r="CB27" s="618"/>
      <c r="CC27" s="7" t="str">
        <f t="shared" si="39"/>
        <v/>
      </c>
      <c r="CD27" s="618"/>
      <c r="CE27" s="7" t="str">
        <f t="shared" si="40"/>
        <v/>
      </c>
      <c r="CF27" s="618"/>
      <c r="CG27" s="632" t="str">
        <f t="shared" si="11"/>
        <v/>
      </c>
      <c r="CH27" s="623"/>
      <c r="CI27" s="2112" t="str">
        <f t="shared" ca="1" si="12"/>
        <v/>
      </c>
      <c r="CJ27" s="182"/>
      <c r="CK27" s="619" t="str">
        <f t="shared" si="41"/>
        <v>Z23</v>
      </c>
      <c r="CL27" s="678" t="str">
        <f t="shared" si="41"/>
        <v/>
      </c>
      <c r="CM27" s="87"/>
      <c r="CN27" s="3" t="str">
        <f t="shared" si="42"/>
        <v/>
      </c>
      <c r="CO27" s="88"/>
      <c r="CP27" s="1311" t="str">
        <f t="shared" si="43"/>
        <v/>
      </c>
      <c r="CQ27" s="88"/>
      <c r="CR27" s="631" t="str">
        <f t="shared" si="44"/>
        <v/>
      </c>
      <c r="CS27" s="88"/>
      <c r="CT27" s="213" t="str">
        <f t="shared" si="45"/>
        <v/>
      </c>
      <c r="CU27" s="139"/>
      <c r="CV27" s="213" t="str">
        <f t="shared" si="46"/>
        <v/>
      </c>
      <c r="CW27" s="618"/>
      <c r="CX27" s="7" t="str">
        <f t="shared" si="47"/>
        <v/>
      </c>
      <c r="CY27" s="618"/>
      <c r="CZ27" s="7" t="str">
        <f t="shared" si="48"/>
        <v/>
      </c>
      <c r="DA27" s="618"/>
      <c r="DB27" s="632" t="str">
        <f t="shared" si="13"/>
        <v/>
      </c>
      <c r="DC27" s="623"/>
      <c r="DD27" s="2112" t="str">
        <f t="shared" ca="1" si="14"/>
        <v/>
      </c>
      <c r="DE27" s="182"/>
      <c r="DF27" s="619" t="str">
        <f t="shared" si="49"/>
        <v>Z23</v>
      </c>
      <c r="DG27" s="678" t="str">
        <f t="shared" si="49"/>
        <v/>
      </c>
      <c r="DH27" s="87"/>
      <c r="DI27" s="3" t="str">
        <f t="shared" si="50"/>
        <v/>
      </c>
      <c r="DJ27" s="88"/>
      <c r="DK27" s="1311" t="str">
        <f t="shared" si="51"/>
        <v/>
      </c>
      <c r="DL27" s="88"/>
      <c r="DM27" s="631" t="str">
        <f t="shared" si="52"/>
        <v/>
      </c>
      <c r="DN27" s="88"/>
      <c r="DO27" s="213" t="str">
        <f t="shared" si="53"/>
        <v/>
      </c>
      <c r="DP27" s="139"/>
      <c r="DQ27" s="213" t="str">
        <f t="shared" si="54"/>
        <v/>
      </c>
      <c r="DR27" s="618"/>
      <c r="DS27" s="7" t="str">
        <f t="shared" si="55"/>
        <v/>
      </c>
      <c r="DT27" s="618"/>
      <c r="DU27" s="7" t="str">
        <f t="shared" si="56"/>
        <v/>
      </c>
      <c r="DV27" s="618"/>
      <c r="DW27" s="632" t="str">
        <f t="shared" si="15"/>
        <v/>
      </c>
      <c r="DX27" s="623"/>
      <c r="DY27" s="2112" t="str">
        <f t="shared" ca="1" si="16"/>
        <v/>
      </c>
      <c r="DZ27" s="184"/>
      <c r="EA27" s="619" t="str">
        <f t="shared" si="57"/>
        <v>Z23</v>
      </c>
      <c r="EB27" s="681" t="str">
        <f t="shared" si="57"/>
        <v/>
      </c>
      <c r="EC27" s="368"/>
      <c r="ED27" s="3" t="str">
        <f t="shared" si="58"/>
        <v/>
      </c>
      <c r="EE27" s="88"/>
      <c r="EF27" s="1311" t="str">
        <f t="shared" si="59"/>
        <v/>
      </c>
      <c r="EG27" s="88"/>
      <c r="EH27" s="631" t="str">
        <f t="shared" si="60"/>
        <v/>
      </c>
      <c r="EI27" s="88"/>
      <c r="EJ27" s="213" t="str">
        <f t="shared" si="61"/>
        <v/>
      </c>
      <c r="EK27" s="139"/>
      <c r="EL27" s="213" t="str">
        <f t="shared" si="62"/>
        <v/>
      </c>
      <c r="EM27" s="618"/>
      <c r="EN27" s="7" t="str">
        <f t="shared" si="63"/>
        <v/>
      </c>
      <c r="EO27" s="618"/>
      <c r="EP27" s="7" t="str">
        <f t="shared" si="64"/>
        <v/>
      </c>
      <c r="EQ27" s="618"/>
      <c r="ER27" s="1295" t="str">
        <f t="shared" si="17"/>
        <v/>
      </c>
      <c r="ES27" s="623"/>
      <c r="ET27" s="2112" t="str">
        <f t="shared" ca="1" si="18"/>
        <v/>
      </c>
      <c r="EU27" s="184"/>
      <c r="EV27" s="619" t="str">
        <f t="shared" si="65"/>
        <v>Z23</v>
      </c>
      <c r="EW27" s="633" t="str">
        <f t="shared" si="65"/>
        <v/>
      </c>
      <c r="EX27" s="369"/>
      <c r="EY27" s="3" t="str">
        <f t="shared" si="66"/>
        <v/>
      </c>
      <c r="EZ27" s="88"/>
      <c r="FA27" s="7" t="str">
        <f t="shared" si="67"/>
        <v/>
      </c>
      <c r="FB27" s="88"/>
      <c r="FC27" s="631" t="str">
        <f t="shared" si="68"/>
        <v/>
      </c>
      <c r="FD27" s="88"/>
      <c r="FE27" s="213" t="str">
        <f t="shared" si="69"/>
        <v/>
      </c>
      <c r="FF27" s="139"/>
      <c r="FG27" s="213" t="str">
        <f t="shared" si="70"/>
        <v/>
      </c>
      <c r="FH27" s="618"/>
      <c r="FI27" s="7" t="str">
        <f t="shared" si="71"/>
        <v/>
      </c>
      <c r="FJ27" s="618"/>
      <c r="FK27" s="7" t="str">
        <f t="shared" si="72"/>
        <v/>
      </c>
      <c r="FL27" s="618"/>
      <c r="FM27" s="1295" t="str">
        <f t="shared" si="19"/>
        <v/>
      </c>
      <c r="FN27" s="623"/>
      <c r="FO27" s="1292" t="str">
        <f t="shared" ca="1" si="73"/>
        <v/>
      </c>
      <c r="FP27" s="182"/>
      <c r="FQ27" s="619" t="str">
        <f t="shared" si="74"/>
        <v>Z23</v>
      </c>
      <c r="FR27" s="620" t="str">
        <f t="shared" si="74"/>
        <v/>
      </c>
      <c r="FS27" s="87"/>
      <c r="FT27" s="3" t="str">
        <f t="shared" si="75"/>
        <v/>
      </c>
      <c r="FU27" s="88"/>
      <c r="FV27" s="7" t="str">
        <f t="shared" si="76"/>
        <v/>
      </c>
      <c r="FW27" s="88"/>
      <c r="FX27" s="631" t="str">
        <f t="shared" si="77"/>
        <v/>
      </c>
      <c r="FY27" s="88"/>
      <c r="FZ27" s="213" t="str">
        <f t="shared" si="78"/>
        <v/>
      </c>
      <c r="GA27" s="626"/>
      <c r="GB27" s="213" t="str">
        <f t="shared" si="79"/>
        <v/>
      </c>
      <c r="GC27" s="617"/>
      <c r="GD27" s="7" t="str">
        <f t="shared" si="80"/>
        <v/>
      </c>
      <c r="GE27" s="617"/>
      <c r="GF27" s="7" t="str">
        <f t="shared" si="81"/>
        <v/>
      </c>
      <c r="GG27" s="618"/>
      <c r="GH27" s="213" t="str">
        <f t="shared" si="20"/>
        <v/>
      </c>
      <c r="GI27" s="639"/>
      <c r="GJ27" s="1292">
        <f t="shared" si="82"/>
        <v>0</v>
      </c>
      <c r="GK27" s="181"/>
      <c r="GO27" s="628"/>
      <c r="GP27" s="2451"/>
      <c r="GQ27" s="2452"/>
      <c r="GR27" s="2453"/>
      <c r="GS27" s="2453"/>
      <c r="GT27" s="2453"/>
      <c r="GU27" s="2454" t="s">
        <v>117</v>
      </c>
      <c r="GV27" s="2453"/>
      <c r="GW27" s="2453"/>
      <c r="GX27" s="2453"/>
      <c r="GY27" s="2453"/>
      <c r="GZ27" s="2453"/>
      <c r="HA27" s="2453"/>
      <c r="HB27" s="2452"/>
      <c r="HC27" s="2453"/>
      <c r="HD27" s="2453"/>
      <c r="HE27" s="2453"/>
      <c r="HF27" s="2453"/>
      <c r="HG27" s="2453"/>
      <c r="HH27" s="2453"/>
      <c r="HI27" s="2453"/>
      <c r="HJ27" s="2453"/>
      <c r="HK27" s="2453"/>
      <c r="HL27" s="2453"/>
      <c r="HM27" s="2453"/>
      <c r="HN27" s="2453"/>
      <c r="HO27" s="2453"/>
      <c r="HP27" s="2453"/>
      <c r="HQ27" s="2453"/>
      <c r="HR27" s="2453"/>
      <c r="HS27" s="2453"/>
      <c r="HT27" s="2453"/>
      <c r="HU27" s="2453"/>
      <c r="HV27" s="2452"/>
      <c r="HW27" s="2449" t="str">
        <f>'2020'!AC3</f>
        <v>Fakkels</v>
      </c>
      <c r="HX27" s="2439" t="s">
        <v>181</v>
      </c>
      <c r="HY27" s="201"/>
      <c r="HZ27" s="201"/>
    </row>
    <row r="28" spans="1:234" s="627" customFormat="1" ht="15.75" x14ac:dyDescent="0.25">
      <c r="A28" s="629" t="s">
        <v>106</v>
      </c>
      <c r="B28" s="677"/>
      <c r="C28" s="258"/>
      <c r="D28" s="166"/>
      <c r="E28" s="88"/>
      <c r="F28" s="630"/>
      <c r="G28" s="88"/>
      <c r="H28" s="630"/>
      <c r="I28" s="614"/>
      <c r="J28" s="168"/>
      <c r="K28" s="615"/>
      <c r="L28" s="616"/>
      <c r="M28" s="87"/>
      <c r="N28" s="1795"/>
      <c r="O28" s="1788"/>
      <c r="P28" s="1789"/>
      <c r="Q28" s="1790"/>
      <c r="R28" s="1791" t="str">
        <f t="shared" si="21"/>
        <v/>
      </c>
      <c r="S28" s="1792"/>
      <c r="T28" s="1794" t="str">
        <f t="shared" si="2"/>
        <v/>
      </c>
      <c r="U28" s="1793"/>
      <c r="V28" s="1793"/>
      <c r="W28" s="1793"/>
      <c r="X28" s="1793"/>
      <c r="Y28" s="542"/>
      <c r="Z28" s="619" t="str">
        <f t="shared" si="22"/>
        <v>Z24</v>
      </c>
      <c r="AA28" s="678" t="str">
        <f t="shared" si="3"/>
        <v/>
      </c>
      <c r="AB28" s="148"/>
      <c r="AC28" s="1288" t="str">
        <f t="shared" si="4"/>
        <v/>
      </c>
      <c r="AD28" s="139"/>
      <c r="AE28" s="1311" t="str">
        <f t="shared" si="5"/>
        <v/>
      </c>
      <c r="AF28" s="139"/>
      <c r="AG28" s="1288" t="str">
        <f t="shared" si="6"/>
        <v/>
      </c>
      <c r="AH28" s="139"/>
      <c r="AI28" s="1311"/>
      <c r="AJ28" s="611"/>
      <c r="AK28" s="213"/>
      <c r="AL28" s="617"/>
      <c r="AM28" s="7" t="str">
        <f t="shared" si="23"/>
        <v/>
      </c>
      <c r="AN28" s="618"/>
      <c r="AO28" s="7" t="str">
        <f t="shared" si="24"/>
        <v/>
      </c>
      <c r="AP28" s="618"/>
      <c r="AQ28" s="632" t="str">
        <f t="shared" si="7"/>
        <v/>
      </c>
      <c r="AR28" s="638"/>
      <c r="AS28" s="2112" t="str">
        <f t="shared" ca="1" si="8"/>
        <v/>
      </c>
      <c r="AT28" s="182"/>
      <c r="AU28" s="619" t="str">
        <f t="shared" si="25"/>
        <v>Z24</v>
      </c>
      <c r="AV28" s="678" t="str">
        <f t="shared" si="25"/>
        <v/>
      </c>
      <c r="AW28" s="87"/>
      <c r="AX28" s="3" t="str">
        <f t="shared" si="26"/>
        <v/>
      </c>
      <c r="AY28" s="88"/>
      <c r="AZ28" s="1311" t="str">
        <f t="shared" si="83"/>
        <v/>
      </c>
      <c r="BA28" s="88"/>
      <c r="BB28" s="631" t="str">
        <f t="shared" si="27"/>
        <v/>
      </c>
      <c r="BC28" s="88"/>
      <c r="BD28" s="213" t="str">
        <f t="shared" si="28"/>
        <v/>
      </c>
      <c r="BE28" s="139"/>
      <c r="BF28" s="213" t="str">
        <f t="shared" si="29"/>
        <v/>
      </c>
      <c r="BG28" s="618"/>
      <c r="BH28" s="7" t="str">
        <f t="shared" si="30"/>
        <v/>
      </c>
      <c r="BI28" s="618"/>
      <c r="BJ28" s="7" t="str">
        <f t="shared" si="31"/>
        <v/>
      </c>
      <c r="BK28" s="618"/>
      <c r="BL28" s="632" t="str">
        <f t="shared" si="32"/>
        <v/>
      </c>
      <c r="BM28" s="623"/>
      <c r="BN28" s="2112" t="str">
        <f t="shared" ca="1" si="10"/>
        <v/>
      </c>
      <c r="BO28" s="182"/>
      <c r="BP28" s="619" t="str">
        <f t="shared" si="33"/>
        <v>Z24</v>
      </c>
      <c r="BQ28" s="678" t="str">
        <f t="shared" si="33"/>
        <v/>
      </c>
      <c r="BR28" s="367"/>
      <c r="BS28" s="7" t="str">
        <f t="shared" si="34"/>
        <v/>
      </c>
      <c r="BT28" s="88"/>
      <c r="BU28" s="1311" t="str">
        <f t="shared" si="35"/>
        <v/>
      </c>
      <c r="BV28" s="88"/>
      <c r="BW28" s="631" t="str">
        <f t="shared" si="36"/>
        <v/>
      </c>
      <c r="BX28" s="88"/>
      <c r="BY28" s="213" t="str">
        <f t="shared" si="37"/>
        <v/>
      </c>
      <c r="BZ28" s="139"/>
      <c r="CA28" s="213" t="str">
        <f t="shared" si="38"/>
        <v/>
      </c>
      <c r="CB28" s="618"/>
      <c r="CC28" s="7" t="str">
        <f t="shared" si="39"/>
        <v/>
      </c>
      <c r="CD28" s="618"/>
      <c r="CE28" s="7" t="str">
        <f t="shared" si="40"/>
        <v/>
      </c>
      <c r="CF28" s="618"/>
      <c r="CG28" s="632" t="str">
        <f t="shared" si="11"/>
        <v/>
      </c>
      <c r="CH28" s="623"/>
      <c r="CI28" s="2112" t="str">
        <f t="shared" ca="1" si="12"/>
        <v/>
      </c>
      <c r="CJ28" s="182"/>
      <c r="CK28" s="619" t="str">
        <f t="shared" si="41"/>
        <v>Z24</v>
      </c>
      <c r="CL28" s="678" t="str">
        <f t="shared" si="41"/>
        <v/>
      </c>
      <c r="CM28" s="87"/>
      <c r="CN28" s="3" t="str">
        <f t="shared" si="42"/>
        <v/>
      </c>
      <c r="CO28" s="88"/>
      <c r="CP28" s="1311" t="str">
        <f t="shared" si="43"/>
        <v/>
      </c>
      <c r="CQ28" s="88"/>
      <c r="CR28" s="631" t="str">
        <f t="shared" si="44"/>
        <v/>
      </c>
      <c r="CS28" s="88"/>
      <c r="CT28" s="213" t="str">
        <f t="shared" si="45"/>
        <v/>
      </c>
      <c r="CU28" s="139"/>
      <c r="CV28" s="213" t="str">
        <f t="shared" si="46"/>
        <v/>
      </c>
      <c r="CW28" s="618"/>
      <c r="CX28" s="7" t="str">
        <f t="shared" si="47"/>
        <v/>
      </c>
      <c r="CY28" s="618"/>
      <c r="CZ28" s="7" t="str">
        <f t="shared" si="48"/>
        <v/>
      </c>
      <c r="DA28" s="618"/>
      <c r="DB28" s="632" t="str">
        <f t="shared" si="13"/>
        <v/>
      </c>
      <c r="DC28" s="623"/>
      <c r="DD28" s="2112" t="str">
        <f t="shared" ca="1" si="14"/>
        <v/>
      </c>
      <c r="DE28" s="182"/>
      <c r="DF28" s="619" t="str">
        <f t="shared" si="49"/>
        <v>Z24</v>
      </c>
      <c r="DG28" s="678" t="str">
        <f t="shared" si="49"/>
        <v/>
      </c>
      <c r="DH28" s="87"/>
      <c r="DI28" s="3" t="str">
        <f t="shared" si="50"/>
        <v/>
      </c>
      <c r="DJ28" s="88"/>
      <c r="DK28" s="1311" t="str">
        <f t="shared" si="51"/>
        <v/>
      </c>
      <c r="DL28" s="88"/>
      <c r="DM28" s="631" t="str">
        <f t="shared" si="52"/>
        <v/>
      </c>
      <c r="DN28" s="88"/>
      <c r="DO28" s="213" t="str">
        <f t="shared" si="53"/>
        <v/>
      </c>
      <c r="DP28" s="139"/>
      <c r="DQ28" s="213" t="str">
        <f t="shared" si="54"/>
        <v/>
      </c>
      <c r="DR28" s="618"/>
      <c r="DS28" s="7" t="str">
        <f t="shared" si="55"/>
        <v/>
      </c>
      <c r="DT28" s="618"/>
      <c r="DU28" s="7" t="str">
        <f t="shared" si="56"/>
        <v/>
      </c>
      <c r="DV28" s="618"/>
      <c r="DW28" s="632" t="str">
        <f t="shared" si="15"/>
        <v/>
      </c>
      <c r="DX28" s="623"/>
      <c r="DY28" s="2112" t="str">
        <f t="shared" ca="1" si="16"/>
        <v/>
      </c>
      <c r="DZ28" s="184"/>
      <c r="EA28" s="619" t="str">
        <f t="shared" si="57"/>
        <v>Z24</v>
      </c>
      <c r="EB28" s="681" t="str">
        <f t="shared" si="57"/>
        <v/>
      </c>
      <c r="EC28" s="368"/>
      <c r="ED28" s="3" t="str">
        <f t="shared" si="58"/>
        <v/>
      </c>
      <c r="EE28" s="88"/>
      <c r="EF28" s="1311" t="str">
        <f t="shared" si="59"/>
        <v/>
      </c>
      <c r="EG28" s="88"/>
      <c r="EH28" s="631" t="str">
        <f t="shared" si="60"/>
        <v/>
      </c>
      <c r="EI28" s="88"/>
      <c r="EJ28" s="213" t="str">
        <f t="shared" si="61"/>
        <v/>
      </c>
      <c r="EK28" s="139"/>
      <c r="EL28" s="213" t="str">
        <f t="shared" si="62"/>
        <v/>
      </c>
      <c r="EM28" s="618"/>
      <c r="EN28" s="7" t="str">
        <f t="shared" si="63"/>
        <v/>
      </c>
      <c r="EO28" s="618"/>
      <c r="EP28" s="7" t="str">
        <f t="shared" si="64"/>
        <v/>
      </c>
      <c r="EQ28" s="618"/>
      <c r="ER28" s="1295" t="str">
        <f t="shared" si="17"/>
        <v/>
      </c>
      <c r="ES28" s="623"/>
      <c r="ET28" s="2112" t="str">
        <f t="shared" ca="1" si="18"/>
        <v/>
      </c>
      <c r="EU28" s="184"/>
      <c r="EV28" s="619" t="str">
        <f t="shared" si="65"/>
        <v>Z24</v>
      </c>
      <c r="EW28" s="633" t="str">
        <f t="shared" si="65"/>
        <v/>
      </c>
      <c r="EX28" s="369"/>
      <c r="EY28" s="3" t="str">
        <f t="shared" si="66"/>
        <v/>
      </c>
      <c r="EZ28" s="88"/>
      <c r="FA28" s="7" t="str">
        <f t="shared" si="67"/>
        <v/>
      </c>
      <c r="FB28" s="88"/>
      <c r="FC28" s="631" t="str">
        <f t="shared" si="68"/>
        <v/>
      </c>
      <c r="FD28" s="88"/>
      <c r="FE28" s="213" t="str">
        <f t="shared" si="69"/>
        <v/>
      </c>
      <c r="FF28" s="139"/>
      <c r="FG28" s="213" t="str">
        <f t="shared" si="70"/>
        <v/>
      </c>
      <c r="FH28" s="618"/>
      <c r="FI28" s="7" t="str">
        <f t="shared" si="71"/>
        <v/>
      </c>
      <c r="FJ28" s="618"/>
      <c r="FK28" s="7" t="str">
        <f t="shared" si="72"/>
        <v/>
      </c>
      <c r="FL28" s="618"/>
      <c r="FM28" s="1295" t="str">
        <f t="shared" si="19"/>
        <v/>
      </c>
      <c r="FN28" s="623"/>
      <c r="FO28" s="1292" t="str">
        <f t="shared" ca="1" si="73"/>
        <v/>
      </c>
      <c r="FP28" s="182"/>
      <c r="FQ28" s="619" t="str">
        <f t="shared" si="74"/>
        <v>Z24</v>
      </c>
      <c r="FR28" s="620" t="str">
        <f t="shared" si="74"/>
        <v/>
      </c>
      <c r="FS28" s="87"/>
      <c r="FT28" s="3" t="str">
        <f t="shared" si="75"/>
        <v/>
      </c>
      <c r="FU28" s="88"/>
      <c r="FV28" s="7" t="str">
        <f t="shared" si="76"/>
        <v/>
      </c>
      <c r="FW28" s="88"/>
      <c r="FX28" s="631" t="str">
        <f t="shared" si="77"/>
        <v/>
      </c>
      <c r="FY28" s="88"/>
      <c r="FZ28" s="213" t="str">
        <f t="shared" si="78"/>
        <v/>
      </c>
      <c r="GA28" s="626"/>
      <c r="GB28" s="213" t="str">
        <f t="shared" si="79"/>
        <v/>
      </c>
      <c r="GC28" s="617"/>
      <c r="GD28" s="7" t="str">
        <f t="shared" si="80"/>
        <v/>
      </c>
      <c r="GE28" s="617"/>
      <c r="GF28" s="7" t="str">
        <f t="shared" si="81"/>
        <v/>
      </c>
      <c r="GG28" s="618"/>
      <c r="GH28" s="213" t="str">
        <f t="shared" si="20"/>
        <v/>
      </c>
      <c r="GI28" s="639"/>
      <c r="GJ28" s="1292">
        <f t="shared" si="82"/>
        <v>0</v>
      </c>
      <c r="GK28" s="181"/>
      <c r="GO28" s="628"/>
      <c r="GP28" s="2451"/>
      <c r="GQ28" s="2452"/>
      <c r="GR28" s="2453"/>
      <c r="GS28" s="2453"/>
      <c r="GT28" s="2453"/>
      <c r="GU28" s="2454" t="s">
        <v>118</v>
      </c>
      <c r="GV28" s="2453"/>
      <c r="GW28" s="2453"/>
      <c r="GX28" s="2453"/>
      <c r="GY28" s="2453"/>
      <c r="GZ28" s="2453"/>
      <c r="HA28" s="2453"/>
      <c r="HB28" s="2452"/>
      <c r="HC28" s="2453"/>
      <c r="HD28" s="2453"/>
      <c r="HE28" s="2453"/>
      <c r="HF28" s="2453"/>
      <c r="HG28" s="2453"/>
      <c r="HH28" s="2453"/>
      <c r="HI28" s="2453"/>
      <c r="HJ28" s="2453"/>
      <c r="HK28" s="2453"/>
      <c r="HL28" s="2453"/>
      <c r="HM28" s="2453"/>
      <c r="HN28" s="2453"/>
      <c r="HO28" s="2453"/>
      <c r="HP28" s="2453"/>
      <c r="HQ28" s="2453"/>
      <c r="HR28" s="2453"/>
      <c r="HS28" s="2453"/>
      <c r="HT28" s="2453"/>
      <c r="HU28" s="2453"/>
      <c r="HV28" s="2452"/>
      <c r="HW28" s="2449" t="str">
        <f>'2020'!AD3</f>
        <v>Condensaat-recuperatie</v>
      </c>
      <c r="HX28" s="2439" t="s">
        <v>181</v>
      </c>
      <c r="HY28" s="201"/>
      <c r="HZ28" s="201"/>
    </row>
    <row r="29" spans="1:234" s="647" customFormat="1" ht="16.5" thickBot="1" x14ac:dyDescent="0.3">
      <c r="A29" s="629" t="s">
        <v>107</v>
      </c>
      <c r="B29" s="677"/>
      <c r="C29" s="258"/>
      <c r="D29" s="166"/>
      <c r="E29" s="88"/>
      <c r="F29" s="630"/>
      <c r="G29" s="88"/>
      <c r="H29" s="640"/>
      <c r="I29" s="614"/>
      <c r="J29" s="641"/>
      <c r="K29" s="615"/>
      <c r="L29" s="616"/>
      <c r="M29" s="87"/>
      <c r="N29" s="1795"/>
      <c r="O29" s="1788"/>
      <c r="P29" s="1789"/>
      <c r="Q29" s="1790"/>
      <c r="R29" s="1791" t="str">
        <f t="shared" si="21"/>
        <v/>
      </c>
      <c r="S29" s="1792"/>
      <c r="T29" s="1796" t="str">
        <f t="shared" si="2"/>
        <v/>
      </c>
      <c r="U29" s="1796"/>
      <c r="V29" s="1796"/>
      <c r="W29" s="1796"/>
      <c r="X29" s="1796"/>
      <c r="Y29" s="542"/>
      <c r="Z29" s="619" t="str">
        <f t="shared" si="22"/>
        <v>Z25</v>
      </c>
      <c r="AA29" s="678" t="str">
        <f t="shared" si="3"/>
        <v/>
      </c>
      <c r="AB29" s="148"/>
      <c r="AC29" s="1296" t="str">
        <f t="shared" si="4"/>
        <v/>
      </c>
      <c r="AD29" s="204"/>
      <c r="AE29" s="1320" t="str">
        <f t="shared" si="5"/>
        <v/>
      </c>
      <c r="AF29" s="204"/>
      <c r="AG29" s="1296" t="str">
        <f t="shared" si="6"/>
        <v/>
      </c>
      <c r="AH29" s="139"/>
      <c r="AI29" s="1311"/>
      <c r="AJ29" s="611"/>
      <c r="AK29" s="214"/>
      <c r="AL29" s="617"/>
      <c r="AM29" s="8" t="str">
        <f t="shared" si="23"/>
        <v/>
      </c>
      <c r="AN29" s="618"/>
      <c r="AO29" s="8" t="str">
        <f t="shared" si="24"/>
        <v/>
      </c>
      <c r="AP29" s="618"/>
      <c r="AQ29" s="643" t="str">
        <f t="shared" si="7"/>
        <v/>
      </c>
      <c r="AR29" s="638"/>
      <c r="AS29" s="2114" t="str">
        <f t="shared" ca="1" si="8"/>
        <v/>
      </c>
      <c r="AT29" s="182"/>
      <c r="AU29" s="619" t="str">
        <f t="shared" si="25"/>
        <v>Z25</v>
      </c>
      <c r="AV29" s="678" t="str">
        <f t="shared" si="25"/>
        <v/>
      </c>
      <c r="AW29" s="87"/>
      <c r="AX29" s="3" t="str">
        <f t="shared" si="26"/>
        <v/>
      </c>
      <c r="AY29" s="88"/>
      <c r="AZ29" s="1320" t="str">
        <f t="shared" si="83"/>
        <v/>
      </c>
      <c r="BA29" s="88"/>
      <c r="BB29" s="642" t="str">
        <f t="shared" si="27"/>
        <v/>
      </c>
      <c r="BC29" s="88"/>
      <c r="BD29" s="214" t="str">
        <f t="shared" si="28"/>
        <v/>
      </c>
      <c r="BE29" s="139"/>
      <c r="BF29" s="214" t="str">
        <f t="shared" si="29"/>
        <v/>
      </c>
      <c r="BG29" s="618"/>
      <c r="BH29" s="8" t="str">
        <f t="shared" si="30"/>
        <v/>
      </c>
      <c r="BI29" s="618"/>
      <c r="BJ29" s="8" t="str">
        <f t="shared" si="31"/>
        <v/>
      </c>
      <c r="BK29" s="618"/>
      <c r="BL29" s="643" t="str">
        <f t="shared" si="32"/>
        <v/>
      </c>
      <c r="BM29" s="623"/>
      <c r="BN29" s="2114" t="str">
        <f t="shared" ca="1" si="10"/>
        <v/>
      </c>
      <c r="BO29" s="182"/>
      <c r="BP29" s="619" t="str">
        <f t="shared" si="33"/>
        <v>Z25</v>
      </c>
      <c r="BQ29" s="678" t="str">
        <f t="shared" si="33"/>
        <v/>
      </c>
      <c r="BR29" s="367"/>
      <c r="BS29" s="8" t="str">
        <f t="shared" si="34"/>
        <v/>
      </c>
      <c r="BT29" s="88"/>
      <c r="BU29" s="1320" t="str">
        <f t="shared" si="35"/>
        <v/>
      </c>
      <c r="BV29" s="88"/>
      <c r="BW29" s="642" t="str">
        <f t="shared" si="36"/>
        <v/>
      </c>
      <c r="BX29" s="88"/>
      <c r="BY29" s="214" t="str">
        <f t="shared" si="37"/>
        <v/>
      </c>
      <c r="BZ29" s="139"/>
      <c r="CA29" s="214" t="str">
        <f t="shared" si="38"/>
        <v/>
      </c>
      <c r="CB29" s="618"/>
      <c r="CC29" s="8" t="str">
        <f t="shared" si="39"/>
        <v/>
      </c>
      <c r="CD29" s="618"/>
      <c r="CE29" s="8" t="str">
        <f t="shared" si="40"/>
        <v/>
      </c>
      <c r="CF29" s="618"/>
      <c r="CG29" s="643" t="str">
        <f t="shared" si="11"/>
        <v/>
      </c>
      <c r="CH29" s="623"/>
      <c r="CI29" s="2114" t="str">
        <f t="shared" ca="1" si="12"/>
        <v/>
      </c>
      <c r="CJ29" s="182"/>
      <c r="CK29" s="644" t="str">
        <f t="shared" si="41"/>
        <v>Z25</v>
      </c>
      <c r="CL29" s="679" t="str">
        <f t="shared" si="41"/>
        <v/>
      </c>
      <c r="CM29" s="87"/>
      <c r="CN29" s="3" t="str">
        <f t="shared" si="42"/>
        <v/>
      </c>
      <c r="CO29" s="88"/>
      <c r="CP29" s="1320" t="str">
        <f t="shared" si="43"/>
        <v/>
      </c>
      <c r="CQ29" s="88"/>
      <c r="CR29" s="642" t="str">
        <f t="shared" si="44"/>
        <v/>
      </c>
      <c r="CS29" s="88"/>
      <c r="CT29" s="214" t="str">
        <f t="shared" si="45"/>
        <v/>
      </c>
      <c r="CU29" s="139"/>
      <c r="CV29" s="214" t="str">
        <f t="shared" si="46"/>
        <v/>
      </c>
      <c r="CW29" s="618"/>
      <c r="CX29" s="8" t="str">
        <f t="shared" si="47"/>
        <v/>
      </c>
      <c r="CY29" s="618"/>
      <c r="CZ29" s="8" t="str">
        <f t="shared" si="48"/>
        <v/>
      </c>
      <c r="DA29" s="618"/>
      <c r="DB29" s="643" t="str">
        <f t="shared" si="13"/>
        <v/>
      </c>
      <c r="DC29" s="623"/>
      <c r="DD29" s="2114" t="str">
        <f t="shared" ca="1" si="14"/>
        <v/>
      </c>
      <c r="DE29" s="182"/>
      <c r="DF29" s="644" t="str">
        <f t="shared" si="49"/>
        <v>Z25</v>
      </c>
      <c r="DG29" s="679" t="str">
        <f t="shared" si="49"/>
        <v/>
      </c>
      <c r="DH29" s="87"/>
      <c r="DI29" s="3" t="str">
        <f t="shared" si="50"/>
        <v/>
      </c>
      <c r="DJ29" s="88"/>
      <c r="DK29" s="1320" t="str">
        <f t="shared" si="51"/>
        <v/>
      </c>
      <c r="DL29" s="88"/>
      <c r="DM29" s="642" t="str">
        <f t="shared" si="52"/>
        <v/>
      </c>
      <c r="DN29" s="88"/>
      <c r="DO29" s="214" t="str">
        <f t="shared" si="53"/>
        <v/>
      </c>
      <c r="DP29" s="139"/>
      <c r="DQ29" s="214" t="str">
        <f t="shared" si="54"/>
        <v/>
      </c>
      <c r="DR29" s="618"/>
      <c r="DS29" s="8" t="str">
        <f t="shared" si="55"/>
        <v/>
      </c>
      <c r="DT29" s="618"/>
      <c r="DU29" s="8" t="str">
        <f t="shared" si="56"/>
        <v/>
      </c>
      <c r="DV29" s="618"/>
      <c r="DW29" s="643" t="str">
        <f t="shared" si="15"/>
        <v/>
      </c>
      <c r="DX29" s="623"/>
      <c r="DY29" s="2114" t="str">
        <f t="shared" ca="1" si="16"/>
        <v/>
      </c>
      <c r="DZ29" s="184"/>
      <c r="EA29" s="645" t="str">
        <f t="shared" si="57"/>
        <v>Z25</v>
      </c>
      <c r="EB29" s="682" t="str">
        <f t="shared" si="57"/>
        <v/>
      </c>
      <c r="EC29" s="368"/>
      <c r="ED29" s="371" t="str">
        <f t="shared" si="58"/>
        <v/>
      </c>
      <c r="EE29" s="88"/>
      <c r="EF29" s="1320" t="str">
        <f t="shared" si="59"/>
        <v/>
      </c>
      <c r="EG29" s="88"/>
      <c r="EH29" s="642" t="str">
        <f t="shared" si="60"/>
        <v/>
      </c>
      <c r="EI29" s="88"/>
      <c r="EJ29" s="214" t="str">
        <f t="shared" si="61"/>
        <v/>
      </c>
      <c r="EK29" s="139"/>
      <c r="EL29" s="214" t="str">
        <f t="shared" si="62"/>
        <v/>
      </c>
      <c r="EM29" s="618"/>
      <c r="EN29" s="8" t="str">
        <f t="shared" si="63"/>
        <v/>
      </c>
      <c r="EO29" s="618"/>
      <c r="EP29" s="8" t="str">
        <f t="shared" si="64"/>
        <v/>
      </c>
      <c r="EQ29" s="618"/>
      <c r="ER29" s="1298" t="str">
        <f t="shared" si="17"/>
        <v/>
      </c>
      <c r="ES29" s="623"/>
      <c r="ET29" s="2114" t="str">
        <f t="shared" ca="1" si="18"/>
        <v/>
      </c>
      <c r="EU29" s="184"/>
      <c r="EV29" s="645" t="str">
        <f t="shared" si="65"/>
        <v>Z25</v>
      </c>
      <c r="EW29" s="646" t="str">
        <f t="shared" si="65"/>
        <v/>
      </c>
      <c r="EX29" s="369"/>
      <c r="EY29" s="371" t="str">
        <f t="shared" si="66"/>
        <v/>
      </c>
      <c r="EZ29" s="88"/>
      <c r="FA29" s="8" t="str">
        <f t="shared" si="67"/>
        <v/>
      </c>
      <c r="FB29" s="88"/>
      <c r="FC29" s="642" t="str">
        <f t="shared" si="68"/>
        <v/>
      </c>
      <c r="FD29" s="88"/>
      <c r="FE29" s="214" t="str">
        <f t="shared" si="69"/>
        <v/>
      </c>
      <c r="FF29" s="139"/>
      <c r="FG29" s="214" t="str">
        <f t="shared" si="70"/>
        <v/>
      </c>
      <c r="FH29" s="618"/>
      <c r="FI29" s="8" t="str">
        <f t="shared" si="71"/>
        <v/>
      </c>
      <c r="FJ29" s="618"/>
      <c r="FK29" s="8" t="str">
        <f t="shared" si="72"/>
        <v/>
      </c>
      <c r="FL29" s="618"/>
      <c r="FM29" s="1298" t="str">
        <f t="shared" si="19"/>
        <v/>
      </c>
      <c r="FN29" s="623"/>
      <c r="FO29" s="1297" t="str">
        <f t="shared" ca="1" si="73"/>
        <v/>
      </c>
      <c r="FP29" s="182"/>
      <c r="FQ29" s="619" t="str">
        <f t="shared" si="74"/>
        <v>Z25</v>
      </c>
      <c r="FR29" s="620" t="str">
        <f t="shared" si="74"/>
        <v/>
      </c>
      <c r="FS29" s="87"/>
      <c r="FT29" s="3" t="str">
        <f t="shared" si="75"/>
        <v/>
      </c>
      <c r="FU29" s="88"/>
      <c r="FV29" s="8" t="str">
        <f t="shared" si="76"/>
        <v/>
      </c>
      <c r="FW29" s="88"/>
      <c r="FX29" s="642" t="str">
        <f t="shared" si="77"/>
        <v/>
      </c>
      <c r="FY29" s="88"/>
      <c r="FZ29" s="214" t="str">
        <f t="shared" si="78"/>
        <v/>
      </c>
      <c r="GA29" s="626"/>
      <c r="GB29" s="214" t="str">
        <f t="shared" si="79"/>
        <v/>
      </c>
      <c r="GC29" s="617"/>
      <c r="GD29" s="8" t="str">
        <f t="shared" si="80"/>
        <v/>
      </c>
      <c r="GE29" s="617"/>
      <c r="GF29" s="8" t="str">
        <f t="shared" si="81"/>
        <v/>
      </c>
      <c r="GG29" s="618"/>
      <c r="GH29" s="213" t="str">
        <f t="shared" si="20"/>
        <v/>
      </c>
      <c r="GI29" s="639"/>
      <c r="GJ29" s="1297">
        <f t="shared" si="82"/>
        <v>0</v>
      </c>
      <c r="GK29" s="181"/>
      <c r="GO29" s="548"/>
      <c r="GP29" s="2461"/>
      <c r="GQ29" s="2462"/>
      <c r="GR29" s="2455"/>
      <c r="GS29" s="2455"/>
      <c r="GT29" s="2455"/>
      <c r="GU29" s="2454" t="s">
        <v>119</v>
      </c>
      <c r="GV29" s="2455"/>
      <c r="GW29" s="2455"/>
      <c r="GX29" s="2455"/>
      <c r="GY29" s="2455"/>
      <c r="GZ29" s="2455"/>
      <c r="HA29" s="2455"/>
      <c r="HB29" s="2462"/>
      <c r="HC29" s="2455"/>
      <c r="HD29" s="2455"/>
      <c r="HE29" s="2455"/>
      <c r="HF29" s="2455"/>
      <c r="HG29" s="2455"/>
      <c r="HH29" s="2455"/>
      <c r="HI29" s="2455"/>
      <c r="HJ29" s="2455"/>
      <c r="HK29" s="2455"/>
      <c r="HL29" s="2455"/>
      <c r="HM29" s="2455"/>
      <c r="HN29" s="2455"/>
      <c r="HO29" s="2455"/>
      <c r="HP29" s="2455"/>
      <c r="HQ29" s="2455"/>
      <c r="HR29" s="2455"/>
      <c r="HS29" s="2455"/>
      <c r="HT29" s="2455"/>
      <c r="HU29" s="2455"/>
      <c r="HV29" s="2462"/>
      <c r="HW29" s="2449" t="str">
        <f>'2020'!AE3</f>
        <v>Vrije kolom Utility-1</v>
      </c>
      <c r="HX29" s="2439" t="s">
        <v>181</v>
      </c>
      <c r="HY29" s="201"/>
      <c r="HZ29" s="201"/>
    </row>
    <row r="30" spans="1:234" s="92" customFormat="1" ht="6.95" customHeight="1" thickBot="1" x14ac:dyDescent="0.3">
      <c r="A30" s="248"/>
      <c r="B30" s="116"/>
      <c r="C30" s="1847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797"/>
      <c r="O30" s="1797"/>
      <c r="P30" s="1797"/>
      <c r="Q30" s="1797"/>
      <c r="R30" s="1797"/>
      <c r="S30" s="1797"/>
      <c r="T30" s="1798"/>
      <c r="U30" s="1798"/>
      <c r="V30" s="1798"/>
      <c r="W30" s="1798"/>
      <c r="X30" s="1798"/>
      <c r="Y30" s="190"/>
      <c r="Z30" s="248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27"/>
      <c r="AT30" s="181"/>
      <c r="AU30" s="125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27"/>
      <c r="BO30" s="181"/>
      <c r="BP30" s="125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27"/>
      <c r="CJ30" s="181"/>
      <c r="CK30" s="125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27"/>
      <c r="DE30" s="181"/>
      <c r="DF30" s="125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27"/>
      <c r="DZ30" s="181"/>
      <c r="EA30" s="125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27"/>
      <c r="EU30" s="181"/>
      <c r="EV30" s="125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27"/>
      <c r="FP30" s="181"/>
      <c r="FQ30" s="125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27"/>
      <c r="GK30" s="181"/>
      <c r="GO30" s="202"/>
      <c r="GP30" s="2463"/>
      <c r="GQ30" s="2464"/>
      <c r="GR30" s="2446"/>
      <c r="GS30" s="2446"/>
      <c r="GT30" s="2446"/>
      <c r="GU30" s="2447" t="s">
        <v>120</v>
      </c>
      <c r="GV30" s="2446"/>
      <c r="GW30" s="2446"/>
      <c r="GX30" s="2446"/>
      <c r="GY30" s="2446"/>
      <c r="GZ30" s="2446"/>
      <c r="HA30" s="2446"/>
      <c r="HB30" s="2464"/>
      <c r="HC30" s="2446"/>
      <c r="HD30" s="2446"/>
      <c r="HE30" s="2446"/>
      <c r="HF30" s="2446"/>
      <c r="HG30" s="2446"/>
      <c r="HH30" s="2446"/>
      <c r="HI30" s="2446"/>
      <c r="HJ30" s="2446"/>
      <c r="HK30" s="2446"/>
      <c r="HL30" s="2446"/>
      <c r="HM30" s="2446"/>
      <c r="HN30" s="2446"/>
      <c r="HO30" s="2446"/>
      <c r="HP30" s="2446"/>
      <c r="HQ30" s="2446"/>
      <c r="HR30" s="2446"/>
      <c r="HS30" s="2446"/>
      <c r="HT30" s="2446"/>
      <c r="HU30" s="2446"/>
      <c r="HV30" s="2464"/>
      <c r="HW30" s="2449" t="str">
        <f>'2020'!AF3</f>
        <v>Vrije kolom Utility-2</v>
      </c>
      <c r="HX30" s="2439" t="s">
        <v>181</v>
      </c>
      <c r="HY30" s="201"/>
      <c r="HZ30" s="201"/>
    </row>
    <row r="31" spans="1:234" s="647" customFormat="1" ht="18.75" customHeight="1" thickBot="1" x14ac:dyDescent="0.3">
      <c r="A31" s="1856" t="s">
        <v>51</v>
      </c>
      <c r="B31" s="1857"/>
      <c r="C31" s="1848"/>
      <c r="D31" s="253"/>
      <c r="E31" s="254"/>
      <c r="F31" s="254"/>
      <c r="G31" s="254"/>
      <c r="H31" s="254"/>
      <c r="I31" s="254"/>
      <c r="J31" s="254"/>
      <c r="K31" s="254"/>
      <c r="L31" s="255"/>
      <c r="M31" s="139"/>
      <c r="N31" s="1799">
        <f>SUMIF($F$5:$F$29,2015,N$5:N$29)</f>
        <v>43000</v>
      </c>
      <c r="O31" s="1800"/>
      <c r="P31" s="1799">
        <f>SUMIF($F$5:$F$29,2015,P$5:P$29)</f>
        <v>0</v>
      </c>
      <c r="Q31" s="1800"/>
      <c r="R31" s="1799">
        <f>SUMIF($F$5:$F$29,2015,R$5:R$29)</f>
        <v>43000</v>
      </c>
      <c r="S31" s="1800"/>
      <c r="T31" s="1801">
        <f>SUMIF($F$5:$F$29,2015,T$5:T$29)</f>
        <v>2412.3000000000002</v>
      </c>
      <c r="U31" s="2064"/>
      <c r="V31" s="2064"/>
      <c r="W31" s="2064"/>
      <c r="X31" s="2064"/>
      <c r="Y31" s="542"/>
      <c r="Z31" s="1900" t="s">
        <v>51</v>
      </c>
      <c r="AA31" s="1901"/>
      <c r="AB31" s="87"/>
      <c r="AC31" s="253"/>
      <c r="AD31" s="254"/>
      <c r="AE31" s="254"/>
      <c r="AF31" s="254"/>
      <c r="AG31" s="255"/>
      <c r="AH31" s="769"/>
      <c r="AI31" s="770">
        <f>SUMIF($AE$5:$AE$29,2015,AI$5:AI$29)</f>
        <v>0</v>
      </c>
      <c r="AJ31" s="771"/>
      <c r="AK31" s="770">
        <f>SUMIF($AE$5:$AE$29,2015,AK$5:AK$29)</f>
        <v>0</v>
      </c>
      <c r="AL31" s="771"/>
      <c r="AM31" s="770">
        <f>SUMIF($AE$5:$AE$29,2015,AM$5:AM$29)</f>
        <v>0</v>
      </c>
      <c r="AN31" s="771"/>
      <c r="AO31" s="770">
        <f>SUMIF($AE$5:$AE$29,2015,AO$5:AO$29)</f>
        <v>0</v>
      </c>
      <c r="AP31" s="771"/>
      <c r="AQ31" s="772">
        <f>SUMIF($AE$5:$AE$29,2015,AQ$5:AQ$29)</f>
        <v>0</v>
      </c>
      <c r="AR31" s="773"/>
      <c r="AS31" s="547"/>
      <c r="AT31" s="181"/>
      <c r="AU31" s="1900" t="s">
        <v>51</v>
      </c>
      <c r="AV31" s="1901"/>
      <c r="AW31" s="148"/>
      <c r="AX31" s="253"/>
      <c r="AY31" s="254"/>
      <c r="AZ31" s="254"/>
      <c r="BA31" s="254"/>
      <c r="BB31" s="255"/>
      <c r="BC31" s="258"/>
      <c r="BD31" s="7">
        <f>SUMIF($AZ$5:$AZ$29,2015,BD$5:BD$29)</f>
        <v>0</v>
      </c>
      <c r="BE31" s="139"/>
      <c r="BF31" s="7">
        <f>SUMIF($AZ$5:$AZ$29,2015,BF$5:BF$29)</f>
        <v>0</v>
      </c>
      <c r="BG31" s="139"/>
      <c r="BH31" s="7">
        <f>SUMIF($AZ$5:$AZ$29,2015,BH$5:BH$29)</f>
        <v>0</v>
      </c>
      <c r="BI31" s="139"/>
      <c r="BJ31" s="7">
        <f>SUMIF($AZ$5:$AZ$29,2015,BJ$5:BJ$29)</f>
        <v>0</v>
      </c>
      <c r="BK31" s="139"/>
      <c r="BL31" s="545">
        <f>SUMIF($AZ$5:$AZ$29,2015,BL$5:BL$29)</f>
        <v>0</v>
      </c>
      <c r="BM31" s="546"/>
      <c r="BN31" s="547"/>
      <c r="BO31" s="181"/>
      <c r="BP31" s="1900" t="s">
        <v>51</v>
      </c>
      <c r="BQ31" s="1901"/>
      <c r="BR31" s="148"/>
      <c r="BS31" s="253"/>
      <c r="BT31" s="254"/>
      <c r="BU31" s="254"/>
      <c r="BV31" s="254"/>
      <c r="BW31" s="255"/>
      <c r="BX31" s="258"/>
      <c r="BY31" s="7">
        <f>SUMIF($BU$5:$BU$29,2015,BY$5:BY$29)</f>
        <v>0</v>
      </c>
      <c r="BZ31" s="139"/>
      <c r="CA31" s="7">
        <f>SUMIF($BU$5:$BU$29,2015,CA$5:CA$29)</f>
        <v>0</v>
      </c>
      <c r="CB31" s="139"/>
      <c r="CC31" s="7">
        <f>SUMIF($BU$5:$BU$29,2015,CC$5:CC$29)</f>
        <v>0</v>
      </c>
      <c r="CD31" s="139"/>
      <c r="CE31" s="7">
        <f>SUMIF($BU$5:$BU$29,2015,CE$5:CE$29)</f>
        <v>0</v>
      </c>
      <c r="CF31" s="139"/>
      <c r="CG31" s="545">
        <f>SUMIF($BU$5:$BU$29,2015,CG$5:CG$29)</f>
        <v>0</v>
      </c>
      <c r="CH31" s="546"/>
      <c r="CI31" s="547"/>
      <c r="CJ31" s="181"/>
      <c r="CK31" s="1900" t="s">
        <v>51</v>
      </c>
      <c r="CL31" s="1901"/>
      <c r="CM31" s="148"/>
      <c r="CN31" s="253"/>
      <c r="CO31" s="254"/>
      <c r="CP31" s="254"/>
      <c r="CQ31" s="254"/>
      <c r="CR31" s="255"/>
      <c r="CS31" s="258"/>
      <c r="CT31" s="7">
        <f>SUMIF($CP$5:$CP$29,2015,CT$5:CT$29)</f>
        <v>0</v>
      </c>
      <c r="CU31" s="139"/>
      <c r="CV31" s="7">
        <f>SUMIF($CP$5:$CP$29,2015,CV$5:CV$29)</f>
        <v>0</v>
      </c>
      <c r="CW31" s="139"/>
      <c r="CX31" s="7">
        <f>SUMIF($CP$5:$CP$29,2015,CX$5:CX$29)</f>
        <v>0</v>
      </c>
      <c r="CY31" s="139"/>
      <c r="CZ31" s="7">
        <f>SUMIF($CP$5:$CP$29,2015,CZ$5:CZ$29)</f>
        <v>0</v>
      </c>
      <c r="DA31" s="139"/>
      <c r="DB31" s="545">
        <f>SUMIF($CP$5:$CP$29,2015,DB$5:DB$29)</f>
        <v>0</v>
      </c>
      <c r="DC31" s="546"/>
      <c r="DD31" s="547"/>
      <c r="DE31" s="181"/>
      <c r="DF31" s="1900" t="s">
        <v>51</v>
      </c>
      <c r="DG31" s="1901"/>
      <c r="DH31" s="148"/>
      <c r="DI31" s="253"/>
      <c r="DJ31" s="254"/>
      <c r="DK31" s="254"/>
      <c r="DL31" s="254"/>
      <c r="DM31" s="255"/>
      <c r="DN31" s="258"/>
      <c r="DO31" s="7">
        <f>SUMIF($DK$5:$DK$29,2015,DO$5:DO$29)</f>
        <v>0</v>
      </c>
      <c r="DP31" s="139"/>
      <c r="DQ31" s="7">
        <f>SUMIF($DK$5:$DK$29,2015,DQ$5:DQ$29)</f>
        <v>0</v>
      </c>
      <c r="DR31" s="139"/>
      <c r="DS31" s="7">
        <f>SUMIF($DK$5:$DK$29,2015,DS$5:DS$29)</f>
        <v>0</v>
      </c>
      <c r="DT31" s="139"/>
      <c r="DU31" s="7">
        <f>SUMIF($DK$5:$DK$29,2015,DU$5:DU$29)</f>
        <v>0</v>
      </c>
      <c r="DV31" s="139"/>
      <c r="DW31" s="545">
        <f>SUMIF($DK$5:$DK$29,2015,DW$5:DW$29)</f>
        <v>0</v>
      </c>
      <c r="DX31" s="546"/>
      <c r="DY31" s="547"/>
      <c r="DZ31" s="181"/>
      <c r="EA31" s="1900" t="s">
        <v>51</v>
      </c>
      <c r="EB31" s="1901"/>
      <c r="EC31" s="148"/>
      <c r="ED31" s="253"/>
      <c r="EE31" s="254"/>
      <c r="EF31" s="254"/>
      <c r="EG31" s="254"/>
      <c r="EH31" s="255"/>
      <c r="EI31" s="258"/>
      <c r="EJ31" s="7">
        <f>SUMIF($EF$5:$EF$29,2015,EJ$5:EJ$29)</f>
        <v>0</v>
      </c>
      <c r="EK31" s="139"/>
      <c r="EL31" s="7">
        <f>SUMIF($EF$5:$EF$29,2015,EL$5:EL$29)</f>
        <v>0</v>
      </c>
      <c r="EM31" s="139"/>
      <c r="EN31" s="7">
        <f>SUMIF($EF$5:$EF$29,2015,EN$5:EN$29)</f>
        <v>0</v>
      </c>
      <c r="EO31" s="139"/>
      <c r="EP31" s="7">
        <f>SUMIF($EF$5:$EF$29,2015,EP$5:EP$29)</f>
        <v>0</v>
      </c>
      <c r="EQ31" s="139"/>
      <c r="ER31" s="545">
        <f>SUMIF($EF$5:$EF$29,2015,ER$5:ER$29)</f>
        <v>0</v>
      </c>
      <c r="ES31" s="546"/>
      <c r="ET31" s="547"/>
      <c r="EU31" s="181"/>
      <c r="EV31" s="648" t="s">
        <v>49</v>
      </c>
      <c r="EW31" s="649"/>
      <c r="EX31" s="148"/>
      <c r="EY31" s="249"/>
      <c r="EZ31" s="250"/>
      <c r="FA31" s="250"/>
      <c r="FB31" s="250"/>
      <c r="FC31" s="251"/>
      <c r="FD31" s="252"/>
      <c r="FE31" s="3">
        <f>SUMIF($F$5:$F$29,2013,FE$5:FE$29)</f>
        <v>0</v>
      </c>
      <c r="FF31" s="139"/>
      <c r="FG31" s="3">
        <f>SUMIF($F$5:$F$29,2013,FG$5:FG$29)</f>
        <v>0</v>
      </c>
      <c r="FH31" s="139"/>
      <c r="FI31" s="3">
        <f>SUMIF($F$5:$F$29,2013,FI$5:FI$29)</f>
        <v>0</v>
      </c>
      <c r="FJ31" s="139"/>
      <c r="FK31" s="650">
        <f>SUMIF($F$5:$F$29,2013,FK$5:FK$29)</f>
        <v>0</v>
      </c>
      <c r="FL31" s="139"/>
      <c r="FM31" s="650">
        <f>SUMIF($F$5:$F$29,2013,FM$5:FM$29)</f>
        <v>0</v>
      </c>
      <c r="FN31" s="546"/>
      <c r="FO31" s="547"/>
      <c r="FP31" s="181"/>
      <c r="FQ31" s="648" t="s">
        <v>49</v>
      </c>
      <c r="FR31" s="649"/>
      <c r="FS31" s="148"/>
      <c r="FT31" s="249"/>
      <c r="FU31" s="250"/>
      <c r="FV31" s="250"/>
      <c r="FW31" s="250"/>
      <c r="FX31" s="251"/>
      <c r="FY31" s="252"/>
      <c r="FZ31" s="3">
        <f>SUMIF($F$5:$F$29,2013,FZ$5:FZ$29)</f>
        <v>0</v>
      </c>
      <c r="GA31" s="139"/>
      <c r="GB31" s="3">
        <f>SUMIF($F$5:$F$29,2013,GB$5:GB$29)</f>
        <v>0</v>
      </c>
      <c r="GC31" s="139"/>
      <c r="GD31" s="3">
        <f>SUMIF($F$5:$F$29,2013,GD$5:GD$29)</f>
        <v>0</v>
      </c>
      <c r="GE31" s="139"/>
      <c r="GF31" s="650">
        <f>SUMIF($F$5:$F$29,2013,GF$5:GF$29)</f>
        <v>0</v>
      </c>
      <c r="GG31" s="139"/>
      <c r="GH31" s="650">
        <f>SUMIF($F$5:$F$29,2013,GH$5:GH$29)</f>
        <v>0</v>
      </c>
      <c r="GI31" s="546"/>
      <c r="GJ31" s="547"/>
      <c r="GK31" s="181"/>
      <c r="GO31" s="548"/>
      <c r="GP31" s="2461"/>
      <c r="GQ31" s="2462"/>
      <c r="GR31" s="2455"/>
      <c r="GS31" s="2455"/>
      <c r="GT31" s="2455"/>
      <c r="GU31" s="2454" t="s">
        <v>121</v>
      </c>
      <c r="GV31" s="2455"/>
      <c r="GW31" s="2455"/>
      <c r="GX31" s="2455"/>
      <c r="GY31" s="2455"/>
      <c r="GZ31" s="2455"/>
      <c r="HA31" s="2455"/>
      <c r="HB31" s="2462"/>
      <c r="HC31" s="2455"/>
      <c r="HD31" s="2455"/>
      <c r="HE31" s="2455"/>
      <c r="HF31" s="2455"/>
      <c r="HG31" s="2455"/>
      <c r="HH31" s="2455"/>
      <c r="HI31" s="2455"/>
      <c r="HJ31" s="2455"/>
      <c r="HK31" s="2455"/>
      <c r="HL31" s="2455"/>
      <c r="HM31" s="2455"/>
      <c r="HN31" s="2455"/>
      <c r="HO31" s="2455"/>
      <c r="HP31" s="2455"/>
      <c r="HQ31" s="2455"/>
      <c r="HR31" s="2455"/>
      <c r="HS31" s="2455"/>
      <c r="HT31" s="2455"/>
      <c r="HU31" s="2455"/>
      <c r="HV31" s="2462"/>
      <c r="HW31" s="2449" t="str">
        <f>'2020'!AG3</f>
        <v>Vrije kolom Utility-3</v>
      </c>
      <c r="HX31" s="2439" t="s">
        <v>181</v>
      </c>
      <c r="HY31" s="201"/>
      <c r="HZ31" s="201"/>
    </row>
    <row r="32" spans="1:234" s="647" customFormat="1" ht="18.75" customHeight="1" thickBot="1" x14ac:dyDescent="0.3">
      <c r="A32" s="1858" t="s">
        <v>52</v>
      </c>
      <c r="B32" s="1859"/>
      <c r="C32" s="1848"/>
      <c r="D32" s="253"/>
      <c r="E32" s="254"/>
      <c r="F32" s="254"/>
      <c r="G32" s="254"/>
      <c r="H32" s="254"/>
      <c r="I32" s="254"/>
      <c r="J32" s="254"/>
      <c r="K32" s="254"/>
      <c r="L32" s="255"/>
      <c r="M32" s="139"/>
      <c r="N32" s="1799">
        <f>SUMIF($F$5:$F$29,2016,N$5:N$29)</f>
        <v>0</v>
      </c>
      <c r="O32" s="1800"/>
      <c r="P32" s="1799">
        <f>SUMIF($F$5:$F$29,2016,P$5:P$29)</f>
        <v>0</v>
      </c>
      <c r="Q32" s="1800"/>
      <c r="R32" s="1799">
        <f>SUMIF($F$5:$F$29,2016,R$5:R$29)</f>
        <v>0</v>
      </c>
      <c r="S32" s="1800"/>
      <c r="T32" s="1801">
        <f>SUMIF($F$5:$F$29,2016,T$5:T$29)</f>
        <v>0</v>
      </c>
      <c r="U32" s="2065"/>
      <c r="V32" s="2065"/>
      <c r="W32" s="2065"/>
      <c r="X32" s="2065"/>
      <c r="Y32" s="542"/>
      <c r="Z32" s="1902" t="s">
        <v>52</v>
      </c>
      <c r="AA32" s="1903"/>
      <c r="AB32" s="87"/>
      <c r="AC32" s="253"/>
      <c r="AD32" s="254"/>
      <c r="AE32" s="254"/>
      <c r="AF32" s="254"/>
      <c r="AG32" s="254"/>
      <c r="AH32" s="254"/>
      <c r="AI32" s="767"/>
      <c r="AJ32" s="765"/>
      <c r="AK32" s="767"/>
      <c r="AL32" s="765"/>
      <c r="AM32" s="767"/>
      <c r="AN32" s="765"/>
      <c r="AO32" s="767"/>
      <c r="AP32" s="765"/>
      <c r="AQ32" s="735"/>
      <c r="AR32" s="735"/>
      <c r="AS32" s="766"/>
      <c r="AT32" s="181"/>
      <c r="AU32" s="1902" t="s">
        <v>52</v>
      </c>
      <c r="AV32" s="1903"/>
      <c r="AW32" s="148"/>
      <c r="AX32" s="253"/>
      <c r="AY32" s="254"/>
      <c r="AZ32" s="254"/>
      <c r="BA32" s="254"/>
      <c r="BB32" s="255"/>
      <c r="BC32" s="258"/>
      <c r="BD32" s="4">
        <f>SUMIF($AZ$5:$AZ$29,2016,BD$5:BD$29)</f>
        <v>0</v>
      </c>
      <c r="BE32" s="139"/>
      <c r="BF32" s="4">
        <f>SUMIF($AZ$5:$AZ$29,2016,BF$5:BF$29)</f>
        <v>0</v>
      </c>
      <c r="BG32" s="139"/>
      <c r="BH32" s="4">
        <f>SUMIF($AZ$5:$AZ$29,2016,BH$5:BH$29)</f>
        <v>0</v>
      </c>
      <c r="BI32" s="139"/>
      <c r="BJ32" s="4">
        <f>SUMIF($AZ$5:$AZ$29,2016,BJ$5:BJ$29)</f>
        <v>0</v>
      </c>
      <c r="BK32" s="139"/>
      <c r="BL32" s="651">
        <f>SUMIF($AZ$5:$AZ$29,2016,BL$5:BL$29)</f>
        <v>0</v>
      </c>
      <c r="BM32" s="546"/>
      <c r="BN32" s="547"/>
      <c r="BO32" s="181"/>
      <c r="BP32" s="1902" t="s">
        <v>52</v>
      </c>
      <c r="BQ32" s="1903"/>
      <c r="BR32" s="148"/>
      <c r="BS32" s="253"/>
      <c r="BT32" s="254"/>
      <c r="BU32" s="254"/>
      <c r="BV32" s="254"/>
      <c r="BW32" s="255"/>
      <c r="BX32" s="258"/>
      <c r="BY32" s="7">
        <f>SUMIF($BU$5:$BU$29,2016,BY$5:BY$29)</f>
        <v>0</v>
      </c>
      <c r="BZ32" s="139"/>
      <c r="CA32" s="7">
        <f>SUMIF($BU$5:$BU$29,2016,CA$5:CA$29)</f>
        <v>0</v>
      </c>
      <c r="CB32" s="139"/>
      <c r="CC32" s="7">
        <f>SUMIF($BU$5:$BU$29,2016,CC$5:CC$29)</f>
        <v>0</v>
      </c>
      <c r="CD32" s="139"/>
      <c r="CE32" s="7">
        <f>SUMIF($BU$5:$BU$29,2016,CE$5:CE$29)</f>
        <v>0</v>
      </c>
      <c r="CF32" s="139"/>
      <c r="CG32" s="545">
        <f>SUMIF($BU$5:$BU$29,2016,CG$5:CG$29)</f>
        <v>0</v>
      </c>
      <c r="CH32" s="546"/>
      <c r="CI32" s="547"/>
      <c r="CJ32" s="181"/>
      <c r="CK32" s="1902" t="s">
        <v>52</v>
      </c>
      <c r="CL32" s="1903"/>
      <c r="CM32" s="148"/>
      <c r="CN32" s="253"/>
      <c r="CO32" s="254"/>
      <c r="CP32" s="254"/>
      <c r="CQ32" s="254"/>
      <c r="CR32" s="255"/>
      <c r="CS32" s="258"/>
      <c r="CT32" s="7">
        <f>SUMIF($CP$5:$CP$29,2016,CT$5:CT$29)</f>
        <v>0</v>
      </c>
      <c r="CU32" s="139"/>
      <c r="CV32" s="7">
        <f>SUMIF($CP$5:$CP$29,2016,CV$5:CV$29)</f>
        <v>0</v>
      </c>
      <c r="CW32" s="139"/>
      <c r="CX32" s="7">
        <f>SUMIF($CP$5:$CP$29,2016,CX$5:CX$29)</f>
        <v>0</v>
      </c>
      <c r="CY32" s="139"/>
      <c r="CZ32" s="7">
        <f>SUMIF($CP$5:$CP$29,2016,CZ$5:CZ$29)</f>
        <v>0</v>
      </c>
      <c r="DA32" s="139"/>
      <c r="DB32" s="545">
        <f>SUMIF($CP$5:$CP$29,2016,DB$5:DB$29)</f>
        <v>0</v>
      </c>
      <c r="DC32" s="546"/>
      <c r="DD32" s="547"/>
      <c r="DE32" s="181"/>
      <c r="DF32" s="1902" t="s">
        <v>52</v>
      </c>
      <c r="DG32" s="1903"/>
      <c r="DH32" s="148"/>
      <c r="DI32" s="253"/>
      <c r="DJ32" s="254"/>
      <c r="DK32" s="254"/>
      <c r="DL32" s="254"/>
      <c r="DM32" s="255"/>
      <c r="DN32" s="258"/>
      <c r="DO32" s="7">
        <f>SUMIF($DK$5:$DK$29,2016,DO$5:DO$29)</f>
        <v>0</v>
      </c>
      <c r="DP32" s="139"/>
      <c r="DQ32" s="7">
        <f>SUMIF($DK$5:$DK$29,2016,DQ$5:DQ$29)</f>
        <v>0</v>
      </c>
      <c r="DR32" s="139"/>
      <c r="DS32" s="7">
        <f>SUMIF($DK$5:$DK$29,2016,DS$5:DS$29)</f>
        <v>0</v>
      </c>
      <c r="DT32" s="139"/>
      <c r="DU32" s="7">
        <f>SUMIF($DK$5:$DK$29,2016,DU$5:DU$29)</f>
        <v>0</v>
      </c>
      <c r="DV32" s="139"/>
      <c r="DW32" s="545">
        <f>SUMIF($DK$5:$DK$29,2016,DW$5:DW$29)</f>
        <v>0</v>
      </c>
      <c r="DX32" s="546"/>
      <c r="DY32" s="547"/>
      <c r="DZ32" s="181"/>
      <c r="EA32" s="1902" t="s">
        <v>52</v>
      </c>
      <c r="EB32" s="1903"/>
      <c r="EC32" s="148"/>
      <c r="ED32" s="253"/>
      <c r="EE32" s="254"/>
      <c r="EF32" s="254"/>
      <c r="EG32" s="254"/>
      <c r="EH32" s="255"/>
      <c r="EI32" s="258"/>
      <c r="EJ32" s="7">
        <f>SUMIF($EF$5:$EF$29,2016,EJ$5:EJ$29)</f>
        <v>0</v>
      </c>
      <c r="EK32" s="139"/>
      <c r="EL32" s="7">
        <f>SUMIF($EF$5:$EF$29,2016,EL$5:EL$29)</f>
        <v>0</v>
      </c>
      <c r="EM32" s="139"/>
      <c r="EN32" s="7">
        <f>SUMIF($EF$5:$EF$29,2016,EN$5:EN$29)</f>
        <v>0</v>
      </c>
      <c r="EO32" s="139"/>
      <c r="EP32" s="7">
        <f>SUMIF($EF$5:$EF$29,2016,EP$5:EP$29)</f>
        <v>0</v>
      </c>
      <c r="EQ32" s="139"/>
      <c r="ER32" s="545">
        <f>SUMIF($EF$5:$EF$29,2016,ER$5:ER$29)</f>
        <v>0</v>
      </c>
      <c r="ES32" s="546"/>
      <c r="ET32" s="547"/>
      <c r="EU32" s="181"/>
      <c r="EV32" s="543" t="s">
        <v>50</v>
      </c>
      <c r="EW32" s="544"/>
      <c r="EX32" s="148"/>
      <c r="EY32" s="253"/>
      <c r="EZ32" s="254"/>
      <c r="FA32" s="254"/>
      <c r="FB32" s="254"/>
      <c r="FC32" s="255"/>
      <c r="FD32" s="258"/>
      <c r="FE32" s="7">
        <f>SUMIF($F$5:$F$29,2014,FE$5:FE$29)</f>
        <v>0</v>
      </c>
      <c r="FF32" s="139"/>
      <c r="FG32" s="7">
        <f>SUMIF($F$5:$F$29,2014,FG$5:FG$29)</f>
        <v>0</v>
      </c>
      <c r="FH32" s="139"/>
      <c r="FI32" s="7">
        <f>SUMIF($F$5:$F$29,2014,FI$5:FI$29)</f>
        <v>0</v>
      </c>
      <c r="FJ32" s="139"/>
      <c r="FK32" s="545">
        <f>SUMIF($F$5:$F$29,2014,FK$5:FK$29)</f>
        <v>0</v>
      </c>
      <c r="FL32" s="139"/>
      <c r="FM32" s="545">
        <f>SUMIF($F$5:$F$29,2014,FM$5:FM$29)</f>
        <v>0</v>
      </c>
      <c r="FN32" s="546"/>
      <c r="FO32" s="547"/>
      <c r="FP32" s="181"/>
      <c r="FQ32" s="543" t="s">
        <v>50</v>
      </c>
      <c r="FR32" s="544"/>
      <c r="FS32" s="148"/>
      <c r="FT32" s="253"/>
      <c r="FU32" s="254"/>
      <c r="FV32" s="254"/>
      <c r="FW32" s="254"/>
      <c r="FX32" s="255"/>
      <c r="FY32" s="258"/>
      <c r="FZ32" s="7">
        <f>SUMIF($F$5:$F$29,2014,FZ$5:FZ$29)</f>
        <v>0</v>
      </c>
      <c r="GA32" s="139"/>
      <c r="GB32" s="7">
        <f>SUMIF($F$5:$F$29,2014,GB$5:GB$29)</f>
        <v>0</v>
      </c>
      <c r="GC32" s="139"/>
      <c r="GD32" s="7">
        <f>SUMIF($F$5:$F$29,2014,GD$5:GD$29)</f>
        <v>0</v>
      </c>
      <c r="GE32" s="139"/>
      <c r="GF32" s="545">
        <f>SUMIF($F$5:$F$29,2014,GF$5:GF$29)</f>
        <v>0</v>
      </c>
      <c r="GG32" s="139"/>
      <c r="GH32" s="545">
        <f>SUMIF($F$5:$F$29,2014,GH$5:GH$29)</f>
        <v>0</v>
      </c>
      <c r="GI32" s="546"/>
      <c r="GJ32" s="547"/>
      <c r="GK32" s="181"/>
      <c r="GO32" s="548"/>
      <c r="GP32" s="2461"/>
      <c r="GQ32" s="2462"/>
      <c r="GR32" s="2455"/>
      <c r="GS32" s="2455"/>
      <c r="GT32" s="2455"/>
      <c r="GU32" s="2458" t="s">
        <v>122</v>
      </c>
      <c r="GV32" s="2455"/>
      <c r="GW32" s="2455"/>
      <c r="GX32" s="2455"/>
      <c r="GY32" s="2455"/>
      <c r="GZ32" s="2455"/>
      <c r="HA32" s="2455"/>
      <c r="HB32" s="2462"/>
      <c r="HC32" s="2455"/>
      <c r="HD32" s="2455"/>
      <c r="HE32" s="2455"/>
      <c r="HF32" s="2455"/>
      <c r="HG32" s="2455"/>
      <c r="HH32" s="2455"/>
      <c r="HI32" s="2455"/>
      <c r="HJ32" s="2455"/>
      <c r="HK32" s="2455"/>
      <c r="HL32" s="2455"/>
      <c r="HM32" s="2455"/>
      <c r="HN32" s="2455"/>
      <c r="HO32" s="2455"/>
      <c r="HP32" s="2455"/>
      <c r="HQ32" s="2455"/>
      <c r="HR32" s="2455"/>
      <c r="HS32" s="2455"/>
      <c r="HT32" s="2455"/>
      <c r="HU32" s="2455"/>
      <c r="HV32" s="2462"/>
      <c r="HW32" s="2449" t="str">
        <f>'2020'!AH3</f>
        <v>Vrije kolom Utility-4</v>
      </c>
      <c r="HX32" s="2439" t="s">
        <v>181</v>
      </c>
      <c r="HY32" s="201"/>
      <c r="HZ32" s="201"/>
    </row>
    <row r="33" spans="1:239" s="647" customFormat="1" ht="18.75" customHeight="1" thickBot="1" x14ac:dyDescent="0.3">
      <c r="A33" s="1858" t="s">
        <v>53</v>
      </c>
      <c r="B33" s="1859"/>
      <c r="C33" s="1848"/>
      <c r="D33" s="253"/>
      <c r="E33" s="254"/>
      <c r="F33" s="254"/>
      <c r="G33" s="254"/>
      <c r="H33" s="254"/>
      <c r="I33" s="254"/>
      <c r="J33" s="254"/>
      <c r="K33" s="254"/>
      <c r="L33" s="255"/>
      <c r="M33" s="139"/>
      <c r="N33" s="1799">
        <f>SUMIF($F$5:$F$29,2017,N$5:N$29)</f>
        <v>0</v>
      </c>
      <c r="O33" s="1800"/>
      <c r="P33" s="1799">
        <f>SUMIF($F$5:$F$29,2017,P$5:P$29)</f>
        <v>0</v>
      </c>
      <c r="Q33" s="1800"/>
      <c r="R33" s="1799">
        <f>SUMIF($F$5:$F$29,2017,R$5:R$29)</f>
        <v>0</v>
      </c>
      <c r="S33" s="1800"/>
      <c r="T33" s="1801">
        <f>SUMIF($F$5:$F$29,2017,T$5:T$29)</f>
        <v>0</v>
      </c>
      <c r="U33" s="2065"/>
      <c r="V33" s="2065"/>
      <c r="W33" s="2065"/>
      <c r="X33" s="2065"/>
      <c r="Y33" s="542"/>
      <c r="Z33" s="1902" t="s">
        <v>53</v>
      </c>
      <c r="AA33" s="1903"/>
      <c r="AB33" s="87"/>
      <c r="AC33" s="253"/>
      <c r="AD33" s="254"/>
      <c r="AE33" s="254"/>
      <c r="AF33" s="254"/>
      <c r="AG33" s="254"/>
      <c r="AH33" s="254"/>
      <c r="AI33" s="767"/>
      <c r="AJ33" s="765"/>
      <c r="AK33" s="767"/>
      <c r="AL33" s="765"/>
      <c r="AM33" s="767"/>
      <c r="AN33" s="765"/>
      <c r="AO33" s="767"/>
      <c r="AP33" s="765"/>
      <c r="AQ33" s="735"/>
      <c r="AR33" s="735"/>
      <c r="AS33" s="766"/>
      <c r="AT33" s="181"/>
      <c r="AU33" s="1902" t="s">
        <v>53</v>
      </c>
      <c r="AV33" s="1903"/>
      <c r="AW33" s="148"/>
      <c r="AX33" s="253"/>
      <c r="AY33" s="254"/>
      <c r="AZ33" s="254"/>
      <c r="BA33" s="254"/>
      <c r="BB33" s="254"/>
      <c r="BC33" s="250"/>
      <c r="BD33" s="780"/>
      <c r="BE33" s="781"/>
      <c r="BF33" s="780"/>
      <c r="BG33" s="781"/>
      <c r="BH33" s="780"/>
      <c r="BI33" s="781"/>
      <c r="BJ33" s="780"/>
      <c r="BK33" s="781"/>
      <c r="BL33" s="782"/>
      <c r="BM33" s="782"/>
      <c r="BN33" s="766"/>
      <c r="BO33" s="181"/>
      <c r="BP33" s="1902" t="s">
        <v>53</v>
      </c>
      <c r="BQ33" s="1903"/>
      <c r="BR33" s="148"/>
      <c r="BS33" s="253"/>
      <c r="BT33" s="254"/>
      <c r="BU33" s="254"/>
      <c r="BV33" s="254"/>
      <c r="BW33" s="255"/>
      <c r="BX33" s="262"/>
      <c r="BY33" s="8">
        <f>SUMIF($BU$5:$BU$29,2017,BY$5:BY$29)</f>
        <v>0</v>
      </c>
      <c r="BZ33" s="139"/>
      <c r="CA33" s="4">
        <f>SUMIF($BU$5:$BU$29,2017,CA$5:CA$29)</f>
        <v>0</v>
      </c>
      <c r="CB33" s="139"/>
      <c r="CC33" s="4">
        <f>SUMIF($BU$5:$BU$29,2017,CC$5:CC$29)</f>
        <v>0</v>
      </c>
      <c r="CD33" s="139"/>
      <c r="CE33" s="4">
        <f>SUMIF($BU$5:$BU$29,2017,CE$5:CE$29)</f>
        <v>0</v>
      </c>
      <c r="CF33" s="139"/>
      <c r="CG33" s="651">
        <f>SUMIF($BU$5:$BU$29,2017,CG$5:CG$29)</f>
        <v>0</v>
      </c>
      <c r="CH33" s="546"/>
      <c r="CI33" s="547"/>
      <c r="CJ33" s="181"/>
      <c r="CK33" s="1902" t="s">
        <v>53</v>
      </c>
      <c r="CL33" s="1903"/>
      <c r="CM33" s="148"/>
      <c r="CN33" s="253"/>
      <c r="CO33" s="254"/>
      <c r="CP33" s="254"/>
      <c r="CQ33" s="254"/>
      <c r="CR33" s="255"/>
      <c r="CS33" s="258"/>
      <c r="CT33" s="7">
        <f>SUMIF($CP$5:$CP$29,2017,CT$5:CT$29)</f>
        <v>0</v>
      </c>
      <c r="CU33" s="139"/>
      <c r="CV33" s="7">
        <f>SUMIF($CP$5:$CP$29,2017,CV$5:CV$29)</f>
        <v>0</v>
      </c>
      <c r="CW33" s="139"/>
      <c r="CX33" s="7">
        <f>SUMIF($CP$5:$CP$29,2017,CX$5:CX$29)</f>
        <v>0</v>
      </c>
      <c r="CY33" s="139"/>
      <c r="CZ33" s="7">
        <f>SUMIF($CP$5:$CP$29,2017,CZ$5:CZ$29)</f>
        <v>0</v>
      </c>
      <c r="DA33" s="139"/>
      <c r="DB33" s="545">
        <f>SUMIF($CP$5:$CP$29,2017,DB$5:DB$29)</f>
        <v>0</v>
      </c>
      <c r="DC33" s="546"/>
      <c r="DD33" s="547"/>
      <c r="DE33" s="181"/>
      <c r="DF33" s="1902" t="s">
        <v>53</v>
      </c>
      <c r="DG33" s="1903"/>
      <c r="DH33" s="148"/>
      <c r="DI33" s="253"/>
      <c r="DJ33" s="254"/>
      <c r="DK33" s="254"/>
      <c r="DL33" s="254"/>
      <c r="DM33" s="255"/>
      <c r="DN33" s="258"/>
      <c r="DO33" s="7">
        <f>SUMIF($DK$5:$DK$29,2017,DO$5:DO$29)</f>
        <v>0</v>
      </c>
      <c r="DP33" s="139"/>
      <c r="DQ33" s="7">
        <f>SUMIF($DK$5:$DK$29,2017,DQ$5:DQ$29)</f>
        <v>0</v>
      </c>
      <c r="DR33" s="139"/>
      <c r="DS33" s="7">
        <f>SUMIF($DK$5:$DK$29,2017,DS$5:DS$29)</f>
        <v>0</v>
      </c>
      <c r="DT33" s="139"/>
      <c r="DU33" s="7">
        <f>SUMIF($DK$5:$DK$29,2017,DU$5:DU$29)</f>
        <v>0</v>
      </c>
      <c r="DV33" s="139"/>
      <c r="DW33" s="545">
        <f>SUMIF($DK$5:$DK$29,2017,DW$5:DW$29)</f>
        <v>0</v>
      </c>
      <c r="DX33" s="546"/>
      <c r="DY33" s="547"/>
      <c r="DZ33" s="181"/>
      <c r="EA33" s="1902" t="s">
        <v>53</v>
      </c>
      <c r="EB33" s="1903"/>
      <c r="EC33" s="148"/>
      <c r="ED33" s="253"/>
      <c r="EE33" s="254"/>
      <c r="EF33" s="254"/>
      <c r="EG33" s="254"/>
      <c r="EH33" s="255"/>
      <c r="EI33" s="258"/>
      <c r="EJ33" s="7">
        <f>SUMIF($EF$5:$EF$29,2017,EJ$5:EJ$29)</f>
        <v>0</v>
      </c>
      <c r="EK33" s="139"/>
      <c r="EL33" s="7">
        <f>SUMIF($EF$5:$EF$29,2017,EL$5:EL$29)</f>
        <v>0</v>
      </c>
      <c r="EM33" s="139"/>
      <c r="EN33" s="7">
        <f>SUMIF($EF$5:$EF$29,2017,EN$5:EN$29)</f>
        <v>0</v>
      </c>
      <c r="EO33" s="139"/>
      <c r="EP33" s="7">
        <f>SUMIF($EF$5:$EF$29,2017,EP$5:EP$29)</f>
        <v>0</v>
      </c>
      <c r="EQ33" s="139"/>
      <c r="ER33" s="545">
        <f>SUMIF($EF$5:$EF$29,2017,ER$5:ER$29)</f>
        <v>0</v>
      </c>
      <c r="ES33" s="546"/>
      <c r="ET33" s="547"/>
      <c r="EU33" s="181"/>
      <c r="EV33" s="543" t="s">
        <v>51</v>
      </c>
      <c r="EW33" s="544"/>
      <c r="EX33" s="148"/>
      <c r="EY33" s="253"/>
      <c r="EZ33" s="254"/>
      <c r="FA33" s="254"/>
      <c r="FB33" s="254"/>
      <c r="FC33" s="255"/>
      <c r="FD33" s="258"/>
      <c r="FE33" s="7">
        <f>SUMIF($F$5:$F$29,2015,FE$5:FE$29)</f>
        <v>0</v>
      </c>
      <c r="FF33" s="139"/>
      <c r="FG33" s="7">
        <f>SUMIF($F$5:$F$29,2015,FG$5:FG$29)</f>
        <v>0</v>
      </c>
      <c r="FH33" s="139"/>
      <c r="FI33" s="7">
        <f>SUMIF($F$5:$F$29,2015,FI$5:FI$29)</f>
        <v>0</v>
      </c>
      <c r="FJ33" s="139"/>
      <c r="FK33" s="545">
        <f>SUMIF($F$5:$F$29,2015,FK$5:FK$29)</f>
        <v>0</v>
      </c>
      <c r="FL33" s="139"/>
      <c r="FM33" s="545">
        <f>SUMIF($F$5:$F$29,2015,FM$5:FM$29)</f>
        <v>0</v>
      </c>
      <c r="FN33" s="546"/>
      <c r="FO33" s="547"/>
      <c r="FP33" s="181"/>
      <c r="FQ33" s="543" t="s">
        <v>51</v>
      </c>
      <c r="FR33" s="544"/>
      <c r="FS33" s="148"/>
      <c r="FT33" s="253"/>
      <c r="FU33" s="254"/>
      <c r="FV33" s="254"/>
      <c r="FW33" s="254"/>
      <c r="FX33" s="255"/>
      <c r="FY33" s="258"/>
      <c r="FZ33" s="7">
        <f>SUMIF($F$5:$F$29,2015,FZ$5:FZ$29)</f>
        <v>0</v>
      </c>
      <c r="GA33" s="139"/>
      <c r="GB33" s="7">
        <f>SUMIF($F$5:$F$29,2015,GB$5:GB$29)</f>
        <v>0</v>
      </c>
      <c r="GC33" s="139"/>
      <c r="GD33" s="7">
        <f>SUMIF($F$5:$F$29,2015,GD$5:GD$29)</f>
        <v>0</v>
      </c>
      <c r="GE33" s="139"/>
      <c r="GF33" s="545">
        <f>SUMIF($F$5:$F$29,2015,GF$5:GF$29)</f>
        <v>0</v>
      </c>
      <c r="GG33" s="139"/>
      <c r="GH33" s="545">
        <f>SUMIF($F$5:$F$29,2015,GH$5:GH$29)</f>
        <v>0</v>
      </c>
      <c r="GI33" s="546"/>
      <c r="GJ33" s="547"/>
      <c r="GK33" s="181"/>
      <c r="GO33" s="548"/>
      <c r="GP33" s="2461"/>
      <c r="GQ33" s="2462"/>
      <c r="GR33" s="2465" t="s">
        <v>466</v>
      </c>
      <c r="GS33" s="2455"/>
      <c r="GT33" s="2455"/>
      <c r="GU33" s="2455"/>
      <c r="GV33" s="2455"/>
      <c r="GW33" s="2455"/>
      <c r="GX33" s="2455"/>
      <c r="GY33" s="2455"/>
      <c r="GZ33" s="2455"/>
      <c r="HA33" s="2455"/>
      <c r="HB33" s="2462"/>
      <c r="HC33" s="2455"/>
      <c r="HD33" s="2455"/>
      <c r="HE33" s="2455"/>
      <c r="HF33" s="2455"/>
      <c r="HG33" s="2455"/>
      <c r="HH33" s="2455"/>
      <c r="HI33" s="2455"/>
      <c r="HJ33" s="2455"/>
      <c r="HK33" s="2455"/>
      <c r="HL33" s="2455"/>
      <c r="HM33" s="2455"/>
      <c r="HN33" s="2455"/>
      <c r="HO33" s="2455"/>
      <c r="HP33" s="2455"/>
      <c r="HQ33" s="2455"/>
      <c r="HR33" s="2455"/>
      <c r="HS33" s="2455"/>
      <c r="HT33" s="2455"/>
      <c r="HU33" s="2455"/>
      <c r="HV33" s="2462"/>
      <c r="HW33" s="2466" t="str">
        <f>'2020'!AI3</f>
        <v>Vrije kolom Utility-5</v>
      </c>
      <c r="HX33" s="2439" t="s">
        <v>181</v>
      </c>
      <c r="HY33" s="201"/>
      <c r="HZ33" s="201"/>
      <c r="ID33" s="627"/>
      <c r="IE33" s="627"/>
    </row>
    <row r="34" spans="1:239" s="647" customFormat="1" ht="18.75" customHeight="1" thickBot="1" x14ac:dyDescent="0.3">
      <c r="A34" s="1858" t="s">
        <v>54</v>
      </c>
      <c r="B34" s="1859"/>
      <c r="C34" s="1848"/>
      <c r="D34" s="253"/>
      <c r="E34" s="254"/>
      <c r="F34" s="254"/>
      <c r="G34" s="254"/>
      <c r="H34" s="254"/>
      <c r="I34" s="254"/>
      <c r="J34" s="254"/>
      <c r="K34" s="254"/>
      <c r="L34" s="255"/>
      <c r="M34" s="139"/>
      <c r="N34" s="1799">
        <f>SUMIF($F$5:$F$29,2018,N$5:N$29)</f>
        <v>0</v>
      </c>
      <c r="O34" s="1800"/>
      <c r="P34" s="1799">
        <f>SUMIF($F$5:$F$29,2018,P$5:P$29)</f>
        <v>0</v>
      </c>
      <c r="Q34" s="1800"/>
      <c r="R34" s="1799">
        <f>SUMIF($F$5:$F$29,2018,R$5:R$29)</f>
        <v>0</v>
      </c>
      <c r="S34" s="1800"/>
      <c r="T34" s="1801">
        <f>SUMIF($F$5:$F$29,2018,T$5:T$29)</f>
        <v>0</v>
      </c>
      <c r="U34" s="2065"/>
      <c r="V34" s="2065"/>
      <c r="W34" s="2065"/>
      <c r="X34" s="2065"/>
      <c r="Y34" s="542"/>
      <c r="Z34" s="1902" t="s">
        <v>54</v>
      </c>
      <c r="AA34" s="1903"/>
      <c r="AB34" s="87"/>
      <c r="AC34" s="253"/>
      <c r="AD34" s="254"/>
      <c r="AE34" s="254"/>
      <c r="AF34" s="254"/>
      <c r="AG34" s="254"/>
      <c r="AH34" s="254"/>
      <c r="AI34" s="767"/>
      <c r="AJ34" s="765"/>
      <c r="AK34" s="767"/>
      <c r="AL34" s="765"/>
      <c r="AM34" s="767"/>
      <c r="AN34" s="765"/>
      <c r="AO34" s="767"/>
      <c r="AP34" s="765"/>
      <c r="AQ34" s="735"/>
      <c r="AR34" s="735"/>
      <c r="AS34" s="766"/>
      <c r="AT34" s="181"/>
      <c r="AU34" s="1902" t="s">
        <v>54</v>
      </c>
      <c r="AV34" s="1903"/>
      <c r="AW34" s="148"/>
      <c r="AX34" s="253"/>
      <c r="AY34" s="254"/>
      <c r="AZ34" s="254"/>
      <c r="BA34" s="254"/>
      <c r="BB34" s="254"/>
      <c r="BC34" s="254"/>
      <c r="BD34" s="767"/>
      <c r="BE34" s="765"/>
      <c r="BF34" s="767"/>
      <c r="BG34" s="765"/>
      <c r="BH34" s="767"/>
      <c r="BI34" s="765"/>
      <c r="BJ34" s="767"/>
      <c r="BK34" s="765"/>
      <c r="BL34" s="735"/>
      <c r="BM34" s="735"/>
      <c r="BN34" s="766"/>
      <c r="BO34" s="181"/>
      <c r="BP34" s="1902" t="s">
        <v>54</v>
      </c>
      <c r="BQ34" s="1903"/>
      <c r="BR34" s="148"/>
      <c r="BS34" s="253"/>
      <c r="BT34" s="254"/>
      <c r="BU34" s="254"/>
      <c r="BV34" s="254"/>
      <c r="BW34" s="254"/>
      <c r="BX34" s="254"/>
      <c r="BY34" s="767"/>
      <c r="BZ34" s="781"/>
      <c r="CA34" s="780"/>
      <c r="CB34" s="781"/>
      <c r="CC34" s="780"/>
      <c r="CD34" s="781"/>
      <c r="CE34" s="780"/>
      <c r="CF34" s="781"/>
      <c r="CG34" s="782"/>
      <c r="CH34" s="782"/>
      <c r="CI34" s="766"/>
      <c r="CJ34" s="181"/>
      <c r="CK34" s="1902" t="s">
        <v>54</v>
      </c>
      <c r="CL34" s="1903"/>
      <c r="CM34" s="148"/>
      <c r="CN34" s="253"/>
      <c r="CO34" s="254"/>
      <c r="CP34" s="254"/>
      <c r="CQ34" s="254"/>
      <c r="CR34" s="255"/>
      <c r="CS34" s="262"/>
      <c r="CT34" s="8">
        <f>SUMIF($CP$5:$CP$29,2018,CT$5:CT$29)</f>
        <v>0</v>
      </c>
      <c r="CU34" s="204"/>
      <c r="CV34" s="8">
        <f>SUMIF($CP$5:$CP$29,2018,CV$5:CV$29)</f>
        <v>0</v>
      </c>
      <c r="CW34" s="204"/>
      <c r="CX34" s="8">
        <f>SUMIF($CP$5:$CP$29,2018,CX$5:CX$29)</f>
        <v>0</v>
      </c>
      <c r="CY34" s="204"/>
      <c r="CZ34" s="8">
        <f>SUMIF($CP$5:$CP$29,2018,CZ$5:CZ$29)</f>
        <v>0</v>
      </c>
      <c r="DA34" s="204"/>
      <c r="DB34" s="786">
        <f>SUMIF($CP$5:$CP$29,2018,DB$5:DB$29)</f>
        <v>0</v>
      </c>
      <c r="DC34" s="787"/>
      <c r="DD34" s="547"/>
      <c r="DE34" s="181"/>
      <c r="DF34" s="1902" t="s">
        <v>54</v>
      </c>
      <c r="DG34" s="1903"/>
      <c r="DH34" s="148"/>
      <c r="DI34" s="253"/>
      <c r="DJ34" s="254"/>
      <c r="DK34" s="254"/>
      <c r="DL34" s="254"/>
      <c r="DM34" s="255"/>
      <c r="DN34" s="258"/>
      <c r="DO34" s="7">
        <f>SUMIF($DK$5:$DK$29,2018,DO$5:DO$29)</f>
        <v>0</v>
      </c>
      <c r="DP34" s="139"/>
      <c r="DQ34" s="7">
        <f>SUMIF($DK$5:$DK$29,2018,DQ$5:DQ$29)</f>
        <v>0</v>
      </c>
      <c r="DR34" s="139"/>
      <c r="DS34" s="7">
        <f>SUMIF($DK$5:$DK$29,2018,DS$5:DS$29)</f>
        <v>0</v>
      </c>
      <c r="DT34" s="139"/>
      <c r="DU34" s="7">
        <f>SUMIF($DK$5:$DK$29,2018,DU$5:DU$29)</f>
        <v>0</v>
      </c>
      <c r="DV34" s="139"/>
      <c r="DW34" s="545">
        <f>SUMIF($DK$5:$DK$29,2018,DW$5:DW$29)</f>
        <v>0</v>
      </c>
      <c r="DX34" s="546"/>
      <c r="DY34" s="547"/>
      <c r="DZ34" s="181"/>
      <c r="EA34" s="1902" t="s">
        <v>54</v>
      </c>
      <c r="EB34" s="1903"/>
      <c r="EC34" s="148"/>
      <c r="ED34" s="253"/>
      <c r="EE34" s="254"/>
      <c r="EF34" s="254"/>
      <c r="EG34" s="254"/>
      <c r="EH34" s="255"/>
      <c r="EI34" s="258"/>
      <c r="EJ34" s="7">
        <f>SUMIF($EF$5:$EF$29,2018,EJ$5:EJ$29)</f>
        <v>0</v>
      </c>
      <c r="EK34" s="139"/>
      <c r="EL34" s="7">
        <f>SUMIF($EF$5:$EF$29,2018,EL$5:EL$29)</f>
        <v>0</v>
      </c>
      <c r="EM34" s="139"/>
      <c r="EN34" s="7">
        <f>SUMIF($EF$5:$EF$29,2018,EN$5:EN$29)</f>
        <v>0</v>
      </c>
      <c r="EO34" s="139"/>
      <c r="EP34" s="7">
        <f>SUMIF($EF$5:$EF$29,2018,EP$5:EP$29)</f>
        <v>0</v>
      </c>
      <c r="EQ34" s="139"/>
      <c r="ER34" s="545">
        <f>SUMIF($EF$5:$EF$29,2018,ER$5:ER$29)</f>
        <v>0</v>
      </c>
      <c r="ES34" s="546"/>
      <c r="ET34" s="547"/>
      <c r="EU34" s="181"/>
      <c r="EV34" s="543" t="s">
        <v>52</v>
      </c>
      <c r="EW34" s="544"/>
      <c r="EX34" s="148"/>
      <c r="EY34" s="253"/>
      <c r="EZ34" s="254"/>
      <c r="FA34" s="254"/>
      <c r="FB34" s="254"/>
      <c r="FC34" s="255"/>
      <c r="FD34" s="258"/>
      <c r="FE34" s="7">
        <f>SUMIF($F$5:$F$29,2016,FE$5:FE$29)</f>
        <v>0</v>
      </c>
      <c r="FF34" s="139"/>
      <c r="FG34" s="7">
        <f>SUMIF($F$5:$F$29,2016,FG$5:FG$29)</f>
        <v>0</v>
      </c>
      <c r="FH34" s="139"/>
      <c r="FI34" s="7">
        <f>SUMIF($F$5:$F$29,2016,FI$5:FI$29)</f>
        <v>0</v>
      </c>
      <c r="FJ34" s="139"/>
      <c r="FK34" s="545">
        <f>SUMIF($F$5:$F$29,2016,FK$5:FK$29)</f>
        <v>0</v>
      </c>
      <c r="FL34" s="139"/>
      <c r="FM34" s="545">
        <f>SUMIF($F$5:$F$29,2016,FM$5:FM$29)</f>
        <v>0</v>
      </c>
      <c r="FN34" s="546"/>
      <c r="FO34" s="547"/>
      <c r="FP34" s="181"/>
      <c r="FQ34" s="543" t="s">
        <v>52</v>
      </c>
      <c r="FR34" s="544"/>
      <c r="FS34" s="148"/>
      <c r="FT34" s="253"/>
      <c r="FU34" s="254"/>
      <c r="FV34" s="254"/>
      <c r="FW34" s="254"/>
      <c r="FX34" s="255"/>
      <c r="FY34" s="258"/>
      <c r="FZ34" s="7">
        <f>SUMIF($F$5:$F$29,2016,FZ$5:FZ$29)</f>
        <v>0</v>
      </c>
      <c r="GA34" s="139"/>
      <c r="GB34" s="7">
        <f>SUMIF($F$5:$F$29,2016,GB$5:GB$29)</f>
        <v>0</v>
      </c>
      <c r="GC34" s="139"/>
      <c r="GD34" s="7">
        <f>SUMIF($F$5:$F$29,2016,GD$5:GD$29)</f>
        <v>0</v>
      </c>
      <c r="GE34" s="139"/>
      <c r="GF34" s="545">
        <f>SUMIF($F$5:$F$29,2016,GF$5:GF$29)</f>
        <v>0</v>
      </c>
      <c r="GG34" s="139"/>
      <c r="GH34" s="545">
        <f>SUMIF($F$5:$F$29,2016,GH$5:GH$29)</f>
        <v>0</v>
      </c>
      <c r="GI34" s="546"/>
      <c r="GJ34" s="547"/>
      <c r="GK34" s="181"/>
      <c r="GO34" s="548"/>
      <c r="GP34" s="2461"/>
      <c r="GQ34" s="2462"/>
      <c r="GR34" s="2467"/>
      <c r="GS34" s="2455" t="s">
        <v>465</v>
      </c>
      <c r="GT34" s="2455"/>
      <c r="GU34" s="2455"/>
      <c r="GV34" s="2455"/>
      <c r="GW34" s="2455"/>
      <c r="GX34" s="2455"/>
      <c r="GY34" s="2455"/>
      <c r="GZ34" s="2455"/>
      <c r="HA34" s="2455"/>
      <c r="HB34" s="2462"/>
      <c r="HC34" s="2455"/>
      <c r="HD34" s="2455"/>
      <c r="HE34" s="2455"/>
      <c r="HF34" s="2455"/>
      <c r="HG34" s="2455"/>
      <c r="HH34" s="2455"/>
      <c r="HI34" s="2455"/>
      <c r="HJ34" s="2455"/>
      <c r="HK34" s="2455"/>
      <c r="HL34" s="2455"/>
      <c r="HM34" s="2455"/>
      <c r="HN34" s="2455"/>
      <c r="HO34" s="2455"/>
      <c r="HP34" s="2455"/>
      <c r="HQ34" s="2455"/>
      <c r="HR34" s="2455"/>
      <c r="HS34" s="2455"/>
      <c r="HT34" s="2455"/>
      <c r="HU34" s="2455"/>
      <c r="HV34" s="2462"/>
      <c r="HW34" s="2460" t="str">
        <f>'2020'!AJ3</f>
        <v>Vrije kolom Utility-6</v>
      </c>
      <c r="HX34" s="2439" t="s">
        <v>181</v>
      </c>
      <c r="HY34" s="201"/>
      <c r="HZ34" s="201"/>
    </row>
    <row r="35" spans="1:239" s="647" customFormat="1" ht="18.75" customHeight="1" thickBot="1" x14ac:dyDescent="0.3">
      <c r="A35" s="1858" t="s">
        <v>55</v>
      </c>
      <c r="B35" s="1859"/>
      <c r="C35" s="1848"/>
      <c r="D35" s="253"/>
      <c r="E35" s="254"/>
      <c r="F35" s="254"/>
      <c r="G35" s="254"/>
      <c r="H35" s="254"/>
      <c r="I35" s="254"/>
      <c r="J35" s="254"/>
      <c r="K35" s="254"/>
      <c r="L35" s="255"/>
      <c r="M35" s="139"/>
      <c r="N35" s="1799">
        <f>SUMIF($F$5:$F$29,2019,N$5:N$29)</f>
        <v>0</v>
      </c>
      <c r="O35" s="1800"/>
      <c r="P35" s="1799">
        <f>SUMIF($F$5:$F$29,2019,P$5:P$29)</f>
        <v>0</v>
      </c>
      <c r="Q35" s="1800"/>
      <c r="R35" s="1799">
        <f>SUMIF($F$5:$F$29,2019,R$5:R$29)</f>
        <v>0</v>
      </c>
      <c r="S35" s="1800"/>
      <c r="T35" s="1801">
        <f>SUMIF($F$5:$F$29,2019,T$5:T$29)</f>
        <v>0</v>
      </c>
      <c r="U35" s="2065"/>
      <c r="V35" s="2065"/>
      <c r="W35" s="2065"/>
      <c r="X35" s="2065"/>
      <c r="Y35" s="542"/>
      <c r="Z35" s="1902" t="s">
        <v>55</v>
      </c>
      <c r="AA35" s="1903"/>
      <c r="AB35" s="87"/>
      <c r="AC35" s="253"/>
      <c r="AD35" s="254"/>
      <c r="AE35" s="254"/>
      <c r="AF35" s="254"/>
      <c r="AG35" s="254"/>
      <c r="AH35" s="254"/>
      <c r="AI35" s="767"/>
      <c r="AJ35" s="765"/>
      <c r="AK35" s="767"/>
      <c r="AL35" s="765"/>
      <c r="AM35" s="767"/>
      <c r="AN35" s="765"/>
      <c r="AO35" s="767"/>
      <c r="AP35" s="765"/>
      <c r="AQ35" s="735"/>
      <c r="AR35" s="735"/>
      <c r="AS35" s="766"/>
      <c r="AT35" s="181"/>
      <c r="AU35" s="1902" t="s">
        <v>55</v>
      </c>
      <c r="AV35" s="1903"/>
      <c r="AW35" s="148"/>
      <c r="AX35" s="253"/>
      <c r="AY35" s="254"/>
      <c r="AZ35" s="254"/>
      <c r="BA35" s="254"/>
      <c r="BB35" s="254"/>
      <c r="BC35" s="254"/>
      <c r="BD35" s="767"/>
      <c r="BE35" s="765"/>
      <c r="BF35" s="767"/>
      <c r="BG35" s="765"/>
      <c r="BH35" s="767"/>
      <c r="BI35" s="765"/>
      <c r="BJ35" s="767"/>
      <c r="BK35" s="765"/>
      <c r="BL35" s="735"/>
      <c r="BM35" s="735"/>
      <c r="BN35" s="766"/>
      <c r="BO35" s="181"/>
      <c r="BP35" s="1902" t="s">
        <v>55</v>
      </c>
      <c r="BQ35" s="1903"/>
      <c r="BR35" s="148"/>
      <c r="BS35" s="253"/>
      <c r="BT35" s="254"/>
      <c r="BU35" s="254"/>
      <c r="BV35" s="254"/>
      <c r="BW35" s="254"/>
      <c r="BX35" s="254"/>
      <c r="BY35" s="767"/>
      <c r="BZ35" s="765"/>
      <c r="CA35" s="767"/>
      <c r="CB35" s="765"/>
      <c r="CC35" s="767"/>
      <c r="CD35" s="765"/>
      <c r="CE35" s="767"/>
      <c r="CF35" s="765"/>
      <c r="CG35" s="735"/>
      <c r="CH35" s="735"/>
      <c r="CI35" s="766"/>
      <c r="CJ35" s="181"/>
      <c r="CK35" s="1902" t="s">
        <v>55</v>
      </c>
      <c r="CL35" s="1903"/>
      <c r="CM35" s="148"/>
      <c r="CN35" s="253"/>
      <c r="CO35" s="254"/>
      <c r="CP35" s="254"/>
      <c r="CQ35" s="254"/>
      <c r="CR35" s="254"/>
      <c r="CS35" s="254"/>
      <c r="CT35" s="767"/>
      <c r="CU35" s="765"/>
      <c r="CV35" s="767"/>
      <c r="CW35" s="765"/>
      <c r="CX35" s="767"/>
      <c r="CY35" s="765"/>
      <c r="CZ35" s="767"/>
      <c r="DA35" s="765"/>
      <c r="DB35" s="735"/>
      <c r="DC35" s="735"/>
      <c r="DD35" s="766"/>
      <c r="DE35" s="181"/>
      <c r="DF35" s="1902" t="s">
        <v>55</v>
      </c>
      <c r="DG35" s="1903"/>
      <c r="DH35" s="148"/>
      <c r="DI35" s="253"/>
      <c r="DJ35" s="254"/>
      <c r="DK35" s="254"/>
      <c r="DL35" s="254"/>
      <c r="DM35" s="255"/>
      <c r="DN35" s="258"/>
      <c r="DO35" s="4">
        <f>SUMIF($DK$5:$DK$29,2019,DO$5:DO$29)</f>
        <v>0</v>
      </c>
      <c r="DP35" s="139"/>
      <c r="DQ35" s="4">
        <f>SUMIF($DK$5:$DK$29,2019,DQ$5:DQ$29)</f>
        <v>0</v>
      </c>
      <c r="DR35" s="139"/>
      <c r="DS35" s="4">
        <f>SUMIF($DK$5:$DK$29,2019,DS$5:DS$29)</f>
        <v>0</v>
      </c>
      <c r="DT35" s="139"/>
      <c r="DU35" s="4">
        <f>SUMIF($DK$5:$DK$29,2019,DU$5:DU$29)</f>
        <v>0</v>
      </c>
      <c r="DV35" s="139"/>
      <c r="DW35" s="651">
        <f>SUMIF($DK$5:$DK$29,2019,DW$5:DW$29)</f>
        <v>0</v>
      </c>
      <c r="DX35" s="546"/>
      <c r="DY35" s="547"/>
      <c r="DZ35" s="181"/>
      <c r="EA35" s="1902" t="s">
        <v>55</v>
      </c>
      <c r="EB35" s="1903"/>
      <c r="EC35" s="148"/>
      <c r="ED35" s="253"/>
      <c r="EE35" s="254"/>
      <c r="EF35" s="254"/>
      <c r="EG35" s="254"/>
      <c r="EH35" s="255"/>
      <c r="EI35" s="258"/>
      <c r="EJ35" s="7">
        <f>SUMIF($EF$5:$EF$29,2019,EJ$5:EJ$29)</f>
        <v>0</v>
      </c>
      <c r="EK35" s="139"/>
      <c r="EL35" s="7">
        <f>SUMIF($EF$5:$EF$29,2019,EL$5:EL$29)</f>
        <v>0</v>
      </c>
      <c r="EM35" s="139"/>
      <c r="EN35" s="7">
        <f>SUMIF($EF$5:$EF$29,2019,EN$5:EN$29)</f>
        <v>0</v>
      </c>
      <c r="EO35" s="139"/>
      <c r="EP35" s="7">
        <f>SUMIF($EF$5:$EF$29,2019,EP$5:EP$29)</f>
        <v>0</v>
      </c>
      <c r="EQ35" s="139"/>
      <c r="ER35" s="545">
        <f>SUMIF($EF$5:$EF$29,2019,ER$5:ER$29)</f>
        <v>0</v>
      </c>
      <c r="ES35" s="546"/>
      <c r="ET35" s="547"/>
      <c r="EU35" s="181"/>
      <c r="EV35" s="543" t="s">
        <v>53</v>
      </c>
      <c r="EW35" s="544"/>
      <c r="EX35" s="148"/>
      <c r="EY35" s="253"/>
      <c r="EZ35" s="254"/>
      <c r="FA35" s="254"/>
      <c r="FB35" s="254"/>
      <c r="FC35" s="255"/>
      <c r="FD35" s="258"/>
      <c r="FE35" s="7">
        <f>SUMIF($F$5:$F$29,2017,FE$5:FE$29)</f>
        <v>0</v>
      </c>
      <c r="FF35" s="139"/>
      <c r="FG35" s="7">
        <f>SUMIF($F$5:$F$29,2017,FG$5:FG$29)</f>
        <v>0</v>
      </c>
      <c r="FH35" s="139"/>
      <c r="FI35" s="7">
        <f>SUMIF($F$5:$F$29,2017,FI$5:FI$29)</f>
        <v>0</v>
      </c>
      <c r="FJ35" s="139"/>
      <c r="FK35" s="545">
        <f>SUMIF($F$5:$F$29,2017,FK$5:FK$29)</f>
        <v>0</v>
      </c>
      <c r="FL35" s="139"/>
      <c r="FM35" s="545">
        <f>SUMIF($F$5:$F$29,2017,FM$5:FM$29)</f>
        <v>0</v>
      </c>
      <c r="FN35" s="546"/>
      <c r="FO35" s="547"/>
      <c r="FP35" s="181"/>
      <c r="FQ35" s="543" t="s">
        <v>53</v>
      </c>
      <c r="FR35" s="544"/>
      <c r="FS35" s="148"/>
      <c r="FT35" s="253"/>
      <c r="FU35" s="254"/>
      <c r="FV35" s="254"/>
      <c r="FW35" s="254"/>
      <c r="FX35" s="255"/>
      <c r="FY35" s="258"/>
      <c r="FZ35" s="7">
        <f>SUMIF($F$5:$F$29,2017,FZ$5:FZ$29)</f>
        <v>0</v>
      </c>
      <c r="GA35" s="139"/>
      <c r="GB35" s="7">
        <f>SUMIF($F$5:$F$29,2017,GB$5:GB$29)</f>
        <v>0</v>
      </c>
      <c r="GC35" s="139"/>
      <c r="GD35" s="7">
        <f>SUMIF($F$5:$F$29,2017,GD$5:GD$29)</f>
        <v>0</v>
      </c>
      <c r="GE35" s="139"/>
      <c r="GF35" s="545">
        <f>SUMIF($F$5:$F$29,2017,GF$5:GF$29)</f>
        <v>0</v>
      </c>
      <c r="GG35" s="139"/>
      <c r="GH35" s="545">
        <f>SUMIF($F$5:$F$29,2017,GH$5:GH$29)</f>
        <v>0</v>
      </c>
      <c r="GI35" s="546"/>
      <c r="GJ35" s="547"/>
      <c r="GK35" s="181"/>
      <c r="GO35" s="548"/>
      <c r="GP35" s="2461"/>
      <c r="GQ35" s="2462"/>
      <c r="GR35" s="2455"/>
      <c r="GS35" s="2455"/>
      <c r="GT35" s="2455"/>
      <c r="GU35" s="2455"/>
      <c r="GV35" s="2455"/>
      <c r="GW35" s="2455"/>
      <c r="GX35" s="2455"/>
      <c r="GY35" s="2455"/>
      <c r="GZ35" s="2455"/>
      <c r="HA35" s="2455"/>
      <c r="HB35" s="2462"/>
      <c r="HC35" s="2455"/>
      <c r="HD35" s="2455"/>
      <c r="HE35" s="2455"/>
      <c r="HF35" s="2455"/>
      <c r="HG35" s="2455"/>
      <c r="HH35" s="2455"/>
      <c r="HI35" s="2455"/>
      <c r="HJ35" s="2455"/>
      <c r="HK35" s="2455"/>
      <c r="HL35" s="2455"/>
      <c r="HM35" s="2455"/>
      <c r="HN35" s="2455"/>
      <c r="HO35" s="2455"/>
      <c r="HP35" s="2455"/>
      <c r="HQ35" s="2455"/>
      <c r="HR35" s="2455"/>
      <c r="HS35" s="2455"/>
      <c r="HT35" s="2455"/>
      <c r="HU35" s="2455"/>
      <c r="HV35" s="2462"/>
      <c r="HW35" s="2460" t="str">
        <f>'2020'!AK3</f>
        <v>Vrije kolom Utility-7</v>
      </c>
      <c r="HX35" s="2439" t="s">
        <v>181</v>
      </c>
      <c r="HY35" s="201"/>
      <c r="HZ35" s="201"/>
    </row>
    <row r="36" spans="1:239" s="647" customFormat="1" ht="18.75" customHeight="1" thickBot="1" x14ac:dyDescent="0.3">
      <c r="A36" s="1860" t="s">
        <v>56</v>
      </c>
      <c r="B36" s="1861"/>
      <c r="C36" s="1848"/>
      <c r="D36" s="253"/>
      <c r="E36" s="254"/>
      <c r="F36" s="254"/>
      <c r="G36" s="254"/>
      <c r="H36" s="254"/>
      <c r="I36" s="254"/>
      <c r="J36" s="254"/>
      <c r="K36" s="254"/>
      <c r="L36" s="255"/>
      <c r="M36" s="139"/>
      <c r="N36" s="1802">
        <f>SUMIF($F$5:$F$29,2020,N$5:N$29)</f>
        <v>0</v>
      </c>
      <c r="O36" s="1800"/>
      <c r="P36" s="1802">
        <f>SUMIF($F$5:$F$29,2020,P$5:P$29)</f>
        <v>0</v>
      </c>
      <c r="Q36" s="1800"/>
      <c r="R36" s="1802">
        <f>SUMIF($F$5:$F$29,2020,R$5:R$29)</f>
        <v>0</v>
      </c>
      <c r="S36" s="1800"/>
      <c r="T36" s="1803">
        <f>SUMIF($F$5:$F$29,2020,T$5:T$29)</f>
        <v>0</v>
      </c>
      <c r="U36" s="2065"/>
      <c r="V36" s="2065"/>
      <c r="W36" s="2065"/>
      <c r="X36" s="2065"/>
      <c r="Y36" s="542"/>
      <c r="Z36" s="1904" t="s">
        <v>56</v>
      </c>
      <c r="AA36" s="1905"/>
      <c r="AB36" s="87"/>
      <c r="AC36" s="253"/>
      <c r="AD36" s="254"/>
      <c r="AE36" s="254"/>
      <c r="AF36" s="254"/>
      <c r="AG36" s="254"/>
      <c r="AH36" s="254"/>
      <c r="AI36" s="767"/>
      <c r="AJ36" s="765"/>
      <c r="AK36" s="767"/>
      <c r="AL36" s="765"/>
      <c r="AM36" s="767"/>
      <c r="AN36" s="765"/>
      <c r="AO36" s="767"/>
      <c r="AP36" s="765"/>
      <c r="AQ36" s="735"/>
      <c r="AR36" s="735"/>
      <c r="AS36" s="766"/>
      <c r="AT36" s="181"/>
      <c r="AU36" s="1904" t="s">
        <v>56</v>
      </c>
      <c r="AV36" s="1905"/>
      <c r="AW36" s="148"/>
      <c r="AX36" s="253"/>
      <c r="AY36" s="254"/>
      <c r="AZ36" s="254"/>
      <c r="BA36" s="254"/>
      <c r="BB36" s="254"/>
      <c r="BC36" s="129"/>
      <c r="BD36" s="768"/>
      <c r="BE36" s="783"/>
      <c r="BF36" s="768"/>
      <c r="BG36" s="783"/>
      <c r="BH36" s="768"/>
      <c r="BI36" s="783"/>
      <c r="BJ36" s="768"/>
      <c r="BK36" s="783"/>
      <c r="BL36" s="784"/>
      <c r="BM36" s="784"/>
      <c r="BN36" s="766"/>
      <c r="BO36" s="181"/>
      <c r="BP36" s="1904" t="s">
        <v>56</v>
      </c>
      <c r="BQ36" s="1905"/>
      <c r="BR36" s="148"/>
      <c r="BS36" s="253"/>
      <c r="BT36" s="254"/>
      <c r="BU36" s="254"/>
      <c r="BV36" s="254"/>
      <c r="BW36" s="254"/>
      <c r="BX36" s="254"/>
      <c r="BY36" s="768"/>
      <c r="BZ36" s="783"/>
      <c r="CA36" s="768"/>
      <c r="CB36" s="783"/>
      <c r="CC36" s="768"/>
      <c r="CD36" s="783"/>
      <c r="CE36" s="768"/>
      <c r="CF36" s="783"/>
      <c r="CG36" s="784"/>
      <c r="CH36" s="784"/>
      <c r="CI36" s="766"/>
      <c r="CJ36" s="181"/>
      <c r="CK36" s="1904" t="s">
        <v>56</v>
      </c>
      <c r="CL36" s="1905"/>
      <c r="CM36" s="148"/>
      <c r="CN36" s="253"/>
      <c r="CO36" s="254"/>
      <c r="CP36" s="254"/>
      <c r="CQ36" s="254"/>
      <c r="CR36" s="254"/>
      <c r="CS36" s="254"/>
      <c r="CT36" s="767"/>
      <c r="CU36" s="765"/>
      <c r="CV36" s="767"/>
      <c r="CW36" s="765"/>
      <c r="CX36" s="767"/>
      <c r="CY36" s="765"/>
      <c r="CZ36" s="767"/>
      <c r="DA36" s="765"/>
      <c r="DB36" s="735"/>
      <c r="DC36" s="735"/>
      <c r="DD36" s="766"/>
      <c r="DE36" s="181"/>
      <c r="DF36" s="1904" t="s">
        <v>56</v>
      </c>
      <c r="DG36" s="1905"/>
      <c r="DH36" s="148"/>
      <c r="DI36" s="253"/>
      <c r="DJ36" s="254"/>
      <c r="DK36" s="254"/>
      <c r="DL36" s="254"/>
      <c r="DM36" s="254"/>
      <c r="DN36" s="788"/>
      <c r="DO36" s="789"/>
      <c r="DP36" s="790"/>
      <c r="DQ36" s="789"/>
      <c r="DR36" s="790"/>
      <c r="DS36" s="789"/>
      <c r="DT36" s="790"/>
      <c r="DU36" s="789"/>
      <c r="DV36" s="790"/>
      <c r="DW36" s="791"/>
      <c r="DX36" s="791"/>
      <c r="DY36" s="766"/>
      <c r="DZ36" s="181"/>
      <c r="EA36" s="1904" t="s">
        <v>56</v>
      </c>
      <c r="EB36" s="1905"/>
      <c r="EC36" s="148"/>
      <c r="ED36" s="253"/>
      <c r="EE36" s="254"/>
      <c r="EF36" s="254"/>
      <c r="EG36" s="254"/>
      <c r="EH36" s="255"/>
      <c r="EI36" s="258"/>
      <c r="EJ36" s="8">
        <f>SUMIF($EF$5:$EF$29,2020,EJ$5:EJ$29)</f>
        <v>0</v>
      </c>
      <c r="EK36" s="139"/>
      <c r="EL36" s="8">
        <f>SUMIF($F$5:$F$29,2020,EL$5:EL$29)</f>
        <v>0</v>
      </c>
      <c r="EM36" s="139"/>
      <c r="EN36" s="8">
        <f>SUMIF($EF$5:$EF$29,2020,EN$5:EN$29)</f>
        <v>0</v>
      </c>
      <c r="EO36" s="139"/>
      <c r="EP36" s="8">
        <f>SUMIF($EF$5:$EF$29,2020,EP$5:EP$29)</f>
        <v>0</v>
      </c>
      <c r="EQ36" s="139"/>
      <c r="ER36" s="651">
        <f>SUMIF($EF$5:$EF$29,2020,ER$5:ER$29)</f>
        <v>0</v>
      </c>
      <c r="ES36" s="546"/>
      <c r="ET36" s="547"/>
      <c r="EU36" s="181"/>
      <c r="EV36" s="543" t="s">
        <v>54</v>
      </c>
      <c r="EW36" s="544"/>
      <c r="EX36" s="148"/>
      <c r="EY36" s="253"/>
      <c r="EZ36" s="254"/>
      <c r="FA36" s="254"/>
      <c r="FB36" s="254"/>
      <c r="FC36" s="255"/>
      <c r="FD36" s="258"/>
      <c r="FE36" s="7">
        <f>SUMIF($F$5:$F$29,2018,FE$5:FE$29)</f>
        <v>0</v>
      </c>
      <c r="FF36" s="139"/>
      <c r="FG36" s="7">
        <f>SUMIF($F$5:$F$29,2018,FG$5:FG$29)</f>
        <v>0</v>
      </c>
      <c r="FH36" s="139"/>
      <c r="FI36" s="7">
        <f>SUMIF($F$5:$F$29,2018,FI$5:FI$29)</f>
        <v>0</v>
      </c>
      <c r="FJ36" s="139"/>
      <c r="FK36" s="545">
        <f>SUMIF($F$5:$F$29,2018,FK$5:FK$29)</f>
        <v>0</v>
      </c>
      <c r="FL36" s="139"/>
      <c r="FM36" s="545">
        <f>SUMIF($F$5:$F$29,2018,FM$5:FM$29)</f>
        <v>0</v>
      </c>
      <c r="FN36" s="546"/>
      <c r="FO36" s="547"/>
      <c r="FP36" s="181"/>
      <c r="FQ36" s="543" t="s">
        <v>54</v>
      </c>
      <c r="FR36" s="544"/>
      <c r="FS36" s="148"/>
      <c r="FT36" s="253"/>
      <c r="FU36" s="254"/>
      <c r="FV36" s="254"/>
      <c r="FW36" s="254"/>
      <c r="FX36" s="255"/>
      <c r="FY36" s="258"/>
      <c r="FZ36" s="7">
        <f>SUMIF($F$5:$F$29,2018,FZ$5:FZ$29)</f>
        <v>0</v>
      </c>
      <c r="GA36" s="139"/>
      <c r="GB36" s="7">
        <f>SUMIF($F$5:$F$29,2018,GB$5:GB$29)</f>
        <v>0</v>
      </c>
      <c r="GC36" s="139"/>
      <c r="GD36" s="7">
        <f>SUMIF($F$5:$F$29,2018,GD$5:GD$29)</f>
        <v>0</v>
      </c>
      <c r="GE36" s="139"/>
      <c r="GF36" s="545">
        <f>SUMIF($F$5:$F$29,2018,GF$5:GF$29)</f>
        <v>0</v>
      </c>
      <c r="GG36" s="139"/>
      <c r="GH36" s="545">
        <f>SUMIF($F$5:$F$29,2018,GH$5:GH$29)</f>
        <v>0</v>
      </c>
      <c r="GI36" s="546"/>
      <c r="GJ36" s="547"/>
      <c r="GK36" s="181"/>
      <c r="GO36" s="548"/>
      <c r="GP36" s="2461"/>
      <c r="GQ36" s="2462"/>
      <c r="GR36" s="2455"/>
      <c r="GS36" s="2455"/>
      <c r="GT36" s="2455"/>
      <c r="GU36" s="2455"/>
      <c r="GV36" s="2455"/>
      <c r="GW36" s="2455"/>
      <c r="GX36" s="2455"/>
      <c r="GY36" s="2455"/>
      <c r="GZ36" s="2455"/>
      <c r="HA36" s="2455"/>
      <c r="HB36" s="2462"/>
      <c r="HC36" s="2455"/>
      <c r="HD36" s="2455"/>
      <c r="HE36" s="2455"/>
      <c r="HF36" s="2455"/>
      <c r="HG36" s="2455"/>
      <c r="HH36" s="2455"/>
      <c r="HI36" s="2455"/>
      <c r="HJ36" s="2455"/>
      <c r="HK36" s="2455"/>
      <c r="HL36" s="2455"/>
      <c r="HM36" s="2455"/>
      <c r="HN36" s="2455"/>
      <c r="HO36" s="2455"/>
      <c r="HP36" s="2455"/>
      <c r="HQ36" s="2455"/>
      <c r="HR36" s="2455"/>
      <c r="HS36" s="2455"/>
      <c r="HT36" s="2455"/>
      <c r="HU36" s="2455"/>
      <c r="HV36" s="2462"/>
      <c r="HW36" s="2460" t="str">
        <f>'2020'!AL3</f>
        <v>Vrije kolom Utility-8</v>
      </c>
      <c r="HX36" s="2439" t="s">
        <v>181</v>
      </c>
      <c r="HY36" s="201"/>
      <c r="HZ36" s="201"/>
    </row>
    <row r="37" spans="1:239" s="578" customFormat="1" ht="24.95" customHeight="1" thickBot="1" x14ac:dyDescent="0.3">
      <c r="A37" s="1888" t="s">
        <v>39</v>
      </c>
      <c r="B37" s="1889"/>
      <c r="C37" s="564"/>
      <c r="D37" s="552"/>
      <c r="E37" s="553"/>
      <c r="F37" s="553"/>
      <c r="G37" s="553"/>
      <c r="H37" s="553"/>
      <c r="I37" s="553"/>
      <c r="J37" s="553"/>
      <c r="K37" s="553"/>
      <c r="L37" s="554"/>
      <c r="M37" s="555"/>
      <c r="N37" s="1804">
        <f>SUM(N31:N36)</f>
        <v>43000</v>
      </c>
      <c r="O37" s="1805"/>
      <c r="P37" s="1804">
        <f>SUM(P31:P36)</f>
        <v>0</v>
      </c>
      <c r="Q37" s="1805"/>
      <c r="R37" s="1804">
        <f>SUM(R31:R36)</f>
        <v>43000</v>
      </c>
      <c r="S37" s="1806"/>
      <c r="T37" s="1807">
        <f>SUM(T31:T36)</f>
        <v>2412.3000000000002</v>
      </c>
      <c r="U37" s="2066"/>
      <c r="V37" s="2066"/>
      <c r="W37" s="2066"/>
      <c r="X37" s="2066"/>
      <c r="Y37" s="557"/>
      <c r="Z37" s="1906" t="s">
        <v>39</v>
      </c>
      <c r="AA37" s="1907"/>
      <c r="AB37" s="551"/>
      <c r="AC37" s="552"/>
      <c r="AD37" s="553"/>
      <c r="AE37" s="553"/>
      <c r="AF37" s="553"/>
      <c r="AG37" s="554"/>
      <c r="AH37" s="774"/>
      <c r="AI37" s="775">
        <f>SUM(AI31:AI36)</f>
        <v>0</v>
      </c>
      <c r="AJ37" s="776"/>
      <c r="AK37" s="775">
        <f>SUM(AK31:AK36)</f>
        <v>0</v>
      </c>
      <c r="AL37" s="776"/>
      <c r="AM37" s="775">
        <f>SUM(AM31:AM36)</f>
        <v>0</v>
      </c>
      <c r="AN37" s="777"/>
      <c r="AO37" s="778">
        <f>SUM(AO31:AO36)</f>
        <v>0</v>
      </c>
      <c r="AP37" s="777"/>
      <c r="AQ37" s="560">
        <f>SUM(AQ31:AQ36)</f>
        <v>0</v>
      </c>
      <c r="AR37" s="779"/>
      <c r="AS37" s="562"/>
      <c r="AT37" s="563"/>
      <c r="AU37" s="1906" t="s">
        <v>39</v>
      </c>
      <c r="AV37" s="1907"/>
      <c r="AW37" s="551"/>
      <c r="AX37" s="552"/>
      <c r="AY37" s="553"/>
      <c r="AZ37" s="553"/>
      <c r="BA37" s="553"/>
      <c r="BB37" s="554"/>
      <c r="BC37" s="564"/>
      <c r="BD37" s="558">
        <f>SUM(BD31:BD36)</f>
        <v>0</v>
      </c>
      <c r="BE37" s="555"/>
      <c r="BF37" s="558">
        <f>SUM(BF31:BF36)</f>
        <v>0</v>
      </c>
      <c r="BG37" s="555"/>
      <c r="BH37" s="558">
        <f>SUM(BH31:BH36)</f>
        <v>0</v>
      </c>
      <c r="BI37" s="559"/>
      <c r="BJ37" s="565">
        <f>SUM(BJ31:BJ36)</f>
        <v>0</v>
      </c>
      <c r="BK37" s="559"/>
      <c r="BL37" s="565">
        <f>SUM(BL31:BL36)</f>
        <v>0</v>
      </c>
      <c r="BM37" s="561"/>
      <c r="BN37" s="562"/>
      <c r="BO37" s="563"/>
      <c r="BP37" s="1906" t="s">
        <v>39</v>
      </c>
      <c r="BQ37" s="1907"/>
      <c r="BR37" s="551"/>
      <c r="BS37" s="552"/>
      <c r="BT37" s="553"/>
      <c r="BU37" s="553"/>
      <c r="BV37" s="553"/>
      <c r="BW37" s="554"/>
      <c r="BX37" s="785"/>
      <c r="BY37" s="558">
        <f>SUM(BY31:BY36)</f>
        <v>0</v>
      </c>
      <c r="BZ37" s="555"/>
      <c r="CA37" s="558">
        <f>SUM(CA31:CA36)</f>
        <v>0</v>
      </c>
      <c r="CB37" s="555"/>
      <c r="CC37" s="558">
        <f>SUM(CC31:CC36)</f>
        <v>0</v>
      </c>
      <c r="CD37" s="559"/>
      <c r="CE37" s="565">
        <f>SUM(CE31:CE36)</f>
        <v>0</v>
      </c>
      <c r="CF37" s="559"/>
      <c r="CG37" s="565">
        <f>SUM(CG31:CG36)</f>
        <v>0</v>
      </c>
      <c r="CH37" s="561"/>
      <c r="CI37" s="562"/>
      <c r="CJ37" s="563"/>
      <c r="CK37" s="1906" t="s">
        <v>39</v>
      </c>
      <c r="CL37" s="1907"/>
      <c r="CM37" s="551"/>
      <c r="CN37" s="552"/>
      <c r="CO37" s="553"/>
      <c r="CP37" s="553"/>
      <c r="CQ37" s="553"/>
      <c r="CR37" s="554"/>
      <c r="CS37" s="785"/>
      <c r="CT37" s="775">
        <f>SUM(CT31:CT36)</f>
        <v>0</v>
      </c>
      <c r="CU37" s="776"/>
      <c r="CV37" s="775">
        <f>SUM(CV31:CV36)</f>
        <v>0</v>
      </c>
      <c r="CW37" s="776"/>
      <c r="CX37" s="775">
        <f>SUM(CX31:CX36)</f>
        <v>0</v>
      </c>
      <c r="CY37" s="777"/>
      <c r="CZ37" s="560">
        <f>SUM(CZ31:CZ36)</f>
        <v>0</v>
      </c>
      <c r="DA37" s="777"/>
      <c r="DB37" s="560">
        <f>SUM(DB31:DB36)</f>
        <v>0</v>
      </c>
      <c r="DC37" s="779"/>
      <c r="DD37" s="562"/>
      <c r="DE37" s="563"/>
      <c r="DF37" s="1906" t="s">
        <v>39</v>
      </c>
      <c r="DG37" s="1907"/>
      <c r="DH37" s="551"/>
      <c r="DI37" s="552"/>
      <c r="DJ37" s="553"/>
      <c r="DK37" s="553"/>
      <c r="DL37" s="553"/>
      <c r="DM37" s="554"/>
      <c r="DN37" s="564"/>
      <c r="DO37" s="558">
        <f>SUM(DO31:DO36)</f>
        <v>0</v>
      </c>
      <c r="DP37" s="555"/>
      <c r="DQ37" s="558">
        <f>SUM(DQ31:DQ36)</f>
        <v>0</v>
      </c>
      <c r="DR37" s="555"/>
      <c r="DS37" s="558">
        <f>SUM(DS31:DS36)</f>
        <v>0</v>
      </c>
      <c r="DT37" s="559"/>
      <c r="DU37" s="565">
        <f>SUM(DU31:DU36)</f>
        <v>0</v>
      </c>
      <c r="DV37" s="559"/>
      <c r="DW37" s="565">
        <f>SUM(DW31:DW36)</f>
        <v>0</v>
      </c>
      <c r="DX37" s="561"/>
      <c r="DY37" s="562"/>
      <c r="DZ37" s="563"/>
      <c r="EA37" s="1906" t="s">
        <v>39</v>
      </c>
      <c r="EB37" s="1907"/>
      <c r="EC37" s="551"/>
      <c r="ED37" s="552"/>
      <c r="EE37" s="553"/>
      <c r="EF37" s="553"/>
      <c r="EG37" s="553"/>
      <c r="EH37" s="554"/>
      <c r="EI37" s="564"/>
      <c r="EJ37" s="558">
        <f>SUM(EJ31:EJ36)</f>
        <v>0</v>
      </c>
      <c r="EK37" s="555"/>
      <c r="EL37" s="558">
        <f>SUM(EL31:EL36)</f>
        <v>0</v>
      </c>
      <c r="EM37" s="555"/>
      <c r="EN37" s="558">
        <f>SUM(EN31:EN36)</f>
        <v>0</v>
      </c>
      <c r="EO37" s="559"/>
      <c r="EP37" s="565">
        <f>SUM(EP31:EP36)</f>
        <v>0</v>
      </c>
      <c r="EQ37" s="559"/>
      <c r="ER37" s="560">
        <f>SUM(ER31:ER36)</f>
        <v>0</v>
      </c>
      <c r="ES37" s="561"/>
      <c r="ET37" s="562"/>
      <c r="EU37" s="563"/>
      <c r="EV37" s="566" t="s">
        <v>55</v>
      </c>
      <c r="EW37" s="567"/>
      <c r="EX37" s="568"/>
      <c r="EY37" s="569"/>
      <c r="EZ37" s="570"/>
      <c r="FA37" s="570"/>
      <c r="FB37" s="570"/>
      <c r="FC37" s="571"/>
      <c r="FD37" s="572"/>
      <c r="FE37" s="573">
        <f>SUMIF($F$5:$F$29,2019,FE$5:FE$29)</f>
        <v>0</v>
      </c>
      <c r="FF37" s="574"/>
      <c r="FG37" s="573">
        <f>SUMIF($F$5:$F$29,2019,FG$5:FG$29)</f>
        <v>0</v>
      </c>
      <c r="FH37" s="574"/>
      <c r="FI37" s="573">
        <f>SUMIF($F$5:$F$29,2019,FI$5:FI$29)</f>
        <v>0</v>
      </c>
      <c r="FJ37" s="574"/>
      <c r="FK37" s="575">
        <f>SUMIF($F$5:$F$29,2019,FK$5:FK$29)</f>
        <v>0</v>
      </c>
      <c r="FL37" s="574"/>
      <c r="FM37" s="575">
        <f>SUMIF($F$5:$F$29,2019,FM$5:FM$29)</f>
        <v>0</v>
      </c>
      <c r="FN37" s="576"/>
      <c r="FO37" s="577"/>
      <c r="FP37" s="563"/>
      <c r="FQ37" s="566" t="s">
        <v>55</v>
      </c>
      <c r="FR37" s="567"/>
      <c r="FS37" s="568"/>
      <c r="FT37" s="569"/>
      <c r="FU37" s="570"/>
      <c r="FV37" s="570"/>
      <c r="FW37" s="570"/>
      <c r="FX37" s="571"/>
      <c r="FY37" s="572"/>
      <c r="FZ37" s="573">
        <f>SUMIF($F$5:$F$29,2019,FZ$5:FZ$29)</f>
        <v>0</v>
      </c>
      <c r="GA37" s="574"/>
      <c r="GB37" s="573">
        <f>SUMIF($F$5:$F$29,2019,GB$5:GB$29)</f>
        <v>0</v>
      </c>
      <c r="GC37" s="574"/>
      <c r="GD37" s="573">
        <f>SUMIF($F$5:$F$29,2019,GD$5:GD$29)</f>
        <v>0</v>
      </c>
      <c r="GE37" s="574"/>
      <c r="GF37" s="575">
        <f>SUMIF($F$5:$F$29,2019,GF$5:GF$29)</f>
        <v>0</v>
      </c>
      <c r="GG37" s="574"/>
      <c r="GH37" s="575">
        <f>SUMIF($F$5:$F$29,2019,GH$5:GH$29)</f>
        <v>0</v>
      </c>
      <c r="GI37" s="576"/>
      <c r="GJ37" s="577"/>
      <c r="GK37" s="563"/>
      <c r="GO37" s="579"/>
      <c r="GP37" s="2468"/>
      <c r="GQ37" s="2469"/>
      <c r="GR37" s="2470"/>
      <c r="GS37" s="2470"/>
      <c r="GT37" s="2470"/>
      <c r="GU37" s="2470"/>
      <c r="GV37" s="2470"/>
      <c r="GW37" s="2470"/>
      <c r="GX37" s="2470"/>
      <c r="GY37" s="2470"/>
      <c r="GZ37" s="2470"/>
      <c r="HA37" s="2470"/>
      <c r="HB37" s="2469"/>
      <c r="HC37" s="2470"/>
      <c r="HD37" s="2470"/>
      <c r="HE37" s="2470"/>
      <c r="HF37" s="2470"/>
      <c r="HG37" s="2470"/>
      <c r="HH37" s="2470"/>
      <c r="HI37" s="2470"/>
      <c r="HJ37" s="2470"/>
      <c r="HK37" s="2470"/>
      <c r="HL37" s="2470"/>
      <c r="HM37" s="2470"/>
      <c r="HN37" s="2470"/>
      <c r="HO37" s="2470"/>
      <c r="HP37" s="2470"/>
      <c r="HQ37" s="2470"/>
      <c r="HR37" s="2470"/>
      <c r="HS37" s="2470"/>
      <c r="HT37" s="2470"/>
      <c r="HU37" s="2470"/>
      <c r="HV37" s="2469"/>
      <c r="HW37" s="2460" t="str">
        <f>'2020'!AM3</f>
        <v>Vrije kolom Utility-9</v>
      </c>
      <c r="HX37" s="2439" t="s">
        <v>181</v>
      </c>
      <c r="HY37" s="201"/>
      <c r="HZ37" s="201"/>
    </row>
    <row r="38" spans="1:239" s="92" customFormat="1" ht="15.75" customHeight="1" thickBot="1" x14ac:dyDescent="0.3">
      <c r="A38" s="263"/>
      <c r="B38" s="264"/>
      <c r="C38" s="308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5"/>
      <c r="U38" s="265"/>
      <c r="V38" s="265"/>
      <c r="W38" s="265"/>
      <c r="X38" s="265"/>
      <c r="Y38" s="190"/>
      <c r="Z38" s="263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103"/>
      <c r="AS38" s="103"/>
      <c r="AT38" s="181"/>
      <c r="AU38" s="263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103"/>
      <c r="BN38" s="103"/>
      <c r="BO38" s="181"/>
      <c r="BP38" s="263"/>
      <c r="BQ38" s="264"/>
      <c r="BR38" s="264"/>
      <c r="BS38" s="264"/>
      <c r="BT38" s="264"/>
      <c r="BU38" s="264"/>
      <c r="BV38" s="264"/>
      <c r="BW38" s="264"/>
      <c r="BX38" s="264"/>
      <c r="BY38" s="264"/>
      <c r="BZ38" s="264"/>
      <c r="CA38" s="264"/>
      <c r="CB38" s="264"/>
      <c r="CC38" s="264"/>
      <c r="CD38" s="264"/>
      <c r="CE38" s="264"/>
      <c r="CF38" s="264"/>
      <c r="CG38" s="264"/>
      <c r="CH38" s="103"/>
      <c r="CI38" s="103"/>
      <c r="CJ38" s="181"/>
      <c r="CK38" s="263"/>
      <c r="CL38" s="264"/>
      <c r="CM38" s="264"/>
      <c r="CN38" s="264"/>
      <c r="CO38" s="264"/>
      <c r="CP38" s="264"/>
      <c r="CQ38" s="264"/>
      <c r="CR38" s="264"/>
      <c r="CS38" s="264"/>
      <c r="CT38" s="264"/>
      <c r="CU38" s="264"/>
      <c r="CV38" s="264"/>
      <c r="CW38" s="264"/>
      <c r="CX38" s="264"/>
      <c r="CY38" s="264"/>
      <c r="CZ38" s="264"/>
      <c r="DA38" s="264"/>
      <c r="DB38" s="264"/>
      <c r="DC38" s="103"/>
      <c r="DD38" s="103"/>
      <c r="DE38" s="181"/>
      <c r="DF38" s="263"/>
      <c r="DG38" s="264"/>
      <c r="DH38" s="264"/>
      <c r="DI38" s="264"/>
      <c r="DJ38" s="264"/>
      <c r="DK38" s="264"/>
      <c r="DL38" s="264"/>
      <c r="DM38" s="264"/>
      <c r="DN38" s="264"/>
      <c r="DO38" s="264"/>
      <c r="DP38" s="264"/>
      <c r="DQ38" s="264"/>
      <c r="DR38" s="264"/>
      <c r="DS38" s="264"/>
      <c r="DT38" s="264"/>
      <c r="DU38" s="264"/>
      <c r="DV38" s="264"/>
      <c r="DW38" s="264"/>
      <c r="DX38" s="103"/>
      <c r="DY38" s="103"/>
      <c r="DZ38" s="181"/>
      <c r="EA38" s="263"/>
      <c r="EB38" s="264"/>
      <c r="EC38" s="264"/>
      <c r="ED38" s="264"/>
      <c r="EE38" s="264"/>
      <c r="EF38" s="264"/>
      <c r="EG38" s="264"/>
      <c r="EH38" s="264"/>
      <c r="EI38" s="264"/>
      <c r="EJ38" s="264"/>
      <c r="EK38" s="264"/>
      <c r="EL38" s="264"/>
      <c r="EM38" s="264"/>
      <c r="EN38" s="264"/>
      <c r="EO38" s="264"/>
      <c r="EP38" s="264"/>
      <c r="EQ38" s="264"/>
      <c r="ER38" s="264"/>
      <c r="ES38" s="103"/>
      <c r="ET38" s="103"/>
      <c r="EU38" s="181"/>
      <c r="EV38" s="259" t="s">
        <v>56</v>
      </c>
      <c r="EW38" s="260"/>
      <c r="EX38" s="148"/>
      <c r="EY38" s="253"/>
      <c r="EZ38" s="254"/>
      <c r="FA38" s="254"/>
      <c r="FB38" s="254"/>
      <c r="FC38" s="255"/>
      <c r="FD38" s="258"/>
      <c r="FE38" s="72">
        <f>SUMIF($F$5:$F$29,2020,FE$5:FE$29)</f>
        <v>0</v>
      </c>
      <c r="FF38" s="138"/>
      <c r="FG38" s="72">
        <f>SUMIF($F$5:$F$29,2020,FG$5:FG$29)</f>
        <v>0</v>
      </c>
      <c r="FH38" s="138"/>
      <c r="FI38" s="72">
        <f>SUMIF($F$5:$F$29,2020,FI$5:FI$29)</f>
        <v>0</v>
      </c>
      <c r="FJ38" s="138"/>
      <c r="FK38" s="160">
        <f>SUMIF($F$5:$F$29,2020,FK$5:FK$29)</f>
        <v>0</v>
      </c>
      <c r="FL38" s="138"/>
      <c r="FM38" s="159">
        <f>SUMIF($F$5:$F$29,2020,FM$5:FM$29)</f>
        <v>0</v>
      </c>
      <c r="FN38" s="157"/>
      <c r="FO38" s="158"/>
      <c r="FP38" s="181"/>
      <c r="FQ38" s="259" t="s">
        <v>56</v>
      </c>
      <c r="FR38" s="260"/>
      <c r="FS38" s="148"/>
      <c r="FT38" s="253"/>
      <c r="FU38" s="254"/>
      <c r="FV38" s="254"/>
      <c r="FW38" s="254"/>
      <c r="FX38" s="255"/>
      <c r="FY38" s="258"/>
      <c r="FZ38" s="72">
        <f>SUMIF($F$5:$F$29,2020,FZ$5:FZ$29)</f>
        <v>0</v>
      </c>
      <c r="GA38" s="138"/>
      <c r="GB38" s="72">
        <f>SUMIF($F$5:$F$29,2020,GB$5:GB$29)</f>
        <v>0</v>
      </c>
      <c r="GC38" s="138"/>
      <c r="GD38" s="72">
        <f>SUMIF($F$5:$F$29,2020,GD$5:GD$29)</f>
        <v>0</v>
      </c>
      <c r="GE38" s="138"/>
      <c r="GF38" s="160">
        <f>SUMIF($F$5:$F$29,2020,GF$5:GF$29)</f>
        <v>0</v>
      </c>
      <c r="GG38" s="138"/>
      <c r="GH38" s="159">
        <f>SUMIF($F$5:$F$29,2020,GH$5:GH$29)</f>
        <v>0</v>
      </c>
      <c r="GI38" s="157"/>
      <c r="GJ38" s="158"/>
      <c r="GK38" s="181"/>
      <c r="GO38" s="202"/>
      <c r="GP38" s="2463"/>
      <c r="GQ38" s="2464"/>
      <c r="GR38" s="2446"/>
      <c r="GS38" s="2446"/>
      <c r="GT38" s="2446"/>
      <c r="GU38" s="2446"/>
      <c r="GV38" s="2446"/>
      <c r="GW38" s="2446"/>
      <c r="GX38" s="2446"/>
      <c r="GY38" s="2446"/>
      <c r="GZ38" s="2446"/>
      <c r="HA38" s="2446"/>
      <c r="HB38" s="2464"/>
      <c r="HC38" s="2446"/>
      <c r="HD38" s="2446"/>
      <c r="HE38" s="2446"/>
      <c r="HF38" s="2446"/>
      <c r="HG38" s="2446"/>
      <c r="HH38" s="2446"/>
      <c r="HI38" s="2446"/>
      <c r="HJ38" s="2446"/>
      <c r="HK38" s="2446"/>
      <c r="HL38" s="2446"/>
      <c r="HM38" s="2446"/>
      <c r="HN38" s="2446"/>
      <c r="HO38" s="2446"/>
      <c r="HP38" s="2446"/>
      <c r="HQ38" s="2446"/>
      <c r="HR38" s="2446"/>
      <c r="HS38" s="2446"/>
      <c r="HT38" s="2446"/>
      <c r="HU38" s="2446"/>
      <c r="HV38" s="2464"/>
      <c r="HW38" s="2449" t="str">
        <f>'2020'!AO3</f>
        <v>Rest-processen</v>
      </c>
      <c r="HX38" s="2439" t="s">
        <v>181</v>
      </c>
      <c r="HY38" s="201"/>
      <c r="HZ38" s="201"/>
    </row>
    <row r="39" spans="1:239" s="92" customFormat="1" ht="30" customHeight="1" thickBot="1" x14ac:dyDescent="0.35">
      <c r="A39" s="1299" t="s">
        <v>57</v>
      </c>
      <c r="B39" s="104"/>
      <c r="C39" s="1855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90"/>
      <c r="Z39" s="1300" t="s">
        <v>57</v>
      </c>
      <c r="AA39" s="1301"/>
      <c r="AB39" s="1301"/>
      <c r="AC39" s="1301"/>
      <c r="AD39" s="1301"/>
      <c r="AE39" s="1301"/>
      <c r="AF39" s="1301"/>
      <c r="AG39" s="1301"/>
      <c r="AH39" s="1301"/>
      <c r="AI39" s="1321"/>
      <c r="AJ39" s="1321"/>
      <c r="AK39" s="1321"/>
      <c r="AL39" s="1301"/>
      <c r="AM39" s="1301"/>
      <c r="AN39" s="1301"/>
      <c r="AO39" s="1301"/>
      <c r="AP39" s="1301"/>
      <c r="AQ39" s="1301"/>
      <c r="AR39" s="1301"/>
      <c r="AS39" s="1302"/>
      <c r="AT39" s="181"/>
      <c r="AU39" s="1300" t="s">
        <v>57</v>
      </c>
      <c r="AV39" s="1301"/>
      <c r="AW39" s="1301"/>
      <c r="AX39" s="1301"/>
      <c r="AY39" s="1301"/>
      <c r="AZ39" s="1301"/>
      <c r="BA39" s="1301"/>
      <c r="BB39" s="1301"/>
      <c r="BC39" s="1301"/>
      <c r="BD39" s="1301"/>
      <c r="BE39" s="1301"/>
      <c r="BF39" s="1301"/>
      <c r="BG39" s="1301"/>
      <c r="BH39" s="1301"/>
      <c r="BI39" s="1301"/>
      <c r="BJ39" s="1301"/>
      <c r="BK39" s="1301"/>
      <c r="BL39" s="1301"/>
      <c r="BM39" s="1301"/>
      <c r="BN39" s="1302"/>
      <c r="BO39" s="181"/>
      <c r="BP39" s="1300" t="s">
        <v>57</v>
      </c>
      <c r="BQ39" s="1301"/>
      <c r="BR39" s="1301"/>
      <c r="BS39" s="1301"/>
      <c r="BT39" s="1301"/>
      <c r="BU39" s="1301"/>
      <c r="BV39" s="1301"/>
      <c r="BW39" s="1301"/>
      <c r="BX39" s="1301"/>
      <c r="BY39" s="1301"/>
      <c r="BZ39" s="1301"/>
      <c r="CA39" s="1301"/>
      <c r="CB39" s="1301"/>
      <c r="CC39" s="1301"/>
      <c r="CD39" s="1301"/>
      <c r="CE39" s="1301"/>
      <c r="CF39" s="1301"/>
      <c r="CG39" s="1301"/>
      <c r="CH39" s="1301"/>
      <c r="CI39" s="1302"/>
      <c r="CJ39" s="181"/>
      <c r="CK39" s="1300" t="s">
        <v>57</v>
      </c>
      <c r="CL39" s="1301"/>
      <c r="CM39" s="1301"/>
      <c r="CN39" s="1301"/>
      <c r="CO39" s="1301"/>
      <c r="CP39" s="1301"/>
      <c r="CQ39" s="1301"/>
      <c r="CR39" s="1301"/>
      <c r="CS39" s="1301"/>
      <c r="CT39" s="1301"/>
      <c r="CU39" s="1301"/>
      <c r="CV39" s="1301"/>
      <c r="CW39" s="1301"/>
      <c r="CX39" s="1301"/>
      <c r="CY39" s="1301"/>
      <c r="CZ39" s="1301"/>
      <c r="DA39" s="1301"/>
      <c r="DB39" s="1301"/>
      <c r="DC39" s="1301"/>
      <c r="DD39" s="1302"/>
      <c r="DE39" s="181"/>
      <c r="DF39" s="1300" t="s">
        <v>57</v>
      </c>
      <c r="DG39" s="1301"/>
      <c r="DH39" s="1301"/>
      <c r="DI39" s="1301"/>
      <c r="DJ39" s="1301"/>
      <c r="DK39" s="1301"/>
      <c r="DL39" s="1301"/>
      <c r="DM39" s="1301"/>
      <c r="DN39" s="1301"/>
      <c r="DO39" s="1301"/>
      <c r="DP39" s="1301"/>
      <c r="DQ39" s="1301"/>
      <c r="DR39" s="1301"/>
      <c r="DS39" s="1301"/>
      <c r="DT39" s="1301"/>
      <c r="DU39" s="1301"/>
      <c r="DV39" s="1301"/>
      <c r="DW39" s="1301"/>
      <c r="DX39" s="1301"/>
      <c r="DY39" s="1302"/>
      <c r="DZ39" s="181"/>
      <c r="EA39" s="1300" t="s">
        <v>57</v>
      </c>
      <c r="EB39" s="1301"/>
      <c r="EC39" s="1301"/>
      <c r="ED39" s="1301"/>
      <c r="EE39" s="1301"/>
      <c r="EF39" s="1301"/>
      <c r="EG39" s="1301"/>
      <c r="EH39" s="1301"/>
      <c r="EI39" s="1301"/>
      <c r="EJ39" s="1301"/>
      <c r="EK39" s="1301"/>
      <c r="EL39" s="1301"/>
      <c r="EM39" s="1301"/>
      <c r="EN39" s="1301"/>
      <c r="EO39" s="1301"/>
      <c r="EP39" s="1301"/>
      <c r="EQ39" s="1301"/>
      <c r="ER39" s="1301"/>
      <c r="ES39" s="1301"/>
      <c r="ET39" s="1302"/>
      <c r="EU39" s="181"/>
      <c r="EV39" s="96" t="s">
        <v>39</v>
      </c>
      <c r="EW39" s="97"/>
      <c r="EX39" s="93"/>
      <c r="EY39" s="128"/>
      <c r="EZ39" s="129"/>
      <c r="FA39" s="129"/>
      <c r="FB39" s="129"/>
      <c r="FC39" s="261"/>
      <c r="FD39" s="262"/>
      <c r="FE39" s="98">
        <f>SUM(FE31:FE38)</f>
        <v>0</v>
      </c>
      <c r="FF39" s="94"/>
      <c r="FG39" s="98">
        <f>SUM(FG31:FG38)</f>
        <v>0</v>
      </c>
      <c r="FH39" s="94"/>
      <c r="FI39" s="98">
        <f>SUM(FI31:FI38)</f>
        <v>0</v>
      </c>
      <c r="FJ39" s="95"/>
      <c r="FK39" s="102">
        <f>SUM(FK31:FK38)</f>
        <v>0</v>
      </c>
      <c r="FL39" s="95"/>
      <c r="FM39" s="99">
        <f>SUM(FM31:FM38)</f>
        <v>0</v>
      </c>
      <c r="FN39" s="100"/>
      <c r="FO39" s="101"/>
      <c r="FP39" s="181"/>
      <c r="FQ39" s="96" t="s">
        <v>39</v>
      </c>
      <c r="FR39" s="97"/>
      <c r="FS39" s="93"/>
      <c r="FT39" s="128"/>
      <c r="FU39" s="129"/>
      <c r="FV39" s="129"/>
      <c r="FW39" s="129"/>
      <c r="FX39" s="261"/>
      <c r="FY39" s="262"/>
      <c r="FZ39" s="98">
        <f>SUM(FZ31:FZ38)</f>
        <v>0</v>
      </c>
      <c r="GA39" s="94"/>
      <c r="GB39" s="98">
        <f>SUM(GB31:GB38)</f>
        <v>0</v>
      </c>
      <c r="GC39" s="94"/>
      <c r="GD39" s="98">
        <f>SUM(GD31:GD38)</f>
        <v>0</v>
      </c>
      <c r="GE39" s="95"/>
      <c r="GF39" s="102">
        <f>SUM(GF31:GF38)</f>
        <v>0</v>
      </c>
      <c r="GG39" s="95"/>
      <c r="GH39" s="99">
        <f>SUM(GH31:GH38)</f>
        <v>0</v>
      </c>
      <c r="GI39" s="100"/>
      <c r="GJ39" s="101"/>
      <c r="GK39" s="181"/>
      <c r="GO39" s="202"/>
      <c r="GP39" s="2463"/>
      <c r="GQ39" s="2464"/>
      <c r="GR39" s="2446"/>
      <c r="GS39" s="2446"/>
      <c r="GT39" s="2446"/>
      <c r="GU39" s="2446"/>
      <c r="GV39" s="2446"/>
      <c r="GW39" s="2446"/>
      <c r="GX39" s="2446"/>
      <c r="GY39" s="2446"/>
      <c r="GZ39" s="2446"/>
      <c r="HA39" s="2446"/>
      <c r="HB39" s="2464"/>
      <c r="HC39" s="2446"/>
      <c r="HD39" s="2446"/>
      <c r="HE39" s="2446"/>
      <c r="HF39" s="2446"/>
      <c r="HG39" s="2446"/>
      <c r="HH39" s="2446"/>
      <c r="HI39" s="2446"/>
      <c r="HJ39" s="2446"/>
      <c r="HK39" s="2446"/>
      <c r="HL39" s="2446"/>
      <c r="HM39" s="2446"/>
      <c r="HN39" s="2446"/>
      <c r="HO39" s="2446"/>
      <c r="HP39" s="2446"/>
      <c r="HQ39" s="2446"/>
      <c r="HR39" s="2446"/>
      <c r="HS39" s="2446"/>
      <c r="HT39" s="2446"/>
      <c r="HU39" s="2446"/>
      <c r="HV39" s="2464"/>
      <c r="HW39" s="2449" t="str">
        <f>'2020'!AP3</f>
        <v>Sluitpost</v>
      </c>
      <c r="HX39" s="2439" t="s">
        <v>181</v>
      </c>
      <c r="HY39" s="201"/>
      <c r="HZ39" s="201"/>
    </row>
    <row r="40" spans="1:239" ht="30" customHeight="1" thickBot="1" x14ac:dyDescent="0.3">
      <c r="A40" s="2567" t="str">
        <f>A3</f>
        <v>Nr</v>
      </c>
      <c r="B40" s="2567" t="str">
        <f>B3</f>
        <v>Korte omschrijving maatregel</v>
      </c>
      <c r="C40" s="322"/>
      <c r="D40" s="2584" t="str">
        <f>D3</f>
        <v>Proces</v>
      </c>
      <c r="E40" s="106"/>
      <c r="F40" s="2590" t="s">
        <v>792</v>
      </c>
      <c r="G40" s="106"/>
      <c r="H40" s="2567" t="str">
        <f>H3</f>
        <v>Aard</v>
      </c>
      <c r="I40" s="107"/>
      <c r="J40" s="268"/>
      <c r="K40" s="269"/>
      <c r="L40" s="270"/>
      <c r="M40" s="177"/>
      <c r="N40" s="341" t="s">
        <v>788</v>
      </c>
      <c r="O40" s="342"/>
      <c r="P40" s="342"/>
      <c r="Q40" s="342"/>
      <c r="R40" s="343"/>
      <c r="S40" s="177"/>
      <c r="T40" s="2569" t="s">
        <v>1107</v>
      </c>
      <c r="U40" s="2569" t="s">
        <v>1130</v>
      </c>
      <c r="V40" s="2569" t="s">
        <v>1131</v>
      </c>
      <c r="W40" s="2569" t="s">
        <v>1132</v>
      </c>
      <c r="X40" s="2569" t="s">
        <v>1133</v>
      </c>
      <c r="Y40" s="190"/>
      <c r="Z40" s="2567" t="str">
        <f>Z3</f>
        <v>Nr</v>
      </c>
      <c r="AA40" s="2582" t="str">
        <f>AA3</f>
        <v>Korte omschrijving maatregel</v>
      </c>
      <c r="AB40" s="105"/>
      <c r="AC40" s="2584" t="str">
        <f>AC3</f>
        <v>Proces</v>
      </c>
      <c r="AD40" s="106"/>
      <c r="AE40" s="2590" t="s">
        <v>789</v>
      </c>
      <c r="AF40" s="106"/>
      <c r="AG40" s="2590" t="s">
        <v>1103</v>
      </c>
      <c r="AH40" s="107"/>
      <c r="AI40" s="249"/>
      <c r="AJ40" s="250"/>
      <c r="AK40" s="251"/>
      <c r="AL40" s="220"/>
      <c r="AM40" s="2595" t="str">
        <f>J3</f>
        <v>Investering</v>
      </c>
      <c r="AN40" s="2596"/>
      <c r="AO40" s="2597"/>
      <c r="AP40" s="108"/>
      <c r="AQ40" s="2571" t="s">
        <v>1104</v>
      </c>
      <c r="AR40" s="2572"/>
      <c r="AS40" s="2573"/>
      <c r="AT40" s="181"/>
      <c r="AU40" s="2567" t="str">
        <f>AU3</f>
        <v>Nr</v>
      </c>
      <c r="AV40" s="2582" t="str">
        <f>AV3</f>
        <v>Korte omschrijving maatregel</v>
      </c>
      <c r="AW40" s="105"/>
      <c r="AX40" s="2584" t="str">
        <f>AX3</f>
        <v>Proces</v>
      </c>
      <c r="AY40" s="106"/>
      <c r="AZ40" s="2590" t="s">
        <v>789</v>
      </c>
      <c r="BA40" s="106"/>
      <c r="BB40" s="2590" t="s">
        <v>1103</v>
      </c>
      <c r="BC40" s="107"/>
      <c r="BD40" s="249"/>
      <c r="BE40" s="250"/>
      <c r="BF40" s="251"/>
      <c r="BG40" s="220"/>
      <c r="BH40" s="2595" t="str">
        <f>AI3</f>
        <v>Gerealiseerde besparing (GJp/jaar)</v>
      </c>
      <c r="BI40" s="2596"/>
      <c r="BJ40" s="2597"/>
      <c r="BK40" s="108"/>
      <c r="BL40" s="2571" t="s">
        <v>1104</v>
      </c>
      <c r="BM40" s="2572"/>
      <c r="BN40" s="2573"/>
      <c r="BO40" s="181"/>
      <c r="BP40" s="2567" t="str">
        <f>BP3</f>
        <v>Nr</v>
      </c>
      <c r="BQ40" s="2582" t="str">
        <f>BQ3</f>
        <v>Korte omschrijving maatregel</v>
      </c>
      <c r="BR40" s="105"/>
      <c r="BS40" s="2584" t="str">
        <f>BS3</f>
        <v>Proces</v>
      </c>
      <c r="BT40" s="106"/>
      <c r="BU40" s="2590" t="s">
        <v>789</v>
      </c>
      <c r="BV40" s="106"/>
      <c r="BW40" s="2590" t="s">
        <v>1103</v>
      </c>
      <c r="BX40" s="107"/>
      <c r="BY40" s="249"/>
      <c r="BZ40" s="250"/>
      <c r="CA40" s="251"/>
      <c r="CB40" s="220"/>
      <c r="CC40" s="2595" t="str">
        <f>BD3</f>
        <v>Gerealiseerde besparing (GJp/jaar)</v>
      </c>
      <c r="CD40" s="2596"/>
      <c r="CE40" s="2597"/>
      <c r="CF40" s="108"/>
      <c r="CG40" s="2571" t="s">
        <v>1104</v>
      </c>
      <c r="CH40" s="2572"/>
      <c r="CI40" s="2573"/>
      <c r="CJ40" s="181"/>
      <c r="CK40" s="2567" t="str">
        <f>CK3</f>
        <v>Nr</v>
      </c>
      <c r="CL40" s="2582" t="str">
        <f>CL3</f>
        <v>Korte omschrijving maatregel</v>
      </c>
      <c r="CM40" s="105"/>
      <c r="CN40" s="2584" t="str">
        <f>CN3</f>
        <v>Proces</v>
      </c>
      <c r="CO40" s="106"/>
      <c r="CP40" s="2590" t="s">
        <v>789</v>
      </c>
      <c r="CQ40" s="106"/>
      <c r="CR40" s="2590" t="s">
        <v>1103</v>
      </c>
      <c r="CS40" s="107"/>
      <c r="CT40" s="249"/>
      <c r="CU40" s="250"/>
      <c r="CV40" s="251"/>
      <c r="CW40" s="220"/>
      <c r="CX40" s="2595" t="str">
        <f>BY3</f>
        <v>Gerealiseerde besparing (GJp/jaar)</v>
      </c>
      <c r="CY40" s="2596"/>
      <c r="CZ40" s="2597"/>
      <c r="DA40" s="108"/>
      <c r="DB40" s="2571" t="s">
        <v>1105</v>
      </c>
      <c r="DC40" s="2572"/>
      <c r="DD40" s="2573"/>
      <c r="DE40" s="181"/>
      <c r="DF40" s="2567" t="str">
        <f>DF3</f>
        <v>Nr</v>
      </c>
      <c r="DG40" s="2582" t="str">
        <f>DG3</f>
        <v>Korte omschrijving maatregel</v>
      </c>
      <c r="DH40" s="105"/>
      <c r="DI40" s="2584" t="str">
        <f>DI3</f>
        <v>Proces</v>
      </c>
      <c r="DJ40" s="106"/>
      <c r="DK40" s="2590" t="s">
        <v>789</v>
      </c>
      <c r="DL40" s="106"/>
      <c r="DM40" s="2590" t="s">
        <v>1103</v>
      </c>
      <c r="DN40" s="107"/>
      <c r="DO40" s="249"/>
      <c r="DP40" s="250"/>
      <c r="DQ40" s="251"/>
      <c r="DR40" s="220"/>
      <c r="DS40" s="2595" t="str">
        <f>CT3</f>
        <v>Gerealiseerde besparing (GJp/jaar)</v>
      </c>
      <c r="DT40" s="2596"/>
      <c r="DU40" s="2597"/>
      <c r="DV40" s="108"/>
      <c r="DW40" s="2571" t="s">
        <v>1105</v>
      </c>
      <c r="DX40" s="2572"/>
      <c r="DY40" s="2573"/>
      <c r="DZ40" s="181"/>
      <c r="EA40" s="2567" t="str">
        <f>EA3</f>
        <v>Nr</v>
      </c>
      <c r="EB40" s="2582" t="str">
        <f>EB3</f>
        <v>Korte omschrijving maatregel</v>
      </c>
      <c r="EC40" s="105"/>
      <c r="ED40" s="2584" t="str">
        <f>ED3</f>
        <v>Proces</v>
      </c>
      <c r="EE40" s="106"/>
      <c r="EF40" s="2590" t="s">
        <v>789</v>
      </c>
      <c r="EG40" s="106"/>
      <c r="EH40" s="2590" t="s">
        <v>1103</v>
      </c>
      <c r="EI40" s="107"/>
      <c r="EJ40" s="249"/>
      <c r="EK40" s="250"/>
      <c r="EL40" s="251"/>
      <c r="EM40" s="220"/>
      <c r="EN40" s="2595" t="str">
        <f>DO3</f>
        <v>Gerealiseerde besparing (GJp/jaar)</v>
      </c>
      <c r="EO40" s="2596"/>
      <c r="EP40" s="2597"/>
      <c r="EQ40" s="108"/>
      <c r="ER40" s="2571" t="s">
        <v>1104</v>
      </c>
      <c r="ES40" s="2572"/>
      <c r="ET40" s="2573"/>
      <c r="EU40" s="181"/>
      <c r="EV40" s="263"/>
      <c r="EW40" s="264"/>
      <c r="EX40" s="264"/>
      <c r="EY40" s="264"/>
      <c r="EZ40" s="264"/>
      <c r="FA40" s="264"/>
      <c r="FB40" s="264"/>
      <c r="FC40" s="264"/>
      <c r="FD40" s="264"/>
      <c r="FE40" s="264"/>
      <c r="FF40" s="264"/>
      <c r="FG40" s="264"/>
      <c r="FH40" s="264"/>
      <c r="FI40" s="264"/>
      <c r="FJ40" s="264"/>
      <c r="FK40" s="264"/>
      <c r="FL40" s="264"/>
      <c r="FM40" s="264"/>
      <c r="FN40" s="103"/>
      <c r="FO40" s="103"/>
      <c r="FP40" s="181"/>
      <c r="FQ40" s="263"/>
      <c r="FR40" s="264"/>
      <c r="FS40" s="264"/>
      <c r="FT40" s="264"/>
      <c r="FU40" s="264"/>
      <c r="FV40" s="264"/>
      <c r="FW40" s="264"/>
      <c r="FX40" s="264"/>
      <c r="FY40" s="264"/>
      <c r="FZ40" s="264"/>
      <c r="GA40" s="264"/>
      <c r="GB40" s="264"/>
      <c r="GC40" s="264"/>
      <c r="GD40" s="264"/>
      <c r="GE40" s="264"/>
      <c r="GF40" s="264"/>
      <c r="GG40" s="264"/>
      <c r="GH40" s="264"/>
      <c r="GI40" s="103"/>
      <c r="GJ40" s="103"/>
      <c r="GK40" s="181"/>
      <c r="GR40" s="2441"/>
      <c r="GS40" s="2441"/>
      <c r="GT40" s="2441"/>
      <c r="GU40" s="2441"/>
      <c r="GV40" s="2441"/>
      <c r="GW40" s="2441"/>
      <c r="GX40" s="2441"/>
      <c r="GY40" s="2441"/>
      <c r="GZ40" s="2441"/>
      <c r="HA40" s="2441"/>
      <c r="HC40" s="2441"/>
      <c r="HD40" s="2441"/>
      <c r="HE40" s="2441"/>
      <c r="HF40" s="2441"/>
      <c r="HG40" s="2441"/>
      <c r="HH40" s="2441"/>
      <c r="HI40" s="2441"/>
      <c r="HJ40" s="2441"/>
      <c r="HK40" s="2441"/>
      <c r="HL40" s="2441"/>
      <c r="HM40" s="2441"/>
      <c r="HN40" s="2441"/>
      <c r="HO40" s="2441"/>
      <c r="HP40" s="2441"/>
      <c r="HQ40" s="2441"/>
      <c r="HR40" s="2441"/>
      <c r="HS40" s="2441"/>
      <c r="HT40" s="2441"/>
      <c r="HU40" s="2441"/>
      <c r="HW40" s="2449" t="str">
        <f>'2020'!AQ3</f>
        <v>Gebouwen</v>
      </c>
      <c r="HX40" s="2439" t="s">
        <v>181</v>
      </c>
    </row>
    <row r="41" spans="1:239" ht="30" customHeight="1" thickBot="1" x14ac:dyDescent="0.3">
      <c r="A41" s="2568"/>
      <c r="B41" s="2568"/>
      <c r="C41" s="329"/>
      <c r="D41" s="2585"/>
      <c r="E41" s="110"/>
      <c r="F41" s="2591"/>
      <c r="G41" s="110"/>
      <c r="H41" s="2568"/>
      <c r="I41" s="111"/>
      <c r="J41" s="279"/>
      <c r="K41" s="280"/>
      <c r="L41" s="281"/>
      <c r="M41" s="178"/>
      <c r="N41" s="347" t="str">
        <f>N4</f>
        <v>warmte</v>
      </c>
      <c r="O41" s="228"/>
      <c r="P41" s="193" t="str">
        <f>P4</f>
        <v>elektrisch</v>
      </c>
      <c r="Q41" s="228"/>
      <c r="R41" s="2056" t="str">
        <f>R4</f>
        <v xml:space="preserve">totaal </v>
      </c>
      <c r="S41" s="178"/>
      <c r="T41" s="2570"/>
      <c r="U41" s="2570"/>
      <c r="V41" s="2570"/>
      <c r="W41" s="2570"/>
      <c r="X41" s="2570"/>
      <c r="Y41" s="190"/>
      <c r="Z41" s="2568"/>
      <c r="AA41" s="2583"/>
      <c r="AB41" s="109"/>
      <c r="AC41" s="2585"/>
      <c r="AD41" s="110"/>
      <c r="AE41" s="2591"/>
      <c r="AF41" s="110"/>
      <c r="AG41" s="2591"/>
      <c r="AH41" s="111"/>
      <c r="AI41" s="253"/>
      <c r="AJ41" s="254"/>
      <c r="AK41" s="255"/>
      <c r="AL41" s="220"/>
      <c r="AM41" s="193" t="str">
        <f>J4</f>
        <v>IRR (%)</v>
      </c>
      <c r="AN41" s="178"/>
      <c r="AO41" s="340" t="s">
        <v>790</v>
      </c>
      <c r="AP41" s="185"/>
      <c r="AQ41" s="2574"/>
      <c r="AR41" s="2575"/>
      <c r="AS41" s="2576"/>
      <c r="AT41" s="181"/>
      <c r="AU41" s="2568"/>
      <c r="AV41" s="2583"/>
      <c r="AW41" s="109"/>
      <c r="AX41" s="2585"/>
      <c r="AY41" s="110"/>
      <c r="AZ41" s="2591"/>
      <c r="BA41" s="110"/>
      <c r="BB41" s="2591"/>
      <c r="BC41" s="111"/>
      <c r="BD41" s="253"/>
      <c r="BE41" s="254"/>
      <c r="BF41" s="255"/>
      <c r="BG41" s="220"/>
      <c r="BH41" s="193" t="str">
        <f>AI4</f>
        <v>warmte</v>
      </c>
      <c r="BI41" s="178"/>
      <c r="BJ41" s="340" t="s">
        <v>790</v>
      </c>
      <c r="BK41" s="185"/>
      <c r="BL41" s="2574"/>
      <c r="BM41" s="2575"/>
      <c r="BN41" s="2576"/>
      <c r="BO41" s="181"/>
      <c r="BP41" s="2568"/>
      <c r="BQ41" s="2583"/>
      <c r="BR41" s="109"/>
      <c r="BS41" s="2585"/>
      <c r="BT41" s="110"/>
      <c r="BU41" s="2591"/>
      <c r="BV41" s="110"/>
      <c r="BW41" s="2591"/>
      <c r="BX41" s="111"/>
      <c r="BY41" s="253"/>
      <c r="BZ41" s="254"/>
      <c r="CA41" s="255"/>
      <c r="CB41" s="220"/>
      <c r="CC41" s="193" t="str">
        <f>BD4</f>
        <v>warmte</v>
      </c>
      <c r="CD41" s="178"/>
      <c r="CE41" s="340" t="s">
        <v>790</v>
      </c>
      <c r="CF41" s="185"/>
      <c r="CG41" s="2574"/>
      <c r="CH41" s="2575"/>
      <c r="CI41" s="2576"/>
      <c r="CJ41" s="181"/>
      <c r="CK41" s="2568"/>
      <c r="CL41" s="2583"/>
      <c r="CM41" s="109"/>
      <c r="CN41" s="2585"/>
      <c r="CO41" s="110"/>
      <c r="CP41" s="2591"/>
      <c r="CQ41" s="110"/>
      <c r="CR41" s="2591"/>
      <c r="CS41" s="111"/>
      <c r="CT41" s="253"/>
      <c r="CU41" s="254"/>
      <c r="CV41" s="255"/>
      <c r="CW41" s="220"/>
      <c r="CX41" s="193" t="str">
        <f>BY4</f>
        <v>warmte</v>
      </c>
      <c r="CY41" s="178"/>
      <c r="CZ41" s="340" t="s">
        <v>790</v>
      </c>
      <c r="DA41" s="185"/>
      <c r="DB41" s="2574"/>
      <c r="DC41" s="2575"/>
      <c r="DD41" s="2576"/>
      <c r="DE41" s="181"/>
      <c r="DF41" s="2568"/>
      <c r="DG41" s="2583"/>
      <c r="DH41" s="109"/>
      <c r="DI41" s="2585"/>
      <c r="DJ41" s="110"/>
      <c r="DK41" s="2591"/>
      <c r="DL41" s="110"/>
      <c r="DM41" s="2591"/>
      <c r="DN41" s="111"/>
      <c r="DO41" s="253"/>
      <c r="DP41" s="254"/>
      <c r="DQ41" s="255"/>
      <c r="DR41" s="220"/>
      <c r="DS41" s="193" t="str">
        <f>CT4</f>
        <v>warmte</v>
      </c>
      <c r="DT41" s="178"/>
      <c r="DU41" s="340" t="s">
        <v>790</v>
      </c>
      <c r="DV41" s="185"/>
      <c r="DW41" s="2574"/>
      <c r="DX41" s="2575"/>
      <c r="DY41" s="2576"/>
      <c r="DZ41" s="181"/>
      <c r="EA41" s="2568"/>
      <c r="EB41" s="2583"/>
      <c r="EC41" s="109"/>
      <c r="ED41" s="2585"/>
      <c r="EE41" s="110"/>
      <c r="EF41" s="2591"/>
      <c r="EG41" s="110"/>
      <c r="EH41" s="2591"/>
      <c r="EI41" s="111"/>
      <c r="EJ41" s="253"/>
      <c r="EK41" s="254"/>
      <c r="EL41" s="255"/>
      <c r="EM41" s="220"/>
      <c r="EN41" s="193" t="str">
        <f>DO4</f>
        <v>warmte</v>
      </c>
      <c r="EO41" s="178"/>
      <c r="EP41" s="340" t="s">
        <v>790</v>
      </c>
      <c r="EQ41" s="185"/>
      <c r="ER41" s="2574"/>
      <c r="ES41" s="2575"/>
      <c r="ET41" s="2576"/>
      <c r="EU41" s="181"/>
      <c r="EV41" s="1300" t="s">
        <v>57</v>
      </c>
      <c r="EW41" s="1301"/>
      <c r="EX41" s="1301"/>
      <c r="EY41" s="1301"/>
      <c r="EZ41" s="1301"/>
      <c r="FA41" s="1301"/>
      <c r="FB41" s="1301"/>
      <c r="FC41" s="1301"/>
      <c r="FD41" s="1301"/>
      <c r="FE41" s="1301"/>
      <c r="FF41" s="1301"/>
      <c r="FG41" s="1301"/>
      <c r="FH41" s="1301"/>
      <c r="FI41" s="1301"/>
      <c r="FJ41" s="1301"/>
      <c r="FK41" s="1301"/>
      <c r="FL41" s="1301"/>
      <c r="FM41" s="1301"/>
      <c r="FN41" s="1301"/>
      <c r="FO41" s="1302"/>
      <c r="FP41" s="181"/>
      <c r="FQ41" s="1300" t="s">
        <v>57</v>
      </c>
      <c r="FR41" s="1301"/>
      <c r="FS41" s="1301"/>
      <c r="FT41" s="1301"/>
      <c r="FU41" s="1301"/>
      <c r="FV41" s="1301"/>
      <c r="FW41" s="1301"/>
      <c r="FX41" s="1301"/>
      <c r="FY41" s="1301"/>
      <c r="FZ41" s="1301"/>
      <c r="GA41" s="1301"/>
      <c r="GB41" s="1301"/>
      <c r="GC41" s="1301"/>
      <c r="GD41" s="1301"/>
      <c r="GE41" s="1301"/>
      <c r="GF41" s="1301"/>
      <c r="GG41" s="1301"/>
      <c r="GH41" s="1301"/>
      <c r="GI41" s="1301"/>
      <c r="GJ41" s="1302"/>
      <c r="GK41" s="181"/>
      <c r="GR41" s="2441"/>
      <c r="GS41" s="2441"/>
      <c r="GT41" s="2441"/>
      <c r="GU41" s="2441"/>
      <c r="GV41" s="2441"/>
      <c r="GW41" s="2441"/>
      <c r="GX41" s="2441"/>
      <c r="GY41" s="2441"/>
      <c r="GZ41" s="2441"/>
      <c r="HA41" s="2441"/>
      <c r="HC41" s="2441"/>
      <c r="HD41" s="2441"/>
      <c r="HE41" s="2441"/>
      <c r="HF41" s="2441"/>
      <c r="HG41" s="2441"/>
      <c r="HH41" s="2441"/>
      <c r="HI41" s="2441"/>
      <c r="HJ41" s="2441"/>
      <c r="HK41" s="2441"/>
      <c r="HL41" s="2441"/>
      <c r="HM41" s="2441"/>
      <c r="HN41" s="2441"/>
      <c r="HO41" s="2441"/>
      <c r="HP41" s="2441"/>
      <c r="HQ41" s="2441"/>
      <c r="HR41" s="2441"/>
      <c r="HS41" s="2441"/>
      <c r="HT41" s="2441"/>
      <c r="HU41" s="2441"/>
      <c r="HW41" s="2449" t="str">
        <f>'2020'!AR3</f>
        <v>Proces 1</v>
      </c>
      <c r="HX41" s="2439" t="s">
        <v>181</v>
      </c>
    </row>
    <row r="42" spans="1:239" s="627" customFormat="1" ht="18.75" customHeight="1" thickBot="1" x14ac:dyDescent="0.3">
      <c r="A42" s="629" t="s">
        <v>68</v>
      </c>
      <c r="B42" s="683"/>
      <c r="C42" s="1849"/>
      <c r="D42" s="166"/>
      <c r="E42" s="139"/>
      <c r="F42" s="684"/>
      <c r="G42" s="1303"/>
      <c r="H42" s="613"/>
      <c r="I42" s="1304"/>
      <c r="J42" s="279"/>
      <c r="K42" s="280"/>
      <c r="L42" s="281"/>
      <c r="M42" s="611"/>
      <c r="N42" s="1808"/>
      <c r="O42" s="1800">
        <f>N42</f>
        <v>0</v>
      </c>
      <c r="P42" s="1808"/>
      <c r="Q42" s="1800">
        <f>P42</f>
        <v>0</v>
      </c>
      <c r="R42" s="1809" t="str">
        <f t="shared" ref="R42:R56" si="84">IF(N42+P42=0,"",N42+P42)</f>
        <v/>
      </c>
      <c r="S42" s="1810"/>
      <c r="T42" s="1808" t="str">
        <f t="shared" ref="T42:T56" si="85">IF(ISNUMBER(R42),N42*56.1/1000+P42*44.44/1000,"")</f>
        <v/>
      </c>
      <c r="U42" s="1808"/>
      <c r="V42" s="1808"/>
      <c r="W42" s="1808"/>
      <c r="X42" s="1808"/>
      <c r="Y42" s="542"/>
      <c r="Z42" s="1305" t="str">
        <f>A42</f>
        <v>S1</v>
      </c>
      <c r="AA42" s="685" t="str">
        <f t="shared" ref="AA42:AA56" si="86">IF(TRIM(B42)="","",B42)</f>
        <v/>
      </c>
      <c r="AB42" s="1306"/>
      <c r="AC42" s="6" t="str">
        <f t="shared" ref="AC42:AC56" si="87">IF(TRIM(D42)="","",D42)</f>
        <v/>
      </c>
      <c r="AD42" s="139"/>
      <c r="AE42" s="213" t="str">
        <f t="shared" ref="AE42:AE56" si="88">IF(F42="","",F42)</f>
        <v/>
      </c>
      <c r="AF42" s="139"/>
      <c r="AG42" s="1873"/>
      <c r="AH42" s="611"/>
      <c r="AI42" s="2115"/>
      <c r="AJ42" s="767"/>
      <c r="AK42" s="2116"/>
      <c r="AL42" s="139"/>
      <c r="AM42" s="1310"/>
      <c r="AN42" s="686"/>
      <c r="AO42" s="212"/>
      <c r="AP42" s="139"/>
      <c r="AQ42" s="2598"/>
      <c r="AR42" s="2599"/>
      <c r="AS42" s="2600"/>
      <c r="AT42" s="188"/>
      <c r="AU42" s="1307" t="str">
        <f>Z42</f>
        <v>S1</v>
      </c>
      <c r="AV42" s="685" t="str">
        <f>AA42</f>
        <v/>
      </c>
      <c r="AW42" s="1306"/>
      <c r="AX42" s="6" t="str">
        <f>AC42</f>
        <v/>
      </c>
      <c r="AY42" s="139"/>
      <c r="AZ42" s="213" t="str">
        <f t="shared" ref="AZ42:AZ56" si="89">IF(AE42="","",AE42)</f>
        <v/>
      </c>
      <c r="BA42" s="139"/>
      <c r="BB42" s="1873" t="str">
        <f t="shared" ref="BB42:BB56" si="90">IF(TRIM(AG42)="","",AG42)</f>
        <v/>
      </c>
      <c r="BC42" s="611"/>
      <c r="BD42" s="2115"/>
      <c r="BE42" s="767"/>
      <c r="BF42" s="2116"/>
      <c r="BG42" s="176"/>
      <c r="BH42" s="1310"/>
      <c r="BI42" s="139"/>
      <c r="BJ42" s="212"/>
      <c r="BK42" s="687"/>
      <c r="BL42" s="2598"/>
      <c r="BM42" s="2599"/>
      <c r="BN42" s="2600"/>
      <c r="BO42" s="181"/>
      <c r="BP42" s="1307" t="str">
        <f>AU42</f>
        <v>S1</v>
      </c>
      <c r="BQ42" s="685" t="str">
        <f>AV42</f>
        <v/>
      </c>
      <c r="BR42" s="1306"/>
      <c r="BS42" s="6" t="str">
        <f t="shared" ref="BQ42:BS56" si="91">AX42</f>
        <v/>
      </c>
      <c r="BT42" s="139"/>
      <c r="BU42" s="212" t="str">
        <f t="shared" ref="BU42:BU56" si="92">IF(AZ42="","",AZ42)</f>
        <v/>
      </c>
      <c r="BV42" s="139"/>
      <c r="BW42" s="1873" t="str">
        <f t="shared" ref="BW42:BW56" si="93">IF(TRIM(BB42)="","",BB42)</f>
        <v/>
      </c>
      <c r="BX42" s="611"/>
      <c r="BY42" s="2115"/>
      <c r="BZ42" s="767"/>
      <c r="CA42" s="2116"/>
      <c r="CB42" s="176"/>
      <c r="CC42" s="1310"/>
      <c r="CD42" s="139"/>
      <c r="CE42" s="212"/>
      <c r="CF42" s="88"/>
      <c r="CG42" s="2598"/>
      <c r="CH42" s="2599"/>
      <c r="CI42" s="2600"/>
      <c r="CJ42" s="184"/>
      <c r="CK42" s="1307" t="str">
        <f>BP42</f>
        <v>S1</v>
      </c>
      <c r="CL42" s="685" t="str">
        <f>BQ42</f>
        <v/>
      </c>
      <c r="CM42" s="1306"/>
      <c r="CN42" s="6" t="str">
        <f>BS42</f>
        <v/>
      </c>
      <c r="CO42" s="139"/>
      <c r="CP42" s="212" t="str">
        <f t="shared" ref="CP42:CP56" si="94">IF(BU42="","",BU42)</f>
        <v/>
      </c>
      <c r="CQ42" s="139"/>
      <c r="CR42" s="1873" t="str">
        <f t="shared" ref="CR42:CR56" si="95">IF(TRIM(BW42)="","",BW42)</f>
        <v/>
      </c>
      <c r="CS42" s="611"/>
      <c r="CT42" s="2115"/>
      <c r="CU42" s="767"/>
      <c r="CV42" s="2116"/>
      <c r="CW42" s="176"/>
      <c r="CX42" s="1310"/>
      <c r="CY42" s="139"/>
      <c r="CZ42" s="212"/>
      <c r="DA42" s="228"/>
      <c r="DB42" s="2598"/>
      <c r="DC42" s="2599"/>
      <c r="DD42" s="2600"/>
      <c r="DE42" s="184"/>
      <c r="DF42" s="1307" t="str">
        <f>CK42</f>
        <v>S1</v>
      </c>
      <c r="DG42" s="685" t="str">
        <f>CL42</f>
        <v/>
      </c>
      <c r="DH42" s="1306"/>
      <c r="DI42" s="6" t="str">
        <f>CN42</f>
        <v/>
      </c>
      <c r="DJ42" s="139"/>
      <c r="DK42" s="212" t="str">
        <f t="shared" ref="DK42:DK56" si="96">IF(CP42="","",CP42)</f>
        <v/>
      </c>
      <c r="DL42" s="139"/>
      <c r="DM42" s="1873" t="str">
        <f t="shared" ref="DM42:DM56" si="97">IF(TRIM(CR42)="","",CR42)</f>
        <v/>
      </c>
      <c r="DN42" s="611"/>
      <c r="DO42" s="2115"/>
      <c r="DP42" s="767"/>
      <c r="DQ42" s="2116"/>
      <c r="DR42" s="176"/>
      <c r="DS42" s="1310"/>
      <c r="DT42" s="139"/>
      <c r="DU42" s="212"/>
      <c r="DV42" s="88"/>
      <c r="DW42" s="2598"/>
      <c r="DX42" s="2599"/>
      <c r="DY42" s="2600"/>
      <c r="DZ42" s="184"/>
      <c r="EA42" s="1307" t="str">
        <f>DF42</f>
        <v>S1</v>
      </c>
      <c r="EB42" s="685" t="str">
        <f>DG42</f>
        <v/>
      </c>
      <c r="EC42" s="1306"/>
      <c r="ED42" s="6" t="str">
        <f>DI42</f>
        <v/>
      </c>
      <c r="EE42" s="139"/>
      <c r="EF42" s="212" t="str">
        <f t="shared" ref="EF42:EF56" si="98">IF(DK42="","",DK42)</f>
        <v/>
      </c>
      <c r="EG42" s="139"/>
      <c r="EH42" s="1873" t="str">
        <f t="shared" ref="EH42:EH56" si="99">IF(TRIM(DM42)="","",DM42)</f>
        <v/>
      </c>
      <c r="EI42" s="611"/>
      <c r="EJ42" s="2115"/>
      <c r="EK42" s="767"/>
      <c r="EL42" s="2116"/>
      <c r="EM42" s="176"/>
      <c r="EN42" s="1310"/>
      <c r="EO42" s="139"/>
      <c r="EP42" s="212"/>
      <c r="EQ42" s="88"/>
      <c r="ER42" s="2598"/>
      <c r="ES42" s="2599"/>
      <c r="ET42" s="2600"/>
      <c r="EU42" s="184"/>
      <c r="EV42" s="236" t="str">
        <f>EV3</f>
        <v>Nr</v>
      </c>
      <c r="EW42" s="236" t="str">
        <f>EW3</f>
        <v>Korte omschrijving maatregel</v>
      </c>
      <c r="EX42" s="688"/>
      <c r="EY42" s="266" t="str">
        <f>EY3</f>
        <v>Proces</v>
      </c>
      <c r="EZ42" s="689"/>
      <c r="FA42" s="267" t="str">
        <f>EF40</f>
        <v>Jaar studie afgewerkt</v>
      </c>
      <c r="FB42" s="689"/>
      <c r="FC42" s="1401" t="s">
        <v>366</v>
      </c>
      <c r="FD42" s="1402"/>
      <c r="FE42" s="1402"/>
      <c r="FF42" s="1402"/>
      <c r="FG42" s="1403"/>
      <c r="FH42" s="174"/>
      <c r="FI42" s="274" t="str">
        <f>$J$3</f>
        <v>Investering</v>
      </c>
      <c r="FJ42" s="275"/>
      <c r="FK42" s="276"/>
      <c r="FL42" s="227"/>
      <c r="FM42" s="2052" t="s">
        <v>566</v>
      </c>
      <c r="FN42" s="2053"/>
      <c r="FO42" s="2054"/>
      <c r="FP42" s="181"/>
      <c r="FQ42" s="236" t="str">
        <f>FQ3</f>
        <v>Nr</v>
      </c>
      <c r="FR42" s="236" t="str">
        <f>FR3</f>
        <v>Korte omschrijving maatregel</v>
      </c>
      <c r="FS42" s="688"/>
      <c r="FT42" s="266" t="str">
        <f>FT3</f>
        <v>Proces</v>
      </c>
      <c r="FU42" s="689"/>
      <c r="FV42" s="267" t="str">
        <f>FA42</f>
        <v>Jaar studie afgewerkt</v>
      </c>
      <c r="FW42" s="689"/>
      <c r="FX42" s="1401" t="s">
        <v>523</v>
      </c>
      <c r="FY42" s="1402"/>
      <c r="FZ42" s="1402"/>
      <c r="GA42" s="1402"/>
      <c r="GB42" s="1403"/>
      <c r="GC42" s="174"/>
      <c r="GD42" s="274" t="str">
        <f>$J$3</f>
        <v>Investering</v>
      </c>
      <c r="GE42" s="275"/>
      <c r="GF42" s="276"/>
      <c r="GG42" s="227"/>
      <c r="GH42" s="2052" t="s">
        <v>565</v>
      </c>
      <c r="GI42" s="2053"/>
      <c r="GJ42" s="2054"/>
      <c r="GK42" s="181"/>
      <c r="GO42" s="628"/>
      <c r="GP42" s="2451"/>
      <c r="GQ42" s="2452"/>
      <c r="GR42" s="2453"/>
      <c r="GS42" s="2453"/>
      <c r="GT42" s="2453"/>
      <c r="GU42" s="2453"/>
      <c r="GV42" s="2453"/>
      <c r="GW42" s="2453"/>
      <c r="GX42" s="2453"/>
      <c r="GY42" s="2453"/>
      <c r="GZ42" s="2453"/>
      <c r="HA42" s="2453"/>
      <c r="HB42" s="2452"/>
      <c r="HC42" s="2453"/>
      <c r="HD42" s="2453"/>
      <c r="HE42" s="2453"/>
      <c r="HF42" s="2453"/>
      <c r="HG42" s="2453"/>
      <c r="HH42" s="2453"/>
      <c r="HI42" s="2453"/>
      <c r="HJ42" s="2453"/>
      <c r="HK42" s="2453"/>
      <c r="HL42" s="2453"/>
      <c r="HM42" s="2453"/>
      <c r="HN42" s="2453"/>
      <c r="HO42" s="2453"/>
      <c r="HP42" s="2453"/>
      <c r="HQ42" s="2453"/>
      <c r="HR42" s="2453"/>
      <c r="HS42" s="2453"/>
      <c r="HT42" s="2453"/>
      <c r="HU42" s="2453"/>
      <c r="HV42" s="2452"/>
      <c r="HW42" s="2449" t="str">
        <f>'2020'!AS3</f>
        <v>Proces 2</v>
      </c>
      <c r="HX42" s="2439" t="s">
        <v>181</v>
      </c>
      <c r="HY42" s="201"/>
      <c r="HZ42" s="201"/>
    </row>
    <row r="43" spans="1:239" s="627" customFormat="1" ht="18.75" customHeight="1" thickBot="1" x14ac:dyDescent="0.3">
      <c r="A43" s="629" t="s">
        <v>69</v>
      </c>
      <c r="B43" s="690"/>
      <c r="C43" s="1849"/>
      <c r="D43" s="166"/>
      <c r="E43" s="139"/>
      <c r="F43" s="616"/>
      <c r="G43" s="1303"/>
      <c r="H43" s="630"/>
      <c r="I43" s="1304"/>
      <c r="J43" s="279"/>
      <c r="K43" s="280"/>
      <c r="L43" s="281"/>
      <c r="M43" s="611"/>
      <c r="N43" s="1811"/>
      <c r="O43" s="1800">
        <f t="shared" ref="O43:O56" si="100">N43</f>
        <v>0</v>
      </c>
      <c r="P43" s="1811"/>
      <c r="Q43" s="1800">
        <f t="shared" ref="Q43:Q56" si="101">P43</f>
        <v>0</v>
      </c>
      <c r="R43" s="1809" t="str">
        <f t="shared" si="84"/>
        <v/>
      </c>
      <c r="S43" s="1810"/>
      <c r="T43" s="1811" t="str">
        <f t="shared" si="85"/>
        <v/>
      </c>
      <c r="U43" s="1811"/>
      <c r="V43" s="1811"/>
      <c r="W43" s="1811"/>
      <c r="X43" s="1811"/>
      <c r="Y43" s="542"/>
      <c r="Z43" s="1308" t="str">
        <f t="shared" ref="Z43:Z56" si="102">A43</f>
        <v>S2</v>
      </c>
      <c r="AA43" s="691" t="str">
        <f t="shared" si="86"/>
        <v/>
      </c>
      <c r="AB43" s="1306"/>
      <c r="AC43" s="7" t="str">
        <f t="shared" si="87"/>
        <v/>
      </c>
      <c r="AD43" s="139"/>
      <c r="AE43" s="213" t="str">
        <f t="shared" si="88"/>
        <v/>
      </c>
      <c r="AF43" s="139"/>
      <c r="AG43" s="1876"/>
      <c r="AH43" s="611"/>
      <c r="AI43" s="2115"/>
      <c r="AJ43" s="767"/>
      <c r="AK43" s="2116"/>
      <c r="AL43" s="139"/>
      <c r="AM43" s="1311"/>
      <c r="AN43" s="686"/>
      <c r="AO43" s="213"/>
      <c r="AP43" s="139"/>
      <c r="AQ43" s="2587"/>
      <c r="AR43" s="2588"/>
      <c r="AS43" s="2589"/>
      <c r="AT43" s="188"/>
      <c r="AU43" s="1288" t="str">
        <f t="shared" ref="AU43:AV56" si="103">Z43</f>
        <v>S2</v>
      </c>
      <c r="AV43" s="692" t="str">
        <f t="shared" si="103"/>
        <v/>
      </c>
      <c r="AW43" s="1306"/>
      <c r="AX43" s="7" t="str">
        <f t="shared" ref="AX43:AX56" si="104">AC43</f>
        <v/>
      </c>
      <c r="AY43" s="139"/>
      <c r="AZ43" s="213" t="str">
        <f t="shared" si="89"/>
        <v/>
      </c>
      <c r="BA43" s="139"/>
      <c r="BB43" s="1876" t="str">
        <f t="shared" si="90"/>
        <v/>
      </c>
      <c r="BC43" s="611"/>
      <c r="BD43" s="2115"/>
      <c r="BE43" s="767"/>
      <c r="BF43" s="2116"/>
      <c r="BG43" s="176"/>
      <c r="BH43" s="1311"/>
      <c r="BI43" s="139"/>
      <c r="BJ43" s="213"/>
      <c r="BK43" s="687"/>
      <c r="BL43" s="2587"/>
      <c r="BM43" s="2588"/>
      <c r="BN43" s="2589"/>
      <c r="BO43" s="181"/>
      <c r="BP43" s="1309" t="str">
        <f t="shared" ref="BP43:BP56" si="105">AU43</f>
        <v>S2</v>
      </c>
      <c r="BQ43" s="693" t="str">
        <f t="shared" si="91"/>
        <v/>
      </c>
      <c r="BR43" s="1306"/>
      <c r="BS43" s="7" t="str">
        <f t="shared" si="91"/>
        <v/>
      </c>
      <c r="BT43" s="139"/>
      <c r="BU43" s="213" t="str">
        <f t="shared" si="92"/>
        <v/>
      </c>
      <c r="BV43" s="139"/>
      <c r="BW43" s="1876" t="str">
        <f t="shared" si="93"/>
        <v/>
      </c>
      <c r="BX43" s="611"/>
      <c r="BY43" s="2115"/>
      <c r="BZ43" s="767"/>
      <c r="CA43" s="2116"/>
      <c r="CB43" s="176"/>
      <c r="CC43" s="1311"/>
      <c r="CD43" s="139"/>
      <c r="CE43" s="213"/>
      <c r="CF43" s="88"/>
      <c r="CG43" s="2587"/>
      <c r="CH43" s="2588"/>
      <c r="CI43" s="2589"/>
      <c r="CJ43" s="184"/>
      <c r="CK43" s="1309" t="str">
        <f t="shared" ref="CK43:CL56" si="106">BP43</f>
        <v>S2</v>
      </c>
      <c r="CL43" s="693" t="str">
        <f t="shared" si="106"/>
        <v/>
      </c>
      <c r="CM43" s="1306"/>
      <c r="CN43" s="7" t="str">
        <f t="shared" ref="CN43:CN56" si="107">BS43</f>
        <v/>
      </c>
      <c r="CO43" s="139"/>
      <c r="CP43" s="213" t="str">
        <f t="shared" si="94"/>
        <v/>
      </c>
      <c r="CQ43" s="139"/>
      <c r="CR43" s="1876" t="str">
        <f t="shared" si="95"/>
        <v/>
      </c>
      <c r="CS43" s="611"/>
      <c r="CT43" s="2115"/>
      <c r="CU43" s="767"/>
      <c r="CV43" s="2116"/>
      <c r="CW43" s="176"/>
      <c r="CX43" s="1311"/>
      <c r="CY43" s="139"/>
      <c r="CZ43" s="213"/>
      <c r="DA43" s="228"/>
      <c r="DB43" s="2587"/>
      <c r="DC43" s="2588"/>
      <c r="DD43" s="2589"/>
      <c r="DE43" s="184"/>
      <c r="DF43" s="1309" t="str">
        <f t="shared" ref="DF43:DG56" si="108">CK43</f>
        <v>S2</v>
      </c>
      <c r="DG43" s="693" t="str">
        <f t="shared" si="108"/>
        <v/>
      </c>
      <c r="DH43" s="1306"/>
      <c r="DI43" s="7" t="str">
        <f t="shared" ref="DI43:DI56" si="109">CN43</f>
        <v/>
      </c>
      <c r="DJ43" s="139"/>
      <c r="DK43" s="213" t="str">
        <f t="shared" si="96"/>
        <v/>
      </c>
      <c r="DL43" s="139"/>
      <c r="DM43" s="1876" t="str">
        <f t="shared" si="97"/>
        <v/>
      </c>
      <c r="DN43" s="611"/>
      <c r="DO43" s="2115"/>
      <c r="DP43" s="767"/>
      <c r="DQ43" s="2116"/>
      <c r="DR43" s="176"/>
      <c r="DS43" s="1311"/>
      <c r="DT43" s="139"/>
      <c r="DU43" s="213"/>
      <c r="DV43" s="88"/>
      <c r="DW43" s="2587"/>
      <c r="DX43" s="2588"/>
      <c r="DY43" s="2589"/>
      <c r="DZ43" s="184"/>
      <c r="EA43" s="1309" t="str">
        <f t="shared" ref="EA43:EB56" si="110">DF43</f>
        <v>S2</v>
      </c>
      <c r="EB43" s="693" t="str">
        <f t="shared" si="110"/>
        <v/>
      </c>
      <c r="EC43" s="1306"/>
      <c r="ED43" s="7" t="str">
        <f t="shared" ref="ED43:ED56" si="111">DI43</f>
        <v/>
      </c>
      <c r="EE43" s="139"/>
      <c r="EF43" s="213" t="str">
        <f t="shared" si="98"/>
        <v/>
      </c>
      <c r="EG43" s="139"/>
      <c r="EH43" s="1876" t="str">
        <f t="shared" si="99"/>
        <v/>
      </c>
      <c r="EI43" s="611"/>
      <c r="EJ43" s="2115"/>
      <c r="EK43" s="767"/>
      <c r="EL43" s="2116"/>
      <c r="EM43" s="176"/>
      <c r="EN43" s="1311"/>
      <c r="EO43" s="139"/>
      <c r="EP43" s="213"/>
      <c r="EQ43" s="88"/>
      <c r="ER43" s="2587"/>
      <c r="ES43" s="2588"/>
      <c r="ET43" s="2589"/>
      <c r="EU43" s="184"/>
      <c r="EV43" s="245"/>
      <c r="EW43" s="245"/>
      <c r="EX43" s="694"/>
      <c r="EY43" s="277"/>
      <c r="EZ43" s="695"/>
      <c r="FA43" s="278"/>
      <c r="FB43" s="695"/>
      <c r="FC43" s="360"/>
      <c r="FD43" s="361"/>
      <c r="FE43" s="361"/>
      <c r="FF43" s="361"/>
      <c r="FG43" s="362"/>
      <c r="FH43" s="175"/>
      <c r="FI43" s="221" t="str">
        <f>$J$4</f>
        <v>IRR (%)</v>
      </c>
      <c r="FJ43" s="228"/>
      <c r="FK43" s="1404" t="str">
        <f>$AO$41</f>
        <v>budget 
(k€)</v>
      </c>
      <c r="FL43" s="228"/>
      <c r="FM43" s="282"/>
      <c r="FN43" s="283"/>
      <c r="FO43" s="284"/>
      <c r="FP43" s="181"/>
      <c r="FQ43" s="245"/>
      <c r="FR43" s="245"/>
      <c r="FS43" s="694"/>
      <c r="FT43" s="277"/>
      <c r="FU43" s="695"/>
      <c r="FV43" s="278"/>
      <c r="FW43" s="695"/>
      <c r="FX43" s="360"/>
      <c r="FY43" s="361"/>
      <c r="FZ43" s="361"/>
      <c r="GA43" s="361"/>
      <c r="GB43" s="362"/>
      <c r="GC43" s="175"/>
      <c r="GD43" s="221" t="str">
        <f>$J$4</f>
        <v>IRR (%)</v>
      </c>
      <c r="GE43" s="228"/>
      <c r="GF43" s="1404" t="str">
        <f>$AO$41</f>
        <v>budget 
(k€)</v>
      </c>
      <c r="GG43" s="228"/>
      <c r="GH43" s="282"/>
      <c r="GI43" s="283"/>
      <c r="GJ43" s="284"/>
      <c r="GK43" s="181"/>
      <c r="GO43" s="628"/>
      <c r="GP43" s="2451"/>
      <c r="GQ43" s="2452"/>
      <c r="GR43" s="2453"/>
      <c r="GS43" s="2453"/>
      <c r="GT43" s="2471">
        <v>2013</v>
      </c>
      <c r="GU43" s="2472">
        <v>2014</v>
      </c>
      <c r="GV43" s="2472">
        <v>2015</v>
      </c>
      <c r="GW43" s="2472">
        <v>2016</v>
      </c>
      <c r="GX43" s="2472">
        <v>2017</v>
      </c>
      <c r="GY43" s="2472">
        <v>2018</v>
      </c>
      <c r="GZ43" s="2472">
        <v>2019</v>
      </c>
      <c r="HA43" s="2472">
        <v>2020</v>
      </c>
      <c r="HB43" s="2452"/>
      <c r="HC43" s="2453"/>
      <c r="HD43" s="2453"/>
      <c r="HE43" s="2453"/>
      <c r="HF43" s="2453"/>
      <c r="HG43" s="2453"/>
      <c r="HH43" s="2453"/>
      <c r="HI43" s="2453"/>
      <c r="HJ43" s="2453"/>
      <c r="HK43" s="2453"/>
      <c r="HL43" s="2453"/>
      <c r="HM43" s="2453"/>
      <c r="HN43" s="2453"/>
      <c r="HO43" s="2453"/>
      <c r="HP43" s="2453"/>
      <c r="HQ43" s="2453"/>
      <c r="HR43" s="2453"/>
      <c r="HS43" s="2453"/>
      <c r="HT43" s="2453"/>
      <c r="HU43" s="2453"/>
      <c r="HV43" s="2452"/>
      <c r="HW43" s="2449" t="str">
        <f>'2020'!AT3</f>
        <v>Proces 3</v>
      </c>
      <c r="HX43" s="2439" t="s">
        <v>181</v>
      </c>
      <c r="HY43" s="201"/>
      <c r="HZ43" s="201"/>
    </row>
    <row r="44" spans="1:239" s="627" customFormat="1" ht="15.75" x14ac:dyDescent="0.25">
      <c r="A44" s="629" t="s">
        <v>70</v>
      </c>
      <c r="B44" s="690"/>
      <c r="C44" s="1849"/>
      <c r="D44" s="166"/>
      <c r="E44" s="139"/>
      <c r="F44" s="616"/>
      <c r="G44" s="1303"/>
      <c r="H44" s="630"/>
      <c r="I44" s="1304"/>
      <c r="J44" s="279"/>
      <c r="K44" s="280"/>
      <c r="L44" s="281"/>
      <c r="M44" s="611"/>
      <c r="N44" s="1811"/>
      <c r="O44" s="1800">
        <f t="shared" si="100"/>
        <v>0</v>
      </c>
      <c r="P44" s="1811"/>
      <c r="Q44" s="1800">
        <f t="shared" si="101"/>
        <v>0</v>
      </c>
      <c r="R44" s="1809" t="str">
        <f t="shared" si="84"/>
        <v/>
      </c>
      <c r="S44" s="1810"/>
      <c r="T44" s="1811" t="str">
        <f t="shared" si="85"/>
        <v/>
      </c>
      <c r="U44" s="1811"/>
      <c r="V44" s="1811"/>
      <c r="W44" s="1811"/>
      <c r="X44" s="1811"/>
      <c r="Y44" s="542"/>
      <c r="Z44" s="1308" t="str">
        <f t="shared" si="102"/>
        <v>S3</v>
      </c>
      <c r="AA44" s="691" t="str">
        <f t="shared" si="86"/>
        <v/>
      </c>
      <c r="AB44" s="1306"/>
      <c r="AC44" s="7" t="str">
        <f t="shared" si="87"/>
        <v/>
      </c>
      <c r="AD44" s="139"/>
      <c r="AE44" s="213" t="str">
        <f t="shared" si="88"/>
        <v/>
      </c>
      <c r="AF44" s="139"/>
      <c r="AG44" s="1876"/>
      <c r="AH44" s="611"/>
      <c r="AI44" s="2115"/>
      <c r="AJ44" s="767"/>
      <c r="AK44" s="2116"/>
      <c r="AL44" s="139"/>
      <c r="AM44" s="1311"/>
      <c r="AN44" s="686"/>
      <c r="AO44" s="213"/>
      <c r="AP44" s="139"/>
      <c r="AQ44" s="2587"/>
      <c r="AR44" s="2588"/>
      <c r="AS44" s="2589"/>
      <c r="AT44" s="188"/>
      <c r="AU44" s="1288" t="str">
        <f t="shared" si="103"/>
        <v>S3</v>
      </c>
      <c r="AV44" s="692" t="str">
        <f t="shared" si="103"/>
        <v/>
      </c>
      <c r="AW44" s="1306"/>
      <c r="AX44" s="7" t="str">
        <f t="shared" si="104"/>
        <v/>
      </c>
      <c r="AY44" s="139"/>
      <c r="AZ44" s="213" t="str">
        <f t="shared" si="89"/>
        <v/>
      </c>
      <c r="BA44" s="139"/>
      <c r="BB44" s="1876" t="str">
        <f t="shared" si="90"/>
        <v/>
      </c>
      <c r="BC44" s="611"/>
      <c r="BD44" s="2115"/>
      <c r="BE44" s="767"/>
      <c r="BF44" s="2116"/>
      <c r="BG44" s="176"/>
      <c r="BH44" s="1311"/>
      <c r="BI44" s="139"/>
      <c r="BJ44" s="213"/>
      <c r="BK44" s="687"/>
      <c r="BL44" s="2587"/>
      <c r="BM44" s="2588"/>
      <c r="BN44" s="2589"/>
      <c r="BO44" s="181"/>
      <c r="BP44" s="1309" t="str">
        <f t="shared" si="105"/>
        <v>S3</v>
      </c>
      <c r="BQ44" s="693" t="str">
        <f t="shared" si="91"/>
        <v/>
      </c>
      <c r="BR44" s="1306"/>
      <c r="BS44" s="7" t="str">
        <f t="shared" si="91"/>
        <v/>
      </c>
      <c r="BT44" s="139"/>
      <c r="BU44" s="213" t="str">
        <f t="shared" si="92"/>
        <v/>
      </c>
      <c r="BV44" s="139"/>
      <c r="BW44" s="1876" t="str">
        <f t="shared" si="93"/>
        <v/>
      </c>
      <c r="BX44" s="611"/>
      <c r="BY44" s="2115"/>
      <c r="BZ44" s="767"/>
      <c r="CA44" s="2116"/>
      <c r="CB44" s="176"/>
      <c r="CC44" s="1311"/>
      <c r="CD44" s="139"/>
      <c r="CE44" s="213"/>
      <c r="CF44" s="88"/>
      <c r="CG44" s="2587"/>
      <c r="CH44" s="2588"/>
      <c r="CI44" s="2589"/>
      <c r="CJ44" s="184"/>
      <c r="CK44" s="1309" t="str">
        <f t="shared" si="106"/>
        <v>S3</v>
      </c>
      <c r="CL44" s="693" t="str">
        <f t="shared" si="106"/>
        <v/>
      </c>
      <c r="CM44" s="1306"/>
      <c r="CN44" s="7" t="str">
        <f t="shared" si="107"/>
        <v/>
      </c>
      <c r="CO44" s="139"/>
      <c r="CP44" s="213" t="str">
        <f t="shared" si="94"/>
        <v/>
      </c>
      <c r="CQ44" s="139"/>
      <c r="CR44" s="1876" t="str">
        <f t="shared" si="95"/>
        <v/>
      </c>
      <c r="CS44" s="611"/>
      <c r="CT44" s="2115"/>
      <c r="CU44" s="767"/>
      <c r="CV44" s="2116"/>
      <c r="CW44" s="176"/>
      <c r="CX44" s="1311"/>
      <c r="CY44" s="139"/>
      <c r="CZ44" s="213"/>
      <c r="DA44" s="228"/>
      <c r="DB44" s="2587"/>
      <c r="DC44" s="2588"/>
      <c r="DD44" s="2589"/>
      <c r="DE44" s="184"/>
      <c r="DF44" s="1309" t="str">
        <f t="shared" si="108"/>
        <v>S3</v>
      </c>
      <c r="DG44" s="693" t="str">
        <f t="shared" si="108"/>
        <v/>
      </c>
      <c r="DH44" s="1306"/>
      <c r="DI44" s="7" t="str">
        <f t="shared" si="109"/>
        <v/>
      </c>
      <c r="DJ44" s="139"/>
      <c r="DK44" s="213" t="str">
        <f t="shared" si="96"/>
        <v/>
      </c>
      <c r="DL44" s="139"/>
      <c r="DM44" s="1876" t="str">
        <f t="shared" si="97"/>
        <v/>
      </c>
      <c r="DN44" s="611"/>
      <c r="DO44" s="2115"/>
      <c r="DP44" s="767"/>
      <c r="DQ44" s="2116"/>
      <c r="DR44" s="176"/>
      <c r="DS44" s="1311"/>
      <c r="DT44" s="139"/>
      <c r="DU44" s="213"/>
      <c r="DV44" s="88"/>
      <c r="DW44" s="2587"/>
      <c r="DX44" s="2588"/>
      <c r="DY44" s="2589"/>
      <c r="DZ44" s="184"/>
      <c r="EA44" s="1309" t="str">
        <f t="shared" si="110"/>
        <v>S3</v>
      </c>
      <c r="EB44" s="693" t="str">
        <f t="shared" si="110"/>
        <v/>
      </c>
      <c r="EC44" s="1306"/>
      <c r="ED44" s="7" t="str">
        <f t="shared" si="111"/>
        <v/>
      </c>
      <c r="EE44" s="139"/>
      <c r="EF44" s="213" t="str">
        <f t="shared" si="98"/>
        <v/>
      </c>
      <c r="EG44" s="139"/>
      <c r="EH44" s="1876" t="str">
        <f t="shared" si="99"/>
        <v/>
      </c>
      <c r="EI44" s="611"/>
      <c r="EJ44" s="2115"/>
      <c r="EK44" s="767"/>
      <c r="EL44" s="2116"/>
      <c r="EM44" s="176"/>
      <c r="EN44" s="1311"/>
      <c r="EO44" s="139"/>
      <c r="EP44" s="213"/>
      <c r="EQ44" s="88"/>
      <c r="ER44" s="2587"/>
      <c r="ES44" s="2588"/>
      <c r="ET44" s="2589"/>
      <c r="EU44" s="184"/>
      <c r="EV44" s="1307" t="str">
        <f t="shared" ref="EV44:EW58" si="112">EA42</f>
        <v>S1</v>
      </c>
      <c r="EW44" s="685" t="str">
        <f t="shared" si="112"/>
        <v/>
      </c>
      <c r="EX44" s="1306"/>
      <c r="EY44" s="6" t="str">
        <f t="shared" ref="EY44:EY58" si="113">ED42</f>
        <v/>
      </c>
      <c r="EZ44" s="139"/>
      <c r="FA44" s="6" t="str">
        <f t="shared" ref="FA44:FA58" si="114">EF42</f>
        <v/>
      </c>
      <c r="FB44" s="139"/>
      <c r="FC44" s="1873" t="str">
        <f t="shared" ref="FC44:FC58" si="115">IF(TRIM(EH42)="","",EH42)</f>
        <v/>
      </c>
      <c r="FD44" s="1874"/>
      <c r="FE44" s="1874"/>
      <c r="FF44" s="1874"/>
      <c r="FG44" s="1875"/>
      <c r="FH44" s="176"/>
      <c r="FI44" s="1310"/>
      <c r="FJ44" s="139"/>
      <c r="FK44" s="212"/>
      <c r="FL44" s="88"/>
      <c r="FM44" s="285"/>
      <c r="FN44" s="286"/>
      <c r="FO44" s="287"/>
      <c r="FP44" s="184"/>
      <c r="FQ44" s="1307" t="str">
        <f>EV44</f>
        <v>S1</v>
      </c>
      <c r="FR44" s="685" t="str">
        <f>EW44</f>
        <v/>
      </c>
      <c r="FS44" s="1306"/>
      <c r="FT44" s="6" t="str">
        <f>EY44</f>
        <v/>
      </c>
      <c r="FU44" s="139"/>
      <c r="FV44" s="6" t="str">
        <f>FA44</f>
        <v/>
      </c>
      <c r="FW44" s="139"/>
      <c r="FX44" s="1873" t="str">
        <f t="shared" ref="FX44:FX58" si="116">IF(TRIM(FC44)="","",FC44)</f>
        <v/>
      </c>
      <c r="FY44" s="1874"/>
      <c r="FZ44" s="1874"/>
      <c r="GA44" s="1874"/>
      <c r="GB44" s="1875"/>
      <c r="GC44" s="176"/>
      <c r="GD44" s="1310"/>
      <c r="GE44" s="139"/>
      <c r="GF44" s="212"/>
      <c r="GG44" s="88"/>
      <c r="GH44" s="285"/>
      <c r="GI44" s="286"/>
      <c r="GJ44" s="287"/>
      <c r="GK44" s="182"/>
      <c r="GO44" s="628"/>
      <c r="GP44" s="2451"/>
      <c r="GQ44" s="2452"/>
      <c r="GR44" s="2453"/>
      <c r="GS44" s="2473" t="s">
        <v>68</v>
      </c>
      <c r="GT44" s="2474">
        <f t="shared" ref="GT44:GT58" si="117">AG42</f>
        <v>0</v>
      </c>
      <c r="GU44" s="2455" t="str">
        <f t="shared" ref="GU44:GU58" si="118">BB42</f>
        <v/>
      </c>
      <c r="GV44" s="2455" t="str">
        <f t="shared" ref="GV44:GV58" si="119">BW42</f>
        <v/>
      </c>
      <c r="GW44" s="2455" t="str">
        <f t="shared" ref="GW44:GW58" si="120">CR42</f>
        <v/>
      </c>
      <c r="GX44" s="2455" t="str">
        <f t="shared" ref="GX44:GX58" si="121">DM42</f>
        <v/>
      </c>
      <c r="GY44" s="2455" t="str">
        <f t="shared" ref="GY44:GY58" si="122">EH42</f>
        <v/>
      </c>
      <c r="GZ44" s="2455" t="str">
        <f t="shared" ref="GZ44:GZ58" si="123">FC44</f>
        <v/>
      </c>
      <c r="HA44" s="2455" t="str">
        <f t="shared" ref="HA44:HA58" si="124">FX44</f>
        <v/>
      </c>
      <c r="HB44" s="2452"/>
      <c r="HC44" s="2459">
        <f t="shared" ref="HC44:HC61" ca="1" si="125">(IF(COUNTIF($GT$44:$HA$73,HD44)&gt;=1,1,0)+HB75+HU44)</f>
        <v>0</v>
      </c>
      <c r="HD44" s="2475" t="s">
        <v>1411</v>
      </c>
      <c r="HE44" s="2471"/>
      <c r="HF44" s="2472" t="e">
        <f t="shared" ref="HF44:HF61" si="126">MATCH(HD44,$HA$44:$HA$73,0)</f>
        <v>#N/A</v>
      </c>
      <c r="HG44" s="2472">
        <f t="shared" ref="HG44:HG63" si="127">IF(ISERROR(HF44),0,IF(HF44&lt;16,"B"&amp;TEXT(41+HF44,0),"B"&amp;TEXT(68+HF44-15,0)))</f>
        <v>0</v>
      </c>
      <c r="HH44" s="2472" t="str">
        <f ca="1">IF(HG44=0,"",INDIRECT(HG44))</f>
        <v/>
      </c>
      <c r="HI44" s="2472" t="str">
        <f t="shared" ref="HI44:HI45" ca="1" si="128">IF(HG44=0,"",OFFSET(INDIRECT(HG44),0,2))</f>
        <v/>
      </c>
      <c r="HJ44" s="2472" t="str">
        <f ca="1">IF(HG44=0,"",OFFSET(INDIRECT(HG44),0,6))</f>
        <v/>
      </c>
      <c r="HK44" s="2472" t="str">
        <f t="shared" ref="HK44:HK63" ca="1" si="129">IF(HG44=0,"",OFFSET(INDIRECT(HG44),0,-1))</f>
        <v/>
      </c>
      <c r="HL44" s="2472" t="str">
        <f t="shared" ref="HL44:HS59" ca="1" si="130">IF($HG44=0,"",OFFSET(INDIRECT($HG44),0,12))</f>
        <v/>
      </c>
      <c r="HM44" s="2472" t="str">
        <f t="shared" ref="HM44:HM46" ca="1" si="131">IF($HG44=0,"",OFFSET(INDIRECT($HG44),0,14))</f>
        <v/>
      </c>
      <c r="HN44" s="2472" t="str">
        <f t="shared" ref="HN44:HN46" ca="1" si="132">IF($HG44=0,"",OFFSET(INDIRECT($HG44),0,16))</f>
        <v/>
      </c>
      <c r="HO44" s="2472" t="str">
        <f t="shared" ref="HO44:HO46" ca="1" si="133">IF($HG44=0,"",OFFSET(INDIRECT($HG44),0,18))</f>
        <v/>
      </c>
      <c r="HP44" s="2472" t="str">
        <f t="shared" ca="1" si="130"/>
        <v/>
      </c>
      <c r="HQ44" s="2472" t="str">
        <f t="shared" ca="1" si="130"/>
        <v/>
      </c>
      <c r="HR44" s="2472" t="str">
        <f t="shared" ca="1" si="130"/>
        <v/>
      </c>
      <c r="HS44" s="2472" t="str">
        <f t="shared" ca="1" si="130"/>
        <v/>
      </c>
      <c r="HT44" s="2475">
        <f t="shared" ref="HT44:HT63" si="134">IF(HG44=0,999,VALUE(MID(HG44,2,LEN(HG44))))</f>
        <v>999</v>
      </c>
      <c r="HU44" s="2453">
        <f t="shared" ref="HU44:HU63" ca="1" si="135">IF(HH44=B90,0,1)</f>
        <v>0</v>
      </c>
      <c r="HV44" s="2452"/>
      <c r="HW44" s="2449" t="str">
        <f>'2020'!AU3</f>
        <v>Proces 4</v>
      </c>
      <c r="HX44" s="2439"/>
      <c r="HY44" s="201"/>
      <c r="HZ44" s="201"/>
    </row>
    <row r="45" spans="1:239" s="627" customFormat="1" ht="16.5" customHeight="1" x14ac:dyDescent="0.25">
      <c r="A45" s="629" t="s">
        <v>71</v>
      </c>
      <c r="B45" s="690"/>
      <c r="C45" s="1849"/>
      <c r="D45" s="166"/>
      <c r="E45" s="139"/>
      <c r="F45" s="616"/>
      <c r="G45" s="1303"/>
      <c r="H45" s="630"/>
      <c r="I45" s="1304"/>
      <c r="J45" s="279"/>
      <c r="K45" s="280"/>
      <c r="L45" s="281"/>
      <c r="M45" s="611"/>
      <c r="N45" s="1811"/>
      <c r="O45" s="1800">
        <f t="shared" si="100"/>
        <v>0</v>
      </c>
      <c r="P45" s="1811"/>
      <c r="Q45" s="1800">
        <f t="shared" si="101"/>
        <v>0</v>
      </c>
      <c r="R45" s="1809" t="str">
        <f t="shared" si="84"/>
        <v/>
      </c>
      <c r="S45" s="1810"/>
      <c r="T45" s="1811" t="str">
        <f t="shared" si="85"/>
        <v/>
      </c>
      <c r="U45" s="1811"/>
      <c r="V45" s="1811"/>
      <c r="W45" s="1811"/>
      <c r="X45" s="1811"/>
      <c r="Y45" s="542"/>
      <c r="Z45" s="1308" t="str">
        <f t="shared" si="102"/>
        <v>S4</v>
      </c>
      <c r="AA45" s="7" t="str">
        <f t="shared" si="86"/>
        <v/>
      </c>
      <c r="AB45" s="1306"/>
      <c r="AC45" s="7" t="str">
        <f t="shared" si="87"/>
        <v/>
      </c>
      <c r="AD45" s="139"/>
      <c r="AE45" s="213" t="str">
        <f t="shared" si="88"/>
        <v/>
      </c>
      <c r="AF45" s="139"/>
      <c r="AG45" s="1876"/>
      <c r="AH45" s="611"/>
      <c r="AI45" s="2115"/>
      <c r="AJ45" s="767"/>
      <c r="AK45" s="2116"/>
      <c r="AL45" s="139"/>
      <c r="AM45" s="1311"/>
      <c r="AN45" s="686"/>
      <c r="AO45" s="213"/>
      <c r="AP45" s="139"/>
      <c r="AQ45" s="2587"/>
      <c r="AR45" s="2588"/>
      <c r="AS45" s="2589"/>
      <c r="AT45" s="188"/>
      <c r="AU45" s="1288" t="str">
        <f t="shared" si="103"/>
        <v>S4</v>
      </c>
      <c r="AV45" s="692" t="str">
        <f t="shared" si="103"/>
        <v/>
      </c>
      <c r="AW45" s="1306"/>
      <c r="AX45" s="7" t="str">
        <f t="shared" si="104"/>
        <v/>
      </c>
      <c r="AY45" s="139"/>
      <c r="AZ45" s="213" t="str">
        <f t="shared" si="89"/>
        <v/>
      </c>
      <c r="BA45" s="139"/>
      <c r="BB45" s="1876" t="str">
        <f t="shared" si="90"/>
        <v/>
      </c>
      <c r="BC45" s="611"/>
      <c r="BD45" s="2115"/>
      <c r="BE45" s="767"/>
      <c r="BF45" s="2116"/>
      <c r="BG45" s="176"/>
      <c r="BH45" s="1311"/>
      <c r="BI45" s="139"/>
      <c r="BJ45" s="213"/>
      <c r="BK45" s="687"/>
      <c r="BL45" s="2587"/>
      <c r="BM45" s="2588"/>
      <c r="BN45" s="2589"/>
      <c r="BO45" s="181"/>
      <c r="BP45" s="1309" t="str">
        <f t="shared" si="105"/>
        <v>S4</v>
      </c>
      <c r="BQ45" s="693" t="str">
        <f t="shared" si="91"/>
        <v/>
      </c>
      <c r="BR45" s="1306"/>
      <c r="BS45" s="7" t="str">
        <f t="shared" si="91"/>
        <v/>
      </c>
      <c r="BT45" s="139"/>
      <c r="BU45" s="213" t="str">
        <f t="shared" si="92"/>
        <v/>
      </c>
      <c r="BV45" s="139"/>
      <c r="BW45" s="1876" t="str">
        <f t="shared" si="93"/>
        <v/>
      </c>
      <c r="BX45" s="611"/>
      <c r="BY45" s="2115"/>
      <c r="BZ45" s="767"/>
      <c r="CA45" s="2116"/>
      <c r="CB45" s="176"/>
      <c r="CC45" s="1311"/>
      <c r="CD45" s="139"/>
      <c r="CE45" s="213"/>
      <c r="CF45" s="88"/>
      <c r="CG45" s="2587"/>
      <c r="CH45" s="2588"/>
      <c r="CI45" s="2589"/>
      <c r="CJ45" s="184"/>
      <c r="CK45" s="1309" t="str">
        <f t="shared" si="106"/>
        <v>S4</v>
      </c>
      <c r="CL45" s="693" t="str">
        <f t="shared" si="106"/>
        <v/>
      </c>
      <c r="CM45" s="1306"/>
      <c r="CN45" s="7" t="str">
        <f t="shared" si="107"/>
        <v/>
      </c>
      <c r="CO45" s="139"/>
      <c r="CP45" s="213" t="str">
        <f t="shared" si="94"/>
        <v/>
      </c>
      <c r="CQ45" s="139"/>
      <c r="CR45" s="1876" t="str">
        <f t="shared" si="95"/>
        <v/>
      </c>
      <c r="CS45" s="611"/>
      <c r="CT45" s="2115"/>
      <c r="CU45" s="767"/>
      <c r="CV45" s="2116"/>
      <c r="CW45" s="176"/>
      <c r="CX45" s="1311"/>
      <c r="CY45" s="139"/>
      <c r="CZ45" s="213"/>
      <c r="DA45" s="228"/>
      <c r="DB45" s="2587"/>
      <c r="DC45" s="2588"/>
      <c r="DD45" s="2589"/>
      <c r="DE45" s="184"/>
      <c r="DF45" s="1309" t="str">
        <f t="shared" si="108"/>
        <v>S4</v>
      </c>
      <c r="DG45" s="693" t="str">
        <f t="shared" si="108"/>
        <v/>
      </c>
      <c r="DH45" s="1306"/>
      <c r="DI45" s="7" t="str">
        <f t="shared" si="109"/>
        <v/>
      </c>
      <c r="DJ45" s="139"/>
      <c r="DK45" s="213" t="str">
        <f t="shared" si="96"/>
        <v/>
      </c>
      <c r="DL45" s="139"/>
      <c r="DM45" s="1876" t="str">
        <f t="shared" si="97"/>
        <v/>
      </c>
      <c r="DN45" s="611"/>
      <c r="DO45" s="2115"/>
      <c r="DP45" s="767"/>
      <c r="DQ45" s="2116"/>
      <c r="DR45" s="176"/>
      <c r="DS45" s="1311"/>
      <c r="DT45" s="139"/>
      <c r="DU45" s="213"/>
      <c r="DV45" s="88"/>
      <c r="DW45" s="2587"/>
      <c r="DX45" s="2588"/>
      <c r="DY45" s="2589"/>
      <c r="DZ45" s="184"/>
      <c r="EA45" s="1309" t="str">
        <f t="shared" si="110"/>
        <v>S4</v>
      </c>
      <c r="EB45" s="693" t="str">
        <f t="shared" si="110"/>
        <v/>
      </c>
      <c r="EC45" s="1306"/>
      <c r="ED45" s="7" t="str">
        <f t="shared" si="111"/>
        <v/>
      </c>
      <c r="EE45" s="139"/>
      <c r="EF45" s="213" t="str">
        <f t="shared" si="98"/>
        <v/>
      </c>
      <c r="EG45" s="139"/>
      <c r="EH45" s="1876" t="str">
        <f t="shared" si="99"/>
        <v/>
      </c>
      <c r="EI45" s="611"/>
      <c r="EJ45" s="2115"/>
      <c r="EK45" s="767"/>
      <c r="EL45" s="2116"/>
      <c r="EM45" s="176"/>
      <c r="EN45" s="1311"/>
      <c r="EO45" s="139"/>
      <c r="EP45" s="213"/>
      <c r="EQ45" s="88"/>
      <c r="ER45" s="2587"/>
      <c r="ES45" s="2588"/>
      <c r="ET45" s="2589"/>
      <c r="EU45" s="184"/>
      <c r="EV45" s="1309" t="str">
        <f t="shared" si="112"/>
        <v>S2</v>
      </c>
      <c r="EW45" s="693" t="str">
        <f t="shared" si="112"/>
        <v/>
      </c>
      <c r="EX45" s="1306"/>
      <c r="EY45" s="7" t="str">
        <f t="shared" si="113"/>
        <v/>
      </c>
      <c r="EZ45" s="139"/>
      <c r="FA45" s="7" t="str">
        <f t="shared" si="114"/>
        <v/>
      </c>
      <c r="FB45" s="139"/>
      <c r="FC45" s="1876" t="str">
        <f t="shared" si="115"/>
        <v/>
      </c>
      <c r="FD45" s="1877"/>
      <c r="FE45" s="1877"/>
      <c r="FF45" s="1877"/>
      <c r="FG45" s="1878"/>
      <c r="FH45" s="176"/>
      <c r="FI45" s="1311"/>
      <c r="FJ45" s="139"/>
      <c r="FK45" s="213"/>
      <c r="FL45" s="88"/>
      <c r="FM45" s="288"/>
      <c r="FN45" s="289"/>
      <c r="FO45" s="290"/>
      <c r="FP45" s="184"/>
      <c r="FQ45" s="1309" t="str">
        <f t="shared" ref="FQ45:FR58" si="136">EV45</f>
        <v>S2</v>
      </c>
      <c r="FR45" s="693" t="str">
        <f t="shared" si="136"/>
        <v/>
      </c>
      <c r="FS45" s="1306"/>
      <c r="FT45" s="7" t="str">
        <f t="shared" ref="FT45:FT58" si="137">EY45</f>
        <v/>
      </c>
      <c r="FU45" s="139"/>
      <c r="FV45" s="7" t="str">
        <f t="shared" ref="FV45:FV58" si="138">FA45</f>
        <v/>
      </c>
      <c r="FW45" s="139"/>
      <c r="FX45" s="1876" t="str">
        <f t="shared" si="116"/>
        <v/>
      </c>
      <c r="FY45" s="1877"/>
      <c r="FZ45" s="1877"/>
      <c r="GA45" s="1877"/>
      <c r="GB45" s="1878"/>
      <c r="GC45" s="176"/>
      <c r="GD45" s="1311"/>
      <c r="GE45" s="139"/>
      <c r="GF45" s="213"/>
      <c r="GG45" s="88"/>
      <c r="GH45" s="288"/>
      <c r="GI45" s="289"/>
      <c r="GJ45" s="290"/>
      <c r="GK45" s="182"/>
      <c r="GO45" s="628"/>
      <c r="GP45" s="2451"/>
      <c r="GQ45" s="2452"/>
      <c r="GR45" s="2453"/>
      <c r="GS45" s="2473" t="s">
        <v>69</v>
      </c>
      <c r="GT45" s="2474">
        <f t="shared" si="117"/>
        <v>0</v>
      </c>
      <c r="GU45" s="2455" t="str">
        <f t="shared" si="118"/>
        <v/>
      </c>
      <c r="GV45" s="2455" t="str">
        <f t="shared" si="119"/>
        <v/>
      </c>
      <c r="GW45" s="2455" t="str">
        <f t="shared" si="120"/>
        <v/>
      </c>
      <c r="GX45" s="2455" t="str">
        <f t="shared" si="121"/>
        <v/>
      </c>
      <c r="GY45" s="2455" t="str">
        <f t="shared" si="122"/>
        <v/>
      </c>
      <c r="GZ45" s="2455" t="str">
        <f t="shared" si="123"/>
        <v/>
      </c>
      <c r="HA45" s="2455" t="str">
        <f t="shared" si="124"/>
        <v/>
      </c>
      <c r="HB45" s="2452"/>
      <c r="HC45" s="2454">
        <f t="shared" ca="1" si="125"/>
        <v>0</v>
      </c>
      <c r="HD45" s="2476" t="s">
        <v>1412</v>
      </c>
      <c r="HE45" s="2474"/>
      <c r="HF45" s="2455" t="e">
        <f t="shared" si="126"/>
        <v>#N/A</v>
      </c>
      <c r="HG45" s="2455">
        <f t="shared" si="127"/>
        <v>0</v>
      </c>
      <c r="HH45" s="2455" t="str">
        <f t="shared" ref="HH45:HH62" ca="1" si="139">IF(HG45=0,"",INDIRECT(HG45))</f>
        <v/>
      </c>
      <c r="HI45" s="2455" t="str">
        <f t="shared" ca="1" si="128"/>
        <v/>
      </c>
      <c r="HJ45" s="2455" t="str">
        <f t="shared" ref="HJ45:HJ63" ca="1" si="140">IF(HG45=0,"",OFFSET(INDIRECT(HG45),0,6))</f>
        <v/>
      </c>
      <c r="HK45" s="2455" t="str">
        <f t="shared" ca="1" si="129"/>
        <v/>
      </c>
      <c r="HL45" s="2455" t="str">
        <f t="shared" ca="1" si="130"/>
        <v/>
      </c>
      <c r="HM45" s="2455" t="str">
        <f t="shared" ca="1" si="131"/>
        <v/>
      </c>
      <c r="HN45" s="2455" t="str">
        <f t="shared" ca="1" si="132"/>
        <v/>
      </c>
      <c r="HO45" s="2455" t="str">
        <f t="shared" ca="1" si="133"/>
        <v/>
      </c>
      <c r="HP45" s="2455" t="str">
        <f t="shared" ca="1" si="130"/>
        <v/>
      </c>
      <c r="HQ45" s="2455" t="str">
        <f t="shared" ca="1" si="130"/>
        <v/>
      </c>
      <c r="HR45" s="2455" t="str">
        <f t="shared" ca="1" si="130"/>
        <v/>
      </c>
      <c r="HS45" s="2455" t="str">
        <f t="shared" ca="1" si="130"/>
        <v/>
      </c>
      <c r="HT45" s="2476">
        <f t="shared" si="134"/>
        <v>999</v>
      </c>
      <c r="HU45" s="2453">
        <f t="shared" ca="1" si="135"/>
        <v>0</v>
      </c>
      <c r="HV45" s="2452"/>
      <c r="HW45" s="2449" t="str">
        <f>'2020'!AV3</f>
        <v>Proces 5</v>
      </c>
      <c r="HX45" s="2439" t="s">
        <v>181</v>
      </c>
      <c r="HY45" s="201"/>
      <c r="HZ45" s="201"/>
    </row>
    <row r="46" spans="1:239" s="627" customFormat="1" ht="15.75" x14ac:dyDescent="0.25">
      <c r="A46" s="629" t="s">
        <v>72</v>
      </c>
      <c r="B46" s="1312"/>
      <c r="C46" s="1849"/>
      <c r="D46" s="166"/>
      <c r="E46" s="139"/>
      <c r="F46" s="616"/>
      <c r="G46" s="1303"/>
      <c r="H46" s="630"/>
      <c r="I46" s="1304"/>
      <c r="J46" s="279"/>
      <c r="K46" s="280"/>
      <c r="L46" s="281"/>
      <c r="M46" s="611"/>
      <c r="N46" s="1811"/>
      <c r="O46" s="1800">
        <f t="shared" si="100"/>
        <v>0</v>
      </c>
      <c r="P46" s="1811"/>
      <c r="Q46" s="1800">
        <f t="shared" si="101"/>
        <v>0</v>
      </c>
      <c r="R46" s="1809" t="str">
        <f t="shared" si="84"/>
        <v/>
      </c>
      <c r="S46" s="1810"/>
      <c r="T46" s="1811" t="str">
        <f t="shared" si="85"/>
        <v/>
      </c>
      <c r="U46" s="1811"/>
      <c r="V46" s="1811"/>
      <c r="W46" s="1811"/>
      <c r="X46" s="1811"/>
      <c r="Y46" s="542"/>
      <c r="Z46" s="1308" t="str">
        <f t="shared" si="102"/>
        <v>S5</v>
      </c>
      <c r="AA46" s="7" t="str">
        <f t="shared" si="86"/>
        <v/>
      </c>
      <c r="AB46" s="1306"/>
      <c r="AC46" s="7" t="str">
        <f t="shared" si="87"/>
        <v/>
      </c>
      <c r="AD46" s="139"/>
      <c r="AE46" s="213" t="str">
        <f t="shared" si="88"/>
        <v/>
      </c>
      <c r="AF46" s="139"/>
      <c r="AG46" s="1876"/>
      <c r="AH46" s="611"/>
      <c r="AI46" s="2115"/>
      <c r="AJ46" s="767"/>
      <c r="AK46" s="2116"/>
      <c r="AL46" s="139"/>
      <c r="AM46" s="1311"/>
      <c r="AN46" s="686"/>
      <c r="AO46" s="213"/>
      <c r="AP46" s="139"/>
      <c r="AQ46" s="2587"/>
      <c r="AR46" s="2588"/>
      <c r="AS46" s="2589"/>
      <c r="AT46" s="188"/>
      <c r="AU46" s="1288" t="str">
        <f t="shared" si="103"/>
        <v>S5</v>
      </c>
      <c r="AV46" s="692" t="str">
        <f t="shared" si="103"/>
        <v/>
      </c>
      <c r="AW46" s="1306"/>
      <c r="AX46" s="7" t="str">
        <f t="shared" si="104"/>
        <v/>
      </c>
      <c r="AY46" s="139"/>
      <c r="AZ46" s="213" t="str">
        <f t="shared" si="89"/>
        <v/>
      </c>
      <c r="BA46" s="139"/>
      <c r="BB46" s="1876" t="str">
        <f t="shared" si="90"/>
        <v/>
      </c>
      <c r="BC46" s="611"/>
      <c r="BD46" s="2115"/>
      <c r="BE46" s="767"/>
      <c r="BF46" s="2116"/>
      <c r="BG46" s="176"/>
      <c r="BH46" s="1311"/>
      <c r="BI46" s="139"/>
      <c r="BJ46" s="213"/>
      <c r="BK46" s="687"/>
      <c r="BL46" s="2587"/>
      <c r="BM46" s="2588"/>
      <c r="BN46" s="2589"/>
      <c r="BO46" s="181"/>
      <c r="BP46" s="1309" t="str">
        <f t="shared" si="105"/>
        <v>S5</v>
      </c>
      <c r="BQ46" s="693" t="str">
        <f t="shared" si="91"/>
        <v/>
      </c>
      <c r="BR46" s="1306"/>
      <c r="BS46" s="7" t="str">
        <f t="shared" si="91"/>
        <v/>
      </c>
      <c r="BT46" s="139"/>
      <c r="BU46" s="213" t="str">
        <f t="shared" si="92"/>
        <v/>
      </c>
      <c r="BV46" s="139"/>
      <c r="BW46" s="1876" t="str">
        <f t="shared" si="93"/>
        <v/>
      </c>
      <c r="BX46" s="611"/>
      <c r="BY46" s="2115"/>
      <c r="BZ46" s="767"/>
      <c r="CA46" s="2116"/>
      <c r="CB46" s="176"/>
      <c r="CC46" s="1311"/>
      <c r="CD46" s="139"/>
      <c r="CE46" s="213"/>
      <c r="CF46" s="88"/>
      <c r="CG46" s="2587"/>
      <c r="CH46" s="2588"/>
      <c r="CI46" s="2589"/>
      <c r="CJ46" s="184"/>
      <c r="CK46" s="1309" t="str">
        <f t="shared" si="106"/>
        <v>S5</v>
      </c>
      <c r="CL46" s="693" t="str">
        <f t="shared" si="106"/>
        <v/>
      </c>
      <c r="CM46" s="1306"/>
      <c r="CN46" s="7" t="str">
        <f t="shared" si="107"/>
        <v/>
      </c>
      <c r="CO46" s="139"/>
      <c r="CP46" s="213" t="str">
        <f t="shared" si="94"/>
        <v/>
      </c>
      <c r="CQ46" s="139"/>
      <c r="CR46" s="1876" t="str">
        <f t="shared" si="95"/>
        <v/>
      </c>
      <c r="CS46" s="611"/>
      <c r="CT46" s="2115"/>
      <c r="CU46" s="767"/>
      <c r="CV46" s="2116"/>
      <c r="CW46" s="176"/>
      <c r="CX46" s="1311"/>
      <c r="CY46" s="139"/>
      <c r="CZ46" s="213"/>
      <c r="DA46" s="228"/>
      <c r="DB46" s="2587"/>
      <c r="DC46" s="2588"/>
      <c r="DD46" s="2589"/>
      <c r="DE46" s="184"/>
      <c r="DF46" s="1309" t="str">
        <f t="shared" si="108"/>
        <v>S5</v>
      </c>
      <c r="DG46" s="693" t="str">
        <f t="shared" si="108"/>
        <v/>
      </c>
      <c r="DH46" s="1306"/>
      <c r="DI46" s="7" t="str">
        <f t="shared" si="109"/>
        <v/>
      </c>
      <c r="DJ46" s="139"/>
      <c r="DK46" s="213" t="str">
        <f t="shared" si="96"/>
        <v/>
      </c>
      <c r="DL46" s="139"/>
      <c r="DM46" s="1876" t="str">
        <f t="shared" si="97"/>
        <v/>
      </c>
      <c r="DN46" s="611"/>
      <c r="DO46" s="2115"/>
      <c r="DP46" s="767"/>
      <c r="DQ46" s="2116"/>
      <c r="DR46" s="176"/>
      <c r="DS46" s="1311"/>
      <c r="DT46" s="139"/>
      <c r="DU46" s="213"/>
      <c r="DV46" s="88"/>
      <c r="DW46" s="2587"/>
      <c r="DX46" s="2588"/>
      <c r="DY46" s="2589"/>
      <c r="DZ46" s="184"/>
      <c r="EA46" s="1309" t="str">
        <f t="shared" si="110"/>
        <v>S5</v>
      </c>
      <c r="EB46" s="693" t="str">
        <f t="shared" si="110"/>
        <v/>
      </c>
      <c r="EC46" s="1306"/>
      <c r="ED46" s="7" t="str">
        <f t="shared" si="111"/>
        <v/>
      </c>
      <c r="EE46" s="139"/>
      <c r="EF46" s="213" t="str">
        <f t="shared" si="98"/>
        <v/>
      </c>
      <c r="EG46" s="139"/>
      <c r="EH46" s="1876" t="str">
        <f t="shared" si="99"/>
        <v/>
      </c>
      <c r="EI46" s="611"/>
      <c r="EJ46" s="2115"/>
      <c r="EK46" s="767"/>
      <c r="EL46" s="2116"/>
      <c r="EM46" s="176"/>
      <c r="EN46" s="1311"/>
      <c r="EO46" s="139"/>
      <c r="EP46" s="213"/>
      <c r="EQ46" s="88"/>
      <c r="ER46" s="2587"/>
      <c r="ES46" s="2588"/>
      <c r="ET46" s="2589"/>
      <c r="EU46" s="184"/>
      <c r="EV46" s="1309" t="str">
        <f t="shared" si="112"/>
        <v>S3</v>
      </c>
      <c r="EW46" s="693" t="str">
        <f t="shared" si="112"/>
        <v/>
      </c>
      <c r="EX46" s="1306"/>
      <c r="EY46" s="7" t="str">
        <f t="shared" si="113"/>
        <v/>
      </c>
      <c r="EZ46" s="139"/>
      <c r="FA46" s="7" t="str">
        <f t="shared" si="114"/>
        <v/>
      </c>
      <c r="FB46" s="139"/>
      <c r="FC46" s="1876" t="str">
        <f t="shared" si="115"/>
        <v/>
      </c>
      <c r="FD46" s="1877"/>
      <c r="FE46" s="1877"/>
      <c r="FF46" s="1877"/>
      <c r="FG46" s="1878"/>
      <c r="FH46" s="176"/>
      <c r="FI46" s="1311"/>
      <c r="FJ46" s="139"/>
      <c r="FK46" s="213"/>
      <c r="FL46" s="88"/>
      <c r="FM46" s="288"/>
      <c r="FN46" s="289"/>
      <c r="FO46" s="290"/>
      <c r="FP46" s="184"/>
      <c r="FQ46" s="1309" t="str">
        <f t="shared" si="136"/>
        <v>S3</v>
      </c>
      <c r="FR46" s="693" t="str">
        <f t="shared" si="136"/>
        <v/>
      </c>
      <c r="FS46" s="1306"/>
      <c r="FT46" s="7" t="str">
        <f t="shared" si="137"/>
        <v/>
      </c>
      <c r="FU46" s="139"/>
      <c r="FV46" s="7" t="str">
        <f t="shared" si="138"/>
        <v/>
      </c>
      <c r="FW46" s="139"/>
      <c r="FX46" s="1876" t="str">
        <f t="shared" si="116"/>
        <v/>
      </c>
      <c r="FY46" s="1877"/>
      <c r="FZ46" s="1877"/>
      <c r="GA46" s="1877"/>
      <c r="GB46" s="1878"/>
      <c r="GC46" s="176"/>
      <c r="GD46" s="1311"/>
      <c r="GE46" s="139"/>
      <c r="GF46" s="213"/>
      <c r="GG46" s="88"/>
      <c r="GH46" s="288"/>
      <c r="GI46" s="289"/>
      <c r="GJ46" s="290"/>
      <c r="GK46" s="182"/>
      <c r="GO46" s="628"/>
      <c r="GP46" s="2451"/>
      <c r="GQ46" s="2452"/>
      <c r="GR46" s="2453"/>
      <c r="GS46" s="2473" t="s">
        <v>70</v>
      </c>
      <c r="GT46" s="2474">
        <f t="shared" si="117"/>
        <v>0</v>
      </c>
      <c r="GU46" s="2455" t="str">
        <f t="shared" si="118"/>
        <v/>
      </c>
      <c r="GV46" s="2455" t="str">
        <f t="shared" si="119"/>
        <v/>
      </c>
      <c r="GW46" s="2455" t="str">
        <f t="shared" si="120"/>
        <v/>
      </c>
      <c r="GX46" s="2455" t="str">
        <f t="shared" si="121"/>
        <v/>
      </c>
      <c r="GY46" s="2455" t="str">
        <f t="shared" si="122"/>
        <v/>
      </c>
      <c r="GZ46" s="2455" t="str">
        <f t="shared" si="123"/>
        <v/>
      </c>
      <c r="HA46" s="2455" t="str">
        <f t="shared" si="124"/>
        <v/>
      </c>
      <c r="HB46" s="2452"/>
      <c r="HC46" s="2454">
        <f t="shared" ca="1" si="125"/>
        <v>0</v>
      </c>
      <c r="HD46" s="2476" t="s">
        <v>1413</v>
      </c>
      <c r="HE46" s="2474"/>
      <c r="HF46" s="2455" t="e">
        <f t="shared" si="126"/>
        <v>#N/A</v>
      </c>
      <c r="HG46" s="2455">
        <f t="shared" si="127"/>
        <v>0</v>
      </c>
      <c r="HH46" s="2455" t="str">
        <f t="shared" ca="1" si="139"/>
        <v/>
      </c>
      <c r="HI46" s="2455" t="str">
        <f ca="1">IF(HG46=0,"",OFFSET(INDIRECT(HG46),0,2))</f>
        <v/>
      </c>
      <c r="HJ46" s="2455" t="str">
        <f t="shared" ca="1" si="140"/>
        <v/>
      </c>
      <c r="HK46" s="2455" t="str">
        <f ca="1">IF(HG46=0,"",OFFSET(INDIRECT(HG46),0,-1))</f>
        <v/>
      </c>
      <c r="HL46" s="2455" t="str">
        <f t="shared" ca="1" si="130"/>
        <v/>
      </c>
      <c r="HM46" s="2455" t="str">
        <f t="shared" ca="1" si="131"/>
        <v/>
      </c>
      <c r="HN46" s="2455" t="str">
        <f t="shared" ca="1" si="132"/>
        <v/>
      </c>
      <c r="HO46" s="2455" t="str">
        <f t="shared" ca="1" si="133"/>
        <v/>
      </c>
      <c r="HP46" s="2455" t="str">
        <f t="shared" ca="1" si="130"/>
        <v/>
      </c>
      <c r="HQ46" s="2455" t="str">
        <f t="shared" ca="1" si="130"/>
        <v/>
      </c>
      <c r="HR46" s="2455" t="str">
        <f t="shared" ca="1" si="130"/>
        <v/>
      </c>
      <c r="HS46" s="2455" t="str">
        <f t="shared" ca="1" si="130"/>
        <v/>
      </c>
      <c r="HT46" s="2476">
        <f t="shared" si="134"/>
        <v>999</v>
      </c>
      <c r="HU46" s="2453">
        <f t="shared" ca="1" si="135"/>
        <v>0</v>
      </c>
      <c r="HV46" s="2452"/>
      <c r="HW46" s="2449" t="str">
        <f>'2020'!AW3</f>
        <v>Proces 6</v>
      </c>
      <c r="HX46" s="2439" t="s">
        <v>181</v>
      </c>
      <c r="HY46" s="201"/>
      <c r="HZ46" s="201"/>
    </row>
    <row r="47" spans="1:239" s="627" customFormat="1" ht="15.75" x14ac:dyDescent="0.25">
      <c r="A47" s="629" t="s">
        <v>73</v>
      </c>
      <c r="B47" s="1313"/>
      <c r="C47" s="1849"/>
      <c r="D47" s="166"/>
      <c r="E47" s="139"/>
      <c r="F47" s="616"/>
      <c r="G47" s="1303"/>
      <c r="H47" s="630"/>
      <c r="I47" s="1304"/>
      <c r="J47" s="279"/>
      <c r="K47" s="280"/>
      <c r="L47" s="281"/>
      <c r="M47" s="611"/>
      <c r="N47" s="1811"/>
      <c r="O47" s="1800">
        <f t="shared" si="100"/>
        <v>0</v>
      </c>
      <c r="P47" s="1812"/>
      <c r="Q47" s="1800">
        <f t="shared" si="101"/>
        <v>0</v>
      </c>
      <c r="R47" s="1809" t="str">
        <f t="shared" si="84"/>
        <v/>
      </c>
      <c r="S47" s="1810"/>
      <c r="T47" s="1812" t="str">
        <f t="shared" si="85"/>
        <v/>
      </c>
      <c r="U47" s="1812"/>
      <c r="V47" s="1812"/>
      <c r="W47" s="1812"/>
      <c r="X47" s="1812"/>
      <c r="Y47" s="542"/>
      <c r="Z47" s="1308" t="str">
        <f t="shared" si="102"/>
        <v>S6</v>
      </c>
      <c r="AA47" s="7" t="str">
        <f t="shared" si="86"/>
        <v/>
      </c>
      <c r="AB47" s="1306"/>
      <c r="AC47" s="7" t="str">
        <f t="shared" si="87"/>
        <v/>
      </c>
      <c r="AD47" s="139"/>
      <c r="AE47" s="213" t="str">
        <f t="shared" si="88"/>
        <v/>
      </c>
      <c r="AF47" s="139"/>
      <c r="AG47" s="1876"/>
      <c r="AH47" s="611"/>
      <c r="AI47" s="2115"/>
      <c r="AJ47" s="767"/>
      <c r="AK47" s="2116"/>
      <c r="AL47" s="139"/>
      <c r="AM47" s="1311"/>
      <c r="AN47" s="686"/>
      <c r="AO47" s="213"/>
      <c r="AP47" s="139"/>
      <c r="AQ47" s="2587"/>
      <c r="AR47" s="2588"/>
      <c r="AS47" s="2589"/>
      <c r="AT47" s="188"/>
      <c r="AU47" s="1288" t="str">
        <f t="shared" si="103"/>
        <v>S6</v>
      </c>
      <c r="AV47" s="692" t="str">
        <f t="shared" si="103"/>
        <v/>
      </c>
      <c r="AW47" s="1306"/>
      <c r="AX47" s="7" t="str">
        <f t="shared" si="104"/>
        <v/>
      </c>
      <c r="AY47" s="139"/>
      <c r="AZ47" s="213" t="str">
        <f t="shared" si="89"/>
        <v/>
      </c>
      <c r="BA47" s="139"/>
      <c r="BB47" s="1876" t="str">
        <f t="shared" si="90"/>
        <v/>
      </c>
      <c r="BC47" s="611"/>
      <c r="BD47" s="2115"/>
      <c r="BE47" s="767"/>
      <c r="BF47" s="2116"/>
      <c r="BG47" s="176"/>
      <c r="BH47" s="1311"/>
      <c r="BI47" s="139"/>
      <c r="BJ47" s="213"/>
      <c r="BK47" s="687"/>
      <c r="BL47" s="2587"/>
      <c r="BM47" s="2588"/>
      <c r="BN47" s="2589"/>
      <c r="BO47" s="181"/>
      <c r="BP47" s="1309" t="str">
        <f t="shared" si="105"/>
        <v>S6</v>
      </c>
      <c r="BQ47" s="693" t="str">
        <f t="shared" si="91"/>
        <v/>
      </c>
      <c r="BR47" s="1306"/>
      <c r="BS47" s="7" t="str">
        <f t="shared" si="91"/>
        <v/>
      </c>
      <c r="BT47" s="139"/>
      <c r="BU47" s="213" t="str">
        <f t="shared" si="92"/>
        <v/>
      </c>
      <c r="BV47" s="139"/>
      <c r="BW47" s="1876" t="str">
        <f t="shared" si="93"/>
        <v/>
      </c>
      <c r="BX47" s="611"/>
      <c r="BY47" s="2115"/>
      <c r="BZ47" s="767"/>
      <c r="CA47" s="2116"/>
      <c r="CB47" s="176"/>
      <c r="CC47" s="1311"/>
      <c r="CD47" s="139"/>
      <c r="CE47" s="213"/>
      <c r="CF47" s="88"/>
      <c r="CG47" s="2587"/>
      <c r="CH47" s="2588"/>
      <c r="CI47" s="2589"/>
      <c r="CJ47" s="184"/>
      <c r="CK47" s="1309" t="str">
        <f t="shared" si="106"/>
        <v>S6</v>
      </c>
      <c r="CL47" s="693" t="str">
        <f t="shared" si="106"/>
        <v/>
      </c>
      <c r="CM47" s="1306"/>
      <c r="CN47" s="7" t="str">
        <f t="shared" si="107"/>
        <v/>
      </c>
      <c r="CO47" s="139"/>
      <c r="CP47" s="213" t="str">
        <f t="shared" si="94"/>
        <v/>
      </c>
      <c r="CQ47" s="139"/>
      <c r="CR47" s="1876" t="str">
        <f t="shared" si="95"/>
        <v/>
      </c>
      <c r="CS47" s="611"/>
      <c r="CT47" s="2115"/>
      <c r="CU47" s="767"/>
      <c r="CV47" s="2116"/>
      <c r="CW47" s="176"/>
      <c r="CX47" s="1311"/>
      <c r="CY47" s="139"/>
      <c r="CZ47" s="213"/>
      <c r="DA47" s="228"/>
      <c r="DB47" s="2587"/>
      <c r="DC47" s="2588"/>
      <c r="DD47" s="2589"/>
      <c r="DE47" s="184"/>
      <c r="DF47" s="1309" t="str">
        <f t="shared" si="108"/>
        <v>S6</v>
      </c>
      <c r="DG47" s="693" t="str">
        <f t="shared" si="108"/>
        <v/>
      </c>
      <c r="DH47" s="1306"/>
      <c r="DI47" s="7" t="str">
        <f t="shared" si="109"/>
        <v/>
      </c>
      <c r="DJ47" s="139"/>
      <c r="DK47" s="213" t="str">
        <f t="shared" si="96"/>
        <v/>
      </c>
      <c r="DL47" s="139"/>
      <c r="DM47" s="1876" t="str">
        <f t="shared" si="97"/>
        <v/>
      </c>
      <c r="DN47" s="611"/>
      <c r="DO47" s="2115"/>
      <c r="DP47" s="767"/>
      <c r="DQ47" s="2116"/>
      <c r="DR47" s="176"/>
      <c r="DS47" s="1311"/>
      <c r="DT47" s="139"/>
      <c r="DU47" s="213"/>
      <c r="DV47" s="88"/>
      <c r="DW47" s="2587"/>
      <c r="DX47" s="2588"/>
      <c r="DY47" s="2589"/>
      <c r="DZ47" s="184"/>
      <c r="EA47" s="1309" t="str">
        <f t="shared" si="110"/>
        <v>S6</v>
      </c>
      <c r="EB47" s="693" t="str">
        <f t="shared" si="110"/>
        <v/>
      </c>
      <c r="EC47" s="1306"/>
      <c r="ED47" s="7" t="str">
        <f t="shared" si="111"/>
        <v/>
      </c>
      <c r="EE47" s="139"/>
      <c r="EF47" s="213" t="str">
        <f t="shared" si="98"/>
        <v/>
      </c>
      <c r="EG47" s="139"/>
      <c r="EH47" s="1876" t="str">
        <f t="shared" si="99"/>
        <v/>
      </c>
      <c r="EI47" s="611"/>
      <c r="EJ47" s="2115"/>
      <c r="EK47" s="767"/>
      <c r="EL47" s="2116"/>
      <c r="EM47" s="176"/>
      <c r="EN47" s="1311"/>
      <c r="EO47" s="139"/>
      <c r="EP47" s="213"/>
      <c r="EQ47" s="88"/>
      <c r="ER47" s="2587"/>
      <c r="ES47" s="2588"/>
      <c r="ET47" s="2589"/>
      <c r="EU47" s="184"/>
      <c r="EV47" s="1309" t="str">
        <f t="shared" si="112"/>
        <v>S4</v>
      </c>
      <c r="EW47" s="693" t="str">
        <f t="shared" si="112"/>
        <v/>
      </c>
      <c r="EX47" s="1306"/>
      <c r="EY47" s="7" t="str">
        <f t="shared" si="113"/>
        <v/>
      </c>
      <c r="EZ47" s="139"/>
      <c r="FA47" s="7" t="str">
        <f t="shared" si="114"/>
        <v/>
      </c>
      <c r="FB47" s="139"/>
      <c r="FC47" s="1876" t="str">
        <f t="shared" si="115"/>
        <v/>
      </c>
      <c r="FD47" s="1877"/>
      <c r="FE47" s="1877"/>
      <c r="FF47" s="1877"/>
      <c r="FG47" s="1878"/>
      <c r="FH47" s="176"/>
      <c r="FI47" s="1311"/>
      <c r="FJ47" s="139"/>
      <c r="FK47" s="213"/>
      <c r="FL47" s="88"/>
      <c r="FM47" s="288"/>
      <c r="FN47" s="289"/>
      <c r="FO47" s="290"/>
      <c r="FP47" s="184"/>
      <c r="FQ47" s="1309" t="str">
        <f t="shared" si="136"/>
        <v>S4</v>
      </c>
      <c r="FR47" s="693" t="str">
        <f t="shared" si="136"/>
        <v/>
      </c>
      <c r="FS47" s="1306"/>
      <c r="FT47" s="7" t="str">
        <f t="shared" si="137"/>
        <v/>
      </c>
      <c r="FU47" s="139"/>
      <c r="FV47" s="7" t="str">
        <f t="shared" si="138"/>
        <v/>
      </c>
      <c r="FW47" s="139"/>
      <c r="FX47" s="1876" t="str">
        <f t="shared" si="116"/>
        <v/>
      </c>
      <c r="FY47" s="1877"/>
      <c r="FZ47" s="1877"/>
      <c r="GA47" s="1877"/>
      <c r="GB47" s="1878"/>
      <c r="GC47" s="176"/>
      <c r="GD47" s="1311"/>
      <c r="GE47" s="139"/>
      <c r="GF47" s="213"/>
      <c r="GG47" s="88"/>
      <c r="GH47" s="288"/>
      <c r="GI47" s="289"/>
      <c r="GJ47" s="290"/>
      <c r="GK47" s="182"/>
      <c r="GO47" s="628"/>
      <c r="GP47" s="2451"/>
      <c r="GQ47" s="2452"/>
      <c r="GR47" s="2453"/>
      <c r="GS47" s="2473" t="s">
        <v>71</v>
      </c>
      <c r="GT47" s="2474">
        <f t="shared" si="117"/>
        <v>0</v>
      </c>
      <c r="GU47" s="2455" t="str">
        <f t="shared" si="118"/>
        <v/>
      </c>
      <c r="GV47" s="2455" t="str">
        <f t="shared" si="119"/>
        <v/>
      </c>
      <c r="GW47" s="2455" t="str">
        <f t="shared" si="120"/>
        <v/>
      </c>
      <c r="GX47" s="2455" t="str">
        <f t="shared" si="121"/>
        <v/>
      </c>
      <c r="GY47" s="2455" t="str">
        <f t="shared" si="122"/>
        <v/>
      </c>
      <c r="GZ47" s="2455" t="str">
        <f t="shared" si="123"/>
        <v/>
      </c>
      <c r="HA47" s="2455" t="str">
        <f t="shared" si="124"/>
        <v/>
      </c>
      <c r="HB47" s="2452"/>
      <c r="HC47" s="2454">
        <f t="shared" ca="1" si="125"/>
        <v>0</v>
      </c>
      <c r="HD47" s="2476" t="s">
        <v>1414</v>
      </c>
      <c r="HE47" s="2474"/>
      <c r="HF47" s="2455" t="e">
        <f t="shared" si="126"/>
        <v>#N/A</v>
      </c>
      <c r="HG47" s="2455">
        <f t="shared" si="127"/>
        <v>0</v>
      </c>
      <c r="HH47" s="2455" t="str">
        <f t="shared" ca="1" si="139"/>
        <v/>
      </c>
      <c r="HI47" s="2455" t="str">
        <f t="shared" ref="HI47:HI63" ca="1" si="141">IF(HG47=0,"",OFFSET(INDIRECT(HG47),0,2))</f>
        <v/>
      </c>
      <c r="HJ47" s="2455" t="str">
        <f t="shared" ca="1" si="140"/>
        <v/>
      </c>
      <c r="HK47" s="2455" t="str">
        <f t="shared" ca="1" si="129"/>
        <v/>
      </c>
      <c r="HL47" s="2455" t="str">
        <f t="shared" ca="1" si="130"/>
        <v/>
      </c>
      <c r="HM47" s="2455" t="str">
        <f ca="1">IF($HG47=0,"",OFFSET(INDIRECT($HG47),0,14))</f>
        <v/>
      </c>
      <c r="HN47" s="2455" t="str">
        <f ca="1">IF($HG47=0,"",OFFSET(INDIRECT($HG47),0,16))</f>
        <v/>
      </c>
      <c r="HO47" s="2455" t="str">
        <f ca="1">IF($HG47=0,"",OFFSET(INDIRECT($HG47),0,18))</f>
        <v/>
      </c>
      <c r="HP47" s="2455" t="str">
        <f t="shared" ca="1" si="130"/>
        <v/>
      </c>
      <c r="HQ47" s="2455" t="str">
        <f t="shared" ca="1" si="130"/>
        <v/>
      </c>
      <c r="HR47" s="2455" t="str">
        <f t="shared" ca="1" si="130"/>
        <v/>
      </c>
      <c r="HS47" s="2455" t="str">
        <f t="shared" ca="1" si="130"/>
        <v/>
      </c>
      <c r="HT47" s="2476">
        <f t="shared" si="134"/>
        <v>999</v>
      </c>
      <c r="HU47" s="2453">
        <f t="shared" ca="1" si="135"/>
        <v>0</v>
      </c>
      <c r="HV47" s="2452"/>
      <c r="HW47" s="2449" t="str">
        <f>'2020'!AX3</f>
        <v>Proces 7</v>
      </c>
      <c r="HX47" s="2439"/>
      <c r="HY47" s="201"/>
      <c r="HZ47" s="201"/>
    </row>
    <row r="48" spans="1:239" s="627" customFormat="1" ht="15.75" x14ac:dyDescent="0.25">
      <c r="A48" s="629" t="s">
        <v>74</v>
      </c>
      <c r="B48" s="1313"/>
      <c r="C48" s="1849"/>
      <c r="D48" s="166"/>
      <c r="E48" s="139"/>
      <c r="F48" s="616"/>
      <c r="G48" s="1303"/>
      <c r="H48" s="630"/>
      <c r="I48" s="1304"/>
      <c r="J48" s="279"/>
      <c r="K48" s="280"/>
      <c r="L48" s="281"/>
      <c r="M48" s="611"/>
      <c r="N48" s="1811"/>
      <c r="O48" s="1800">
        <f t="shared" si="100"/>
        <v>0</v>
      </c>
      <c r="P48" s="1812"/>
      <c r="Q48" s="1800">
        <f t="shared" si="101"/>
        <v>0</v>
      </c>
      <c r="R48" s="1809" t="str">
        <f t="shared" si="84"/>
        <v/>
      </c>
      <c r="S48" s="1810"/>
      <c r="T48" s="1812" t="str">
        <f t="shared" si="85"/>
        <v/>
      </c>
      <c r="U48" s="1812"/>
      <c r="V48" s="1812"/>
      <c r="W48" s="1812"/>
      <c r="X48" s="1812"/>
      <c r="Y48" s="542"/>
      <c r="Z48" s="1308" t="str">
        <f t="shared" si="102"/>
        <v>S7</v>
      </c>
      <c r="AA48" s="7" t="str">
        <f t="shared" si="86"/>
        <v/>
      </c>
      <c r="AB48" s="1306"/>
      <c r="AC48" s="7" t="str">
        <f t="shared" si="87"/>
        <v/>
      </c>
      <c r="AD48" s="139"/>
      <c r="AE48" s="213" t="str">
        <f t="shared" si="88"/>
        <v/>
      </c>
      <c r="AF48" s="139"/>
      <c r="AG48" s="1876"/>
      <c r="AH48" s="611"/>
      <c r="AI48" s="2115"/>
      <c r="AJ48" s="767"/>
      <c r="AK48" s="2116"/>
      <c r="AL48" s="139"/>
      <c r="AM48" s="1311"/>
      <c r="AN48" s="686"/>
      <c r="AO48" s="213"/>
      <c r="AP48" s="139"/>
      <c r="AQ48" s="2587"/>
      <c r="AR48" s="2588"/>
      <c r="AS48" s="2589"/>
      <c r="AT48" s="188"/>
      <c r="AU48" s="1288" t="str">
        <f t="shared" si="103"/>
        <v>S7</v>
      </c>
      <c r="AV48" s="692" t="str">
        <f t="shared" si="103"/>
        <v/>
      </c>
      <c r="AW48" s="1306"/>
      <c r="AX48" s="7" t="str">
        <f t="shared" si="104"/>
        <v/>
      </c>
      <c r="AY48" s="139"/>
      <c r="AZ48" s="213" t="str">
        <f t="shared" si="89"/>
        <v/>
      </c>
      <c r="BA48" s="139"/>
      <c r="BB48" s="1876" t="str">
        <f t="shared" si="90"/>
        <v/>
      </c>
      <c r="BC48" s="611"/>
      <c r="BD48" s="2115"/>
      <c r="BE48" s="767"/>
      <c r="BF48" s="2116"/>
      <c r="BG48" s="176"/>
      <c r="BH48" s="1311"/>
      <c r="BI48" s="139"/>
      <c r="BJ48" s="213"/>
      <c r="BK48" s="687"/>
      <c r="BL48" s="2587"/>
      <c r="BM48" s="2588"/>
      <c r="BN48" s="2589"/>
      <c r="BO48" s="181"/>
      <c r="BP48" s="1309" t="str">
        <f t="shared" si="105"/>
        <v>S7</v>
      </c>
      <c r="BQ48" s="693" t="str">
        <f t="shared" si="91"/>
        <v/>
      </c>
      <c r="BR48" s="1306"/>
      <c r="BS48" s="7" t="str">
        <f t="shared" si="91"/>
        <v/>
      </c>
      <c r="BT48" s="139"/>
      <c r="BU48" s="213" t="str">
        <f t="shared" si="92"/>
        <v/>
      </c>
      <c r="BV48" s="139"/>
      <c r="BW48" s="1876" t="str">
        <f t="shared" si="93"/>
        <v/>
      </c>
      <c r="BX48" s="611"/>
      <c r="BY48" s="2115"/>
      <c r="BZ48" s="767"/>
      <c r="CA48" s="2116"/>
      <c r="CB48" s="176"/>
      <c r="CC48" s="1311"/>
      <c r="CD48" s="139"/>
      <c r="CE48" s="213"/>
      <c r="CF48" s="88"/>
      <c r="CG48" s="2587"/>
      <c r="CH48" s="2588"/>
      <c r="CI48" s="2589"/>
      <c r="CJ48" s="184"/>
      <c r="CK48" s="1309" t="str">
        <f t="shared" si="106"/>
        <v>S7</v>
      </c>
      <c r="CL48" s="693" t="str">
        <f t="shared" si="106"/>
        <v/>
      </c>
      <c r="CM48" s="1306"/>
      <c r="CN48" s="7" t="str">
        <f t="shared" si="107"/>
        <v/>
      </c>
      <c r="CO48" s="139"/>
      <c r="CP48" s="213" t="str">
        <f t="shared" si="94"/>
        <v/>
      </c>
      <c r="CQ48" s="139"/>
      <c r="CR48" s="1876" t="str">
        <f t="shared" si="95"/>
        <v/>
      </c>
      <c r="CS48" s="611"/>
      <c r="CT48" s="2115"/>
      <c r="CU48" s="767"/>
      <c r="CV48" s="2116"/>
      <c r="CW48" s="176"/>
      <c r="CX48" s="1311"/>
      <c r="CY48" s="139"/>
      <c r="CZ48" s="213"/>
      <c r="DA48" s="228"/>
      <c r="DB48" s="2587"/>
      <c r="DC48" s="2588"/>
      <c r="DD48" s="2589"/>
      <c r="DE48" s="184"/>
      <c r="DF48" s="1309" t="str">
        <f t="shared" si="108"/>
        <v>S7</v>
      </c>
      <c r="DG48" s="693" t="str">
        <f t="shared" si="108"/>
        <v/>
      </c>
      <c r="DH48" s="1306"/>
      <c r="DI48" s="7" t="str">
        <f t="shared" si="109"/>
        <v/>
      </c>
      <c r="DJ48" s="139"/>
      <c r="DK48" s="213" t="str">
        <f t="shared" si="96"/>
        <v/>
      </c>
      <c r="DL48" s="139"/>
      <c r="DM48" s="1876" t="str">
        <f t="shared" si="97"/>
        <v/>
      </c>
      <c r="DN48" s="611"/>
      <c r="DO48" s="2115"/>
      <c r="DP48" s="767"/>
      <c r="DQ48" s="2116"/>
      <c r="DR48" s="176"/>
      <c r="DS48" s="1311"/>
      <c r="DT48" s="139"/>
      <c r="DU48" s="213"/>
      <c r="DV48" s="88"/>
      <c r="DW48" s="2587"/>
      <c r="DX48" s="2588"/>
      <c r="DY48" s="2589"/>
      <c r="DZ48" s="184"/>
      <c r="EA48" s="1309" t="str">
        <f t="shared" si="110"/>
        <v>S7</v>
      </c>
      <c r="EB48" s="693" t="str">
        <f t="shared" si="110"/>
        <v/>
      </c>
      <c r="EC48" s="1306"/>
      <c r="ED48" s="7" t="str">
        <f t="shared" si="111"/>
        <v/>
      </c>
      <c r="EE48" s="139"/>
      <c r="EF48" s="213" t="str">
        <f t="shared" si="98"/>
        <v/>
      </c>
      <c r="EG48" s="139"/>
      <c r="EH48" s="1876" t="str">
        <f t="shared" si="99"/>
        <v/>
      </c>
      <c r="EI48" s="611"/>
      <c r="EJ48" s="2115"/>
      <c r="EK48" s="767"/>
      <c r="EL48" s="2116"/>
      <c r="EM48" s="176"/>
      <c r="EN48" s="1311"/>
      <c r="EO48" s="139"/>
      <c r="EP48" s="213"/>
      <c r="EQ48" s="88"/>
      <c r="ER48" s="2587"/>
      <c r="ES48" s="2588"/>
      <c r="ET48" s="2589"/>
      <c r="EU48" s="184"/>
      <c r="EV48" s="1309" t="str">
        <f t="shared" si="112"/>
        <v>S5</v>
      </c>
      <c r="EW48" s="693" t="str">
        <f t="shared" si="112"/>
        <v/>
      </c>
      <c r="EX48" s="1306"/>
      <c r="EY48" s="7" t="str">
        <f t="shared" si="113"/>
        <v/>
      </c>
      <c r="EZ48" s="139"/>
      <c r="FA48" s="7" t="str">
        <f t="shared" si="114"/>
        <v/>
      </c>
      <c r="FB48" s="139"/>
      <c r="FC48" s="1876" t="str">
        <f t="shared" si="115"/>
        <v/>
      </c>
      <c r="FD48" s="1877"/>
      <c r="FE48" s="1877"/>
      <c r="FF48" s="1877"/>
      <c r="FG48" s="1878"/>
      <c r="FH48" s="176"/>
      <c r="FI48" s="1311"/>
      <c r="FJ48" s="139"/>
      <c r="FK48" s="213"/>
      <c r="FL48" s="88"/>
      <c r="FM48" s="288"/>
      <c r="FN48" s="289"/>
      <c r="FO48" s="290"/>
      <c r="FP48" s="184"/>
      <c r="FQ48" s="1309" t="str">
        <f t="shared" si="136"/>
        <v>S5</v>
      </c>
      <c r="FR48" s="693" t="str">
        <f t="shared" si="136"/>
        <v/>
      </c>
      <c r="FS48" s="1306"/>
      <c r="FT48" s="7" t="str">
        <f t="shared" si="137"/>
        <v/>
      </c>
      <c r="FU48" s="139"/>
      <c r="FV48" s="7" t="str">
        <f t="shared" si="138"/>
        <v/>
      </c>
      <c r="FW48" s="139"/>
      <c r="FX48" s="1876" t="str">
        <f t="shared" si="116"/>
        <v/>
      </c>
      <c r="FY48" s="1877"/>
      <c r="FZ48" s="1877"/>
      <c r="GA48" s="1877"/>
      <c r="GB48" s="1878"/>
      <c r="GC48" s="176"/>
      <c r="GD48" s="1311"/>
      <c r="GE48" s="139"/>
      <c r="GF48" s="213"/>
      <c r="GG48" s="88"/>
      <c r="GH48" s="288"/>
      <c r="GI48" s="289"/>
      <c r="GJ48" s="290"/>
      <c r="GK48" s="182"/>
      <c r="GO48" s="628"/>
      <c r="GP48" s="2451"/>
      <c r="GQ48" s="2452"/>
      <c r="GR48" s="2453"/>
      <c r="GS48" s="2473" t="s">
        <v>72</v>
      </c>
      <c r="GT48" s="2474">
        <f t="shared" si="117"/>
        <v>0</v>
      </c>
      <c r="GU48" s="2455" t="str">
        <f t="shared" si="118"/>
        <v/>
      </c>
      <c r="GV48" s="2455" t="str">
        <f t="shared" si="119"/>
        <v/>
      </c>
      <c r="GW48" s="2455" t="str">
        <f t="shared" si="120"/>
        <v/>
      </c>
      <c r="GX48" s="2455" t="str">
        <f t="shared" si="121"/>
        <v/>
      </c>
      <c r="GY48" s="2455" t="str">
        <f t="shared" si="122"/>
        <v/>
      </c>
      <c r="GZ48" s="2455" t="str">
        <f t="shared" si="123"/>
        <v/>
      </c>
      <c r="HA48" s="2455" t="str">
        <f t="shared" si="124"/>
        <v/>
      </c>
      <c r="HB48" s="2452"/>
      <c r="HC48" s="2454">
        <f t="shared" ca="1" si="125"/>
        <v>0</v>
      </c>
      <c r="HD48" s="2476" t="s">
        <v>1415</v>
      </c>
      <c r="HE48" s="2474"/>
      <c r="HF48" s="2455" t="e">
        <f t="shared" si="126"/>
        <v>#N/A</v>
      </c>
      <c r="HG48" s="2455">
        <f t="shared" si="127"/>
        <v>0</v>
      </c>
      <c r="HH48" s="2455" t="str">
        <f t="shared" ca="1" si="139"/>
        <v/>
      </c>
      <c r="HI48" s="2455" t="str">
        <f t="shared" ca="1" si="141"/>
        <v/>
      </c>
      <c r="HJ48" s="2455" t="str">
        <f t="shared" ca="1" si="140"/>
        <v/>
      </c>
      <c r="HK48" s="2455" t="str">
        <f t="shared" ca="1" si="129"/>
        <v/>
      </c>
      <c r="HL48" s="2455" t="str">
        <f t="shared" ca="1" si="130"/>
        <v/>
      </c>
      <c r="HM48" s="2455" t="str">
        <f t="shared" ref="HM48:HM63" ca="1" si="142">IF($HG48=0,"",OFFSET(INDIRECT($HG48),0,14))</f>
        <v/>
      </c>
      <c r="HN48" s="2455" t="str">
        <f t="shared" ref="HN48:HN63" ca="1" si="143">IF($HG48=0,"",OFFSET(INDIRECT($HG48),0,16))</f>
        <v/>
      </c>
      <c r="HO48" s="2455" t="str">
        <f t="shared" ref="HO48:HO63" ca="1" si="144">IF($HG48=0,"",OFFSET(INDIRECT($HG48),0,18))</f>
        <v/>
      </c>
      <c r="HP48" s="2455" t="str">
        <f t="shared" ca="1" si="130"/>
        <v/>
      </c>
      <c r="HQ48" s="2455" t="str">
        <f t="shared" ca="1" si="130"/>
        <v/>
      </c>
      <c r="HR48" s="2455" t="str">
        <f t="shared" ca="1" si="130"/>
        <v/>
      </c>
      <c r="HS48" s="2455" t="str">
        <f t="shared" ca="1" si="130"/>
        <v/>
      </c>
      <c r="HT48" s="2476">
        <f t="shared" si="134"/>
        <v>999</v>
      </c>
      <c r="HU48" s="2453">
        <f t="shared" ca="1" si="135"/>
        <v>0</v>
      </c>
      <c r="HV48" s="2452"/>
      <c r="HW48" s="2449" t="str">
        <f>'2020'!AY3</f>
        <v>Proces 8</v>
      </c>
      <c r="HX48" s="2439" t="s">
        <v>181</v>
      </c>
      <c r="HY48" s="201"/>
      <c r="HZ48" s="201"/>
    </row>
    <row r="49" spans="1:235" s="627" customFormat="1" ht="15.75" x14ac:dyDescent="0.25">
      <c r="A49" s="629" t="s">
        <v>75</v>
      </c>
      <c r="B49" s="1313"/>
      <c r="C49" s="1849"/>
      <c r="D49" s="166"/>
      <c r="E49" s="139"/>
      <c r="F49" s="616"/>
      <c r="G49" s="1303"/>
      <c r="H49" s="630"/>
      <c r="I49" s="1304"/>
      <c r="J49" s="279"/>
      <c r="K49" s="280"/>
      <c r="L49" s="281"/>
      <c r="M49" s="611"/>
      <c r="N49" s="1811"/>
      <c r="O49" s="1800">
        <f t="shared" si="100"/>
        <v>0</v>
      </c>
      <c r="P49" s="1812"/>
      <c r="Q49" s="1800">
        <f t="shared" si="101"/>
        <v>0</v>
      </c>
      <c r="R49" s="1809" t="str">
        <f t="shared" si="84"/>
        <v/>
      </c>
      <c r="S49" s="1810"/>
      <c r="T49" s="1812" t="str">
        <f t="shared" si="85"/>
        <v/>
      </c>
      <c r="U49" s="1812"/>
      <c r="V49" s="1812"/>
      <c r="W49" s="1812"/>
      <c r="X49" s="1812"/>
      <c r="Y49" s="542"/>
      <c r="Z49" s="1308" t="str">
        <f t="shared" si="102"/>
        <v>S8</v>
      </c>
      <c r="AA49" s="7" t="str">
        <f t="shared" si="86"/>
        <v/>
      </c>
      <c r="AB49" s="1306"/>
      <c r="AC49" s="7" t="str">
        <f t="shared" si="87"/>
        <v/>
      </c>
      <c r="AD49" s="139"/>
      <c r="AE49" s="213" t="str">
        <f t="shared" si="88"/>
        <v/>
      </c>
      <c r="AF49" s="139"/>
      <c r="AG49" s="1876"/>
      <c r="AH49" s="611"/>
      <c r="AI49" s="2115"/>
      <c r="AJ49" s="767"/>
      <c r="AK49" s="2116"/>
      <c r="AL49" s="139"/>
      <c r="AM49" s="1311"/>
      <c r="AN49" s="686"/>
      <c r="AO49" s="213"/>
      <c r="AP49" s="139"/>
      <c r="AQ49" s="2587"/>
      <c r="AR49" s="2588"/>
      <c r="AS49" s="2589"/>
      <c r="AT49" s="188"/>
      <c r="AU49" s="1288" t="str">
        <f t="shared" si="103"/>
        <v>S8</v>
      </c>
      <c r="AV49" s="692" t="str">
        <f t="shared" si="103"/>
        <v/>
      </c>
      <c r="AW49" s="1306"/>
      <c r="AX49" s="7" t="str">
        <f t="shared" si="104"/>
        <v/>
      </c>
      <c r="AY49" s="139"/>
      <c r="AZ49" s="213" t="str">
        <f t="shared" si="89"/>
        <v/>
      </c>
      <c r="BA49" s="139"/>
      <c r="BB49" s="1876" t="str">
        <f t="shared" si="90"/>
        <v/>
      </c>
      <c r="BC49" s="611"/>
      <c r="BD49" s="2115"/>
      <c r="BE49" s="767"/>
      <c r="BF49" s="2116"/>
      <c r="BG49" s="176"/>
      <c r="BH49" s="1311"/>
      <c r="BI49" s="139"/>
      <c r="BJ49" s="213"/>
      <c r="BK49" s="687"/>
      <c r="BL49" s="2587"/>
      <c r="BM49" s="2588"/>
      <c r="BN49" s="2589"/>
      <c r="BO49" s="181"/>
      <c r="BP49" s="1309" t="str">
        <f t="shared" si="105"/>
        <v>S8</v>
      </c>
      <c r="BQ49" s="693" t="str">
        <f t="shared" si="91"/>
        <v/>
      </c>
      <c r="BR49" s="1306"/>
      <c r="BS49" s="7" t="str">
        <f t="shared" si="91"/>
        <v/>
      </c>
      <c r="BT49" s="139"/>
      <c r="BU49" s="213" t="str">
        <f t="shared" si="92"/>
        <v/>
      </c>
      <c r="BV49" s="139"/>
      <c r="BW49" s="1876" t="str">
        <f t="shared" si="93"/>
        <v/>
      </c>
      <c r="BX49" s="611"/>
      <c r="BY49" s="2115"/>
      <c r="BZ49" s="767"/>
      <c r="CA49" s="2116"/>
      <c r="CB49" s="176"/>
      <c r="CC49" s="1311"/>
      <c r="CD49" s="139"/>
      <c r="CE49" s="213"/>
      <c r="CF49" s="88"/>
      <c r="CG49" s="2587"/>
      <c r="CH49" s="2588"/>
      <c r="CI49" s="2589"/>
      <c r="CJ49" s="184"/>
      <c r="CK49" s="1309" t="str">
        <f t="shared" si="106"/>
        <v>S8</v>
      </c>
      <c r="CL49" s="693" t="str">
        <f t="shared" si="106"/>
        <v/>
      </c>
      <c r="CM49" s="1306"/>
      <c r="CN49" s="7" t="str">
        <f t="shared" si="107"/>
        <v/>
      </c>
      <c r="CO49" s="139"/>
      <c r="CP49" s="213" t="str">
        <f t="shared" si="94"/>
        <v/>
      </c>
      <c r="CQ49" s="139"/>
      <c r="CR49" s="1876" t="str">
        <f t="shared" si="95"/>
        <v/>
      </c>
      <c r="CS49" s="611"/>
      <c r="CT49" s="2115"/>
      <c r="CU49" s="767"/>
      <c r="CV49" s="2116"/>
      <c r="CW49" s="176"/>
      <c r="CX49" s="1311"/>
      <c r="CY49" s="139"/>
      <c r="CZ49" s="213"/>
      <c r="DA49" s="228"/>
      <c r="DB49" s="2587"/>
      <c r="DC49" s="2588"/>
      <c r="DD49" s="2589"/>
      <c r="DE49" s="184"/>
      <c r="DF49" s="1309" t="str">
        <f t="shared" si="108"/>
        <v>S8</v>
      </c>
      <c r="DG49" s="693" t="str">
        <f t="shared" si="108"/>
        <v/>
      </c>
      <c r="DH49" s="1306"/>
      <c r="DI49" s="7" t="str">
        <f t="shared" si="109"/>
        <v/>
      </c>
      <c r="DJ49" s="139"/>
      <c r="DK49" s="213" t="str">
        <f t="shared" si="96"/>
        <v/>
      </c>
      <c r="DL49" s="139"/>
      <c r="DM49" s="1876" t="str">
        <f t="shared" si="97"/>
        <v/>
      </c>
      <c r="DN49" s="611"/>
      <c r="DO49" s="2115"/>
      <c r="DP49" s="767"/>
      <c r="DQ49" s="2116"/>
      <c r="DR49" s="176"/>
      <c r="DS49" s="1311"/>
      <c r="DT49" s="139"/>
      <c r="DU49" s="213"/>
      <c r="DV49" s="88"/>
      <c r="DW49" s="2587"/>
      <c r="DX49" s="2588"/>
      <c r="DY49" s="2589"/>
      <c r="DZ49" s="184"/>
      <c r="EA49" s="1309" t="str">
        <f t="shared" si="110"/>
        <v>S8</v>
      </c>
      <c r="EB49" s="693" t="str">
        <f t="shared" si="110"/>
        <v/>
      </c>
      <c r="EC49" s="1306"/>
      <c r="ED49" s="7" t="str">
        <f t="shared" si="111"/>
        <v/>
      </c>
      <c r="EE49" s="139"/>
      <c r="EF49" s="213" t="str">
        <f t="shared" si="98"/>
        <v/>
      </c>
      <c r="EG49" s="139"/>
      <c r="EH49" s="1876" t="str">
        <f t="shared" si="99"/>
        <v/>
      </c>
      <c r="EI49" s="611"/>
      <c r="EJ49" s="2115"/>
      <c r="EK49" s="767"/>
      <c r="EL49" s="2116"/>
      <c r="EM49" s="176"/>
      <c r="EN49" s="1311"/>
      <c r="EO49" s="139"/>
      <c r="EP49" s="213"/>
      <c r="EQ49" s="88"/>
      <c r="ER49" s="2587"/>
      <c r="ES49" s="2588"/>
      <c r="ET49" s="2589"/>
      <c r="EU49" s="184"/>
      <c r="EV49" s="1309" t="str">
        <f t="shared" si="112"/>
        <v>S6</v>
      </c>
      <c r="EW49" s="693" t="str">
        <f t="shared" si="112"/>
        <v/>
      </c>
      <c r="EX49" s="1306"/>
      <c r="EY49" s="7" t="str">
        <f t="shared" si="113"/>
        <v/>
      </c>
      <c r="EZ49" s="139"/>
      <c r="FA49" s="7" t="str">
        <f t="shared" si="114"/>
        <v/>
      </c>
      <c r="FB49" s="139"/>
      <c r="FC49" s="1876" t="str">
        <f t="shared" si="115"/>
        <v/>
      </c>
      <c r="FD49" s="1877"/>
      <c r="FE49" s="1877"/>
      <c r="FF49" s="1877"/>
      <c r="FG49" s="1878"/>
      <c r="FH49" s="176"/>
      <c r="FI49" s="1311"/>
      <c r="FJ49" s="139"/>
      <c r="FK49" s="213"/>
      <c r="FL49" s="88"/>
      <c r="FM49" s="288"/>
      <c r="FN49" s="289"/>
      <c r="FO49" s="290"/>
      <c r="FP49" s="184"/>
      <c r="FQ49" s="1309" t="str">
        <f t="shared" si="136"/>
        <v>S6</v>
      </c>
      <c r="FR49" s="693" t="str">
        <f t="shared" si="136"/>
        <v/>
      </c>
      <c r="FS49" s="1306"/>
      <c r="FT49" s="7" t="str">
        <f t="shared" si="137"/>
        <v/>
      </c>
      <c r="FU49" s="139"/>
      <c r="FV49" s="7" t="str">
        <f t="shared" si="138"/>
        <v/>
      </c>
      <c r="FW49" s="139"/>
      <c r="FX49" s="1876" t="str">
        <f t="shared" si="116"/>
        <v/>
      </c>
      <c r="FY49" s="1877"/>
      <c r="FZ49" s="1877"/>
      <c r="GA49" s="1877"/>
      <c r="GB49" s="1878"/>
      <c r="GC49" s="176"/>
      <c r="GD49" s="1311"/>
      <c r="GE49" s="139"/>
      <c r="GF49" s="213"/>
      <c r="GG49" s="88"/>
      <c r="GH49" s="288"/>
      <c r="GI49" s="289"/>
      <c r="GJ49" s="290"/>
      <c r="GK49" s="182"/>
      <c r="GO49" s="628"/>
      <c r="GP49" s="2451"/>
      <c r="GQ49" s="2452"/>
      <c r="GR49" s="2453"/>
      <c r="GS49" s="2473" t="s">
        <v>73</v>
      </c>
      <c r="GT49" s="2474">
        <f t="shared" si="117"/>
        <v>0</v>
      </c>
      <c r="GU49" s="2455" t="str">
        <f t="shared" si="118"/>
        <v/>
      </c>
      <c r="GV49" s="2455" t="str">
        <f t="shared" si="119"/>
        <v/>
      </c>
      <c r="GW49" s="2455" t="str">
        <f t="shared" si="120"/>
        <v/>
      </c>
      <c r="GX49" s="2455" t="str">
        <f t="shared" si="121"/>
        <v/>
      </c>
      <c r="GY49" s="2455" t="str">
        <f t="shared" si="122"/>
        <v/>
      </c>
      <c r="GZ49" s="2455" t="str">
        <f t="shared" si="123"/>
        <v/>
      </c>
      <c r="HA49" s="2455" t="str">
        <f t="shared" si="124"/>
        <v/>
      </c>
      <c r="HB49" s="2452"/>
      <c r="HC49" s="2454">
        <f t="shared" ca="1" si="125"/>
        <v>0</v>
      </c>
      <c r="HD49" s="2476" t="s">
        <v>1416</v>
      </c>
      <c r="HE49" s="2474"/>
      <c r="HF49" s="2455" t="e">
        <f t="shared" si="126"/>
        <v>#N/A</v>
      </c>
      <c r="HG49" s="2455">
        <f t="shared" si="127"/>
        <v>0</v>
      </c>
      <c r="HH49" s="2455" t="str">
        <f t="shared" ca="1" si="139"/>
        <v/>
      </c>
      <c r="HI49" s="2455" t="str">
        <f t="shared" ca="1" si="141"/>
        <v/>
      </c>
      <c r="HJ49" s="2455" t="str">
        <f t="shared" ca="1" si="140"/>
        <v/>
      </c>
      <c r="HK49" s="2455" t="str">
        <f t="shared" ca="1" si="129"/>
        <v/>
      </c>
      <c r="HL49" s="2455" t="str">
        <f t="shared" ca="1" si="130"/>
        <v/>
      </c>
      <c r="HM49" s="2455" t="str">
        <f t="shared" ca="1" si="142"/>
        <v/>
      </c>
      <c r="HN49" s="2455" t="str">
        <f t="shared" ca="1" si="143"/>
        <v/>
      </c>
      <c r="HO49" s="2455" t="str">
        <f t="shared" ca="1" si="144"/>
        <v/>
      </c>
      <c r="HP49" s="2455" t="str">
        <f t="shared" ca="1" si="130"/>
        <v/>
      </c>
      <c r="HQ49" s="2455" t="str">
        <f t="shared" ca="1" si="130"/>
        <v/>
      </c>
      <c r="HR49" s="2455" t="str">
        <f t="shared" ca="1" si="130"/>
        <v/>
      </c>
      <c r="HS49" s="2455" t="str">
        <f t="shared" ca="1" si="130"/>
        <v/>
      </c>
      <c r="HT49" s="2476">
        <f t="shared" si="134"/>
        <v>999</v>
      </c>
      <c r="HU49" s="2453">
        <f t="shared" ca="1" si="135"/>
        <v>0</v>
      </c>
      <c r="HV49" s="2452"/>
      <c r="HW49" s="2449" t="str">
        <f>'2020'!AZ3</f>
        <v>Proces 9</v>
      </c>
      <c r="HX49" s="2439" t="s">
        <v>181</v>
      </c>
      <c r="HY49" s="201"/>
      <c r="HZ49" s="201"/>
    </row>
    <row r="50" spans="1:235" s="627" customFormat="1" ht="15.75" x14ac:dyDescent="0.25">
      <c r="A50" s="629" t="s">
        <v>76</v>
      </c>
      <c r="B50" s="1930"/>
      <c r="C50" s="1849"/>
      <c r="D50" s="166"/>
      <c r="E50" s="139"/>
      <c r="F50" s="616"/>
      <c r="G50" s="1303"/>
      <c r="H50" s="630"/>
      <c r="I50" s="1304"/>
      <c r="J50" s="279"/>
      <c r="K50" s="280"/>
      <c r="L50" s="281"/>
      <c r="M50" s="611"/>
      <c r="N50" s="1811"/>
      <c r="O50" s="1800">
        <f t="shared" si="100"/>
        <v>0</v>
      </c>
      <c r="P50" s="1812"/>
      <c r="Q50" s="1800">
        <f t="shared" si="101"/>
        <v>0</v>
      </c>
      <c r="R50" s="1809" t="str">
        <f t="shared" si="84"/>
        <v/>
      </c>
      <c r="S50" s="1810"/>
      <c r="T50" s="1812" t="str">
        <f t="shared" si="85"/>
        <v/>
      </c>
      <c r="U50" s="1812"/>
      <c r="V50" s="1812"/>
      <c r="W50" s="1812"/>
      <c r="X50" s="1812"/>
      <c r="Y50" s="542"/>
      <c r="Z50" s="1308" t="str">
        <f t="shared" si="102"/>
        <v>S9</v>
      </c>
      <c r="AA50" s="7" t="str">
        <f t="shared" si="86"/>
        <v/>
      </c>
      <c r="AB50" s="1306"/>
      <c r="AC50" s="7" t="str">
        <f t="shared" si="87"/>
        <v/>
      </c>
      <c r="AD50" s="139"/>
      <c r="AE50" s="213" t="str">
        <f t="shared" si="88"/>
        <v/>
      </c>
      <c r="AF50" s="139"/>
      <c r="AG50" s="1876"/>
      <c r="AH50" s="611"/>
      <c r="AI50" s="2115"/>
      <c r="AJ50" s="767"/>
      <c r="AK50" s="2116"/>
      <c r="AL50" s="139"/>
      <c r="AM50" s="1311"/>
      <c r="AN50" s="686"/>
      <c r="AO50" s="213"/>
      <c r="AP50" s="139"/>
      <c r="AQ50" s="2587"/>
      <c r="AR50" s="2588"/>
      <c r="AS50" s="2589"/>
      <c r="AT50" s="188"/>
      <c r="AU50" s="1288" t="str">
        <f t="shared" si="103"/>
        <v>S9</v>
      </c>
      <c r="AV50" s="692" t="str">
        <f t="shared" si="103"/>
        <v/>
      </c>
      <c r="AW50" s="1306"/>
      <c r="AX50" s="7" t="str">
        <f t="shared" si="104"/>
        <v/>
      </c>
      <c r="AY50" s="139"/>
      <c r="AZ50" s="213" t="str">
        <f t="shared" si="89"/>
        <v/>
      </c>
      <c r="BA50" s="139"/>
      <c r="BB50" s="1876" t="str">
        <f t="shared" si="90"/>
        <v/>
      </c>
      <c r="BC50" s="611"/>
      <c r="BD50" s="2115"/>
      <c r="BE50" s="767"/>
      <c r="BF50" s="2116"/>
      <c r="BG50" s="176"/>
      <c r="BH50" s="1311"/>
      <c r="BI50" s="139"/>
      <c r="BJ50" s="213"/>
      <c r="BK50" s="687"/>
      <c r="BL50" s="2587"/>
      <c r="BM50" s="2588"/>
      <c r="BN50" s="2589"/>
      <c r="BO50" s="181"/>
      <c r="BP50" s="1309" t="str">
        <f t="shared" si="105"/>
        <v>S9</v>
      </c>
      <c r="BQ50" s="693" t="str">
        <f t="shared" si="91"/>
        <v/>
      </c>
      <c r="BR50" s="1306"/>
      <c r="BS50" s="7" t="str">
        <f t="shared" si="91"/>
        <v/>
      </c>
      <c r="BT50" s="139"/>
      <c r="BU50" s="213" t="str">
        <f t="shared" si="92"/>
        <v/>
      </c>
      <c r="BV50" s="139"/>
      <c r="BW50" s="1876" t="str">
        <f t="shared" si="93"/>
        <v/>
      </c>
      <c r="BX50" s="611"/>
      <c r="BY50" s="2115"/>
      <c r="BZ50" s="767"/>
      <c r="CA50" s="2116"/>
      <c r="CB50" s="176"/>
      <c r="CC50" s="1311"/>
      <c r="CD50" s="139"/>
      <c r="CE50" s="213"/>
      <c r="CF50" s="88"/>
      <c r="CG50" s="2587"/>
      <c r="CH50" s="2588"/>
      <c r="CI50" s="2589"/>
      <c r="CJ50" s="184"/>
      <c r="CK50" s="1309" t="str">
        <f t="shared" si="106"/>
        <v>S9</v>
      </c>
      <c r="CL50" s="693" t="str">
        <f t="shared" si="106"/>
        <v/>
      </c>
      <c r="CM50" s="1306"/>
      <c r="CN50" s="7" t="str">
        <f t="shared" si="107"/>
        <v/>
      </c>
      <c r="CO50" s="139"/>
      <c r="CP50" s="213" t="str">
        <f t="shared" si="94"/>
        <v/>
      </c>
      <c r="CQ50" s="139"/>
      <c r="CR50" s="1876" t="str">
        <f t="shared" si="95"/>
        <v/>
      </c>
      <c r="CS50" s="611"/>
      <c r="CT50" s="2115"/>
      <c r="CU50" s="767"/>
      <c r="CV50" s="2116"/>
      <c r="CW50" s="176"/>
      <c r="CX50" s="1311"/>
      <c r="CY50" s="139"/>
      <c r="CZ50" s="213"/>
      <c r="DA50" s="228"/>
      <c r="DB50" s="2587"/>
      <c r="DC50" s="2588"/>
      <c r="DD50" s="2589"/>
      <c r="DE50" s="184"/>
      <c r="DF50" s="1309" t="str">
        <f t="shared" si="108"/>
        <v>S9</v>
      </c>
      <c r="DG50" s="693" t="str">
        <f t="shared" si="108"/>
        <v/>
      </c>
      <c r="DH50" s="1306"/>
      <c r="DI50" s="7" t="str">
        <f t="shared" si="109"/>
        <v/>
      </c>
      <c r="DJ50" s="139"/>
      <c r="DK50" s="213" t="str">
        <f t="shared" si="96"/>
        <v/>
      </c>
      <c r="DL50" s="139"/>
      <c r="DM50" s="1876" t="str">
        <f t="shared" si="97"/>
        <v/>
      </c>
      <c r="DN50" s="611"/>
      <c r="DO50" s="2115"/>
      <c r="DP50" s="767"/>
      <c r="DQ50" s="2116"/>
      <c r="DR50" s="176"/>
      <c r="DS50" s="1311"/>
      <c r="DT50" s="139"/>
      <c r="DU50" s="213"/>
      <c r="DV50" s="88"/>
      <c r="DW50" s="2587"/>
      <c r="DX50" s="2588"/>
      <c r="DY50" s="2589"/>
      <c r="DZ50" s="184"/>
      <c r="EA50" s="1309" t="str">
        <f t="shared" si="110"/>
        <v>S9</v>
      </c>
      <c r="EB50" s="693" t="str">
        <f t="shared" si="110"/>
        <v/>
      </c>
      <c r="EC50" s="1306"/>
      <c r="ED50" s="7" t="str">
        <f t="shared" si="111"/>
        <v/>
      </c>
      <c r="EE50" s="139"/>
      <c r="EF50" s="213" t="str">
        <f t="shared" si="98"/>
        <v/>
      </c>
      <c r="EG50" s="139"/>
      <c r="EH50" s="1876" t="str">
        <f t="shared" si="99"/>
        <v/>
      </c>
      <c r="EI50" s="611"/>
      <c r="EJ50" s="2115"/>
      <c r="EK50" s="767"/>
      <c r="EL50" s="2116"/>
      <c r="EM50" s="176"/>
      <c r="EN50" s="1311"/>
      <c r="EO50" s="139"/>
      <c r="EP50" s="213"/>
      <c r="EQ50" s="88"/>
      <c r="ER50" s="2587"/>
      <c r="ES50" s="2588"/>
      <c r="ET50" s="2589"/>
      <c r="EU50" s="184"/>
      <c r="EV50" s="1309" t="str">
        <f t="shared" si="112"/>
        <v>S7</v>
      </c>
      <c r="EW50" s="693" t="str">
        <f t="shared" si="112"/>
        <v/>
      </c>
      <c r="EX50" s="1306"/>
      <c r="EY50" s="7" t="str">
        <f t="shared" si="113"/>
        <v/>
      </c>
      <c r="EZ50" s="139"/>
      <c r="FA50" s="7" t="str">
        <f t="shared" si="114"/>
        <v/>
      </c>
      <c r="FB50" s="139"/>
      <c r="FC50" s="1876" t="str">
        <f t="shared" si="115"/>
        <v/>
      </c>
      <c r="FD50" s="1877"/>
      <c r="FE50" s="1877"/>
      <c r="FF50" s="1877"/>
      <c r="FG50" s="1878"/>
      <c r="FH50" s="176"/>
      <c r="FI50" s="1311"/>
      <c r="FJ50" s="139"/>
      <c r="FK50" s="213"/>
      <c r="FL50" s="88"/>
      <c r="FM50" s="288"/>
      <c r="FN50" s="289"/>
      <c r="FO50" s="290"/>
      <c r="FP50" s="184"/>
      <c r="FQ50" s="1309" t="str">
        <f t="shared" si="136"/>
        <v>S7</v>
      </c>
      <c r="FR50" s="693" t="str">
        <f t="shared" si="136"/>
        <v/>
      </c>
      <c r="FS50" s="1306"/>
      <c r="FT50" s="7" t="str">
        <f t="shared" si="137"/>
        <v/>
      </c>
      <c r="FU50" s="139"/>
      <c r="FV50" s="7" t="str">
        <f t="shared" si="138"/>
        <v/>
      </c>
      <c r="FW50" s="139"/>
      <c r="FX50" s="1876" t="str">
        <f t="shared" si="116"/>
        <v/>
      </c>
      <c r="FY50" s="1877"/>
      <c r="FZ50" s="1877"/>
      <c r="GA50" s="1877"/>
      <c r="GB50" s="1878"/>
      <c r="GC50" s="176"/>
      <c r="GD50" s="1311"/>
      <c r="GE50" s="139"/>
      <c r="GF50" s="213"/>
      <c r="GG50" s="88"/>
      <c r="GH50" s="288"/>
      <c r="GI50" s="289"/>
      <c r="GJ50" s="290"/>
      <c r="GK50" s="182"/>
      <c r="GO50" s="628"/>
      <c r="GP50" s="2451"/>
      <c r="GQ50" s="2452"/>
      <c r="GR50" s="2453"/>
      <c r="GS50" s="2473" t="s">
        <v>74</v>
      </c>
      <c r="GT50" s="2474">
        <f t="shared" si="117"/>
        <v>0</v>
      </c>
      <c r="GU50" s="2455" t="str">
        <f t="shared" si="118"/>
        <v/>
      </c>
      <c r="GV50" s="2455" t="str">
        <f t="shared" si="119"/>
        <v/>
      </c>
      <c r="GW50" s="2455" t="str">
        <f t="shared" si="120"/>
        <v/>
      </c>
      <c r="GX50" s="2455" t="str">
        <f t="shared" si="121"/>
        <v/>
      </c>
      <c r="GY50" s="2455" t="str">
        <f t="shared" si="122"/>
        <v/>
      </c>
      <c r="GZ50" s="2455" t="str">
        <f t="shared" si="123"/>
        <v/>
      </c>
      <c r="HA50" s="2455" t="str">
        <f t="shared" si="124"/>
        <v/>
      </c>
      <c r="HB50" s="2452"/>
      <c r="HC50" s="2454">
        <f t="shared" ca="1" si="125"/>
        <v>0</v>
      </c>
      <c r="HD50" s="2476" t="s">
        <v>1417</v>
      </c>
      <c r="HE50" s="2474"/>
      <c r="HF50" s="2455" t="e">
        <f t="shared" si="126"/>
        <v>#N/A</v>
      </c>
      <c r="HG50" s="2455">
        <f t="shared" si="127"/>
        <v>0</v>
      </c>
      <c r="HH50" s="2455" t="str">
        <f t="shared" ca="1" si="139"/>
        <v/>
      </c>
      <c r="HI50" s="2455" t="str">
        <f t="shared" ca="1" si="141"/>
        <v/>
      </c>
      <c r="HJ50" s="2455" t="str">
        <f t="shared" ca="1" si="140"/>
        <v/>
      </c>
      <c r="HK50" s="2455" t="str">
        <f t="shared" ca="1" si="129"/>
        <v/>
      </c>
      <c r="HL50" s="2455" t="str">
        <f t="shared" ca="1" si="130"/>
        <v/>
      </c>
      <c r="HM50" s="2455" t="str">
        <f t="shared" ca="1" si="142"/>
        <v/>
      </c>
      <c r="HN50" s="2455" t="str">
        <f t="shared" ca="1" si="143"/>
        <v/>
      </c>
      <c r="HO50" s="2455" t="str">
        <f t="shared" ca="1" si="144"/>
        <v/>
      </c>
      <c r="HP50" s="2455" t="str">
        <f t="shared" ca="1" si="130"/>
        <v/>
      </c>
      <c r="HQ50" s="2455" t="str">
        <f t="shared" ca="1" si="130"/>
        <v/>
      </c>
      <c r="HR50" s="2455" t="str">
        <f t="shared" ca="1" si="130"/>
        <v/>
      </c>
      <c r="HS50" s="2455" t="str">
        <f t="shared" ca="1" si="130"/>
        <v/>
      </c>
      <c r="HT50" s="2476">
        <f t="shared" si="134"/>
        <v>999</v>
      </c>
      <c r="HU50" s="2453">
        <f t="shared" ca="1" si="135"/>
        <v>0</v>
      </c>
      <c r="HV50" s="2452"/>
      <c r="HW50" s="2449" t="str">
        <f>'2020'!BA3</f>
        <v>Proces 10</v>
      </c>
      <c r="HX50" s="2439" t="s">
        <v>181</v>
      </c>
      <c r="HY50" s="201"/>
      <c r="HZ50" s="201"/>
    </row>
    <row r="51" spans="1:235" s="627" customFormat="1" ht="15.75" x14ac:dyDescent="0.25">
      <c r="A51" s="629" t="s">
        <v>77</v>
      </c>
      <c r="B51" s="1930"/>
      <c r="C51" s="1849"/>
      <c r="D51" s="166"/>
      <c r="E51" s="139"/>
      <c r="F51" s="616"/>
      <c r="G51" s="1303"/>
      <c r="H51" s="630"/>
      <c r="I51" s="1304"/>
      <c r="J51" s="279"/>
      <c r="K51" s="280"/>
      <c r="L51" s="281"/>
      <c r="M51" s="611"/>
      <c r="N51" s="1811"/>
      <c r="O51" s="1800">
        <f t="shared" si="100"/>
        <v>0</v>
      </c>
      <c r="P51" s="1812"/>
      <c r="Q51" s="1800">
        <f t="shared" si="101"/>
        <v>0</v>
      </c>
      <c r="R51" s="1809" t="str">
        <f t="shared" si="84"/>
        <v/>
      </c>
      <c r="S51" s="1810"/>
      <c r="T51" s="1812" t="str">
        <f t="shared" si="85"/>
        <v/>
      </c>
      <c r="U51" s="1812"/>
      <c r="V51" s="1812"/>
      <c r="W51" s="1812"/>
      <c r="X51" s="1812"/>
      <c r="Y51" s="542"/>
      <c r="Z51" s="1308" t="str">
        <f t="shared" si="102"/>
        <v>S10</v>
      </c>
      <c r="AA51" s="7" t="str">
        <f t="shared" si="86"/>
        <v/>
      </c>
      <c r="AB51" s="1306"/>
      <c r="AC51" s="7" t="str">
        <f t="shared" si="87"/>
        <v/>
      </c>
      <c r="AD51" s="139"/>
      <c r="AE51" s="213" t="str">
        <f t="shared" si="88"/>
        <v/>
      </c>
      <c r="AF51" s="139"/>
      <c r="AG51" s="1876"/>
      <c r="AH51" s="611"/>
      <c r="AI51" s="2115"/>
      <c r="AJ51" s="767"/>
      <c r="AK51" s="2116"/>
      <c r="AL51" s="139"/>
      <c r="AM51" s="1311"/>
      <c r="AN51" s="686"/>
      <c r="AO51" s="213"/>
      <c r="AP51" s="139"/>
      <c r="AQ51" s="2587"/>
      <c r="AR51" s="2588"/>
      <c r="AS51" s="2589"/>
      <c r="AT51" s="188"/>
      <c r="AU51" s="1288" t="str">
        <f t="shared" si="103"/>
        <v>S10</v>
      </c>
      <c r="AV51" s="692" t="str">
        <f t="shared" si="103"/>
        <v/>
      </c>
      <c r="AW51" s="1306"/>
      <c r="AX51" s="7" t="str">
        <f t="shared" si="104"/>
        <v/>
      </c>
      <c r="AY51" s="139"/>
      <c r="AZ51" s="213" t="str">
        <f t="shared" si="89"/>
        <v/>
      </c>
      <c r="BA51" s="139"/>
      <c r="BB51" s="1876" t="str">
        <f t="shared" si="90"/>
        <v/>
      </c>
      <c r="BC51" s="611"/>
      <c r="BD51" s="2115"/>
      <c r="BE51" s="767"/>
      <c r="BF51" s="2116"/>
      <c r="BG51" s="176"/>
      <c r="BH51" s="1311"/>
      <c r="BI51" s="139"/>
      <c r="BJ51" s="213"/>
      <c r="BK51" s="687"/>
      <c r="BL51" s="2587"/>
      <c r="BM51" s="2588"/>
      <c r="BN51" s="2589"/>
      <c r="BO51" s="181"/>
      <c r="BP51" s="1309" t="str">
        <f t="shared" si="105"/>
        <v>S10</v>
      </c>
      <c r="BQ51" s="693" t="str">
        <f t="shared" si="91"/>
        <v/>
      </c>
      <c r="BR51" s="1306"/>
      <c r="BS51" s="7" t="str">
        <f t="shared" si="91"/>
        <v/>
      </c>
      <c r="BT51" s="139"/>
      <c r="BU51" s="213" t="str">
        <f t="shared" si="92"/>
        <v/>
      </c>
      <c r="BV51" s="139"/>
      <c r="BW51" s="1876" t="str">
        <f t="shared" si="93"/>
        <v/>
      </c>
      <c r="BX51" s="611"/>
      <c r="BY51" s="2115"/>
      <c r="BZ51" s="767"/>
      <c r="CA51" s="2116"/>
      <c r="CB51" s="176"/>
      <c r="CC51" s="1311"/>
      <c r="CD51" s="139"/>
      <c r="CE51" s="213"/>
      <c r="CF51" s="88"/>
      <c r="CG51" s="2587"/>
      <c r="CH51" s="2588"/>
      <c r="CI51" s="2589"/>
      <c r="CJ51" s="184"/>
      <c r="CK51" s="1309" t="str">
        <f t="shared" si="106"/>
        <v>S10</v>
      </c>
      <c r="CL51" s="693" t="str">
        <f t="shared" si="106"/>
        <v/>
      </c>
      <c r="CM51" s="1306"/>
      <c r="CN51" s="7" t="str">
        <f t="shared" si="107"/>
        <v/>
      </c>
      <c r="CO51" s="139"/>
      <c r="CP51" s="213" t="str">
        <f t="shared" si="94"/>
        <v/>
      </c>
      <c r="CQ51" s="139"/>
      <c r="CR51" s="1876" t="str">
        <f t="shared" si="95"/>
        <v/>
      </c>
      <c r="CS51" s="611"/>
      <c r="CT51" s="2115"/>
      <c r="CU51" s="767"/>
      <c r="CV51" s="2116"/>
      <c r="CW51" s="176"/>
      <c r="CX51" s="1311"/>
      <c r="CY51" s="139"/>
      <c r="CZ51" s="213"/>
      <c r="DA51" s="228"/>
      <c r="DB51" s="2587"/>
      <c r="DC51" s="2588"/>
      <c r="DD51" s="2589"/>
      <c r="DE51" s="184"/>
      <c r="DF51" s="1309" t="str">
        <f t="shared" si="108"/>
        <v>S10</v>
      </c>
      <c r="DG51" s="693" t="str">
        <f t="shared" si="108"/>
        <v/>
      </c>
      <c r="DH51" s="1306"/>
      <c r="DI51" s="7" t="str">
        <f t="shared" si="109"/>
        <v/>
      </c>
      <c r="DJ51" s="139"/>
      <c r="DK51" s="213" t="str">
        <f t="shared" si="96"/>
        <v/>
      </c>
      <c r="DL51" s="139"/>
      <c r="DM51" s="1876" t="str">
        <f t="shared" si="97"/>
        <v/>
      </c>
      <c r="DN51" s="611"/>
      <c r="DO51" s="2115"/>
      <c r="DP51" s="767"/>
      <c r="DQ51" s="2116"/>
      <c r="DR51" s="176"/>
      <c r="DS51" s="1311"/>
      <c r="DT51" s="139"/>
      <c r="DU51" s="213"/>
      <c r="DV51" s="88"/>
      <c r="DW51" s="2587"/>
      <c r="DX51" s="2588"/>
      <c r="DY51" s="2589"/>
      <c r="DZ51" s="184"/>
      <c r="EA51" s="1309" t="str">
        <f t="shared" si="110"/>
        <v>S10</v>
      </c>
      <c r="EB51" s="693" t="str">
        <f t="shared" si="110"/>
        <v/>
      </c>
      <c r="EC51" s="1306"/>
      <c r="ED51" s="7" t="str">
        <f t="shared" si="111"/>
        <v/>
      </c>
      <c r="EE51" s="139"/>
      <c r="EF51" s="213" t="str">
        <f t="shared" si="98"/>
        <v/>
      </c>
      <c r="EG51" s="139"/>
      <c r="EH51" s="1876" t="str">
        <f t="shared" si="99"/>
        <v/>
      </c>
      <c r="EI51" s="611"/>
      <c r="EJ51" s="2115"/>
      <c r="EK51" s="767"/>
      <c r="EL51" s="2116"/>
      <c r="EM51" s="176"/>
      <c r="EN51" s="1311"/>
      <c r="EO51" s="139"/>
      <c r="EP51" s="213"/>
      <c r="EQ51" s="88"/>
      <c r="ER51" s="2587"/>
      <c r="ES51" s="2588"/>
      <c r="ET51" s="2589"/>
      <c r="EU51" s="184"/>
      <c r="EV51" s="1309" t="str">
        <f t="shared" si="112"/>
        <v>S8</v>
      </c>
      <c r="EW51" s="693" t="str">
        <f t="shared" si="112"/>
        <v/>
      </c>
      <c r="EX51" s="1306"/>
      <c r="EY51" s="7" t="str">
        <f t="shared" si="113"/>
        <v/>
      </c>
      <c r="EZ51" s="139"/>
      <c r="FA51" s="7" t="str">
        <f t="shared" si="114"/>
        <v/>
      </c>
      <c r="FB51" s="139"/>
      <c r="FC51" s="1876" t="str">
        <f t="shared" si="115"/>
        <v/>
      </c>
      <c r="FD51" s="1877"/>
      <c r="FE51" s="1877"/>
      <c r="FF51" s="1877"/>
      <c r="FG51" s="1878"/>
      <c r="FH51" s="176"/>
      <c r="FI51" s="1311"/>
      <c r="FJ51" s="139"/>
      <c r="FK51" s="213"/>
      <c r="FL51" s="88"/>
      <c r="FM51" s="288"/>
      <c r="FN51" s="289"/>
      <c r="FO51" s="290"/>
      <c r="FP51" s="184"/>
      <c r="FQ51" s="1309" t="str">
        <f t="shared" si="136"/>
        <v>S8</v>
      </c>
      <c r="FR51" s="693" t="str">
        <f t="shared" si="136"/>
        <v/>
      </c>
      <c r="FS51" s="1306"/>
      <c r="FT51" s="7" t="str">
        <f t="shared" si="137"/>
        <v/>
      </c>
      <c r="FU51" s="139"/>
      <c r="FV51" s="7" t="str">
        <f t="shared" si="138"/>
        <v/>
      </c>
      <c r="FW51" s="139"/>
      <c r="FX51" s="1876" t="str">
        <f t="shared" si="116"/>
        <v/>
      </c>
      <c r="FY51" s="1877"/>
      <c r="FZ51" s="1877"/>
      <c r="GA51" s="1877"/>
      <c r="GB51" s="1878"/>
      <c r="GC51" s="176"/>
      <c r="GD51" s="1311"/>
      <c r="GE51" s="139"/>
      <c r="GF51" s="213"/>
      <c r="GG51" s="88"/>
      <c r="GH51" s="288"/>
      <c r="GI51" s="289"/>
      <c r="GJ51" s="290"/>
      <c r="GK51" s="182"/>
      <c r="GO51" s="628"/>
      <c r="GP51" s="2451"/>
      <c r="GQ51" s="2452"/>
      <c r="GR51" s="2453"/>
      <c r="GS51" s="2473" t="s">
        <v>75</v>
      </c>
      <c r="GT51" s="2474">
        <f t="shared" si="117"/>
        <v>0</v>
      </c>
      <c r="GU51" s="2455" t="str">
        <f t="shared" si="118"/>
        <v/>
      </c>
      <c r="GV51" s="2455" t="str">
        <f t="shared" si="119"/>
        <v/>
      </c>
      <c r="GW51" s="2455" t="str">
        <f t="shared" si="120"/>
        <v/>
      </c>
      <c r="GX51" s="2455" t="str">
        <f t="shared" si="121"/>
        <v/>
      </c>
      <c r="GY51" s="2455" t="str">
        <f t="shared" si="122"/>
        <v/>
      </c>
      <c r="GZ51" s="2455" t="str">
        <f t="shared" si="123"/>
        <v/>
      </c>
      <c r="HA51" s="2455" t="str">
        <f t="shared" si="124"/>
        <v/>
      </c>
      <c r="HB51" s="2452"/>
      <c r="HC51" s="2454">
        <f t="shared" ca="1" si="125"/>
        <v>0</v>
      </c>
      <c r="HD51" s="2476" t="s">
        <v>1418</v>
      </c>
      <c r="HE51" s="2474"/>
      <c r="HF51" s="2455" t="e">
        <f t="shared" si="126"/>
        <v>#N/A</v>
      </c>
      <c r="HG51" s="2455">
        <f t="shared" si="127"/>
        <v>0</v>
      </c>
      <c r="HH51" s="2455" t="str">
        <f t="shared" ca="1" si="139"/>
        <v/>
      </c>
      <c r="HI51" s="2455" t="str">
        <f t="shared" ca="1" si="141"/>
        <v/>
      </c>
      <c r="HJ51" s="2455" t="str">
        <f t="shared" ca="1" si="140"/>
        <v/>
      </c>
      <c r="HK51" s="2455" t="str">
        <f t="shared" ca="1" si="129"/>
        <v/>
      </c>
      <c r="HL51" s="2455" t="str">
        <f t="shared" ca="1" si="130"/>
        <v/>
      </c>
      <c r="HM51" s="2455" t="str">
        <f t="shared" ca="1" si="142"/>
        <v/>
      </c>
      <c r="HN51" s="2455" t="str">
        <f t="shared" ca="1" si="143"/>
        <v/>
      </c>
      <c r="HO51" s="2455" t="str">
        <f t="shared" ca="1" si="144"/>
        <v/>
      </c>
      <c r="HP51" s="2455" t="str">
        <f t="shared" ca="1" si="130"/>
        <v/>
      </c>
      <c r="HQ51" s="2455" t="str">
        <f t="shared" ca="1" si="130"/>
        <v/>
      </c>
      <c r="HR51" s="2455" t="str">
        <f t="shared" ca="1" si="130"/>
        <v/>
      </c>
      <c r="HS51" s="2455" t="str">
        <f t="shared" ca="1" si="130"/>
        <v/>
      </c>
      <c r="HT51" s="2476">
        <f t="shared" si="134"/>
        <v>999</v>
      </c>
      <c r="HU51" s="2453">
        <f t="shared" ca="1" si="135"/>
        <v>0</v>
      </c>
      <c r="HV51" s="2452"/>
      <c r="HW51" s="2449" t="str">
        <f>'2020'!BB3</f>
        <v>Proces 11</v>
      </c>
      <c r="HX51" s="2439" t="s">
        <v>181</v>
      </c>
      <c r="HY51" s="201"/>
      <c r="HZ51" s="201"/>
    </row>
    <row r="52" spans="1:235" s="627" customFormat="1" ht="15.75" x14ac:dyDescent="0.25">
      <c r="A52" s="629" t="s">
        <v>78</v>
      </c>
      <c r="B52" s="1313"/>
      <c r="C52" s="1849"/>
      <c r="D52" s="166"/>
      <c r="E52" s="139"/>
      <c r="F52" s="616"/>
      <c r="G52" s="1303"/>
      <c r="H52" s="630"/>
      <c r="I52" s="1304"/>
      <c r="J52" s="279"/>
      <c r="K52" s="280"/>
      <c r="L52" s="281"/>
      <c r="M52" s="611"/>
      <c r="N52" s="1811"/>
      <c r="O52" s="1800">
        <f t="shared" si="100"/>
        <v>0</v>
      </c>
      <c r="P52" s="1812"/>
      <c r="Q52" s="1800">
        <f t="shared" si="101"/>
        <v>0</v>
      </c>
      <c r="R52" s="1809" t="str">
        <f t="shared" si="84"/>
        <v/>
      </c>
      <c r="S52" s="1810"/>
      <c r="T52" s="1812" t="str">
        <f t="shared" si="85"/>
        <v/>
      </c>
      <c r="U52" s="1812"/>
      <c r="V52" s="1812"/>
      <c r="W52" s="1812"/>
      <c r="X52" s="1812"/>
      <c r="Y52" s="542"/>
      <c r="Z52" s="1308" t="str">
        <f t="shared" si="102"/>
        <v>S11</v>
      </c>
      <c r="AA52" s="7" t="str">
        <f t="shared" si="86"/>
        <v/>
      </c>
      <c r="AB52" s="1306"/>
      <c r="AC52" s="7" t="str">
        <f t="shared" si="87"/>
        <v/>
      </c>
      <c r="AD52" s="139"/>
      <c r="AE52" s="213" t="str">
        <f t="shared" si="88"/>
        <v/>
      </c>
      <c r="AF52" s="139"/>
      <c r="AG52" s="1876"/>
      <c r="AH52" s="611"/>
      <c r="AI52" s="2115"/>
      <c r="AJ52" s="767"/>
      <c r="AK52" s="2116"/>
      <c r="AL52" s="139"/>
      <c r="AM52" s="1311"/>
      <c r="AN52" s="686"/>
      <c r="AO52" s="213"/>
      <c r="AP52" s="139"/>
      <c r="AQ52" s="2587"/>
      <c r="AR52" s="2588"/>
      <c r="AS52" s="2589"/>
      <c r="AT52" s="188"/>
      <c r="AU52" s="1288" t="str">
        <f t="shared" si="103"/>
        <v>S11</v>
      </c>
      <c r="AV52" s="692" t="str">
        <f t="shared" si="103"/>
        <v/>
      </c>
      <c r="AW52" s="1306"/>
      <c r="AX52" s="7" t="str">
        <f t="shared" si="104"/>
        <v/>
      </c>
      <c r="AY52" s="139"/>
      <c r="AZ52" s="213" t="str">
        <f t="shared" si="89"/>
        <v/>
      </c>
      <c r="BA52" s="139"/>
      <c r="BB52" s="1876" t="str">
        <f t="shared" si="90"/>
        <v/>
      </c>
      <c r="BC52" s="611"/>
      <c r="BD52" s="2115"/>
      <c r="BE52" s="767"/>
      <c r="BF52" s="2116"/>
      <c r="BG52" s="176"/>
      <c r="BH52" s="1311"/>
      <c r="BI52" s="139"/>
      <c r="BJ52" s="213"/>
      <c r="BK52" s="687"/>
      <c r="BL52" s="2587"/>
      <c r="BM52" s="2588"/>
      <c r="BN52" s="2589"/>
      <c r="BO52" s="181"/>
      <c r="BP52" s="1309" t="str">
        <f t="shared" si="105"/>
        <v>S11</v>
      </c>
      <c r="BQ52" s="693" t="str">
        <f t="shared" si="91"/>
        <v/>
      </c>
      <c r="BR52" s="1306"/>
      <c r="BS52" s="7" t="str">
        <f t="shared" si="91"/>
        <v/>
      </c>
      <c r="BT52" s="139"/>
      <c r="BU52" s="213" t="str">
        <f t="shared" si="92"/>
        <v/>
      </c>
      <c r="BV52" s="139"/>
      <c r="BW52" s="1876" t="str">
        <f t="shared" si="93"/>
        <v/>
      </c>
      <c r="BX52" s="611"/>
      <c r="BY52" s="2115"/>
      <c r="BZ52" s="767"/>
      <c r="CA52" s="2116"/>
      <c r="CB52" s="176"/>
      <c r="CC52" s="1311"/>
      <c r="CD52" s="139"/>
      <c r="CE52" s="213"/>
      <c r="CF52" s="88"/>
      <c r="CG52" s="2587"/>
      <c r="CH52" s="2588"/>
      <c r="CI52" s="2589"/>
      <c r="CJ52" s="184"/>
      <c r="CK52" s="1309" t="str">
        <f t="shared" si="106"/>
        <v>S11</v>
      </c>
      <c r="CL52" s="693" t="str">
        <f t="shared" si="106"/>
        <v/>
      </c>
      <c r="CM52" s="1306"/>
      <c r="CN52" s="7" t="str">
        <f t="shared" si="107"/>
        <v/>
      </c>
      <c r="CO52" s="139"/>
      <c r="CP52" s="213" t="str">
        <f t="shared" si="94"/>
        <v/>
      </c>
      <c r="CQ52" s="139"/>
      <c r="CR52" s="1876" t="str">
        <f t="shared" si="95"/>
        <v/>
      </c>
      <c r="CS52" s="611"/>
      <c r="CT52" s="2115"/>
      <c r="CU52" s="767"/>
      <c r="CV52" s="2116"/>
      <c r="CW52" s="176"/>
      <c r="CX52" s="1311"/>
      <c r="CY52" s="139"/>
      <c r="CZ52" s="213"/>
      <c r="DA52" s="228"/>
      <c r="DB52" s="2587"/>
      <c r="DC52" s="2588"/>
      <c r="DD52" s="2589"/>
      <c r="DE52" s="184"/>
      <c r="DF52" s="1309" t="str">
        <f t="shared" si="108"/>
        <v>S11</v>
      </c>
      <c r="DG52" s="693" t="str">
        <f t="shared" si="108"/>
        <v/>
      </c>
      <c r="DH52" s="1306"/>
      <c r="DI52" s="7" t="str">
        <f t="shared" si="109"/>
        <v/>
      </c>
      <c r="DJ52" s="139"/>
      <c r="DK52" s="213" t="str">
        <f t="shared" si="96"/>
        <v/>
      </c>
      <c r="DL52" s="139"/>
      <c r="DM52" s="1876" t="str">
        <f t="shared" si="97"/>
        <v/>
      </c>
      <c r="DN52" s="611"/>
      <c r="DO52" s="2115"/>
      <c r="DP52" s="767"/>
      <c r="DQ52" s="2116"/>
      <c r="DR52" s="176"/>
      <c r="DS52" s="1311"/>
      <c r="DT52" s="139"/>
      <c r="DU52" s="213"/>
      <c r="DV52" s="88"/>
      <c r="DW52" s="2587"/>
      <c r="DX52" s="2588"/>
      <c r="DY52" s="2589"/>
      <c r="DZ52" s="184"/>
      <c r="EA52" s="1309" t="str">
        <f t="shared" si="110"/>
        <v>S11</v>
      </c>
      <c r="EB52" s="693" t="str">
        <f t="shared" si="110"/>
        <v/>
      </c>
      <c r="EC52" s="1306"/>
      <c r="ED52" s="7" t="str">
        <f t="shared" si="111"/>
        <v/>
      </c>
      <c r="EE52" s="139"/>
      <c r="EF52" s="213" t="str">
        <f t="shared" si="98"/>
        <v/>
      </c>
      <c r="EG52" s="139"/>
      <c r="EH52" s="1876" t="str">
        <f t="shared" si="99"/>
        <v/>
      </c>
      <c r="EI52" s="611"/>
      <c r="EJ52" s="2115"/>
      <c r="EK52" s="767"/>
      <c r="EL52" s="2116"/>
      <c r="EM52" s="176"/>
      <c r="EN52" s="1311"/>
      <c r="EO52" s="139"/>
      <c r="EP52" s="213"/>
      <c r="EQ52" s="88"/>
      <c r="ER52" s="2587"/>
      <c r="ES52" s="2588"/>
      <c r="ET52" s="2589"/>
      <c r="EU52" s="184"/>
      <c r="EV52" s="1309" t="str">
        <f t="shared" si="112"/>
        <v>S9</v>
      </c>
      <c r="EW52" s="693" t="str">
        <f t="shared" si="112"/>
        <v/>
      </c>
      <c r="EX52" s="1306"/>
      <c r="EY52" s="7" t="str">
        <f t="shared" si="113"/>
        <v/>
      </c>
      <c r="EZ52" s="139"/>
      <c r="FA52" s="7" t="str">
        <f t="shared" si="114"/>
        <v/>
      </c>
      <c r="FB52" s="139"/>
      <c r="FC52" s="1876" t="str">
        <f t="shared" si="115"/>
        <v/>
      </c>
      <c r="FD52" s="1877"/>
      <c r="FE52" s="1877"/>
      <c r="FF52" s="1877"/>
      <c r="FG52" s="1878"/>
      <c r="FH52" s="176"/>
      <c r="FI52" s="1311"/>
      <c r="FJ52" s="139"/>
      <c r="FK52" s="213"/>
      <c r="FL52" s="88"/>
      <c r="FM52" s="288"/>
      <c r="FN52" s="289"/>
      <c r="FO52" s="290"/>
      <c r="FP52" s="184"/>
      <c r="FQ52" s="1309" t="str">
        <f t="shared" si="136"/>
        <v>S9</v>
      </c>
      <c r="FR52" s="693" t="str">
        <f t="shared" si="136"/>
        <v/>
      </c>
      <c r="FS52" s="1306"/>
      <c r="FT52" s="7" t="str">
        <f t="shared" si="137"/>
        <v/>
      </c>
      <c r="FU52" s="139"/>
      <c r="FV52" s="7" t="str">
        <f t="shared" si="138"/>
        <v/>
      </c>
      <c r="FW52" s="139"/>
      <c r="FX52" s="1876" t="str">
        <f t="shared" si="116"/>
        <v/>
      </c>
      <c r="FY52" s="1877"/>
      <c r="FZ52" s="1877"/>
      <c r="GA52" s="1877"/>
      <c r="GB52" s="1878"/>
      <c r="GC52" s="176"/>
      <c r="GD52" s="1311"/>
      <c r="GE52" s="139"/>
      <c r="GF52" s="213"/>
      <c r="GG52" s="88"/>
      <c r="GH52" s="288"/>
      <c r="GI52" s="289"/>
      <c r="GJ52" s="290"/>
      <c r="GK52" s="182"/>
      <c r="GO52" s="628"/>
      <c r="GP52" s="2451"/>
      <c r="GQ52" s="2452"/>
      <c r="GR52" s="2453"/>
      <c r="GS52" s="2473" t="s">
        <v>76</v>
      </c>
      <c r="GT52" s="2474">
        <f t="shared" si="117"/>
        <v>0</v>
      </c>
      <c r="GU52" s="2455" t="str">
        <f t="shared" si="118"/>
        <v/>
      </c>
      <c r="GV52" s="2455" t="str">
        <f t="shared" si="119"/>
        <v/>
      </c>
      <c r="GW52" s="2455" t="str">
        <f t="shared" si="120"/>
        <v/>
      </c>
      <c r="GX52" s="2455" t="str">
        <f t="shared" si="121"/>
        <v/>
      </c>
      <c r="GY52" s="2455" t="str">
        <f t="shared" si="122"/>
        <v/>
      </c>
      <c r="GZ52" s="2455" t="str">
        <f t="shared" si="123"/>
        <v/>
      </c>
      <c r="HA52" s="2455" t="str">
        <f t="shared" si="124"/>
        <v/>
      </c>
      <c r="HB52" s="2452"/>
      <c r="HC52" s="2454">
        <f t="shared" ca="1" si="125"/>
        <v>0</v>
      </c>
      <c r="HD52" s="2476" t="s">
        <v>1419</v>
      </c>
      <c r="HE52" s="2474"/>
      <c r="HF52" s="2455" t="e">
        <f t="shared" si="126"/>
        <v>#N/A</v>
      </c>
      <c r="HG52" s="2455">
        <f t="shared" si="127"/>
        <v>0</v>
      </c>
      <c r="HH52" s="2455" t="str">
        <f t="shared" ca="1" si="139"/>
        <v/>
      </c>
      <c r="HI52" s="2455" t="str">
        <f t="shared" ca="1" si="141"/>
        <v/>
      </c>
      <c r="HJ52" s="2455" t="str">
        <f t="shared" ca="1" si="140"/>
        <v/>
      </c>
      <c r="HK52" s="2455" t="str">
        <f t="shared" ca="1" si="129"/>
        <v/>
      </c>
      <c r="HL52" s="2455" t="str">
        <f t="shared" ca="1" si="130"/>
        <v/>
      </c>
      <c r="HM52" s="2455" t="str">
        <f t="shared" ca="1" si="142"/>
        <v/>
      </c>
      <c r="HN52" s="2455" t="str">
        <f t="shared" ca="1" si="143"/>
        <v/>
      </c>
      <c r="HO52" s="2455" t="str">
        <f t="shared" ca="1" si="144"/>
        <v/>
      </c>
      <c r="HP52" s="2455" t="str">
        <f t="shared" ca="1" si="130"/>
        <v/>
      </c>
      <c r="HQ52" s="2455" t="str">
        <f t="shared" ca="1" si="130"/>
        <v/>
      </c>
      <c r="HR52" s="2455" t="str">
        <f t="shared" ca="1" si="130"/>
        <v/>
      </c>
      <c r="HS52" s="2455" t="str">
        <f t="shared" ca="1" si="130"/>
        <v/>
      </c>
      <c r="HT52" s="2476">
        <f t="shared" si="134"/>
        <v>999</v>
      </c>
      <c r="HU52" s="2453">
        <f t="shared" ca="1" si="135"/>
        <v>0</v>
      </c>
      <c r="HV52" s="2452"/>
      <c r="HW52" s="2460" t="str">
        <f>'2020'!BC3</f>
        <v>Proces 12</v>
      </c>
      <c r="HX52" s="2439" t="s">
        <v>181</v>
      </c>
      <c r="HY52" s="201"/>
      <c r="HZ52" s="201"/>
    </row>
    <row r="53" spans="1:235" s="627" customFormat="1" ht="15.75" x14ac:dyDescent="0.25">
      <c r="A53" s="629" t="s">
        <v>79</v>
      </c>
      <c r="B53" s="1313"/>
      <c r="C53" s="1849"/>
      <c r="D53" s="166"/>
      <c r="E53" s="139"/>
      <c r="F53" s="616"/>
      <c r="G53" s="1303"/>
      <c r="H53" s="630"/>
      <c r="I53" s="1304"/>
      <c r="J53" s="279"/>
      <c r="K53" s="280"/>
      <c r="L53" s="281"/>
      <c r="M53" s="611"/>
      <c r="N53" s="1811"/>
      <c r="O53" s="1800">
        <f t="shared" si="100"/>
        <v>0</v>
      </c>
      <c r="P53" s="1812"/>
      <c r="Q53" s="1800">
        <f t="shared" si="101"/>
        <v>0</v>
      </c>
      <c r="R53" s="1809" t="str">
        <f t="shared" si="84"/>
        <v/>
      </c>
      <c r="S53" s="1810"/>
      <c r="T53" s="1812" t="str">
        <f t="shared" si="85"/>
        <v/>
      </c>
      <c r="U53" s="1812"/>
      <c r="V53" s="1812"/>
      <c r="W53" s="1812"/>
      <c r="X53" s="1812"/>
      <c r="Y53" s="542"/>
      <c r="Z53" s="1308" t="str">
        <f t="shared" si="102"/>
        <v>S12</v>
      </c>
      <c r="AA53" s="7" t="str">
        <f t="shared" si="86"/>
        <v/>
      </c>
      <c r="AB53" s="1306"/>
      <c r="AC53" s="7" t="str">
        <f t="shared" si="87"/>
        <v/>
      </c>
      <c r="AD53" s="139"/>
      <c r="AE53" s="213" t="str">
        <f t="shared" si="88"/>
        <v/>
      </c>
      <c r="AF53" s="139"/>
      <c r="AG53" s="1876"/>
      <c r="AH53" s="611"/>
      <c r="AI53" s="2115"/>
      <c r="AJ53" s="767"/>
      <c r="AK53" s="2116"/>
      <c r="AL53" s="139"/>
      <c r="AM53" s="1311"/>
      <c r="AN53" s="686"/>
      <c r="AO53" s="213"/>
      <c r="AP53" s="139"/>
      <c r="AQ53" s="2587"/>
      <c r="AR53" s="2588"/>
      <c r="AS53" s="2589"/>
      <c r="AT53" s="188"/>
      <c r="AU53" s="1288" t="str">
        <f t="shared" si="103"/>
        <v>S12</v>
      </c>
      <c r="AV53" s="692" t="str">
        <f t="shared" si="103"/>
        <v/>
      </c>
      <c r="AW53" s="1306"/>
      <c r="AX53" s="7" t="str">
        <f t="shared" si="104"/>
        <v/>
      </c>
      <c r="AY53" s="139"/>
      <c r="AZ53" s="213" t="str">
        <f t="shared" si="89"/>
        <v/>
      </c>
      <c r="BA53" s="139"/>
      <c r="BB53" s="1876" t="str">
        <f t="shared" si="90"/>
        <v/>
      </c>
      <c r="BC53" s="611"/>
      <c r="BD53" s="2115"/>
      <c r="BE53" s="767"/>
      <c r="BF53" s="2116"/>
      <c r="BG53" s="176"/>
      <c r="BH53" s="1311"/>
      <c r="BI53" s="139"/>
      <c r="BJ53" s="213"/>
      <c r="BK53" s="687"/>
      <c r="BL53" s="2587"/>
      <c r="BM53" s="2588"/>
      <c r="BN53" s="2589"/>
      <c r="BO53" s="181"/>
      <c r="BP53" s="1309" t="str">
        <f t="shared" si="105"/>
        <v>S12</v>
      </c>
      <c r="BQ53" s="693" t="str">
        <f t="shared" si="91"/>
        <v/>
      </c>
      <c r="BR53" s="1306"/>
      <c r="BS53" s="7" t="str">
        <f t="shared" si="91"/>
        <v/>
      </c>
      <c r="BT53" s="139"/>
      <c r="BU53" s="213" t="str">
        <f t="shared" si="92"/>
        <v/>
      </c>
      <c r="BV53" s="139"/>
      <c r="BW53" s="1876" t="str">
        <f t="shared" si="93"/>
        <v/>
      </c>
      <c r="BX53" s="611"/>
      <c r="BY53" s="2115"/>
      <c r="BZ53" s="767"/>
      <c r="CA53" s="2116"/>
      <c r="CB53" s="176"/>
      <c r="CC53" s="1311"/>
      <c r="CD53" s="139"/>
      <c r="CE53" s="213"/>
      <c r="CF53" s="88"/>
      <c r="CG53" s="2587"/>
      <c r="CH53" s="2588"/>
      <c r="CI53" s="2589"/>
      <c r="CJ53" s="184"/>
      <c r="CK53" s="1309" t="str">
        <f t="shared" si="106"/>
        <v>S12</v>
      </c>
      <c r="CL53" s="693" t="str">
        <f t="shared" si="106"/>
        <v/>
      </c>
      <c r="CM53" s="1306"/>
      <c r="CN53" s="7" t="str">
        <f t="shared" si="107"/>
        <v/>
      </c>
      <c r="CO53" s="139"/>
      <c r="CP53" s="213" t="str">
        <f t="shared" si="94"/>
        <v/>
      </c>
      <c r="CQ53" s="139"/>
      <c r="CR53" s="1876" t="str">
        <f t="shared" si="95"/>
        <v/>
      </c>
      <c r="CS53" s="611"/>
      <c r="CT53" s="2115"/>
      <c r="CU53" s="767"/>
      <c r="CV53" s="2116"/>
      <c r="CW53" s="176"/>
      <c r="CX53" s="1311"/>
      <c r="CY53" s="139"/>
      <c r="CZ53" s="213"/>
      <c r="DA53" s="228"/>
      <c r="DB53" s="2587"/>
      <c r="DC53" s="2588"/>
      <c r="DD53" s="2589"/>
      <c r="DE53" s="184"/>
      <c r="DF53" s="1309" t="str">
        <f t="shared" si="108"/>
        <v>S12</v>
      </c>
      <c r="DG53" s="693" t="str">
        <f t="shared" si="108"/>
        <v/>
      </c>
      <c r="DH53" s="1306"/>
      <c r="DI53" s="7" t="str">
        <f t="shared" si="109"/>
        <v/>
      </c>
      <c r="DJ53" s="139"/>
      <c r="DK53" s="213" t="str">
        <f t="shared" si="96"/>
        <v/>
      </c>
      <c r="DL53" s="139"/>
      <c r="DM53" s="1876" t="str">
        <f t="shared" si="97"/>
        <v/>
      </c>
      <c r="DN53" s="611"/>
      <c r="DO53" s="2115"/>
      <c r="DP53" s="767"/>
      <c r="DQ53" s="2116"/>
      <c r="DR53" s="176"/>
      <c r="DS53" s="1311"/>
      <c r="DT53" s="139"/>
      <c r="DU53" s="213"/>
      <c r="DV53" s="88"/>
      <c r="DW53" s="2587"/>
      <c r="DX53" s="2588"/>
      <c r="DY53" s="2589"/>
      <c r="DZ53" s="184"/>
      <c r="EA53" s="1309" t="str">
        <f t="shared" si="110"/>
        <v>S12</v>
      </c>
      <c r="EB53" s="693" t="str">
        <f t="shared" si="110"/>
        <v/>
      </c>
      <c r="EC53" s="1306"/>
      <c r="ED53" s="7" t="str">
        <f t="shared" si="111"/>
        <v/>
      </c>
      <c r="EE53" s="139"/>
      <c r="EF53" s="213" t="str">
        <f t="shared" si="98"/>
        <v/>
      </c>
      <c r="EG53" s="139"/>
      <c r="EH53" s="1876" t="str">
        <f t="shared" si="99"/>
        <v/>
      </c>
      <c r="EI53" s="611"/>
      <c r="EJ53" s="2115"/>
      <c r="EK53" s="767"/>
      <c r="EL53" s="2116"/>
      <c r="EM53" s="176"/>
      <c r="EN53" s="1311"/>
      <c r="EO53" s="139"/>
      <c r="EP53" s="213"/>
      <c r="EQ53" s="88"/>
      <c r="ER53" s="2587"/>
      <c r="ES53" s="2588"/>
      <c r="ET53" s="2589"/>
      <c r="EU53" s="184"/>
      <c r="EV53" s="1309" t="str">
        <f t="shared" si="112"/>
        <v>S10</v>
      </c>
      <c r="EW53" s="693" t="str">
        <f t="shared" si="112"/>
        <v/>
      </c>
      <c r="EX53" s="1306"/>
      <c r="EY53" s="7" t="str">
        <f t="shared" si="113"/>
        <v/>
      </c>
      <c r="EZ53" s="139"/>
      <c r="FA53" s="7" t="str">
        <f t="shared" si="114"/>
        <v/>
      </c>
      <c r="FB53" s="139"/>
      <c r="FC53" s="1876" t="str">
        <f t="shared" si="115"/>
        <v/>
      </c>
      <c r="FD53" s="1877"/>
      <c r="FE53" s="1877"/>
      <c r="FF53" s="1877"/>
      <c r="FG53" s="1878"/>
      <c r="FH53" s="176"/>
      <c r="FI53" s="1311"/>
      <c r="FJ53" s="139"/>
      <c r="FK53" s="213"/>
      <c r="FL53" s="88"/>
      <c r="FM53" s="288"/>
      <c r="FN53" s="289"/>
      <c r="FO53" s="290"/>
      <c r="FP53" s="184"/>
      <c r="FQ53" s="1309" t="str">
        <f t="shared" si="136"/>
        <v>S10</v>
      </c>
      <c r="FR53" s="693" t="str">
        <f t="shared" si="136"/>
        <v/>
      </c>
      <c r="FS53" s="1306"/>
      <c r="FT53" s="7" t="str">
        <f t="shared" si="137"/>
        <v/>
      </c>
      <c r="FU53" s="139"/>
      <c r="FV53" s="7" t="str">
        <f t="shared" si="138"/>
        <v/>
      </c>
      <c r="FW53" s="139"/>
      <c r="FX53" s="1876" t="str">
        <f t="shared" si="116"/>
        <v/>
      </c>
      <c r="FY53" s="1877"/>
      <c r="FZ53" s="1877"/>
      <c r="GA53" s="1877"/>
      <c r="GB53" s="1878"/>
      <c r="GC53" s="176"/>
      <c r="GD53" s="1311"/>
      <c r="GE53" s="139"/>
      <c r="GF53" s="213"/>
      <c r="GG53" s="88"/>
      <c r="GH53" s="288"/>
      <c r="GI53" s="289"/>
      <c r="GJ53" s="290"/>
      <c r="GK53" s="182"/>
      <c r="GO53" s="628"/>
      <c r="GP53" s="2451"/>
      <c r="GQ53" s="2452"/>
      <c r="GR53" s="2453"/>
      <c r="GS53" s="2473" t="s">
        <v>77</v>
      </c>
      <c r="GT53" s="2474">
        <f t="shared" si="117"/>
        <v>0</v>
      </c>
      <c r="GU53" s="2455" t="str">
        <f t="shared" si="118"/>
        <v/>
      </c>
      <c r="GV53" s="2455" t="str">
        <f t="shared" si="119"/>
        <v/>
      </c>
      <c r="GW53" s="2455" t="str">
        <f t="shared" si="120"/>
        <v/>
      </c>
      <c r="GX53" s="2455" t="str">
        <f t="shared" si="121"/>
        <v/>
      </c>
      <c r="GY53" s="2455" t="str">
        <f t="shared" si="122"/>
        <v/>
      </c>
      <c r="GZ53" s="2455" t="str">
        <f t="shared" si="123"/>
        <v/>
      </c>
      <c r="HA53" s="2455" t="str">
        <f t="shared" si="124"/>
        <v/>
      </c>
      <c r="HB53" s="2452"/>
      <c r="HC53" s="2454">
        <f t="shared" ca="1" si="125"/>
        <v>0</v>
      </c>
      <c r="HD53" s="2476" t="s">
        <v>1420</v>
      </c>
      <c r="HE53" s="2474"/>
      <c r="HF53" s="2455" t="e">
        <f t="shared" si="126"/>
        <v>#N/A</v>
      </c>
      <c r="HG53" s="2455">
        <f t="shared" si="127"/>
        <v>0</v>
      </c>
      <c r="HH53" s="2455" t="str">
        <f t="shared" ca="1" si="139"/>
        <v/>
      </c>
      <c r="HI53" s="2455" t="str">
        <f t="shared" ca="1" si="141"/>
        <v/>
      </c>
      <c r="HJ53" s="2455" t="str">
        <f t="shared" ca="1" si="140"/>
        <v/>
      </c>
      <c r="HK53" s="2455" t="str">
        <f t="shared" ca="1" si="129"/>
        <v/>
      </c>
      <c r="HL53" s="2455" t="str">
        <f t="shared" ca="1" si="130"/>
        <v/>
      </c>
      <c r="HM53" s="2455" t="str">
        <f t="shared" ca="1" si="142"/>
        <v/>
      </c>
      <c r="HN53" s="2455" t="str">
        <f t="shared" ca="1" si="143"/>
        <v/>
      </c>
      <c r="HO53" s="2455" t="str">
        <f t="shared" ca="1" si="144"/>
        <v/>
      </c>
      <c r="HP53" s="2455" t="str">
        <f t="shared" ca="1" si="130"/>
        <v/>
      </c>
      <c r="HQ53" s="2455" t="str">
        <f t="shared" ca="1" si="130"/>
        <v/>
      </c>
      <c r="HR53" s="2455" t="str">
        <f t="shared" ca="1" si="130"/>
        <v/>
      </c>
      <c r="HS53" s="2455" t="str">
        <f t="shared" ca="1" si="130"/>
        <v/>
      </c>
      <c r="HT53" s="2476">
        <f t="shared" si="134"/>
        <v>999</v>
      </c>
      <c r="HU53" s="2453">
        <f t="shared" ca="1" si="135"/>
        <v>0</v>
      </c>
      <c r="HV53" s="2452"/>
      <c r="HW53" s="2449" t="str">
        <f>'2020'!BD3</f>
        <v>Proces 13</v>
      </c>
      <c r="HX53" s="2439" t="s">
        <v>181</v>
      </c>
      <c r="HY53" s="201"/>
      <c r="HZ53" s="201"/>
    </row>
    <row r="54" spans="1:235" s="627" customFormat="1" ht="15.75" x14ac:dyDescent="0.25">
      <c r="A54" s="629" t="s">
        <v>80</v>
      </c>
      <c r="B54" s="1313"/>
      <c r="C54" s="1849"/>
      <c r="D54" s="166"/>
      <c r="E54" s="139"/>
      <c r="F54" s="616"/>
      <c r="G54" s="1303"/>
      <c r="H54" s="630"/>
      <c r="I54" s="1304"/>
      <c r="J54" s="279"/>
      <c r="K54" s="280"/>
      <c r="L54" s="281"/>
      <c r="M54" s="611"/>
      <c r="N54" s="1811"/>
      <c r="O54" s="1800">
        <f t="shared" si="100"/>
        <v>0</v>
      </c>
      <c r="P54" s="1812"/>
      <c r="Q54" s="1800">
        <f t="shared" si="101"/>
        <v>0</v>
      </c>
      <c r="R54" s="1809" t="str">
        <f t="shared" si="84"/>
        <v/>
      </c>
      <c r="S54" s="1810"/>
      <c r="T54" s="1812" t="str">
        <f t="shared" si="85"/>
        <v/>
      </c>
      <c r="U54" s="1812"/>
      <c r="V54" s="1812"/>
      <c r="W54" s="1812"/>
      <c r="X54" s="1812"/>
      <c r="Y54" s="542"/>
      <c r="Z54" s="1308" t="str">
        <f t="shared" si="102"/>
        <v>S13</v>
      </c>
      <c r="AA54" s="7" t="str">
        <f t="shared" si="86"/>
        <v/>
      </c>
      <c r="AB54" s="1306"/>
      <c r="AC54" s="7" t="str">
        <f t="shared" si="87"/>
        <v/>
      </c>
      <c r="AD54" s="139"/>
      <c r="AE54" s="213" t="str">
        <f t="shared" si="88"/>
        <v/>
      </c>
      <c r="AF54" s="139"/>
      <c r="AG54" s="1876"/>
      <c r="AH54" s="611"/>
      <c r="AI54" s="2115"/>
      <c r="AJ54" s="767"/>
      <c r="AK54" s="2116"/>
      <c r="AL54" s="139"/>
      <c r="AM54" s="1311"/>
      <c r="AN54" s="686"/>
      <c r="AO54" s="213"/>
      <c r="AP54" s="139"/>
      <c r="AQ54" s="2587"/>
      <c r="AR54" s="2588"/>
      <c r="AS54" s="2589"/>
      <c r="AT54" s="188"/>
      <c r="AU54" s="1288" t="str">
        <f t="shared" si="103"/>
        <v>S13</v>
      </c>
      <c r="AV54" s="692" t="str">
        <f t="shared" si="103"/>
        <v/>
      </c>
      <c r="AW54" s="1306"/>
      <c r="AX54" s="7" t="str">
        <f t="shared" si="104"/>
        <v/>
      </c>
      <c r="AY54" s="139"/>
      <c r="AZ54" s="213" t="str">
        <f t="shared" si="89"/>
        <v/>
      </c>
      <c r="BA54" s="139"/>
      <c r="BB54" s="1876" t="str">
        <f t="shared" si="90"/>
        <v/>
      </c>
      <c r="BC54" s="611"/>
      <c r="BD54" s="2115"/>
      <c r="BE54" s="767"/>
      <c r="BF54" s="2116"/>
      <c r="BG54" s="176"/>
      <c r="BH54" s="1311"/>
      <c r="BI54" s="139"/>
      <c r="BJ54" s="213"/>
      <c r="BK54" s="687"/>
      <c r="BL54" s="2587"/>
      <c r="BM54" s="2588"/>
      <c r="BN54" s="2589"/>
      <c r="BO54" s="181"/>
      <c r="BP54" s="1309" t="str">
        <f t="shared" si="105"/>
        <v>S13</v>
      </c>
      <c r="BQ54" s="693" t="str">
        <f t="shared" si="91"/>
        <v/>
      </c>
      <c r="BR54" s="1306"/>
      <c r="BS54" s="7" t="str">
        <f t="shared" si="91"/>
        <v/>
      </c>
      <c r="BT54" s="139"/>
      <c r="BU54" s="213" t="str">
        <f t="shared" si="92"/>
        <v/>
      </c>
      <c r="BV54" s="139"/>
      <c r="BW54" s="1876" t="str">
        <f t="shared" si="93"/>
        <v/>
      </c>
      <c r="BX54" s="611"/>
      <c r="BY54" s="2115"/>
      <c r="BZ54" s="767"/>
      <c r="CA54" s="2116"/>
      <c r="CB54" s="176"/>
      <c r="CC54" s="1311"/>
      <c r="CD54" s="139"/>
      <c r="CE54" s="213"/>
      <c r="CF54" s="88"/>
      <c r="CG54" s="2587"/>
      <c r="CH54" s="2588"/>
      <c r="CI54" s="2589"/>
      <c r="CJ54" s="184"/>
      <c r="CK54" s="1309" t="str">
        <f t="shared" si="106"/>
        <v>S13</v>
      </c>
      <c r="CL54" s="693" t="str">
        <f t="shared" si="106"/>
        <v/>
      </c>
      <c r="CM54" s="1306"/>
      <c r="CN54" s="7" t="str">
        <f t="shared" si="107"/>
        <v/>
      </c>
      <c r="CO54" s="139"/>
      <c r="CP54" s="213" t="str">
        <f t="shared" si="94"/>
        <v/>
      </c>
      <c r="CQ54" s="139"/>
      <c r="CR54" s="1876" t="str">
        <f t="shared" si="95"/>
        <v/>
      </c>
      <c r="CS54" s="611"/>
      <c r="CT54" s="2115"/>
      <c r="CU54" s="767"/>
      <c r="CV54" s="2116"/>
      <c r="CW54" s="176"/>
      <c r="CX54" s="1311"/>
      <c r="CY54" s="139"/>
      <c r="CZ54" s="213"/>
      <c r="DA54" s="228"/>
      <c r="DB54" s="2587"/>
      <c r="DC54" s="2588"/>
      <c r="DD54" s="2589"/>
      <c r="DE54" s="184"/>
      <c r="DF54" s="1309" t="str">
        <f t="shared" si="108"/>
        <v>S13</v>
      </c>
      <c r="DG54" s="693" t="str">
        <f t="shared" si="108"/>
        <v/>
      </c>
      <c r="DH54" s="1306"/>
      <c r="DI54" s="7" t="str">
        <f t="shared" si="109"/>
        <v/>
      </c>
      <c r="DJ54" s="139"/>
      <c r="DK54" s="213" t="str">
        <f t="shared" si="96"/>
        <v/>
      </c>
      <c r="DL54" s="139"/>
      <c r="DM54" s="1876" t="str">
        <f t="shared" si="97"/>
        <v/>
      </c>
      <c r="DN54" s="611"/>
      <c r="DO54" s="2115"/>
      <c r="DP54" s="767"/>
      <c r="DQ54" s="2116"/>
      <c r="DR54" s="176"/>
      <c r="DS54" s="1311"/>
      <c r="DT54" s="139"/>
      <c r="DU54" s="213"/>
      <c r="DV54" s="88"/>
      <c r="DW54" s="2587"/>
      <c r="DX54" s="2588"/>
      <c r="DY54" s="2589"/>
      <c r="DZ54" s="184"/>
      <c r="EA54" s="1309" t="str">
        <f t="shared" si="110"/>
        <v>S13</v>
      </c>
      <c r="EB54" s="693" t="str">
        <f t="shared" si="110"/>
        <v/>
      </c>
      <c r="EC54" s="1306"/>
      <c r="ED54" s="7" t="str">
        <f t="shared" si="111"/>
        <v/>
      </c>
      <c r="EE54" s="139"/>
      <c r="EF54" s="213" t="str">
        <f t="shared" si="98"/>
        <v/>
      </c>
      <c r="EG54" s="139"/>
      <c r="EH54" s="1876" t="str">
        <f t="shared" si="99"/>
        <v/>
      </c>
      <c r="EI54" s="611"/>
      <c r="EJ54" s="2115"/>
      <c r="EK54" s="767"/>
      <c r="EL54" s="2116"/>
      <c r="EM54" s="176"/>
      <c r="EN54" s="1311"/>
      <c r="EO54" s="139"/>
      <c r="EP54" s="213"/>
      <c r="EQ54" s="88"/>
      <c r="ER54" s="2587"/>
      <c r="ES54" s="2588"/>
      <c r="ET54" s="2589"/>
      <c r="EU54" s="184"/>
      <c r="EV54" s="1309" t="str">
        <f t="shared" si="112"/>
        <v>S11</v>
      </c>
      <c r="EW54" s="693" t="str">
        <f t="shared" si="112"/>
        <v/>
      </c>
      <c r="EX54" s="1306"/>
      <c r="EY54" s="7" t="str">
        <f t="shared" si="113"/>
        <v/>
      </c>
      <c r="EZ54" s="139"/>
      <c r="FA54" s="7" t="str">
        <f t="shared" si="114"/>
        <v/>
      </c>
      <c r="FB54" s="139"/>
      <c r="FC54" s="1876" t="str">
        <f t="shared" si="115"/>
        <v/>
      </c>
      <c r="FD54" s="1877"/>
      <c r="FE54" s="1877"/>
      <c r="FF54" s="1877"/>
      <c r="FG54" s="1878"/>
      <c r="FH54" s="176"/>
      <c r="FI54" s="1311"/>
      <c r="FJ54" s="139"/>
      <c r="FK54" s="213"/>
      <c r="FL54" s="88"/>
      <c r="FM54" s="288"/>
      <c r="FN54" s="289"/>
      <c r="FO54" s="290"/>
      <c r="FP54" s="184"/>
      <c r="FQ54" s="1309" t="str">
        <f t="shared" si="136"/>
        <v>S11</v>
      </c>
      <c r="FR54" s="693" t="str">
        <f t="shared" si="136"/>
        <v/>
      </c>
      <c r="FS54" s="1306"/>
      <c r="FT54" s="7" t="str">
        <f t="shared" si="137"/>
        <v/>
      </c>
      <c r="FU54" s="139"/>
      <c r="FV54" s="7" t="str">
        <f t="shared" si="138"/>
        <v/>
      </c>
      <c r="FW54" s="139"/>
      <c r="FX54" s="1876" t="str">
        <f t="shared" si="116"/>
        <v/>
      </c>
      <c r="FY54" s="1877"/>
      <c r="FZ54" s="1877"/>
      <c r="GA54" s="1877"/>
      <c r="GB54" s="1878"/>
      <c r="GC54" s="176"/>
      <c r="GD54" s="1311"/>
      <c r="GE54" s="139"/>
      <c r="GF54" s="213"/>
      <c r="GG54" s="88"/>
      <c r="GH54" s="288"/>
      <c r="GI54" s="289"/>
      <c r="GJ54" s="290"/>
      <c r="GK54" s="182"/>
      <c r="GO54" s="628"/>
      <c r="GP54" s="2451"/>
      <c r="GQ54" s="2452"/>
      <c r="GR54" s="2453"/>
      <c r="GS54" s="2473" t="s">
        <v>78</v>
      </c>
      <c r="GT54" s="2474">
        <f t="shared" si="117"/>
        <v>0</v>
      </c>
      <c r="GU54" s="2455" t="str">
        <f t="shared" si="118"/>
        <v/>
      </c>
      <c r="GV54" s="2455" t="str">
        <f t="shared" si="119"/>
        <v/>
      </c>
      <c r="GW54" s="2455" t="str">
        <f t="shared" si="120"/>
        <v/>
      </c>
      <c r="GX54" s="2455" t="str">
        <f t="shared" si="121"/>
        <v/>
      </c>
      <c r="GY54" s="2455" t="str">
        <f t="shared" si="122"/>
        <v/>
      </c>
      <c r="GZ54" s="2455" t="str">
        <f t="shared" si="123"/>
        <v/>
      </c>
      <c r="HA54" s="2455" t="str">
        <f t="shared" si="124"/>
        <v/>
      </c>
      <c r="HB54" s="2452"/>
      <c r="HC54" s="2454">
        <f t="shared" ca="1" si="125"/>
        <v>0</v>
      </c>
      <c r="HD54" s="2476" t="s">
        <v>1421</v>
      </c>
      <c r="HE54" s="2474"/>
      <c r="HF54" s="2455" t="e">
        <f t="shared" si="126"/>
        <v>#N/A</v>
      </c>
      <c r="HG54" s="2455">
        <f t="shared" si="127"/>
        <v>0</v>
      </c>
      <c r="HH54" s="2455" t="str">
        <f t="shared" ca="1" si="139"/>
        <v/>
      </c>
      <c r="HI54" s="2455" t="str">
        <f t="shared" ca="1" si="141"/>
        <v/>
      </c>
      <c r="HJ54" s="2455" t="str">
        <f t="shared" ca="1" si="140"/>
        <v/>
      </c>
      <c r="HK54" s="2455" t="str">
        <f t="shared" ca="1" si="129"/>
        <v/>
      </c>
      <c r="HL54" s="2455" t="str">
        <f t="shared" ca="1" si="130"/>
        <v/>
      </c>
      <c r="HM54" s="2455" t="str">
        <f t="shared" ca="1" si="142"/>
        <v/>
      </c>
      <c r="HN54" s="2455" t="str">
        <f t="shared" ca="1" si="143"/>
        <v/>
      </c>
      <c r="HO54" s="2455" t="str">
        <f t="shared" ca="1" si="144"/>
        <v/>
      </c>
      <c r="HP54" s="2455" t="str">
        <f t="shared" ca="1" si="130"/>
        <v/>
      </c>
      <c r="HQ54" s="2455" t="str">
        <f t="shared" ca="1" si="130"/>
        <v/>
      </c>
      <c r="HR54" s="2455" t="str">
        <f t="shared" ca="1" si="130"/>
        <v/>
      </c>
      <c r="HS54" s="2455" t="str">
        <f t="shared" ca="1" si="130"/>
        <v/>
      </c>
      <c r="HT54" s="2476">
        <f t="shared" si="134"/>
        <v>999</v>
      </c>
      <c r="HU54" s="2453">
        <f t="shared" ca="1" si="135"/>
        <v>0</v>
      </c>
      <c r="HV54" s="2452"/>
      <c r="HW54" s="2449" t="str">
        <f>'2020'!BE3</f>
        <v>Proces 14</v>
      </c>
      <c r="HX54" s="2439"/>
      <c r="HY54" s="201"/>
      <c r="HZ54" s="201"/>
    </row>
    <row r="55" spans="1:235" s="627" customFormat="1" ht="15.75" x14ac:dyDescent="0.25">
      <c r="A55" s="629" t="s">
        <v>81</v>
      </c>
      <c r="B55" s="1313"/>
      <c r="C55" s="1849"/>
      <c r="D55" s="166"/>
      <c r="E55" s="139"/>
      <c r="F55" s="616"/>
      <c r="G55" s="1303"/>
      <c r="H55" s="630"/>
      <c r="I55" s="1304"/>
      <c r="J55" s="279"/>
      <c r="K55" s="280"/>
      <c r="L55" s="281"/>
      <c r="M55" s="611"/>
      <c r="N55" s="1811"/>
      <c r="O55" s="1800">
        <f t="shared" si="100"/>
        <v>0</v>
      </c>
      <c r="P55" s="1812"/>
      <c r="Q55" s="1800">
        <f t="shared" si="101"/>
        <v>0</v>
      </c>
      <c r="R55" s="1809" t="str">
        <f t="shared" si="84"/>
        <v/>
      </c>
      <c r="S55" s="1810"/>
      <c r="T55" s="1812" t="str">
        <f t="shared" si="85"/>
        <v/>
      </c>
      <c r="U55" s="1812"/>
      <c r="V55" s="1812"/>
      <c r="W55" s="1812"/>
      <c r="X55" s="1812"/>
      <c r="Y55" s="542"/>
      <c r="Z55" s="1308" t="str">
        <f t="shared" si="102"/>
        <v>S14</v>
      </c>
      <c r="AA55" s="7" t="str">
        <f t="shared" si="86"/>
        <v/>
      </c>
      <c r="AB55" s="1306"/>
      <c r="AC55" s="7" t="str">
        <f t="shared" si="87"/>
        <v/>
      </c>
      <c r="AD55" s="139"/>
      <c r="AE55" s="213" t="str">
        <f t="shared" si="88"/>
        <v/>
      </c>
      <c r="AF55" s="139"/>
      <c r="AG55" s="1876"/>
      <c r="AH55" s="611"/>
      <c r="AI55" s="2115"/>
      <c r="AJ55" s="767"/>
      <c r="AK55" s="2116"/>
      <c r="AL55" s="139"/>
      <c r="AM55" s="1311"/>
      <c r="AN55" s="686"/>
      <c r="AO55" s="213"/>
      <c r="AP55" s="139"/>
      <c r="AQ55" s="2587"/>
      <c r="AR55" s="2588"/>
      <c r="AS55" s="2589"/>
      <c r="AT55" s="188"/>
      <c r="AU55" s="1288" t="str">
        <f t="shared" si="103"/>
        <v>S14</v>
      </c>
      <c r="AV55" s="692" t="str">
        <f t="shared" si="103"/>
        <v/>
      </c>
      <c r="AW55" s="1306"/>
      <c r="AX55" s="7" t="str">
        <f t="shared" si="104"/>
        <v/>
      </c>
      <c r="AY55" s="139"/>
      <c r="AZ55" s="213" t="str">
        <f t="shared" si="89"/>
        <v/>
      </c>
      <c r="BA55" s="139"/>
      <c r="BB55" s="1876" t="str">
        <f t="shared" si="90"/>
        <v/>
      </c>
      <c r="BC55" s="611"/>
      <c r="BD55" s="2115"/>
      <c r="BE55" s="767"/>
      <c r="BF55" s="2116"/>
      <c r="BG55" s="176"/>
      <c r="BH55" s="1311"/>
      <c r="BI55" s="139"/>
      <c r="BJ55" s="213"/>
      <c r="BK55" s="687"/>
      <c r="BL55" s="2587"/>
      <c r="BM55" s="2588"/>
      <c r="BN55" s="2589"/>
      <c r="BO55" s="181"/>
      <c r="BP55" s="1309" t="str">
        <f t="shared" si="105"/>
        <v>S14</v>
      </c>
      <c r="BQ55" s="693" t="str">
        <f t="shared" si="91"/>
        <v/>
      </c>
      <c r="BR55" s="1306"/>
      <c r="BS55" s="7" t="str">
        <f t="shared" si="91"/>
        <v/>
      </c>
      <c r="BT55" s="139"/>
      <c r="BU55" s="213" t="str">
        <f t="shared" si="92"/>
        <v/>
      </c>
      <c r="BV55" s="139"/>
      <c r="BW55" s="1876" t="str">
        <f t="shared" si="93"/>
        <v/>
      </c>
      <c r="BX55" s="611"/>
      <c r="BY55" s="2115"/>
      <c r="BZ55" s="767"/>
      <c r="CA55" s="2116"/>
      <c r="CB55" s="176"/>
      <c r="CC55" s="1311"/>
      <c r="CD55" s="139"/>
      <c r="CE55" s="213"/>
      <c r="CF55" s="88"/>
      <c r="CG55" s="2587"/>
      <c r="CH55" s="2588"/>
      <c r="CI55" s="2589"/>
      <c r="CJ55" s="184"/>
      <c r="CK55" s="1309" t="str">
        <f t="shared" si="106"/>
        <v>S14</v>
      </c>
      <c r="CL55" s="693" t="str">
        <f t="shared" si="106"/>
        <v/>
      </c>
      <c r="CM55" s="1306"/>
      <c r="CN55" s="7" t="str">
        <f t="shared" si="107"/>
        <v/>
      </c>
      <c r="CO55" s="139"/>
      <c r="CP55" s="213" t="str">
        <f t="shared" si="94"/>
        <v/>
      </c>
      <c r="CQ55" s="139"/>
      <c r="CR55" s="1876" t="str">
        <f t="shared" si="95"/>
        <v/>
      </c>
      <c r="CS55" s="611"/>
      <c r="CT55" s="2115"/>
      <c r="CU55" s="767"/>
      <c r="CV55" s="2116"/>
      <c r="CW55" s="176"/>
      <c r="CX55" s="1311"/>
      <c r="CY55" s="139"/>
      <c r="CZ55" s="213"/>
      <c r="DA55" s="228"/>
      <c r="DB55" s="2587"/>
      <c r="DC55" s="2588"/>
      <c r="DD55" s="2589"/>
      <c r="DE55" s="184"/>
      <c r="DF55" s="1309" t="str">
        <f t="shared" si="108"/>
        <v>S14</v>
      </c>
      <c r="DG55" s="693" t="str">
        <f t="shared" si="108"/>
        <v/>
      </c>
      <c r="DH55" s="1306"/>
      <c r="DI55" s="7" t="str">
        <f t="shared" si="109"/>
        <v/>
      </c>
      <c r="DJ55" s="139"/>
      <c r="DK55" s="213" t="str">
        <f t="shared" si="96"/>
        <v/>
      </c>
      <c r="DL55" s="139"/>
      <c r="DM55" s="1876" t="str">
        <f t="shared" si="97"/>
        <v/>
      </c>
      <c r="DN55" s="611"/>
      <c r="DO55" s="2115"/>
      <c r="DP55" s="767"/>
      <c r="DQ55" s="2116"/>
      <c r="DR55" s="176"/>
      <c r="DS55" s="1311"/>
      <c r="DT55" s="139"/>
      <c r="DU55" s="213"/>
      <c r="DV55" s="88"/>
      <c r="DW55" s="2587"/>
      <c r="DX55" s="2588"/>
      <c r="DY55" s="2589"/>
      <c r="DZ55" s="184"/>
      <c r="EA55" s="1309" t="str">
        <f t="shared" si="110"/>
        <v>S14</v>
      </c>
      <c r="EB55" s="693" t="str">
        <f t="shared" si="110"/>
        <v/>
      </c>
      <c r="EC55" s="1306"/>
      <c r="ED55" s="7" t="str">
        <f t="shared" si="111"/>
        <v/>
      </c>
      <c r="EE55" s="139"/>
      <c r="EF55" s="213" t="str">
        <f t="shared" si="98"/>
        <v/>
      </c>
      <c r="EG55" s="139"/>
      <c r="EH55" s="1876" t="str">
        <f t="shared" si="99"/>
        <v/>
      </c>
      <c r="EI55" s="611"/>
      <c r="EJ55" s="2115"/>
      <c r="EK55" s="767"/>
      <c r="EL55" s="2116"/>
      <c r="EM55" s="176"/>
      <c r="EN55" s="1311"/>
      <c r="EO55" s="139"/>
      <c r="EP55" s="213"/>
      <c r="EQ55" s="88"/>
      <c r="ER55" s="2587"/>
      <c r="ES55" s="2588"/>
      <c r="ET55" s="2589"/>
      <c r="EU55" s="184"/>
      <c r="EV55" s="1309" t="str">
        <f t="shared" si="112"/>
        <v>S12</v>
      </c>
      <c r="EW55" s="693" t="str">
        <f t="shared" si="112"/>
        <v/>
      </c>
      <c r="EX55" s="1306"/>
      <c r="EY55" s="7" t="str">
        <f t="shared" si="113"/>
        <v/>
      </c>
      <c r="EZ55" s="139"/>
      <c r="FA55" s="7" t="str">
        <f t="shared" si="114"/>
        <v/>
      </c>
      <c r="FB55" s="139"/>
      <c r="FC55" s="1876" t="str">
        <f t="shared" si="115"/>
        <v/>
      </c>
      <c r="FD55" s="1877"/>
      <c r="FE55" s="1877"/>
      <c r="FF55" s="1877"/>
      <c r="FG55" s="1878"/>
      <c r="FH55" s="176"/>
      <c r="FI55" s="1311"/>
      <c r="FJ55" s="139"/>
      <c r="FK55" s="213"/>
      <c r="FL55" s="88"/>
      <c r="FM55" s="288"/>
      <c r="FN55" s="289"/>
      <c r="FO55" s="290"/>
      <c r="FP55" s="184"/>
      <c r="FQ55" s="1309" t="str">
        <f t="shared" si="136"/>
        <v>S12</v>
      </c>
      <c r="FR55" s="693" t="str">
        <f t="shared" si="136"/>
        <v/>
      </c>
      <c r="FS55" s="1306"/>
      <c r="FT55" s="7" t="str">
        <f t="shared" si="137"/>
        <v/>
      </c>
      <c r="FU55" s="139"/>
      <c r="FV55" s="7" t="str">
        <f t="shared" si="138"/>
        <v/>
      </c>
      <c r="FW55" s="139"/>
      <c r="FX55" s="1876" t="str">
        <f t="shared" si="116"/>
        <v/>
      </c>
      <c r="FY55" s="1877"/>
      <c r="FZ55" s="1877"/>
      <c r="GA55" s="1877"/>
      <c r="GB55" s="1878"/>
      <c r="GC55" s="176"/>
      <c r="GD55" s="1311"/>
      <c r="GE55" s="139"/>
      <c r="GF55" s="213"/>
      <c r="GG55" s="88"/>
      <c r="GH55" s="288"/>
      <c r="GI55" s="289"/>
      <c r="GJ55" s="290"/>
      <c r="GK55" s="182"/>
      <c r="GO55" s="628"/>
      <c r="GP55" s="2451"/>
      <c r="GQ55" s="2452"/>
      <c r="GR55" s="2453"/>
      <c r="GS55" s="2473" t="s">
        <v>79</v>
      </c>
      <c r="GT55" s="2474">
        <f t="shared" si="117"/>
        <v>0</v>
      </c>
      <c r="GU55" s="2455" t="str">
        <f t="shared" si="118"/>
        <v/>
      </c>
      <c r="GV55" s="2455" t="str">
        <f t="shared" si="119"/>
        <v/>
      </c>
      <c r="GW55" s="2455" t="str">
        <f t="shared" si="120"/>
        <v/>
      </c>
      <c r="GX55" s="2455" t="str">
        <f t="shared" si="121"/>
        <v/>
      </c>
      <c r="GY55" s="2455" t="str">
        <f t="shared" si="122"/>
        <v/>
      </c>
      <c r="GZ55" s="2455" t="str">
        <f t="shared" si="123"/>
        <v/>
      </c>
      <c r="HA55" s="2455" t="str">
        <f t="shared" si="124"/>
        <v/>
      </c>
      <c r="HB55" s="2452"/>
      <c r="HC55" s="2454">
        <f t="shared" ca="1" si="125"/>
        <v>0</v>
      </c>
      <c r="HD55" s="2476" t="s">
        <v>1422</v>
      </c>
      <c r="HE55" s="2474"/>
      <c r="HF55" s="2455" t="e">
        <f t="shared" si="126"/>
        <v>#N/A</v>
      </c>
      <c r="HG55" s="2455">
        <f t="shared" si="127"/>
        <v>0</v>
      </c>
      <c r="HH55" s="2455" t="str">
        <f t="shared" ca="1" si="139"/>
        <v/>
      </c>
      <c r="HI55" s="2455" t="str">
        <f t="shared" ca="1" si="141"/>
        <v/>
      </c>
      <c r="HJ55" s="2455" t="str">
        <f t="shared" ca="1" si="140"/>
        <v/>
      </c>
      <c r="HK55" s="2455" t="str">
        <f t="shared" ca="1" si="129"/>
        <v/>
      </c>
      <c r="HL55" s="2455" t="str">
        <f t="shared" ca="1" si="130"/>
        <v/>
      </c>
      <c r="HM55" s="2455" t="str">
        <f t="shared" ca="1" si="142"/>
        <v/>
      </c>
      <c r="HN55" s="2455" t="str">
        <f t="shared" ca="1" si="143"/>
        <v/>
      </c>
      <c r="HO55" s="2455" t="str">
        <f t="shared" ca="1" si="144"/>
        <v/>
      </c>
      <c r="HP55" s="2455" t="str">
        <f t="shared" ca="1" si="130"/>
        <v/>
      </c>
      <c r="HQ55" s="2455" t="str">
        <f t="shared" ca="1" si="130"/>
        <v/>
      </c>
      <c r="HR55" s="2455" t="str">
        <f t="shared" ca="1" si="130"/>
        <v/>
      </c>
      <c r="HS55" s="2455" t="str">
        <f t="shared" ca="1" si="130"/>
        <v/>
      </c>
      <c r="HT55" s="2476">
        <f t="shared" si="134"/>
        <v>999</v>
      </c>
      <c r="HU55" s="2453">
        <f t="shared" ca="1" si="135"/>
        <v>0</v>
      </c>
      <c r="HV55" s="2452"/>
      <c r="HW55" s="2449" t="str">
        <f>'2020'!BF3</f>
        <v>Proces 15</v>
      </c>
      <c r="HX55" s="2439"/>
      <c r="HY55" s="201"/>
      <c r="HZ55" s="201"/>
    </row>
    <row r="56" spans="1:235" s="627" customFormat="1" ht="16.5" thickBot="1" x14ac:dyDescent="0.3">
      <c r="A56" s="629" t="s">
        <v>82</v>
      </c>
      <c r="B56" s="1313"/>
      <c r="C56" s="1849"/>
      <c r="D56" s="166"/>
      <c r="E56" s="139"/>
      <c r="F56" s="697"/>
      <c r="G56" s="1303"/>
      <c r="H56" s="640"/>
      <c r="I56" s="1315"/>
      <c r="J56" s="291"/>
      <c r="K56" s="292"/>
      <c r="L56" s="293"/>
      <c r="M56" s="611"/>
      <c r="N56" s="1813"/>
      <c r="O56" s="1800">
        <f t="shared" si="100"/>
        <v>0</v>
      </c>
      <c r="P56" s="1814"/>
      <c r="Q56" s="1800">
        <f t="shared" si="101"/>
        <v>0</v>
      </c>
      <c r="R56" s="1815" t="str">
        <f t="shared" si="84"/>
        <v/>
      </c>
      <c r="S56" s="1816"/>
      <c r="T56" s="1814" t="str">
        <f t="shared" si="85"/>
        <v/>
      </c>
      <c r="U56" s="1814"/>
      <c r="V56" s="1814"/>
      <c r="W56" s="1814"/>
      <c r="X56" s="1814"/>
      <c r="Y56" s="542"/>
      <c r="Z56" s="1316" t="str">
        <f t="shared" si="102"/>
        <v>S15</v>
      </c>
      <c r="AA56" s="4" t="str">
        <f t="shared" si="86"/>
        <v/>
      </c>
      <c r="AB56" s="1306"/>
      <c r="AC56" s="4" t="str">
        <f t="shared" si="87"/>
        <v/>
      </c>
      <c r="AD56" s="139"/>
      <c r="AE56" s="214" t="str">
        <f t="shared" si="88"/>
        <v/>
      </c>
      <c r="AF56" s="139"/>
      <c r="AG56" s="2117"/>
      <c r="AH56" s="549"/>
      <c r="AI56" s="2118"/>
      <c r="AJ56" s="768"/>
      <c r="AK56" s="2119"/>
      <c r="AL56" s="139"/>
      <c r="AM56" s="1340"/>
      <c r="AN56" s="686"/>
      <c r="AO56" s="2120"/>
      <c r="AP56" s="139"/>
      <c r="AQ56" s="2609"/>
      <c r="AR56" s="2610"/>
      <c r="AS56" s="2611"/>
      <c r="AT56" s="188"/>
      <c r="AU56" s="1296" t="str">
        <f t="shared" si="103"/>
        <v>S15</v>
      </c>
      <c r="AV56" s="698" t="str">
        <f t="shared" si="103"/>
        <v/>
      </c>
      <c r="AW56" s="1306"/>
      <c r="AX56" s="8" t="str">
        <f t="shared" si="104"/>
        <v/>
      </c>
      <c r="AY56" s="139"/>
      <c r="AZ56" s="214" t="str">
        <f t="shared" si="89"/>
        <v/>
      </c>
      <c r="BA56" s="139"/>
      <c r="BB56" s="2117" t="str">
        <f t="shared" si="90"/>
        <v/>
      </c>
      <c r="BC56" s="549"/>
      <c r="BD56" s="2118"/>
      <c r="BE56" s="768"/>
      <c r="BF56" s="2119"/>
      <c r="BG56" s="176"/>
      <c r="BH56" s="1320"/>
      <c r="BI56" s="139"/>
      <c r="BJ56" s="214"/>
      <c r="BK56" s="687"/>
      <c r="BL56" s="2609"/>
      <c r="BM56" s="2610"/>
      <c r="BN56" s="2611"/>
      <c r="BO56" s="181"/>
      <c r="BP56" s="1317" t="str">
        <f t="shared" si="105"/>
        <v>S15</v>
      </c>
      <c r="BQ56" s="655" t="str">
        <f t="shared" si="91"/>
        <v/>
      </c>
      <c r="BR56" s="1306"/>
      <c r="BS56" s="8" t="str">
        <f t="shared" si="91"/>
        <v/>
      </c>
      <c r="BT56" s="139"/>
      <c r="BU56" s="214" t="str">
        <f t="shared" si="92"/>
        <v/>
      </c>
      <c r="BV56" s="139"/>
      <c r="BW56" s="2117" t="str">
        <f t="shared" si="93"/>
        <v/>
      </c>
      <c r="BX56" s="549"/>
      <c r="BY56" s="2118"/>
      <c r="BZ56" s="768"/>
      <c r="CA56" s="2119"/>
      <c r="CB56" s="176"/>
      <c r="CC56" s="1320"/>
      <c r="CD56" s="139"/>
      <c r="CE56" s="214"/>
      <c r="CF56" s="88"/>
      <c r="CG56" s="2609"/>
      <c r="CH56" s="2610"/>
      <c r="CI56" s="2611"/>
      <c r="CJ56" s="184"/>
      <c r="CK56" s="1317" t="str">
        <f t="shared" si="106"/>
        <v>S15</v>
      </c>
      <c r="CL56" s="655" t="str">
        <f t="shared" si="106"/>
        <v/>
      </c>
      <c r="CM56" s="1306"/>
      <c r="CN56" s="8" t="str">
        <f t="shared" si="107"/>
        <v/>
      </c>
      <c r="CO56" s="139"/>
      <c r="CP56" s="214" t="str">
        <f t="shared" si="94"/>
        <v/>
      </c>
      <c r="CQ56" s="139"/>
      <c r="CR56" s="2117" t="str">
        <f t="shared" si="95"/>
        <v/>
      </c>
      <c r="CS56" s="549"/>
      <c r="CT56" s="2118"/>
      <c r="CU56" s="768"/>
      <c r="CV56" s="2119"/>
      <c r="CW56" s="176"/>
      <c r="CX56" s="1320"/>
      <c r="CY56" s="139"/>
      <c r="CZ56" s="214"/>
      <c r="DA56" s="541"/>
      <c r="DB56" s="2609"/>
      <c r="DC56" s="2610"/>
      <c r="DD56" s="2611"/>
      <c r="DE56" s="184"/>
      <c r="DF56" s="1317" t="str">
        <f t="shared" si="108"/>
        <v>S15</v>
      </c>
      <c r="DG56" s="655" t="str">
        <f t="shared" si="108"/>
        <v/>
      </c>
      <c r="DH56" s="1306"/>
      <c r="DI56" s="8" t="str">
        <f t="shared" si="109"/>
        <v/>
      </c>
      <c r="DJ56" s="139"/>
      <c r="DK56" s="214" t="str">
        <f t="shared" si="96"/>
        <v/>
      </c>
      <c r="DL56" s="139"/>
      <c r="DM56" s="2117" t="str">
        <f t="shared" si="97"/>
        <v/>
      </c>
      <c r="DN56" s="549"/>
      <c r="DO56" s="2118"/>
      <c r="DP56" s="768"/>
      <c r="DQ56" s="2119"/>
      <c r="DR56" s="176"/>
      <c r="DS56" s="1320"/>
      <c r="DT56" s="139"/>
      <c r="DU56" s="214"/>
      <c r="DV56" s="88"/>
      <c r="DW56" s="2609"/>
      <c r="DX56" s="2610"/>
      <c r="DY56" s="2611"/>
      <c r="DZ56" s="184"/>
      <c r="EA56" s="1317" t="str">
        <f t="shared" si="110"/>
        <v>S15</v>
      </c>
      <c r="EB56" s="655" t="str">
        <f t="shared" si="110"/>
        <v/>
      </c>
      <c r="EC56" s="1306"/>
      <c r="ED56" s="8" t="str">
        <f t="shared" si="111"/>
        <v/>
      </c>
      <c r="EE56" s="139"/>
      <c r="EF56" s="214" t="str">
        <f t="shared" si="98"/>
        <v/>
      </c>
      <c r="EG56" s="139"/>
      <c r="EH56" s="2117" t="str">
        <f t="shared" si="99"/>
        <v/>
      </c>
      <c r="EI56" s="549"/>
      <c r="EJ56" s="2118"/>
      <c r="EK56" s="768"/>
      <c r="EL56" s="2119"/>
      <c r="EM56" s="176"/>
      <c r="EN56" s="1320"/>
      <c r="EO56" s="139"/>
      <c r="EP56" s="214"/>
      <c r="EQ56" s="88"/>
      <c r="ER56" s="2609"/>
      <c r="ES56" s="2610"/>
      <c r="ET56" s="2611"/>
      <c r="EU56" s="184"/>
      <c r="EV56" s="1309" t="str">
        <f t="shared" si="112"/>
        <v>S13</v>
      </c>
      <c r="EW56" s="693" t="str">
        <f t="shared" si="112"/>
        <v/>
      </c>
      <c r="EX56" s="1306"/>
      <c r="EY56" s="7" t="str">
        <f t="shared" si="113"/>
        <v/>
      </c>
      <c r="EZ56" s="139"/>
      <c r="FA56" s="7" t="str">
        <f t="shared" si="114"/>
        <v/>
      </c>
      <c r="FB56" s="139"/>
      <c r="FC56" s="1876" t="str">
        <f t="shared" si="115"/>
        <v/>
      </c>
      <c r="FD56" s="1877"/>
      <c r="FE56" s="1877"/>
      <c r="FF56" s="1877"/>
      <c r="FG56" s="1878"/>
      <c r="FH56" s="176"/>
      <c r="FI56" s="1311"/>
      <c r="FJ56" s="139"/>
      <c r="FK56" s="213"/>
      <c r="FL56" s="88"/>
      <c r="FM56" s="288"/>
      <c r="FN56" s="289"/>
      <c r="FO56" s="290"/>
      <c r="FP56" s="184"/>
      <c r="FQ56" s="1309" t="str">
        <f t="shared" si="136"/>
        <v>S13</v>
      </c>
      <c r="FR56" s="693" t="str">
        <f t="shared" si="136"/>
        <v/>
      </c>
      <c r="FS56" s="1306"/>
      <c r="FT56" s="7" t="str">
        <f t="shared" si="137"/>
        <v/>
      </c>
      <c r="FU56" s="139"/>
      <c r="FV56" s="7" t="str">
        <f t="shared" si="138"/>
        <v/>
      </c>
      <c r="FW56" s="139"/>
      <c r="FX56" s="1876" t="str">
        <f t="shared" si="116"/>
        <v/>
      </c>
      <c r="FY56" s="1877"/>
      <c r="FZ56" s="1877"/>
      <c r="GA56" s="1877"/>
      <c r="GB56" s="1878"/>
      <c r="GC56" s="176"/>
      <c r="GD56" s="1311"/>
      <c r="GE56" s="139"/>
      <c r="GF56" s="213"/>
      <c r="GG56" s="88"/>
      <c r="GH56" s="288"/>
      <c r="GI56" s="289"/>
      <c r="GJ56" s="290"/>
      <c r="GK56" s="182"/>
      <c r="GO56" s="628"/>
      <c r="GP56" s="2451"/>
      <c r="GQ56" s="2452"/>
      <c r="GR56" s="2453"/>
      <c r="GS56" s="2473" t="s">
        <v>80</v>
      </c>
      <c r="GT56" s="2474">
        <f t="shared" si="117"/>
        <v>0</v>
      </c>
      <c r="GU56" s="2455" t="str">
        <f t="shared" si="118"/>
        <v/>
      </c>
      <c r="GV56" s="2455" t="str">
        <f t="shared" si="119"/>
        <v/>
      </c>
      <c r="GW56" s="2455" t="str">
        <f t="shared" si="120"/>
        <v/>
      </c>
      <c r="GX56" s="2455" t="str">
        <f t="shared" si="121"/>
        <v/>
      </c>
      <c r="GY56" s="2455" t="str">
        <f t="shared" si="122"/>
        <v/>
      </c>
      <c r="GZ56" s="2455" t="str">
        <f t="shared" si="123"/>
        <v/>
      </c>
      <c r="HA56" s="2455" t="str">
        <f t="shared" si="124"/>
        <v/>
      </c>
      <c r="HB56" s="2452"/>
      <c r="HC56" s="2454">
        <f t="shared" ca="1" si="125"/>
        <v>0</v>
      </c>
      <c r="HD56" s="2476" t="s">
        <v>1423</v>
      </c>
      <c r="HE56" s="2474"/>
      <c r="HF56" s="2455" t="e">
        <f t="shared" si="126"/>
        <v>#N/A</v>
      </c>
      <c r="HG56" s="2455">
        <f t="shared" si="127"/>
        <v>0</v>
      </c>
      <c r="HH56" s="2455" t="str">
        <f t="shared" ca="1" si="139"/>
        <v/>
      </c>
      <c r="HI56" s="2455" t="str">
        <f t="shared" ca="1" si="141"/>
        <v/>
      </c>
      <c r="HJ56" s="2455" t="str">
        <f t="shared" ca="1" si="140"/>
        <v/>
      </c>
      <c r="HK56" s="2455" t="str">
        <f t="shared" ca="1" si="129"/>
        <v/>
      </c>
      <c r="HL56" s="2455" t="str">
        <f t="shared" ca="1" si="130"/>
        <v/>
      </c>
      <c r="HM56" s="2455" t="str">
        <f t="shared" ca="1" si="142"/>
        <v/>
      </c>
      <c r="HN56" s="2455" t="str">
        <f t="shared" ca="1" si="143"/>
        <v/>
      </c>
      <c r="HO56" s="2455" t="str">
        <f t="shared" ca="1" si="144"/>
        <v/>
      </c>
      <c r="HP56" s="2455" t="str">
        <f t="shared" ca="1" si="130"/>
        <v/>
      </c>
      <c r="HQ56" s="2455" t="str">
        <f t="shared" ca="1" si="130"/>
        <v/>
      </c>
      <c r="HR56" s="2455" t="str">
        <f t="shared" ca="1" si="130"/>
        <v/>
      </c>
      <c r="HS56" s="2455" t="str">
        <f t="shared" ca="1" si="130"/>
        <v/>
      </c>
      <c r="HT56" s="2476">
        <f t="shared" si="134"/>
        <v>999</v>
      </c>
      <c r="HU56" s="2453">
        <f t="shared" ca="1" si="135"/>
        <v>0</v>
      </c>
      <c r="HV56" s="2452"/>
      <c r="HW56" s="2449" t="str">
        <f>'2020'!BG3</f>
        <v>Proces 16</v>
      </c>
      <c r="HX56" s="2439"/>
      <c r="HY56" s="201"/>
      <c r="HZ56" s="201"/>
    </row>
    <row r="57" spans="1:235" ht="6.95" customHeight="1" thickBot="1" x14ac:dyDescent="0.3">
      <c r="A57" s="248"/>
      <c r="B57" s="116"/>
      <c r="C57" s="1850"/>
      <c r="D57" s="112"/>
      <c r="E57" s="112"/>
      <c r="F57" s="112"/>
      <c r="G57" s="112"/>
      <c r="H57" s="112"/>
      <c r="I57" s="112"/>
      <c r="J57" s="112"/>
      <c r="K57" s="112"/>
      <c r="L57" s="112"/>
      <c r="M57" s="179"/>
      <c r="N57" s="1817"/>
      <c r="O57" s="1817"/>
      <c r="P57" s="1817"/>
      <c r="Q57" s="1817"/>
      <c r="R57" s="1817"/>
      <c r="S57" s="1817"/>
      <c r="T57" s="1817"/>
      <c r="U57" s="1817"/>
      <c r="V57" s="1817"/>
      <c r="W57" s="1817"/>
      <c r="X57" s="1817"/>
      <c r="Y57" s="190"/>
      <c r="Z57" s="248"/>
      <c r="AA57" s="116"/>
      <c r="AB57" s="116"/>
      <c r="AC57" s="116"/>
      <c r="AD57" s="116"/>
      <c r="AE57" s="116"/>
      <c r="AF57" s="116"/>
      <c r="AG57" s="116"/>
      <c r="AH57" s="116"/>
      <c r="AI57" s="117"/>
      <c r="AJ57" s="117"/>
      <c r="AK57" s="117"/>
      <c r="AL57" s="116"/>
      <c r="AM57" s="116"/>
      <c r="AN57" s="116"/>
      <c r="AO57" s="116"/>
      <c r="AP57" s="116"/>
      <c r="AQ57" s="116"/>
      <c r="AR57" s="116"/>
      <c r="AS57" s="126"/>
      <c r="AT57" s="181"/>
      <c r="AU57" s="248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26"/>
      <c r="BO57" s="181"/>
      <c r="BP57" s="248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26"/>
      <c r="CJ57" s="181"/>
      <c r="CK57" s="248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26"/>
      <c r="DE57" s="181"/>
      <c r="DF57" s="248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26"/>
      <c r="DZ57" s="181"/>
      <c r="EA57" s="248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26"/>
      <c r="EU57" s="181"/>
      <c r="EV57" s="1318" t="str">
        <f t="shared" si="112"/>
        <v>S14</v>
      </c>
      <c r="EW57" s="141" t="str">
        <f t="shared" si="112"/>
        <v/>
      </c>
      <c r="EX57" s="112"/>
      <c r="EY57" s="7" t="str">
        <f t="shared" si="113"/>
        <v/>
      </c>
      <c r="EZ57" s="139"/>
      <c r="FA57" s="7" t="str">
        <f t="shared" si="114"/>
        <v/>
      </c>
      <c r="FB57" s="139"/>
      <c r="FC57" s="1882" t="str">
        <f t="shared" si="115"/>
        <v/>
      </c>
      <c r="FD57" s="1883"/>
      <c r="FE57" s="1883"/>
      <c r="FF57" s="1883"/>
      <c r="FG57" s="1884"/>
      <c r="FH57" s="176"/>
      <c r="FI57" s="1319"/>
      <c r="FJ57" s="138"/>
      <c r="FK57" s="195"/>
      <c r="FL57" s="179"/>
      <c r="FM57" s="288"/>
      <c r="FN57" s="289"/>
      <c r="FO57" s="290"/>
      <c r="FP57" s="184"/>
      <c r="FQ57" s="1318" t="str">
        <f t="shared" si="136"/>
        <v>S14</v>
      </c>
      <c r="FR57" s="141" t="str">
        <f t="shared" si="136"/>
        <v/>
      </c>
      <c r="FS57" s="112"/>
      <c r="FT57" s="7" t="str">
        <f t="shared" si="137"/>
        <v/>
      </c>
      <c r="FU57" s="139"/>
      <c r="FV57" s="7" t="str">
        <f t="shared" si="138"/>
        <v/>
      </c>
      <c r="FW57" s="139"/>
      <c r="FX57" s="1882" t="str">
        <f t="shared" si="116"/>
        <v/>
      </c>
      <c r="FY57" s="1883"/>
      <c r="FZ57" s="1883"/>
      <c r="GA57" s="1883"/>
      <c r="GB57" s="1884"/>
      <c r="GC57" s="176"/>
      <c r="GD57" s="1319"/>
      <c r="GE57" s="138"/>
      <c r="GF57" s="195"/>
      <c r="GG57" s="179"/>
      <c r="GH57" s="288"/>
      <c r="GI57" s="289"/>
      <c r="GJ57" s="290"/>
      <c r="GK57" s="182"/>
      <c r="GR57" s="2441"/>
      <c r="GS57" s="2477" t="s">
        <v>81</v>
      </c>
      <c r="GT57" s="2478">
        <f t="shared" si="117"/>
        <v>0</v>
      </c>
      <c r="GU57" s="2446" t="str">
        <f t="shared" si="118"/>
        <v/>
      </c>
      <c r="GV57" s="2446" t="str">
        <f t="shared" si="119"/>
        <v/>
      </c>
      <c r="GW57" s="2446" t="str">
        <f t="shared" si="120"/>
        <v/>
      </c>
      <c r="GX57" s="2446" t="str">
        <f t="shared" si="121"/>
        <v/>
      </c>
      <c r="GY57" s="2446" t="str">
        <f t="shared" si="122"/>
        <v/>
      </c>
      <c r="GZ57" s="2446" t="str">
        <f t="shared" si="123"/>
        <v/>
      </c>
      <c r="HA57" s="2446" t="str">
        <f t="shared" si="124"/>
        <v/>
      </c>
      <c r="HC57" s="2447">
        <f t="shared" ca="1" si="125"/>
        <v>0</v>
      </c>
      <c r="HD57" s="2479" t="s">
        <v>1424</v>
      </c>
      <c r="HE57" s="2478"/>
      <c r="HF57" s="2446" t="e">
        <f t="shared" si="126"/>
        <v>#N/A</v>
      </c>
      <c r="HG57" s="2446">
        <f t="shared" si="127"/>
        <v>0</v>
      </c>
      <c r="HH57" s="2446" t="str">
        <f t="shared" ca="1" si="139"/>
        <v/>
      </c>
      <c r="HI57" s="2446" t="str">
        <f t="shared" ca="1" si="141"/>
        <v/>
      </c>
      <c r="HJ57" s="2446" t="str">
        <f t="shared" ca="1" si="140"/>
        <v/>
      </c>
      <c r="HK57" s="2446" t="str">
        <f t="shared" ca="1" si="129"/>
        <v/>
      </c>
      <c r="HL57" s="2446" t="str">
        <f t="shared" ca="1" si="130"/>
        <v/>
      </c>
      <c r="HM57" s="2446" t="str">
        <f t="shared" ca="1" si="142"/>
        <v/>
      </c>
      <c r="HN57" s="2446" t="str">
        <f t="shared" ca="1" si="143"/>
        <v/>
      </c>
      <c r="HO57" s="2446" t="str">
        <f t="shared" ca="1" si="144"/>
        <v/>
      </c>
      <c r="HP57" s="2446" t="str">
        <f t="shared" ca="1" si="130"/>
        <v/>
      </c>
      <c r="HQ57" s="2446" t="str">
        <f t="shared" ca="1" si="130"/>
        <v/>
      </c>
      <c r="HR57" s="2446" t="str">
        <f t="shared" ca="1" si="130"/>
        <v/>
      </c>
      <c r="HS57" s="2446" t="str">
        <f t="shared" ca="1" si="130"/>
        <v/>
      </c>
      <c r="HT57" s="2479">
        <f t="shared" si="134"/>
        <v>999</v>
      </c>
      <c r="HU57" s="2441">
        <f t="shared" ca="1" si="135"/>
        <v>0</v>
      </c>
      <c r="HW57" s="2449" t="str">
        <f>'2020'!BH3</f>
        <v>Proces 17</v>
      </c>
      <c r="IA57" s="79"/>
    </row>
    <row r="58" spans="1:235" s="647" customFormat="1" ht="18.75" customHeight="1" thickBot="1" x14ac:dyDescent="0.3">
      <c r="A58" s="1856" t="s">
        <v>51</v>
      </c>
      <c r="B58" s="1857"/>
      <c r="C58" s="1849"/>
      <c r="D58" s="249"/>
      <c r="E58" s="250"/>
      <c r="F58" s="250"/>
      <c r="G58" s="250"/>
      <c r="H58" s="250"/>
      <c r="I58" s="250"/>
      <c r="J58" s="250"/>
      <c r="K58" s="250"/>
      <c r="L58" s="251"/>
      <c r="M58" s="139"/>
      <c r="N58" s="1799">
        <f>SUMIF($F$42:$F$56,2015,N$42:N$56)</f>
        <v>0</v>
      </c>
      <c r="O58" s="1800"/>
      <c r="P58" s="1799">
        <f>SUMIF($F$42:$F$56,2015,P$42:P$56)</f>
        <v>0</v>
      </c>
      <c r="Q58" s="1800"/>
      <c r="R58" s="1799">
        <f>SUMIF($F$42:$F$56,2015,R$42:R$56)</f>
        <v>0</v>
      </c>
      <c r="S58" s="1800"/>
      <c r="T58" s="1801">
        <f>SUMIF($F$42:$F$56,2015,T$42:T$56)</f>
        <v>0</v>
      </c>
      <c r="U58" s="2067"/>
      <c r="V58" s="2067"/>
      <c r="W58" s="2067"/>
      <c r="X58" s="2067"/>
      <c r="Y58" s="542"/>
      <c r="Z58" s="652"/>
      <c r="AA58" s="653"/>
      <c r="AB58" s="653"/>
      <c r="AC58" s="653"/>
      <c r="AD58" s="653"/>
      <c r="AE58" s="653"/>
      <c r="AF58" s="653"/>
      <c r="AG58" s="653"/>
      <c r="AH58" s="653"/>
      <c r="AI58" s="653"/>
      <c r="AJ58" s="653"/>
      <c r="AK58" s="653"/>
      <c r="AL58" s="653"/>
      <c r="AM58" s="653"/>
      <c r="AN58" s="653"/>
      <c r="AO58" s="653"/>
      <c r="AP58" s="653"/>
      <c r="AQ58" s="653"/>
      <c r="AR58" s="653"/>
      <c r="AS58" s="654"/>
      <c r="AT58" s="181"/>
      <c r="AU58" s="652"/>
      <c r="AV58" s="653"/>
      <c r="AW58" s="653"/>
      <c r="AX58" s="653"/>
      <c r="AY58" s="653"/>
      <c r="AZ58" s="653"/>
      <c r="BA58" s="653"/>
      <c r="BB58" s="653"/>
      <c r="BC58" s="653"/>
      <c r="BD58" s="653"/>
      <c r="BE58" s="653"/>
      <c r="BF58" s="653"/>
      <c r="BG58" s="653"/>
      <c r="BH58" s="653"/>
      <c r="BI58" s="653"/>
      <c r="BJ58" s="653"/>
      <c r="BK58" s="653"/>
      <c r="BL58" s="653"/>
      <c r="BM58" s="653"/>
      <c r="BN58" s="654"/>
      <c r="BO58" s="181"/>
      <c r="BP58" s="652"/>
      <c r="BQ58" s="653"/>
      <c r="BR58" s="653"/>
      <c r="BS58" s="653"/>
      <c r="BT58" s="653"/>
      <c r="BU58" s="653"/>
      <c r="BV58" s="653"/>
      <c r="BW58" s="653"/>
      <c r="BX58" s="653"/>
      <c r="BY58" s="653"/>
      <c r="BZ58" s="653"/>
      <c r="CA58" s="653"/>
      <c r="CB58" s="653"/>
      <c r="CC58" s="653"/>
      <c r="CD58" s="653"/>
      <c r="CE58" s="653"/>
      <c r="CF58" s="653"/>
      <c r="CG58" s="653"/>
      <c r="CH58" s="653"/>
      <c r="CI58" s="654"/>
      <c r="CJ58" s="181"/>
      <c r="CK58" s="652"/>
      <c r="CL58" s="653"/>
      <c r="CM58" s="653"/>
      <c r="CN58" s="653"/>
      <c r="CO58" s="653"/>
      <c r="CP58" s="653"/>
      <c r="CQ58" s="653"/>
      <c r="CR58" s="653"/>
      <c r="CS58" s="653"/>
      <c r="CT58" s="653"/>
      <c r="CU58" s="653"/>
      <c r="CV58" s="653"/>
      <c r="CW58" s="653"/>
      <c r="CX58" s="653"/>
      <c r="CY58" s="653"/>
      <c r="CZ58" s="653"/>
      <c r="DA58" s="653"/>
      <c r="DB58" s="653"/>
      <c r="DC58" s="653"/>
      <c r="DD58" s="654"/>
      <c r="DE58" s="181"/>
      <c r="DF58" s="652"/>
      <c r="DG58" s="653"/>
      <c r="DH58" s="653"/>
      <c r="DI58" s="653"/>
      <c r="DJ58" s="653"/>
      <c r="DK58" s="653"/>
      <c r="DL58" s="653"/>
      <c r="DM58" s="653"/>
      <c r="DN58" s="653"/>
      <c r="DO58" s="653"/>
      <c r="DP58" s="653"/>
      <c r="DQ58" s="653"/>
      <c r="DR58" s="653"/>
      <c r="DS58" s="653"/>
      <c r="DT58" s="653"/>
      <c r="DU58" s="653"/>
      <c r="DV58" s="653"/>
      <c r="DW58" s="653"/>
      <c r="DX58" s="653"/>
      <c r="DY58" s="654"/>
      <c r="DZ58" s="181"/>
      <c r="EA58" s="652"/>
      <c r="EB58" s="653"/>
      <c r="EC58" s="653"/>
      <c r="ED58" s="653"/>
      <c r="EE58" s="653"/>
      <c r="EF58" s="653"/>
      <c r="EG58" s="653"/>
      <c r="EH58" s="653"/>
      <c r="EI58" s="653"/>
      <c r="EJ58" s="653"/>
      <c r="EK58" s="653"/>
      <c r="EL58" s="653"/>
      <c r="EM58" s="653"/>
      <c r="EN58" s="653"/>
      <c r="EO58" s="653"/>
      <c r="EP58" s="653"/>
      <c r="EQ58" s="653"/>
      <c r="ER58" s="653"/>
      <c r="ES58" s="653"/>
      <c r="ET58" s="654"/>
      <c r="EU58" s="181"/>
      <c r="EV58" s="1317" t="str">
        <f t="shared" si="112"/>
        <v>S15</v>
      </c>
      <c r="EW58" s="655" t="str">
        <f t="shared" si="112"/>
        <v/>
      </c>
      <c r="EX58" s="1306"/>
      <c r="EY58" s="8" t="str">
        <f t="shared" si="113"/>
        <v/>
      </c>
      <c r="EZ58" s="139"/>
      <c r="FA58" s="8" t="str">
        <f t="shared" si="114"/>
        <v/>
      </c>
      <c r="FB58" s="139"/>
      <c r="FC58" s="1876" t="str">
        <f t="shared" si="115"/>
        <v/>
      </c>
      <c r="FD58" s="1877"/>
      <c r="FE58" s="1877"/>
      <c r="FF58" s="1877"/>
      <c r="FG58" s="1878"/>
      <c r="FH58" s="176"/>
      <c r="FI58" s="1320"/>
      <c r="FJ58" s="139"/>
      <c r="FK58" s="214"/>
      <c r="FL58" s="88"/>
      <c r="FM58" s="294"/>
      <c r="FN58" s="295"/>
      <c r="FO58" s="296"/>
      <c r="FP58" s="184"/>
      <c r="FQ58" s="1317" t="str">
        <f t="shared" si="136"/>
        <v>S15</v>
      </c>
      <c r="FR58" s="655" t="str">
        <f t="shared" si="136"/>
        <v/>
      </c>
      <c r="FS58" s="1306"/>
      <c r="FT58" s="8" t="str">
        <f t="shared" si="137"/>
        <v/>
      </c>
      <c r="FU58" s="139"/>
      <c r="FV58" s="8" t="str">
        <f t="shared" si="138"/>
        <v/>
      </c>
      <c r="FW58" s="139"/>
      <c r="FX58" s="1876" t="str">
        <f t="shared" si="116"/>
        <v/>
      </c>
      <c r="FY58" s="1877"/>
      <c r="FZ58" s="1877"/>
      <c r="GA58" s="1877"/>
      <c r="GB58" s="1878"/>
      <c r="GC58" s="176"/>
      <c r="GD58" s="1320"/>
      <c r="GE58" s="139"/>
      <c r="GF58" s="214"/>
      <c r="GG58" s="88"/>
      <c r="GH58" s="294"/>
      <c r="GI58" s="295"/>
      <c r="GJ58" s="296"/>
      <c r="GK58" s="182"/>
      <c r="GO58" s="548"/>
      <c r="GP58" s="2461"/>
      <c r="GQ58" s="2462"/>
      <c r="GR58" s="2455"/>
      <c r="GS58" s="2473" t="s">
        <v>82</v>
      </c>
      <c r="GT58" s="2474">
        <f t="shared" si="117"/>
        <v>0</v>
      </c>
      <c r="GU58" s="2455" t="str">
        <f t="shared" si="118"/>
        <v/>
      </c>
      <c r="GV58" s="2455" t="str">
        <f t="shared" si="119"/>
        <v/>
      </c>
      <c r="GW58" s="2455" t="str">
        <f t="shared" si="120"/>
        <v/>
      </c>
      <c r="GX58" s="2455" t="str">
        <f t="shared" si="121"/>
        <v/>
      </c>
      <c r="GY58" s="2455" t="str">
        <f t="shared" si="122"/>
        <v/>
      </c>
      <c r="GZ58" s="2455" t="str">
        <f t="shared" si="123"/>
        <v/>
      </c>
      <c r="HA58" s="2455" t="str">
        <f t="shared" si="124"/>
        <v/>
      </c>
      <c r="HB58" s="2462"/>
      <c r="HC58" s="2454">
        <f t="shared" ca="1" si="125"/>
        <v>0</v>
      </c>
      <c r="HD58" s="2476" t="s">
        <v>1425</v>
      </c>
      <c r="HE58" s="2474"/>
      <c r="HF58" s="2455" t="e">
        <f t="shared" si="126"/>
        <v>#N/A</v>
      </c>
      <c r="HG58" s="2455">
        <f t="shared" si="127"/>
        <v>0</v>
      </c>
      <c r="HH58" s="2455" t="str">
        <f t="shared" ca="1" si="139"/>
        <v/>
      </c>
      <c r="HI58" s="2455" t="str">
        <f t="shared" ca="1" si="141"/>
        <v/>
      </c>
      <c r="HJ58" s="2455" t="str">
        <f t="shared" ca="1" si="140"/>
        <v/>
      </c>
      <c r="HK58" s="2455" t="str">
        <f t="shared" ca="1" si="129"/>
        <v/>
      </c>
      <c r="HL58" s="2455" t="str">
        <f t="shared" ca="1" si="130"/>
        <v/>
      </c>
      <c r="HM58" s="2455" t="str">
        <f t="shared" ca="1" si="142"/>
        <v/>
      </c>
      <c r="HN58" s="2455" t="str">
        <f t="shared" ca="1" si="143"/>
        <v/>
      </c>
      <c r="HO58" s="2455" t="str">
        <f t="shared" ca="1" si="144"/>
        <v/>
      </c>
      <c r="HP58" s="2455" t="str">
        <f t="shared" ca="1" si="130"/>
        <v/>
      </c>
      <c r="HQ58" s="2455" t="str">
        <f t="shared" ca="1" si="130"/>
        <v/>
      </c>
      <c r="HR58" s="2455" t="str">
        <f t="shared" ca="1" si="130"/>
        <v/>
      </c>
      <c r="HS58" s="2455" t="str">
        <f t="shared" ca="1" si="130"/>
        <v/>
      </c>
      <c r="HT58" s="2476">
        <f t="shared" si="134"/>
        <v>999</v>
      </c>
      <c r="HU58" s="2453">
        <f t="shared" ca="1" si="135"/>
        <v>0</v>
      </c>
      <c r="HV58" s="2462"/>
      <c r="HW58" s="2449" t="str">
        <f>'2020'!BI3</f>
        <v>Proces 18</v>
      </c>
      <c r="HX58" s="2439"/>
      <c r="HY58" s="201"/>
      <c r="HZ58" s="201"/>
    </row>
    <row r="59" spans="1:235" s="660" customFormat="1" ht="18.75" customHeight="1" thickBot="1" x14ac:dyDescent="0.4">
      <c r="A59" s="1858" t="s">
        <v>52</v>
      </c>
      <c r="B59" s="1859"/>
      <c r="C59" s="1849"/>
      <c r="D59" s="253"/>
      <c r="E59" s="254"/>
      <c r="F59" s="254"/>
      <c r="G59" s="254"/>
      <c r="H59" s="254"/>
      <c r="I59" s="254"/>
      <c r="J59" s="254"/>
      <c r="K59" s="254"/>
      <c r="L59" s="255"/>
      <c r="M59" s="139"/>
      <c r="N59" s="1799">
        <f>SUMIF($F$42:$F$56,2016,N$42:N$56)</f>
        <v>0</v>
      </c>
      <c r="O59" s="1800"/>
      <c r="P59" s="1799">
        <f>SUMIF($F$42:$F$56,2016,P$42:P$56)</f>
        <v>0</v>
      </c>
      <c r="Q59" s="1800"/>
      <c r="R59" s="1799">
        <f>SUMIF($F$42:$F$56,2016,R$42:R$56)</f>
        <v>0</v>
      </c>
      <c r="S59" s="1800"/>
      <c r="T59" s="1801">
        <f>SUMIF($F$42:$F$56,2016,T$42:T$56)</f>
        <v>0</v>
      </c>
      <c r="U59" s="2065"/>
      <c r="V59" s="2065"/>
      <c r="W59" s="2065"/>
      <c r="X59" s="2065"/>
      <c r="Y59" s="542"/>
      <c r="Z59" s="652"/>
      <c r="AA59" s="653"/>
      <c r="AB59" s="653"/>
      <c r="AC59" s="653"/>
      <c r="AD59" s="653"/>
      <c r="AE59" s="653"/>
      <c r="AF59" s="653"/>
      <c r="AG59" s="653"/>
      <c r="AH59" s="653"/>
      <c r="AI59" s="653"/>
      <c r="AJ59" s="653"/>
      <c r="AK59" s="653"/>
      <c r="AL59" s="653"/>
      <c r="AM59" s="653"/>
      <c r="AN59" s="653"/>
      <c r="AO59" s="653"/>
      <c r="AP59" s="653"/>
      <c r="AQ59" s="653"/>
      <c r="AR59" s="653"/>
      <c r="AS59" s="654"/>
      <c r="AT59" s="181"/>
      <c r="AU59" s="652"/>
      <c r="AV59" s="653"/>
      <c r="AW59" s="653"/>
      <c r="AX59" s="653"/>
      <c r="AY59" s="653"/>
      <c r="AZ59" s="653"/>
      <c r="BA59" s="653"/>
      <c r="BB59" s="653"/>
      <c r="BC59" s="653"/>
      <c r="BD59" s="653"/>
      <c r="BE59" s="653"/>
      <c r="BF59" s="653"/>
      <c r="BG59" s="653"/>
      <c r="BH59" s="653"/>
      <c r="BI59" s="653"/>
      <c r="BJ59" s="653"/>
      <c r="BK59" s="653"/>
      <c r="BL59" s="653"/>
      <c r="BM59" s="653"/>
      <c r="BN59" s="654"/>
      <c r="BO59" s="181"/>
      <c r="BP59" s="652"/>
      <c r="BQ59" s="653"/>
      <c r="BR59" s="653"/>
      <c r="BS59" s="653"/>
      <c r="BT59" s="653"/>
      <c r="BU59" s="653"/>
      <c r="BV59" s="653"/>
      <c r="BW59" s="653"/>
      <c r="BX59" s="653"/>
      <c r="BY59" s="653"/>
      <c r="BZ59" s="653"/>
      <c r="CA59" s="653"/>
      <c r="CB59" s="653"/>
      <c r="CC59" s="653"/>
      <c r="CD59" s="653"/>
      <c r="CE59" s="653"/>
      <c r="CF59" s="653"/>
      <c r="CG59" s="653"/>
      <c r="CH59" s="653"/>
      <c r="CI59" s="654"/>
      <c r="CJ59" s="181"/>
      <c r="CK59" s="652"/>
      <c r="CL59" s="653"/>
      <c r="CM59" s="653"/>
      <c r="CN59" s="653"/>
      <c r="CO59" s="653"/>
      <c r="CP59" s="653"/>
      <c r="CQ59" s="653"/>
      <c r="CR59" s="653"/>
      <c r="CS59" s="653"/>
      <c r="CT59" s="653"/>
      <c r="CU59" s="653"/>
      <c r="CV59" s="653"/>
      <c r="CW59" s="653"/>
      <c r="CX59" s="653"/>
      <c r="CY59" s="653"/>
      <c r="CZ59" s="653"/>
      <c r="DA59" s="653"/>
      <c r="DB59" s="653"/>
      <c r="DC59" s="653"/>
      <c r="DD59" s="654"/>
      <c r="DE59" s="181"/>
      <c r="DF59" s="652"/>
      <c r="DG59" s="653"/>
      <c r="DH59" s="653"/>
      <c r="DI59" s="653"/>
      <c r="DJ59" s="653"/>
      <c r="DK59" s="653"/>
      <c r="DL59" s="653"/>
      <c r="DM59" s="653"/>
      <c r="DN59" s="653"/>
      <c r="DO59" s="653"/>
      <c r="DP59" s="653"/>
      <c r="DQ59" s="653"/>
      <c r="DR59" s="653"/>
      <c r="DS59" s="653"/>
      <c r="DT59" s="653"/>
      <c r="DU59" s="653"/>
      <c r="DV59" s="653"/>
      <c r="DW59" s="653"/>
      <c r="DX59" s="653"/>
      <c r="DY59" s="654"/>
      <c r="DZ59" s="181"/>
      <c r="EA59" s="652"/>
      <c r="EB59" s="653"/>
      <c r="EC59" s="653"/>
      <c r="ED59" s="653"/>
      <c r="EE59" s="653"/>
      <c r="EF59" s="653"/>
      <c r="EG59" s="653"/>
      <c r="EH59" s="653"/>
      <c r="EI59" s="653"/>
      <c r="EJ59" s="653"/>
      <c r="EK59" s="653"/>
      <c r="EL59" s="653"/>
      <c r="EM59" s="653"/>
      <c r="EN59" s="653"/>
      <c r="EO59" s="653"/>
      <c r="EP59" s="653"/>
      <c r="EQ59" s="653"/>
      <c r="ER59" s="653"/>
      <c r="ES59" s="653"/>
      <c r="ET59" s="654"/>
      <c r="EU59" s="181"/>
      <c r="EV59" s="656"/>
      <c r="EW59" s="657"/>
      <c r="EX59" s="657"/>
      <c r="EY59" s="657"/>
      <c r="EZ59" s="657"/>
      <c r="FA59" s="657"/>
      <c r="FB59" s="657"/>
      <c r="FC59" s="658"/>
      <c r="FD59" s="658"/>
      <c r="FE59" s="658"/>
      <c r="FF59" s="658"/>
      <c r="FG59" s="658"/>
      <c r="FH59" s="657"/>
      <c r="FI59" s="657"/>
      <c r="FJ59" s="657"/>
      <c r="FK59" s="657"/>
      <c r="FL59" s="657"/>
      <c r="FM59" s="657"/>
      <c r="FN59" s="657"/>
      <c r="FO59" s="659"/>
      <c r="FP59" s="181"/>
      <c r="FQ59" s="656"/>
      <c r="FR59" s="657"/>
      <c r="FS59" s="657"/>
      <c r="FT59" s="657"/>
      <c r="FU59" s="657"/>
      <c r="FV59" s="657"/>
      <c r="FW59" s="657"/>
      <c r="FX59" s="658"/>
      <c r="FY59" s="658"/>
      <c r="FZ59" s="658"/>
      <c r="GA59" s="658"/>
      <c r="GB59" s="658"/>
      <c r="GC59" s="657"/>
      <c r="GD59" s="657"/>
      <c r="GE59" s="657"/>
      <c r="GF59" s="657"/>
      <c r="GG59" s="657"/>
      <c r="GH59" s="657"/>
      <c r="GI59" s="657"/>
      <c r="GJ59" s="659"/>
      <c r="GK59" s="181"/>
      <c r="GO59" s="476"/>
      <c r="GP59" s="2480"/>
      <c r="GQ59" s="2462"/>
      <c r="GR59" s="2455"/>
      <c r="GS59" s="2473" t="s">
        <v>108</v>
      </c>
      <c r="GT59" s="2474">
        <f t="shared" ref="GT59:GT73" si="145">AM69</f>
        <v>0</v>
      </c>
      <c r="GU59" s="2455" t="str">
        <f t="shared" ref="GU59:GU73" si="146">BH69</f>
        <v/>
      </c>
      <c r="GV59" s="2455" t="str">
        <f t="shared" ref="GV59:GV73" si="147">CC69</f>
        <v/>
      </c>
      <c r="GW59" s="2455" t="str">
        <f t="shared" ref="GW59:GW73" si="148">CX69</f>
        <v/>
      </c>
      <c r="GX59" s="2455" t="str">
        <f t="shared" ref="GX59:GX73" si="149">DS69</f>
        <v/>
      </c>
      <c r="GY59" s="2455" t="str">
        <f t="shared" ref="GY59:GY73" si="150">EN69</f>
        <v/>
      </c>
      <c r="GZ59" s="2455" t="str">
        <f t="shared" ref="GZ59:GZ73" si="151">FI73</f>
        <v/>
      </c>
      <c r="HA59" s="2455" t="str">
        <f t="shared" ref="HA59:HA73" si="152">GD73</f>
        <v/>
      </c>
      <c r="HB59" s="2462"/>
      <c r="HC59" s="2454">
        <f t="shared" ca="1" si="125"/>
        <v>0</v>
      </c>
      <c r="HD59" s="2476" t="s">
        <v>1426</v>
      </c>
      <c r="HE59" s="2474"/>
      <c r="HF59" s="2455" t="e">
        <f t="shared" si="126"/>
        <v>#N/A</v>
      </c>
      <c r="HG59" s="2455">
        <f t="shared" si="127"/>
        <v>0</v>
      </c>
      <c r="HH59" s="2455" t="str">
        <f t="shared" ca="1" si="139"/>
        <v/>
      </c>
      <c r="HI59" s="2455" t="str">
        <f t="shared" ca="1" si="141"/>
        <v/>
      </c>
      <c r="HJ59" s="2455" t="str">
        <f t="shared" ca="1" si="140"/>
        <v/>
      </c>
      <c r="HK59" s="2455" t="str">
        <f t="shared" ca="1" si="129"/>
        <v/>
      </c>
      <c r="HL59" s="2455" t="str">
        <f t="shared" ca="1" si="130"/>
        <v/>
      </c>
      <c r="HM59" s="2455" t="str">
        <f t="shared" ca="1" si="142"/>
        <v/>
      </c>
      <c r="HN59" s="2455" t="str">
        <f t="shared" ca="1" si="143"/>
        <v/>
      </c>
      <c r="HO59" s="2455" t="str">
        <f t="shared" ca="1" si="144"/>
        <v/>
      </c>
      <c r="HP59" s="2455" t="str">
        <f t="shared" ca="1" si="130"/>
        <v/>
      </c>
      <c r="HQ59" s="2455" t="str">
        <f t="shared" ca="1" si="130"/>
        <v/>
      </c>
      <c r="HR59" s="2455" t="str">
        <f t="shared" ca="1" si="130"/>
        <v/>
      </c>
      <c r="HS59" s="2455" t="str">
        <f t="shared" ca="1" si="130"/>
        <v/>
      </c>
      <c r="HT59" s="2476">
        <f t="shared" si="134"/>
        <v>999</v>
      </c>
      <c r="HU59" s="2453">
        <f t="shared" ca="1" si="135"/>
        <v>0</v>
      </c>
      <c r="HV59" s="2462"/>
      <c r="HW59" s="2481" t="str">
        <f>'2020'!BJ3</f>
        <v>Proces 19</v>
      </c>
      <c r="HX59" s="2439"/>
      <c r="HY59" s="201"/>
      <c r="HZ59" s="201"/>
    </row>
    <row r="60" spans="1:235" s="660" customFormat="1" ht="18.75" customHeight="1" x14ac:dyDescent="0.25">
      <c r="A60" s="1858" t="s">
        <v>53</v>
      </c>
      <c r="B60" s="1859"/>
      <c r="C60" s="1849"/>
      <c r="D60" s="253"/>
      <c r="E60" s="254"/>
      <c r="F60" s="254"/>
      <c r="G60" s="254"/>
      <c r="H60" s="254"/>
      <c r="I60" s="254"/>
      <c r="J60" s="254"/>
      <c r="K60" s="254"/>
      <c r="L60" s="255"/>
      <c r="M60" s="139"/>
      <c r="N60" s="1799">
        <f>SUMIF($F$42:$F$56,2017,N$42:N$56)</f>
        <v>0</v>
      </c>
      <c r="O60" s="1800"/>
      <c r="P60" s="1799">
        <f>SUMIF($F$42:$F$56,2017,P$42:P$56)</f>
        <v>0</v>
      </c>
      <c r="Q60" s="1800"/>
      <c r="R60" s="1799">
        <f>SUMIF($F$42:$F$56,2017,R$42:R$56)</f>
        <v>0</v>
      </c>
      <c r="S60" s="1800"/>
      <c r="T60" s="1801">
        <f>SUMIF($F$42:$F$56,2017,T$42:T$56)</f>
        <v>0</v>
      </c>
      <c r="U60" s="2065"/>
      <c r="V60" s="2065"/>
      <c r="W60" s="2065"/>
      <c r="X60" s="2065"/>
      <c r="Y60" s="542"/>
      <c r="Z60" s="652"/>
      <c r="AA60" s="653"/>
      <c r="AB60" s="653"/>
      <c r="AC60" s="653"/>
      <c r="AD60" s="653"/>
      <c r="AE60" s="653"/>
      <c r="AF60" s="653"/>
      <c r="AG60" s="653"/>
      <c r="AH60" s="653"/>
      <c r="AI60" s="653"/>
      <c r="AJ60" s="653"/>
      <c r="AK60" s="653"/>
      <c r="AL60" s="653"/>
      <c r="AM60" s="653"/>
      <c r="AN60" s="653"/>
      <c r="AO60" s="653"/>
      <c r="AP60" s="653"/>
      <c r="AQ60" s="653"/>
      <c r="AR60" s="653"/>
      <c r="AS60" s="654"/>
      <c r="AT60" s="181"/>
      <c r="AU60" s="652"/>
      <c r="AV60" s="653"/>
      <c r="AW60" s="653"/>
      <c r="AX60" s="653"/>
      <c r="AY60" s="653"/>
      <c r="AZ60" s="653"/>
      <c r="BA60" s="653"/>
      <c r="BB60" s="653"/>
      <c r="BC60" s="653"/>
      <c r="BD60" s="653"/>
      <c r="BE60" s="653"/>
      <c r="BF60" s="653"/>
      <c r="BG60" s="653"/>
      <c r="BH60" s="653"/>
      <c r="BI60" s="653"/>
      <c r="BJ60" s="653"/>
      <c r="BK60" s="653"/>
      <c r="BL60" s="653"/>
      <c r="BM60" s="653"/>
      <c r="BN60" s="654"/>
      <c r="BO60" s="181"/>
      <c r="BP60" s="652"/>
      <c r="BQ60" s="653"/>
      <c r="BR60" s="653"/>
      <c r="BS60" s="653"/>
      <c r="BT60" s="653"/>
      <c r="BU60" s="653"/>
      <c r="BV60" s="653"/>
      <c r="BW60" s="653"/>
      <c r="BX60" s="653"/>
      <c r="BY60" s="653"/>
      <c r="BZ60" s="653"/>
      <c r="CA60" s="653"/>
      <c r="CB60" s="653"/>
      <c r="CC60" s="653"/>
      <c r="CD60" s="653"/>
      <c r="CE60" s="653"/>
      <c r="CF60" s="653"/>
      <c r="CG60" s="653"/>
      <c r="CH60" s="653"/>
      <c r="CI60" s="654"/>
      <c r="CJ60" s="181"/>
      <c r="CK60" s="652"/>
      <c r="CL60" s="653"/>
      <c r="CM60" s="653"/>
      <c r="CN60" s="653"/>
      <c r="CO60" s="653"/>
      <c r="CP60" s="653"/>
      <c r="CQ60" s="653"/>
      <c r="CR60" s="653"/>
      <c r="CS60" s="653"/>
      <c r="CT60" s="653"/>
      <c r="CU60" s="653"/>
      <c r="CV60" s="653"/>
      <c r="CW60" s="653"/>
      <c r="CX60" s="653"/>
      <c r="CY60" s="653"/>
      <c r="CZ60" s="653"/>
      <c r="DA60" s="653"/>
      <c r="DB60" s="653"/>
      <c r="DC60" s="653"/>
      <c r="DD60" s="654"/>
      <c r="DE60" s="181"/>
      <c r="DF60" s="652"/>
      <c r="DG60" s="653"/>
      <c r="DH60" s="653"/>
      <c r="DI60" s="653"/>
      <c r="DJ60" s="653"/>
      <c r="DK60" s="653"/>
      <c r="DL60" s="653"/>
      <c r="DM60" s="653"/>
      <c r="DN60" s="653"/>
      <c r="DO60" s="653"/>
      <c r="DP60" s="653"/>
      <c r="DQ60" s="653"/>
      <c r="DR60" s="653"/>
      <c r="DS60" s="653"/>
      <c r="DT60" s="653"/>
      <c r="DU60" s="653"/>
      <c r="DV60" s="653"/>
      <c r="DW60" s="653"/>
      <c r="DX60" s="653"/>
      <c r="DY60" s="654"/>
      <c r="DZ60" s="181"/>
      <c r="EA60" s="652"/>
      <c r="EB60" s="653"/>
      <c r="EC60" s="653"/>
      <c r="ED60" s="653"/>
      <c r="EE60" s="653"/>
      <c r="EF60" s="653"/>
      <c r="EG60" s="653"/>
      <c r="EH60" s="653"/>
      <c r="EI60" s="653"/>
      <c r="EJ60" s="653"/>
      <c r="EK60" s="653"/>
      <c r="EL60" s="653"/>
      <c r="EM60" s="653"/>
      <c r="EN60" s="653"/>
      <c r="EO60" s="653"/>
      <c r="EP60" s="653"/>
      <c r="EQ60" s="653"/>
      <c r="ER60" s="653"/>
      <c r="ES60" s="653"/>
      <c r="ET60" s="654"/>
      <c r="EU60" s="181"/>
      <c r="EV60" s="661"/>
      <c r="EW60" s="662"/>
      <c r="EX60" s="662"/>
      <c r="EY60" s="662"/>
      <c r="EZ60" s="662"/>
      <c r="FA60" s="662"/>
      <c r="FB60" s="662"/>
      <c r="FC60" s="662"/>
      <c r="FD60" s="662"/>
      <c r="FE60" s="662"/>
      <c r="FF60" s="662"/>
      <c r="FG60" s="662"/>
      <c r="FH60" s="662"/>
      <c r="FI60" s="662"/>
      <c r="FJ60" s="662"/>
      <c r="FK60" s="662"/>
      <c r="FL60" s="662"/>
      <c r="FM60" s="662"/>
      <c r="FN60" s="662"/>
      <c r="FO60" s="663"/>
      <c r="FP60" s="181"/>
      <c r="FQ60" s="661"/>
      <c r="FR60" s="662"/>
      <c r="FS60" s="662"/>
      <c r="FT60" s="662"/>
      <c r="FU60" s="662"/>
      <c r="FV60" s="662"/>
      <c r="FW60" s="662"/>
      <c r="FX60" s="662"/>
      <c r="FY60" s="662"/>
      <c r="FZ60" s="662"/>
      <c r="GA60" s="662"/>
      <c r="GB60" s="662"/>
      <c r="GC60" s="662"/>
      <c r="GD60" s="662"/>
      <c r="GE60" s="662"/>
      <c r="GF60" s="662"/>
      <c r="GG60" s="662"/>
      <c r="GH60" s="662"/>
      <c r="GI60" s="662"/>
      <c r="GJ60" s="663"/>
      <c r="GK60" s="181"/>
      <c r="GO60" s="476"/>
      <c r="GP60" s="2480"/>
      <c r="GQ60" s="2462"/>
      <c r="GR60" s="2455"/>
      <c r="GS60" s="2473" t="s">
        <v>109</v>
      </c>
      <c r="GT60" s="2474">
        <f t="shared" si="145"/>
        <v>0</v>
      </c>
      <c r="GU60" s="2455" t="str">
        <f t="shared" si="146"/>
        <v/>
      </c>
      <c r="GV60" s="2455" t="str">
        <f t="shared" si="147"/>
        <v/>
      </c>
      <c r="GW60" s="2455" t="str">
        <f t="shared" si="148"/>
        <v/>
      </c>
      <c r="GX60" s="2455" t="str">
        <f t="shared" si="149"/>
        <v/>
      </c>
      <c r="GY60" s="2455" t="str">
        <f t="shared" si="150"/>
        <v/>
      </c>
      <c r="GZ60" s="2455" t="str">
        <f t="shared" si="151"/>
        <v/>
      </c>
      <c r="HA60" s="2455" t="str">
        <f t="shared" si="152"/>
        <v/>
      </c>
      <c r="HB60" s="2462"/>
      <c r="HC60" s="2454">
        <f t="shared" ca="1" si="125"/>
        <v>0</v>
      </c>
      <c r="HD60" s="2476" t="s">
        <v>1427</v>
      </c>
      <c r="HE60" s="2474"/>
      <c r="HF60" s="2455" t="e">
        <f t="shared" si="126"/>
        <v>#N/A</v>
      </c>
      <c r="HG60" s="2455">
        <f t="shared" si="127"/>
        <v>0</v>
      </c>
      <c r="HH60" s="2455" t="str">
        <f t="shared" ca="1" si="139"/>
        <v/>
      </c>
      <c r="HI60" s="2455" t="str">
        <f t="shared" ca="1" si="141"/>
        <v/>
      </c>
      <c r="HJ60" s="2455" t="str">
        <f t="shared" ca="1" si="140"/>
        <v/>
      </c>
      <c r="HK60" s="2455" t="str">
        <f t="shared" ca="1" si="129"/>
        <v/>
      </c>
      <c r="HL60" s="2455" t="str">
        <f t="shared" ref="HL60:HS63" ca="1" si="153">IF($HG60=0,"",OFFSET(INDIRECT($HG60),0,12))</f>
        <v/>
      </c>
      <c r="HM60" s="2455" t="str">
        <f t="shared" ca="1" si="142"/>
        <v/>
      </c>
      <c r="HN60" s="2455" t="str">
        <f t="shared" ca="1" si="143"/>
        <v/>
      </c>
      <c r="HO60" s="2455" t="str">
        <f t="shared" ca="1" si="144"/>
        <v/>
      </c>
      <c r="HP60" s="2455" t="str">
        <f t="shared" ca="1" si="153"/>
        <v/>
      </c>
      <c r="HQ60" s="2455" t="str">
        <f t="shared" ca="1" si="153"/>
        <v/>
      </c>
      <c r="HR60" s="2455" t="str">
        <f t="shared" ca="1" si="153"/>
        <v/>
      </c>
      <c r="HS60" s="2455" t="str">
        <f t="shared" ca="1" si="153"/>
        <v/>
      </c>
      <c r="HT60" s="2476">
        <f t="shared" si="134"/>
        <v>999</v>
      </c>
      <c r="HU60" s="2453">
        <f t="shared" ca="1" si="135"/>
        <v>0</v>
      </c>
      <c r="HV60" s="2462"/>
      <c r="HW60" s="2482" t="str">
        <f>'2020'!BK3</f>
        <v>Proces 20</v>
      </c>
      <c r="HX60" s="2439"/>
      <c r="HY60" s="201"/>
      <c r="HZ60" s="201"/>
    </row>
    <row r="61" spans="1:235" s="660" customFormat="1" ht="18.75" customHeight="1" x14ac:dyDescent="0.25">
      <c r="A61" s="1858" t="s">
        <v>54</v>
      </c>
      <c r="B61" s="1859"/>
      <c r="C61" s="1849"/>
      <c r="D61" s="253"/>
      <c r="E61" s="254"/>
      <c r="F61" s="254"/>
      <c r="G61" s="254"/>
      <c r="H61" s="254"/>
      <c r="I61" s="254"/>
      <c r="J61" s="254"/>
      <c r="K61" s="254"/>
      <c r="L61" s="255"/>
      <c r="M61" s="139"/>
      <c r="N61" s="1799">
        <f>SUMIF($F$42:$F$56,2018,N$42:N$56)</f>
        <v>0</v>
      </c>
      <c r="O61" s="1800"/>
      <c r="P61" s="1799">
        <f>SUMIF($F$42:$F$56,2018,P$42:P$56)</f>
        <v>0</v>
      </c>
      <c r="Q61" s="1800"/>
      <c r="R61" s="1799">
        <f>SUMIF($F$42:$F$56,2018,R$42:R$56)</f>
        <v>0</v>
      </c>
      <c r="S61" s="1800"/>
      <c r="T61" s="1801">
        <f>SUMIF($F$42:$F$56,2018,T$42:T$56)</f>
        <v>0</v>
      </c>
      <c r="U61" s="2065"/>
      <c r="V61" s="2065"/>
      <c r="W61" s="2065"/>
      <c r="X61" s="2065"/>
      <c r="Y61" s="542"/>
      <c r="Z61" s="652"/>
      <c r="AA61" s="653"/>
      <c r="AB61" s="653"/>
      <c r="AC61" s="653"/>
      <c r="AD61" s="653"/>
      <c r="AE61" s="653"/>
      <c r="AF61" s="653"/>
      <c r="AG61" s="653"/>
      <c r="AH61" s="653"/>
      <c r="AI61" s="653"/>
      <c r="AJ61" s="653"/>
      <c r="AK61" s="653"/>
      <c r="AL61" s="653"/>
      <c r="AM61" s="653"/>
      <c r="AN61" s="653"/>
      <c r="AO61" s="653"/>
      <c r="AP61" s="653"/>
      <c r="AQ61" s="653"/>
      <c r="AR61" s="653"/>
      <c r="AS61" s="654"/>
      <c r="AT61" s="181"/>
      <c r="AU61" s="652"/>
      <c r="AV61" s="653"/>
      <c r="AW61" s="653"/>
      <c r="AX61" s="653"/>
      <c r="AY61" s="653"/>
      <c r="AZ61" s="653"/>
      <c r="BA61" s="653"/>
      <c r="BB61" s="653"/>
      <c r="BC61" s="653"/>
      <c r="BD61" s="653"/>
      <c r="BE61" s="653"/>
      <c r="BF61" s="653"/>
      <c r="BG61" s="653"/>
      <c r="BH61" s="653"/>
      <c r="BI61" s="653"/>
      <c r="BJ61" s="653"/>
      <c r="BK61" s="653"/>
      <c r="BL61" s="653"/>
      <c r="BM61" s="653"/>
      <c r="BN61" s="654"/>
      <c r="BO61" s="181"/>
      <c r="BP61" s="652"/>
      <c r="BQ61" s="653"/>
      <c r="BR61" s="653"/>
      <c r="BS61" s="653"/>
      <c r="BT61" s="653"/>
      <c r="BU61" s="653"/>
      <c r="BV61" s="653"/>
      <c r="BW61" s="653"/>
      <c r="BX61" s="653"/>
      <c r="BY61" s="653"/>
      <c r="BZ61" s="653"/>
      <c r="CA61" s="653"/>
      <c r="CB61" s="653"/>
      <c r="CC61" s="653"/>
      <c r="CD61" s="653"/>
      <c r="CE61" s="653"/>
      <c r="CF61" s="653"/>
      <c r="CG61" s="653"/>
      <c r="CH61" s="653"/>
      <c r="CI61" s="654"/>
      <c r="CJ61" s="181"/>
      <c r="CK61" s="652"/>
      <c r="CL61" s="653"/>
      <c r="CM61" s="653"/>
      <c r="CN61" s="653"/>
      <c r="CO61" s="653"/>
      <c r="CP61" s="653"/>
      <c r="CQ61" s="653"/>
      <c r="CR61" s="653"/>
      <c r="CS61" s="653"/>
      <c r="CT61" s="653"/>
      <c r="CU61" s="653"/>
      <c r="CV61" s="653"/>
      <c r="CW61" s="653"/>
      <c r="CX61" s="653"/>
      <c r="CY61" s="653"/>
      <c r="CZ61" s="653"/>
      <c r="DA61" s="653"/>
      <c r="DB61" s="653"/>
      <c r="DC61" s="653"/>
      <c r="DD61" s="654"/>
      <c r="DE61" s="181"/>
      <c r="DF61" s="652"/>
      <c r="DG61" s="653"/>
      <c r="DH61" s="653"/>
      <c r="DI61" s="653"/>
      <c r="DJ61" s="653"/>
      <c r="DK61" s="653"/>
      <c r="DL61" s="653"/>
      <c r="DM61" s="653"/>
      <c r="DN61" s="653"/>
      <c r="DO61" s="653"/>
      <c r="DP61" s="653"/>
      <c r="DQ61" s="653"/>
      <c r="DR61" s="653"/>
      <c r="DS61" s="653"/>
      <c r="DT61" s="653"/>
      <c r="DU61" s="653"/>
      <c r="DV61" s="653"/>
      <c r="DW61" s="653"/>
      <c r="DX61" s="653"/>
      <c r="DY61" s="654"/>
      <c r="DZ61" s="181"/>
      <c r="EA61" s="652"/>
      <c r="EB61" s="653"/>
      <c r="EC61" s="653"/>
      <c r="ED61" s="653"/>
      <c r="EE61" s="653"/>
      <c r="EF61" s="653"/>
      <c r="EG61" s="653"/>
      <c r="EH61" s="653"/>
      <c r="EI61" s="653"/>
      <c r="EJ61" s="653"/>
      <c r="EK61" s="653"/>
      <c r="EL61" s="653"/>
      <c r="EM61" s="653"/>
      <c r="EN61" s="653"/>
      <c r="EO61" s="653"/>
      <c r="EP61" s="653"/>
      <c r="EQ61" s="653"/>
      <c r="ER61" s="653"/>
      <c r="ES61" s="653"/>
      <c r="ET61" s="654"/>
      <c r="EU61" s="181"/>
      <c r="EV61" s="652"/>
      <c r="EW61" s="653"/>
      <c r="EX61" s="653"/>
      <c r="EY61" s="653"/>
      <c r="EZ61" s="653"/>
      <c r="FA61" s="653"/>
      <c r="FB61" s="653"/>
      <c r="FC61" s="653"/>
      <c r="FD61" s="653"/>
      <c r="FE61" s="653"/>
      <c r="FF61" s="653"/>
      <c r="FG61" s="653"/>
      <c r="FH61" s="653"/>
      <c r="FI61" s="653"/>
      <c r="FJ61" s="653"/>
      <c r="FK61" s="653"/>
      <c r="FL61" s="653"/>
      <c r="FM61" s="653"/>
      <c r="FN61" s="653"/>
      <c r="FO61" s="654"/>
      <c r="FP61" s="181"/>
      <c r="FQ61" s="652"/>
      <c r="FR61" s="653"/>
      <c r="FS61" s="653"/>
      <c r="FT61" s="653"/>
      <c r="FU61" s="653"/>
      <c r="FV61" s="653"/>
      <c r="FW61" s="653"/>
      <c r="FX61" s="653"/>
      <c r="FY61" s="653"/>
      <c r="FZ61" s="653"/>
      <c r="GA61" s="653"/>
      <c r="GB61" s="653"/>
      <c r="GC61" s="653"/>
      <c r="GD61" s="653"/>
      <c r="GE61" s="653"/>
      <c r="GF61" s="653"/>
      <c r="GG61" s="653"/>
      <c r="GH61" s="653"/>
      <c r="GI61" s="653"/>
      <c r="GJ61" s="654"/>
      <c r="GK61" s="181"/>
      <c r="GO61" s="476"/>
      <c r="GP61" s="2480"/>
      <c r="GQ61" s="2462"/>
      <c r="GR61" s="2455"/>
      <c r="GS61" s="2473" t="s">
        <v>110</v>
      </c>
      <c r="GT61" s="2474">
        <f t="shared" si="145"/>
        <v>0</v>
      </c>
      <c r="GU61" s="2455" t="str">
        <f t="shared" si="146"/>
        <v/>
      </c>
      <c r="GV61" s="2455" t="str">
        <f t="shared" si="147"/>
        <v/>
      </c>
      <c r="GW61" s="2455" t="str">
        <f t="shared" si="148"/>
        <v/>
      </c>
      <c r="GX61" s="2455" t="str">
        <f t="shared" si="149"/>
        <v/>
      </c>
      <c r="GY61" s="2455" t="str">
        <f t="shared" si="150"/>
        <v/>
      </c>
      <c r="GZ61" s="2455" t="str">
        <f t="shared" si="151"/>
        <v/>
      </c>
      <c r="HA61" s="2476" t="str">
        <f t="shared" si="152"/>
        <v/>
      </c>
      <c r="HB61" s="2462"/>
      <c r="HC61" s="2454">
        <f t="shared" ca="1" si="125"/>
        <v>0</v>
      </c>
      <c r="HD61" s="2476" t="s">
        <v>1428</v>
      </c>
      <c r="HE61" s="2474"/>
      <c r="HF61" s="2455" t="e">
        <f t="shared" si="126"/>
        <v>#N/A</v>
      </c>
      <c r="HG61" s="2455">
        <f t="shared" si="127"/>
        <v>0</v>
      </c>
      <c r="HH61" s="2455" t="str">
        <f t="shared" ca="1" si="139"/>
        <v/>
      </c>
      <c r="HI61" s="2455" t="str">
        <f t="shared" ca="1" si="141"/>
        <v/>
      </c>
      <c r="HJ61" s="2455" t="str">
        <f t="shared" ca="1" si="140"/>
        <v/>
      </c>
      <c r="HK61" s="2455" t="str">
        <f t="shared" ca="1" si="129"/>
        <v/>
      </c>
      <c r="HL61" s="2455" t="str">
        <f t="shared" ca="1" si="153"/>
        <v/>
      </c>
      <c r="HM61" s="2455" t="str">
        <f t="shared" ca="1" si="142"/>
        <v/>
      </c>
      <c r="HN61" s="2455" t="str">
        <f t="shared" ca="1" si="143"/>
        <v/>
      </c>
      <c r="HO61" s="2455" t="str">
        <f t="shared" ca="1" si="144"/>
        <v/>
      </c>
      <c r="HP61" s="2455" t="str">
        <f t="shared" ca="1" si="153"/>
        <v/>
      </c>
      <c r="HQ61" s="2455" t="str">
        <f t="shared" ca="1" si="153"/>
        <v/>
      </c>
      <c r="HR61" s="2455" t="str">
        <f t="shared" ca="1" si="153"/>
        <v/>
      </c>
      <c r="HS61" s="2455" t="str">
        <f t="shared" ca="1" si="153"/>
        <v/>
      </c>
      <c r="HT61" s="2476">
        <f t="shared" si="134"/>
        <v>999</v>
      </c>
      <c r="HU61" s="2453">
        <f t="shared" ca="1" si="135"/>
        <v>0</v>
      </c>
      <c r="HV61" s="2462"/>
      <c r="HW61" s="2460" t="str">
        <f>'2020'!BL3</f>
        <v>Proces 21</v>
      </c>
      <c r="HX61" s="2439"/>
      <c r="HY61" s="201"/>
      <c r="HZ61" s="201"/>
    </row>
    <row r="62" spans="1:235" s="660" customFormat="1" ht="18.75" customHeight="1" x14ac:dyDescent="0.25">
      <c r="A62" s="1858" t="s">
        <v>55</v>
      </c>
      <c r="B62" s="1859"/>
      <c r="C62" s="1849"/>
      <c r="D62" s="253"/>
      <c r="E62" s="254"/>
      <c r="F62" s="254"/>
      <c r="G62" s="254"/>
      <c r="H62" s="254"/>
      <c r="I62" s="254"/>
      <c r="J62" s="254"/>
      <c r="K62" s="254"/>
      <c r="L62" s="255"/>
      <c r="M62" s="139"/>
      <c r="N62" s="1799">
        <f>SUMIF($F$42:$F$56,2019,N$42:N$56)</f>
        <v>0</v>
      </c>
      <c r="O62" s="1800"/>
      <c r="P62" s="1799">
        <f>SUMIF($F$42:$F$56,2019,P$42:P$56)</f>
        <v>0</v>
      </c>
      <c r="Q62" s="1800"/>
      <c r="R62" s="1799">
        <f>SUMIF($F$42:$F$56,2019,R$42:R$56)</f>
        <v>0</v>
      </c>
      <c r="S62" s="1800"/>
      <c r="T62" s="1801">
        <f>SUMIF($F$42:$F$56,2019,T$42:T$56)</f>
        <v>0</v>
      </c>
      <c r="U62" s="2065"/>
      <c r="V62" s="2065"/>
      <c r="W62" s="2065"/>
      <c r="X62" s="2065"/>
      <c r="Y62" s="542"/>
      <c r="Z62" s="652"/>
      <c r="AA62" s="653"/>
      <c r="AB62" s="653"/>
      <c r="AC62" s="653"/>
      <c r="AD62" s="653"/>
      <c r="AE62" s="653"/>
      <c r="AF62" s="653"/>
      <c r="AG62" s="653"/>
      <c r="AH62" s="653"/>
      <c r="AI62" s="653"/>
      <c r="AJ62" s="653"/>
      <c r="AK62" s="653"/>
      <c r="AL62" s="653"/>
      <c r="AM62" s="653"/>
      <c r="AN62" s="653"/>
      <c r="AO62" s="653"/>
      <c r="AP62" s="653"/>
      <c r="AQ62" s="653"/>
      <c r="AR62" s="653"/>
      <c r="AS62" s="654"/>
      <c r="AT62" s="181"/>
      <c r="AU62" s="652"/>
      <c r="AV62" s="653"/>
      <c r="AW62" s="653"/>
      <c r="AX62" s="653"/>
      <c r="AY62" s="653"/>
      <c r="AZ62" s="653"/>
      <c r="BA62" s="653"/>
      <c r="BB62" s="653"/>
      <c r="BC62" s="653"/>
      <c r="BD62" s="653"/>
      <c r="BE62" s="653"/>
      <c r="BF62" s="653"/>
      <c r="BG62" s="653"/>
      <c r="BH62" s="653"/>
      <c r="BI62" s="653"/>
      <c r="BJ62" s="653"/>
      <c r="BK62" s="653"/>
      <c r="BL62" s="653"/>
      <c r="BM62" s="653"/>
      <c r="BN62" s="654"/>
      <c r="BO62" s="181"/>
      <c r="BP62" s="652"/>
      <c r="BQ62" s="653"/>
      <c r="BR62" s="653"/>
      <c r="BS62" s="653"/>
      <c r="BT62" s="653"/>
      <c r="BU62" s="653"/>
      <c r="BV62" s="653"/>
      <c r="BW62" s="653"/>
      <c r="BX62" s="653"/>
      <c r="BY62" s="653"/>
      <c r="BZ62" s="653"/>
      <c r="CA62" s="653"/>
      <c r="CB62" s="653"/>
      <c r="CC62" s="653"/>
      <c r="CD62" s="653"/>
      <c r="CE62" s="653"/>
      <c r="CF62" s="653"/>
      <c r="CG62" s="653"/>
      <c r="CH62" s="653"/>
      <c r="CI62" s="654"/>
      <c r="CJ62" s="181"/>
      <c r="CK62" s="652"/>
      <c r="CL62" s="653"/>
      <c r="CM62" s="653"/>
      <c r="CN62" s="653"/>
      <c r="CO62" s="653"/>
      <c r="CP62" s="653"/>
      <c r="CQ62" s="653"/>
      <c r="CR62" s="653"/>
      <c r="CS62" s="653"/>
      <c r="CT62" s="653"/>
      <c r="CU62" s="653"/>
      <c r="CV62" s="653"/>
      <c r="CW62" s="653"/>
      <c r="CX62" s="653"/>
      <c r="CY62" s="653"/>
      <c r="CZ62" s="653"/>
      <c r="DA62" s="653"/>
      <c r="DB62" s="653"/>
      <c r="DC62" s="653"/>
      <c r="DD62" s="654"/>
      <c r="DE62" s="181"/>
      <c r="DF62" s="652"/>
      <c r="DG62" s="653"/>
      <c r="DH62" s="653"/>
      <c r="DI62" s="653"/>
      <c r="DJ62" s="653"/>
      <c r="DK62" s="653"/>
      <c r="DL62" s="653"/>
      <c r="DM62" s="653"/>
      <c r="DN62" s="653"/>
      <c r="DO62" s="653"/>
      <c r="DP62" s="653"/>
      <c r="DQ62" s="653"/>
      <c r="DR62" s="653"/>
      <c r="DS62" s="653"/>
      <c r="DT62" s="653"/>
      <c r="DU62" s="653"/>
      <c r="DV62" s="653"/>
      <c r="DW62" s="653"/>
      <c r="DX62" s="653"/>
      <c r="DY62" s="654"/>
      <c r="DZ62" s="181"/>
      <c r="EA62" s="652"/>
      <c r="EB62" s="653"/>
      <c r="EC62" s="653"/>
      <c r="ED62" s="653"/>
      <c r="EE62" s="653"/>
      <c r="EF62" s="653"/>
      <c r="EG62" s="653"/>
      <c r="EH62" s="653"/>
      <c r="EI62" s="653"/>
      <c r="EJ62" s="653"/>
      <c r="EK62" s="653"/>
      <c r="EL62" s="653"/>
      <c r="EM62" s="653"/>
      <c r="EN62" s="653"/>
      <c r="EO62" s="653"/>
      <c r="EP62" s="653"/>
      <c r="EQ62" s="653"/>
      <c r="ER62" s="653"/>
      <c r="ES62" s="653"/>
      <c r="ET62" s="654"/>
      <c r="EU62" s="181"/>
      <c r="EV62" s="652"/>
      <c r="EW62" s="653"/>
      <c r="EX62" s="653"/>
      <c r="EY62" s="653"/>
      <c r="EZ62" s="653"/>
      <c r="FA62" s="653"/>
      <c r="FB62" s="653"/>
      <c r="FC62" s="653"/>
      <c r="FD62" s="653"/>
      <c r="FE62" s="653"/>
      <c r="FF62" s="653"/>
      <c r="FG62" s="653"/>
      <c r="FH62" s="653"/>
      <c r="FI62" s="653"/>
      <c r="FJ62" s="653"/>
      <c r="FK62" s="653"/>
      <c r="FL62" s="653"/>
      <c r="FM62" s="653"/>
      <c r="FN62" s="653"/>
      <c r="FO62" s="654"/>
      <c r="FP62" s="181"/>
      <c r="FQ62" s="652"/>
      <c r="FR62" s="653"/>
      <c r="FS62" s="653"/>
      <c r="FT62" s="653"/>
      <c r="FU62" s="653"/>
      <c r="FV62" s="653"/>
      <c r="FW62" s="653"/>
      <c r="FX62" s="653"/>
      <c r="FY62" s="653"/>
      <c r="FZ62" s="653"/>
      <c r="GA62" s="653"/>
      <c r="GB62" s="653"/>
      <c r="GC62" s="653"/>
      <c r="GD62" s="653"/>
      <c r="GE62" s="653"/>
      <c r="GF62" s="653"/>
      <c r="GG62" s="653"/>
      <c r="GH62" s="653"/>
      <c r="GI62" s="653"/>
      <c r="GJ62" s="654"/>
      <c r="GK62" s="181"/>
      <c r="GO62" s="476"/>
      <c r="GP62" s="2480"/>
      <c r="GQ62" s="2462"/>
      <c r="GR62" s="2455"/>
      <c r="GS62" s="2473" t="s">
        <v>111</v>
      </c>
      <c r="GT62" s="2474">
        <f t="shared" si="145"/>
        <v>0</v>
      </c>
      <c r="GU62" s="2455" t="str">
        <f t="shared" si="146"/>
        <v/>
      </c>
      <c r="GV62" s="2455" t="str">
        <f t="shared" si="147"/>
        <v/>
      </c>
      <c r="GW62" s="2455" t="str">
        <f t="shared" si="148"/>
        <v/>
      </c>
      <c r="GX62" s="2455" t="str">
        <f t="shared" si="149"/>
        <v/>
      </c>
      <c r="GY62" s="2455" t="str">
        <f t="shared" si="150"/>
        <v/>
      </c>
      <c r="GZ62" s="2455" t="str">
        <f t="shared" si="151"/>
        <v/>
      </c>
      <c r="HA62" s="2476" t="str">
        <f t="shared" si="152"/>
        <v/>
      </c>
      <c r="HB62" s="2462"/>
      <c r="HC62" s="2454">
        <f ca="1">(IF(COUNTIF($GT$44:$HA$73,HD62)&gt;=1,1,0)+HB93+HU62)</f>
        <v>0</v>
      </c>
      <c r="HD62" s="2476" t="s">
        <v>1429</v>
      </c>
      <c r="HE62" s="2474"/>
      <c r="HF62" s="2455" t="e">
        <f>MATCH(HD62,$HA$44:$HA$73,0)</f>
        <v>#N/A</v>
      </c>
      <c r="HG62" s="2455">
        <f t="shared" si="127"/>
        <v>0</v>
      </c>
      <c r="HH62" s="2455" t="str">
        <f t="shared" ca="1" si="139"/>
        <v/>
      </c>
      <c r="HI62" s="2455" t="str">
        <f t="shared" ca="1" si="141"/>
        <v/>
      </c>
      <c r="HJ62" s="2455" t="str">
        <f t="shared" ca="1" si="140"/>
        <v/>
      </c>
      <c r="HK62" s="2455" t="str">
        <f t="shared" ca="1" si="129"/>
        <v/>
      </c>
      <c r="HL62" s="2455" t="str">
        <f t="shared" ca="1" si="153"/>
        <v/>
      </c>
      <c r="HM62" s="2455" t="str">
        <f t="shared" ca="1" si="142"/>
        <v/>
      </c>
      <c r="HN62" s="2455" t="str">
        <f t="shared" ca="1" si="143"/>
        <v/>
      </c>
      <c r="HO62" s="2455" t="str">
        <f t="shared" ca="1" si="144"/>
        <v/>
      </c>
      <c r="HP62" s="2455" t="str">
        <f t="shared" ca="1" si="153"/>
        <v/>
      </c>
      <c r="HQ62" s="2455" t="str">
        <f t="shared" ca="1" si="153"/>
        <v/>
      </c>
      <c r="HR62" s="2455" t="str">
        <f t="shared" ca="1" si="153"/>
        <v/>
      </c>
      <c r="HS62" s="2455" t="str">
        <f t="shared" ca="1" si="153"/>
        <v/>
      </c>
      <c r="HT62" s="2476">
        <f t="shared" si="134"/>
        <v>999</v>
      </c>
      <c r="HU62" s="2453">
        <f t="shared" ca="1" si="135"/>
        <v>0</v>
      </c>
      <c r="HV62" s="2462"/>
      <c r="HW62" s="2460" t="str">
        <f>'2020'!BM3</f>
        <v>Proces 22</v>
      </c>
      <c r="HX62" s="2439" t="s">
        <v>181</v>
      </c>
      <c r="HY62" s="201"/>
      <c r="HZ62" s="201"/>
    </row>
    <row r="63" spans="1:235" s="660" customFormat="1" ht="18.75" customHeight="1" thickBot="1" x14ac:dyDescent="0.3">
      <c r="A63" s="1860" t="s">
        <v>56</v>
      </c>
      <c r="B63" s="1861"/>
      <c r="C63" s="1849"/>
      <c r="D63" s="253"/>
      <c r="E63" s="254"/>
      <c r="F63" s="254"/>
      <c r="G63" s="254"/>
      <c r="H63" s="254"/>
      <c r="I63" s="254"/>
      <c r="J63" s="254"/>
      <c r="K63" s="254"/>
      <c r="L63" s="255"/>
      <c r="M63" s="139"/>
      <c r="N63" s="1818">
        <f>SUMIF($F$42:$F$56,2020,N$42:N$56)</f>
        <v>0</v>
      </c>
      <c r="O63" s="1800"/>
      <c r="P63" s="1818">
        <f>SUMIF($F$42:$F$56,2020,P$42:P$56)</f>
        <v>0</v>
      </c>
      <c r="Q63" s="1800"/>
      <c r="R63" s="1818">
        <f>SUMIF($F$42:$F$56,2020,R$42:R$56)</f>
        <v>0</v>
      </c>
      <c r="S63" s="1800"/>
      <c r="T63" s="1803">
        <f>SUMIF($F$42:$F$56,2020,T$42:T$56)</f>
        <v>0</v>
      </c>
      <c r="U63" s="2065"/>
      <c r="V63" s="2065"/>
      <c r="W63" s="2065"/>
      <c r="X63" s="2065"/>
      <c r="Y63" s="542"/>
      <c r="Z63" s="652"/>
      <c r="AA63" s="653"/>
      <c r="AB63" s="653"/>
      <c r="AC63" s="653"/>
      <c r="AD63" s="653"/>
      <c r="AE63" s="653"/>
      <c r="AF63" s="653"/>
      <c r="AG63" s="653"/>
      <c r="AH63" s="653"/>
      <c r="AI63" s="653"/>
      <c r="AJ63" s="653"/>
      <c r="AK63" s="653"/>
      <c r="AL63" s="653"/>
      <c r="AM63" s="653"/>
      <c r="AN63" s="653"/>
      <c r="AO63" s="653"/>
      <c r="AP63" s="653"/>
      <c r="AQ63" s="653"/>
      <c r="AR63" s="653"/>
      <c r="AS63" s="654"/>
      <c r="AT63" s="181"/>
      <c r="AU63" s="652"/>
      <c r="AV63" s="653"/>
      <c r="AW63" s="653"/>
      <c r="AX63" s="653"/>
      <c r="AY63" s="653"/>
      <c r="AZ63" s="653"/>
      <c r="BA63" s="653"/>
      <c r="BB63" s="653"/>
      <c r="BC63" s="653"/>
      <c r="BD63" s="653"/>
      <c r="BE63" s="653"/>
      <c r="BF63" s="653"/>
      <c r="BG63" s="653"/>
      <c r="BH63" s="653"/>
      <c r="BI63" s="653"/>
      <c r="BJ63" s="653"/>
      <c r="BK63" s="653"/>
      <c r="BL63" s="653"/>
      <c r="BM63" s="653"/>
      <c r="BN63" s="654"/>
      <c r="BO63" s="181"/>
      <c r="BP63" s="652"/>
      <c r="BQ63" s="653"/>
      <c r="BR63" s="653"/>
      <c r="BS63" s="653"/>
      <c r="BT63" s="653"/>
      <c r="BU63" s="653"/>
      <c r="BV63" s="653"/>
      <c r="BW63" s="653"/>
      <c r="BX63" s="653"/>
      <c r="BY63" s="653"/>
      <c r="BZ63" s="653"/>
      <c r="CA63" s="653"/>
      <c r="CB63" s="653"/>
      <c r="CC63" s="653"/>
      <c r="CD63" s="653"/>
      <c r="CE63" s="653"/>
      <c r="CF63" s="653"/>
      <c r="CG63" s="653"/>
      <c r="CH63" s="653"/>
      <c r="CI63" s="654"/>
      <c r="CJ63" s="181"/>
      <c r="CK63" s="652"/>
      <c r="CL63" s="653"/>
      <c r="CM63" s="653"/>
      <c r="CN63" s="653"/>
      <c r="CO63" s="653"/>
      <c r="CP63" s="653"/>
      <c r="CQ63" s="653"/>
      <c r="CR63" s="653"/>
      <c r="CS63" s="653"/>
      <c r="CT63" s="653"/>
      <c r="CU63" s="653"/>
      <c r="CV63" s="653"/>
      <c r="CW63" s="653"/>
      <c r="CX63" s="653"/>
      <c r="CY63" s="653"/>
      <c r="CZ63" s="653"/>
      <c r="DA63" s="653"/>
      <c r="DB63" s="653"/>
      <c r="DC63" s="653"/>
      <c r="DD63" s="654"/>
      <c r="DE63" s="181"/>
      <c r="DF63" s="652"/>
      <c r="DG63" s="653"/>
      <c r="DH63" s="653"/>
      <c r="DI63" s="653"/>
      <c r="DJ63" s="653"/>
      <c r="DK63" s="653"/>
      <c r="DL63" s="653"/>
      <c r="DM63" s="653"/>
      <c r="DN63" s="653"/>
      <c r="DO63" s="653"/>
      <c r="DP63" s="653"/>
      <c r="DQ63" s="653"/>
      <c r="DR63" s="653"/>
      <c r="DS63" s="653"/>
      <c r="DT63" s="653"/>
      <c r="DU63" s="653"/>
      <c r="DV63" s="653"/>
      <c r="DW63" s="653"/>
      <c r="DX63" s="653"/>
      <c r="DY63" s="654"/>
      <c r="DZ63" s="181"/>
      <c r="EA63" s="652"/>
      <c r="EB63" s="653"/>
      <c r="EC63" s="653"/>
      <c r="ED63" s="653"/>
      <c r="EE63" s="653"/>
      <c r="EF63" s="653"/>
      <c r="EG63" s="653"/>
      <c r="EH63" s="653"/>
      <c r="EI63" s="653"/>
      <c r="EJ63" s="653"/>
      <c r="EK63" s="653"/>
      <c r="EL63" s="653"/>
      <c r="EM63" s="653"/>
      <c r="EN63" s="653"/>
      <c r="EO63" s="653"/>
      <c r="EP63" s="653"/>
      <c r="EQ63" s="653"/>
      <c r="ER63" s="653"/>
      <c r="ES63" s="653"/>
      <c r="ET63" s="654"/>
      <c r="EU63" s="181"/>
      <c r="EV63" s="652"/>
      <c r="EW63" s="653"/>
      <c r="EX63" s="653"/>
      <c r="EY63" s="653"/>
      <c r="EZ63" s="653"/>
      <c r="FA63" s="653"/>
      <c r="FB63" s="653"/>
      <c r="FC63" s="653"/>
      <c r="FD63" s="653"/>
      <c r="FE63" s="653"/>
      <c r="FF63" s="653"/>
      <c r="FG63" s="653"/>
      <c r="FH63" s="653"/>
      <c r="FI63" s="653"/>
      <c r="FJ63" s="653"/>
      <c r="FK63" s="653"/>
      <c r="FL63" s="653"/>
      <c r="FM63" s="653"/>
      <c r="FN63" s="653"/>
      <c r="FO63" s="654"/>
      <c r="FP63" s="181"/>
      <c r="FQ63" s="652"/>
      <c r="FR63" s="653"/>
      <c r="FS63" s="653"/>
      <c r="FT63" s="653"/>
      <c r="FU63" s="653"/>
      <c r="FV63" s="653"/>
      <c r="FW63" s="653"/>
      <c r="FX63" s="653"/>
      <c r="FY63" s="653"/>
      <c r="FZ63" s="653"/>
      <c r="GA63" s="653"/>
      <c r="GB63" s="653"/>
      <c r="GC63" s="653"/>
      <c r="GD63" s="653"/>
      <c r="GE63" s="653"/>
      <c r="GF63" s="653"/>
      <c r="GG63" s="653"/>
      <c r="GH63" s="653"/>
      <c r="GI63" s="653"/>
      <c r="GJ63" s="654"/>
      <c r="GK63" s="181"/>
      <c r="GO63" s="476"/>
      <c r="GP63" s="2480"/>
      <c r="GQ63" s="2462"/>
      <c r="GR63" s="2455"/>
      <c r="GS63" s="2473" t="s">
        <v>112</v>
      </c>
      <c r="GT63" s="2474">
        <f t="shared" si="145"/>
        <v>0</v>
      </c>
      <c r="GU63" s="2455" t="str">
        <f t="shared" si="146"/>
        <v/>
      </c>
      <c r="GV63" s="2455" t="str">
        <f t="shared" si="147"/>
        <v/>
      </c>
      <c r="GW63" s="2455" t="str">
        <f t="shared" si="148"/>
        <v/>
      </c>
      <c r="GX63" s="2455" t="str">
        <f t="shared" si="149"/>
        <v/>
      </c>
      <c r="GY63" s="2455" t="str">
        <f t="shared" si="150"/>
        <v/>
      </c>
      <c r="GZ63" s="2455" t="str">
        <f t="shared" si="151"/>
        <v/>
      </c>
      <c r="HA63" s="2476" t="str">
        <f t="shared" si="152"/>
        <v/>
      </c>
      <c r="HB63" s="2462"/>
      <c r="HC63" s="2458">
        <f ca="1">(IF(COUNTIF($GT$44:$HA$73,HD63)&gt;=1,1,0)+HB94+HU63)</f>
        <v>0</v>
      </c>
      <c r="HD63" s="2483" t="s">
        <v>1430</v>
      </c>
      <c r="HE63" s="2484"/>
      <c r="HF63" s="2457" t="e">
        <f>MATCH(HD63,$HA$44:$HA$73,0)</f>
        <v>#N/A</v>
      </c>
      <c r="HG63" s="2457">
        <f t="shared" si="127"/>
        <v>0</v>
      </c>
      <c r="HH63" s="2457" t="str">
        <f ca="1">IF(HG63=0,"",INDIRECT(HG63))</f>
        <v/>
      </c>
      <c r="HI63" s="2457" t="str">
        <f t="shared" ca="1" si="141"/>
        <v/>
      </c>
      <c r="HJ63" s="2457" t="str">
        <f t="shared" ca="1" si="140"/>
        <v/>
      </c>
      <c r="HK63" s="2457" t="str">
        <f t="shared" ca="1" si="129"/>
        <v/>
      </c>
      <c r="HL63" s="2457" t="str">
        <f t="shared" ca="1" si="153"/>
        <v/>
      </c>
      <c r="HM63" s="2457" t="str">
        <f t="shared" ca="1" si="142"/>
        <v/>
      </c>
      <c r="HN63" s="2457" t="str">
        <f t="shared" ca="1" si="143"/>
        <v/>
      </c>
      <c r="HO63" s="2457" t="str">
        <f t="shared" ca="1" si="144"/>
        <v/>
      </c>
      <c r="HP63" s="2457" t="str">
        <f t="shared" ca="1" si="153"/>
        <v/>
      </c>
      <c r="HQ63" s="2457" t="str">
        <f t="shared" ca="1" si="153"/>
        <v/>
      </c>
      <c r="HR63" s="2457" t="str">
        <f t="shared" ca="1" si="153"/>
        <v/>
      </c>
      <c r="HS63" s="2457" t="str">
        <f t="shared" ca="1" si="153"/>
        <v/>
      </c>
      <c r="HT63" s="2483">
        <f t="shared" si="134"/>
        <v>999</v>
      </c>
      <c r="HU63" s="2453">
        <f t="shared" ca="1" si="135"/>
        <v>0</v>
      </c>
      <c r="HV63" s="2462"/>
      <c r="HW63" s="2460" t="str">
        <f>'2020'!BN3</f>
        <v>Proces 23</v>
      </c>
      <c r="HX63" s="2439"/>
      <c r="HY63" s="201"/>
      <c r="HZ63" s="201"/>
    </row>
    <row r="64" spans="1:235" s="591" customFormat="1" ht="24.95" customHeight="1" thickBot="1" x14ac:dyDescent="0.4">
      <c r="A64" s="1888" t="s">
        <v>40</v>
      </c>
      <c r="B64" s="1889"/>
      <c r="C64" s="674"/>
      <c r="D64" s="552"/>
      <c r="E64" s="553"/>
      <c r="F64" s="553"/>
      <c r="G64" s="553"/>
      <c r="H64" s="553"/>
      <c r="I64" s="553"/>
      <c r="J64" s="553"/>
      <c r="K64" s="553"/>
      <c r="L64" s="554"/>
      <c r="M64" s="580"/>
      <c r="N64" s="1819">
        <f>SUM(N58:N63)</f>
        <v>0</v>
      </c>
      <c r="O64" s="1820"/>
      <c r="P64" s="1821">
        <f>SUM(P58:P63)</f>
        <v>0</v>
      </c>
      <c r="Q64" s="1822"/>
      <c r="R64" s="1821">
        <f>SUM(R58:R63)</f>
        <v>0</v>
      </c>
      <c r="S64" s="1823"/>
      <c r="T64" s="1807">
        <f>SUM(T58:T63)</f>
        <v>0</v>
      </c>
      <c r="U64" s="2066"/>
      <c r="V64" s="2066"/>
      <c r="W64" s="2066"/>
      <c r="X64" s="2066"/>
      <c r="Y64" s="584"/>
      <c r="Z64" s="585"/>
      <c r="AA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  <c r="AM64" s="586"/>
      <c r="AN64" s="586"/>
      <c r="AO64" s="586"/>
      <c r="AP64" s="586"/>
      <c r="AQ64" s="586"/>
      <c r="AR64" s="586"/>
      <c r="AS64" s="587"/>
      <c r="AT64" s="563"/>
      <c r="AU64" s="585"/>
      <c r="AV64" s="586"/>
      <c r="AW64" s="586"/>
      <c r="AX64" s="586"/>
      <c r="AY64" s="586"/>
      <c r="AZ64" s="586"/>
      <c r="BA64" s="586"/>
      <c r="BB64" s="586"/>
      <c r="BC64" s="586"/>
      <c r="BD64" s="586"/>
      <c r="BE64" s="586"/>
      <c r="BF64" s="586"/>
      <c r="BG64" s="586"/>
      <c r="BH64" s="586"/>
      <c r="BI64" s="586"/>
      <c r="BJ64" s="586"/>
      <c r="BK64" s="586"/>
      <c r="BL64" s="586"/>
      <c r="BM64" s="586"/>
      <c r="BN64" s="587"/>
      <c r="BO64" s="563"/>
      <c r="BP64" s="585"/>
      <c r="BQ64" s="586"/>
      <c r="BR64" s="586"/>
      <c r="BS64" s="586"/>
      <c r="BT64" s="586"/>
      <c r="BU64" s="586"/>
      <c r="BV64" s="586"/>
      <c r="BW64" s="586"/>
      <c r="BX64" s="586"/>
      <c r="BY64" s="586"/>
      <c r="BZ64" s="586"/>
      <c r="CA64" s="586"/>
      <c r="CB64" s="586"/>
      <c r="CC64" s="586"/>
      <c r="CD64" s="586"/>
      <c r="CE64" s="586"/>
      <c r="CF64" s="586"/>
      <c r="CG64" s="586"/>
      <c r="CH64" s="586"/>
      <c r="CI64" s="587"/>
      <c r="CJ64" s="563"/>
      <c r="CK64" s="585"/>
      <c r="CL64" s="586"/>
      <c r="CM64" s="586"/>
      <c r="CN64" s="586"/>
      <c r="CO64" s="586"/>
      <c r="CP64" s="586"/>
      <c r="CQ64" s="586"/>
      <c r="CR64" s="586"/>
      <c r="CS64" s="586"/>
      <c r="CT64" s="586"/>
      <c r="CU64" s="586"/>
      <c r="CV64" s="586"/>
      <c r="CW64" s="586"/>
      <c r="CX64" s="586"/>
      <c r="CY64" s="586"/>
      <c r="CZ64" s="586"/>
      <c r="DA64" s="586"/>
      <c r="DB64" s="586"/>
      <c r="DC64" s="586"/>
      <c r="DD64" s="587"/>
      <c r="DE64" s="563"/>
      <c r="DF64" s="585"/>
      <c r="DG64" s="586"/>
      <c r="DH64" s="586"/>
      <c r="DI64" s="586"/>
      <c r="DJ64" s="586"/>
      <c r="DK64" s="586"/>
      <c r="DL64" s="586"/>
      <c r="DM64" s="586"/>
      <c r="DN64" s="586"/>
      <c r="DO64" s="586"/>
      <c r="DP64" s="586"/>
      <c r="DQ64" s="586"/>
      <c r="DR64" s="586"/>
      <c r="DS64" s="586"/>
      <c r="DT64" s="586"/>
      <c r="DU64" s="586"/>
      <c r="DV64" s="586"/>
      <c r="DW64" s="586"/>
      <c r="DX64" s="586"/>
      <c r="DY64" s="587"/>
      <c r="DZ64" s="563"/>
      <c r="EA64" s="585"/>
      <c r="EB64" s="586"/>
      <c r="EC64" s="586"/>
      <c r="ED64" s="586"/>
      <c r="EE64" s="586"/>
      <c r="EF64" s="586"/>
      <c r="EG64" s="586"/>
      <c r="EH64" s="586"/>
      <c r="EI64" s="586"/>
      <c r="EJ64" s="586"/>
      <c r="EK64" s="586"/>
      <c r="EL64" s="586"/>
      <c r="EM64" s="586"/>
      <c r="EN64" s="586"/>
      <c r="EO64" s="586"/>
      <c r="EP64" s="586"/>
      <c r="EQ64" s="586"/>
      <c r="ER64" s="586"/>
      <c r="ES64" s="586"/>
      <c r="ET64" s="587"/>
      <c r="EU64" s="563"/>
      <c r="EV64" s="588"/>
      <c r="EW64" s="589"/>
      <c r="EX64" s="589"/>
      <c r="EY64" s="589"/>
      <c r="EZ64" s="589"/>
      <c r="FA64" s="589"/>
      <c r="FB64" s="589"/>
      <c r="FC64" s="589"/>
      <c r="FD64" s="589"/>
      <c r="FE64" s="589"/>
      <c r="FF64" s="589"/>
      <c r="FG64" s="589"/>
      <c r="FH64" s="589"/>
      <c r="FI64" s="589"/>
      <c r="FJ64" s="589"/>
      <c r="FK64" s="589"/>
      <c r="FL64" s="589"/>
      <c r="FM64" s="589"/>
      <c r="FN64" s="589"/>
      <c r="FO64" s="590"/>
      <c r="FP64" s="563"/>
      <c r="FQ64" s="588"/>
      <c r="FR64" s="589"/>
      <c r="FS64" s="589"/>
      <c r="FT64" s="589"/>
      <c r="FU64" s="589"/>
      <c r="FV64" s="589"/>
      <c r="FW64" s="589"/>
      <c r="FX64" s="589"/>
      <c r="FY64" s="589"/>
      <c r="FZ64" s="589"/>
      <c r="GA64" s="589"/>
      <c r="GB64" s="589"/>
      <c r="GC64" s="589"/>
      <c r="GD64" s="589"/>
      <c r="GE64" s="589"/>
      <c r="GF64" s="589"/>
      <c r="GG64" s="589"/>
      <c r="GH64" s="589"/>
      <c r="GI64" s="589"/>
      <c r="GJ64" s="590"/>
      <c r="GK64" s="563"/>
      <c r="GO64" s="592"/>
      <c r="GP64" s="2485"/>
      <c r="GQ64" s="2486"/>
      <c r="GR64" s="2487"/>
      <c r="GS64" s="2488" t="s">
        <v>113</v>
      </c>
      <c r="GT64" s="2489">
        <f t="shared" si="145"/>
        <v>0</v>
      </c>
      <c r="GU64" s="2490" t="str">
        <f t="shared" si="146"/>
        <v/>
      </c>
      <c r="GV64" s="2490" t="str">
        <f t="shared" si="147"/>
        <v/>
      </c>
      <c r="GW64" s="2490" t="str">
        <f t="shared" si="148"/>
        <v/>
      </c>
      <c r="GX64" s="2490" t="str">
        <f t="shared" si="149"/>
        <v/>
      </c>
      <c r="GY64" s="2490" t="str">
        <f t="shared" si="150"/>
        <v/>
      </c>
      <c r="GZ64" s="2490" t="str">
        <f t="shared" si="151"/>
        <v/>
      </c>
      <c r="HA64" s="2491" t="str">
        <f t="shared" si="152"/>
        <v/>
      </c>
      <c r="HB64" s="2486"/>
      <c r="HC64" s="2492"/>
      <c r="HD64" s="2492"/>
      <c r="HE64" s="2487"/>
      <c r="HF64" s="2487"/>
      <c r="HG64" s="2487"/>
      <c r="HH64" s="2487"/>
      <c r="HI64" s="2487"/>
      <c r="HJ64" s="2487"/>
      <c r="HK64" s="2487"/>
      <c r="HL64" s="2487"/>
      <c r="HM64" s="2487"/>
      <c r="HN64" s="2487"/>
      <c r="HO64" s="2487"/>
      <c r="HP64" s="2487"/>
      <c r="HQ64" s="2487"/>
      <c r="HR64" s="2487"/>
      <c r="HS64" s="2487"/>
      <c r="HT64" s="2487"/>
      <c r="HU64" s="2487"/>
      <c r="HV64" s="2486"/>
      <c r="HW64" s="2449" t="str">
        <f>'2020'!BO3</f>
        <v>Proces 24</v>
      </c>
      <c r="HX64" s="2439"/>
      <c r="HY64" s="201"/>
      <c r="HZ64" s="201"/>
    </row>
    <row r="65" spans="1:235" s="113" customFormat="1" ht="15.75" customHeight="1" thickBot="1" x14ac:dyDescent="0.3">
      <c r="A65" s="263"/>
      <c r="B65" s="264"/>
      <c r="C65" s="308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1824"/>
      <c r="O65" s="1824"/>
      <c r="P65" s="1824"/>
      <c r="Q65" s="1824"/>
      <c r="R65" s="1824"/>
      <c r="S65" s="1824"/>
      <c r="T65" s="1825"/>
      <c r="U65" s="1825"/>
      <c r="V65" s="1825"/>
      <c r="W65" s="1825"/>
      <c r="X65" s="1825"/>
      <c r="Y65" s="190"/>
      <c r="Z65" s="263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5"/>
      <c r="AT65" s="181"/>
      <c r="AU65" s="263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5"/>
      <c r="BO65" s="181"/>
      <c r="BP65" s="263"/>
      <c r="BQ65" s="264"/>
      <c r="BR65" s="264"/>
      <c r="BS65" s="264"/>
      <c r="BT65" s="264"/>
      <c r="BU65" s="264"/>
      <c r="BV65" s="264"/>
      <c r="BW65" s="264"/>
      <c r="BX65" s="264"/>
      <c r="BY65" s="264"/>
      <c r="BZ65" s="264"/>
      <c r="CA65" s="264"/>
      <c r="CB65" s="264"/>
      <c r="CC65" s="264"/>
      <c r="CD65" s="264"/>
      <c r="CE65" s="264"/>
      <c r="CF65" s="264"/>
      <c r="CG65" s="264"/>
      <c r="CH65" s="264"/>
      <c r="CI65" s="265"/>
      <c r="CJ65" s="181"/>
      <c r="CK65" s="263"/>
      <c r="CL65" s="264"/>
      <c r="CM65" s="264"/>
      <c r="CN65" s="264"/>
      <c r="CO65" s="264"/>
      <c r="CP65" s="264"/>
      <c r="CQ65" s="264"/>
      <c r="CR65" s="264"/>
      <c r="CS65" s="264"/>
      <c r="CT65" s="264"/>
      <c r="CU65" s="264"/>
      <c r="CV65" s="264"/>
      <c r="CW65" s="264"/>
      <c r="CX65" s="264"/>
      <c r="CY65" s="264"/>
      <c r="CZ65" s="264"/>
      <c r="DA65" s="264"/>
      <c r="DB65" s="264"/>
      <c r="DC65" s="264"/>
      <c r="DD65" s="265"/>
      <c r="DE65" s="181"/>
      <c r="DF65" s="263"/>
      <c r="DG65" s="264"/>
      <c r="DH65" s="264"/>
      <c r="DI65" s="264"/>
      <c r="DJ65" s="264"/>
      <c r="DK65" s="264"/>
      <c r="DL65" s="264"/>
      <c r="DM65" s="264"/>
      <c r="DN65" s="264"/>
      <c r="DO65" s="264"/>
      <c r="DP65" s="264"/>
      <c r="DQ65" s="264"/>
      <c r="DR65" s="264"/>
      <c r="DS65" s="264"/>
      <c r="DT65" s="264"/>
      <c r="DU65" s="264"/>
      <c r="DV65" s="264"/>
      <c r="DW65" s="264"/>
      <c r="DX65" s="264"/>
      <c r="DY65" s="265"/>
      <c r="DZ65" s="181"/>
      <c r="EA65" s="263"/>
      <c r="EB65" s="264"/>
      <c r="EC65" s="264"/>
      <c r="ED65" s="264"/>
      <c r="EE65" s="264"/>
      <c r="EF65" s="264"/>
      <c r="EG65" s="264"/>
      <c r="EH65" s="264"/>
      <c r="EI65" s="264"/>
      <c r="EJ65" s="264"/>
      <c r="EK65" s="264"/>
      <c r="EL65" s="264"/>
      <c r="EM65" s="264"/>
      <c r="EN65" s="264"/>
      <c r="EO65" s="264"/>
      <c r="EP65" s="264"/>
      <c r="EQ65" s="264"/>
      <c r="ER65" s="264"/>
      <c r="ES65" s="264"/>
      <c r="ET65" s="265"/>
      <c r="EU65" s="181"/>
      <c r="EV65" s="297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9"/>
      <c r="FP65" s="181"/>
      <c r="FQ65" s="297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9"/>
      <c r="GK65" s="181"/>
      <c r="GO65" s="203"/>
      <c r="GP65" s="2493"/>
      <c r="GQ65" s="2494"/>
      <c r="GR65" s="2495"/>
      <c r="GS65" s="2477" t="s">
        <v>114</v>
      </c>
      <c r="GT65" s="2478">
        <f t="shared" si="145"/>
        <v>0</v>
      </c>
      <c r="GU65" s="2446" t="str">
        <f t="shared" si="146"/>
        <v/>
      </c>
      <c r="GV65" s="2446" t="str">
        <f t="shared" si="147"/>
        <v/>
      </c>
      <c r="GW65" s="2446" t="str">
        <f t="shared" si="148"/>
        <v/>
      </c>
      <c r="GX65" s="2446" t="str">
        <f t="shared" si="149"/>
        <v/>
      </c>
      <c r="GY65" s="2446" t="str">
        <f t="shared" si="150"/>
        <v/>
      </c>
      <c r="GZ65" s="2446" t="str">
        <f t="shared" si="151"/>
        <v/>
      </c>
      <c r="HA65" s="2479" t="str">
        <f t="shared" si="152"/>
        <v/>
      </c>
      <c r="HB65" s="2494"/>
      <c r="HC65" s="2441"/>
      <c r="HD65" s="2441"/>
      <c r="HE65" s="2495"/>
      <c r="HF65" s="2495"/>
      <c r="HG65" s="2495"/>
      <c r="HH65" s="2495"/>
      <c r="HI65" s="2495"/>
      <c r="HJ65" s="2495"/>
      <c r="HK65" s="2495"/>
      <c r="HL65" s="2495"/>
      <c r="HM65" s="2495"/>
      <c r="HN65" s="2495"/>
      <c r="HO65" s="2495"/>
      <c r="HP65" s="2495"/>
      <c r="HQ65" s="2495"/>
      <c r="HR65" s="2495"/>
      <c r="HS65" s="2495"/>
      <c r="HT65" s="2495"/>
      <c r="HU65" s="2495"/>
      <c r="HV65" s="2494"/>
      <c r="HW65" s="2449" t="str">
        <f>'2020'!BP3</f>
        <v>Proces 25</v>
      </c>
      <c r="HX65" s="2439"/>
      <c r="HY65" s="201"/>
      <c r="HZ65" s="201"/>
    </row>
    <row r="66" spans="1:235" ht="30" customHeight="1" thickBot="1" x14ac:dyDescent="0.3">
      <c r="A66" s="1299" t="s">
        <v>58</v>
      </c>
      <c r="B66" s="104"/>
      <c r="C66" s="1855"/>
      <c r="D66" s="104"/>
      <c r="E66" s="104"/>
      <c r="F66" s="81" t="str">
        <f>IF( J2=INT(J2),"IRR tussen 10 % en "&amp;TEXT($J$2,"#"),"IRR tussen 10 % en "&amp;TEXT($J$2,"#,#"))&amp;"%"</f>
        <v>IRR tussen 10 % en 14%</v>
      </c>
      <c r="G66" s="104"/>
      <c r="H66" s="104"/>
      <c r="I66" s="104"/>
      <c r="J66" s="104"/>
      <c r="K66" s="104"/>
      <c r="L66" s="80"/>
      <c r="M66" s="104"/>
      <c r="N66" s="1826"/>
      <c r="O66" s="1826"/>
      <c r="P66" s="1826"/>
      <c r="Q66" s="1826"/>
      <c r="R66" s="1826"/>
      <c r="S66" s="1826"/>
      <c r="T66" s="1826"/>
      <c r="U66" s="1826"/>
      <c r="V66" s="1826"/>
      <c r="W66" s="1826"/>
      <c r="X66" s="1826"/>
      <c r="Y66" s="190"/>
      <c r="Z66" s="1300" t="s">
        <v>58</v>
      </c>
      <c r="AA66" s="1301"/>
      <c r="AB66" s="1301"/>
      <c r="AC66" s="1301"/>
      <c r="AD66" s="1301"/>
      <c r="AE66" s="1301"/>
      <c r="AF66" s="1301"/>
      <c r="AG66" s="1301"/>
      <c r="AH66" s="1301"/>
      <c r="AI66" s="1301"/>
      <c r="AJ66" s="1301"/>
      <c r="AK66" s="1301"/>
      <c r="AL66" s="1301"/>
      <c r="AM66" s="1321"/>
      <c r="AN66" s="1321"/>
      <c r="AO66" s="1321"/>
      <c r="AP66" s="1321"/>
      <c r="AQ66" s="1321"/>
      <c r="AR66" s="1301"/>
      <c r="AS66" s="1302"/>
      <c r="AT66" s="181"/>
      <c r="AU66" s="1300" t="s">
        <v>58</v>
      </c>
      <c r="AV66" s="1301"/>
      <c r="AW66" s="1301"/>
      <c r="AX66" s="1301"/>
      <c r="AY66" s="1301"/>
      <c r="AZ66" s="1301"/>
      <c r="BA66" s="1301"/>
      <c r="BB66" s="1301"/>
      <c r="BC66" s="1301"/>
      <c r="BD66" s="1301"/>
      <c r="BE66" s="1301"/>
      <c r="BF66" s="1301"/>
      <c r="BG66" s="1301"/>
      <c r="BH66" s="1301"/>
      <c r="BI66" s="1301"/>
      <c r="BJ66" s="1301"/>
      <c r="BK66" s="1301"/>
      <c r="BL66" s="1301"/>
      <c r="BM66" s="1301"/>
      <c r="BN66" s="1302"/>
      <c r="BO66" s="181"/>
      <c r="BP66" s="1300" t="s">
        <v>58</v>
      </c>
      <c r="BQ66" s="1301"/>
      <c r="BR66" s="1301"/>
      <c r="BS66" s="1301"/>
      <c r="BT66" s="1301"/>
      <c r="BU66" s="1301"/>
      <c r="BV66" s="1301"/>
      <c r="BW66" s="1301"/>
      <c r="BX66" s="1301"/>
      <c r="BY66" s="1301"/>
      <c r="BZ66" s="1301"/>
      <c r="CA66" s="1301"/>
      <c r="CB66" s="1301"/>
      <c r="CC66" s="1301"/>
      <c r="CD66" s="1301"/>
      <c r="CE66" s="1301"/>
      <c r="CF66" s="1301"/>
      <c r="CG66" s="1301"/>
      <c r="CH66" s="1301"/>
      <c r="CI66" s="1302"/>
      <c r="CJ66" s="181"/>
      <c r="CK66" s="1300" t="s">
        <v>58</v>
      </c>
      <c r="CL66" s="1301"/>
      <c r="CM66" s="1301"/>
      <c r="CN66" s="1301"/>
      <c r="CO66" s="1301"/>
      <c r="CP66" s="1301"/>
      <c r="CQ66" s="1301"/>
      <c r="CR66" s="1301"/>
      <c r="CS66" s="1301"/>
      <c r="CT66" s="1301"/>
      <c r="CU66" s="1301"/>
      <c r="CV66" s="1301"/>
      <c r="CW66" s="1301"/>
      <c r="CX66" s="1301"/>
      <c r="CY66" s="1301"/>
      <c r="CZ66" s="1301"/>
      <c r="DA66" s="1301"/>
      <c r="DB66" s="1301"/>
      <c r="DC66" s="1301"/>
      <c r="DD66" s="1302"/>
      <c r="DE66" s="181"/>
      <c r="DF66" s="1300" t="s">
        <v>58</v>
      </c>
      <c r="DG66" s="1301"/>
      <c r="DH66" s="1301"/>
      <c r="DI66" s="1301"/>
      <c r="DJ66" s="1301"/>
      <c r="DK66" s="1301"/>
      <c r="DL66" s="1301"/>
      <c r="DM66" s="1301"/>
      <c r="DN66" s="1301"/>
      <c r="DO66" s="1301"/>
      <c r="DP66" s="1301"/>
      <c r="DQ66" s="1301"/>
      <c r="DR66" s="1301"/>
      <c r="DS66" s="1301"/>
      <c r="DT66" s="1301"/>
      <c r="DU66" s="1301"/>
      <c r="DV66" s="1301"/>
      <c r="DW66" s="1301"/>
      <c r="DX66" s="1301"/>
      <c r="DY66" s="1302"/>
      <c r="DZ66" s="181"/>
      <c r="EA66" s="1300" t="s">
        <v>58</v>
      </c>
      <c r="EB66" s="1301"/>
      <c r="EC66" s="1301"/>
      <c r="ED66" s="1301"/>
      <c r="EE66" s="1301"/>
      <c r="EF66" s="1301"/>
      <c r="EG66" s="1301"/>
      <c r="EH66" s="1301"/>
      <c r="EI66" s="1301"/>
      <c r="EJ66" s="1301"/>
      <c r="EK66" s="1301"/>
      <c r="EL66" s="1301"/>
      <c r="EM66" s="1301"/>
      <c r="EN66" s="1301"/>
      <c r="EO66" s="1301"/>
      <c r="EP66" s="1301"/>
      <c r="EQ66" s="1301"/>
      <c r="ER66" s="1301"/>
      <c r="ES66" s="1301"/>
      <c r="ET66" s="1302"/>
      <c r="EU66" s="181"/>
      <c r="EV66" s="297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9"/>
      <c r="FP66" s="181"/>
      <c r="FQ66" s="297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9"/>
      <c r="GK66" s="181"/>
      <c r="GR66" s="2441"/>
      <c r="GS66" s="2477" t="s">
        <v>115</v>
      </c>
      <c r="GT66" s="2478">
        <f t="shared" si="145"/>
        <v>0</v>
      </c>
      <c r="GU66" s="2446" t="str">
        <f t="shared" si="146"/>
        <v/>
      </c>
      <c r="GV66" s="2446" t="str">
        <f t="shared" si="147"/>
        <v/>
      </c>
      <c r="GW66" s="2446" t="str">
        <f t="shared" si="148"/>
        <v/>
      </c>
      <c r="GX66" s="2446" t="str">
        <f t="shared" si="149"/>
        <v/>
      </c>
      <c r="GY66" s="2446" t="str">
        <f t="shared" si="150"/>
        <v/>
      </c>
      <c r="GZ66" s="2446" t="str">
        <f t="shared" si="151"/>
        <v/>
      </c>
      <c r="HA66" s="2479" t="str">
        <f t="shared" si="152"/>
        <v/>
      </c>
      <c r="HC66" s="2441"/>
      <c r="HD66" s="2441"/>
      <c r="HE66" s="2441"/>
      <c r="HF66" s="2441"/>
      <c r="HG66" s="2441"/>
      <c r="HH66" s="2441"/>
      <c r="HI66" s="2441"/>
      <c r="HJ66" s="2441"/>
      <c r="HK66" s="2441"/>
      <c r="HL66" s="2441"/>
      <c r="HM66" s="2441"/>
      <c r="HN66" s="2441"/>
      <c r="HO66" s="2441"/>
      <c r="HP66" s="2441"/>
      <c r="HQ66" s="2441"/>
      <c r="HR66" s="2441"/>
      <c r="HS66" s="2441"/>
      <c r="HT66" s="2441"/>
      <c r="HU66" s="2441"/>
      <c r="HW66" s="2449" t="str">
        <f>'2020'!BQ3</f>
        <v>Proces 26</v>
      </c>
      <c r="IA66" s="79"/>
    </row>
    <row r="67" spans="1:235" ht="30" customHeight="1" thickBot="1" x14ac:dyDescent="0.3">
      <c r="A67" s="2567" t="str">
        <f>A3</f>
        <v>Nr</v>
      </c>
      <c r="B67" s="2567" t="str">
        <f>B3</f>
        <v>Korte omschrijving maatregel</v>
      </c>
      <c r="C67" s="322"/>
      <c r="D67" s="2567" t="str">
        <f>D3</f>
        <v>Proces</v>
      </c>
      <c r="E67" s="219"/>
      <c r="F67" s="303"/>
      <c r="G67" s="106"/>
      <c r="H67" s="2567" t="str">
        <f>H3</f>
        <v>Aard</v>
      </c>
      <c r="I67" s="107"/>
      <c r="J67" s="344" t="str">
        <f>J3</f>
        <v>Investering</v>
      </c>
      <c r="K67" s="345"/>
      <c r="L67" s="346"/>
      <c r="M67" s="177"/>
      <c r="N67" s="1827" t="s">
        <v>63</v>
      </c>
      <c r="O67" s="1828"/>
      <c r="P67" s="1829"/>
      <c r="Q67" s="1830"/>
      <c r="R67" s="2580" t="s">
        <v>524</v>
      </c>
      <c r="S67" s="1831"/>
      <c r="T67" s="2580" t="s">
        <v>1106</v>
      </c>
      <c r="U67" s="2580" t="s">
        <v>1130</v>
      </c>
      <c r="V67" s="2580" t="s">
        <v>1131</v>
      </c>
      <c r="W67" s="2580" t="s">
        <v>1132</v>
      </c>
      <c r="X67" s="2580" t="s">
        <v>1133</v>
      </c>
      <c r="Y67" s="190"/>
      <c r="Z67" s="2567" t="str">
        <f>A67</f>
        <v>Nr</v>
      </c>
      <c r="AA67" s="2567" t="str">
        <f>AA3</f>
        <v>Korte omschrijving maatregel</v>
      </c>
      <c r="AB67" s="105" t="str">
        <f>B67</f>
        <v>Korte omschrijving maatregel</v>
      </c>
      <c r="AC67" s="2567" t="str">
        <f>D67</f>
        <v>Proces</v>
      </c>
      <c r="AD67" s="106"/>
      <c r="AE67" s="344" t="s">
        <v>67</v>
      </c>
      <c r="AF67" s="345"/>
      <c r="AG67" s="345"/>
      <c r="AH67" s="345"/>
      <c r="AI67" s="345"/>
      <c r="AJ67" s="345"/>
      <c r="AK67" s="346"/>
      <c r="AL67" s="386"/>
      <c r="AM67" s="2571" t="s">
        <v>527</v>
      </c>
      <c r="AN67" s="2572"/>
      <c r="AO67" s="2572"/>
      <c r="AP67" s="2572"/>
      <c r="AQ67" s="2573"/>
      <c r="AR67" s="388"/>
      <c r="AS67" s="2569" t="s">
        <v>38</v>
      </c>
      <c r="AT67" s="181"/>
      <c r="AU67" s="2567" t="str">
        <f>Z67</f>
        <v>Nr</v>
      </c>
      <c r="AV67" s="2567" t="str">
        <f>AV3</f>
        <v>Korte omschrijving maatregel</v>
      </c>
      <c r="AW67" s="105" t="str">
        <f>AA67</f>
        <v>Korte omschrijving maatregel</v>
      </c>
      <c r="AX67" s="2567" t="str">
        <f>AC67</f>
        <v>Proces</v>
      </c>
      <c r="AY67" s="106"/>
      <c r="AZ67" s="344" t="s">
        <v>67</v>
      </c>
      <c r="BA67" s="345"/>
      <c r="BB67" s="345"/>
      <c r="BC67" s="345"/>
      <c r="BD67" s="345"/>
      <c r="BE67" s="345"/>
      <c r="BF67" s="346"/>
      <c r="BG67" s="386"/>
      <c r="BH67" s="2571" t="s">
        <v>527</v>
      </c>
      <c r="BI67" s="2572"/>
      <c r="BJ67" s="2572"/>
      <c r="BK67" s="2572"/>
      <c r="BL67" s="2573"/>
      <c r="BM67" s="388"/>
      <c r="BN67" s="2569" t="s">
        <v>38</v>
      </c>
      <c r="BO67" s="181"/>
      <c r="BP67" s="2567" t="str">
        <f>AU67</f>
        <v>Nr</v>
      </c>
      <c r="BQ67" s="2567" t="str">
        <f>BQ3</f>
        <v>Korte omschrijving maatregel</v>
      </c>
      <c r="BR67" s="105" t="str">
        <f>AV67</f>
        <v>Korte omschrijving maatregel</v>
      </c>
      <c r="BS67" s="2567" t="str">
        <f>AX67</f>
        <v>Proces</v>
      </c>
      <c r="BT67" s="106"/>
      <c r="BU67" s="344" t="s">
        <v>67</v>
      </c>
      <c r="BV67" s="345"/>
      <c r="BW67" s="345"/>
      <c r="BX67" s="345"/>
      <c r="BY67" s="345"/>
      <c r="BZ67" s="345"/>
      <c r="CA67" s="346"/>
      <c r="CB67" s="386"/>
      <c r="CC67" s="2571" t="s">
        <v>527</v>
      </c>
      <c r="CD67" s="2572"/>
      <c r="CE67" s="2572"/>
      <c r="CF67" s="2572"/>
      <c r="CG67" s="2573"/>
      <c r="CH67" s="388"/>
      <c r="CI67" s="2569" t="s">
        <v>38</v>
      </c>
      <c r="CJ67" s="181"/>
      <c r="CK67" s="2567" t="str">
        <f>BP67</f>
        <v>Nr</v>
      </c>
      <c r="CL67" s="2567" t="str">
        <f>CL3</f>
        <v>Korte omschrijving maatregel</v>
      </c>
      <c r="CM67" s="105" t="str">
        <f>BQ67</f>
        <v>Korte omschrijving maatregel</v>
      </c>
      <c r="CN67" s="2567" t="str">
        <f>BS67</f>
        <v>Proces</v>
      </c>
      <c r="CO67" s="106"/>
      <c r="CP67" s="344" t="s">
        <v>67</v>
      </c>
      <c r="CQ67" s="345"/>
      <c r="CR67" s="345"/>
      <c r="CS67" s="345"/>
      <c r="CT67" s="345"/>
      <c r="CU67" s="345"/>
      <c r="CV67" s="346"/>
      <c r="CW67" s="386"/>
      <c r="CX67" s="2571" t="s">
        <v>527</v>
      </c>
      <c r="CY67" s="2572"/>
      <c r="CZ67" s="2572"/>
      <c r="DA67" s="2572"/>
      <c r="DB67" s="2573"/>
      <c r="DC67" s="388"/>
      <c r="DD67" s="2569" t="s">
        <v>38</v>
      </c>
      <c r="DE67" s="181"/>
      <c r="DF67" s="2567" t="str">
        <f>CK67</f>
        <v>Nr</v>
      </c>
      <c r="DG67" s="2567" t="str">
        <f>DG3</f>
        <v>Korte omschrijving maatregel</v>
      </c>
      <c r="DH67" s="105" t="str">
        <f>CL67</f>
        <v>Korte omschrijving maatregel</v>
      </c>
      <c r="DI67" s="2567" t="str">
        <f>CN67</f>
        <v>Proces</v>
      </c>
      <c r="DJ67" s="106"/>
      <c r="DK67" s="344" t="s">
        <v>67</v>
      </c>
      <c r="DL67" s="345"/>
      <c r="DM67" s="345"/>
      <c r="DN67" s="345"/>
      <c r="DO67" s="345"/>
      <c r="DP67" s="345"/>
      <c r="DQ67" s="346"/>
      <c r="DR67" s="386"/>
      <c r="DS67" s="2571" t="s">
        <v>527</v>
      </c>
      <c r="DT67" s="2572"/>
      <c r="DU67" s="2572"/>
      <c r="DV67" s="2572"/>
      <c r="DW67" s="2573"/>
      <c r="DX67" s="388"/>
      <c r="DY67" s="2569" t="s">
        <v>38</v>
      </c>
      <c r="DZ67" s="181"/>
      <c r="EA67" s="2567" t="str">
        <f>DF67</f>
        <v>Nr</v>
      </c>
      <c r="EB67" s="2567" t="str">
        <f>EB3</f>
        <v>Korte omschrijving maatregel</v>
      </c>
      <c r="EC67" s="105" t="str">
        <f>DG67</f>
        <v>Korte omschrijving maatregel</v>
      </c>
      <c r="ED67" s="2567" t="str">
        <f>DI67</f>
        <v>Proces</v>
      </c>
      <c r="EE67" s="106"/>
      <c r="EF67" s="344" t="s">
        <v>67</v>
      </c>
      <c r="EG67" s="345"/>
      <c r="EH67" s="345"/>
      <c r="EI67" s="345"/>
      <c r="EJ67" s="345"/>
      <c r="EK67" s="345"/>
      <c r="EL67" s="346"/>
      <c r="EM67" s="386"/>
      <c r="EN67" s="2571" t="s">
        <v>527</v>
      </c>
      <c r="EO67" s="2572"/>
      <c r="EP67" s="2572"/>
      <c r="EQ67" s="2572"/>
      <c r="ER67" s="2573"/>
      <c r="ES67" s="388"/>
      <c r="ET67" s="2569" t="s">
        <v>38</v>
      </c>
      <c r="EU67" s="181"/>
      <c r="EV67" s="297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9"/>
      <c r="FP67" s="181"/>
      <c r="FQ67" s="297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9"/>
      <c r="GK67" s="181"/>
      <c r="GR67" s="2441"/>
      <c r="GS67" s="2477" t="s">
        <v>116</v>
      </c>
      <c r="GT67" s="2478">
        <f t="shared" si="145"/>
        <v>0</v>
      </c>
      <c r="GU67" s="2446" t="str">
        <f t="shared" si="146"/>
        <v/>
      </c>
      <c r="GV67" s="2446" t="str">
        <f t="shared" si="147"/>
        <v/>
      </c>
      <c r="GW67" s="2446" t="str">
        <f t="shared" si="148"/>
        <v/>
      </c>
      <c r="GX67" s="2446" t="str">
        <f t="shared" si="149"/>
        <v/>
      </c>
      <c r="GY67" s="2446" t="str">
        <f t="shared" si="150"/>
        <v/>
      </c>
      <c r="GZ67" s="2446" t="str">
        <f t="shared" si="151"/>
        <v/>
      </c>
      <c r="HA67" s="2479" t="str">
        <f t="shared" si="152"/>
        <v/>
      </c>
      <c r="HC67" s="2441"/>
      <c r="HD67" s="2441"/>
      <c r="HE67" s="2441"/>
      <c r="HF67" s="2441"/>
      <c r="HG67" s="2441"/>
      <c r="HH67" s="2441"/>
      <c r="HI67" s="2441"/>
      <c r="HJ67" s="2441"/>
      <c r="HK67" s="2441"/>
      <c r="HL67" s="2441"/>
      <c r="HM67" s="2441"/>
      <c r="HN67" s="2441"/>
      <c r="HO67" s="2441"/>
      <c r="HP67" s="2441"/>
      <c r="HQ67" s="2441"/>
      <c r="HR67" s="2441"/>
      <c r="HS67" s="2441"/>
      <c r="HT67" s="2441"/>
      <c r="HU67" s="2441"/>
      <c r="HW67" s="2449" t="str">
        <f>'2020'!BR3</f>
        <v>Proces 27</v>
      </c>
      <c r="IA67" s="79"/>
    </row>
    <row r="68" spans="1:235" ht="32.25" thickBot="1" x14ac:dyDescent="0.3">
      <c r="A68" s="2568"/>
      <c r="B68" s="2568"/>
      <c r="C68" s="329"/>
      <c r="D68" s="2568"/>
      <c r="E68" s="226"/>
      <c r="F68" s="305"/>
      <c r="G68" s="110"/>
      <c r="H68" s="2568"/>
      <c r="I68" s="111"/>
      <c r="J68" s="194" t="str">
        <f>J4</f>
        <v>IRR (%)</v>
      </c>
      <c r="K68" s="114"/>
      <c r="L68" s="2051" t="str">
        <f>L4</f>
        <v>budget (k€)</v>
      </c>
      <c r="M68" s="178"/>
      <c r="N68" s="2058" t="s">
        <v>59</v>
      </c>
      <c r="O68" s="1832"/>
      <c r="P68" s="2058" t="s">
        <v>60</v>
      </c>
      <c r="Q68" s="1830"/>
      <c r="R68" s="2581"/>
      <c r="S68" s="1830"/>
      <c r="T68" s="2581"/>
      <c r="U68" s="2581"/>
      <c r="V68" s="2581"/>
      <c r="W68" s="2581"/>
      <c r="X68" s="2581"/>
      <c r="Y68" s="190"/>
      <c r="Z68" s="2568"/>
      <c r="AA68" s="2568"/>
      <c r="AB68" s="109"/>
      <c r="AC68" s="2586"/>
      <c r="AD68" s="110"/>
      <c r="AE68" s="225" t="s">
        <v>59</v>
      </c>
      <c r="AF68" s="110"/>
      <c r="AG68" s="2109" t="s">
        <v>60</v>
      </c>
      <c r="AH68" s="110"/>
      <c r="AI68" s="2110" t="s">
        <v>794</v>
      </c>
      <c r="AJ68" s="115"/>
      <c r="AK68" s="1404" t="s">
        <v>526</v>
      </c>
      <c r="AL68" s="387"/>
      <c r="AM68" s="2574"/>
      <c r="AN68" s="2575"/>
      <c r="AO68" s="2575"/>
      <c r="AP68" s="2575"/>
      <c r="AQ68" s="2576"/>
      <c r="AR68" s="389"/>
      <c r="AS68" s="2570"/>
      <c r="AT68" s="181"/>
      <c r="AU68" s="2568"/>
      <c r="AV68" s="2568"/>
      <c r="AW68" s="109"/>
      <c r="AX68" s="2586"/>
      <c r="AY68" s="110"/>
      <c r="AZ68" s="225" t="s">
        <v>59</v>
      </c>
      <c r="BA68" s="110"/>
      <c r="BB68" s="2109" t="s">
        <v>60</v>
      </c>
      <c r="BC68" s="110"/>
      <c r="BD68" s="2110" t="s">
        <v>794</v>
      </c>
      <c r="BE68" s="115"/>
      <c r="BF68" s="1404" t="s">
        <v>526</v>
      </c>
      <c r="BG68" s="387"/>
      <c r="BH68" s="2574"/>
      <c r="BI68" s="2575"/>
      <c r="BJ68" s="2575"/>
      <c r="BK68" s="2575"/>
      <c r="BL68" s="2576"/>
      <c r="BM68" s="389"/>
      <c r="BN68" s="2570"/>
      <c r="BO68" s="181"/>
      <c r="BP68" s="2568"/>
      <c r="BQ68" s="2568"/>
      <c r="BR68" s="109"/>
      <c r="BS68" s="2586"/>
      <c r="BT68" s="110"/>
      <c r="BU68" s="225" t="s">
        <v>59</v>
      </c>
      <c r="BV68" s="110"/>
      <c r="BW68" s="2109" t="s">
        <v>60</v>
      </c>
      <c r="BX68" s="110"/>
      <c r="BY68" s="2110" t="s">
        <v>794</v>
      </c>
      <c r="BZ68" s="115"/>
      <c r="CA68" s="1404" t="s">
        <v>526</v>
      </c>
      <c r="CB68" s="387"/>
      <c r="CC68" s="2574"/>
      <c r="CD68" s="2575"/>
      <c r="CE68" s="2575"/>
      <c r="CF68" s="2575"/>
      <c r="CG68" s="2576"/>
      <c r="CH68" s="389"/>
      <c r="CI68" s="2570"/>
      <c r="CJ68" s="181"/>
      <c r="CK68" s="2568"/>
      <c r="CL68" s="2568"/>
      <c r="CM68" s="109"/>
      <c r="CN68" s="2586"/>
      <c r="CO68" s="110"/>
      <c r="CP68" s="225" t="s">
        <v>59</v>
      </c>
      <c r="CQ68" s="110"/>
      <c r="CR68" s="2109" t="s">
        <v>60</v>
      </c>
      <c r="CS68" s="110"/>
      <c r="CT68" s="2110" t="s">
        <v>794</v>
      </c>
      <c r="CU68" s="115"/>
      <c r="CV68" s="1404" t="s">
        <v>526</v>
      </c>
      <c r="CW68" s="387"/>
      <c r="CX68" s="2574"/>
      <c r="CY68" s="2575"/>
      <c r="CZ68" s="2575"/>
      <c r="DA68" s="2575"/>
      <c r="DB68" s="2576"/>
      <c r="DC68" s="389"/>
      <c r="DD68" s="2570"/>
      <c r="DE68" s="181"/>
      <c r="DF68" s="2568"/>
      <c r="DG68" s="2568"/>
      <c r="DH68" s="109"/>
      <c r="DI68" s="2586"/>
      <c r="DJ68" s="110"/>
      <c r="DK68" s="225" t="s">
        <v>59</v>
      </c>
      <c r="DL68" s="110"/>
      <c r="DM68" s="2109" t="s">
        <v>60</v>
      </c>
      <c r="DN68" s="110"/>
      <c r="DO68" s="2110" t="s">
        <v>794</v>
      </c>
      <c r="DP68" s="115"/>
      <c r="DQ68" s="1404" t="s">
        <v>526</v>
      </c>
      <c r="DR68" s="387"/>
      <c r="DS68" s="2574"/>
      <c r="DT68" s="2575"/>
      <c r="DU68" s="2575"/>
      <c r="DV68" s="2575"/>
      <c r="DW68" s="2576"/>
      <c r="DX68" s="389"/>
      <c r="DY68" s="2570"/>
      <c r="DZ68" s="181"/>
      <c r="EA68" s="2568"/>
      <c r="EB68" s="2568"/>
      <c r="EC68" s="109"/>
      <c r="ED68" s="2586"/>
      <c r="EE68" s="110"/>
      <c r="EF68" s="225" t="s">
        <v>59</v>
      </c>
      <c r="EG68" s="110"/>
      <c r="EH68" s="2109" t="s">
        <v>60</v>
      </c>
      <c r="EI68" s="110"/>
      <c r="EJ68" s="2110" t="s">
        <v>794</v>
      </c>
      <c r="EK68" s="115"/>
      <c r="EL68" s="1404" t="s">
        <v>526</v>
      </c>
      <c r="EM68" s="387"/>
      <c r="EN68" s="2574"/>
      <c r="EO68" s="2575"/>
      <c r="EP68" s="2575"/>
      <c r="EQ68" s="2575"/>
      <c r="ER68" s="2576"/>
      <c r="ES68" s="389"/>
      <c r="ET68" s="2570"/>
      <c r="EU68" s="181"/>
      <c r="EV68" s="300"/>
      <c r="EW68" s="301"/>
      <c r="EX68" s="301"/>
      <c r="EY68" s="301"/>
      <c r="EZ68" s="301"/>
      <c r="FA68" s="301"/>
      <c r="FB68" s="301"/>
      <c r="FC68" s="301"/>
      <c r="FD68" s="301"/>
      <c r="FE68" s="301"/>
      <c r="FF68" s="301"/>
      <c r="FG68" s="301"/>
      <c r="FH68" s="301"/>
      <c r="FI68" s="301"/>
      <c r="FJ68" s="301"/>
      <c r="FK68" s="301"/>
      <c r="FL68" s="301"/>
      <c r="FM68" s="301"/>
      <c r="FN68" s="301"/>
      <c r="FO68" s="302"/>
      <c r="FP68" s="181"/>
      <c r="FQ68" s="300"/>
      <c r="FR68" s="301"/>
      <c r="FS68" s="301"/>
      <c r="FT68" s="301"/>
      <c r="FU68" s="301"/>
      <c r="FV68" s="301"/>
      <c r="FW68" s="301"/>
      <c r="FX68" s="301"/>
      <c r="FY68" s="301"/>
      <c r="FZ68" s="301"/>
      <c r="GA68" s="301"/>
      <c r="GB68" s="301"/>
      <c r="GC68" s="301"/>
      <c r="GD68" s="301"/>
      <c r="GE68" s="301"/>
      <c r="GF68" s="301"/>
      <c r="GG68" s="301"/>
      <c r="GH68" s="301"/>
      <c r="GI68" s="301"/>
      <c r="GJ68" s="302"/>
      <c r="GK68" s="181"/>
      <c r="GR68" s="2441"/>
      <c r="GS68" s="2477" t="s">
        <v>117</v>
      </c>
      <c r="GT68" s="2478">
        <f t="shared" si="145"/>
        <v>0</v>
      </c>
      <c r="GU68" s="2446" t="str">
        <f t="shared" si="146"/>
        <v/>
      </c>
      <c r="GV68" s="2446" t="str">
        <f t="shared" si="147"/>
        <v/>
      </c>
      <c r="GW68" s="2446" t="str">
        <f t="shared" si="148"/>
        <v/>
      </c>
      <c r="GX68" s="2446" t="str">
        <f t="shared" si="149"/>
        <v/>
      </c>
      <c r="GY68" s="2446" t="str">
        <f t="shared" si="150"/>
        <v/>
      </c>
      <c r="GZ68" s="2446" t="str">
        <f t="shared" si="151"/>
        <v/>
      </c>
      <c r="HA68" s="2479" t="str">
        <f t="shared" si="152"/>
        <v/>
      </c>
      <c r="HC68" s="2441"/>
      <c r="HD68" s="2441"/>
      <c r="HE68" s="2441"/>
      <c r="HF68" s="2441"/>
      <c r="HG68" s="2441"/>
      <c r="HH68" s="2441"/>
      <c r="HI68" s="2441"/>
      <c r="HJ68" s="2441"/>
      <c r="HK68" s="2441"/>
      <c r="HL68" s="2441"/>
      <c r="HM68" s="2441"/>
      <c r="HN68" s="2441"/>
      <c r="HO68" s="2441"/>
      <c r="HP68" s="2441"/>
      <c r="HQ68" s="2441"/>
      <c r="HR68" s="2441"/>
      <c r="HS68" s="2441"/>
      <c r="HT68" s="2441"/>
      <c r="HU68" s="2441"/>
      <c r="HW68" s="2449" t="str">
        <f>'2020'!BS3</f>
        <v>Proces 28</v>
      </c>
      <c r="IA68" s="79"/>
    </row>
    <row r="69" spans="1:235" s="627" customFormat="1" ht="18.75" customHeight="1" thickBot="1" x14ac:dyDescent="0.3">
      <c r="A69" s="629" t="s">
        <v>108</v>
      </c>
      <c r="B69" s="699"/>
      <c r="C69" s="1849"/>
      <c r="D69" s="166"/>
      <c r="E69" s="139"/>
      <c r="F69" s="700"/>
      <c r="G69" s="1303"/>
      <c r="H69" s="630"/>
      <c r="I69" s="1304"/>
      <c r="J69" s="701"/>
      <c r="K69" s="1322"/>
      <c r="L69" s="169"/>
      <c r="M69" s="139"/>
      <c r="N69" s="1833"/>
      <c r="O69" s="1800">
        <f>R69/2</f>
        <v>0</v>
      </c>
      <c r="P69" s="1833"/>
      <c r="Q69" s="1800">
        <f>R69/2</f>
        <v>0</v>
      </c>
      <c r="R69" s="1833"/>
      <c r="S69" s="1834"/>
      <c r="T69" s="1787"/>
      <c r="U69" s="1808"/>
      <c r="V69" s="1808"/>
      <c r="W69" s="1808"/>
      <c r="X69" s="1808"/>
      <c r="Y69" s="542"/>
      <c r="Z69" s="1323" t="str">
        <f>A69</f>
        <v>P1</v>
      </c>
      <c r="AA69" s="691" t="str">
        <f t="shared" ref="AA69:AA83" si="154">IF(TRIM(B69)="","",B69)</f>
        <v/>
      </c>
      <c r="AB69" s="694"/>
      <c r="AC69" s="7" t="str">
        <f t="shared" ref="AC69:AC83" si="155">IF(TRIM(D69)="","",D69)</f>
        <v/>
      </c>
      <c r="AD69" s="139"/>
      <c r="AE69" s="212" t="str">
        <f t="shared" ref="AE69:AE83" si="156">IF(N69="","",N69)</f>
        <v/>
      </c>
      <c r="AF69" s="139"/>
      <c r="AG69" s="212" t="str">
        <f t="shared" ref="AG69:AG83" si="157">IF(P69="","",P69)</f>
        <v/>
      </c>
      <c r="AH69" s="1303"/>
      <c r="AI69" s="1310" t="str">
        <f>IF(L69="","",L69)</f>
        <v/>
      </c>
      <c r="AJ69" s="706"/>
      <c r="AK69" s="212" t="str">
        <f>IF(J69="","",J69)</f>
        <v/>
      </c>
      <c r="AL69" s="139"/>
      <c r="AM69" s="1873"/>
      <c r="AN69" s="1874"/>
      <c r="AO69" s="2115"/>
      <c r="AP69" s="767"/>
      <c r="AQ69" s="2116"/>
      <c r="AR69" s="139"/>
      <c r="AS69" s="2121"/>
      <c r="AT69" s="181"/>
      <c r="AU69" s="1307" t="str">
        <f>Z69</f>
        <v>P1</v>
      </c>
      <c r="AV69" s="685" t="str">
        <f>AA69</f>
        <v/>
      </c>
      <c r="AW69" s="1306"/>
      <c r="AX69" s="6" t="str">
        <f>AC69</f>
        <v/>
      </c>
      <c r="AY69" s="139"/>
      <c r="AZ69" s="212" t="str">
        <f>IF(AE69="","",AE69)</f>
        <v/>
      </c>
      <c r="BA69" s="139"/>
      <c r="BB69" s="212" t="str">
        <f>IF(AG69="","",AG69)</f>
        <v/>
      </c>
      <c r="BC69" s="1303"/>
      <c r="BD69" s="212" t="str">
        <f>IF(AI69="","",AI69)</f>
        <v/>
      </c>
      <c r="BE69" s="706"/>
      <c r="BF69" s="212" t="str">
        <f>IF(AK69="","",AK69)</f>
        <v/>
      </c>
      <c r="BG69" s="139"/>
      <c r="BH69" s="1873" t="str">
        <f t="shared" ref="BH69:BH83" si="158">IF(TRIM(AM69)="","",AM69)</f>
        <v/>
      </c>
      <c r="BI69" s="1874"/>
      <c r="BJ69" s="2115"/>
      <c r="BK69" s="767"/>
      <c r="BL69" s="2116"/>
      <c r="BM69" s="186"/>
      <c r="BN69" s="2122"/>
      <c r="BO69" s="181"/>
      <c r="BP69" s="1307" t="str">
        <f>AU69</f>
        <v>P1</v>
      </c>
      <c r="BQ69" s="685" t="str">
        <f>AV69</f>
        <v/>
      </c>
      <c r="BR69" s="1306"/>
      <c r="BS69" s="6" t="str">
        <f>AX69</f>
        <v/>
      </c>
      <c r="BT69" s="139"/>
      <c r="BU69" s="212" t="str">
        <f>IF(AZ69="","",AZ69)</f>
        <v/>
      </c>
      <c r="BV69" s="139"/>
      <c r="BW69" s="212" t="str">
        <f>IF(BB69="","",BB69)</f>
        <v/>
      </c>
      <c r="BX69" s="1303"/>
      <c r="BY69" s="212" t="str">
        <f>IF(BD69="","",BD69)</f>
        <v/>
      </c>
      <c r="BZ69" s="706"/>
      <c r="CA69" s="212" t="str">
        <f>IF(BF69="","",BF69)</f>
        <v/>
      </c>
      <c r="CB69" s="139"/>
      <c r="CC69" s="1873" t="str">
        <f t="shared" ref="CC69:CC83" si="159">IF(TRIM(BH69)="","",BH69)</f>
        <v/>
      </c>
      <c r="CD69" s="1874"/>
      <c r="CE69" s="2115"/>
      <c r="CF69" s="767"/>
      <c r="CG69" s="2116"/>
      <c r="CH69" s="172"/>
      <c r="CI69" s="2121"/>
      <c r="CJ69" s="184"/>
      <c r="CK69" s="1307" t="str">
        <f>BP69</f>
        <v>P1</v>
      </c>
      <c r="CL69" s="685" t="str">
        <f>BQ69</f>
        <v/>
      </c>
      <c r="CM69" s="1306"/>
      <c r="CN69" s="6" t="str">
        <f>BS69</f>
        <v/>
      </c>
      <c r="CO69" s="139"/>
      <c r="CP69" s="212" t="str">
        <f>IF(BU69="","",BU69)</f>
        <v/>
      </c>
      <c r="CQ69" s="139"/>
      <c r="CR69" s="212" t="str">
        <f>IF(BW69="","",BW69)</f>
        <v/>
      </c>
      <c r="CS69" s="1303"/>
      <c r="CT69" s="212" t="str">
        <f>IF(BY69="","",BY69)</f>
        <v/>
      </c>
      <c r="CU69" s="706"/>
      <c r="CV69" s="212" t="str">
        <f>IF(CA69="","",CA69)</f>
        <v/>
      </c>
      <c r="CW69" s="139"/>
      <c r="CX69" s="1873" t="str">
        <f t="shared" ref="CX69:CX83" si="160">IF(TRIM(CC69)="","",CC69)</f>
        <v/>
      </c>
      <c r="CY69" s="1874"/>
      <c r="CZ69" s="2115"/>
      <c r="DA69" s="767"/>
      <c r="DB69" s="2116"/>
      <c r="DC69" s="172"/>
      <c r="DD69" s="2121"/>
      <c r="DE69" s="184"/>
      <c r="DF69" s="1307" t="str">
        <f>CK69</f>
        <v>P1</v>
      </c>
      <c r="DG69" s="685" t="str">
        <f>CL69</f>
        <v/>
      </c>
      <c r="DH69" s="1306"/>
      <c r="DI69" s="6" t="str">
        <f>CN69</f>
        <v/>
      </c>
      <c r="DJ69" s="139"/>
      <c r="DK69" s="212" t="str">
        <f>IF(CP69="","",CP69)</f>
        <v/>
      </c>
      <c r="DL69" s="139"/>
      <c r="DM69" s="212" t="str">
        <f>IF(CR69="","",CR69)</f>
        <v/>
      </c>
      <c r="DN69" s="1303"/>
      <c r="DO69" s="212" t="str">
        <f>IF(CT69="","",CT69)</f>
        <v/>
      </c>
      <c r="DP69" s="706"/>
      <c r="DQ69" s="212" t="str">
        <f>IF(CV69="","",CV69)</f>
        <v/>
      </c>
      <c r="DR69" s="139"/>
      <c r="DS69" s="1873" t="str">
        <f t="shared" ref="DS69:DS83" si="161">IF(TRIM(CX69)="","",CX69)</f>
        <v/>
      </c>
      <c r="DT69" s="1874"/>
      <c r="DU69" s="2115"/>
      <c r="DV69" s="767"/>
      <c r="DW69" s="2116"/>
      <c r="DX69" s="172"/>
      <c r="DY69" s="2121"/>
      <c r="DZ69" s="184"/>
      <c r="EA69" s="1307" t="str">
        <f>DF69</f>
        <v>P1</v>
      </c>
      <c r="EB69" s="685" t="str">
        <f>DG69</f>
        <v/>
      </c>
      <c r="EC69" s="1306"/>
      <c r="ED69" s="6" t="str">
        <f>DI69</f>
        <v/>
      </c>
      <c r="EE69" s="139"/>
      <c r="EF69" s="212" t="str">
        <f>IF(DK69="","",DK69)</f>
        <v/>
      </c>
      <c r="EG69" s="139"/>
      <c r="EH69" s="212" t="str">
        <f>IF(DM69="","",DM69)</f>
        <v/>
      </c>
      <c r="EI69" s="1303"/>
      <c r="EJ69" s="212" t="str">
        <f>IF(DO69="","",DO69)</f>
        <v/>
      </c>
      <c r="EK69" s="706"/>
      <c r="EL69" s="212" t="str">
        <f>IF(DQ69="","",DQ69)</f>
        <v/>
      </c>
      <c r="EM69" s="139"/>
      <c r="EN69" s="1873" t="str">
        <f t="shared" ref="EN69:EN83" si="162">IF(TRIM(DS69)="","",DS69)</f>
        <v/>
      </c>
      <c r="EO69" s="1874"/>
      <c r="EP69" s="2115"/>
      <c r="EQ69" s="767"/>
      <c r="ER69" s="2116"/>
      <c r="ES69" s="172"/>
      <c r="ET69" s="2121"/>
      <c r="EU69" s="184"/>
      <c r="EV69" s="702"/>
      <c r="EW69" s="703"/>
      <c r="EX69" s="703"/>
      <c r="EY69" s="703"/>
      <c r="EZ69" s="703"/>
      <c r="FA69" s="703"/>
      <c r="FB69" s="703"/>
      <c r="FC69" s="703"/>
      <c r="FD69" s="703"/>
      <c r="FE69" s="703"/>
      <c r="FF69" s="703"/>
      <c r="FG69" s="703"/>
      <c r="FH69" s="703"/>
      <c r="FI69" s="703"/>
      <c r="FJ69" s="703"/>
      <c r="FK69" s="703"/>
      <c r="FL69" s="703"/>
      <c r="FM69" s="703"/>
      <c r="FN69" s="703"/>
      <c r="FO69" s="704"/>
      <c r="FP69" s="181"/>
      <c r="FQ69" s="702"/>
      <c r="FR69" s="703"/>
      <c r="FS69" s="703"/>
      <c r="FT69" s="703"/>
      <c r="FU69" s="703"/>
      <c r="FV69" s="703"/>
      <c r="FW69" s="703"/>
      <c r="FX69" s="703"/>
      <c r="FY69" s="703"/>
      <c r="FZ69" s="703"/>
      <c r="GA69" s="703"/>
      <c r="GB69" s="703"/>
      <c r="GC69" s="703"/>
      <c r="GD69" s="703"/>
      <c r="GE69" s="703"/>
      <c r="GF69" s="703"/>
      <c r="GG69" s="703"/>
      <c r="GH69" s="703"/>
      <c r="GI69" s="703"/>
      <c r="GJ69" s="704"/>
      <c r="GK69" s="181"/>
      <c r="GO69" s="628"/>
      <c r="GP69" s="2451"/>
      <c r="GQ69" s="2452"/>
      <c r="GR69" s="2453"/>
      <c r="GS69" s="2473" t="s">
        <v>118</v>
      </c>
      <c r="GT69" s="2474">
        <f t="shared" si="145"/>
        <v>0</v>
      </c>
      <c r="GU69" s="2455" t="str">
        <f t="shared" si="146"/>
        <v/>
      </c>
      <c r="GV69" s="2455" t="str">
        <f t="shared" si="147"/>
        <v/>
      </c>
      <c r="GW69" s="2455" t="str">
        <f t="shared" si="148"/>
        <v/>
      </c>
      <c r="GX69" s="2455" t="str">
        <f t="shared" si="149"/>
        <v/>
      </c>
      <c r="GY69" s="2455" t="str">
        <f t="shared" si="150"/>
        <v/>
      </c>
      <c r="GZ69" s="2455" t="str">
        <f t="shared" si="151"/>
        <v/>
      </c>
      <c r="HA69" s="2476" t="str">
        <f t="shared" si="152"/>
        <v/>
      </c>
      <c r="HB69" s="2453"/>
      <c r="HC69" s="2453"/>
      <c r="HD69" s="2453"/>
      <c r="HE69" s="2453"/>
      <c r="HF69" s="2453"/>
      <c r="HG69" s="2453"/>
      <c r="HH69" s="2453"/>
      <c r="HI69" s="2453"/>
      <c r="HJ69" s="2453"/>
      <c r="HK69" s="2453"/>
      <c r="HL69" s="2453"/>
      <c r="HM69" s="2453"/>
      <c r="HN69" s="2453"/>
      <c r="HO69" s="2453"/>
      <c r="HP69" s="2453"/>
      <c r="HQ69" s="2453"/>
      <c r="HR69" s="2453"/>
      <c r="HS69" s="2453"/>
      <c r="HT69" s="2453"/>
      <c r="HU69" s="2453"/>
      <c r="HV69" s="2452"/>
      <c r="HW69" s="2449" t="str">
        <f>'2020'!BT3</f>
        <v>Proces 29</v>
      </c>
      <c r="HX69" s="2439"/>
      <c r="HY69" s="201"/>
      <c r="HZ69" s="201"/>
    </row>
    <row r="70" spans="1:235" s="627" customFormat="1" ht="18.75" customHeight="1" thickBot="1" x14ac:dyDescent="0.3">
      <c r="A70" s="629" t="s">
        <v>109</v>
      </c>
      <c r="B70" s="699"/>
      <c r="C70" s="1849"/>
      <c r="D70" s="166"/>
      <c r="E70" s="139"/>
      <c r="F70" s="700"/>
      <c r="G70" s="1303"/>
      <c r="H70" s="630"/>
      <c r="I70" s="1304"/>
      <c r="J70" s="705"/>
      <c r="K70" s="1303"/>
      <c r="L70" s="1314"/>
      <c r="M70" s="139"/>
      <c r="N70" s="1835"/>
      <c r="O70" s="1800">
        <f t="shared" ref="O70:O83" si="163">R70/2</f>
        <v>0</v>
      </c>
      <c r="P70" s="1835"/>
      <c r="Q70" s="1800">
        <f t="shared" ref="Q70:Q83" si="164">R70/2</f>
        <v>0</v>
      </c>
      <c r="R70" s="1793"/>
      <c r="S70" s="1834"/>
      <c r="T70" s="1787"/>
      <c r="U70" s="1811"/>
      <c r="V70" s="1811"/>
      <c r="W70" s="1811"/>
      <c r="X70" s="1811"/>
      <c r="Y70" s="542"/>
      <c r="Z70" s="1323" t="str">
        <f t="shared" ref="Z70:Z83" si="165">A70</f>
        <v>P2</v>
      </c>
      <c r="AA70" s="691" t="str">
        <f t="shared" si="154"/>
        <v/>
      </c>
      <c r="AB70" s="694"/>
      <c r="AC70" s="7" t="str">
        <f t="shared" si="155"/>
        <v/>
      </c>
      <c r="AD70" s="139"/>
      <c r="AE70" s="213" t="str">
        <f t="shared" si="156"/>
        <v/>
      </c>
      <c r="AF70" s="139"/>
      <c r="AG70" s="213" t="str">
        <f t="shared" si="157"/>
        <v/>
      </c>
      <c r="AH70" s="1303"/>
      <c r="AI70" s="1311" t="str">
        <f t="shared" ref="AI70:AI83" si="166">IF(L70="","",L70)</f>
        <v/>
      </c>
      <c r="AJ70" s="706"/>
      <c r="AK70" s="213" t="str">
        <f t="shared" ref="AK70:AK83" si="167">IF(J70="","",J70)</f>
        <v/>
      </c>
      <c r="AL70" s="139"/>
      <c r="AM70" s="1876"/>
      <c r="AN70" s="1877"/>
      <c r="AO70" s="2115"/>
      <c r="AP70" s="767"/>
      <c r="AQ70" s="2116"/>
      <c r="AR70" s="139"/>
      <c r="AS70" s="2123"/>
      <c r="AT70" s="181"/>
      <c r="AU70" s="1309" t="str">
        <f t="shared" ref="AU70:AV83" si="168">Z70</f>
        <v>P2</v>
      </c>
      <c r="AV70" s="693" t="str">
        <f t="shared" si="168"/>
        <v/>
      </c>
      <c r="AW70" s="1306"/>
      <c r="AX70" s="7" t="str">
        <f t="shared" ref="AX70:AX83" si="169">AC70</f>
        <v/>
      </c>
      <c r="AY70" s="139"/>
      <c r="AZ70" s="213" t="str">
        <f t="shared" ref="AZ70:BF83" si="170">IF(AE70="","",AE70)</f>
        <v/>
      </c>
      <c r="BA70" s="139"/>
      <c r="BB70" s="213" t="str">
        <f t="shared" si="170"/>
        <v/>
      </c>
      <c r="BC70" s="1303"/>
      <c r="BD70" s="213" t="str">
        <f t="shared" si="170"/>
        <v/>
      </c>
      <c r="BE70" s="706"/>
      <c r="BF70" s="213" t="str">
        <f t="shared" si="170"/>
        <v/>
      </c>
      <c r="BG70" s="139"/>
      <c r="BH70" s="1876" t="str">
        <f t="shared" si="158"/>
        <v/>
      </c>
      <c r="BI70" s="1877"/>
      <c r="BJ70" s="2115"/>
      <c r="BK70" s="767"/>
      <c r="BL70" s="2116"/>
      <c r="BM70" s="186"/>
      <c r="BN70" s="2122"/>
      <c r="BO70" s="181"/>
      <c r="BP70" s="1309" t="str">
        <f t="shared" ref="BP70:BQ83" si="171">AU70</f>
        <v>P2</v>
      </c>
      <c r="BQ70" s="693" t="str">
        <f t="shared" si="171"/>
        <v/>
      </c>
      <c r="BR70" s="1306"/>
      <c r="BS70" s="7" t="str">
        <f t="shared" ref="BS70:BS83" si="172">AX70</f>
        <v/>
      </c>
      <c r="BT70" s="139"/>
      <c r="BU70" s="213" t="str">
        <f t="shared" ref="BU70:BU83" si="173">IF(AZ70="","",AZ70)</f>
        <v/>
      </c>
      <c r="BV70" s="139"/>
      <c r="BW70" s="213" t="str">
        <f t="shared" ref="BW70:BW83" si="174">IF(BB70="","",BB70)</f>
        <v/>
      </c>
      <c r="BX70" s="1303"/>
      <c r="BY70" s="213" t="str">
        <f t="shared" ref="BY70:BY83" si="175">IF(BD70="","",BD70)</f>
        <v/>
      </c>
      <c r="BZ70" s="706"/>
      <c r="CA70" s="213" t="str">
        <f t="shared" ref="CA70:CA83" si="176">IF(BF70="","",BF70)</f>
        <v/>
      </c>
      <c r="CB70" s="139"/>
      <c r="CC70" s="1876" t="str">
        <f t="shared" si="159"/>
        <v/>
      </c>
      <c r="CD70" s="1877"/>
      <c r="CE70" s="2115"/>
      <c r="CF70" s="767"/>
      <c r="CG70" s="2116"/>
      <c r="CH70" s="172"/>
      <c r="CI70" s="2123"/>
      <c r="CJ70" s="184"/>
      <c r="CK70" s="1309" t="str">
        <f t="shared" ref="CK70:CL83" si="177">BP70</f>
        <v>P2</v>
      </c>
      <c r="CL70" s="693" t="str">
        <f t="shared" si="177"/>
        <v/>
      </c>
      <c r="CM70" s="1306"/>
      <c r="CN70" s="7" t="str">
        <f t="shared" ref="CN70:CN83" si="178">BS70</f>
        <v/>
      </c>
      <c r="CO70" s="139"/>
      <c r="CP70" s="213" t="str">
        <f t="shared" ref="CP70:CP83" si="179">IF(BU70="","",BU70)</f>
        <v/>
      </c>
      <c r="CQ70" s="139"/>
      <c r="CR70" s="213" t="str">
        <f t="shared" ref="CR70:CR83" si="180">IF(BW70="","",BW70)</f>
        <v/>
      </c>
      <c r="CS70" s="1303"/>
      <c r="CT70" s="213" t="str">
        <f t="shared" ref="CT70:CT83" si="181">IF(BY70="","",BY70)</f>
        <v/>
      </c>
      <c r="CU70" s="706"/>
      <c r="CV70" s="213" t="str">
        <f t="shared" ref="CV70:CV83" si="182">IF(CA70="","",CA70)</f>
        <v/>
      </c>
      <c r="CW70" s="139"/>
      <c r="CX70" s="1876" t="str">
        <f t="shared" si="160"/>
        <v/>
      </c>
      <c r="CY70" s="1877"/>
      <c r="CZ70" s="2115"/>
      <c r="DA70" s="767"/>
      <c r="DB70" s="2116"/>
      <c r="DC70" s="172"/>
      <c r="DD70" s="2123"/>
      <c r="DE70" s="184"/>
      <c r="DF70" s="1309" t="str">
        <f t="shared" ref="DF70:DG83" si="183">CK70</f>
        <v>P2</v>
      </c>
      <c r="DG70" s="693" t="str">
        <f t="shared" si="183"/>
        <v/>
      </c>
      <c r="DH70" s="1306"/>
      <c r="DI70" s="7" t="str">
        <f t="shared" ref="DI70:DI83" si="184">CN70</f>
        <v/>
      </c>
      <c r="DJ70" s="139"/>
      <c r="DK70" s="213" t="str">
        <f t="shared" ref="DK70:DK83" si="185">IF(CP70="","",CP70)</f>
        <v/>
      </c>
      <c r="DL70" s="139"/>
      <c r="DM70" s="213" t="str">
        <f t="shared" ref="DM70:DM83" si="186">IF(CR70="","",CR70)</f>
        <v/>
      </c>
      <c r="DN70" s="1303"/>
      <c r="DO70" s="213" t="str">
        <f t="shared" ref="DO70:DO83" si="187">IF(CT70="","",CT70)</f>
        <v/>
      </c>
      <c r="DP70" s="706"/>
      <c r="DQ70" s="213" t="str">
        <f t="shared" ref="DQ70:DQ83" si="188">IF(CV70="","",CV70)</f>
        <v/>
      </c>
      <c r="DR70" s="139"/>
      <c r="DS70" s="1876" t="str">
        <f t="shared" si="161"/>
        <v/>
      </c>
      <c r="DT70" s="1877"/>
      <c r="DU70" s="2115"/>
      <c r="DV70" s="767"/>
      <c r="DW70" s="2116"/>
      <c r="DX70" s="172"/>
      <c r="DY70" s="2123"/>
      <c r="DZ70" s="184"/>
      <c r="EA70" s="1309" t="str">
        <f t="shared" ref="EA70:EB83" si="189">DF70</f>
        <v>P2</v>
      </c>
      <c r="EB70" s="693" t="str">
        <f t="shared" si="189"/>
        <v/>
      </c>
      <c r="EC70" s="1306"/>
      <c r="ED70" s="7" t="str">
        <f t="shared" ref="ED70:ED83" si="190">DI70</f>
        <v/>
      </c>
      <c r="EE70" s="139"/>
      <c r="EF70" s="213" t="str">
        <f t="shared" ref="EF70:EF83" si="191">IF(DK70="","",DK70)</f>
        <v/>
      </c>
      <c r="EG70" s="139"/>
      <c r="EH70" s="213" t="str">
        <f t="shared" ref="EH70:EH83" si="192">IF(DM70="","",DM70)</f>
        <v/>
      </c>
      <c r="EI70" s="1303"/>
      <c r="EJ70" s="213" t="str">
        <f t="shared" ref="EJ70:EJ83" si="193">IF(DO70="","",DO70)</f>
        <v/>
      </c>
      <c r="EK70" s="706"/>
      <c r="EL70" s="213" t="str">
        <f t="shared" ref="EL70:EL83" si="194">IF(DQ70="","",DQ70)</f>
        <v/>
      </c>
      <c r="EM70" s="139"/>
      <c r="EN70" s="1876" t="str">
        <f t="shared" si="162"/>
        <v/>
      </c>
      <c r="EO70" s="1877"/>
      <c r="EP70" s="2115"/>
      <c r="EQ70" s="767"/>
      <c r="ER70" s="2116"/>
      <c r="ES70" s="172"/>
      <c r="ET70" s="2123"/>
      <c r="EU70" s="184"/>
      <c r="EV70" s="1300" t="s">
        <v>58</v>
      </c>
      <c r="EW70" s="1301"/>
      <c r="EX70" s="1301"/>
      <c r="EY70" s="1301"/>
      <c r="EZ70" s="1301"/>
      <c r="FA70" s="1301"/>
      <c r="FB70" s="1301"/>
      <c r="FC70" s="1301"/>
      <c r="FD70" s="1301"/>
      <c r="FE70" s="1301"/>
      <c r="FF70" s="1301"/>
      <c r="FG70" s="1301"/>
      <c r="FH70" s="1301"/>
      <c r="FI70" s="1301"/>
      <c r="FJ70" s="1301"/>
      <c r="FK70" s="1301"/>
      <c r="FL70" s="1301"/>
      <c r="FM70" s="1301"/>
      <c r="FN70" s="1301"/>
      <c r="FO70" s="1302"/>
      <c r="FP70" s="181"/>
      <c r="FQ70" s="1300" t="s">
        <v>58</v>
      </c>
      <c r="FR70" s="1301"/>
      <c r="FS70" s="1301"/>
      <c r="FT70" s="1301"/>
      <c r="FU70" s="1301"/>
      <c r="FV70" s="1301"/>
      <c r="FW70" s="1301"/>
      <c r="FX70" s="1301"/>
      <c r="FY70" s="1301"/>
      <c r="FZ70" s="1301"/>
      <c r="GA70" s="1301"/>
      <c r="GB70" s="1301"/>
      <c r="GC70" s="1301"/>
      <c r="GD70" s="1301"/>
      <c r="GE70" s="1301"/>
      <c r="GF70" s="1301"/>
      <c r="GG70" s="1301"/>
      <c r="GH70" s="1301"/>
      <c r="GI70" s="1301"/>
      <c r="GJ70" s="1302"/>
      <c r="GK70" s="181"/>
      <c r="GO70" s="628"/>
      <c r="GP70" s="2451"/>
      <c r="GQ70" s="2452"/>
      <c r="GR70" s="2453"/>
      <c r="GS70" s="2473" t="s">
        <v>119</v>
      </c>
      <c r="GT70" s="2474">
        <f t="shared" si="145"/>
        <v>0</v>
      </c>
      <c r="GU70" s="2455" t="str">
        <f t="shared" si="146"/>
        <v/>
      </c>
      <c r="GV70" s="2455" t="str">
        <f t="shared" si="147"/>
        <v/>
      </c>
      <c r="GW70" s="2455" t="str">
        <f t="shared" si="148"/>
        <v/>
      </c>
      <c r="GX70" s="2455" t="str">
        <f t="shared" si="149"/>
        <v/>
      </c>
      <c r="GY70" s="2455" t="str">
        <f t="shared" si="150"/>
        <v/>
      </c>
      <c r="GZ70" s="2455" t="str">
        <f t="shared" si="151"/>
        <v/>
      </c>
      <c r="HA70" s="2476" t="str">
        <f t="shared" si="152"/>
        <v/>
      </c>
      <c r="HB70" s="2453"/>
      <c r="HC70" s="2453"/>
      <c r="HD70" s="2453"/>
      <c r="HE70" s="2453"/>
      <c r="HF70" s="2453"/>
      <c r="HG70" s="2453"/>
      <c r="HH70" s="2453"/>
      <c r="HI70" s="2453"/>
      <c r="HJ70" s="2453"/>
      <c r="HK70" s="2453"/>
      <c r="HL70" s="2453"/>
      <c r="HM70" s="2453"/>
      <c r="HN70" s="2453"/>
      <c r="HO70" s="2453"/>
      <c r="HP70" s="2453"/>
      <c r="HQ70" s="2453"/>
      <c r="HR70" s="2453"/>
      <c r="HS70" s="2453"/>
      <c r="HT70" s="2453"/>
      <c r="HU70" s="2453"/>
      <c r="HV70" s="2452"/>
      <c r="HW70" s="2449" t="str">
        <f>'2020'!BU3</f>
        <v>Proces 30</v>
      </c>
      <c r="HX70" s="2439"/>
      <c r="HY70" s="201"/>
      <c r="HZ70" s="201"/>
    </row>
    <row r="71" spans="1:235" s="627" customFormat="1" ht="18.75" customHeight="1" thickBot="1" x14ac:dyDescent="0.3">
      <c r="A71" s="629" t="s">
        <v>110</v>
      </c>
      <c r="B71" s="699"/>
      <c r="C71" s="1849"/>
      <c r="D71" s="166"/>
      <c r="E71" s="139"/>
      <c r="F71" s="700"/>
      <c r="G71" s="1303"/>
      <c r="H71" s="630"/>
      <c r="I71" s="1304"/>
      <c r="J71" s="705"/>
      <c r="K71" s="1303"/>
      <c r="L71" s="1314"/>
      <c r="M71" s="139"/>
      <c r="N71" s="1835"/>
      <c r="O71" s="1800">
        <f t="shared" si="163"/>
        <v>0</v>
      </c>
      <c r="P71" s="1835"/>
      <c r="Q71" s="1800">
        <f t="shared" si="164"/>
        <v>0</v>
      </c>
      <c r="R71" s="1793"/>
      <c r="S71" s="1834"/>
      <c r="T71" s="1787"/>
      <c r="U71" s="1811"/>
      <c r="V71" s="1811"/>
      <c r="W71" s="1811"/>
      <c r="X71" s="1811"/>
      <c r="Y71" s="542"/>
      <c r="Z71" s="1323" t="str">
        <f t="shared" si="165"/>
        <v>P3</v>
      </c>
      <c r="AA71" s="691" t="str">
        <f t="shared" si="154"/>
        <v/>
      </c>
      <c r="AB71" s="694"/>
      <c r="AC71" s="7" t="str">
        <f t="shared" si="155"/>
        <v/>
      </c>
      <c r="AD71" s="139"/>
      <c r="AE71" s="213" t="str">
        <f t="shared" si="156"/>
        <v/>
      </c>
      <c r="AF71" s="143"/>
      <c r="AG71" s="213" t="str">
        <f t="shared" si="157"/>
        <v/>
      </c>
      <c r="AH71" s="1303"/>
      <c r="AI71" s="1311" t="str">
        <f t="shared" si="166"/>
        <v/>
      </c>
      <c r="AJ71" s="706"/>
      <c r="AK71" s="213" t="str">
        <f t="shared" si="167"/>
        <v/>
      </c>
      <c r="AL71" s="139"/>
      <c r="AM71" s="1876"/>
      <c r="AN71" s="1877"/>
      <c r="AO71" s="2115"/>
      <c r="AP71" s="767"/>
      <c r="AQ71" s="2116"/>
      <c r="AR71" s="139"/>
      <c r="AS71" s="2123"/>
      <c r="AT71" s="181"/>
      <c r="AU71" s="1309" t="str">
        <f t="shared" si="168"/>
        <v>P3</v>
      </c>
      <c r="AV71" s="693" t="str">
        <f t="shared" si="168"/>
        <v/>
      </c>
      <c r="AW71" s="1306"/>
      <c r="AX71" s="7" t="str">
        <f t="shared" si="169"/>
        <v/>
      </c>
      <c r="AY71" s="139"/>
      <c r="AZ71" s="213" t="str">
        <f t="shared" si="170"/>
        <v/>
      </c>
      <c r="BA71" s="143"/>
      <c r="BB71" s="213" t="str">
        <f t="shared" si="170"/>
        <v/>
      </c>
      <c r="BC71" s="1303"/>
      <c r="BD71" s="213" t="str">
        <f t="shared" si="170"/>
        <v/>
      </c>
      <c r="BE71" s="706"/>
      <c r="BF71" s="213" t="str">
        <f t="shared" si="170"/>
        <v/>
      </c>
      <c r="BG71" s="139"/>
      <c r="BH71" s="1876" t="str">
        <f t="shared" si="158"/>
        <v/>
      </c>
      <c r="BI71" s="1877"/>
      <c r="BJ71" s="2115"/>
      <c r="BK71" s="767"/>
      <c r="BL71" s="2116"/>
      <c r="BM71" s="186"/>
      <c r="BN71" s="2122"/>
      <c r="BO71" s="181"/>
      <c r="BP71" s="1309" t="str">
        <f t="shared" si="171"/>
        <v>P3</v>
      </c>
      <c r="BQ71" s="693" t="str">
        <f t="shared" si="171"/>
        <v/>
      </c>
      <c r="BR71" s="1306"/>
      <c r="BS71" s="7" t="str">
        <f t="shared" si="172"/>
        <v/>
      </c>
      <c r="BT71" s="139"/>
      <c r="BU71" s="213" t="str">
        <f t="shared" si="173"/>
        <v/>
      </c>
      <c r="BV71" s="143"/>
      <c r="BW71" s="213" t="str">
        <f t="shared" si="174"/>
        <v/>
      </c>
      <c r="BX71" s="1303"/>
      <c r="BY71" s="213" t="str">
        <f t="shared" si="175"/>
        <v/>
      </c>
      <c r="BZ71" s="706"/>
      <c r="CA71" s="213" t="str">
        <f t="shared" si="176"/>
        <v/>
      </c>
      <c r="CB71" s="139"/>
      <c r="CC71" s="1876" t="str">
        <f t="shared" si="159"/>
        <v/>
      </c>
      <c r="CD71" s="1877"/>
      <c r="CE71" s="2115"/>
      <c r="CF71" s="767"/>
      <c r="CG71" s="2116"/>
      <c r="CH71" s="172"/>
      <c r="CI71" s="2123"/>
      <c r="CJ71" s="184"/>
      <c r="CK71" s="1309" t="str">
        <f t="shared" si="177"/>
        <v>P3</v>
      </c>
      <c r="CL71" s="693" t="str">
        <f t="shared" si="177"/>
        <v/>
      </c>
      <c r="CM71" s="1306"/>
      <c r="CN71" s="7" t="str">
        <f t="shared" si="178"/>
        <v/>
      </c>
      <c r="CO71" s="139"/>
      <c r="CP71" s="213" t="str">
        <f t="shared" si="179"/>
        <v/>
      </c>
      <c r="CQ71" s="143"/>
      <c r="CR71" s="213" t="str">
        <f t="shared" si="180"/>
        <v/>
      </c>
      <c r="CS71" s="1303"/>
      <c r="CT71" s="213" t="str">
        <f t="shared" si="181"/>
        <v/>
      </c>
      <c r="CU71" s="706"/>
      <c r="CV71" s="213" t="str">
        <f t="shared" si="182"/>
        <v/>
      </c>
      <c r="CW71" s="139"/>
      <c r="CX71" s="1876" t="str">
        <f t="shared" si="160"/>
        <v/>
      </c>
      <c r="CY71" s="1877"/>
      <c r="CZ71" s="2115"/>
      <c r="DA71" s="767"/>
      <c r="DB71" s="2116"/>
      <c r="DC71" s="172"/>
      <c r="DD71" s="2123"/>
      <c r="DE71" s="184"/>
      <c r="DF71" s="1309" t="str">
        <f t="shared" si="183"/>
        <v>P3</v>
      </c>
      <c r="DG71" s="693" t="str">
        <f t="shared" si="183"/>
        <v/>
      </c>
      <c r="DH71" s="1306"/>
      <c r="DI71" s="7" t="str">
        <f t="shared" si="184"/>
        <v/>
      </c>
      <c r="DJ71" s="139"/>
      <c r="DK71" s="213" t="str">
        <f t="shared" si="185"/>
        <v/>
      </c>
      <c r="DL71" s="143"/>
      <c r="DM71" s="213" t="str">
        <f t="shared" si="186"/>
        <v/>
      </c>
      <c r="DN71" s="1303"/>
      <c r="DO71" s="213" t="str">
        <f t="shared" si="187"/>
        <v/>
      </c>
      <c r="DP71" s="706"/>
      <c r="DQ71" s="213" t="str">
        <f t="shared" si="188"/>
        <v/>
      </c>
      <c r="DR71" s="139"/>
      <c r="DS71" s="1876" t="str">
        <f t="shared" si="161"/>
        <v/>
      </c>
      <c r="DT71" s="1877"/>
      <c r="DU71" s="2115"/>
      <c r="DV71" s="767"/>
      <c r="DW71" s="2116"/>
      <c r="DX71" s="172"/>
      <c r="DY71" s="2123"/>
      <c r="DZ71" s="184"/>
      <c r="EA71" s="1309" t="str">
        <f t="shared" si="189"/>
        <v>P3</v>
      </c>
      <c r="EB71" s="693" t="str">
        <f t="shared" si="189"/>
        <v/>
      </c>
      <c r="EC71" s="1306"/>
      <c r="ED71" s="7" t="str">
        <f t="shared" si="190"/>
        <v/>
      </c>
      <c r="EE71" s="139"/>
      <c r="EF71" s="213" t="str">
        <f t="shared" si="191"/>
        <v/>
      </c>
      <c r="EG71" s="143"/>
      <c r="EH71" s="213" t="str">
        <f t="shared" si="192"/>
        <v/>
      </c>
      <c r="EI71" s="1303"/>
      <c r="EJ71" s="213" t="str">
        <f t="shared" si="193"/>
        <v/>
      </c>
      <c r="EK71" s="706"/>
      <c r="EL71" s="213" t="str">
        <f t="shared" si="194"/>
        <v/>
      </c>
      <c r="EM71" s="139"/>
      <c r="EN71" s="1876" t="str">
        <f t="shared" si="162"/>
        <v/>
      </c>
      <c r="EO71" s="1877"/>
      <c r="EP71" s="2115"/>
      <c r="EQ71" s="767"/>
      <c r="ER71" s="2116"/>
      <c r="ES71" s="172"/>
      <c r="ET71" s="2123"/>
      <c r="EU71" s="184"/>
      <c r="EV71" s="236" t="str">
        <f>EA67</f>
        <v>Nr</v>
      </c>
      <c r="EW71" s="236" t="str">
        <f>EW3</f>
        <v>Korte omschrijving maatregel</v>
      </c>
      <c r="EX71" s="688" t="str">
        <f>EB67</f>
        <v>Korte omschrijving maatregel</v>
      </c>
      <c r="EY71" s="236" t="str">
        <f>ED67</f>
        <v>Proces</v>
      </c>
      <c r="EZ71" s="689"/>
      <c r="FA71" s="238" t="s">
        <v>67</v>
      </c>
      <c r="FB71" s="239"/>
      <c r="FC71" s="239"/>
      <c r="FD71" s="239"/>
      <c r="FE71" s="239"/>
      <c r="FF71" s="239"/>
      <c r="FG71" s="240"/>
      <c r="FH71" s="304"/>
      <c r="FI71" s="271" t="s">
        <v>373</v>
      </c>
      <c r="FJ71" s="272"/>
      <c r="FK71" s="272"/>
      <c r="FL71" s="272"/>
      <c r="FM71" s="273"/>
      <c r="FN71" s="170"/>
      <c r="FO71" s="237" t="s">
        <v>38</v>
      </c>
      <c r="FP71" s="181"/>
      <c r="FQ71" s="236" t="str">
        <f>EV71</f>
        <v>Nr</v>
      </c>
      <c r="FR71" s="236" t="str">
        <f>FR3</f>
        <v>Korte omschrijving maatregel</v>
      </c>
      <c r="FS71" s="688" t="str">
        <f>EW71</f>
        <v>Korte omschrijving maatregel</v>
      </c>
      <c r="FT71" s="236" t="str">
        <f>EY71</f>
        <v>Proces</v>
      </c>
      <c r="FU71" s="689"/>
      <c r="FV71" s="238" t="s">
        <v>67</v>
      </c>
      <c r="FW71" s="239"/>
      <c r="FX71" s="239"/>
      <c r="FY71" s="239"/>
      <c r="FZ71" s="239"/>
      <c r="GA71" s="239"/>
      <c r="GB71" s="240"/>
      <c r="GC71" s="304"/>
      <c r="GD71" s="271" t="s">
        <v>373</v>
      </c>
      <c r="GE71" s="272"/>
      <c r="GF71" s="272"/>
      <c r="GG71" s="272"/>
      <c r="GH71" s="273"/>
      <c r="GI71" s="170"/>
      <c r="GJ71" s="237" t="s">
        <v>38</v>
      </c>
      <c r="GK71" s="181"/>
      <c r="GO71" s="628"/>
      <c r="GP71" s="2451"/>
      <c r="GQ71" s="2452"/>
      <c r="GR71" s="2453"/>
      <c r="GS71" s="2473" t="s">
        <v>120</v>
      </c>
      <c r="GT71" s="2474">
        <f t="shared" si="145"/>
        <v>0</v>
      </c>
      <c r="GU71" s="2455" t="str">
        <f t="shared" si="146"/>
        <v/>
      </c>
      <c r="GV71" s="2455" t="str">
        <f t="shared" si="147"/>
        <v/>
      </c>
      <c r="GW71" s="2455" t="str">
        <f t="shared" si="148"/>
        <v/>
      </c>
      <c r="GX71" s="2455" t="str">
        <f t="shared" si="149"/>
        <v/>
      </c>
      <c r="GY71" s="2455" t="str">
        <f t="shared" si="150"/>
        <v/>
      </c>
      <c r="GZ71" s="2455" t="str">
        <f t="shared" si="151"/>
        <v/>
      </c>
      <c r="HA71" s="2476" t="str">
        <f t="shared" si="152"/>
        <v/>
      </c>
      <c r="HB71" s="2453"/>
      <c r="HC71" s="2453"/>
      <c r="HD71" s="2453"/>
      <c r="HE71" s="2453"/>
      <c r="HF71" s="2453"/>
      <c r="HG71" s="2453"/>
      <c r="HH71" s="2453"/>
      <c r="HI71" s="2453"/>
      <c r="HJ71" s="2453"/>
      <c r="HK71" s="2453"/>
      <c r="HL71" s="2453"/>
      <c r="HM71" s="2453"/>
      <c r="HN71" s="2453"/>
      <c r="HO71" s="2453"/>
      <c r="HP71" s="2453"/>
      <c r="HQ71" s="2453"/>
      <c r="HR71" s="2453"/>
      <c r="HS71" s="2453"/>
      <c r="HT71" s="2453"/>
      <c r="HU71" s="2453"/>
      <c r="HV71" s="2452"/>
      <c r="HW71" s="2449" t="str">
        <f>'2020'!BV3</f>
        <v>Proces 31</v>
      </c>
      <c r="HX71" s="2439"/>
      <c r="HY71" s="201"/>
      <c r="HZ71" s="201"/>
    </row>
    <row r="72" spans="1:235" s="627" customFormat="1" ht="18.75" customHeight="1" thickBot="1" x14ac:dyDescent="0.3">
      <c r="A72" s="629" t="s">
        <v>111</v>
      </c>
      <c r="B72" s="699"/>
      <c r="C72" s="1849"/>
      <c r="D72" s="166"/>
      <c r="E72" s="139"/>
      <c r="F72" s="700"/>
      <c r="G72" s="1303"/>
      <c r="H72" s="630"/>
      <c r="I72" s="1304"/>
      <c r="J72" s="705"/>
      <c r="K72" s="1303"/>
      <c r="L72" s="1314"/>
      <c r="M72" s="139"/>
      <c r="N72" s="1835"/>
      <c r="O72" s="1800">
        <f t="shared" si="163"/>
        <v>0</v>
      </c>
      <c r="P72" s="1835"/>
      <c r="Q72" s="1800">
        <f t="shared" si="164"/>
        <v>0</v>
      </c>
      <c r="R72" s="1793"/>
      <c r="S72" s="1834"/>
      <c r="T72" s="1787"/>
      <c r="U72" s="1811"/>
      <c r="V72" s="1811"/>
      <c r="W72" s="1811"/>
      <c r="X72" s="1811"/>
      <c r="Y72" s="542"/>
      <c r="Z72" s="1323" t="str">
        <f t="shared" si="165"/>
        <v>P4</v>
      </c>
      <c r="AA72" s="691" t="str">
        <f t="shared" si="154"/>
        <v/>
      </c>
      <c r="AB72" s="694"/>
      <c r="AC72" s="7" t="str">
        <f t="shared" si="155"/>
        <v/>
      </c>
      <c r="AD72" s="139"/>
      <c r="AE72" s="213" t="str">
        <f t="shared" si="156"/>
        <v/>
      </c>
      <c r="AF72" s="139"/>
      <c r="AG72" s="213" t="str">
        <f t="shared" si="157"/>
        <v/>
      </c>
      <c r="AH72" s="1303"/>
      <c r="AI72" s="1311" t="str">
        <f t="shared" si="166"/>
        <v/>
      </c>
      <c r="AJ72" s="706"/>
      <c r="AK72" s="213" t="str">
        <f t="shared" si="167"/>
        <v/>
      </c>
      <c r="AL72" s="139"/>
      <c r="AM72" s="1876"/>
      <c r="AN72" s="1877"/>
      <c r="AO72" s="2115"/>
      <c r="AP72" s="767"/>
      <c r="AQ72" s="2116"/>
      <c r="AR72" s="139"/>
      <c r="AS72" s="2123"/>
      <c r="AT72" s="181"/>
      <c r="AU72" s="1309" t="str">
        <f t="shared" si="168"/>
        <v>P4</v>
      </c>
      <c r="AV72" s="693" t="str">
        <f t="shared" si="168"/>
        <v/>
      </c>
      <c r="AW72" s="1306"/>
      <c r="AX72" s="7" t="str">
        <f t="shared" si="169"/>
        <v/>
      </c>
      <c r="AY72" s="139"/>
      <c r="AZ72" s="213" t="str">
        <f t="shared" si="170"/>
        <v/>
      </c>
      <c r="BA72" s="139"/>
      <c r="BB72" s="213" t="str">
        <f t="shared" si="170"/>
        <v/>
      </c>
      <c r="BC72" s="1303"/>
      <c r="BD72" s="213" t="str">
        <f t="shared" si="170"/>
        <v/>
      </c>
      <c r="BE72" s="706"/>
      <c r="BF72" s="213" t="str">
        <f t="shared" si="170"/>
        <v/>
      </c>
      <c r="BG72" s="139"/>
      <c r="BH72" s="1876" t="str">
        <f t="shared" si="158"/>
        <v/>
      </c>
      <c r="BI72" s="1877"/>
      <c r="BJ72" s="2115"/>
      <c r="BK72" s="767"/>
      <c r="BL72" s="2116"/>
      <c r="BM72" s="186"/>
      <c r="BN72" s="2122"/>
      <c r="BO72" s="181"/>
      <c r="BP72" s="1309" t="str">
        <f t="shared" si="171"/>
        <v>P4</v>
      </c>
      <c r="BQ72" s="693" t="str">
        <f t="shared" si="171"/>
        <v/>
      </c>
      <c r="BR72" s="1306"/>
      <c r="BS72" s="7" t="str">
        <f t="shared" si="172"/>
        <v/>
      </c>
      <c r="BT72" s="139"/>
      <c r="BU72" s="213" t="str">
        <f t="shared" si="173"/>
        <v/>
      </c>
      <c r="BV72" s="139"/>
      <c r="BW72" s="213" t="str">
        <f t="shared" si="174"/>
        <v/>
      </c>
      <c r="BX72" s="1303"/>
      <c r="BY72" s="213" t="str">
        <f t="shared" si="175"/>
        <v/>
      </c>
      <c r="BZ72" s="706"/>
      <c r="CA72" s="213" t="str">
        <f t="shared" si="176"/>
        <v/>
      </c>
      <c r="CB72" s="139"/>
      <c r="CC72" s="1876" t="str">
        <f t="shared" si="159"/>
        <v/>
      </c>
      <c r="CD72" s="1877"/>
      <c r="CE72" s="2115"/>
      <c r="CF72" s="767"/>
      <c r="CG72" s="2116"/>
      <c r="CH72" s="172"/>
      <c r="CI72" s="2123"/>
      <c r="CJ72" s="184"/>
      <c r="CK72" s="1309" t="str">
        <f t="shared" si="177"/>
        <v>P4</v>
      </c>
      <c r="CL72" s="693" t="str">
        <f t="shared" si="177"/>
        <v/>
      </c>
      <c r="CM72" s="1306"/>
      <c r="CN72" s="7" t="str">
        <f t="shared" si="178"/>
        <v/>
      </c>
      <c r="CO72" s="139"/>
      <c r="CP72" s="213" t="str">
        <f t="shared" si="179"/>
        <v/>
      </c>
      <c r="CQ72" s="139"/>
      <c r="CR72" s="213" t="str">
        <f t="shared" si="180"/>
        <v/>
      </c>
      <c r="CS72" s="1303"/>
      <c r="CT72" s="213" t="str">
        <f t="shared" si="181"/>
        <v/>
      </c>
      <c r="CU72" s="706"/>
      <c r="CV72" s="213" t="str">
        <f t="shared" si="182"/>
        <v/>
      </c>
      <c r="CW72" s="139"/>
      <c r="CX72" s="1876" t="str">
        <f t="shared" si="160"/>
        <v/>
      </c>
      <c r="CY72" s="1877"/>
      <c r="CZ72" s="2115"/>
      <c r="DA72" s="767"/>
      <c r="DB72" s="2116"/>
      <c r="DC72" s="172"/>
      <c r="DD72" s="2123"/>
      <c r="DE72" s="184"/>
      <c r="DF72" s="1309" t="str">
        <f t="shared" si="183"/>
        <v>P4</v>
      </c>
      <c r="DG72" s="693" t="str">
        <f t="shared" si="183"/>
        <v/>
      </c>
      <c r="DH72" s="1306"/>
      <c r="DI72" s="7" t="str">
        <f t="shared" si="184"/>
        <v/>
      </c>
      <c r="DJ72" s="139"/>
      <c r="DK72" s="213" t="str">
        <f t="shared" si="185"/>
        <v/>
      </c>
      <c r="DL72" s="139"/>
      <c r="DM72" s="213" t="str">
        <f t="shared" si="186"/>
        <v/>
      </c>
      <c r="DN72" s="1303"/>
      <c r="DO72" s="213" t="str">
        <f t="shared" si="187"/>
        <v/>
      </c>
      <c r="DP72" s="706"/>
      <c r="DQ72" s="213" t="str">
        <f t="shared" si="188"/>
        <v/>
      </c>
      <c r="DR72" s="139"/>
      <c r="DS72" s="1876" t="str">
        <f t="shared" si="161"/>
        <v/>
      </c>
      <c r="DT72" s="1877"/>
      <c r="DU72" s="2115"/>
      <c r="DV72" s="767"/>
      <c r="DW72" s="2116"/>
      <c r="DX72" s="172"/>
      <c r="DY72" s="2123"/>
      <c r="DZ72" s="184"/>
      <c r="EA72" s="1309" t="str">
        <f t="shared" si="189"/>
        <v>P4</v>
      </c>
      <c r="EB72" s="693" t="str">
        <f t="shared" si="189"/>
        <v/>
      </c>
      <c r="EC72" s="1306"/>
      <c r="ED72" s="7" t="str">
        <f t="shared" si="190"/>
        <v/>
      </c>
      <c r="EE72" s="139"/>
      <c r="EF72" s="213" t="str">
        <f t="shared" si="191"/>
        <v/>
      </c>
      <c r="EG72" s="139"/>
      <c r="EH72" s="213" t="str">
        <f t="shared" si="192"/>
        <v/>
      </c>
      <c r="EI72" s="1303"/>
      <c r="EJ72" s="213" t="str">
        <f t="shared" si="193"/>
        <v/>
      </c>
      <c r="EK72" s="706"/>
      <c r="EL72" s="213" t="str">
        <f t="shared" si="194"/>
        <v/>
      </c>
      <c r="EM72" s="139"/>
      <c r="EN72" s="1876" t="str">
        <f t="shared" si="162"/>
        <v/>
      </c>
      <c r="EO72" s="1877"/>
      <c r="EP72" s="2115"/>
      <c r="EQ72" s="767"/>
      <c r="ER72" s="2116"/>
      <c r="ES72" s="172"/>
      <c r="ET72" s="2123"/>
      <c r="EU72" s="184"/>
      <c r="EV72" s="245"/>
      <c r="EW72" s="245"/>
      <c r="EX72" s="694"/>
      <c r="EY72" s="245"/>
      <c r="EZ72" s="695"/>
      <c r="FA72" s="225" t="str">
        <f>EF68</f>
        <v>brandstof (€/GJ)</v>
      </c>
      <c r="FB72" s="695"/>
      <c r="FC72" s="1404" t="str">
        <f>EH68</f>
        <v>elektriciteit (€/MWh)</v>
      </c>
      <c r="FD72" s="695"/>
      <c r="FE72" s="225" t="str">
        <f>EJ68</f>
        <v>Investering (k€)</v>
      </c>
      <c r="FF72" s="706"/>
      <c r="FG72" s="1404" t="str">
        <f>EL68</f>
        <v>IRR (%)</v>
      </c>
      <c r="FH72" s="306"/>
      <c r="FI72" s="282"/>
      <c r="FJ72" s="283"/>
      <c r="FK72" s="283"/>
      <c r="FL72" s="283"/>
      <c r="FM72" s="284"/>
      <c r="FN72" s="171"/>
      <c r="FO72" s="246"/>
      <c r="FP72" s="181"/>
      <c r="FQ72" s="245"/>
      <c r="FR72" s="245"/>
      <c r="FS72" s="694"/>
      <c r="FT72" s="245"/>
      <c r="FU72" s="695"/>
      <c r="FV72" s="225" t="str">
        <f>FA72</f>
        <v>brandstof (€/GJ)</v>
      </c>
      <c r="FW72" s="695"/>
      <c r="FX72" s="1404" t="str">
        <f>FC72</f>
        <v>elektriciteit (€/MWh)</v>
      </c>
      <c r="FY72" s="695"/>
      <c r="FZ72" s="225" t="str">
        <f>FE72</f>
        <v>Investering (k€)</v>
      </c>
      <c r="GA72" s="706"/>
      <c r="GB72" s="1404" t="str">
        <f>FG72</f>
        <v>IRR (%)</v>
      </c>
      <c r="GC72" s="306"/>
      <c r="GD72" s="282"/>
      <c r="GE72" s="283"/>
      <c r="GF72" s="283"/>
      <c r="GG72" s="283"/>
      <c r="GH72" s="284"/>
      <c r="GI72" s="171"/>
      <c r="GJ72" s="246"/>
      <c r="GK72" s="181"/>
      <c r="GO72" s="628"/>
      <c r="GP72" s="2451"/>
      <c r="GQ72" s="2452"/>
      <c r="GR72" s="2453"/>
      <c r="GS72" s="2473" t="s">
        <v>121</v>
      </c>
      <c r="GT72" s="2474">
        <f t="shared" si="145"/>
        <v>0</v>
      </c>
      <c r="GU72" s="2455" t="str">
        <f t="shared" si="146"/>
        <v/>
      </c>
      <c r="GV72" s="2455" t="str">
        <f t="shared" si="147"/>
        <v/>
      </c>
      <c r="GW72" s="2455" t="str">
        <f t="shared" si="148"/>
        <v/>
      </c>
      <c r="GX72" s="2455" t="str">
        <f t="shared" si="149"/>
        <v/>
      </c>
      <c r="GY72" s="2455" t="str">
        <f t="shared" si="150"/>
        <v/>
      </c>
      <c r="GZ72" s="2455" t="str">
        <f t="shared" si="151"/>
        <v/>
      </c>
      <c r="HA72" s="2476" t="str">
        <f t="shared" si="152"/>
        <v/>
      </c>
      <c r="HB72" s="2453"/>
      <c r="HC72" s="2453"/>
      <c r="HD72" s="2453"/>
      <c r="HE72" s="2453"/>
      <c r="HF72" s="2453"/>
      <c r="HG72" s="2453"/>
      <c r="HH72" s="2453"/>
      <c r="HI72" s="2453"/>
      <c r="HJ72" s="2453"/>
      <c r="HK72" s="2453"/>
      <c r="HL72" s="2453"/>
      <c r="HM72" s="2453"/>
      <c r="HN72" s="2453"/>
      <c r="HO72" s="2453"/>
      <c r="HP72" s="2453"/>
      <c r="HQ72" s="2453"/>
      <c r="HR72" s="2453"/>
      <c r="HS72" s="2453"/>
      <c r="HT72" s="2453"/>
      <c r="HU72" s="2453"/>
      <c r="HV72" s="2452"/>
      <c r="HW72" s="2449" t="str">
        <f>'2020'!BW3</f>
        <v>Proces 32</v>
      </c>
      <c r="HX72" s="2439"/>
      <c r="HY72" s="201"/>
      <c r="HZ72" s="201"/>
    </row>
    <row r="73" spans="1:235" s="627" customFormat="1" ht="18.75" customHeight="1" x14ac:dyDescent="0.25">
      <c r="A73" s="629" t="s">
        <v>112</v>
      </c>
      <c r="B73" s="699"/>
      <c r="C73" s="1849"/>
      <c r="D73" s="166"/>
      <c r="E73" s="139"/>
      <c r="F73" s="700"/>
      <c r="G73" s="1303"/>
      <c r="H73" s="630"/>
      <c r="I73" s="1304"/>
      <c r="J73" s="705"/>
      <c r="K73" s="1303"/>
      <c r="L73" s="1314"/>
      <c r="M73" s="139"/>
      <c r="N73" s="1835"/>
      <c r="O73" s="1800">
        <f t="shared" si="163"/>
        <v>0</v>
      </c>
      <c r="P73" s="1835"/>
      <c r="Q73" s="1800">
        <f t="shared" si="164"/>
        <v>0</v>
      </c>
      <c r="R73" s="1793"/>
      <c r="S73" s="1834"/>
      <c r="T73" s="1787"/>
      <c r="U73" s="1811"/>
      <c r="V73" s="1811"/>
      <c r="W73" s="1811"/>
      <c r="X73" s="1811"/>
      <c r="Y73" s="542"/>
      <c r="Z73" s="1323" t="str">
        <f t="shared" si="165"/>
        <v>P5</v>
      </c>
      <c r="AA73" s="691" t="str">
        <f t="shared" si="154"/>
        <v/>
      </c>
      <c r="AB73" s="694"/>
      <c r="AC73" s="7" t="str">
        <f t="shared" si="155"/>
        <v/>
      </c>
      <c r="AD73" s="139"/>
      <c r="AE73" s="213" t="str">
        <f t="shared" si="156"/>
        <v/>
      </c>
      <c r="AF73" s="139"/>
      <c r="AG73" s="213" t="str">
        <f t="shared" si="157"/>
        <v/>
      </c>
      <c r="AH73" s="1303"/>
      <c r="AI73" s="1311" t="str">
        <f t="shared" si="166"/>
        <v/>
      </c>
      <c r="AJ73" s="706"/>
      <c r="AK73" s="213" t="str">
        <f t="shared" si="167"/>
        <v/>
      </c>
      <c r="AL73" s="139"/>
      <c r="AM73" s="1876"/>
      <c r="AN73" s="1877"/>
      <c r="AO73" s="2115"/>
      <c r="AP73" s="767"/>
      <c r="AQ73" s="2116"/>
      <c r="AR73" s="139"/>
      <c r="AS73" s="2123"/>
      <c r="AT73" s="181"/>
      <c r="AU73" s="1309" t="str">
        <f t="shared" si="168"/>
        <v>P5</v>
      </c>
      <c r="AV73" s="693" t="str">
        <f t="shared" si="168"/>
        <v/>
      </c>
      <c r="AW73" s="1306"/>
      <c r="AX73" s="7" t="str">
        <f t="shared" si="169"/>
        <v/>
      </c>
      <c r="AY73" s="139"/>
      <c r="AZ73" s="213" t="str">
        <f t="shared" si="170"/>
        <v/>
      </c>
      <c r="BA73" s="139"/>
      <c r="BB73" s="213" t="str">
        <f t="shared" si="170"/>
        <v/>
      </c>
      <c r="BC73" s="1303"/>
      <c r="BD73" s="213" t="str">
        <f t="shared" si="170"/>
        <v/>
      </c>
      <c r="BE73" s="706"/>
      <c r="BF73" s="213" t="str">
        <f t="shared" si="170"/>
        <v/>
      </c>
      <c r="BG73" s="139"/>
      <c r="BH73" s="1876" t="str">
        <f t="shared" si="158"/>
        <v/>
      </c>
      <c r="BI73" s="1877"/>
      <c r="BJ73" s="2115"/>
      <c r="BK73" s="767"/>
      <c r="BL73" s="2116"/>
      <c r="BM73" s="186"/>
      <c r="BN73" s="2122"/>
      <c r="BO73" s="181"/>
      <c r="BP73" s="1309" t="str">
        <f t="shared" si="171"/>
        <v>P5</v>
      </c>
      <c r="BQ73" s="693" t="str">
        <f t="shared" si="171"/>
        <v/>
      </c>
      <c r="BR73" s="1306"/>
      <c r="BS73" s="7" t="str">
        <f t="shared" si="172"/>
        <v/>
      </c>
      <c r="BT73" s="139"/>
      <c r="BU73" s="213" t="str">
        <f t="shared" si="173"/>
        <v/>
      </c>
      <c r="BV73" s="139"/>
      <c r="BW73" s="213" t="str">
        <f t="shared" si="174"/>
        <v/>
      </c>
      <c r="BX73" s="1303"/>
      <c r="BY73" s="213" t="str">
        <f t="shared" si="175"/>
        <v/>
      </c>
      <c r="BZ73" s="706"/>
      <c r="CA73" s="213" t="str">
        <f t="shared" si="176"/>
        <v/>
      </c>
      <c r="CB73" s="139"/>
      <c r="CC73" s="1876" t="str">
        <f t="shared" si="159"/>
        <v/>
      </c>
      <c r="CD73" s="1877"/>
      <c r="CE73" s="2115"/>
      <c r="CF73" s="767"/>
      <c r="CG73" s="2116"/>
      <c r="CH73" s="172"/>
      <c r="CI73" s="2123"/>
      <c r="CJ73" s="184"/>
      <c r="CK73" s="1309" t="str">
        <f t="shared" si="177"/>
        <v>P5</v>
      </c>
      <c r="CL73" s="693" t="str">
        <f t="shared" si="177"/>
        <v/>
      </c>
      <c r="CM73" s="1306"/>
      <c r="CN73" s="7" t="str">
        <f t="shared" si="178"/>
        <v/>
      </c>
      <c r="CO73" s="139"/>
      <c r="CP73" s="213" t="str">
        <f t="shared" si="179"/>
        <v/>
      </c>
      <c r="CQ73" s="139"/>
      <c r="CR73" s="213" t="str">
        <f t="shared" si="180"/>
        <v/>
      </c>
      <c r="CS73" s="1303"/>
      <c r="CT73" s="213" t="str">
        <f t="shared" si="181"/>
        <v/>
      </c>
      <c r="CU73" s="706"/>
      <c r="CV73" s="213" t="str">
        <f t="shared" si="182"/>
        <v/>
      </c>
      <c r="CW73" s="139"/>
      <c r="CX73" s="1876" t="str">
        <f t="shared" si="160"/>
        <v/>
      </c>
      <c r="CY73" s="1877"/>
      <c r="CZ73" s="2115"/>
      <c r="DA73" s="767"/>
      <c r="DB73" s="2116"/>
      <c r="DC73" s="172"/>
      <c r="DD73" s="2123"/>
      <c r="DE73" s="184"/>
      <c r="DF73" s="1309" t="str">
        <f t="shared" si="183"/>
        <v>P5</v>
      </c>
      <c r="DG73" s="693" t="str">
        <f t="shared" si="183"/>
        <v/>
      </c>
      <c r="DH73" s="1306"/>
      <c r="DI73" s="7" t="str">
        <f t="shared" si="184"/>
        <v/>
      </c>
      <c r="DJ73" s="139"/>
      <c r="DK73" s="213" t="str">
        <f t="shared" si="185"/>
        <v/>
      </c>
      <c r="DL73" s="139"/>
      <c r="DM73" s="213" t="str">
        <f t="shared" si="186"/>
        <v/>
      </c>
      <c r="DN73" s="1303"/>
      <c r="DO73" s="213" t="str">
        <f t="shared" si="187"/>
        <v/>
      </c>
      <c r="DP73" s="706"/>
      <c r="DQ73" s="213" t="str">
        <f t="shared" si="188"/>
        <v/>
      </c>
      <c r="DR73" s="139"/>
      <c r="DS73" s="1876" t="str">
        <f t="shared" si="161"/>
        <v/>
      </c>
      <c r="DT73" s="1877"/>
      <c r="DU73" s="2115"/>
      <c r="DV73" s="767"/>
      <c r="DW73" s="2116"/>
      <c r="DX73" s="172"/>
      <c r="DY73" s="2123"/>
      <c r="DZ73" s="184"/>
      <c r="EA73" s="1309" t="str">
        <f t="shared" si="189"/>
        <v>P5</v>
      </c>
      <c r="EB73" s="693" t="str">
        <f t="shared" si="189"/>
        <v/>
      </c>
      <c r="EC73" s="1306"/>
      <c r="ED73" s="7" t="str">
        <f t="shared" si="190"/>
        <v/>
      </c>
      <c r="EE73" s="139"/>
      <c r="EF73" s="213" t="str">
        <f t="shared" si="191"/>
        <v/>
      </c>
      <c r="EG73" s="139"/>
      <c r="EH73" s="213" t="str">
        <f t="shared" si="192"/>
        <v/>
      </c>
      <c r="EI73" s="1303"/>
      <c r="EJ73" s="213" t="str">
        <f t="shared" si="193"/>
        <v/>
      </c>
      <c r="EK73" s="706"/>
      <c r="EL73" s="213" t="str">
        <f t="shared" si="194"/>
        <v/>
      </c>
      <c r="EM73" s="139"/>
      <c r="EN73" s="1876" t="str">
        <f t="shared" si="162"/>
        <v/>
      </c>
      <c r="EO73" s="1877"/>
      <c r="EP73" s="2115"/>
      <c r="EQ73" s="767"/>
      <c r="ER73" s="2116"/>
      <c r="ES73" s="172"/>
      <c r="ET73" s="2123"/>
      <c r="EU73" s="184"/>
      <c r="EV73" s="1307" t="str">
        <f t="shared" ref="EV73:EW87" si="195">EA69</f>
        <v>P1</v>
      </c>
      <c r="EW73" s="685" t="str">
        <f t="shared" si="195"/>
        <v/>
      </c>
      <c r="EX73" s="1306"/>
      <c r="EY73" s="6" t="str">
        <f t="shared" ref="EY73:EY87" si="196">ED69</f>
        <v/>
      </c>
      <c r="EZ73" s="139"/>
      <c r="FA73" s="212" t="str">
        <f t="shared" ref="FA73:FA87" si="197">IF(EF69="","",EF69)</f>
        <v/>
      </c>
      <c r="FB73" s="139"/>
      <c r="FC73" s="212" t="str">
        <f t="shared" ref="FC73:FC87" si="198">IF(EH69="","",EH69)</f>
        <v/>
      </c>
      <c r="FD73" s="1303"/>
      <c r="FE73" s="212" t="str">
        <f t="shared" ref="FE73:FE87" si="199">IF(EJ69="","",EJ69)</f>
        <v/>
      </c>
      <c r="FF73" s="706"/>
      <c r="FG73" s="212" t="str">
        <f t="shared" ref="FG73:FG87" si="200">IF(EL69="","",EL69)</f>
        <v/>
      </c>
      <c r="FH73" s="139"/>
      <c r="FI73" s="1867" t="str">
        <f t="shared" ref="FI73:FI87" si="201">IF(TRIM(EN69)="","",EN69)</f>
        <v/>
      </c>
      <c r="FJ73" s="1868"/>
      <c r="FK73" s="1868"/>
      <c r="FL73" s="1868"/>
      <c r="FM73" s="1869"/>
      <c r="FN73" s="172"/>
      <c r="FO73" s="212"/>
      <c r="FP73" s="182"/>
      <c r="FQ73" s="1307" t="str">
        <f>EV73</f>
        <v>P1</v>
      </c>
      <c r="FR73" s="685" t="str">
        <f>EW73</f>
        <v/>
      </c>
      <c r="FS73" s="1306"/>
      <c r="FT73" s="6" t="str">
        <f>EY73</f>
        <v/>
      </c>
      <c r="FU73" s="139"/>
      <c r="FV73" s="212" t="str">
        <f>IF(FA73="","",FA73)</f>
        <v/>
      </c>
      <c r="FW73" s="139"/>
      <c r="FX73" s="212" t="str">
        <f>IF(FC73="","",FC73)</f>
        <v/>
      </c>
      <c r="FY73" s="1303"/>
      <c r="FZ73" s="212" t="str">
        <f>IF(FE73="","",FE73)</f>
        <v/>
      </c>
      <c r="GA73" s="706"/>
      <c r="GB73" s="212" t="str">
        <f>IF(FG73="","",FG73)</f>
        <v/>
      </c>
      <c r="GC73" s="139"/>
      <c r="GD73" s="1867" t="str">
        <f t="shared" ref="GD73:GD87" si="202">IF(TRIM(FI73)="","",FI73)</f>
        <v/>
      </c>
      <c r="GE73" s="1868"/>
      <c r="GF73" s="1868"/>
      <c r="GG73" s="1868"/>
      <c r="GH73" s="1869"/>
      <c r="GI73" s="172"/>
      <c r="GJ73" s="212"/>
      <c r="GK73" s="181"/>
      <c r="GO73" s="628"/>
      <c r="GP73" s="2451"/>
      <c r="GQ73" s="2452"/>
      <c r="GR73" s="2453"/>
      <c r="GS73" s="2473" t="s">
        <v>122</v>
      </c>
      <c r="GT73" s="2474">
        <f t="shared" si="145"/>
        <v>0</v>
      </c>
      <c r="GU73" s="2455" t="str">
        <f t="shared" si="146"/>
        <v/>
      </c>
      <c r="GV73" s="2455" t="str">
        <f t="shared" si="147"/>
        <v/>
      </c>
      <c r="GW73" s="2455" t="str">
        <f t="shared" si="148"/>
        <v/>
      </c>
      <c r="GX73" s="2455" t="str">
        <f t="shared" si="149"/>
        <v/>
      </c>
      <c r="GY73" s="2455" t="str">
        <f t="shared" si="150"/>
        <v/>
      </c>
      <c r="GZ73" s="2455" t="str">
        <f t="shared" si="151"/>
        <v/>
      </c>
      <c r="HA73" s="2476" t="str">
        <f t="shared" si="152"/>
        <v/>
      </c>
      <c r="HB73" s="2453"/>
      <c r="HC73" s="2453"/>
      <c r="HD73" s="2453"/>
      <c r="HE73" s="2453"/>
      <c r="HF73" s="2453"/>
      <c r="HG73" s="2453"/>
      <c r="HH73" s="2453"/>
      <c r="HI73" s="2453"/>
      <c r="HJ73" s="2453"/>
      <c r="HK73" s="2453"/>
      <c r="HL73" s="2453"/>
      <c r="HM73" s="2453"/>
      <c r="HN73" s="2453"/>
      <c r="HO73" s="2453"/>
      <c r="HP73" s="2453"/>
      <c r="HQ73" s="2453"/>
      <c r="HR73" s="2453"/>
      <c r="HS73" s="2453"/>
      <c r="HT73" s="2453"/>
      <c r="HU73" s="2453"/>
      <c r="HV73" s="2452"/>
      <c r="HW73" s="2449" t="str">
        <f>'2020'!BX3</f>
        <v>Proces 33</v>
      </c>
      <c r="HX73" s="2439"/>
      <c r="HY73" s="201"/>
      <c r="HZ73" s="201"/>
    </row>
    <row r="74" spans="1:235" s="627" customFormat="1" ht="18.75" customHeight="1" x14ac:dyDescent="0.25">
      <c r="A74" s="629" t="s">
        <v>113</v>
      </c>
      <c r="B74" s="1373"/>
      <c r="C74" s="1849"/>
      <c r="D74" s="166"/>
      <c r="E74" s="139"/>
      <c r="F74" s="700"/>
      <c r="G74" s="1303"/>
      <c r="H74" s="630"/>
      <c r="I74" s="1304"/>
      <c r="J74" s="705"/>
      <c r="K74" s="1303"/>
      <c r="L74" s="1314"/>
      <c r="M74" s="139"/>
      <c r="N74" s="1793"/>
      <c r="O74" s="1800">
        <f t="shared" si="163"/>
        <v>0</v>
      </c>
      <c r="P74" s="1793"/>
      <c r="Q74" s="1800">
        <f t="shared" si="164"/>
        <v>0</v>
      </c>
      <c r="R74" s="1793"/>
      <c r="S74" s="1834"/>
      <c r="T74" s="1795"/>
      <c r="U74" s="1812"/>
      <c r="V74" s="1812"/>
      <c r="W74" s="1812"/>
      <c r="X74" s="1812"/>
      <c r="Y74" s="542"/>
      <c r="Z74" s="1323" t="str">
        <f t="shared" si="165"/>
        <v>P6</v>
      </c>
      <c r="AA74" s="691" t="str">
        <f t="shared" si="154"/>
        <v/>
      </c>
      <c r="AB74" s="694"/>
      <c r="AC74" s="7" t="str">
        <f t="shared" si="155"/>
        <v/>
      </c>
      <c r="AD74" s="139"/>
      <c r="AE74" s="213" t="str">
        <f t="shared" si="156"/>
        <v/>
      </c>
      <c r="AF74" s="139"/>
      <c r="AG74" s="213" t="str">
        <f t="shared" si="157"/>
        <v/>
      </c>
      <c r="AH74" s="1303"/>
      <c r="AI74" s="1311" t="str">
        <f t="shared" si="166"/>
        <v/>
      </c>
      <c r="AJ74" s="706"/>
      <c r="AK74" s="213" t="str">
        <f t="shared" si="167"/>
        <v/>
      </c>
      <c r="AL74" s="139"/>
      <c r="AM74" s="1876"/>
      <c r="AN74" s="1877"/>
      <c r="AO74" s="2115"/>
      <c r="AP74" s="767"/>
      <c r="AQ74" s="2116"/>
      <c r="AR74" s="139"/>
      <c r="AS74" s="2124"/>
      <c r="AT74" s="181"/>
      <c r="AU74" s="1309" t="str">
        <f t="shared" si="168"/>
        <v>P6</v>
      </c>
      <c r="AV74" s="693" t="str">
        <f t="shared" si="168"/>
        <v/>
      </c>
      <c r="AW74" s="1306"/>
      <c r="AX74" s="7" t="str">
        <f t="shared" si="169"/>
        <v/>
      </c>
      <c r="AY74" s="139"/>
      <c r="AZ74" s="213" t="str">
        <f t="shared" si="170"/>
        <v/>
      </c>
      <c r="BA74" s="139"/>
      <c r="BB74" s="213" t="str">
        <f t="shared" si="170"/>
        <v/>
      </c>
      <c r="BC74" s="1303"/>
      <c r="BD74" s="213" t="str">
        <f t="shared" si="170"/>
        <v/>
      </c>
      <c r="BE74" s="706"/>
      <c r="BF74" s="213" t="str">
        <f t="shared" si="170"/>
        <v/>
      </c>
      <c r="BG74" s="139"/>
      <c r="BH74" s="1876" t="str">
        <f t="shared" si="158"/>
        <v/>
      </c>
      <c r="BI74" s="1877"/>
      <c r="BJ74" s="2115"/>
      <c r="BK74" s="767"/>
      <c r="BL74" s="2116"/>
      <c r="BM74" s="186"/>
      <c r="BN74" s="2122"/>
      <c r="BO74" s="181"/>
      <c r="BP74" s="1309" t="str">
        <f t="shared" si="171"/>
        <v>P6</v>
      </c>
      <c r="BQ74" s="693" t="str">
        <f t="shared" si="171"/>
        <v/>
      </c>
      <c r="BR74" s="1306"/>
      <c r="BS74" s="7" t="str">
        <f t="shared" si="172"/>
        <v/>
      </c>
      <c r="BT74" s="139"/>
      <c r="BU74" s="213" t="str">
        <f t="shared" si="173"/>
        <v/>
      </c>
      <c r="BV74" s="139"/>
      <c r="BW74" s="213" t="str">
        <f t="shared" si="174"/>
        <v/>
      </c>
      <c r="BX74" s="1303"/>
      <c r="BY74" s="213" t="str">
        <f t="shared" si="175"/>
        <v/>
      </c>
      <c r="BZ74" s="706"/>
      <c r="CA74" s="213" t="str">
        <f t="shared" si="176"/>
        <v/>
      </c>
      <c r="CB74" s="139"/>
      <c r="CC74" s="1876" t="str">
        <f t="shared" si="159"/>
        <v/>
      </c>
      <c r="CD74" s="1877"/>
      <c r="CE74" s="2115"/>
      <c r="CF74" s="767"/>
      <c r="CG74" s="2116"/>
      <c r="CH74" s="172"/>
      <c r="CI74" s="2123"/>
      <c r="CJ74" s="184"/>
      <c r="CK74" s="1309" t="str">
        <f t="shared" si="177"/>
        <v>P6</v>
      </c>
      <c r="CL74" s="693" t="str">
        <f t="shared" si="177"/>
        <v/>
      </c>
      <c r="CM74" s="1306"/>
      <c r="CN74" s="7" t="str">
        <f t="shared" si="178"/>
        <v/>
      </c>
      <c r="CO74" s="139"/>
      <c r="CP74" s="213" t="str">
        <f t="shared" si="179"/>
        <v/>
      </c>
      <c r="CQ74" s="139"/>
      <c r="CR74" s="213" t="str">
        <f t="shared" si="180"/>
        <v/>
      </c>
      <c r="CS74" s="1303"/>
      <c r="CT74" s="213" t="str">
        <f t="shared" si="181"/>
        <v/>
      </c>
      <c r="CU74" s="706"/>
      <c r="CV74" s="213" t="str">
        <f t="shared" si="182"/>
        <v/>
      </c>
      <c r="CW74" s="139"/>
      <c r="CX74" s="1876" t="str">
        <f t="shared" si="160"/>
        <v/>
      </c>
      <c r="CY74" s="1877"/>
      <c r="CZ74" s="2115"/>
      <c r="DA74" s="767"/>
      <c r="DB74" s="2116"/>
      <c r="DC74" s="172"/>
      <c r="DD74" s="2123"/>
      <c r="DE74" s="184"/>
      <c r="DF74" s="1309" t="str">
        <f t="shared" si="183"/>
        <v>P6</v>
      </c>
      <c r="DG74" s="693" t="str">
        <f t="shared" si="183"/>
        <v/>
      </c>
      <c r="DH74" s="1306"/>
      <c r="DI74" s="7" t="str">
        <f t="shared" si="184"/>
        <v/>
      </c>
      <c r="DJ74" s="139"/>
      <c r="DK74" s="213" t="str">
        <f t="shared" si="185"/>
        <v/>
      </c>
      <c r="DL74" s="139"/>
      <c r="DM74" s="213" t="str">
        <f t="shared" si="186"/>
        <v/>
      </c>
      <c r="DN74" s="1303"/>
      <c r="DO74" s="213" t="str">
        <f t="shared" si="187"/>
        <v/>
      </c>
      <c r="DP74" s="706"/>
      <c r="DQ74" s="213" t="str">
        <f t="shared" si="188"/>
        <v/>
      </c>
      <c r="DR74" s="139"/>
      <c r="DS74" s="1876" t="str">
        <f t="shared" si="161"/>
        <v/>
      </c>
      <c r="DT74" s="1877"/>
      <c r="DU74" s="2115"/>
      <c r="DV74" s="767"/>
      <c r="DW74" s="2116"/>
      <c r="DX74" s="172"/>
      <c r="DY74" s="2123"/>
      <c r="DZ74" s="184"/>
      <c r="EA74" s="1309" t="str">
        <f t="shared" si="189"/>
        <v>P6</v>
      </c>
      <c r="EB74" s="693" t="str">
        <f t="shared" si="189"/>
        <v/>
      </c>
      <c r="EC74" s="1306"/>
      <c r="ED74" s="7" t="str">
        <f t="shared" si="190"/>
        <v/>
      </c>
      <c r="EE74" s="139"/>
      <c r="EF74" s="213" t="str">
        <f t="shared" si="191"/>
        <v/>
      </c>
      <c r="EG74" s="139"/>
      <c r="EH74" s="213" t="str">
        <f t="shared" si="192"/>
        <v/>
      </c>
      <c r="EI74" s="1303"/>
      <c r="EJ74" s="213" t="str">
        <f t="shared" si="193"/>
        <v/>
      </c>
      <c r="EK74" s="706"/>
      <c r="EL74" s="213" t="str">
        <f t="shared" si="194"/>
        <v/>
      </c>
      <c r="EM74" s="139"/>
      <c r="EN74" s="1876" t="str">
        <f t="shared" si="162"/>
        <v/>
      </c>
      <c r="EO74" s="1877"/>
      <c r="EP74" s="2115"/>
      <c r="EQ74" s="767"/>
      <c r="ER74" s="2116"/>
      <c r="ES74" s="172"/>
      <c r="ET74" s="2123"/>
      <c r="EU74" s="184"/>
      <c r="EV74" s="1309" t="str">
        <f t="shared" si="195"/>
        <v>P2</v>
      </c>
      <c r="EW74" s="693" t="str">
        <f t="shared" si="195"/>
        <v/>
      </c>
      <c r="EX74" s="1306"/>
      <c r="EY74" s="7" t="str">
        <f t="shared" si="196"/>
        <v/>
      </c>
      <c r="EZ74" s="139"/>
      <c r="FA74" s="213" t="str">
        <f t="shared" si="197"/>
        <v/>
      </c>
      <c r="FB74" s="139"/>
      <c r="FC74" s="213" t="str">
        <f t="shared" si="198"/>
        <v/>
      </c>
      <c r="FD74" s="1303"/>
      <c r="FE74" s="213" t="str">
        <f t="shared" si="199"/>
        <v/>
      </c>
      <c r="FF74" s="706"/>
      <c r="FG74" s="213" t="str">
        <f t="shared" si="200"/>
        <v/>
      </c>
      <c r="FH74" s="139"/>
      <c r="FI74" s="1870" t="str">
        <f t="shared" si="201"/>
        <v/>
      </c>
      <c r="FJ74" s="1871"/>
      <c r="FK74" s="1871"/>
      <c r="FL74" s="1871"/>
      <c r="FM74" s="1872"/>
      <c r="FN74" s="172"/>
      <c r="FO74" s="213"/>
      <c r="FP74" s="182"/>
      <c r="FQ74" s="1309" t="str">
        <f t="shared" ref="FQ74:FR87" si="203">EV74</f>
        <v>P2</v>
      </c>
      <c r="FR74" s="693" t="str">
        <f t="shared" si="203"/>
        <v/>
      </c>
      <c r="FS74" s="1306"/>
      <c r="FT74" s="7" t="str">
        <f t="shared" ref="FT74:FT87" si="204">EY74</f>
        <v/>
      </c>
      <c r="FU74" s="139"/>
      <c r="FV74" s="213" t="str">
        <f t="shared" ref="FV74:FV87" si="205">IF(FA74="","",FA74)</f>
        <v/>
      </c>
      <c r="FW74" s="139"/>
      <c r="FX74" s="213" t="str">
        <f t="shared" ref="FX74:FX87" si="206">IF(FC74="","",FC74)</f>
        <v/>
      </c>
      <c r="FY74" s="1303"/>
      <c r="FZ74" s="213" t="str">
        <f t="shared" ref="FZ74:FZ87" si="207">IF(FE74="","",FE74)</f>
        <v/>
      </c>
      <c r="GA74" s="706"/>
      <c r="GB74" s="213" t="str">
        <f t="shared" ref="GB74:GB87" si="208">IF(FG74="","",FG74)</f>
        <v/>
      </c>
      <c r="GC74" s="139"/>
      <c r="GD74" s="1870" t="str">
        <f t="shared" si="202"/>
        <v/>
      </c>
      <c r="GE74" s="1871"/>
      <c r="GF74" s="1871"/>
      <c r="GG74" s="1871"/>
      <c r="GH74" s="1872"/>
      <c r="GI74" s="172"/>
      <c r="GJ74" s="213"/>
      <c r="GK74" s="181"/>
      <c r="GO74" s="628"/>
      <c r="GP74" s="2451"/>
      <c r="GQ74" s="2452"/>
      <c r="GR74" s="2453"/>
      <c r="GS74" s="2453"/>
      <c r="GT74" s="2471" t="s">
        <v>457</v>
      </c>
      <c r="GU74" s="2472" t="s">
        <v>458</v>
      </c>
      <c r="GV74" s="2472" t="s">
        <v>459</v>
      </c>
      <c r="GW74" s="2472" t="s">
        <v>460</v>
      </c>
      <c r="GX74" s="2472" t="s">
        <v>461</v>
      </c>
      <c r="GY74" s="2472" t="s">
        <v>462</v>
      </c>
      <c r="GZ74" s="2472" t="s">
        <v>463</v>
      </c>
      <c r="HA74" s="2472" t="s">
        <v>464</v>
      </c>
      <c r="HB74" s="2472"/>
      <c r="HC74" s="2471"/>
      <c r="HD74" s="2472"/>
      <c r="HE74" s="2472"/>
      <c r="HF74" s="2472"/>
      <c r="HG74" s="2472"/>
      <c r="HH74" s="2472"/>
      <c r="HI74" s="2472"/>
      <c r="HJ74" s="2472"/>
      <c r="HK74" s="2472"/>
      <c r="HL74" s="2472" t="s">
        <v>575</v>
      </c>
      <c r="HM74" s="2496"/>
      <c r="HN74" s="2496" t="s">
        <v>569</v>
      </c>
      <c r="HO74" s="2496" t="s">
        <v>570</v>
      </c>
      <c r="HP74" s="2496" t="s">
        <v>571</v>
      </c>
      <c r="HQ74" s="2496" t="s">
        <v>572</v>
      </c>
      <c r="HR74" s="2496" t="s">
        <v>573</v>
      </c>
      <c r="HS74" s="2496" t="s">
        <v>574</v>
      </c>
      <c r="HT74" s="2475"/>
      <c r="HU74" s="2459"/>
      <c r="HV74" s="2497"/>
      <c r="HW74" s="2449" t="str">
        <f>'2020'!BY3</f>
        <v>Proces 34</v>
      </c>
      <c r="HX74" s="2439"/>
      <c r="HY74" s="201"/>
      <c r="HZ74" s="201"/>
    </row>
    <row r="75" spans="1:235" s="627" customFormat="1" ht="18.75" customHeight="1" x14ac:dyDescent="0.25">
      <c r="A75" s="629" t="s">
        <v>114</v>
      </c>
      <c r="B75" s="1373"/>
      <c r="C75" s="1849"/>
      <c r="D75" s="166"/>
      <c r="E75" s="139"/>
      <c r="F75" s="700"/>
      <c r="G75" s="1303"/>
      <c r="H75" s="630"/>
      <c r="I75" s="1304"/>
      <c r="J75" s="705"/>
      <c r="K75" s="1303"/>
      <c r="L75" s="1314"/>
      <c r="M75" s="139"/>
      <c r="N75" s="1793"/>
      <c r="O75" s="1800">
        <f t="shared" si="163"/>
        <v>0</v>
      </c>
      <c r="P75" s="1793"/>
      <c r="Q75" s="1800">
        <f t="shared" si="164"/>
        <v>0</v>
      </c>
      <c r="R75" s="1793"/>
      <c r="S75" s="1834"/>
      <c r="T75" s="1795"/>
      <c r="U75" s="1812"/>
      <c r="V75" s="1812"/>
      <c r="W75" s="1812"/>
      <c r="X75" s="1812"/>
      <c r="Y75" s="542"/>
      <c r="Z75" s="1323" t="str">
        <f t="shared" si="165"/>
        <v>P7</v>
      </c>
      <c r="AA75" s="691" t="str">
        <f t="shared" si="154"/>
        <v/>
      </c>
      <c r="AB75" s="694"/>
      <c r="AC75" s="7" t="str">
        <f t="shared" si="155"/>
        <v/>
      </c>
      <c r="AD75" s="139"/>
      <c r="AE75" s="213" t="str">
        <f t="shared" si="156"/>
        <v/>
      </c>
      <c r="AF75" s="139"/>
      <c r="AG75" s="213" t="str">
        <f t="shared" si="157"/>
        <v/>
      </c>
      <c r="AH75" s="1303"/>
      <c r="AI75" s="1311" t="str">
        <f t="shared" si="166"/>
        <v/>
      </c>
      <c r="AJ75" s="706"/>
      <c r="AK75" s="213" t="str">
        <f t="shared" si="167"/>
        <v/>
      </c>
      <c r="AL75" s="139"/>
      <c r="AM75" s="1876"/>
      <c r="AN75" s="1877"/>
      <c r="AO75" s="2115"/>
      <c r="AP75" s="767"/>
      <c r="AQ75" s="2116"/>
      <c r="AR75" s="139"/>
      <c r="AS75" s="2124"/>
      <c r="AT75" s="181"/>
      <c r="AU75" s="1309" t="str">
        <f t="shared" si="168"/>
        <v>P7</v>
      </c>
      <c r="AV75" s="693" t="str">
        <f t="shared" si="168"/>
        <v/>
      </c>
      <c r="AW75" s="1306"/>
      <c r="AX75" s="7" t="str">
        <f t="shared" si="169"/>
        <v/>
      </c>
      <c r="AY75" s="139"/>
      <c r="AZ75" s="213" t="str">
        <f t="shared" si="170"/>
        <v/>
      </c>
      <c r="BA75" s="139"/>
      <c r="BB75" s="213" t="str">
        <f t="shared" si="170"/>
        <v/>
      </c>
      <c r="BC75" s="1303"/>
      <c r="BD75" s="213" t="str">
        <f t="shared" si="170"/>
        <v/>
      </c>
      <c r="BE75" s="706"/>
      <c r="BF75" s="213" t="str">
        <f t="shared" si="170"/>
        <v/>
      </c>
      <c r="BG75" s="139"/>
      <c r="BH75" s="1876" t="str">
        <f t="shared" si="158"/>
        <v/>
      </c>
      <c r="BI75" s="1877"/>
      <c r="BJ75" s="2115"/>
      <c r="BK75" s="767"/>
      <c r="BL75" s="2116"/>
      <c r="BM75" s="186"/>
      <c r="BN75" s="2122"/>
      <c r="BO75" s="181"/>
      <c r="BP75" s="1309" t="str">
        <f t="shared" si="171"/>
        <v>P7</v>
      </c>
      <c r="BQ75" s="693" t="str">
        <f t="shared" si="171"/>
        <v/>
      </c>
      <c r="BR75" s="1306"/>
      <c r="BS75" s="7" t="str">
        <f t="shared" si="172"/>
        <v/>
      </c>
      <c r="BT75" s="139"/>
      <c r="BU75" s="213" t="str">
        <f t="shared" si="173"/>
        <v/>
      </c>
      <c r="BV75" s="139"/>
      <c r="BW75" s="213" t="str">
        <f t="shared" si="174"/>
        <v/>
      </c>
      <c r="BX75" s="1303"/>
      <c r="BY75" s="213" t="str">
        <f t="shared" si="175"/>
        <v/>
      </c>
      <c r="BZ75" s="706"/>
      <c r="CA75" s="213" t="str">
        <f t="shared" si="176"/>
        <v/>
      </c>
      <c r="CB75" s="139"/>
      <c r="CC75" s="1876" t="str">
        <f t="shared" si="159"/>
        <v/>
      </c>
      <c r="CD75" s="1877"/>
      <c r="CE75" s="2115"/>
      <c r="CF75" s="767"/>
      <c r="CG75" s="2116"/>
      <c r="CH75" s="172"/>
      <c r="CI75" s="2123"/>
      <c r="CJ75" s="184"/>
      <c r="CK75" s="1309" t="str">
        <f t="shared" si="177"/>
        <v>P7</v>
      </c>
      <c r="CL75" s="693" t="str">
        <f t="shared" si="177"/>
        <v/>
      </c>
      <c r="CM75" s="1306"/>
      <c r="CN75" s="7" t="str">
        <f t="shared" si="178"/>
        <v/>
      </c>
      <c r="CO75" s="139"/>
      <c r="CP75" s="213" t="str">
        <f t="shared" si="179"/>
        <v/>
      </c>
      <c r="CQ75" s="139"/>
      <c r="CR75" s="213" t="str">
        <f t="shared" si="180"/>
        <v/>
      </c>
      <c r="CS75" s="1303"/>
      <c r="CT75" s="213" t="str">
        <f t="shared" si="181"/>
        <v/>
      </c>
      <c r="CU75" s="706"/>
      <c r="CV75" s="213" t="str">
        <f t="shared" si="182"/>
        <v/>
      </c>
      <c r="CW75" s="139"/>
      <c r="CX75" s="1876" t="str">
        <f t="shared" si="160"/>
        <v/>
      </c>
      <c r="CY75" s="1877"/>
      <c r="CZ75" s="2115"/>
      <c r="DA75" s="767"/>
      <c r="DB75" s="2116"/>
      <c r="DC75" s="172"/>
      <c r="DD75" s="2123"/>
      <c r="DE75" s="184"/>
      <c r="DF75" s="1309" t="str">
        <f t="shared" si="183"/>
        <v>P7</v>
      </c>
      <c r="DG75" s="693" t="str">
        <f t="shared" si="183"/>
        <v/>
      </c>
      <c r="DH75" s="1306"/>
      <c r="DI75" s="7" t="str">
        <f t="shared" si="184"/>
        <v/>
      </c>
      <c r="DJ75" s="139"/>
      <c r="DK75" s="213" t="str">
        <f t="shared" si="185"/>
        <v/>
      </c>
      <c r="DL75" s="139"/>
      <c r="DM75" s="213" t="str">
        <f t="shared" si="186"/>
        <v/>
      </c>
      <c r="DN75" s="1303"/>
      <c r="DO75" s="213" t="str">
        <f t="shared" si="187"/>
        <v/>
      </c>
      <c r="DP75" s="706"/>
      <c r="DQ75" s="213" t="str">
        <f t="shared" si="188"/>
        <v/>
      </c>
      <c r="DR75" s="139"/>
      <c r="DS75" s="1876" t="str">
        <f t="shared" si="161"/>
        <v/>
      </c>
      <c r="DT75" s="1877"/>
      <c r="DU75" s="2115"/>
      <c r="DV75" s="767"/>
      <c r="DW75" s="2116"/>
      <c r="DX75" s="172"/>
      <c r="DY75" s="2123"/>
      <c r="DZ75" s="184"/>
      <c r="EA75" s="1309" t="str">
        <f t="shared" si="189"/>
        <v>P7</v>
      </c>
      <c r="EB75" s="693" t="str">
        <f t="shared" si="189"/>
        <v/>
      </c>
      <c r="EC75" s="1306"/>
      <c r="ED75" s="7" t="str">
        <f t="shared" si="190"/>
        <v/>
      </c>
      <c r="EE75" s="139"/>
      <c r="EF75" s="213" t="str">
        <f t="shared" si="191"/>
        <v/>
      </c>
      <c r="EG75" s="139"/>
      <c r="EH75" s="213" t="str">
        <f t="shared" si="192"/>
        <v/>
      </c>
      <c r="EI75" s="1303"/>
      <c r="EJ75" s="213" t="str">
        <f t="shared" si="193"/>
        <v/>
      </c>
      <c r="EK75" s="706"/>
      <c r="EL75" s="213" t="str">
        <f t="shared" si="194"/>
        <v/>
      </c>
      <c r="EM75" s="139"/>
      <c r="EN75" s="1876" t="str">
        <f t="shared" si="162"/>
        <v/>
      </c>
      <c r="EO75" s="1877"/>
      <c r="EP75" s="2115"/>
      <c r="EQ75" s="767"/>
      <c r="ER75" s="2116"/>
      <c r="ES75" s="172"/>
      <c r="ET75" s="2123"/>
      <c r="EU75" s="184"/>
      <c r="EV75" s="1309" t="str">
        <f t="shared" si="195"/>
        <v>P3</v>
      </c>
      <c r="EW75" s="693" t="str">
        <f t="shared" si="195"/>
        <v/>
      </c>
      <c r="EX75" s="1306"/>
      <c r="EY75" s="7" t="str">
        <f t="shared" si="196"/>
        <v/>
      </c>
      <c r="EZ75" s="139"/>
      <c r="FA75" s="213" t="str">
        <f t="shared" si="197"/>
        <v/>
      </c>
      <c r="FB75" s="143"/>
      <c r="FC75" s="213" t="str">
        <f t="shared" si="198"/>
        <v/>
      </c>
      <c r="FD75" s="1303"/>
      <c r="FE75" s="213" t="str">
        <f t="shared" si="199"/>
        <v/>
      </c>
      <c r="FF75" s="706"/>
      <c r="FG75" s="213" t="str">
        <f t="shared" si="200"/>
        <v/>
      </c>
      <c r="FH75" s="139"/>
      <c r="FI75" s="1870" t="str">
        <f t="shared" si="201"/>
        <v/>
      </c>
      <c r="FJ75" s="1871"/>
      <c r="FK75" s="1871"/>
      <c r="FL75" s="1871"/>
      <c r="FM75" s="1872"/>
      <c r="FN75" s="172"/>
      <c r="FO75" s="213"/>
      <c r="FP75" s="182"/>
      <c r="FQ75" s="1309" t="str">
        <f t="shared" si="203"/>
        <v>P3</v>
      </c>
      <c r="FR75" s="693" t="str">
        <f t="shared" si="203"/>
        <v/>
      </c>
      <c r="FS75" s="1306"/>
      <c r="FT75" s="7" t="str">
        <f t="shared" si="204"/>
        <v/>
      </c>
      <c r="FU75" s="139"/>
      <c r="FV75" s="213" t="str">
        <f t="shared" si="205"/>
        <v/>
      </c>
      <c r="FW75" s="143"/>
      <c r="FX75" s="213" t="str">
        <f t="shared" si="206"/>
        <v/>
      </c>
      <c r="FY75" s="1303"/>
      <c r="FZ75" s="213" t="str">
        <f t="shared" si="207"/>
        <v/>
      </c>
      <c r="GA75" s="706"/>
      <c r="GB75" s="213" t="str">
        <f t="shared" si="208"/>
        <v/>
      </c>
      <c r="GC75" s="139"/>
      <c r="GD75" s="1870" t="str">
        <f t="shared" si="202"/>
        <v/>
      </c>
      <c r="GE75" s="1871"/>
      <c r="GF75" s="1871"/>
      <c r="GG75" s="1871"/>
      <c r="GH75" s="1872"/>
      <c r="GI75" s="172"/>
      <c r="GJ75" s="213"/>
      <c r="GK75" s="181"/>
      <c r="GO75" s="628"/>
      <c r="GP75" s="2451"/>
      <c r="GQ75" s="2452"/>
      <c r="GR75" s="2453"/>
      <c r="GS75" s="2453">
        <f t="shared" ref="GS75:GS94" ca="1" si="209">IF(B90="",0,1)</f>
        <v>0</v>
      </c>
      <c r="GT75" s="2474">
        <f t="shared" ref="GT75:GT94" ca="1" si="210">IF(LOWER(AO90)=$GU$2,$HD44,0)</f>
        <v>0</v>
      </c>
      <c r="GU75" s="2455">
        <f t="shared" ref="GU75:GU94" ca="1" si="211">IF(LOWER(BJ90)=$GU$2,$HD44,0)</f>
        <v>0</v>
      </c>
      <c r="GV75" s="2455">
        <f t="shared" ref="GV75:GV94" ca="1" si="212">IF(LOWER(CE90)=$GU$2,$HD44,0)</f>
        <v>0</v>
      </c>
      <c r="GW75" s="2455">
        <f t="shared" ref="GW75:GW94" ca="1" si="213">IF(LOWER(CZ90)=$GU$2,$HD44,0)</f>
        <v>0</v>
      </c>
      <c r="GX75" s="2455">
        <f t="shared" ref="GX75:GX94" ca="1" si="214">IF(LOWER(DU90)=$GU$2,$HD44,0)</f>
        <v>0</v>
      </c>
      <c r="GY75" s="2455">
        <f t="shared" ref="GY75:GY94" ca="1" si="215">IF(LOWER(EP90)=$GU$2,$HD44,0)</f>
        <v>0</v>
      </c>
      <c r="GZ75" s="2455">
        <f t="shared" ref="GZ75:GZ94" ca="1" si="216">IF(LOWER(FK94)=$GU$2,$HD44,0)</f>
        <v>0</v>
      </c>
      <c r="HA75" s="2455">
        <f t="shared" ref="HA75:HA94" ca="1" si="217">IF(LOWER(GF94)=$GU$2,$HD44,0)</f>
        <v>0</v>
      </c>
      <c r="HB75" s="2455">
        <f t="shared" ref="HB75:HB94" ca="1" si="218">IF(COUNTIF(GT75:HA75,"="&amp;HD44)&gt;0,1,0)</f>
        <v>0</v>
      </c>
      <c r="HC75" s="2474">
        <v>1</v>
      </c>
      <c r="HD75" s="2455">
        <f t="shared" ref="HD75:HD99" si="219">AG127</f>
        <v>0</v>
      </c>
      <c r="HE75" s="2455" t="str">
        <f t="shared" ref="HE75:HE99" si="220">BB127</f>
        <v/>
      </c>
      <c r="HF75" s="2455" t="str">
        <f t="shared" ref="HF75:HF99" si="221">BW127</f>
        <v/>
      </c>
      <c r="HG75" s="2455" t="str">
        <f t="shared" ref="HG75:HG99" si="222">CR127</f>
        <v/>
      </c>
      <c r="HH75" s="2455" t="str">
        <f t="shared" ref="HH75:HH99" si="223">DM127</f>
        <v/>
      </c>
      <c r="HI75" s="2455" t="str">
        <f t="shared" ref="HI75:HI99" si="224">EH127</f>
        <v/>
      </c>
      <c r="HJ75" s="2455">
        <f t="shared" ref="HJ75:HJ99" si="225">COUNTIF($HD$75:$HI$99,A5)</f>
        <v>0</v>
      </c>
      <c r="HK75" s="2455" t="s">
        <v>83</v>
      </c>
      <c r="HL75" s="2455" t="e">
        <f>MATCH(HK75,$HI$75:$HI$99,0)</f>
        <v>#N/A</v>
      </c>
      <c r="HM75" s="2455" t="str">
        <f ca="1">IF(HJ75=0,"",IF(HJ75&lt;8,$HL$74&amp;INDIRECT("B"&amp;TEXT(134+HL75,0)),""))</f>
        <v/>
      </c>
      <c r="HN75" s="2455" t="str">
        <f t="shared" ref="HN75:HN99" ca="1" si="226">IF(HJ75=0,"",IF(HJ75&lt;7,$HL$74&amp;INDIRECT("v"&amp;TEXT(134+HL75,0)),""))</f>
        <v/>
      </c>
      <c r="HO75" s="2455" t="str">
        <f t="shared" ref="HO75:HO99" ca="1" si="227">IF(HJ75=0,"",IF(HJ75&lt;6,$HL$74&amp;INDIRECT("aq"&amp;TEXT(134+HL75,0)),""))</f>
        <v/>
      </c>
      <c r="HP75" s="2455" t="str">
        <f t="shared" ref="HP75:HP99" ca="1" si="228">IF(HJ75=0,"",IF(HJ75&lt;5,$HL$74&amp;INDIRECT("bl"&amp;TEXT(134+HL75,0)),""))</f>
        <v/>
      </c>
      <c r="HQ75" s="2455" t="str">
        <f t="shared" ref="HQ75:HQ99" ca="1" si="229">IF(HJ75=0,"",IF(HJ75&lt;4,$HL$74&amp;INDIRECT("cg"&amp;TEXT(134+HL75,0)),""))</f>
        <v/>
      </c>
      <c r="HR75" s="2455" t="str">
        <f t="shared" ref="HR75:HR99" ca="1" si="230">IF(HJ75=0,"",IF(HJ75&lt;3,$HL$74&amp;INDIRECT("db"&amp;TEXT(134+HL75,0)),""))</f>
        <v/>
      </c>
      <c r="HS75" s="2455" t="str">
        <f t="shared" ref="HS75:HS99" ca="1" si="231">IF(HJ75=0,"",IF(HJ75&lt;2,$HL$74&amp;INDIRECT("dw"&amp;TEXT(134+HL75,0)),""))</f>
        <v/>
      </c>
      <c r="HT75" s="2476">
        <f t="shared" ref="HT75:HT99" si="232">IF(R5="",0,R5)</f>
        <v>43000</v>
      </c>
      <c r="HU75" s="2454">
        <f ca="1">IF(HV75=0,0,INDIRECT("hp"&amp;TEXT(74+HV75,0)))</f>
        <v>0</v>
      </c>
      <c r="HV75" s="2498">
        <f>IF(MID(TRIM(HI75),2,2)="",0,VALUE(MID(TRIM(HI75),2,2)))</f>
        <v>0</v>
      </c>
      <c r="HW75" s="2449" t="str">
        <f>'2020'!BZ3</f>
        <v>Proces 35</v>
      </c>
      <c r="HX75" s="2439"/>
      <c r="HY75" s="201"/>
      <c r="HZ75" s="201"/>
    </row>
    <row r="76" spans="1:235" s="627" customFormat="1" ht="18.75" customHeight="1" x14ac:dyDescent="0.25">
      <c r="A76" s="629" t="s">
        <v>115</v>
      </c>
      <c r="B76" s="1324"/>
      <c r="C76" s="1849"/>
      <c r="D76" s="166"/>
      <c r="E76" s="139"/>
      <c r="F76" s="700"/>
      <c r="G76" s="1303"/>
      <c r="H76" s="630"/>
      <c r="I76" s="1304"/>
      <c r="J76" s="705"/>
      <c r="K76" s="1303"/>
      <c r="L76" s="1314"/>
      <c r="M76" s="139"/>
      <c r="N76" s="1793"/>
      <c r="O76" s="1800">
        <f t="shared" si="163"/>
        <v>0</v>
      </c>
      <c r="P76" s="1793"/>
      <c r="Q76" s="1800">
        <f t="shared" si="164"/>
        <v>0</v>
      </c>
      <c r="R76" s="1793"/>
      <c r="S76" s="1834"/>
      <c r="T76" s="1795"/>
      <c r="U76" s="1812"/>
      <c r="V76" s="1812"/>
      <c r="W76" s="1812"/>
      <c r="X76" s="1812"/>
      <c r="Y76" s="542"/>
      <c r="Z76" s="1323" t="str">
        <f t="shared" si="165"/>
        <v>P8</v>
      </c>
      <c r="AA76" s="691" t="str">
        <f t="shared" si="154"/>
        <v/>
      </c>
      <c r="AB76" s="694"/>
      <c r="AC76" s="7" t="str">
        <f t="shared" si="155"/>
        <v/>
      </c>
      <c r="AD76" s="139"/>
      <c r="AE76" s="213" t="str">
        <f t="shared" si="156"/>
        <v/>
      </c>
      <c r="AF76" s="139"/>
      <c r="AG76" s="213" t="str">
        <f t="shared" si="157"/>
        <v/>
      </c>
      <c r="AH76" s="1303"/>
      <c r="AI76" s="1311" t="str">
        <f t="shared" si="166"/>
        <v/>
      </c>
      <c r="AJ76" s="706"/>
      <c r="AK76" s="213" t="str">
        <f t="shared" si="167"/>
        <v/>
      </c>
      <c r="AL76" s="139"/>
      <c r="AM76" s="1876"/>
      <c r="AN76" s="1877"/>
      <c r="AO76" s="2115"/>
      <c r="AP76" s="767"/>
      <c r="AQ76" s="2116"/>
      <c r="AR76" s="139"/>
      <c r="AS76" s="2124"/>
      <c r="AT76" s="181"/>
      <c r="AU76" s="1309" t="str">
        <f t="shared" si="168"/>
        <v>P8</v>
      </c>
      <c r="AV76" s="693" t="str">
        <f t="shared" si="168"/>
        <v/>
      </c>
      <c r="AW76" s="1306"/>
      <c r="AX76" s="7" t="str">
        <f t="shared" si="169"/>
        <v/>
      </c>
      <c r="AY76" s="139"/>
      <c r="AZ76" s="213" t="str">
        <f t="shared" si="170"/>
        <v/>
      </c>
      <c r="BA76" s="139"/>
      <c r="BB76" s="213" t="str">
        <f t="shared" si="170"/>
        <v/>
      </c>
      <c r="BC76" s="1303"/>
      <c r="BD76" s="213" t="str">
        <f t="shared" si="170"/>
        <v/>
      </c>
      <c r="BE76" s="706"/>
      <c r="BF76" s="213" t="str">
        <f t="shared" si="170"/>
        <v/>
      </c>
      <c r="BG76" s="139"/>
      <c r="BH76" s="1876" t="str">
        <f t="shared" si="158"/>
        <v/>
      </c>
      <c r="BI76" s="1877"/>
      <c r="BJ76" s="2115"/>
      <c r="BK76" s="767"/>
      <c r="BL76" s="2116"/>
      <c r="BM76" s="186"/>
      <c r="BN76" s="2122"/>
      <c r="BO76" s="181"/>
      <c r="BP76" s="1309" t="str">
        <f t="shared" si="171"/>
        <v>P8</v>
      </c>
      <c r="BQ76" s="693" t="str">
        <f t="shared" si="171"/>
        <v/>
      </c>
      <c r="BR76" s="1306"/>
      <c r="BS76" s="7" t="str">
        <f t="shared" si="172"/>
        <v/>
      </c>
      <c r="BT76" s="139"/>
      <c r="BU76" s="213" t="str">
        <f t="shared" si="173"/>
        <v/>
      </c>
      <c r="BV76" s="139"/>
      <c r="BW76" s="213" t="str">
        <f t="shared" si="174"/>
        <v/>
      </c>
      <c r="BX76" s="1303"/>
      <c r="BY76" s="213" t="str">
        <f t="shared" si="175"/>
        <v/>
      </c>
      <c r="BZ76" s="706"/>
      <c r="CA76" s="213" t="str">
        <f t="shared" si="176"/>
        <v/>
      </c>
      <c r="CB76" s="139"/>
      <c r="CC76" s="1876" t="str">
        <f t="shared" si="159"/>
        <v/>
      </c>
      <c r="CD76" s="1877"/>
      <c r="CE76" s="2115"/>
      <c r="CF76" s="767"/>
      <c r="CG76" s="2116"/>
      <c r="CH76" s="172"/>
      <c r="CI76" s="2123"/>
      <c r="CJ76" s="184"/>
      <c r="CK76" s="1309" t="str">
        <f t="shared" si="177"/>
        <v>P8</v>
      </c>
      <c r="CL76" s="693" t="str">
        <f t="shared" si="177"/>
        <v/>
      </c>
      <c r="CM76" s="1306"/>
      <c r="CN76" s="7" t="str">
        <f t="shared" si="178"/>
        <v/>
      </c>
      <c r="CO76" s="139"/>
      <c r="CP76" s="213" t="str">
        <f t="shared" si="179"/>
        <v/>
      </c>
      <c r="CQ76" s="139"/>
      <c r="CR76" s="213" t="str">
        <f t="shared" si="180"/>
        <v/>
      </c>
      <c r="CS76" s="1303"/>
      <c r="CT76" s="213" t="str">
        <f t="shared" si="181"/>
        <v/>
      </c>
      <c r="CU76" s="706"/>
      <c r="CV76" s="213" t="str">
        <f t="shared" si="182"/>
        <v/>
      </c>
      <c r="CW76" s="139"/>
      <c r="CX76" s="1876" t="str">
        <f t="shared" si="160"/>
        <v/>
      </c>
      <c r="CY76" s="1877"/>
      <c r="CZ76" s="2115"/>
      <c r="DA76" s="767"/>
      <c r="DB76" s="2116"/>
      <c r="DC76" s="172"/>
      <c r="DD76" s="2123"/>
      <c r="DE76" s="184"/>
      <c r="DF76" s="1309" t="str">
        <f t="shared" si="183"/>
        <v>P8</v>
      </c>
      <c r="DG76" s="693" t="str">
        <f t="shared" si="183"/>
        <v/>
      </c>
      <c r="DH76" s="1306"/>
      <c r="DI76" s="7" t="str">
        <f t="shared" si="184"/>
        <v/>
      </c>
      <c r="DJ76" s="139"/>
      <c r="DK76" s="213" t="str">
        <f t="shared" si="185"/>
        <v/>
      </c>
      <c r="DL76" s="139"/>
      <c r="DM76" s="213" t="str">
        <f t="shared" si="186"/>
        <v/>
      </c>
      <c r="DN76" s="1303"/>
      <c r="DO76" s="213" t="str">
        <f t="shared" si="187"/>
        <v/>
      </c>
      <c r="DP76" s="706"/>
      <c r="DQ76" s="213" t="str">
        <f t="shared" si="188"/>
        <v/>
      </c>
      <c r="DR76" s="139"/>
      <c r="DS76" s="1876" t="str">
        <f t="shared" si="161"/>
        <v/>
      </c>
      <c r="DT76" s="1877"/>
      <c r="DU76" s="2115"/>
      <c r="DV76" s="767"/>
      <c r="DW76" s="2116"/>
      <c r="DX76" s="172"/>
      <c r="DY76" s="2123"/>
      <c r="DZ76" s="184"/>
      <c r="EA76" s="1309" t="str">
        <f t="shared" si="189"/>
        <v>P8</v>
      </c>
      <c r="EB76" s="693" t="str">
        <f t="shared" si="189"/>
        <v/>
      </c>
      <c r="EC76" s="1306"/>
      <c r="ED76" s="7" t="str">
        <f t="shared" si="190"/>
        <v/>
      </c>
      <c r="EE76" s="139"/>
      <c r="EF76" s="213" t="str">
        <f t="shared" si="191"/>
        <v/>
      </c>
      <c r="EG76" s="139"/>
      <c r="EH76" s="213" t="str">
        <f t="shared" si="192"/>
        <v/>
      </c>
      <c r="EI76" s="1303"/>
      <c r="EJ76" s="213" t="str">
        <f t="shared" si="193"/>
        <v/>
      </c>
      <c r="EK76" s="706"/>
      <c r="EL76" s="213" t="str">
        <f t="shared" si="194"/>
        <v/>
      </c>
      <c r="EM76" s="139"/>
      <c r="EN76" s="1876" t="str">
        <f t="shared" si="162"/>
        <v/>
      </c>
      <c r="EO76" s="1877"/>
      <c r="EP76" s="2115"/>
      <c r="EQ76" s="767"/>
      <c r="ER76" s="2116"/>
      <c r="ES76" s="172"/>
      <c r="ET76" s="2123"/>
      <c r="EU76" s="184"/>
      <c r="EV76" s="1309" t="str">
        <f t="shared" si="195"/>
        <v>P4</v>
      </c>
      <c r="EW76" s="693" t="str">
        <f t="shared" si="195"/>
        <v/>
      </c>
      <c r="EX76" s="1306"/>
      <c r="EY76" s="7" t="str">
        <f t="shared" si="196"/>
        <v/>
      </c>
      <c r="EZ76" s="139"/>
      <c r="FA76" s="213" t="str">
        <f t="shared" si="197"/>
        <v/>
      </c>
      <c r="FB76" s="139"/>
      <c r="FC76" s="213" t="str">
        <f t="shared" si="198"/>
        <v/>
      </c>
      <c r="FD76" s="1303"/>
      <c r="FE76" s="213" t="str">
        <f t="shared" si="199"/>
        <v/>
      </c>
      <c r="FF76" s="706"/>
      <c r="FG76" s="213" t="str">
        <f t="shared" si="200"/>
        <v/>
      </c>
      <c r="FH76" s="139"/>
      <c r="FI76" s="1870" t="str">
        <f t="shared" si="201"/>
        <v/>
      </c>
      <c r="FJ76" s="1871"/>
      <c r="FK76" s="1871"/>
      <c r="FL76" s="1871"/>
      <c r="FM76" s="1872"/>
      <c r="FN76" s="172"/>
      <c r="FO76" s="213"/>
      <c r="FP76" s="182"/>
      <c r="FQ76" s="1309" t="str">
        <f t="shared" si="203"/>
        <v>P4</v>
      </c>
      <c r="FR76" s="693" t="str">
        <f t="shared" si="203"/>
        <v/>
      </c>
      <c r="FS76" s="1306"/>
      <c r="FT76" s="7" t="str">
        <f t="shared" si="204"/>
        <v/>
      </c>
      <c r="FU76" s="139"/>
      <c r="FV76" s="213" t="str">
        <f t="shared" si="205"/>
        <v/>
      </c>
      <c r="FW76" s="139"/>
      <c r="FX76" s="213" t="str">
        <f t="shared" si="206"/>
        <v/>
      </c>
      <c r="FY76" s="1303"/>
      <c r="FZ76" s="213" t="str">
        <f t="shared" si="207"/>
        <v/>
      </c>
      <c r="GA76" s="706"/>
      <c r="GB76" s="213" t="str">
        <f t="shared" si="208"/>
        <v/>
      </c>
      <c r="GC76" s="139"/>
      <c r="GD76" s="1870" t="str">
        <f t="shared" si="202"/>
        <v/>
      </c>
      <c r="GE76" s="1871"/>
      <c r="GF76" s="1871"/>
      <c r="GG76" s="1871"/>
      <c r="GH76" s="1872"/>
      <c r="GI76" s="172"/>
      <c r="GJ76" s="213"/>
      <c r="GK76" s="181"/>
      <c r="GO76" s="628"/>
      <c r="GP76" s="2451"/>
      <c r="GQ76" s="2452"/>
      <c r="GR76" s="2453"/>
      <c r="GS76" s="2453">
        <f t="shared" ca="1" si="209"/>
        <v>0</v>
      </c>
      <c r="GT76" s="2474">
        <f t="shared" ca="1" si="210"/>
        <v>0</v>
      </c>
      <c r="GU76" s="2455">
        <f t="shared" ca="1" si="211"/>
        <v>0</v>
      </c>
      <c r="GV76" s="2455">
        <f t="shared" ca="1" si="212"/>
        <v>0</v>
      </c>
      <c r="GW76" s="2455">
        <f t="shared" ca="1" si="213"/>
        <v>0</v>
      </c>
      <c r="GX76" s="2455">
        <f t="shared" ca="1" si="214"/>
        <v>0</v>
      </c>
      <c r="GY76" s="2455">
        <f t="shared" ca="1" si="215"/>
        <v>0</v>
      </c>
      <c r="GZ76" s="2455">
        <f t="shared" ca="1" si="216"/>
        <v>0</v>
      </c>
      <c r="HA76" s="2455">
        <f t="shared" ca="1" si="217"/>
        <v>0</v>
      </c>
      <c r="HB76" s="2455">
        <f t="shared" ca="1" si="218"/>
        <v>0</v>
      </c>
      <c r="HC76" s="2474">
        <v>2</v>
      </c>
      <c r="HD76" s="2455">
        <f t="shared" si="219"/>
        <v>0</v>
      </c>
      <c r="HE76" s="2455" t="str">
        <f t="shared" si="220"/>
        <v/>
      </c>
      <c r="HF76" s="2455" t="str">
        <f t="shared" si="221"/>
        <v/>
      </c>
      <c r="HG76" s="2455" t="str">
        <f t="shared" si="222"/>
        <v/>
      </c>
      <c r="HH76" s="2455" t="str">
        <f t="shared" si="223"/>
        <v/>
      </c>
      <c r="HI76" s="2455" t="str">
        <f t="shared" si="224"/>
        <v/>
      </c>
      <c r="HJ76" s="2455">
        <f t="shared" si="225"/>
        <v>0</v>
      </c>
      <c r="HK76" s="2455" t="s">
        <v>84</v>
      </c>
      <c r="HL76" s="2455" t="e">
        <f t="shared" ref="HL76:HL99" si="233">MATCH(HK76,$HI$75:$HI$99,0)</f>
        <v>#N/A</v>
      </c>
      <c r="HM76" s="2455"/>
      <c r="HN76" s="2455" t="str">
        <f t="shared" ca="1" si="226"/>
        <v/>
      </c>
      <c r="HO76" s="2455" t="str">
        <f t="shared" ca="1" si="227"/>
        <v/>
      </c>
      <c r="HP76" s="2455" t="str">
        <f t="shared" ca="1" si="228"/>
        <v/>
      </c>
      <c r="HQ76" s="2455" t="str">
        <f t="shared" ca="1" si="229"/>
        <v/>
      </c>
      <c r="HR76" s="2455" t="str">
        <f t="shared" ca="1" si="230"/>
        <v/>
      </c>
      <c r="HS76" s="2455" t="str">
        <f t="shared" ca="1" si="231"/>
        <v/>
      </c>
      <c r="HT76" s="2476">
        <f t="shared" si="232"/>
        <v>0</v>
      </c>
      <c r="HU76" s="2454">
        <f ca="1">IF(HV76=0,0,INDIRECT("hp"&amp;TEXT(74+HV76,0)))</f>
        <v>0</v>
      </c>
      <c r="HV76" s="2498">
        <f t="shared" ref="HV76:HV99" si="234">IF(MID(TRIM(HI76),2,2)="",0,VALUE(MID(TRIM(HI76),2,2)))</f>
        <v>0</v>
      </c>
      <c r="HW76" s="2449" t="str">
        <f>'2020'!BA3</f>
        <v>Proces 10</v>
      </c>
      <c r="HX76" s="2439"/>
      <c r="HY76" s="201"/>
      <c r="HZ76" s="201"/>
    </row>
    <row r="77" spans="1:235" s="627" customFormat="1" ht="18.75" customHeight="1" x14ac:dyDescent="0.25">
      <c r="A77" s="629" t="s">
        <v>116</v>
      </c>
      <c r="B77" s="1324"/>
      <c r="C77" s="1849"/>
      <c r="D77" s="166"/>
      <c r="E77" s="139"/>
      <c r="F77" s="700"/>
      <c r="G77" s="1303"/>
      <c r="H77" s="630"/>
      <c r="I77" s="1304"/>
      <c r="J77" s="705"/>
      <c r="K77" s="1303"/>
      <c r="L77" s="1314"/>
      <c r="M77" s="139"/>
      <c r="N77" s="1793"/>
      <c r="O77" s="1800">
        <f t="shared" si="163"/>
        <v>0</v>
      </c>
      <c r="P77" s="1793"/>
      <c r="Q77" s="1800">
        <f t="shared" si="164"/>
        <v>0</v>
      </c>
      <c r="R77" s="1793"/>
      <c r="S77" s="1834"/>
      <c r="T77" s="1795"/>
      <c r="U77" s="1812"/>
      <c r="V77" s="1812"/>
      <c r="W77" s="1812"/>
      <c r="X77" s="1812"/>
      <c r="Y77" s="542"/>
      <c r="Z77" s="1323" t="str">
        <f t="shared" si="165"/>
        <v>P9</v>
      </c>
      <c r="AA77" s="691" t="str">
        <f t="shared" si="154"/>
        <v/>
      </c>
      <c r="AB77" s="694"/>
      <c r="AC77" s="7" t="str">
        <f t="shared" si="155"/>
        <v/>
      </c>
      <c r="AD77" s="139"/>
      <c r="AE77" s="213" t="str">
        <f t="shared" si="156"/>
        <v/>
      </c>
      <c r="AF77" s="139"/>
      <c r="AG77" s="213" t="str">
        <f t="shared" si="157"/>
        <v/>
      </c>
      <c r="AH77" s="1303"/>
      <c r="AI77" s="1311" t="str">
        <f t="shared" si="166"/>
        <v/>
      </c>
      <c r="AJ77" s="706"/>
      <c r="AK77" s="213" t="str">
        <f t="shared" si="167"/>
        <v/>
      </c>
      <c r="AL77" s="139"/>
      <c r="AM77" s="1876"/>
      <c r="AN77" s="1877"/>
      <c r="AO77" s="2115"/>
      <c r="AP77" s="767"/>
      <c r="AQ77" s="2116"/>
      <c r="AR77" s="139"/>
      <c r="AS77" s="2124"/>
      <c r="AT77" s="181"/>
      <c r="AU77" s="1309" t="str">
        <f t="shared" si="168"/>
        <v>P9</v>
      </c>
      <c r="AV77" s="693" t="str">
        <f t="shared" si="168"/>
        <v/>
      </c>
      <c r="AW77" s="1306"/>
      <c r="AX77" s="7" t="str">
        <f t="shared" si="169"/>
        <v/>
      </c>
      <c r="AY77" s="139"/>
      <c r="AZ77" s="213" t="str">
        <f t="shared" si="170"/>
        <v/>
      </c>
      <c r="BA77" s="139"/>
      <c r="BB77" s="213" t="str">
        <f t="shared" si="170"/>
        <v/>
      </c>
      <c r="BC77" s="1303"/>
      <c r="BD77" s="213" t="str">
        <f t="shared" si="170"/>
        <v/>
      </c>
      <c r="BE77" s="706"/>
      <c r="BF77" s="213" t="str">
        <f t="shared" si="170"/>
        <v/>
      </c>
      <c r="BG77" s="139"/>
      <c r="BH77" s="1876" t="str">
        <f t="shared" si="158"/>
        <v/>
      </c>
      <c r="BI77" s="1877"/>
      <c r="BJ77" s="2115"/>
      <c r="BK77" s="767"/>
      <c r="BL77" s="2116"/>
      <c r="BM77" s="186"/>
      <c r="BN77" s="2122"/>
      <c r="BO77" s="181"/>
      <c r="BP77" s="1309" t="str">
        <f t="shared" si="171"/>
        <v>P9</v>
      </c>
      <c r="BQ77" s="693" t="str">
        <f t="shared" si="171"/>
        <v/>
      </c>
      <c r="BR77" s="1306"/>
      <c r="BS77" s="7" t="str">
        <f t="shared" si="172"/>
        <v/>
      </c>
      <c r="BT77" s="139"/>
      <c r="BU77" s="213" t="str">
        <f t="shared" si="173"/>
        <v/>
      </c>
      <c r="BV77" s="139"/>
      <c r="BW77" s="213" t="str">
        <f t="shared" si="174"/>
        <v/>
      </c>
      <c r="BX77" s="1303"/>
      <c r="BY77" s="213" t="str">
        <f t="shared" si="175"/>
        <v/>
      </c>
      <c r="BZ77" s="706"/>
      <c r="CA77" s="213" t="str">
        <f t="shared" si="176"/>
        <v/>
      </c>
      <c r="CB77" s="139"/>
      <c r="CC77" s="1876" t="str">
        <f t="shared" si="159"/>
        <v/>
      </c>
      <c r="CD77" s="1877"/>
      <c r="CE77" s="2115"/>
      <c r="CF77" s="767"/>
      <c r="CG77" s="2116"/>
      <c r="CH77" s="172"/>
      <c r="CI77" s="2123"/>
      <c r="CJ77" s="184"/>
      <c r="CK77" s="1309" t="str">
        <f t="shared" si="177"/>
        <v>P9</v>
      </c>
      <c r="CL77" s="693" t="str">
        <f t="shared" si="177"/>
        <v/>
      </c>
      <c r="CM77" s="1306"/>
      <c r="CN77" s="7" t="str">
        <f t="shared" si="178"/>
        <v/>
      </c>
      <c r="CO77" s="139"/>
      <c r="CP77" s="213" t="str">
        <f t="shared" si="179"/>
        <v/>
      </c>
      <c r="CQ77" s="139"/>
      <c r="CR77" s="213" t="str">
        <f t="shared" si="180"/>
        <v/>
      </c>
      <c r="CS77" s="1303"/>
      <c r="CT77" s="213" t="str">
        <f t="shared" si="181"/>
        <v/>
      </c>
      <c r="CU77" s="706"/>
      <c r="CV77" s="213" t="str">
        <f t="shared" si="182"/>
        <v/>
      </c>
      <c r="CW77" s="139"/>
      <c r="CX77" s="1876" t="str">
        <f t="shared" si="160"/>
        <v/>
      </c>
      <c r="CY77" s="1877"/>
      <c r="CZ77" s="2115"/>
      <c r="DA77" s="767"/>
      <c r="DB77" s="2116"/>
      <c r="DC77" s="172"/>
      <c r="DD77" s="2123"/>
      <c r="DE77" s="184"/>
      <c r="DF77" s="1309" t="str">
        <f t="shared" si="183"/>
        <v>P9</v>
      </c>
      <c r="DG77" s="693" t="str">
        <f t="shared" si="183"/>
        <v/>
      </c>
      <c r="DH77" s="1306"/>
      <c r="DI77" s="7" t="str">
        <f t="shared" si="184"/>
        <v/>
      </c>
      <c r="DJ77" s="139"/>
      <c r="DK77" s="213" t="str">
        <f t="shared" si="185"/>
        <v/>
      </c>
      <c r="DL77" s="139"/>
      <c r="DM77" s="213" t="str">
        <f t="shared" si="186"/>
        <v/>
      </c>
      <c r="DN77" s="1303"/>
      <c r="DO77" s="213" t="str">
        <f t="shared" si="187"/>
        <v/>
      </c>
      <c r="DP77" s="706"/>
      <c r="DQ77" s="213" t="str">
        <f t="shared" si="188"/>
        <v/>
      </c>
      <c r="DR77" s="139"/>
      <c r="DS77" s="1876" t="str">
        <f t="shared" si="161"/>
        <v/>
      </c>
      <c r="DT77" s="1877"/>
      <c r="DU77" s="2115"/>
      <c r="DV77" s="767"/>
      <c r="DW77" s="2116"/>
      <c r="DX77" s="172"/>
      <c r="DY77" s="2123"/>
      <c r="DZ77" s="184"/>
      <c r="EA77" s="1309" t="str">
        <f t="shared" si="189"/>
        <v>P9</v>
      </c>
      <c r="EB77" s="693" t="str">
        <f t="shared" si="189"/>
        <v/>
      </c>
      <c r="EC77" s="1306"/>
      <c r="ED77" s="7" t="str">
        <f t="shared" si="190"/>
        <v/>
      </c>
      <c r="EE77" s="139"/>
      <c r="EF77" s="213" t="str">
        <f t="shared" si="191"/>
        <v/>
      </c>
      <c r="EG77" s="139"/>
      <c r="EH77" s="213" t="str">
        <f t="shared" si="192"/>
        <v/>
      </c>
      <c r="EI77" s="1303"/>
      <c r="EJ77" s="213" t="str">
        <f t="shared" si="193"/>
        <v/>
      </c>
      <c r="EK77" s="706"/>
      <c r="EL77" s="213" t="str">
        <f t="shared" si="194"/>
        <v/>
      </c>
      <c r="EM77" s="139"/>
      <c r="EN77" s="1876" t="str">
        <f t="shared" si="162"/>
        <v/>
      </c>
      <c r="EO77" s="1877"/>
      <c r="EP77" s="2115"/>
      <c r="EQ77" s="767"/>
      <c r="ER77" s="2116"/>
      <c r="ES77" s="172"/>
      <c r="ET77" s="2123"/>
      <c r="EU77" s="184"/>
      <c r="EV77" s="1309" t="str">
        <f t="shared" si="195"/>
        <v>P5</v>
      </c>
      <c r="EW77" s="693" t="str">
        <f t="shared" si="195"/>
        <v/>
      </c>
      <c r="EX77" s="1306"/>
      <c r="EY77" s="7" t="str">
        <f t="shared" si="196"/>
        <v/>
      </c>
      <c r="EZ77" s="139"/>
      <c r="FA77" s="213" t="str">
        <f t="shared" si="197"/>
        <v/>
      </c>
      <c r="FB77" s="139"/>
      <c r="FC77" s="213" t="str">
        <f t="shared" si="198"/>
        <v/>
      </c>
      <c r="FD77" s="1303"/>
      <c r="FE77" s="213" t="str">
        <f t="shared" si="199"/>
        <v/>
      </c>
      <c r="FF77" s="706"/>
      <c r="FG77" s="213" t="str">
        <f t="shared" si="200"/>
        <v/>
      </c>
      <c r="FH77" s="139"/>
      <c r="FI77" s="1870" t="str">
        <f t="shared" si="201"/>
        <v/>
      </c>
      <c r="FJ77" s="1871"/>
      <c r="FK77" s="1871"/>
      <c r="FL77" s="1871"/>
      <c r="FM77" s="1872"/>
      <c r="FN77" s="172"/>
      <c r="FO77" s="213"/>
      <c r="FP77" s="182"/>
      <c r="FQ77" s="1309" t="str">
        <f t="shared" si="203"/>
        <v>P5</v>
      </c>
      <c r="FR77" s="693" t="str">
        <f t="shared" si="203"/>
        <v/>
      </c>
      <c r="FS77" s="1306"/>
      <c r="FT77" s="7" t="str">
        <f t="shared" si="204"/>
        <v/>
      </c>
      <c r="FU77" s="139"/>
      <c r="FV77" s="213" t="str">
        <f t="shared" si="205"/>
        <v/>
      </c>
      <c r="FW77" s="139"/>
      <c r="FX77" s="213" t="str">
        <f t="shared" si="206"/>
        <v/>
      </c>
      <c r="FY77" s="1303"/>
      <c r="FZ77" s="213" t="str">
        <f t="shared" si="207"/>
        <v/>
      </c>
      <c r="GA77" s="706"/>
      <c r="GB77" s="213" t="str">
        <f t="shared" si="208"/>
        <v/>
      </c>
      <c r="GC77" s="139"/>
      <c r="GD77" s="1870" t="str">
        <f t="shared" si="202"/>
        <v/>
      </c>
      <c r="GE77" s="1871"/>
      <c r="GF77" s="1871"/>
      <c r="GG77" s="1871"/>
      <c r="GH77" s="1872"/>
      <c r="GI77" s="172"/>
      <c r="GJ77" s="213"/>
      <c r="GK77" s="181"/>
      <c r="GO77" s="628"/>
      <c r="GP77" s="2451"/>
      <c r="GQ77" s="2452"/>
      <c r="GR77" s="2453"/>
      <c r="GS77" s="2453">
        <f t="shared" ca="1" si="209"/>
        <v>0</v>
      </c>
      <c r="GT77" s="2474">
        <f t="shared" ca="1" si="210"/>
        <v>0</v>
      </c>
      <c r="GU77" s="2455">
        <f t="shared" ca="1" si="211"/>
        <v>0</v>
      </c>
      <c r="GV77" s="2455">
        <f t="shared" ca="1" si="212"/>
        <v>0</v>
      </c>
      <c r="GW77" s="2455">
        <f t="shared" ca="1" si="213"/>
        <v>0</v>
      </c>
      <c r="GX77" s="2455">
        <f t="shared" ca="1" si="214"/>
        <v>0</v>
      </c>
      <c r="GY77" s="2455">
        <f t="shared" ca="1" si="215"/>
        <v>0</v>
      </c>
      <c r="GZ77" s="2455">
        <f t="shared" ca="1" si="216"/>
        <v>0</v>
      </c>
      <c r="HA77" s="2455">
        <f t="shared" ca="1" si="217"/>
        <v>0</v>
      </c>
      <c r="HB77" s="2455">
        <f t="shared" ca="1" si="218"/>
        <v>0</v>
      </c>
      <c r="HC77" s="2474">
        <v>3</v>
      </c>
      <c r="HD77" s="2455">
        <f t="shared" si="219"/>
        <v>0</v>
      </c>
      <c r="HE77" s="2455" t="str">
        <f t="shared" si="220"/>
        <v/>
      </c>
      <c r="HF77" s="2455" t="str">
        <f t="shared" si="221"/>
        <v/>
      </c>
      <c r="HG77" s="2455" t="str">
        <f t="shared" si="222"/>
        <v/>
      </c>
      <c r="HH77" s="2455" t="str">
        <f t="shared" si="223"/>
        <v/>
      </c>
      <c r="HI77" s="2455" t="str">
        <f t="shared" si="224"/>
        <v/>
      </c>
      <c r="HJ77" s="2455">
        <f t="shared" si="225"/>
        <v>0</v>
      </c>
      <c r="HK77" s="2455" t="s">
        <v>85</v>
      </c>
      <c r="HL77" s="2455" t="e">
        <f t="shared" si="233"/>
        <v>#N/A</v>
      </c>
      <c r="HM77" s="2455"/>
      <c r="HN77" s="2455" t="str">
        <f t="shared" ca="1" si="226"/>
        <v/>
      </c>
      <c r="HO77" s="2455" t="str">
        <f t="shared" ca="1" si="227"/>
        <v/>
      </c>
      <c r="HP77" s="2455" t="str">
        <f t="shared" ca="1" si="228"/>
        <v/>
      </c>
      <c r="HQ77" s="2455" t="str">
        <f t="shared" ca="1" si="229"/>
        <v/>
      </c>
      <c r="HR77" s="2455" t="str">
        <f t="shared" ca="1" si="230"/>
        <v/>
      </c>
      <c r="HS77" s="2455" t="str">
        <f t="shared" ca="1" si="231"/>
        <v/>
      </c>
      <c r="HT77" s="2476">
        <f t="shared" si="232"/>
        <v>0</v>
      </c>
      <c r="HU77" s="2454">
        <f t="shared" ref="HU77:HU99" ca="1" si="235">IF(HV77=0,0,INDIRECT("hp"&amp;TEXT(74+HV77,0)))</f>
        <v>0</v>
      </c>
      <c r="HV77" s="2498">
        <f t="shared" si="234"/>
        <v>0</v>
      </c>
      <c r="HW77" s="2449" t="str">
        <f>'2020'!BB3</f>
        <v>Proces 11</v>
      </c>
      <c r="HX77" s="2439"/>
      <c r="HY77" s="201"/>
      <c r="HZ77" s="201"/>
    </row>
    <row r="78" spans="1:235" s="627" customFormat="1" ht="18.75" customHeight="1" x14ac:dyDescent="0.25">
      <c r="A78" s="629" t="s">
        <v>117</v>
      </c>
      <c r="B78" s="1324"/>
      <c r="C78" s="1849"/>
      <c r="D78" s="166"/>
      <c r="E78" s="139"/>
      <c r="F78" s="700"/>
      <c r="G78" s="1303"/>
      <c r="H78" s="630"/>
      <c r="I78" s="1304"/>
      <c r="J78" s="705"/>
      <c r="K78" s="1303"/>
      <c r="L78" s="1314"/>
      <c r="M78" s="139"/>
      <c r="N78" s="1793"/>
      <c r="O78" s="1800">
        <f t="shared" si="163"/>
        <v>0</v>
      </c>
      <c r="P78" s="1793"/>
      <c r="Q78" s="1800">
        <f t="shared" si="164"/>
        <v>0</v>
      </c>
      <c r="R78" s="1793"/>
      <c r="S78" s="1834"/>
      <c r="T78" s="1795"/>
      <c r="U78" s="1812"/>
      <c r="V78" s="1812"/>
      <c r="W78" s="1812"/>
      <c r="X78" s="1812"/>
      <c r="Y78" s="542"/>
      <c r="Z78" s="1323" t="str">
        <f t="shared" si="165"/>
        <v>P10</v>
      </c>
      <c r="AA78" s="691" t="str">
        <f t="shared" si="154"/>
        <v/>
      </c>
      <c r="AB78" s="694"/>
      <c r="AC78" s="7" t="str">
        <f t="shared" si="155"/>
        <v/>
      </c>
      <c r="AD78" s="139"/>
      <c r="AE78" s="213" t="str">
        <f t="shared" si="156"/>
        <v/>
      </c>
      <c r="AF78" s="139"/>
      <c r="AG78" s="213" t="str">
        <f t="shared" si="157"/>
        <v/>
      </c>
      <c r="AH78" s="1303"/>
      <c r="AI78" s="1311" t="str">
        <f t="shared" si="166"/>
        <v/>
      </c>
      <c r="AJ78" s="706"/>
      <c r="AK78" s="213" t="str">
        <f t="shared" si="167"/>
        <v/>
      </c>
      <c r="AL78" s="139"/>
      <c r="AM78" s="1876"/>
      <c r="AN78" s="1877"/>
      <c r="AO78" s="2115"/>
      <c r="AP78" s="767"/>
      <c r="AQ78" s="2116"/>
      <c r="AR78" s="139"/>
      <c r="AS78" s="2124"/>
      <c r="AT78" s="181"/>
      <c r="AU78" s="1309" t="str">
        <f t="shared" si="168"/>
        <v>P10</v>
      </c>
      <c r="AV78" s="693" t="str">
        <f t="shared" si="168"/>
        <v/>
      </c>
      <c r="AW78" s="1306"/>
      <c r="AX78" s="7" t="str">
        <f t="shared" si="169"/>
        <v/>
      </c>
      <c r="AY78" s="139"/>
      <c r="AZ78" s="213" t="str">
        <f t="shared" si="170"/>
        <v/>
      </c>
      <c r="BA78" s="139"/>
      <c r="BB78" s="213" t="str">
        <f t="shared" si="170"/>
        <v/>
      </c>
      <c r="BC78" s="1303"/>
      <c r="BD78" s="213" t="str">
        <f t="shared" si="170"/>
        <v/>
      </c>
      <c r="BE78" s="706"/>
      <c r="BF78" s="213" t="str">
        <f t="shared" si="170"/>
        <v/>
      </c>
      <c r="BG78" s="139"/>
      <c r="BH78" s="1876" t="str">
        <f t="shared" si="158"/>
        <v/>
      </c>
      <c r="BI78" s="1877"/>
      <c r="BJ78" s="2115"/>
      <c r="BK78" s="767"/>
      <c r="BL78" s="2116"/>
      <c r="BM78" s="186"/>
      <c r="BN78" s="2122"/>
      <c r="BO78" s="181"/>
      <c r="BP78" s="1309" t="str">
        <f t="shared" si="171"/>
        <v>P10</v>
      </c>
      <c r="BQ78" s="693" t="str">
        <f t="shared" si="171"/>
        <v/>
      </c>
      <c r="BR78" s="1306"/>
      <c r="BS78" s="7" t="str">
        <f t="shared" si="172"/>
        <v/>
      </c>
      <c r="BT78" s="139"/>
      <c r="BU78" s="213" t="str">
        <f t="shared" si="173"/>
        <v/>
      </c>
      <c r="BV78" s="139"/>
      <c r="BW78" s="213" t="str">
        <f t="shared" si="174"/>
        <v/>
      </c>
      <c r="BX78" s="1303"/>
      <c r="BY78" s="213" t="str">
        <f t="shared" si="175"/>
        <v/>
      </c>
      <c r="BZ78" s="706"/>
      <c r="CA78" s="213" t="str">
        <f t="shared" si="176"/>
        <v/>
      </c>
      <c r="CB78" s="139"/>
      <c r="CC78" s="1876" t="str">
        <f t="shared" si="159"/>
        <v/>
      </c>
      <c r="CD78" s="1877"/>
      <c r="CE78" s="2115"/>
      <c r="CF78" s="767"/>
      <c r="CG78" s="2116"/>
      <c r="CH78" s="172"/>
      <c r="CI78" s="2123"/>
      <c r="CJ78" s="184"/>
      <c r="CK78" s="1309" t="str">
        <f t="shared" si="177"/>
        <v>P10</v>
      </c>
      <c r="CL78" s="693" t="str">
        <f t="shared" si="177"/>
        <v/>
      </c>
      <c r="CM78" s="1306"/>
      <c r="CN78" s="7" t="str">
        <f t="shared" si="178"/>
        <v/>
      </c>
      <c r="CO78" s="139"/>
      <c r="CP78" s="213" t="str">
        <f t="shared" si="179"/>
        <v/>
      </c>
      <c r="CQ78" s="139"/>
      <c r="CR78" s="213" t="str">
        <f t="shared" si="180"/>
        <v/>
      </c>
      <c r="CS78" s="1303"/>
      <c r="CT78" s="213" t="str">
        <f t="shared" si="181"/>
        <v/>
      </c>
      <c r="CU78" s="706"/>
      <c r="CV78" s="213" t="str">
        <f t="shared" si="182"/>
        <v/>
      </c>
      <c r="CW78" s="139"/>
      <c r="CX78" s="1876" t="str">
        <f t="shared" si="160"/>
        <v/>
      </c>
      <c r="CY78" s="1877"/>
      <c r="CZ78" s="2115"/>
      <c r="DA78" s="767"/>
      <c r="DB78" s="2116"/>
      <c r="DC78" s="172"/>
      <c r="DD78" s="2123"/>
      <c r="DE78" s="184"/>
      <c r="DF78" s="1309" t="str">
        <f t="shared" si="183"/>
        <v>P10</v>
      </c>
      <c r="DG78" s="693" t="str">
        <f t="shared" si="183"/>
        <v/>
      </c>
      <c r="DH78" s="1306"/>
      <c r="DI78" s="7" t="str">
        <f t="shared" si="184"/>
        <v/>
      </c>
      <c r="DJ78" s="139"/>
      <c r="DK78" s="213" t="str">
        <f t="shared" si="185"/>
        <v/>
      </c>
      <c r="DL78" s="139"/>
      <c r="DM78" s="213" t="str">
        <f t="shared" si="186"/>
        <v/>
      </c>
      <c r="DN78" s="1303"/>
      <c r="DO78" s="213" t="str">
        <f t="shared" si="187"/>
        <v/>
      </c>
      <c r="DP78" s="706"/>
      <c r="DQ78" s="213" t="str">
        <f t="shared" si="188"/>
        <v/>
      </c>
      <c r="DR78" s="139"/>
      <c r="DS78" s="1876" t="str">
        <f t="shared" si="161"/>
        <v/>
      </c>
      <c r="DT78" s="1877"/>
      <c r="DU78" s="2115"/>
      <c r="DV78" s="767"/>
      <c r="DW78" s="2116"/>
      <c r="DX78" s="172"/>
      <c r="DY78" s="2123"/>
      <c r="DZ78" s="184"/>
      <c r="EA78" s="1309" t="str">
        <f t="shared" si="189"/>
        <v>P10</v>
      </c>
      <c r="EB78" s="693" t="str">
        <f t="shared" si="189"/>
        <v/>
      </c>
      <c r="EC78" s="1306"/>
      <c r="ED78" s="7" t="str">
        <f t="shared" si="190"/>
        <v/>
      </c>
      <c r="EE78" s="139"/>
      <c r="EF78" s="213" t="str">
        <f t="shared" si="191"/>
        <v/>
      </c>
      <c r="EG78" s="139"/>
      <c r="EH78" s="213" t="str">
        <f t="shared" si="192"/>
        <v/>
      </c>
      <c r="EI78" s="1303"/>
      <c r="EJ78" s="213" t="str">
        <f t="shared" si="193"/>
        <v/>
      </c>
      <c r="EK78" s="706"/>
      <c r="EL78" s="213" t="str">
        <f t="shared" si="194"/>
        <v/>
      </c>
      <c r="EM78" s="139"/>
      <c r="EN78" s="1876" t="str">
        <f t="shared" si="162"/>
        <v/>
      </c>
      <c r="EO78" s="1877"/>
      <c r="EP78" s="2115"/>
      <c r="EQ78" s="767"/>
      <c r="ER78" s="2116"/>
      <c r="ES78" s="172"/>
      <c r="ET78" s="2123"/>
      <c r="EU78" s="184"/>
      <c r="EV78" s="1309" t="str">
        <f t="shared" si="195"/>
        <v>P6</v>
      </c>
      <c r="EW78" s="693" t="str">
        <f t="shared" si="195"/>
        <v/>
      </c>
      <c r="EX78" s="1306"/>
      <c r="EY78" s="7" t="str">
        <f t="shared" si="196"/>
        <v/>
      </c>
      <c r="EZ78" s="139"/>
      <c r="FA78" s="213" t="str">
        <f t="shared" si="197"/>
        <v/>
      </c>
      <c r="FB78" s="139"/>
      <c r="FC78" s="213" t="str">
        <f t="shared" si="198"/>
        <v/>
      </c>
      <c r="FD78" s="1303"/>
      <c r="FE78" s="213" t="str">
        <f t="shared" si="199"/>
        <v/>
      </c>
      <c r="FF78" s="706"/>
      <c r="FG78" s="213" t="str">
        <f t="shared" si="200"/>
        <v/>
      </c>
      <c r="FH78" s="139"/>
      <c r="FI78" s="1870" t="str">
        <f t="shared" si="201"/>
        <v/>
      </c>
      <c r="FJ78" s="1871"/>
      <c r="FK78" s="1871"/>
      <c r="FL78" s="1871"/>
      <c r="FM78" s="1872"/>
      <c r="FN78" s="172"/>
      <c r="FO78" s="213"/>
      <c r="FP78" s="182"/>
      <c r="FQ78" s="1309" t="str">
        <f t="shared" si="203"/>
        <v>P6</v>
      </c>
      <c r="FR78" s="693" t="str">
        <f t="shared" si="203"/>
        <v/>
      </c>
      <c r="FS78" s="1306"/>
      <c r="FT78" s="7" t="str">
        <f t="shared" si="204"/>
        <v/>
      </c>
      <c r="FU78" s="139"/>
      <c r="FV78" s="213" t="str">
        <f t="shared" si="205"/>
        <v/>
      </c>
      <c r="FW78" s="139"/>
      <c r="FX78" s="213" t="str">
        <f t="shared" si="206"/>
        <v/>
      </c>
      <c r="FY78" s="1303"/>
      <c r="FZ78" s="213" t="str">
        <f t="shared" si="207"/>
        <v/>
      </c>
      <c r="GA78" s="706"/>
      <c r="GB78" s="213" t="str">
        <f t="shared" si="208"/>
        <v/>
      </c>
      <c r="GC78" s="139"/>
      <c r="GD78" s="1870" t="str">
        <f t="shared" si="202"/>
        <v/>
      </c>
      <c r="GE78" s="1871"/>
      <c r="GF78" s="1871"/>
      <c r="GG78" s="1871"/>
      <c r="GH78" s="1872"/>
      <c r="GI78" s="172"/>
      <c r="GJ78" s="213"/>
      <c r="GK78" s="181"/>
      <c r="GO78" s="628"/>
      <c r="GP78" s="2451"/>
      <c r="GQ78" s="2452"/>
      <c r="GR78" s="2453"/>
      <c r="GS78" s="2453">
        <f t="shared" ca="1" si="209"/>
        <v>0</v>
      </c>
      <c r="GT78" s="2474">
        <f t="shared" ca="1" si="210"/>
        <v>0</v>
      </c>
      <c r="GU78" s="2455">
        <f t="shared" ca="1" si="211"/>
        <v>0</v>
      </c>
      <c r="GV78" s="2455">
        <f t="shared" ca="1" si="212"/>
        <v>0</v>
      </c>
      <c r="GW78" s="2455">
        <f t="shared" ca="1" si="213"/>
        <v>0</v>
      </c>
      <c r="GX78" s="2455">
        <f t="shared" ca="1" si="214"/>
        <v>0</v>
      </c>
      <c r="GY78" s="2455">
        <f t="shared" ca="1" si="215"/>
        <v>0</v>
      </c>
      <c r="GZ78" s="2455">
        <f t="shared" ca="1" si="216"/>
        <v>0</v>
      </c>
      <c r="HA78" s="2455">
        <f t="shared" ca="1" si="217"/>
        <v>0</v>
      </c>
      <c r="HB78" s="2455">
        <f t="shared" ca="1" si="218"/>
        <v>0</v>
      </c>
      <c r="HC78" s="2474">
        <v>4</v>
      </c>
      <c r="HD78" s="2455">
        <f t="shared" si="219"/>
        <v>0</v>
      </c>
      <c r="HE78" s="2455" t="str">
        <f t="shared" si="220"/>
        <v/>
      </c>
      <c r="HF78" s="2455" t="str">
        <f t="shared" si="221"/>
        <v/>
      </c>
      <c r="HG78" s="2455" t="str">
        <f t="shared" si="222"/>
        <v/>
      </c>
      <c r="HH78" s="2455" t="str">
        <f t="shared" si="223"/>
        <v/>
      </c>
      <c r="HI78" s="2455" t="str">
        <f t="shared" si="224"/>
        <v/>
      </c>
      <c r="HJ78" s="2455">
        <f t="shared" si="225"/>
        <v>0</v>
      </c>
      <c r="HK78" s="2455" t="s">
        <v>86</v>
      </c>
      <c r="HL78" s="2455" t="e">
        <f t="shared" si="233"/>
        <v>#N/A</v>
      </c>
      <c r="HM78" s="2455"/>
      <c r="HN78" s="2455" t="str">
        <f t="shared" ca="1" si="226"/>
        <v/>
      </c>
      <c r="HO78" s="2455" t="str">
        <f t="shared" ca="1" si="227"/>
        <v/>
      </c>
      <c r="HP78" s="2455" t="str">
        <f t="shared" ca="1" si="228"/>
        <v/>
      </c>
      <c r="HQ78" s="2455" t="str">
        <f t="shared" ca="1" si="229"/>
        <v/>
      </c>
      <c r="HR78" s="2455" t="str">
        <f t="shared" ca="1" si="230"/>
        <v/>
      </c>
      <c r="HS78" s="2455" t="str">
        <f t="shared" ca="1" si="231"/>
        <v/>
      </c>
      <c r="HT78" s="2476">
        <f t="shared" si="232"/>
        <v>0</v>
      </c>
      <c r="HU78" s="2454">
        <f t="shared" ca="1" si="235"/>
        <v>0</v>
      </c>
      <c r="HV78" s="2498">
        <f t="shared" si="234"/>
        <v>0</v>
      </c>
      <c r="HW78" s="2449" t="str">
        <f>'2020'!BC3</f>
        <v>Proces 12</v>
      </c>
      <c r="HX78" s="2439"/>
      <c r="HY78" s="201"/>
      <c r="HZ78" s="201"/>
    </row>
    <row r="79" spans="1:235" s="627" customFormat="1" ht="18.75" customHeight="1" x14ac:dyDescent="0.25">
      <c r="A79" s="629" t="s">
        <v>118</v>
      </c>
      <c r="B79" s="1324"/>
      <c r="C79" s="1849"/>
      <c r="D79" s="166"/>
      <c r="E79" s="139"/>
      <c r="F79" s="700"/>
      <c r="G79" s="1303"/>
      <c r="H79" s="630"/>
      <c r="I79" s="1304"/>
      <c r="J79" s="705"/>
      <c r="K79" s="1303"/>
      <c r="L79" s="1314"/>
      <c r="M79" s="139"/>
      <c r="N79" s="1793"/>
      <c r="O79" s="1800">
        <f t="shared" si="163"/>
        <v>0</v>
      </c>
      <c r="P79" s="1793"/>
      <c r="Q79" s="1800">
        <f t="shared" si="164"/>
        <v>0</v>
      </c>
      <c r="R79" s="1793"/>
      <c r="S79" s="1834"/>
      <c r="T79" s="1795"/>
      <c r="U79" s="1812"/>
      <c r="V79" s="1812"/>
      <c r="W79" s="1812"/>
      <c r="X79" s="1812"/>
      <c r="Y79" s="542"/>
      <c r="Z79" s="1323" t="str">
        <f t="shared" si="165"/>
        <v>P11</v>
      </c>
      <c r="AA79" s="691" t="str">
        <f t="shared" si="154"/>
        <v/>
      </c>
      <c r="AB79" s="694"/>
      <c r="AC79" s="7" t="str">
        <f t="shared" si="155"/>
        <v/>
      </c>
      <c r="AD79" s="139"/>
      <c r="AE79" s="213" t="str">
        <f t="shared" si="156"/>
        <v/>
      </c>
      <c r="AF79" s="139"/>
      <c r="AG79" s="213" t="str">
        <f t="shared" si="157"/>
        <v/>
      </c>
      <c r="AH79" s="1303"/>
      <c r="AI79" s="1311" t="str">
        <f t="shared" si="166"/>
        <v/>
      </c>
      <c r="AJ79" s="706"/>
      <c r="AK79" s="213" t="str">
        <f t="shared" si="167"/>
        <v/>
      </c>
      <c r="AL79" s="139"/>
      <c r="AM79" s="1876"/>
      <c r="AN79" s="1877"/>
      <c r="AO79" s="2115"/>
      <c r="AP79" s="767"/>
      <c r="AQ79" s="2116"/>
      <c r="AR79" s="139"/>
      <c r="AS79" s="2124"/>
      <c r="AT79" s="181"/>
      <c r="AU79" s="1309" t="str">
        <f t="shared" si="168"/>
        <v>P11</v>
      </c>
      <c r="AV79" s="693" t="str">
        <f t="shared" si="168"/>
        <v/>
      </c>
      <c r="AW79" s="1306"/>
      <c r="AX79" s="7" t="str">
        <f t="shared" si="169"/>
        <v/>
      </c>
      <c r="AY79" s="139"/>
      <c r="AZ79" s="213" t="str">
        <f t="shared" si="170"/>
        <v/>
      </c>
      <c r="BA79" s="139"/>
      <c r="BB79" s="213" t="str">
        <f t="shared" si="170"/>
        <v/>
      </c>
      <c r="BC79" s="1303"/>
      <c r="BD79" s="213" t="str">
        <f t="shared" si="170"/>
        <v/>
      </c>
      <c r="BE79" s="706"/>
      <c r="BF79" s="213" t="str">
        <f t="shared" si="170"/>
        <v/>
      </c>
      <c r="BG79" s="139"/>
      <c r="BH79" s="1876" t="str">
        <f t="shared" si="158"/>
        <v/>
      </c>
      <c r="BI79" s="1877"/>
      <c r="BJ79" s="2115"/>
      <c r="BK79" s="767"/>
      <c r="BL79" s="2116"/>
      <c r="BM79" s="186"/>
      <c r="BN79" s="2122"/>
      <c r="BO79" s="181"/>
      <c r="BP79" s="1309" t="str">
        <f t="shared" si="171"/>
        <v>P11</v>
      </c>
      <c r="BQ79" s="693" t="str">
        <f t="shared" si="171"/>
        <v/>
      </c>
      <c r="BR79" s="1306"/>
      <c r="BS79" s="7" t="str">
        <f t="shared" si="172"/>
        <v/>
      </c>
      <c r="BT79" s="139"/>
      <c r="BU79" s="213" t="str">
        <f t="shared" si="173"/>
        <v/>
      </c>
      <c r="BV79" s="139"/>
      <c r="BW79" s="213" t="str">
        <f t="shared" si="174"/>
        <v/>
      </c>
      <c r="BX79" s="1303"/>
      <c r="BY79" s="213" t="str">
        <f t="shared" si="175"/>
        <v/>
      </c>
      <c r="BZ79" s="706"/>
      <c r="CA79" s="213" t="str">
        <f t="shared" si="176"/>
        <v/>
      </c>
      <c r="CB79" s="139"/>
      <c r="CC79" s="1876" t="str">
        <f t="shared" si="159"/>
        <v/>
      </c>
      <c r="CD79" s="1877"/>
      <c r="CE79" s="2115"/>
      <c r="CF79" s="767"/>
      <c r="CG79" s="2116"/>
      <c r="CH79" s="172"/>
      <c r="CI79" s="2123"/>
      <c r="CJ79" s="184"/>
      <c r="CK79" s="1309" t="str">
        <f t="shared" si="177"/>
        <v>P11</v>
      </c>
      <c r="CL79" s="693" t="str">
        <f t="shared" si="177"/>
        <v/>
      </c>
      <c r="CM79" s="1306"/>
      <c r="CN79" s="7" t="str">
        <f t="shared" si="178"/>
        <v/>
      </c>
      <c r="CO79" s="139"/>
      <c r="CP79" s="213" t="str">
        <f t="shared" si="179"/>
        <v/>
      </c>
      <c r="CQ79" s="139"/>
      <c r="CR79" s="213" t="str">
        <f t="shared" si="180"/>
        <v/>
      </c>
      <c r="CS79" s="1303"/>
      <c r="CT79" s="213" t="str">
        <f t="shared" si="181"/>
        <v/>
      </c>
      <c r="CU79" s="706"/>
      <c r="CV79" s="213" t="str">
        <f t="shared" si="182"/>
        <v/>
      </c>
      <c r="CW79" s="139"/>
      <c r="CX79" s="1876" t="str">
        <f t="shared" si="160"/>
        <v/>
      </c>
      <c r="CY79" s="1877"/>
      <c r="CZ79" s="2115"/>
      <c r="DA79" s="767"/>
      <c r="DB79" s="2116"/>
      <c r="DC79" s="172"/>
      <c r="DD79" s="2123"/>
      <c r="DE79" s="184"/>
      <c r="DF79" s="1309" t="str">
        <f t="shared" si="183"/>
        <v>P11</v>
      </c>
      <c r="DG79" s="693" t="str">
        <f t="shared" si="183"/>
        <v/>
      </c>
      <c r="DH79" s="1306"/>
      <c r="DI79" s="7" t="str">
        <f t="shared" si="184"/>
        <v/>
      </c>
      <c r="DJ79" s="139"/>
      <c r="DK79" s="213" t="str">
        <f t="shared" si="185"/>
        <v/>
      </c>
      <c r="DL79" s="139"/>
      <c r="DM79" s="213" t="str">
        <f t="shared" si="186"/>
        <v/>
      </c>
      <c r="DN79" s="1303"/>
      <c r="DO79" s="213" t="str">
        <f t="shared" si="187"/>
        <v/>
      </c>
      <c r="DP79" s="706"/>
      <c r="DQ79" s="213" t="str">
        <f t="shared" si="188"/>
        <v/>
      </c>
      <c r="DR79" s="139"/>
      <c r="DS79" s="1876" t="str">
        <f t="shared" si="161"/>
        <v/>
      </c>
      <c r="DT79" s="1877"/>
      <c r="DU79" s="2115"/>
      <c r="DV79" s="767"/>
      <c r="DW79" s="2116"/>
      <c r="DX79" s="172"/>
      <c r="DY79" s="2123"/>
      <c r="DZ79" s="184"/>
      <c r="EA79" s="1309" t="str">
        <f t="shared" si="189"/>
        <v>P11</v>
      </c>
      <c r="EB79" s="693" t="str">
        <f t="shared" si="189"/>
        <v/>
      </c>
      <c r="EC79" s="1306"/>
      <c r="ED79" s="7" t="str">
        <f t="shared" si="190"/>
        <v/>
      </c>
      <c r="EE79" s="139"/>
      <c r="EF79" s="213" t="str">
        <f t="shared" si="191"/>
        <v/>
      </c>
      <c r="EG79" s="139"/>
      <c r="EH79" s="213" t="str">
        <f t="shared" si="192"/>
        <v/>
      </c>
      <c r="EI79" s="1303"/>
      <c r="EJ79" s="213" t="str">
        <f t="shared" si="193"/>
        <v/>
      </c>
      <c r="EK79" s="706"/>
      <c r="EL79" s="213" t="str">
        <f t="shared" si="194"/>
        <v/>
      </c>
      <c r="EM79" s="139"/>
      <c r="EN79" s="1876" t="str">
        <f t="shared" si="162"/>
        <v/>
      </c>
      <c r="EO79" s="1877"/>
      <c r="EP79" s="2115"/>
      <c r="EQ79" s="767"/>
      <c r="ER79" s="2116"/>
      <c r="ES79" s="172"/>
      <c r="ET79" s="2123"/>
      <c r="EU79" s="184"/>
      <c r="EV79" s="1309" t="str">
        <f t="shared" si="195"/>
        <v>P7</v>
      </c>
      <c r="EW79" s="693" t="str">
        <f t="shared" si="195"/>
        <v/>
      </c>
      <c r="EX79" s="1306"/>
      <c r="EY79" s="7" t="str">
        <f t="shared" si="196"/>
        <v/>
      </c>
      <c r="EZ79" s="139"/>
      <c r="FA79" s="213" t="str">
        <f t="shared" si="197"/>
        <v/>
      </c>
      <c r="FB79" s="139"/>
      <c r="FC79" s="213" t="str">
        <f t="shared" si="198"/>
        <v/>
      </c>
      <c r="FD79" s="1303"/>
      <c r="FE79" s="213" t="str">
        <f t="shared" si="199"/>
        <v/>
      </c>
      <c r="FF79" s="706"/>
      <c r="FG79" s="213" t="str">
        <f t="shared" si="200"/>
        <v/>
      </c>
      <c r="FH79" s="139"/>
      <c r="FI79" s="1870" t="str">
        <f t="shared" si="201"/>
        <v/>
      </c>
      <c r="FJ79" s="1871"/>
      <c r="FK79" s="1871"/>
      <c r="FL79" s="1871"/>
      <c r="FM79" s="1872"/>
      <c r="FN79" s="172"/>
      <c r="FO79" s="213"/>
      <c r="FP79" s="182"/>
      <c r="FQ79" s="1309" t="str">
        <f t="shared" si="203"/>
        <v>P7</v>
      </c>
      <c r="FR79" s="693" t="str">
        <f t="shared" si="203"/>
        <v/>
      </c>
      <c r="FS79" s="1306"/>
      <c r="FT79" s="7" t="str">
        <f t="shared" si="204"/>
        <v/>
      </c>
      <c r="FU79" s="139"/>
      <c r="FV79" s="213" t="str">
        <f t="shared" si="205"/>
        <v/>
      </c>
      <c r="FW79" s="139"/>
      <c r="FX79" s="213" t="str">
        <f t="shared" si="206"/>
        <v/>
      </c>
      <c r="FY79" s="1303"/>
      <c r="FZ79" s="213" t="str">
        <f t="shared" si="207"/>
        <v/>
      </c>
      <c r="GA79" s="706"/>
      <c r="GB79" s="213" t="str">
        <f t="shared" si="208"/>
        <v/>
      </c>
      <c r="GC79" s="139"/>
      <c r="GD79" s="1870" t="str">
        <f t="shared" si="202"/>
        <v/>
      </c>
      <c r="GE79" s="1871"/>
      <c r="GF79" s="1871"/>
      <c r="GG79" s="1871"/>
      <c r="GH79" s="1872"/>
      <c r="GI79" s="172"/>
      <c r="GJ79" s="213"/>
      <c r="GK79" s="181"/>
      <c r="GO79" s="628"/>
      <c r="GP79" s="2451"/>
      <c r="GQ79" s="2452"/>
      <c r="GR79" s="2453"/>
      <c r="GS79" s="2453">
        <f t="shared" ca="1" si="209"/>
        <v>0</v>
      </c>
      <c r="GT79" s="2474">
        <f t="shared" ca="1" si="210"/>
        <v>0</v>
      </c>
      <c r="GU79" s="2455">
        <f t="shared" ca="1" si="211"/>
        <v>0</v>
      </c>
      <c r="GV79" s="2455">
        <f t="shared" ca="1" si="212"/>
        <v>0</v>
      </c>
      <c r="GW79" s="2455">
        <f t="shared" ca="1" si="213"/>
        <v>0</v>
      </c>
      <c r="GX79" s="2455">
        <f t="shared" ca="1" si="214"/>
        <v>0</v>
      </c>
      <c r="GY79" s="2455">
        <f t="shared" ca="1" si="215"/>
        <v>0</v>
      </c>
      <c r="GZ79" s="2455">
        <f t="shared" ca="1" si="216"/>
        <v>0</v>
      </c>
      <c r="HA79" s="2455">
        <f t="shared" ca="1" si="217"/>
        <v>0</v>
      </c>
      <c r="HB79" s="2455">
        <f t="shared" ca="1" si="218"/>
        <v>0</v>
      </c>
      <c r="HC79" s="2474">
        <v>5</v>
      </c>
      <c r="HD79" s="2455">
        <f t="shared" si="219"/>
        <v>0</v>
      </c>
      <c r="HE79" s="2455" t="str">
        <f t="shared" si="220"/>
        <v/>
      </c>
      <c r="HF79" s="2455" t="str">
        <f t="shared" si="221"/>
        <v/>
      </c>
      <c r="HG79" s="2455" t="str">
        <f t="shared" si="222"/>
        <v/>
      </c>
      <c r="HH79" s="2455" t="str">
        <f t="shared" si="223"/>
        <v/>
      </c>
      <c r="HI79" s="2455" t="str">
        <f t="shared" si="224"/>
        <v/>
      </c>
      <c r="HJ79" s="2455">
        <f t="shared" si="225"/>
        <v>0</v>
      </c>
      <c r="HK79" s="2455" t="s">
        <v>87</v>
      </c>
      <c r="HL79" s="2455" t="e">
        <f t="shared" si="233"/>
        <v>#N/A</v>
      </c>
      <c r="HM79" s="2455"/>
      <c r="HN79" s="2455" t="str">
        <f t="shared" ca="1" si="226"/>
        <v/>
      </c>
      <c r="HO79" s="2455" t="str">
        <f t="shared" ca="1" si="227"/>
        <v/>
      </c>
      <c r="HP79" s="2455" t="str">
        <f t="shared" ca="1" si="228"/>
        <v/>
      </c>
      <c r="HQ79" s="2455" t="str">
        <f t="shared" ca="1" si="229"/>
        <v/>
      </c>
      <c r="HR79" s="2455" t="str">
        <f t="shared" ca="1" si="230"/>
        <v/>
      </c>
      <c r="HS79" s="2455" t="str">
        <f t="shared" ca="1" si="231"/>
        <v/>
      </c>
      <c r="HT79" s="2476">
        <f t="shared" si="232"/>
        <v>0</v>
      </c>
      <c r="HU79" s="2454">
        <f t="shared" ca="1" si="235"/>
        <v>0</v>
      </c>
      <c r="HV79" s="2498">
        <f t="shared" si="234"/>
        <v>0</v>
      </c>
      <c r="HW79" s="2460" t="str">
        <f>'2020'!BD3</f>
        <v>Proces 13</v>
      </c>
      <c r="HX79" s="2439"/>
      <c r="HY79" s="201"/>
      <c r="HZ79" s="201"/>
    </row>
    <row r="80" spans="1:235" s="627" customFormat="1" ht="18.75" customHeight="1" x14ac:dyDescent="0.35">
      <c r="A80" s="629" t="s">
        <v>119</v>
      </c>
      <c r="B80" s="1324"/>
      <c r="C80" s="1849"/>
      <c r="D80" s="166"/>
      <c r="E80" s="139"/>
      <c r="F80" s="700"/>
      <c r="G80" s="1303"/>
      <c r="H80" s="630"/>
      <c r="I80" s="1304"/>
      <c r="J80" s="705"/>
      <c r="K80" s="1303"/>
      <c r="L80" s="1314"/>
      <c r="M80" s="139"/>
      <c r="N80" s="1793"/>
      <c r="O80" s="1800">
        <f t="shared" si="163"/>
        <v>0</v>
      </c>
      <c r="P80" s="1793"/>
      <c r="Q80" s="1800">
        <f t="shared" si="164"/>
        <v>0</v>
      </c>
      <c r="R80" s="1793"/>
      <c r="S80" s="1834"/>
      <c r="T80" s="1795"/>
      <c r="U80" s="1812"/>
      <c r="V80" s="1812"/>
      <c r="W80" s="1812"/>
      <c r="X80" s="1812"/>
      <c r="Y80" s="542"/>
      <c r="Z80" s="1323" t="str">
        <f t="shared" si="165"/>
        <v>P12</v>
      </c>
      <c r="AA80" s="691" t="str">
        <f t="shared" si="154"/>
        <v/>
      </c>
      <c r="AB80" s="694"/>
      <c r="AC80" s="7" t="str">
        <f t="shared" si="155"/>
        <v/>
      </c>
      <c r="AD80" s="139"/>
      <c r="AE80" s="213" t="str">
        <f t="shared" si="156"/>
        <v/>
      </c>
      <c r="AF80" s="139"/>
      <c r="AG80" s="213" t="str">
        <f t="shared" si="157"/>
        <v/>
      </c>
      <c r="AH80" s="1303"/>
      <c r="AI80" s="1311" t="str">
        <f t="shared" si="166"/>
        <v/>
      </c>
      <c r="AJ80" s="706"/>
      <c r="AK80" s="213" t="str">
        <f t="shared" si="167"/>
        <v/>
      </c>
      <c r="AL80" s="139"/>
      <c r="AM80" s="1876"/>
      <c r="AN80" s="1877"/>
      <c r="AO80" s="2115"/>
      <c r="AP80" s="767"/>
      <c r="AQ80" s="2116"/>
      <c r="AR80" s="139"/>
      <c r="AS80" s="2124"/>
      <c r="AT80" s="181"/>
      <c r="AU80" s="1309" t="str">
        <f t="shared" si="168"/>
        <v>P12</v>
      </c>
      <c r="AV80" s="693" t="str">
        <f t="shared" si="168"/>
        <v/>
      </c>
      <c r="AW80" s="1306"/>
      <c r="AX80" s="7" t="str">
        <f t="shared" si="169"/>
        <v/>
      </c>
      <c r="AY80" s="139"/>
      <c r="AZ80" s="213" t="str">
        <f t="shared" si="170"/>
        <v/>
      </c>
      <c r="BA80" s="139"/>
      <c r="BB80" s="213" t="str">
        <f t="shared" si="170"/>
        <v/>
      </c>
      <c r="BC80" s="1303"/>
      <c r="BD80" s="213" t="str">
        <f t="shared" si="170"/>
        <v/>
      </c>
      <c r="BE80" s="706"/>
      <c r="BF80" s="213" t="str">
        <f t="shared" si="170"/>
        <v/>
      </c>
      <c r="BG80" s="139"/>
      <c r="BH80" s="1876" t="str">
        <f t="shared" si="158"/>
        <v/>
      </c>
      <c r="BI80" s="1877"/>
      <c r="BJ80" s="2115"/>
      <c r="BK80" s="767"/>
      <c r="BL80" s="2116"/>
      <c r="BM80" s="186"/>
      <c r="BN80" s="2122"/>
      <c r="BO80" s="181"/>
      <c r="BP80" s="1309" t="str">
        <f t="shared" si="171"/>
        <v>P12</v>
      </c>
      <c r="BQ80" s="693" t="str">
        <f t="shared" si="171"/>
        <v/>
      </c>
      <c r="BR80" s="1306"/>
      <c r="BS80" s="7" t="str">
        <f t="shared" si="172"/>
        <v/>
      </c>
      <c r="BT80" s="139"/>
      <c r="BU80" s="213" t="str">
        <f t="shared" si="173"/>
        <v/>
      </c>
      <c r="BV80" s="139"/>
      <c r="BW80" s="213" t="str">
        <f t="shared" si="174"/>
        <v/>
      </c>
      <c r="BX80" s="1303"/>
      <c r="BY80" s="213" t="str">
        <f t="shared" si="175"/>
        <v/>
      </c>
      <c r="BZ80" s="706"/>
      <c r="CA80" s="213" t="str">
        <f t="shared" si="176"/>
        <v/>
      </c>
      <c r="CB80" s="139"/>
      <c r="CC80" s="1876" t="str">
        <f t="shared" si="159"/>
        <v/>
      </c>
      <c r="CD80" s="1877"/>
      <c r="CE80" s="2115"/>
      <c r="CF80" s="767"/>
      <c r="CG80" s="2116"/>
      <c r="CH80" s="172"/>
      <c r="CI80" s="2123"/>
      <c r="CJ80" s="184"/>
      <c r="CK80" s="1309" t="str">
        <f t="shared" si="177"/>
        <v>P12</v>
      </c>
      <c r="CL80" s="693" t="str">
        <f t="shared" si="177"/>
        <v/>
      </c>
      <c r="CM80" s="1306"/>
      <c r="CN80" s="7" t="str">
        <f t="shared" si="178"/>
        <v/>
      </c>
      <c r="CO80" s="139"/>
      <c r="CP80" s="213" t="str">
        <f t="shared" si="179"/>
        <v/>
      </c>
      <c r="CQ80" s="139"/>
      <c r="CR80" s="213" t="str">
        <f t="shared" si="180"/>
        <v/>
      </c>
      <c r="CS80" s="1303"/>
      <c r="CT80" s="213" t="str">
        <f t="shared" si="181"/>
        <v/>
      </c>
      <c r="CU80" s="706"/>
      <c r="CV80" s="213" t="str">
        <f t="shared" si="182"/>
        <v/>
      </c>
      <c r="CW80" s="139"/>
      <c r="CX80" s="1876" t="str">
        <f t="shared" si="160"/>
        <v/>
      </c>
      <c r="CY80" s="1877"/>
      <c r="CZ80" s="2115"/>
      <c r="DA80" s="767"/>
      <c r="DB80" s="2116"/>
      <c r="DC80" s="172"/>
      <c r="DD80" s="2123"/>
      <c r="DE80" s="184"/>
      <c r="DF80" s="1309" t="str">
        <f t="shared" si="183"/>
        <v>P12</v>
      </c>
      <c r="DG80" s="693" t="str">
        <f t="shared" si="183"/>
        <v/>
      </c>
      <c r="DH80" s="1306"/>
      <c r="DI80" s="7" t="str">
        <f t="shared" si="184"/>
        <v/>
      </c>
      <c r="DJ80" s="139"/>
      <c r="DK80" s="213" t="str">
        <f t="shared" si="185"/>
        <v/>
      </c>
      <c r="DL80" s="139"/>
      <c r="DM80" s="213" t="str">
        <f t="shared" si="186"/>
        <v/>
      </c>
      <c r="DN80" s="1303"/>
      <c r="DO80" s="213" t="str">
        <f t="shared" si="187"/>
        <v/>
      </c>
      <c r="DP80" s="706"/>
      <c r="DQ80" s="213" t="str">
        <f t="shared" si="188"/>
        <v/>
      </c>
      <c r="DR80" s="139"/>
      <c r="DS80" s="1876" t="str">
        <f t="shared" si="161"/>
        <v/>
      </c>
      <c r="DT80" s="1877"/>
      <c r="DU80" s="2115"/>
      <c r="DV80" s="767"/>
      <c r="DW80" s="2116"/>
      <c r="DX80" s="172"/>
      <c r="DY80" s="2123"/>
      <c r="DZ80" s="184"/>
      <c r="EA80" s="1309" t="str">
        <f t="shared" si="189"/>
        <v>P12</v>
      </c>
      <c r="EB80" s="693" t="str">
        <f t="shared" si="189"/>
        <v/>
      </c>
      <c r="EC80" s="1306"/>
      <c r="ED80" s="7" t="str">
        <f t="shared" si="190"/>
        <v/>
      </c>
      <c r="EE80" s="139"/>
      <c r="EF80" s="213" t="str">
        <f t="shared" si="191"/>
        <v/>
      </c>
      <c r="EG80" s="139"/>
      <c r="EH80" s="213" t="str">
        <f t="shared" si="192"/>
        <v/>
      </c>
      <c r="EI80" s="1303"/>
      <c r="EJ80" s="213" t="str">
        <f t="shared" si="193"/>
        <v/>
      </c>
      <c r="EK80" s="706"/>
      <c r="EL80" s="213" t="str">
        <f t="shared" si="194"/>
        <v/>
      </c>
      <c r="EM80" s="139"/>
      <c r="EN80" s="1876" t="str">
        <f t="shared" si="162"/>
        <v/>
      </c>
      <c r="EO80" s="1877"/>
      <c r="EP80" s="2115"/>
      <c r="EQ80" s="767"/>
      <c r="ER80" s="2116"/>
      <c r="ES80" s="172"/>
      <c r="ET80" s="2123"/>
      <c r="EU80" s="184"/>
      <c r="EV80" s="1309" t="str">
        <f t="shared" si="195"/>
        <v>P8</v>
      </c>
      <c r="EW80" s="693" t="str">
        <f t="shared" si="195"/>
        <v/>
      </c>
      <c r="EX80" s="1306"/>
      <c r="EY80" s="7" t="str">
        <f t="shared" si="196"/>
        <v/>
      </c>
      <c r="EZ80" s="139"/>
      <c r="FA80" s="213" t="str">
        <f t="shared" si="197"/>
        <v/>
      </c>
      <c r="FB80" s="139"/>
      <c r="FC80" s="213" t="str">
        <f t="shared" si="198"/>
        <v/>
      </c>
      <c r="FD80" s="1303"/>
      <c r="FE80" s="213" t="str">
        <f t="shared" si="199"/>
        <v/>
      </c>
      <c r="FF80" s="706"/>
      <c r="FG80" s="213" t="str">
        <f t="shared" si="200"/>
        <v/>
      </c>
      <c r="FH80" s="139"/>
      <c r="FI80" s="1870" t="str">
        <f t="shared" si="201"/>
        <v/>
      </c>
      <c r="FJ80" s="1871"/>
      <c r="FK80" s="1871"/>
      <c r="FL80" s="1871"/>
      <c r="FM80" s="1872"/>
      <c r="FN80" s="172"/>
      <c r="FO80" s="213"/>
      <c r="FP80" s="182"/>
      <c r="FQ80" s="1309" t="str">
        <f t="shared" si="203"/>
        <v>P8</v>
      </c>
      <c r="FR80" s="693" t="str">
        <f t="shared" si="203"/>
        <v/>
      </c>
      <c r="FS80" s="1306"/>
      <c r="FT80" s="7" t="str">
        <f t="shared" si="204"/>
        <v/>
      </c>
      <c r="FU80" s="139"/>
      <c r="FV80" s="213" t="str">
        <f t="shared" si="205"/>
        <v/>
      </c>
      <c r="FW80" s="139"/>
      <c r="FX80" s="213" t="str">
        <f t="shared" si="206"/>
        <v/>
      </c>
      <c r="FY80" s="1303"/>
      <c r="FZ80" s="213" t="str">
        <f t="shared" si="207"/>
        <v/>
      </c>
      <c r="GA80" s="706"/>
      <c r="GB80" s="213" t="str">
        <f t="shared" si="208"/>
        <v/>
      </c>
      <c r="GC80" s="139"/>
      <c r="GD80" s="1870" t="str">
        <f t="shared" si="202"/>
        <v/>
      </c>
      <c r="GE80" s="1871"/>
      <c r="GF80" s="1871"/>
      <c r="GG80" s="1871"/>
      <c r="GH80" s="1872"/>
      <c r="GI80" s="172"/>
      <c r="GJ80" s="213"/>
      <c r="GK80" s="181"/>
      <c r="GO80" s="628"/>
      <c r="GP80" s="2451"/>
      <c r="GQ80" s="2452"/>
      <c r="GR80" s="2453"/>
      <c r="GS80" s="2453">
        <f t="shared" ca="1" si="209"/>
        <v>0</v>
      </c>
      <c r="GT80" s="2474">
        <f t="shared" ca="1" si="210"/>
        <v>0</v>
      </c>
      <c r="GU80" s="2455">
        <f t="shared" ca="1" si="211"/>
        <v>0</v>
      </c>
      <c r="GV80" s="2455">
        <f t="shared" ca="1" si="212"/>
        <v>0</v>
      </c>
      <c r="GW80" s="2455">
        <f t="shared" ca="1" si="213"/>
        <v>0</v>
      </c>
      <c r="GX80" s="2455">
        <f t="shared" ca="1" si="214"/>
        <v>0</v>
      </c>
      <c r="GY80" s="2455">
        <f t="shared" ca="1" si="215"/>
        <v>0</v>
      </c>
      <c r="GZ80" s="2455">
        <f t="shared" ca="1" si="216"/>
        <v>0</v>
      </c>
      <c r="HA80" s="2455">
        <f t="shared" ca="1" si="217"/>
        <v>0</v>
      </c>
      <c r="HB80" s="2455">
        <f t="shared" ca="1" si="218"/>
        <v>0</v>
      </c>
      <c r="HC80" s="2474">
        <v>6</v>
      </c>
      <c r="HD80" s="2455">
        <f t="shared" si="219"/>
        <v>0</v>
      </c>
      <c r="HE80" s="2455" t="str">
        <f t="shared" si="220"/>
        <v/>
      </c>
      <c r="HF80" s="2455" t="str">
        <f t="shared" si="221"/>
        <v/>
      </c>
      <c r="HG80" s="2455" t="str">
        <f t="shared" si="222"/>
        <v/>
      </c>
      <c r="HH80" s="2455" t="str">
        <f t="shared" si="223"/>
        <v/>
      </c>
      <c r="HI80" s="2455" t="str">
        <f t="shared" si="224"/>
        <v/>
      </c>
      <c r="HJ80" s="2455">
        <f t="shared" si="225"/>
        <v>0</v>
      </c>
      <c r="HK80" s="2455" t="s">
        <v>88</v>
      </c>
      <c r="HL80" s="2455" t="e">
        <f t="shared" si="233"/>
        <v>#N/A</v>
      </c>
      <c r="HM80" s="2455"/>
      <c r="HN80" s="2455" t="str">
        <f t="shared" ca="1" si="226"/>
        <v/>
      </c>
      <c r="HO80" s="2455" t="str">
        <f t="shared" ca="1" si="227"/>
        <v/>
      </c>
      <c r="HP80" s="2455" t="str">
        <f t="shared" ca="1" si="228"/>
        <v/>
      </c>
      <c r="HQ80" s="2455" t="str">
        <f t="shared" ca="1" si="229"/>
        <v/>
      </c>
      <c r="HR80" s="2455" t="str">
        <f t="shared" ca="1" si="230"/>
        <v/>
      </c>
      <c r="HS80" s="2455" t="str">
        <f t="shared" ca="1" si="231"/>
        <v/>
      </c>
      <c r="HT80" s="2476">
        <f t="shared" si="232"/>
        <v>0</v>
      </c>
      <c r="HU80" s="2454">
        <f t="shared" ca="1" si="235"/>
        <v>0</v>
      </c>
      <c r="HV80" s="2498">
        <f t="shared" si="234"/>
        <v>0</v>
      </c>
      <c r="HW80" s="2499" t="str">
        <f>'2020'!BE3</f>
        <v>Proces 14</v>
      </c>
      <c r="HX80" s="2439"/>
      <c r="HY80" s="201"/>
      <c r="HZ80" s="201"/>
    </row>
    <row r="81" spans="1:235" s="627" customFormat="1" ht="18.75" customHeight="1" x14ac:dyDescent="0.25">
      <c r="A81" s="629" t="s">
        <v>120</v>
      </c>
      <c r="B81" s="1324"/>
      <c r="C81" s="1849"/>
      <c r="D81" s="166"/>
      <c r="E81" s="139"/>
      <c r="F81" s="700"/>
      <c r="G81" s="1303"/>
      <c r="H81" s="630"/>
      <c r="I81" s="1304"/>
      <c r="J81" s="705"/>
      <c r="K81" s="1303"/>
      <c r="L81" s="1314"/>
      <c r="M81" s="139"/>
      <c r="N81" s="1793"/>
      <c r="O81" s="1800">
        <f t="shared" si="163"/>
        <v>0</v>
      </c>
      <c r="P81" s="1793"/>
      <c r="Q81" s="1800">
        <f t="shared" si="164"/>
        <v>0</v>
      </c>
      <c r="R81" s="1793"/>
      <c r="S81" s="1834"/>
      <c r="T81" s="1795"/>
      <c r="U81" s="1812"/>
      <c r="V81" s="1812"/>
      <c r="W81" s="1812"/>
      <c r="X81" s="1812"/>
      <c r="Y81" s="542"/>
      <c r="Z81" s="1323" t="str">
        <f t="shared" si="165"/>
        <v>P13</v>
      </c>
      <c r="AA81" s="691" t="str">
        <f t="shared" si="154"/>
        <v/>
      </c>
      <c r="AB81" s="694"/>
      <c r="AC81" s="7" t="str">
        <f t="shared" si="155"/>
        <v/>
      </c>
      <c r="AD81" s="139"/>
      <c r="AE81" s="213" t="str">
        <f t="shared" si="156"/>
        <v/>
      </c>
      <c r="AF81" s="139"/>
      <c r="AG81" s="213" t="str">
        <f t="shared" si="157"/>
        <v/>
      </c>
      <c r="AH81" s="1303"/>
      <c r="AI81" s="1311" t="str">
        <f t="shared" si="166"/>
        <v/>
      </c>
      <c r="AJ81" s="706"/>
      <c r="AK81" s="213" t="str">
        <f t="shared" si="167"/>
        <v/>
      </c>
      <c r="AL81" s="139"/>
      <c r="AM81" s="1876"/>
      <c r="AN81" s="1877"/>
      <c r="AO81" s="2115"/>
      <c r="AP81" s="767"/>
      <c r="AQ81" s="2116"/>
      <c r="AR81" s="139"/>
      <c r="AS81" s="2124"/>
      <c r="AT81" s="181"/>
      <c r="AU81" s="1309" t="str">
        <f t="shared" si="168"/>
        <v>P13</v>
      </c>
      <c r="AV81" s="693" t="str">
        <f t="shared" si="168"/>
        <v/>
      </c>
      <c r="AW81" s="1306"/>
      <c r="AX81" s="7" t="str">
        <f t="shared" si="169"/>
        <v/>
      </c>
      <c r="AY81" s="139"/>
      <c r="AZ81" s="213" t="str">
        <f t="shared" si="170"/>
        <v/>
      </c>
      <c r="BA81" s="139"/>
      <c r="BB81" s="213" t="str">
        <f t="shared" si="170"/>
        <v/>
      </c>
      <c r="BC81" s="1303"/>
      <c r="BD81" s="213" t="str">
        <f t="shared" si="170"/>
        <v/>
      </c>
      <c r="BE81" s="706"/>
      <c r="BF81" s="213" t="str">
        <f t="shared" si="170"/>
        <v/>
      </c>
      <c r="BG81" s="139"/>
      <c r="BH81" s="1876" t="str">
        <f t="shared" si="158"/>
        <v/>
      </c>
      <c r="BI81" s="1877"/>
      <c r="BJ81" s="2115"/>
      <c r="BK81" s="767"/>
      <c r="BL81" s="2116"/>
      <c r="BM81" s="186"/>
      <c r="BN81" s="2122"/>
      <c r="BO81" s="181"/>
      <c r="BP81" s="1309" t="str">
        <f t="shared" si="171"/>
        <v>P13</v>
      </c>
      <c r="BQ81" s="693" t="str">
        <f t="shared" si="171"/>
        <v/>
      </c>
      <c r="BR81" s="1306"/>
      <c r="BS81" s="7" t="str">
        <f t="shared" si="172"/>
        <v/>
      </c>
      <c r="BT81" s="139"/>
      <c r="BU81" s="213" t="str">
        <f t="shared" si="173"/>
        <v/>
      </c>
      <c r="BV81" s="139"/>
      <c r="BW81" s="213" t="str">
        <f t="shared" si="174"/>
        <v/>
      </c>
      <c r="BX81" s="1303"/>
      <c r="BY81" s="213" t="str">
        <f t="shared" si="175"/>
        <v/>
      </c>
      <c r="BZ81" s="706"/>
      <c r="CA81" s="213" t="str">
        <f t="shared" si="176"/>
        <v/>
      </c>
      <c r="CB81" s="139"/>
      <c r="CC81" s="1876" t="str">
        <f t="shared" si="159"/>
        <v/>
      </c>
      <c r="CD81" s="1877"/>
      <c r="CE81" s="2115"/>
      <c r="CF81" s="767"/>
      <c r="CG81" s="2116"/>
      <c r="CH81" s="172"/>
      <c r="CI81" s="2123"/>
      <c r="CJ81" s="184"/>
      <c r="CK81" s="1309" t="str">
        <f t="shared" si="177"/>
        <v>P13</v>
      </c>
      <c r="CL81" s="693" t="str">
        <f t="shared" si="177"/>
        <v/>
      </c>
      <c r="CM81" s="1306"/>
      <c r="CN81" s="7" t="str">
        <f t="shared" si="178"/>
        <v/>
      </c>
      <c r="CO81" s="139"/>
      <c r="CP81" s="213" t="str">
        <f t="shared" si="179"/>
        <v/>
      </c>
      <c r="CQ81" s="139"/>
      <c r="CR81" s="213" t="str">
        <f t="shared" si="180"/>
        <v/>
      </c>
      <c r="CS81" s="1303"/>
      <c r="CT81" s="213" t="str">
        <f t="shared" si="181"/>
        <v/>
      </c>
      <c r="CU81" s="706"/>
      <c r="CV81" s="213" t="str">
        <f t="shared" si="182"/>
        <v/>
      </c>
      <c r="CW81" s="139"/>
      <c r="CX81" s="1876" t="str">
        <f t="shared" si="160"/>
        <v/>
      </c>
      <c r="CY81" s="1877"/>
      <c r="CZ81" s="2115"/>
      <c r="DA81" s="767"/>
      <c r="DB81" s="2116"/>
      <c r="DC81" s="172"/>
      <c r="DD81" s="2123"/>
      <c r="DE81" s="184"/>
      <c r="DF81" s="1309" t="str">
        <f t="shared" si="183"/>
        <v>P13</v>
      </c>
      <c r="DG81" s="693" t="str">
        <f t="shared" si="183"/>
        <v/>
      </c>
      <c r="DH81" s="1306"/>
      <c r="DI81" s="7" t="str">
        <f t="shared" si="184"/>
        <v/>
      </c>
      <c r="DJ81" s="139"/>
      <c r="DK81" s="213" t="str">
        <f t="shared" si="185"/>
        <v/>
      </c>
      <c r="DL81" s="139"/>
      <c r="DM81" s="213" t="str">
        <f t="shared" si="186"/>
        <v/>
      </c>
      <c r="DN81" s="1303"/>
      <c r="DO81" s="213" t="str">
        <f t="shared" si="187"/>
        <v/>
      </c>
      <c r="DP81" s="706"/>
      <c r="DQ81" s="213" t="str">
        <f t="shared" si="188"/>
        <v/>
      </c>
      <c r="DR81" s="139"/>
      <c r="DS81" s="1876" t="str">
        <f t="shared" si="161"/>
        <v/>
      </c>
      <c r="DT81" s="1877"/>
      <c r="DU81" s="2115"/>
      <c r="DV81" s="767"/>
      <c r="DW81" s="2116"/>
      <c r="DX81" s="172"/>
      <c r="DY81" s="2123"/>
      <c r="DZ81" s="184"/>
      <c r="EA81" s="1309" t="str">
        <f t="shared" si="189"/>
        <v>P13</v>
      </c>
      <c r="EB81" s="693" t="str">
        <f t="shared" si="189"/>
        <v/>
      </c>
      <c r="EC81" s="1306"/>
      <c r="ED81" s="7" t="str">
        <f t="shared" si="190"/>
        <v/>
      </c>
      <c r="EE81" s="139"/>
      <c r="EF81" s="213" t="str">
        <f t="shared" si="191"/>
        <v/>
      </c>
      <c r="EG81" s="139"/>
      <c r="EH81" s="213" t="str">
        <f t="shared" si="192"/>
        <v/>
      </c>
      <c r="EI81" s="1303"/>
      <c r="EJ81" s="213" t="str">
        <f t="shared" si="193"/>
        <v/>
      </c>
      <c r="EK81" s="706"/>
      <c r="EL81" s="213" t="str">
        <f t="shared" si="194"/>
        <v/>
      </c>
      <c r="EM81" s="139"/>
      <c r="EN81" s="1876" t="str">
        <f t="shared" si="162"/>
        <v/>
      </c>
      <c r="EO81" s="1877"/>
      <c r="EP81" s="2115"/>
      <c r="EQ81" s="767"/>
      <c r="ER81" s="2116"/>
      <c r="ES81" s="172"/>
      <c r="ET81" s="2123"/>
      <c r="EU81" s="184"/>
      <c r="EV81" s="1309" t="str">
        <f t="shared" si="195"/>
        <v>P9</v>
      </c>
      <c r="EW81" s="693" t="str">
        <f t="shared" si="195"/>
        <v/>
      </c>
      <c r="EX81" s="1306"/>
      <c r="EY81" s="7" t="str">
        <f t="shared" si="196"/>
        <v/>
      </c>
      <c r="EZ81" s="139"/>
      <c r="FA81" s="213" t="str">
        <f t="shared" si="197"/>
        <v/>
      </c>
      <c r="FB81" s="139"/>
      <c r="FC81" s="213" t="str">
        <f t="shared" si="198"/>
        <v/>
      </c>
      <c r="FD81" s="1303"/>
      <c r="FE81" s="213" t="str">
        <f t="shared" si="199"/>
        <v/>
      </c>
      <c r="FF81" s="706"/>
      <c r="FG81" s="213" t="str">
        <f t="shared" si="200"/>
        <v/>
      </c>
      <c r="FH81" s="139"/>
      <c r="FI81" s="1870" t="str">
        <f t="shared" si="201"/>
        <v/>
      </c>
      <c r="FJ81" s="1871"/>
      <c r="FK81" s="1871"/>
      <c r="FL81" s="1871"/>
      <c r="FM81" s="1872"/>
      <c r="FN81" s="172"/>
      <c r="FO81" s="213"/>
      <c r="FP81" s="182"/>
      <c r="FQ81" s="1309" t="str">
        <f t="shared" si="203"/>
        <v>P9</v>
      </c>
      <c r="FR81" s="693" t="str">
        <f t="shared" si="203"/>
        <v/>
      </c>
      <c r="FS81" s="1306"/>
      <c r="FT81" s="7" t="str">
        <f t="shared" si="204"/>
        <v/>
      </c>
      <c r="FU81" s="139"/>
      <c r="FV81" s="213" t="str">
        <f t="shared" si="205"/>
        <v/>
      </c>
      <c r="FW81" s="139"/>
      <c r="FX81" s="213" t="str">
        <f t="shared" si="206"/>
        <v/>
      </c>
      <c r="FY81" s="1303"/>
      <c r="FZ81" s="213" t="str">
        <f t="shared" si="207"/>
        <v/>
      </c>
      <c r="GA81" s="706"/>
      <c r="GB81" s="213" t="str">
        <f t="shared" si="208"/>
        <v/>
      </c>
      <c r="GC81" s="139"/>
      <c r="GD81" s="1870" t="str">
        <f t="shared" si="202"/>
        <v/>
      </c>
      <c r="GE81" s="1871"/>
      <c r="GF81" s="1871"/>
      <c r="GG81" s="1871"/>
      <c r="GH81" s="1872"/>
      <c r="GI81" s="172"/>
      <c r="GJ81" s="213"/>
      <c r="GK81" s="181"/>
      <c r="GO81" s="628"/>
      <c r="GP81" s="2451"/>
      <c r="GQ81" s="2452"/>
      <c r="GR81" s="2453"/>
      <c r="GS81" s="2453">
        <f t="shared" ca="1" si="209"/>
        <v>0</v>
      </c>
      <c r="GT81" s="2474">
        <f t="shared" ca="1" si="210"/>
        <v>0</v>
      </c>
      <c r="GU81" s="2455">
        <f t="shared" ca="1" si="211"/>
        <v>0</v>
      </c>
      <c r="GV81" s="2455">
        <f t="shared" ca="1" si="212"/>
        <v>0</v>
      </c>
      <c r="GW81" s="2455">
        <f t="shared" ca="1" si="213"/>
        <v>0</v>
      </c>
      <c r="GX81" s="2455">
        <f t="shared" ca="1" si="214"/>
        <v>0</v>
      </c>
      <c r="GY81" s="2455">
        <f t="shared" ca="1" si="215"/>
        <v>0</v>
      </c>
      <c r="GZ81" s="2455">
        <f t="shared" ca="1" si="216"/>
        <v>0</v>
      </c>
      <c r="HA81" s="2455">
        <f t="shared" ca="1" si="217"/>
        <v>0</v>
      </c>
      <c r="HB81" s="2455">
        <f t="shared" ca="1" si="218"/>
        <v>0</v>
      </c>
      <c r="HC81" s="2474">
        <v>7</v>
      </c>
      <c r="HD81" s="2455">
        <f t="shared" si="219"/>
        <v>0</v>
      </c>
      <c r="HE81" s="2455" t="str">
        <f t="shared" si="220"/>
        <v/>
      </c>
      <c r="HF81" s="2455" t="str">
        <f t="shared" si="221"/>
        <v/>
      </c>
      <c r="HG81" s="2455" t="str">
        <f t="shared" si="222"/>
        <v/>
      </c>
      <c r="HH81" s="2455" t="str">
        <f t="shared" si="223"/>
        <v/>
      </c>
      <c r="HI81" s="2455" t="str">
        <f t="shared" si="224"/>
        <v/>
      </c>
      <c r="HJ81" s="2455">
        <f t="shared" si="225"/>
        <v>0</v>
      </c>
      <c r="HK81" s="2455" t="s">
        <v>89</v>
      </c>
      <c r="HL81" s="2455" t="e">
        <f t="shared" si="233"/>
        <v>#N/A</v>
      </c>
      <c r="HM81" s="2455"/>
      <c r="HN81" s="2455" t="str">
        <f t="shared" ca="1" si="226"/>
        <v/>
      </c>
      <c r="HO81" s="2455" t="str">
        <f t="shared" ca="1" si="227"/>
        <v/>
      </c>
      <c r="HP81" s="2455" t="str">
        <f t="shared" ca="1" si="228"/>
        <v/>
      </c>
      <c r="HQ81" s="2455" t="str">
        <f t="shared" ca="1" si="229"/>
        <v/>
      </c>
      <c r="HR81" s="2455" t="str">
        <f t="shared" ca="1" si="230"/>
        <v/>
      </c>
      <c r="HS81" s="2455" t="str">
        <f t="shared" ca="1" si="231"/>
        <v/>
      </c>
      <c r="HT81" s="2476">
        <f t="shared" si="232"/>
        <v>0</v>
      </c>
      <c r="HU81" s="2454">
        <f t="shared" ca="1" si="235"/>
        <v>0</v>
      </c>
      <c r="HV81" s="2498">
        <f t="shared" si="234"/>
        <v>0</v>
      </c>
      <c r="HW81" s="2460" t="str">
        <f>'2020'!BF3</f>
        <v>Proces 15</v>
      </c>
      <c r="HX81" s="2439"/>
      <c r="HY81" s="201"/>
      <c r="HZ81" s="201"/>
    </row>
    <row r="82" spans="1:235" s="627" customFormat="1" ht="18.75" customHeight="1" x14ac:dyDescent="0.25">
      <c r="A82" s="629" t="s">
        <v>121</v>
      </c>
      <c r="B82" s="1373"/>
      <c r="C82" s="1849"/>
      <c r="D82" s="166"/>
      <c r="E82" s="139"/>
      <c r="F82" s="700"/>
      <c r="G82" s="1303"/>
      <c r="H82" s="630"/>
      <c r="I82" s="1304"/>
      <c r="J82" s="705"/>
      <c r="K82" s="1303"/>
      <c r="L82" s="1314"/>
      <c r="M82" s="139"/>
      <c r="N82" s="1793"/>
      <c r="O82" s="1800">
        <f t="shared" si="163"/>
        <v>0</v>
      </c>
      <c r="P82" s="1793"/>
      <c r="Q82" s="1800">
        <f t="shared" si="164"/>
        <v>0</v>
      </c>
      <c r="R82" s="1793"/>
      <c r="S82" s="1834"/>
      <c r="T82" s="1795"/>
      <c r="U82" s="1812"/>
      <c r="V82" s="1812"/>
      <c r="W82" s="1812"/>
      <c r="X82" s="1812"/>
      <c r="Y82" s="542"/>
      <c r="Z82" s="1323" t="str">
        <f t="shared" si="165"/>
        <v>P14</v>
      </c>
      <c r="AA82" s="691" t="str">
        <f t="shared" si="154"/>
        <v/>
      </c>
      <c r="AB82" s="694"/>
      <c r="AC82" s="7" t="str">
        <f t="shared" si="155"/>
        <v/>
      </c>
      <c r="AD82" s="139"/>
      <c r="AE82" s="213" t="str">
        <f t="shared" si="156"/>
        <v/>
      </c>
      <c r="AF82" s="139"/>
      <c r="AG82" s="213" t="str">
        <f t="shared" si="157"/>
        <v/>
      </c>
      <c r="AH82" s="1303"/>
      <c r="AI82" s="1311" t="str">
        <f t="shared" si="166"/>
        <v/>
      </c>
      <c r="AJ82" s="706"/>
      <c r="AK82" s="213" t="str">
        <f t="shared" si="167"/>
        <v/>
      </c>
      <c r="AL82" s="139"/>
      <c r="AM82" s="1876"/>
      <c r="AN82" s="1877"/>
      <c r="AO82" s="2115"/>
      <c r="AP82" s="767"/>
      <c r="AQ82" s="2116"/>
      <c r="AR82" s="139"/>
      <c r="AS82" s="2124"/>
      <c r="AT82" s="181"/>
      <c r="AU82" s="1309" t="str">
        <f t="shared" si="168"/>
        <v>P14</v>
      </c>
      <c r="AV82" s="693" t="str">
        <f t="shared" si="168"/>
        <v/>
      </c>
      <c r="AW82" s="1306"/>
      <c r="AX82" s="7" t="str">
        <f t="shared" si="169"/>
        <v/>
      </c>
      <c r="AY82" s="139"/>
      <c r="AZ82" s="213" t="str">
        <f t="shared" si="170"/>
        <v/>
      </c>
      <c r="BA82" s="139"/>
      <c r="BB82" s="213" t="str">
        <f t="shared" si="170"/>
        <v/>
      </c>
      <c r="BC82" s="1303"/>
      <c r="BD82" s="213" t="str">
        <f t="shared" si="170"/>
        <v/>
      </c>
      <c r="BE82" s="706"/>
      <c r="BF82" s="213" t="str">
        <f t="shared" si="170"/>
        <v/>
      </c>
      <c r="BG82" s="139"/>
      <c r="BH82" s="1876" t="str">
        <f t="shared" si="158"/>
        <v/>
      </c>
      <c r="BI82" s="1877"/>
      <c r="BJ82" s="2115"/>
      <c r="BK82" s="767"/>
      <c r="BL82" s="2116"/>
      <c r="BM82" s="186"/>
      <c r="BN82" s="2122"/>
      <c r="BO82" s="181"/>
      <c r="BP82" s="1309" t="str">
        <f t="shared" si="171"/>
        <v>P14</v>
      </c>
      <c r="BQ82" s="693" t="str">
        <f t="shared" si="171"/>
        <v/>
      </c>
      <c r="BR82" s="1306"/>
      <c r="BS82" s="7" t="str">
        <f t="shared" si="172"/>
        <v/>
      </c>
      <c r="BT82" s="139"/>
      <c r="BU82" s="213" t="str">
        <f t="shared" si="173"/>
        <v/>
      </c>
      <c r="BV82" s="139"/>
      <c r="BW82" s="213" t="str">
        <f t="shared" si="174"/>
        <v/>
      </c>
      <c r="BX82" s="1303"/>
      <c r="BY82" s="213" t="str">
        <f t="shared" si="175"/>
        <v/>
      </c>
      <c r="BZ82" s="706"/>
      <c r="CA82" s="213" t="str">
        <f t="shared" si="176"/>
        <v/>
      </c>
      <c r="CB82" s="139"/>
      <c r="CC82" s="1876" t="str">
        <f t="shared" si="159"/>
        <v/>
      </c>
      <c r="CD82" s="1877"/>
      <c r="CE82" s="2115"/>
      <c r="CF82" s="767"/>
      <c r="CG82" s="2116"/>
      <c r="CH82" s="172"/>
      <c r="CI82" s="2123"/>
      <c r="CJ82" s="184"/>
      <c r="CK82" s="1309" t="str">
        <f t="shared" si="177"/>
        <v>P14</v>
      </c>
      <c r="CL82" s="693" t="str">
        <f t="shared" si="177"/>
        <v/>
      </c>
      <c r="CM82" s="1306"/>
      <c r="CN82" s="7" t="str">
        <f t="shared" si="178"/>
        <v/>
      </c>
      <c r="CO82" s="139"/>
      <c r="CP82" s="213" t="str">
        <f t="shared" si="179"/>
        <v/>
      </c>
      <c r="CQ82" s="139"/>
      <c r="CR82" s="213" t="str">
        <f t="shared" si="180"/>
        <v/>
      </c>
      <c r="CS82" s="1303"/>
      <c r="CT82" s="213" t="str">
        <f t="shared" si="181"/>
        <v/>
      </c>
      <c r="CU82" s="706"/>
      <c r="CV82" s="213" t="str">
        <f t="shared" si="182"/>
        <v/>
      </c>
      <c r="CW82" s="139"/>
      <c r="CX82" s="1876" t="str">
        <f t="shared" si="160"/>
        <v/>
      </c>
      <c r="CY82" s="1877"/>
      <c r="CZ82" s="2115"/>
      <c r="DA82" s="767"/>
      <c r="DB82" s="2116"/>
      <c r="DC82" s="172"/>
      <c r="DD82" s="2123"/>
      <c r="DE82" s="184"/>
      <c r="DF82" s="1309" t="str">
        <f t="shared" si="183"/>
        <v>P14</v>
      </c>
      <c r="DG82" s="693" t="str">
        <f t="shared" si="183"/>
        <v/>
      </c>
      <c r="DH82" s="1306"/>
      <c r="DI82" s="7" t="str">
        <f t="shared" si="184"/>
        <v/>
      </c>
      <c r="DJ82" s="139"/>
      <c r="DK82" s="213" t="str">
        <f t="shared" si="185"/>
        <v/>
      </c>
      <c r="DL82" s="139"/>
      <c r="DM82" s="213" t="str">
        <f t="shared" si="186"/>
        <v/>
      </c>
      <c r="DN82" s="1303"/>
      <c r="DO82" s="213" t="str">
        <f t="shared" si="187"/>
        <v/>
      </c>
      <c r="DP82" s="706"/>
      <c r="DQ82" s="213" t="str">
        <f t="shared" si="188"/>
        <v/>
      </c>
      <c r="DR82" s="139"/>
      <c r="DS82" s="1876" t="str">
        <f t="shared" si="161"/>
        <v/>
      </c>
      <c r="DT82" s="1877"/>
      <c r="DU82" s="2115"/>
      <c r="DV82" s="767"/>
      <c r="DW82" s="2116"/>
      <c r="DX82" s="172"/>
      <c r="DY82" s="2123"/>
      <c r="DZ82" s="184"/>
      <c r="EA82" s="1309" t="str">
        <f t="shared" si="189"/>
        <v>P14</v>
      </c>
      <c r="EB82" s="693" t="str">
        <f t="shared" si="189"/>
        <v/>
      </c>
      <c r="EC82" s="1306"/>
      <c r="ED82" s="7" t="str">
        <f t="shared" si="190"/>
        <v/>
      </c>
      <c r="EE82" s="139"/>
      <c r="EF82" s="213" t="str">
        <f t="shared" si="191"/>
        <v/>
      </c>
      <c r="EG82" s="139"/>
      <c r="EH82" s="213" t="str">
        <f t="shared" si="192"/>
        <v/>
      </c>
      <c r="EI82" s="1303"/>
      <c r="EJ82" s="213" t="str">
        <f t="shared" si="193"/>
        <v/>
      </c>
      <c r="EK82" s="706"/>
      <c r="EL82" s="213" t="str">
        <f t="shared" si="194"/>
        <v/>
      </c>
      <c r="EM82" s="139"/>
      <c r="EN82" s="1876" t="str">
        <f t="shared" si="162"/>
        <v/>
      </c>
      <c r="EO82" s="1877"/>
      <c r="EP82" s="2115"/>
      <c r="EQ82" s="767"/>
      <c r="ER82" s="2116"/>
      <c r="ES82" s="172"/>
      <c r="ET82" s="2123"/>
      <c r="EU82" s="184"/>
      <c r="EV82" s="1309" t="str">
        <f t="shared" si="195"/>
        <v>P10</v>
      </c>
      <c r="EW82" s="693" t="str">
        <f t="shared" si="195"/>
        <v/>
      </c>
      <c r="EX82" s="1306"/>
      <c r="EY82" s="7" t="str">
        <f t="shared" si="196"/>
        <v/>
      </c>
      <c r="EZ82" s="139"/>
      <c r="FA82" s="213" t="str">
        <f t="shared" si="197"/>
        <v/>
      </c>
      <c r="FB82" s="139"/>
      <c r="FC82" s="213" t="str">
        <f t="shared" si="198"/>
        <v/>
      </c>
      <c r="FD82" s="1303"/>
      <c r="FE82" s="213" t="str">
        <f t="shared" si="199"/>
        <v/>
      </c>
      <c r="FF82" s="706"/>
      <c r="FG82" s="213" t="str">
        <f t="shared" si="200"/>
        <v/>
      </c>
      <c r="FH82" s="139"/>
      <c r="FI82" s="1870" t="str">
        <f t="shared" si="201"/>
        <v/>
      </c>
      <c r="FJ82" s="1871"/>
      <c r="FK82" s="1871"/>
      <c r="FL82" s="1871"/>
      <c r="FM82" s="1872"/>
      <c r="FN82" s="172"/>
      <c r="FO82" s="213"/>
      <c r="FP82" s="182"/>
      <c r="FQ82" s="1309" t="str">
        <f t="shared" si="203"/>
        <v>P10</v>
      </c>
      <c r="FR82" s="693" t="str">
        <f t="shared" si="203"/>
        <v/>
      </c>
      <c r="FS82" s="1306"/>
      <c r="FT82" s="7" t="str">
        <f t="shared" si="204"/>
        <v/>
      </c>
      <c r="FU82" s="139"/>
      <c r="FV82" s="213" t="str">
        <f t="shared" si="205"/>
        <v/>
      </c>
      <c r="FW82" s="139"/>
      <c r="FX82" s="213" t="str">
        <f t="shared" si="206"/>
        <v/>
      </c>
      <c r="FY82" s="1303"/>
      <c r="FZ82" s="213" t="str">
        <f t="shared" si="207"/>
        <v/>
      </c>
      <c r="GA82" s="706"/>
      <c r="GB82" s="213" t="str">
        <f t="shared" si="208"/>
        <v/>
      </c>
      <c r="GC82" s="139"/>
      <c r="GD82" s="1870" t="str">
        <f t="shared" si="202"/>
        <v/>
      </c>
      <c r="GE82" s="1871"/>
      <c r="GF82" s="1871"/>
      <c r="GG82" s="1871"/>
      <c r="GH82" s="1872"/>
      <c r="GI82" s="172"/>
      <c r="GJ82" s="213"/>
      <c r="GK82" s="181"/>
      <c r="GO82" s="628"/>
      <c r="GP82" s="2451"/>
      <c r="GQ82" s="2452"/>
      <c r="GR82" s="2453"/>
      <c r="GS82" s="2453">
        <f t="shared" ca="1" si="209"/>
        <v>0</v>
      </c>
      <c r="GT82" s="2474">
        <f t="shared" ca="1" si="210"/>
        <v>0</v>
      </c>
      <c r="GU82" s="2455">
        <f t="shared" ca="1" si="211"/>
        <v>0</v>
      </c>
      <c r="GV82" s="2455">
        <f t="shared" ca="1" si="212"/>
        <v>0</v>
      </c>
      <c r="GW82" s="2455">
        <f t="shared" ca="1" si="213"/>
        <v>0</v>
      </c>
      <c r="GX82" s="2455">
        <f t="shared" ca="1" si="214"/>
        <v>0</v>
      </c>
      <c r="GY82" s="2455">
        <f t="shared" ca="1" si="215"/>
        <v>0</v>
      </c>
      <c r="GZ82" s="2455">
        <f t="shared" ca="1" si="216"/>
        <v>0</v>
      </c>
      <c r="HA82" s="2455">
        <f t="shared" ca="1" si="217"/>
        <v>0</v>
      </c>
      <c r="HB82" s="2455">
        <f t="shared" ca="1" si="218"/>
        <v>0</v>
      </c>
      <c r="HC82" s="2474">
        <v>8</v>
      </c>
      <c r="HD82" s="2455" t="str">
        <f t="shared" si="219"/>
        <v/>
      </c>
      <c r="HE82" s="2455" t="str">
        <f t="shared" si="220"/>
        <v/>
      </c>
      <c r="HF82" s="2455" t="str">
        <f t="shared" si="221"/>
        <v/>
      </c>
      <c r="HG82" s="2455" t="str">
        <f t="shared" si="222"/>
        <v/>
      </c>
      <c r="HH82" s="2455" t="str">
        <f t="shared" si="223"/>
        <v/>
      </c>
      <c r="HI82" s="2455" t="str">
        <f t="shared" si="224"/>
        <v/>
      </c>
      <c r="HJ82" s="2455">
        <f t="shared" si="225"/>
        <v>0</v>
      </c>
      <c r="HK82" s="2455" t="s">
        <v>90</v>
      </c>
      <c r="HL82" s="2455" t="e">
        <f t="shared" si="233"/>
        <v>#N/A</v>
      </c>
      <c r="HM82" s="2455"/>
      <c r="HN82" s="2455" t="str">
        <f t="shared" ca="1" si="226"/>
        <v/>
      </c>
      <c r="HO82" s="2455" t="str">
        <f t="shared" ca="1" si="227"/>
        <v/>
      </c>
      <c r="HP82" s="2455" t="str">
        <f t="shared" ca="1" si="228"/>
        <v/>
      </c>
      <c r="HQ82" s="2455" t="str">
        <f t="shared" ca="1" si="229"/>
        <v/>
      </c>
      <c r="HR82" s="2455" t="str">
        <f t="shared" ca="1" si="230"/>
        <v/>
      </c>
      <c r="HS82" s="2455" t="str">
        <f t="shared" ca="1" si="231"/>
        <v/>
      </c>
      <c r="HT82" s="2476">
        <f t="shared" si="232"/>
        <v>0</v>
      </c>
      <c r="HU82" s="2454">
        <f t="shared" ca="1" si="235"/>
        <v>0</v>
      </c>
      <c r="HV82" s="2498">
        <f t="shared" si="234"/>
        <v>0</v>
      </c>
      <c r="HW82" s="2460" t="str">
        <f>'2020'!BG3</f>
        <v>Proces 16</v>
      </c>
      <c r="HX82" s="2439"/>
      <c r="HY82" s="201"/>
      <c r="HZ82" s="201"/>
    </row>
    <row r="83" spans="1:235" s="627" customFormat="1" ht="18.75" customHeight="1" thickBot="1" x14ac:dyDescent="0.3">
      <c r="A83" s="1325" t="s">
        <v>122</v>
      </c>
      <c r="B83" s="1326"/>
      <c r="C83" s="1849"/>
      <c r="D83" s="166"/>
      <c r="E83" s="139"/>
      <c r="F83" s="707"/>
      <c r="G83" s="1303"/>
      <c r="H83" s="630"/>
      <c r="I83" s="1304"/>
      <c r="J83" s="705"/>
      <c r="K83" s="1303"/>
      <c r="L83" s="1327"/>
      <c r="M83" s="139"/>
      <c r="N83" s="1836"/>
      <c r="O83" s="1800">
        <f t="shared" si="163"/>
        <v>0</v>
      </c>
      <c r="P83" s="1837"/>
      <c r="Q83" s="1800">
        <f t="shared" si="164"/>
        <v>0</v>
      </c>
      <c r="R83" s="1836"/>
      <c r="S83" s="1834"/>
      <c r="T83" s="1838"/>
      <c r="U83" s="1814"/>
      <c r="V83" s="1814"/>
      <c r="W83" s="1814"/>
      <c r="X83" s="1814"/>
      <c r="Y83" s="542"/>
      <c r="Z83" s="1328" t="str">
        <f t="shared" si="165"/>
        <v>P15</v>
      </c>
      <c r="AA83" s="691" t="str">
        <f t="shared" si="154"/>
        <v/>
      </c>
      <c r="AB83" s="694"/>
      <c r="AC83" s="7" t="str">
        <f t="shared" si="155"/>
        <v/>
      </c>
      <c r="AD83" s="139"/>
      <c r="AE83" s="214" t="str">
        <f t="shared" si="156"/>
        <v/>
      </c>
      <c r="AF83" s="139"/>
      <c r="AG83" s="214" t="str">
        <f t="shared" si="157"/>
        <v/>
      </c>
      <c r="AH83" s="1303"/>
      <c r="AI83" s="1320" t="str">
        <f t="shared" si="166"/>
        <v/>
      </c>
      <c r="AJ83" s="1329"/>
      <c r="AK83" s="214" t="str">
        <f t="shared" si="167"/>
        <v/>
      </c>
      <c r="AL83" s="139"/>
      <c r="AM83" s="2117"/>
      <c r="AN83" s="2125"/>
      <c r="AO83" s="2118"/>
      <c r="AP83" s="768"/>
      <c r="AQ83" s="2119"/>
      <c r="AR83" s="139"/>
      <c r="AS83" s="2126"/>
      <c r="AT83" s="181"/>
      <c r="AU83" s="1317" t="str">
        <f t="shared" si="168"/>
        <v>P15</v>
      </c>
      <c r="AV83" s="655" t="str">
        <f t="shared" si="168"/>
        <v/>
      </c>
      <c r="AW83" s="1306"/>
      <c r="AX83" s="8" t="str">
        <f t="shared" si="169"/>
        <v/>
      </c>
      <c r="AY83" s="139"/>
      <c r="AZ83" s="214" t="str">
        <f t="shared" si="170"/>
        <v/>
      </c>
      <c r="BA83" s="139"/>
      <c r="BB83" s="214" t="str">
        <f t="shared" si="170"/>
        <v/>
      </c>
      <c r="BC83" s="1303"/>
      <c r="BD83" s="214" t="str">
        <f t="shared" si="170"/>
        <v/>
      </c>
      <c r="BE83" s="1329"/>
      <c r="BF83" s="214" t="str">
        <f t="shared" si="170"/>
        <v/>
      </c>
      <c r="BG83" s="139"/>
      <c r="BH83" s="2117" t="str">
        <f t="shared" si="158"/>
        <v/>
      </c>
      <c r="BI83" s="2125"/>
      <c r="BJ83" s="2118"/>
      <c r="BK83" s="768"/>
      <c r="BL83" s="2119"/>
      <c r="BM83" s="187"/>
      <c r="BN83" s="2122"/>
      <c r="BO83" s="181"/>
      <c r="BP83" s="1317" t="str">
        <f t="shared" si="171"/>
        <v>P15</v>
      </c>
      <c r="BQ83" s="655" t="str">
        <f t="shared" si="171"/>
        <v/>
      </c>
      <c r="BR83" s="1306"/>
      <c r="BS83" s="8" t="str">
        <f t="shared" si="172"/>
        <v/>
      </c>
      <c r="BT83" s="139"/>
      <c r="BU83" s="214" t="str">
        <f t="shared" si="173"/>
        <v/>
      </c>
      <c r="BV83" s="139"/>
      <c r="BW83" s="214" t="str">
        <f t="shared" si="174"/>
        <v/>
      </c>
      <c r="BX83" s="1303"/>
      <c r="BY83" s="214" t="str">
        <f t="shared" si="175"/>
        <v/>
      </c>
      <c r="BZ83" s="1329"/>
      <c r="CA83" s="214" t="str">
        <f t="shared" si="176"/>
        <v/>
      </c>
      <c r="CB83" s="139"/>
      <c r="CC83" s="2117" t="str">
        <f t="shared" si="159"/>
        <v/>
      </c>
      <c r="CD83" s="2125"/>
      <c r="CE83" s="2118"/>
      <c r="CF83" s="768"/>
      <c r="CG83" s="2119"/>
      <c r="CH83" s="173"/>
      <c r="CI83" s="2127"/>
      <c r="CJ83" s="184"/>
      <c r="CK83" s="1317" t="str">
        <f t="shared" si="177"/>
        <v>P15</v>
      </c>
      <c r="CL83" s="655" t="str">
        <f t="shared" si="177"/>
        <v/>
      </c>
      <c r="CM83" s="1306"/>
      <c r="CN83" s="8" t="str">
        <f t="shared" si="178"/>
        <v/>
      </c>
      <c r="CO83" s="139"/>
      <c r="CP83" s="214" t="str">
        <f t="shared" si="179"/>
        <v/>
      </c>
      <c r="CQ83" s="139"/>
      <c r="CR83" s="214" t="str">
        <f t="shared" si="180"/>
        <v/>
      </c>
      <c r="CS83" s="1303"/>
      <c r="CT83" s="214" t="str">
        <f t="shared" si="181"/>
        <v/>
      </c>
      <c r="CU83" s="1329"/>
      <c r="CV83" s="214" t="str">
        <f t="shared" si="182"/>
        <v/>
      </c>
      <c r="CW83" s="139"/>
      <c r="CX83" s="2117" t="str">
        <f t="shared" si="160"/>
        <v/>
      </c>
      <c r="CY83" s="2125"/>
      <c r="CZ83" s="2118"/>
      <c r="DA83" s="768"/>
      <c r="DB83" s="2119"/>
      <c r="DC83" s="173"/>
      <c r="DD83" s="2127"/>
      <c r="DE83" s="184"/>
      <c r="DF83" s="1317" t="str">
        <f t="shared" si="183"/>
        <v>P15</v>
      </c>
      <c r="DG83" s="655" t="str">
        <f t="shared" si="183"/>
        <v/>
      </c>
      <c r="DH83" s="1306"/>
      <c r="DI83" s="8" t="str">
        <f t="shared" si="184"/>
        <v/>
      </c>
      <c r="DJ83" s="139"/>
      <c r="DK83" s="214" t="str">
        <f t="shared" si="185"/>
        <v/>
      </c>
      <c r="DL83" s="139"/>
      <c r="DM83" s="214" t="str">
        <f t="shared" si="186"/>
        <v/>
      </c>
      <c r="DN83" s="1303"/>
      <c r="DO83" s="214" t="str">
        <f t="shared" si="187"/>
        <v/>
      </c>
      <c r="DP83" s="1329"/>
      <c r="DQ83" s="214" t="str">
        <f t="shared" si="188"/>
        <v/>
      </c>
      <c r="DR83" s="139"/>
      <c r="DS83" s="2117" t="str">
        <f t="shared" si="161"/>
        <v/>
      </c>
      <c r="DT83" s="2125"/>
      <c r="DU83" s="2118"/>
      <c r="DV83" s="768"/>
      <c r="DW83" s="2119"/>
      <c r="DX83" s="173"/>
      <c r="DY83" s="2127"/>
      <c r="DZ83" s="184"/>
      <c r="EA83" s="1317" t="str">
        <f t="shared" si="189"/>
        <v>P15</v>
      </c>
      <c r="EB83" s="655" t="str">
        <f t="shared" si="189"/>
        <v/>
      </c>
      <c r="EC83" s="1306"/>
      <c r="ED83" s="8" t="str">
        <f t="shared" si="190"/>
        <v/>
      </c>
      <c r="EE83" s="139"/>
      <c r="EF83" s="214" t="str">
        <f t="shared" si="191"/>
        <v/>
      </c>
      <c r="EG83" s="139"/>
      <c r="EH83" s="214" t="str">
        <f t="shared" si="192"/>
        <v/>
      </c>
      <c r="EI83" s="1303"/>
      <c r="EJ83" s="214" t="str">
        <f t="shared" si="193"/>
        <v/>
      </c>
      <c r="EK83" s="1329"/>
      <c r="EL83" s="214" t="str">
        <f t="shared" si="194"/>
        <v/>
      </c>
      <c r="EM83" s="139"/>
      <c r="EN83" s="2117" t="str">
        <f t="shared" si="162"/>
        <v/>
      </c>
      <c r="EO83" s="2125"/>
      <c r="EP83" s="2118"/>
      <c r="EQ83" s="768"/>
      <c r="ER83" s="2119"/>
      <c r="ES83" s="173"/>
      <c r="ET83" s="2127"/>
      <c r="EU83" s="184"/>
      <c r="EV83" s="1309" t="str">
        <f t="shared" si="195"/>
        <v>P11</v>
      </c>
      <c r="EW83" s="693" t="str">
        <f t="shared" si="195"/>
        <v/>
      </c>
      <c r="EX83" s="1306"/>
      <c r="EY83" s="7" t="str">
        <f t="shared" si="196"/>
        <v/>
      </c>
      <c r="EZ83" s="139"/>
      <c r="FA83" s="213" t="str">
        <f t="shared" si="197"/>
        <v/>
      </c>
      <c r="FB83" s="139"/>
      <c r="FC83" s="213" t="str">
        <f t="shared" si="198"/>
        <v/>
      </c>
      <c r="FD83" s="1303"/>
      <c r="FE83" s="213" t="str">
        <f t="shared" si="199"/>
        <v/>
      </c>
      <c r="FF83" s="706"/>
      <c r="FG83" s="213" t="str">
        <f t="shared" si="200"/>
        <v/>
      </c>
      <c r="FH83" s="139"/>
      <c r="FI83" s="1870" t="str">
        <f t="shared" si="201"/>
        <v/>
      </c>
      <c r="FJ83" s="1871"/>
      <c r="FK83" s="1871"/>
      <c r="FL83" s="1871"/>
      <c r="FM83" s="1872"/>
      <c r="FN83" s="172"/>
      <c r="FO83" s="213"/>
      <c r="FP83" s="182"/>
      <c r="FQ83" s="1309" t="str">
        <f t="shared" si="203"/>
        <v>P11</v>
      </c>
      <c r="FR83" s="693" t="str">
        <f t="shared" si="203"/>
        <v/>
      </c>
      <c r="FS83" s="1306"/>
      <c r="FT83" s="7" t="str">
        <f t="shared" si="204"/>
        <v/>
      </c>
      <c r="FU83" s="139"/>
      <c r="FV83" s="213" t="str">
        <f t="shared" si="205"/>
        <v/>
      </c>
      <c r="FW83" s="139"/>
      <c r="FX83" s="213" t="str">
        <f t="shared" si="206"/>
        <v/>
      </c>
      <c r="FY83" s="1303"/>
      <c r="FZ83" s="213" t="str">
        <f t="shared" si="207"/>
        <v/>
      </c>
      <c r="GA83" s="706"/>
      <c r="GB83" s="213" t="str">
        <f t="shared" si="208"/>
        <v/>
      </c>
      <c r="GC83" s="139"/>
      <c r="GD83" s="1870" t="str">
        <f t="shared" si="202"/>
        <v/>
      </c>
      <c r="GE83" s="1871"/>
      <c r="GF83" s="1871"/>
      <c r="GG83" s="1871"/>
      <c r="GH83" s="1872"/>
      <c r="GI83" s="172"/>
      <c r="GJ83" s="213"/>
      <c r="GK83" s="181"/>
      <c r="GO83" s="628"/>
      <c r="GP83" s="2451"/>
      <c r="GQ83" s="2452"/>
      <c r="GR83" s="2453"/>
      <c r="GS83" s="2453">
        <f t="shared" ca="1" si="209"/>
        <v>0</v>
      </c>
      <c r="GT83" s="2474">
        <f t="shared" ca="1" si="210"/>
        <v>0</v>
      </c>
      <c r="GU83" s="2455">
        <f t="shared" ca="1" si="211"/>
        <v>0</v>
      </c>
      <c r="GV83" s="2455">
        <f t="shared" ca="1" si="212"/>
        <v>0</v>
      </c>
      <c r="GW83" s="2455">
        <f t="shared" ca="1" si="213"/>
        <v>0</v>
      </c>
      <c r="GX83" s="2455">
        <f t="shared" ca="1" si="214"/>
        <v>0</v>
      </c>
      <c r="GY83" s="2455">
        <f t="shared" ca="1" si="215"/>
        <v>0</v>
      </c>
      <c r="GZ83" s="2455">
        <f t="shared" ca="1" si="216"/>
        <v>0</v>
      </c>
      <c r="HA83" s="2455">
        <f t="shared" ca="1" si="217"/>
        <v>0</v>
      </c>
      <c r="HB83" s="2455">
        <f t="shared" ca="1" si="218"/>
        <v>0</v>
      </c>
      <c r="HC83" s="2474">
        <v>9</v>
      </c>
      <c r="HD83" s="2455">
        <f t="shared" si="219"/>
        <v>0</v>
      </c>
      <c r="HE83" s="2455" t="str">
        <f t="shared" si="220"/>
        <v/>
      </c>
      <c r="HF83" s="2455" t="str">
        <f t="shared" si="221"/>
        <v/>
      </c>
      <c r="HG83" s="2455" t="str">
        <f t="shared" si="222"/>
        <v/>
      </c>
      <c r="HH83" s="2455" t="str">
        <f t="shared" si="223"/>
        <v/>
      </c>
      <c r="HI83" s="2455" t="str">
        <f t="shared" si="224"/>
        <v/>
      </c>
      <c r="HJ83" s="2455">
        <f t="shared" si="225"/>
        <v>0</v>
      </c>
      <c r="HK83" s="2455" t="s">
        <v>91</v>
      </c>
      <c r="HL83" s="2455" t="e">
        <f t="shared" si="233"/>
        <v>#N/A</v>
      </c>
      <c r="HM83" s="2455"/>
      <c r="HN83" s="2455" t="str">
        <f t="shared" ca="1" si="226"/>
        <v/>
      </c>
      <c r="HO83" s="2455" t="str">
        <f t="shared" ca="1" si="227"/>
        <v/>
      </c>
      <c r="HP83" s="2455" t="str">
        <f t="shared" ca="1" si="228"/>
        <v/>
      </c>
      <c r="HQ83" s="2455" t="str">
        <f t="shared" ca="1" si="229"/>
        <v/>
      </c>
      <c r="HR83" s="2455" t="str">
        <f t="shared" ca="1" si="230"/>
        <v/>
      </c>
      <c r="HS83" s="2455" t="str">
        <f t="shared" ca="1" si="231"/>
        <v/>
      </c>
      <c r="HT83" s="2476">
        <f t="shared" si="232"/>
        <v>0</v>
      </c>
      <c r="HU83" s="2454">
        <f t="shared" ca="1" si="235"/>
        <v>0</v>
      </c>
      <c r="HV83" s="2498">
        <f t="shared" si="234"/>
        <v>0</v>
      </c>
      <c r="HW83" s="2482" t="str">
        <f>'2020'!BH3</f>
        <v>Proces 17</v>
      </c>
      <c r="HX83" s="2439"/>
      <c r="HY83" s="201"/>
      <c r="HZ83" s="201"/>
    </row>
    <row r="84" spans="1:235" ht="6.95" customHeight="1" thickBot="1" x14ac:dyDescent="0.3">
      <c r="A84" s="248"/>
      <c r="B84" s="116"/>
      <c r="C84" s="1850"/>
      <c r="D84" s="116"/>
      <c r="E84" s="116"/>
      <c r="F84" s="117"/>
      <c r="G84" s="116"/>
      <c r="H84" s="116"/>
      <c r="I84" s="116"/>
      <c r="J84" s="116"/>
      <c r="K84" s="116"/>
      <c r="L84" s="116"/>
      <c r="M84" s="116"/>
      <c r="N84" s="1797"/>
      <c r="O84" s="1797"/>
      <c r="P84" s="1839"/>
      <c r="Q84" s="1797"/>
      <c r="R84" s="1797"/>
      <c r="S84" s="1797"/>
      <c r="T84" s="1797"/>
      <c r="U84" s="1797"/>
      <c r="V84" s="1797"/>
      <c r="W84" s="1797"/>
      <c r="X84" s="1797"/>
      <c r="Y84" s="190"/>
      <c r="Z84" s="248"/>
      <c r="AA84" s="116"/>
      <c r="AB84" s="118"/>
      <c r="AC84" s="118"/>
      <c r="AD84" s="118"/>
      <c r="AE84" s="112"/>
      <c r="AF84" s="118"/>
      <c r="AG84" s="118"/>
      <c r="AH84" s="118"/>
      <c r="AI84" s="112"/>
      <c r="AJ84" s="118"/>
      <c r="AK84" s="112"/>
      <c r="AL84" s="118"/>
      <c r="AM84" s="112"/>
      <c r="AN84" s="112"/>
      <c r="AO84" s="112"/>
      <c r="AP84" s="112"/>
      <c r="AQ84" s="112"/>
      <c r="AR84" s="118"/>
      <c r="AS84" s="118"/>
      <c r="AT84" s="181"/>
      <c r="AU84" s="248"/>
      <c r="AV84" s="116"/>
      <c r="AW84" s="118"/>
      <c r="AX84" s="112"/>
      <c r="AY84" s="118"/>
      <c r="AZ84" s="112"/>
      <c r="BA84" s="118"/>
      <c r="BB84" s="112"/>
      <c r="BC84" s="118"/>
      <c r="BD84" s="112"/>
      <c r="BE84" s="118"/>
      <c r="BF84" s="112"/>
      <c r="BG84" s="118"/>
      <c r="BH84" s="112"/>
      <c r="BI84" s="112"/>
      <c r="BJ84" s="112"/>
      <c r="BK84" s="112"/>
      <c r="BL84" s="112"/>
      <c r="BM84" s="118"/>
      <c r="BN84" s="118"/>
      <c r="BO84" s="181"/>
      <c r="BP84" s="248"/>
      <c r="BQ84" s="116"/>
      <c r="BR84" s="118"/>
      <c r="BS84" s="112"/>
      <c r="BT84" s="118"/>
      <c r="BU84" s="112"/>
      <c r="BV84" s="118"/>
      <c r="BW84" s="112"/>
      <c r="BX84" s="118"/>
      <c r="BY84" s="112"/>
      <c r="BZ84" s="118"/>
      <c r="CA84" s="112"/>
      <c r="CB84" s="118"/>
      <c r="CC84" s="112"/>
      <c r="CD84" s="112"/>
      <c r="CE84" s="112"/>
      <c r="CF84" s="112"/>
      <c r="CG84" s="112"/>
      <c r="CH84" s="118"/>
      <c r="CI84" s="112"/>
      <c r="CJ84" s="181"/>
      <c r="CK84" s="248"/>
      <c r="CL84" s="116"/>
      <c r="CM84" s="118"/>
      <c r="CN84" s="112"/>
      <c r="CO84" s="118"/>
      <c r="CP84" s="112"/>
      <c r="CQ84" s="118"/>
      <c r="CR84" s="112"/>
      <c r="CS84" s="118"/>
      <c r="CT84" s="112"/>
      <c r="CU84" s="118"/>
      <c r="CV84" s="112"/>
      <c r="CW84" s="118"/>
      <c r="CX84" s="112"/>
      <c r="CY84" s="112"/>
      <c r="CZ84" s="112"/>
      <c r="DA84" s="112"/>
      <c r="DB84" s="112"/>
      <c r="DC84" s="118"/>
      <c r="DD84" s="112"/>
      <c r="DE84" s="181"/>
      <c r="DF84" s="248"/>
      <c r="DG84" s="116"/>
      <c r="DH84" s="118"/>
      <c r="DI84" s="112"/>
      <c r="DJ84" s="118"/>
      <c r="DK84" s="112"/>
      <c r="DL84" s="118"/>
      <c r="DM84" s="112"/>
      <c r="DN84" s="118"/>
      <c r="DO84" s="112"/>
      <c r="DP84" s="118"/>
      <c r="DQ84" s="112"/>
      <c r="DR84" s="118"/>
      <c r="DS84" s="112"/>
      <c r="DT84" s="112"/>
      <c r="DU84" s="112"/>
      <c r="DV84" s="112"/>
      <c r="DW84" s="112"/>
      <c r="DX84" s="118"/>
      <c r="DY84" s="112"/>
      <c r="DZ84" s="181"/>
      <c r="EA84" s="248"/>
      <c r="EB84" s="116"/>
      <c r="EC84" s="118"/>
      <c r="ED84" s="112"/>
      <c r="EE84" s="118"/>
      <c r="EF84" s="112"/>
      <c r="EG84" s="118"/>
      <c r="EH84" s="112"/>
      <c r="EI84" s="118"/>
      <c r="EJ84" s="112"/>
      <c r="EK84" s="118"/>
      <c r="EL84" s="112"/>
      <c r="EM84" s="118"/>
      <c r="EN84" s="112"/>
      <c r="EO84" s="112"/>
      <c r="EP84" s="112"/>
      <c r="EQ84" s="112"/>
      <c r="ER84" s="112"/>
      <c r="ES84" s="118"/>
      <c r="ET84" s="112"/>
      <c r="EU84" s="181"/>
      <c r="EV84" s="1318" t="str">
        <f t="shared" si="195"/>
        <v>P12</v>
      </c>
      <c r="EW84" s="141" t="str">
        <f t="shared" si="195"/>
        <v/>
      </c>
      <c r="EX84" s="112"/>
      <c r="EY84" s="7" t="str">
        <f t="shared" si="196"/>
        <v/>
      </c>
      <c r="EZ84" s="139"/>
      <c r="FA84" s="213" t="str">
        <f t="shared" si="197"/>
        <v/>
      </c>
      <c r="FB84" s="139"/>
      <c r="FC84" s="213" t="str">
        <f t="shared" si="198"/>
        <v/>
      </c>
      <c r="FD84" s="226"/>
      <c r="FE84" s="213" t="str">
        <f t="shared" si="199"/>
        <v/>
      </c>
      <c r="FF84" s="115"/>
      <c r="FG84" s="213" t="str">
        <f t="shared" si="200"/>
        <v/>
      </c>
      <c r="FH84" s="138"/>
      <c r="FI84" s="1870" t="str">
        <f t="shared" si="201"/>
        <v/>
      </c>
      <c r="FJ84" s="1871"/>
      <c r="FK84" s="1871"/>
      <c r="FL84" s="1871"/>
      <c r="FM84" s="1872"/>
      <c r="FN84" s="172"/>
      <c r="FO84" s="195"/>
      <c r="FP84" s="182"/>
      <c r="FQ84" s="1318" t="str">
        <f t="shared" si="203"/>
        <v>P12</v>
      </c>
      <c r="FR84" s="141" t="str">
        <f t="shared" si="203"/>
        <v/>
      </c>
      <c r="FS84" s="112"/>
      <c r="FT84" s="7" t="str">
        <f t="shared" si="204"/>
        <v/>
      </c>
      <c r="FU84" s="139"/>
      <c r="FV84" s="213" t="str">
        <f t="shared" si="205"/>
        <v/>
      </c>
      <c r="FW84" s="139"/>
      <c r="FX84" s="213" t="str">
        <f t="shared" si="206"/>
        <v/>
      </c>
      <c r="FY84" s="226"/>
      <c r="FZ84" s="213" t="str">
        <f t="shared" si="207"/>
        <v/>
      </c>
      <c r="GA84" s="115"/>
      <c r="GB84" s="213" t="str">
        <f t="shared" si="208"/>
        <v/>
      </c>
      <c r="GC84" s="138"/>
      <c r="GD84" s="1870" t="str">
        <f t="shared" si="202"/>
        <v/>
      </c>
      <c r="GE84" s="1871"/>
      <c r="GF84" s="1871"/>
      <c r="GG84" s="1871"/>
      <c r="GH84" s="1872"/>
      <c r="GI84" s="172"/>
      <c r="GJ84" s="195"/>
      <c r="GK84" s="181"/>
      <c r="GR84" s="2441"/>
      <c r="GS84" s="2441">
        <f t="shared" ca="1" si="209"/>
        <v>0</v>
      </c>
      <c r="GT84" s="2478">
        <f t="shared" ca="1" si="210"/>
        <v>0</v>
      </c>
      <c r="GU84" s="2446">
        <f t="shared" ca="1" si="211"/>
        <v>0</v>
      </c>
      <c r="GV84" s="2446">
        <f t="shared" ca="1" si="212"/>
        <v>0</v>
      </c>
      <c r="GW84" s="2446">
        <f t="shared" ca="1" si="213"/>
        <v>0</v>
      </c>
      <c r="GX84" s="2446">
        <f t="shared" ca="1" si="214"/>
        <v>0</v>
      </c>
      <c r="GY84" s="2446">
        <f t="shared" ca="1" si="215"/>
        <v>0</v>
      </c>
      <c r="GZ84" s="2446">
        <f t="shared" ca="1" si="216"/>
        <v>0</v>
      </c>
      <c r="HA84" s="2446">
        <f t="shared" ca="1" si="217"/>
        <v>0</v>
      </c>
      <c r="HB84" s="2446">
        <f t="shared" ca="1" si="218"/>
        <v>0</v>
      </c>
      <c r="HC84" s="2478">
        <v>10</v>
      </c>
      <c r="HD84" s="2446">
        <f t="shared" si="219"/>
        <v>0</v>
      </c>
      <c r="HE84" s="2446" t="str">
        <f t="shared" si="220"/>
        <v/>
      </c>
      <c r="HF84" s="2446" t="str">
        <f t="shared" si="221"/>
        <v/>
      </c>
      <c r="HG84" s="2446" t="str">
        <f t="shared" si="222"/>
        <v/>
      </c>
      <c r="HH84" s="2446" t="str">
        <f t="shared" si="223"/>
        <v/>
      </c>
      <c r="HI84" s="2446" t="str">
        <f t="shared" si="224"/>
        <v/>
      </c>
      <c r="HJ84" s="2446">
        <f t="shared" si="225"/>
        <v>0</v>
      </c>
      <c r="HK84" s="2446" t="s">
        <v>92</v>
      </c>
      <c r="HL84" s="2446" t="e">
        <f t="shared" si="233"/>
        <v>#N/A</v>
      </c>
      <c r="HM84" s="2446"/>
      <c r="HN84" s="2446" t="str">
        <f t="shared" ca="1" si="226"/>
        <v/>
      </c>
      <c r="HO84" s="2446" t="str">
        <f t="shared" ca="1" si="227"/>
        <v/>
      </c>
      <c r="HP84" s="2446" t="str">
        <f t="shared" ca="1" si="228"/>
        <v/>
      </c>
      <c r="HQ84" s="2446" t="str">
        <f t="shared" ca="1" si="229"/>
        <v/>
      </c>
      <c r="HR84" s="2446" t="str">
        <f t="shared" ca="1" si="230"/>
        <v/>
      </c>
      <c r="HS84" s="2446" t="str">
        <f t="shared" ca="1" si="231"/>
        <v/>
      </c>
      <c r="HT84" s="2479">
        <f t="shared" si="232"/>
        <v>0</v>
      </c>
      <c r="HU84" s="2447">
        <f t="shared" ca="1" si="235"/>
        <v>0</v>
      </c>
      <c r="HV84" s="2500">
        <f t="shared" si="234"/>
        <v>0</v>
      </c>
      <c r="HW84" s="2482" t="str">
        <f>'2020'!BI3</f>
        <v>Proces 18</v>
      </c>
      <c r="IA84" s="79"/>
    </row>
    <row r="85" spans="1:235" s="609" customFormat="1" ht="24.95" customHeight="1" thickBot="1" x14ac:dyDescent="0.4">
      <c r="A85" s="1862" t="s">
        <v>1409</v>
      </c>
      <c r="B85" s="1863"/>
      <c r="C85" s="564"/>
      <c r="D85" s="593"/>
      <c r="E85" s="594"/>
      <c r="F85" s="594"/>
      <c r="G85" s="594"/>
      <c r="H85" s="594"/>
      <c r="I85" s="594"/>
      <c r="J85" s="594"/>
      <c r="K85" s="594"/>
      <c r="L85" s="594"/>
      <c r="M85" s="594"/>
      <c r="N85" s="1840"/>
      <c r="O85" s="1840"/>
      <c r="P85" s="1841"/>
      <c r="Q85" s="1842"/>
      <c r="R85" s="1804">
        <f>SUM(R69:R83)</f>
        <v>0</v>
      </c>
      <c r="S85" s="1843"/>
      <c r="T85" s="1807">
        <f>SUM(T69:T83)</f>
        <v>0</v>
      </c>
      <c r="U85" s="2068"/>
      <c r="V85" s="2068"/>
      <c r="W85" s="2068"/>
      <c r="X85" s="2068"/>
      <c r="Y85" s="584"/>
      <c r="Z85" s="596"/>
      <c r="AA85" s="597"/>
      <c r="AB85" s="598"/>
      <c r="AC85" s="598"/>
      <c r="AD85" s="598"/>
      <c r="AE85" s="598"/>
      <c r="AF85" s="598"/>
      <c r="AG85" s="598"/>
      <c r="AH85" s="598"/>
      <c r="AI85" s="598"/>
      <c r="AJ85" s="598"/>
      <c r="AK85" s="598"/>
      <c r="AL85" s="598"/>
      <c r="AM85" s="598"/>
      <c r="AN85" s="598"/>
      <c r="AO85" s="598"/>
      <c r="AP85" s="598"/>
      <c r="AQ85" s="598"/>
      <c r="AR85" s="598"/>
      <c r="AS85" s="598"/>
      <c r="AT85" s="563"/>
      <c r="AU85" s="596"/>
      <c r="AV85" s="597"/>
      <c r="AW85" s="598"/>
      <c r="AX85" s="598"/>
      <c r="AY85" s="598"/>
      <c r="AZ85" s="598"/>
      <c r="BA85" s="598"/>
      <c r="BB85" s="598"/>
      <c r="BC85" s="598"/>
      <c r="BD85" s="598"/>
      <c r="BE85" s="598"/>
      <c r="BF85" s="598"/>
      <c r="BG85" s="598"/>
      <c r="BH85" s="598"/>
      <c r="BI85" s="598"/>
      <c r="BJ85" s="598"/>
      <c r="BK85" s="598"/>
      <c r="BL85" s="598"/>
      <c r="BM85" s="598"/>
      <c r="BN85" s="598"/>
      <c r="BO85" s="563"/>
      <c r="BP85" s="596"/>
      <c r="BQ85" s="597"/>
      <c r="BR85" s="598"/>
      <c r="BS85" s="598"/>
      <c r="BT85" s="598"/>
      <c r="BU85" s="598"/>
      <c r="BV85" s="598"/>
      <c r="BW85" s="598"/>
      <c r="BX85" s="598"/>
      <c r="BY85" s="598"/>
      <c r="BZ85" s="598"/>
      <c r="CA85" s="598"/>
      <c r="CB85" s="598"/>
      <c r="CC85" s="598"/>
      <c r="CD85" s="598"/>
      <c r="CE85" s="598"/>
      <c r="CF85" s="598"/>
      <c r="CG85" s="598"/>
      <c r="CH85" s="598"/>
      <c r="CI85" s="598"/>
      <c r="CJ85" s="563"/>
      <c r="CK85" s="596"/>
      <c r="CL85" s="597"/>
      <c r="CM85" s="598"/>
      <c r="CN85" s="598"/>
      <c r="CO85" s="598"/>
      <c r="CP85" s="598"/>
      <c r="CQ85" s="598"/>
      <c r="CR85" s="598"/>
      <c r="CS85" s="598"/>
      <c r="CT85" s="598"/>
      <c r="CU85" s="598"/>
      <c r="CV85" s="598"/>
      <c r="CW85" s="598"/>
      <c r="CX85" s="598"/>
      <c r="CY85" s="598"/>
      <c r="CZ85" s="598"/>
      <c r="DA85" s="598"/>
      <c r="DB85" s="598"/>
      <c r="DC85" s="598"/>
      <c r="DD85" s="598"/>
      <c r="DE85" s="563"/>
      <c r="DF85" s="596"/>
      <c r="DG85" s="597"/>
      <c r="DH85" s="598"/>
      <c r="DI85" s="598"/>
      <c r="DJ85" s="598"/>
      <c r="DK85" s="598"/>
      <c r="DL85" s="598"/>
      <c r="DM85" s="598"/>
      <c r="DN85" s="598"/>
      <c r="DO85" s="598"/>
      <c r="DP85" s="598"/>
      <c r="DQ85" s="598"/>
      <c r="DR85" s="598"/>
      <c r="DS85" s="598"/>
      <c r="DT85" s="598"/>
      <c r="DU85" s="598"/>
      <c r="DV85" s="598"/>
      <c r="DW85" s="598"/>
      <c r="DX85" s="598"/>
      <c r="DY85" s="598"/>
      <c r="DZ85" s="563"/>
      <c r="EA85" s="596"/>
      <c r="EB85" s="597"/>
      <c r="EC85" s="598"/>
      <c r="ED85" s="598"/>
      <c r="EE85" s="598"/>
      <c r="EF85" s="598"/>
      <c r="EG85" s="598"/>
      <c r="EH85" s="598"/>
      <c r="EI85" s="598"/>
      <c r="EJ85" s="598"/>
      <c r="EK85" s="598"/>
      <c r="EL85" s="598"/>
      <c r="EM85" s="598"/>
      <c r="EN85" s="598"/>
      <c r="EO85" s="598"/>
      <c r="EP85" s="598"/>
      <c r="EQ85" s="598"/>
      <c r="ER85" s="598"/>
      <c r="ES85" s="598"/>
      <c r="ET85" s="598"/>
      <c r="EU85" s="563"/>
      <c r="EV85" s="599" t="str">
        <f t="shared" si="195"/>
        <v>P13</v>
      </c>
      <c r="EW85" s="600" t="str">
        <f t="shared" si="195"/>
        <v/>
      </c>
      <c r="EX85" s="601"/>
      <c r="EY85" s="573" t="str">
        <f t="shared" si="196"/>
        <v/>
      </c>
      <c r="EZ85" s="574"/>
      <c r="FA85" s="602" t="str">
        <f t="shared" si="197"/>
        <v/>
      </c>
      <c r="FB85" s="574"/>
      <c r="FC85" s="602" t="str">
        <f t="shared" si="198"/>
        <v/>
      </c>
      <c r="FD85" s="603"/>
      <c r="FE85" s="602" t="str">
        <f t="shared" si="199"/>
        <v/>
      </c>
      <c r="FF85" s="604"/>
      <c r="FG85" s="602" t="str">
        <f t="shared" si="200"/>
        <v/>
      </c>
      <c r="FH85" s="605"/>
      <c r="FI85" s="1885" t="str">
        <f t="shared" si="201"/>
        <v/>
      </c>
      <c r="FJ85" s="1886"/>
      <c r="FK85" s="1886"/>
      <c r="FL85" s="1886"/>
      <c r="FM85" s="1887"/>
      <c r="FN85" s="606"/>
      <c r="FO85" s="607"/>
      <c r="FP85" s="608"/>
      <c r="FQ85" s="599" t="str">
        <f t="shared" si="203"/>
        <v>P13</v>
      </c>
      <c r="FR85" s="600" t="str">
        <f t="shared" si="203"/>
        <v/>
      </c>
      <c r="FS85" s="601"/>
      <c r="FT85" s="573" t="str">
        <f t="shared" si="204"/>
        <v/>
      </c>
      <c r="FU85" s="574"/>
      <c r="FV85" s="602" t="str">
        <f t="shared" si="205"/>
        <v/>
      </c>
      <c r="FW85" s="574"/>
      <c r="FX85" s="602" t="str">
        <f t="shared" si="206"/>
        <v/>
      </c>
      <c r="FY85" s="603"/>
      <c r="FZ85" s="602" t="str">
        <f t="shared" si="207"/>
        <v/>
      </c>
      <c r="GA85" s="604"/>
      <c r="GB85" s="602" t="str">
        <f t="shared" si="208"/>
        <v/>
      </c>
      <c r="GC85" s="605"/>
      <c r="GD85" s="1885" t="str">
        <f t="shared" si="202"/>
        <v/>
      </c>
      <c r="GE85" s="1886"/>
      <c r="GF85" s="1886"/>
      <c r="GG85" s="1886"/>
      <c r="GH85" s="1887"/>
      <c r="GI85" s="606"/>
      <c r="GJ85" s="607"/>
      <c r="GK85" s="563"/>
      <c r="GO85" s="610"/>
      <c r="GP85" s="2501"/>
      <c r="GQ85" s="2502"/>
      <c r="GR85" s="2492"/>
      <c r="GS85" s="2492">
        <f t="shared" ca="1" si="209"/>
        <v>0</v>
      </c>
      <c r="GT85" s="2489">
        <f t="shared" ca="1" si="210"/>
        <v>0</v>
      </c>
      <c r="GU85" s="2490">
        <f t="shared" ca="1" si="211"/>
        <v>0</v>
      </c>
      <c r="GV85" s="2490">
        <f t="shared" ca="1" si="212"/>
        <v>0</v>
      </c>
      <c r="GW85" s="2490">
        <f t="shared" ca="1" si="213"/>
        <v>0</v>
      </c>
      <c r="GX85" s="2490">
        <f t="shared" ca="1" si="214"/>
        <v>0</v>
      </c>
      <c r="GY85" s="2490">
        <f t="shared" ca="1" si="215"/>
        <v>0</v>
      </c>
      <c r="GZ85" s="2490">
        <f t="shared" ca="1" si="216"/>
        <v>0</v>
      </c>
      <c r="HA85" s="2490">
        <f t="shared" ca="1" si="217"/>
        <v>0</v>
      </c>
      <c r="HB85" s="2490">
        <f t="shared" ca="1" si="218"/>
        <v>0</v>
      </c>
      <c r="HC85" s="2489">
        <v>11</v>
      </c>
      <c r="HD85" s="2490">
        <f t="shared" si="219"/>
        <v>0</v>
      </c>
      <c r="HE85" s="2490" t="str">
        <f t="shared" si="220"/>
        <v/>
      </c>
      <c r="HF85" s="2490" t="str">
        <f t="shared" si="221"/>
        <v/>
      </c>
      <c r="HG85" s="2490" t="str">
        <f t="shared" si="222"/>
        <v/>
      </c>
      <c r="HH85" s="2490" t="str">
        <f t="shared" si="223"/>
        <v/>
      </c>
      <c r="HI85" s="2490" t="str">
        <f t="shared" si="224"/>
        <v/>
      </c>
      <c r="HJ85" s="2490">
        <f t="shared" si="225"/>
        <v>0</v>
      </c>
      <c r="HK85" s="2490" t="s">
        <v>93</v>
      </c>
      <c r="HL85" s="2490" t="e">
        <f t="shared" si="233"/>
        <v>#N/A</v>
      </c>
      <c r="HM85" s="2490"/>
      <c r="HN85" s="2490" t="str">
        <f t="shared" ca="1" si="226"/>
        <v/>
      </c>
      <c r="HO85" s="2490" t="str">
        <f t="shared" ca="1" si="227"/>
        <v/>
      </c>
      <c r="HP85" s="2490" t="str">
        <f t="shared" ca="1" si="228"/>
        <v/>
      </c>
      <c r="HQ85" s="2490" t="str">
        <f t="shared" ca="1" si="229"/>
        <v/>
      </c>
      <c r="HR85" s="2490" t="str">
        <f t="shared" ca="1" si="230"/>
        <v/>
      </c>
      <c r="HS85" s="2490" t="str">
        <f t="shared" ca="1" si="231"/>
        <v/>
      </c>
      <c r="HT85" s="2491">
        <f t="shared" si="232"/>
        <v>0</v>
      </c>
      <c r="HU85" s="2503">
        <f t="shared" ca="1" si="235"/>
        <v>0</v>
      </c>
      <c r="HV85" s="2504">
        <f t="shared" si="234"/>
        <v>0</v>
      </c>
      <c r="HW85" s="2449" t="str">
        <f>'2020'!BJ3</f>
        <v>Proces 19</v>
      </c>
      <c r="HX85" s="2439"/>
      <c r="HY85" s="201"/>
      <c r="HZ85" s="201"/>
    </row>
    <row r="86" spans="1:235" ht="15" customHeight="1" thickBot="1" x14ac:dyDescent="0.3">
      <c r="A86" s="307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9"/>
      <c r="U86" s="309"/>
      <c r="V86" s="309"/>
      <c r="W86" s="309"/>
      <c r="X86" s="309"/>
      <c r="Y86" s="190"/>
      <c r="Z86" s="307"/>
      <c r="AA86" s="308"/>
      <c r="AB86" s="308"/>
      <c r="AC86" s="308"/>
      <c r="AD86" s="308"/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9"/>
      <c r="AT86" s="181"/>
      <c r="AU86" s="307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8"/>
      <c r="BN86" s="309"/>
      <c r="BO86" s="181"/>
      <c r="BP86" s="307"/>
      <c r="BQ86" s="308"/>
      <c r="BR86" s="308"/>
      <c r="BS86" s="308"/>
      <c r="BT86" s="308"/>
      <c r="BU86" s="308"/>
      <c r="BV86" s="308"/>
      <c r="BW86" s="308"/>
      <c r="BX86" s="308"/>
      <c r="BY86" s="308"/>
      <c r="BZ86" s="308"/>
      <c r="CA86" s="308"/>
      <c r="CB86" s="308"/>
      <c r="CC86" s="308"/>
      <c r="CD86" s="308"/>
      <c r="CE86" s="308"/>
      <c r="CF86" s="308"/>
      <c r="CG86" s="308"/>
      <c r="CH86" s="308"/>
      <c r="CI86" s="309"/>
      <c r="CJ86" s="181"/>
      <c r="CK86" s="307"/>
      <c r="CL86" s="308"/>
      <c r="CM86" s="308"/>
      <c r="CN86" s="308"/>
      <c r="CO86" s="308"/>
      <c r="CP86" s="308"/>
      <c r="CQ86" s="308"/>
      <c r="CR86" s="308"/>
      <c r="CS86" s="308"/>
      <c r="CT86" s="308"/>
      <c r="CU86" s="308"/>
      <c r="CV86" s="308"/>
      <c r="CW86" s="308"/>
      <c r="CX86" s="308"/>
      <c r="CY86" s="308"/>
      <c r="CZ86" s="308"/>
      <c r="DA86" s="308"/>
      <c r="DB86" s="308"/>
      <c r="DC86" s="308"/>
      <c r="DD86" s="309"/>
      <c r="DE86" s="181"/>
      <c r="DF86" s="307"/>
      <c r="DG86" s="308"/>
      <c r="DH86" s="308"/>
      <c r="DI86" s="308"/>
      <c r="DJ86" s="308"/>
      <c r="DK86" s="308"/>
      <c r="DL86" s="308"/>
      <c r="DM86" s="308"/>
      <c r="DN86" s="308"/>
      <c r="DO86" s="308"/>
      <c r="DP86" s="308"/>
      <c r="DQ86" s="308"/>
      <c r="DR86" s="308"/>
      <c r="DS86" s="308"/>
      <c r="DT86" s="308"/>
      <c r="DU86" s="308"/>
      <c r="DV86" s="308"/>
      <c r="DW86" s="308"/>
      <c r="DX86" s="308"/>
      <c r="DY86" s="309"/>
      <c r="DZ86" s="181"/>
      <c r="EA86" s="307"/>
      <c r="EB86" s="308"/>
      <c r="EC86" s="308"/>
      <c r="ED86" s="308"/>
      <c r="EE86" s="308"/>
      <c r="EF86" s="308"/>
      <c r="EG86" s="308"/>
      <c r="EH86" s="308"/>
      <c r="EI86" s="308"/>
      <c r="EJ86" s="308"/>
      <c r="EK86" s="308"/>
      <c r="EL86" s="308"/>
      <c r="EM86" s="308"/>
      <c r="EN86" s="308"/>
      <c r="EO86" s="308"/>
      <c r="EP86" s="308"/>
      <c r="EQ86" s="308"/>
      <c r="ER86" s="308"/>
      <c r="ES86" s="308"/>
      <c r="ET86" s="309"/>
      <c r="EU86" s="181"/>
      <c r="EV86" s="1318" t="str">
        <f t="shared" si="195"/>
        <v>P14</v>
      </c>
      <c r="EW86" s="141" t="str">
        <f t="shared" si="195"/>
        <v/>
      </c>
      <c r="EX86" s="112"/>
      <c r="EY86" s="7" t="str">
        <f t="shared" si="196"/>
        <v/>
      </c>
      <c r="EZ86" s="139"/>
      <c r="FA86" s="213" t="str">
        <f t="shared" si="197"/>
        <v/>
      </c>
      <c r="FB86" s="139"/>
      <c r="FC86" s="213" t="str">
        <f t="shared" si="198"/>
        <v/>
      </c>
      <c r="FD86" s="226"/>
      <c r="FE86" s="213" t="str">
        <f t="shared" si="199"/>
        <v/>
      </c>
      <c r="FF86" s="115"/>
      <c r="FG86" s="213" t="str">
        <f t="shared" si="200"/>
        <v/>
      </c>
      <c r="FH86" s="138"/>
      <c r="FI86" s="1870" t="str">
        <f t="shared" si="201"/>
        <v/>
      </c>
      <c r="FJ86" s="1871"/>
      <c r="FK86" s="1871"/>
      <c r="FL86" s="1871"/>
      <c r="FM86" s="1872"/>
      <c r="FN86" s="172"/>
      <c r="FO86" s="195"/>
      <c r="FP86" s="182"/>
      <c r="FQ86" s="1318" t="str">
        <f t="shared" si="203"/>
        <v>P14</v>
      </c>
      <c r="FR86" s="141" t="str">
        <f t="shared" si="203"/>
        <v/>
      </c>
      <c r="FS86" s="112"/>
      <c r="FT86" s="7" t="str">
        <f t="shared" si="204"/>
        <v/>
      </c>
      <c r="FU86" s="139"/>
      <c r="FV86" s="213" t="str">
        <f t="shared" si="205"/>
        <v/>
      </c>
      <c r="FW86" s="139"/>
      <c r="FX86" s="213" t="str">
        <f t="shared" si="206"/>
        <v/>
      </c>
      <c r="FY86" s="226"/>
      <c r="FZ86" s="213" t="str">
        <f t="shared" si="207"/>
        <v/>
      </c>
      <c r="GA86" s="115"/>
      <c r="GB86" s="213" t="str">
        <f t="shared" si="208"/>
        <v/>
      </c>
      <c r="GC86" s="138"/>
      <c r="GD86" s="1870" t="str">
        <f t="shared" si="202"/>
        <v/>
      </c>
      <c r="GE86" s="1871"/>
      <c r="GF86" s="1871"/>
      <c r="GG86" s="1871"/>
      <c r="GH86" s="1872"/>
      <c r="GI86" s="172"/>
      <c r="GJ86" s="195"/>
      <c r="GK86" s="181"/>
      <c r="GR86" s="2441"/>
      <c r="GS86" s="2441">
        <f t="shared" ca="1" si="209"/>
        <v>0</v>
      </c>
      <c r="GT86" s="2478">
        <f t="shared" ca="1" si="210"/>
        <v>0</v>
      </c>
      <c r="GU86" s="2446">
        <f t="shared" ca="1" si="211"/>
        <v>0</v>
      </c>
      <c r="GV86" s="2446">
        <f t="shared" ca="1" si="212"/>
        <v>0</v>
      </c>
      <c r="GW86" s="2446">
        <f t="shared" ca="1" si="213"/>
        <v>0</v>
      </c>
      <c r="GX86" s="2446">
        <f t="shared" ca="1" si="214"/>
        <v>0</v>
      </c>
      <c r="GY86" s="2446">
        <f t="shared" ca="1" si="215"/>
        <v>0</v>
      </c>
      <c r="GZ86" s="2446">
        <f t="shared" ca="1" si="216"/>
        <v>0</v>
      </c>
      <c r="HA86" s="2446">
        <f t="shared" ca="1" si="217"/>
        <v>0</v>
      </c>
      <c r="HB86" s="2446">
        <f t="shared" ca="1" si="218"/>
        <v>0</v>
      </c>
      <c r="HC86" s="2478">
        <v>12</v>
      </c>
      <c r="HD86" s="2446">
        <f t="shared" si="219"/>
        <v>0</v>
      </c>
      <c r="HE86" s="2446" t="str">
        <f t="shared" si="220"/>
        <v/>
      </c>
      <c r="HF86" s="2446" t="str">
        <f t="shared" si="221"/>
        <v/>
      </c>
      <c r="HG86" s="2446" t="str">
        <f t="shared" si="222"/>
        <v/>
      </c>
      <c r="HH86" s="2446" t="str">
        <f t="shared" si="223"/>
        <v/>
      </c>
      <c r="HI86" s="2446" t="str">
        <f t="shared" si="224"/>
        <v/>
      </c>
      <c r="HJ86" s="2446">
        <f t="shared" si="225"/>
        <v>0</v>
      </c>
      <c r="HK86" s="2446" t="s">
        <v>94</v>
      </c>
      <c r="HL86" s="2446" t="e">
        <f t="shared" si="233"/>
        <v>#N/A</v>
      </c>
      <c r="HM86" s="2446"/>
      <c r="HN86" s="2446" t="str">
        <f t="shared" ca="1" si="226"/>
        <v/>
      </c>
      <c r="HO86" s="2446" t="str">
        <f t="shared" ca="1" si="227"/>
        <v/>
      </c>
      <c r="HP86" s="2446" t="str">
        <f t="shared" ca="1" si="228"/>
        <v/>
      </c>
      <c r="HQ86" s="2446" t="str">
        <f t="shared" ca="1" si="229"/>
        <v/>
      </c>
      <c r="HR86" s="2446" t="str">
        <f t="shared" ca="1" si="230"/>
        <v/>
      </c>
      <c r="HS86" s="2446" t="str">
        <f t="shared" ca="1" si="231"/>
        <v/>
      </c>
      <c r="HT86" s="2479">
        <f t="shared" si="232"/>
        <v>0</v>
      </c>
      <c r="HU86" s="2447">
        <f t="shared" ca="1" si="235"/>
        <v>0</v>
      </c>
      <c r="HV86" s="2500">
        <f t="shared" si="234"/>
        <v>0</v>
      </c>
      <c r="HW86" s="2449" t="str">
        <f>'2020'!BK3</f>
        <v>Proces 20</v>
      </c>
      <c r="IA86" s="79"/>
    </row>
    <row r="87" spans="1:235" s="92" customFormat="1" ht="30" customHeight="1" thickBot="1" x14ac:dyDescent="0.3">
      <c r="A87" s="1282" t="s">
        <v>1410</v>
      </c>
      <c r="B87" s="80"/>
      <c r="C87" s="1845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1330"/>
      <c r="U87" s="1330"/>
      <c r="V87" s="1330"/>
      <c r="W87" s="1330"/>
      <c r="X87" s="1330"/>
      <c r="Y87" s="190"/>
      <c r="Z87" s="1331" t="str">
        <f>A87</f>
        <v xml:space="preserve">   4. Overige maatregelen </v>
      </c>
      <c r="AA87" s="1301"/>
      <c r="AB87" s="1301"/>
      <c r="AC87" s="1301"/>
      <c r="AD87" s="1301"/>
      <c r="AE87" s="1301"/>
      <c r="AF87" s="1301"/>
      <c r="AG87" s="1301"/>
      <c r="AH87" s="1301"/>
      <c r="AI87" s="1301"/>
      <c r="AJ87" s="1301"/>
      <c r="AK87" s="1301"/>
      <c r="AL87" s="1301"/>
      <c r="AM87" s="1301"/>
      <c r="AN87" s="1301"/>
      <c r="AO87" s="1301"/>
      <c r="AP87" s="1301"/>
      <c r="AQ87" s="1301"/>
      <c r="AR87" s="122"/>
      <c r="AS87" s="122"/>
      <c r="AT87" s="181"/>
      <c r="AU87" s="1331" t="str">
        <f>Z87</f>
        <v xml:space="preserve">   4. Overige maatregelen </v>
      </c>
      <c r="AV87" s="1301"/>
      <c r="AW87" s="1301"/>
      <c r="AX87" s="1301"/>
      <c r="AY87" s="1301"/>
      <c r="AZ87" s="1301"/>
      <c r="BA87" s="1301"/>
      <c r="BB87" s="1301"/>
      <c r="BC87" s="1301"/>
      <c r="BD87" s="1301"/>
      <c r="BE87" s="1301"/>
      <c r="BF87" s="1301"/>
      <c r="BG87" s="1301"/>
      <c r="BH87" s="1301"/>
      <c r="BI87" s="1301"/>
      <c r="BJ87" s="1301"/>
      <c r="BK87" s="1301"/>
      <c r="BL87" s="1301"/>
      <c r="BM87" s="122"/>
      <c r="BN87" s="122"/>
      <c r="BO87" s="181"/>
      <c r="BP87" s="1331" t="str">
        <f>AU87</f>
        <v xml:space="preserve">   4. Overige maatregelen </v>
      </c>
      <c r="BQ87" s="1301"/>
      <c r="BR87" s="1301"/>
      <c r="BS87" s="1301"/>
      <c r="BT87" s="1301"/>
      <c r="BU87" s="1301"/>
      <c r="BV87" s="1301"/>
      <c r="BW87" s="1301"/>
      <c r="BX87" s="1301"/>
      <c r="BY87" s="1301"/>
      <c r="BZ87" s="1301"/>
      <c r="CA87" s="1301"/>
      <c r="CB87" s="1301"/>
      <c r="CC87" s="1301"/>
      <c r="CD87" s="1301"/>
      <c r="CE87" s="1301"/>
      <c r="CF87" s="1301"/>
      <c r="CG87" s="1301"/>
      <c r="CH87" s="122"/>
      <c r="CI87" s="122"/>
      <c r="CJ87" s="181"/>
      <c r="CK87" s="1331" t="str">
        <f>BP87</f>
        <v xml:space="preserve">   4. Overige maatregelen </v>
      </c>
      <c r="CL87" s="1301"/>
      <c r="CM87" s="1301"/>
      <c r="CN87" s="1301"/>
      <c r="CO87" s="1301"/>
      <c r="CP87" s="1301"/>
      <c r="CQ87" s="1301"/>
      <c r="CR87" s="1301"/>
      <c r="CS87" s="1301"/>
      <c r="CT87" s="1301"/>
      <c r="CU87" s="1301"/>
      <c r="CV87" s="1301"/>
      <c r="CW87" s="1301"/>
      <c r="CX87" s="1301"/>
      <c r="CY87" s="1301"/>
      <c r="CZ87" s="1301"/>
      <c r="DA87" s="1301"/>
      <c r="DB87" s="1301"/>
      <c r="DC87" s="122"/>
      <c r="DD87" s="122"/>
      <c r="DE87" s="181"/>
      <c r="DF87" s="1331" t="str">
        <f>CK87</f>
        <v xml:space="preserve">   4. Overige maatregelen </v>
      </c>
      <c r="DG87" s="1301"/>
      <c r="DH87" s="1301"/>
      <c r="DI87" s="1301"/>
      <c r="DJ87" s="1301"/>
      <c r="DK87" s="1301"/>
      <c r="DL87" s="1301"/>
      <c r="DM87" s="1301"/>
      <c r="DN87" s="1301"/>
      <c r="DO87" s="1301"/>
      <c r="DP87" s="1301"/>
      <c r="DQ87" s="1301"/>
      <c r="DR87" s="1301"/>
      <c r="DS87" s="1301"/>
      <c r="DT87" s="1301"/>
      <c r="DU87" s="1301"/>
      <c r="DV87" s="1301"/>
      <c r="DW87" s="1301"/>
      <c r="DX87" s="122"/>
      <c r="DY87" s="122"/>
      <c r="DZ87" s="181"/>
      <c r="EA87" s="1331" t="str">
        <f>DF87</f>
        <v xml:space="preserve">   4. Overige maatregelen </v>
      </c>
      <c r="EB87" s="1301"/>
      <c r="EC87" s="1301"/>
      <c r="ED87" s="1301"/>
      <c r="EE87" s="1301"/>
      <c r="EF87" s="1301"/>
      <c r="EG87" s="1301"/>
      <c r="EH87" s="1301"/>
      <c r="EI87" s="1301"/>
      <c r="EJ87" s="1301"/>
      <c r="EK87" s="1301"/>
      <c r="EL87" s="1301"/>
      <c r="EM87" s="1301"/>
      <c r="EN87" s="1301"/>
      <c r="EO87" s="1301"/>
      <c r="EP87" s="1301"/>
      <c r="EQ87" s="1301"/>
      <c r="ER87" s="1301"/>
      <c r="ES87" s="122"/>
      <c r="ET87" s="122"/>
      <c r="EU87" s="181"/>
      <c r="EV87" s="1332" t="str">
        <f t="shared" si="195"/>
        <v>P15</v>
      </c>
      <c r="EW87" s="142" t="str">
        <f t="shared" si="195"/>
        <v/>
      </c>
      <c r="EX87" s="112"/>
      <c r="EY87" s="8" t="str">
        <f t="shared" si="196"/>
        <v/>
      </c>
      <c r="EZ87" s="139"/>
      <c r="FA87" s="214" t="str">
        <f t="shared" si="197"/>
        <v/>
      </c>
      <c r="FB87" s="139"/>
      <c r="FC87" s="214" t="str">
        <f t="shared" si="198"/>
        <v/>
      </c>
      <c r="FD87" s="226"/>
      <c r="FE87" s="214" t="str">
        <f t="shared" si="199"/>
        <v/>
      </c>
      <c r="FF87" s="1333"/>
      <c r="FG87" s="214" t="str">
        <f t="shared" si="200"/>
        <v/>
      </c>
      <c r="FH87" s="138"/>
      <c r="FI87" s="1879" t="str">
        <f t="shared" si="201"/>
        <v/>
      </c>
      <c r="FJ87" s="1880"/>
      <c r="FK87" s="1880"/>
      <c r="FL87" s="1880"/>
      <c r="FM87" s="1881"/>
      <c r="FN87" s="173"/>
      <c r="FO87" s="196"/>
      <c r="FP87" s="182"/>
      <c r="FQ87" s="1332" t="str">
        <f t="shared" si="203"/>
        <v>P15</v>
      </c>
      <c r="FR87" s="142" t="str">
        <f t="shared" si="203"/>
        <v/>
      </c>
      <c r="FS87" s="112"/>
      <c r="FT87" s="8" t="str">
        <f t="shared" si="204"/>
        <v/>
      </c>
      <c r="FU87" s="139"/>
      <c r="FV87" s="214" t="str">
        <f t="shared" si="205"/>
        <v/>
      </c>
      <c r="FW87" s="139"/>
      <c r="FX87" s="214" t="str">
        <f t="shared" si="206"/>
        <v/>
      </c>
      <c r="FY87" s="226"/>
      <c r="FZ87" s="214" t="str">
        <f t="shared" si="207"/>
        <v/>
      </c>
      <c r="GA87" s="1333"/>
      <c r="GB87" s="214" t="str">
        <f t="shared" si="208"/>
        <v/>
      </c>
      <c r="GC87" s="138"/>
      <c r="GD87" s="1879" t="str">
        <f t="shared" si="202"/>
        <v/>
      </c>
      <c r="GE87" s="1880"/>
      <c r="GF87" s="1880"/>
      <c r="GG87" s="1880"/>
      <c r="GH87" s="1881"/>
      <c r="GI87" s="173"/>
      <c r="GJ87" s="196"/>
      <c r="GK87" s="181"/>
      <c r="GO87" s="202"/>
      <c r="GP87" s="2463"/>
      <c r="GQ87" s="2464"/>
      <c r="GR87" s="2441"/>
      <c r="GS87" s="2441">
        <f t="shared" ca="1" si="209"/>
        <v>0</v>
      </c>
      <c r="GT87" s="2478">
        <f t="shared" ca="1" si="210"/>
        <v>0</v>
      </c>
      <c r="GU87" s="2446">
        <f t="shared" ca="1" si="211"/>
        <v>0</v>
      </c>
      <c r="GV87" s="2446">
        <f t="shared" ca="1" si="212"/>
        <v>0</v>
      </c>
      <c r="GW87" s="2446">
        <f t="shared" ca="1" si="213"/>
        <v>0</v>
      </c>
      <c r="GX87" s="2446">
        <f t="shared" ca="1" si="214"/>
        <v>0</v>
      </c>
      <c r="GY87" s="2446">
        <f t="shared" ca="1" si="215"/>
        <v>0</v>
      </c>
      <c r="GZ87" s="2446">
        <f t="shared" ca="1" si="216"/>
        <v>0</v>
      </c>
      <c r="HA87" s="2446">
        <f t="shared" ca="1" si="217"/>
        <v>0</v>
      </c>
      <c r="HB87" s="2446">
        <f t="shared" ca="1" si="218"/>
        <v>0</v>
      </c>
      <c r="HC87" s="2478">
        <v>13</v>
      </c>
      <c r="HD87" s="2446">
        <f t="shared" si="219"/>
        <v>0</v>
      </c>
      <c r="HE87" s="2446" t="str">
        <f t="shared" si="220"/>
        <v/>
      </c>
      <c r="HF87" s="2446" t="str">
        <f t="shared" si="221"/>
        <v/>
      </c>
      <c r="HG87" s="2446" t="str">
        <f t="shared" si="222"/>
        <v/>
      </c>
      <c r="HH87" s="2446" t="str">
        <f t="shared" si="223"/>
        <v/>
      </c>
      <c r="HI87" s="2446" t="str">
        <f t="shared" si="224"/>
        <v/>
      </c>
      <c r="HJ87" s="2446">
        <f t="shared" si="225"/>
        <v>0</v>
      </c>
      <c r="HK87" s="2446" t="s">
        <v>95</v>
      </c>
      <c r="HL87" s="2446" t="e">
        <f t="shared" si="233"/>
        <v>#N/A</v>
      </c>
      <c r="HM87" s="2446"/>
      <c r="HN87" s="2446" t="str">
        <f t="shared" ca="1" si="226"/>
        <v/>
      </c>
      <c r="HO87" s="2446" t="str">
        <f t="shared" ca="1" si="227"/>
        <v/>
      </c>
      <c r="HP87" s="2446" t="str">
        <f t="shared" ca="1" si="228"/>
        <v/>
      </c>
      <c r="HQ87" s="2446" t="str">
        <f t="shared" ca="1" si="229"/>
        <v/>
      </c>
      <c r="HR87" s="2446" t="str">
        <f t="shared" ca="1" si="230"/>
        <v/>
      </c>
      <c r="HS87" s="2446" t="str">
        <f t="shared" ca="1" si="231"/>
        <v/>
      </c>
      <c r="HT87" s="2479">
        <f t="shared" si="232"/>
        <v>0</v>
      </c>
      <c r="HU87" s="2447">
        <f t="shared" ca="1" si="235"/>
        <v>0</v>
      </c>
      <c r="HV87" s="2500">
        <f t="shared" si="234"/>
        <v>0</v>
      </c>
      <c r="HW87" s="2449" t="str">
        <f>'2020'!BL3</f>
        <v>Proces 21</v>
      </c>
      <c r="HX87" s="2439"/>
      <c r="HY87" s="201"/>
      <c r="HZ87" s="201"/>
    </row>
    <row r="88" spans="1:235" s="113" customFormat="1" ht="30" customHeight="1" thickBot="1" x14ac:dyDescent="0.3">
      <c r="A88" s="2567" t="s">
        <v>36</v>
      </c>
      <c r="B88" s="2567" t="s">
        <v>46</v>
      </c>
      <c r="C88" s="252"/>
      <c r="D88" s="2567" t="s">
        <v>45</v>
      </c>
      <c r="E88" s="82"/>
      <c r="F88" s="2569" t="s">
        <v>41</v>
      </c>
      <c r="G88" s="82"/>
      <c r="H88" s="2567" t="s">
        <v>37</v>
      </c>
      <c r="I88" s="83"/>
      <c r="J88" s="344" t="s">
        <v>47</v>
      </c>
      <c r="K88" s="345"/>
      <c r="L88" s="346"/>
      <c r="M88" s="84"/>
      <c r="N88" s="341" t="s">
        <v>61</v>
      </c>
      <c r="O88" s="342"/>
      <c r="P88" s="342"/>
      <c r="Q88" s="342"/>
      <c r="R88" s="343"/>
      <c r="S88" s="84"/>
      <c r="T88" s="2569" t="s">
        <v>1108</v>
      </c>
      <c r="U88" s="2569" t="s">
        <v>1130</v>
      </c>
      <c r="V88" s="2569" t="s">
        <v>1131</v>
      </c>
      <c r="W88" s="2569" t="s">
        <v>1132</v>
      </c>
      <c r="X88" s="2569" t="s">
        <v>1133</v>
      </c>
      <c r="Y88" s="190"/>
      <c r="Z88" s="2567" t="str">
        <f>A88</f>
        <v>Nr</v>
      </c>
      <c r="AA88" s="2567" t="str">
        <f>B88</f>
        <v>Korte omschrijving maatregel</v>
      </c>
      <c r="AB88" s="105"/>
      <c r="AC88" s="2567" t="str">
        <f>D88</f>
        <v>Proces</v>
      </c>
      <c r="AD88" s="106"/>
      <c r="AE88" s="2569" t="str">
        <f>F88</f>
        <v>Jaar van realisatie</v>
      </c>
      <c r="AF88" s="106"/>
      <c r="AG88" s="2567" t="str">
        <f>H88</f>
        <v>Aard</v>
      </c>
      <c r="AH88" s="106"/>
      <c r="AI88" s="2577" t="str">
        <f>AI3</f>
        <v>Gerealiseerde besparing (GJp/jaar)</v>
      </c>
      <c r="AJ88" s="2578"/>
      <c r="AK88" s="2578"/>
      <c r="AL88" s="2578"/>
      <c r="AM88" s="2579"/>
      <c r="AN88" s="252"/>
      <c r="AO88" s="2559" t="s">
        <v>525</v>
      </c>
      <c r="AP88" s="108"/>
      <c r="AQ88" s="2569" t="str">
        <f>AQ3</f>
        <v>Besparing ton CO2/jaar</v>
      </c>
      <c r="AR88" s="123"/>
      <c r="AS88" s="2569" t="s">
        <v>38</v>
      </c>
      <c r="AT88" s="181"/>
      <c r="AU88" s="2567" t="str">
        <f>Z88</f>
        <v>Nr</v>
      </c>
      <c r="AV88" s="2567" t="str">
        <f>AA88</f>
        <v>Korte omschrijving maatregel</v>
      </c>
      <c r="AW88" s="105"/>
      <c r="AX88" s="2567" t="str">
        <f>AC88</f>
        <v>Proces</v>
      </c>
      <c r="AY88" s="106"/>
      <c r="AZ88" s="2569" t="str">
        <f>AE88</f>
        <v>Jaar van realisatie</v>
      </c>
      <c r="BA88" s="106"/>
      <c r="BB88" s="2567" t="str">
        <f>AG88</f>
        <v>Aard</v>
      </c>
      <c r="BC88" s="106"/>
      <c r="BD88" s="2577" t="str">
        <f>BD3</f>
        <v>Gerealiseerde besparing (GJp/jaar)</v>
      </c>
      <c r="BE88" s="2578"/>
      <c r="BF88" s="2578"/>
      <c r="BG88" s="2578"/>
      <c r="BH88" s="2579"/>
      <c r="BI88" s="252"/>
      <c r="BJ88" s="2559" t="s">
        <v>525</v>
      </c>
      <c r="BK88" s="108"/>
      <c r="BL88" s="2569" t="str">
        <f>BL3</f>
        <v>Besparing ton CO2/jaar</v>
      </c>
      <c r="BM88" s="123"/>
      <c r="BN88" s="2569" t="s">
        <v>38</v>
      </c>
      <c r="BO88" s="181"/>
      <c r="BP88" s="2567" t="str">
        <f>AU88</f>
        <v>Nr</v>
      </c>
      <c r="BQ88" s="2567" t="str">
        <f>AV88</f>
        <v>Korte omschrijving maatregel</v>
      </c>
      <c r="BR88" s="105"/>
      <c r="BS88" s="2567" t="str">
        <f>AX88</f>
        <v>Proces</v>
      </c>
      <c r="BT88" s="106"/>
      <c r="BU88" s="2569" t="str">
        <f>AZ88</f>
        <v>Jaar van realisatie</v>
      </c>
      <c r="BV88" s="106"/>
      <c r="BW88" s="2567" t="str">
        <f>BB88</f>
        <v>Aard</v>
      </c>
      <c r="BX88" s="106"/>
      <c r="BY88" s="2577" t="str">
        <f>BY3</f>
        <v>Gerealiseerde besparing (GJp/jaar)</v>
      </c>
      <c r="BZ88" s="2578"/>
      <c r="CA88" s="2578"/>
      <c r="CB88" s="2578"/>
      <c r="CC88" s="2579"/>
      <c r="CD88" s="252"/>
      <c r="CE88" s="2559" t="s">
        <v>525</v>
      </c>
      <c r="CF88" s="108"/>
      <c r="CG88" s="2569" t="str">
        <f>CG3</f>
        <v>Besparing ton CO2/jaar</v>
      </c>
      <c r="CH88" s="123"/>
      <c r="CI88" s="2569" t="s">
        <v>38</v>
      </c>
      <c r="CJ88" s="181"/>
      <c r="CK88" s="2567" t="str">
        <f>BP88</f>
        <v>Nr</v>
      </c>
      <c r="CL88" s="2567" t="str">
        <f>BQ88</f>
        <v>Korte omschrijving maatregel</v>
      </c>
      <c r="CM88" s="105"/>
      <c r="CN88" s="2567" t="str">
        <f>BS88</f>
        <v>Proces</v>
      </c>
      <c r="CO88" s="106"/>
      <c r="CP88" s="2569" t="str">
        <f>BU88</f>
        <v>Jaar van realisatie</v>
      </c>
      <c r="CQ88" s="106"/>
      <c r="CR88" s="2567" t="str">
        <f>BW88</f>
        <v>Aard</v>
      </c>
      <c r="CS88" s="106"/>
      <c r="CT88" s="2577" t="str">
        <f>CT3</f>
        <v>Gerealiseerde besparing (GJp/jaar)</v>
      </c>
      <c r="CU88" s="2578"/>
      <c r="CV88" s="2578"/>
      <c r="CW88" s="2578"/>
      <c r="CX88" s="2579"/>
      <c r="CY88" s="252"/>
      <c r="CZ88" s="2559" t="s">
        <v>525</v>
      </c>
      <c r="DA88" s="108"/>
      <c r="DB88" s="2569" t="str">
        <f>DB3</f>
        <v>Besparing ton CO2/jaar</v>
      </c>
      <c r="DC88" s="123"/>
      <c r="DD88" s="2569" t="s">
        <v>38</v>
      </c>
      <c r="DE88" s="181"/>
      <c r="DF88" s="2567" t="str">
        <f>CK88</f>
        <v>Nr</v>
      </c>
      <c r="DG88" s="2567" t="str">
        <f>CL88</f>
        <v>Korte omschrijving maatregel</v>
      </c>
      <c r="DH88" s="105"/>
      <c r="DI88" s="2567" t="str">
        <f>CN88</f>
        <v>Proces</v>
      </c>
      <c r="DJ88" s="106"/>
      <c r="DK88" s="2569" t="str">
        <f>CP88</f>
        <v>Jaar van realisatie</v>
      </c>
      <c r="DL88" s="106"/>
      <c r="DM88" s="2567" t="str">
        <f>CR88</f>
        <v>Aard</v>
      </c>
      <c r="DN88" s="106"/>
      <c r="DO88" s="2577" t="str">
        <f>DO3</f>
        <v>Gerealiseerde besparing (GJp/jaar)</v>
      </c>
      <c r="DP88" s="2578"/>
      <c r="DQ88" s="2578"/>
      <c r="DR88" s="2578"/>
      <c r="DS88" s="2579"/>
      <c r="DT88" s="252"/>
      <c r="DU88" s="2559" t="s">
        <v>525</v>
      </c>
      <c r="DV88" s="108"/>
      <c r="DW88" s="2569" t="str">
        <f>DW3</f>
        <v>Besparing ton CO2/jaar</v>
      </c>
      <c r="DX88" s="123"/>
      <c r="DY88" s="2569" t="s">
        <v>38</v>
      </c>
      <c r="DZ88" s="181"/>
      <c r="EA88" s="2567" t="str">
        <f>DF88</f>
        <v>Nr</v>
      </c>
      <c r="EB88" s="2567" t="str">
        <f>DG88</f>
        <v>Korte omschrijving maatregel</v>
      </c>
      <c r="EC88" s="105"/>
      <c r="ED88" s="2567" t="str">
        <f>DI88</f>
        <v>Proces</v>
      </c>
      <c r="EE88" s="106"/>
      <c r="EF88" s="2569" t="str">
        <f>DK88</f>
        <v>Jaar van realisatie</v>
      </c>
      <c r="EG88" s="106"/>
      <c r="EH88" s="2567" t="str">
        <f>DM88</f>
        <v>Aard</v>
      </c>
      <c r="EI88" s="106"/>
      <c r="EJ88" s="2577" t="str">
        <f>EJ3</f>
        <v>Gerealiseerde besparing (GJp/jaar)</v>
      </c>
      <c r="EK88" s="2578"/>
      <c r="EL88" s="2578"/>
      <c r="EM88" s="2578"/>
      <c r="EN88" s="2579"/>
      <c r="EO88" s="252"/>
      <c r="EP88" s="2559" t="s">
        <v>525</v>
      </c>
      <c r="EQ88" s="108"/>
      <c r="ER88" s="2569" t="str">
        <f>ER3</f>
        <v>Besparing ton CO2/jaar</v>
      </c>
      <c r="ES88" s="123"/>
      <c r="ET88" s="2569" t="s">
        <v>38</v>
      </c>
      <c r="EU88" s="181"/>
      <c r="EV88" s="248"/>
      <c r="EW88" s="116"/>
      <c r="EX88" s="118"/>
      <c r="EY88" s="112"/>
      <c r="EZ88" s="118"/>
      <c r="FA88" s="112"/>
      <c r="FB88" s="118"/>
      <c r="FC88" s="112"/>
      <c r="FD88" s="118"/>
      <c r="FE88" s="112"/>
      <c r="FF88" s="118"/>
      <c r="FG88" s="112"/>
      <c r="FH88" s="118"/>
      <c r="FI88" s="112"/>
      <c r="FJ88" s="112"/>
      <c r="FK88" s="112"/>
      <c r="FL88" s="112"/>
      <c r="FM88" s="112"/>
      <c r="FN88" s="118"/>
      <c r="FO88" s="112"/>
      <c r="FP88" s="181"/>
      <c r="FQ88" s="248"/>
      <c r="FR88" s="116"/>
      <c r="FS88" s="118"/>
      <c r="FT88" s="118"/>
      <c r="FU88" s="118"/>
      <c r="FV88" s="112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81"/>
      <c r="GO88" s="203"/>
      <c r="GP88" s="2493"/>
      <c r="GQ88" s="2494"/>
      <c r="GR88" s="2441"/>
      <c r="GS88" s="2441">
        <f t="shared" ca="1" si="209"/>
        <v>0</v>
      </c>
      <c r="GT88" s="2478">
        <f t="shared" ca="1" si="210"/>
        <v>0</v>
      </c>
      <c r="GU88" s="2446">
        <f t="shared" ca="1" si="211"/>
        <v>0</v>
      </c>
      <c r="GV88" s="2446">
        <f t="shared" ca="1" si="212"/>
        <v>0</v>
      </c>
      <c r="GW88" s="2446">
        <f t="shared" ca="1" si="213"/>
        <v>0</v>
      </c>
      <c r="GX88" s="2446">
        <f t="shared" ca="1" si="214"/>
        <v>0</v>
      </c>
      <c r="GY88" s="2446">
        <f t="shared" ca="1" si="215"/>
        <v>0</v>
      </c>
      <c r="GZ88" s="2446">
        <f t="shared" ca="1" si="216"/>
        <v>0</v>
      </c>
      <c r="HA88" s="2446">
        <f t="shared" ca="1" si="217"/>
        <v>0</v>
      </c>
      <c r="HB88" s="2446">
        <f t="shared" ca="1" si="218"/>
        <v>0</v>
      </c>
      <c r="HC88" s="2478">
        <v>14</v>
      </c>
      <c r="HD88" s="2446">
        <f t="shared" si="219"/>
        <v>0</v>
      </c>
      <c r="HE88" s="2446" t="str">
        <f t="shared" si="220"/>
        <v/>
      </c>
      <c r="HF88" s="2446" t="str">
        <f t="shared" si="221"/>
        <v/>
      </c>
      <c r="HG88" s="2446" t="str">
        <f t="shared" si="222"/>
        <v/>
      </c>
      <c r="HH88" s="2446" t="str">
        <f t="shared" si="223"/>
        <v/>
      </c>
      <c r="HI88" s="2446" t="str">
        <f t="shared" si="224"/>
        <v/>
      </c>
      <c r="HJ88" s="2446">
        <f t="shared" si="225"/>
        <v>0</v>
      </c>
      <c r="HK88" s="2446" t="s">
        <v>96</v>
      </c>
      <c r="HL88" s="2446" t="e">
        <f t="shared" si="233"/>
        <v>#N/A</v>
      </c>
      <c r="HM88" s="2446"/>
      <c r="HN88" s="2446" t="str">
        <f t="shared" ca="1" si="226"/>
        <v/>
      </c>
      <c r="HO88" s="2446" t="str">
        <f t="shared" ca="1" si="227"/>
        <v/>
      </c>
      <c r="HP88" s="2446" t="str">
        <f t="shared" ca="1" si="228"/>
        <v/>
      </c>
      <c r="HQ88" s="2446" t="str">
        <f t="shared" ca="1" si="229"/>
        <v/>
      </c>
      <c r="HR88" s="2446" t="str">
        <f t="shared" ca="1" si="230"/>
        <v/>
      </c>
      <c r="HS88" s="2446" t="str">
        <f t="shared" ca="1" si="231"/>
        <v/>
      </c>
      <c r="HT88" s="2479">
        <f t="shared" si="232"/>
        <v>0</v>
      </c>
      <c r="HU88" s="2447">
        <f t="shared" ca="1" si="235"/>
        <v>0</v>
      </c>
      <c r="HV88" s="2500">
        <f t="shared" si="234"/>
        <v>0</v>
      </c>
      <c r="HW88" s="2449" t="str">
        <f>'2020'!BM3</f>
        <v>Proces 22</v>
      </c>
      <c r="HX88" s="2439"/>
      <c r="HY88" s="201"/>
      <c r="HZ88" s="201"/>
    </row>
    <row r="89" spans="1:235" s="113" customFormat="1" ht="30" customHeight="1" thickBot="1" x14ac:dyDescent="0.3">
      <c r="A89" s="2568"/>
      <c r="B89" s="2568"/>
      <c r="C89" s="258"/>
      <c r="D89" s="2568"/>
      <c r="E89" s="88"/>
      <c r="F89" s="2570"/>
      <c r="G89" s="88"/>
      <c r="H89" s="2568"/>
      <c r="I89" s="73"/>
      <c r="J89" s="1404" t="s">
        <v>470</v>
      </c>
      <c r="K89" s="74"/>
      <c r="L89" s="194" t="s">
        <v>531</v>
      </c>
      <c r="M89" s="89"/>
      <c r="N89" s="193" t="s">
        <v>42</v>
      </c>
      <c r="O89" s="227"/>
      <c r="P89" s="193" t="s">
        <v>44</v>
      </c>
      <c r="Q89" s="87"/>
      <c r="R89" s="193" t="s">
        <v>43</v>
      </c>
      <c r="S89" s="89"/>
      <c r="T89" s="2570"/>
      <c r="U89" s="2570"/>
      <c r="V89" s="2570"/>
      <c r="W89" s="2570"/>
      <c r="X89" s="2570"/>
      <c r="Y89" s="190"/>
      <c r="Z89" s="2568"/>
      <c r="AA89" s="2568"/>
      <c r="AB89" s="109"/>
      <c r="AC89" s="2568"/>
      <c r="AD89" s="110"/>
      <c r="AE89" s="2570"/>
      <c r="AF89" s="110"/>
      <c r="AG89" s="2568"/>
      <c r="AH89" s="110"/>
      <c r="AI89" s="2108" t="str">
        <f>AI4</f>
        <v>warmte</v>
      </c>
      <c r="AJ89" s="228"/>
      <c r="AK89" s="2108" t="str">
        <f>AK4</f>
        <v>elektrisch</v>
      </c>
      <c r="AL89" s="228"/>
      <c r="AM89" s="221" t="str">
        <f>AM4</f>
        <v xml:space="preserve">totaal </v>
      </c>
      <c r="AN89" s="258"/>
      <c r="AO89" s="2560"/>
      <c r="AP89" s="185"/>
      <c r="AQ89" s="2570"/>
      <c r="AR89" s="124"/>
      <c r="AS89" s="2570"/>
      <c r="AT89" s="181"/>
      <c r="AU89" s="2568"/>
      <c r="AV89" s="2568"/>
      <c r="AW89" s="109"/>
      <c r="AX89" s="2568"/>
      <c r="AY89" s="110"/>
      <c r="AZ89" s="2570"/>
      <c r="BA89" s="110"/>
      <c r="BB89" s="2568"/>
      <c r="BC89" s="110"/>
      <c r="BD89" s="2108" t="str">
        <f>BD4</f>
        <v>warmte</v>
      </c>
      <c r="BE89" s="228"/>
      <c r="BF89" s="2108" t="str">
        <f>BF4</f>
        <v>elektrisch</v>
      </c>
      <c r="BG89" s="228"/>
      <c r="BH89" s="221" t="str">
        <f>BH4</f>
        <v xml:space="preserve">totaal </v>
      </c>
      <c r="BI89" s="258"/>
      <c r="BJ89" s="2560"/>
      <c r="BK89" s="185"/>
      <c r="BL89" s="2570"/>
      <c r="BM89" s="124"/>
      <c r="BN89" s="2570"/>
      <c r="BO89" s="181"/>
      <c r="BP89" s="2568"/>
      <c r="BQ89" s="2568"/>
      <c r="BR89" s="109"/>
      <c r="BS89" s="2568"/>
      <c r="BT89" s="110"/>
      <c r="BU89" s="2570"/>
      <c r="BV89" s="110"/>
      <c r="BW89" s="2568"/>
      <c r="BX89" s="110"/>
      <c r="BY89" s="2108" t="str">
        <f>BY4</f>
        <v>warmte</v>
      </c>
      <c r="BZ89" s="228"/>
      <c r="CA89" s="2108" t="str">
        <f>CA4</f>
        <v>elektrisch</v>
      </c>
      <c r="CB89" s="228"/>
      <c r="CC89" s="221" t="str">
        <f>CC4</f>
        <v xml:space="preserve">totaal </v>
      </c>
      <c r="CD89" s="258"/>
      <c r="CE89" s="2560"/>
      <c r="CF89" s="185"/>
      <c r="CG89" s="2570"/>
      <c r="CH89" s="124"/>
      <c r="CI89" s="2570"/>
      <c r="CJ89" s="181"/>
      <c r="CK89" s="2568"/>
      <c r="CL89" s="2568"/>
      <c r="CM89" s="109"/>
      <c r="CN89" s="2568"/>
      <c r="CO89" s="110"/>
      <c r="CP89" s="2570"/>
      <c r="CQ89" s="110"/>
      <c r="CR89" s="2568"/>
      <c r="CS89" s="110"/>
      <c r="CT89" s="2108" t="str">
        <f>CT4</f>
        <v>warmte</v>
      </c>
      <c r="CU89" s="228"/>
      <c r="CV89" s="2108" t="str">
        <f>CV4</f>
        <v>elektrisch</v>
      </c>
      <c r="CW89" s="228"/>
      <c r="CX89" s="221" t="str">
        <f>CX4</f>
        <v xml:space="preserve">totaal </v>
      </c>
      <c r="CY89" s="258"/>
      <c r="CZ89" s="2560"/>
      <c r="DA89" s="185"/>
      <c r="DB89" s="2570"/>
      <c r="DC89" s="124"/>
      <c r="DD89" s="2570"/>
      <c r="DE89" s="181"/>
      <c r="DF89" s="2568"/>
      <c r="DG89" s="2568"/>
      <c r="DH89" s="109"/>
      <c r="DI89" s="2568"/>
      <c r="DJ89" s="110"/>
      <c r="DK89" s="2570"/>
      <c r="DL89" s="110"/>
      <c r="DM89" s="2568"/>
      <c r="DN89" s="110"/>
      <c r="DO89" s="2108" t="str">
        <f>DO4</f>
        <v>warmte</v>
      </c>
      <c r="DP89" s="228"/>
      <c r="DQ89" s="2108" t="str">
        <f>DQ4</f>
        <v>elektrisch</v>
      </c>
      <c r="DR89" s="228"/>
      <c r="DS89" s="221" t="str">
        <f>DS4</f>
        <v xml:space="preserve">totaal </v>
      </c>
      <c r="DT89" s="258"/>
      <c r="DU89" s="2560"/>
      <c r="DV89" s="185"/>
      <c r="DW89" s="2570"/>
      <c r="DX89" s="124"/>
      <c r="DY89" s="2570"/>
      <c r="DZ89" s="181"/>
      <c r="EA89" s="2568"/>
      <c r="EB89" s="2568"/>
      <c r="EC89" s="109"/>
      <c r="ED89" s="2568"/>
      <c r="EE89" s="110"/>
      <c r="EF89" s="2570"/>
      <c r="EG89" s="110"/>
      <c r="EH89" s="2568"/>
      <c r="EI89" s="110"/>
      <c r="EJ89" s="2108" t="str">
        <f>EJ4</f>
        <v>warmte</v>
      </c>
      <c r="EK89" s="228"/>
      <c r="EL89" s="2108" t="str">
        <f>EL4</f>
        <v>elektrisch</v>
      </c>
      <c r="EM89" s="228"/>
      <c r="EN89" s="221" t="str">
        <f>EN4</f>
        <v xml:space="preserve">totaal </v>
      </c>
      <c r="EO89" s="258"/>
      <c r="EP89" s="2560"/>
      <c r="EQ89" s="185"/>
      <c r="ER89" s="2570"/>
      <c r="ES89" s="124"/>
      <c r="ET89" s="2570"/>
      <c r="EU89" s="181"/>
      <c r="EV89" s="119"/>
      <c r="EW89" s="120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81"/>
      <c r="FQ89" s="119"/>
      <c r="FR89" s="120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81"/>
      <c r="GO89" s="203"/>
      <c r="GP89" s="2493"/>
      <c r="GQ89" s="2494"/>
      <c r="GR89" s="2441"/>
      <c r="GS89" s="2441">
        <f t="shared" ca="1" si="209"/>
        <v>0</v>
      </c>
      <c r="GT89" s="2478">
        <f t="shared" ca="1" si="210"/>
        <v>0</v>
      </c>
      <c r="GU89" s="2446">
        <f t="shared" ca="1" si="211"/>
        <v>0</v>
      </c>
      <c r="GV89" s="2446">
        <f t="shared" ca="1" si="212"/>
        <v>0</v>
      </c>
      <c r="GW89" s="2446">
        <f t="shared" ca="1" si="213"/>
        <v>0</v>
      </c>
      <c r="GX89" s="2446">
        <f t="shared" ca="1" si="214"/>
        <v>0</v>
      </c>
      <c r="GY89" s="2446">
        <f t="shared" ca="1" si="215"/>
        <v>0</v>
      </c>
      <c r="GZ89" s="2446">
        <f t="shared" ca="1" si="216"/>
        <v>0</v>
      </c>
      <c r="HA89" s="2446">
        <f t="shared" ca="1" si="217"/>
        <v>0</v>
      </c>
      <c r="HB89" s="2446">
        <f t="shared" ca="1" si="218"/>
        <v>0</v>
      </c>
      <c r="HC89" s="2478">
        <v>15</v>
      </c>
      <c r="HD89" s="2446">
        <f t="shared" si="219"/>
        <v>0</v>
      </c>
      <c r="HE89" s="2446" t="str">
        <f t="shared" si="220"/>
        <v/>
      </c>
      <c r="HF89" s="2446" t="str">
        <f t="shared" si="221"/>
        <v/>
      </c>
      <c r="HG89" s="2446" t="str">
        <f t="shared" si="222"/>
        <v/>
      </c>
      <c r="HH89" s="2446" t="str">
        <f t="shared" si="223"/>
        <v/>
      </c>
      <c r="HI89" s="2446" t="str">
        <f t="shared" si="224"/>
        <v/>
      </c>
      <c r="HJ89" s="2446">
        <f t="shared" si="225"/>
        <v>0</v>
      </c>
      <c r="HK89" s="2446" t="s">
        <v>97</v>
      </c>
      <c r="HL89" s="2446" t="e">
        <f t="shared" si="233"/>
        <v>#N/A</v>
      </c>
      <c r="HM89" s="2446"/>
      <c r="HN89" s="2446" t="str">
        <f t="shared" ca="1" si="226"/>
        <v/>
      </c>
      <c r="HO89" s="2446" t="str">
        <f t="shared" ca="1" si="227"/>
        <v/>
      </c>
      <c r="HP89" s="2446" t="str">
        <f t="shared" ca="1" si="228"/>
        <v/>
      </c>
      <c r="HQ89" s="2446" t="str">
        <f t="shared" ca="1" si="229"/>
        <v/>
      </c>
      <c r="HR89" s="2446" t="str">
        <f t="shared" ca="1" si="230"/>
        <v/>
      </c>
      <c r="HS89" s="2446" t="str">
        <f t="shared" ca="1" si="231"/>
        <v/>
      </c>
      <c r="HT89" s="2479">
        <f t="shared" si="232"/>
        <v>0</v>
      </c>
      <c r="HU89" s="2447">
        <f t="shared" ca="1" si="235"/>
        <v>0</v>
      </c>
      <c r="HV89" s="2500">
        <f t="shared" si="234"/>
        <v>0</v>
      </c>
      <c r="HW89" s="2449" t="str">
        <f>'2020'!BN3</f>
        <v>Proces 23</v>
      </c>
      <c r="HX89" s="2439"/>
      <c r="HY89" s="201"/>
      <c r="HZ89" s="201"/>
    </row>
    <row r="90" spans="1:235" s="627" customFormat="1" ht="18.75" customHeight="1" thickBot="1" x14ac:dyDescent="0.3">
      <c r="A90" s="1310" t="s">
        <v>1411</v>
      </c>
      <c r="B90" s="2128" t="str">
        <f t="shared" ref="B90:B109" ca="1" si="236">HH44</f>
        <v/>
      </c>
      <c r="C90" s="1851"/>
      <c r="D90" s="2113" t="str">
        <f t="shared" ref="D90:D109" ca="1" si="237">HI44</f>
        <v/>
      </c>
      <c r="E90" s="145"/>
      <c r="F90" s="212"/>
      <c r="G90" s="145"/>
      <c r="H90" s="212" t="str">
        <f t="shared" ref="H90:H109" ca="1" si="238">HJ44</f>
        <v/>
      </c>
      <c r="I90" s="144"/>
      <c r="J90" s="212"/>
      <c r="K90" s="145"/>
      <c r="L90" s="2113"/>
      <c r="M90" s="144"/>
      <c r="N90" s="2234" t="str">
        <f t="shared" ref="N90:N109" ca="1" si="239">HL44</f>
        <v/>
      </c>
      <c r="O90" s="708"/>
      <c r="P90" s="2235" t="str">
        <f t="shared" ref="P90:P109" ca="1" si="240">HM44</f>
        <v/>
      </c>
      <c r="Q90" s="144"/>
      <c r="R90" s="757" t="str">
        <f ca="1">IF(ISNUMBER(N90+P90),N90+P90,"")</f>
        <v/>
      </c>
      <c r="S90" s="144"/>
      <c r="T90" s="2236" t="str">
        <f ca="1">HO44</f>
        <v/>
      </c>
      <c r="U90" s="1290"/>
      <c r="V90" s="1290"/>
      <c r="W90" s="1290"/>
      <c r="X90" s="1290"/>
      <c r="Y90" s="542"/>
      <c r="Z90" s="1307" t="str">
        <f>A90</f>
        <v>O1</v>
      </c>
      <c r="AA90" s="691" t="str">
        <f t="shared" ref="AA90:AA109" ca="1" si="241">IF(TRIM(B90)="","",B90)</f>
        <v/>
      </c>
      <c r="AB90" s="1334"/>
      <c r="AC90" s="709" t="str">
        <f t="shared" ref="AC90:AC109" ca="1" si="242">IF(TRIM(D90)="","",D90)</f>
        <v/>
      </c>
      <c r="AD90" s="139"/>
      <c r="AE90" s="212" t="str">
        <f t="shared" ref="AE90:AE109" si="243">IF(F90="","",F90)</f>
        <v/>
      </c>
      <c r="AF90" s="139"/>
      <c r="AG90" s="6" t="str">
        <f t="shared" ref="AG90:AG109" ca="1" si="244">IF(TRIM(H90)="","",H90)</f>
        <v/>
      </c>
      <c r="AH90" s="1303"/>
      <c r="AI90" s="212"/>
      <c r="AJ90" s="139"/>
      <c r="AK90" s="212"/>
      <c r="AL90" s="139"/>
      <c r="AM90" s="1307">
        <f>AI90+AK90</f>
        <v>0</v>
      </c>
      <c r="AN90" s="139"/>
      <c r="AO90" s="212" t="str">
        <f t="shared" ref="AO90:AO109" ca="1" si="245">HK44</f>
        <v/>
      </c>
      <c r="AP90" s="139"/>
      <c r="AQ90" s="622" t="str">
        <f t="shared" ref="AQ90:AQ109" si="246">IF(SUM(AI90,AK90)=0,"",AI90*SUM(56.1)/1000+SUM(AK90)*44.44/1000)</f>
        <v/>
      </c>
      <c r="AR90" s="710"/>
      <c r="AS90" s="1406"/>
      <c r="AT90" s="181"/>
      <c r="AU90" s="1307" t="str">
        <f>Z90</f>
        <v>O1</v>
      </c>
      <c r="AV90" s="711" t="str">
        <f ca="1">AA90</f>
        <v/>
      </c>
      <c r="AW90" s="1334"/>
      <c r="AX90" s="6" t="str">
        <f ca="1">AC90</f>
        <v/>
      </c>
      <c r="AY90" s="139"/>
      <c r="AZ90" s="212" t="str">
        <f t="shared" ref="AZ90:AZ109" si="247">IF(AE90="","",AE90)</f>
        <v/>
      </c>
      <c r="BA90" s="139"/>
      <c r="BB90" s="6" t="str">
        <f ca="1">AG90</f>
        <v/>
      </c>
      <c r="BC90" s="1303"/>
      <c r="BD90" s="212"/>
      <c r="BE90" s="139"/>
      <c r="BF90" s="212"/>
      <c r="BG90" s="139"/>
      <c r="BH90" s="6" t="str">
        <f>IF(SUM(BD90:BF90)=0,"",SUM(BD90,BF90))</f>
        <v/>
      </c>
      <c r="BI90" s="139"/>
      <c r="BJ90" s="212" t="str">
        <f ca="1">IF(TRIM(AO90)="","",AO90)</f>
        <v/>
      </c>
      <c r="BK90" s="139"/>
      <c r="BL90" s="622" t="str">
        <f t="shared" ref="BL90:BL109" si="248">IF(SUM(BD90,BF90)=0,"",BD90*SUM(56.1)/1000+SUM(BF90)*44.44/1000)</f>
        <v/>
      </c>
      <c r="BM90" s="710"/>
      <c r="BN90" s="1406"/>
      <c r="BO90" s="181"/>
      <c r="BP90" s="1307" t="str">
        <f>AU90</f>
        <v>O1</v>
      </c>
      <c r="BQ90" s="711" t="str">
        <f ca="1">AV90</f>
        <v/>
      </c>
      <c r="BR90" s="1334"/>
      <c r="BS90" s="6" t="str">
        <f ca="1">AX90</f>
        <v/>
      </c>
      <c r="BT90" s="139"/>
      <c r="BU90" s="212" t="str">
        <f t="shared" ref="BU90:BU109" si="249">IF(AZ90="","",AZ90)</f>
        <v/>
      </c>
      <c r="BV90" s="139"/>
      <c r="BW90" s="6" t="str">
        <f ca="1">BB90</f>
        <v/>
      </c>
      <c r="BX90" s="1303"/>
      <c r="BY90" s="212"/>
      <c r="BZ90" s="139"/>
      <c r="CA90" s="212"/>
      <c r="CB90" s="139"/>
      <c r="CC90" s="6" t="str">
        <f>IF(SUM(BY90:CA90)=0,"",SUM(BY90,CA90))</f>
        <v/>
      </c>
      <c r="CD90" s="139"/>
      <c r="CE90" s="212" t="str">
        <f ca="1">IF(TRIM(BJ90)="","",BJ90)</f>
        <v/>
      </c>
      <c r="CF90" s="139"/>
      <c r="CG90" s="622" t="str">
        <f t="shared" ref="CG90:CG109" si="250">IF(SUM(BY90,CA90)=0,"",BY90*SUM(56.1)/1000+SUM(CA90)*44.44/1000)</f>
        <v/>
      </c>
      <c r="CH90" s="710"/>
      <c r="CI90" s="1406"/>
      <c r="CJ90" s="181"/>
      <c r="CK90" s="1307" t="str">
        <f>BP90</f>
        <v>O1</v>
      </c>
      <c r="CL90" s="711" t="str">
        <f ca="1">BQ90</f>
        <v/>
      </c>
      <c r="CM90" s="1334"/>
      <c r="CN90" s="6" t="str">
        <f ca="1">BS90</f>
        <v/>
      </c>
      <c r="CO90" s="139"/>
      <c r="CP90" s="212" t="str">
        <f t="shared" ref="CP90:CP109" si="251">IF(BU90="","",BU90)</f>
        <v/>
      </c>
      <c r="CQ90" s="139"/>
      <c r="CR90" s="6" t="str">
        <f t="shared" ref="CR90:CR109" ca="1" si="252">BW90</f>
        <v/>
      </c>
      <c r="CS90" s="1303"/>
      <c r="CT90" s="212"/>
      <c r="CU90" s="139"/>
      <c r="CV90" s="212"/>
      <c r="CW90" s="139"/>
      <c r="CX90" s="6" t="str">
        <f>IF(SUM(CT90:CV90)=0,"",SUM(CT90,CV90))</f>
        <v/>
      </c>
      <c r="CY90" s="139"/>
      <c r="CZ90" s="212" t="str">
        <f ca="1">IF(TRIM(CE90)="","",CE90)</f>
        <v/>
      </c>
      <c r="DA90" s="139"/>
      <c r="DB90" s="622" t="str">
        <f t="shared" ref="DB90:DB109" si="253">IF(SUM(CT90,CV90)=0,"",CT90*SUM(56.1)/1000+SUM(CV90)*44.44/1000)</f>
        <v/>
      </c>
      <c r="DC90" s="710"/>
      <c r="DD90" s="1406"/>
      <c r="DE90" s="181"/>
      <c r="DF90" s="1307" t="str">
        <f>CK90</f>
        <v>O1</v>
      </c>
      <c r="DG90" s="711" t="str">
        <f ca="1">CL90</f>
        <v/>
      </c>
      <c r="DH90" s="1334"/>
      <c r="DI90" s="6" t="str">
        <f ca="1">CN90</f>
        <v/>
      </c>
      <c r="DJ90" s="139"/>
      <c r="DK90" s="212" t="str">
        <f t="shared" ref="DK90:DK109" si="254">IF(CP90="","",CP90)</f>
        <v/>
      </c>
      <c r="DL90" s="139"/>
      <c r="DM90" s="6" t="str">
        <f ca="1">CR90</f>
        <v/>
      </c>
      <c r="DN90" s="1303"/>
      <c r="DO90" s="212"/>
      <c r="DP90" s="139"/>
      <c r="DQ90" s="212"/>
      <c r="DR90" s="139"/>
      <c r="DS90" s="6" t="str">
        <f>IF(SUM(DO90:DQ90)=0,"",SUM(DO90,DQ90))</f>
        <v/>
      </c>
      <c r="DT90" s="139"/>
      <c r="DU90" s="212" t="str">
        <f ca="1">IF(TRIM(CZ90)="","",CZ90)</f>
        <v/>
      </c>
      <c r="DV90" s="139"/>
      <c r="DW90" s="622" t="str">
        <f t="shared" ref="DW90:DW109" si="255">IF(SUM(DO90,DQ90)=0,"",DO90*SUM(56.1)/1000+SUM(DQ90)*44.44/1000)</f>
        <v/>
      </c>
      <c r="DX90" s="710"/>
      <c r="DY90" s="1406"/>
      <c r="DZ90" s="181"/>
      <c r="EA90" s="1307" t="str">
        <f>DF90</f>
        <v>O1</v>
      </c>
      <c r="EB90" s="711" t="str">
        <f ca="1">DG90</f>
        <v/>
      </c>
      <c r="EC90" s="1334"/>
      <c r="ED90" s="6" t="str">
        <f ca="1">DI90</f>
        <v/>
      </c>
      <c r="EE90" s="139"/>
      <c r="EF90" s="212" t="str">
        <f t="shared" ref="EF90:EF109" si="256">IF(DK90="","",DK90)</f>
        <v/>
      </c>
      <c r="EG90" s="139"/>
      <c r="EH90" s="6" t="str">
        <f ca="1">DM90</f>
        <v/>
      </c>
      <c r="EI90" s="1303"/>
      <c r="EJ90" s="212"/>
      <c r="EK90" s="139"/>
      <c r="EL90" s="212"/>
      <c r="EM90" s="139"/>
      <c r="EN90" s="6" t="str">
        <f>IF(SUM(EJ90:EL90)=0,"",SUM(EJ90,EL90))</f>
        <v/>
      </c>
      <c r="EO90" s="139"/>
      <c r="EP90" s="212" t="str">
        <f ca="1">IF(TRIM(DU90)="","",DU90)</f>
        <v/>
      </c>
      <c r="EQ90" s="139"/>
      <c r="ER90" s="622" t="str">
        <f t="shared" ref="ER90:ER109" si="257">IF(SUM(EJ90,EL90)=0,"",EJ90*SUM(56.1)/1000+SUM(EL90)*44.44/1000)</f>
        <v/>
      </c>
      <c r="ES90" s="710"/>
      <c r="ET90" s="1406"/>
      <c r="EU90" s="181"/>
      <c r="EV90" s="712"/>
      <c r="EW90" s="713"/>
      <c r="EX90" s="713"/>
      <c r="EY90" s="713"/>
      <c r="EZ90" s="713"/>
      <c r="FA90" s="713"/>
      <c r="FB90" s="713"/>
      <c r="FC90" s="713"/>
      <c r="FD90" s="713"/>
      <c r="FE90" s="713"/>
      <c r="FF90" s="713"/>
      <c r="FG90" s="713"/>
      <c r="FH90" s="713"/>
      <c r="FI90" s="713"/>
      <c r="FJ90" s="713"/>
      <c r="FK90" s="713"/>
      <c r="FL90" s="713"/>
      <c r="FM90" s="713"/>
      <c r="FN90" s="713"/>
      <c r="FO90" s="714"/>
      <c r="FP90" s="181"/>
      <c r="FQ90" s="712"/>
      <c r="FR90" s="713"/>
      <c r="FS90" s="713"/>
      <c r="FT90" s="713"/>
      <c r="FU90" s="713"/>
      <c r="FV90" s="713"/>
      <c r="FW90" s="713"/>
      <c r="FX90" s="713"/>
      <c r="FY90" s="713"/>
      <c r="FZ90" s="713"/>
      <c r="GA90" s="713"/>
      <c r="GB90" s="713"/>
      <c r="GC90" s="713"/>
      <c r="GD90" s="713"/>
      <c r="GE90" s="713"/>
      <c r="GF90" s="713"/>
      <c r="GG90" s="713"/>
      <c r="GH90" s="713"/>
      <c r="GI90" s="713"/>
      <c r="GJ90" s="714"/>
      <c r="GK90" s="181"/>
      <c r="GO90" s="628"/>
      <c r="GP90" s="2451"/>
      <c r="GQ90" s="2452"/>
      <c r="GR90" s="2453"/>
      <c r="GS90" s="2453">
        <f t="shared" ca="1" si="209"/>
        <v>0</v>
      </c>
      <c r="GT90" s="2474">
        <f t="shared" ca="1" si="210"/>
        <v>0</v>
      </c>
      <c r="GU90" s="2455">
        <f t="shared" ca="1" si="211"/>
        <v>0</v>
      </c>
      <c r="GV90" s="2455">
        <f t="shared" ca="1" si="212"/>
        <v>0</v>
      </c>
      <c r="GW90" s="2455">
        <f t="shared" ca="1" si="213"/>
        <v>0</v>
      </c>
      <c r="GX90" s="2455">
        <f t="shared" ca="1" si="214"/>
        <v>0</v>
      </c>
      <c r="GY90" s="2455">
        <f t="shared" ca="1" si="215"/>
        <v>0</v>
      </c>
      <c r="GZ90" s="2455">
        <f t="shared" ca="1" si="216"/>
        <v>0</v>
      </c>
      <c r="HA90" s="2455">
        <f t="shared" ca="1" si="217"/>
        <v>0</v>
      </c>
      <c r="HB90" s="2455">
        <f t="shared" ca="1" si="218"/>
        <v>0</v>
      </c>
      <c r="HC90" s="2474">
        <v>16</v>
      </c>
      <c r="HD90" s="2455">
        <f t="shared" si="219"/>
        <v>0</v>
      </c>
      <c r="HE90" s="2455" t="str">
        <f t="shared" si="220"/>
        <v/>
      </c>
      <c r="HF90" s="2455" t="str">
        <f t="shared" si="221"/>
        <v/>
      </c>
      <c r="HG90" s="2455" t="str">
        <f t="shared" si="222"/>
        <v/>
      </c>
      <c r="HH90" s="2455" t="str">
        <f t="shared" si="223"/>
        <v/>
      </c>
      <c r="HI90" s="2455" t="str">
        <f t="shared" si="224"/>
        <v/>
      </c>
      <c r="HJ90" s="2455">
        <f t="shared" si="225"/>
        <v>0</v>
      </c>
      <c r="HK90" s="2455" t="s">
        <v>98</v>
      </c>
      <c r="HL90" s="2455" t="e">
        <f t="shared" si="233"/>
        <v>#N/A</v>
      </c>
      <c r="HM90" s="2455"/>
      <c r="HN90" s="2455" t="str">
        <f t="shared" ca="1" si="226"/>
        <v/>
      </c>
      <c r="HO90" s="2455" t="str">
        <f t="shared" ca="1" si="227"/>
        <v/>
      </c>
      <c r="HP90" s="2455" t="str">
        <f t="shared" ca="1" si="228"/>
        <v/>
      </c>
      <c r="HQ90" s="2455" t="str">
        <f t="shared" ca="1" si="229"/>
        <v/>
      </c>
      <c r="HR90" s="2455" t="str">
        <f t="shared" ca="1" si="230"/>
        <v/>
      </c>
      <c r="HS90" s="2455" t="str">
        <f t="shared" ca="1" si="231"/>
        <v/>
      </c>
      <c r="HT90" s="2476">
        <f t="shared" si="232"/>
        <v>0</v>
      </c>
      <c r="HU90" s="2454">
        <f t="shared" ca="1" si="235"/>
        <v>0</v>
      </c>
      <c r="HV90" s="2498">
        <f t="shared" si="234"/>
        <v>0</v>
      </c>
      <c r="HW90" s="2449" t="str">
        <f>'2020'!BO3</f>
        <v>Proces 24</v>
      </c>
      <c r="HX90" s="2439"/>
      <c r="HY90" s="201"/>
      <c r="HZ90" s="201"/>
    </row>
    <row r="91" spans="1:235" s="627" customFormat="1" ht="18.75" customHeight="1" thickBot="1" x14ac:dyDescent="0.3">
      <c r="A91" s="1311" t="s">
        <v>1412</v>
      </c>
      <c r="B91" s="2237" t="str">
        <f t="shared" ca="1" si="236"/>
        <v/>
      </c>
      <c r="C91" s="1851"/>
      <c r="D91" s="213" t="str">
        <f t="shared" ca="1" si="237"/>
        <v/>
      </c>
      <c r="E91" s="145"/>
      <c r="F91" s="213"/>
      <c r="G91" s="145"/>
      <c r="H91" s="213" t="str">
        <f t="shared" ca="1" si="238"/>
        <v/>
      </c>
      <c r="I91" s="144"/>
      <c r="J91" s="213"/>
      <c r="K91" s="145"/>
      <c r="L91" s="213"/>
      <c r="M91" s="144"/>
      <c r="N91" s="2234" t="str">
        <f t="shared" ca="1" si="239"/>
        <v/>
      </c>
      <c r="O91" s="708"/>
      <c r="P91" s="2235" t="str">
        <f t="shared" ca="1" si="240"/>
        <v/>
      </c>
      <c r="Q91" s="144"/>
      <c r="R91" s="757" t="str">
        <f t="shared" ref="R91:R109" ca="1" si="258">IF(ISNUMBER(N91+P91),N91+P91,"")</f>
        <v/>
      </c>
      <c r="S91" s="144"/>
      <c r="T91" s="2238" t="str">
        <f t="shared" ref="T91:T109" ca="1" si="259">HO45</f>
        <v/>
      </c>
      <c r="U91" s="1292"/>
      <c r="V91" s="1292"/>
      <c r="W91" s="1292"/>
      <c r="X91" s="1292"/>
      <c r="Y91" s="542"/>
      <c r="Z91" s="1309" t="str">
        <f t="shared" ref="Z91:Z108" si="260">A91</f>
        <v>O2</v>
      </c>
      <c r="AA91" s="691" t="str">
        <f t="shared" ca="1" si="241"/>
        <v/>
      </c>
      <c r="AB91" s="1334"/>
      <c r="AC91" s="691" t="str">
        <f t="shared" ca="1" si="242"/>
        <v/>
      </c>
      <c r="AD91" s="139"/>
      <c r="AE91" s="213" t="str">
        <f t="shared" si="243"/>
        <v/>
      </c>
      <c r="AF91" s="139"/>
      <c r="AG91" s="7" t="str">
        <f t="shared" ca="1" si="244"/>
        <v/>
      </c>
      <c r="AH91" s="1303"/>
      <c r="AI91" s="213"/>
      <c r="AJ91" s="139"/>
      <c r="AK91" s="213"/>
      <c r="AL91" s="139"/>
      <c r="AM91" s="1309">
        <f t="shared" ref="AM91:AM109" si="261">AI91+AK91</f>
        <v>0</v>
      </c>
      <c r="AN91" s="139"/>
      <c r="AO91" s="213" t="str">
        <f t="shared" ca="1" si="245"/>
        <v/>
      </c>
      <c r="AP91" s="139"/>
      <c r="AQ91" s="632" t="str">
        <f t="shared" si="246"/>
        <v/>
      </c>
      <c r="AR91" s="710"/>
      <c r="AS91" s="1405"/>
      <c r="AT91" s="181"/>
      <c r="AU91" s="1309" t="str">
        <f t="shared" ref="AU91:AV108" si="262">Z91</f>
        <v>O2</v>
      </c>
      <c r="AV91" s="711" t="str">
        <f t="shared" ca="1" si="262"/>
        <v/>
      </c>
      <c r="AW91" s="1334"/>
      <c r="AX91" s="7" t="str">
        <f t="shared" ref="AX91:AX108" ca="1" si="263">AC91</f>
        <v/>
      </c>
      <c r="AY91" s="139"/>
      <c r="AZ91" s="213" t="str">
        <f t="shared" si="247"/>
        <v/>
      </c>
      <c r="BA91" s="139"/>
      <c r="BB91" s="3" t="str">
        <f t="shared" ref="BB91:BB109" ca="1" si="264">AG91</f>
        <v/>
      </c>
      <c r="BC91" s="1303"/>
      <c r="BD91" s="213"/>
      <c r="BE91" s="139"/>
      <c r="BF91" s="213"/>
      <c r="BG91" s="139"/>
      <c r="BH91" s="7" t="str">
        <f t="shared" ref="BH91:BH109" si="265">IF(SUM(BD91:BF91)=0,"",SUM(BD91,BF91))</f>
        <v/>
      </c>
      <c r="BI91" s="139"/>
      <c r="BJ91" s="213" t="str">
        <f t="shared" ref="BJ91:BJ109" ca="1" si="266">IF(TRIM(AO91)="","",AO91)</f>
        <v/>
      </c>
      <c r="BK91" s="139"/>
      <c r="BL91" s="632" t="str">
        <f t="shared" si="248"/>
        <v/>
      </c>
      <c r="BM91" s="710"/>
      <c r="BN91" s="1405"/>
      <c r="BO91" s="181"/>
      <c r="BP91" s="1309" t="str">
        <f t="shared" ref="BP91:BQ108" si="267">AU91</f>
        <v>O2</v>
      </c>
      <c r="BQ91" s="711" t="str">
        <f t="shared" ca="1" si="267"/>
        <v/>
      </c>
      <c r="BR91" s="1334"/>
      <c r="BS91" s="7" t="str">
        <f t="shared" ref="BS91:BS108" ca="1" si="268">AX91</f>
        <v/>
      </c>
      <c r="BT91" s="139"/>
      <c r="BU91" s="213" t="str">
        <f t="shared" si="249"/>
        <v/>
      </c>
      <c r="BV91" s="139"/>
      <c r="BW91" s="3" t="str">
        <f t="shared" ref="BW91:BW109" ca="1" si="269">BB91</f>
        <v/>
      </c>
      <c r="BX91" s="1303"/>
      <c r="BY91" s="213"/>
      <c r="BZ91" s="139"/>
      <c r="CA91" s="213"/>
      <c r="CB91" s="139"/>
      <c r="CC91" s="7" t="str">
        <f t="shared" ref="CC91:CC109" si="270">IF(SUM(BY91:CA91)=0,"",SUM(BY91,CA91))</f>
        <v/>
      </c>
      <c r="CD91" s="139"/>
      <c r="CE91" s="213" t="str">
        <f t="shared" ref="CE91:CE109" ca="1" si="271">IF(TRIM(BJ91)="","",BJ91)</f>
        <v/>
      </c>
      <c r="CF91" s="139"/>
      <c r="CG91" s="632" t="str">
        <f t="shared" si="250"/>
        <v/>
      </c>
      <c r="CH91" s="710"/>
      <c r="CI91" s="1405"/>
      <c r="CJ91" s="181"/>
      <c r="CK91" s="1309" t="str">
        <f t="shared" ref="CK91:CL108" si="272">BP91</f>
        <v>O2</v>
      </c>
      <c r="CL91" s="711" t="str">
        <f t="shared" ca="1" si="272"/>
        <v/>
      </c>
      <c r="CM91" s="1334"/>
      <c r="CN91" s="7" t="str">
        <f t="shared" ref="CN91:CN108" ca="1" si="273">BS91</f>
        <v/>
      </c>
      <c r="CO91" s="139"/>
      <c r="CP91" s="213" t="str">
        <f t="shared" si="251"/>
        <v/>
      </c>
      <c r="CQ91" s="139"/>
      <c r="CR91" s="3" t="str">
        <f t="shared" ca="1" si="252"/>
        <v/>
      </c>
      <c r="CS91" s="1303"/>
      <c r="CT91" s="213"/>
      <c r="CU91" s="139"/>
      <c r="CV91" s="213"/>
      <c r="CW91" s="139"/>
      <c r="CX91" s="7" t="str">
        <f t="shared" ref="CX91:CX109" si="274">IF(SUM(CT91:CV91)=0,"",SUM(CT91,CV91))</f>
        <v/>
      </c>
      <c r="CY91" s="139"/>
      <c r="CZ91" s="213" t="str">
        <f t="shared" ref="CZ91:CZ109" ca="1" si="275">IF(TRIM(CE91)="","",CE91)</f>
        <v/>
      </c>
      <c r="DA91" s="139"/>
      <c r="DB91" s="632" t="str">
        <f t="shared" si="253"/>
        <v/>
      </c>
      <c r="DC91" s="710"/>
      <c r="DD91" s="1405"/>
      <c r="DE91" s="181"/>
      <c r="DF91" s="1309" t="str">
        <f t="shared" ref="DF91:DG108" si="276">CK91</f>
        <v>O2</v>
      </c>
      <c r="DG91" s="711" t="str">
        <f t="shared" ca="1" si="276"/>
        <v/>
      </c>
      <c r="DH91" s="1334"/>
      <c r="DI91" s="7" t="str">
        <f t="shared" ref="DI91:DI108" ca="1" si="277">CN91</f>
        <v/>
      </c>
      <c r="DJ91" s="139"/>
      <c r="DK91" s="213" t="str">
        <f t="shared" si="254"/>
        <v/>
      </c>
      <c r="DL91" s="139"/>
      <c r="DM91" s="3" t="str">
        <f t="shared" ref="DM91:DM109" ca="1" si="278">CR91</f>
        <v/>
      </c>
      <c r="DN91" s="1303"/>
      <c r="DO91" s="213"/>
      <c r="DP91" s="139"/>
      <c r="DQ91" s="213"/>
      <c r="DR91" s="139"/>
      <c r="DS91" s="7" t="str">
        <f t="shared" ref="DS91:DS109" si="279">IF(SUM(DO91:DQ91)=0,"",SUM(DO91,DQ91))</f>
        <v/>
      </c>
      <c r="DT91" s="139"/>
      <c r="DU91" s="213" t="str">
        <f t="shared" ref="DU91:DU109" ca="1" si="280">IF(TRIM(CZ91)="","",CZ91)</f>
        <v/>
      </c>
      <c r="DV91" s="139"/>
      <c r="DW91" s="632" t="str">
        <f t="shared" si="255"/>
        <v/>
      </c>
      <c r="DX91" s="710"/>
      <c r="DY91" s="1405"/>
      <c r="DZ91" s="181"/>
      <c r="EA91" s="1309" t="str">
        <f t="shared" ref="EA91:EB108" si="281">DF91</f>
        <v>O2</v>
      </c>
      <c r="EB91" s="711" t="str">
        <f t="shared" ca="1" si="281"/>
        <v/>
      </c>
      <c r="EC91" s="1334"/>
      <c r="ED91" s="7" t="str">
        <f t="shared" ref="ED91:ED108" ca="1" si="282">DI91</f>
        <v/>
      </c>
      <c r="EE91" s="139"/>
      <c r="EF91" s="213" t="str">
        <f t="shared" si="256"/>
        <v/>
      </c>
      <c r="EG91" s="139"/>
      <c r="EH91" s="3" t="str">
        <f t="shared" ref="EH91:EH109" ca="1" si="283">DM91</f>
        <v/>
      </c>
      <c r="EI91" s="1303"/>
      <c r="EJ91" s="213"/>
      <c r="EK91" s="139"/>
      <c r="EL91" s="213"/>
      <c r="EM91" s="139"/>
      <c r="EN91" s="7" t="str">
        <f t="shared" ref="EN91:EN109" si="284">IF(SUM(EJ91:EL91)=0,"",SUM(EJ91,EL91))</f>
        <v/>
      </c>
      <c r="EO91" s="139"/>
      <c r="EP91" s="213" t="str">
        <f t="shared" ref="EP91:EP109" ca="1" si="285">IF(TRIM(DU91)="","",DU91)</f>
        <v/>
      </c>
      <c r="EQ91" s="139"/>
      <c r="ER91" s="632" t="str">
        <f t="shared" si="257"/>
        <v/>
      </c>
      <c r="ES91" s="710"/>
      <c r="ET91" s="1405"/>
      <c r="EU91" s="181"/>
      <c r="EV91" s="1331" t="str">
        <f>EA87</f>
        <v xml:space="preserve">   4. Overige maatregelen </v>
      </c>
      <c r="EW91" s="1301"/>
      <c r="EX91" s="1301"/>
      <c r="EY91" s="1301"/>
      <c r="EZ91" s="1301"/>
      <c r="FA91" s="1301"/>
      <c r="FB91" s="1301"/>
      <c r="FC91" s="1301"/>
      <c r="FD91" s="1301"/>
      <c r="FE91" s="1301"/>
      <c r="FF91" s="1301"/>
      <c r="FG91" s="1301"/>
      <c r="FH91" s="1301"/>
      <c r="FI91" s="1301"/>
      <c r="FJ91" s="1301"/>
      <c r="FK91" s="1301"/>
      <c r="FL91" s="1301"/>
      <c r="FM91" s="1301"/>
      <c r="FN91" s="122"/>
      <c r="FO91" s="122"/>
      <c r="FP91" s="181"/>
      <c r="FQ91" s="1331" t="str">
        <f>EV91</f>
        <v xml:space="preserve">   4. Overige maatregelen </v>
      </c>
      <c r="FR91" s="1301"/>
      <c r="FS91" s="1301"/>
      <c r="FT91" s="1301"/>
      <c r="FU91" s="1301"/>
      <c r="FV91" s="1301"/>
      <c r="FW91" s="1301"/>
      <c r="FX91" s="1301"/>
      <c r="FY91" s="1301"/>
      <c r="FZ91" s="1301"/>
      <c r="GA91" s="1301"/>
      <c r="GB91" s="1301"/>
      <c r="GC91" s="1301"/>
      <c r="GD91" s="1301"/>
      <c r="GE91" s="1301"/>
      <c r="GF91" s="1301"/>
      <c r="GG91" s="1301"/>
      <c r="GH91" s="1301"/>
      <c r="GI91" s="122"/>
      <c r="GJ91" s="122"/>
      <c r="GK91" s="181"/>
      <c r="GO91" s="628"/>
      <c r="GP91" s="2451"/>
      <c r="GQ91" s="2452"/>
      <c r="GR91" s="2453"/>
      <c r="GS91" s="2453">
        <f t="shared" ca="1" si="209"/>
        <v>0</v>
      </c>
      <c r="GT91" s="2474">
        <f t="shared" ca="1" si="210"/>
        <v>0</v>
      </c>
      <c r="GU91" s="2455">
        <f t="shared" ca="1" si="211"/>
        <v>0</v>
      </c>
      <c r="GV91" s="2455">
        <f t="shared" ca="1" si="212"/>
        <v>0</v>
      </c>
      <c r="GW91" s="2455">
        <f t="shared" ca="1" si="213"/>
        <v>0</v>
      </c>
      <c r="GX91" s="2455">
        <f t="shared" ca="1" si="214"/>
        <v>0</v>
      </c>
      <c r="GY91" s="2455">
        <f t="shared" ca="1" si="215"/>
        <v>0</v>
      </c>
      <c r="GZ91" s="2455">
        <f t="shared" ca="1" si="216"/>
        <v>0</v>
      </c>
      <c r="HA91" s="2455">
        <f t="shared" ca="1" si="217"/>
        <v>0</v>
      </c>
      <c r="HB91" s="2455">
        <f t="shared" ca="1" si="218"/>
        <v>0</v>
      </c>
      <c r="HC91" s="2474">
        <v>17</v>
      </c>
      <c r="HD91" s="2455">
        <f t="shared" si="219"/>
        <v>0</v>
      </c>
      <c r="HE91" s="2455" t="str">
        <f t="shared" si="220"/>
        <v/>
      </c>
      <c r="HF91" s="2455" t="str">
        <f t="shared" si="221"/>
        <v/>
      </c>
      <c r="HG91" s="2455" t="str">
        <f t="shared" si="222"/>
        <v/>
      </c>
      <c r="HH91" s="2455" t="str">
        <f t="shared" si="223"/>
        <v/>
      </c>
      <c r="HI91" s="2455" t="str">
        <f t="shared" si="224"/>
        <v/>
      </c>
      <c r="HJ91" s="2455">
        <f t="shared" si="225"/>
        <v>0</v>
      </c>
      <c r="HK91" s="2455" t="s">
        <v>99</v>
      </c>
      <c r="HL91" s="2455" t="e">
        <f t="shared" si="233"/>
        <v>#N/A</v>
      </c>
      <c r="HM91" s="2455"/>
      <c r="HN91" s="2455" t="str">
        <f t="shared" ca="1" si="226"/>
        <v/>
      </c>
      <c r="HO91" s="2455" t="str">
        <f t="shared" ca="1" si="227"/>
        <v/>
      </c>
      <c r="HP91" s="2455" t="str">
        <f t="shared" ca="1" si="228"/>
        <v/>
      </c>
      <c r="HQ91" s="2455" t="str">
        <f t="shared" ca="1" si="229"/>
        <v/>
      </c>
      <c r="HR91" s="2455" t="str">
        <f t="shared" ca="1" si="230"/>
        <v/>
      </c>
      <c r="HS91" s="2455" t="str">
        <f t="shared" ca="1" si="231"/>
        <v/>
      </c>
      <c r="HT91" s="2476">
        <f t="shared" si="232"/>
        <v>0</v>
      </c>
      <c r="HU91" s="2454">
        <f t="shared" ca="1" si="235"/>
        <v>0</v>
      </c>
      <c r="HV91" s="2498">
        <f t="shared" si="234"/>
        <v>0</v>
      </c>
      <c r="HW91" s="2449" t="str">
        <f>'2020'!BP3</f>
        <v>Proces 25</v>
      </c>
      <c r="HX91" s="2439"/>
      <c r="HY91" s="201"/>
      <c r="HZ91" s="201"/>
    </row>
    <row r="92" spans="1:235" s="627" customFormat="1" ht="18.75" customHeight="1" thickBot="1" x14ac:dyDescent="0.3">
      <c r="A92" s="1311" t="s">
        <v>1413</v>
      </c>
      <c r="B92" s="2237" t="str">
        <f t="shared" ca="1" si="236"/>
        <v/>
      </c>
      <c r="C92" s="1851"/>
      <c r="D92" s="213" t="str">
        <f t="shared" ca="1" si="237"/>
        <v/>
      </c>
      <c r="E92" s="145"/>
      <c r="F92" s="213"/>
      <c r="G92" s="145"/>
      <c r="H92" s="213" t="str">
        <f t="shared" ca="1" si="238"/>
        <v/>
      </c>
      <c r="I92" s="144"/>
      <c r="J92" s="213"/>
      <c r="K92" s="145"/>
      <c r="L92" s="213"/>
      <c r="M92" s="144"/>
      <c r="N92" s="2234" t="str">
        <f t="shared" ca="1" si="239"/>
        <v/>
      </c>
      <c r="O92" s="708"/>
      <c r="P92" s="2235" t="str">
        <f t="shared" ca="1" si="240"/>
        <v/>
      </c>
      <c r="Q92" s="144"/>
      <c r="R92" s="757" t="str">
        <f t="shared" ca="1" si="258"/>
        <v/>
      </c>
      <c r="S92" s="144"/>
      <c r="T92" s="2238" t="str">
        <f t="shared" ca="1" si="259"/>
        <v/>
      </c>
      <c r="U92" s="1292"/>
      <c r="V92" s="1292"/>
      <c r="W92" s="1292"/>
      <c r="X92" s="1292"/>
      <c r="Y92" s="542"/>
      <c r="Z92" s="1309" t="str">
        <f t="shared" si="260"/>
        <v>O3</v>
      </c>
      <c r="AA92" s="691" t="str">
        <f t="shared" ca="1" si="241"/>
        <v/>
      </c>
      <c r="AB92" s="1334"/>
      <c r="AC92" s="691" t="str">
        <f t="shared" ca="1" si="242"/>
        <v/>
      </c>
      <c r="AD92" s="139"/>
      <c r="AE92" s="213" t="str">
        <f t="shared" si="243"/>
        <v/>
      </c>
      <c r="AF92" s="139"/>
      <c r="AG92" s="7" t="str">
        <f t="shared" ca="1" si="244"/>
        <v/>
      </c>
      <c r="AH92" s="1303"/>
      <c r="AI92" s="213"/>
      <c r="AJ92" s="139"/>
      <c r="AK92" s="213"/>
      <c r="AL92" s="139"/>
      <c r="AM92" s="1309">
        <f t="shared" si="261"/>
        <v>0</v>
      </c>
      <c r="AN92" s="139"/>
      <c r="AO92" s="213" t="str">
        <f t="shared" ca="1" si="245"/>
        <v/>
      </c>
      <c r="AP92" s="139"/>
      <c r="AQ92" s="632" t="str">
        <f t="shared" si="246"/>
        <v/>
      </c>
      <c r="AR92" s="710"/>
      <c r="AS92" s="1405"/>
      <c r="AT92" s="181"/>
      <c r="AU92" s="1309" t="str">
        <f t="shared" si="262"/>
        <v>O3</v>
      </c>
      <c r="AV92" s="711" t="str">
        <f t="shared" ca="1" si="262"/>
        <v/>
      </c>
      <c r="AW92" s="1334"/>
      <c r="AX92" s="7" t="str">
        <f t="shared" ca="1" si="263"/>
        <v/>
      </c>
      <c r="AY92" s="139"/>
      <c r="AZ92" s="213" t="str">
        <f t="shared" si="247"/>
        <v/>
      </c>
      <c r="BA92" s="139"/>
      <c r="BB92" s="7" t="str">
        <f t="shared" ca="1" si="264"/>
        <v/>
      </c>
      <c r="BC92" s="1303"/>
      <c r="BD92" s="213"/>
      <c r="BE92" s="139"/>
      <c r="BF92" s="213"/>
      <c r="BG92" s="139"/>
      <c r="BH92" s="7" t="str">
        <f t="shared" si="265"/>
        <v/>
      </c>
      <c r="BI92" s="139"/>
      <c r="BJ92" s="213" t="str">
        <f t="shared" ca="1" si="266"/>
        <v/>
      </c>
      <c r="BK92" s="139"/>
      <c r="BL92" s="632" t="str">
        <f t="shared" si="248"/>
        <v/>
      </c>
      <c r="BM92" s="710"/>
      <c r="BN92" s="1405"/>
      <c r="BO92" s="181"/>
      <c r="BP92" s="1309" t="str">
        <f t="shared" si="267"/>
        <v>O3</v>
      </c>
      <c r="BQ92" s="711" t="str">
        <f t="shared" ca="1" si="267"/>
        <v/>
      </c>
      <c r="BR92" s="1334"/>
      <c r="BS92" s="7" t="str">
        <f t="shared" ca="1" si="268"/>
        <v/>
      </c>
      <c r="BT92" s="139"/>
      <c r="BU92" s="213" t="str">
        <f t="shared" si="249"/>
        <v/>
      </c>
      <c r="BV92" s="139"/>
      <c r="BW92" s="7" t="str">
        <f t="shared" ca="1" si="269"/>
        <v/>
      </c>
      <c r="BX92" s="1303"/>
      <c r="BY92" s="213"/>
      <c r="BZ92" s="139"/>
      <c r="CA92" s="213"/>
      <c r="CB92" s="139"/>
      <c r="CC92" s="7" t="str">
        <f t="shared" si="270"/>
        <v/>
      </c>
      <c r="CD92" s="139"/>
      <c r="CE92" s="213" t="str">
        <f t="shared" ca="1" si="271"/>
        <v/>
      </c>
      <c r="CF92" s="139"/>
      <c r="CG92" s="632" t="str">
        <f t="shared" si="250"/>
        <v/>
      </c>
      <c r="CH92" s="710"/>
      <c r="CI92" s="1405"/>
      <c r="CJ92" s="181"/>
      <c r="CK92" s="1309" t="str">
        <f t="shared" si="272"/>
        <v>O3</v>
      </c>
      <c r="CL92" s="711" t="str">
        <f t="shared" ca="1" si="272"/>
        <v/>
      </c>
      <c r="CM92" s="1334"/>
      <c r="CN92" s="7" t="str">
        <f t="shared" ca="1" si="273"/>
        <v/>
      </c>
      <c r="CO92" s="139"/>
      <c r="CP92" s="213" t="str">
        <f t="shared" si="251"/>
        <v/>
      </c>
      <c r="CQ92" s="139"/>
      <c r="CR92" s="7" t="str">
        <f t="shared" ca="1" si="252"/>
        <v/>
      </c>
      <c r="CS92" s="1303"/>
      <c r="CT92" s="213"/>
      <c r="CU92" s="139"/>
      <c r="CV92" s="213"/>
      <c r="CW92" s="139"/>
      <c r="CX92" s="7" t="str">
        <f t="shared" si="274"/>
        <v/>
      </c>
      <c r="CY92" s="139"/>
      <c r="CZ92" s="213" t="str">
        <f t="shared" ca="1" si="275"/>
        <v/>
      </c>
      <c r="DA92" s="139"/>
      <c r="DB92" s="632" t="str">
        <f t="shared" si="253"/>
        <v/>
      </c>
      <c r="DC92" s="710"/>
      <c r="DD92" s="1405"/>
      <c r="DE92" s="181"/>
      <c r="DF92" s="1309" t="str">
        <f t="shared" si="276"/>
        <v>O3</v>
      </c>
      <c r="DG92" s="711" t="str">
        <f t="shared" ca="1" si="276"/>
        <v/>
      </c>
      <c r="DH92" s="1334"/>
      <c r="DI92" s="7" t="str">
        <f t="shared" ca="1" si="277"/>
        <v/>
      </c>
      <c r="DJ92" s="139"/>
      <c r="DK92" s="213" t="str">
        <f t="shared" si="254"/>
        <v/>
      </c>
      <c r="DL92" s="139"/>
      <c r="DM92" s="7" t="str">
        <f t="shared" ca="1" si="278"/>
        <v/>
      </c>
      <c r="DN92" s="1303"/>
      <c r="DO92" s="213"/>
      <c r="DP92" s="139"/>
      <c r="DQ92" s="213"/>
      <c r="DR92" s="139"/>
      <c r="DS92" s="7" t="str">
        <f t="shared" si="279"/>
        <v/>
      </c>
      <c r="DT92" s="139"/>
      <c r="DU92" s="213" t="str">
        <f t="shared" ca="1" si="280"/>
        <v/>
      </c>
      <c r="DV92" s="139"/>
      <c r="DW92" s="632" t="str">
        <f t="shared" si="255"/>
        <v/>
      </c>
      <c r="DX92" s="710"/>
      <c r="DY92" s="1405"/>
      <c r="DZ92" s="181"/>
      <c r="EA92" s="1309" t="str">
        <f t="shared" si="281"/>
        <v>O3</v>
      </c>
      <c r="EB92" s="711" t="str">
        <f t="shared" ca="1" si="281"/>
        <v/>
      </c>
      <c r="EC92" s="1334"/>
      <c r="ED92" s="7" t="str">
        <f t="shared" ca="1" si="282"/>
        <v/>
      </c>
      <c r="EE92" s="139"/>
      <c r="EF92" s="213" t="str">
        <f t="shared" si="256"/>
        <v/>
      </c>
      <c r="EG92" s="139"/>
      <c r="EH92" s="7" t="str">
        <f t="shared" ca="1" si="283"/>
        <v/>
      </c>
      <c r="EI92" s="1303"/>
      <c r="EJ92" s="213"/>
      <c r="EK92" s="139"/>
      <c r="EL92" s="213"/>
      <c r="EM92" s="139"/>
      <c r="EN92" s="7" t="str">
        <f t="shared" si="284"/>
        <v/>
      </c>
      <c r="EO92" s="139"/>
      <c r="EP92" s="213" t="str">
        <f t="shared" ca="1" si="285"/>
        <v/>
      </c>
      <c r="EQ92" s="139"/>
      <c r="ER92" s="632" t="str">
        <f t="shared" si="257"/>
        <v/>
      </c>
      <c r="ES92" s="710"/>
      <c r="ET92" s="1405"/>
      <c r="EU92" s="181"/>
      <c r="EV92" s="236" t="str">
        <f>EA88</f>
        <v>Nr</v>
      </c>
      <c r="EW92" s="236" t="str">
        <f>EB88</f>
        <v>Korte omschrijving maatregel</v>
      </c>
      <c r="EX92" s="688"/>
      <c r="EY92" s="236" t="str">
        <f>ED88</f>
        <v>Proces</v>
      </c>
      <c r="EZ92" s="689"/>
      <c r="FA92" s="237" t="str">
        <f>EF88</f>
        <v>Jaar van realisatie</v>
      </c>
      <c r="FB92" s="689"/>
      <c r="FC92" s="236" t="str">
        <f>EH88</f>
        <v>Aard</v>
      </c>
      <c r="FD92" s="689"/>
      <c r="FE92" s="241" t="str">
        <f>FE3</f>
        <v>Gerealiseerde besparing (GJp/j)</v>
      </c>
      <c r="FF92" s="242"/>
      <c r="FG92" s="242"/>
      <c r="FH92" s="242"/>
      <c r="FI92" s="243"/>
      <c r="FJ92" s="252"/>
      <c r="FK92" s="244" t="s">
        <v>124</v>
      </c>
      <c r="FL92" s="715"/>
      <c r="FM92" s="237" t="str">
        <f>FM3</f>
        <v>Besparing ton CO2/jaar</v>
      </c>
      <c r="FN92" s="715"/>
      <c r="FO92" s="237" t="s">
        <v>38</v>
      </c>
      <c r="FP92" s="181"/>
      <c r="FQ92" s="236" t="str">
        <f>EV92</f>
        <v>Nr</v>
      </c>
      <c r="FR92" s="236" t="str">
        <f>EW92</f>
        <v>Korte omschrijving maatregel</v>
      </c>
      <c r="FS92" s="688"/>
      <c r="FT92" s="236" t="str">
        <f>EY92</f>
        <v>Proces</v>
      </c>
      <c r="FU92" s="689"/>
      <c r="FV92" s="237" t="str">
        <f>FA92</f>
        <v>Jaar van realisatie</v>
      </c>
      <c r="FW92" s="689"/>
      <c r="FX92" s="236" t="str">
        <f>FC92</f>
        <v>Aard</v>
      </c>
      <c r="FY92" s="689"/>
      <c r="FZ92" s="241" t="str">
        <f>FZ3</f>
        <v>Gerealiseerde besparing (GJp/j)</v>
      </c>
      <c r="GA92" s="242"/>
      <c r="GB92" s="242"/>
      <c r="GC92" s="242"/>
      <c r="GD92" s="243"/>
      <c r="GE92" s="252"/>
      <c r="GF92" s="244" t="s">
        <v>124</v>
      </c>
      <c r="GG92" s="715"/>
      <c r="GH92" s="237" t="str">
        <f>GH3</f>
        <v>Besparing ton CO2/jaar</v>
      </c>
      <c r="GI92" s="123"/>
      <c r="GJ92" s="237" t="s">
        <v>38</v>
      </c>
      <c r="GK92" s="181"/>
      <c r="GO92" s="628"/>
      <c r="GP92" s="2451"/>
      <c r="GQ92" s="2452"/>
      <c r="GR92" s="2453"/>
      <c r="GS92" s="2453">
        <f t="shared" ca="1" si="209"/>
        <v>0</v>
      </c>
      <c r="GT92" s="2474">
        <f t="shared" ca="1" si="210"/>
        <v>0</v>
      </c>
      <c r="GU92" s="2455">
        <f t="shared" ca="1" si="211"/>
        <v>0</v>
      </c>
      <c r="GV92" s="2455">
        <f t="shared" ca="1" si="212"/>
        <v>0</v>
      </c>
      <c r="GW92" s="2455">
        <f t="shared" ca="1" si="213"/>
        <v>0</v>
      </c>
      <c r="GX92" s="2455">
        <f t="shared" ca="1" si="214"/>
        <v>0</v>
      </c>
      <c r="GY92" s="2455">
        <f t="shared" ca="1" si="215"/>
        <v>0</v>
      </c>
      <c r="GZ92" s="2455">
        <f t="shared" ca="1" si="216"/>
        <v>0</v>
      </c>
      <c r="HA92" s="2455">
        <f t="shared" ca="1" si="217"/>
        <v>0</v>
      </c>
      <c r="HB92" s="2455">
        <f t="shared" ca="1" si="218"/>
        <v>0</v>
      </c>
      <c r="HC92" s="2474">
        <v>18</v>
      </c>
      <c r="HD92" s="2455">
        <f t="shared" si="219"/>
        <v>0</v>
      </c>
      <c r="HE92" s="2455" t="str">
        <f t="shared" si="220"/>
        <v/>
      </c>
      <c r="HF92" s="2455" t="str">
        <f t="shared" si="221"/>
        <v/>
      </c>
      <c r="HG92" s="2455" t="str">
        <f t="shared" si="222"/>
        <v/>
      </c>
      <c r="HH92" s="2455" t="str">
        <f t="shared" si="223"/>
        <v/>
      </c>
      <c r="HI92" s="2455" t="str">
        <f t="shared" si="224"/>
        <v/>
      </c>
      <c r="HJ92" s="2455">
        <f t="shared" si="225"/>
        <v>0</v>
      </c>
      <c r="HK92" s="2455" t="s">
        <v>100</v>
      </c>
      <c r="HL92" s="2455" t="e">
        <f t="shared" si="233"/>
        <v>#N/A</v>
      </c>
      <c r="HM92" s="2455"/>
      <c r="HN92" s="2455" t="str">
        <f t="shared" ca="1" si="226"/>
        <v/>
      </c>
      <c r="HO92" s="2455" t="str">
        <f t="shared" ca="1" si="227"/>
        <v/>
      </c>
      <c r="HP92" s="2455" t="str">
        <f t="shared" ca="1" si="228"/>
        <v/>
      </c>
      <c r="HQ92" s="2455" t="str">
        <f t="shared" ca="1" si="229"/>
        <v/>
      </c>
      <c r="HR92" s="2455" t="str">
        <f t="shared" ca="1" si="230"/>
        <v/>
      </c>
      <c r="HS92" s="2455" t="str">
        <f t="shared" ca="1" si="231"/>
        <v/>
      </c>
      <c r="HT92" s="2476">
        <f t="shared" si="232"/>
        <v>0</v>
      </c>
      <c r="HU92" s="2454">
        <f t="shared" ca="1" si="235"/>
        <v>0</v>
      </c>
      <c r="HV92" s="2498">
        <f t="shared" si="234"/>
        <v>0</v>
      </c>
      <c r="HW92" s="2449" t="str">
        <f>'2020'!BQ3</f>
        <v>Proces 26</v>
      </c>
      <c r="HX92" s="2439"/>
      <c r="HY92" s="201"/>
      <c r="HZ92" s="201"/>
    </row>
    <row r="93" spans="1:235" s="627" customFormat="1" ht="18.75" customHeight="1" thickBot="1" x14ac:dyDescent="0.3">
      <c r="A93" s="1311" t="s">
        <v>1414</v>
      </c>
      <c r="B93" s="2237" t="str">
        <f t="shared" ca="1" si="236"/>
        <v/>
      </c>
      <c r="C93" s="1851"/>
      <c r="D93" s="213" t="str">
        <f t="shared" ca="1" si="237"/>
        <v/>
      </c>
      <c r="E93" s="145"/>
      <c r="F93" s="213"/>
      <c r="G93" s="145"/>
      <c r="H93" s="213" t="str">
        <f t="shared" ca="1" si="238"/>
        <v/>
      </c>
      <c r="I93" s="144"/>
      <c r="J93" s="213"/>
      <c r="K93" s="145"/>
      <c r="L93" s="213"/>
      <c r="M93" s="144"/>
      <c r="N93" s="2234" t="str">
        <f t="shared" ca="1" si="239"/>
        <v/>
      </c>
      <c r="O93" s="708"/>
      <c r="P93" s="2235" t="str">
        <f t="shared" ca="1" si="240"/>
        <v/>
      </c>
      <c r="Q93" s="144"/>
      <c r="R93" s="757" t="str">
        <f t="shared" ca="1" si="258"/>
        <v/>
      </c>
      <c r="S93" s="144"/>
      <c r="T93" s="2238" t="str">
        <f t="shared" ca="1" si="259"/>
        <v/>
      </c>
      <c r="U93" s="1292"/>
      <c r="V93" s="1292"/>
      <c r="W93" s="1292"/>
      <c r="X93" s="1292"/>
      <c r="Y93" s="542"/>
      <c r="Z93" s="1309" t="str">
        <f t="shared" si="260"/>
        <v>O4</v>
      </c>
      <c r="AA93" s="691" t="str">
        <f t="shared" ca="1" si="241"/>
        <v/>
      </c>
      <c r="AB93" s="1334"/>
      <c r="AC93" s="691" t="str">
        <f t="shared" ca="1" si="242"/>
        <v/>
      </c>
      <c r="AD93" s="139"/>
      <c r="AE93" s="213" t="str">
        <f t="shared" si="243"/>
        <v/>
      </c>
      <c r="AF93" s="139"/>
      <c r="AG93" s="7" t="str">
        <f t="shared" ca="1" si="244"/>
        <v/>
      </c>
      <c r="AH93" s="1303"/>
      <c r="AI93" s="213"/>
      <c r="AJ93" s="139"/>
      <c r="AK93" s="213"/>
      <c r="AL93" s="139"/>
      <c r="AM93" s="1309">
        <f t="shared" si="261"/>
        <v>0</v>
      </c>
      <c r="AN93" s="139"/>
      <c r="AO93" s="213" t="str">
        <f t="shared" ca="1" si="245"/>
        <v/>
      </c>
      <c r="AP93" s="139"/>
      <c r="AQ93" s="632" t="str">
        <f t="shared" si="246"/>
        <v/>
      </c>
      <c r="AR93" s="710"/>
      <c r="AS93" s="1405"/>
      <c r="AT93" s="181"/>
      <c r="AU93" s="1309" t="str">
        <f t="shared" si="262"/>
        <v>O4</v>
      </c>
      <c r="AV93" s="711" t="str">
        <f t="shared" ca="1" si="262"/>
        <v/>
      </c>
      <c r="AW93" s="1334"/>
      <c r="AX93" s="7" t="str">
        <f t="shared" ca="1" si="263"/>
        <v/>
      </c>
      <c r="AY93" s="139"/>
      <c r="AZ93" s="213" t="str">
        <f t="shared" si="247"/>
        <v/>
      </c>
      <c r="BA93" s="139"/>
      <c r="BB93" s="7" t="str">
        <f t="shared" ca="1" si="264"/>
        <v/>
      </c>
      <c r="BC93" s="1303"/>
      <c r="BD93" s="213" t="str">
        <f t="shared" ref="BD93:BD109" si="286">IF(ISTEXT(AI93),"",IF(AI8=0,"",AI93))</f>
        <v/>
      </c>
      <c r="BE93" s="139"/>
      <c r="BF93" s="213" t="str">
        <f t="shared" ref="BF93:BF109" si="287">IF(ISTEXT(AK93),"",IF(AK8=0,"",AK93))</f>
        <v/>
      </c>
      <c r="BG93" s="139"/>
      <c r="BH93" s="7" t="str">
        <f t="shared" si="265"/>
        <v/>
      </c>
      <c r="BI93" s="139"/>
      <c r="BJ93" s="213" t="str">
        <f t="shared" ca="1" si="266"/>
        <v/>
      </c>
      <c r="BK93" s="139"/>
      <c r="BL93" s="632" t="str">
        <f t="shared" si="248"/>
        <v/>
      </c>
      <c r="BM93" s="710"/>
      <c r="BN93" s="1405"/>
      <c r="BO93" s="181"/>
      <c r="BP93" s="1309" t="str">
        <f t="shared" si="267"/>
        <v>O4</v>
      </c>
      <c r="BQ93" s="711" t="str">
        <f t="shared" ca="1" si="267"/>
        <v/>
      </c>
      <c r="BR93" s="1334"/>
      <c r="BS93" s="7" t="str">
        <f t="shared" ca="1" si="268"/>
        <v/>
      </c>
      <c r="BT93" s="139"/>
      <c r="BU93" s="213" t="str">
        <f t="shared" si="249"/>
        <v/>
      </c>
      <c r="BV93" s="139"/>
      <c r="BW93" s="7" t="str">
        <f t="shared" ca="1" si="269"/>
        <v/>
      </c>
      <c r="BX93" s="1303"/>
      <c r="BY93" s="213"/>
      <c r="BZ93" s="139"/>
      <c r="CA93" s="213"/>
      <c r="CB93" s="139"/>
      <c r="CC93" s="7" t="str">
        <f t="shared" si="270"/>
        <v/>
      </c>
      <c r="CD93" s="139"/>
      <c r="CE93" s="213" t="str">
        <f t="shared" ca="1" si="271"/>
        <v/>
      </c>
      <c r="CF93" s="139"/>
      <c r="CG93" s="632" t="str">
        <f t="shared" si="250"/>
        <v/>
      </c>
      <c r="CH93" s="710"/>
      <c r="CI93" s="1405"/>
      <c r="CJ93" s="181"/>
      <c r="CK93" s="1309" t="str">
        <f t="shared" si="272"/>
        <v>O4</v>
      </c>
      <c r="CL93" s="711" t="str">
        <f t="shared" ca="1" si="272"/>
        <v/>
      </c>
      <c r="CM93" s="1334"/>
      <c r="CN93" s="7" t="str">
        <f t="shared" ca="1" si="273"/>
        <v/>
      </c>
      <c r="CO93" s="139"/>
      <c r="CP93" s="213" t="str">
        <f t="shared" si="251"/>
        <v/>
      </c>
      <c r="CQ93" s="139"/>
      <c r="CR93" s="7" t="str">
        <f t="shared" ca="1" si="252"/>
        <v/>
      </c>
      <c r="CS93" s="1303"/>
      <c r="CT93" s="213"/>
      <c r="CU93" s="139"/>
      <c r="CV93" s="213"/>
      <c r="CW93" s="139"/>
      <c r="CX93" s="7" t="str">
        <f t="shared" si="274"/>
        <v/>
      </c>
      <c r="CY93" s="139"/>
      <c r="CZ93" s="213" t="str">
        <f t="shared" ca="1" si="275"/>
        <v/>
      </c>
      <c r="DA93" s="139"/>
      <c r="DB93" s="632" t="str">
        <f t="shared" si="253"/>
        <v/>
      </c>
      <c r="DC93" s="710"/>
      <c r="DD93" s="1405"/>
      <c r="DE93" s="181"/>
      <c r="DF93" s="1309" t="str">
        <f t="shared" si="276"/>
        <v>O4</v>
      </c>
      <c r="DG93" s="711" t="str">
        <f t="shared" ca="1" si="276"/>
        <v/>
      </c>
      <c r="DH93" s="1334"/>
      <c r="DI93" s="7" t="str">
        <f t="shared" ca="1" si="277"/>
        <v/>
      </c>
      <c r="DJ93" s="139"/>
      <c r="DK93" s="213" t="str">
        <f t="shared" si="254"/>
        <v/>
      </c>
      <c r="DL93" s="139"/>
      <c r="DM93" s="7" t="str">
        <f t="shared" ca="1" si="278"/>
        <v/>
      </c>
      <c r="DN93" s="1303"/>
      <c r="DO93" s="213"/>
      <c r="DP93" s="139"/>
      <c r="DQ93" s="213"/>
      <c r="DR93" s="139"/>
      <c r="DS93" s="7" t="str">
        <f t="shared" si="279"/>
        <v/>
      </c>
      <c r="DT93" s="139"/>
      <c r="DU93" s="213" t="str">
        <f t="shared" ca="1" si="280"/>
        <v/>
      </c>
      <c r="DV93" s="139"/>
      <c r="DW93" s="632" t="str">
        <f t="shared" si="255"/>
        <v/>
      </c>
      <c r="DX93" s="710"/>
      <c r="DY93" s="1405"/>
      <c r="DZ93" s="181"/>
      <c r="EA93" s="1309" t="str">
        <f t="shared" si="281"/>
        <v>O4</v>
      </c>
      <c r="EB93" s="711" t="str">
        <f t="shared" ca="1" si="281"/>
        <v/>
      </c>
      <c r="EC93" s="1334"/>
      <c r="ED93" s="7" t="str">
        <f t="shared" ca="1" si="282"/>
        <v/>
      </c>
      <c r="EE93" s="139"/>
      <c r="EF93" s="213" t="str">
        <f t="shared" si="256"/>
        <v/>
      </c>
      <c r="EG93" s="139"/>
      <c r="EH93" s="7" t="str">
        <f t="shared" ca="1" si="283"/>
        <v/>
      </c>
      <c r="EI93" s="1303"/>
      <c r="EJ93" s="213"/>
      <c r="EK93" s="139"/>
      <c r="EL93" s="213"/>
      <c r="EM93" s="139"/>
      <c r="EN93" s="7" t="str">
        <f t="shared" si="284"/>
        <v/>
      </c>
      <c r="EO93" s="139"/>
      <c r="EP93" s="213" t="str">
        <f t="shared" ca="1" si="285"/>
        <v/>
      </c>
      <c r="EQ93" s="139"/>
      <c r="ER93" s="632" t="str">
        <f t="shared" si="257"/>
        <v/>
      </c>
      <c r="ES93" s="710"/>
      <c r="ET93" s="1405"/>
      <c r="EU93" s="181"/>
      <c r="EV93" s="245"/>
      <c r="EW93" s="245"/>
      <c r="EX93" s="694"/>
      <c r="EY93" s="245"/>
      <c r="EZ93" s="695"/>
      <c r="FA93" s="246"/>
      <c r="FB93" s="695"/>
      <c r="FC93" s="245"/>
      <c r="FD93" s="695"/>
      <c r="FE93" s="2056" t="str">
        <f>FE4</f>
        <v>warmte</v>
      </c>
      <c r="FF93" s="228"/>
      <c r="FG93" s="2056" t="str">
        <f>FG4</f>
        <v>elektrisch</v>
      </c>
      <c r="FH93" s="228"/>
      <c r="FI93" s="221" t="str">
        <f>FI4</f>
        <v xml:space="preserve">totaal </v>
      </c>
      <c r="FJ93" s="258"/>
      <c r="FK93" s="247"/>
      <c r="FL93" s="687"/>
      <c r="FM93" s="246"/>
      <c r="FN93" s="687"/>
      <c r="FO93" s="246"/>
      <c r="FP93" s="181"/>
      <c r="FQ93" s="245"/>
      <c r="FR93" s="245"/>
      <c r="FS93" s="694"/>
      <c r="FT93" s="245"/>
      <c r="FU93" s="695"/>
      <c r="FV93" s="246"/>
      <c r="FW93" s="695"/>
      <c r="FX93" s="245"/>
      <c r="FY93" s="695"/>
      <c r="FZ93" s="2056" t="str">
        <f>FZ4</f>
        <v>warmte</v>
      </c>
      <c r="GA93" s="228"/>
      <c r="GB93" s="2056" t="str">
        <f>GB4</f>
        <v>elektrisch</v>
      </c>
      <c r="GC93" s="228"/>
      <c r="GD93" s="221" t="str">
        <f>GD4</f>
        <v xml:space="preserve">totaal </v>
      </c>
      <c r="GE93" s="258"/>
      <c r="GF93" s="247"/>
      <c r="GG93" s="687"/>
      <c r="GH93" s="246"/>
      <c r="GI93" s="124"/>
      <c r="GJ93" s="246"/>
      <c r="GK93" s="181"/>
      <c r="GO93" s="628"/>
      <c r="GP93" s="2451"/>
      <c r="GQ93" s="2452"/>
      <c r="GR93" s="2453"/>
      <c r="GS93" s="2453">
        <f t="shared" ca="1" si="209"/>
        <v>0</v>
      </c>
      <c r="GT93" s="2474">
        <f t="shared" ca="1" si="210"/>
        <v>0</v>
      </c>
      <c r="GU93" s="2455">
        <f t="shared" ca="1" si="211"/>
        <v>0</v>
      </c>
      <c r="GV93" s="2455">
        <f t="shared" ca="1" si="212"/>
        <v>0</v>
      </c>
      <c r="GW93" s="2455">
        <f t="shared" ca="1" si="213"/>
        <v>0</v>
      </c>
      <c r="GX93" s="2455">
        <f t="shared" ca="1" si="214"/>
        <v>0</v>
      </c>
      <c r="GY93" s="2455">
        <f t="shared" ca="1" si="215"/>
        <v>0</v>
      </c>
      <c r="GZ93" s="2455">
        <f t="shared" ca="1" si="216"/>
        <v>0</v>
      </c>
      <c r="HA93" s="2455">
        <f t="shared" ca="1" si="217"/>
        <v>0</v>
      </c>
      <c r="HB93" s="2455">
        <f t="shared" ca="1" si="218"/>
        <v>0</v>
      </c>
      <c r="HC93" s="2474">
        <v>19</v>
      </c>
      <c r="HD93" s="2455">
        <f t="shared" si="219"/>
        <v>0</v>
      </c>
      <c r="HE93" s="2455" t="str">
        <f t="shared" si="220"/>
        <v/>
      </c>
      <c r="HF93" s="2455" t="str">
        <f t="shared" si="221"/>
        <v/>
      </c>
      <c r="HG93" s="2455" t="str">
        <f t="shared" si="222"/>
        <v/>
      </c>
      <c r="HH93" s="2455" t="str">
        <f t="shared" si="223"/>
        <v/>
      </c>
      <c r="HI93" s="2455" t="str">
        <f t="shared" si="224"/>
        <v/>
      </c>
      <c r="HJ93" s="2455">
        <f t="shared" si="225"/>
        <v>0</v>
      </c>
      <c r="HK93" s="2455" t="s">
        <v>101</v>
      </c>
      <c r="HL93" s="2455" t="e">
        <f t="shared" si="233"/>
        <v>#N/A</v>
      </c>
      <c r="HM93" s="2455"/>
      <c r="HN93" s="2455" t="str">
        <f t="shared" ca="1" si="226"/>
        <v/>
      </c>
      <c r="HO93" s="2455" t="str">
        <f t="shared" ca="1" si="227"/>
        <v/>
      </c>
      <c r="HP93" s="2455" t="str">
        <f t="shared" ca="1" si="228"/>
        <v/>
      </c>
      <c r="HQ93" s="2455" t="str">
        <f t="shared" ca="1" si="229"/>
        <v/>
      </c>
      <c r="HR93" s="2455" t="str">
        <f t="shared" ca="1" si="230"/>
        <v/>
      </c>
      <c r="HS93" s="2455" t="str">
        <f t="shared" ca="1" si="231"/>
        <v/>
      </c>
      <c r="HT93" s="2476">
        <f t="shared" si="232"/>
        <v>0</v>
      </c>
      <c r="HU93" s="2454">
        <f t="shared" ca="1" si="235"/>
        <v>0</v>
      </c>
      <c r="HV93" s="2498">
        <f t="shared" si="234"/>
        <v>0</v>
      </c>
      <c r="HW93" s="2449" t="str">
        <f>'2020'!BR3</f>
        <v>Proces 27</v>
      </c>
      <c r="HX93" s="2439"/>
      <c r="HY93" s="201"/>
      <c r="HZ93" s="201"/>
    </row>
    <row r="94" spans="1:235" s="627" customFormat="1" ht="18.75" customHeight="1" thickBot="1" x14ac:dyDescent="0.3">
      <c r="A94" s="1311" t="s">
        <v>1415</v>
      </c>
      <c r="B94" s="2237" t="str">
        <f t="shared" ca="1" si="236"/>
        <v/>
      </c>
      <c r="C94" s="1851"/>
      <c r="D94" s="213" t="str">
        <f t="shared" ca="1" si="237"/>
        <v/>
      </c>
      <c r="E94" s="145"/>
      <c r="F94" s="213"/>
      <c r="G94" s="145"/>
      <c r="H94" s="213" t="str">
        <f t="shared" ca="1" si="238"/>
        <v/>
      </c>
      <c r="I94" s="144"/>
      <c r="J94" s="213"/>
      <c r="K94" s="145"/>
      <c r="L94" s="213"/>
      <c r="M94" s="144"/>
      <c r="N94" s="2234" t="str">
        <f t="shared" ca="1" si="239"/>
        <v/>
      </c>
      <c r="O94" s="708"/>
      <c r="P94" s="2235" t="str">
        <f t="shared" ca="1" si="240"/>
        <v/>
      </c>
      <c r="Q94" s="144"/>
      <c r="R94" s="757" t="str">
        <f t="shared" ca="1" si="258"/>
        <v/>
      </c>
      <c r="S94" s="144"/>
      <c r="T94" s="2238" t="str">
        <f t="shared" ca="1" si="259"/>
        <v/>
      </c>
      <c r="U94" s="1292"/>
      <c r="V94" s="1292"/>
      <c r="W94" s="1292"/>
      <c r="X94" s="1292"/>
      <c r="Y94" s="542"/>
      <c r="Z94" s="1309" t="str">
        <f t="shared" si="260"/>
        <v>O5</v>
      </c>
      <c r="AA94" s="691" t="str">
        <f t="shared" ca="1" si="241"/>
        <v/>
      </c>
      <c r="AB94" s="1334"/>
      <c r="AC94" s="691" t="str">
        <f t="shared" ca="1" si="242"/>
        <v/>
      </c>
      <c r="AD94" s="139"/>
      <c r="AE94" s="213" t="str">
        <f t="shared" si="243"/>
        <v/>
      </c>
      <c r="AF94" s="139"/>
      <c r="AG94" s="7" t="str">
        <f t="shared" ca="1" si="244"/>
        <v/>
      </c>
      <c r="AH94" s="1303"/>
      <c r="AI94" s="213"/>
      <c r="AJ94" s="139"/>
      <c r="AK94" s="213"/>
      <c r="AL94" s="139"/>
      <c r="AM94" s="1309">
        <f t="shared" si="261"/>
        <v>0</v>
      </c>
      <c r="AN94" s="139"/>
      <c r="AO94" s="213" t="str">
        <f t="shared" ca="1" si="245"/>
        <v/>
      </c>
      <c r="AP94" s="139"/>
      <c r="AQ94" s="632" t="str">
        <f t="shared" si="246"/>
        <v/>
      </c>
      <c r="AR94" s="710"/>
      <c r="AS94" s="1405"/>
      <c r="AT94" s="181"/>
      <c r="AU94" s="1309" t="str">
        <f t="shared" si="262"/>
        <v>O5</v>
      </c>
      <c r="AV94" s="711" t="str">
        <f t="shared" ca="1" si="262"/>
        <v/>
      </c>
      <c r="AW94" s="1334"/>
      <c r="AX94" s="7" t="str">
        <f t="shared" ca="1" si="263"/>
        <v/>
      </c>
      <c r="AY94" s="139"/>
      <c r="AZ94" s="213" t="str">
        <f t="shared" si="247"/>
        <v/>
      </c>
      <c r="BA94" s="139"/>
      <c r="BB94" s="7" t="str">
        <f t="shared" ca="1" si="264"/>
        <v/>
      </c>
      <c r="BC94" s="1303"/>
      <c r="BD94" s="213" t="str">
        <f t="shared" si="286"/>
        <v/>
      </c>
      <c r="BE94" s="139"/>
      <c r="BF94" s="213" t="str">
        <f t="shared" si="287"/>
        <v/>
      </c>
      <c r="BG94" s="139"/>
      <c r="BH94" s="7" t="str">
        <f t="shared" si="265"/>
        <v/>
      </c>
      <c r="BI94" s="139"/>
      <c r="BJ94" s="213" t="str">
        <f t="shared" ca="1" si="266"/>
        <v/>
      </c>
      <c r="BK94" s="139"/>
      <c r="BL94" s="632" t="str">
        <f t="shared" si="248"/>
        <v/>
      </c>
      <c r="BM94" s="710"/>
      <c r="BN94" s="1405"/>
      <c r="BO94" s="181"/>
      <c r="BP94" s="1309" t="str">
        <f t="shared" si="267"/>
        <v>O5</v>
      </c>
      <c r="BQ94" s="711" t="str">
        <f t="shared" ca="1" si="267"/>
        <v/>
      </c>
      <c r="BR94" s="1334"/>
      <c r="BS94" s="7" t="str">
        <f t="shared" ca="1" si="268"/>
        <v/>
      </c>
      <c r="BT94" s="139"/>
      <c r="BU94" s="213" t="str">
        <f t="shared" si="249"/>
        <v/>
      </c>
      <c r="BV94" s="139"/>
      <c r="BW94" s="7" t="str">
        <f t="shared" ca="1" si="269"/>
        <v/>
      </c>
      <c r="BX94" s="1303"/>
      <c r="BY94" s="213"/>
      <c r="BZ94" s="139"/>
      <c r="CA94" s="213"/>
      <c r="CB94" s="139"/>
      <c r="CC94" s="7" t="str">
        <f t="shared" si="270"/>
        <v/>
      </c>
      <c r="CD94" s="139"/>
      <c r="CE94" s="213" t="str">
        <f t="shared" ca="1" si="271"/>
        <v/>
      </c>
      <c r="CF94" s="139"/>
      <c r="CG94" s="632" t="str">
        <f t="shared" si="250"/>
        <v/>
      </c>
      <c r="CH94" s="710"/>
      <c r="CI94" s="1405"/>
      <c r="CJ94" s="181"/>
      <c r="CK94" s="1309" t="str">
        <f t="shared" si="272"/>
        <v>O5</v>
      </c>
      <c r="CL94" s="711" t="str">
        <f t="shared" ca="1" si="272"/>
        <v/>
      </c>
      <c r="CM94" s="1334"/>
      <c r="CN94" s="7" t="str">
        <f t="shared" ca="1" si="273"/>
        <v/>
      </c>
      <c r="CO94" s="139"/>
      <c r="CP94" s="213" t="str">
        <f t="shared" si="251"/>
        <v/>
      </c>
      <c r="CQ94" s="139"/>
      <c r="CR94" s="7" t="str">
        <f t="shared" ca="1" si="252"/>
        <v/>
      </c>
      <c r="CS94" s="1303"/>
      <c r="CT94" s="213"/>
      <c r="CU94" s="139"/>
      <c r="CV94" s="213"/>
      <c r="CW94" s="139"/>
      <c r="CX94" s="7" t="str">
        <f t="shared" si="274"/>
        <v/>
      </c>
      <c r="CY94" s="139"/>
      <c r="CZ94" s="213" t="str">
        <f t="shared" ca="1" si="275"/>
        <v/>
      </c>
      <c r="DA94" s="139"/>
      <c r="DB94" s="632" t="str">
        <f t="shared" si="253"/>
        <v/>
      </c>
      <c r="DC94" s="710"/>
      <c r="DD94" s="1405"/>
      <c r="DE94" s="181"/>
      <c r="DF94" s="1309" t="str">
        <f t="shared" si="276"/>
        <v>O5</v>
      </c>
      <c r="DG94" s="711" t="str">
        <f t="shared" ca="1" si="276"/>
        <v/>
      </c>
      <c r="DH94" s="1334"/>
      <c r="DI94" s="7" t="str">
        <f t="shared" ca="1" si="277"/>
        <v/>
      </c>
      <c r="DJ94" s="139"/>
      <c r="DK94" s="213" t="str">
        <f t="shared" si="254"/>
        <v/>
      </c>
      <c r="DL94" s="139"/>
      <c r="DM94" s="7" t="str">
        <f t="shared" ca="1" si="278"/>
        <v/>
      </c>
      <c r="DN94" s="1303"/>
      <c r="DO94" s="213"/>
      <c r="DP94" s="139"/>
      <c r="DQ94" s="213"/>
      <c r="DR94" s="139"/>
      <c r="DS94" s="7" t="str">
        <f t="shared" si="279"/>
        <v/>
      </c>
      <c r="DT94" s="139"/>
      <c r="DU94" s="213" t="str">
        <f t="shared" ca="1" si="280"/>
        <v/>
      </c>
      <c r="DV94" s="139"/>
      <c r="DW94" s="632" t="str">
        <f t="shared" si="255"/>
        <v/>
      </c>
      <c r="DX94" s="710"/>
      <c r="DY94" s="1405"/>
      <c r="DZ94" s="181"/>
      <c r="EA94" s="1309" t="str">
        <f t="shared" si="281"/>
        <v>O5</v>
      </c>
      <c r="EB94" s="711" t="str">
        <f t="shared" ca="1" si="281"/>
        <v/>
      </c>
      <c r="EC94" s="1334"/>
      <c r="ED94" s="7" t="str">
        <f t="shared" ca="1" si="282"/>
        <v/>
      </c>
      <c r="EE94" s="139"/>
      <c r="EF94" s="213" t="str">
        <f t="shared" si="256"/>
        <v/>
      </c>
      <c r="EG94" s="139"/>
      <c r="EH94" s="7" t="str">
        <f t="shared" ca="1" si="283"/>
        <v/>
      </c>
      <c r="EI94" s="1303"/>
      <c r="EJ94" s="213"/>
      <c r="EK94" s="139"/>
      <c r="EL94" s="213"/>
      <c r="EM94" s="139"/>
      <c r="EN94" s="7" t="str">
        <f t="shared" si="284"/>
        <v/>
      </c>
      <c r="EO94" s="139"/>
      <c r="EP94" s="213" t="str">
        <f t="shared" ca="1" si="285"/>
        <v/>
      </c>
      <c r="EQ94" s="139"/>
      <c r="ER94" s="632" t="str">
        <f t="shared" si="257"/>
        <v/>
      </c>
      <c r="ES94" s="710"/>
      <c r="ET94" s="1405"/>
      <c r="EU94" s="181"/>
      <c r="EV94" s="1307" t="str">
        <f t="shared" ref="EV94:EW113" si="288">EA90</f>
        <v>O1</v>
      </c>
      <c r="EW94" s="711" t="str">
        <f t="shared" ca="1" si="288"/>
        <v/>
      </c>
      <c r="EX94" s="1334"/>
      <c r="EY94" s="6" t="str">
        <f t="shared" ref="EY94:EY113" ca="1" si="289">ED90</f>
        <v/>
      </c>
      <c r="EZ94" s="139"/>
      <c r="FA94" s="6" t="str">
        <f t="shared" ref="FA94:FA113" si="290">EF90</f>
        <v/>
      </c>
      <c r="FB94" s="139"/>
      <c r="FC94" s="12" t="str">
        <f t="shared" ref="FC94:FC113" ca="1" si="291">EH90</f>
        <v/>
      </c>
      <c r="FD94" s="1303"/>
      <c r="FE94" s="212"/>
      <c r="FF94" s="139"/>
      <c r="FG94" s="212"/>
      <c r="FH94" s="139"/>
      <c r="FI94" s="1307">
        <f>FE94+FG94</f>
        <v>0</v>
      </c>
      <c r="FJ94" s="139"/>
      <c r="FK94" s="212" t="str">
        <f t="shared" ref="FK94:FK113" ca="1" si="292">IF(TRIM(EP90)="","",EP90)</f>
        <v/>
      </c>
      <c r="FL94" s="139"/>
      <c r="FM94" s="622" t="str">
        <f t="shared" ref="FM94:FM113" si="293">IF(SUM(FE94,FG94)=0,"",FE94*SUM(56.1)/1000+SUM(FG94)*44.44/1000)</f>
        <v/>
      </c>
      <c r="FN94" s="139"/>
      <c r="FO94" s="1406"/>
      <c r="FP94" s="181"/>
      <c r="FQ94" s="1307" t="str">
        <f>EV94</f>
        <v>O1</v>
      </c>
      <c r="FR94" s="711" t="str">
        <f ca="1">EW94</f>
        <v/>
      </c>
      <c r="FS94" s="1334"/>
      <c r="FT94" s="6" t="str">
        <f ca="1">EY94</f>
        <v/>
      </c>
      <c r="FU94" s="139"/>
      <c r="FV94" s="6" t="str">
        <f>FA94</f>
        <v/>
      </c>
      <c r="FW94" s="139"/>
      <c r="FX94" s="12" t="str">
        <f ca="1">FC94</f>
        <v/>
      </c>
      <c r="FY94" s="1303"/>
      <c r="FZ94" s="212"/>
      <c r="GA94" s="139"/>
      <c r="GB94" s="212"/>
      <c r="GC94" s="139"/>
      <c r="GD94" s="1307">
        <f>FZ94+GB94</f>
        <v>0</v>
      </c>
      <c r="GE94" s="139"/>
      <c r="GF94" s="212" t="str">
        <f ca="1">IF(TRIM(FK94)="","",FK94)</f>
        <v/>
      </c>
      <c r="GG94" s="139"/>
      <c r="GH94" s="622" t="str">
        <f t="shared" ref="GH94:GH113" si="294">IF(SUM(FZ94,GB94)=0,"",FZ94*SUM(56.1)/1000+SUM(GB94)*44.44/1000)</f>
        <v/>
      </c>
      <c r="GI94" s="710"/>
      <c r="GJ94" s="1406"/>
      <c r="GK94" s="181"/>
      <c r="GO94" s="628"/>
      <c r="GP94" s="2451"/>
      <c r="GQ94" s="2452"/>
      <c r="GR94" s="2453"/>
      <c r="GS94" s="2453">
        <f t="shared" ca="1" si="209"/>
        <v>0</v>
      </c>
      <c r="GT94" s="2474">
        <f t="shared" ca="1" si="210"/>
        <v>0</v>
      </c>
      <c r="GU94" s="2455">
        <f t="shared" ca="1" si="211"/>
        <v>0</v>
      </c>
      <c r="GV94" s="2455">
        <f t="shared" ca="1" si="212"/>
        <v>0</v>
      </c>
      <c r="GW94" s="2455">
        <f t="shared" ca="1" si="213"/>
        <v>0</v>
      </c>
      <c r="GX94" s="2455">
        <f t="shared" ca="1" si="214"/>
        <v>0</v>
      </c>
      <c r="GY94" s="2455">
        <f t="shared" ca="1" si="215"/>
        <v>0</v>
      </c>
      <c r="GZ94" s="2455">
        <f t="shared" ca="1" si="216"/>
        <v>0</v>
      </c>
      <c r="HA94" s="2455">
        <f t="shared" ca="1" si="217"/>
        <v>0</v>
      </c>
      <c r="HB94" s="2455">
        <f t="shared" ca="1" si="218"/>
        <v>0</v>
      </c>
      <c r="HC94" s="2474">
        <v>20</v>
      </c>
      <c r="HD94" s="2455">
        <f t="shared" si="219"/>
        <v>0</v>
      </c>
      <c r="HE94" s="2455" t="str">
        <f t="shared" si="220"/>
        <v/>
      </c>
      <c r="HF94" s="2455" t="str">
        <f t="shared" si="221"/>
        <v/>
      </c>
      <c r="HG94" s="2455" t="str">
        <f t="shared" si="222"/>
        <v/>
      </c>
      <c r="HH94" s="2455" t="str">
        <f t="shared" si="223"/>
        <v/>
      </c>
      <c r="HI94" s="2455" t="str">
        <f t="shared" si="224"/>
        <v/>
      </c>
      <c r="HJ94" s="2455">
        <f t="shared" si="225"/>
        <v>0</v>
      </c>
      <c r="HK94" s="2455" t="s">
        <v>102</v>
      </c>
      <c r="HL94" s="2455" t="e">
        <f t="shared" si="233"/>
        <v>#N/A</v>
      </c>
      <c r="HM94" s="2455"/>
      <c r="HN94" s="2455" t="str">
        <f t="shared" ca="1" si="226"/>
        <v/>
      </c>
      <c r="HO94" s="2455" t="str">
        <f t="shared" ca="1" si="227"/>
        <v/>
      </c>
      <c r="HP94" s="2455" t="str">
        <f t="shared" ca="1" si="228"/>
        <v/>
      </c>
      <c r="HQ94" s="2455" t="str">
        <f t="shared" ca="1" si="229"/>
        <v/>
      </c>
      <c r="HR94" s="2455" t="str">
        <f t="shared" ca="1" si="230"/>
        <v/>
      </c>
      <c r="HS94" s="2455" t="str">
        <f t="shared" ca="1" si="231"/>
        <v/>
      </c>
      <c r="HT94" s="2476">
        <f t="shared" si="232"/>
        <v>0</v>
      </c>
      <c r="HU94" s="2454">
        <f t="shared" ca="1" si="235"/>
        <v>0</v>
      </c>
      <c r="HV94" s="2498">
        <f t="shared" si="234"/>
        <v>0</v>
      </c>
      <c r="HW94" s="2449" t="str">
        <f>'2020'!BS3</f>
        <v>Proces 28</v>
      </c>
      <c r="HX94" s="2439"/>
      <c r="HY94" s="201"/>
      <c r="HZ94" s="201"/>
    </row>
    <row r="95" spans="1:235" s="627" customFormat="1" ht="18.75" customHeight="1" x14ac:dyDescent="0.25">
      <c r="A95" s="1311" t="s">
        <v>1416</v>
      </c>
      <c r="B95" s="2237" t="str">
        <f t="shared" ca="1" si="236"/>
        <v/>
      </c>
      <c r="C95" s="1851"/>
      <c r="D95" s="213" t="str">
        <f t="shared" ca="1" si="237"/>
        <v/>
      </c>
      <c r="E95" s="145"/>
      <c r="F95" s="213"/>
      <c r="G95" s="145"/>
      <c r="H95" s="213" t="str">
        <f t="shared" ca="1" si="238"/>
        <v/>
      </c>
      <c r="I95" s="144"/>
      <c r="J95" s="213"/>
      <c r="K95" s="145"/>
      <c r="L95" s="213"/>
      <c r="M95" s="144"/>
      <c r="N95" s="2234" t="str">
        <f t="shared" ca="1" si="239"/>
        <v/>
      </c>
      <c r="O95" s="708"/>
      <c r="P95" s="2235" t="str">
        <f t="shared" ca="1" si="240"/>
        <v/>
      </c>
      <c r="Q95" s="144"/>
      <c r="R95" s="757" t="str">
        <f t="shared" ca="1" si="258"/>
        <v/>
      </c>
      <c r="S95" s="144"/>
      <c r="T95" s="2238" t="str">
        <f ca="1">HO49</f>
        <v/>
      </c>
      <c r="U95" s="1292"/>
      <c r="V95" s="1292"/>
      <c r="W95" s="1292"/>
      <c r="X95" s="1292"/>
      <c r="Y95" s="542"/>
      <c r="Z95" s="1309" t="str">
        <f t="shared" si="260"/>
        <v>O6</v>
      </c>
      <c r="AA95" s="691" t="str">
        <f t="shared" ca="1" si="241"/>
        <v/>
      </c>
      <c r="AB95" s="1334"/>
      <c r="AC95" s="691" t="str">
        <f t="shared" ca="1" si="242"/>
        <v/>
      </c>
      <c r="AD95" s="139"/>
      <c r="AE95" s="213" t="str">
        <f t="shared" si="243"/>
        <v/>
      </c>
      <c r="AF95" s="139"/>
      <c r="AG95" s="7" t="str">
        <f t="shared" ca="1" si="244"/>
        <v/>
      </c>
      <c r="AH95" s="1303"/>
      <c r="AI95" s="1311"/>
      <c r="AJ95" s="139"/>
      <c r="AK95" s="1311"/>
      <c r="AL95" s="139"/>
      <c r="AM95" s="1309">
        <f t="shared" si="261"/>
        <v>0</v>
      </c>
      <c r="AN95" s="139"/>
      <c r="AO95" s="213" t="str">
        <f t="shared" ca="1" si="245"/>
        <v/>
      </c>
      <c r="AP95" s="139"/>
      <c r="AQ95" s="632" t="str">
        <f t="shared" si="246"/>
        <v/>
      </c>
      <c r="AR95" s="1335"/>
      <c r="AS95" s="1336"/>
      <c r="AT95" s="181"/>
      <c r="AU95" s="1309" t="str">
        <f t="shared" si="262"/>
        <v>O6</v>
      </c>
      <c r="AV95" s="711" t="str">
        <f t="shared" ca="1" si="262"/>
        <v/>
      </c>
      <c r="AW95" s="1334"/>
      <c r="AX95" s="7" t="str">
        <f t="shared" ca="1" si="263"/>
        <v/>
      </c>
      <c r="AY95" s="139"/>
      <c r="AZ95" s="213" t="str">
        <f t="shared" si="247"/>
        <v/>
      </c>
      <c r="BA95" s="139"/>
      <c r="BB95" s="7" t="str">
        <f t="shared" ca="1" si="264"/>
        <v/>
      </c>
      <c r="BC95" s="1303"/>
      <c r="BD95" s="213" t="str">
        <f t="shared" si="286"/>
        <v/>
      </c>
      <c r="BE95" s="139"/>
      <c r="BF95" s="213" t="str">
        <f t="shared" si="287"/>
        <v/>
      </c>
      <c r="BG95" s="139"/>
      <c r="BH95" s="7" t="str">
        <f t="shared" si="265"/>
        <v/>
      </c>
      <c r="BI95" s="139"/>
      <c r="BJ95" s="213" t="str">
        <f t="shared" ca="1" si="266"/>
        <v/>
      </c>
      <c r="BK95" s="139"/>
      <c r="BL95" s="632" t="str">
        <f t="shared" si="248"/>
        <v/>
      </c>
      <c r="BM95" s="1335"/>
      <c r="BN95" s="1336"/>
      <c r="BO95" s="181"/>
      <c r="BP95" s="1309" t="str">
        <f t="shared" si="267"/>
        <v>O6</v>
      </c>
      <c r="BQ95" s="711" t="str">
        <f t="shared" ca="1" si="267"/>
        <v/>
      </c>
      <c r="BR95" s="1334"/>
      <c r="BS95" s="7" t="str">
        <f t="shared" ca="1" si="268"/>
        <v/>
      </c>
      <c r="BT95" s="139"/>
      <c r="BU95" s="213" t="str">
        <f t="shared" si="249"/>
        <v/>
      </c>
      <c r="BV95" s="139"/>
      <c r="BW95" s="7" t="str">
        <f t="shared" ca="1" si="269"/>
        <v/>
      </c>
      <c r="BX95" s="1303"/>
      <c r="BY95" s="1311"/>
      <c r="BZ95" s="139"/>
      <c r="CA95" s="1311"/>
      <c r="CB95" s="139"/>
      <c r="CC95" s="7" t="str">
        <f t="shared" si="270"/>
        <v/>
      </c>
      <c r="CD95" s="139"/>
      <c r="CE95" s="213" t="str">
        <f t="shared" ca="1" si="271"/>
        <v/>
      </c>
      <c r="CF95" s="139"/>
      <c r="CG95" s="632" t="str">
        <f t="shared" si="250"/>
        <v/>
      </c>
      <c r="CH95" s="1335"/>
      <c r="CI95" s="1336"/>
      <c r="CJ95" s="181"/>
      <c r="CK95" s="1309" t="str">
        <f t="shared" si="272"/>
        <v>O6</v>
      </c>
      <c r="CL95" s="711" t="str">
        <f t="shared" ca="1" si="272"/>
        <v/>
      </c>
      <c r="CM95" s="1334"/>
      <c r="CN95" s="7" t="str">
        <f t="shared" ca="1" si="273"/>
        <v/>
      </c>
      <c r="CO95" s="139"/>
      <c r="CP95" s="213" t="str">
        <f t="shared" si="251"/>
        <v/>
      </c>
      <c r="CQ95" s="139"/>
      <c r="CR95" s="7" t="str">
        <f t="shared" ca="1" si="252"/>
        <v/>
      </c>
      <c r="CS95" s="1303"/>
      <c r="CT95" s="1311"/>
      <c r="CU95" s="139"/>
      <c r="CV95" s="1311"/>
      <c r="CW95" s="139"/>
      <c r="CX95" s="7" t="str">
        <f t="shared" si="274"/>
        <v/>
      </c>
      <c r="CY95" s="139"/>
      <c r="CZ95" s="213" t="str">
        <f t="shared" ca="1" si="275"/>
        <v/>
      </c>
      <c r="DA95" s="139"/>
      <c r="DB95" s="632" t="str">
        <f t="shared" si="253"/>
        <v/>
      </c>
      <c r="DC95" s="1335"/>
      <c r="DD95" s="1336"/>
      <c r="DE95" s="181"/>
      <c r="DF95" s="1309" t="str">
        <f t="shared" si="276"/>
        <v>O6</v>
      </c>
      <c r="DG95" s="711" t="str">
        <f t="shared" ca="1" si="276"/>
        <v/>
      </c>
      <c r="DH95" s="1334"/>
      <c r="DI95" s="7" t="str">
        <f t="shared" ca="1" si="277"/>
        <v/>
      </c>
      <c r="DJ95" s="139"/>
      <c r="DK95" s="213" t="str">
        <f t="shared" si="254"/>
        <v/>
      </c>
      <c r="DL95" s="139"/>
      <c r="DM95" s="7" t="str">
        <f t="shared" ca="1" si="278"/>
        <v/>
      </c>
      <c r="DN95" s="1303"/>
      <c r="DO95" s="1311"/>
      <c r="DP95" s="139"/>
      <c r="DQ95" s="1311"/>
      <c r="DR95" s="139"/>
      <c r="DS95" s="7" t="str">
        <f t="shared" si="279"/>
        <v/>
      </c>
      <c r="DT95" s="139"/>
      <c r="DU95" s="213" t="str">
        <f t="shared" ca="1" si="280"/>
        <v/>
      </c>
      <c r="DV95" s="139"/>
      <c r="DW95" s="632" t="str">
        <f t="shared" si="255"/>
        <v/>
      </c>
      <c r="DX95" s="1335"/>
      <c r="DY95" s="1336"/>
      <c r="DZ95" s="181"/>
      <c r="EA95" s="1309" t="str">
        <f t="shared" si="281"/>
        <v>O6</v>
      </c>
      <c r="EB95" s="711" t="str">
        <f t="shared" ca="1" si="281"/>
        <v/>
      </c>
      <c r="EC95" s="1334"/>
      <c r="ED95" s="7" t="str">
        <f t="shared" ca="1" si="282"/>
        <v/>
      </c>
      <c r="EE95" s="139"/>
      <c r="EF95" s="213" t="str">
        <f t="shared" si="256"/>
        <v/>
      </c>
      <c r="EG95" s="139"/>
      <c r="EH95" s="7" t="str">
        <f t="shared" ca="1" si="283"/>
        <v/>
      </c>
      <c r="EI95" s="1303"/>
      <c r="EJ95" s="1311"/>
      <c r="EK95" s="139"/>
      <c r="EL95" s="1311"/>
      <c r="EM95" s="139"/>
      <c r="EN95" s="7" t="str">
        <f t="shared" si="284"/>
        <v/>
      </c>
      <c r="EO95" s="139"/>
      <c r="EP95" s="213" t="str">
        <f t="shared" ca="1" si="285"/>
        <v/>
      </c>
      <c r="EQ95" s="139"/>
      <c r="ER95" s="632" t="str">
        <f t="shared" si="257"/>
        <v/>
      </c>
      <c r="ES95" s="1335"/>
      <c r="ET95" s="1336"/>
      <c r="EU95" s="181"/>
      <c r="EV95" s="1309" t="str">
        <f t="shared" si="288"/>
        <v>O2</v>
      </c>
      <c r="EW95" s="711" t="str">
        <f t="shared" ca="1" si="288"/>
        <v/>
      </c>
      <c r="EX95" s="1334"/>
      <c r="EY95" s="7" t="str">
        <f t="shared" ca="1" si="289"/>
        <v/>
      </c>
      <c r="EZ95" s="139"/>
      <c r="FA95" s="7" t="str">
        <f t="shared" si="290"/>
        <v/>
      </c>
      <c r="FB95" s="139"/>
      <c r="FC95" s="6" t="str">
        <f t="shared" ca="1" si="291"/>
        <v/>
      </c>
      <c r="FD95" s="1303"/>
      <c r="FE95" s="213"/>
      <c r="FF95" s="139"/>
      <c r="FG95" s="213"/>
      <c r="FH95" s="139"/>
      <c r="FI95" s="1309">
        <f t="shared" ref="FI95:FI113" si="295">FE95+FG95</f>
        <v>0</v>
      </c>
      <c r="FJ95" s="139"/>
      <c r="FK95" s="213" t="str">
        <f t="shared" ca="1" si="292"/>
        <v/>
      </c>
      <c r="FL95" s="139"/>
      <c r="FM95" s="632" t="str">
        <f t="shared" si="293"/>
        <v/>
      </c>
      <c r="FN95" s="139"/>
      <c r="FO95" s="1405"/>
      <c r="FP95" s="181"/>
      <c r="FQ95" s="1309" t="str">
        <f t="shared" ref="FQ95:FR112" si="296">EV95</f>
        <v>O2</v>
      </c>
      <c r="FR95" s="711" t="str">
        <f t="shared" ca="1" si="296"/>
        <v/>
      </c>
      <c r="FS95" s="1334"/>
      <c r="FT95" s="7" t="str">
        <f t="shared" ref="FT95:FT112" ca="1" si="297">EY95</f>
        <v/>
      </c>
      <c r="FU95" s="139"/>
      <c r="FV95" s="7" t="str">
        <f>FA95</f>
        <v/>
      </c>
      <c r="FW95" s="139"/>
      <c r="FX95" s="6" t="str">
        <f t="shared" ref="FX95:FX113" ca="1" si="298">FC95</f>
        <v/>
      </c>
      <c r="FY95" s="1303"/>
      <c r="FZ95" s="213"/>
      <c r="GA95" s="139"/>
      <c r="GB95" s="213"/>
      <c r="GC95" s="139"/>
      <c r="GD95" s="1309">
        <f t="shared" ref="GD95:GD113" si="299">FZ95+GB95</f>
        <v>0</v>
      </c>
      <c r="GE95" s="139"/>
      <c r="GF95" s="213" t="str">
        <f t="shared" ref="GF95:GF113" ca="1" si="300">IF(TRIM(FK95)="","",FK95)</f>
        <v/>
      </c>
      <c r="GG95" s="139"/>
      <c r="GH95" s="632" t="str">
        <f t="shared" si="294"/>
        <v/>
      </c>
      <c r="GI95" s="710"/>
      <c r="GJ95" s="1405"/>
      <c r="GK95" s="181"/>
      <c r="GO95" s="628"/>
      <c r="GP95" s="2451"/>
      <c r="GQ95" s="2452"/>
      <c r="GR95" s="2453"/>
      <c r="GS95" s="2453"/>
      <c r="GT95" s="2484"/>
      <c r="GU95" s="2457"/>
      <c r="GV95" s="2457"/>
      <c r="GW95" s="2457"/>
      <c r="GX95" s="2457"/>
      <c r="GY95" s="2457"/>
      <c r="GZ95" s="2457"/>
      <c r="HA95" s="2457"/>
      <c r="HB95" s="2457"/>
      <c r="HC95" s="2474">
        <v>21</v>
      </c>
      <c r="HD95" s="2455">
        <f t="shared" si="219"/>
        <v>0</v>
      </c>
      <c r="HE95" s="2455" t="str">
        <f t="shared" si="220"/>
        <v/>
      </c>
      <c r="HF95" s="2455" t="str">
        <f t="shared" si="221"/>
        <v/>
      </c>
      <c r="HG95" s="2455" t="str">
        <f t="shared" si="222"/>
        <v/>
      </c>
      <c r="HH95" s="2455" t="str">
        <f t="shared" si="223"/>
        <v/>
      </c>
      <c r="HI95" s="2455" t="str">
        <f t="shared" si="224"/>
        <v/>
      </c>
      <c r="HJ95" s="2455">
        <f t="shared" si="225"/>
        <v>0</v>
      </c>
      <c r="HK95" s="2455" t="s">
        <v>103</v>
      </c>
      <c r="HL95" s="2455" t="e">
        <f t="shared" si="233"/>
        <v>#N/A</v>
      </c>
      <c r="HM95" s="2455"/>
      <c r="HN95" s="2455" t="str">
        <f t="shared" ca="1" si="226"/>
        <v/>
      </c>
      <c r="HO95" s="2455" t="str">
        <f t="shared" ca="1" si="227"/>
        <v/>
      </c>
      <c r="HP95" s="2455" t="str">
        <f t="shared" ca="1" si="228"/>
        <v/>
      </c>
      <c r="HQ95" s="2455" t="str">
        <f t="shared" ca="1" si="229"/>
        <v/>
      </c>
      <c r="HR95" s="2455" t="str">
        <f t="shared" ca="1" si="230"/>
        <v/>
      </c>
      <c r="HS95" s="2455" t="str">
        <f t="shared" ca="1" si="231"/>
        <v/>
      </c>
      <c r="HT95" s="2476">
        <f t="shared" si="232"/>
        <v>0</v>
      </c>
      <c r="HU95" s="2454">
        <f t="shared" ca="1" si="235"/>
        <v>0</v>
      </c>
      <c r="HV95" s="2498">
        <f t="shared" si="234"/>
        <v>0</v>
      </c>
      <c r="HW95" s="2460" t="str">
        <f>'2020'!BT3</f>
        <v>Proces 29</v>
      </c>
      <c r="HX95" s="2439"/>
      <c r="HY95" s="201"/>
      <c r="HZ95" s="201"/>
    </row>
    <row r="96" spans="1:235" s="627" customFormat="1" ht="18.75" customHeight="1" x14ac:dyDescent="0.25">
      <c r="A96" s="1311" t="s">
        <v>1417</v>
      </c>
      <c r="B96" s="2237" t="str">
        <f t="shared" ca="1" si="236"/>
        <v/>
      </c>
      <c r="C96" s="1851"/>
      <c r="D96" s="213" t="str">
        <f t="shared" ca="1" si="237"/>
        <v/>
      </c>
      <c r="E96" s="145"/>
      <c r="F96" s="213"/>
      <c r="G96" s="145"/>
      <c r="H96" s="213" t="str">
        <f t="shared" ca="1" si="238"/>
        <v/>
      </c>
      <c r="I96" s="144"/>
      <c r="J96" s="213"/>
      <c r="K96" s="145"/>
      <c r="L96" s="213"/>
      <c r="M96" s="144"/>
      <c r="N96" s="2234" t="str">
        <f t="shared" ca="1" si="239"/>
        <v/>
      </c>
      <c r="O96" s="708"/>
      <c r="P96" s="2235" t="str">
        <f t="shared" ca="1" si="240"/>
        <v/>
      </c>
      <c r="Q96" s="144"/>
      <c r="R96" s="757" t="str">
        <f t="shared" ca="1" si="258"/>
        <v/>
      </c>
      <c r="S96" s="144"/>
      <c r="T96" s="2238" t="str">
        <f t="shared" ca="1" si="259"/>
        <v/>
      </c>
      <c r="U96" s="1292"/>
      <c r="V96" s="1292"/>
      <c r="W96" s="1292"/>
      <c r="X96" s="1292"/>
      <c r="Y96" s="542"/>
      <c r="Z96" s="1309" t="str">
        <f t="shared" si="260"/>
        <v>O7</v>
      </c>
      <c r="AA96" s="691" t="str">
        <f t="shared" ca="1" si="241"/>
        <v/>
      </c>
      <c r="AB96" s="1334"/>
      <c r="AC96" s="691" t="str">
        <f t="shared" ca="1" si="242"/>
        <v/>
      </c>
      <c r="AD96" s="139"/>
      <c r="AE96" s="213" t="str">
        <f t="shared" si="243"/>
        <v/>
      </c>
      <c r="AF96" s="139"/>
      <c r="AG96" s="7" t="str">
        <f t="shared" ca="1" si="244"/>
        <v/>
      </c>
      <c r="AH96" s="1303"/>
      <c r="AI96" s="1311"/>
      <c r="AJ96" s="139"/>
      <c r="AK96" s="1311"/>
      <c r="AL96" s="139"/>
      <c r="AM96" s="1309">
        <f t="shared" si="261"/>
        <v>0</v>
      </c>
      <c r="AN96" s="139"/>
      <c r="AO96" s="213" t="str">
        <f t="shared" ca="1" si="245"/>
        <v/>
      </c>
      <c r="AP96" s="139"/>
      <c r="AQ96" s="632" t="str">
        <f t="shared" si="246"/>
        <v/>
      </c>
      <c r="AR96" s="1335"/>
      <c r="AS96" s="1336"/>
      <c r="AT96" s="181"/>
      <c r="AU96" s="1309" t="str">
        <f t="shared" si="262"/>
        <v>O7</v>
      </c>
      <c r="AV96" s="711" t="str">
        <f t="shared" ca="1" si="262"/>
        <v/>
      </c>
      <c r="AW96" s="1334"/>
      <c r="AX96" s="7" t="str">
        <f t="shared" ca="1" si="263"/>
        <v/>
      </c>
      <c r="AY96" s="139"/>
      <c r="AZ96" s="213" t="str">
        <f t="shared" si="247"/>
        <v/>
      </c>
      <c r="BA96" s="139"/>
      <c r="BB96" s="7" t="str">
        <f t="shared" ca="1" si="264"/>
        <v/>
      </c>
      <c r="BC96" s="1303"/>
      <c r="BD96" s="213" t="str">
        <f t="shared" si="286"/>
        <v/>
      </c>
      <c r="BE96" s="139"/>
      <c r="BF96" s="213" t="str">
        <f t="shared" si="287"/>
        <v/>
      </c>
      <c r="BG96" s="139"/>
      <c r="BH96" s="7" t="str">
        <f t="shared" si="265"/>
        <v/>
      </c>
      <c r="BI96" s="139"/>
      <c r="BJ96" s="213" t="str">
        <f t="shared" ca="1" si="266"/>
        <v/>
      </c>
      <c r="BK96" s="139"/>
      <c r="BL96" s="632" t="str">
        <f t="shared" si="248"/>
        <v/>
      </c>
      <c r="BM96" s="1335"/>
      <c r="BN96" s="1336"/>
      <c r="BO96" s="181"/>
      <c r="BP96" s="1309" t="str">
        <f t="shared" si="267"/>
        <v>O7</v>
      </c>
      <c r="BQ96" s="711" t="str">
        <f t="shared" ca="1" si="267"/>
        <v/>
      </c>
      <c r="BR96" s="1334"/>
      <c r="BS96" s="7" t="str">
        <f t="shared" ca="1" si="268"/>
        <v/>
      </c>
      <c r="BT96" s="139"/>
      <c r="BU96" s="213" t="str">
        <f t="shared" si="249"/>
        <v/>
      </c>
      <c r="BV96" s="139"/>
      <c r="BW96" s="7" t="str">
        <f t="shared" ca="1" si="269"/>
        <v/>
      </c>
      <c r="BX96" s="1303"/>
      <c r="BY96" s="1311"/>
      <c r="BZ96" s="139"/>
      <c r="CA96" s="1311"/>
      <c r="CB96" s="139"/>
      <c r="CC96" s="7" t="str">
        <f t="shared" si="270"/>
        <v/>
      </c>
      <c r="CD96" s="139"/>
      <c r="CE96" s="213" t="str">
        <f t="shared" ca="1" si="271"/>
        <v/>
      </c>
      <c r="CF96" s="139"/>
      <c r="CG96" s="632" t="str">
        <f t="shared" si="250"/>
        <v/>
      </c>
      <c r="CH96" s="1335"/>
      <c r="CI96" s="1336"/>
      <c r="CJ96" s="181"/>
      <c r="CK96" s="1309" t="str">
        <f t="shared" si="272"/>
        <v>O7</v>
      </c>
      <c r="CL96" s="711" t="str">
        <f t="shared" ca="1" si="272"/>
        <v/>
      </c>
      <c r="CM96" s="1334"/>
      <c r="CN96" s="7" t="str">
        <f t="shared" ca="1" si="273"/>
        <v/>
      </c>
      <c r="CO96" s="139"/>
      <c r="CP96" s="213" t="str">
        <f t="shared" si="251"/>
        <v/>
      </c>
      <c r="CQ96" s="139"/>
      <c r="CR96" s="7" t="str">
        <f t="shared" ca="1" si="252"/>
        <v/>
      </c>
      <c r="CS96" s="1303"/>
      <c r="CT96" s="1311"/>
      <c r="CU96" s="139"/>
      <c r="CV96" s="1311"/>
      <c r="CW96" s="139"/>
      <c r="CX96" s="7" t="str">
        <f t="shared" si="274"/>
        <v/>
      </c>
      <c r="CY96" s="139"/>
      <c r="CZ96" s="213" t="str">
        <f t="shared" ca="1" si="275"/>
        <v/>
      </c>
      <c r="DA96" s="139"/>
      <c r="DB96" s="632" t="str">
        <f t="shared" si="253"/>
        <v/>
      </c>
      <c r="DC96" s="1335"/>
      <c r="DD96" s="1336"/>
      <c r="DE96" s="181"/>
      <c r="DF96" s="1309" t="str">
        <f t="shared" si="276"/>
        <v>O7</v>
      </c>
      <c r="DG96" s="711" t="str">
        <f t="shared" ca="1" si="276"/>
        <v/>
      </c>
      <c r="DH96" s="1334"/>
      <c r="DI96" s="7" t="str">
        <f t="shared" ca="1" si="277"/>
        <v/>
      </c>
      <c r="DJ96" s="139"/>
      <c r="DK96" s="213" t="str">
        <f t="shared" si="254"/>
        <v/>
      </c>
      <c r="DL96" s="139"/>
      <c r="DM96" s="7" t="str">
        <f t="shared" ca="1" si="278"/>
        <v/>
      </c>
      <c r="DN96" s="1303"/>
      <c r="DO96" s="1311"/>
      <c r="DP96" s="139"/>
      <c r="DQ96" s="1311"/>
      <c r="DR96" s="139"/>
      <c r="DS96" s="7" t="str">
        <f t="shared" si="279"/>
        <v/>
      </c>
      <c r="DT96" s="139"/>
      <c r="DU96" s="213" t="str">
        <f t="shared" ca="1" si="280"/>
        <v/>
      </c>
      <c r="DV96" s="139"/>
      <c r="DW96" s="632" t="str">
        <f t="shared" si="255"/>
        <v/>
      </c>
      <c r="DX96" s="1335"/>
      <c r="DY96" s="1336"/>
      <c r="DZ96" s="181"/>
      <c r="EA96" s="1309" t="str">
        <f t="shared" si="281"/>
        <v>O7</v>
      </c>
      <c r="EB96" s="711" t="str">
        <f t="shared" ca="1" si="281"/>
        <v/>
      </c>
      <c r="EC96" s="1334"/>
      <c r="ED96" s="7" t="str">
        <f t="shared" ca="1" si="282"/>
        <v/>
      </c>
      <c r="EE96" s="139"/>
      <c r="EF96" s="213" t="str">
        <f t="shared" si="256"/>
        <v/>
      </c>
      <c r="EG96" s="139"/>
      <c r="EH96" s="7" t="str">
        <f t="shared" ca="1" si="283"/>
        <v/>
      </c>
      <c r="EI96" s="1303"/>
      <c r="EJ96" s="1311"/>
      <c r="EK96" s="139"/>
      <c r="EL96" s="1311"/>
      <c r="EM96" s="139"/>
      <c r="EN96" s="7" t="str">
        <f t="shared" si="284"/>
        <v/>
      </c>
      <c r="EO96" s="139"/>
      <c r="EP96" s="213" t="str">
        <f t="shared" ca="1" si="285"/>
        <v/>
      </c>
      <c r="EQ96" s="139"/>
      <c r="ER96" s="632" t="str">
        <f t="shared" si="257"/>
        <v/>
      </c>
      <c r="ES96" s="1335"/>
      <c r="ET96" s="1336"/>
      <c r="EU96" s="181"/>
      <c r="EV96" s="1309" t="str">
        <f t="shared" si="288"/>
        <v>O3</v>
      </c>
      <c r="EW96" s="711" t="str">
        <f t="shared" ca="1" si="288"/>
        <v/>
      </c>
      <c r="EX96" s="1334"/>
      <c r="EY96" s="7" t="str">
        <f t="shared" ca="1" si="289"/>
        <v/>
      </c>
      <c r="EZ96" s="139"/>
      <c r="FA96" s="7" t="str">
        <f t="shared" si="290"/>
        <v/>
      </c>
      <c r="FB96" s="139"/>
      <c r="FC96" s="7" t="str">
        <f t="shared" ca="1" si="291"/>
        <v/>
      </c>
      <c r="FD96" s="1303"/>
      <c r="FE96" s="213"/>
      <c r="FF96" s="139"/>
      <c r="FG96" s="213"/>
      <c r="FH96" s="139"/>
      <c r="FI96" s="1309">
        <f t="shared" si="295"/>
        <v>0</v>
      </c>
      <c r="FJ96" s="139"/>
      <c r="FK96" s="213" t="str">
        <f t="shared" ca="1" si="292"/>
        <v/>
      </c>
      <c r="FL96" s="139"/>
      <c r="FM96" s="632" t="str">
        <f t="shared" si="293"/>
        <v/>
      </c>
      <c r="FN96" s="139"/>
      <c r="FO96" s="1405"/>
      <c r="FP96" s="181"/>
      <c r="FQ96" s="1309" t="str">
        <f t="shared" si="296"/>
        <v>O3</v>
      </c>
      <c r="FR96" s="711" t="str">
        <f t="shared" ca="1" si="296"/>
        <v/>
      </c>
      <c r="FS96" s="1334"/>
      <c r="FT96" s="7" t="str">
        <f t="shared" ca="1" si="297"/>
        <v/>
      </c>
      <c r="FU96" s="139"/>
      <c r="FV96" s="7" t="str">
        <f t="shared" ref="FV96:FV112" si="301">FA96</f>
        <v/>
      </c>
      <c r="FW96" s="139"/>
      <c r="FX96" s="7" t="str">
        <f t="shared" ca="1" si="298"/>
        <v/>
      </c>
      <c r="FY96" s="1303"/>
      <c r="FZ96" s="213"/>
      <c r="GA96" s="139"/>
      <c r="GB96" s="213"/>
      <c r="GC96" s="139"/>
      <c r="GD96" s="1309">
        <f t="shared" si="299"/>
        <v>0</v>
      </c>
      <c r="GE96" s="139"/>
      <c r="GF96" s="213" t="str">
        <f t="shared" ca="1" si="300"/>
        <v/>
      </c>
      <c r="GG96" s="139"/>
      <c r="GH96" s="632" t="str">
        <f t="shared" si="294"/>
        <v/>
      </c>
      <c r="GI96" s="710"/>
      <c r="GJ96" s="1405"/>
      <c r="GK96" s="181"/>
      <c r="GO96" s="628"/>
      <c r="GP96" s="2451"/>
      <c r="GQ96" s="2452"/>
      <c r="GR96" s="2453"/>
      <c r="GS96" s="2453"/>
      <c r="GT96" s="2453"/>
      <c r="GU96" s="2453"/>
      <c r="GV96" s="2453"/>
      <c r="GW96" s="2453"/>
      <c r="GX96" s="2453"/>
      <c r="GY96" s="2453"/>
      <c r="GZ96" s="2453"/>
      <c r="HA96" s="2453"/>
      <c r="HB96" s="2453"/>
      <c r="HC96" s="2474">
        <v>22</v>
      </c>
      <c r="HD96" s="2455">
        <f t="shared" si="219"/>
        <v>0</v>
      </c>
      <c r="HE96" s="2455" t="str">
        <f t="shared" si="220"/>
        <v/>
      </c>
      <c r="HF96" s="2455" t="str">
        <f t="shared" si="221"/>
        <v/>
      </c>
      <c r="HG96" s="2455" t="str">
        <f t="shared" si="222"/>
        <v/>
      </c>
      <c r="HH96" s="2455" t="str">
        <f t="shared" si="223"/>
        <v/>
      </c>
      <c r="HI96" s="2455" t="str">
        <f t="shared" si="224"/>
        <v/>
      </c>
      <c r="HJ96" s="2455">
        <f t="shared" si="225"/>
        <v>0</v>
      </c>
      <c r="HK96" s="2455" t="s">
        <v>104</v>
      </c>
      <c r="HL96" s="2455" t="e">
        <f t="shared" si="233"/>
        <v>#N/A</v>
      </c>
      <c r="HM96" s="2455"/>
      <c r="HN96" s="2455" t="str">
        <f t="shared" ca="1" si="226"/>
        <v/>
      </c>
      <c r="HO96" s="2455" t="str">
        <f t="shared" ca="1" si="227"/>
        <v/>
      </c>
      <c r="HP96" s="2455" t="str">
        <f t="shared" ca="1" si="228"/>
        <v/>
      </c>
      <c r="HQ96" s="2455" t="str">
        <f t="shared" ca="1" si="229"/>
        <v/>
      </c>
      <c r="HR96" s="2455" t="str">
        <f t="shared" ca="1" si="230"/>
        <v/>
      </c>
      <c r="HS96" s="2455" t="str">
        <f t="shared" ca="1" si="231"/>
        <v/>
      </c>
      <c r="HT96" s="2476">
        <f t="shared" si="232"/>
        <v>0</v>
      </c>
      <c r="HU96" s="2454">
        <f t="shared" ca="1" si="235"/>
        <v>0</v>
      </c>
      <c r="HV96" s="2498">
        <f t="shared" si="234"/>
        <v>0</v>
      </c>
      <c r="HW96" s="2460" t="str">
        <f>'2020'!BU3</f>
        <v>Proces 30</v>
      </c>
      <c r="HX96" s="2439"/>
      <c r="HY96" s="201"/>
      <c r="HZ96" s="201"/>
    </row>
    <row r="97" spans="1:235" s="627" customFormat="1" ht="18.75" customHeight="1" x14ac:dyDescent="0.25">
      <c r="A97" s="1311" t="s">
        <v>1418</v>
      </c>
      <c r="B97" s="2237" t="str">
        <f t="shared" ca="1" si="236"/>
        <v/>
      </c>
      <c r="C97" s="1851"/>
      <c r="D97" s="213" t="str">
        <f t="shared" ca="1" si="237"/>
        <v/>
      </c>
      <c r="E97" s="145"/>
      <c r="F97" s="213"/>
      <c r="G97" s="145"/>
      <c r="H97" s="213" t="str">
        <f t="shared" ca="1" si="238"/>
        <v/>
      </c>
      <c r="I97" s="144"/>
      <c r="J97" s="213"/>
      <c r="K97" s="145"/>
      <c r="L97" s="213"/>
      <c r="M97" s="144"/>
      <c r="N97" s="2234" t="str">
        <f t="shared" ca="1" si="239"/>
        <v/>
      </c>
      <c r="O97" s="708"/>
      <c r="P97" s="2235" t="str">
        <f t="shared" ca="1" si="240"/>
        <v/>
      </c>
      <c r="Q97" s="144"/>
      <c r="R97" s="757" t="str">
        <f t="shared" ca="1" si="258"/>
        <v/>
      </c>
      <c r="S97" s="144"/>
      <c r="T97" s="2238" t="str">
        <f t="shared" ca="1" si="259"/>
        <v/>
      </c>
      <c r="U97" s="1292"/>
      <c r="V97" s="1292"/>
      <c r="W97" s="1292"/>
      <c r="X97" s="1292"/>
      <c r="Y97" s="542"/>
      <c r="Z97" s="1309" t="str">
        <f t="shared" si="260"/>
        <v>O8</v>
      </c>
      <c r="AA97" s="691" t="str">
        <f t="shared" ca="1" si="241"/>
        <v/>
      </c>
      <c r="AB97" s="1334"/>
      <c r="AC97" s="691" t="str">
        <f t="shared" ca="1" si="242"/>
        <v/>
      </c>
      <c r="AD97" s="139"/>
      <c r="AE97" s="213" t="str">
        <f t="shared" si="243"/>
        <v/>
      </c>
      <c r="AF97" s="139"/>
      <c r="AG97" s="7" t="str">
        <f t="shared" ca="1" si="244"/>
        <v/>
      </c>
      <c r="AH97" s="1303"/>
      <c r="AI97" s="1311"/>
      <c r="AJ97" s="139"/>
      <c r="AK97" s="1311"/>
      <c r="AL97" s="139"/>
      <c r="AM97" s="1309">
        <f t="shared" si="261"/>
        <v>0</v>
      </c>
      <c r="AN97" s="139"/>
      <c r="AO97" s="213" t="str">
        <f t="shared" ca="1" si="245"/>
        <v/>
      </c>
      <c r="AP97" s="139"/>
      <c r="AQ97" s="632" t="str">
        <f t="shared" si="246"/>
        <v/>
      </c>
      <c r="AR97" s="1335"/>
      <c r="AS97" s="1336"/>
      <c r="AT97" s="181"/>
      <c r="AU97" s="1309" t="str">
        <f t="shared" si="262"/>
        <v>O8</v>
      </c>
      <c r="AV97" s="711" t="str">
        <f t="shared" ca="1" si="262"/>
        <v/>
      </c>
      <c r="AW97" s="1334"/>
      <c r="AX97" s="7" t="str">
        <f t="shared" ca="1" si="263"/>
        <v/>
      </c>
      <c r="AY97" s="139"/>
      <c r="AZ97" s="213" t="str">
        <f t="shared" si="247"/>
        <v/>
      </c>
      <c r="BA97" s="139"/>
      <c r="BB97" s="7" t="str">
        <f t="shared" ca="1" si="264"/>
        <v/>
      </c>
      <c r="BC97" s="1303"/>
      <c r="BD97" s="213" t="str">
        <f t="shared" si="286"/>
        <v/>
      </c>
      <c r="BE97" s="139"/>
      <c r="BF97" s="213" t="str">
        <f t="shared" si="287"/>
        <v/>
      </c>
      <c r="BG97" s="139"/>
      <c r="BH97" s="7" t="str">
        <f t="shared" si="265"/>
        <v/>
      </c>
      <c r="BI97" s="139"/>
      <c r="BJ97" s="213" t="str">
        <f t="shared" ca="1" si="266"/>
        <v/>
      </c>
      <c r="BK97" s="139"/>
      <c r="BL97" s="632" t="str">
        <f t="shared" si="248"/>
        <v/>
      </c>
      <c r="BM97" s="1335"/>
      <c r="BN97" s="1336"/>
      <c r="BO97" s="181"/>
      <c r="BP97" s="1309" t="str">
        <f t="shared" si="267"/>
        <v>O8</v>
      </c>
      <c r="BQ97" s="711" t="str">
        <f t="shared" ca="1" si="267"/>
        <v/>
      </c>
      <c r="BR97" s="1334"/>
      <c r="BS97" s="7" t="str">
        <f t="shared" ca="1" si="268"/>
        <v/>
      </c>
      <c r="BT97" s="139"/>
      <c r="BU97" s="213" t="str">
        <f t="shared" si="249"/>
        <v/>
      </c>
      <c r="BV97" s="139"/>
      <c r="BW97" s="7" t="str">
        <f t="shared" ca="1" si="269"/>
        <v/>
      </c>
      <c r="BX97" s="1303"/>
      <c r="BY97" s="1311"/>
      <c r="BZ97" s="139"/>
      <c r="CA97" s="1311"/>
      <c r="CB97" s="139"/>
      <c r="CC97" s="7" t="str">
        <f t="shared" si="270"/>
        <v/>
      </c>
      <c r="CD97" s="139"/>
      <c r="CE97" s="213" t="str">
        <f t="shared" ca="1" si="271"/>
        <v/>
      </c>
      <c r="CF97" s="139"/>
      <c r="CG97" s="632" t="str">
        <f t="shared" si="250"/>
        <v/>
      </c>
      <c r="CH97" s="1335"/>
      <c r="CI97" s="1336"/>
      <c r="CJ97" s="181"/>
      <c r="CK97" s="1309" t="str">
        <f t="shared" si="272"/>
        <v>O8</v>
      </c>
      <c r="CL97" s="711" t="str">
        <f t="shared" ca="1" si="272"/>
        <v/>
      </c>
      <c r="CM97" s="1334"/>
      <c r="CN97" s="7" t="str">
        <f t="shared" ca="1" si="273"/>
        <v/>
      </c>
      <c r="CO97" s="139"/>
      <c r="CP97" s="213" t="str">
        <f t="shared" si="251"/>
        <v/>
      </c>
      <c r="CQ97" s="139"/>
      <c r="CR97" s="7" t="str">
        <f t="shared" ca="1" si="252"/>
        <v/>
      </c>
      <c r="CS97" s="1303"/>
      <c r="CT97" s="1311"/>
      <c r="CU97" s="139"/>
      <c r="CV97" s="1311"/>
      <c r="CW97" s="139"/>
      <c r="CX97" s="7" t="str">
        <f t="shared" si="274"/>
        <v/>
      </c>
      <c r="CY97" s="139"/>
      <c r="CZ97" s="213" t="str">
        <f t="shared" ca="1" si="275"/>
        <v/>
      </c>
      <c r="DA97" s="139"/>
      <c r="DB97" s="632" t="str">
        <f t="shared" si="253"/>
        <v/>
      </c>
      <c r="DC97" s="1335"/>
      <c r="DD97" s="1336"/>
      <c r="DE97" s="181"/>
      <c r="DF97" s="1309" t="str">
        <f t="shared" si="276"/>
        <v>O8</v>
      </c>
      <c r="DG97" s="711" t="str">
        <f t="shared" ca="1" si="276"/>
        <v/>
      </c>
      <c r="DH97" s="1334"/>
      <c r="DI97" s="7" t="str">
        <f t="shared" ca="1" si="277"/>
        <v/>
      </c>
      <c r="DJ97" s="139"/>
      <c r="DK97" s="213" t="str">
        <f t="shared" si="254"/>
        <v/>
      </c>
      <c r="DL97" s="139"/>
      <c r="DM97" s="7" t="str">
        <f t="shared" ca="1" si="278"/>
        <v/>
      </c>
      <c r="DN97" s="1303"/>
      <c r="DO97" s="1311"/>
      <c r="DP97" s="139"/>
      <c r="DQ97" s="1311"/>
      <c r="DR97" s="139"/>
      <c r="DS97" s="7" t="str">
        <f t="shared" si="279"/>
        <v/>
      </c>
      <c r="DT97" s="139"/>
      <c r="DU97" s="213" t="str">
        <f t="shared" ca="1" si="280"/>
        <v/>
      </c>
      <c r="DV97" s="139"/>
      <c r="DW97" s="632" t="str">
        <f t="shared" si="255"/>
        <v/>
      </c>
      <c r="DX97" s="1335"/>
      <c r="DY97" s="1336"/>
      <c r="DZ97" s="181"/>
      <c r="EA97" s="1309" t="str">
        <f t="shared" si="281"/>
        <v>O8</v>
      </c>
      <c r="EB97" s="711" t="str">
        <f t="shared" ca="1" si="281"/>
        <v/>
      </c>
      <c r="EC97" s="1334"/>
      <c r="ED97" s="7" t="str">
        <f t="shared" ca="1" si="282"/>
        <v/>
      </c>
      <c r="EE97" s="139"/>
      <c r="EF97" s="213" t="str">
        <f t="shared" si="256"/>
        <v/>
      </c>
      <c r="EG97" s="139"/>
      <c r="EH97" s="7" t="str">
        <f t="shared" ca="1" si="283"/>
        <v/>
      </c>
      <c r="EI97" s="1303"/>
      <c r="EJ97" s="1311"/>
      <c r="EK97" s="139"/>
      <c r="EL97" s="1311"/>
      <c r="EM97" s="139"/>
      <c r="EN97" s="7" t="str">
        <f t="shared" si="284"/>
        <v/>
      </c>
      <c r="EO97" s="139"/>
      <c r="EP97" s="213" t="str">
        <f t="shared" ca="1" si="285"/>
        <v/>
      </c>
      <c r="EQ97" s="139"/>
      <c r="ER97" s="632" t="str">
        <f t="shared" si="257"/>
        <v/>
      </c>
      <c r="ES97" s="1335"/>
      <c r="ET97" s="1336"/>
      <c r="EU97" s="181"/>
      <c r="EV97" s="1309" t="str">
        <f t="shared" si="288"/>
        <v>O4</v>
      </c>
      <c r="EW97" s="711" t="str">
        <f t="shared" ca="1" si="288"/>
        <v/>
      </c>
      <c r="EX97" s="1334"/>
      <c r="EY97" s="7" t="str">
        <f t="shared" ca="1" si="289"/>
        <v/>
      </c>
      <c r="EZ97" s="139"/>
      <c r="FA97" s="7" t="str">
        <f t="shared" si="290"/>
        <v/>
      </c>
      <c r="FB97" s="139"/>
      <c r="FC97" s="7" t="str">
        <f t="shared" ca="1" si="291"/>
        <v/>
      </c>
      <c r="FD97" s="1303"/>
      <c r="FE97" s="213"/>
      <c r="FF97" s="139"/>
      <c r="FG97" s="213"/>
      <c r="FH97" s="139"/>
      <c r="FI97" s="1309">
        <f t="shared" si="295"/>
        <v>0</v>
      </c>
      <c r="FJ97" s="139"/>
      <c r="FK97" s="213" t="str">
        <f t="shared" ca="1" si="292"/>
        <v/>
      </c>
      <c r="FL97" s="139"/>
      <c r="FM97" s="632" t="str">
        <f t="shared" si="293"/>
        <v/>
      </c>
      <c r="FN97" s="139"/>
      <c r="FO97" s="1405"/>
      <c r="FP97" s="181"/>
      <c r="FQ97" s="1309" t="str">
        <f t="shared" si="296"/>
        <v>O4</v>
      </c>
      <c r="FR97" s="711" t="str">
        <f t="shared" ca="1" si="296"/>
        <v/>
      </c>
      <c r="FS97" s="1334"/>
      <c r="FT97" s="7" t="str">
        <f t="shared" ca="1" si="297"/>
        <v/>
      </c>
      <c r="FU97" s="139"/>
      <c r="FV97" s="7" t="str">
        <f t="shared" si="301"/>
        <v/>
      </c>
      <c r="FW97" s="139"/>
      <c r="FX97" s="7" t="str">
        <f t="shared" ca="1" si="298"/>
        <v/>
      </c>
      <c r="FY97" s="1303"/>
      <c r="FZ97" s="213"/>
      <c r="GA97" s="139"/>
      <c r="GB97" s="213"/>
      <c r="GC97" s="139"/>
      <c r="GD97" s="1309">
        <f t="shared" si="299"/>
        <v>0</v>
      </c>
      <c r="GE97" s="139"/>
      <c r="GF97" s="213" t="str">
        <f t="shared" ca="1" si="300"/>
        <v/>
      </c>
      <c r="GG97" s="139"/>
      <c r="GH97" s="632" t="str">
        <f t="shared" si="294"/>
        <v/>
      </c>
      <c r="GI97" s="710"/>
      <c r="GJ97" s="1405"/>
      <c r="GK97" s="181"/>
      <c r="GO97" s="628"/>
      <c r="GP97" s="2451"/>
      <c r="GQ97" s="2452"/>
      <c r="GR97" s="2453"/>
      <c r="GS97" s="2453"/>
      <c r="GT97" s="2453"/>
      <c r="GU97" s="2453"/>
      <c r="GV97" s="2453"/>
      <c r="GW97" s="2453"/>
      <c r="GX97" s="2453"/>
      <c r="GY97" s="2453"/>
      <c r="GZ97" s="2453"/>
      <c r="HA97" s="2453"/>
      <c r="HB97" s="2453"/>
      <c r="HC97" s="2474">
        <v>23</v>
      </c>
      <c r="HD97" s="2455">
        <f t="shared" si="219"/>
        <v>0</v>
      </c>
      <c r="HE97" s="2455" t="str">
        <f t="shared" si="220"/>
        <v/>
      </c>
      <c r="HF97" s="2455" t="str">
        <f t="shared" si="221"/>
        <v/>
      </c>
      <c r="HG97" s="2455" t="str">
        <f t="shared" si="222"/>
        <v/>
      </c>
      <c r="HH97" s="2455" t="str">
        <f t="shared" si="223"/>
        <v/>
      </c>
      <c r="HI97" s="2455" t="str">
        <f t="shared" si="224"/>
        <v/>
      </c>
      <c r="HJ97" s="2455">
        <f t="shared" si="225"/>
        <v>0</v>
      </c>
      <c r="HK97" s="2455" t="s">
        <v>105</v>
      </c>
      <c r="HL97" s="2455" t="e">
        <f t="shared" si="233"/>
        <v>#N/A</v>
      </c>
      <c r="HM97" s="2455"/>
      <c r="HN97" s="2455" t="str">
        <f t="shared" ca="1" si="226"/>
        <v/>
      </c>
      <c r="HO97" s="2455" t="str">
        <f t="shared" ca="1" si="227"/>
        <v/>
      </c>
      <c r="HP97" s="2455" t="str">
        <f t="shared" ca="1" si="228"/>
        <v/>
      </c>
      <c r="HQ97" s="2455" t="str">
        <f t="shared" ca="1" si="229"/>
        <v/>
      </c>
      <c r="HR97" s="2455" t="str">
        <f t="shared" ca="1" si="230"/>
        <v/>
      </c>
      <c r="HS97" s="2455" t="str">
        <f t="shared" ca="1" si="231"/>
        <v/>
      </c>
      <c r="HT97" s="2476">
        <f t="shared" si="232"/>
        <v>0</v>
      </c>
      <c r="HU97" s="2454">
        <f t="shared" ca="1" si="235"/>
        <v>0</v>
      </c>
      <c r="HV97" s="2498">
        <f t="shared" si="234"/>
        <v>0</v>
      </c>
      <c r="HW97" s="2460" t="str">
        <f>'2020'!BV3</f>
        <v>Proces 31</v>
      </c>
      <c r="HX97" s="2439"/>
      <c r="HY97" s="201"/>
      <c r="HZ97" s="201"/>
    </row>
    <row r="98" spans="1:235" s="627" customFormat="1" ht="18.75" customHeight="1" x14ac:dyDescent="0.25">
      <c r="A98" s="1311" t="s">
        <v>1419</v>
      </c>
      <c r="B98" s="2237" t="str">
        <f t="shared" ca="1" si="236"/>
        <v/>
      </c>
      <c r="C98" s="1851"/>
      <c r="D98" s="213" t="str">
        <f t="shared" ca="1" si="237"/>
        <v/>
      </c>
      <c r="E98" s="145"/>
      <c r="F98" s="213"/>
      <c r="G98" s="145"/>
      <c r="H98" s="213" t="str">
        <f t="shared" ca="1" si="238"/>
        <v/>
      </c>
      <c r="I98" s="144"/>
      <c r="J98" s="213"/>
      <c r="K98" s="145"/>
      <c r="L98" s="213"/>
      <c r="M98" s="144"/>
      <c r="N98" s="2234" t="str">
        <f t="shared" ca="1" si="239"/>
        <v/>
      </c>
      <c r="O98" s="708"/>
      <c r="P98" s="2235" t="str">
        <f t="shared" ca="1" si="240"/>
        <v/>
      </c>
      <c r="Q98" s="144"/>
      <c r="R98" s="757" t="str">
        <f t="shared" ca="1" si="258"/>
        <v/>
      </c>
      <c r="S98" s="144"/>
      <c r="T98" s="2238" t="str">
        <f t="shared" ca="1" si="259"/>
        <v/>
      </c>
      <c r="U98" s="1292"/>
      <c r="V98" s="1292"/>
      <c r="W98" s="1292"/>
      <c r="X98" s="1292"/>
      <c r="Y98" s="542"/>
      <c r="Z98" s="1309" t="str">
        <f t="shared" si="260"/>
        <v>O9</v>
      </c>
      <c r="AA98" s="691" t="str">
        <f t="shared" ca="1" si="241"/>
        <v/>
      </c>
      <c r="AB98" s="1334"/>
      <c r="AC98" s="691" t="str">
        <f t="shared" ca="1" si="242"/>
        <v/>
      </c>
      <c r="AD98" s="139"/>
      <c r="AE98" s="213" t="str">
        <f t="shared" si="243"/>
        <v/>
      </c>
      <c r="AF98" s="139"/>
      <c r="AG98" s="7" t="str">
        <f t="shared" ca="1" si="244"/>
        <v/>
      </c>
      <c r="AH98" s="1303"/>
      <c r="AI98" s="1311"/>
      <c r="AJ98" s="139"/>
      <c r="AK98" s="1311"/>
      <c r="AL98" s="139"/>
      <c r="AM98" s="1309">
        <f t="shared" si="261"/>
        <v>0</v>
      </c>
      <c r="AN98" s="139"/>
      <c r="AO98" s="213" t="str">
        <f t="shared" ca="1" si="245"/>
        <v/>
      </c>
      <c r="AP98" s="139"/>
      <c r="AQ98" s="632" t="str">
        <f t="shared" si="246"/>
        <v/>
      </c>
      <c r="AR98" s="1335"/>
      <c r="AS98" s="1336"/>
      <c r="AT98" s="181"/>
      <c r="AU98" s="1309" t="str">
        <f t="shared" si="262"/>
        <v>O9</v>
      </c>
      <c r="AV98" s="711" t="str">
        <f t="shared" ca="1" si="262"/>
        <v/>
      </c>
      <c r="AW98" s="1334"/>
      <c r="AX98" s="7" t="str">
        <f t="shared" ca="1" si="263"/>
        <v/>
      </c>
      <c r="AY98" s="139"/>
      <c r="AZ98" s="213" t="str">
        <f t="shared" si="247"/>
        <v/>
      </c>
      <c r="BA98" s="139"/>
      <c r="BB98" s="7" t="str">
        <f t="shared" ca="1" si="264"/>
        <v/>
      </c>
      <c r="BC98" s="1303"/>
      <c r="BD98" s="213" t="str">
        <f t="shared" si="286"/>
        <v/>
      </c>
      <c r="BE98" s="139"/>
      <c r="BF98" s="213" t="str">
        <f t="shared" si="287"/>
        <v/>
      </c>
      <c r="BG98" s="139"/>
      <c r="BH98" s="7" t="str">
        <f t="shared" si="265"/>
        <v/>
      </c>
      <c r="BI98" s="139"/>
      <c r="BJ98" s="213" t="str">
        <f t="shared" ca="1" si="266"/>
        <v/>
      </c>
      <c r="BK98" s="139"/>
      <c r="BL98" s="632" t="str">
        <f t="shared" si="248"/>
        <v/>
      </c>
      <c r="BM98" s="1335"/>
      <c r="BN98" s="1336"/>
      <c r="BO98" s="181"/>
      <c r="BP98" s="1309" t="str">
        <f t="shared" si="267"/>
        <v>O9</v>
      </c>
      <c r="BQ98" s="711" t="str">
        <f t="shared" ca="1" si="267"/>
        <v/>
      </c>
      <c r="BR98" s="1334"/>
      <c r="BS98" s="7" t="str">
        <f t="shared" ca="1" si="268"/>
        <v/>
      </c>
      <c r="BT98" s="139"/>
      <c r="BU98" s="213" t="str">
        <f t="shared" si="249"/>
        <v/>
      </c>
      <c r="BV98" s="139"/>
      <c r="BW98" s="7" t="str">
        <f t="shared" ca="1" si="269"/>
        <v/>
      </c>
      <c r="BX98" s="1303"/>
      <c r="BY98" s="1311"/>
      <c r="BZ98" s="139"/>
      <c r="CA98" s="1311"/>
      <c r="CB98" s="139"/>
      <c r="CC98" s="7" t="str">
        <f t="shared" si="270"/>
        <v/>
      </c>
      <c r="CD98" s="139"/>
      <c r="CE98" s="213" t="str">
        <f t="shared" ca="1" si="271"/>
        <v/>
      </c>
      <c r="CF98" s="139"/>
      <c r="CG98" s="632" t="str">
        <f t="shared" si="250"/>
        <v/>
      </c>
      <c r="CH98" s="1335"/>
      <c r="CI98" s="1336"/>
      <c r="CJ98" s="181"/>
      <c r="CK98" s="1309" t="str">
        <f t="shared" si="272"/>
        <v>O9</v>
      </c>
      <c r="CL98" s="711" t="str">
        <f t="shared" ca="1" si="272"/>
        <v/>
      </c>
      <c r="CM98" s="1334"/>
      <c r="CN98" s="7" t="str">
        <f t="shared" ca="1" si="273"/>
        <v/>
      </c>
      <c r="CO98" s="139"/>
      <c r="CP98" s="213" t="str">
        <f t="shared" si="251"/>
        <v/>
      </c>
      <c r="CQ98" s="139"/>
      <c r="CR98" s="7" t="str">
        <f t="shared" ca="1" si="252"/>
        <v/>
      </c>
      <c r="CS98" s="1303"/>
      <c r="CT98" s="1311"/>
      <c r="CU98" s="139"/>
      <c r="CV98" s="1311"/>
      <c r="CW98" s="139"/>
      <c r="CX98" s="7" t="str">
        <f t="shared" si="274"/>
        <v/>
      </c>
      <c r="CY98" s="139"/>
      <c r="CZ98" s="213" t="str">
        <f t="shared" ca="1" si="275"/>
        <v/>
      </c>
      <c r="DA98" s="139"/>
      <c r="DB98" s="632" t="str">
        <f t="shared" si="253"/>
        <v/>
      </c>
      <c r="DC98" s="1335"/>
      <c r="DD98" s="1336"/>
      <c r="DE98" s="181"/>
      <c r="DF98" s="1309" t="str">
        <f t="shared" si="276"/>
        <v>O9</v>
      </c>
      <c r="DG98" s="711" t="str">
        <f t="shared" ca="1" si="276"/>
        <v/>
      </c>
      <c r="DH98" s="1334"/>
      <c r="DI98" s="7" t="str">
        <f t="shared" ca="1" si="277"/>
        <v/>
      </c>
      <c r="DJ98" s="139"/>
      <c r="DK98" s="213" t="str">
        <f t="shared" si="254"/>
        <v/>
      </c>
      <c r="DL98" s="139"/>
      <c r="DM98" s="7" t="str">
        <f t="shared" ca="1" si="278"/>
        <v/>
      </c>
      <c r="DN98" s="1303"/>
      <c r="DO98" s="1311"/>
      <c r="DP98" s="139"/>
      <c r="DQ98" s="1311"/>
      <c r="DR98" s="139"/>
      <c r="DS98" s="7" t="str">
        <f t="shared" si="279"/>
        <v/>
      </c>
      <c r="DT98" s="139"/>
      <c r="DU98" s="213" t="str">
        <f t="shared" ca="1" si="280"/>
        <v/>
      </c>
      <c r="DV98" s="139"/>
      <c r="DW98" s="632" t="str">
        <f t="shared" si="255"/>
        <v/>
      </c>
      <c r="DX98" s="1335"/>
      <c r="DY98" s="1336"/>
      <c r="DZ98" s="181"/>
      <c r="EA98" s="1309" t="str">
        <f t="shared" si="281"/>
        <v>O9</v>
      </c>
      <c r="EB98" s="711" t="str">
        <f t="shared" ca="1" si="281"/>
        <v/>
      </c>
      <c r="EC98" s="1334"/>
      <c r="ED98" s="7" t="str">
        <f t="shared" ca="1" si="282"/>
        <v/>
      </c>
      <c r="EE98" s="139"/>
      <c r="EF98" s="213" t="str">
        <f t="shared" si="256"/>
        <v/>
      </c>
      <c r="EG98" s="139"/>
      <c r="EH98" s="7" t="str">
        <f t="shared" ca="1" si="283"/>
        <v/>
      </c>
      <c r="EI98" s="1303"/>
      <c r="EJ98" s="1311"/>
      <c r="EK98" s="139"/>
      <c r="EL98" s="1311"/>
      <c r="EM98" s="139"/>
      <c r="EN98" s="7" t="str">
        <f t="shared" si="284"/>
        <v/>
      </c>
      <c r="EO98" s="139"/>
      <c r="EP98" s="213" t="str">
        <f t="shared" ca="1" si="285"/>
        <v/>
      </c>
      <c r="EQ98" s="139"/>
      <c r="ER98" s="632" t="str">
        <f t="shared" si="257"/>
        <v/>
      </c>
      <c r="ES98" s="1335"/>
      <c r="ET98" s="1336"/>
      <c r="EU98" s="181"/>
      <c r="EV98" s="1309" t="str">
        <f t="shared" si="288"/>
        <v>O5</v>
      </c>
      <c r="EW98" s="711" t="str">
        <f t="shared" ca="1" si="288"/>
        <v/>
      </c>
      <c r="EX98" s="1334"/>
      <c r="EY98" s="7" t="str">
        <f t="shared" ca="1" si="289"/>
        <v/>
      </c>
      <c r="EZ98" s="139"/>
      <c r="FA98" s="7" t="str">
        <f t="shared" si="290"/>
        <v/>
      </c>
      <c r="FB98" s="139"/>
      <c r="FC98" s="7" t="str">
        <f t="shared" ca="1" si="291"/>
        <v/>
      </c>
      <c r="FD98" s="1303"/>
      <c r="FE98" s="213"/>
      <c r="FF98" s="139"/>
      <c r="FG98" s="213"/>
      <c r="FH98" s="139"/>
      <c r="FI98" s="1309">
        <f t="shared" si="295"/>
        <v>0</v>
      </c>
      <c r="FJ98" s="139"/>
      <c r="FK98" s="213" t="str">
        <f t="shared" ca="1" si="292"/>
        <v/>
      </c>
      <c r="FL98" s="139"/>
      <c r="FM98" s="632" t="str">
        <f t="shared" si="293"/>
        <v/>
      </c>
      <c r="FN98" s="139"/>
      <c r="FO98" s="1405"/>
      <c r="FP98" s="181"/>
      <c r="FQ98" s="1309" t="str">
        <f t="shared" si="296"/>
        <v>O5</v>
      </c>
      <c r="FR98" s="711" t="str">
        <f t="shared" ca="1" si="296"/>
        <v/>
      </c>
      <c r="FS98" s="1334"/>
      <c r="FT98" s="7" t="str">
        <f t="shared" ca="1" si="297"/>
        <v/>
      </c>
      <c r="FU98" s="139"/>
      <c r="FV98" s="7" t="str">
        <f t="shared" si="301"/>
        <v/>
      </c>
      <c r="FW98" s="139"/>
      <c r="FX98" s="7" t="str">
        <f t="shared" ca="1" si="298"/>
        <v/>
      </c>
      <c r="FY98" s="1303"/>
      <c r="FZ98" s="213"/>
      <c r="GA98" s="139"/>
      <c r="GB98" s="213"/>
      <c r="GC98" s="139"/>
      <c r="GD98" s="1309">
        <f t="shared" si="299"/>
        <v>0</v>
      </c>
      <c r="GE98" s="139"/>
      <c r="GF98" s="213" t="str">
        <f t="shared" ca="1" si="300"/>
        <v/>
      </c>
      <c r="GG98" s="139"/>
      <c r="GH98" s="632" t="str">
        <f t="shared" si="294"/>
        <v/>
      </c>
      <c r="GI98" s="710"/>
      <c r="GJ98" s="1405"/>
      <c r="GK98" s="181"/>
      <c r="GO98" s="628"/>
      <c r="GP98" s="2451"/>
      <c r="GQ98" s="2452"/>
      <c r="GR98" s="2453"/>
      <c r="GS98" s="2453"/>
      <c r="GT98" s="2453"/>
      <c r="GU98" s="2453"/>
      <c r="GV98" s="2453"/>
      <c r="GW98" s="2453"/>
      <c r="GX98" s="2453"/>
      <c r="GY98" s="2453"/>
      <c r="GZ98" s="2453"/>
      <c r="HA98" s="2453"/>
      <c r="HB98" s="2453"/>
      <c r="HC98" s="2474">
        <v>24</v>
      </c>
      <c r="HD98" s="2455">
        <f t="shared" si="219"/>
        <v>0</v>
      </c>
      <c r="HE98" s="2455" t="str">
        <f t="shared" si="220"/>
        <v/>
      </c>
      <c r="HF98" s="2455" t="str">
        <f t="shared" si="221"/>
        <v/>
      </c>
      <c r="HG98" s="2455" t="str">
        <f t="shared" si="222"/>
        <v/>
      </c>
      <c r="HH98" s="2455" t="str">
        <f t="shared" si="223"/>
        <v/>
      </c>
      <c r="HI98" s="2455" t="str">
        <f t="shared" si="224"/>
        <v/>
      </c>
      <c r="HJ98" s="2455">
        <f t="shared" si="225"/>
        <v>0</v>
      </c>
      <c r="HK98" s="2455" t="s">
        <v>106</v>
      </c>
      <c r="HL98" s="2455" t="e">
        <f t="shared" si="233"/>
        <v>#N/A</v>
      </c>
      <c r="HM98" s="2455"/>
      <c r="HN98" s="2455" t="str">
        <f t="shared" ca="1" si="226"/>
        <v/>
      </c>
      <c r="HO98" s="2455" t="str">
        <f t="shared" ca="1" si="227"/>
        <v/>
      </c>
      <c r="HP98" s="2455" t="str">
        <f t="shared" ca="1" si="228"/>
        <v/>
      </c>
      <c r="HQ98" s="2455" t="str">
        <f t="shared" ca="1" si="229"/>
        <v/>
      </c>
      <c r="HR98" s="2455" t="str">
        <f t="shared" ca="1" si="230"/>
        <v/>
      </c>
      <c r="HS98" s="2455" t="str">
        <f t="shared" ca="1" si="231"/>
        <v/>
      </c>
      <c r="HT98" s="2476">
        <f t="shared" si="232"/>
        <v>0</v>
      </c>
      <c r="HU98" s="2454">
        <f t="shared" ca="1" si="235"/>
        <v>0</v>
      </c>
      <c r="HV98" s="2498">
        <f t="shared" si="234"/>
        <v>0</v>
      </c>
      <c r="HW98" s="2460" t="str">
        <f>'2020'!BW3</f>
        <v>Proces 32</v>
      </c>
      <c r="HX98" s="2439"/>
      <c r="HY98" s="201"/>
      <c r="HZ98" s="201"/>
    </row>
    <row r="99" spans="1:235" s="627" customFormat="1" ht="18.75" customHeight="1" x14ac:dyDescent="0.25">
      <c r="A99" s="1311" t="s">
        <v>1420</v>
      </c>
      <c r="B99" s="2237" t="str">
        <f t="shared" ca="1" si="236"/>
        <v/>
      </c>
      <c r="C99" s="1851"/>
      <c r="D99" s="213" t="str">
        <f t="shared" ca="1" si="237"/>
        <v/>
      </c>
      <c r="E99" s="145"/>
      <c r="F99" s="213"/>
      <c r="G99" s="145"/>
      <c r="H99" s="213" t="str">
        <f t="shared" ca="1" si="238"/>
        <v/>
      </c>
      <c r="I99" s="144"/>
      <c r="J99" s="213"/>
      <c r="K99" s="145"/>
      <c r="L99" s="213"/>
      <c r="M99" s="144"/>
      <c r="N99" s="2234" t="str">
        <f t="shared" ca="1" si="239"/>
        <v/>
      </c>
      <c r="O99" s="708"/>
      <c r="P99" s="2235" t="str">
        <f t="shared" ca="1" si="240"/>
        <v/>
      </c>
      <c r="Q99" s="144"/>
      <c r="R99" s="757" t="str">
        <f t="shared" ca="1" si="258"/>
        <v/>
      </c>
      <c r="S99" s="144"/>
      <c r="T99" s="2238" t="str">
        <f t="shared" ca="1" si="259"/>
        <v/>
      </c>
      <c r="U99" s="1292"/>
      <c r="V99" s="1292"/>
      <c r="W99" s="1292"/>
      <c r="X99" s="1292"/>
      <c r="Y99" s="542"/>
      <c r="Z99" s="1309" t="str">
        <f t="shared" si="260"/>
        <v>O10</v>
      </c>
      <c r="AA99" s="691" t="str">
        <f t="shared" ca="1" si="241"/>
        <v/>
      </c>
      <c r="AB99" s="1334"/>
      <c r="AC99" s="691" t="str">
        <f t="shared" ca="1" si="242"/>
        <v/>
      </c>
      <c r="AD99" s="139"/>
      <c r="AE99" s="213" t="str">
        <f t="shared" si="243"/>
        <v/>
      </c>
      <c r="AF99" s="139"/>
      <c r="AG99" s="7" t="str">
        <f t="shared" ca="1" si="244"/>
        <v/>
      </c>
      <c r="AH99" s="1303"/>
      <c r="AI99" s="1311"/>
      <c r="AJ99" s="139"/>
      <c r="AK99" s="1311"/>
      <c r="AL99" s="139"/>
      <c r="AM99" s="1309">
        <f t="shared" si="261"/>
        <v>0</v>
      </c>
      <c r="AN99" s="139"/>
      <c r="AO99" s="213" t="str">
        <f t="shared" ca="1" si="245"/>
        <v/>
      </c>
      <c r="AP99" s="139"/>
      <c r="AQ99" s="632" t="str">
        <f t="shared" si="246"/>
        <v/>
      </c>
      <c r="AR99" s="1335"/>
      <c r="AS99" s="1336"/>
      <c r="AT99" s="181"/>
      <c r="AU99" s="1309" t="str">
        <f t="shared" si="262"/>
        <v>O10</v>
      </c>
      <c r="AV99" s="711" t="str">
        <f t="shared" ca="1" si="262"/>
        <v/>
      </c>
      <c r="AW99" s="1334"/>
      <c r="AX99" s="7" t="str">
        <f t="shared" ca="1" si="263"/>
        <v/>
      </c>
      <c r="AY99" s="139"/>
      <c r="AZ99" s="213" t="str">
        <f t="shared" si="247"/>
        <v/>
      </c>
      <c r="BA99" s="139"/>
      <c r="BB99" s="7" t="str">
        <f t="shared" ca="1" si="264"/>
        <v/>
      </c>
      <c r="BC99" s="1303"/>
      <c r="BD99" s="213" t="str">
        <f t="shared" si="286"/>
        <v/>
      </c>
      <c r="BE99" s="139"/>
      <c r="BF99" s="213" t="str">
        <f t="shared" si="287"/>
        <v/>
      </c>
      <c r="BG99" s="139"/>
      <c r="BH99" s="7" t="str">
        <f t="shared" si="265"/>
        <v/>
      </c>
      <c r="BI99" s="139"/>
      <c r="BJ99" s="213" t="str">
        <f t="shared" ca="1" si="266"/>
        <v/>
      </c>
      <c r="BK99" s="139"/>
      <c r="BL99" s="632" t="str">
        <f t="shared" si="248"/>
        <v/>
      </c>
      <c r="BM99" s="1335"/>
      <c r="BN99" s="1336"/>
      <c r="BO99" s="181"/>
      <c r="BP99" s="1309" t="str">
        <f t="shared" si="267"/>
        <v>O10</v>
      </c>
      <c r="BQ99" s="711" t="str">
        <f t="shared" ca="1" si="267"/>
        <v/>
      </c>
      <c r="BR99" s="1334"/>
      <c r="BS99" s="7" t="str">
        <f t="shared" ca="1" si="268"/>
        <v/>
      </c>
      <c r="BT99" s="139"/>
      <c r="BU99" s="213" t="str">
        <f t="shared" si="249"/>
        <v/>
      </c>
      <c r="BV99" s="139"/>
      <c r="BW99" s="7" t="str">
        <f t="shared" ca="1" si="269"/>
        <v/>
      </c>
      <c r="BX99" s="1303"/>
      <c r="BY99" s="1311"/>
      <c r="BZ99" s="139"/>
      <c r="CA99" s="1311"/>
      <c r="CB99" s="139"/>
      <c r="CC99" s="7" t="str">
        <f t="shared" si="270"/>
        <v/>
      </c>
      <c r="CD99" s="139"/>
      <c r="CE99" s="213" t="str">
        <f t="shared" ca="1" si="271"/>
        <v/>
      </c>
      <c r="CF99" s="139"/>
      <c r="CG99" s="632" t="str">
        <f t="shared" si="250"/>
        <v/>
      </c>
      <c r="CH99" s="1335"/>
      <c r="CI99" s="1336"/>
      <c r="CJ99" s="181"/>
      <c r="CK99" s="1309" t="str">
        <f t="shared" si="272"/>
        <v>O10</v>
      </c>
      <c r="CL99" s="711" t="str">
        <f t="shared" ca="1" si="272"/>
        <v/>
      </c>
      <c r="CM99" s="1334"/>
      <c r="CN99" s="7" t="str">
        <f t="shared" ca="1" si="273"/>
        <v/>
      </c>
      <c r="CO99" s="139"/>
      <c r="CP99" s="213" t="str">
        <f t="shared" si="251"/>
        <v/>
      </c>
      <c r="CQ99" s="139"/>
      <c r="CR99" s="7" t="str">
        <f t="shared" ca="1" si="252"/>
        <v/>
      </c>
      <c r="CS99" s="1303"/>
      <c r="CT99" s="1311"/>
      <c r="CU99" s="139"/>
      <c r="CV99" s="1311"/>
      <c r="CW99" s="139"/>
      <c r="CX99" s="7" t="str">
        <f t="shared" si="274"/>
        <v/>
      </c>
      <c r="CY99" s="139"/>
      <c r="CZ99" s="213" t="str">
        <f t="shared" ca="1" si="275"/>
        <v/>
      </c>
      <c r="DA99" s="139"/>
      <c r="DB99" s="632" t="str">
        <f t="shared" si="253"/>
        <v/>
      </c>
      <c r="DC99" s="1335"/>
      <c r="DD99" s="1336"/>
      <c r="DE99" s="181"/>
      <c r="DF99" s="1309" t="str">
        <f t="shared" si="276"/>
        <v>O10</v>
      </c>
      <c r="DG99" s="711" t="str">
        <f t="shared" ca="1" si="276"/>
        <v/>
      </c>
      <c r="DH99" s="1334"/>
      <c r="DI99" s="7" t="str">
        <f t="shared" ca="1" si="277"/>
        <v/>
      </c>
      <c r="DJ99" s="139"/>
      <c r="DK99" s="213" t="str">
        <f t="shared" si="254"/>
        <v/>
      </c>
      <c r="DL99" s="139"/>
      <c r="DM99" s="7" t="str">
        <f t="shared" ca="1" si="278"/>
        <v/>
      </c>
      <c r="DN99" s="1303"/>
      <c r="DO99" s="1311"/>
      <c r="DP99" s="139"/>
      <c r="DQ99" s="1311"/>
      <c r="DR99" s="139"/>
      <c r="DS99" s="7" t="str">
        <f t="shared" si="279"/>
        <v/>
      </c>
      <c r="DT99" s="139"/>
      <c r="DU99" s="213" t="str">
        <f t="shared" ca="1" si="280"/>
        <v/>
      </c>
      <c r="DV99" s="139"/>
      <c r="DW99" s="632" t="str">
        <f t="shared" si="255"/>
        <v/>
      </c>
      <c r="DX99" s="1335"/>
      <c r="DY99" s="1336"/>
      <c r="DZ99" s="181"/>
      <c r="EA99" s="1309" t="str">
        <f t="shared" si="281"/>
        <v>O10</v>
      </c>
      <c r="EB99" s="711" t="str">
        <f t="shared" ca="1" si="281"/>
        <v/>
      </c>
      <c r="EC99" s="1334"/>
      <c r="ED99" s="7" t="str">
        <f t="shared" ca="1" si="282"/>
        <v/>
      </c>
      <c r="EE99" s="139"/>
      <c r="EF99" s="213" t="str">
        <f t="shared" si="256"/>
        <v/>
      </c>
      <c r="EG99" s="139"/>
      <c r="EH99" s="7" t="str">
        <f t="shared" ca="1" si="283"/>
        <v/>
      </c>
      <c r="EI99" s="1303"/>
      <c r="EJ99" s="1311"/>
      <c r="EK99" s="139"/>
      <c r="EL99" s="1311"/>
      <c r="EM99" s="139"/>
      <c r="EN99" s="7" t="str">
        <f t="shared" si="284"/>
        <v/>
      </c>
      <c r="EO99" s="139"/>
      <c r="EP99" s="213" t="str">
        <f t="shared" ca="1" si="285"/>
        <v/>
      </c>
      <c r="EQ99" s="139"/>
      <c r="ER99" s="632" t="str">
        <f t="shared" si="257"/>
        <v/>
      </c>
      <c r="ES99" s="1335"/>
      <c r="ET99" s="1336"/>
      <c r="EU99" s="181"/>
      <c r="EV99" s="1309" t="str">
        <f t="shared" si="288"/>
        <v>O6</v>
      </c>
      <c r="EW99" s="711" t="str">
        <f t="shared" ca="1" si="288"/>
        <v/>
      </c>
      <c r="EX99" s="1334"/>
      <c r="EY99" s="7" t="str">
        <f t="shared" ca="1" si="289"/>
        <v/>
      </c>
      <c r="EZ99" s="139"/>
      <c r="FA99" s="7" t="str">
        <f t="shared" si="290"/>
        <v/>
      </c>
      <c r="FB99" s="139"/>
      <c r="FC99" s="7" t="str">
        <f t="shared" ca="1" si="291"/>
        <v/>
      </c>
      <c r="FD99" s="1303"/>
      <c r="FE99" s="1311"/>
      <c r="FF99" s="139"/>
      <c r="FG99" s="1311"/>
      <c r="FH99" s="139"/>
      <c r="FI99" s="1309">
        <f t="shared" si="295"/>
        <v>0</v>
      </c>
      <c r="FJ99" s="139"/>
      <c r="FK99" s="213" t="str">
        <f t="shared" ca="1" si="292"/>
        <v/>
      </c>
      <c r="FL99" s="139"/>
      <c r="FM99" s="632" t="str">
        <f t="shared" si="293"/>
        <v/>
      </c>
      <c r="FN99" s="139"/>
      <c r="FO99" s="1336"/>
      <c r="FP99" s="181"/>
      <c r="FQ99" s="1309" t="str">
        <f t="shared" si="296"/>
        <v>O6</v>
      </c>
      <c r="FR99" s="711" t="str">
        <f t="shared" ca="1" si="296"/>
        <v/>
      </c>
      <c r="FS99" s="1334"/>
      <c r="FT99" s="7" t="str">
        <f t="shared" ca="1" si="297"/>
        <v/>
      </c>
      <c r="FU99" s="139"/>
      <c r="FV99" s="7" t="str">
        <f t="shared" si="301"/>
        <v/>
      </c>
      <c r="FW99" s="139"/>
      <c r="FX99" s="7" t="str">
        <f t="shared" ca="1" si="298"/>
        <v/>
      </c>
      <c r="FY99" s="1303"/>
      <c r="FZ99" s="1311"/>
      <c r="GA99" s="139"/>
      <c r="GB99" s="1311"/>
      <c r="GC99" s="139"/>
      <c r="GD99" s="1309">
        <f t="shared" si="299"/>
        <v>0</v>
      </c>
      <c r="GE99" s="139"/>
      <c r="GF99" s="213" t="str">
        <f t="shared" ca="1" si="300"/>
        <v/>
      </c>
      <c r="GG99" s="139"/>
      <c r="GH99" s="632" t="str">
        <f t="shared" si="294"/>
        <v/>
      </c>
      <c r="GI99" s="1335"/>
      <c r="GJ99" s="1336"/>
      <c r="GK99" s="181"/>
      <c r="GO99" s="628"/>
      <c r="GP99" s="2451"/>
      <c r="GQ99" s="2452"/>
      <c r="GR99" s="2453"/>
      <c r="GS99" s="2453"/>
      <c r="GT99" s="2453"/>
      <c r="GU99" s="2453"/>
      <c r="GV99" s="2453"/>
      <c r="GW99" s="2453"/>
      <c r="GX99" s="2453"/>
      <c r="GY99" s="2453"/>
      <c r="GZ99" s="2453"/>
      <c r="HA99" s="2453"/>
      <c r="HB99" s="2453"/>
      <c r="HC99" s="2484">
        <v>25</v>
      </c>
      <c r="HD99" s="2457">
        <f t="shared" si="219"/>
        <v>0</v>
      </c>
      <c r="HE99" s="2457" t="str">
        <f t="shared" si="220"/>
        <v/>
      </c>
      <c r="HF99" s="2457" t="str">
        <f t="shared" si="221"/>
        <v/>
      </c>
      <c r="HG99" s="2457" t="str">
        <f t="shared" si="222"/>
        <v/>
      </c>
      <c r="HH99" s="2457" t="str">
        <f t="shared" si="223"/>
        <v/>
      </c>
      <c r="HI99" s="2457" t="str">
        <f t="shared" si="224"/>
        <v/>
      </c>
      <c r="HJ99" s="2457">
        <f t="shared" si="225"/>
        <v>0</v>
      </c>
      <c r="HK99" s="2457" t="s">
        <v>107</v>
      </c>
      <c r="HL99" s="2457" t="e">
        <f t="shared" si="233"/>
        <v>#N/A</v>
      </c>
      <c r="HM99" s="2457"/>
      <c r="HN99" s="2457" t="str">
        <f t="shared" ca="1" si="226"/>
        <v/>
      </c>
      <c r="HO99" s="2457" t="str">
        <f t="shared" ca="1" si="227"/>
        <v/>
      </c>
      <c r="HP99" s="2457" t="str">
        <f t="shared" ca="1" si="228"/>
        <v/>
      </c>
      <c r="HQ99" s="2457" t="str">
        <f t="shared" ca="1" si="229"/>
        <v/>
      </c>
      <c r="HR99" s="2457" t="str">
        <f t="shared" ca="1" si="230"/>
        <v/>
      </c>
      <c r="HS99" s="2457" t="str">
        <f t="shared" ca="1" si="231"/>
        <v/>
      </c>
      <c r="HT99" s="2483">
        <f t="shared" si="232"/>
        <v>0</v>
      </c>
      <c r="HU99" s="2458">
        <f t="shared" ca="1" si="235"/>
        <v>0</v>
      </c>
      <c r="HV99" s="2505">
        <f t="shared" si="234"/>
        <v>0</v>
      </c>
      <c r="HW99" s="2460" t="str">
        <f>'2020'!BX3</f>
        <v>Proces 33</v>
      </c>
      <c r="HX99" s="2439"/>
      <c r="HY99" s="201"/>
      <c r="HZ99" s="201"/>
    </row>
    <row r="100" spans="1:235" s="627" customFormat="1" ht="18.75" customHeight="1" x14ac:dyDescent="0.25">
      <c r="A100" s="1311" t="s">
        <v>1421</v>
      </c>
      <c r="B100" s="2237" t="str">
        <f ca="1">HH54</f>
        <v/>
      </c>
      <c r="C100" s="1851"/>
      <c r="D100" s="213" t="str">
        <f t="shared" ca="1" si="237"/>
        <v/>
      </c>
      <c r="E100" s="145"/>
      <c r="F100" s="213"/>
      <c r="G100" s="145"/>
      <c r="H100" s="213" t="str">
        <f t="shared" ca="1" si="238"/>
        <v/>
      </c>
      <c r="I100" s="144"/>
      <c r="J100" s="213"/>
      <c r="K100" s="145"/>
      <c r="L100" s="213"/>
      <c r="M100" s="144"/>
      <c r="N100" s="2234" t="str">
        <f t="shared" ca="1" si="239"/>
        <v/>
      </c>
      <c r="O100" s="708"/>
      <c r="P100" s="2235" t="str">
        <f ca="1">HM54</f>
        <v/>
      </c>
      <c r="Q100" s="144"/>
      <c r="R100" s="757" t="str">
        <f t="shared" ca="1" si="258"/>
        <v/>
      </c>
      <c r="S100" s="144"/>
      <c r="T100" s="2238" t="str">
        <f t="shared" ca="1" si="259"/>
        <v/>
      </c>
      <c r="U100" s="1292"/>
      <c r="V100" s="1292"/>
      <c r="W100" s="1292"/>
      <c r="X100" s="1292"/>
      <c r="Y100" s="542"/>
      <c r="Z100" s="1309" t="str">
        <f t="shared" si="260"/>
        <v>O11</v>
      </c>
      <c r="AA100" s="691" t="str">
        <f t="shared" ca="1" si="241"/>
        <v/>
      </c>
      <c r="AB100" s="1334"/>
      <c r="AC100" s="691" t="str">
        <f t="shared" ca="1" si="242"/>
        <v/>
      </c>
      <c r="AD100" s="139"/>
      <c r="AE100" s="213" t="str">
        <f t="shared" si="243"/>
        <v/>
      </c>
      <c r="AF100" s="139"/>
      <c r="AG100" s="7" t="str">
        <f t="shared" ca="1" si="244"/>
        <v/>
      </c>
      <c r="AH100" s="1303"/>
      <c r="AI100" s="1311"/>
      <c r="AJ100" s="139"/>
      <c r="AK100" s="1311"/>
      <c r="AL100" s="139"/>
      <c r="AM100" s="1309">
        <f t="shared" si="261"/>
        <v>0</v>
      </c>
      <c r="AN100" s="139"/>
      <c r="AO100" s="213" t="str">
        <f t="shared" ca="1" si="245"/>
        <v/>
      </c>
      <c r="AP100" s="139"/>
      <c r="AQ100" s="632" t="str">
        <f t="shared" si="246"/>
        <v/>
      </c>
      <c r="AR100" s="1335"/>
      <c r="AS100" s="1336"/>
      <c r="AT100" s="181"/>
      <c r="AU100" s="1309" t="str">
        <f t="shared" si="262"/>
        <v>O11</v>
      </c>
      <c r="AV100" s="711" t="str">
        <f t="shared" ca="1" si="262"/>
        <v/>
      </c>
      <c r="AW100" s="1334"/>
      <c r="AX100" s="7" t="str">
        <f t="shared" ca="1" si="263"/>
        <v/>
      </c>
      <c r="AY100" s="139"/>
      <c r="AZ100" s="213" t="str">
        <f t="shared" si="247"/>
        <v/>
      </c>
      <c r="BA100" s="139"/>
      <c r="BB100" s="7" t="str">
        <f t="shared" ca="1" si="264"/>
        <v/>
      </c>
      <c r="BC100" s="1303"/>
      <c r="BD100" s="213" t="str">
        <f t="shared" si="286"/>
        <v/>
      </c>
      <c r="BE100" s="139"/>
      <c r="BF100" s="213" t="str">
        <f t="shared" si="287"/>
        <v/>
      </c>
      <c r="BG100" s="139"/>
      <c r="BH100" s="7" t="str">
        <f t="shared" si="265"/>
        <v/>
      </c>
      <c r="BI100" s="139"/>
      <c r="BJ100" s="213" t="str">
        <f t="shared" ca="1" si="266"/>
        <v/>
      </c>
      <c r="BK100" s="139"/>
      <c r="BL100" s="632" t="str">
        <f t="shared" si="248"/>
        <v/>
      </c>
      <c r="BM100" s="1335"/>
      <c r="BN100" s="1336"/>
      <c r="BO100" s="181"/>
      <c r="BP100" s="1309" t="str">
        <f t="shared" si="267"/>
        <v>O11</v>
      </c>
      <c r="BQ100" s="711" t="str">
        <f t="shared" ca="1" si="267"/>
        <v/>
      </c>
      <c r="BR100" s="1334"/>
      <c r="BS100" s="7" t="str">
        <f t="shared" ca="1" si="268"/>
        <v/>
      </c>
      <c r="BT100" s="139"/>
      <c r="BU100" s="213" t="str">
        <f t="shared" si="249"/>
        <v/>
      </c>
      <c r="BV100" s="139"/>
      <c r="BW100" s="7" t="str">
        <f t="shared" ca="1" si="269"/>
        <v/>
      </c>
      <c r="BX100" s="1303"/>
      <c r="BY100" s="1311"/>
      <c r="BZ100" s="139"/>
      <c r="CA100" s="1311"/>
      <c r="CB100" s="139"/>
      <c r="CC100" s="7" t="str">
        <f t="shared" si="270"/>
        <v/>
      </c>
      <c r="CD100" s="139"/>
      <c r="CE100" s="213" t="str">
        <f t="shared" ca="1" si="271"/>
        <v/>
      </c>
      <c r="CF100" s="139"/>
      <c r="CG100" s="632" t="str">
        <f t="shared" si="250"/>
        <v/>
      </c>
      <c r="CH100" s="1335"/>
      <c r="CI100" s="1336"/>
      <c r="CJ100" s="181"/>
      <c r="CK100" s="1309" t="str">
        <f t="shared" si="272"/>
        <v>O11</v>
      </c>
      <c r="CL100" s="711" t="str">
        <f t="shared" ca="1" si="272"/>
        <v/>
      </c>
      <c r="CM100" s="1334"/>
      <c r="CN100" s="7" t="str">
        <f t="shared" ca="1" si="273"/>
        <v/>
      </c>
      <c r="CO100" s="139"/>
      <c r="CP100" s="213" t="str">
        <f t="shared" si="251"/>
        <v/>
      </c>
      <c r="CQ100" s="139"/>
      <c r="CR100" s="7" t="str">
        <f t="shared" ca="1" si="252"/>
        <v/>
      </c>
      <c r="CS100" s="1303"/>
      <c r="CT100" s="1311"/>
      <c r="CU100" s="139"/>
      <c r="CV100" s="1311"/>
      <c r="CW100" s="139"/>
      <c r="CX100" s="7" t="str">
        <f t="shared" si="274"/>
        <v/>
      </c>
      <c r="CY100" s="139"/>
      <c r="CZ100" s="213" t="str">
        <f t="shared" ca="1" si="275"/>
        <v/>
      </c>
      <c r="DA100" s="139"/>
      <c r="DB100" s="632" t="str">
        <f t="shared" si="253"/>
        <v/>
      </c>
      <c r="DC100" s="1335"/>
      <c r="DD100" s="1336"/>
      <c r="DE100" s="181"/>
      <c r="DF100" s="1309" t="str">
        <f t="shared" si="276"/>
        <v>O11</v>
      </c>
      <c r="DG100" s="711" t="str">
        <f t="shared" ca="1" si="276"/>
        <v/>
      </c>
      <c r="DH100" s="1334"/>
      <c r="DI100" s="7" t="str">
        <f t="shared" ca="1" si="277"/>
        <v/>
      </c>
      <c r="DJ100" s="139"/>
      <c r="DK100" s="213" t="str">
        <f t="shared" si="254"/>
        <v/>
      </c>
      <c r="DL100" s="139"/>
      <c r="DM100" s="7" t="str">
        <f t="shared" ca="1" si="278"/>
        <v/>
      </c>
      <c r="DN100" s="1303"/>
      <c r="DO100" s="1311"/>
      <c r="DP100" s="139"/>
      <c r="DQ100" s="1311"/>
      <c r="DR100" s="139"/>
      <c r="DS100" s="7" t="str">
        <f t="shared" si="279"/>
        <v/>
      </c>
      <c r="DT100" s="139"/>
      <c r="DU100" s="213" t="str">
        <f t="shared" ca="1" si="280"/>
        <v/>
      </c>
      <c r="DV100" s="139"/>
      <c r="DW100" s="632" t="str">
        <f t="shared" si="255"/>
        <v/>
      </c>
      <c r="DX100" s="1335"/>
      <c r="DY100" s="1336"/>
      <c r="DZ100" s="181"/>
      <c r="EA100" s="1309" t="str">
        <f t="shared" si="281"/>
        <v>O11</v>
      </c>
      <c r="EB100" s="711" t="str">
        <f t="shared" ca="1" si="281"/>
        <v/>
      </c>
      <c r="EC100" s="1334"/>
      <c r="ED100" s="7" t="str">
        <f t="shared" ca="1" si="282"/>
        <v/>
      </c>
      <c r="EE100" s="139"/>
      <c r="EF100" s="213" t="str">
        <f t="shared" si="256"/>
        <v/>
      </c>
      <c r="EG100" s="139"/>
      <c r="EH100" s="7" t="str">
        <f t="shared" ca="1" si="283"/>
        <v/>
      </c>
      <c r="EI100" s="1303"/>
      <c r="EJ100" s="1311"/>
      <c r="EK100" s="139"/>
      <c r="EL100" s="1311"/>
      <c r="EM100" s="139"/>
      <c r="EN100" s="7" t="str">
        <f t="shared" si="284"/>
        <v/>
      </c>
      <c r="EO100" s="139"/>
      <c r="EP100" s="213" t="str">
        <f t="shared" ca="1" si="285"/>
        <v/>
      </c>
      <c r="EQ100" s="139"/>
      <c r="ER100" s="632" t="str">
        <f t="shared" si="257"/>
        <v/>
      </c>
      <c r="ES100" s="1335"/>
      <c r="ET100" s="1336"/>
      <c r="EU100" s="181"/>
      <c r="EV100" s="1309" t="str">
        <f t="shared" si="288"/>
        <v>O7</v>
      </c>
      <c r="EW100" s="711" t="str">
        <f t="shared" ca="1" si="288"/>
        <v/>
      </c>
      <c r="EX100" s="1334"/>
      <c r="EY100" s="7" t="str">
        <f t="shared" ca="1" si="289"/>
        <v/>
      </c>
      <c r="EZ100" s="139"/>
      <c r="FA100" s="7" t="str">
        <f t="shared" si="290"/>
        <v/>
      </c>
      <c r="FB100" s="139"/>
      <c r="FC100" s="7" t="str">
        <f t="shared" ca="1" si="291"/>
        <v/>
      </c>
      <c r="FD100" s="1303"/>
      <c r="FE100" s="1311"/>
      <c r="FF100" s="139"/>
      <c r="FG100" s="1311"/>
      <c r="FH100" s="139"/>
      <c r="FI100" s="1309">
        <f t="shared" si="295"/>
        <v>0</v>
      </c>
      <c r="FJ100" s="139"/>
      <c r="FK100" s="213" t="str">
        <f t="shared" ca="1" si="292"/>
        <v/>
      </c>
      <c r="FL100" s="139"/>
      <c r="FM100" s="632" t="str">
        <f t="shared" si="293"/>
        <v/>
      </c>
      <c r="FN100" s="139"/>
      <c r="FO100" s="1336"/>
      <c r="FP100" s="181"/>
      <c r="FQ100" s="1309" t="str">
        <f t="shared" si="296"/>
        <v>O7</v>
      </c>
      <c r="FR100" s="711" t="str">
        <f t="shared" ca="1" si="296"/>
        <v/>
      </c>
      <c r="FS100" s="1334"/>
      <c r="FT100" s="7" t="str">
        <f t="shared" ca="1" si="297"/>
        <v/>
      </c>
      <c r="FU100" s="139"/>
      <c r="FV100" s="7" t="str">
        <f t="shared" si="301"/>
        <v/>
      </c>
      <c r="FW100" s="139"/>
      <c r="FX100" s="7" t="str">
        <f t="shared" ca="1" si="298"/>
        <v/>
      </c>
      <c r="FY100" s="1303"/>
      <c r="FZ100" s="1311"/>
      <c r="GA100" s="139"/>
      <c r="GB100" s="1311"/>
      <c r="GC100" s="139"/>
      <c r="GD100" s="1309">
        <f t="shared" si="299"/>
        <v>0</v>
      </c>
      <c r="GE100" s="139"/>
      <c r="GF100" s="213" t="str">
        <f t="shared" ca="1" si="300"/>
        <v/>
      </c>
      <c r="GG100" s="139"/>
      <c r="GH100" s="632" t="str">
        <f t="shared" si="294"/>
        <v/>
      </c>
      <c r="GI100" s="1335"/>
      <c r="GJ100" s="1336"/>
      <c r="GK100" s="181"/>
      <c r="GO100" s="628"/>
      <c r="GP100" s="2451"/>
      <c r="GQ100" s="2452"/>
      <c r="GR100" s="2453"/>
      <c r="GS100" s="2453"/>
      <c r="GT100" s="2453"/>
      <c r="GU100" s="2453"/>
      <c r="GV100" s="2453"/>
      <c r="GW100" s="2453"/>
      <c r="GX100" s="2453"/>
      <c r="GY100" s="2453"/>
      <c r="GZ100" s="2453"/>
      <c r="HA100" s="2453"/>
      <c r="HB100" s="2453"/>
      <c r="HC100" s="2453"/>
      <c r="HD100" s="2453"/>
      <c r="HE100" s="2453"/>
      <c r="HF100" s="2453"/>
      <c r="HG100" s="2453"/>
      <c r="HH100" s="2453"/>
      <c r="HI100" s="2453"/>
      <c r="HJ100" s="2453"/>
      <c r="HK100" s="2453"/>
      <c r="HL100" s="2453"/>
      <c r="HM100" s="2453"/>
      <c r="HN100" s="2453"/>
      <c r="HO100" s="2453"/>
      <c r="HP100" s="2453"/>
      <c r="HQ100" s="2453"/>
      <c r="HR100" s="2453"/>
      <c r="HS100" s="2453"/>
      <c r="HT100" s="2453"/>
      <c r="HU100" s="2453"/>
      <c r="HV100" s="2452"/>
      <c r="HW100" s="2460" t="str">
        <f>'2020'!BY3</f>
        <v>Proces 34</v>
      </c>
      <c r="HX100" s="2439"/>
      <c r="HY100" s="201"/>
      <c r="HZ100" s="201"/>
    </row>
    <row r="101" spans="1:235" s="627" customFormat="1" ht="18.75" customHeight="1" x14ac:dyDescent="0.25">
      <c r="A101" s="1311" t="s">
        <v>1422</v>
      </c>
      <c r="B101" s="2237" t="str">
        <f t="shared" ca="1" si="236"/>
        <v/>
      </c>
      <c r="C101" s="1851"/>
      <c r="D101" s="213" t="str">
        <f t="shared" ca="1" si="237"/>
        <v/>
      </c>
      <c r="E101" s="145"/>
      <c r="F101" s="213"/>
      <c r="G101" s="145"/>
      <c r="H101" s="213" t="str">
        <f t="shared" ca="1" si="238"/>
        <v/>
      </c>
      <c r="I101" s="144"/>
      <c r="J101" s="213"/>
      <c r="K101" s="145"/>
      <c r="L101" s="213"/>
      <c r="M101" s="144"/>
      <c r="N101" s="2234" t="str">
        <f t="shared" ca="1" si="239"/>
        <v/>
      </c>
      <c r="O101" s="708"/>
      <c r="P101" s="2235" t="str">
        <f t="shared" ca="1" si="240"/>
        <v/>
      </c>
      <c r="Q101" s="144"/>
      <c r="R101" s="757" t="str">
        <f t="shared" ca="1" si="258"/>
        <v/>
      </c>
      <c r="S101" s="144"/>
      <c r="T101" s="2238" t="str">
        <f t="shared" ca="1" si="259"/>
        <v/>
      </c>
      <c r="U101" s="1292"/>
      <c r="V101" s="1292"/>
      <c r="W101" s="1292"/>
      <c r="X101" s="1292"/>
      <c r="Y101" s="542"/>
      <c r="Z101" s="1309" t="str">
        <f t="shared" si="260"/>
        <v>O12</v>
      </c>
      <c r="AA101" s="691" t="str">
        <f t="shared" ca="1" si="241"/>
        <v/>
      </c>
      <c r="AB101" s="1334"/>
      <c r="AC101" s="691" t="str">
        <f t="shared" ca="1" si="242"/>
        <v/>
      </c>
      <c r="AD101" s="139"/>
      <c r="AE101" s="213" t="str">
        <f t="shared" si="243"/>
        <v/>
      </c>
      <c r="AF101" s="139"/>
      <c r="AG101" s="7" t="str">
        <f t="shared" ca="1" si="244"/>
        <v/>
      </c>
      <c r="AH101" s="1303"/>
      <c r="AI101" s="1311"/>
      <c r="AJ101" s="139"/>
      <c r="AK101" s="1311"/>
      <c r="AL101" s="139"/>
      <c r="AM101" s="1309">
        <f t="shared" si="261"/>
        <v>0</v>
      </c>
      <c r="AN101" s="139"/>
      <c r="AO101" s="213" t="str">
        <f t="shared" ca="1" si="245"/>
        <v/>
      </c>
      <c r="AP101" s="139"/>
      <c r="AQ101" s="632" t="str">
        <f t="shared" si="246"/>
        <v/>
      </c>
      <c r="AR101" s="1335"/>
      <c r="AS101" s="1336"/>
      <c r="AT101" s="181"/>
      <c r="AU101" s="1309" t="str">
        <f t="shared" si="262"/>
        <v>O12</v>
      </c>
      <c r="AV101" s="711" t="str">
        <f t="shared" ca="1" si="262"/>
        <v/>
      </c>
      <c r="AW101" s="1334"/>
      <c r="AX101" s="7" t="str">
        <f t="shared" ca="1" si="263"/>
        <v/>
      </c>
      <c r="AY101" s="139"/>
      <c r="AZ101" s="213" t="str">
        <f t="shared" si="247"/>
        <v/>
      </c>
      <c r="BA101" s="139"/>
      <c r="BB101" s="7" t="str">
        <f t="shared" ca="1" si="264"/>
        <v/>
      </c>
      <c r="BC101" s="1303"/>
      <c r="BD101" s="213" t="str">
        <f t="shared" si="286"/>
        <v/>
      </c>
      <c r="BE101" s="139"/>
      <c r="BF101" s="213" t="str">
        <f t="shared" si="287"/>
        <v/>
      </c>
      <c r="BG101" s="139"/>
      <c r="BH101" s="7" t="str">
        <f t="shared" si="265"/>
        <v/>
      </c>
      <c r="BI101" s="139"/>
      <c r="BJ101" s="213" t="str">
        <f t="shared" ca="1" si="266"/>
        <v/>
      </c>
      <c r="BK101" s="139"/>
      <c r="BL101" s="632" t="str">
        <f t="shared" si="248"/>
        <v/>
      </c>
      <c r="BM101" s="1335"/>
      <c r="BN101" s="1336"/>
      <c r="BO101" s="181"/>
      <c r="BP101" s="1309" t="str">
        <f t="shared" si="267"/>
        <v>O12</v>
      </c>
      <c r="BQ101" s="711" t="str">
        <f t="shared" ca="1" si="267"/>
        <v/>
      </c>
      <c r="BR101" s="1334"/>
      <c r="BS101" s="7" t="str">
        <f t="shared" ca="1" si="268"/>
        <v/>
      </c>
      <c r="BT101" s="139"/>
      <c r="BU101" s="213" t="str">
        <f t="shared" si="249"/>
        <v/>
      </c>
      <c r="BV101" s="139"/>
      <c r="BW101" s="7" t="str">
        <f t="shared" ca="1" si="269"/>
        <v/>
      </c>
      <c r="BX101" s="1303"/>
      <c r="BY101" s="1311"/>
      <c r="BZ101" s="139"/>
      <c r="CA101" s="1311"/>
      <c r="CB101" s="139"/>
      <c r="CC101" s="7" t="str">
        <f t="shared" si="270"/>
        <v/>
      </c>
      <c r="CD101" s="139"/>
      <c r="CE101" s="213" t="str">
        <f t="shared" ca="1" si="271"/>
        <v/>
      </c>
      <c r="CF101" s="139"/>
      <c r="CG101" s="632" t="str">
        <f t="shared" si="250"/>
        <v/>
      </c>
      <c r="CH101" s="1335"/>
      <c r="CI101" s="1336"/>
      <c r="CJ101" s="181"/>
      <c r="CK101" s="1309" t="str">
        <f t="shared" si="272"/>
        <v>O12</v>
      </c>
      <c r="CL101" s="711" t="str">
        <f t="shared" ca="1" si="272"/>
        <v/>
      </c>
      <c r="CM101" s="1334"/>
      <c r="CN101" s="7" t="str">
        <f t="shared" ca="1" si="273"/>
        <v/>
      </c>
      <c r="CO101" s="139"/>
      <c r="CP101" s="213" t="str">
        <f t="shared" si="251"/>
        <v/>
      </c>
      <c r="CQ101" s="139"/>
      <c r="CR101" s="7" t="str">
        <f t="shared" ca="1" si="252"/>
        <v/>
      </c>
      <c r="CS101" s="1303"/>
      <c r="CT101" s="1311"/>
      <c r="CU101" s="139"/>
      <c r="CV101" s="1311"/>
      <c r="CW101" s="139"/>
      <c r="CX101" s="7" t="str">
        <f t="shared" si="274"/>
        <v/>
      </c>
      <c r="CY101" s="139"/>
      <c r="CZ101" s="213" t="str">
        <f t="shared" ca="1" si="275"/>
        <v/>
      </c>
      <c r="DA101" s="139"/>
      <c r="DB101" s="632" t="str">
        <f t="shared" si="253"/>
        <v/>
      </c>
      <c r="DC101" s="1335"/>
      <c r="DD101" s="1336"/>
      <c r="DE101" s="181"/>
      <c r="DF101" s="1309" t="str">
        <f t="shared" si="276"/>
        <v>O12</v>
      </c>
      <c r="DG101" s="711" t="str">
        <f t="shared" ca="1" si="276"/>
        <v/>
      </c>
      <c r="DH101" s="1334"/>
      <c r="DI101" s="7" t="str">
        <f t="shared" ca="1" si="277"/>
        <v/>
      </c>
      <c r="DJ101" s="139"/>
      <c r="DK101" s="213" t="str">
        <f t="shared" si="254"/>
        <v/>
      </c>
      <c r="DL101" s="139"/>
      <c r="DM101" s="7" t="str">
        <f t="shared" ca="1" si="278"/>
        <v/>
      </c>
      <c r="DN101" s="1303"/>
      <c r="DO101" s="1311"/>
      <c r="DP101" s="139"/>
      <c r="DQ101" s="1311"/>
      <c r="DR101" s="139"/>
      <c r="DS101" s="7" t="str">
        <f t="shared" si="279"/>
        <v/>
      </c>
      <c r="DT101" s="139"/>
      <c r="DU101" s="213" t="str">
        <f t="shared" ca="1" si="280"/>
        <v/>
      </c>
      <c r="DV101" s="139"/>
      <c r="DW101" s="632" t="str">
        <f t="shared" si="255"/>
        <v/>
      </c>
      <c r="DX101" s="1335"/>
      <c r="DY101" s="1336"/>
      <c r="DZ101" s="181"/>
      <c r="EA101" s="1309" t="str">
        <f t="shared" si="281"/>
        <v>O12</v>
      </c>
      <c r="EB101" s="711" t="str">
        <f t="shared" ca="1" si="281"/>
        <v/>
      </c>
      <c r="EC101" s="1334"/>
      <c r="ED101" s="7" t="str">
        <f t="shared" ca="1" si="282"/>
        <v/>
      </c>
      <c r="EE101" s="139"/>
      <c r="EF101" s="213" t="str">
        <f t="shared" si="256"/>
        <v/>
      </c>
      <c r="EG101" s="139"/>
      <c r="EH101" s="7" t="str">
        <f t="shared" ca="1" si="283"/>
        <v/>
      </c>
      <c r="EI101" s="1303"/>
      <c r="EJ101" s="1311"/>
      <c r="EK101" s="139"/>
      <c r="EL101" s="1311"/>
      <c r="EM101" s="139"/>
      <c r="EN101" s="7" t="str">
        <f t="shared" si="284"/>
        <v/>
      </c>
      <c r="EO101" s="139"/>
      <c r="EP101" s="213" t="str">
        <f t="shared" ca="1" si="285"/>
        <v/>
      </c>
      <c r="EQ101" s="139"/>
      <c r="ER101" s="632" t="str">
        <f t="shared" si="257"/>
        <v/>
      </c>
      <c r="ES101" s="1335"/>
      <c r="ET101" s="1336"/>
      <c r="EU101" s="181"/>
      <c r="EV101" s="1309" t="str">
        <f t="shared" si="288"/>
        <v>O8</v>
      </c>
      <c r="EW101" s="711" t="str">
        <f t="shared" ca="1" si="288"/>
        <v/>
      </c>
      <c r="EX101" s="1334"/>
      <c r="EY101" s="7" t="str">
        <f t="shared" ca="1" si="289"/>
        <v/>
      </c>
      <c r="EZ101" s="139"/>
      <c r="FA101" s="7" t="str">
        <f t="shared" si="290"/>
        <v/>
      </c>
      <c r="FB101" s="139"/>
      <c r="FC101" s="7" t="str">
        <f t="shared" ca="1" si="291"/>
        <v/>
      </c>
      <c r="FD101" s="1303"/>
      <c r="FE101" s="1311"/>
      <c r="FF101" s="139"/>
      <c r="FG101" s="1311"/>
      <c r="FH101" s="139"/>
      <c r="FI101" s="1309">
        <f t="shared" si="295"/>
        <v>0</v>
      </c>
      <c r="FJ101" s="139"/>
      <c r="FK101" s="213" t="str">
        <f t="shared" ca="1" si="292"/>
        <v/>
      </c>
      <c r="FL101" s="139"/>
      <c r="FM101" s="632" t="str">
        <f t="shared" si="293"/>
        <v/>
      </c>
      <c r="FN101" s="139"/>
      <c r="FO101" s="1336"/>
      <c r="FP101" s="181"/>
      <c r="FQ101" s="1309" t="str">
        <f t="shared" si="296"/>
        <v>O8</v>
      </c>
      <c r="FR101" s="711" t="str">
        <f t="shared" ca="1" si="296"/>
        <v/>
      </c>
      <c r="FS101" s="1334"/>
      <c r="FT101" s="7" t="str">
        <f t="shared" ca="1" si="297"/>
        <v/>
      </c>
      <c r="FU101" s="139"/>
      <c r="FV101" s="7" t="str">
        <f t="shared" si="301"/>
        <v/>
      </c>
      <c r="FW101" s="139"/>
      <c r="FX101" s="7" t="str">
        <f t="shared" ca="1" si="298"/>
        <v/>
      </c>
      <c r="FY101" s="1303"/>
      <c r="FZ101" s="1311"/>
      <c r="GA101" s="139"/>
      <c r="GB101" s="1311"/>
      <c r="GC101" s="139"/>
      <c r="GD101" s="1309">
        <f t="shared" si="299"/>
        <v>0</v>
      </c>
      <c r="GE101" s="139"/>
      <c r="GF101" s="213" t="str">
        <f t="shared" ca="1" si="300"/>
        <v/>
      </c>
      <c r="GG101" s="139"/>
      <c r="GH101" s="632" t="str">
        <f t="shared" si="294"/>
        <v/>
      </c>
      <c r="GI101" s="1335"/>
      <c r="GJ101" s="1336"/>
      <c r="GK101" s="181"/>
      <c r="GO101" s="628"/>
      <c r="GP101" s="2451"/>
      <c r="GQ101" s="2452"/>
      <c r="GR101" s="2453"/>
      <c r="GS101" s="2453"/>
      <c r="GT101" s="2453"/>
      <c r="GU101" s="2453"/>
      <c r="GV101" s="2453"/>
      <c r="GW101" s="2453"/>
      <c r="GX101" s="2453"/>
      <c r="GY101" s="2453"/>
      <c r="GZ101" s="2453"/>
      <c r="HA101" s="2453"/>
      <c r="HB101" s="2453"/>
      <c r="HC101" s="2453"/>
      <c r="HD101" s="2453"/>
      <c r="HE101" s="2453"/>
      <c r="HF101" s="2453"/>
      <c r="HG101" s="2453"/>
      <c r="HH101" s="2453"/>
      <c r="HI101" s="2453"/>
      <c r="HJ101" s="2453"/>
      <c r="HK101" s="2453"/>
      <c r="HL101" s="2453"/>
      <c r="HM101" s="2453"/>
      <c r="HN101" s="2453"/>
      <c r="HO101" s="2453"/>
      <c r="HP101" s="2453"/>
      <c r="HQ101" s="2453"/>
      <c r="HR101" s="2453"/>
      <c r="HS101" s="2453"/>
      <c r="HT101" s="2453"/>
      <c r="HU101" s="2453"/>
      <c r="HV101" s="2452"/>
      <c r="HW101" s="2460" t="str">
        <f>'2020'!BZ3</f>
        <v>Proces 35</v>
      </c>
      <c r="HX101" s="2439"/>
      <c r="HY101" s="201"/>
      <c r="HZ101" s="201"/>
    </row>
    <row r="102" spans="1:235" s="627" customFormat="1" ht="18.75" customHeight="1" x14ac:dyDescent="0.25">
      <c r="A102" s="1311" t="s">
        <v>1423</v>
      </c>
      <c r="B102" s="2237" t="str">
        <f t="shared" ca="1" si="236"/>
        <v/>
      </c>
      <c r="C102" s="1851"/>
      <c r="D102" s="213" t="str">
        <f t="shared" ca="1" si="237"/>
        <v/>
      </c>
      <c r="E102" s="145"/>
      <c r="F102" s="213"/>
      <c r="G102" s="145"/>
      <c r="H102" s="213" t="str">
        <f t="shared" ca="1" si="238"/>
        <v/>
      </c>
      <c r="I102" s="144"/>
      <c r="J102" s="213"/>
      <c r="K102" s="145"/>
      <c r="L102" s="213"/>
      <c r="M102" s="144"/>
      <c r="N102" s="2234" t="str">
        <f t="shared" ca="1" si="239"/>
        <v/>
      </c>
      <c r="O102" s="708"/>
      <c r="P102" s="2235" t="str">
        <f t="shared" ca="1" si="240"/>
        <v/>
      </c>
      <c r="Q102" s="144"/>
      <c r="R102" s="757" t="str">
        <f t="shared" ca="1" si="258"/>
        <v/>
      </c>
      <c r="S102" s="144"/>
      <c r="T102" s="2238" t="str">
        <f t="shared" ca="1" si="259"/>
        <v/>
      </c>
      <c r="U102" s="1292"/>
      <c r="V102" s="1292"/>
      <c r="W102" s="1292"/>
      <c r="X102" s="1292"/>
      <c r="Y102" s="542"/>
      <c r="Z102" s="1309" t="str">
        <f t="shared" si="260"/>
        <v>O13</v>
      </c>
      <c r="AA102" s="691" t="str">
        <f t="shared" ca="1" si="241"/>
        <v/>
      </c>
      <c r="AB102" s="1334"/>
      <c r="AC102" s="691" t="str">
        <f t="shared" ca="1" si="242"/>
        <v/>
      </c>
      <c r="AD102" s="139"/>
      <c r="AE102" s="213" t="str">
        <f t="shared" si="243"/>
        <v/>
      </c>
      <c r="AF102" s="139"/>
      <c r="AG102" s="7" t="str">
        <f t="shared" ca="1" si="244"/>
        <v/>
      </c>
      <c r="AH102" s="1303"/>
      <c r="AI102" s="1311"/>
      <c r="AJ102" s="139"/>
      <c r="AK102" s="1311"/>
      <c r="AL102" s="139"/>
      <c r="AM102" s="1309">
        <f t="shared" si="261"/>
        <v>0</v>
      </c>
      <c r="AN102" s="139"/>
      <c r="AO102" s="213" t="str">
        <f t="shared" ca="1" si="245"/>
        <v/>
      </c>
      <c r="AP102" s="139"/>
      <c r="AQ102" s="632" t="str">
        <f t="shared" si="246"/>
        <v/>
      </c>
      <c r="AR102" s="1335"/>
      <c r="AS102" s="1336"/>
      <c r="AT102" s="181"/>
      <c r="AU102" s="1309" t="str">
        <f t="shared" si="262"/>
        <v>O13</v>
      </c>
      <c r="AV102" s="711" t="str">
        <f t="shared" ca="1" si="262"/>
        <v/>
      </c>
      <c r="AW102" s="1334"/>
      <c r="AX102" s="7" t="str">
        <f t="shared" ca="1" si="263"/>
        <v/>
      </c>
      <c r="AY102" s="139"/>
      <c r="AZ102" s="213" t="str">
        <f t="shared" si="247"/>
        <v/>
      </c>
      <c r="BA102" s="139"/>
      <c r="BB102" s="7" t="str">
        <f t="shared" ca="1" si="264"/>
        <v/>
      </c>
      <c r="BC102" s="1303"/>
      <c r="BD102" s="213" t="str">
        <f t="shared" si="286"/>
        <v/>
      </c>
      <c r="BE102" s="139"/>
      <c r="BF102" s="213" t="str">
        <f t="shared" si="287"/>
        <v/>
      </c>
      <c r="BG102" s="139"/>
      <c r="BH102" s="7" t="str">
        <f t="shared" si="265"/>
        <v/>
      </c>
      <c r="BI102" s="139"/>
      <c r="BJ102" s="213" t="str">
        <f t="shared" ca="1" si="266"/>
        <v/>
      </c>
      <c r="BK102" s="139"/>
      <c r="BL102" s="632" t="str">
        <f t="shared" si="248"/>
        <v/>
      </c>
      <c r="BM102" s="1335"/>
      <c r="BN102" s="1336"/>
      <c r="BO102" s="181"/>
      <c r="BP102" s="1309" t="str">
        <f t="shared" si="267"/>
        <v>O13</v>
      </c>
      <c r="BQ102" s="711" t="str">
        <f t="shared" ca="1" si="267"/>
        <v/>
      </c>
      <c r="BR102" s="1334"/>
      <c r="BS102" s="7" t="str">
        <f t="shared" ca="1" si="268"/>
        <v/>
      </c>
      <c r="BT102" s="139"/>
      <c r="BU102" s="213" t="str">
        <f t="shared" si="249"/>
        <v/>
      </c>
      <c r="BV102" s="139"/>
      <c r="BW102" s="7" t="str">
        <f t="shared" ca="1" si="269"/>
        <v/>
      </c>
      <c r="BX102" s="1303"/>
      <c r="BY102" s="1311"/>
      <c r="BZ102" s="139"/>
      <c r="CA102" s="1311"/>
      <c r="CB102" s="139"/>
      <c r="CC102" s="7" t="str">
        <f t="shared" si="270"/>
        <v/>
      </c>
      <c r="CD102" s="139"/>
      <c r="CE102" s="213" t="str">
        <f t="shared" ca="1" si="271"/>
        <v/>
      </c>
      <c r="CF102" s="139"/>
      <c r="CG102" s="632" t="str">
        <f t="shared" si="250"/>
        <v/>
      </c>
      <c r="CH102" s="1335"/>
      <c r="CI102" s="1336"/>
      <c r="CJ102" s="181"/>
      <c r="CK102" s="1309" t="str">
        <f t="shared" si="272"/>
        <v>O13</v>
      </c>
      <c r="CL102" s="711" t="str">
        <f t="shared" ca="1" si="272"/>
        <v/>
      </c>
      <c r="CM102" s="1334"/>
      <c r="CN102" s="7" t="str">
        <f t="shared" ca="1" si="273"/>
        <v/>
      </c>
      <c r="CO102" s="139"/>
      <c r="CP102" s="213" t="str">
        <f t="shared" si="251"/>
        <v/>
      </c>
      <c r="CQ102" s="139"/>
      <c r="CR102" s="7" t="str">
        <f t="shared" ca="1" si="252"/>
        <v/>
      </c>
      <c r="CS102" s="1303"/>
      <c r="CT102" s="1311"/>
      <c r="CU102" s="139"/>
      <c r="CV102" s="1311"/>
      <c r="CW102" s="139"/>
      <c r="CX102" s="7" t="str">
        <f t="shared" si="274"/>
        <v/>
      </c>
      <c r="CY102" s="139"/>
      <c r="CZ102" s="213" t="str">
        <f t="shared" ca="1" si="275"/>
        <v/>
      </c>
      <c r="DA102" s="139"/>
      <c r="DB102" s="632" t="str">
        <f t="shared" si="253"/>
        <v/>
      </c>
      <c r="DC102" s="1335"/>
      <c r="DD102" s="1336"/>
      <c r="DE102" s="181"/>
      <c r="DF102" s="1309" t="str">
        <f t="shared" si="276"/>
        <v>O13</v>
      </c>
      <c r="DG102" s="711" t="str">
        <f t="shared" ca="1" si="276"/>
        <v/>
      </c>
      <c r="DH102" s="1334"/>
      <c r="DI102" s="7" t="str">
        <f t="shared" ca="1" si="277"/>
        <v/>
      </c>
      <c r="DJ102" s="139"/>
      <c r="DK102" s="213" t="str">
        <f t="shared" si="254"/>
        <v/>
      </c>
      <c r="DL102" s="139"/>
      <c r="DM102" s="7" t="str">
        <f t="shared" ca="1" si="278"/>
        <v/>
      </c>
      <c r="DN102" s="1303"/>
      <c r="DO102" s="1311"/>
      <c r="DP102" s="139"/>
      <c r="DQ102" s="1311"/>
      <c r="DR102" s="139"/>
      <c r="DS102" s="7" t="str">
        <f t="shared" si="279"/>
        <v/>
      </c>
      <c r="DT102" s="139"/>
      <c r="DU102" s="213" t="str">
        <f t="shared" ca="1" si="280"/>
        <v/>
      </c>
      <c r="DV102" s="139"/>
      <c r="DW102" s="632" t="str">
        <f t="shared" si="255"/>
        <v/>
      </c>
      <c r="DX102" s="1335"/>
      <c r="DY102" s="1336"/>
      <c r="DZ102" s="181"/>
      <c r="EA102" s="1309" t="str">
        <f t="shared" si="281"/>
        <v>O13</v>
      </c>
      <c r="EB102" s="711" t="str">
        <f t="shared" ca="1" si="281"/>
        <v/>
      </c>
      <c r="EC102" s="1334"/>
      <c r="ED102" s="7" t="str">
        <f t="shared" ca="1" si="282"/>
        <v/>
      </c>
      <c r="EE102" s="139"/>
      <c r="EF102" s="213" t="str">
        <f t="shared" si="256"/>
        <v/>
      </c>
      <c r="EG102" s="139"/>
      <c r="EH102" s="7" t="str">
        <f t="shared" ca="1" si="283"/>
        <v/>
      </c>
      <c r="EI102" s="1303"/>
      <c r="EJ102" s="1311"/>
      <c r="EK102" s="139"/>
      <c r="EL102" s="1311"/>
      <c r="EM102" s="139"/>
      <c r="EN102" s="7" t="str">
        <f t="shared" si="284"/>
        <v/>
      </c>
      <c r="EO102" s="139"/>
      <c r="EP102" s="213" t="str">
        <f t="shared" ca="1" si="285"/>
        <v/>
      </c>
      <c r="EQ102" s="139"/>
      <c r="ER102" s="632" t="str">
        <f t="shared" si="257"/>
        <v/>
      </c>
      <c r="ES102" s="1335"/>
      <c r="ET102" s="1336"/>
      <c r="EU102" s="181"/>
      <c r="EV102" s="1309" t="str">
        <f t="shared" si="288"/>
        <v>O9</v>
      </c>
      <c r="EW102" s="711" t="str">
        <f t="shared" ca="1" si="288"/>
        <v/>
      </c>
      <c r="EX102" s="1334"/>
      <c r="EY102" s="7" t="str">
        <f t="shared" ca="1" si="289"/>
        <v/>
      </c>
      <c r="EZ102" s="139"/>
      <c r="FA102" s="7" t="str">
        <f t="shared" si="290"/>
        <v/>
      </c>
      <c r="FB102" s="139"/>
      <c r="FC102" s="7" t="str">
        <f t="shared" ca="1" si="291"/>
        <v/>
      </c>
      <c r="FD102" s="1303"/>
      <c r="FE102" s="1311"/>
      <c r="FF102" s="139"/>
      <c r="FG102" s="1311"/>
      <c r="FH102" s="139"/>
      <c r="FI102" s="1309">
        <f t="shared" si="295"/>
        <v>0</v>
      </c>
      <c r="FJ102" s="139"/>
      <c r="FK102" s="213" t="str">
        <f t="shared" ca="1" si="292"/>
        <v/>
      </c>
      <c r="FL102" s="139"/>
      <c r="FM102" s="632" t="str">
        <f t="shared" si="293"/>
        <v/>
      </c>
      <c r="FN102" s="139"/>
      <c r="FO102" s="1336"/>
      <c r="FP102" s="181"/>
      <c r="FQ102" s="1309" t="str">
        <f t="shared" si="296"/>
        <v>O9</v>
      </c>
      <c r="FR102" s="711" t="str">
        <f t="shared" ca="1" si="296"/>
        <v/>
      </c>
      <c r="FS102" s="1334"/>
      <c r="FT102" s="7" t="str">
        <f t="shared" ca="1" si="297"/>
        <v/>
      </c>
      <c r="FU102" s="139"/>
      <c r="FV102" s="7" t="str">
        <f t="shared" si="301"/>
        <v/>
      </c>
      <c r="FW102" s="139"/>
      <c r="FX102" s="7" t="str">
        <f t="shared" ca="1" si="298"/>
        <v/>
      </c>
      <c r="FY102" s="1303"/>
      <c r="FZ102" s="1311"/>
      <c r="GA102" s="139"/>
      <c r="GB102" s="1311"/>
      <c r="GC102" s="139"/>
      <c r="GD102" s="1309">
        <f t="shared" si="299"/>
        <v>0</v>
      </c>
      <c r="GE102" s="139"/>
      <c r="GF102" s="213" t="str">
        <f t="shared" ca="1" si="300"/>
        <v/>
      </c>
      <c r="GG102" s="139"/>
      <c r="GH102" s="632" t="str">
        <f t="shared" si="294"/>
        <v/>
      </c>
      <c r="GI102" s="1335"/>
      <c r="GJ102" s="1336"/>
      <c r="GK102" s="181"/>
      <c r="GO102" s="628"/>
      <c r="GP102" s="2451"/>
      <c r="GQ102" s="2452"/>
      <c r="GR102" s="2453"/>
      <c r="GS102" s="2453"/>
      <c r="GT102" s="2453"/>
      <c r="GU102" s="2453"/>
      <c r="GV102" s="2453"/>
      <c r="GW102" s="2453"/>
      <c r="GX102" s="2453"/>
      <c r="GY102" s="2453"/>
      <c r="GZ102" s="2453"/>
      <c r="HA102" s="2453"/>
      <c r="HB102" s="2453"/>
      <c r="HC102" s="2453"/>
      <c r="HD102" s="2453"/>
      <c r="HE102" s="2453"/>
      <c r="HF102" s="2453"/>
      <c r="HG102" s="2453"/>
      <c r="HH102" s="2453"/>
      <c r="HI102" s="2453"/>
      <c r="HJ102" s="2453"/>
      <c r="HK102" s="2453"/>
      <c r="HL102" s="2453"/>
      <c r="HM102" s="2453"/>
      <c r="HN102" s="2453"/>
      <c r="HO102" s="2453"/>
      <c r="HP102" s="2453"/>
      <c r="HQ102" s="2453"/>
      <c r="HR102" s="2453"/>
      <c r="HS102" s="2453"/>
      <c r="HT102" s="2453"/>
      <c r="HU102" s="2453"/>
      <c r="HV102" s="2452"/>
      <c r="HW102" s="2460" t="str">
        <f>'2020'!CA3</f>
        <v>Proces 36</v>
      </c>
      <c r="HX102" s="2439"/>
      <c r="HY102" s="201"/>
      <c r="HZ102" s="201"/>
    </row>
    <row r="103" spans="1:235" s="627" customFormat="1" ht="18.75" customHeight="1" x14ac:dyDescent="0.25">
      <c r="A103" s="1311" t="s">
        <v>1424</v>
      </c>
      <c r="B103" s="2237" t="str">
        <f t="shared" ca="1" si="236"/>
        <v/>
      </c>
      <c r="C103" s="1851"/>
      <c r="D103" s="213" t="str">
        <f t="shared" ca="1" si="237"/>
        <v/>
      </c>
      <c r="E103" s="145"/>
      <c r="F103" s="213"/>
      <c r="G103" s="145"/>
      <c r="H103" s="213" t="str">
        <f t="shared" ca="1" si="238"/>
        <v/>
      </c>
      <c r="I103" s="144"/>
      <c r="J103" s="213"/>
      <c r="K103" s="145"/>
      <c r="L103" s="213"/>
      <c r="M103" s="144"/>
      <c r="N103" s="2234" t="str">
        <f t="shared" ca="1" si="239"/>
        <v/>
      </c>
      <c r="O103" s="708"/>
      <c r="P103" s="2235" t="str">
        <f t="shared" ca="1" si="240"/>
        <v/>
      </c>
      <c r="Q103" s="144"/>
      <c r="R103" s="757" t="str">
        <f t="shared" ca="1" si="258"/>
        <v/>
      </c>
      <c r="S103" s="144"/>
      <c r="T103" s="2238" t="str">
        <f t="shared" ca="1" si="259"/>
        <v/>
      </c>
      <c r="U103" s="1292"/>
      <c r="V103" s="1292"/>
      <c r="W103" s="1292"/>
      <c r="X103" s="1292"/>
      <c r="Y103" s="542"/>
      <c r="Z103" s="1309" t="str">
        <f t="shared" si="260"/>
        <v>O14</v>
      </c>
      <c r="AA103" s="691" t="str">
        <f t="shared" ca="1" si="241"/>
        <v/>
      </c>
      <c r="AB103" s="1334"/>
      <c r="AC103" s="691" t="str">
        <f t="shared" ca="1" si="242"/>
        <v/>
      </c>
      <c r="AD103" s="139"/>
      <c r="AE103" s="213" t="str">
        <f t="shared" si="243"/>
        <v/>
      </c>
      <c r="AF103" s="139"/>
      <c r="AG103" s="7" t="str">
        <f t="shared" ca="1" si="244"/>
        <v/>
      </c>
      <c r="AH103" s="1303"/>
      <c r="AI103" s="1311"/>
      <c r="AJ103" s="139"/>
      <c r="AK103" s="1311"/>
      <c r="AL103" s="139"/>
      <c r="AM103" s="1309">
        <f t="shared" si="261"/>
        <v>0</v>
      </c>
      <c r="AN103" s="139"/>
      <c r="AO103" s="213" t="str">
        <f t="shared" ca="1" si="245"/>
        <v/>
      </c>
      <c r="AP103" s="139"/>
      <c r="AQ103" s="632" t="str">
        <f t="shared" si="246"/>
        <v/>
      </c>
      <c r="AR103" s="1335"/>
      <c r="AS103" s="1336"/>
      <c r="AT103" s="181"/>
      <c r="AU103" s="1309" t="str">
        <f t="shared" si="262"/>
        <v>O14</v>
      </c>
      <c r="AV103" s="711" t="str">
        <f t="shared" ca="1" si="262"/>
        <v/>
      </c>
      <c r="AW103" s="1334"/>
      <c r="AX103" s="7" t="str">
        <f t="shared" ca="1" si="263"/>
        <v/>
      </c>
      <c r="AY103" s="139"/>
      <c r="AZ103" s="213" t="str">
        <f t="shared" si="247"/>
        <v/>
      </c>
      <c r="BA103" s="139"/>
      <c r="BB103" s="7" t="str">
        <f t="shared" ca="1" si="264"/>
        <v/>
      </c>
      <c r="BC103" s="1303"/>
      <c r="BD103" s="213" t="str">
        <f t="shared" si="286"/>
        <v/>
      </c>
      <c r="BE103" s="139"/>
      <c r="BF103" s="213" t="str">
        <f t="shared" si="287"/>
        <v/>
      </c>
      <c r="BG103" s="139"/>
      <c r="BH103" s="7" t="str">
        <f t="shared" si="265"/>
        <v/>
      </c>
      <c r="BI103" s="139"/>
      <c r="BJ103" s="213" t="str">
        <f t="shared" ca="1" si="266"/>
        <v/>
      </c>
      <c r="BK103" s="139"/>
      <c r="BL103" s="632" t="str">
        <f t="shared" si="248"/>
        <v/>
      </c>
      <c r="BM103" s="1335"/>
      <c r="BN103" s="1336"/>
      <c r="BO103" s="181"/>
      <c r="BP103" s="1309" t="str">
        <f t="shared" si="267"/>
        <v>O14</v>
      </c>
      <c r="BQ103" s="711" t="str">
        <f t="shared" ca="1" si="267"/>
        <v/>
      </c>
      <c r="BR103" s="1334"/>
      <c r="BS103" s="7" t="str">
        <f t="shared" ca="1" si="268"/>
        <v/>
      </c>
      <c r="BT103" s="139"/>
      <c r="BU103" s="213" t="str">
        <f t="shared" si="249"/>
        <v/>
      </c>
      <c r="BV103" s="139"/>
      <c r="BW103" s="7" t="str">
        <f t="shared" ca="1" si="269"/>
        <v/>
      </c>
      <c r="BX103" s="1303"/>
      <c r="BY103" s="1311"/>
      <c r="BZ103" s="139"/>
      <c r="CA103" s="1311"/>
      <c r="CB103" s="139"/>
      <c r="CC103" s="7" t="str">
        <f t="shared" si="270"/>
        <v/>
      </c>
      <c r="CD103" s="139"/>
      <c r="CE103" s="213" t="str">
        <f t="shared" ca="1" si="271"/>
        <v/>
      </c>
      <c r="CF103" s="139"/>
      <c r="CG103" s="632" t="str">
        <f t="shared" si="250"/>
        <v/>
      </c>
      <c r="CH103" s="1335"/>
      <c r="CI103" s="1336"/>
      <c r="CJ103" s="181"/>
      <c r="CK103" s="1309" t="str">
        <f t="shared" si="272"/>
        <v>O14</v>
      </c>
      <c r="CL103" s="711" t="str">
        <f t="shared" ca="1" si="272"/>
        <v/>
      </c>
      <c r="CM103" s="1334"/>
      <c r="CN103" s="7" t="str">
        <f t="shared" ca="1" si="273"/>
        <v/>
      </c>
      <c r="CO103" s="139"/>
      <c r="CP103" s="213" t="str">
        <f t="shared" si="251"/>
        <v/>
      </c>
      <c r="CQ103" s="139"/>
      <c r="CR103" s="7" t="str">
        <f t="shared" ca="1" si="252"/>
        <v/>
      </c>
      <c r="CS103" s="1303"/>
      <c r="CT103" s="1311"/>
      <c r="CU103" s="139"/>
      <c r="CV103" s="1311"/>
      <c r="CW103" s="139"/>
      <c r="CX103" s="7" t="str">
        <f t="shared" si="274"/>
        <v/>
      </c>
      <c r="CY103" s="139"/>
      <c r="CZ103" s="213" t="str">
        <f t="shared" ca="1" si="275"/>
        <v/>
      </c>
      <c r="DA103" s="139"/>
      <c r="DB103" s="632" t="str">
        <f t="shared" si="253"/>
        <v/>
      </c>
      <c r="DC103" s="1335"/>
      <c r="DD103" s="1336"/>
      <c r="DE103" s="181"/>
      <c r="DF103" s="1309" t="str">
        <f t="shared" si="276"/>
        <v>O14</v>
      </c>
      <c r="DG103" s="711" t="str">
        <f t="shared" ca="1" si="276"/>
        <v/>
      </c>
      <c r="DH103" s="1334"/>
      <c r="DI103" s="7" t="str">
        <f t="shared" ca="1" si="277"/>
        <v/>
      </c>
      <c r="DJ103" s="139"/>
      <c r="DK103" s="213" t="str">
        <f t="shared" si="254"/>
        <v/>
      </c>
      <c r="DL103" s="139"/>
      <c r="DM103" s="7" t="str">
        <f t="shared" ca="1" si="278"/>
        <v/>
      </c>
      <c r="DN103" s="1303"/>
      <c r="DO103" s="1311"/>
      <c r="DP103" s="139"/>
      <c r="DQ103" s="1311"/>
      <c r="DR103" s="139"/>
      <c r="DS103" s="7" t="str">
        <f t="shared" si="279"/>
        <v/>
      </c>
      <c r="DT103" s="139"/>
      <c r="DU103" s="213" t="str">
        <f t="shared" ca="1" si="280"/>
        <v/>
      </c>
      <c r="DV103" s="139"/>
      <c r="DW103" s="632" t="str">
        <f t="shared" si="255"/>
        <v/>
      </c>
      <c r="DX103" s="1335"/>
      <c r="DY103" s="1336"/>
      <c r="DZ103" s="181"/>
      <c r="EA103" s="1309" t="str">
        <f t="shared" si="281"/>
        <v>O14</v>
      </c>
      <c r="EB103" s="711" t="str">
        <f t="shared" ca="1" si="281"/>
        <v/>
      </c>
      <c r="EC103" s="1334"/>
      <c r="ED103" s="7" t="str">
        <f t="shared" ca="1" si="282"/>
        <v/>
      </c>
      <c r="EE103" s="139"/>
      <c r="EF103" s="213" t="str">
        <f t="shared" si="256"/>
        <v/>
      </c>
      <c r="EG103" s="139"/>
      <c r="EH103" s="7" t="str">
        <f t="shared" ca="1" si="283"/>
        <v/>
      </c>
      <c r="EI103" s="1303"/>
      <c r="EJ103" s="1311"/>
      <c r="EK103" s="139"/>
      <c r="EL103" s="1311"/>
      <c r="EM103" s="139"/>
      <c r="EN103" s="7" t="str">
        <f t="shared" si="284"/>
        <v/>
      </c>
      <c r="EO103" s="139"/>
      <c r="EP103" s="213" t="str">
        <f t="shared" ca="1" si="285"/>
        <v/>
      </c>
      <c r="EQ103" s="139"/>
      <c r="ER103" s="632" t="str">
        <f t="shared" si="257"/>
        <v/>
      </c>
      <c r="ES103" s="1335"/>
      <c r="ET103" s="1336"/>
      <c r="EU103" s="181"/>
      <c r="EV103" s="1309" t="str">
        <f t="shared" si="288"/>
        <v>O10</v>
      </c>
      <c r="EW103" s="711" t="str">
        <f t="shared" ca="1" si="288"/>
        <v/>
      </c>
      <c r="EX103" s="1334"/>
      <c r="EY103" s="7" t="str">
        <f t="shared" ca="1" si="289"/>
        <v/>
      </c>
      <c r="EZ103" s="139"/>
      <c r="FA103" s="7" t="str">
        <f t="shared" si="290"/>
        <v/>
      </c>
      <c r="FB103" s="139"/>
      <c r="FC103" s="7" t="str">
        <f t="shared" ca="1" si="291"/>
        <v/>
      </c>
      <c r="FD103" s="1303"/>
      <c r="FE103" s="1311"/>
      <c r="FF103" s="139"/>
      <c r="FG103" s="1311"/>
      <c r="FH103" s="139"/>
      <c r="FI103" s="1309">
        <f t="shared" si="295"/>
        <v>0</v>
      </c>
      <c r="FJ103" s="139"/>
      <c r="FK103" s="213" t="str">
        <f t="shared" ca="1" si="292"/>
        <v/>
      </c>
      <c r="FL103" s="139"/>
      <c r="FM103" s="632" t="str">
        <f t="shared" si="293"/>
        <v/>
      </c>
      <c r="FN103" s="139"/>
      <c r="FO103" s="1336"/>
      <c r="FP103" s="181"/>
      <c r="FQ103" s="1309" t="str">
        <f t="shared" si="296"/>
        <v>O10</v>
      </c>
      <c r="FR103" s="711" t="str">
        <f t="shared" ca="1" si="296"/>
        <v/>
      </c>
      <c r="FS103" s="1334"/>
      <c r="FT103" s="7" t="str">
        <f t="shared" ca="1" si="297"/>
        <v/>
      </c>
      <c r="FU103" s="139"/>
      <c r="FV103" s="7" t="str">
        <f t="shared" si="301"/>
        <v/>
      </c>
      <c r="FW103" s="139"/>
      <c r="FX103" s="7" t="str">
        <f t="shared" ca="1" si="298"/>
        <v/>
      </c>
      <c r="FY103" s="1303"/>
      <c r="FZ103" s="1311"/>
      <c r="GA103" s="139"/>
      <c r="GB103" s="1311"/>
      <c r="GC103" s="139"/>
      <c r="GD103" s="1309">
        <f t="shared" si="299"/>
        <v>0</v>
      </c>
      <c r="GE103" s="139"/>
      <c r="GF103" s="213" t="str">
        <f t="shared" ca="1" si="300"/>
        <v/>
      </c>
      <c r="GG103" s="139"/>
      <c r="GH103" s="632" t="str">
        <f t="shared" si="294"/>
        <v/>
      </c>
      <c r="GI103" s="1335"/>
      <c r="GJ103" s="1336"/>
      <c r="GK103" s="181"/>
      <c r="GO103" s="628"/>
      <c r="GP103" s="2451"/>
      <c r="GQ103" s="2452"/>
      <c r="GR103" s="2453"/>
      <c r="GS103" s="2453" t="s">
        <v>83</v>
      </c>
      <c r="GT103" s="2453"/>
      <c r="GU103" s="2453"/>
      <c r="GV103" s="2453"/>
      <c r="GW103" s="2453"/>
      <c r="GX103" s="2453"/>
      <c r="GY103" s="2453"/>
      <c r="GZ103" s="2453"/>
      <c r="HA103" s="2453"/>
      <c r="HB103" s="2453"/>
      <c r="HC103" s="2453"/>
      <c r="HD103" s="2453"/>
      <c r="HE103" s="2453"/>
      <c r="HF103" s="2453"/>
      <c r="HG103" s="2453"/>
      <c r="HH103" s="2453"/>
      <c r="HI103" s="2453"/>
      <c r="HJ103" s="2453"/>
      <c r="HK103" s="2453"/>
      <c r="HL103" s="2453"/>
      <c r="HM103" s="2453"/>
      <c r="HN103" s="2453"/>
      <c r="HO103" s="2453"/>
      <c r="HP103" s="2453"/>
      <c r="HQ103" s="2453"/>
      <c r="HR103" s="2453"/>
      <c r="HS103" s="2453"/>
      <c r="HT103" s="2453"/>
      <c r="HU103" s="2453"/>
      <c r="HV103" s="2452"/>
      <c r="HW103" s="2460" t="str">
        <f>'2020'!CB3</f>
        <v>Proces 37</v>
      </c>
      <c r="HX103" s="2439"/>
      <c r="HY103" s="201"/>
      <c r="HZ103" s="201"/>
    </row>
    <row r="104" spans="1:235" s="627" customFormat="1" ht="18.75" customHeight="1" x14ac:dyDescent="0.25">
      <c r="A104" s="1311" t="s">
        <v>1425</v>
      </c>
      <c r="B104" s="2237" t="str">
        <f t="shared" ca="1" si="236"/>
        <v/>
      </c>
      <c r="C104" s="1851"/>
      <c r="D104" s="213" t="str">
        <f t="shared" ca="1" si="237"/>
        <v/>
      </c>
      <c r="E104" s="145"/>
      <c r="F104" s="213"/>
      <c r="G104" s="145"/>
      <c r="H104" s="213" t="str">
        <f t="shared" ca="1" si="238"/>
        <v/>
      </c>
      <c r="I104" s="144"/>
      <c r="J104" s="213"/>
      <c r="K104" s="145"/>
      <c r="L104" s="213"/>
      <c r="M104" s="144"/>
      <c r="N104" s="2234" t="str">
        <f t="shared" ca="1" si="239"/>
        <v/>
      </c>
      <c r="O104" s="708"/>
      <c r="P104" s="2235" t="str">
        <f t="shared" ca="1" si="240"/>
        <v/>
      </c>
      <c r="Q104" s="144"/>
      <c r="R104" s="757" t="str">
        <f t="shared" ca="1" si="258"/>
        <v/>
      </c>
      <c r="S104" s="144"/>
      <c r="T104" s="2238" t="str">
        <f t="shared" ca="1" si="259"/>
        <v/>
      </c>
      <c r="U104" s="1292"/>
      <c r="V104" s="1292"/>
      <c r="W104" s="1292"/>
      <c r="X104" s="1292"/>
      <c r="Y104" s="542"/>
      <c r="Z104" s="1309" t="str">
        <f t="shared" si="260"/>
        <v>O15</v>
      </c>
      <c r="AA104" s="691" t="str">
        <f t="shared" ca="1" si="241"/>
        <v/>
      </c>
      <c r="AB104" s="1334"/>
      <c r="AC104" s="691" t="str">
        <f t="shared" ca="1" si="242"/>
        <v/>
      </c>
      <c r="AD104" s="139"/>
      <c r="AE104" s="213" t="str">
        <f t="shared" si="243"/>
        <v/>
      </c>
      <c r="AF104" s="139"/>
      <c r="AG104" s="7" t="str">
        <f t="shared" ca="1" si="244"/>
        <v/>
      </c>
      <c r="AH104" s="1303"/>
      <c r="AI104" s="1311"/>
      <c r="AJ104" s="139"/>
      <c r="AK104" s="1311"/>
      <c r="AL104" s="139"/>
      <c r="AM104" s="1309">
        <f t="shared" si="261"/>
        <v>0</v>
      </c>
      <c r="AN104" s="139"/>
      <c r="AO104" s="213" t="str">
        <f t="shared" ca="1" si="245"/>
        <v/>
      </c>
      <c r="AP104" s="139"/>
      <c r="AQ104" s="632" t="str">
        <f t="shared" si="246"/>
        <v/>
      </c>
      <c r="AR104" s="1335"/>
      <c r="AS104" s="1336"/>
      <c r="AT104" s="181"/>
      <c r="AU104" s="1309" t="str">
        <f t="shared" si="262"/>
        <v>O15</v>
      </c>
      <c r="AV104" s="711" t="str">
        <f t="shared" ca="1" si="262"/>
        <v/>
      </c>
      <c r="AW104" s="1334"/>
      <c r="AX104" s="7" t="str">
        <f t="shared" ca="1" si="263"/>
        <v/>
      </c>
      <c r="AY104" s="139"/>
      <c r="AZ104" s="213" t="str">
        <f t="shared" si="247"/>
        <v/>
      </c>
      <c r="BA104" s="139"/>
      <c r="BB104" s="7" t="str">
        <f t="shared" ca="1" si="264"/>
        <v/>
      </c>
      <c r="BC104" s="1303"/>
      <c r="BD104" s="213" t="str">
        <f t="shared" si="286"/>
        <v/>
      </c>
      <c r="BE104" s="139"/>
      <c r="BF104" s="213" t="str">
        <f t="shared" si="287"/>
        <v/>
      </c>
      <c r="BG104" s="139"/>
      <c r="BH104" s="7" t="str">
        <f t="shared" si="265"/>
        <v/>
      </c>
      <c r="BI104" s="139"/>
      <c r="BJ104" s="213" t="str">
        <f t="shared" ca="1" si="266"/>
        <v/>
      </c>
      <c r="BK104" s="139"/>
      <c r="BL104" s="632" t="str">
        <f t="shared" si="248"/>
        <v/>
      </c>
      <c r="BM104" s="1335"/>
      <c r="BN104" s="1336"/>
      <c r="BO104" s="181"/>
      <c r="BP104" s="1309" t="str">
        <f t="shared" si="267"/>
        <v>O15</v>
      </c>
      <c r="BQ104" s="711" t="str">
        <f t="shared" ca="1" si="267"/>
        <v/>
      </c>
      <c r="BR104" s="1334"/>
      <c r="BS104" s="7" t="str">
        <f t="shared" ca="1" si="268"/>
        <v/>
      </c>
      <c r="BT104" s="139"/>
      <c r="BU104" s="213" t="str">
        <f t="shared" si="249"/>
        <v/>
      </c>
      <c r="BV104" s="139"/>
      <c r="BW104" s="7" t="str">
        <f t="shared" ca="1" si="269"/>
        <v/>
      </c>
      <c r="BX104" s="1303"/>
      <c r="BY104" s="1311"/>
      <c r="BZ104" s="139"/>
      <c r="CA104" s="1311"/>
      <c r="CB104" s="139"/>
      <c r="CC104" s="7" t="str">
        <f t="shared" si="270"/>
        <v/>
      </c>
      <c r="CD104" s="139"/>
      <c r="CE104" s="213" t="str">
        <f t="shared" ca="1" si="271"/>
        <v/>
      </c>
      <c r="CF104" s="139"/>
      <c r="CG104" s="632" t="str">
        <f t="shared" si="250"/>
        <v/>
      </c>
      <c r="CH104" s="1335"/>
      <c r="CI104" s="1336"/>
      <c r="CJ104" s="181"/>
      <c r="CK104" s="1309" t="str">
        <f t="shared" si="272"/>
        <v>O15</v>
      </c>
      <c r="CL104" s="711" t="str">
        <f t="shared" ca="1" si="272"/>
        <v/>
      </c>
      <c r="CM104" s="1334"/>
      <c r="CN104" s="7" t="str">
        <f t="shared" ca="1" si="273"/>
        <v/>
      </c>
      <c r="CO104" s="139"/>
      <c r="CP104" s="213" t="str">
        <f t="shared" si="251"/>
        <v/>
      </c>
      <c r="CQ104" s="139"/>
      <c r="CR104" s="7" t="str">
        <f t="shared" ca="1" si="252"/>
        <v/>
      </c>
      <c r="CS104" s="1303"/>
      <c r="CT104" s="1311"/>
      <c r="CU104" s="139"/>
      <c r="CV104" s="1311"/>
      <c r="CW104" s="139"/>
      <c r="CX104" s="7" t="str">
        <f t="shared" si="274"/>
        <v/>
      </c>
      <c r="CY104" s="139"/>
      <c r="CZ104" s="213" t="str">
        <f t="shared" ca="1" si="275"/>
        <v/>
      </c>
      <c r="DA104" s="139"/>
      <c r="DB104" s="632" t="str">
        <f t="shared" si="253"/>
        <v/>
      </c>
      <c r="DC104" s="1335"/>
      <c r="DD104" s="1336"/>
      <c r="DE104" s="181"/>
      <c r="DF104" s="1309" t="str">
        <f t="shared" si="276"/>
        <v>O15</v>
      </c>
      <c r="DG104" s="711" t="str">
        <f t="shared" ca="1" si="276"/>
        <v/>
      </c>
      <c r="DH104" s="1334"/>
      <c r="DI104" s="7" t="str">
        <f t="shared" ca="1" si="277"/>
        <v/>
      </c>
      <c r="DJ104" s="139"/>
      <c r="DK104" s="213" t="str">
        <f t="shared" si="254"/>
        <v/>
      </c>
      <c r="DL104" s="139"/>
      <c r="DM104" s="7" t="str">
        <f t="shared" ca="1" si="278"/>
        <v/>
      </c>
      <c r="DN104" s="1303"/>
      <c r="DO104" s="1311"/>
      <c r="DP104" s="139"/>
      <c r="DQ104" s="1311"/>
      <c r="DR104" s="139"/>
      <c r="DS104" s="7" t="str">
        <f t="shared" si="279"/>
        <v/>
      </c>
      <c r="DT104" s="139"/>
      <c r="DU104" s="213" t="str">
        <f t="shared" ca="1" si="280"/>
        <v/>
      </c>
      <c r="DV104" s="139"/>
      <c r="DW104" s="632" t="str">
        <f t="shared" si="255"/>
        <v/>
      </c>
      <c r="DX104" s="1335"/>
      <c r="DY104" s="1336"/>
      <c r="DZ104" s="181"/>
      <c r="EA104" s="1309" t="str">
        <f t="shared" si="281"/>
        <v>O15</v>
      </c>
      <c r="EB104" s="711" t="str">
        <f t="shared" ca="1" si="281"/>
        <v/>
      </c>
      <c r="EC104" s="1334"/>
      <c r="ED104" s="7" t="str">
        <f t="shared" ca="1" si="282"/>
        <v/>
      </c>
      <c r="EE104" s="139"/>
      <c r="EF104" s="213" t="str">
        <f t="shared" si="256"/>
        <v/>
      </c>
      <c r="EG104" s="139"/>
      <c r="EH104" s="7" t="str">
        <f t="shared" ca="1" si="283"/>
        <v/>
      </c>
      <c r="EI104" s="1303"/>
      <c r="EJ104" s="1311"/>
      <c r="EK104" s="139"/>
      <c r="EL104" s="1311"/>
      <c r="EM104" s="139"/>
      <c r="EN104" s="7" t="str">
        <f t="shared" si="284"/>
        <v/>
      </c>
      <c r="EO104" s="139"/>
      <c r="EP104" s="213" t="str">
        <f t="shared" ca="1" si="285"/>
        <v/>
      </c>
      <c r="EQ104" s="139"/>
      <c r="ER104" s="632" t="str">
        <f t="shared" si="257"/>
        <v/>
      </c>
      <c r="ES104" s="1335"/>
      <c r="ET104" s="1336"/>
      <c r="EU104" s="181"/>
      <c r="EV104" s="1309" t="str">
        <f t="shared" si="288"/>
        <v>O11</v>
      </c>
      <c r="EW104" s="711" t="str">
        <f t="shared" ca="1" si="288"/>
        <v/>
      </c>
      <c r="EX104" s="1334"/>
      <c r="EY104" s="7" t="str">
        <f t="shared" ca="1" si="289"/>
        <v/>
      </c>
      <c r="EZ104" s="139"/>
      <c r="FA104" s="7" t="str">
        <f t="shared" si="290"/>
        <v/>
      </c>
      <c r="FB104" s="139"/>
      <c r="FC104" s="7" t="str">
        <f t="shared" ca="1" si="291"/>
        <v/>
      </c>
      <c r="FD104" s="1303"/>
      <c r="FE104" s="1311"/>
      <c r="FF104" s="139"/>
      <c r="FG104" s="1311"/>
      <c r="FH104" s="139"/>
      <c r="FI104" s="1309">
        <f t="shared" si="295"/>
        <v>0</v>
      </c>
      <c r="FJ104" s="139"/>
      <c r="FK104" s="213" t="str">
        <f t="shared" ca="1" si="292"/>
        <v/>
      </c>
      <c r="FL104" s="139"/>
      <c r="FM104" s="632" t="str">
        <f t="shared" si="293"/>
        <v/>
      </c>
      <c r="FN104" s="139"/>
      <c r="FO104" s="1336"/>
      <c r="FP104" s="181"/>
      <c r="FQ104" s="1309" t="str">
        <f t="shared" si="296"/>
        <v>O11</v>
      </c>
      <c r="FR104" s="711" t="str">
        <f t="shared" ca="1" si="296"/>
        <v/>
      </c>
      <c r="FS104" s="1334"/>
      <c r="FT104" s="7" t="str">
        <f t="shared" ca="1" si="297"/>
        <v/>
      </c>
      <c r="FU104" s="139"/>
      <c r="FV104" s="7" t="str">
        <f t="shared" si="301"/>
        <v/>
      </c>
      <c r="FW104" s="139"/>
      <c r="FX104" s="7" t="str">
        <f t="shared" ca="1" si="298"/>
        <v/>
      </c>
      <c r="FY104" s="1303"/>
      <c r="FZ104" s="1311"/>
      <c r="GA104" s="139"/>
      <c r="GB104" s="1311"/>
      <c r="GC104" s="139"/>
      <c r="GD104" s="1309">
        <f t="shared" si="299"/>
        <v>0</v>
      </c>
      <c r="GE104" s="139"/>
      <c r="GF104" s="213" t="str">
        <f t="shared" ca="1" si="300"/>
        <v/>
      </c>
      <c r="GG104" s="139"/>
      <c r="GH104" s="632" t="str">
        <f t="shared" si="294"/>
        <v/>
      </c>
      <c r="GI104" s="1335"/>
      <c r="GJ104" s="1336"/>
      <c r="GK104" s="181"/>
      <c r="GO104" s="628"/>
      <c r="GP104" s="2451"/>
      <c r="GQ104" s="2452"/>
      <c r="GR104" s="2453"/>
      <c r="GS104" s="2453" t="s">
        <v>84</v>
      </c>
      <c r="GT104" s="2453"/>
      <c r="GU104" s="2453"/>
      <c r="GV104" s="2453"/>
      <c r="GW104" s="2453"/>
      <c r="GX104" s="2453"/>
      <c r="GY104" s="2453"/>
      <c r="GZ104" s="2453"/>
      <c r="HA104" s="2453"/>
      <c r="HB104" s="2453"/>
      <c r="HC104" s="2453"/>
      <c r="HD104" s="2453"/>
      <c r="HE104" s="2453"/>
      <c r="HF104" s="2453"/>
      <c r="HG104" s="2453"/>
      <c r="HH104" s="2453"/>
      <c r="HI104" s="2453"/>
      <c r="HJ104" s="2453"/>
      <c r="HK104" s="2453"/>
      <c r="HL104" s="2453"/>
      <c r="HM104" s="2453"/>
      <c r="HN104" s="2453"/>
      <c r="HO104" s="2453"/>
      <c r="HP104" s="2453"/>
      <c r="HQ104" s="2453"/>
      <c r="HR104" s="2453"/>
      <c r="HS104" s="2453"/>
      <c r="HT104" s="2453"/>
      <c r="HU104" s="2453"/>
      <c r="HV104" s="2452"/>
      <c r="HW104" s="2460" t="str">
        <f>'2020'!CC3</f>
        <v>Proces 38</v>
      </c>
      <c r="HX104" s="2439"/>
      <c r="HY104" s="201"/>
      <c r="HZ104" s="201"/>
    </row>
    <row r="105" spans="1:235" s="627" customFormat="1" ht="18.75" customHeight="1" x14ac:dyDescent="0.25">
      <c r="A105" s="1311" t="s">
        <v>1426</v>
      </c>
      <c r="B105" s="2237" t="str">
        <f t="shared" ca="1" si="236"/>
        <v/>
      </c>
      <c r="C105" s="1851"/>
      <c r="D105" s="213" t="str">
        <f t="shared" ca="1" si="237"/>
        <v/>
      </c>
      <c r="E105" s="145"/>
      <c r="F105" s="213"/>
      <c r="G105" s="145"/>
      <c r="H105" s="213" t="str">
        <f t="shared" ca="1" si="238"/>
        <v/>
      </c>
      <c r="I105" s="144"/>
      <c r="J105" s="213"/>
      <c r="K105" s="145"/>
      <c r="L105" s="213"/>
      <c r="M105" s="144"/>
      <c r="N105" s="2234" t="str">
        <f t="shared" ca="1" si="239"/>
        <v/>
      </c>
      <c r="O105" s="708"/>
      <c r="P105" s="2235" t="str">
        <f t="shared" ca="1" si="240"/>
        <v/>
      </c>
      <c r="Q105" s="144"/>
      <c r="R105" s="757" t="str">
        <f t="shared" ca="1" si="258"/>
        <v/>
      </c>
      <c r="S105" s="144"/>
      <c r="T105" s="2238" t="str">
        <f t="shared" ca="1" si="259"/>
        <v/>
      </c>
      <c r="U105" s="1292"/>
      <c r="V105" s="1292"/>
      <c r="W105" s="1292"/>
      <c r="X105" s="1292"/>
      <c r="Y105" s="542"/>
      <c r="Z105" s="1309" t="str">
        <f t="shared" si="260"/>
        <v>O16</v>
      </c>
      <c r="AA105" s="691" t="str">
        <f t="shared" ca="1" si="241"/>
        <v/>
      </c>
      <c r="AB105" s="1334"/>
      <c r="AC105" s="691" t="str">
        <f t="shared" ca="1" si="242"/>
        <v/>
      </c>
      <c r="AD105" s="139"/>
      <c r="AE105" s="213" t="str">
        <f t="shared" si="243"/>
        <v/>
      </c>
      <c r="AF105" s="139"/>
      <c r="AG105" s="7" t="str">
        <f t="shared" ca="1" si="244"/>
        <v/>
      </c>
      <c r="AH105" s="1303"/>
      <c r="AI105" s="1311"/>
      <c r="AJ105" s="139"/>
      <c r="AK105" s="1311"/>
      <c r="AL105" s="139"/>
      <c r="AM105" s="1309">
        <f t="shared" si="261"/>
        <v>0</v>
      </c>
      <c r="AN105" s="139"/>
      <c r="AO105" s="213" t="str">
        <f t="shared" ca="1" si="245"/>
        <v/>
      </c>
      <c r="AP105" s="139"/>
      <c r="AQ105" s="632" t="str">
        <f t="shared" si="246"/>
        <v/>
      </c>
      <c r="AR105" s="1335"/>
      <c r="AS105" s="1336"/>
      <c r="AT105" s="181"/>
      <c r="AU105" s="1309" t="str">
        <f t="shared" si="262"/>
        <v>O16</v>
      </c>
      <c r="AV105" s="711" t="str">
        <f t="shared" ca="1" si="262"/>
        <v/>
      </c>
      <c r="AW105" s="1334"/>
      <c r="AX105" s="7" t="str">
        <f t="shared" ca="1" si="263"/>
        <v/>
      </c>
      <c r="AY105" s="139"/>
      <c r="AZ105" s="213" t="str">
        <f t="shared" si="247"/>
        <v/>
      </c>
      <c r="BA105" s="139"/>
      <c r="BB105" s="7" t="str">
        <f t="shared" ca="1" si="264"/>
        <v/>
      </c>
      <c r="BC105" s="1303"/>
      <c r="BD105" s="213" t="str">
        <f t="shared" si="286"/>
        <v/>
      </c>
      <c r="BE105" s="139"/>
      <c r="BF105" s="213" t="str">
        <f t="shared" si="287"/>
        <v/>
      </c>
      <c r="BG105" s="139"/>
      <c r="BH105" s="7" t="str">
        <f t="shared" si="265"/>
        <v/>
      </c>
      <c r="BI105" s="139"/>
      <c r="BJ105" s="213" t="str">
        <f t="shared" ca="1" si="266"/>
        <v/>
      </c>
      <c r="BK105" s="139"/>
      <c r="BL105" s="632" t="str">
        <f t="shared" si="248"/>
        <v/>
      </c>
      <c r="BM105" s="1335"/>
      <c r="BN105" s="1336"/>
      <c r="BO105" s="181"/>
      <c r="BP105" s="1309" t="str">
        <f t="shared" si="267"/>
        <v>O16</v>
      </c>
      <c r="BQ105" s="711" t="str">
        <f t="shared" ca="1" si="267"/>
        <v/>
      </c>
      <c r="BR105" s="1334"/>
      <c r="BS105" s="7" t="str">
        <f t="shared" ca="1" si="268"/>
        <v/>
      </c>
      <c r="BT105" s="139"/>
      <c r="BU105" s="213" t="str">
        <f t="shared" si="249"/>
        <v/>
      </c>
      <c r="BV105" s="139"/>
      <c r="BW105" s="7" t="str">
        <f t="shared" ca="1" si="269"/>
        <v/>
      </c>
      <c r="BX105" s="1303"/>
      <c r="BY105" s="1311"/>
      <c r="BZ105" s="139"/>
      <c r="CA105" s="1311"/>
      <c r="CB105" s="139"/>
      <c r="CC105" s="7" t="str">
        <f t="shared" si="270"/>
        <v/>
      </c>
      <c r="CD105" s="139"/>
      <c r="CE105" s="213" t="str">
        <f t="shared" ca="1" si="271"/>
        <v/>
      </c>
      <c r="CF105" s="139"/>
      <c r="CG105" s="632" t="str">
        <f t="shared" si="250"/>
        <v/>
      </c>
      <c r="CH105" s="1335"/>
      <c r="CI105" s="1336"/>
      <c r="CJ105" s="181"/>
      <c r="CK105" s="1309" t="str">
        <f t="shared" si="272"/>
        <v>O16</v>
      </c>
      <c r="CL105" s="711" t="str">
        <f t="shared" ca="1" si="272"/>
        <v/>
      </c>
      <c r="CM105" s="1334"/>
      <c r="CN105" s="7" t="str">
        <f t="shared" ca="1" si="273"/>
        <v/>
      </c>
      <c r="CO105" s="139"/>
      <c r="CP105" s="213" t="str">
        <f t="shared" si="251"/>
        <v/>
      </c>
      <c r="CQ105" s="139"/>
      <c r="CR105" s="7" t="str">
        <f t="shared" ca="1" si="252"/>
        <v/>
      </c>
      <c r="CS105" s="1303"/>
      <c r="CT105" s="1311"/>
      <c r="CU105" s="139"/>
      <c r="CV105" s="1311"/>
      <c r="CW105" s="139"/>
      <c r="CX105" s="7" t="str">
        <f t="shared" si="274"/>
        <v/>
      </c>
      <c r="CY105" s="139"/>
      <c r="CZ105" s="213" t="str">
        <f t="shared" ca="1" si="275"/>
        <v/>
      </c>
      <c r="DA105" s="139"/>
      <c r="DB105" s="632" t="str">
        <f t="shared" si="253"/>
        <v/>
      </c>
      <c r="DC105" s="1335"/>
      <c r="DD105" s="1336"/>
      <c r="DE105" s="181"/>
      <c r="DF105" s="1309" t="str">
        <f t="shared" si="276"/>
        <v>O16</v>
      </c>
      <c r="DG105" s="711" t="str">
        <f t="shared" ca="1" si="276"/>
        <v/>
      </c>
      <c r="DH105" s="1334"/>
      <c r="DI105" s="7" t="str">
        <f t="shared" ca="1" si="277"/>
        <v/>
      </c>
      <c r="DJ105" s="139"/>
      <c r="DK105" s="213" t="str">
        <f t="shared" si="254"/>
        <v/>
      </c>
      <c r="DL105" s="139"/>
      <c r="DM105" s="7" t="str">
        <f t="shared" ca="1" si="278"/>
        <v/>
      </c>
      <c r="DN105" s="1303"/>
      <c r="DO105" s="1311"/>
      <c r="DP105" s="139"/>
      <c r="DQ105" s="1311"/>
      <c r="DR105" s="139"/>
      <c r="DS105" s="7" t="str">
        <f t="shared" si="279"/>
        <v/>
      </c>
      <c r="DT105" s="139"/>
      <c r="DU105" s="213" t="str">
        <f t="shared" ca="1" si="280"/>
        <v/>
      </c>
      <c r="DV105" s="139"/>
      <c r="DW105" s="632" t="str">
        <f t="shared" si="255"/>
        <v/>
      </c>
      <c r="DX105" s="1335"/>
      <c r="DY105" s="1336"/>
      <c r="DZ105" s="181"/>
      <c r="EA105" s="1309" t="str">
        <f t="shared" si="281"/>
        <v>O16</v>
      </c>
      <c r="EB105" s="711" t="str">
        <f t="shared" ca="1" si="281"/>
        <v/>
      </c>
      <c r="EC105" s="1334"/>
      <c r="ED105" s="7" t="str">
        <f t="shared" ca="1" si="282"/>
        <v/>
      </c>
      <c r="EE105" s="139"/>
      <c r="EF105" s="213" t="str">
        <f t="shared" si="256"/>
        <v/>
      </c>
      <c r="EG105" s="139"/>
      <c r="EH105" s="7" t="str">
        <f t="shared" ca="1" si="283"/>
        <v/>
      </c>
      <c r="EI105" s="1303"/>
      <c r="EJ105" s="1311"/>
      <c r="EK105" s="139"/>
      <c r="EL105" s="1311"/>
      <c r="EM105" s="139"/>
      <c r="EN105" s="7" t="str">
        <f t="shared" si="284"/>
        <v/>
      </c>
      <c r="EO105" s="139"/>
      <c r="EP105" s="213" t="str">
        <f t="shared" ca="1" si="285"/>
        <v/>
      </c>
      <c r="EQ105" s="139"/>
      <c r="ER105" s="632" t="str">
        <f t="shared" si="257"/>
        <v/>
      </c>
      <c r="ES105" s="1335"/>
      <c r="ET105" s="1336"/>
      <c r="EU105" s="181"/>
      <c r="EV105" s="1309" t="str">
        <f t="shared" si="288"/>
        <v>O12</v>
      </c>
      <c r="EW105" s="711" t="str">
        <f t="shared" ca="1" si="288"/>
        <v/>
      </c>
      <c r="EX105" s="1334"/>
      <c r="EY105" s="7" t="str">
        <f t="shared" ca="1" si="289"/>
        <v/>
      </c>
      <c r="EZ105" s="139"/>
      <c r="FA105" s="7" t="str">
        <f t="shared" si="290"/>
        <v/>
      </c>
      <c r="FB105" s="139"/>
      <c r="FC105" s="7" t="str">
        <f t="shared" ca="1" si="291"/>
        <v/>
      </c>
      <c r="FD105" s="1303"/>
      <c r="FE105" s="1311"/>
      <c r="FF105" s="139"/>
      <c r="FG105" s="1311"/>
      <c r="FH105" s="139"/>
      <c r="FI105" s="1309">
        <f t="shared" si="295"/>
        <v>0</v>
      </c>
      <c r="FJ105" s="139"/>
      <c r="FK105" s="213" t="str">
        <f t="shared" ca="1" si="292"/>
        <v/>
      </c>
      <c r="FL105" s="139"/>
      <c r="FM105" s="632" t="str">
        <f t="shared" si="293"/>
        <v/>
      </c>
      <c r="FN105" s="139"/>
      <c r="FO105" s="1336"/>
      <c r="FP105" s="181"/>
      <c r="FQ105" s="1309" t="str">
        <f t="shared" si="296"/>
        <v>O12</v>
      </c>
      <c r="FR105" s="711" t="str">
        <f t="shared" ca="1" si="296"/>
        <v/>
      </c>
      <c r="FS105" s="1334"/>
      <c r="FT105" s="7" t="str">
        <f t="shared" ca="1" si="297"/>
        <v/>
      </c>
      <c r="FU105" s="139"/>
      <c r="FV105" s="7" t="str">
        <f t="shared" si="301"/>
        <v/>
      </c>
      <c r="FW105" s="139"/>
      <c r="FX105" s="7" t="str">
        <f t="shared" ca="1" si="298"/>
        <v/>
      </c>
      <c r="FY105" s="1303"/>
      <c r="FZ105" s="1311"/>
      <c r="GA105" s="139"/>
      <c r="GB105" s="1311"/>
      <c r="GC105" s="139"/>
      <c r="GD105" s="1309">
        <f t="shared" si="299"/>
        <v>0</v>
      </c>
      <c r="GE105" s="139"/>
      <c r="GF105" s="213" t="str">
        <f t="shared" ca="1" si="300"/>
        <v/>
      </c>
      <c r="GG105" s="139"/>
      <c r="GH105" s="632" t="str">
        <f t="shared" si="294"/>
        <v/>
      </c>
      <c r="GI105" s="1335"/>
      <c r="GJ105" s="1336"/>
      <c r="GK105" s="181"/>
      <c r="GO105" s="628"/>
      <c r="GP105" s="2451"/>
      <c r="GQ105" s="2452"/>
      <c r="GR105" s="2453"/>
      <c r="GS105" s="2453" t="s">
        <v>85</v>
      </c>
      <c r="GT105" s="2453"/>
      <c r="GU105" s="2453"/>
      <c r="GV105" s="2453"/>
      <c r="GW105" s="2453"/>
      <c r="GX105" s="2453"/>
      <c r="GY105" s="2453"/>
      <c r="GZ105" s="2453"/>
      <c r="HA105" s="2453"/>
      <c r="HB105" s="2453"/>
      <c r="HC105" s="2453"/>
      <c r="HD105" s="2453"/>
      <c r="HE105" s="2453"/>
      <c r="HF105" s="2453"/>
      <c r="HG105" s="2453"/>
      <c r="HH105" s="2453"/>
      <c r="HI105" s="2453"/>
      <c r="HJ105" s="2453"/>
      <c r="HK105" s="2453"/>
      <c r="HL105" s="2453"/>
      <c r="HM105" s="2453"/>
      <c r="HN105" s="2453"/>
      <c r="HO105" s="2453"/>
      <c r="HP105" s="2453"/>
      <c r="HQ105" s="2453"/>
      <c r="HR105" s="2453"/>
      <c r="HS105" s="2453"/>
      <c r="HT105" s="2453"/>
      <c r="HU105" s="2453"/>
      <c r="HV105" s="2452"/>
      <c r="HW105" s="2460" t="str">
        <f>'2020'!CD3</f>
        <v>Proces 39</v>
      </c>
      <c r="HX105" s="2439"/>
      <c r="HY105" s="201"/>
      <c r="HZ105" s="201"/>
    </row>
    <row r="106" spans="1:235" s="627" customFormat="1" ht="18.75" customHeight="1" x14ac:dyDescent="0.25">
      <c r="A106" s="1311" t="s">
        <v>1427</v>
      </c>
      <c r="B106" s="2237" t="str">
        <f t="shared" ca="1" si="236"/>
        <v/>
      </c>
      <c r="C106" s="1851"/>
      <c r="D106" s="213" t="str">
        <f t="shared" ca="1" si="237"/>
        <v/>
      </c>
      <c r="E106" s="145"/>
      <c r="F106" s="213"/>
      <c r="G106" s="145"/>
      <c r="H106" s="213" t="str">
        <f t="shared" ca="1" si="238"/>
        <v/>
      </c>
      <c r="I106" s="144"/>
      <c r="J106" s="213"/>
      <c r="K106" s="145"/>
      <c r="L106" s="213"/>
      <c r="M106" s="144"/>
      <c r="N106" s="2234" t="str">
        <f t="shared" ca="1" si="239"/>
        <v/>
      </c>
      <c r="O106" s="708"/>
      <c r="P106" s="2235" t="str">
        <f t="shared" ca="1" si="240"/>
        <v/>
      </c>
      <c r="Q106" s="144"/>
      <c r="R106" s="757" t="str">
        <f t="shared" ca="1" si="258"/>
        <v/>
      </c>
      <c r="S106" s="144"/>
      <c r="T106" s="2238" t="str">
        <f t="shared" ca="1" si="259"/>
        <v/>
      </c>
      <c r="U106" s="1292"/>
      <c r="V106" s="1292"/>
      <c r="W106" s="1292"/>
      <c r="X106" s="1292"/>
      <c r="Y106" s="542"/>
      <c r="Z106" s="1309" t="str">
        <f t="shared" si="260"/>
        <v>O17</v>
      </c>
      <c r="AA106" s="691" t="str">
        <f t="shared" ca="1" si="241"/>
        <v/>
      </c>
      <c r="AB106" s="1334"/>
      <c r="AC106" s="691" t="str">
        <f t="shared" ca="1" si="242"/>
        <v/>
      </c>
      <c r="AD106" s="139"/>
      <c r="AE106" s="213" t="str">
        <f t="shared" si="243"/>
        <v/>
      </c>
      <c r="AF106" s="139"/>
      <c r="AG106" s="7" t="str">
        <f t="shared" ca="1" si="244"/>
        <v/>
      </c>
      <c r="AH106" s="1303"/>
      <c r="AI106" s="1311"/>
      <c r="AJ106" s="139"/>
      <c r="AK106" s="1311"/>
      <c r="AL106" s="139"/>
      <c r="AM106" s="1309">
        <f t="shared" si="261"/>
        <v>0</v>
      </c>
      <c r="AN106" s="139"/>
      <c r="AO106" s="213" t="str">
        <f t="shared" ca="1" si="245"/>
        <v/>
      </c>
      <c r="AP106" s="139"/>
      <c r="AQ106" s="632" t="str">
        <f t="shared" si="246"/>
        <v/>
      </c>
      <c r="AR106" s="1335"/>
      <c r="AS106" s="1336"/>
      <c r="AT106" s="181"/>
      <c r="AU106" s="1309" t="str">
        <f t="shared" si="262"/>
        <v>O17</v>
      </c>
      <c r="AV106" s="711" t="str">
        <f t="shared" ca="1" si="262"/>
        <v/>
      </c>
      <c r="AW106" s="1334"/>
      <c r="AX106" s="7" t="str">
        <f t="shared" ca="1" si="263"/>
        <v/>
      </c>
      <c r="AY106" s="139"/>
      <c r="AZ106" s="213" t="str">
        <f t="shared" si="247"/>
        <v/>
      </c>
      <c r="BA106" s="139"/>
      <c r="BB106" s="7" t="str">
        <f t="shared" ca="1" si="264"/>
        <v/>
      </c>
      <c r="BC106" s="1303"/>
      <c r="BD106" s="213" t="str">
        <f t="shared" si="286"/>
        <v/>
      </c>
      <c r="BE106" s="139"/>
      <c r="BF106" s="213" t="str">
        <f t="shared" si="287"/>
        <v/>
      </c>
      <c r="BG106" s="139"/>
      <c r="BH106" s="7" t="str">
        <f t="shared" si="265"/>
        <v/>
      </c>
      <c r="BI106" s="139"/>
      <c r="BJ106" s="213" t="str">
        <f t="shared" ca="1" si="266"/>
        <v/>
      </c>
      <c r="BK106" s="139"/>
      <c r="BL106" s="632" t="str">
        <f t="shared" si="248"/>
        <v/>
      </c>
      <c r="BM106" s="1335"/>
      <c r="BN106" s="1336"/>
      <c r="BO106" s="181"/>
      <c r="BP106" s="1309" t="str">
        <f t="shared" si="267"/>
        <v>O17</v>
      </c>
      <c r="BQ106" s="711" t="str">
        <f t="shared" ca="1" si="267"/>
        <v/>
      </c>
      <c r="BR106" s="1334"/>
      <c r="BS106" s="7" t="str">
        <f t="shared" ca="1" si="268"/>
        <v/>
      </c>
      <c r="BT106" s="139"/>
      <c r="BU106" s="213" t="str">
        <f t="shared" si="249"/>
        <v/>
      </c>
      <c r="BV106" s="139"/>
      <c r="BW106" s="7" t="str">
        <f t="shared" ca="1" si="269"/>
        <v/>
      </c>
      <c r="BX106" s="1303"/>
      <c r="BY106" s="1311"/>
      <c r="BZ106" s="139"/>
      <c r="CA106" s="1311"/>
      <c r="CB106" s="139"/>
      <c r="CC106" s="7" t="str">
        <f t="shared" si="270"/>
        <v/>
      </c>
      <c r="CD106" s="139"/>
      <c r="CE106" s="213" t="str">
        <f t="shared" ca="1" si="271"/>
        <v/>
      </c>
      <c r="CF106" s="139"/>
      <c r="CG106" s="632" t="str">
        <f t="shared" si="250"/>
        <v/>
      </c>
      <c r="CH106" s="1335"/>
      <c r="CI106" s="1336"/>
      <c r="CJ106" s="181"/>
      <c r="CK106" s="1309" t="str">
        <f t="shared" si="272"/>
        <v>O17</v>
      </c>
      <c r="CL106" s="711" t="str">
        <f t="shared" ca="1" si="272"/>
        <v/>
      </c>
      <c r="CM106" s="1334"/>
      <c r="CN106" s="7" t="str">
        <f t="shared" ca="1" si="273"/>
        <v/>
      </c>
      <c r="CO106" s="139"/>
      <c r="CP106" s="213" t="str">
        <f t="shared" si="251"/>
        <v/>
      </c>
      <c r="CQ106" s="139"/>
      <c r="CR106" s="7" t="str">
        <f t="shared" ca="1" si="252"/>
        <v/>
      </c>
      <c r="CS106" s="1303"/>
      <c r="CT106" s="1311"/>
      <c r="CU106" s="139"/>
      <c r="CV106" s="1311"/>
      <c r="CW106" s="139"/>
      <c r="CX106" s="7" t="str">
        <f t="shared" si="274"/>
        <v/>
      </c>
      <c r="CY106" s="139"/>
      <c r="CZ106" s="213" t="str">
        <f t="shared" ca="1" si="275"/>
        <v/>
      </c>
      <c r="DA106" s="139"/>
      <c r="DB106" s="632" t="str">
        <f t="shared" si="253"/>
        <v/>
      </c>
      <c r="DC106" s="1335"/>
      <c r="DD106" s="1336"/>
      <c r="DE106" s="181"/>
      <c r="DF106" s="1309" t="str">
        <f t="shared" si="276"/>
        <v>O17</v>
      </c>
      <c r="DG106" s="711" t="str">
        <f t="shared" ca="1" si="276"/>
        <v/>
      </c>
      <c r="DH106" s="1334"/>
      <c r="DI106" s="7" t="str">
        <f t="shared" ca="1" si="277"/>
        <v/>
      </c>
      <c r="DJ106" s="139"/>
      <c r="DK106" s="213" t="str">
        <f t="shared" si="254"/>
        <v/>
      </c>
      <c r="DL106" s="139"/>
      <c r="DM106" s="7" t="str">
        <f t="shared" ca="1" si="278"/>
        <v/>
      </c>
      <c r="DN106" s="1303"/>
      <c r="DO106" s="1311"/>
      <c r="DP106" s="139"/>
      <c r="DQ106" s="1311"/>
      <c r="DR106" s="139"/>
      <c r="DS106" s="7" t="str">
        <f t="shared" si="279"/>
        <v/>
      </c>
      <c r="DT106" s="139"/>
      <c r="DU106" s="213" t="str">
        <f t="shared" ca="1" si="280"/>
        <v/>
      </c>
      <c r="DV106" s="139"/>
      <c r="DW106" s="632" t="str">
        <f t="shared" si="255"/>
        <v/>
      </c>
      <c r="DX106" s="1335"/>
      <c r="DY106" s="1336"/>
      <c r="DZ106" s="181"/>
      <c r="EA106" s="1309" t="str">
        <f t="shared" si="281"/>
        <v>O17</v>
      </c>
      <c r="EB106" s="711" t="str">
        <f t="shared" ca="1" si="281"/>
        <v/>
      </c>
      <c r="EC106" s="1334"/>
      <c r="ED106" s="7" t="str">
        <f t="shared" ca="1" si="282"/>
        <v/>
      </c>
      <c r="EE106" s="139"/>
      <c r="EF106" s="213" t="str">
        <f t="shared" si="256"/>
        <v/>
      </c>
      <c r="EG106" s="139"/>
      <c r="EH106" s="7" t="str">
        <f t="shared" ca="1" si="283"/>
        <v/>
      </c>
      <c r="EI106" s="1303"/>
      <c r="EJ106" s="1311"/>
      <c r="EK106" s="139"/>
      <c r="EL106" s="1311"/>
      <c r="EM106" s="139"/>
      <c r="EN106" s="7" t="str">
        <f t="shared" si="284"/>
        <v/>
      </c>
      <c r="EO106" s="139"/>
      <c r="EP106" s="213" t="str">
        <f t="shared" ca="1" si="285"/>
        <v/>
      </c>
      <c r="EQ106" s="139"/>
      <c r="ER106" s="632" t="str">
        <f t="shared" si="257"/>
        <v/>
      </c>
      <c r="ES106" s="1335"/>
      <c r="ET106" s="1336"/>
      <c r="EU106" s="181"/>
      <c r="EV106" s="1309" t="str">
        <f t="shared" si="288"/>
        <v>O13</v>
      </c>
      <c r="EW106" s="711" t="str">
        <f t="shared" ca="1" si="288"/>
        <v/>
      </c>
      <c r="EX106" s="1334"/>
      <c r="EY106" s="7" t="str">
        <f t="shared" ca="1" si="289"/>
        <v/>
      </c>
      <c r="EZ106" s="139"/>
      <c r="FA106" s="7" t="str">
        <f t="shared" si="290"/>
        <v/>
      </c>
      <c r="FB106" s="139"/>
      <c r="FC106" s="7" t="str">
        <f t="shared" ca="1" si="291"/>
        <v/>
      </c>
      <c r="FD106" s="1303"/>
      <c r="FE106" s="1311"/>
      <c r="FF106" s="139"/>
      <c r="FG106" s="1311"/>
      <c r="FH106" s="139"/>
      <c r="FI106" s="1309">
        <f t="shared" si="295"/>
        <v>0</v>
      </c>
      <c r="FJ106" s="139"/>
      <c r="FK106" s="213" t="str">
        <f t="shared" ca="1" si="292"/>
        <v/>
      </c>
      <c r="FL106" s="139"/>
      <c r="FM106" s="632" t="str">
        <f t="shared" si="293"/>
        <v/>
      </c>
      <c r="FN106" s="139"/>
      <c r="FO106" s="1336"/>
      <c r="FP106" s="181"/>
      <c r="FQ106" s="1309" t="str">
        <f t="shared" si="296"/>
        <v>O13</v>
      </c>
      <c r="FR106" s="711" t="str">
        <f t="shared" ca="1" si="296"/>
        <v/>
      </c>
      <c r="FS106" s="1334"/>
      <c r="FT106" s="7" t="str">
        <f t="shared" ca="1" si="297"/>
        <v/>
      </c>
      <c r="FU106" s="139"/>
      <c r="FV106" s="7" t="str">
        <f t="shared" si="301"/>
        <v/>
      </c>
      <c r="FW106" s="139"/>
      <c r="FX106" s="7" t="str">
        <f t="shared" ca="1" si="298"/>
        <v/>
      </c>
      <c r="FY106" s="1303"/>
      <c r="FZ106" s="1311"/>
      <c r="GA106" s="139"/>
      <c r="GB106" s="1311"/>
      <c r="GC106" s="139"/>
      <c r="GD106" s="1309">
        <f t="shared" si="299"/>
        <v>0</v>
      </c>
      <c r="GE106" s="139"/>
      <c r="GF106" s="213" t="str">
        <f t="shared" ca="1" si="300"/>
        <v/>
      </c>
      <c r="GG106" s="139"/>
      <c r="GH106" s="632" t="str">
        <f t="shared" si="294"/>
        <v/>
      </c>
      <c r="GI106" s="1335"/>
      <c r="GJ106" s="1336"/>
      <c r="GK106" s="181"/>
      <c r="GO106" s="628"/>
      <c r="GP106" s="2451"/>
      <c r="GQ106" s="2452"/>
      <c r="GR106" s="2453"/>
      <c r="GS106" s="2453" t="s">
        <v>86</v>
      </c>
      <c r="GT106" s="2453"/>
      <c r="GU106" s="2453"/>
      <c r="GV106" s="2453"/>
      <c r="GW106" s="2453"/>
      <c r="GX106" s="2453"/>
      <c r="GY106" s="2453"/>
      <c r="GZ106" s="2453"/>
      <c r="HA106" s="2453"/>
      <c r="HB106" s="2453"/>
      <c r="HC106" s="2453"/>
      <c r="HD106" s="2453"/>
      <c r="HE106" s="2453"/>
      <c r="HF106" s="2453"/>
      <c r="HG106" s="2453"/>
      <c r="HH106" s="2453"/>
      <c r="HI106" s="2453"/>
      <c r="HJ106" s="2453"/>
      <c r="HK106" s="2453"/>
      <c r="HL106" s="2453"/>
      <c r="HM106" s="2453"/>
      <c r="HN106" s="2453"/>
      <c r="HO106" s="2453"/>
      <c r="HP106" s="2453"/>
      <c r="HQ106" s="2453"/>
      <c r="HR106" s="2453"/>
      <c r="HS106" s="2453"/>
      <c r="HT106" s="2453"/>
      <c r="HU106" s="2453"/>
      <c r="HV106" s="2452"/>
      <c r="HW106" s="2460" t="str">
        <f>'2020'!CE3</f>
        <v>Proces 40</v>
      </c>
      <c r="HX106" s="2439"/>
      <c r="HY106" s="201"/>
      <c r="HZ106" s="201"/>
    </row>
    <row r="107" spans="1:235" s="627" customFormat="1" ht="18.75" customHeight="1" x14ac:dyDescent="0.25">
      <c r="A107" s="1311" t="s">
        <v>1428</v>
      </c>
      <c r="B107" s="2237" t="str">
        <f t="shared" ca="1" si="236"/>
        <v/>
      </c>
      <c r="C107" s="1851"/>
      <c r="D107" s="213" t="str">
        <f t="shared" ca="1" si="237"/>
        <v/>
      </c>
      <c r="E107" s="145"/>
      <c r="F107" s="213"/>
      <c r="G107" s="145"/>
      <c r="H107" s="213" t="str">
        <f t="shared" ca="1" si="238"/>
        <v/>
      </c>
      <c r="I107" s="144"/>
      <c r="J107" s="213"/>
      <c r="K107" s="145"/>
      <c r="L107" s="213"/>
      <c r="M107" s="144"/>
      <c r="N107" s="2234" t="str">
        <f t="shared" ca="1" si="239"/>
        <v/>
      </c>
      <c r="O107" s="708"/>
      <c r="P107" s="2235" t="str">
        <f t="shared" ca="1" si="240"/>
        <v/>
      </c>
      <c r="Q107" s="144"/>
      <c r="R107" s="757" t="str">
        <f t="shared" ca="1" si="258"/>
        <v/>
      </c>
      <c r="S107" s="144"/>
      <c r="T107" s="2238" t="str">
        <f t="shared" ca="1" si="259"/>
        <v/>
      </c>
      <c r="U107" s="1292"/>
      <c r="V107" s="1292"/>
      <c r="W107" s="1292"/>
      <c r="X107" s="1292"/>
      <c r="Y107" s="542"/>
      <c r="Z107" s="1309" t="str">
        <f t="shared" si="260"/>
        <v>O18</v>
      </c>
      <c r="AA107" s="691" t="str">
        <f t="shared" ca="1" si="241"/>
        <v/>
      </c>
      <c r="AB107" s="1334"/>
      <c r="AC107" s="691" t="str">
        <f t="shared" ca="1" si="242"/>
        <v/>
      </c>
      <c r="AD107" s="139"/>
      <c r="AE107" s="213" t="str">
        <f t="shared" si="243"/>
        <v/>
      </c>
      <c r="AF107" s="139"/>
      <c r="AG107" s="7" t="str">
        <f t="shared" ca="1" si="244"/>
        <v/>
      </c>
      <c r="AH107" s="1303"/>
      <c r="AI107" s="1340"/>
      <c r="AJ107" s="139"/>
      <c r="AK107" s="1340"/>
      <c r="AL107" s="139"/>
      <c r="AM107" s="1309">
        <f t="shared" si="261"/>
        <v>0</v>
      </c>
      <c r="AN107" s="139"/>
      <c r="AO107" s="213" t="str">
        <f t="shared" ca="1" si="245"/>
        <v/>
      </c>
      <c r="AP107" s="139"/>
      <c r="AQ107" s="632" t="str">
        <f t="shared" si="246"/>
        <v/>
      </c>
      <c r="AR107" s="1335"/>
      <c r="AS107" s="1341"/>
      <c r="AT107" s="181"/>
      <c r="AU107" s="1309" t="str">
        <f t="shared" si="262"/>
        <v>O18</v>
      </c>
      <c r="AV107" s="711" t="str">
        <f t="shared" ca="1" si="262"/>
        <v/>
      </c>
      <c r="AW107" s="1334"/>
      <c r="AX107" s="7" t="str">
        <f t="shared" ca="1" si="263"/>
        <v/>
      </c>
      <c r="AY107" s="139"/>
      <c r="AZ107" s="213" t="str">
        <f t="shared" si="247"/>
        <v/>
      </c>
      <c r="BA107" s="139"/>
      <c r="BB107" s="7" t="str">
        <f t="shared" ca="1" si="264"/>
        <v/>
      </c>
      <c r="BC107" s="1303"/>
      <c r="BD107" s="213" t="str">
        <f t="shared" si="286"/>
        <v/>
      </c>
      <c r="BE107" s="139"/>
      <c r="BF107" s="213" t="str">
        <f t="shared" si="287"/>
        <v/>
      </c>
      <c r="BG107" s="139"/>
      <c r="BH107" s="7" t="str">
        <f t="shared" si="265"/>
        <v/>
      </c>
      <c r="BI107" s="139"/>
      <c r="BJ107" s="213" t="str">
        <f t="shared" ca="1" si="266"/>
        <v/>
      </c>
      <c r="BK107" s="139"/>
      <c r="BL107" s="632" t="str">
        <f t="shared" si="248"/>
        <v/>
      </c>
      <c r="BM107" s="1335"/>
      <c r="BN107" s="1341"/>
      <c r="BO107" s="181"/>
      <c r="BP107" s="1309" t="str">
        <f t="shared" si="267"/>
        <v>O18</v>
      </c>
      <c r="BQ107" s="711" t="str">
        <f t="shared" ca="1" si="267"/>
        <v/>
      </c>
      <c r="BR107" s="1334"/>
      <c r="BS107" s="7" t="str">
        <f t="shared" ca="1" si="268"/>
        <v/>
      </c>
      <c r="BT107" s="139"/>
      <c r="BU107" s="213" t="str">
        <f t="shared" si="249"/>
        <v/>
      </c>
      <c r="BV107" s="139"/>
      <c r="BW107" s="7" t="str">
        <f t="shared" ca="1" si="269"/>
        <v/>
      </c>
      <c r="BX107" s="1303"/>
      <c r="BY107" s="1340"/>
      <c r="BZ107" s="139"/>
      <c r="CA107" s="1340"/>
      <c r="CB107" s="139"/>
      <c r="CC107" s="7" t="str">
        <f t="shared" si="270"/>
        <v/>
      </c>
      <c r="CD107" s="139"/>
      <c r="CE107" s="213" t="str">
        <f t="shared" ca="1" si="271"/>
        <v/>
      </c>
      <c r="CF107" s="139"/>
      <c r="CG107" s="632" t="str">
        <f t="shared" si="250"/>
        <v/>
      </c>
      <c r="CH107" s="1335"/>
      <c r="CI107" s="1341"/>
      <c r="CJ107" s="181"/>
      <c r="CK107" s="1309" t="str">
        <f t="shared" si="272"/>
        <v>O18</v>
      </c>
      <c r="CL107" s="711" t="str">
        <f t="shared" ca="1" si="272"/>
        <v/>
      </c>
      <c r="CM107" s="1334"/>
      <c r="CN107" s="7" t="str">
        <f t="shared" ca="1" si="273"/>
        <v/>
      </c>
      <c r="CO107" s="139"/>
      <c r="CP107" s="213" t="str">
        <f t="shared" si="251"/>
        <v/>
      </c>
      <c r="CQ107" s="139"/>
      <c r="CR107" s="7" t="str">
        <f t="shared" ca="1" si="252"/>
        <v/>
      </c>
      <c r="CS107" s="1303"/>
      <c r="CT107" s="1340"/>
      <c r="CU107" s="139"/>
      <c r="CV107" s="1340"/>
      <c r="CW107" s="139"/>
      <c r="CX107" s="7" t="str">
        <f t="shared" si="274"/>
        <v/>
      </c>
      <c r="CY107" s="139"/>
      <c r="CZ107" s="213" t="str">
        <f t="shared" ca="1" si="275"/>
        <v/>
      </c>
      <c r="DA107" s="139"/>
      <c r="DB107" s="632" t="str">
        <f t="shared" si="253"/>
        <v/>
      </c>
      <c r="DC107" s="1335"/>
      <c r="DD107" s="1341"/>
      <c r="DE107" s="181"/>
      <c r="DF107" s="1309" t="str">
        <f t="shared" si="276"/>
        <v>O18</v>
      </c>
      <c r="DG107" s="711" t="str">
        <f t="shared" ca="1" si="276"/>
        <v/>
      </c>
      <c r="DH107" s="1334"/>
      <c r="DI107" s="7" t="str">
        <f t="shared" ca="1" si="277"/>
        <v/>
      </c>
      <c r="DJ107" s="139"/>
      <c r="DK107" s="213" t="str">
        <f t="shared" si="254"/>
        <v/>
      </c>
      <c r="DL107" s="139"/>
      <c r="DM107" s="7" t="str">
        <f t="shared" ca="1" si="278"/>
        <v/>
      </c>
      <c r="DN107" s="1303"/>
      <c r="DO107" s="1340"/>
      <c r="DP107" s="139"/>
      <c r="DQ107" s="1340"/>
      <c r="DR107" s="139"/>
      <c r="DS107" s="7" t="str">
        <f t="shared" si="279"/>
        <v/>
      </c>
      <c r="DT107" s="139"/>
      <c r="DU107" s="213" t="str">
        <f t="shared" ca="1" si="280"/>
        <v/>
      </c>
      <c r="DV107" s="139"/>
      <c r="DW107" s="632" t="str">
        <f t="shared" si="255"/>
        <v/>
      </c>
      <c r="DX107" s="1335"/>
      <c r="DY107" s="1341"/>
      <c r="DZ107" s="181"/>
      <c r="EA107" s="1309" t="str">
        <f t="shared" si="281"/>
        <v>O18</v>
      </c>
      <c r="EB107" s="711" t="str">
        <f t="shared" ca="1" si="281"/>
        <v/>
      </c>
      <c r="EC107" s="1334"/>
      <c r="ED107" s="7" t="str">
        <f t="shared" ca="1" si="282"/>
        <v/>
      </c>
      <c r="EE107" s="139"/>
      <c r="EF107" s="213" t="str">
        <f t="shared" si="256"/>
        <v/>
      </c>
      <c r="EG107" s="139"/>
      <c r="EH107" s="7" t="str">
        <f t="shared" ca="1" si="283"/>
        <v/>
      </c>
      <c r="EI107" s="1303"/>
      <c r="EJ107" s="1340"/>
      <c r="EK107" s="139"/>
      <c r="EL107" s="1340"/>
      <c r="EM107" s="139"/>
      <c r="EN107" s="7" t="str">
        <f t="shared" si="284"/>
        <v/>
      </c>
      <c r="EO107" s="139"/>
      <c r="EP107" s="213" t="str">
        <f t="shared" ca="1" si="285"/>
        <v/>
      </c>
      <c r="EQ107" s="139"/>
      <c r="ER107" s="632" t="str">
        <f t="shared" si="257"/>
        <v/>
      </c>
      <c r="ES107" s="1335"/>
      <c r="ET107" s="1341"/>
      <c r="EU107" s="181"/>
      <c r="EV107" s="1309" t="str">
        <f t="shared" si="288"/>
        <v>O14</v>
      </c>
      <c r="EW107" s="711" t="str">
        <f t="shared" ca="1" si="288"/>
        <v/>
      </c>
      <c r="EX107" s="1334"/>
      <c r="EY107" s="7" t="str">
        <f t="shared" ca="1" si="289"/>
        <v/>
      </c>
      <c r="EZ107" s="139"/>
      <c r="FA107" s="7" t="str">
        <f t="shared" si="290"/>
        <v/>
      </c>
      <c r="FB107" s="139"/>
      <c r="FC107" s="7" t="str">
        <f t="shared" ca="1" si="291"/>
        <v/>
      </c>
      <c r="FD107" s="1303"/>
      <c r="FE107" s="1311"/>
      <c r="FF107" s="139"/>
      <c r="FG107" s="1311"/>
      <c r="FH107" s="139"/>
      <c r="FI107" s="1309">
        <f t="shared" si="295"/>
        <v>0</v>
      </c>
      <c r="FJ107" s="139"/>
      <c r="FK107" s="213" t="str">
        <f t="shared" ca="1" si="292"/>
        <v/>
      </c>
      <c r="FL107" s="139"/>
      <c r="FM107" s="632" t="str">
        <f t="shared" si="293"/>
        <v/>
      </c>
      <c r="FN107" s="139"/>
      <c r="FO107" s="1336"/>
      <c r="FP107" s="181"/>
      <c r="FQ107" s="1309" t="str">
        <f t="shared" si="296"/>
        <v>O14</v>
      </c>
      <c r="FR107" s="711" t="str">
        <f t="shared" ca="1" si="296"/>
        <v/>
      </c>
      <c r="FS107" s="1334"/>
      <c r="FT107" s="7" t="str">
        <f t="shared" ca="1" si="297"/>
        <v/>
      </c>
      <c r="FU107" s="139"/>
      <c r="FV107" s="7" t="str">
        <f t="shared" si="301"/>
        <v/>
      </c>
      <c r="FW107" s="139"/>
      <c r="FX107" s="7" t="str">
        <f t="shared" ca="1" si="298"/>
        <v/>
      </c>
      <c r="FY107" s="1303"/>
      <c r="FZ107" s="1311"/>
      <c r="GA107" s="139"/>
      <c r="GB107" s="1311"/>
      <c r="GC107" s="139"/>
      <c r="GD107" s="1309">
        <f t="shared" si="299"/>
        <v>0</v>
      </c>
      <c r="GE107" s="139"/>
      <c r="GF107" s="213" t="str">
        <f t="shared" ca="1" si="300"/>
        <v/>
      </c>
      <c r="GG107" s="139"/>
      <c r="GH107" s="632" t="str">
        <f t="shared" si="294"/>
        <v/>
      </c>
      <c r="GI107" s="1335"/>
      <c r="GJ107" s="1336"/>
      <c r="GK107" s="181"/>
      <c r="GO107" s="628"/>
      <c r="GP107" s="2451"/>
      <c r="GQ107" s="2452"/>
      <c r="GR107" s="2453"/>
      <c r="GS107" s="2453" t="s">
        <v>87</v>
      </c>
      <c r="GT107" s="2453"/>
      <c r="GU107" s="2453"/>
      <c r="GV107" s="2453"/>
      <c r="GW107" s="2453"/>
      <c r="GX107" s="2453"/>
      <c r="GY107" s="2453"/>
      <c r="GZ107" s="2453"/>
      <c r="HA107" s="2453"/>
      <c r="HB107" s="2453"/>
      <c r="HC107" s="2453"/>
      <c r="HD107" s="2453"/>
      <c r="HE107" s="2453"/>
      <c r="HF107" s="2453"/>
      <c r="HG107" s="2453"/>
      <c r="HH107" s="2453"/>
      <c r="HI107" s="2453"/>
      <c r="HJ107" s="2453"/>
      <c r="HK107" s="2453"/>
      <c r="HL107" s="2453"/>
      <c r="HM107" s="2453"/>
      <c r="HN107" s="2453"/>
      <c r="HO107" s="2453"/>
      <c r="HP107" s="2453"/>
      <c r="HQ107" s="2453"/>
      <c r="HR107" s="2453"/>
      <c r="HS107" s="2453"/>
      <c r="HT107" s="2453"/>
      <c r="HU107" s="2453"/>
      <c r="HV107" s="2452"/>
      <c r="HW107" s="2460" t="str">
        <f>'2020'!CF3</f>
        <v>Proces 41</v>
      </c>
      <c r="HX107" s="2439"/>
      <c r="HY107" s="201"/>
      <c r="HZ107" s="201"/>
    </row>
    <row r="108" spans="1:235" s="627" customFormat="1" ht="18.75" customHeight="1" x14ac:dyDescent="0.25">
      <c r="A108" s="1311" t="s">
        <v>1429</v>
      </c>
      <c r="B108" s="2237" t="str">
        <f t="shared" ca="1" si="236"/>
        <v/>
      </c>
      <c r="C108" s="1851"/>
      <c r="D108" s="213" t="str">
        <f t="shared" ca="1" si="237"/>
        <v/>
      </c>
      <c r="E108" s="145"/>
      <c r="F108" s="213"/>
      <c r="G108" s="145"/>
      <c r="H108" s="213" t="str">
        <f t="shared" ca="1" si="238"/>
        <v/>
      </c>
      <c r="I108" s="144"/>
      <c r="J108" s="213"/>
      <c r="K108" s="145"/>
      <c r="L108" s="213"/>
      <c r="M108" s="144"/>
      <c r="N108" s="2234" t="str">
        <f t="shared" ca="1" si="239"/>
        <v/>
      </c>
      <c r="O108" s="708"/>
      <c r="P108" s="2235" t="str">
        <f t="shared" ca="1" si="240"/>
        <v/>
      </c>
      <c r="Q108" s="144"/>
      <c r="R108" s="757" t="str">
        <f t="shared" ca="1" si="258"/>
        <v/>
      </c>
      <c r="S108" s="144"/>
      <c r="T108" s="2238" t="str">
        <f t="shared" ca="1" si="259"/>
        <v/>
      </c>
      <c r="U108" s="1292"/>
      <c r="V108" s="1292"/>
      <c r="W108" s="1292"/>
      <c r="X108" s="1292"/>
      <c r="Y108" s="542"/>
      <c r="Z108" s="1309" t="str">
        <f t="shared" si="260"/>
        <v>O19</v>
      </c>
      <c r="AA108" s="691" t="str">
        <f t="shared" ca="1" si="241"/>
        <v/>
      </c>
      <c r="AB108" s="1334"/>
      <c r="AC108" s="691" t="str">
        <f t="shared" ca="1" si="242"/>
        <v/>
      </c>
      <c r="AD108" s="139"/>
      <c r="AE108" s="213" t="str">
        <f t="shared" si="243"/>
        <v/>
      </c>
      <c r="AF108" s="139"/>
      <c r="AG108" s="7" t="str">
        <f t="shared" ca="1" si="244"/>
        <v/>
      </c>
      <c r="AH108" s="1303"/>
      <c r="AI108" s="1340"/>
      <c r="AJ108" s="139"/>
      <c r="AK108" s="1340"/>
      <c r="AL108" s="139"/>
      <c r="AM108" s="1309">
        <f t="shared" si="261"/>
        <v>0</v>
      </c>
      <c r="AN108" s="139"/>
      <c r="AO108" s="213" t="str">
        <f t="shared" ca="1" si="245"/>
        <v/>
      </c>
      <c r="AP108" s="139"/>
      <c r="AQ108" s="632" t="str">
        <f t="shared" si="246"/>
        <v/>
      </c>
      <c r="AR108" s="1335"/>
      <c r="AS108" s="1341"/>
      <c r="AT108" s="181"/>
      <c r="AU108" s="1309" t="str">
        <f t="shared" si="262"/>
        <v>O19</v>
      </c>
      <c r="AV108" s="711" t="str">
        <f t="shared" ca="1" si="262"/>
        <v/>
      </c>
      <c r="AW108" s="1334"/>
      <c r="AX108" s="7" t="str">
        <f t="shared" ca="1" si="263"/>
        <v/>
      </c>
      <c r="AY108" s="139"/>
      <c r="AZ108" s="213" t="str">
        <f t="shared" si="247"/>
        <v/>
      </c>
      <c r="BA108" s="139"/>
      <c r="BB108" s="7" t="str">
        <f t="shared" ca="1" si="264"/>
        <v/>
      </c>
      <c r="BC108" s="1303"/>
      <c r="BD108" s="213" t="str">
        <f t="shared" si="286"/>
        <v/>
      </c>
      <c r="BE108" s="139"/>
      <c r="BF108" s="213" t="str">
        <f t="shared" si="287"/>
        <v/>
      </c>
      <c r="BG108" s="139"/>
      <c r="BH108" s="7" t="str">
        <f t="shared" si="265"/>
        <v/>
      </c>
      <c r="BI108" s="139"/>
      <c r="BJ108" s="213" t="str">
        <f t="shared" ca="1" si="266"/>
        <v/>
      </c>
      <c r="BK108" s="139"/>
      <c r="BL108" s="632" t="str">
        <f t="shared" si="248"/>
        <v/>
      </c>
      <c r="BM108" s="1335"/>
      <c r="BN108" s="1341"/>
      <c r="BO108" s="181"/>
      <c r="BP108" s="1309" t="str">
        <f t="shared" si="267"/>
        <v>O19</v>
      </c>
      <c r="BQ108" s="711" t="str">
        <f t="shared" ca="1" si="267"/>
        <v/>
      </c>
      <c r="BR108" s="1334"/>
      <c r="BS108" s="7" t="str">
        <f t="shared" ca="1" si="268"/>
        <v/>
      </c>
      <c r="BT108" s="139"/>
      <c r="BU108" s="213" t="str">
        <f t="shared" si="249"/>
        <v/>
      </c>
      <c r="BV108" s="139"/>
      <c r="BW108" s="7" t="str">
        <f t="shared" ca="1" si="269"/>
        <v/>
      </c>
      <c r="BX108" s="1303"/>
      <c r="BY108" s="1340"/>
      <c r="BZ108" s="139"/>
      <c r="CA108" s="1340"/>
      <c r="CB108" s="139"/>
      <c r="CC108" s="7" t="str">
        <f t="shared" si="270"/>
        <v/>
      </c>
      <c r="CD108" s="139"/>
      <c r="CE108" s="213" t="str">
        <f t="shared" ca="1" si="271"/>
        <v/>
      </c>
      <c r="CF108" s="139"/>
      <c r="CG108" s="632" t="str">
        <f t="shared" si="250"/>
        <v/>
      </c>
      <c r="CH108" s="1335"/>
      <c r="CI108" s="1341"/>
      <c r="CJ108" s="181"/>
      <c r="CK108" s="1309" t="str">
        <f t="shared" si="272"/>
        <v>O19</v>
      </c>
      <c r="CL108" s="711" t="str">
        <f t="shared" ca="1" si="272"/>
        <v/>
      </c>
      <c r="CM108" s="1334"/>
      <c r="CN108" s="7" t="str">
        <f t="shared" ca="1" si="273"/>
        <v/>
      </c>
      <c r="CO108" s="139"/>
      <c r="CP108" s="213" t="str">
        <f t="shared" si="251"/>
        <v/>
      </c>
      <c r="CQ108" s="139"/>
      <c r="CR108" s="7" t="str">
        <f t="shared" ca="1" si="252"/>
        <v/>
      </c>
      <c r="CS108" s="1303"/>
      <c r="CT108" s="1340"/>
      <c r="CU108" s="139"/>
      <c r="CV108" s="1340"/>
      <c r="CW108" s="139"/>
      <c r="CX108" s="7" t="str">
        <f t="shared" si="274"/>
        <v/>
      </c>
      <c r="CY108" s="139"/>
      <c r="CZ108" s="213" t="str">
        <f t="shared" ca="1" si="275"/>
        <v/>
      </c>
      <c r="DA108" s="139"/>
      <c r="DB108" s="632" t="str">
        <f t="shared" si="253"/>
        <v/>
      </c>
      <c r="DC108" s="1335"/>
      <c r="DD108" s="1341"/>
      <c r="DE108" s="181"/>
      <c r="DF108" s="1309" t="str">
        <f t="shared" si="276"/>
        <v>O19</v>
      </c>
      <c r="DG108" s="711" t="str">
        <f t="shared" ca="1" si="276"/>
        <v/>
      </c>
      <c r="DH108" s="1334"/>
      <c r="DI108" s="7" t="str">
        <f t="shared" ca="1" si="277"/>
        <v/>
      </c>
      <c r="DJ108" s="139"/>
      <c r="DK108" s="213" t="str">
        <f t="shared" si="254"/>
        <v/>
      </c>
      <c r="DL108" s="139"/>
      <c r="DM108" s="7" t="str">
        <f t="shared" ca="1" si="278"/>
        <v/>
      </c>
      <c r="DN108" s="1303"/>
      <c r="DO108" s="1340"/>
      <c r="DP108" s="139"/>
      <c r="DQ108" s="1340"/>
      <c r="DR108" s="139"/>
      <c r="DS108" s="7" t="str">
        <f t="shared" si="279"/>
        <v/>
      </c>
      <c r="DT108" s="139"/>
      <c r="DU108" s="213" t="str">
        <f t="shared" ca="1" si="280"/>
        <v/>
      </c>
      <c r="DV108" s="139"/>
      <c r="DW108" s="632" t="str">
        <f t="shared" si="255"/>
        <v/>
      </c>
      <c r="DX108" s="1335"/>
      <c r="DY108" s="1341"/>
      <c r="DZ108" s="181"/>
      <c r="EA108" s="1309" t="str">
        <f t="shared" si="281"/>
        <v>O19</v>
      </c>
      <c r="EB108" s="711" t="str">
        <f t="shared" ca="1" si="281"/>
        <v/>
      </c>
      <c r="EC108" s="1334"/>
      <c r="ED108" s="7" t="str">
        <f t="shared" ca="1" si="282"/>
        <v/>
      </c>
      <c r="EE108" s="139"/>
      <c r="EF108" s="213" t="str">
        <f t="shared" si="256"/>
        <v/>
      </c>
      <c r="EG108" s="139"/>
      <c r="EH108" s="7" t="str">
        <f t="shared" ca="1" si="283"/>
        <v/>
      </c>
      <c r="EI108" s="1303"/>
      <c r="EJ108" s="1340"/>
      <c r="EK108" s="139"/>
      <c r="EL108" s="1340"/>
      <c r="EM108" s="139"/>
      <c r="EN108" s="7" t="str">
        <f t="shared" si="284"/>
        <v/>
      </c>
      <c r="EO108" s="139"/>
      <c r="EP108" s="213" t="str">
        <f t="shared" ca="1" si="285"/>
        <v/>
      </c>
      <c r="EQ108" s="139"/>
      <c r="ER108" s="632" t="str">
        <f t="shared" si="257"/>
        <v/>
      </c>
      <c r="ES108" s="1335"/>
      <c r="ET108" s="1341"/>
      <c r="EU108" s="181"/>
      <c r="EV108" s="1309" t="str">
        <f t="shared" si="288"/>
        <v>O15</v>
      </c>
      <c r="EW108" s="711" t="str">
        <f t="shared" ca="1" si="288"/>
        <v/>
      </c>
      <c r="EX108" s="1334"/>
      <c r="EY108" s="7" t="str">
        <f t="shared" ca="1" si="289"/>
        <v/>
      </c>
      <c r="EZ108" s="139"/>
      <c r="FA108" s="7" t="str">
        <f t="shared" si="290"/>
        <v/>
      </c>
      <c r="FB108" s="139"/>
      <c r="FC108" s="7" t="str">
        <f t="shared" ca="1" si="291"/>
        <v/>
      </c>
      <c r="FD108" s="1303"/>
      <c r="FE108" s="1311"/>
      <c r="FF108" s="139"/>
      <c r="FG108" s="1311"/>
      <c r="FH108" s="139"/>
      <c r="FI108" s="1309">
        <f t="shared" si="295"/>
        <v>0</v>
      </c>
      <c r="FJ108" s="139"/>
      <c r="FK108" s="213" t="str">
        <f t="shared" ca="1" si="292"/>
        <v/>
      </c>
      <c r="FL108" s="139"/>
      <c r="FM108" s="632" t="str">
        <f t="shared" si="293"/>
        <v/>
      </c>
      <c r="FN108" s="139"/>
      <c r="FO108" s="1336"/>
      <c r="FP108" s="181"/>
      <c r="FQ108" s="1309" t="str">
        <f t="shared" si="296"/>
        <v>O15</v>
      </c>
      <c r="FR108" s="711" t="str">
        <f t="shared" ca="1" si="296"/>
        <v/>
      </c>
      <c r="FS108" s="1334"/>
      <c r="FT108" s="7" t="str">
        <f t="shared" ca="1" si="297"/>
        <v/>
      </c>
      <c r="FU108" s="139"/>
      <c r="FV108" s="7" t="str">
        <f t="shared" si="301"/>
        <v/>
      </c>
      <c r="FW108" s="139"/>
      <c r="FX108" s="7" t="str">
        <f t="shared" ca="1" si="298"/>
        <v/>
      </c>
      <c r="FY108" s="1303"/>
      <c r="FZ108" s="1311"/>
      <c r="GA108" s="139"/>
      <c r="GB108" s="1311"/>
      <c r="GC108" s="139"/>
      <c r="GD108" s="1309">
        <f t="shared" si="299"/>
        <v>0</v>
      </c>
      <c r="GE108" s="139"/>
      <c r="GF108" s="213" t="str">
        <f t="shared" ca="1" si="300"/>
        <v/>
      </c>
      <c r="GG108" s="139"/>
      <c r="GH108" s="632" t="str">
        <f t="shared" si="294"/>
        <v/>
      </c>
      <c r="GI108" s="1335"/>
      <c r="GJ108" s="1336"/>
      <c r="GK108" s="181"/>
      <c r="GO108" s="628"/>
      <c r="GP108" s="2451"/>
      <c r="GQ108" s="2452"/>
      <c r="GR108" s="2453"/>
      <c r="GS108" s="2453" t="s">
        <v>88</v>
      </c>
      <c r="GT108" s="2453"/>
      <c r="GU108" s="2453"/>
      <c r="GV108" s="2453"/>
      <c r="GW108" s="2453"/>
      <c r="GX108" s="2453"/>
      <c r="GY108" s="2453"/>
      <c r="GZ108" s="2453"/>
      <c r="HA108" s="2453"/>
      <c r="HB108" s="2453"/>
      <c r="HC108" s="2453"/>
      <c r="HD108" s="2453"/>
      <c r="HE108" s="2453"/>
      <c r="HF108" s="2453"/>
      <c r="HG108" s="2453"/>
      <c r="HH108" s="2453"/>
      <c r="HI108" s="2453"/>
      <c r="HJ108" s="2453"/>
      <c r="HK108" s="2453"/>
      <c r="HL108" s="2453"/>
      <c r="HM108" s="2453"/>
      <c r="HN108" s="2453"/>
      <c r="HO108" s="2453"/>
      <c r="HP108" s="2453"/>
      <c r="HQ108" s="2453"/>
      <c r="HR108" s="2453"/>
      <c r="HS108" s="2453"/>
      <c r="HT108" s="2453"/>
      <c r="HU108" s="2453"/>
      <c r="HV108" s="2452"/>
      <c r="HW108" s="2460" t="str">
        <f>'2020'!CG3</f>
        <v>Proces 42</v>
      </c>
      <c r="HX108" s="2439"/>
      <c r="HY108" s="201"/>
      <c r="HZ108" s="201"/>
    </row>
    <row r="109" spans="1:235" s="627" customFormat="1" ht="18.75" customHeight="1" thickBot="1" x14ac:dyDescent="0.3">
      <c r="A109" s="1320" t="s">
        <v>1430</v>
      </c>
      <c r="B109" s="2237" t="str">
        <f t="shared" ca="1" si="236"/>
        <v/>
      </c>
      <c r="C109" s="1851"/>
      <c r="D109" s="213" t="str">
        <f t="shared" ca="1" si="237"/>
        <v/>
      </c>
      <c r="E109" s="145"/>
      <c r="F109" s="213"/>
      <c r="G109" s="145"/>
      <c r="H109" s="213" t="str">
        <f t="shared" ca="1" si="238"/>
        <v/>
      </c>
      <c r="I109" s="144"/>
      <c r="J109" s="213"/>
      <c r="K109" s="145"/>
      <c r="L109" s="213"/>
      <c r="M109" s="144"/>
      <c r="N109" s="2234" t="str">
        <f t="shared" ca="1" si="239"/>
        <v/>
      </c>
      <c r="O109" s="708"/>
      <c r="P109" s="2235" t="str">
        <f t="shared" ca="1" si="240"/>
        <v/>
      </c>
      <c r="Q109" s="144"/>
      <c r="R109" s="757" t="str">
        <f t="shared" ca="1" si="258"/>
        <v/>
      </c>
      <c r="S109" s="144"/>
      <c r="T109" s="2238" t="str">
        <f t="shared" ca="1" si="259"/>
        <v/>
      </c>
      <c r="U109" s="1297"/>
      <c r="V109" s="1297"/>
      <c r="W109" s="1297"/>
      <c r="X109" s="1297"/>
      <c r="Y109" s="542"/>
      <c r="Z109" s="1317" t="str">
        <f>A109</f>
        <v>O20</v>
      </c>
      <c r="AA109" s="691" t="str">
        <f t="shared" ca="1" si="241"/>
        <v/>
      </c>
      <c r="AB109" s="1334"/>
      <c r="AC109" s="716" t="str">
        <f t="shared" ca="1" si="242"/>
        <v/>
      </c>
      <c r="AD109" s="139"/>
      <c r="AE109" s="214" t="str">
        <f t="shared" si="243"/>
        <v/>
      </c>
      <c r="AF109" s="139"/>
      <c r="AG109" s="8" t="str">
        <f t="shared" ca="1" si="244"/>
        <v/>
      </c>
      <c r="AH109" s="1303"/>
      <c r="AI109" s="1340"/>
      <c r="AJ109" s="139"/>
      <c r="AK109" s="1340"/>
      <c r="AL109" s="139"/>
      <c r="AM109" s="1317">
        <f t="shared" si="261"/>
        <v>0</v>
      </c>
      <c r="AN109" s="139"/>
      <c r="AO109" s="214" t="str">
        <f t="shared" ca="1" si="245"/>
        <v/>
      </c>
      <c r="AP109" s="139"/>
      <c r="AQ109" s="643" t="str">
        <f t="shared" si="246"/>
        <v/>
      </c>
      <c r="AR109" s="1335"/>
      <c r="AS109" s="1341"/>
      <c r="AT109" s="181"/>
      <c r="AU109" s="1317" t="str">
        <f>Z109</f>
        <v>O20</v>
      </c>
      <c r="AV109" s="711" t="str">
        <f t="shared" ref="AV109" ca="1" si="302">AA109</f>
        <v/>
      </c>
      <c r="AW109" s="1334"/>
      <c r="AX109" s="8" t="str">
        <f ca="1">AC109</f>
        <v/>
      </c>
      <c r="AY109" s="139"/>
      <c r="AZ109" s="214" t="str">
        <f t="shared" si="247"/>
        <v/>
      </c>
      <c r="BA109" s="139"/>
      <c r="BB109" s="8" t="str">
        <f t="shared" ca="1" si="264"/>
        <v/>
      </c>
      <c r="BC109" s="1303"/>
      <c r="BD109" s="214" t="str">
        <f t="shared" si="286"/>
        <v/>
      </c>
      <c r="BE109" s="139"/>
      <c r="BF109" s="214" t="str">
        <f t="shared" si="287"/>
        <v/>
      </c>
      <c r="BG109" s="139"/>
      <c r="BH109" s="8" t="str">
        <f t="shared" si="265"/>
        <v/>
      </c>
      <c r="BI109" s="139"/>
      <c r="BJ109" s="214" t="str">
        <f t="shared" ca="1" si="266"/>
        <v/>
      </c>
      <c r="BK109" s="139"/>
      <c r="BL109" s="643" t="str">
        <f t="shared" si="248"/>
        <v/>
      </c>
      <c r="BM109" s="1335"/>
      <c r="BN109" s="1341"/>
      <c r="BO109" s="181"/>
      <c r="BP109" s="1317" t="str">
        <f>AU109</f>
        <v>O20</v>
      </c>
      <c r="BQ109" s="711" t="str">
        <f t="shared" ref="BQ109" ca="1" si="303">AV109</f>
        <v/>
      </c>
      <c r="BR109" s="1334"/>
      <c r="BS109" s="8" t="str">
        <f ca="1">AX109</f>
        <v/>
      </c>
      <c r="BT109" s="139"/>
      <c r="BU109" s="214" t="str">
        <f t="shared" si="249"/>
        <v/>
      </c>
      <c r="BV109" s="139"/>
      <c r="BW109" s="8" t="str">
        <f t="shared" ca="1" si="269"/>
        <v/>
      </c>
      <c r="BX109" s="1303"/>
      <c r="BY109" s="1340"/>
      <c r="BZ109" s="139"/>
      <c r="CA109" s="1340"/>
      <c r="CB109" s="139"/>
      <c r="CC109" s="8" t="str">
        <f t="shared" si="270"/>
        <v/>
      </c>
      <c r="CD109" s="139"/>
      <c r="CE109" s="214" t="str">
        <f t="shared" ca="1" si="271"/>
        <v/>
      </c>
      <c r="CF109" s="139"/>
      <c r="CG109" s="643" t="str">
        <f t="shared" si="250"/>
        <v/>
      </c>
      <c r="CH109" s="1335"/>
      <c r="CI109" s="1341"/>
      <c r="CJ109" s="181"/>
      <c r="CK109" s="1317" t="str">
        <f>BP109</f>
        <v>O20</v>
      </c>
      <c r="CL109" s="711" t="str">
        <f t="shared" ref="CL109" ca="1" si="304">BQ109</f>
        <v/>
      </c>
      <c r="CM109" s="1334"/>
      <c r="CN109" s="8" t="str">
        <f ca="1">BS109</f>
        <v/>
      </c>
      <c r="CO109" s="139"/>
      <c r="CP109" s="214" t="str">
        <f t="shared" si="251"/>
        <v/>
      </c>
      <c r="CQ109" s="139"/>
      <c r="CR109" s="8" t="str">
        <f t="shared" ca="1" si="252"/>
        <v/>
      </c>
      <c r="CS109" s="1303"/>
      <c r="CT109" s="1340"/>
      <c r="CU109" s="139"/>
      <c r="CV109" s="1340"/>
      <c r="CW109" s="139"/>
      <c r="CX109" s="8" t="str">
        <f t="shared" si="274"/>
        <v/>
      </c>
      <c r="CY109" s="139"/>
      <c r="CZ109" s="214" t="str">
        <f t="shared" ca="1" si="275"/>
        <v/>
      </c>
      <c r="DA109" s="139"/>
      <c r="DB109" s="643" t="str">
        <f t="shared" si="253"/>
        <v/>
      </c>
      <c r="DC109" s="1335"/>
      <c r="DD109" s="1341"/>
      <c r="DE109" s="181"/>
      <c r="DF109" s="1317" t="str">
        <f>CK109</f>
        <v>O20</v>
      </c>
      <c r="DG109" s="711" t="str">
        <f t="shared" ref="DG109" ca="1" si="305">CL109</f>
        <v/>
      </c>
      <c r="DH109" s="1334"/>
      <c r="DI109" s="8" t="str">
        <f ca="1">CN109</f>
        <v/>
      </c>
      <c r="DJ109" s="139"/>
      <c r="DK109" s="214" t="str">
        <f t="shared" si="254"/>
        <v/>
      </c>
      <c r="DL109" s="139"/>
      <c r="DM109" s="8" t="str">
        <f t="shared" ca="1" si="278"/>
        <v/>
      </c>
      <c r="DN109" s="1303"/>
      <c r="DO109" s="1340"/>
      <c r="DP109" s="139"/>
      <c r="DQ109" s="1340"/>
      <c r="DR109" s="139"/>
      <c r="DS109" s="8" t="str">
        <f t="shared" si="279"/>
        <v/>
      </c>
      <c r="DT109" s="139"/>
      <c r="DU109" s="214" t="str">
        <f t="shared" ca="1" si="280"/>
        <v/>
      </c>
      <c r="DV109" s="139"/>
      <c r="DW109" s="643" t="str">
        <f t="shared" si="255"/>
        <v/>
      </c>
      <c r="DX109" s="1335"/>
      <c r="DY109" s="1341"/>
      <c r="DZ109" s="181"/>
      <c r="EA109" s="1317" t="str">
        <f>DF109</f>
        <v>O20</v>
      </c>
      <c r="EB109" s="711" t="str">
        <f t="shared" ref="EB109" ca="1" si="306">DG109</f>
        <v/>
      </c>
      <c r="EC109" s="1334"/>
      <c r="ED109" s="8" t="str">
        <f ca="1">DI109</f>
        <v/>
      </c>
      <c r="EE109" s="139"/>
      <c r="EF109" s="214" t="str">
        <f t="shared" si="256"/>
        <v/>
      </c>
      <c r="EG109" s="139"/>
      <c r="EH109" s="8" t="str">
        <f t="shared" ca="1" si="283"/>
        <v/>
      </c>
      <c r="EI109" s="1303"/>
      <c r="EJ109" s="1340"/>
      <c r="EK109" s="139"/>
      <c r="EL109" s="1340"/>
      <c r="EM109" s="139"/>
      <c r="EN109" s="8" t="str">
        <f t="shared" si="284"/>
        <v/>
      </c>
      <c r="EO109" s="139"/>
      <c r="EP109" s="214" t="str">
        <f t="shared" ca="1" si="285"/>
        <v/>
      </c>
      <c r="EQ109" s="139"/>
      <c r="ER109" s="643" t="str">
        <f t="shared" si="257"/>
        <v/>
      </c>
      <c r="ES109" s="1335"/>
      <c r="ET109" s="1341"/>
      <c r="EU109" s="181"/>
      <c r="EV109" s="1309" t="str">
        <f t="shared" si="288"/>
        <v>O16</v>
      </c>
      <c r="EW109" s="711" t="str">
        <f t="shared" ca="1" si="288"/>
        <v/>
      </c>
      <c r="EX109" s="1334"/>
      <c r="EY109" s="7" t="str">
        <f t="shared" ca="1" si="289"/>
        <v/>
      </c>
      <c r="EZ109" s="139"/>
      <c r="FA109" s="7" t="str">
        <f t="shared" si="290"/>
        <v/>
      </c>
      <c r="FB109" s="139"/>
      <c r="FC109" s="7" t="str">
        <f t="shared" ca="1" si="291"/>
        <v/>
      </c>
      <c r="FD109" s="1303"/>
      <c r="FE109" s="1311"/>
      <c r="FF109" s="139"/>
      <c r="FG109" s="1311"/>
      <c r="FH109" s="139"/>
      <c r="FI109" s="1309">
        <f t="shared" si="295"/>
        <v>0</v>
      </c>
      <c r="FJ109" s="139"/>
      <c r="FK109" s="213" t="str">
        <f t="shared" ca="1" si="292"/>
        <v/>
      </c>
      <c r="FL109" s="139"/>
      <c r="FM109" s="632" t="str">
        <f t="shared" si="293"/>
        <v/>
      </c>
      <c r="FN109" s="139"/>
      <c r="FO109" s="1336"/>
      <c r="FP109" s="181"/>
      <c r="FQ109" s="1309" t="str">
        <f t="shared" si="296"/>
        <v>O16</v>
      </c>
      <c r="FR109" s="711" t="str">
        <f t="shared" ca="1" si="296"/>
        <v/>
      </c>
      <c r="FS109" s="1334"/>
      <c r="FT109" s="7" t="str">
        <f t="shared" ca="1" si="297"/>
        <v/>
      </c>
      <c r="FU109" s="139"/>
      <c r="FV109" s="7" t="str">
        <f t="shared" si="301"/>
        <v/>
      </c>
      <c r="FW109" s="139"/>
      <c r="FX109" s="7" t="str">
        <f t="shared" ca="1" si="298"/>
        <v/>
      </c>
      <c r="FY109" s="1303"/>
      <c r="FZ109" s="1311"/>
      <c r="GA109" s="139"/>
      <c r="GB109" s="1311"/>
      <c r="GC109" s="139"/>
      <c r="GD109" s="1309">
        <f t="shared" si="299"/>
        <v>0</v>
      </c>
      <c r="GE109" s="139"/>
      <c r="GF109" s="213" t="str">
        <f t="shared" ca="1" si="300"/>
        <v/>
      </c>
      <c r="GG109" s="139"/>
      <c r="GH109" s="632" t="str">
        <f t="shared" si="294"/>
        <v/>
      </c>
      <c r="GI109" s="1335"/>
      <c r="GJ109" s="1336"/>
      <c r="GK109" s="181"/>
      <c r="GO109" s="628"/>
      <c r="GP109" s="2451"/>
      <c r="GQ109" s="2452"/>
      <c r="GR109" s="2453"/>
      <c r="GS109" s="2453" t="s">
        <v>89</v>
      </c>
      <c r="GT109" s="2453"/>
      <c r="GU109" s="2453"/>
      <c r="GV109" s="2453"/>
      <c r="GW109" s="2453"/>
      <c r="GX109" s="2453"/>
      <c r="GY109" s="2453"/>
      <c r="GZ109" s="2453"/>
      <c r="HA109" s="2453"/>
      <c r="HB109" s="2453"/>
      <c r="HC109" s="2453"/>
      <c r="HD109" s="2453"/>
      <c r="HE109" s="2453"/>
      <c r="HF109" s="2453"/>
      <c r="HG109" s="2453"/>
      <c r="HH109" s="2453"/>
      <c r="HI109" s="2453"/>
      <c r="HJ109" s="2453"/>
      <c r="HK109" s="2453"/>
      <c r="HL109" s="2453"/>
      <c r="HM109" s="2453"/>
      <c r="HN109" s="2453"/>
      <c r="HO109" s="2453"/>
      <c r="HP109" s="2453"/>
      <c r="HQ109" s="2453"/>
      <c r="HR109" s="2453"/>
      <c r="HS109" s="2453"/>
      <c r="HT109" s="2453"/>
      <c r="HU109" s="2453"/>
      <c r="HV109" s="2452"/>
      <c r="HW109" s="2460" t="str">
        <f>'2020'!CH3</f>
        <v>Proces 43</v>
      </c>
      <c r="HX109" s="2439"/>
      <c r="HY109" s="201"/>
      <c r="HZ109" s="201"/>
    </row>
    <row r="110" spans="1:235" ht="6.95" customHeight="1" thickBot="1" x14ac:dyDescent="0.3">
      <c r="A110" s="248"/>
      <c r="B110" s="116"/>
      <c r="C110" s="1847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26"/>
      <c r="U110" s="126"/>
      <c r="V110" s="126"/>
      <c r="W110" s="126"/>
      <c r="X110" s="126"/>
      <c r="Y110" s="190"/>
      <c r="Z110" s="125"/>
      <c r="AA110" s="116"/>
      <c r="AB110" s="112"/>
      <c r="AC110" s="117"/>
      <c r="AD110" s="116"/>
      <c r="AE110" s="117"/>
      <c r="AF110" s="116"/>
      <c r="AG110" s="117"/>
      <c r="AH110" s="116"/>
      <c r="AI110" s="116"/>
      <c r="AJ110" s="116"/>
      <c r="AK110" s="116"/>
      <c r="AL110" s="116"/>
      <c r="AM110" s="117"/>
      <c r="AN110" s="116"/>
      <c r="AO110" s="117"/>
      <c r="AP110" s="118"/>
      <c r="AQ110" s="112"/>
      <c r="AR110" s="112"/>
      <c r="AS110" s="116"/>
      <c r="AT110" s="181"/>
      <c r="AU110" s="125"/>
      <c r="AV110" s="116"/>
      <c r="AW110" s="112"/>
      <c r="AX110" s="117"/>
      <c r="AY110" s="116"/>
      <c r="AZ110" s="117"/>
      <c r="BA110" s="116"/>
      <c r="BB110" s="117"/>
      <c r="BC110" s="116"/>
      <c r="BD110" s="117"/>
      <c r="BE110" s="116"/>
      <c r="BF110" s="116"/>
      <c r="BG110" s="116"/>
      <c r="BH110" s="117"/>
      <c r="BI110" s="116"/>
      <c r="BJ110" s="117"/>
      <c r="BK110" s="116"/>
      <c r="BL110" s="117"/>
      <c r="BM110" s="112"/>
      <c r="BN110" s="116"/>
      <c r="BO110" s="181"/>
      <c r="BP110" s="125"/>
      <c r="BQ110" s="116"/>
      <c r="BR110" s="112"/>
      <c r="BS110" s="117"/>
      <c r="BT110" s="116"/>
      <c r="BU110" s="117"/>
      <c r="BV110" s="116"/>
      <c r="BW110" s="117"/>
      <c r="BX110" s="116"/>
      <c r="BY110" s="116"/>
      <c r="BZ110" s="116"/>
      <c r="CA110" s="116"/>
      <c r="CB110" s="116"/>
      <c r="CC110" s="117"/>
      <c r="CD110" s="116"/>
      <c r="CE110" s="117"/>
      <c r="CF110" s="116"/>
      <c r="CG110" s="117"/>
      <c r="CH110" s="112"/>
      <c r="CI110" s="116"/>
      <c r="CJ110" s="181"/>
      <c r="CK110" s="125"/>
      <c r="CL110" s="116"/>
      <c r="CM110" s="112"/>
      <c r="CN110" s="117"/>
      <c r="CO110" s="116"/>
      <c r="CP110" s="117"/>
      <c r="CQ110" s="116"/>
      <c r="CR110" s="117"/>
      <c r="CS110" s="116"/>
      <c r="CT110" s="116"/>
      <c r="CU110" s="116"/>
      <c r="CV110" s="116"/>
      <c r="CW110" s="116"/>
      <c r="CX110" s="117"/>
      <c r="CY110" s="116"/>
      <c r="CZ110" s="117"/>
      <c r="DA110" s="116"/>
      <c r="DB110" s="117"/>
      <c r="DC110" s="112"/>
      <c r="DD110" s="116"/>
      <c r="DE110" s="181"/>
      <c r="DF110" s="125"/>
      <c r="DG110" s="116"/>
      <c r="DH110" s="112"/>
      <c r="DI110" s="117"/>
      <c r="DJ110" s="116"/>
      <c r="DK110" s="117"/>
      <c r="DL110" s="116"/>
      <c r="DM110" s="117"/>
      <c r="DN110" s="116"/>
      <c r="DO110" s="116"/>
      <c r="DP110" s="116"/>
      <c r="DQ110" s="116"/>
      <c r="DR110" s="116"/>
      <c r="DS110" s="117"/>
      <c r="DT110" s="116"/>
      <c r="DU110" s="117"/>
      <c r="DV110" s="116"/>
      <c r="DW110" s="117"/>
      <c r="DX110" s="112"/>
      <c r="DY110" s="116"/>
      <c r="DZ110" s="181"/>
      <c r="EA110" s="125"/>
      <c r="EB110" s="116"/>
      <c r="EC110" s="112"/>
      <c r="ED110" s="117"/>
      <c r="EE110" s="116"/>
      <c r="EF110" s="117"/>
      <c r="EG110" s="116"/>
      <c r="EH110" s="117"/>
      <c r="EI110" s="116"/>
      <c r="EJ110" s="116"/>
      <c r="EK110" s="116"/>
      <c r="EL110" s="116"/>
      <c r="EM110" s="116"/>
      <c r="EN110" s="117"/>
      <c r="EO110" s="116"/>
      <c r="EP110" s="117"/>
      <c r="EQ110" s="116"/>
      <c r="ER110" s="117"/>
      <c r="ES110" s="112"/>
      <c r="ET110" s="116"/>
      <c r="EU110" s="181"/>
      <c r="EV110" s="1318" t="str">
        <f t="shared" si="288"/>
        <v>O17</v>
      </c>
      <c r="EW110" s="147" t="str">
        <f t="shared" ca="1" si="288"/>
        <v/>
      </c>
      <c r="EX110" s="1337"/>
      <c r="EY110" s="7" t="str">
        <f t="shared" ca="1" si="289"/>
        <v/>
      </c>
      <c r="EZ110" s="139"/>
      <c r="FA110" s="7" t="str">
        <f t="shared" si="290"/>
        <v/>
      </c>
      <c r="FB110" s="139"/>
      <c r="FC110" s="5" t="str">
        <f t="shared" ca="1" si="291"/>
        <v/>
      </c>
      <c r="FD110" s="226"/>
      <c r="FE110" s="1319"/>
      <c r="FF110" s="138"/>
      <c r="FG110" s="1319"/>
      <c r="FH110" s="138"/>
      <c r="FI110" s="1318">
        <f t="shared" si="295"/>
        <v>0</v>
      </c>
      <c r="FJ110" s="138"/>
      <c r="FK110" s="195" t="str">
        <f t="shared" ca="1" si="292"/>
        <v/>
      </c>
      <c r="FL110" s="138"/>
      <c r="FM110" s="211" t="str">
        <f t="shared" si="293"/>
        <v/>
      </c>
      <c r="FN110" s="138"/>
      <c r="FO110" s="1338"/>
      <c r="FP110" s="181"/>
      <c r="FQ110" s="1318" t="str">
        <f t="shared" si="296"/>
        <v>O17</v>
      </c>
      <c r="FR110" s="147" t="str">
        <f t="shared" ca="1" si="296"/>
        <v/>
      </c>
      <c r="FS110" s="1337"/>
      <c r="FT110" s="7" t="str">
        <f t="shared" ca="1" si="297"/>
        <v/>
      </c>
      <c r="FU110" s="139"/>
      <c r="FV110" s="7" t="str">
        <f t="shared" si="301"/>
        <v/>
      </c>
      <c r="FW110" s="139"/>
      <c r="FX110" s="5" t="str">
        <f t="shared" ca="1" si="298"/>
        <v/>
      </c>
      <c r="FY110" s="226"/>
      <c r="FZ110" s="1319"/>
      <c r="GA110" s="138"/>
      <c r="GB110" s="1319"/>
      <c r="GC110" s="138"/>
      <c r="GD110" s="1318">
        <f t="shared" si="299"/>
        <v>0</v>
      </c>
      <c r="GE110" s="138"/>
      <c r="GF110" s="195" t="str">
        <f t="shared" ca="1" si="300"/>
        <v/>
      </c>
      <c r="GG110" s="138"/>
      <c r="GH110" s="211" t="str">
        <f t="shared" si="294"/>
        <v/>
      </c>
      <c r="GI110" s="1339"/>
      <c r="GJ110" s="1338"/>
      <c r="GK110" s="181"/>
      <c r="GR110" s="2441"/>
      <c r="GS110" s="2441" t="s">
        <v>90</v>
      </c>
      <c r="GT110" s="2441"/>
      <c r="GU110" s="2441"/>
      <c r="GV110" s="2441"/>
      <c r="GW110" s="2441"/>
      <c r="GX110" s="2441"/>
      <c r="GY110" s="2441"/>
      <c r="GZ110" s="2441"/>
      <c r="HA110" s="2441"/>
      <c r="HB110" s="2441"/>
      <c r="HC110" s="2441"/>
      <c r="HD110" s="2441"/>
      <c r="HE110" s="2441"/>
      <c r="HF110" s="2441"/>
      <c r="HG110" s="2441"/>
      <c r="HH110" s="2441"/>
      <c r="HI110" s="2441"/>
      <c r="HJ110" s="2441"/>
      <c r="HK110" s="2441"/>
      <c r="HL110" s="2441"/>
      <c r="HM110" s="2441"/>
      <c r="HN110" s="2441"/>
      <c r="HO110" s="2441"/>
      <c r="HP110" s="2441"/>
      <c r="HQ110" s="2441"/>
      <c r="HR110" s="2441"/>
      <c r="HS110" s="2441"/>
      <c r="HT110" s="2441"/>
      <c r="HU110" s="2441"/>
      <c r="HW110" s="2460" t="str">
        <f>'2020'!CI3</f>
        <v>Proces 44</v>
      </c>
      <c r="IA110" s="79"/>
    </row>
    <row r="111" spans="1:235" s="627" customFormat="1" ht="18.75" customHeight="1" thickBot="1" x14ac:dyDescent="0.3">
      <c r="A111" s="1856" t="s">
        <v>51</v>
      </c>
      <c r="B111" s="1857"/>
      <c r="C111" s="1848"/>
      <c r="D111" s="253"/>
      <c r="E111" s="254"/>
      <c r="F111" s="254"/>
      <c r="G111" s="254"/>
      <c r="H111" s="254"/>
      <c r="I111" s="254"/>
      <c r="J111" s="254"/>
      <c r="K111" s="254"/>
      <c r="L111" s="255"/>
      <c r="M111" s="139"/>
      <c r="N111" s="728">
        <f>SUMIF($F$90:$F$109,2015,N$90:N$109)</f>
        <v>0</v>
      </c>
      <c r="O111" s="139"/>
      <c r="P111" s="728">
        <f>SUMIF($F$90:$F$109,2015,P$90:P$109)</f>
        <v>0</v>
      </c>
      <c r="Q111" s="139"/>
      <c r="R111" s="728">
        <f>SUMIF($F$90:$F$109,2015,R$90:R$109)</f>
        <v>0</v>
      </c>
      <c r="S111" s="139"/>
      <c r="T111" s="729">
        <f>SUMIF($F$90:$F$109,2015,T$90:T$109)</f>
        <v>0</v>
      </c>
      <c r="U111" s="2069"/>
      <c r="V111" s="2069"/>
      <c r="W111" s="2069"/>
      <c r="X111" s="2069"/>
      <c r="Y111" s="542"/>
      <c r="Z111" s="1892" t="s">
        <v>51</v>
      </c>
      <c r="AA111" s="1893"/>
      <c r="AB111" s="694"/>
      <c r="AC111" s="153"/>
      <c r="AD111" s="154"/>
      <c r="AE111" s="154"/>
      <c r="AF111" s="154"/>
      <c r="AG111" s="154"/>
      <c r="AH111" s="793"/>
      <c r="AI111" s="770">
        <f>SUMIF($AE$90:$AE$109,2015,AI$90:AI$109)</f>
        <v>0</v>
      </c>
      <c r="AJ111" s="771"/>
      <c r="AK111" s="770">
        <f>SUMIF($AE$90:$AE$109,2015,AK$90:AK$109)</f>
        <v>0</v>
      </c>
      <c r="AL111" s="794"/>
      <c r="AM111" s="770">
        <f>SUMIF($AE$90:$AE$109,2015,AM$90:AM$109)</f>
        <v>0</v>
      </c>
      <c r="AN111" s="794"/>
      <c r="AO111" s="731"/>
      <c r="AP111" s="795"/>
      <c r="AQ111" s="772">
        <f>SUMIF($AE$90:$AE$109,2015,AQ$90:AQ$109)</f>
        <v>0</v>
      </c>
      <c r="AR111" s="796"/>
      <c r="AS111" s="735"/>
      <c r="AT111" s="181"/>
      <c r="AU111" s="1892" t="s">
        <v>51</v>
      </c>
      <c r="AV111" s="1893"/>
      <c r="AW111" s="694"/>
      <c r="AX111" s="153"/>
      <c r="AY111" s="154"/>
      <c r="AZ111" s="154"/>
      <c r="BA111" s="154"/>
      <c r="BB111" s="154"/>
      <c r="BC111" s="611"/>
      <c r="BD111" s="3">
        <f>SUMIF($AZ$90:$AZ$109,2015,BD$90:BD$109)</f>
        <v>0</v>
      </c>
      <c r="BE111" s="139"/>
      <c r="BF111" s="3">
        <f>SUMIF($AZ$90:$AZ$109,2015,BF$90:BF$109)</f>
        <v>0</v>
      </c>
      <c r="BG111" s="258"/>
      <c r="BH111" s="3">
        <f>SUMIF($AZ$90:$AZ$109,2015,BH$90:BH$109)</f>
        <v>0</v>
      </c>
      <c r="BI111" s="258"/>
      <c r="BJ111" s="731"/>
      <c r="BK111" s="732"/>
      <c r="BL111" s="650">
        <f>SUMIF($AZ$90:$AZ$109,2015,BL$90:BL$109)</f>
        <v>0</v>
      </c>
      <c r="BM111" s="734"/>
      <c r="BN111" s="735"/>
      <c r="BO111" s="181"/>
      <c r="BP111" s="1892" t="s">
        <v>51</v>
      </c>
      <c r="BQ111" s="1893"/>
      <c r="BR111" s="694"/>
      <c r="BS111" s="153"/>
      <c r="BT111" s="154"/>
      <c r="BU111" s="154"/>
      <c r="BV111" s="154"/>
      <c r="BW111" s="154"/>
      <c r="BX111" s="611"/>
      <c r="BY111" s="3">
        <f>SUMIF($BU$90:$BU$109,2015,BY$90:BY$109)</f>
        <v>0</v>
      </c>
      <c r="BZ111" s="139"/>
      <c r="CA111" s="3">
        <f>SUMIF($BU$90:$BU$109,2015,CA$90:CA$109)</f>
        <v>0</v>
      </c>
      <c r="CB111" s="258"/>
      <c r="CC111" s="3">
        <f>SUMIF($BU$90:$BU$109,2015,CC$90:CC$109)</f>
        <v>0</v>
      </c>
      <c r="CD111" s="258"/>
      <c r="CE111" s="731"/>
      <c r="CF111" s="732"/>
      <c r="CG111" s="650">
        <f>SUMIF($BU$90:$BU$109,2015,CG$90:CG$109)</f>
        <v>0</v>
      </c>
      <c r="CH111" s="734"/>
      <c r="CI111" s="735"/>
      <c r="CJ111" s="181"/>
      <c r="CK111" s="1892" t="s">
        <v>51</v>
      </c>
      <c r="CL111" s="1893"/>
      <c r="CM111" s="694"/>
      <c r="CN111" s="153"/>
      <c r="CO111" s="154"/>
      <c r="CP111" s="154"/>
      <c r="CQ111" s="154"/>
      <c r="CR111" s="154"/>
      <c r="CS111" s="611"/>
      <c r="CT111" s="3">
        <f>SUMIF($CP$90:$CP$109,2015,CT$90:CT$109)</f>
        <v>0</v>
      </c>
      <c r="CU111" s="139"/>
      <c r="CV111" s="3">
        <f>SUMIF($CP$90:$CP$109,2015,CV$90:CV$109)</f>
        <v>0</v>
      </c>
      <c r="CW111" s="258"/>
      <c r="CX111" s="3">
        <f>SUMIF($CP$90:$CP$109,2015,CX$90:CX$109)</f>
        <v>0</v>
      </c>
      <c r="CY111" s="258"/>
      <c r="CZ111" s="731"/>
      <c r="DA111" s="732"/>
      <c r="DB111" s="650">
        <f>SUMIF($CP$90:$CP$109,2015,DB$90:DB$109)</f>
        <v>0</v>
      </c>
      <c r="DC111" s="734"/>
      <c r="DD111" s="735"/>
      <c r="DE111" s="181"/>
      <c r="DF111" s="1892" t="s">
        <v>51</v>
      </c>
      <c r="DG111" s="1893"/>
      <c r="DH111" s="694"/>
      <c r="DI111" s="153"/>
      <c r="DJ111" s="154"/>
      <c r="DK111" s="154"/>
      <c r="DL111" s="154"/>
      <c r="DM111" s="154"/>
      <c r="DN111" s="611"/>
      <c r="DO111" s="3">
        <f>SUMIF($DK$90:$DK$109,2015,DO$90:DO$109)</f>
        <v>0</v>
      </c>
      <c r="DP111" s="139"/>
      <c r="DQ111" s="3">
        <f>SUMIF($DK$90:$DK$109,2015,DQ$90:DQ$109)</f>
        <v>0</v>
      </c>
      <c r="DR111" s="258"/>
      <c r="DS111" s="3">
        <f>SUMIF($DK$90:$DK$109,2015,DS$90:DS$109)</f>
        <v>0</v>
      </c>
      <c r="DT111" s="258"/>
      <c r="DU111" s="731"/>
      <c r="DV111" s="732"/>
      <c r="DW111" s="650">
        <f>SUMIF($DK$90:$DK$109,2015,DW$90:DW$109)</f>
        <v>0</v>
      </c>
      <c r="DX111" s="734"/>
      <c r="DY111" s="735"/>
      <c r="DZ111" s="181"/>
      <c r="EA111" s="1892" t="s">
        <v>51</v>
      </c>
      <c r="EB111" s="1893"/>
      <c r="EC111" s="694"/>
      <c r="ED111" s="153"/>
      <c r="EE111" s="154"/>
      <c r="EF111" s="154"/>
      <c r="EG111" s="154"/>
      <c r="EH111" s="154"/>
      <c r="EI111" s="611"/>
      <c r="EJ111" s="3">
        <f>SUMIF($EF$90:$EF$109,2015,EJ$90:EJ$109)</f>
        <v>0</v>
      </c>
      <c r="EK111" s="139"/>
      <c r="EL111" s="3">
        <f>SUMIF($EF$90:$EF$109,2015,EL$90:EL$109)</f>
        <v>0</v>
      </c>
      <c r="EM111" s="258"/>
      <c r="EN111" s="3">
        <f>SUMIF($EF$90:$EF$109,2015,EN$90:EN$109)</f>
        <v>0</v>
      </c>
      <c r="EO111" s="258"/>
      <c r="EP111" s="731"/>
      <c r="EQ111" s="732"/>
      <c r="ER111" s="650">
        <f>SUMIF($EF$90:$EF$109,2015,ER$90:ER$109)</f>
        <v>0</v>
      </c>
      <c r="ES111" s="734"/>
      <c r="ET111" s="735"/>
      <c r="EU111" s="181"/>
      <c r="EV111" s="1309" t="str">
        <f t="shared" si="288"/>
        <v>O18</v>
      </c>
      <c r="EW111" s="711" t="str">
        <f t="shared" ca="1" si="288"/>
        <v/>
      </c>
      <c r="EX111" s="1334"/>
      <c r="EY111" s="7" t="str">
        <f t="shared" ca="1" si="289"/>
        <v/>
      </c>
      <c r="EZ111" s="139"/>
      <c r="FA111" s="7" t="str">
        <f t="shared" si="290"/>
        <v/>
      </c>
      <c r="FB111" s="139"/>
      <c r="FC111" s="7" t="str">
        <f t="shared" ca="1" si="291"/>
        <v/>
      </c>
      <c r="FD111" s="1303"/>
      <c r="FE111" s="1340"/>
      <c r="FF111" s="139"/>
      <c r="FG111" s="1340"/>
      <c r="FH111" s="139"/>
      <c r="FI111" s="1309">
        <f t="shared" si="295"/>
        <v>0</v>
      </c>
      <c r="FJ111" s="139"/>
      <c r="FK111" s="213" t="str">
        <f t="shared" ca="1" si="292"/>
        <v/>
      </c>
      <c r="FL111" s="139"/>
      <c r="FM111" s="632" t="str">
        <f t="shared" si="293"/>
        <v/>
      </c>
      <c r="FN111" s="139"/>
      <c r="FO111" s="1341"/>
      <c r="FP111" s="181"/>
      <c r="FQ111" s="1309" t="str">
        <f t="shared" si="296"/>
        <v>O18</v>
      </c>
      <c r="FR111" s="711" t="str">
        <f t="shared" ca="1" si="296"/>
        <v/>
      </c>
      <c r="FS111" s="1334"/>
      <c r="FT111" s="7" t="str">
        <f t="shared" ca="1" si="297"/>
        <v/>
      </c>
      <c r="FU111" s="139"/>
      <c r="FV111" s="7" t="str">
        <f t="shared" si="301"/>
        <v/>
      </c>
      <c r="FW111" s="139"/>
      <c r="FX111" s="7" t="str">
        <f t="shared" ca="1" si="298"/>
        <v/>
      </c>
      <c r="FY111" s="1303"/>
      <c r="FZ111" s="1340"/>
      <c r="GA111" s="139"/>
      <c r="GB111" s="1340"/>
      <c r="GC111" s="139"/>
      <c r="GD111" s="1309">
        <f t="shared" si="299"/>
        <v>0</v>
      </c>
      <c r="GE111" s="139"/>
      <c r="GF111" s="213" t="str">
        <f t="shared" ca="1" si="300"/>
        <v/>
      </c>
      <c r="GG111" s="139"/>
      <c r="GH111" s="632" t="str">
        <f t="shared" si="294"/>
        <v/>
      </c>
      <c r="GI111" s="1335"/>
      <c r="GJ111" s="1341"/>
      <c r="GK111" s="181"/>
      <c r="GO111" s="628"/>
      <c r="GP111" s="2451"/>
      <c r="GQ111" s="2452"/>
      <c r="GR111" s="2453"/>
      <c r="GS111" s="2453" t="s">
        <v>91</v>
      </c>
      <c r="GT111" s="2453"/>
      <c r="GU111" s="2453"/>
      <c r="GV111" s="2453"/>
      <c r="GW111" s="2453"/>
      <c r="GX111" s="2453"/>
      <c r="GY111" s="2453"/>
      <c r="GZ111" s="2453"/>
      <c r="HA111" s="2453"/>
      <c r="HB111" s="2453"/>
      <c r="HC111" s="2453"/>
      <c r="HD111" s="2453"/>
      <c r="HE111" s="2453"/>
      <c r="HF111" s="2453"/>
      <c r="HG111" s="2453"/>
      <c r="HH111" s="2453"/>
      <c r="HI111" s="2453"/>
      <c r="HJ111" s="2453"/>
      <c r="HK111" s="2453"/>
      <c r="HL111" s="2453"/>
      <c r="HM111" s="2453"/>
      <c r="HN111" s="2453"/>
      <c r="HO111" s="2453"/>
      <c r="HP111" s="2453"/>
      <c r="HQ111" s="2453"/>
      <c r="HR111" s="2453"/>
      <c r="HS111" s="2453"/>
      <c r="HT111" s="2453"/>
      <c r="HU111" s="2453"/>
      <c r="HV111" s="2452"/>
      <c r="HW111" s="2452"/>
      <c r="HX111" s="2439"/>
      <c r="HY111" s="201"/>
      <c r="HZ111" s="201"/>
    </row>
    <row r="112" spans="1:235" s="627" customFormat="1" ht="18.75" customHeight="1" thickBot="1" x14ac:dyDescent="0.3">
      <c r="A112" s="1858" t="s">
        <v>52</v>
      </c>
      <c r="B112" s="1859"/>
      <c r="C112" s="1848"/>
      <c r="D112" s="253"/>
      <c r="E112" s="254"/>
      <c r="F112" s="254"/>
      <c r="G112" s="254"/>
      <c r="H112" s="254"/>
      <c r="I112" s="254"/>
      <c r="J112" s="254"/>
      <c r="K112" s="254"/>
      <c r="L112" s="255"/>
      <c r="M112" s="139"/>
      <c r="N112" s="728">
        <f>SUMIF($F$90:$F$109,2016,N$90:N$109)</f>
        <v>0</v>
      </c>
      <c r="O112" s="139"/>
      <c r="P112" s="728">
        <f>SUMIF($F$90:$F$109,2016,P$90:P$109)</f>
        <v>0</v>
      </c>
      <c r="Q112" s="139"/>
      <c r="R112" s="728">
        <f>SUMIF($F$90:$F$109,2016,R$90:R$109)</f>
        <v>0</v>
      </c>
      <c r="S112" s="139"/>
      <c r="T112" s="729">
        <f>SUMIF($F$90:$F$109,2016,T$90:T$109)</f>
        <v>0</v>
      </c>
      <c r="U112" s="2070"/>
      <c r="V112" s="2070"/>
      <c r="W112" s="2070"/>
      <c r="X112" s="2070"/>
      <c r="Y112" s="542"/>
      <c r="Z112" s="1894" t="s">
        <v>52</v>
      </c>
      <c r="AA112" s="1895"/>
      <c r="AB112" s="694"/>
      <c r="AC112" s="153"/>
      <c r="AD112" s="154"/>
      <c r="AE112" s="154"/>
      <c r="AF112" s="154"/>
      <c r="AG112" s="154"/>
      <c r="AH112" s="765"/>
      <c r="AI112" s="767"/>
      <c r="AJ112" s="765"/>
      <c r="AK112" s="767"/>
      <c r="AL112" s="254"/>
      <c r="AM112" s="767"/>
      <c r="AN112" s="254"/>
      <c r="AO112" s="792"/>
      <c r="AP112" s="254"/>
      <c r="AQ112" s="735"/>
      <c r="AR112" s="797"/>
      <c r="AS112" s="735"/>
      <c r="AT112" s="181"/>
      <c r="AU112" s="1894" t="s">
        <v>52</v>
      </c>
      <c r="AV112" s="1895"/>
      <c r="AW112" s="694"/>
      <c r="AX112" s="153"/>
      <c r="AY112" s="154"/>
      <c r="AZ112" s="154"/>
      <c r="BA112" s="154"/>
      <c r="BB112" s="154"/>
      <c r="BC112" s="549"/>
      <c r="BD112" s="371">
        <f>SUMIF($AZ$90:$AZ$109,2016,BD$90:BD$109)</f>
        <v>0</v>
      </c>
      <c r="BE112" s="204"/>
      <c r="BF112" s="371">
        <f>SUMIF($AZ$90:$AZ$109,2016,BF$90:BF$109)</f>
        <v>0</v>
      </c>
      <c r="BG112" s="262"/>
      <c r="BH112" s="371">
        <f>SUMIF($AZ$90:$AZ$109,2016,BH$90:BH$109)</f>
        <v>0</v>
      </c>
      <c r="BI112" s="262"/>
      <c r="BJ112" s="731"/>
      <c r="BK112" s="803"/>
      <c r="BL112" s="804">
        <f>SUMIF($AZ$90:$AZ$109,2016,BL$90:BL$109)</f>
        <v>0</v>
      </c>
      <c r="BM112" s="805"/>
      <c r="BN112" s="735"/>
      <c r="BO112" s="181"/>
      <c r="BP112" s="1894" t="s">
        <v>52</v>
      </c>
      <c r="BQ112" s="1895"/>
      <c r="BR112" s="694"/>
      <c r="BS112" s="153"/>
      <c r="BT112" s="154"/>
      <c r="BU112" s="154"/>
      <c r="BV112" s="154"/>
      <c r="BW112" s="154"/>
      <c r="BX112" s="611"/>
      <c r="BY112" s="3">
        <f>SUMIF($BU$90:$BU$109,2016,BY$90:BY$109)</f>
        <v>0</v>
      </c>
      <c r="BZ112" s="139"/>
      <c r="CA112" s="3">
        <f>SUMIF($BU$90:$BU$109,2016,CA$90:CA$109)</f>
        <v>0</v>
      </c>
      <c r="CB112" s="258"/>
      <c r="CC112" s="3">
        <f>SUMIF($BU$90:$BU$109,2016,CC$90:CC$109)</f>
        <v>0</v>
      </c>
      <c r="CD112" s="258"/>
      <c r="CE112" s="731"/>
      <c r="CF112" s="732"/>
      <c r="CG112" s="650">
        <f>SUMIF($BU$90:$BU$109,2016,CG$90:CG$109)</f>
        <v>0</v>
      </c>
      <c r="CH112" s="734"/>
      <c r="CI112" s="735"/>
      <c r="CJ112" s="181"/>
      <c r="CK112" s="1894" t="s">
        <v>52</v>
      </c>
      <c r="CL112" s="1895"/>
      <c r="CM112" s="694"/>
      <c r="CN112" s="153"/>
      <c r="CO112" s="154"/>
      <c r="CP112" s="154"/>
      <c r="CQ112" s="154"/>
      <c r="CR112" s="154"/>
      <c r="CS112" s="611"/>
      <c r="CT112" s="3">
        <f>SUMIF($CP$90:$CP$109,2016,CT$90:CT$109)</f>
        <v>0</v>
      </c>
      <c r="CU112" s="139"/>
      <c r="CV112" s="3">
        <f>SUMIF($CP$90:$CP$109,2016,CV$90:CV$109)</f>
        <v>0</v>
      </c>
      <c r="CW112" s="258"/>
      <c r="CX112" s="3">
        <f>SUMIF($CP$90:$CP$109,2016,CX$90:CX$109)</f>
        <v>0</v>
      </c>
      <c r="CY112" s="258"/>
      <c r="CZ112" s="731"/>
      <c r="DA112" s="732"/>
      <c r="DB112" s="650">
        <f>SUMIF($CP$90:$CP$109,2016,DB$90:DB$109)</f>
        <v>0</v>
      </c>
      <c r="DC112" s="734"/>
      <c r="DD112" s="735"/>
      <c r="DE112" s="181"/>
      <c r="DF112" s="1894" t="s">
        <v>52</v>
      </c>
      <c r="DG112" s="1895"/>
      <c r="DH112" s="694"/>
      <c r="DI112" s="153"/>
      <c r="DJ112" s="154"/>
      <c r="DK112" s="154"/>
      <c r="DL112" s="154"/>
      <c r="DM112" s="154"/>
      <c r="DN112" s="611"/>
      <c r="DO112" s="3">
        <f>SUMIF($DK$90:$DK$109,2016,DO$90:DO$109)</f>
        <v>0</v>
      </c>
      <c r="DP112" s="139"/>
      <c r="DQ112" s="3">
        <f>SUMIF($DK$90:$DK$109,2016,DQ$90:DQ$109)</f>
        <v>0</v>
      </c>
      <c r="DR112" s="258"/>
      <c r="DS112" s="3">
        <f>SUMIF($DK$90:$DK$109,2016,DS$90:DS$109)</f>
        <v>0</v>
      </c>
      <c r="DT112" s="258"/>
      <c r="DU112" s="731"/>
      <c r="DV112" s="732"/>
      <c r="DW112" s="650">
        <f>SUMIF($DK$90:$DK$109,2016,DW$90:DW$109)</f>
        <v>0</v>
      </c>
      <c r="DX112" s="734"/>
      <c r="DY112" s="735"/>
      <c r="DZ112" s="181"/>
      <c r="EA112" s="1894" t="s">
        <v>52</v>
      </c>
      <c r="EB112" s="1895"/>
      <c r="EC112" s="694"/>
      <c r="ED112" s="153"/>
      <c r="EE112" s="154"/>
      <c r="EF112" s="154"/>
      <c r="EG112" s="154"/>
      <c r="EH112" s="154"/>
      <c r="EI112" s="611"/>
      <c r="EJ112" s="3">
        <f>SUMIF($EF$90:$EF$109,2016,EJ$90:EJ$109)</f>
        <v>0</v>
      </c>
      <c r="EK112" s="139"/>
      <c r="EL112" s="3">
        <f>SUMIF($EF$90:$EF$109,2016,EL$90:EL$109)</f>
        <v>0</v>
      </c>
      <c r="EM112" s="258"/>
      <c r="EN112" s="3">
        <f>SUMIF($EF$90:$EF$109,2016,EN$90:EN$109)</f>
        <v>0</v>
      </c>
      <c r="EO112" s="258"/>
      <c r="EP112" s="731"/>
      <c r="EQ112" s="732"/>
      <c r="ER112" s="650">
        <f>SUMIF($EF$90:$EF$109,2016,ER$90:ER$109)</f>
        <v>0</v>
      </c>
      <c r="ES112" s="734"/>
      <c r="ET112" s="735"/>
      <c r="EU112" s="181"/>
      <c r="EV112" s="1309" t="str">
        <f t="shared" si="288"/>
        <v>O19</v>
      </c>
      <c r="EW112" s="711" t="str">
        <f t="shared" ca="1" si="288"/>
        <v/>
      </c>
      <c r="EX112" s="1334"/>
      <c r="EY112" s="7" t="str">
        <f t="shared" ca="1" si="289"/>
        <v/>
      </c>
      <c r="EZ112" s="139"/>
      <c r="FA112" s="7" t="str">
        <f t="shared" si="290"/>
        <v/>
      </c>
      <c r="FB112" s="139"/>
      <c r="FC112" s="7" t="str">
        <f t="shared" ca="1" si="291"/>
        <v/>
      </c>
      <c r="FD112" s="1303"/>
      <c r="FE112" s="1340"/>
      <c r="FF112" s="139"/>
      <c r="FG112" s="1340"/>
      <c r="FH112" s="139"/>
      <c r="FI112" s="1309">
        <f t="shared" si="295"/>
        <v>0</v>
      </c>
      <c r="FJ112" s="139"/>
      <c r="FK112" s="213" t="str">
        <f t="shared" ca="1" si="292"/>
        <v/>
      </c>
      <c r="FL112" s="139"/>
      <c r="FM112" s="632" t="str">
        <f t="shared" si="293"/>
        <v/>
      </c>
      <c r="FN112" s="139"/>
      <c r="FO112" s="1341"/>
      <c r="FP112" s="181"/>
      <c r="FQ112" s="1309" t="str">
        <f t="shared" si="296"/>
        <v>O19</v>
      </c>
      <c r="FR112" s="711" t="str">
        <f t="shared" ca="1" si="296"/>
        <v/>
      </c>
      <c r="FS112" s="1334"/>
      <c r="FT112" s="7" t="str">
        <f t="shared" ca="1" si="297"/>
        <v/>
      </c>
      <c r="FU112" s="139"/>
      <c r="FV112" s="7" t="str">
        <f t="shared" si="301"/>
        <v/>
      </c>
      <c r="FW112" s="139"/>
      <c r="FX112" s="7" t="str">
        <f t="shared" ca="1" si="298"/>
        <v/>
      </c>
      <c r="FY112" s="1303"/>
      <c r="FZ112" s="1340"/>
      <c r="GA112" s="139"/>
      <c r="GB112" s="1340"/>
      <c r="GC112" s="139"/>
      <c r="GD112" s="1309">
        <f t="shared" si="299"/>
        <v>0</v>
      </c>
      <c r="GE112" s="139"/>
      <c r="GF112" s="213" t="str">
        <f t="shared" ca="1" si="300"/>
        <v/>
      </c>
      <c r="GG112" s="139"/>
      <c r="GH112" s="632" t="str">
        <f t="shared" si="294"/>
        <v/>
      </c>
      <c r="GI112" s="1335"/>
      <c r="GJ112" s="1341"/>
      <c r="GK112" s="181"/>
      <c r="GO112" s="628"/>
      <c r="GP112" s="2451"/>
      <c r="GQ112" s="2452"/>
      <c r="GR112" s="2453"/>
      <c r="GS112" s="2453" t="s">
        <v>92</v>
      </c>
      <c r="GT112" s="2453"/>
      <c r="GU112" s="2453"/>
      <c r="GV112" s="2453"/>
      <c r="GW112" s="2453"/>
      <c r="GX112" s="2453"/>
      <c r="GY112" s="2453"/>
      <c r="GZ112" s="2453"/>
      <c r="HA112" s="2453"/>
      <c r="HB112" s="2453"/>
      <c r="HC112" s="2453"/>
      <c r="HD112" s="2453"/>
      <c r="HE112" s="2453"/>
      <c r="HF112" s="2453"/>
      <c r="HG112" s="2453"/>
      <c r="HH112" s="2453"/>
      <c r="HI112" s="2453"/>
      <c r="HJ112" s="2453"/>
      <c r="HK112" s="2453"/>
      <c r="HL112" s="2453"/>
      <c r="HM112" s="2453"/>
      <c r="HN112" s="2453"/>
      <c r="HO112" s="2453"/>
      <c r="HP112" s="2453"/>
      <c r="HQ112" s="2453"/>
      <c r="HR112" s="2453"/>
      <c r="HS112" s="2453"/>
      <c r="HT112" s="2453"/>
      <c r="HU112" s="2453"/>
      <c r="HV112" s="2452"/>
      <c r="HW112" s="2452"/>
      <c r="HX112" s="2439"/>
      <c r="HY112" s="201"/>
      <c r="HZ112" s="201"/>
    </row>
    <row r="113" spans="1:235" s="627" customFormat="1" ht="18.75" customHeight="1" thickBot="1" x14ac:dyDescent="0.3">
      <c r="A113" s="1858" t="s">
        <v>53</v>
      </c>
      <c r="B113" s="1859"/>
      <c r="C113" s="1848"/>
      <c r="D113" s="253"/>
      <c r="E113" s="254"/>
      <c r="F113" s="254"/>
      <c r="G113" s="254"/>
      <c r="H113" s="254"/>
      <c r="I113" s="254"/>
      <c r="J113" s="254"/>
      <c r="K113" s="254"/>
      <c r="L113" s="255"/>
      <c r="M113" s="139"/>
      <c r="N113" s="728">
        <f>SUMIF($F$90:$F$109,2017,N$90:N$109)</f>
        <v>0</v>
      </c>
      <c r="O113" s="139"/>
      <c r="P113" s="728">
        <f>SUMIF($F$90:$F$109,2017,P$90:P$109)</f>
        <v>0</v>
      </c>
      <c r="Q113" s="139"/>
      <c r="R113" s="728">
        <f>SUMIF($F$90:$F$109,2017,R$90:R$109)</f>
        <v>0</v>
      </c>
      <c r="S113" s="139"/>
      <c r="T113" s="729">
        <f>SUMIF($F$90:$F$109,2017,T$90:T$109)</f>
        <v>0</v>
      </c>
      <c r="U113" s="2070"/>
      <c r="V113" s="2070"/>
      <c r="W113" s="2070"/>
      <c r="X113" s="2070"/>
      <c r="Y113" s="542"/>
      <c r="Z113" s="1894" t="s">
        <v>53</v>
      </c>
      <c r="AA113" s="1895"/>
      <c r="AB113" s="694"/>
      <c r="AC113" s="153"/>
      <c r="AD113" s="154"/>
      <c r="AE113" s="154"/>
      <c r="AF113" s="154"/>
      <c r="AG113" s="154"/>
      <c r="AH113" s="765"/>
      <c r="AI113" s="767"/>
      <c r="AJ113" s="765"/>
      <c r="AK113" s="767"/>
      <c r="AL113" s="254"/>
      <c r="AM113" s="767"/>
      <c r="AN113" s="254"/>
      <c r="AO113" s="792"/>
      <c r="AP113" s="254"/>
      <c r="AQ113" s="735"/>
      <c r="AR113" s="798"/>
      <c r="AS113" s="735"/>
      <c r="AT113" s="181"/>
      <c r="AU113" s="1894" t="s">
        <v>53</v>
      </c>
      <c r="AV113" s="1895"/>
      <c r="AW113" s="694"/>
      <c r="AX113" s="153"/>
      <c r="AY113" s="154"/>
      <c r="AZ113" s="154"/>
      <c r="BA113" s="154"/>
      <c r="BB113" s="154"/>
      <c r="BC113" s="765"/>
      <c r="BD113" s="767"/>
      <c r="BE113" s="765"/>
      <c r="BF113" s="767"/>
      <c r="BG113" s="254"/>
      <c r="BH113" s="767"/>
      <c r="BI113" s="254"/>
      <c r="BJ113" s="792"/>
      <c r="BK113" s="254"/>
      <c r="BL113" s="735"/>
      <c r="BM113" s="798"/>
      <c r="BN113" s="735"/>
      <c r="BO113" s="181"/>
      <c r="BP113" s="1894" t="s">
        <v>53</v>
      </c>
      <c r="BQ113" s="1895"/>
      <c r="BR113" s="694"/>
      <c r="BS113" s="153"/>
      <c r="BT113" s="154"/>
      <c r="BU113" s="154"/>
      <c r="BV113" s="154"/>
      <c r="BW113" s="154"/>
      <c r="BX113" s="549"/>
      <c r="BY113" s="371">
        <f>SUMIF($BU$90:$BU$109,2017,BY$90:BY$109)</f>
        <v>0</v>
      </c>
      <c r="BZ113" s="204"/>
      <c r="CA113" s="371">
        <f>SUMIF($BU$90:$BU$109,2017,CA$90:CA$109)</f>
        <v>0</v>
      </c>
      <c r="CB113" s="262"/>
      <c r="CC113" s="371">
        <f>SUMIF($BU$90:$BU$109,2017,CC$90:CC$109)</f>
        <v>0</v>
      </c>
      <c r="CD113" s="262"/>
      <c r="CE113" s="731"/>
      <c r="CF113" s="803"/>
      <c r="CG113" s="804">
        <f>SUMIF($BU$90:$BU$109,2017,CG$90:CG$109)</f>
        <v>0</v>
      </c>
      <c r="CH113" s="805"/>
      <c r="CI113" s="735"/>
      <c r="CJ113" s="181"/>
      <c r="CK113" s="1894" t="s">
        <v>53</v>
      </c>
      <c r="CL113" s="1895"/>
      <c r="CM113" s="694"/>
      <c r="CN113" s="153"/>
      <c r="CO113" s="154"/>
      <c r="CP113" s="154"/>
      <c r="CQ113" s="154"/>
      <c r="CR113" s="154"/>
      <c r="CS113" s="611"/>
      <c r="CT113" s="3">
        <f>SUMIF($CP$90:$CP$109,2017,CT$90:CT$109)</f>
        <v>0</v>
      </c>
      <c r="CU113" s="139"/>
      <c r="CV113" s="3">
        <f>SUMIF($CP$90:$CP$109,2017,CV$90:CV$109)</f>
        <v>0</v>
      </c>
      <c r="CW113" s="258"/>
      <c r="CX113" s="3">
        <f>SUMIF($CP$90:$CP$109,2017,CX$90:CX$109)</f>
        <v>0</v>
      </c>
      <c r="CY113" s="258"/>
      <c r="CZ113" s="731"/>
      <c r="DA113" s="732"/>
      <c r="DB113" s="650">
        <f>SUMIF($CP$90:$CP$109,2017,DB$90:DB$109)</f>
        <v>0</v>
      </c>
      <c r="DC113" s="734"/>
      <c r="DD113" s="735"/>
      <c r="DE113" s="181"/>
      <c r="DF113" s="1894" t="s">
        <v>53</v>
      </c>
      <c r="DG113" s="1895"/>
      <c r="DH113" s="694"/>
      <c r="DI113" s="153"/>
      <c r="DJ113" s="154"/>
      <c r="DK113" s="154"/>
      <c r="DL113" s="154"/>
      <c r="DM113" s="154"/>
      <c r="DN113" s="611"/>
      <c r="DO113" s="3">
        <f>SUMIF($DK$90:$DK$109,2017,DO$90:DO$109)</f>
        <v>0</v>
      </c>
      <c r="DP113" s="139"/>
      <c r="DQ113" s="3">
        <f>SUMIF($DK$90:$DK$109,2017,DQ$90:DQ$109)</f>
        <v>0</v>
      </c>
      <c r="DR113" s="258"/>
      <c r="DS113" s="3">
        <f>SUMIF($DK$90:$DK$109,2017,DS$90:DS$109)</f>
        <v>0</v>
      </c>
      <c r="DT113" s="258"/>
      <c r="DU113" s="731"/>
      <c r="DV113" s="732"/>
      <c r="DW113" s="650">
        <f>SUMIF($DK$90:$DK$109,2017,DW$90:DW$109)</f>
        <v>0</v>
      </c>
      <c r="DX113" s="734"/>
      <c r="DY113" s="735"/>
      <c r="DZ113" s="181"/>
      <c r="EA113" s="1894" t="s">
        <v>53</v>
      </c>
      <c r="EB113" s="1895"/>
      <c r="EC113" s="694"/>
      <c r="ED113" s="153"/>
      <c r="EE113" s="154"/>
      <c r="EF113" s="154"/>
      <c r="EG113" s="154"/>
      <c r="EH113" s="154"/>
      <c r="EI113" s="611"/>
      <c r="EJ113" s="3">
        <f>SUMIF($EF$90:$EF$109,2017,EJ$90:EJ$109)</f>
        <v>0</v>
      </c>
      <c r="EK113" s="139"/>
      <c r="EL113" s="3">
        <f>SUMIF($EF$90:$EF$109,2017,EL$90:EL$109)</f>
        <v>0</v>
      </c>
      <c r="EM113" s="258"/>
      <c r="EN113" s="3">
        <f>SUMIF($EF$90:$EF$109,2017,EN$90:EN$109)</f>
        <v>0</v>
      </c>
      <c r="EO113" s="258"/>
      <c r="EP113" s="731"/>
      <c r="EQ113" s="732"/>
      <c r="ER113" s="650">
        <f>SUMIF($EF$90:$EF$109,2017,ER$90:ER$109)</f>
        <v>0</v>
      </c>
      <c r="ES113" s="734"/>
      <c r="ET113" s="735"/>
      <c r="EU113" s="181"/>
      <c r="EV113" s="1317" t="str">
        <f t="shared" si="288"/>
        <v>O20</v>
      </c>
      <c r="EW113" s="711" t="str">
        <f t="shared" ca="1" si="288"/>
        <v/>
      </c>
      <c r="EX113" s="1334"/>
      <c r="EY113" s="8" t="str">
        <f t="shared" ca="1" si="289"/>
        <v/>
      </c>
      <c r="EZ113" s="139"/>
      <c r="FA113" s="8" t="str">
        <f t="shared" si="290"/>
        <v/>
      </c>
      <c r="FB113" s="139"/>
      <c r="FC113" s="8" t="str">
        <f t="shared" ca="1" si="291"/>
        <v/>
      </c>
      <c r="FD113" s="1303"/>
      <c r="FE113" s="1342"/>
      <c r="FF113" s="139"/>
      <c r="FG113" s="1340"/>
      <c r="FH113" s="139"/>
      <c r="FI113" s="1317">
        <f t="shared" si="295"/>
        <v>0</v>
      </c>
      <c r="FJ113" s="139"/>
      <c r="FK113" s="214" t="str">
        <f t="shared" ca="1" si="292"/>
        <v/>
      </c>
      <c r="FL113" s="139"/>
      <c r="FM113" s="643" t="str">
        <f t="shared" si="293"/>
        <v/>
      </c>
      <c r="FN113" s="139"/>
      <c r="FO113" s="1341"/>
      <c r="FP113" s="181"/>
      <c r="FQ113" s="1317" t="str">
        <f>EV113</f>
        <v>O20</v>
      </c>
      <c r="FR113" s="711" t="str">
        <f t="shared" ref="FR113" ca="1" si="307">EW113</f>
        <v/>
      </c>
      <c r="FS113" s="1334"/>
      <c r="FT113" s="8" t="str">
        <f ca="1">EY113</f>
        <v/>
      </c>
      <c r="FU113" s="139"/>
      <c r="FV113" s="8" t="str">
        <f>FA113</f>
        <v/>
      </c>
      <c r="FW113" s="139"/>
      <c r="FX113" s="8" t="str">
        <f t="shared" ca="1" si="298"/>
        <v/>
      </c>
      <c r="FY113" s="1303"/>
      <c r="FZ113" s="1340"/>
      <c r="GA113" s="139"/>
      <c r="GB113" s="1340"/>
      <c r="GC113" s="139"/>
      <c r="GD113" s="1317">
        <f t="shared" si="299"/>
        <v>0</v>
      </c>
      <c r="GE113" s="139"/>
      <c r="GF113" s="214" t="str">
        <f t="shared" ca="1" si="300"/>
        <v/>
      </c>
      <c r="GG113" s="139"/>
      <c r="GH113" s="643" t="str">
        <f t="shared" si="294"/>
        <v/>
      </c>
      <c r="GI113" s="1335"/>
      <c r="GJ113" s="1341"/>
      <c r="GK113" s="181"/>
      <c r="GO113" s="628"/>
      <c r="GP113" s="2451"/>
      <c r="GQ113" s="2452"/>
      <c r="GR113" s="2453"/>
      <c r="GS113" s="2453" t="s">
        <v>93</v>
      </c>
      <c r="GT113" s="2453"/>
      <c r="GU113" s="2453"/>
      <c r="GV113" s="2453"/>
      <c r="GW113" s="2453"/>
      <c r="GX113" s="2453"/>
      <c r="GY113" s="2453"/>
      <c r="GZ113" s="2453"/>
      <c r="HA113" s="2453"/>
      <c r="HB113" s="2453"/>
      <c r="HC113" s="2453"/>
      <c r="HD113" s="2453"/>
      <c r="HE113" s="2453"/>
      <c r="HF113" s="2453"/>
      <c r="HG113" s="2453"/>
      <c r="HH113" s="2453"/>
      <c r="HI113" s="2453"/>
      <c r="HJ113" s="2453"/>
      <c r="HK113" s="2453"/>
      <c r="HL113" s="2453"/>
      <c r="HM113" s="2453"/>
      <c r="HN113" s="2453"/>
      <c r="HO113" s="2453"/>
      <c r="HP113" s="2453"/>
      <c r="HQ113" s="2453"/>
      <c r="HR113" s="2453"/>
      <c r="HS113" s="2453"/>
      <c r="HT113" s="2453"/>
      <c r="HU113" s="2453"/>
      <c r="HV113" s="2452"/>
      <c r="HW113" s="2452"/>
      <c r="HX113" s="2439"/>
      <c r="HY113" s="201"/>
      <c r="HZ113" s="201"/>
    </row>
    <row r="114" spans="1:235" s="627" customFormat="1" ht="18.75" customHeight="1" thickBot="1" x14ac:dyDescent="0.3">
      <c r="A114" s="1858" t="s">
        <v>54</v>
      </c>
      <c r="B114" s="1859"/>
      <c r="C114" s="1848"/>
      <c r="D114" s="253"/>
      <c r="E114" s="254"/>
      <c r="F114" s="254"/>
      <c r="G114" s="254"/>
      <c r="H114" s="254"/>
      <c r="I114" s="254"/>
      <c r="J114" s="254"/>
      <c r="K114" s="254"/>
      <c r="L114" s="255"/>
      <c r="M114" s="139"/>
      <c r="N114" s="728">
        <f>SUMIF($F$90:$F$109,2018,N$90:N$109)</f>
        <v>0</v>
      </c>
      <c r="O114" s="139"/>
      <c r="P114" s="728">
        <f>SUMIF($F$90:$F$109,2018,P$90:P$109)</f>
        <v>0</v>
      </c>
      <c r="Q114" s="139"/>
      <c r="R114" s="728">
        <f>SUMIF($F$90:$F$109,2018,R$90:R$109)</f>
        <v>0</v>
      </c>
      <c r="S114" s="139"/>
      <c r="T114" s="729">
        <f>SUMIF($F$90:$F$109,2018,T$90:T$109)</f>
        <v>0</v>
      </c>
      <c r="U114" s="2070"/>
      <c r="V114" s="2070"/>
      <c r="W114" s="2070"/>
      <c r="X114" s="2070"/>
      <c r="Y114" s="542"/>
      <c r="Z114" s="1894" t="s">
        <v>54</v>
      </c>
      <c r="AA114" s="1895"/>
      <c r="AB114" s="694"/>
      <c r="AC114" s="153"/>
      <c r="AD114" s="154"/>
      <c r="AE114" s="154"/>
      <c r="AF114" s="154"/>
      <c r="AG114" s="154"/>
      <c r="AH114" s="765"/>
      <c r="AI114" s="767"/>
      <c r="AJ114" s="765"/>
      <c r="AK114" s="767"/>
      <c r="AL114" s="254"/>
      <c r="AM114" s="767"/>
      <c r="AN114" s="254"/>
      <c r="AO114" s="792"/>
      <c r="AP114" s="254"/>
      <c r="AQ114" s="735"/>
      <c r="AR114" s="798"/>
      <c r="AS114" s="735"/>
      <c r="AT114" s="181"/>
      <c r="AU114" s="1894" t="s">
        <v>54</v>
      </c>
      <c r="AV114" s="1895"/>
      <c r="AW114" s="694"/>
      <c r="AX114" s="153"/>
      <c r="AY114" s="154"/>
      <c r="AZ114" s="154"/>
      <c r="BA114" s="154"/>
      <c r="BB114" s="154"/>
      <c r="BC114" s="765"/>
      <c r="BD114" s="767"/>
      <c r="BE114" s="765"/>
      <c r="BF114" s="767"/>
      <c r="BG114" s="254"/>
      <c r="BH114" s="767"/>
      <c r="BI114" s="254"/>
      <c r="BJ114" s="792"/>
      <c r="BK114" s="254"/>
      <c r="BL114" s="735"/>
      <c r="BM114" s="798"/>
      <c r="BN114" s="735"/>
      <c r="BO114" s="181"/>
      <c r="BP114" s="1894" t="s">
        <v>54</v>
      </c>
      <c r="BQ114" s="1895"/>
      <c r="BR114" s="694"/>
      <c r="BS114" s="153"/>
      <c r="BT114" s="154"/>
      <c r="BU114" s="154"/>
      <c r="BV114" s="154"/>
      <c r="BW114" s="154"/>
      <c r="BX114" s="765"/>
      <c r="BY114" s="767"/>
      <c r="BZ114" s="765"/>
      <c r="CA114" s="767"/>
      <c r="CB114" s="254"/>
      <c r="CC114" s="767"/>
      <c r="CD114" s="254"/>
      <c r="CE114" s="792"/>
      <c r="CF114" s="254"/>
      <c r="CG114" s="735"/>
      <c r="CH114" s="798"/>
      <c r="CI114" s="735"/>
      <c r="CJ114" s="181"/>
      <c r="CK114" s="1894" t="s">
        <v>54</v>
      </c>
      <c r="CL114" s="1895"/>
      <c r="CM114" s="694"/>
      <c r="CN114" s="153"/>
      <c r="CO114" s="154"/>
      <c r="CP114" s="154"/>
      <c r="CQ114" s="154"/>
      <c r="CR114" s="154"/>
      <c r="CS114" s="549"/>
      <c r="CT114" s="371">
        <f>SUMIF($CP$90:$CP$109,2018,CT$90:CT$109)</f>
        <v>0</v>
      </c>
      <c r="CU114" s="204"/>
      <c r="CV114" s="371">
        <f>SUMIF($CP$90:$CP$109,2018,CV$90:CV$109)</f>
        <v>0</v>
      </c>
      <c r="CW114" s="262"/>
      <c r="CX114" s="371">
        <f>SUMIF($CP$90:$CP$109,2018,CX$90:CX$109)</f>
        <v>0</v>
      </c>
      <c r="CY114" s="262"/>
      <c r="CZ114" s="731"/>
      <c r="DA114" s="803"/>
      <c r="DB114" s="804">
        <f>SUMIF($CP$90:$CP$109,2018,DB$90:DB$109)</f>
        <v>0</v>
      </c>
      <c r="DC114" s="805"/>
      <c r="DD114" s="735"/>
      <c r="DE114" s="181"/>
      <c r="DF114" s="1894" t="s">
        <v>54</v>
      </c>
      <c r="DG114" s="1895"/>
      <c r="DH114" s="694"/>
      <c r="DI114" s="153"/>
      <c r="DJ114" s="154"/>
      <c r="DK114" s="154"/>
      <c r="DL114" s="154"/>
      <c r="DM114" s="154"/>
      <c r="DN114" s="611"/>
      <c r="DO114" s="3">
        <f>SUMIF($DK$90:$DK$109,2018,DO$90:DO$109)</f>
        <v>0</v>
      </c>
      <c r="DP114" s="139"/>
      <c r="DQ114" s="3">
        <f>SUMIF($DK$90:$DK$109,2018,DQ$90:DQ$109)</f>
        <v>0</v>
      </c>
      <c r="DR114" s="258"/>
      <c r="DS114" s="3">
        <f>SUMIF($DK$90:$DK$109,2018,DS$90:DS$109)</f>
        <v>0</v>
      </c>
      <c r="DT114" s="258"/>
      <c r="DU114" s="731"/>
      <c r="DV114" s="732"/>
      <c r="DW114" s="650">
        <f>SUMIF($DK$90:$DK$109,2018,DW$90:DW$109)</f>
        <v>0</v>
      </c>
      <c r="DX114" s="734"/>
      <c r="DY114" s="735"/>
      <c r="DZ114" s="181"/>
      <c r="EA114" s="1894" t="s">
        <v>54</v>
      </c>
      <c r="EB114" s="1895"/>
      <c r="EC114" s="694"/>
      <c r="ED114" s="153"/>
      <c r="EE114" s="154"/>
      <c r="EF114" s="154"/>
      <c r="EG114" s="154"/>
      <c r="EH114" s="154"/>
      <c r="EI114" s="611"/>
      <c r="EJ114" s="3">
        <f>SUMIF($EF$90:$EF$109,2018,EJ$90:EJ$109)</f>
        <v>0</v>
      </c>
      <c r="EK114" s="139"/>
      <c r="EL114" s="3">
        <f>SUMIF($EF$90:$EF$109,2018,EL$90:EL$109)</f>
        <v>0</v>
      </c>
      <c r="EM114" s="258"/>
      <c r="EN114" s="3">
        <f>SUMIF($EF$90:$EF$109,2018,EN$90:EN$109)</f>
        <v>0</v>
      </c>
      <c r="EO114" s="258"/>
      <c r="EP114" s="731"/>
      <c r="EQ114" s="732"/>
      <c r="ER114" s="650">
        <f>SUMIF($EF$90:$EF$109,2018,ER$90:ER$109)</f>
        <v>0</v>
      </c>
      <c r="ES114" s="734"/>
      <c r="ET114" s="735"/>
      <c r="EU114" s="181"/>
      <c r="EV114" s="736"/>
      <c r="EW114" s="659"/>
      <c r="EX114" s="737"/>
      <c r="EY114" s="736"/>
      <c r="EZ114" s="657"/>
      <c r="FA114" s="658"/>
      <c r="FB114" s="657"/>
      <c r="FC114" s="658"/>
      <c r="FD114" s="657"/>
      <c r="FE114" s="657"/>
      <c r="FF114" s="657"/>
      <c r="FG114" s="657"/>
      <c r="FH114" s="657"/>
      <c r="FI114" s="658"/>
      <c r="FJ114" s="657"/>
      <c r="FK114" s="658"/>
      <c r="FL114" s="657"/>
      <c r="FM114" s="738"/>
      <c r="FN114" s="657"/>
      <c r="FO114" s="657"/>
      <c r="FP114" s="181"/>
      <c r="FQ114" s="736"/>
      <c r="FR114" s="659"/>
      <c r="FS114" s="737"/>
      <c r="FT114" s="736"/>
      <c r="FU114" s="657"/>
      <c r="FV114" s="658"/>
      <c r="FW114" s="657"/>
      <c r="FX114" s="658"/>
      <c r="FY114" s="657"/>
      <c r="FZ114" s="657"/>
      <c r="GA114" s="657"/>
      <c r="GB114" s="657"/>
      <c r="GC114" s="657"/>
      <c r="GD114" s="658"/>
      <c r="GE114" s="657"/>
      <c r="GF114" s="658"/>
      <c r="GG114" s="657"/>
      <c r="GH114" s="738"/>
      <c r="GI114" s="657"/>
      <c r="GJ114" s="657"/>
      <c r="GK114" s="181"/>
      <c r="GO114" s="628"/>
      <c r="GP114" s="2451"/>
      <c r="GQ114" s="2452"/>
      <c r="GR114" s="2453"/>
      <c r="GS114" s="2453" t="s">
        <v>94</v>
      </c>
      <c r="GT114" s="2453"/>
      <c r="GU114" s="2453"/>
      <c r="GV114" s="2453"/>
      <c r="GW114" s="2453"/>
      <c r="GX114" s="2453"/>
      <c r="GY114" s="2453"/>
      <c r="GZ114" s="2453"/>
      <c r="HA114" s="2453"/>
      <c r="HB114" s="2453"/>
      <c r="HC114" s="2453"/>
      <c r="HD114" s="2453"/>
      <c r="HE114" s="2453"/>
      <c r="HF114" s="2453"/>
      <c r="HG114" s="2453"/>
      <c r="HH114" s="2453"/>
      <c r="HI114" s="2453"/>
      <c r="HJ114" s="2453"/>
      <c r="HK114" s="2453"/>
      <c r="HL114" s="2453"/>
      <c r="HM114" s="2453"/>
      <c r="HN114" s="2453"/>
      <c r="HO114" s="2453"/>
      <c r="HP114" s="2453"/>
      <c r="HQ114" s="2453"/>
      <c r="HR114" s="2453"/>
      <c r="HS114" s="2453"/>
      <c r="HT114" s="2453"/>
      <c r="HU114" s="2453"/>
      <c r="HV114" s="2452"/>
      <c r="HW114" s="2449"/>
      <c r="HX114" s="2439"/>
      <c r="HY114" s="201"/>
      <c r="HZ114" s="201"/>
    </row>
    <row r="115" spans="1:235" s="627" customFormat="1" ht="18.75" customHeight="1" thickBot="1" x14ac:dyDescent="0.3">
      <c r="A115" s="1858" t="s">
        <v>55</v>
      </c>
      <c r="B115" s="1859"/>
      <c r="C115" s="1848"/>
      <c r="D115" s="253"/>
      <c r="E115" s="254"/>
      <c r="F115" s="254"/>
      <c r="G115" s="254"/>
      <c r="H115" s="254"/>
      <c r="I115" s="254"/>
      <c r="J115" s="254"/>
      <c r="K115" s="254"/>
      <c r="L115" s="255"/>
      <c r="M115" s="139"/>
      <c r="N115" s="728">
        <f>SUMIF($F$90:$F$109,2019,N$90:N$109)</f>
        <v>0</v>
      </c>
      <c r="O115" s="139"/>
      <c r="P115" s="728">
        <f>SUMIF($F$90:$F$109,2019,P$90:P$109)</f>
        <v>0</v>
      </c>
      <c r="Q115" s="139"/>
      <c r="R115" s="728">
        <f>SUMIF($F$90:$F$109,2019,R$90:R$109)</f>
        <v>0</v>
      </c>
      <c r="S115" s="139"/>
      <c r="T115" s="729">
        <f>SUMIF($F$90:$F$109,2019,T$90:T$109)</f>
        <v>0</v>
      </c>
      <c r="U115" s="2070"/>
      <c r="V115" s="2070"/>
      <c r="W115" s="2070"/>
      <c r="X115" s="2070"/>
      <c r="Y115" s="542"/>
      <c r="Z115" s="1894" t="s">
        <v>55</v>
      </c>
      <c r="AA115" s="1895"/>
      <c r="AB115" s="694"/>
      <c r="AC115" s="153"/>
      <c r="AD115" s="154"/>
      <c r="AE115" s="154"/>
      <c r="AF115" s="154"/>
      <c r="AG115" s="154"/>
      <c r="AH115" s="765"/>
      <c r="AI115" s="767"/>
      <c r="AJ115" s="765"/>
      <c r="AK115" s="767"/>
      <c r="AL115" s="254"/>
      <c r="AM115" s="767"/>
      <c r="AN115" s="254"/>
      <c r="AO115" s="792"/>
      <c r="AP115" s="254"/>
      <c r="AQ115" s="735"/>
      <c r="AR115" s="798"/>
      <c r="AS115" s="735"/>
      <c r="AT115" s="181"/>
      <c r="AU115" s="1894" t="s">
        <v>55</v>
      </c>
      <c r="AV115" s="1895"/>
      <c r="AW115" s="694"/>
      <c r="AX115" s="153"/>
      <c r="AY115" s="154"/>
      <c r="AZ115" s="154"/>
      <c r="BA115" s="154"/>
      <c r="BB115" s="154"/>
      <c r="BC115" s="765"/>
      <c r="BD115" s="767"/>
      <c r="BE115" s="765"/>
      <c r="BF115" s="767"/>
      <c r="BG115" s="254"/>
      <c r="BH115" s="767"/>
      <c r="BI115" s="254"/>
      <c r="BJ115" s="792"/>
      <c r="BK115" s="254"/>
      <c r="BL115" s="735"/>
      <c r="BM115" s="798"/>
      <c r="BN115" s="735"/>
      <c r="BO115" s="181"/>
      <c r="BP115" s="1894" t="s">
        <v>55</v>
      </c>
      <c r="BQ115" s="1895"/>
      <c r="BR115" s="694"/>
      <c r="BS115" s="153"/>
      <c r="BT115" s="154"/>
      <c r="BU115" s="154"/>
      <c r="BV115" s="154"/>
      <c r="BW115" s="154"/>
      <c r="BX115" s="765"/>
      <c r="BY115" s="767"/>
      <c r="BZ115" s="765"/>
      <c r="CA115" s="767"/>
      <c r="CB115" s="254"/>
      <c r="CC115" s="767"/>
      <c r="CD115" s="254"/>
      <c r="CE115" s="792"/>
      <c r="CF115" s="254"/>
      <c r="CG115" s="735"/>
      <c r="CH115" s="798"/>
      <c r="CI115" s="735"/>
      <c r="CJ115" s="181"/>
      <c r="CK115" s="1894" t="s">
        <v>55</v>
      </c>
      <c r="CL115" s="1895"/>
      <c r="CM115" s="694"/>
      <c r="CN115" s="153"/>
      <c r="CO115" s="154"/>
      <c r="CP115" s="154"/>
      <c r="CQ115" s="154"/>
      <c r="CR115" s="154"/>
      <c r="CS115" s="765"/>
      <c r="CT115" s="767"/>
      <c r="CU115" s="765"/>
      <c r="CV115" s="767"/>
      <c r="CW115" s="254"/>
      <c r="CX115" s="767"/>
      <c r="CY115" s="254"/>
      <c r="CZ115" s="792"/>
      <c r="DA115" s="254"/>
      <c r="DB115" s="735"/>
      <c r="DC115" s="798"/>
      <c r="DD115" s="735"/>
      <c r="DE115" s="181"/>
      <c r="DF115" s="1894" t="s">
        <v>55</v>
      </c>
      <c r="DG115" s="1895"/>
      <c r="DH115" s="694"/>
      <c r="DI115" s="153"/>
      <c r="DJ115" s="154"/>
      <c r="DK115" s="154"/>
      <c r="DL115" s="154"/>
      <c r="DM115" s="154"/>
      <c r="DN115" s="611"/>
      <c r="DO115" s="635">
        <f>SUMIF($DK$90:$DK$109,2019,DO$90:DO$109)</f>
        <v>0</v>
      </c>
      <c r="DP115" s="139"/>
      <c r="DQ115" s="635">
        <f>SUMIF($DK$90:$DK$109,2019,DQ$90:DQ$109)</f>
        <v>0</v>
      </c>
      <c r="DR115" s="258"/>
      <c r="DS115" s="635">
        <f>SUMIF($DK$90:$DK$109,2019,DS$90:DS$109)</f>
        <v>0</v>
      </c>
      <c r="DT115" s="258"/>
      <c r="DU115" s="731"/>
      <c r="DV115" s="732"/>
      <c r="DW115" s="747">
        <f>SUMIF($DK$90:$DK$109,2019,DW$90:DW$109)</f>
        <v>0</v>
      </c>
      <c r="DX115" s="734"/>
      <c r="DY115" s="735"/>
      <c r="DZ115" s="181"/>
      <c r="EA115" s="1894" t="s">
        <v>55</v>
      </c>
      <c r="EB115" s="1895"/>
      <c r="EC115" s="694"/>
      <c r="ED115" s="153"/>
      <c r="EE115" s="154"/>
      <c r="EF115" s="154"/>
      <c r="EG115" s="154"/>
      <c r="EH115" s="154"/>
      <c r="EI115" s="611"/>
      <c r="EJ115" s="3">
        <f>SUMIF($EF$90:$EF$109,2019,EJ$90:EJ$109)</f>
        <v>0</v>
      </c>
      <c r="EK115" s="139"/>
      <c r="EL115" s="3">
        <f>SUMIF($EF$90:$EF$109,2019,EL$90:EL$109)</f>
        <v>0</v>
      </c>
      <c r="EM115" s="258"/>
      <c r="EN115" s="3">
        <f>SUMIF($EF$90:$EF$109,2019,EN$90:EN$109)</f>
        <v>0</v>
      </c>
      <c r="EO115" s="258"/>
      <c r="EP115" s="731"/>
      <c r="EQ115" s="732"/>
      <c r="ER115" s="650">
        <f>SUMIF($EF$90:$EF$109,2019,ER$90:ER$109)</f>
        <v>0</v>
      </c>
      <c r="ES115" s="734"/>
      <c r="ET115" s="735"/>
      <c r="EU115" s="181"/>
      <c r="EV115" s="648" t="s">
        <v>49</v>
      </c>
      <c r="EW115" s="649"/>
      <c r="EX115" s="694"/>
      <c r="EY115" s="149"/>
      <c r="EZ115" s="150"/>
      <c r="FA115" s="150"/>
      <c r="FB115" s="150"/>
      <c r="FC115" s="150"/>
      <c r="FD115" s="739"/>
      <c r="FE115" s="730">
        <f>SUMIF($F$90:$F$109,2013,FE$94:FE$113)</f>
        <v>0</v>
      </c>
      <c r="FF115" s="139"/>
      <c r="FG115" s="730">
        <f>SUMIF($F$90:$F$109,2013,FG$94:FG$113)</f>
        <v>0</v>
      </c>
      <c r="FH115" s="252"/>
      <c r="FI115" s="730">
        <f>SUMIF($F$90:$F$109,2013,FI$94:FI$113)</f>
        <v>0</v>
      </c>
      <c r="FJ115" s="252"/>
      <c r="FK115" s="740"/>
      <c r="FL115" s="741"/>
      <c r="FM115" s="733">
        <f>SUMIF($F$90:$F$109,2013,FM$94:FM$113)</f>
        <v>0</v>
      </c>
      <c r="FN115" s="742"/>
      <c r="FO115" s="735"/>
      <c r="FP115" s="181"/>
      <c r="FQ115" s="648" t="s">
        <v>49</v>
      </c>
      <c r="FR115" s="649"/>
      <c r="FS115" s="694"/>
      <c r="FT115" s="149"/>
      <c r="FU115" s="150"/>
      <c r="FV115" s="150"/>
      <c r="FW115" s="150"/>
      <c r="FX115" s="150"/>
      <c r="FY115" s="739"/>
      <c r="FZ115" s="730">
        <f>SUMIF($F$90:$F$109,2013,FZ$94:FZ$113)</f>
        <v>0</v>
      </c>
      <c r="GA115" s="139"/>
      <c r="GB115" s="730">
        <f>SUMIF($F$90:$F$109,2013,GB$94:GB$113)</f>
        <v>0</v>
      </c>
      <c r="GC115" s="252"/>
      <c r="GD115" s="730">
        <f>SUMIF($F$90:$F$109,2013,GD$94:GD$113)</f>
        <v>0</v>
      </c>
      <c r="GE115" s="252"/>
      <c r="GF115" s="740"/>
      <c r="GG115" s="741"/>
      <c r="GH115" s="733">
        <f>SUMIF($F$90:$F$109,2013,GH$94:GH$113)</f>
        <v>0</v>
      </c>
      <c r="GI115" s="742"/>
      <c r="GJ115" s="735"/>
      <c r="GK115" s="181"/>
      <c r="GO115" s="628"/>
      <c r="GP115" s="2451"/>
      <c r="GQ115" s="2452"/>
      <c r="GR115" s="2453"/>
      <c r="GS115" s="2453" t="s">
        <v>95</v>
      </c>
      <c r="GT115" s="2453"/>
      <c r="GU115" s="2453"/>
      <c r="GV115" s="2453"/>
      <c r="GW115" s="2453"/>
      <c r="GX115" s="2453"/>
      <c r="GY115" s="2453"/>
      <c r="GZ115" s="2453"/>
      <c r="HA115" s="2453"/>
      <c r="HB115" s="2453"/>
      <c r="HC115" s="2453"/>
      <c r="HD115" s="2453"/>
      <c r="HE115" s="2453"/>
      <c r="HF115" s="2453"/>
      <c r="HG115" s="2453"/>
      <c r="HH115" s="2453"/>
      <c r="HI115" s="2453"/>
      <c r="HJ115" s="2453"/>
      <c r="HK115" s="2453"/>
      <c r="HL115" s="2453"/>
      <c r="HM115" s="2453"/>
      <c r="HN115" s="2453"/>
      <c r="HO115" s="2453"/>
      <c r="HP115" s="2453"/>
      <c r="HQ115" s="2453"/>
      <c r="HR115" s="2453"/>
      <c r="HS115" s="2453"/>
      <c r="HT115" s="2453"/>
      <c r="HU115" s="2453"/>
      <c r="HV115" s="2452"/>
      <c r="HW115" s="2449"/>
      <c r="HX115" s="2439"/>
      <c r="HY115" s="201"/>
      <c r="HZ115" s="201"/>
    </row>
    <row r="116" spans="1:235" s="627" customFormat="1" ht="18.75" customHeight="1" thickBot="1" x14ac:dyDescent="0.3">
      <c r="A116" s="1860" t="s">
        <v>56</v>
      </c>
      <c r="B116" s="1861"/>
      <c r="C116" s="1848"/>
      <c r="D116" s="253"/>
      <c r="E116" s="254"/>
      <c r="F116" s="254"/>
      <c r="G116" s="254"/>
      <c r="H116" s="254"/>
      <c r="I116" s="254"/>
      <c r="J116" s="254"/>
      <c r="K116" s="254"/>
      <c r="L116" s="255"/>
      <c r="M116" s="139"/>
      <c r="N116" s="743">
        <f>SUMIF($F$90:$F$109,2020,N$90:N$109)</f>
        <v>0</v>
      </c>
      <c r="O116" s="139"/>
      <c r="P116" s="743">
        <f>SUMIF($F$90:$F$109,2020,P$90:P$109)</f>
        <v>0</v>
      </c>
      <c r="Q116" s="139"/>
      <c r="R116" s="743">
        <f>SUMIF($F$90:$F$109,2020,R$90:R$109)</f>
        <v>0</v>
      </c>
      <c r="S116" s="139"/>
      <c r="T116" s="744">
        <f>SUMIF($F$90:$F$109,2020,T$90:T$109)</f>
        <v>0</v>
      </c>
      <c r="U116" s="2070"/>
      <c r="V116" s="2070"/>
      <c r="W116" s="2070"/>
      <c r="X116" s="2070"/>
      <c r="Y116" s="542"/>
      <c r="Z116" s="1896" t="s">
        <v>56</v>
      </c>
      <c r="AA116" s="1897"/>
      <c r="AB116" s="694"/>
      <c r="AC116" s="153"/>
      <c r="AD116" s="154"/>
      <c r="AE116" s="154"/>
      <c r="AF116" s="154"/>
      <c r="AG116" s="154"/>
      <c r="AH116" s="765"/>
      <c r="AI116" s="767"/>
      <c r="AJ116" s="765"/>
      <c r="AK116" s="767"/>
      <c r="AL116" s="254"/>
      <c r="AM116" s="767"/>
      <c r="AN116" s="254"/>
      <c r="AO116" s="792"/>
      <c r="AP116" s="254"/>
      <c r="AQ116" s="735"/>
      <c r="AR116" s="798"/>
      <c r="AS116" s="735"/>
      <c r="AT116" s="181"/>
      <c r="AU116" s="1896" t="s">
        <v>56</v>
      </c>
      <c r="AV116" s="1897"/>
      <c r="AW116" s="694"/>
      <c r="AX116" s="153"/>
      <c r="AY116" s="154"/>
      <c r="AZ116" s="154"/>
      <c r="BA116" s="154"/>
      <c r="BB116" s="154"/>
      <c r="BC116" s="765"/>
      <c r="BD116" s="767"/>
      <c r="BE116" s="765"/>
      <c r="BF116" s="767"/>
      <c r="BG116" s="254"/>
      <c r="BH116" s="767"/>
      <c r="BI116" s="254"/>
      <c r="BJ116" s="792"/>
      <c r="BK116" s="254"/>
      <c r="BL116" s="735"/>
      <c r="BM116" s="798"/>
      <c r="BN116" s="735"/>
      <c r="BO116" s="181"/>
      <c r="BP116" s="1896" t="s">
        <v>56</v>
      </c>
      <c r="BQ116" s="1897"/>
      <c r="BR116" s="694"/>
      <c r="BS116" s="153"/>
      <c r="BT116" s="154"/>
      <c r="BU116" s="154"/>
      <c r="BV116" s="154"/>
      <c r="BW116" s="154"/>
      <c r="BX116" s="765"/>
      <c r="BY116" s="767"/>
      <c r="BZ116" s="765"/>
      <c r="CA116" s="767"/>
      <c r="CB116" s="254"/>
      <c r="CC116" s="767"/>
      <c r="CD116" s="254"/>
      <c r="CE116" s="792"/>
      <c r="CF116" s="254"/>
      <c r="CG116" s="735"/>
      <c r="CH116" s="798"/>
      <c r="CI116" s="735"/>
      <c r="CJ116" s="181"/>
      <c r="CK116" s="1896" t="s">
        <v>56</v>
      </c>
      <c r="CL116" s="1897"/>
      <c r="CM116" s="694"/>
      <c r="CN116" s="153"/>
      <c r="CO116" s="154"/>
      <c r="CP116" s="154"/>
      <c r="CQ116" s="154"/>
      <c r="CR116" s="154"/>
      <c r="CS116" s="765"/>
      <c r="CT116" s="767"/>
      <c r="CU116" s="765"/>
      <c r="CV116" s="767"/>
      <c r="CW116" s="254"/>
      <c r="CX116" s="767"/>
      <c r="CY116" s="254"/>
      <c r="CZ116" s="792"/>
      <c r="DA116" s="254"/>
      <c r="DB116" s="735"/>
      <c r="DC116" s="798"/>
      <c r="DD116" s="735"/>
      <c r="DE116" s="181"/>
      <c r="DF116" s="1896" t="s">
        <v>56</v>
      </c>
      <c r="DG116" s="1897"/>
      <c r="DH116" s="694"/>
      <c r="DI116" s="153"/>
      <c r="DJ116" s="154"/>
      <c r="DK116" s="154"/>
      <c r="DL116" s="154"/>
      <c r="DM116" s="154"/>
      <c r="DN116" s="790"/>
      <c r="DO116" s="789"/>
      <c r="DP116" s="790"/>
      <c r="DQ116" s="789"/>
      <c r="DR116" s="788"/>
      <c r="DS116" s="789"/>
      <c r="DT116" s="788"/>
      <c r="DU116" s="792"/>
      <c r="DV116" s="788"/>
      <c r="DW116" s="791"/>
      <c r="DX116" s="810"/>
      <c r="DY116" s="735"/>
      <c r="DZ116" s="181"/>
      <c r="EA116" s="1896" t="s">
        <v>56</v>
      </c>
      <c r="EB116" s="1897"/>
      <c r="EC116" s="694"/>
      <c r="ED116" s="153"/>
      <c r="EE116" s="154"/>
      <c r="EF116" s="154"/>
      <c r="EG116" s="154"/>
      <c r="EH116" s="154"/>
      <c r="EI116" s="611"/>
      <c r="EJ116" s="635">
        <f>SUMIF($EF$90:$EF$109,2020,EJ$90:EJ$109)</f>
        <v>0</v>
      </c>
      <c r="EK116" s="139"/>
      <c r="EL116" s="635">
        <f>SUMIF($EF$90:$EF$109,2020,EL$90:EL$109)</f>
        <v>0</v>
      </c>
      <c r="EM116" s="258"/>
      <c r="EN116" s="635">
        <f>SUMIF($EF$90:$EF$109,2020,EN$90:EN$109)</f>
        <v>0</v>
      </c>
      <c r="EO116" s="258"/>
      <c r="EP116" s="731"/>
      <c r="EQ116" s="732"/>
      <c r="ER116" s="747">
        <f>SUMIF($EF$90:$EF$109,2020,ER$90:ER$109)</f>
        <v>0</v>
      </c>
      <c r="ES116" s="734"/>
      <c r="ET116" s="735"/>
      <c r="EU116" s="181"/>
      <c r="EV116" s="543" t="s">
        <v>50</v>
      </c>
      <c r="EW116" s="544"/>
      <c r="EX116" s="694"/>
      <c r="EY116" s="153"/>
      <c r="EZ116" s="154"/>
      <c r="FA116" s="154"/>
      <c r="FB116" s="154"/>
      <c r="FC116" s="154"/>
      <c r="FD116" s="611"/>
      <c r="FE116" s="730">
        <f>SUMIF($F$90:$F$109,2014,FE$94:FE$113)</f>
        <v>0</v>
      </c>
      <c r="FF116" s="139"/>
      <c r="FG116" s="730">
        <f>SUMIF($F$90:$F$109,2014,FG$94:FG$113)</f>
        <v>0</v>
      </c>
      <c r="FH116" s="258"/>
      <c r="FI116" s="730">
        <f>SUMIF($F$90:$F$109,2014,FI$94:FI$113)</f>
        <v>0</v>
      </c>
      <c r="FJ116" s="258"/>
      <c r="FK116" s="731"/>
      <c r="FL116" s="732"/>
      <c r="FM116" s="733">
        <f>SUMIF($F$90:$F$109,2014,FM$94:FM$113)</f>
        <v>0</v>
      </c>
      <c r="FN116" s="734"/>
      <c r="FO116" s="735"/>
      <c r="FP116" s="181"/>
      <c r="FQ116" s="543" t="s">
        <v>50</v>
      </c>
      <c r="FR116" s="544"/>
      <c r="FS116" s="694"/>
      <c r="FT116" s="153"/>
      <c r="FU116" s="154"/>
      <c r="FV116" s="154"/>
      <c r="FW116" s="154"/>
      <c r="FX116" s="154"/>
      <c r="FY116" s="611"/>
      <c r="FZ116" s="730">
        <f>SUMIF($F$90:$F$109,2014,FZ$94:FZ$113)</f>
        <v>0</v>
      </c>
      <c r="GA116" s="139"/>
      <c r="GB116" s="730">
        <f>SUMIF($F$90:$F$109,2014,GB$94:GB$113)</f>
        <v>0</v>
      </c>
      <c r="GC116" s="258"/>
      <c r="GD116" s="730">
        <f>SUMIF($F$90:$F$109,2014,GD$94:GD$113)</f>
        <v>0</v>
      </c>
      <c r="GE116" s="258"/>
      <c r="GF116" s="731"/>
      <c r="GG116" s="732"/>
      <c r="GH116" s="733">
        <f>SUMIF($F$90:$F$109,2014,GH$94:GH$113)</f>
        <v>0</v>
      </c>
      <c r="GI116" s="734"/>
      <c r="GJ116" s="735"/>
      <c r="GK116" s="181"/>
      <c r="GO116" s="628"/>
      <c r="GP116" s="2451"/>
      <c r="GQ116" s="2452"/>
      <c r="GR116" s="2453"/>
      <c r="GS116" s="2453" t="s">
        <v>96</v>
      </c>
      <c r="GT116" s="2453"/>
      <c r="GU116" s="2453"/>
      <c r="GV116" s="2453"/>
      <c r="GW116" s="2453"/>
      <c r="GX116" s="2453"/>
      <c r="GY116" s="2453"/>
      <c r="GZ116" s="2453"/>
      <c r="HA116" s="2453"/>
      <c r="HB116" s="2453"/>
      <c r="HC116" s="2453"/>
      <c r="HD116" s="2453"/>
      <c r="HE116" s="2453"/>
      <c r="HF116" s="2453"/>
      <c r="HG116" s="2453"/>
      <c r="HH116" s="2453"/>
      <c r="HI116" s="2453"/>
      <c r="HJ116" s="2453"/>
      <c r="HK116" s="2453"/>
      <c r="HL116" s="2453"/>
      <c r="HM116" s="2453"/>
      <c r="HN116" s="2453"/>
      <c r="HO116" s="2453"/>
      <c r="HP116" s="2453"/>
      <c r="HQ116" s="2453"/>
      <c r="HR116" s="2453"/>
      <c r="HS116" s="2453"/>
      <c r="HT116" s="2453"/>
      <c r="HU116" s="2453"/>
      <c r="HV116" s="2452"/>
      <c r="HW116" s="2449"/>
      <c r="HX116" s="2439"/>
      <c r="HY116" s="201"/>
      <c r="HZ116" s="201"/>
      <c r="IA116" s="201"/>
    </row>
    <row r="117" spans="1:235" ht="24.95" customHeight="1" thickBot="1" x14ac:dyDescent="0.4">
      <c r="A117" s="1890" t="s">
        <v>1431</v>
      </c>
      <c r="B117" s="1891"/>
      <c r="C117" s="1848"/>
      <c r="D117" s="128"/>
      <c r="E117" s="129"/>
      <c r="F117" s="129"/>
      <c r="G117" s="129"/>
      <c r="H117" s="129"/>
      <c r="I117" s="129"/>
      <c r="J117" s="129"/>
      <c r="K117" s="129"/>
      <c r="L117" s="261"/>
      <c r="M117" s="94"/>
      <c r="N117" s="595">
        <f>SUM(N111:N116)</f>
        <v>0</v>
      </c>
      <c r="O117" s="582"/>
      <c r="P117" s="581">
        <f>SUM(P111:P116)</f>
        <v>0</v>
      </c>
      <c r="Q117" s="582"/>
      <c r="R117" s="581">
        <f>SUM(R111:R116)</f>
        <v>0</v>
      </c>
      <c r="S117" s="583"/>
      <c r="T117" s="556">
        <f>SUM(T111:T116)</f>
        <v>0</v>
      </c>
      <c r="U117" s="2071"/>
      <c r="V117" s="2071"/>
      <c r="W117" s="2071"/>
      <c r="X117" s="2071"/>
      <c r="Y117" s="190"/>
      <c r="Z117" s="1898" t="s">
        <v>1431</v>
      </c>
      <c r="AA117" s="1899"/>
      <c r="AB117" s="109"/>
      <c r="AC117" s="128"/>
      <c r="AD117" s="129"/>
      <c r="AE117" s="129"/>
      <c r="AF117" s="129"/>
      <c r="AG117" s="129"/>
      <c r="AH117" s="799"/>
      <c r="AI117" s="745">
        <f>SUM(AI111:AI116)</f>
        <v>0</v>
      </c>
      <c r="AJ117" s="799"/>
      <c r="AK117" s="745">
        <f>SUM(AK111:AK116)</f>
        <v>0</v>
      </c>
      <c r="AL117" s="800"/>
      <c r="AM117" s="746">
        <f>SUM(AM111:AM116)</f>
        <v>0</v>
      </c>
      <c r="AN117" s="800"/>
      <c r="AO117" s="316"/>
      <c r="AP117" s="801"/>
      <c r="AQ117" s="550">
        <f>SUM(AQ111:AQ116)</f>
        <v>0</v>
      </c>
      <c r="AR117" s="802"/>
      <c r="AS117" s="130"/>
      <c r="AT117" s="181"/>
      <c r="AU117" s="1898" t="s">
        <v>1431</v>
      </c>
      <c r="AV117" s="1899"/>
      <c r="AW117" s="109"/>
      <c r="AX117" s="128"/>
      <c r="AY117" s="129"/>
      <c r="AZ117" s="129"/>
      <c r="BA117" s="129"/>
      <c r="BB117" s="129"/>
      <c r="BC117" s="799"/>
      <c r="BD117" s="745">
        <f>SUM(BD111:BD116)</f>
        <v>0</v>
      </c>
      <c r="BE117" s="799"/>
      <c r="BF117" s="745">
        <f>SUM(BF111:BF116)</f>
        <v>0</v>
      </c>
      <c r="BG117" s="800"/>
      <c r="BH117" s="746">
        <f>SUM(BH111:BH116)</f>
        <v>0</v>
      </c>
      <c r="BI117" s="800"/>
      <c r="BJ117" s="316"/>
      <c r="BK117" s="801"/>
      <c r="BL117" s="550">
        <f>SUM(BL111:BL116)</f>
        <v>0</v>
      </c>
      <c r="BM117" s="802"/>
      <c r="BN117" s="130"/>
      <c r="BO117" s="181"/>
      <c r="BP117" s="1898" t="s">
        <v>1431</v>
      </c>
      <c r="BQ117" s="1899"/>
      <c r="BR117" s="109"/>
      <c r="BS117" s="128"/>
      <c r="BT117" s="129"/>
      <c r="BU117" s="129"/>
      <c r="BV117" s="129"/>
      <c r="BW117" s="129"/>
      <c r="BX117" s="799"/>
      <c r="BY117" s="745">
        <f>SUM(BY111:BY116)</f>
        <v>0</v>
      </c>
      <c r="BZ117" s="799"/>
      <c r="CA117" s="745">
        <f>SUM(CA111:CA116)</f>
        <v>0</v>
      </c>
      <c r="CB117" s="800"/>
      <c r="CC117" s="746">
        <f>SUM(CC111:CC116)</f>
        <v>0</v>
      </c>
      <c r="CD117" s="800"/>
      <c r="CE117" s="316"/>
      <c r="CF117" s="801"/>
      <c r="CG117" s="550">
        <f>SUM(CG111:CG116)</f>
        <v>0</v>
      </c>
      <c r="CH117" s="802"/>
      <c r="CI117" s="130"/>
      <c r="CJ117" s="181"/>
      <c r="CK117" s="1898" t="s">
        <v>1431</v>
      </c>
      <c r="CL117" s="1899"/>
      <c r="CM117" s="109"/>
      <c r="CN117" s="128"/>
      <c r="CO117" s="129"/>
      <c r="CP117" s="129"/>
      <c r="CQ117" s="129"/>
      <c r="CR117" s="129"/>
      <c r="CS117" s="799"/>
      <c r="CT117" s="745">
        <f>SUM(CT111:CT116)</f>
        <v>0</v>
      </c>
      <c r="CU117" s="799"/>
      <c r="CV117" s="745">
        <f>SUM(CV111:CV116)</f>
        <v>0</v>
      </c>
      <c r="CW117" s="800"/>
      <c r="CX117" s="746">
        <f>SUM(CX111:CX116)</f>
        <v>0</v>
      </c>
      <c r="CY117" s="800"/>
      <c r="CZ117" s="316"/>
      <c r="DA117" s="801"/>
      <c r="DB117" s="550">
        <f>SUM(DB111:DB116)</f>
        <v>0</v>
      </c>
      <c r="DC117" s="802"/>
      <c r="DD117" s="130"/>
      <c r="DE117" s="181"/>
      <c r="DF117" s="1898" t="s">
        <v>1431</v>
      </c>
      <c r="DG117" s="1899"/>
      <c r="DH117" s="109"/>
      <c r="DI117" s="128"/>
      <c r="DJ117" s="129"/>
      <c r="DK117" s="129"/>
      <c r="DL117" s="129"/>
      <c r="DM117" s="129"/>
      <c r="DN117" s="94"/>
      <c r="DO117" s="807">
        <f>SUM(DO111:DO116)</f>
        <v>0</v>
      </c>
      <c r="DP117" s="178"/>
      <c r="DQ117" s="807">
        <f>SUM(DQ111:DQ116)</f>
        <v>0</v>
      </c>
      <c r="DR117" s="315"/>
      <c r="DS117" s="808">
        <f>SUM(DS111:DS116)</f>
        <v>0</v>
      </c>
      <c r="DT117" s="315"/>
      <c r="DU117" s="316"/>
      <c r="DV117" s="317"/>
      <c r="DW117" s="809">
        <f>SUM(DW111:DW116)</f>
        <v>0</v>
      </c>
      <c r="DX117" s="318"/>
      <c r="DY117" s="130"/>
      <c r="DZ117" s="181"/>
      <c r="EA117" s="1898" t="s">
        <v>1431</v>
      </c>
      <c r="EB117" s="1899"/>
      <c r="EC117" s="109"/>
      <c r="ED117" s="128"/>
      <c r="EE117" s="129"/>
      <c r="EF117" s="129"/>
      <c r="EG117" s="129"/>
      <c r="EH117" s="129"/>
      <c r="EI117" s="94"/>
      <c r="EJ117" s="745">
        <f>SUM(EJ111:EJ116)</f>
        <v>0</v>
      </c>
      <c r="EK117" s="178"/>
      <c r="EL117" s="745">
        <f>SUM(EL111:EL116)</f>
        <v>0</v>
      </c>
      <c r="EM117" s="315"/>
      <c r="EN117" s="746">
        <f>SUM(EN111:EN116)</f>
        <v>0</v>
      </c>
      <c r="EO117" s="315"/>
      <c r="EP117" s="316"/>
      <c r="EQ117" s="317"/>
      <c r="ER117" s="550">
        <f>SUM(ER111:ER116)</f>
        <v>0</v>
      </c>
      <c r="ES117" s="318"/>
      <c r="ET117" s="130"/>
      <c r="EU117" s="181"/>
      <c r="EV117" s="256" t="s">
        <v>51</v>
      </c>
      <c r="EW117" s="257"/>
      <c r="EX117" s="109"/>
      <c r="EY117" s="153"/>
      <c r="EZ117" s="154"/>
      <c r="FA117" s="154"/>
      <c r="FB117" s="154"/>
      <c r="FC117" s="154"/>
      <c r="FD117" s="140"/>
      <c r="FE117" s="146">
        <f>SUMIF($F$90:$F$109,2015,FE$94:FE$113)</f>
        <v>0</v>
      </c>
      <c r="FF117" s="138"/>
      <c r="FG117" s="146">
        <f>SUMIF($F$90:$F$109,2015,FG$94:FG$113)</f>
        <v>0</v>
      </c>
      <c r="FH117" s="312"/>
      <c r="FI117" s="146">
        <f>SUMIF($F$90:$F$109,2015,FI$94:FI$113)</f>
        <v>0</v>
      </c>
      <c r="FJ117" s="312"/>
      <c r="FK117" s="313"/>
      <c r="FL117" s="314"/>
      <c r="FM117" s="151">
        <f>SUMIF($F$90:$F$109,2015,FM$94:FM$113)</f>
        <v>0</v>
      </c>
      <c r="FN117" s="311"/>
      <c r="FO117" s="152"/>
      <c r="FP117" s="181"/>
      <c r="FQ117" s="256" t="s">
        <v>51</v>
      </c>
      <c r="FR117" s="257"/>
      <c r="FS117" s="109"/>
      <c r="FT117" s="153"/>
      <c r="FU117" s="154"/>
      <c r="FV117" s="154"/>
      <c r="FW117" s="154"/>
      <c r="FX117" s="154"/>
      <c r="FY117" s="140"/>
      <c r="FZ117" s="146">
        <f>SUMIF($F$90:$F$109,2015,FZ$94:FZ$113)</f>
        <v>0</v>
      </c>
      <c r="GA117" s="138"/>
      <c r="GB117" s="146">
        <f>SUMIF($F$90:$F$109,2015,GB$94:GB$113)</f>
        <v>0</v>
      </c>
      <c r="GC117" s="312"/>
      <c r="GD117" s="146">
        <f>SUMIF($F$90:$F$109,2015,GD$94:GD$113)</f>
        <v>0</v>
      </c>
      <c r="GE117" s="312"/>
      <c r="GF117" s="313"/>
      <c r="GG117" s="314"/>
      <c r="GH117" s="151">
        <f>SUMIF($F$90:$F$109,2015,GH$94:GH$113)</f>
        <v>0</v>
      </c>
      <c r="GI117" s="311"/>
      <c r="GJ117" s="152"/>
      <c r="GK117" s="181"/>
      <c r="GR117" s="2441"/>
      <c r="GS117" s="2441" t="s">
        <v>97</v>
      </c>
      <c r="GT117" s="2441"/>
      <c r="GU117" s="2441"/>
      <c r="GV117" s="2441"/>
      <c r="GW117" s="2441"/>
      <c r="GX117" s="2441"/>
      <c r="GY117" s="2441"/>
      <c r="GZ117" s="2441"/>
      <c r="HA117" s="2441"/>
      <c r="HB117" s="2441"/>
      <c r="HC117" s="2441"/>
      <c r="HD117" s="2441"/>
      <c r="HE117" s="2441"/>
      <c r="HF117" s="2441"/>
      <c r="HG117" s="2441"/>
      <c r="HH117" s="2441"/>
      <c r="HI117" s="2441"/>
      <c r="HJ117" s="2441"/>
      <c r="HK117" s="2441"/>
      <c r="HL117" s="2441"/>
      <c r="HM117" s="2441"/>
      <c r="HN117" s="2441"/>
      <c r="HO117" s="2441"/>
      <c r="HP117" s="2441"/>
      <c r="HQ117" s="2441"/>
      <c r="HR117" s="2441"/>
      <c r="HS117" s="2441"/>
      <c r="HT117" s="2441"/>
      <c r="HU117" s="2441"/>
      <c r="HW117" s="2460"/>
    </row>
    <row r="118" spans="1:235" ht="15" customHeight="1" thickBot="1" x14ac:dyDescent="0.3">
      <c r="A118" s="263"/>
      <c r="B118" s="308"/>
      <c r="C118" s="308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5"/>
      <c r="U118" s="265"/>
      <c r="V118" s="265"/>
      <c r="W118" s="265"/>
      <c r="X118" s="265"/>
      <c r="Y118" s="190"/>
      <c r="Z118" s="263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5"/>
      <c r="AT118" s="181"/>
      <c r="AU118" s="263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5"/>
      <c r="BO118" s="181"/>
      <c r="BP118" s="263"/>
      <c r="BQ118" s="264"/>
      <c r="BR118" s="264"/>
      <c r="BS118" s="264"/>
      <c r="BT118" s="264"/>
      <c r="BU118" s="264"/>
      <c r="BV118" s="264"/>
      <c r="BW118" s="264"/>
      <c r="BX118" s="264"/>
      <c r="BY118" s="264"/>
      <c r="BZ118" s="264"/>
      <c r="CA118" s="264"/>
      <c r="CB118" s="264"/>
      <c r="CC118" s="264"/>
      <c r="CD118" s="264"/>
      <c r="CE118" s="264"/>
      <c r="CF118" s="264"/>
      <c r="CG118" s="264"/>
      <c r="CH118" s="264"/>
      <c r="CI118" s="265"/>
      <c r="CJ118" s="181"/>
      <c r="CK118" s="263"/>
      <c r="CL118" s="264"/>
      <c r="CM118" s="264"/>
      <c r="CN118" s="264"/>
      <c r="CO118" s="264"/>
      <c r="CP118" s="264"/>
      <c r="CQ118" s="264"/>
      <c r="CR118" s="264"/>
      <c r="CS118" s="264"/>
      <c r="CT118" s="264"/>
      <c r="CU118" s="264"/>
      <c r="CV118" s="264"/>
      <c r="CW118" s="264"/>
      <c r="CX118" s="264"/>
      <c r="CY118" s="264"/>
      <c r="CZ118" s="264"/>
      <c r="DA118" s="264"/>
      <c r="DB118" s="264"/>
      <c r="DC118" s="264"/>
      <c r="DD118" s="265"/>
      <c r="DE118" s="181"/>
      <c r="DF118" s="263"/>
      <c r="DG118" s="264"/>
      <c r="DH118" s="264"/>
      <c r="DI118" s="264"/>
      <c r="DJ118" s="264"/>
      <c r="DK118" s="264"/>
      <c r="DL118" s="264"/>
      <c r="DM118" s="264"/>
      <c r="DN118" s="264"/>
      <c r="DO118" s="264"/>
      <c r="DP118" s="264"/>
      <c r="DQ118" s="264"/>
      <c r="DR118" s="264"/>
      <c r="DS118" s="264"/>
      <c r="DT118" s="264"/>
      <c r="DU118" s="264"/>
      <c r="DV118" s="264"/>
      <c r="DW118" s="264"/>
      <c r="DX118" s="264"/>
      <c r="DY118" s="265"/>
      <c r="DZ118" s="181"/>
      <c r="EA118" s="263"/>
      <c r="EB118" s="264"/>
      <c r="EC118" s="264"/>
      <c r="ED118" s="264"/>
      <c r="EE118" s="264"/>
      <c r="EF118" s="264"/>
      <c r="EG118" s="264"/>
      <c r="EH118" s="264"/>
      <c r="EI118" s="264"/>
      <c r="EJ118" s="264"/>
      <c r="EK118" s="264"/>
      <c r="EL118" s="264"/>
      <c r="EM118" s="264"/>
      <c r="EN118" s="264"/>
      <c r="EO118" s="264"/>
      <c r="EP118" s="264"/>
      <c r="EQ118" s="264"/>
      <c r="ER118" s="264"/>
      <c r="ES118" s="264"/>
      <c r="ET118" s="265"/>
      <c r="EU118" s="181"/>
      <c r="EV118" s="256" t="s">
        <v>52</v>
      </c>
      <c r="EW118" s="257"/>
      <c r="EX118" s="109"/>
      <c r="EY118" s="153"/>
      <c r="EZ118" s="154"/>
      <c r="FA118" s="154"/>
      <c r="FB118" s="154"/>
      <c r="FC118" s="154"/>
      <c r="FD118" s="140"/>
      <c r="FE118" s="146">
        <f>SUMIF($F$90:$F$109,2016,FE$94:FE$113)</f>
        <v>0</v>
      </c>
      <c r="FF118" s="138"/>
      <c r="FG118" s="146">
        <f>SUMIF($F$90:$F$109,2016,FG$94:FG$113)</f>
        <v>0</v>
      </c>
      <c r="FH118" s="312"/>
      <c r="FI118" s="146">
        <f>SUMIF($F$90:$F$109,2016,FI$94:FI$113)</f>
        <v>0</v>
      </c>
      <c r="FJ118" s="312"/>
      <c r="FK118" s="313"/>
      <c r="FL118" s="314"/>
      <c r="FM118" s="151">
        <f>SUMIF($F$90:$F$109,2016,FM$94:FM$113)</f>
        <v>0</v>
      </c>
      <c r="FN118" s="311"/>
      <c r="FO118" s="152"/>
      <c r="FP118" s="181"/>
      <c r="FQ118" s="256" t="s">
        <v>52</v>
      </c>
      <c r="FR118" s="257"/>
      <c r="FS118" s="109"/>
      <c r="FT118" s="153"/>
      <c r="FU118" s="154"/>
      <c r="FV118" s="154"/>
      <c r="FW118" s="154"/>
      <c r="FX118" s="154"/>
      <c r="FY118" s="140"/>
      <c r="FZ118" s="146">
        <f>SUMIF($F$90:$F$109,2016,FZ$94:FZ$113)</f>
        <v>0</v>
      </c>
      <c r="GA118" s="138"/>
      <c r="GB118" s="146">
        <f>SUMIF($F$90:$F$109,2016,GB$94:GB$113)</f>
        <v>0</v>
      </c>
      <c r="GC118" s="312"/>
      <c r="GD118" s="146">
        <f>SUMIF($F$90:$F$109,2016,GD$94:GD$113)</f>
        <v>0</v>
      </c>
      <c r="GE118" s="312"/>
      <c r="GF118" s="313"/>
      <c r="GG118" s="314"/>
      <c r="GH118" s="151">
        <f>SUMIF($F$90:$F$109,2016,GH$94:GH$113)</f>
        <v>0</v>
      </c>
      <c r="GI118" s="311"/>
      <c r="GJ118" s="152"/>
      <c r="GK118" s="181"/>
      <c r="GR118" s="2441"/>
      <c r="GS118" s="2441" t="s">
        <v>98</v>
      </c>
      <c r="GT118" s="2441"/>
      <c r="GU118" s="2441"/>
      <c r="GV118" s="2441"/>
      <c r="GW118" s="2441"/>
      <c r="GX118" s="2441"/>
      <c r="GY118" s="2441"/>
      <c r="GZ118" s="2441"/>
      <c r="HA118" s="2441"/>
      <c r="HB118" s="2441"/>
      <c r="HC118" s="2441"/>
      <c r="HD118" s="2441"/>
      <c r="HE118" s="2441"/>
      <c r="HF118" s="2441"/>
      <c r="HG118" s="2441"/>
      <c r="HH118" s="2441"/>
      <c r="HI118" s="2441"/>
      <c r="HJ118" s="2441"/>
      <c r="HK118" s="2441"/>
      <c r="HL118" s="2441"/>
      <c r="HM118" s="2441"/>
      <c r="HN118" s="2441"/>
      <c r="HO118" s="2441"/>
      <c r="HP118" s="2441"/>
      <c r="HQ118" s="2441"/>
      <c r="HR118" s="2441"/>
      <c r="HS118" s="2441"/>
      <c r="HT118" s="2441"/>
      <c r="HU118" s="2441"/>
      <c r="HW118" s="2460"/>
    </row>
    <row r="119" spans="1:235" ht="24.95" customHeight="1" thickBot="1" x14ac:dyDescent="0.3">
      <c r="A119" s="2561" t="s">
        <v>793</v>
      </c>
      <c r="B119" s="2562"/>
      <c r="C119" s="1852"/>
      <c r="D119" s="319"/>
      <c r="E119" s="320"/>
      <c r="F119" s="320"/>
      <c r="G119" s="320"/>
      <c r="H119" s="320"/>
      <c r="I119" s="320"/>
      <c r="J119" s="320"/>
      <c r="K119" s="320"/>
      <c r="L119" s="321"/>
      <c r="M119" s="322"/>
      <c r="N119" s="348" t="s">
        <v>61</v>
      </c>
      <c r="O119" s="349"/>
      <c r="P119" s="349"/>
      <c r="Q119" s="349"/>
      <c r="R119" s="350"/>
      <c r="S119" s="310"/>
      <c r="T119" s="2592" t="s">
        <v>1109</v>
      </c>
      <c r="U119" s="2601"/>
      <c r="V119" s="2601"/>
      <c r="W119" s="2601"/>
      <c r="X119" s="2601"/>
      <c r="Y119" s="190"/>
      <c r="Z119" s="2603" t="s">
        <v>795</v>
      </c>
      <c r="AA119" s="2604"/>
      <c r="AB119" s="322"/>
      <c r="AC119" s="319"/>
      <c r="AD119" s="320"/>
      <c r="AE119" s="320"/>
      <c r="AF119" s="320"/>
      <c r="AG119" s="321"/>
      <c r="AH119" s="322"/>
      <c r="AI119" s="341" t="s">
        <v>505</v>
      </c>
      <c r="AJ119" s="342"/>
      <c r="AK119" s="342"/>
      <c r="AL119" s="342"/>
      <c r="AM119" s="343"/>
      <c r="AN119" s="310"/>
      <c r="AO119" s="323"/>
      <c r="AP119" s="322"/>
      <c r="AQ119" s="2569" t="s">
        <v>1108</v>
      </c>
      <c r="AR119" s="322"/>
      <c r="AS119" s="325"/>
      <c r="AT119" s="181"/>
      <c r="AU119" s="2603" t="s">
        <v>795</v>
      </c>
      <c r="AV119" s="2604"/>
      <c r="AW119" s="322"/>
      <c r="AX119" s="319"/>
      <c r="AY119" s="320"/>
      <c r="AZ119" s="320"/>
      <c r="BA119" s="320"/>
      <c r="BB119" s="321"/>
      <c r="BC119" s="322"/>
      <c r="BD119" s="341" t="s">
        <v>505</v>
      </c>
      <c r="BE119" s="342"/>
      <c r="BF119" s="342"/>
      <c r="BG119" s="342"/>
      <c r="BH119" s="343"/>
      <c r="BI119" s="310"/>
      <c r="BJ119" s="670"/>
      <c r="BK119" s="667"/>
      <c r="BL119" s="2569" t="s">
        <v>1108</v>
      </c>
      <c r="BM119" s="322"/>
      <c r="BN119" s="325"/>
      <c r="BO119" s="181"/>
      <c r="BP119" s="2603" t="s">
        <v>795</v>
      </c>
      <c r="BQ119" s="2604"/>
      <c r="BR119" s="322"/>
      <c r="BS119" s="319"/>
      <c r="BT119" s="320"/>
      <c r="BU119" s="320"/>
      <c r="BV119" s="320"/>
      <c r="BW119" s="321"/>
      <c r="BX119" s="322"/>
      <c r="BY119" s="341" t="s">
        <v>505</v>
      </c>
      <c r="BZ119" s="342"/>
      <c r="CA119" s="342"/>
      <c r="CB119" s="342"/>
      <c r="CC119" s="343"/>
      <c r="CD119" s="310"/>
      <c r="CE119" s="670"/>
      <c r="CF119" s="667"/>
      <c r="CG119" s="2569" t="s">
        <v>1108</v>
      </c>
      <c r="CH119" s="322"/>
      <c r="CI119" s="325"/>
      <c r="CJ119" s="181"/>
      <c r="CK119" s="2603" t="s">
        <v>795</v>
      </c>
      <c r="CL119" s="2604"/>
      <c r="CM119" s="322"/>
      <c r="CN119" s="319"/>
      <c r="CO119" s="320"/>
      <c r="CP119" s="320"/>
      <c r="CQ119" s="320"/>
      <c r="CR119" s="321"/>
      <c r="CS119" s="322"/>
      <c r="CT119" s="341" t="s">
        <v>505</v>
      </c>
      <c r="CU119" s="342"/>
      <c r="CV119" s="342"/>
      <c r="CW119" s="342"/>
      <c r="CX119" s="343"/>
      <c r="CY119" s="310"/>
      <c r="CZ119" s="670"/>
      <c r="DA119" s="667"/>
      <c r="DB119" s="2569" t="s">
        <v>1108</v>
      </c>
      <c r="DC119" s="322"/>
      <c r="DD119" s="325"/>
      <c r="DE119" s="181"/>
      <c r="DF119" s="2603" t="s">
        <v>795</v>
      </c>
      <c r="DG119" s="2604"/>
      <c r="DH119" s="322"/>
      <c r="DI119" s="319"/>
      <c r="DJ119" s="320"/>
      <c r="DK119" s="320"/>
      <c r="DL119" s="320"/>
      <c r="DM119" s="321"/>
      <c r="DN119" s="322"/>
      <c r="DO119" s="341" t="s">
        <v>505</v>
      </c>
      <c r="DP119" s="342"/>
      <c r="DQ119" s="342"/>
      <c r="DR119" s="342"/>
      <c r="DS119" s="343"/>
      <c r="DT119" s="310"/>
      <c r="DU119" s="670"/>
      <c r="DV119" s="671"/>
      <c r="DW119" s="2569" t="s">
        <v>1108</v>
      </c>
      <c r="DX119" s="322"/>
      <c r="DY119" s="325"/>
      <c r="DZ119" s="181"/>
      <c r="EA119" s="2603" t="s">
        <v>795</v>
      </c>
      <c r="EB119" s="2604"/>
      <c r="EC119" s="322"/>
      <c r="ED119" s="319"/>
      <c r="EE119" s="320"/>
      <c r="EF119" s="320"/>
      <c r="EG119" s="320"/>
      <c r="EH119" s="321"/>
      <c r="EI119" s="322"/>
      <c r="EJ119" s="341" t="s">
        <v>505</v>
      </c>
      <c r="EK119" s="342"/>
      <c r="EL119" s="342"/>
      <c r="EM119" s="342"/>
      <c r="EN119" s="343"/>
      <c r="EO119" s="310"/>
      <c r="EP119" s="670"/>
      <c r="EQ119" s="671"/>
      <c r="ER119" s="2569" t="s">
        <v>1108</v>
      </c>
      <c r="ES119" s="322"/>
      <c r="ET119" s="325"/>
      <c r="EU119" s="181"/>
      <c r="EV119" s="256" t="s">
        <v>53</v>
      </c>
      <c r="EW119" s="257"/>
      <c r="EX119" s="109"/>
      <c r="EY119" s="153"/>
      <c r="EZ119" s="154"/>
      <c r="FA119" s="154"/>
      <c r="FB119" s="154"/>
      <c r="FC119" s="154"/>
      <c r="FD119" s="140"/>
      <c r="FE119" s="146">
        <f>SUMIF($F$90:$F$109,2017,FE$94:FE$113)</f>
        <v>0</v>
      </c>
      <c r="FF119" s="138"/>
      <c r="FG119" s="146">
        <f>SUMIF($F$90:$F$109,2017,FG$94:FG$113)</f>
        <v>0</v>
      </c>
      <c r="FH119" s="312"/>
      <c r="FI119" s="146">
        <f>SUMIF($F$90:$F$109,2017,FI$94:FI$113)</f>
        <v>0</v>
      </c>
      <c r="FJ119" s="312"/>
      <c r="FK119" s="313"/>
      <c r="FL119" s="314"/>
      <c r="FM119" s="151">
        <f>SUMIF($F$90:$F$109,2017,FM$94:FM$113)</f>
        <v>0</v>
      </c>
      <c r="FN119" s="311"/>
      <c r="FO119" s="152"/>
      <c r="FP119" s="181"/>
      <c r="FQ119" s="256" t="s">
        <v>53</v>
      </c>
      <c r="FR119" s="257"/>
      <c r="FS119" s="109"/>
      <c r="FT119" s="153"/>
      <c r="FU119" s="154"/>
      <c r="FV119" s="154"/>
      <c r="FW119" s="154"/>
      <c r="FX119" s="154"/>
      <c r="FY119" s="140"/>
      <c r="FZ119" s="146">
        <f>SUMIF($F$90:$F$109,2017,FZ$94:FZ$113)</f>
        <v>0</v>
      </c>
      <c r="GA119" s="138"/>
      <c r="GB119" s="146">
        <f>SUMIF($F$90:$F$109,2017,GB$94:GB$113)</f>
        <v>0</v>
      </c>
      <c r="GC119" s="312"/>
      <c r="GD119" s="146">
        <f>SUMIF($F$90:$F$109,2017,GD$94:GD$113)</f>
        <v>0</v>
      </c>
      <c r="GE119" s="312"/>
      <c r="GF119" s="313"/>
      <c r="GG119" s="314"/>
      <c r="GH119" s="151">
        <f>SUMIF($F$90:$F$109,2017,GH$94:GH$113)</f>
        <v>0</v>
      </c>
      <c r="GI119" s="311"/>
      <c r="GJ119" s="152"/>
      <c r="GK119" s="181"/>
      <c r="GR119" s="2441"/>
      <c r="GS119" s="2441" t="s">
        <v>99</v>
      </c>
      <c r="GT119" s="2441"/>
      <c r="GU119" s="2441"/>
      <c r="GV119" s="2441"/>
      <c r="GW119" s="2441"/>
      <c r="GX119" s="2441"/>
      <c r="GY119" s="2441"/>
      <c r="GZ119" s="2441"/>
      <c r="HA119" s="2441"/>
      <c r="HB119" s="2441"/>
      <c r="HC119" s="2441"/>
      <c r="HD119" s="2441"/>
      <c r="HE119" s="2441"/>
      <c r="HF119" s="2441"/>
      <c r="HG119" s="2441"/>
      <c r="HH119" s="2441"/>
      <c r="HI119" s="2441"/>
      <c r="HJ119" s="2441"/>
      <c r="HK119" s="2441"/>
      <c r="HL119" s="2441"/>
      <c r="HM119" s="2441"/>
      <c r="HN119" s="2441"/>
      <c r="HO119" s="2441"/>
      <c r="HP119" s="2441"/>
      <c r="HQ119" s="2441"/>
      <c r="HR119" s="2441"/>
      <c r="HS119" s="2441"/>
      <c r="HT119" s="2441"/>
      <c r="HU119" s="2441"/>
      <c r="HW119" s="2460"/>
    </row>
    <row r="120" spans="1:235" ht="24.95" customHeight="1" thickBot="1" x14ac:dyDescent="0.3">
      <c r="A120" s="2563"/>
      <c r="B120" s="2564"/>
      <c r="C120" s="1853"/>
      <c r="D120" s="326"/>
      <c r="E120" s="327"/>
      <c r="F120" s="327"/>
      <c r="G120" s="327"/>
      <c r="H120" s="327"/>
      <c r="I120" s="327"/>
      <c r="J120" s="327"/>
      <c r="K120" s="327"/>
      <c r="L120" s="328"/>
      <c r="M120" s="329"/>
      <c r="N120" s="131" t="s">
        <v>42</v>
      </c>
      <c r="O120" s="252"/>
      <c r="P120" s="132" t="s">
        <v>44</v>
      </c>
      <c r="Q120" s="252"/>
      <c r="R120" s="131" t="s">
        <v>43</v>
      </c>
      <c r="S120" s="312"/>
      <c r="T120" s="2593"/>
      <c r="U120" s="2602"/>
      <c r="V120" s="2602"/>
      <c r="W120" s="2602"/>
      <c r="X120" s="2602"/>
      <c r="Y120" s="190"/>
      <c r="Z120" s="2605"/>
      <c r="AA120" s="2606"/>
      <c r="AB120" s="329"/>
      <c r="AC120" s="326"/>
      <c r="AD120" s="327"/>
      <c r="AE120" s="327"/>
      <c r="AF120" s="327"/>
      <c r="AG120" s="328"/>
      <c r="AH120" s="329"/>
      <c r="AI120" s="224" t="s">
        <v>42</v>
      </c>
      <c r="AJ120" s="667"/>
      <c r="AK120" s="192" t="s">
        <v>44</v>
      </c>
      <c r="AL120" s="667"/>
      <c r="AM120" s="224" t="s">
        <v>43</v>
      </c>
      <c r="AN120" s="312"/>
      <c r="AO120" s="330"/>
      <c r="AP120" s="329"/>
      <c r="AQ120" s="2570"/>
      <c r="AR120" s="329"/>
      <c r="AS120" s="332"/>
      <c r="AT120" s="181"/>
      <c r="AU120" s="2605"/>
      <c r="AV120" s="2606"/>
      <c r="AW120" s="329"/>
      <c r="AX120" s="326"/>
      <c r="AY120" s="327"/>
      <c r="AZ120" s="327"/>
      <c r="BA120" s="327"/>
      <c r="BB120" s="328"/>
      <c r="BC120" s="329"/>
      <c r="BD120" s="224" t="s">
        <v>42</v>
      </c>
      <c r="BE120" s="667"/>
      <c r="BF120" s="192" t="s">
        <v>44</v>
      </c>
      <c r="BG120" s="667"/>
      <c r="BH120" s="224" t="s">
        <v>43</v>
      </c>
      <c r="BI120" s="312"/>
      <c r="BJ120" s="672"/>
      <c r="BK120" s="806"/>
      <c r="BL120" s="2570"/>
      <c r="BM120" s="329"/>
      <c r="BN120" s="332"/>
      <c r="BO120" s="181"/>
      <c r="BP120" s="2605"/>
      <c r="BQ120" s="2606"/>
      <c r="BR120" s="329"/>
      <c r="BS120" s="326"/>
      <c r="BT120" s="327"/>
      <c r="BU120" s="327"/>
      <c r="BV120" s="327"/>
      <c r="BW120" s="328"/>
      <c r="BX120" s="329"/>
      <c r="BY120" s="224" t="s">
        <v>42</v>
      </c>
      <c r="BZ120" s="667"/>
      <c r="CA120" s="192" t="s">
        <v>44</v>
      </c>
      <c r="CB120" s="667"/>
      <c r="CC120" s="224" t="s">
        <v>43</v>
      </c>
      <c r="CD120" s="312"/>
      <c r="CE120" s="672"/>
      <c r="CF120" s="806"/>
      <c r="CG120" s="2570"/>
      <c r="CH120" s="329"/>
      <c r="CI120" s="332"/>
      <c r="CJ120" s="181"/>
      <c r="CK120" s="2605"/>
      <c r="CL120" s="2606"/>
      <c r="CM120" s="329"/>
      <c r="CN120" s="326"/>
      <c r="CO120" s="327"/>
      <c r="CP120" s="327"/>
      <c r="CQ120" s="327"/>
      <c r="CR120" s="328"/>
      <c r="CS120" s="329"/>
      <c r="CT120" s="224" t="s">
        <v>42</v>
      </c>
      <c r="CU120" s="667"/>
      <c r="CV120" s="192" t="s">
        <v>44</v>
      </c>
      <c r="CW120" s="667"/>
      <c r="CX120" s="224" t="s">
        <v>43</v>
      </c>
      <c r="CY120" s="312"/>
      <c r="CZ120" s="672"/>
      <c r="DA120" s="806"/>
      <c r="DB120" s="2570"/>
      <c r="DC120" s="329"/>
      <c r="DD120" s="332"/>
      <c r="DE120" s="181"/>
      <c r="DF120" s="2605"/>
      <c r="DG120" s="2606"/>
      <c r="DH120" s="329"/>
      <c r="DI120" s="326"/>
      <c r="DJ120" s="327"/>
      <c r="DK120" s="327"/>
      <c r="DL120" s="327"/>
      <c r="DM120" s="328"/>
      <c r="DN120" s="329"/>
      <c r="DO120" s="224" t="s">
        <v>42</v>
      </c>
      <c r="DP120" s="667"/>
      <c r="DQ120" s="192" t="s">
        <v>44</v>
      </c>
      <c r="DR120" s="667"/>
      <c r="DS120" s="224" t="s">
        <v>43</v>
      </c>
      <c r="DT120" s="312"/>
      <c r="DU120" s="672"/>
      <c r="DV120" s="673"/>
      <c r="DW120" s="2570"/>
      <c r="DX120" s="329"/>
      <c r="DY120" s="332"/>
      <c r="DZ120" s="181"/>
      <c r="EA120" s="2605"/>
      <c r="EB120" s="2606"/>
      <c r="EC120" s="329"/>
      <c r="ED120" s="326"/>
      <c r="EE120" s="327"/>
      <c r="EF120" s="327"/>
      <c r="EG120" s="327"/>
      <c r="EH120" s="328"/>
      <c r="EI120" s="329"/>
      <c r="EJ120" s="224" t="s">
        <v>42</v>
      </c>
      <c r="EK120" s="667"/>
      <c r="EL120" s="192" t="s">
        <v>44</v>
      </c>
      <c r="EM120" s="667"/>
      <c r="EN120" s="224" t="s">
        <v>43</v>
      </c>
      <c r="EO120" s="312"/>
      <c r="EP120" s="672"/>
      <c r="EQ120" s="673"/>
      <c r="ER120" s="2570"/>
      <c r="ES120" s="329"/>
      <c r="ET120" s="332"/>
      <c r="EU120" s="181"/>
      <c r="EV120" s="256" t="s">
        <v>54</v>
      </c>
      <c r="EW120" s="257"/>
      <c r="EX120" s="109"/>
      <c r="EY120" s="153"/>
      <c r="EZ120" s="154"/>
      <c r="FA120" s="154"/>
      <c r="FB120" s="154"/>
      <c r="FC120" s="154"/>
      <c r="FD120" s="140"/>
      <c r="FE120" s="146">
        <f>SUMIF($F$90:$F$109,2018,FE$94:FE$113)</f>
        <v>0</v>
      </c>
      <c r="FF120" s="138"/>
      <c r="FG120" s="146">
        <f>SUMIF($F$90:$F$109,2018,FG$94:FG$113)</f>
        <v>0</v>
      </c>
      <c r="FH120" s="312"/>
      <c r="FI120" s="146">
        <f>SUMIF($F$90:$F$109,2018,FI$94:FI$113)</f>
        <v>0</v>
      </c>
      <c r="FJ120" s="312"/>
      <c r="FK120" s="313"/>
      <c r="FL120" s="314"/>
      <c r="FM120" s="151">
        <f>SUMIF($F$90:$F$109,2018,FM$94:FM$113)</f>
        <v>0</v>
      </c>
      <c r="FN120" s="311"/>
      <c r="FO120" s="152"/>
      <c r="FP120" s="181"/>
      <c r="FQ120" s="256" t="s">
        <v>54</v>
      </c>
      <c r="FR120" s="257"/>
      <c r="FS120" s="109"/>
      <c r="FT120" s="153"/>
      <c r="FU120" s="154"/>
      <c r="FV120" s="154"/>
      <c r="FW120" s="154"/>
      <c r="FX120" s="154"/>
      <c r="FY120" s="140"/>
      <c r="FZ120" s="146">
        <f>SUMIF($F$90:$F$109,2018,FZ$94:FZ$113)</f>
        <v>0</v>
      </c>
      <c r="GA120" s="138"/>
      <c r="GB120" s="146">
        <f>SUMIF($F$90:$F$109,2018,GB$94:GB$113)</f>
        <v>0</v>
      </c>
      <c r="GC120" s="312"/>
      <c r="GD120" s="146">
        <f>SUMIF($F$90:$F$109,2018,GD$94:GD$113)</f>
        <v>0</v>
      </c>
      <c r="GE120" s="312"/>
      <c r="GF120" s="313"/>
      <c r="GG120" s="314"/>
      <c r="GH120" s="151">
        <f>SUMIF($F$90:$F$109,2018,GH$94:GH$113)</f>
        <v>0</v>
      </c>
      <c r="GI120" s="311"/>
      <c r="GJ120" s="152"/>
      <c r="GK120" s="181"/>
      <c r="GR120" s="2441"/>
      <c r="GS120" s="2441" t="s">
        <v>100</v>
      </c>
      <c r="GT120" s="2441"/>
      <c r="GU120" s="2441"/>
      <c r="GV120" s="2441"/>
      <c r="GW120" s="2441"/>
      <c r="GX120" s="2441"/>
      <c r="GY120" s="2441"/>
      <c r="GZ120" s="2441"/>
      <c r="HA120" s="2441"/>
      <c r="HB120" s="2441"/>
      <c r="HC120" s="2441"/>
      <c r="HD120" s="2441"/>
      <c r="HE120" s="2441"/>
      <c r="HF120" s="2441"/>
      <c r="HG120" s="2441"/>
      <c r="HH120" s="2441"/>
      <c r="HI120" s="2441"/>
      <c r="HJ120" s="2441"/>
      <c r="HK120" s="2441"/>
      <c r="HL120" s="2441"/>
      <c r="HM120" s="2441"/>
      <c r="HN120" s="2441"/>
      <c r="HO120" s="2441"/>
      <c r="HP120" s="2441"/>
      <c r="HQ120" s="2441"/>
      <c r="HR120" s="2441"/>
      <c r="HS120" s="2441"/>
      <c r="HT120" s="2441"/>
      <c r="HU120" s="2441"/>
      <c r="HW120" s="2460"/>
    </row>
    <row r="121" spans="1:235" ht="24.95" customHeight="1" thickBot="1" x14ac:dyDescent="0.4">
      <c r="A121" s="2565"/>
      <c r="B121" s="2566"/>
      <c r="C121" s="1854"/>
      <c r="D121" s="333"/>
      <c r="E121" s="334"/>
      <c r="F121" s="334"/>
      <c r="G121" s="334"/>
      <c r="H121" s="334"/>
      <c r="I121" s="334"/>
      <c r="J121" s="334"/>
      <c r="K121" s="334"/>
      <c r="L121" s="335"/>
      <c r="M121" s="336"/>
      <c r="N121" s="664">
        <f>N117+N37</f>
        <v>43000</v>
      </c>
      <c r="O121" s="564"/>
      <c r="P121" s="664">
        <f>P117+P37</f>
        <v>0</v>
      </c>
      <c r="Q121" s="564"/>
      <c r="R121" s="664">
        <f>R117+R37</f>
        <v>43000</v>
      </c>
      <c r="S121" s="665"/>
      <c r="T121" s="666">
        <f>T117+T37</f>
        <v>2412.3000000000002</v>
      </c>
      <c r="U121" s="2072"/>
      <c r="V121" s="2072"/>
      <c r="W121" s="2072"/>
      <c r="X121" s="2072"/>
      <c r="Y121" s="191"/>
      <c r="Z121" s="2607"/>
      <c r="AA121" s="2608"/>
      <c r="AB121" s="336"/>
      <c r="AC121" s="333"/>
      <c r="AD121" s="334"/>
      <c r="AE121" s="334"/>
      <c r="AF121" s="334"/>
      <c r="AG121" s="335"/>
      <c r="AH121" s="336"/>
      <c r="AI121" s="668">
        <f>AI117+AI37</f>
        <v>0</v>
      </c>
      <c r="AJ121" s="336"/>
      <c r="AK121" s="668">
        <f>AK117+AK37</f>
        <v>0</v>
      </c>
      <c r="AL121" s="336"/>
      <c r="AM121" s="668">
        <f>AM117+AM37</f>
        <v>0</v>
      </c>
      <c r="AN121" s="315"/>
      <c r="AO121" s="337"/>
      <c r="AP121" s="336"/>
      <c r="AQ121" s="669">
        <f>AQ117+AQ37</f>
        <v>0</v>
      </c>
      <c r="AR121" s="336"/>
      <c r="AS121" s="339"/>
      <c r="AT121" s="183"/>
      <c r="AU121" s="2607"/>
      <c r="AV121" s="2608"/>
      <c r="AW121" s="336"/>
      <c r="AX121" s="333"/>
      <c r="AY121" s="334"/>
      <c r="AZ121" s="334"/>
      <c r="BA121" s="334"/>
      <c r="BB121" s="335"/>
      <c r="BC121" s="336"/>
      <c r="BD121" s="668">
        <f>BD117+BD37</f>
        <v>0</v>
      </c>
      <c r="BE121" s="674"/>
      <c r="BF121" s="668">
        <f>BF117+BF37</f>
        <v>0</v>
      </c>
      <c r="BG121" s="674"/>
      <c r="BH121" s="668">
        <f>BH117+BH37</f>
        <v>0</v>
      </c>
      <c r="BI121" s="665"/>
      <c r="BJ121" s="675"/>
      <c r="BK121" s="674"/>
      <c r="BL121" s="669">
        <f>BL117+BL37</f>
        <v>0</v>
      </c>
      <c r="BM121" s="336"/>
      <c r="BN121" s="339"/>
      <c r="BO121" s="183"/>
      <c r="BP121" s="2607"/>
      <c r="BQ121" s="2608"/>
      <c r="BR121" s="336"/>
      <c r="BS121" s="333"/>
      <c r="BT121" s="334"/>
      <c r="BU121" s="334"/>
      <c r="BV121" s="334"/>
      <c r="BW121" s="335"/>
      <c r="BX121" s="336"/>
      <c r="BY121" s="668">
        <f>BY117+BY37</f>
        <v>0</v>
      </c>
      <c r="BZ121" s="674"/>
      <c r="CA121" s="668">
        <f>CA117+CA37</f>
        <v>0</v>
      </c>
      <c r="CB121" s="674"/>
      <c r="CC121" s="668">
        <f>CC117+CC37</f>
        <v>0</v>
      </c>
      <c r="CD121" s="665"/>
      <c r="CE121" s="675"/>
      <c r="CF121" s="674"/>
      <c r="CG121" s="669">
        <f>CG117+CG37</f>
        <v>0</v>
      </c>
      <c r="CH121" s="336"/>
      <c r="CI121" s="339"/>
      <c r="CJ121" s="183"/>
      <c r="CK121" s="2607"/>
      <c r="CL121" s="2608"/>
      <c r="CM121" s="336"/>
      <c r="CN121" s="333"/>
      <c r="CO121" s="334"/>
      <c r="CP121" s="334"/>
      <c r="CQ121" s="334"/>
      <c r="CR121" s="335"/>
      <c r="CS121" s="336"/>
      <c r="CT121" s="668">
        <f>CT117+CT37</f>
        <v>0</v>
      </c>
      <c r="CU121" s="674"/>
      <c r="CV121" s="668">
        <f>CV117+CV37</f>
        <v>0</v>
      </c>
      <c r="CW121" s="674"/>
      <c r="CX121" s="668">
        <f>CX117+CX37</f>
        <v>0</v>
      </c>
      <c r="CY121" s="665"/>
      <c r="CZ121" s="675"/>
      <c r="DA121" s="674"/>
      <c r="DB121" s="669">
        <f>DB117+DB37</f>
        <v>0</v>
      </c>
      <c r="DC121" s="336"/>
      <c r="DD121" s="339"/>
      <c r="DE121" s="183"/>
      <c r="DF121" s="2607"/>
      <c r="DG121" s="2608"/>
      <c r="DH121" s="336"/>
      <c r="DI121" s="333"/>
      <c r="DJ121" s="334"/>
      <c r="DK121" s="334"/>
      <c r="DL121" s="334"/>
      <c r="DM121" s="335"/>
      <c r="DN121" s="336"/>
      <c r="DO121" s="668">
        <f>DO117+DO37</f>
        <v>0</v>
      </c>
      <c r="DP121" s="336"/>
      <c r="DQ121" s="668">
        <f>DQ117+DQ37</f>
        <v>0</v>
      </c>
      <c r="DR121" s="336"/>
      <c r="DS121" s="668">
        <f>DS117+DS37</f>
        <v>0</v>
      </c>
      <c r="DT121" s="315"/>
      <c r="DU121" s="337"/>
      <c r="DV121" s="338"/>
      <c r="DW121" s="133">
        <f>DW117+DW37</f>
        <v>0</v>
      </c>
      <c r="DX121" s="336"/>
      <c r="DY121" s="339"/>
      <c r="DZ121" s="183"/>
      <c r="EA121" s="2607"/>
      <c r="EB121" s="2608"/>
      <c r="EC121" s="336"/>
      <c r="ED121" s="333"/>
      <c r="EE121" s="334"/>
      <c r="EF121" s="334"/>
      <c r="EG121" s="334"/>
      <c r="EH121" s="335"/>
      <c r="EI121" s="336"/>
      <c r="EJ121" s="668">
        <f>EJ117+EJ37</f>
        <v>0</v>
      </c>
      <c r="EK121" s="336"/>
      <c r="EL121" s="668">
        <f>EL117+EL37</f>
        <v>0</v>
      </c>
      <c r="EM121" s="336"/>
      <c r="EN121" s="668">
        <f>EN117+EN37</f>
        <v>0</v>
      </c>
      <c r="EO121" s="315"/>
      <c r="EP121" s="337"/>
      <c r="EQ121" s="338"/>
      <c r="ER121" s="133">
        <f>ER117+ER37</f>
        <v>0</v>
      </c>
      <c r="ES121" s="336"/>
      <c r="ET121" s="339"/>
      <c r="EU121" s="183"/>
      <c r="EV121" s="256" t="s">
        <v>55</v>
      </c>
      <c r="EW121" s="257"/>
      <c r="EX121" s="109"/>
      <c r="EY121" s="153"/>
      <c r="EZ121" s="154"/>
      <c r="FA121" s="154"/>
      <c r="FB121" s="154"/>
      <c r="FC121" s="154"/>
      <c r="FD121" s="140"/>
      <c r="FE121" s="146">
        <f>SUMIF($F$90:$F$109,2019,FE$94:FE$113)</f>
        <v>0</v>
      </c>
      <c r="FF121" s="138"/>
      <c r="FG121" s="146">
        <f>SUMIF($F$90:$F$109,2019,FG$94:FG$113)</f>
        <v>0</v>
      </c>
      <c r="FH121" s="312"/>
      <c r="FI121" s="146">
        <f>SUMIF($F$90:$F$109,2019,FI$94:FI$113)</f>
        <v>0</v>
      </c>
      <c r="FJ121" s="312"/>
      <c r="FK121" s="313"/>
      <c r="FL121" s="314"/>
      <c r="FM121" s="151">
        <f>SUMIF($F$90:$F$109,2019,FM$94:FM$113)</f>
        <v>0</v>
      </c>
      <c r="FN121" s="311"/>
      <c r="FO121" s="152"/>
      <c r="FP121" s="181"/>
      <c r="FQ121" s="256" t="s">
        <v>55</v>
      </c>
      <c r="FR121" s="257"/>
      <c r="FS121" s="109"/>
      <c r="FT121" s="153"/>
      <c r="FU121" s="154"/>
      <c r="FV121" s="154"/>
      <c r="FW121" s="154"/>
      <c r="FX121" s="154"/>
      <c r="FY121" s="140"/>
      <c r="FZ121" s="146">
        <f>SUMIF($F$90:$F$109,2019,FZ$94:FZ$113)</f>
        <v>0</v>
      </c>
      <c r="GA121" s="138"/>
      <c r="GB121" s="146">
        <f>SUMIF($F$90:$F$109,2019,GB$94:GB$113)</f>
        <v>0</v>
      </c>
      <c r="GC121" s="312"/>
      <c r="GD121" s="146">
        <f>SUMIF($F$90:$F$109,2019,GD$94:GD$113)</f>
        <v>0</v>
      </c>
      <c r="GE121" s="312"/>
      <c r="GF121" s="313"/>
      <c r="GG121" s="314"/>
      <c r="GH121" s="151">
        <f>SUMIF($F$90:$F$109,2019,GH$94:GH$113)</f>
        <v>0</v>
      </c>
      <c r="GI121" s="311"/>
      <c r="GJ121" s="152"/>
      <c r="GK121" s="181"/>
      <c r="GR121" s="2441"/>
      <c r="GS121" s="2441" t="s">
        <v>101</v>
      </c>
      <c r="GT121" s="2441"/>
      <c r="GU121" s="2441"/>
      <c r="GV121" s="2441"/>
      <c r="GW121" s="2441"/>
      <c r="GX121" s="2441"/>
      <c r="GY121" s="2441"/>
      <c r="GZ121" s="2441"/>
      <c r="HA121" s="2441"/>
      <c r="HB121" s="2441"/>
      <c r="HC121" s="2441"/>
      <c r="HD121" s="2441"/>
      <c r="HE121" s="2441"/>
      <c r="HF121" s="2441"/>
      <c r="HG121" s="2441"/>
      <c r="HH121" s="2441"/>
      <c r="HI121" s="2441"/>
      <c r="HJ121" s="2441"/>
      <c r="HK121" s="2441"/>
      <c r="HL121" s="2441"/>
      <c r="HM121" s="2441"/>
      <c r="HN121" s="2441"/>
      <c r="HO121" s="2441"/>
      <c r="HP121" s="2441"/>
      <c r="HQ121" s="2441"/>
      <c r="HR121" s="2441"/>
      <c r="HS121" s="2441"/>
      <c r="HT121" s="2441"/>
      <c r="HU121" s="2441"/>
      <c r="HW121" s="2460"/>
    </row>
    <row r="122" spans="1:235" ht="15.75" customHeight="1" thickBot="1" x14ac:dyDescent="0.3">
      <c r="A122" s="1343"/>
      <c r="B122" s="1343"/>
      <c r="C122" s="352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353"/>
      <c r="O122" s="354"/>
      <c r="P122" s="353"/>
      <c r="Q122" s="354"/>
      <c r="R122" s="353"/>
      <c r="S122" s="355"/>
      <c r="T122" s="356"/>
      <c r="U122" s="356"/>
      <c r="V122" s="356"/>
      <c r="W122" s="356"/>
      <c r="X122" s="356"/>
      <c r="Y122" s="352"/>
      <c r="Z122" s="1343"/>
      <c r="AA122" s="1343"/>
      <c r="AB122" s="113"/>
      <c r="AC122" s="113"/>
      <c r="AD122" s="113"/>
      <c r="AE122" s="113"/>
      <c r="AF122" s="113"/>
      <c r="AG122" s="113"/>
      <c r="AH122" s="113"/>
      <c r="AI122" s="1344"/>
      <c r="AJ122" s="113"/>
      <c r="AK122" s="1344"/>
      <c r="AL122" s="113"/>
      <c r="AM122" s="1344"/>
      <c r="AN122" s="355"/>
      <c r="AO122" s="357"/>
      <c r="AP122" s="113"/>
      <c r="AQ122" s="356"/>
      <c r="AR122" s="113"/>
      <c r="AS122" s="113"/>
      <c r="AT122" s="358"/>
      <c r="AU122" s="1343"/>
      <c r="AV122" s="1343"/>
      <c r="AW122" s="113"/>
      <c r="AX122" s="113"/>
      <c r="AY122" s="113"/>
      <c r="AZ122" s="113"/>
      <c r="BA122" s="113"/>
      <c r="BB122" s="113"/>
      <c r="BC122" s="113"/>
      <c r="BD122" s="1344"/>
      <c r="BE122" s="113"/>
      <c r="BF122" s="1344"/>
      <c r="BG122" s="113"/>
      <c r="BH122" s="1344"/>
      <c r="BI122" s="355"/>
      <c r="BJ122" s="357"/>
      <c r="BK122" s="113"/>
      <c r="BL122" s="356"/>
      <c r="BM122" s="113"/>
      <c r="BN122" s="113"/>
      <c r="BO122" s="358"/>
      <c r="BP122" s="1343"/>
      <c r="BQ122" s="1343"/>
      <c r="BR122" s="113"/>
      <c r="BS122" s="113"/>
      <c r="BT122" s="113"/>
      <c r="BU122" s="113"/>
      <c r="BV122" s="113"/>
      <c r="BW122" s="113"/>
      <c r="BX122" s="113"/>
      <c r="BY122" s="1344"/>
      <c r="BZ122" s="113"/>
      <c r="CA122" s="1344"/>
      <c r="CB122" s="113"/>
      <c r="CC122" s="1344"/>
      <c r="CD122" s="355"/>
      <c r="CE122" s="357"/>
      <c r="CF122" s="113"/>
      <c r="CG122" s="356"/>
      <c r="CH122" s="113"/>
      <c r="CI122" s="113"/>
      <c r="CJ122" s="358"/>
      <c r="CK122" s="1343"/>
      <c r="CL122" s="1343"/>
      <c r="CM122" s="113"/>
      <c r="CN122" s="113"/>
      <c r="CO122" s="113"/>
      <c r="CP122" s="113"/>
      <c r="CQ122" s="113"/>
      <c r="CR122" s="113"/>
      <c r="CS122" s="113"/>
      <c r="CT122" s="1344"/>
      <c r="CU122" s="113"/>
      <c r="CV122" s="1344"/>
      <c r="CW122" s="113"/>
      <c r="CX122" s="1344"/>
      <c r="CY122" s="355"/>
      <c r="CZ122" s="357"/>
      <c r="DA122" s="113"/>
      <c r="DB122" s="356"/>
      <c r="DC122" s="113"/>
      <c r="DD122" s="113"/>
      <c r="DE122" s="358"/>
      <c r="DF122" s="1343"/>
      <c r="DG122" s="1343"/>
      <c r="DH122" s="113"/>
      <c r="DI122" s="113"/>
      <c r="DJ122" s="113"/>
      <c r="DK122" s="113"/>
      <c r="DL122" s="113"/>
      <c r="DM122" s="113"/>
      <c r="DN122" s="113"/>
      <c r="DO122" s="1344"/>
      <c r="DP122" s="113"/>
      <c r="DQ122" s="1344"/>
      <c r="DR122" s="113"/>
      <c r="DS122" s="1344"/>
      <c r="DT122" s="355"/>
      <c r="DU122" s="357"/>
      <c r="DV122" s="113"/>
      <c r="DW122" s="356"/>
      <c r="DX122" s="113"/>
      <c r="DY122" s="113"/>
      <c r="DZ122" s="358"/>
      <c r="EA122" s="1343"/>
      <c r="EB122" s="1343"/>
      <c r="EC122" s="113"/>
      <c r="ED122" s="113"/>
      <c r="EE122" s="113"/>
      <c r="EF122" s="113"/>
      <c r="EG122" s="113"/>
      <c r="EH122" s="113"/>
      <c r="EI122" s="113"/>
      <c r="EJ122" s="1344"/>
      <c r="EK122" s="113"/>
      <c r="EL122" s="1344"/>
      <c r="EM122" s="113"/>
      <c r="EN122" s="1344"/>
      <c r="EO122" s="355"/>
      <c r="EP122" s="357"/>
      <c r="EQ122" s="113"/>
      <c r="ER122" s="356"/>
      <c r="ES122" s="113"/>
      <c r="ET122" s="113"/>
      <c r="EU122" s="358"/>
      <c r="EV122" s="259" t="s">
        <v>56</v>
      </c>
      <c r="EW122" s="260"/>
      <c r="EX122" s="109"/>
      <c r="EY122" s="153"/>
      <c r="EZ122" s="154"/>
      <c r="FA122" s="154"/>
      <c r="FB122" s="154"/>
      <c r="FC122" s="154"/>
      <c r="FD122" s="140"/>
      <c r="FE122" s="155">
        <f>SUMIF($F$90:$F$109,2020,FE$94:FE$113)</f>
        <v>0</v>
      </c>
      <c r="FF122" s="138"/>
      <c r="FG122" s="155">
        <f>SUMIF($F$90:$F$109,2020,FG$94:FG$113)</f>
        <v>0</v>
      </c>
      <c r="FH122" s="312"/>
      <c r="FI122" s="155">
        <f>SUMIF($F$90:$F$109,2020,FI$94:FI$113)</f>
        <v>0</v>
      </c>
      <c r="FJ122" s="312"/>
      <c r="FK122" s="313"/>
      <c r="FL122" s="314"/>
      <c r="FM122" s="156">
        <f>SUMIF($F$90:$F$109,2020,FM$94:FM$113)</f>
        <v>0</v>
      </c>
      <c r="FN122" s="311"/>
      <c r="FO122" s="152"/>
      <c r="FP122" s="181"/>
      <c r="FQ122" s="259" t="s">
        <v>56</v>
      </c>
      <c r="FR122" s="260"/>
      <c r="FS122" s="109"/>
      <c r="FT122" s="153"/>
      <c r="FU122" s="154"/>
      <c r="FV122" s="154"/>
      <c r="FW122" s="154"/>
      <c r="FX122" s="154"/>
      <c r="FY122" s="140"/>
      <c r="FZ122" s="155">
        <f>SUMIF($F$90:$F$109,2020,FZ$94:FZ$113)</f>
        <v>0</v>
      </c>
      <c r="GA122" s="138"/>
      <c r="GB122" s="155">
        <f>SUMIF($F$90:$F$109,2020,GB$94:GB$113)</f>
        <v>0</v>
      </c>
      <c r="GC122" s="312"/>
      <c r="GD122" s="155">
        <f>SUMIF($F$90:$F$109,2020,GD$94:GD$113)</f>
        <v>0</v>
      </c>
      <c r="GE122" s="312"/>
      <c r="GF122" s="313"/>
      <c r="GG122" s="314"/>
      <c r="GH122" s="156">
        <f>SUMIF($F$90:$F$109,2020,GH$94:GH$113)</f>
        <v>0</v>
      </c>
      <c r="GI122" s="311"/>
      <c r="GJ122" s="152"/>
      <c r="GK122" s="181"/>
      <c r="GR122" s="2441"/>
      <c r="GS122" s="2441" t="s">
        <v>102</v>
      </c>
      <c r="GT122" s="2441"/>
      <c r="GU122" s="2441"/>
      <c r="GV122" s="2441"/>
      <c r="GW122" s="2441"/>
      <c r="GX122" s="2441"/>
      <c r="GY122" s="2441"/>
      <c r="GZ122" s="2441"/>
      <c r="HA122" s="2441"/>
      <c r="HB122" s="2441"/>
      <c r="HC122" s="2441"/>
      <c r="HD122" s="2441"/>
      <c r="HE122" s="2441"/>
      <c r="HF122" s="2441"/>
      <c r="HG122" s="2441"/>
      <c r="HH122" s="2441"/>
      <c r="HI122" s="2441"/>
      <c r="HJ122" s="2441"/>
      <c r="HK122" s="2441"/>
      <c r="HL122" s="2441"/>
      <c r="HM122" s="2441"/>
      <c r="HN122" s="2441"/>
      <c r="HO122" s="2441"/>
      <c r="HP122" s="2441"/>
      <c r="HQ122" s="2441"/>
      <c r="HR122" s="2441"/>
      <c r="HS122" s="2441"/>
      <c r="HT122" s="2441"/>
      <c r="HU122" s="2441"/>
      <c r="HW122" s="2460"/>
    </row>
    <row r="123" spans="1:235" ht="39.950000000000003" customHeight="1" thickBot="1" x14ac:dyDescent="0.4">
      <c r="L123" s="135"/>
      <c r="Z123" s="136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EV123" s="1345" t="s">
        <v>415</v>
      </c>
      <c r="EW123" s="1346"/>
      <c r="EX123" s="322"/>
      <c r="EY123" s="319"/>
      <c r="EZ123" s="320"/>
      <c r="FA123" s="320"/>
      <c r="FB123" s="320"/>
      <c r="FC123" s="321"/>
      <c r="FD123" s="322"/>
      <c r="FE123" s="1347" t="s">
        <v>505</v>
      </c>
      <c r="FF123" s="1348"/>
      <c r="FG123" s="1348"/>
      <c r="FH123" s="1348"/>
      <c r="FI123" s="1349"/>
      <c r="FJ123" s="310"/>
      <c r="FK123" s="323"/>
      <c r="FL123" s="324"/>
      <c r="FM123" s="244" t="s">
        <v>469</v>
      </c>
      <c r="FN123" s="322"/>
      <c r="FO123" s="325"/>
      <c r="FP123" s="181"/>
      <c r="FQ123" s="1345" t="s">
        <v>415</v>
      </c>
      <c r="FR123" s="1346"/>
      <c r="FS123" s="322"/>
      <c r="FT123" s="319"/>
      <c r="FU123" s="320"/>
      <c r="FV123" s="320"/>
      <c r="FW123" s="320"/>
      <c r="FX123" s="321"/>
      <c r="FY123" s="322"/>
      <c r="FZ123" s="1347" t="s">
        <v>505</v>
      </c>
      <c r="GA123" s="1348"/>
      <c r="GB123" s="1348"/>
      <c r="GC123" s="1348"/>
      <c r="GD123" s="1349"/>
      <c r="GE123" s="310"/>
      <c r="GF123" s="323"/>
      <c r="GG123" s="324"/>
      <c r="GH123" s="244" t="s">
        <v>469</v>
      </c>
      <c r="GI123" s="322"/>
      <c r="GJ123" s="325"/>
      <c r="GK123" s="181"/>
      <c r="GR123" s="2441"/>
      <c r="GS123" s="2441" t="s">
        <v>103</v>
      </c>
      <c r="GT123" s="2441"/>
      <c r="GU123" s="2441"/>
      <c r="GV123" s="2441"/>
      <c r="GW123" s="2441"/>
      <c r="GX123" s="2441"/>
      <c r="GY123" s="2441"/>
      <c r="GZ123" s="2441"/>
      <c r="HA123" s="2441"/>
      <c r="HB123" s="2441"/>
      <c r="HC123" s="2441"/>
      <c r="HD123" s="2441"/>
      <c r="HE123" s="2441"/>
      <c r="HF123" s="2441"/>
      <c r="HG123" s="2441"/>
      <c r="HH123" s="2441"/>
      <c r="HI123" s="2441"/>
      <c r="HJ123" s="2441"/>
      <c r="HK123" s="2441"/>
      <c r="HL123" s="2441"/>
      <c r="HM123" s="2441"/>
      <c r="HN123" s="2441"/>
      <c r="HO123" s="2441"/>
      <c r="HP123" s="2441"/>
      <c r="HQ123" s="2441"/>
      <c r="HR123" s="2441"/>
      <c r="HS123" s="2441"/>
      <c r="HT123" s="2441"/>
      <c r="HU123" s="2441"/>
      <c r="HW123" s="2460"/>
    </row>
    <row r="124" spans="1:235" ht="30" customHeight="1" thickBot="1" x14ac:dyDescent="0.3">
      <c r="A124" s="372"/>
      <c r="B124" s="1350"/>
      <c r="C124" s="372"/>
      <c r="D124" s="372"/>
      <c r="E124" s="372"/>
      <c r="F124" s="372"/>
      <c r="G124" s="372"/>
      <c r="H124" s="372"/>
      <c r="I124" s="372"/>
      <c r="J124" s="373"/>
      <c r="K124" s="372"/>
      <c r="L124" s="372"/>
      <c r="M124" s="37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78"/>
      <c r="Z124" s="1284" t="s">
        <v>616</v>
      </c>
      <c r="AA124" s="1285"/>
      <c r="AB124" s="1285"/>
      <c r="AC124" s="1285"/>
      <c r="AD124" s="1285"/>
      <c r="AE124" s="1285"/>
      <c r="AF124" s="1285"/>
      <c r="AG124" s="1285"/>
      <c r="AH124" s="1285"/>
      <c r="AI124" s="1285"/>
      <c r="AJ124" s="1285"/>
      <c r="AK124" s="1285"/>
      <c r="AL124" s="1285"/>
      <c r="AM124" s="1285"/>
      <c r="AN124" s="1285"/>
      <c r="AO124" s="1285"/>
      <c r="AP124" s="1285"/>
      <c r="AQ124" s="1285"/>
      <c r="AR124" s="1285"/>
      <c r="AS124" s="1286"/>
      <c r="AT124" s="181"/>
      <c r="AU124" s="1284" t="str">
        <f>Z124</f>
        <v xml:space="preserve">  5. Flexibele maatregelen</v>
      </c>
      <c r="AV124" s="1287"/>
      <c r="AW124" s="1285"/>
      <c r="AX124" s="1285"/>
      <c r="AY124" s="1285"/>
      <c r="AZ124" s="1285"/>
      <c r="BA124" s="1285"/>
      <c r="BB124" s="1285"/>
      <c r="BC124" s="1285"/>
      <c r="BD124" s="1285"/>
      <c r="BE124" s="1285"/>
      <c r="BF124" s="1285"/>
      <c r="BG124" s="1285"/>
      <c r="BH124" s="1285"/>
      <c r="BI124" s="1285"/>
      <c r="BJ124" s="1285"/>
      <c r="BK124" s="1285"/>
      <c r="BL124" s="1285"/>
      <c r="BM124" s="1285"/>
      <c r="BN124" s="1286"/>
      <c r="BO124" s="181"/>
      <c r="BP124" s="1284" t="str">
        <f>AU124</f>
        <v xml:space="preserve">  5. Flexibele maatregelen</v>
      </c>
      <c r="BQ124" s="1287"/>
      <c r="BR124" s="1285"/>
      <c r="BS124" s="1285"/>
      <c r="BT124" s="1285"/>
      <c r="BU124" s="1285"/>
      <c r="BV124" s="1285"/>
      <c r="BW124" s="1285"/>
      <c r="BX124" s="1285"/>
      <c r="BY124" s="1285"/>
      <c r="BZ124" s="1285"/>
      <c r="CA124" s="1285"/>
      <c r="CB124" s="1285"/>
      <c r="CC124" s="1285"/>
      <c r="CD124" s="1285"/>
      <c r="CE124" s="1285"/>
      <c r="CF124" s="1285"/>
      <c r="CG124" s="1285"/>
      <c r="CH124" s="1285"/>
      <c r="CI124" s="1286"/>
      <c r="CJ124" s="181"/>
      <c r="CK124" s="1284" t="str">
        <f>BP124</f>
        <v xml:space="preserve">  5. Flexibele maatregelen</v>
      </c>
      <c r="CL124" s="1285"/>
      <c r="CM124" s="1285"/>
      <c r="CN124" s="1285"/>
      <c r="CO124" s="1285"/>
      <c r="CP124" s="1285"/>
      <c r="CQ124" s="1285"/>
      <c r="CR124" s="1285"/>
      <c r="CS124" s="1285"/>
      <c r="CT124" s="1285"/>
      <c r="CU124" s="1285"/>
      <c r="CV124" s="1285"/>
      <c r="CW124" s="1285"/>
      <c r="CX124" s="1285"/>
      <c r="CY124" s="1285"/>
      <c r="CZ124" s="1285"/>
      <c r="DA124" s="1285"/>
      <c r="DB124" s="1285"/>
      <c r="DC124" s="1285"/>
      <c r="DD124" s="1286"/>
      <c r="DE124" s="181"/>
      <c r="DF124" s="1284" t="str">
        <f>CK124</f>
        <v xml:space="preserve">  5. Flexibele maatregelen</v>
      </c>
      <c r="DG124" s="1285"/>
      <c r="DH124" s="1285"/>
      <c r="DI124" s="1285"/>
      <c r="DJ124" s="1285"/>
      <c r="DK124" s="1285"/>
      <c r="DL124" s="1285"/>
      <c r="DM124" s="1285"/>
      <c r="DN124" s="1285"/>
      <c r="DO124" s="1285"/>
      <c r="DP124" s="1285"/>
      <c r="DQ124" s="1285"/>
      <c r="DR124" s="1285"/>
      <c r="DS124" s="1285"/>
      <c r="DT124" s="1285"/>
      <c r="DU124" s="1285"/>
      <c r="DV124" s="1285"/>
      <c r="DW124" s="1285"/>
      <c r="DX124" s="1285"/>
      <c r="DY124" s="1286"/>
      <c r="DZ124" s="181"/>
      <c r="EA124" s="1284" t="str">
        <f>DF124</f>
        <v xml:space="preserve">  5. Flexibele maatregelen</v>
      </c>
      <c r="EB124" s="1285"/>
      <c r="EC124" s="1285"/>
      <c r="ED124" s="1285"/>
      <c r="EE124" s="1285"/>
      <c r="EF124" s="1285"/>
      <c r="EG124" s="1285"/>
      <c r="EH124" s="1285"/>
      <c r="EI124" s="1285"/>
      <c r="EJ124" s="1285"/>
      <c r="EK124" s="1285"/>
      <c r="EL124" s="1285"/>
      <c r="EM124" s="1285"/>
      <c r="EN124" s="1285"/>
      <c r="EO124" s="1285"/>
      <c r="EP124" s="1285"/>
      <c r="EQ124" s="1285"/>
      <c r="ER124" s="1285"/>
      <c r="ES124" s="1285"/>
      <c r="ET124" s="1286"/>
      <c r="EU124" s="181"/>
      <c r="EV124" s="1351"/>
      <c r="EW124" s="1352"/>
      <c r="EX124" s="329"/>
      <c r="EY124" s="326"/>
      <c r="EZ124" s="327"/>
      <c r="FA124" s="327"/>
      <c r="FB124" s="327"/>
      <c r="FC124" s="328"/>
      <c r="FD124" s="329"/>
      <c r="FE124" s="224" t="s">
        <v>42</v>
      </c>
      <c r="FF124" s="322"/>
      <c r="FG124" s="192" t="s">
        <v>44</v>
      </c>
      <c r="FH124" s="322"/>
      <c r="FI124" s="224" t="s">
        <v>43</v>
      </c>
      <c r="FJ124" s="312"/>
      <c r="FK124" s="330"/>
      <c r="FL124" s="331"/>
      <c r="FM124" s="247"/>
      <c r="FN124" s="329"/>
      <c r="FO124" s="332"/>
      <c r="FP124" s="181"/>
      <c r="FQ124" s="1351"/>
      <c r="FR124" s="1352"/>
      <c r="FS124" s="329"/>
      <c r="FT124" s="326"/>
      <c r="FU124" s="327"/>
      <c r="FV124" s="327"/>
      <c r="FW124" s="327"/>
      <c r="FX124" s="328"/>
      <c r="FY124" s="329"/>
      <c r="FZ124" s="224" t="s">
        <v>42</v>
      </c>
      <c r="GA124" s="322"/>
      <c r="GB124" s="192" t="s">
        <v>44</v>
      </c>
      <c r="GC124" s="322"/>
      <c r="GD124" s="224" t="s">
        <v>43</v>
      </c>
      <c r="GE124" s="312"/>
      <c r="GF124" s="330"/>
      <c r="GG124" s="331"/>
      <c r="GH124" s="247"/>
      <c r="GI124" s="329"/>
      <c r="GJ124" s="332"/>
      <c r="GK124" s="181"/>
      <c r="GR124" s="2441"/>
      <c r="GS124" s="2441" t="s">
        <v>104</v>
      </c>
      <c r="GT124" s="2441"/>
      <c r="GU124" s="2441"/>
      <c r="GV124" s="2441"/>
      <c r="GW124" s="2441"/>
      <c r="GX124" s="2441"/>
      <c r="GY124" s="2441"/>
      <c r="GZ124" s="2441"/>
      <c r="HA124" s="2441"/>
      <c r="HB124" s="2441"/>
      <c r="HC124" s="2441"/>
      <c r="HD124" s="2441"/>
      <c r="HE124" s="2441"/>
      <c r="HF124" s="2441"/>
      <c r="HG124" s="2441"/>
      <c r="HH124" s="2441"/>
      <c r="HI124" s="2441"/>
      <c r="HJ124" s="2441"/>
      <c r="HK124" s="2441"/>
      <c r="HL124" s="2441"/>
      <c r="HM124" s="2441"/>
      <c r="HN124" s="2441"/>
      <c r="HO124" s="2441"/>
      <c r="HP124" s="2441"/>
      <c r="HQ124" s="2441"/>
      <c r="HR124" s="2441"/>
      <c r="HS124" s="2441"/>
      <c r="HT124" s="2441"/>
      <c r="HU124" s="2441"/>
      <c r="HW124" s="2460"/>
    </row>
    <row r="125" spans="1:235" ht="30" customHeight="1" thickBot="1" x14ac:dyDescent="0.3">
      <c r="A125" s="354"/>
      <c r="B125" s="374"/>
      <c r="C125" s="354"/>
      <c r="D125" s="374"/>
      <c r="E125" s="374"/>
      <c r="F125" s="379"/>
      <c r="G125" s="374"/>
      <c r="H125" s="374"/>
      <c r="I125" s="375"/>
      <c r="J125" s="380"/>
      <c r="K125" s="380"/>
      <c r="L125" s="380"/>
      <c r="M125" s="355"/>
      <c r="N125" s="374"/>
      <c r="O125" s="374"/>
      <c r="P125" s="374"/>
      <c r="Q125" s="374"/>
      <c r="R125" s="374"/>
      <c r="S125" s="355"/>
      <c r="T125" s="357"/>
      <c r="U125" s="2569" t="s">
        <v>1130</v>
      </c>
      <c r="V125" s="2569" t="s">
        <v>1131</v>
      </c>
      <c r="W125" s="2569" t="s">
        <v>1132</v>
      </c>
      <c r="X125" s="2569" t="s">
        <v>1133</v>
      </c>
      <c r="Y125" s="378"/>
      <c r="Z125" s="2567" t="str">
        <f>A88</f>
        <v>Nr</v>
      </c>
      <c r="AA125" s="2567" t="s">
        <v>46</v>
      </c>
      <c r="AB125" s="177"/>
      <c r="AC125" s="2567" t="s">
        <v>45</v>
      </c>
      <c r="AD125" s="82"/>
      <c r="AE125" s="2569" t="s">
        <v>796</v>
      </c>
      <c r="AF125" s="82"/>
      <c r="AG125" s="2569" t="s">
        <v>564</v>
      </c>
      <c r="AH125" s="82"/>
      <c r="AI125" s="341" t="s">
        <v>798</v>
      </c>
      <c r="AJ125" s="342"/>
      <c r="AK125" s="342"/>
      <c r="AL125" s="342"/>
      <c r="AM125" s="343"/>
      <c r="AN125" s="84"/>
      <c r="AO125" s="2569" t="s">
        <v>797</v>
      </c>
      <c r="AP125" s="86"/>
      <c r="AQ125" s="2571" t="s">
        <v>38</v>
      </c>
      <c r="AR125" s="2572"/>
      <c r="AS125" s="2573"/>
      <c r="AT125" s="181"/>
      <c r="AU125" s="2567" t="str">
        <f>Z88</f>
        <v>Nr</v>
      </c>
      <c r="AV125" s="2567" t="s">
        <v>46</v>
      </c>
      <c r="AW125" s="177"/>
      <c r="AX125" s="2567" t="s">
        <v>45</v>
      </c>
      <c r="AY125" s="82"/>
      <c r="AZ125" s="2569" t="s">
        <v>796</v>
      </c>
      <c r="BA125" s="82"/>
      <c r="BB125" s="2569" t="s">
        <v>564</v>
      </c>
      <c r="BC125" s="82"/>
      <c r="BD125" s="341" t="s">
        <v>798</v>
      </c>
      <c r="BE125" s="342"/>
      <c r="BF125" s="342"/>
      <c r="BG125" s="342"/>
      <c r="BH125" s="343"/>
      <c r="BI125" s="84"/>
      <c r="BJ125" s="2569" t="s">
        <v>797</v>
      </c>
      <c r="BK125" s="86"/>
      <c r="BL125" s="2571" t="s">
        <v>38</v>
      </c>
      <c r="BM125" s="2572"/>
      <c r="BN125" s="2573"/>
      <c r="BO125" s="181"/>
      <c r="BP125" s="2567" t="str">
        <f>AU88</f>
        <v>Nr</v>
      </c>
      <c r="BQ125" s="2567" t="s">
        <v>46</v>
      </c>
      <c r="BR125" s="177"/>
      <c r="BS125" s="2567" t="s">
        <v>45</v>
      </c>
      <c r="BT125" s="82"/>
      <c r="BU125" s="2569" t="s">
        <v>796</v>
      </c>
      <c r="BV125" s="82"/>
      <c r="BW125" s="2569" t="s">
        <v>564</v>
      </c>
      <c r="BX125" s="82"/>
      <c r="BY125" s="341" t="s">
        <v>798</v>
      </c>
      <c r="BZ125" s="342"/>
      <c r="CA125" s="342"/>
      <c r="CB125" s="342"/>
      <c r="CC125" s="343"/>
      <c r="CD125" s="84"/>
      <c r="CE125" s="2569" t="s">
        <v>797</v>
      </c>
      <c r="CF125" s="86"/>
      <c r="CG125" s="2571" t="s">
        <v>38</v>
      </c>
      <c r="CH125" s="2572"/>
      <c r="CI125" s="2573"/>
      <c r="CJ125" s="181"/>
      <c r="CK125" s="2567" t="str">
        <f>BP88</f>
        <v>Nr</v>
      </c>
      <c r="CL125" s="2567" t="s">
        <v>46</v>
      </c>
      <c r="CM125" s="177"/>
      <c r="CN125" s="2567" t="s">
        <v>45</v>
      </c>
      <c r="CO125" s="82"/>
      <c r="CP125" s="2569" t="s">
        <v>796</v>
      </c>
      <c r="CQ125" s="82"/>
      <c r="CR125" s="2569" t="s">
        <v>564</v>
      </c>
      <c r="CS125" s="82"/>
      <c r="CT125" s="341" t="s">
        <v>798</v>
      </c>
      <c r="CU125" s="342"/>
      <c r="CV125" s="342"/>
      <c r="CW125" s="342"/>
      <c r="CX125" s="343"/>
      <c r="CY125" s="84"/>
      <c r="CZ125" s="2569" t="s">
        <v>797</v>
      </c>
      <c r="DA125" s="86"/>
      <c r="DB125" s="2571" t="s">
        <v>38</v>
      </c>
      <c r="DC125" s="2572"/>
      <c r="DD125" s="2573"/>
      <c r="DE125" s="181"/>
      <c r="DF125" s="2567" t="str">
        <f>CK88</f>
        <v>Nr</v>
      </c>
      <c r="DG125" s="2567" t="s">
        <v>46</v>
      </c>
      <c r="DH125" s="177"/>
      <c r="DI125" s="2567" t="s">
        <v>45</v>
      </c>
      <c r="DJ125" s="82"/>
      <c r="DK125" s="2569" t="s">
        <v>796</v>
      </c>
      <c r="DL125" s="82"/>
      <c r="DM125" s="2569" t="s">
        <v>564</v>
      </c>
      <c r="DN125" s="82"/>
      <c r="DO125" s="341" t="s">
        <v>798</v>
      </c>
      <c r="DP125" s="342"/>
      <c r="DQ125" s="342"/>
      <c r="DR125" s="342"/>
      <c r="DS125" s="343"/>
      <c r="DT125" s="84"/>
      <c r="DU125" s="2569" t="s">
        <v>797</v>
      </c>
      <c r="DV125" s="86"/>
      <c r="DW125" s="2571" t="s">
        <v>38</v>
      </c>
      <c r="DX125" s="2572"/>
      <c r="DY125" s="2573"/>
      <c r="DZ125" s="181"/>
      <c r="EA125" s="2567" t="str">
        <f>DF88</f>
        <v>Nr</v>
      </c>
      <c r="EB125" s="2567" t="s">
        <v>46</v>
      </c>
      <c r="EC125" s="177"/>
      <c r="ED125" s="2567" t="s">
        <v>45</v>
      </c>
      <c r="EE125" s="82"/>
      <c r="EF125" s="2569" t="s">
        <v>796</v>
      </c>
      <c r="EG125" s="82"/>
      <c r="EH125" s="2569" t="s">
        <v>564</v>
      </c>
      <c r="EI125" s="82"/>
      <c r="EJ125" s="341" t="s">
        <v>798</v>
      </c>
      <c r="EK125" s="342"/>
      <c r="EL125" s="342"/>
      <c r="EM125" s="342"/>
      <c r="EN125" s="343"/>
      <c r="EO125" s="84"/>
      <c r="EP125" s="2569" t="s">
        <v>797</v>
      </c>
      <c r="EQ125" s="86"/>
      <c r="ER125" s="2571" t="s">
        <v>38</v>
      </c>
      <c r="ES125" s="2572"/>
      <c r="ET125" s="2573"/>
      <c r="EU125" s="181"/>
      <c r="EV125" s="1353"/>
      <c r="EW125" s="1354"/>
      <c r="EX125" s="336"/>
      <c r="EY125" s="333"/>
      <c r="EZ125" s="334"/>
      <c r="FA125" s="334"/>
      <c r="FB125" s="334"/>
      <c r="FC125" s="335"/>
      <c r="FD125" s="336"/>
      <c r="FE125" s="668" t="e">
        <f>#REF!+FE39</f>
        <v>#REF!</v>
      </c>
      <c r="FF125" s="336"/>
      <c r="FG125" s="668" t="e">
        <f>#REF!+FG39</f>
        <v>#REF!</v>
      </c>
      <c r="FH125" s="336"/>
      <c r="FI125" s="668" t="e">
        <f>#REF!+FI39</f>
        <v>#REF!</v>
      </c>
      <c r="FJ125" s="315"/>
      <c r="FK125" s="337"/>
      <c r="FL125" s="338"/>
      <c r="FM125" s="133" t="e">
        <f>#REF!+FM39</f>
        <v>#REF!</v>
      </c>
      <c r="FN125" s="336"/>
      <c r="FO125" s="339"/>
      <c r="FP125" s="183"/>
      <c r="FQ125" s="1353"/>
      <c r="FR125" s="1354"/>
      <c r="FS125" s="336"/>
      <c r="FT125" s="333"/>
      <c r="FU125" s="334"/>
      <c r="FV125" s="334"/>
      <c r="FW125" s="334"/>
      <c r="FX125" s="335"/>
      <c r="FY125" s="336"/>
      <c r="FZ125" s="668" t="e">
        <f>#REF!+FZ39</f>
        <v>#REF!</v>
      </c>
      <c r="GA125" s="336"/>
      <c r="GB125" s="668" t="e">
        <f>#REF!+GB39</f>
        <v>#REF!</v>
      </c>
      <c r="GC125" s="336"/>
      <c r="GD125" s="668" t="e">
        <f>#REF!+GD39</f>
        <v>#REF!</v>
      </c>
      <c r="GE125" s="315"/>
      <c r="GF125" s="337"/>
      <c r="GG125" s="338"/>
      <c r="GH125" s="133" t="e">
        <f>#REF!+GH39</f>
        <v>#REF!</v>
      </c>
      <c r="GI125" s="336"/>
      <c r="GJ125" s="339"/>
      <c r="GK125" s="183"/>
      <c r="GR125" s="2441"/>
      <c r="GS125" s="2441" t="s">
        <v>105</v>
      </c>
      <c r="GT125" s="2441"/>
      <c r="GU125" s="2441"/>
      <c r="GV125" s="2441"/>
      <c r="GW125" s="2441"/>
      <c r="GX125" s="2441"/>
      <c r="GY125" s="2441"/>
      <c r="GZ125" s="2441"/>
      <c r="HA125" s="2441"/>
      <c r="HB125" s="2441"/>
      <c r="HC125" s="2441"/>
      <c r="HD125" s="2441"/>
      <c r="HE125" s="2441"/>
      <c r="HF125" s="2441"/>
      <c r="HG125" s="2441"/>
      <c r="HH125" s="2441"/>
      <c r="HI125" s="2441"/>
      <c r="HJ125" s="2441"/>
      <c r="HK125" s="2441"/>
      <c r="HL125" s="2441"/>
      <c r="HM125" s="2441"/>
      <c r="HN125" s="2441"/>
      <c r="HO125" s="2441"/>
      <c r="HP125" s="2441"/>
      <c r="HQ125" s="2441"/>
      <c r="HR125" s="2441"/>
      <c r="HS125" s="2441"/>
      <c r="HT125" s="2441"/>
      <c r="HU125" s="2441"/>
      <c r="HW125" s="2460"/>
    </row>
    <row r="126" spans="1:235" ht="30" customHeight="1" thickBot="1" x14ac:dyDescent="0.3">
      <c r="A126" s="354"/>
      <c r="B126" s="354"/>
      <c r="C126" s="354"/>
      <c r="D126" s="354"/>
      <c r="E126" s="374"/>
      <c r="F126" s="379"/>
      <c r="G126" s="374"/>
      <c r="H126" s="354"/>
      <c r="I126" s="375"/>
      <c r="J126" s="358"/>
      <c r="K126" s="376"/>
      <c r="L126" s="358"/>
      <c r="M126" s="355"/>
      <c r="N126" s="374"/>
      <c r="O126" s="374"/>
      <c r="P126" s="374"/>
      <c r="Q126" s="354"/>
      <c r="R126" s="374"/>
      <c r="S126" s="355"/>
      <c r="T126" s="357"/>
      <c r="U126" s="2570"/>
      <c r="V126" s="2570"/>
      <c r="W126" s="2570"/>
      <c r="X126" s="2570"/>
      <c r="Y126" s="378"/>
      <c r="Z126" s="2568"/>
      <c r="AA126" s="2568"/>
      <c r="AB126" s="178"/>
      <c r="AC126" s="2568"/>
      <c r="AD126" s="88"/>
      <c r="AE126" s="2570"/>
      <c r="AF126" s="88"/>
      <c r="AG126" s="2570"/>
      <c r="AH126" s="88"/>
      <c r="AI126" s="194" t="s">
        <v>42</v>
      </c>
      <c r="AJ126" s="227"/>
      <c r="AK126" s="192" t="s">
        <v>44</v>
      </c>
      <c r="AL126" s="87"/>
      <c r="AM126" s="224" t="s">
        <v>43</v>
      </c>
      <c r="AN126" s="89"/>
      <c r="AO126" s="2570"/>
      <c r="AP126" s="91"/>
      <c r="AQ126" s="2574"/>
      <c r="AR126" s="2575"/>
      <c r="AS126" s="2576"/>
      <c r="AT126" s="181"/>
      <c r="AU126" s="2568"/>
      <c r="AV126" s="2568"/>
      <c r="AW126" s="178"/>
      <c r="AX126" s="2568"/>
      <c r="AY126" s="88"/>
      <c r="AZ126" s="2570"/>
      <c r="BA126" s="88"/>
      <c r="BB126" s="2570"/>
      <c r="BC126" s="88"/>
      <c r="BD126" s="194" t="s">
        <v>42</v>
      </c>
      <c r="BE126" s="227"/>
      <c r="BF126" s="192" t="s">
        <v>44</v>
      </c>
      <c r="BG126" s="87"/>
      <c r="BH126" s="224" t="s">
        <v>43</v>
      </c>
      <c r="BI126" s="89"/>
      <c r="BJ126" s="2570"/>
      <c r="BK126" s="91"/>
      <c r="BL126" s="2574"/>
      <c r="BM126" s="2575"/>
      <c r="BN126" s="2576"/>
      <c r="BO126" s="181"/>
      <c r="BP126" s="2568"/>
      <c r="BQ126" s="2568"/>
      <c r="BR126" s="178"/>
      <c r="BS126" s="2568"/>
      <c r="BT126" s="88"/>
      <c r="BU126" s="2570"/>
      <c r="BV126" s="88"/>
      <c r="BW126" s="2570"/>
      <c r="BX126" s="88"/>
      <c r="BY126" s="194" t="s">
        <v>42</v>
      </c>
      <c r="BZ126" s="227"/>
      <c r="CA126" s="192" t="s">
        <v>44</v>
      </c>
      <c r="CB126" s="87"/>
      <c r="CC126" s="224" t="s">
        <v>43</v>
      </c>
      <c r="CD126" s="89"/>
      <c r="CE126" s="2570"/>
      <c r="CF126" s="91"/>
      <c r="CG126" s="2574"/>
      <c r="CH126" s="2575"/>
      <c r="CI126" s="2576"/>
      <c r="CJ126" s="181"/>
      <c r="CK126" s="2568"/>
      <c r="CL126" s="2568"/>
      <c r="CM126" s="178"/>
      <c r="CN126" s="2568"/>
      <c r="CO126" s="88"/>
      <c r="CP126" s="2570"/>
      <c r="CQ126" s="88"/>
      <c r="CR126" s="2570"/>
      <c r="CS126" s="88"/>
      <c r="CT126" s="194" t="s">
        <v>42</v>
      </c>
      <c r="CU126" s="227"/>
      <c r="CV126" s="192" t="s">
        <v>44</v>
      </c>
      <c r="CW126" s="87"/>
      <c r="CX126" s="224" t="s">
        <v>43</v>
      </c>
      <c r="CY126" s="89"/>
      <c r="CZ126" s="2570"/>
      <c r="DA126" s="91"/>
      <c r="DB126" s="2574"/>
      <c r="DC126" s="2575"/>
      <c r="DD126" s="2576"/>
      <c r="DE126" s="181"/>
      <c r="DF126" s="2568"/>
      <c r="DG126" s="2568"/>
      <c r="DH126" s="178"/>
      <c r="DI126" s="2568"/>
      <c r="DJ126" s="88"/>
      <c r="DK126" s="2570"/>
      <c r="DL126" s="88"/>
      <c r="DM126" s="2570"/>
      <c r="DN126" s="88"/>
      <c r="DO126" s="194" t="s">
        <v>42</v>
      </c>
      <c r="DP126" s="227"/>
      <c r="DQ126" s="192" t="s">
        <v>44</v>
      </c>
      <c r="DR126" s="87"/>
      <c r="DS126" s="224" t="s">
        <v>43</v>
      </c>
      <c r="DT126" s="89"/>
      <c r="DU126" s="2570"/>
      <c r="DV126" s="91"/>
      <c r="DW126" s="2574"/>
      <c r="DX126" s="2575"/>
      <c r="DY126" s="2576"/>
      <c r="DZ126" s="181"/>
      <c r="EA126" s="2568"/>
      <c r="EB126" s="2568"/>
      <c r="EC126" s="178"/>
      <c r="ED126" s="2568"/>
      <c r="EE126" s="88"/>
      <c r="EF126" s="2570"/>
      <c r="EG126" s="88"/>
      <c r="EH126" s="2570"/>
      <c r="EI126" s="88"/>
      <c r="EJ126" s="194" t="s">
        <v>42</v>
      </c>
      <c r="EK126" s="227"/>
      <c r="EL126" s="192" t="s">
        <v>44</v>
      </c>
      <c r="EM126" s="87"/>
      <c r="EN126" s="224" t="s">
        <v>43</v>
      </c>
      <c r="EO126" s="89"/>
      <c r="EP126" s="2570"/>
      <c r="EQ126" s="91"/>
      <c r="ER126" s="2574"/>
      <c r="ES126" s="2575"/>
      <c r="ET126" s="2576"/>
      <c r="EU126" s="181"/>
      <c r="EV126" s="1343"/>
      <c r="EW126" s="1343"/>
      <c r="EX126" s="113"/>
      <c r="EY126" s="113"/>
      <c r="EZ126" s="113"/>
      <c r="FA126" s="113"/>
      <c r="FB126" s="113"/>
      <c r="FC126" s="113"/>
      <c r="FD126" s="113"/>
      <c r="FE126" s="1344"/>
      <c r="FF126" s="113"/>
      <c r="FG126" s="1344"/>
      <c r="FH126" s="113"/>
      <c r="FI126" s="1344"/>
      <c r="FJ126" s="355"/>
      <c r="FK126" s="357"/>
      <c r="FL126" s="113"/>
      <c r="FM126" s="356"/>
      <c r="FN126" s="113"/>
      <c r="FO126" s="113"/>
      <c r="FP126" s="358"/>
      <c r="FQ126" s="1343"/>
      <c r="FR126" s="1343"/>
      <c r="FS126" s="113"/>
      <c r="FT126" s="113"/>
      <c r="FU126" s="113"/>
      <c r="FV126" s="113"/>
      <c r="FW126" s="113"/>
      <c r="FX126" s="113"/>
      <c r="FY126" s="113"/>
      <c r="FZ126" s="1344"/>
      <c r="GA126" s="113"/>
      <c r="GB126" s="1344"/>
      <c r="GC126" s="113"/>
      <c r="GD126" s="1344"/>
      <c r="GE126" s="355"/>
      <c r="GF126" s="357"/>
      <c r="GG126" s="113"/>
      <c r="GH126" s="356"/>
      <c r="GI126" s="113"/>
      <c r="GJ126" s="113"/>
      <c r="GK126" s="358"/>
      <c r="GL126" s="359"/>
      <c r="GM126" s="359"/>
      <c r="GN126" s="359"/>
      <c r="GR126" s="2441"/>
      <c r="GS126" s="2441" t="s">
        <v>106</v>
      </c>
      <c r="GT126" s="2441"/>
      <c r="GU126" s="2441"/>
      <c r="GV126" s="2441"/>
      <c r="GW126" s="2441"/>
      <c r="GX126" s="2441"/>
      <c r="GY126" s="2441"/>
      <c r="GZ126" s="2441"/>
      <c r="HA126" s="2441"/>
      <c r="HB126" s="2441"/>
      <c r="HC126" s="2441"/>
      <c r="HD126" s="2441"/>
      <c r="HE126" s="2441"/>
      <c r="HF126" s="2441"/>
      <c r="HG126" s="2441"/>
      <c r="HH126" s="2441"/>
      <c r="HI126" s="2441"/>
      <c r="HJ126" s="2441"/>
      <c r="HK126" s="2441"/>
      <c r="HL126" s="2441"/>
      <c r="HM126" s="2441"/>
      <c r="HN126" s="2441"/>
      <c r="HO126" s="2441"/>
      <c r="HP126" s="2441"/>
      <c r="HQ126" s="2441"/>
      <c r="HR126" s="2441"/>
      <c r="HS126" s="2441"/>
      <c r="HT126" s="2441"/>
      <c r="HU126" s="2441"/>
      <c r="HW126" s="2460"/>
    </row>
    <row r="127" spans="1:235" s="627" customFormat="1" ht="18.75" customHeight="1" x14ac:dyDescent="0.25">
      <c r="A127" s="717"/>
      <c r="B127" s="718"/>
      <c r="C127" s="354"/>
      <c r="D127" s="377"/>
      <c r="E127" s="374"/>
      <c r="F127" s="719"/>
      <c r="G127" s="374"/>
      <c r="H127" s="719"/>
      <c r="I127" s="720"/>
      <c r="J127" s="377"/>
      <c r="K127" s="721"/>
      <c r="L127" s="377"/>
      <c r="M127" s="354"/>
      <c r="N127" s="377"/>
      <c r="O127" s="374"/>
      <c r="P127" s="377"/>
      <c r="Q127" s="354"/>
      <c r="R127" s="722"/>
      <c r="S127" s="354"/>
      <c r="T127" s="723"/>
      <c r="U127" s="1290"/>
      <c r="V127" s="1290"/>
      <c r="W127" s="1290"/>
      <c r="X127" s="1290"/>
      <c r="Y127" s="724"/>
      <c r="Z127" s="619" t="s">
        <v>539</v>
      </c>
      <c r="AA127" s="2128" t="s">
        <v>181</v>
      </c>
      <c r="AB127" s="148"/>
      <c r="AC127" s="2113"/>
      <c r="AD127" s="139"/>
      <c r="AE127" s="1310"/>
      <c r="AF127" s="139"/>
      <c r="AG127" s="2129"/>
      <c r="AH127" s="139"/>
      <c r="AI127" s="212"/>
      <c r="AJ127" s="611"/>
      <c r="AK127" s="212"/>
      <c r="AL127" s="617"/>
      <c r="AM127" s="6" t="str">
        <f>IF(SUM(AI127,AK127)=0,"",SUM(AI127,AK127))</f>
        <v/>
      </c>
      <c r="AN127" s="618"/>
      <c r="AO127" s="2130"/>
      <c r="AP127" s="636"/>
      <c r="AQ127" s="2612"/>
      <c r="AR127" s="2613"/>
      <c r="AS127" s="2614"/>
      <c r="AT127" s="181"/>
      <c r="AU127" s="619" t="str">
        <f>Z127</f>
        <v>F1</v>
      </c>
      <c r="AV127" s="2128" t="str">
        <f>IF(AA127="","",AA127)</f>
        <v xml:space="preserve"> </v>
      </c>
      <c r="AW127" s="148"/>
      <c r="AX127" s="2113" t="str">
        <f>IF(AC127="","",AC127)</f>
        <v/>
      </c>
      <c r="AY127" s="139"/>
      <c r="AZ127" s="1310" t="str">
        <f>IF(AE127="","",AE127)</f>
        <v/>
      </c>
      <c r="BA127" s="139"/>
      <c r="BB127" s="2129" t="str">
        <f>IF(AG127="","",AG127)</f>
        <v/>
      </c>
      <c r="BC127" s="139"/>
      <c r="BD127" s="212" t="str">
        <f>IF(AI127="","",AI127)</f>
        <v/>
      </c>
      <c r="BE127" s="611"/>
      <c r="BF127" s="212" t="str">
        <f>IF(AK127="","",AK127)</f>
        <v/>
      </c>
      <c r="BG127" s="617"/>
      <c r="BH127" s="6" t="str">
        <f>IF(SUM(BD127,BF127)=0,"",SUM(BD127,BF127))</f>
        <v/>
      </c>
      <c r="BI127" s="618"/>
      <c r="BJ127" s="2130" t="str">
        <f>IF(AO127="","",AO127)</f>
        <v/>
      </c>
      <c r="BK127" s="636"/>
      <c r="BL127" s="2612"/>
      <c r="BM127" s="2613"/>
      <c r="BN127" s="2614"/>
      <c r="BO127" s="181"/>
      <c r="BP127" s="619" t="str">
        <f>AU127</f>
        <v>F1</v>
      </c>
      <c r="BQ127" s="2128" t="str">
        <f>IF(AV127="","",AV127)</f>
        <v xml:space="preserve"> </v>
      </c>
      <c r="BR127" s="148"/>
      <c r="BS127" s="2113" t="str">
        <f>IF(AX127="","",AX127)</f>
        <v/>
      </c>
      <c r="BT127" s="139"/>
      <c r="BU127" s="1310" t="str">
        <f>IF(AZ127="","",AZ127)</f>
        <v/>
      </c>
      <c r="BV127" s="139"/>
      <c r="BW127" s="2129" t="str">
        <f>IF(BB127="","",BB127)</f>
        <v/>
      </c>
      <c r="BX127" s="139"/>
      <c r="BY127" s="212" t="str">
        <f>IF(BD127="","",BD127)</f>
        <v/>
      </c>
      <c r="BZ127" s="611"/>
      <c r="CA127" s="212" t="str">
        <f>IF(BF127="","",BF127)</f>
        <v/>
      </c>
      <c r="CB127" s="617"/>
      <c r="CC127" s="6" t="str">
        <f>IF(SUM(BY127,CA127)=0,"",SUM(BY127,CA127))</f>
        <v/>
      </c>
      <c r="CD127" s="618"/>
      <c r="CE127" s="212" t="str">
        <f>IF(BJ127="","",BJ127)</f>
        <v/>
      </c>
      <c r="CF127" s="636"/>
      <c r="CG127" s="2612"/>
      <c r="CH127" s="2613"/>
      <c r="CI127" s="2614"/>
      <c r="CJ127" s="181"/>
      <c r="CK127" s="619" t="str">
        <f>BP127</f>
        <v>F1</v>
      </c>
      <c r="CL127" s="2128" t="str">
        <f>IF(BQ127="","",BQ127)</f>
        <v xml:space="preserve"> </v>
      </c>
      <c r="CM127" s="148"/>
      <c r="CN127" s="2113" t="str">
        <f>IF(BS127="","",BS127)</f>
        <v/>
      </c>
      <c r="CO127" s="139"/>
      <c r="CP127" s="1310" t="str">
        <f>IF(BU127="","",BU127)</f>
        <v/>
      </c>
      <c r="CQ127" s="139"/>
      <c r="CR127" s="2129" t="str">
        <f>IF(BW127="","",BW127)</f>
        <v/>
      </c>
      <c r="CS127" s="139"/>
      <c r="CT127" s="212" t="str">
        <f>IF(BY127="","",BY127)</f>
        <v/>
      </c>
      <c r="CU127" s="611"/>
      <c r="CV127" s="212" t="str">
        <f>IF(CA127="","",CA127)</f>
        <v/>
      </c>
      <c r="CW127" s="617"/>
      <c r="CX127" s="6" t="str">
        <f>IF(SUM(CT127,CV127)=0,"",SUM(CT127,CV127))</f>
        <v/>
      </c>
      <c r="CY127" s="618"/>
      <c r="CZ127" s="2130" t="str">
        <f>IF(CE127="","",CE127)</f>
        <v/>
      </c>
      <c r="DA127" s="636"/>
      <c r="DB127" s="2612"/>
      <c r="DC127" s="2613"/>
      <c r="DD127" s="2614"/>
      <c r="DE127" s="181"/>
      <c r="DF127" s="619" t="str">
        <f>CK127</f>
        <v>F1</v>
      </c>
      <c r="DG127" s="2128" t="str">
        <f>IF(CL127="","",CL127)</f>
        <v xml:space="preserve"> </v>
      </c>
      <c r="DH127" s="148"/>
      <c r="DI127" s="2113" t="str">
        <f>IF(CN127="","",CN127)</f>
        <v/>
      </c>
      <c r="DJ127" s="139"/>
      <c r="DK127" s="1310" t="str">
        <f>IF(CP127="","",CP127)</f>
        <v/>
      </c>
      <c r="DL127" s="139"/>
      <c r="DM127" s="2129" t="str">
        <f>IF(CR127="","",CR127)</f>
        <v/>
      </c>
      <c r="DN127" s="139"/>
      <c r="DO127" s="212" t="str">
        <f>IF(CT127="","",CT127)</f>
        <v/>
      </c>
      <c r="DP127" s="611"/>
      <c r="DQ127" s="212" t="str">
        <f>IF(CV127="","",CV127)</f>
        <v/>
      </c>
      <c r="DR127" s="617"/>
      <c r="DS127" s="6" t="str">
        <f>IF(SUM(DO127,DQ127)=0,"",SUM(DO127,DQ127))</f>
        <v/>
      </c>
      <c r="DT127" s="618"/>
      <c r="DU127" s="2130" t="str">
        <f>IF(CZ127="","",CZ127)</f>
        <v/>
      </c>
      <c r="DV127" s="636"/>
      <c r="DW127" s="2612"/>
      <c r="DX127" s="2613"/>
      <c r="DY127" s="2614"/>
      <c r="DZ127" s="181"/>
      <c r="EA127" s="619" t="str">
        <f>DF127</f>
        <v>F1</v>
      </c>
      <c r="EB127" s="2128" t="str">
        <f>IF(DG127="","",DG127)</f>
        <v xml:space="preserve"> </v>
      </c>
      <c r="EC127" s="148"/>
      <c r="ED127" s="2113" t="str">
        <f>IF(DI127="","",DI127)</f>
        <v/>
      </c>
      <c r="EE127" s="139"/>
      <c r="EF127" s="1310" t="str">
        <f>IF(DK127="","",DK127)</f>
        <v/>
      </c>
      <c r="EG127" s="139"/>
      <c r="EH127" s="2129" t="str">
        <f>IF(DM127="","",DM127)</f>
        <v/>
      </c>
      <c r="EI127" s="139"/>
      <c r="EJ127" s="212" t="str">
        <f>IF(DO127="","",DO127)</f>
        <v/>
      </c>
      <c r="EK127" s="611"/>
      <c r="EL127" s="212" t="str">
        <f>IF(DQ127="","",DQ127)</f>
        <v/>
      </c>
      <c r="EM127" s="617"/>
      <c r="EN127" s="6" t="str">
        <f>IF(SUM(EJ127,EL127)=0,"",SUM(EJ127,EL127))</f>
        <v/>
      </c>
      <c r="EO127" s="618"/>
      <c r="EP127" s="2130" t="str">
        <f>IF(DU127="","",DU127)</f>
        <v/>
      </c>
      <c r="EQ127" s="636"/>
      <c r="ER127" s="2612"/>
      <c r="ES127" s="2613"/>
      <c r="ET127" s="2614"/>
      <c r="EU127" s="181"/>
      <c r="EV127" s="1343"/>
      <c r="EW127" s="1343"/>
      <c r="EX127" s="660"/>
      <c r="EY127" s="660"/>
      <c r="EZ127" s="660"/>
      <c r="FA127" s="660"/>
      <c r="FB127" s="660"/>
      <c r="FC127" s="660"/>
      <c r="FD127" s="660"/>
      <c r="FE127" s="1344"/>
      <c r="FF127" s="660"/>
      <c r="FG127" s="1344"/>
      <c r="FH127" s="660"/>
      <c r="FI127" s="1344"/>
      <c r="FJ127" s="354"/>
      <c r="FK127" s="357"/>
      <c r="FL127" s="660"/>
      <c r="FM127" s="356"/>
      <c r="FN127" s="660"/>
      <c r="FO127" s="660"/>
      <c r="FP127" s="358"/>
      <c r="FQ127" s="1343"/>
      <c r="FR127" s="1343"/>
      <c r="FS127" s="660"/>
      <c r="FT127" s="660"/>
      <c r="FU127" s="660"/>
      <c r="FV127" s="660"/>
      <c r="FW127" s="660"/>
      <c r="FX127" s="660"/>
      <c r="FY127" s="660"/>
      <c r="FZ127" s="1344"/>
      <c r="GA127" s="660"/>
      <c r="GB127" s="1344"/>
      <c r="GC127" s="660"/>
      <c r="GD127" s="1344"/>
      <c r="GE127" s="354"/>
      <c r="GF127" s="357"/>
      <c r="GG127" s="660"/>
      <c r="GH127" s="356"/>
      <c r="GI127" s="660"/>
      <c r="GJ127" s="660"/>
      <c r="GK127" s="358"/>
      <c r="GL127" s="725"/>
      <c r="GM127" s="725"/>
      <c r="GN127" s="725"/>
      <c r="GO127" s="628"/>
      <c r="GP127" s="2451"/>
      <c r="GQ127" s="2452"/>
      <c r="GR127" s="2453"/>
      <c r="GS127" s="2453" t="s">
        <v>107</v>
      </c>
      <c r="GT127" s="2453"/>
      <c r="GU127" s="2453"/>
      <c r="GV127" s="2453"/>
      <c r="GW127" s="2453"/>
      <c r="GX127" s="2453"/>
      <c r="GY127" s="2453"/>
      <c r="GZ127" s="2453"/>
      <c r="HA127" s="2453"/>
      <c r="HB127" s="2453"/>
      <c r="HC127" s="2453"/>
      <c r="HD127" s="2453"/>
      <c r="HE127" s="2453"/>
      <c r="HF127" s="2453"/>
      <c r="HG127" s="2453"/>
      <c r="HH127" s="2453"/>
      <c r="HI127" s="2453"/>
      <c r="HJ127" s="2453"/>
      <c r="HK127" s="2453"/>
      <c r="HL127" s="2453"/>
      <c r="HM127" s="2453"/>
      <c r="HN127" s="2453"/>
      <c r="HO127" s="2453"/>
      <c r="HP127" s="2453"/>
      <c r="HQ127" s="2453"/>
      <c r="HR127" s="2453"/>
      <c r="HS127" s="2453"/>
      <c r="HT127" s="2453"/>
      <c r="HU127" s="2453"/>
      <c r="HV127" s="2452"/>
      <c r="HW127" s="2449"/>
      <c r="HX127" s="2439"/>
      <c r="HY127" s="201"/>
      <c r="HZ127" s="201"/>
      <c r="IA127" s="201"/>
    </row>
    <row r="128" spans="1:235" s="627" customFormat="1" ht="18.75" customHeight="1" x14ac:dyDescent="0.25">
      <c r="A128" s="717"/>
      <c r="B128" s="726"/>
      <c r="C128" s="354"/>
      <c r="D128" s="377"/>
      <c r="E128" s="374"/>
      <c r="F128" s="719"/>
      <c r="G128" s="374"/>
      <c r="H128" s="719"/>
      <c r="I128" s="720"/>
      <c r="J128" s="377"/>
      <c r="K128" s="721"/>
      <c r="L128" s="377"/>
      <c r="M128" s="354"/>
      <c r="N128" s="727"/>
      <c r="O128" s="374"/>
      <c r="P128" s="377"/>
      <c r="Q128" s="354"/>
      <c r="R128" s="722"/>
      <c r="S128" s="354"/>
      <c r="T128" s="723"/>
      <c r="U128" s="1292"/>
      <c r="V128" s="1292"/>
      <c r="W128" s="1292"/>
      <c r="X128" s="1292"/>
      <c r="Y128" s="724"/>
      <c r="Z128" s="619" t="s">
        <v>540</v>
      </c>
      <c r="AA128" s="2128"/>
      <c r="AB128" s="148"/>
      <c r="AC128" s="2113"/>
      <c r="AD128" s="139"/>
      <c r="AE128" s="1311"/>
      <c r="AF128" s="139"/>
      <c r="AG128" s="2129"/>
      <c r="AH128" s="139"/>
      <c r="AI128" s="632"/>
      <c r="AJ128" s="611"/>
      <c r="AK128" s="213"/>
      <c r="AL128" s="617"/>
      <c r="AM128" s="7" t="str">
        <f t="shared" ref="AM128:AM151" si="308">IF(SUM(AI128,AK128)=0,"",SUM(AI128,AK128))</f>
        <v/>
      </c>
      <c r="AN128" s="618"/>
      <c r="AO128" s="2131"/>
      <c r="AP128" s="636"/>
      <c r="AQ128" s="2615"/>
      <c r="AR128" s="2616"/>
      <c r="AS128" s="2617"/>
      <c r="AT128" s="181"/>
      <c r="AU128" s="619" t="str">
        <f t="shared" ref="AU128:AU151" si="309">Z128</f>
        <v>F2</v>
      </c>
      <c r="AV128" s="2128" t="str">
        <f t="shared" ref="AV128:BF151" si="310">IF(AA128="","",AA128)</f>
        <v/>
      </c>
      <c r="AW128" s="148"/>
      <c r="AX128" s="2113" t="str">
        <f t="shared" si="310"/>
        <v/>
      </c>
      <c r="AY128" s="139"/>
      <c r="AZ128" s="1311" t="str">
        <f t="shared" si="310"/>
        <v/>
      </c>
      <c r="BA128" s="139"/>
      <c r="BB128" s="2129" t="str">
        <f t="shared" si="310"/>
        <v/>
      </c>
      <c r="BC128" s="139"/>
      <c r="BD128" s="632" t="str">
        <f t="shared" si="310"/>
        <v/>
      </c>
      <c r="BE128" s="611"/>
      <c r="BF128" s="213" t="str">
        <f t="shared" si="310"/>
        <v/>
      </c>
      <c r="BG128" s="617"/>
      <c r="BH128" s="7" t="str">
        <f t="shared" ref="BH128:BH151" si="311">IF(SUM(BD128,BF128)=0,"",SUM(BD128,BF128))</f>
        <v/>
      </c>
      <c r="BI128" s="618"/>
      <c r="BJ128" s="2131" t="str">
        <f t="shared" ref="BJ128:BJ151" si="312">IF(AO128="","",AO128)</f>
        <v/>
      </c>
      <c r="BK128" s="636"/>
      <c r="BL128" s="2615"/>
      <c r="BM128" s="2616"/>
      <c r="BN128" s="2617"/>
      <c r="BO128" s="181"/>
      <c r="BP128" s="619" t="str">
        <f t="shared" ref="BP128:BP151" si="313">AU128</f>
        <v>F2</v>
      </c>
      <c r="BQ128" s="2128" t="str">
        <f t="shared" ref="BQ128:BQ151" si="314">IF(AV128="","",AV128)</f>
        <v/>
      </c>
      <c r="BR128" s="148"/>
      <c r="BS128" s="2113" t="str">
        <f t="shared" ref="BS128:BS151" si="315">IF(AX128="","",AX128)</f>
        <v/>
      </c>
      <c r="BT128" s="139"/>
      <c r="BU128" s="1311" t="str">
        <f t="shared" ref="BU128:BU151" si="316">IF(AZ128="","",AZ128)</f>
        <v/>
      </c>
      <c r="BV128" s="139"/>
      <c r="BW128" s="2129" t="str">
        <f t="shared" ref="BW128:BW151" si="317">IF(BB128="","",BB128)</f>
        <v/>
      </c>
      <c r="BX128" s="139"/>
      <c r="BY128" s="632" t="str">
        <f t="shared" ref="BY128:BY151" si="318">IF(BD128="","",BD128)</f>
        <v/>
      </c>
      <c r="BZ128" s="611"/>
      <c r="CA128" s="213" t="str">
        <f t="shared" ref="CA128:CA151" si="319">IF(BF128="","",BF128)</f>
        <v/>
      </c>
      <c r="CB128" s="617"/>
      <c r="CC128" s="7" t="str">
        <f t="shared" ref="CC128:CC151" si="320">IF(SUM(BY128,CA128)=0,"",SUM(BY128,CA128))</f>
        <v/>
      </c>
      <c r="CD128" s="618"/>
      <c r="CE128" s="213" t="str">
        <f t="shared" ref="CE128:CE151" si="321">IF(BJ128="","",BJ128)</f>
        <v/>
      </c>
      <c r="CF128" s="636"/>
      <c r="CG128" s="2615"/>
      <c r="CH128" s="2616"/>
      <c r="CI128" s="2617"/>
      <c r="CJ128" s="181"/>
      <c r="CK128" s="619" t="str">
        <f t="shared" ref="CK128:CK151" si="322">BP128</f>
        <v>F2</v>
      </c>
      <c r="CL128" s="2128" t="str">
        <f t="shared" ref="CL128:CL151" si="323">IF(BQ128="","",BQ128)</f>
        <v/>
      </c>
      <c r="CM128" s="148"/>
      <c r="CN128" s="2113" t="str">
        <f t="shared" ref="CN128:CN151" si="324">IF(BS128="","",BS128)</f>
        <v/>
      </c>
      <c r="CO128" s="139"/>
      <c r="CP128" s="1311" t="str">
        <f t="shared" ref="CP128:CP151" si="325">IF(BU128="","",BU128)</f>
        <v/>
      </c>
      <c r="CQ128" s="139"/>
      <c r="CR128" s="2129" t="str">
        <f t="shared" ref="CR128:CR151" si="326">IF(BW128="","",BW128)</f>
        <v/>
      </c>
      <c r="CS128" s="139"/>
      <c r="CT128" s="632" t="str">
        <f t="shared" ref="CT128:CT151" si="327">IF(BY128="","",BY128)</f>
        <v/>
      </c>
      <c r="CU128" s="611"/>
      <c r="CV128" s="213" t="str">
        <f t="shared" ref="CV128:CV151" si="328">IF(CA128="","",CA128)</f>
        <v/>
      </c>
      <c r="CW128" s="617"/>
      <c r="CX128" s="7" t="str">
        <f t="shared" ref="CX128:CX151" si="329">IF(SUM(CT128,CV128)=0,"",SUM(CT128,CV128))</f>
        <v/>
      </c>
      <c r="CY128" s="618"/>
      <c r="CZ128" s="2131" t="str">
        <f t="shared" ref="CZ128:CZ151" si="330">IF(CE128="","",CE128)</f>
        <v/>
      </c>
      <c r="DA128" s="636"/>
      <c r="DB128" s="2615"/>
      <c r="DC128" s="2616"/>
      <c r="DD128" s="2617"/>
      <c r="DE128" s="181"/>
      <c r="DF128" s="619" t="str">
        <f t="shared" ref="DF128:DF151" si="331">CK128</f>
        <v>F2</v>
      </c>
      <c r="DG128" s="2128" t="str">
        <f t="shared" ref="DG128:DG151" si="332">IF(CL128="","",CL128)</f>
        <v/>
      </c>
      <c r="DH128" s="148"/>
      <c r="DI128" s="2113" t="str">
        <f t="shared" ref="DI128:DI151" si="333">IF(CN128="","",CN128)</f>
        <v/>
      </c>
      <c r="DJ128" s="139"/>
      <c r="DK128" s="1311" t="str">
        <f t="shared" ref="DK128:DK151" si="334">IF(CP128="","",CP128)</f>
        <v/>
      </c>
      <c r="DL128" s="139"/>
      <c r="DM128" s="2129" t="str">
        <f t="shared" ref="DM128:DM151" si="335">IF(CR128="","",CR128)</f>
        <v/>
      </c>
      <c r="DN128" s="139"/>
      <c r="DO128" s="632" t="str">
        <f t="shared" ref="DO128:DO151" si="336">IF(CT128="","",CT128)</f>
        <v/>
      </c>
      <c r="DP128" s="611"/>
      <c r="DQ128" s="213" t="str">
        <f t="shared" ref="DQ128:DQ151" si="337">IF(CV128="","",CV128)</f>
        <v/>
      </c>
      <c r="DR128" s="617"/>
      <c r="DS128" s="7" t="str">
        <f t="shared" ref="DS128:DS151" si="338">IF(SUM(DO128,DQ128)=0,"",SUM(DO128,DQ128))</f>
        <v/>
      </c>
      <c r="DT128" s="618"/>
      <c r="DU128" s="2131" t="str">
        <f t="shared" ref="DU128:DU151" si="339">IF(CZ128="","",CZ128)</f>
        <v/>
      </c>
      <c r="DV128" s="636"/>
      <c r="DW128" s="2615"/>
      <c r="DX128" s="2616"/>
      <c r="DY128" s="2617"/>
      <c r="DZ128" s="181"/>
      <c r="EA128" s="619" t="str">
        <f t="shared" ref="EA128:EA151" si="340">DF128</f>
        <v>F2</v>
      </c>
      <c r="EB128" s="2128" t="str">
        <f t="shared" ref="EB128:EB151" si="341">IF(DG128="","",DG128)</f>
        <v/>
      </c>
      <c r="EC128" s="148"/>
      <c r="ED128" s="2113" t="str">
        <f t="shared" ref="ED128:ED151" si="342">IF(DI128="","",DI128)</f>
        <v/>
      </c>
      <c r="EE128" s="139"/>
      <c r="EF128" s="1311" t="str">
        <f t="shared" ref="EF128:EF151" si="343">IF(DK128="","",DK128)</f>
        <v/>
      </c>
      <c r="EG128" s="139"/>
      <c r="EH128" s="2129" t="str">
        <f t="shared" ref="EH128:EH151" si="344">IF(DM128="","",DM128)</f>
        <v/>
      </c>
      <c r="EI128" s="139"/>
      <c r="EJ128" s="632" t="str">
        <f t="shared" ref="EJ128:EJ151" si="345">IF(DO128="","",DO128)</f>
        <v/>
      </c>
      <c r="EK128" s="611"/>
      <c r="EL128" s="213" t="str">
        <f t="shared" ref="EL128:EL151" si="346">IF(DQ128="","",DQ128)</f>
        <v/>
      </c>
      <c r="EM128" s="617"/>
      <c r="EN128" s="7" t="str">
        <f t="shared" ref="EN128:EN151" si="347">IF(SUM(EJ128,EL128)=0,"",SUM(EJ128,EL128))</f>
        <v/>
      </c>
      <c r="EO128" s="618"/>
      <c r="EP128" s="2131" t="str">
        <f t="shared" ref="EP128:EP151" si="348">IF(DU128="","",DU128)</f>
        <v/>
      </c>
      <c r="EQ128" s="636"/>
      <c r="ER128" s="2615"/>
      <c r="ES128" s="2616"/>
      <c r="ET128" s="2617"/>
      <c r="EU128" s="181"/>
      <c r="EV128" s="1343"/>
      <c r="EW128" s="1343"/>
      <c r="EX128" s="660"/>
      <c r="EY128" s="660"/>
      <c r="EZ128" s="660"/>
      <c r="FA128" s="660"/>
      <c r="FB128" s="660"/>
      <c r="FC128" s="660"/>
      <c r="FD128" s="660"/>
      <c r="FE128" s="1344"/>
      <c r="FF128" s="660"/>
      <c r="FG128" s="1344"/>
      <c r="FH128" s="660"/>
      <c r="FI128" s="1344"/>
      <c r="FJ128" s="354"/>
      <c r="FK128" s="357"/>
      <c r="FL128" s="660"/>
      <c r="FM128" s="356"/>
      <c r="FN128" s="660"/>
      <c r="FO128" s="660"/>
      <c r="FP128" s="358"/>
      <c r="FQ128" s="1343"/>
      <c r="FR128" s="1343"/>
      <c r="FS128" s="660"/>
      <c r="FT128" s="660"/>
      <c r="FU128" s="660"/>
      <c r="FV128" s="660"/>
      <c r="FW128" s="660"/>
      <c r="FX128" s="660"/>
      <c r="FY128" s="660"/>
      <c r="FZ128" s="1344"/>
      <c r="GA128" s="660"/>
      <c r="GB128" s="1344"/>
      <c r="GC128" s="660"/>
      <c r="GD128" s="1344"/>
      <c r="GE128" s="354"/>
      <c r="GF128" s="357"/>
      <c r="GG128" s="660"/>
      <c r="GH128" s="356"/>
      <c r="GI128" s="660"/>
      <c r="GJ128" s="660"/>
      <c r="GK128" s="358"/>
      <c r="GL128" s="725"/>
      <c r="GM128" s="725"/>
      <c r="GN128" s="725"/>
      <c r="GO128" s="628"/>
      <c r="GP128" s="2451"/>
      <c r="GQ128" s="2452"/>
      <c r="GR128" s="2453"/>
      <c r="GS128" s="2453" t="s">
        <v>1411</v>
      </c>
      <c r="GT128" s="2453"/>
      <c r="GU128" s="2453"/>
      <c r="GV128" s="2453"/>
      <c r="GW128" s="2453"/>
      <c r="GX128" s="2453"/>
      <c r="GY128" s="2453"/>
      <c r="GZ128" s="2453"/>
      <c r="HA128" s="2453"/>
      <c r="HB128" s="2453"/>
      <c r="HC128" s="2453"/>
      <c r="HD128" s="2453"/>
      <c r="HE128" s="2453"/>
      <c r="HF128" s="2453"/>
      <c r="HG128" s="2453"/>
      <c r="HH128" s="2453"/>
      <c r="HI128" s="2453"/>
      <c r="HJ128" s="2453"/>
      <c r="HK128" s="2453"/>
      <c r="HL128" s="2453"/>
      <c r="HM128" s="2453"/>
      <c r="HN128" s="2453"/>
      <c r="HO128" s="2453"/>
      <c r="HP128" s="2453"/>
      <c r="HQ128" s="2453"/>
      <c r="HR128" s="2453"/>
      <c r="HS128" s="2453"/>
      <c r="HT128" s="2453"/>
      <c r="HU128" s="2453"/>
      <c r="HV128" s="2452"/>
      <c r="HW128" s="2449"/>
      <c r="HX128" s="2439"/>
      <c r="HY128" s="201"/>
      <c r="HZ128" s="201"/>
      <c r="IA128" s="201"/>
    </row>
    <row r="129" spans="1:235" s="627" customFormat="1" ht="18.75" customHeight="1" x14ac:dyDescent="0.25">
      <c r="A129" s="717"/>
      <c r="B129" s="726"/>
      <c r="C129" s="354"/>
      <c r="D129" s="377"/>
      <c r="E129" s="374"/>
      <c r="F129" s="719"/>
      <c r="G129" s="374"/>
      <c r="H129" s="719"/>
      <c r="I129" s="720"/>
      <c r="J129" s="377"/>
      <c r="K129" s="721"/>
      <c r="L129" s="377"/>
      <c r="M129" s="354"/>
      <c r="N129" s="377"/>
      <c r="O129" s="374"/>
      <c r="P129" s="727"/>
      <c r="Q129" s="354"/>
      <c r="R129" s="722"/>
      <c r="S129" s="354"/>
      <c r="T129" s="723"/>
      <c r="U129" s="1292"/>
      <c r="V129" s="1292"/>
      <c r="W129" s="1292"/>
      <c r="X129" s="1292"/>
      <c r="Y129" s="724"/>
      <c r="Z129" s="619" t="s">
        <v>541</v>
      </c>
      <c r="AA129" s="2128" t="s">
        <v>181</v>
      </c>
      <c r="AB129" s="148"/>
      <c r="AC129" s="2113"/>
      <c r="AD129" s="139"/>
      <c r="AE129" s="1311"/>
      <c r="AF129" s="139"/>
      <c r="AG129" s="2129"/>
      <c r="AH129" s="139"/>
      <c r="AI129" s="213"/>
      <c r="AJ129" s="611"/>
      <c r="AK129" s="632"/>
      <c r="AL129" s="617"/>
      <c r="AM129" s="7" t="str">
        <f t="shared" si="308"/>
        <v/>
      </c>
      <c r="AN129" s="618"/>
      <c r="AO129" s="2131"/>
      <c r="AP129" s="636"/>
      <c r="AQ129" s="2615"/>
      <c r="AR129" s="2616"/>
      <c r="AS129" s="2617"/>
      <c r="AT129" s="181"/>
      <c r="AU129" s="619" t="str">
        <f t="shared" si="309"/>
        <v>F3</v>
      </c>
      <c r="AV129" s="2128" t="str">
        <f t="shared" si="310"/>
        <v xml:space="preserve"> </v>
      </c>
      <c r="AW129" s="148"/>
      <c r="AX129" s="2113" t="str">
        <f t="shared" si="310"/>
        <v/>
      </c>
      <c r="AY129" s="139"/>
      <c r="AZ129" s="1311" t="str">
        <f t="shared" si="310"/>
        <v/>
      </c>
      <c r="BA129" s="139"/>
      <c r="BB129" s="2129" t="str">
        <f t="shared" si="310"/>
        <v/>
      </c>
      <c r="BC129" s="139"/>
      <c r="BD129" s="213" t="str">
        <f t="shared" si="310"/>
        <v/>
      </c>
      <c r="BE129" s="611"/>
      <c r="BF129" s="632" t="str">
        <f t="shared" si="310"/>
        <v/>
      </c>
      <c r="BG129" s="617"/>
      <c r="BH129" s="7" t="str">
        <f t="shared" si="311"/>
        <v/>
      </c>
      <c r="BI129" s="618"/>
      <c r="BJ129" s="2131" t="str">
        <f t="shared" si="312"/>
        <v/>
      </c>
      <c r="BK129" s="636"/>
      <c r="BL129" s="2615"/>
      <c r="BM129" s="2616"/>
      <c r="BN129" s="2617"/>
      <c r="BO129" s="181"/>
      <c r="BP129" s="619" t="str">
        <f t="shared" si="313"/>
        <v>F3</v>
      </c>
      <c r="BQ129" s="2128" t="str">
        <f t="shared" si="314"/>
        <v xml:space="preserve"> </v>
      </c>
      <c r="BR129" s="148"/>
      <c r="BS129" s="2113" t="str">
        <f t="shared" si="315"/>
        <v/>
      </c>
      <c r="BT129" s="139"/>
      <c r="BU129" s="1311" t="str">
        <f t="shared" si="316"/>
        <v/>
      </c>
      <c r="BV129" s="139"/>
      <c r="BW129" s="2129" t="str">
        <f t="shared" si="317"/>
        <v/>
      </c>
      <c r="BX129" s="139"/>
      <c r="BY129" s="213" t="str">
        <f t="shared" si="318"/>
        <v/>
      </c>
      <c r="BZ129" s="611"/>
      <c r="CA129" s="632" t="str">
        <f t="shared" si="319"/>
        <v/>
      </c>
      <c r="CB129" s="617"/>
      <c r="CC129" s="7" t="str">
        <f t="shared" si="320"/>
        <v/>
      </c>
      <c r="CD129" s="618"/>
      <c r="CE129" s="632" t="str">
        <f t="shared" si="321"/>
        <v/>
      </c>
      <c r="CF129" s="636"/>
      <c r="CG129" s="2615"/>
      <c r="CH129" s="2616"/>
      <c r="CI129" s="2617"/>
      <c r="CJ129" s="181"/>
      <c r="CK129" s="619" t="str">
        <f t="shared" si="322"/>
        <v>F3</v>
      </c>
      <c r="CL129" s="2128" t="str">
        <f t="shared" si="323"/>
        <v xml:space="preserve"> </v>
      </c>
      <c r="CM129" s="148"/>
      <c r="CN129" s="2113" t="str">
        <f t="shared" si="324"/>
        <v/>
      </c>
      <c r="CO129" s="139"/>
      <c r="CP129" s="1311" t="str">
        <f t="shared" si="325"/>
        <v/>
      </c>
      <c r="CQ129" s="139"/>
      <c r="CR129" s="2129" t="str">
        <f t="shared" si="326"/>
        <v/>
      </c>
      <c r="CS129" s="139"/>
      <c r="CT129" s="213" t="str">
        <f t="shared" si="327"/>
        <v/>
      </c>
      <c r="CU129" s="611"/>
      <c r="CV129" s="632" t="str">
        <f t="shared" si="328"/>
        <v/>
      </c>
      <c r="CW129" s="617"/>
      <c r="CX129" s="7" t="str">
        <f t="shared" si="329"/>
        <v/>
      </c>
      <c r="CY129" s="618"/>
      <c r="CZ129" s="2131" t="str">
        <f t="shared" si="330"/>
        <v/>
      </c>
      <c r="DA129" s="636"/>
      <c r="DB129" s="2615"/>
      <c r="DC129" s="2616"/>
      <c r="DD129" s="2617"/>
      <c r="DE129" s="181"/>
      <c r="DF129" s="619" t="str">
        <f t="shared" si="331"/>
        <v>F3</v>
      </c>
      <c r="DG129" s="2128" t="str">
        <f t="shared" si="332"/>
        <v xml:space="preserve"> </v>
      </c>
      <c r="DH129" s="148"/>
      <c r="DI129" s="2113" t="str">
        <f t="shared" si="333"/>
        <v/>
      </c>
      <c r="DJ129" s="139"/>
      <c r="DK129" s="1311" t="str">
        <f t="shared" si="334"/>
        <v/>
      </c>
      <c r="DL129" s="139"/>
      <c r="DM129" s="2129" t="str">
        <f t="shared" si="335"/>
        <v/>
      </c>
      <c r="DN129" s="139"/>
      <c r="DO129" s="213" t="str">
        <f t="shared" si="336"/>
        <v/>
      </c>
      <c r="DP129" s="611"/>
      <c r="DQ129" s="632" t="str">
        <f t="shared" si="337"/>
        <v/>
      </c>
      <c r="DR129" s="617"/>
      <c r="DS129" s="7" t="str">
        <f t="shared" si="338"/>
        <v/>
      </c>
      <c r="DT129" s="618"/>
      <c r="DU129" s="2131" t="str">
        <f t="shared" si="339"/>
        <v/>
      </c>
      <c r="DV129" s="636"/>
      <c r="DW129" s="2615"/>
      <c r="DX129" s="2616"/>
      <c r="DY129" s="2617"/>
      <c r="DZ129" s="181"/>
      <c r="EA129" s="619" t="str">
        <f t="shared" si="340"/>
        <v>F3</v>
      </c>
      <c r="EB129" s="2128" t="str">
        <f t="shared" si="341"/>
        <v xml:space="preserve"> </v>
      </c>
      <c r="EC129" s="148"/>
      <c r="ED129" s="2113" t="str">
        <f t="shared" si="342"/>
        <v/>
      </c>
      <c r="EE129" s="139"/>
      <c r="EF129" s="1311" t="str">
        <f t="shared" si="343"/>
        <v/>
      </c>
      <c r="EG129" s="139"/>
      <c r="EH129" s="2129" t="str">
        <f t="shared" si="344"/>
        <v/>
      </c>
      <c r="EI129" s="139"/>
      <c r="EJ129" s="213" t="str">
        <f t="shared" si="345"/>
        <v/>
      </c>
      <c r="EK129" s="611"/>
      <c r="EL129" s="632" t="str">
        <f t="shared" si="346"/>
        <v/>
      </c>
      <c r="EM129" s="617"/>
      <c r="EN129" s="7" t="str">
        <f t="shared" si="347"/>
        <v/>
      </c>
      <c r="EO129" s="618"/>
      <c r="EP129" s="2131" t="str">
        <f t="shared" si="348"/>
        <v/>
      </c>
      <c r="EQ129" s="636"/>
      <c r="ER129" s="2615"/>
      <c r="ES129" s="2616"/>
      <c r="ET129" s="2617"/>
      <c r="EU129" s="181"/>
      <c r="GO129" s="628"/>
      <c r="GP129" s="2451"/>
      <c r="GQ129" s="2452"/>
      <c r="GR129" s="2453"/>
      <c r="GS129" s="2453" t="s">
        <v>1412</v>
      </c>
      <c r="GT129" s="2453"/>
      <c r="GU129" s="2453"/>
      <c r="GV129" s="2453"/>
      <c r="GW129" s="2453"/>
      <c r="GX129" s="2453"/>
      <c r="GY129" s="2453"/>
      <c r="GZ129" s="2453"/>
      <c r="HA129" s="2453"/>
      <c r="HB129" s="2453"/>
      <c r="HC129" s="2453"/>
      <c r="HD129" s="2453"/>
      <c r="HE129" s="2453"/>
      <c r="HF129" s="2453"/>
      <c r="HG129" s="2453"/>
      <c r="HH129" s="2453"/>
      <c r="HI129" s="2453"/>
      <c r="HJ129" s="2453"/>
      <c r="HK129" s="2453"/>
      <c r="HL129" s="2453"/>
      <c r="HM129" s="2453"/>
      <c r="HN129" s="2453"/>
      <c r="HO129" s="2453"/>
      <c r="HP129" s="2453"/>
      <c r="HQ129" s="2453"/>
      <c r="HR129" s="2453"/>
      <c r="HS129" s="2453"/>
      <c r="HT129" s="2453"/>
      <c r="HU129" s="2453"/>
      <c r="HV129" s="2452"/>
      <c r="HW129" s="2449"/>
      <c r="HX129" s="2439"/>
      <c r="HY129" s="201"/>
      <c r="HZ129" s="201"/>
      <c r="IA129" s="201"/>
    </row>
    <row r="130" spans="1:235" s="627" customFormat="1" ht="18.75" customHeight="1" x14ac:dyDescent="0.25">
      <c r="A130" s="717"/>
      <c r="B130" s="726"/>
      <c r="C130" s="354"/>
      <c r="D130" s="377"/>
      <c r="E130" s="374"/>
      <c r="F130" s="719"/>
      <c r="G130" s="374"/>
      <c r="H130" s="719"/>
      <c r="I130" s="720"/>
      <c r="J130" s="377"/>
      <c r="K130" s="721"/>
      <c r="L130" s="377"/>
      <c r="M130" s="354"/>
      <c r="N130" s="377"/>
      <c r="O130" s="374"/>
      <c r="P130" s="377"/>
      <c r="Q130" s="354"/>
      <c r="R130" s="722"/>
      <c r="S130" s="354"/>
      <c r="T130" s="719"/>
      <c r="U130" s="1292"/>
      <c r="V130" s="1292"/>
      <c r="W130" s="1292"/>
      <c r="X130" s="1292"/>
      <c r="Y130" s="724"/>
      <c r="Z130" s="619" t="s">
        <v>542</v>
      </c>
      <c r="AA130" s="2128"/>
      <c r="AB130" s="148"/>
      <c r="AC130" s="2113"/>
      <c r="AD130" s="139"/>
      <c r="AE130" s="1311"/>
      <c r="AF130" s="139"/>
      <c r="AG130" s="2129"/>
      <c r="AH130" s="139"/>
      <c r="AI130" s="213"/>
      <c r="AJ130" s="611"/>
      <c r="AK130" s="213"/>
      <c r="AL130" s="617"/>
      <c r="AM130" s="7" t="str">
        <f t="shared" si="308"/>
        <v/>
      </c>
      <c r="AN130" s="618"/>
      <c r="AO130" s="2131"/>
      <c r="AP130" s="639"/>
      <c r="AQ130" s="2615"/>
      <c r="AR130" s="2616"/>
      <c r="AS130" s="2617"/>
      <c r="AT130" s="181"/>
      <c r="AU130" s="619" t="str">
        <f t="shared" si="309"/>
        <v>F4</v>
      </c>
      <c r="AV130" s="2128" t="str">
        <f t="shared" si="310"/>
        <v/>
      </c>
      <c r="AW130" s="148"/>
      <c r="AX130" s="2113" t="str">
        <f t="shared" si="310"/>
        <v/>
      </c>
      <c r="AY130" s="139"/>
      <c r="AZ130" s="1311" t="str">
        <f t="shared" si="310"/>
        <v/>
      </c>
      <c r="BA130" s="139"/>
      <c r="BB130" s="2129" t="str">
        <f t="shared" si="310"/>
        <v/>
      </c>
      <c r="BC130" s="139"/>
      <c r="BD130" s="213" t="str">
        <f t="shared" si="310"/>
        <v/>
      </c>
      <c r="BE130" s="611"/>
      <c r="BF130" s="213" t="str">
        <f t="shared" si="310"/>
        <v/>
      </c>
      <c r="BG130" s="617"/>
      <c r="BH130" s="7" t="str">
        <f t="shared" si="311"/>
        <v/>
      </c>
      <c r="BI130" s="618"/>
      <c r="BJ130" s="2131" t="str">
        <f t="shared" si="312"/>
        <v/>
      </c>
      <c r="BK130" s="639"/>
      <c r="BL130" s="2615"/>
      <c r="BM130" s="2616"/>
      <c r="BN130" s="2617"/>
      <c r="BO130" s="181"/>
      <c r="BP130" s="619" t="str">
        <f t="shared" si="313"/>
        <v>F4</v>
      </c>
      <c r="BQ130" s="2128" t="str">
        <f t="shared" si="314"/>
        <v/>
      </c>
      <c r="BR130" s="148"/>
      <c r="BS130" s="2113" t="str">
        <f t="shared" si="315"/>
        <v/>
      </c>
      <c r="BT130" s="139"/>
      <c r="BU130" s="1311" t="str">
        <f t="shared" si="316"/>
        <v/>
      </c>
      <c r="BV130" s="139"/>
      <c r="BW130" s="2129" t="str">
        <f t="shared" si="317"/>
        <v/>
      </c>
      <c r="BX130" s="139"/>
      <c r="BY130" s="213" t="str">
        <f t="shared" si="318"/>
        <v/>
      </c>
      <c r="BZ130" s="611"/>
      <c r="CA130" s="213" t="str">
        <f t="shared" si="319"/>
        <v/>
      </c>
      <c r="CB130" s="617"/>
      <c r="CC130" s="7" t="str">
        <f t="shared" si="320"/>
        <v/>
      </c>
      <c r="CD130" s="618"/>
      <c r="CE130" s="213" t="str">
        <f t="shared" si="321"/>
        <v/>
      </c>
      <c r="CF130" s="639"/>
      <c r="CG130" s="2615"/>
      <c r="CH130" s="2616"/>
      <c r="CI130" s="2617"/>
      <c r="CJ130" s="181"/>
      <c r="CK130" s="619" t="str">
        <f t="shared" si="322"/>
        <v>F4</v>
      </c>
      <c r="CL130" s="2128" t="str">
        <f t="shared" si="323"/>
        <v/>
      </c>
      <c r="CM130" s="148"/>
      <c r="CN130" s="2113" t="str">
        <f t="shared" si="324"/>
        <v/>
      </c>
      <c r="CO130" s="139"/>
      <c r="CP130" s="1311" t="str">
        <f t="shared" si="325"/>
        <v/>
      </c>
      <c r="CQ130" s="139"/>
      <c r="CR130" s="2129" t="str">
        <f t="shared" si="326"/>
        <v/>
      </c>
      <c r="CS130" s="139"/>
      <c r="CT130" s="213" t="str">
        <f t="shared" si="327"/>
        <v/>
      </c>
      <c r="CU130" s="611"/>
      <c r="CV130" s="213" t="str">
        <f t="shared" si="328"/>
        <v/>
      </c>
      <c r="CW130" s="617"/>
      <c r="CX130" s="7" t="str">
        <f t="shared" si="329"/>
        <v/>
      </c>
      <c r="CY130" s="618"/>
      <c r="CZ130" s="2131" t="str">
        <f t="shared" si="330"/>
        <v/>
      </c>
      <c r="DA130" s="639"/>
      <c r="DB130" s="2615"/>
      <c r="DC130" s="2616"/>
      <c r="DD130" s="2617"/>
      <c r="DE130" s="181"/>
      <c r="DF130" s="619" t="str">
        <f t="shared" si="331"/>
        <v>F4</v>
      </c>
      <c r="DG130" s="2128" t="str">
        <f t="shared" si="332"/>
        <v/>
      </c>
      <c r="DH130" s="148"/>
      <c r="DI130" s="2113" t="str">
        <f t="shared" si="333"/>
        <v/>
      </c>
      <c r="DJ130" s="139"/>
      <c r="DK130" s="1311" t="str">
        <f t="shared" si="334"/>
        <v/>
      </c>
      <c r="DL130" s="139"/>
      <c r="DM130" s="2129" t="str">
        <f t="shared" si="335"/>
        <v/>
      </c>
      <c r="DN130" s="139"/>
      <c r="DO130" s="213" t="str">
        <f t="shared" si="336"/>
        <v/>
      </c>
      <c r="DP130" s="611"/>
      <c r="DQ130" s="213" t="str">
        <f t="shared" si="337"/>
        <v/>
      </c>
      <c r="DR130" s="617"/>
      <c r="DS130" s="7" t="str">
        <f t="shared" si="338"/>
        <v/>
      </c>
      <c r="DT130" s="618"/>
      <c r="DU130" s="2131" t="str">
        <f t="shared" si="339"/>
        <v/>
      </c>
      <c r="DV130" s="639"/>
      <c r="DW130" s="2615"/>
      <c r="DX130" s="2616"/>
      <c r="DY130" s="2617"/>
      <c r="DZ130" s="181"/>
      <c r="EA130" s="619" t="str">
        <f t="shared" si="340"/>
        <v>F4</v>
      </c>
      <c r="EB130" s="2128" t="str">
        <f t="shared" si="341"/>
        <v/>
      </c>
      <c r="EC130" s="148"/>
      <c r="ED130" s="2113" t="str">
        <f t="shared" si="342"/>
        <v/>
      </c>
      <c r="EE130" s="139"/>
      <c r="EF130" s="1311" t="str">
        <f t="shared" si="343"/>
        <v/>
      </c>
      <c r="EG130" s="139"/>
      <c r="EH130" s="2129" t="str">
        <f t="shared" si="344"/>
        <v/>
      </c>
      <c r="EI130" s="139"/>
      <c r="EJ130" s="213" t="str">
        <f t="shared" si="345"/>
        <v/>
      </c>
      <c r="EK130" s="611"/>
      <c r="EL130" s="213" t="str">
        <f t="shared" si="346"/>
        <v/>
      </c>
      <c r="EM130" s="617"/>
      <c r="EN130" s="7" t="str">
        <f t="shared" si="347"/>
        <v/>
      </c>
      <c r="EO130" s="618"/>
      <c r="EP130" s="2131" t="str">
        <f t="shared" si="348"/>
        <v/>
      </c>
      <c r="EQ130" s="639"/>
      <c r="ER130" s="2615"/>
      <c r="ES130" s="2616"/>
      <c r="ET130" s="2617"/>
      <c r="EU130" s="181"/>
      <c r="GO130" s="628"/>
      <c r="GP130" s="2451"/>
      <c r="GQ130" s="2452"/>
      <c r="GR130" s="2453"/>
      <c r="GS130" s="2453" t="s">
        <v>1413</v>
      </c>
      <c r="GT130" s="2453"/>
      <c r="GU130" s="2453"/>
      <c r="GV130" s="2453"/>
      <c r="GW130" s="2453"/>
      <c r="GX130" s="2453"/>
      <c r="GY130" s="2453"/>
      <c r="GZ130" s="2453"/>
      <c r="HA130" s="2453"/>
      <c r="HB130" s="2453"/>
      <c r="HC130" s="2453"/>
      <c r="HD130" s="2453"/>
      <c r="HE130" s="2453"/>
      <c r="HF130" s="2453"/>
      <c r="HG130" s="2453"/>
      <c r="HH130" s="2453"/>
      <c r="HI130" s="2453"/>
      <c r="HJ130" s="2453"/>
      <c r="HK130" s="2453"/>
      <c r="HL130" s="2453"/>
      <c r="HM130" s="2453"/>
      <c r="HN130" s="2453"/>
      <c r="HO130" s="2453"/>
      <c r="HP130" s="2453"/>
      <c r="HQ130" s="2453"/>
      <c r="HR130" s="2453"/>
      <c r="HS130" s="2453"/>
      <c r="HT130" s="2453"/>
      <c r="HU130" s="2453"/>
      <c r="HV130" s="2452"/>
      <c r="HW130" s="2449"/>
      <c r="HX130" s="2439"/>
      <c r="HY130" s="201"/>
      <c r="HZ130" s="201"/>
      <c r="IA130" s="201"/>
    </row>
    <row r="131" spans="1:235" s="627" customFormat="1" ht="18.75" customHeight="1" x14ac:dyDescent="0.25">
      <c r="A131" s="717"/>
      <c r="B131" s="726"/>
      <c r="C131" s="354"/>
      <c r="D131" s="377"/>
      <c r="E131" s="374"/>
      <c r="F131" s="719"/>
      <c r="G131" s="374"/>
      <c r="H131" s="719"/>
      <c r="I131" s="720"/>
      <c r="J131" s="377"/>
      <c r="K131" s="721"/>
      <c r="L131" s="377"/>
      <c r="M131" s="354"/>
      <c r="N131" s="377"/>
      <c r="O131" s="374"/>
      <c r="P131" s="377"/>
      <c r="Q131" s="354"/>
      <c r="R131" s="722"/>
      <c r="S131" s="354"/>
      <c r="T131" s="719"/>
      <c r="U131" s="1292"/>
      <c r="V131" s="1292"/>
      <c r="W131" s="1292"/>
      <c r="X131" s="1292"/>
      <c r="Y131" s="724"/>
      <c r="Z131" s="619" t="s">
        <v>543</v>
      </c>
      <c r="AA131" s="2128" t="s">
        <v>181</v>
      </c>
      <c r="AB131" s="148"/>
      <c r="AC131" s="2113"/>
      <c r="AD131" s="139"/>
      <c r="AE131" s="1311"/>
      <c r="AF131" s="139"/>
      <c r="AG131" s="2129"/>
      <c r="AH131" s="139"/>
      <c r="AI131" s="213"/>
      <c r="AJ131" s="611"/>
      <c r="AK131" s="213"/>
      <c r="AL131" s="617"/>
      <c r="AM131" s="7" t="str">
        <f t="shared" si="308"/>
        <v/>
      </c>
      <c r="AN131" s="618"/>
      <c r="AO131" s="2131"/>
      <c r="AP131" s="639"/>
      <c r="AQ131" s="2615"/>
      <c r="AR131" s="2616"/>
      <c r="AS131" s="2617"/>
      <c r="AT131" s="181"/>
      <c r="AU131" s="619" t="str">
        <f t="shared" si="309"/>
        <v>F5</v>
      </c>
      <c r="AV131" s="2128" t="str">
        <f t="shared" si="310"/>
        <v xml:space="preserve"> </v>
      </c>
      <c r="AW131" s="148"/>
      <c r="AX131" s="2113" t="str">
        <f t="shared" si="310"/>
        <v/>
      </c>
      <c r="AY131" s="139"/>
      <c r="AZ131" s="1311" t="str">
        <f t="shared" si="310"/>
        <v/>
      </c>
      <c r="BA131" s="139"/>
      <c r="BB131" s="2129" t="str">
        <f t="shared" si="310"/>
        <v/>
      </c>
      <c r="BC131" s="139"/>
      <c r="BD131" s="213" t="str">
        <f t="shared" si="310"/>
        <v/>
      </c>
      <c r="BE131" s="611"/>
      <c r="BF131" s="213" t="str">
        <f t="shared" si="310"/>
        <v/>
      </c>
      <c r="BG131" s="617"/>
      <c r="BH131" s="7" t="str">
        <f t="shared" si="311"/>
        <v/>
      </c>
      <c r="BI131" s="618"/>
      <c r="BJ131" s="2131" t="str">
        <f t="shared" si="312"/>
        <v/>
      </c>
      <c r="BK131" s="639"/>
      <c r="BL131" s="2615"/>
      <c r="BM131" s="2616"/>
      <c r="BN131" s="2617"/>
      <c r="BO131" s="181"/>
      <c r="BP131" s="619" t="str">
        <f t="shared" si="313"/>
        <v>F5</v>
      </c>
      <c r="BQ131" s="2128" t="str">
        <f t="shared" si="314"/>
        <v xml:space="preserve"> </v>
      </c>
      <c r="BR131" s="148"/>
      <c r="BS131" s="2113" t="str">
        <f t="shared" si="315"/>
        <v/>
      </c>
      <c r="BT131" s="139"/>
      <c r="BU131" s="1311" t="str">
        <f t="shared" si="316"/>
        <v/>
      </c>
      <c r="BV131" s="139"/>
      <c r="BW131" s="2129" t="str">
        <f t="shared" si="317"/>
        <v/>
      </c>
      <c r="BX131" s="139"/>
      <c r="BY131" s="213" t="str">
        <f t="shared" si="318"/>
        <v/>
      </c>
      <c r="BZ131" s="611"/>
      <c r="CA131" s="213" t="str">
        <f t="shared" si="319"/>
        <v/>
      </c>
      <c r="CB131" s="617"/>
      <c r="CC131" s="7" t="str">
        <f t="shared" si="320"/>
        <v/>
      </c>
      <c r="CD131" s="618"/>
      <c r="CE131" s="213" t="str">
        <f t="shared" si="321"/>
        <v/>
      </c>
      <c r="CF131" s="639"/>
      <c r="CG131" s="2615"/>
      <c r="CH131" s="2616"/>
      <c r="CI131" s="2617"/>
      <c r="CJ131" s="181"/>
      <c r="CK131" s="619" t="str">
        <f t="shared" si="322"/>
        <v>F5</v>
      </c>
      <c r="CL131" s="2128" t="str">
        <f t="shared" si="323"/>
        <v xml:space="preserve"> </v>
      </c>
      <c r="CM131" s="148"/>
      <c r="CN131" s="2113" t="str">
        <f t="shared" si="324"/>
        <v/>
      </c>
      <c r="CO131" s="139"/>
      <c r="CP131" s="1311" t="str">
        <f t="shared" si="325"/>
        <v/>
      </c>
      <c r="CQ131" s="139"/>
      <c r="CR131" s="2129" t="str">
        <f t="shared" si="326"/>
        <v/>
      </c>
      <c r="CS131" s="139"/>
      <c r="CT131" s="213" t="str">
        <f t="shared" si="327"/>
        <v/>
      </c>
      <c r="CU131" s="611"/>
      <c r="CV131" s="213" t="str">
        <f t="shared" si="328"/>
        <v/>
      </c>
      <c r="CW131" s="617"/>
      <c r="CX131" s="7" t="str">
        <f t="shared" si="329"/>
        <v/>
      </c>
      <c r="CY131" s="618"/>
      <c r="CZ131" s="2131" t="str">
        <f t="shared" si="330"/>
        <v/>
      </c>
      <c r="DA131" s="639"/>
      <c r="DB131" s="2615"/>
      <c r="DC131" s="2616"/>
      <c r="DD131" s="2617"/>
      <c r="DE131" s="181"/>
      <c r="DF131" s="619" t="str">
        <f t="shared" si="331"/>
        <v>F5</v>
      </c>
      <c r="DG131" s="2128" t="str">
        <f t="shared" si="332"/>
        <v xml:space="preserve"> </v>
      </c>
      <c r="DH131" s="148"/>
      <c r="DI131" s="2113" t="str">
        <f t="shared" si="333"/>
        <v/>
      </c>
      <c r="DJ131" s="139"/>
      <c r="DK131" s="1311" t="str">
        <f t="shared" si="334"/>
        <v/>
      </c>
      <c r="DL131" s="139"/>
      <c r="DM131" s="2129" t="str">
        <f t="shared" si="335"/>
        <v/>
      </c>
      <c r="DN131" s="139"/>
      <c r="DO131" s="213" t="str">
        <f t="shared" si="336"/>
        <v/>
      </c>
      <c r="DP131" s="611"/>
      <c r="DQ131" s="213" t="str">
        <f t="shared" si="337"/>
        <v/>
      </c>
      <c r="DR131" s="617"/>
      <c r="DS131" s="7" t="str">
        <f t="shared" si="338"/>
        <v/>
      </c>
      <c r="DT131" s="618"/>
      <c r="DU131" s="2131" t="str">
        <f t="shared" si="339"/>
        <v/>
      </c>
      <c r="DV131" s="639"/>
      <c r="DW131" s="2615"/>
      <c r="DX131" s="2616"/>
      <c r="DY131" s="2617"/>
      <c r="DZ131" s="181"/>
      <c r="EA131" s="619" t="str">
        <f t="shared" si="340"/>
        <v>F5</v>
      </c>
      <c r="EB131" s="2128" t="str">
        <f t="shared" si="341"/>
        <v xml:space="preserve"> </v>
      </c>
      <c r="EC131" s="148"/>
      <c r="ED131" s="2113" t="str">
        <f t="shared" si="342"/>
        <v/>
      </c>
      <c r="EE131" s="139"/>
      <c r="EF131" s="1311" t="str">
        <f t="shared" si="343"/>
        <v/>
      </c>
      <c r="EG131" s="139"/>
      <c r="EH131" s="2129" t="str">
        <f t="shared" si="344"/>
        <v/>
      </c>
      <c r="EI131" s="139"/>
      <c r="EJ131" s="213" t="str">
        <f t="shared" si="345"/>
        <v/>
      </c>
      <c r="EK131" s="611"/>
      <c r="EL131" s="213" t="str">
        <f t="shared" si="346"/>
        <v/>
      </c>
      <c r="EM131" s="617"/>
      <c r="EN131" s="7" t="str">
        <f t="shared" si="347"/>
        <v/>
      </c>
      <c r="EO131" s="618"/>
      <c r="EP131" s="2131" t="str">
        <f t="shared" si="348"/>
        <v/>
      </c>
      <c r="EQ131" s="639"/>
      <c r="ER131" s="2615"/>
      <c r="ES131" s="2616"/>
      <c r="ET131" s="2617"/>
      <c r="EU131" s="181"/>
      <c r="GO131" s="628"/>
      <c r="GP131" s="2451"/>
      <c r="GQ131" s="2452"/>
      <c r="GR131" s="2452"/>
      <c r="GS131" s="2452" t="s">
        <v>1414</v>
      </c>
      <c r="GT131" s="2452"/>
      <c r="GU131" s="2452"/>
      <c r="GV131" s="2452"/>
      <c r="GW131" s="2452"/>
      <c r="GX131" s="2452"/>
      <c r="GY131" s="2452"/>
      <c r="GZ131" s="2452"/>
      <c r="HA131" s="2452"/>
      <c r="HB131" s="2452"/>
      <c r="HC131" s="2452"/>
      <c r="HD131" s="2452"/>
      <c r="HE131" s="2452"/>
      <c r="HF131" s="2452"/>
      <c r="HG131" s="2452"/>
      <c r="HH131" s="2452"/>
      <c r="HI131" s="2452"/>
      <c r="HJ131" s="2452"/>
      <c r="HK131" s="2452"/>
      <c r="HL131" s="2452"/>
      <c r="HM131" s="2452"/>
      <c r="HN131" s="2452"/>
      <c r="HO131" s="2452"/>
      <c r="HP131" s="2452"/>
      <c r="HQ131" s="2452"/>
      <c r="HR131" s="2452"/>
      <c r="HS131" s="2452"/>
      <c r="HT131" s="2452"/>
      <c r="HU131" s="2452"/>
      <c r="HV131" s="2452"/>
      <c r="HW131" s="2449"/>
      <c r="HX131" s="2439"/>
      <c r="HY131" s="201"/>
      <c r="HZ131" s="201"/>
      <c r="IA131" s="201"/>
    </row>
    <row r="132" spans="1:235" s="627" customFormat="1" ht="18.75" customHeight="1" x14ac:dyDescent="0.25">
      <c r="A132" s="717"/>
      <c r="B132" s="726"/>
      <c r="C132" s="354"/>
      <c r="D132" s="377"/>
      <c r="E132" s="374"/>
      <c r="F132" s="719"/>
      <c r="G132" s="374"/>
      <c r="H132" s="719"/>
      <c r="I132" s="720"/>
      <c r="J132" s="377"/>
      <c r="K132" s="721"/>
      <c r="L132" s="377"/>
      <c r="M132" s="354"/>
      <c r="N132" s="377"/>
      <c r="O132" s="374"/>
      <c r="P132" s="377"/>
      <c r="Q132" s="354"/>
      <c r="R132" s="722"/>
      <c r="S132" s="354"/>
      <c r="T132" s="719"/>
      <c r="U132" s="1292"/>
      <c r="V132" s="1292"/>
      <c r="W132" s="1292"/>
      <c r="X132" s="1292"/>
      <c r="Y132" s="724"/>
      <c r="Z132" s="619" t="s">
        <v>544</v>
      </c>
      <c r="AA132" s="2128" t="s">
        <v>181</v>
      </c>
      <c r="AB132" s="148"/>
      <c r="AC132" s="2113"/>
      <c r="AD132" s="139"/>
      <c r="AE132" s="1311"/>
      <c r="AF132" s="139"/>
      <c r="AG132" s="2129"/>
      <c r="AH132" s="139"/>
      <c r="AI132" s="213"/>
      <c r="AJ132" s="611"/>
      <c r="AK132" s="213"/>
      <c r="AL132" s="617"/>
      <c r="AM132" s="7" t="str">
        <f t="shared" si="308"/>
        <v/>
      </c>
      <c r="AN132" s="618"/>
      <c r="AO132" s="2131"/>
      <c r="AP132" s="639"/>
      <c r="AQ132" s="2615"/>
      <c r="AR132" s="2616"/>
      <c r="AS132" s="2617"/>
      <c r="AT132" s="181"/>
      <c r="AU132" s="619" t="str">
        <f t="shared" si="309"/>
        <v>F6</v>
      </c>
      <c r="AV132" s="2128" t="str">
        <f t="shared" si="310"/>
        <v xml:space="preserve"> </v>
      </c>
      <c r="AW132" s="148"/>
      <c r="AX132" s="2113" t="str">
        <f t="shared" si="310"/>
        <v/>
      </c>
      <c r="AY132" s="139"/>
      <c r="AZ132" s="1311" t="str">
        <f t="shared" si="310"/>
        <v/>
      </c>
      <c r="BA132" s="139"/>
      <c r="BB132" s="2129" t="str">
        <f t="shared" si="310"/>
        <v/>
      </c>
      <c r="BC132" s="139"/>
      <c r="BD132" s="213" t="str">
        <f t="shared" si="310"/>
        <v/>
      </c>
      <c r="BE132" s="611"/>
      <c r="BF132" s="213" t="str">
        <f t="shared" si="310"/>
        <v/>
      </c>
      <c r="BG132" s="617"/>
      <c r="BH132" s="7" t="str">
        <f t="shared" si="311"/>
        <v/>
      </c>
      <c r="BI132" s="618"/>
      <c r="BJ132" s="2131" t="str">
        <f t="shared" si="312"/>
        <v/>
      </c>
      <c r="BK132" s="639"/>
      <c r="BL132" s="2615"/>
      <c r="BM132" s="2616"/>
      <c r="BN132" s="2617"/>
      <c r="BO132" s="181"/>
      <c r="BP132" s="619" t="str">
        <f t="shared" si="313"/>
        <v>F6</v>
      </c>
      <c r="BQ132" s="2128" t="str">
        <f t="shared" si="314"/>
        <v xml:space="preserve"> </v>
      </c>
      <c r="BR132" s="148"/>
      <c r="BS132" s="2113" t="str">
        <f t="shared" si="315"/>
        <v/>
      </c>
      <c r="BT132" s="139"/>
      <c r="BU132" s="1311" t="str">
        <f t="shared" si="316"/>
        <v/>
      </c>
      <c r="BV132" s="139"/>
      <c r="BW132" s="2129" t="str">
        <f t="shared" si="317"/>
        <v/>
      </c>
      <c r="BX132" s="139"/>
      <c r="BY132" s="213" t="str">
        <f t="shared" si="318"/>
        <v/>
      </c>
      <c r="BZ132" s="611"/>
      <c r="CA132" s="213" t="str">
        <f t="shared" si="319"/>
        <v/>
      </c>
      <c r="CB132" s="617"/>
      <c r="CC132" s="7" t="str">
        <f t="shared" si="320"/>
        <v/>
      </c>
      <c r="CD132" s="618"/>
      <c r="CE132" s="213" t="str">
        <f t="shared" si="321"/>
        <v/>
      </c>
      <c r="CF132" s="639"/>
      <c r="CG132" s="2615"/>
      <c r="CH132" s="2616"/>
      <c r="CI132" s="2617"/>
      <c r="CJ132" s="181"/>
      <c r="CK132" s="619" t="str">
        <f t="shared" si="322"/>
        <v>F6</v>
      </c>
      <c r="CL132" s="2128" t="str">
        <f t="shared" si="323"/>
        <v xml:space="preserve"> </v>
      </c>
      <c r="CM132" s="148"/>
      <c r="CN132" s="2113" t="str">
        <f t="shared" si="324"/>
        <v/>
      </c>
      <c r="CO132" s="139"/>
      <c r="CP132" s="1311" t="str">
        <f t="shared" si="325"/>
        <v/>
      </c>
      <c r="CQ132" s="139"/>
      <c r="CR132" s="2129" t="str">
        <f t="shared" si="326"/>
        <v/>
      </c>
      <c r="CS132" s="139"/>
      <c r="CT132" s="213" t="str">
        <f t="shared" si="327"/>
        <v/>
      </c>
      <c r="CU132" s="611"/>
      <c r="CV132" s="213" t="str">
        <f t="shared" si="328"/>
        <v/>
      </c>
      <c r="CW132" s="617"/>
      <c r="CX132" s="7" t="str">
        <f t="shared" si="329"/>
        <v/>
      </c>
      <c r="CY132" s="618"/>
      <c r="CZ132" s="2131" t="str">
        <f t="shared" si="330"/>
        <v/>
      </c>
      <c r="DA132" s="639"/>
      <c r="DB132" s="2615"/>
      <c r="DC132" s="2616"/>
      <c r="DD132" s="2617"/>
      <c r="DE132" s="181"/>
      <c r="DF132" s="619" t="str">
        <f t="shared" si="331"/>
        <v>F6</v>
      </c>
      <c r="DG132" s="2128" t="str">
        <f t="shared" si="332"/>
        <v xml:space="preserve"> </v>
      </c>
      <c r="DH132" s="148"/>
      <c r="DI132" s="2113" t="str">
        <f t="shared" si="333"/>
        <v/>
      </c>
      <c r="DJ132" s="139"/>
      <c r="DK132" s="1311" t="str">
        <f t="shared" si="334"/>
        <v/>
      </c>
      <c r="DL132" s="139"/>
      <c r="DM132" s="2129" t="str">
        <f t="shared" si="335"/>
        <v/>
      </c>
      <c r="DN132" s="139"/>
      <c r="DO132" s="213" t="str">
        <f t="shared" si="336"/>
        <v/>
      </c>
      <c r="DP132" s="611"/>
      <c r="DQ132" s="213" t="str">
        <f t="shared" si="337"/>
        <v/>
      </c>
      <c r="DR132" s="617"/>
      <c r="DS132" s="7" t="str">
        <f t="shared" si="338"/>
        <v/>
      </c>
      <c r="DT132" s="618"/>
      <c r="DU132" s="2131" t="str">
        <f t="shared" si="339"/>
        <v/>
      </c>
      <c r="DV132" s="639"/>
      <c r="DW132" s="2615"/>
      <c r="DX132" s="2616"/>
      <c r="DY132" s="2617"/>
      <c r="DZ132" s="181"/>
      <c r="EA132" s="619" t="str">
        <f t="shared" si="340"/>
        <v>F6</v>
      </c>
      <c r="EB132" s="2128" t="str">
        <f t="shared" si="341"/>
        <v xml:space="preserve"> </v>
      </c>
      <c r="EC132" s="148"/>
      <c r="ED132" s="2113" t="str">
        <f t="shared" si="342"/>
        <v/>
      </c>
      <c r="EE132" s="139"/>
      <c r="EF132" s="1311" t="str">
        <f t="shared" si="343"/>
        <v/>
      </c>
      <c r="EG132" s="139"/>
      <c r="EH132" s="2129" t="str">
        <f t="shared" si="344"/>
        <v/>
      </c>
      <c r="EI132" s="139"/>
      <c r="EJ132" s="213" t="str">
        <f t="shared" si="345"/>
        <v/>
      </c>
      <c r="EK132" s="611"/>
      <c r="EL132" s="213" t="str">
        <f t="shared" si="346"/>
        <v/>
      </c>
      <c r="EM132" s="617"/>
      <c r="EN132" s="7" t="str">
        <f t="shared" si="347"/>
        <v/>
      </c>
      <c r="EO132" s="618"/>
      <c r="EP132" s="2131" t="str">
        <f t="shared" si="348"/>
        <v/>
      </c>
      <c r="EQ132" s="639"/>
      <c r="ER132" s="2615"/>
      <c r="ES132" s="2616"/>
      <c r="ET132" s="2617"/>
      <c r="EU132" s="181"/>
      <c r="GO132" s="628"/>
      <c r="GP132" s="2451"/>
      <c r="GQ132" s="2452"/>
      <c r="GR132" s="2452"/>
      <c r="GS132" s="2452" t="s">
        <v>1415</v>
      </c>
      <c r="GT132" s="2452"/>
      <c r="GU132" s="2452"/>
      <c r="GV132" s="2452"/>
      <c r="GW132" s="2452"/>
      <c r="GX132" s="2452"/>
      <c r="GY132" s="2452"/>
      <c r="GZ132" s="2452"/>
      <c r="HA132" s="2452"/>
      <c r="HB132" s="2452"/>
      <c r="HC132" s="2452"/>
      <c r="HD132" s="2452"/>
      <c r="HE132" s="2452"/>
      <c r="HF132" s="2452"/>
      <c r="HG132" s="2452"/>
      <c r="HH132" s="2452"/>
      <c r="HI132" s="2452"/>
      <c r="HJ132" s="2452"/>
      <c r="HK132" s="2452"/>
      <c r="HL132" s="2452"/>
      <c r="HM132" s="2452"/>
      <c r="HN132" s="2452"/>
      <c r="HO132" s="2452"/>
      <c r="HP132" s="2452"/>
      <c r="HQ132" s="2452"/>
      <c r="HR132" s="2452"/>
      <c r="HS132" s="2452"/>
      <c r="HT132" s="2452"/>
      <c r="HU132" s="2452"/>
      <c r="HV132" s="2452"/>
      <c r="HW132" s="2506"/>
      <c r="HX132" s="2439"/>
      <c r="HY132" s="201"/>
      <c r="HZ132" s="201"/>
      <c r="IA132" s="201"/>
    </row>
    <row r="133" spans="1:235" s="627" customFormat="1" ht="18.75" customHeight="1" x14ac:dyDescent="0.25">
      <c r="A133" s="717"/>
      <c r="B133" s="726"/>
      <c r="C133" s="354"/>
      <c r="D133" s="377"/>
      <c r="E133" s="374"/>
      <c r="F133" s="719"/>
      <c r="G133" s="374"/>
      <c r="H133" s="719"/>
      <c r="I133" s="720"/>
      <c r="J133" s="377"/>
      <c r="K133" s="721"/>
      <c r="L133" s="377"/>
      <c r="M133" s="354"/>
      <c r="N133" s="377"/>
      <c r="O133" s="374"/>
      <c r="P133" s="377"/>
      <c r="Q133" s="354"/>
      <c r="R133" s="722"/>
      <c r="S133" s="354"/>
      <c r="T133" s="719"/>
      <c r="U133" s="1292"/>
      <c r="V133" s="1292"/>
      <c r="W133" s="1292"/>
      <c r="X133" s="1292"/>
      <c r="Y133" s="724"/>
      <c r="Z133" s="619" t="s">
        <v>545</v>
      </c>
      <c r="AA133" s="2128" t="s">
        <v>181</v>
      </c>
      <c r="AB133" s="148"/>
      <c r="AC133" s="2113"/>
      <c r="AD133" s="139"/>
      <c r="AE133" s="1311"/>
      <c r="AF133" s="139"/>
      <c r="AG133" s="2129"/>
      <c r="AH133" s="139"/>
      <c r="AI133" s="213"/>
      <c r="AJ133" s="611"/>
      <c r="AK133" s="213"/>
      <c r="AL133" s="617"/>
      <c r="AM133" s="7" t="str">
        <f t="shared" si="308"/>
        <v/>
      </c>
      <c r="AN133" s="618"/>
      <c r="AO133" s="2131"/>
      <c r="AP133" s="639"/>
      <c r="AQ133" s="2615"/>
      <c r="AR133" s="2616"/>
      <c r="AS133" s="2617"/>
      <c r="AT133" s="181"/>
      <c r="AU133" s="619" t="str">
        <f t="shared" si="309"/>
        <v>F7</v>
      </c>
      <c r="AV133" s="2128" t="str">
        <f t="shared" si="310"/>
        <v xml:space="preserve"> </v>
      </c>
      <c r="AW133" s="148"/>
      <c r="AX133" s="2113" t="str">
        <f t="shared" si="310"/>
        <v/>
      </c>
      <c r="AY133" s="139"/>
      <c r="AZ133" s="1311" t="str">
        <f t="shared" si="310"/>
        <v/>
      </c>
      <c r="BA133" s="139"/>
      <c r="BB133" s="2129" t="str">
        <f t="shared" si="310"/>
        <v/>
      </c>
      <c r="BC133" s="139"/>
      <c r="BD133" s="213" t="str">
        <f t="shared" si="310"/>
        <v/>
      </c>
      <c r="BE133" s="611"/>
      <c r="BF133" s="213" t="str">
        <f t="shared" si="310"/>
        <v/>
      </c>
      <c r="BG133" s="617"/>
      <c r="BH133" s="7" t="str">
        <f t="shared" si="311"/>
        <v/>
      </c>
      <c r="BI133" s="618"/>
      <c r="BJ133" s="2131" t="str">
        <f t="shared" si="312"/>
        <v/>
      </c>
      <c r="BK133" s="639"/>
      <c r="BL133" s="2615"/>
      <c r="BM133" s="2616"/>
      <c r="BN133" s="2617"/>
      <c r="BO133" s="181"/>
      <c r="BP133" s="619" t="str">
        <f t="shared" si="313"/>
        <v>F7</v>
      </c>
      <c r="BQ133" s="2128" t="str">
        <f t="shared" si="314"/>
        <v xml:space="preserve"> </v>
      </c>
      <c r="BR133" s="148"/>
      <c r="BS133" s="2113" t="str">
        <f t="shared" si="315"/>
        <v/>
      </c>
      <c r="BT133" s="139"/>
      <c r="BU133" s="1311" t="str">
        <f t="shared" si="316"/>
        <v/>
      </c>
      <c r="BV133" s="139"/>
      <c r="BW133" s="2129" t="str">
        <f t="shared" si="317"/>
        <v/>
      </c>
      <c r="BX133" s="139"/>
      <c r="BY133" s="213" t="str">
        <f t="shared" si="318"/>
        <v/>
      </c>
      <c r="BZ133" s="611"/>
      <c r="CA133" s="213" t="str">
        <f t="shared" si="319"/>
        <v/>
      </c>
      <c r="CB133" s="617"/>
      <c r="CC133" s="7" t="str">
        <f t="shared" si="320"/>
        <v/>
      </c>
      <c r="CD133" s="618"/>
      <c r="CE133" s="213" t="str">
        <f t="shared" si="321"/>
        <v/>
      </c>
      <c r="CF133" s="639"/>
      <c r="CG133" s="2615"/>
      <c r="CH133" s="2616"/>
      <c r="CI133" s="2617"/>
      <c r="CJ133" s="181"/>
      <c r="CK133" s="619" t="str">
        <f t="shared" si="322"/>
        <v>F7</v>
      </c>
      <c r="CL133" s="2128" t="str">
        <f t="shared" si="323"/>
        <v xml:space="preserve"> </v>
      </c>
      <c r="CM133" s="148"/>
      <c r="CN133" s="2113" t="str">
        <f t="shared" si="324"/>
        <v/>
      </c>
      <c r="CO133" s="139"/>
      <c r="CP133" s="1311" t="str">
        <f t="shared" si="325"/>
        <v/>
      </c>
      <c r="CQ133" s="139"/>
      <c r="CR133" s="2129" t="str">
        <f t="shared" si="326"/>
        <v/>
      </c>
      <c r="CS133" s="139"/>
      <c r="CT133" s="213" t="str">
        <f t="shared" si="327"/>
        <v/>
      </c>
      <c r="CU133" s="611"/>
      <c r="CV133" s="213" t="str">
        <f t="shared" si="328"/>
        <v/>
      </c>
      <c r="CW133" s="617"/>
      <c r="CX133" s="7" t="str">
        <f t="shared" si="329"/>
        <v/>
      </c>
      <c r="CY133" s="618"/>
      <c r="CZ133" s="2131" t="str">
        <f t="shared" si="330"/>
        <v/>
      </c>
      <c r="DA133" s="639"/>
      <c r="DB133" s="2615"/>
      <c r="DC133" s="2616"/>
      <c r="DD133" s="2617"/>
      <c r="DE133" s="181"/>
      <c r="DF133" s="619" t="str">
        <f t="shared" si="331"/>
        <v>F7</v>
      </c>
      <c r="DG133" s="2128" t="str">
        <f t="shared" si="332"/>
        <v xml:space="preserve"> </v>
      </c>
      <c r="DH133" s="148"/>
      <c r="DI133" s="2113" t="str">
        <f t="shared" si="333"/>
        <v/>
      </c>
      <c r="DJ133" s="139"/>
      <c r="DK133" s="1311" t="str">
        <f t="shared" si="334"/>
        <v/>
      </c>
      <c r="DL133" s="139"/>
      <c r="DM133" s="2129" t="str">
        <f t="shared" si="335"/>
        <v/>
      </c>
      <c r="DN133" s="139"/>
      <c r="DO133" s="213" t="str">
        <f t="shared" si="336"/>
        <v/>
      </c>
      <c r="DP133" s="611"/>
      <c r="DQ133" s="213" t="str">
        <f t="shared" si="337"/>
        <v/>
      </c>
      <c r="DR133" s="617"/>
      <c r="DS133" s="7" t="str">
        <f t="shared" si="338"/>
        <v/>
      </c>
      <c r="DT133" s="618"/>
      <c r="DU133" s="2131" t="str">
        <f t="shared" si="339"/>
        <v/>
      </c>
      <c r="DV133" s="639"/>
      <c r="DW133" s="2615"/>
      <c r="DX133" s="2616"/>
      <c r="DY133" s="2617"/>
      <c r="DZ133" s="181"/>
      <c r="EA133" s="619" t="str">
        <f t="shared" si="340"/>
        <v>F7</v>
      </c>
      <c r="EB133" s="2128" t="str">
        <f t="shared" si="341"/>
        <v xml:space="preserve"> </v>
      </c>
      <c r="EC133" s="148"/>
      <c r="ED133" s="2113" t="str">
        <f t="shared" si="342"/>
        <v/>
      </c>
      <c r="EE133" s="139"/>
      <c r="EF133" s="1311" t="str">
        <f t="shared" si="343"/>
        <v/>
      </c>
      <c r="EG133" s="139"/>
      <c r="EH133" s="2129" t="str">
        <f t="shared" si="344"/>
        <v/>
      </c>
      <c r="EI133" s="139"/>
      <c r="EJ133" s="213" t="str">
        <f t="shared" si="345"/>
        <v/>
      </c>
      <c r="EK133" s="611"/>
      <c r="EL133" s="213" t="str">
        <f t="shared" si="346"/>
        <v/>
      </c>
      <c r="EM133" s="617"/>
      <c r="EN133" s="7" t="str">
        <f t="shared" si="347"/>
        <v/>
      </c>
      <c r="EO133" s="618"/>
      <c r="EP133" s="2131" t="str">
        <f t="shared" si="348"/>
        <v/>
      </c>
      <c r="EQ133" s="639"/>
      <c r="ER133" s="2615"/>
      <c r="ES133" s="2616"/>
      <c r="ET133" s="2617"/>
      <c r="EU133" s="181"/>
      <c r="GO133" s="628"/>
      <c r="GP133" s="2451"/>
      <c r="GQ133" s="2452"/>
      <c r="GR133" s="2452"/>
      <c r="GS133" s="2452" t="s">
        <v>1416</v>
      </c>
      <c r="GT133" s="2452"/>
      <c r="GU133" s="2452"/>
      <c r="GV133" s="2452"/>
      <c r="GW133" s="2452"/>
      <c r="GX133" s="2452"/>
      <c r="GY133" s="2452"/>
      <c r="GZ133" s="2452"/>
      <c r="HA133" s="2452"/>
      <c r="HB133" s="2452"/>
      <c r="HC133" s="2452"/>
      <c r="HD133" s="2452"/>
      <c r="HE133" s="2452"/>
      <c r="HF133" s="2452"/>
      <c r="HG133" s="2452"/>
      <c r="HH133" s="2452"/>
      <c r="HI133" s="2452"/>
      <c r="HJ133" s="2452"/>
      <c r="HK133" s="2452"/>
      <c r="HL133" s="2452"/>
      <c r="HM133" s="2452"/>
      <c r="HN133" s="2452"/>
      <c r="HO133" s="2452"/>
      <c r="HP133" s="2452"/>
      <c r="HQ133" s="2452"/>
      <c r="HR133" s="2452"/>
      <c r="HS133" s="2452"/>
      <c r="HT133" s="2452"/>
      <c r="HU133" s="2452"/>
      <c r="HV133" s="2452"/>
      <c r="HW133" s="2452"/>
      <c r="HX133" s="2439"/>
      <c r="HY133" s="201"/>
      <c r="HZ133" s="201"/>
      <c r="IA133" s="628"/>
    </row>
    <row r="134" spans="1:235" s="627" customFormat="1" ht="18.75" customHeight="1" x14ac:dyDescent="0.25">
      <c r="A134" s="717"/>
      <c r="B134" s="726"/>
      <c r="C134" s="354"/>
      <c r="D134" s="377"/>
      <c r="E134" s="374"/>
      <c r="F134" s="719"/>
      <c r="G134" s="374"/>
      <c r="H134" s="719"/>
      <c r="I134" s="720"/>
      <c r="J134" s="377"/>
      <c r="K134" s="721"/>
      <c r="L134" s="377"/>
      <c r="M134" s="354"/>
      <c r="N134" s="377"/>
      <c r="O134" s="374"/>
      <c r="P134" s="377"/>
      <c r="Q134" s="354"/>
      <c r="R134" s="722"/>
      <c r="S134" s="354"/>
      <c r="T134" s="719"/>
      <c r="U134" s="1292"/>
      <c r="V134" s="1292"/>
      <c r="W134" s="1292"/>
      <c r="X134" s="1292"/>
      <c r="Y134" s="724"/>
      <c r="Z134" s="619" t="s">
        <v>546</v>
      </c>
      <c r="AA134" s="2128" t="s">
        <v>181</v>
      </c>
      <c r="AB134" s="148"/>
      <c r="AC134" s="2113"/>
      <c r="AD134" s="139"/>
      <c r="AE134" s="1311"/>
      <c r="AF134" s="139"/>
      <c r="AG134" s="2129" t="s">
        <v>227</v>
      </c>
      <c r="AH134" s="139"/>
      <c r="AI134" s="213"/>
      <c r="AJ134" s="611"/>
      <c r="AK134" s="213"/>
      <c r="AL134" s="617"/>
      <c r="AM134" s="7" t="str">
        <f t="shared" si="308"/>
        <v/>
      </c>
      <c r="AN134" s="618"/>
      <c r="AO134" s="2131"/>
      <c r="AP134" s="639"/>
      <c r="AQ134" s="2615"/>
      <c r="AR134" s="2616"/>
      <c r="AS134" s="2617"/>
      <c r="AT134" s="181"/>
      <c r="AU134" s="619" t="str">
        <f t="shared" si="309"/>
        <v>F8</v>
      </c>
      <c r="AV134" s="2128" t="str">
        <f t="shared" si="310"/>
        <v xml:space="preserve"> </v>
      </c>
      <c r="AW134" s="148"/>
      <c r="AX134" s="2113" t="str">
        <f t="shared" si="310"/>
        <v/>
      </c>
      <c r="AY134" s="139"/>
      <c r="AZ134" s="1311" t="str">
        <f t="shared" si="310"/>
        <v/>
      </c>
      <c r="BA134" s="139"/>
      <c r="BB134" s="2129" t="str">
        <f t="shared" si="310"/>
        <v/>
      </c>
      <c r="BC134" s="139"/>
      <c r="BD134" s="213" t="str">
        <f t="shared" si="310"/>
        <v/>
      </c>
      <c r="BE134" s="611"/>
      <c r="BF134" s="213" t="str">
        <f t="shared" si="310"/>
        <v/>
      </c>
      <c r="BG134" s="617"/>
      <c r="BH134" s="7" t="str">
        <f t="shared" si="311"/>
        <v/>
      </c>
      <c r="BI134" s="618"/>
      <c r="BJ134" s="2131" t="str">
        <f t="shared" si="312"/>
        <v/>
      </c>
      <c r="BK134" s="639"/>
      <c r="BL134" s="2615"/>
      <c r="BM134" s="2616"/>
      <c r="BN134" s="2617"/>
      <c r="BO134" s="181"/>
      <c r="BP134" s="619" t="str">
        <f t="shared" si="313"/>
        <v>F8</v>
      </c>
      <c r="BQ134" s="2128" t="str">
        <f t="shared" si="314"/>
        <v xml:space="preserve"> </v>
      </c>
      <c r="BR134" s="148"/>
      <c r="BS134" s="2113" t="str">
        <f t="shared" si="315"/>
        <v/>
      </c>
      <c r="BT134" s="139"/>
      <c r="BU134" s="1311" t="str">
        <f t="shared" si="316"/>
        <v/>
      </c>
      <c r="BV134" s="139"/>
      <c r="BW134" s="2129" t="str">
        <f t="shared" si="317"/>
        <v/>
      </c>
      <c r="BX134" s="139"/>
      <c r="BY134" s="213" t="str">
        <f t="shared" si="318"/>
        <v/>
      </c>
      <c r="BZ134" s="611"/>
      <c r="CA134" s="213" t="str">
        <f t="shared" si="319"/>
        <v/>
      </c>
      <c r="CB134" s="617"/>
      <c r="CC134" s="7" t="str">
        <f t="shared" si="320"/>
        <v/>
      </c>
      <c r="CD134" s="618"/>
      <c r="CE134" s="213" t="str">
        <f t="shared" si="321"/>
        <v/>
      </c>
      <c r="CF134" s="639"/>
      <c r="CG134" s="2615"/>
      <c r="CH134" s="2616"/>
      <c r="CI134" s="2617"/>
      <c r="CJ134" s="181"/>
      <c r="CK134" s="619" t="str">
        <f t="shared" si="322"/>
        <v>F8</v>
      </c>
      <c r="CL134" s="2128" t="str">
        <f t="shared" si="323"/>
        <v xml:space="preserve"> </v>
      </c>
      <c r="CM134" s="148"/>
      <c r="CN134" s="2113" t="str">
        <f t="shared" si="324"/>
        <v/>
      </c>
      <c r="CO134" s="139"/>
      <c r="CP134" s="1311" t="str">
        <f t="shared" si="325"/>
        <v/>
      </c>
      <c r="CQ134" s="139"/>
      <c r="CR134" s="2129" t="str">
        <f t="shared" si="326"/>
        <v/>
      </c>
      <c r="CS134" s="139"/>
      <c r="CT134" s="213" t="str">
        <f t="shared" si="327"/>
        <v/>
      </c>
      <c r="CU134" s="611"/>
      <c r="CV134" s="213" t="str">
        <f t="shared" si="328"/>
        <v/>
      </c>
      <c r="CW134" s="617"/>
      <c r="CX134" s="7" t="str">
        <f t="shared" si="329"/>
        <v/>
      </c>
      <c r="CY134" s="618"/>
      <c r="CZ134" s="2131" t="str">
        <f t="shared" si="330"/>
        <v/>
      </c>
      <c r="DA134" s="639"/>
      <c r="DB134" s="2615"/>
      <c r="DC134" s="2616"/>
      <c r="DD134" s="2617"/>
      <c r="DE134" s="181"/>
      <c r="DF134" s="619" t="str">
        <f t="shared" si="331"/>
        <v>F8</v>
      </c>
      <c r="DG134" s="2128" t="str">
        <f t="shared" si="332"/>
        <v xml:space="preserve"> </v>
      </c>
      <c r="DH134" s="148"/>
      <c r="DI134" s="2113" t="str">
        <f t="shared" si="333"/>
        <v/>
      </c>
      <c r="DJ134" s="139"/>
      <c r="DK134" s="1311" t="str">
        <f t="shared" si="334"/>
        <v/>
      </c>
      <c r="DL134" s="139"/>
      <c r="DM134" s="2129" t="str">
        <f t="shared" si="335"/>
        <v/>
      </c>
      <c r="DN134" s="139"/>
      <c r="DO134" s="213" t="str">
        <f t="shared" si="336"/>
        <v/>
      </c>
      <c r="DP134" s="611"/>
      <c r="DQ134" s="213" t="str">
        <f t="shared" si="337"/>
        <v/>
      </c>
      <c r="DR134" s="617"/>
      <c r="DS134" s="7" t="str">
        <f t="shared" si="338"/>
        <v/>
      </c>
      <c r="DT134" s="618"/>
      <c r="DU134" s="2131" t="str">
        <f t="shared" si="339"/>
        <v/>
      </c>
      <c r="DV134" s="639"/>
      <c r="DW134" s="2615"/>
      <c r="DX134" s="2616"/>
      <c r="DY134" s="2617"/>
      <c r="DZ134" s="181"/>
      <c r="EA134" s="619" t="str">
        <f t="shared" si="340"/>
        <v>F8</v>
      </c>
      <c r="EB134" s="2128" t="str">
        <f t="shared" si="341"/>
        <v xml:space="preserve"> </v>
      </c>
      <c r="EC134" s="148"/>
      <c r="ED134" s="2113" t="str">
        <f t="shared" si="342"/>
        <v/>
      </c>
      <c r="EE134" s="139"/>
      <c r="EF134" s="1311" t="str">
        <f t="shared" si="343"/>
        <v/>
      </c>
      <c r="EG134" s="139"/>
      <c r="EH134" s="2129" t="str">
        <f t="shared" si="344"/>
        <v/>
      </c>
      <c r="EI134" s="139"/>
      <c r="EJ134" s="213" t="str">
        <f t="shared" si="345"/>
        <v/>
      </c>
      <c r="EK134" s="611"/>
      <c r="EL134" s="213" t="str">
        <f t="shared" si="346"/>
        <v/>
      </c>
      <c r="EM134" s="617"/>
      <c r="EN134" s="7" t="str">
        <f t="shared" si="347"/>
        <v/>
      </c>
      <c r="EO134" s="618"/>
      <c r="EP134" s="2131" t="str">
        <f t="shared" si="348"/>
        <v/>
      </c>
      <c r="EQ134" s="639"/>
      <c r="ER134" s="2615"/>
      <c r="ES134" s="2616"/>
      <c r="ET134" s="2617"/>
      <c r="EU134" s="181"/>
      <c r="GO134" s="628"/>
      <c r="GP134" s="2451"/>
      <c r="GQ134" s="2452"/>
      <c r="GR134" s="2452"/>
      <c r="GS134" s="2452" t="s">
        <v>1417</v>
      </c>
      <c r="GT134" s="2452"/>
      <c r="GU134" s="2452"/>
      <c r="GV134" s="2452"/>
      <c r="GW134" s="2452"/>
      <c r="GX134" s="2452"/>
      <c r="GY134" s="2452"/>
      <c r="GZ134" s="2452"/>
      <c r="HA134" s="2452"/>
      <c r="HB134" s="2452"/>
      <c r="HC134" s="2452"/>
      <c r="HD134" s="2452"/>
      <c r="HE134" s="2452"/>
      <c r="HF134" s="2452"/>
      <c r="HG134" s="2452"/>
      <c r="HH134" s="2452"/>
      <c r="HI134" s="2452"/>
      <c r="HJ134" s="2452"/>
      <c r="HK134" s="2452"/>
      <c r="HL134" s="2452"/>
      <c r="HM134" s="2452"/>
      <c r="HN134" s="2452"/>
      <c r="HO134" s="2452"/>
      <c r="HP134" s="2452"/>
      <c r="HQ134" s="2452"/>
      <c r="HR134" s="2452"/>
      <c r="HS134" s="2452"/>
      <c r="HT134" s="2452"/>
      <c r="HU134" s="2452"/>
      <c r="HV134" s="2452"/>
      <c r="HW134" s="2452"/>
      <c r="HX134" s="2439"/>
      <c r="HY134" s="201"/>
      <c r="HZ134" s="201"/>
      <c r="IA134" s="628"/>
    </row>
    <row r="135" spans="1:235" s="627" customFormat="1" ht="18.75" customHeight="1" x14ac:dyDescent="0.25">
      <c r="A135" s="717"/>
      <c r="B135" s="726"/>
      <c r="C135" s="354"/>
      <c r="D135" s="377"/>
      <c r="E135" s="374"/>
      <c r="F135" s="719"/>
      <c r="G135" s="374"/>
      <c r="H135" s="719"/>
      <c r="I135" s="720"/>
      <c r="J135" s="377"/>
      <c r="K135" s="721"/>
      <c r="L135" s="377"/>
      <c r="M135" s="354"/>
      <c r="N135" s="377"/>
      <c r="O135" s="374"/>
      <c r="P135" s="377"/>
      <c r="Q135" s="354"/>
      <c r="R135" s="722"/>
      <c r="S135" s="354"/>
      <c r="T135" s="719"/>
      <c r="U135" s="1292"/>
      <c r="V135" s="1292"/>
      <c r="W135" s="1292"/>
      <c r="X135" s="1292"/>
      <c r="Y135" s="724"/>
      <c r="Z135" s="619" t="s">
        <v>547</v>
      </c>
      <c r="AA135" s="2128" t="s">
        <v>181</v>
      </c>
      <c r="AB135" s="148"/>
      <c r="AC135" s="2113"/>
      <c r="AD135" s="139"/>
      <c r="AE135" s="1311"/>
      <c r="AF135" s="139"/>
      <c r="AG135" s="2129"/>
      <c r="AH135" s="139"/>
      <c r="AI135" s="213"/>
      <c r="AJ135" s="611"/>
      <c r="AK135" s="213"/>
      <c r="AL135" s="617"/>
      <c r="AM135" s="7" t="str">
        <f t="shared" si="308"/>
        <v/>
      </c>
      <c r="AN135" s="618"/>
      <c r="AO135" s="2131"/>
      <c r="AP135" s="639"/>
      <c r="AQ135" s="2615"/>
      <c r="AR135" s="2616"/>
      <c r="AS135" s="2617"/>
      <c r="AT135" s="181"/>
      <c r="AU135" s="619" t="str">
        <f t="shared" si="309"/>
        <v>F9</v>
      </c>
      <c r="AV135" s="2128" t="str">
        <f t="shared" si="310"/>
        <v xml:space="preserve"> </v>
      </c>
      <c r="AW135" s="148"/>
      <c r="AX135" s="2113" t="str">
        <f t="shared" si="310"/>
        <v/>
      </c>
      <c r="AY135" s="139"/>
      <c r="AZ135" s="1311" t="str">
        <f t="shared" si="310"/>
        <v/>
      </c>
      <c r="BA135" s="139"/>
      <c r="BB135" s="2129" t="str">
        <f t="shared" si="310"/>
        <v/>
      </c>
      <c r="BC135" s="139"/>
      <c r="BD135" s="213" t="str">
        <f t="shared" si="310"/>
        <v/>
      </c>
      <c r="BE135" s="611"/>
      <c r="BF135" s="213" t="str">
        <f t="shared" si="310"/>
        <v/>
      </c>
      <c r="BG135" s="617"/>
      <c r="BH135" s="7" t="str">
        <f t="shared" si="311"/>
        <v/>
      </c>
      <c r="BI135" s="618"/>
      <c r="BJ135" s="2131" t="str">
        <f t="shared" si="312"/>
        <v/>
      </c>
      <c r="BK135" s="639"/>
      <c r="BL135" s="2615"/>
      <c r="BM135" s="2616"/>
      <c r="BN135" s="2617"/>
      <c r="BO135" s="181"/>
      <c r="BP135" s="619" t="str">
        <f t="shared" si="313"/>
        <v>F9</v>
      </c>
      <c r="BQ135" s="2128" t="str">
        <f t="shared" si="314"/>
        <v xml:space="preserve"> </v>
      </c>
      <c r="BR135" s="148"/>
      <c r="BS135" s="2113" t="str">
        <f t="shared" si="315"/>
        <v/>
      </c>
      <c r="BT135" s="139"/>
      <c r="BU135" s="1311" t="str">
        <f t="shared" si="316"/>
        <v/>
      </c>
      <c r="BV135" s="139"/>
      <c r="BW135" s="2129" t="str">
        <f t="shared" si="317"/>
        <v/>
      </c>
      <c r="BX135" s="139"/>
      <c r="BY135" s="213" t="str">
        <f t="shared" si="318"/>
        <v/>
      </c>
      <c r="BZ135" s="611"/>
      <c r="CA135" s="213" t="str">
        <f t="shared" si="319"/>
        <v/>
      </c>
      <c r="CB135" s="617"/>
      <c r="CC135" s="7" t="str">
        <f t="shared" si="320"/>
        <v/>
      </c>
      <c r="CD135" s="618"/>
      <c r="CE135" s="213" t="str">
        <f t="shared" si="321"/>
        <v/>
      </c>
      <c r="CF135" s="639"/>
      <c r="CG135" s="2615"/>
      <c r="CH135" s="2616"/>
      <c r="CI135" s="2617"/>
      <c r="CJ135" s="181"/>
      <c r="CK135" s="619" t="str">
        <f t="shared" si="322"/>
        <v>F9</v>
      </c>
      <c r="CL135" s="2128" t="str">
        <f t="shared" si="323"/>
        <v xml:space="preserve"> </v>
      </c>
      <c r="CM135" s="148"/>
      <c r="CN135" s="2113" t="str">
        <f t="shared" si="324"/>
        <v/>
      </c>
      <c r="CO135" s="139"/>
      <c r="CP135" s="1311" t="str">
        <f t="shared" si="325"/>
        <v/>
      </c>
      <c r="CQ135" s="139"/>
      <c r="CR135" s="2129" t="str">
        <f t="shared" si="326"/>
        <v/>
      </c>
      <c r="CS135" s="139"/>
      <c r="CT135" s="213" t="str">
        <f t="shared" si="327"/>
        <v/>
      </c>
      <c r="CU135" s="611"/>
      <c r="CV135" s="213" t="str">
        <f t="shared" si="328"/>
        <v/>
      </c>
      <c r="CW135" s="617"/>
      <c r="CX135" s="7" t="str">
        <f t="shared" si="329"/>
        <v/>
      </c>
      <c r="CY135" s="618"/>
      <c r="CZ135" s="2131" t="str">
        <f t="shared" si="330"/>
        <v/>
      </c>
      <c r="DA135" s="639"/>
      <c r="DB135" s="2615"/>
      <c r="DC135" s="2616"/>
      <c r="DD135" s="2617"/>
      <c r="DE135" s="181"/>
      <c r="DF135" s="619" t="str">
        <f t="shared" si="331"/>
        <v>F9</v>
      </c>
      <c r="DG135" s="2128" t="str">
        <f t="shared" si="332"/>
        <v xml:space="preserve"> </v>
      </c>
      <c r="DH135" s="148"/>
      <c r="DI135" s="2113" t="str">
        <f t="shared" si="333"/>
        <v/>
      </c>
      <c r="DJ135" s="139"/>
      <c r="DK135" s="1311" t="str">
        <f t="shared" si="334"/>
        <v/>
      </c>
      <c r="DL135" s="139"/>
      <c r="DM135" s="2129" t="str">
        <f t="shared" si="335"/>
        <v/>
      </c>
      <c r="DN135" s="139"/>
      <c r="DO135" s="213" t="str">
        <f t="shared" si="336"/>
        <v/>
      </c>
      <c r="DP135" s="611"/>
      <c r="DQ135" s="213" t="str">
        <f t="shared" si="337"/>
        <v/>
      </c>
      <c r="DR135" s="617"/>
      <c r="DS135" s="7" t="str">
        <f t="shared" si="338"/>
        <v/>
      </c>
      <c r="DT135" s="618"/>
      <c r="DU135" s="2131" t="str">
        <f t="shared" si="339"/>
        <v/>
      </c>
      <c r="DV135" s="639"/>
      <c r="DW135" s="2615"/>
      <c r="DX135" s="2616"/>
      <c r="DY135" s="2617"/>
      <c r="DZ135" s="181"/>
      <c r="EA135" s="619" t="str">
        <f t="shared" si="340"/>
        <v>F9</v>
      </c>
      <c r="EB135" s="2128" t="str">
        <f t="shared" si="341"/>
        <v xml:space="preserve"> </v>
      </c>
      <c r="EC135" s="148"/>
      <c r="ED135" s="2113" t="str">
        <f t="shared" si="342"/>
        <v/>
      </c>
      <c r="EE135" s="139"/>
      <c r="EF135" s="1311" t="str">
        <f t="shared" si="343"/>
        <v/>
      </c>
      <c r="EG135" s="139"/>
      <c r="EH135" s="2129" t="str">
        <f t="shared" si="344"/>
        <v/>
      </c>
      <c r="EI135" s="139"/>
      <c r="EJ135" s="213" t="str">
        <f t="shared" si="345"/>
        <v/>
      </c>
      <c r="EK135" s="611"/>
      <c r="EL135" s="213" t="str">
        <f t="shared" si="346"/>
        <v/>
      </c>
      <c r="EM135" s="617"/>
      <c r="EN135" s="7" t="str">
        <f t="shared" si="347"/>
        <v/>
      </c>
      <c r="EO135" s="618"/>
      <c r="EP135" s="2131" t="str">
        <f t="shared" si="348"/>
        <v/>
      </c>
      <c r="EQ135" s="639"/>
      <c r="ER135" s="2615"/>
      <c r="ES135" s="2616"/>
      <c r="ET135" s="2617"/>
      <c r="EU135" s="181"/>
      <c r="GO135" s="628"/>
      <c r="GP135" s="2451"/>
      <c r="GQ135" s="2452"/>
      <c r="GR135" s="2452"/>
      <c r="GS135" s="2452" t="s">
        <v>1418</v>
      </c>
      <c r="GT135" s="2452"/>
      <c r="GU135" s="2452"/>
      <c r="GV135" s="2452"/>
      <c r="GW135" s="2452"/>
      <c r="GX135" s="2452"/>
      <c r="GY135" s="2452"/>
      <c r="GZ135" s="2452"/>
      <c r="HA135" s="2452"/>
      <c r="HB135" s="2452"/>
      <c r="HC135" s="2452"/>
      <c r="HD135" s="2452"/>
      <c r="HE135" s="2452"/>
      <c r="HF135" s="2452"/>
      <c r="HG135" s="2452"/>
      <c r="HH135" s="2452"/>
      <c r="HI135" s="2452"/>
      <c r="HJ135" s="2452"/>
      <c r="HK135" s="2452"/>
      <c r="HL135" s="2452"/>
      <c r="HM135" s="2452"/>
      <c r="HN135" s="2452"/>
      <c r="HO135" s="2452"/>
      <c r="HP135" s="2452"/>
      <c r="HQ135" s="2452"/>
      <c r="HR135" s="2452"/>
      <c r="HS135" s="2452"/>
      <c r="HT135" s="2452"/>
      <c r="HU135" s="2452"/>
      <c r="HV135" s="2452"/>
      <c r="HW135" s="2452"/>
      <c r="HX135" s="2439"/>
      <c r="HY135" s="201"/>
      <c r="HZ135" s="201"/>
      <c r="IA135" s="628"/>
    </row>
    <row r="136" spans="1:235" s="627" customFormat="1" ht="18.75" customHeight="1" x14ac:dyDescent="0.25">
      <c r="A136" s="717"/>
      <c r="B136" s="726"/>
      <c r="C136" s="354"/>
      <c r="D136" s="377"/>
      <c r="E136" s="374"/>
      <c r="F136" s="719"/>
      <c r="G136" s="374"/>
      <c r="H136" s="719"/>
      <c r="I136" s="720"/>
      <c r="J136" s="377"/>
      <c r="K136" s="721"/>
      <c r="L136" s="377"/>
      <c r="M136" s="354"/>
      <c r="N136" s="377"/>
      <c r="O136" s="374"/>
      <c r="P136" s="377"/>
      <c r="Q136" s="354"/>
      <c r="R136" s="722"/>
      <c r="S136" s="354"/>
      <c r="T136" s="719"/>
      <c r="U136" s="1292"/>
      <c r="V136" s="1292"/>
      <c r="W136" s="1292"/>
      <c r="X136" s="1292"/>
      <c r="Y136" s="724"/>
      <c r="Z136" s="619" t="s">
        <v>548</v>
      </c>
      <c r="AA136" s="2128"/>
      <c r="AB136" s="148"/>
      <c r="AC136" s="2113"/>
      <c r="AD136" s="139"/>
      <c r="AE136" s="1311"/>
      <c r="AF136" s="139"/>
      <c r="AG136" s="2129"/>
      <c r="AH136" s="139"/>
      <c r="AI136" s="213"/>
      <c r="AJ136" s="611"/>
      <c r="AK136" s="213"/>
      <c r="AL136" s="617"/>
      <c r="AM136" s="7" t="str">
        <f t="shared" si="308"/>
        <v/>
      </c>
      <c r="AN136" s="618"/>
      <c r="AO136" s="2131"/>
      <c r="AP136" s="639"/>
      <c r="AQ136" s="2615"/>
      <c r="AR136" s="2616"/>
      <c r="AS136" s="2617"/>
      <c r="AT136" s="181"/>
      <c r="AU136" s="619" t="str">
        <f t="shared" si="309"/>
        <v>F10</v>
      </c>
      <c r="AV136" s="2128" t="str">
        <f t="shared" si="310"/>
        <v/>
      </c>
      <c r="AW136" s="148"/>
      <c r="AX136" s="2113" t="str">
        <f t="shared" si="310"/>
        <v/>
      </c>
      <c r="AY136" s="139"/>
      <c r="AZ136" s="1311" t="str">
        <f t="shared" si="310"/>
        <v/>
      </c>
      <c r="BA136" s="139"/>
      <c r="BB136" s="2129" t="str">
        <f t="shared" si="310"/>
        <v/>
      </c>
      <c r="BC136" s="139"/>
      <c r="BD136" s="213" t="str">
        <f t="shared" si="310"/>
        <v/>
      </c>
      <c r="BE136" s="611"/>
      <c r="BF136" s="213" t="str">
        <f t="shared" si="310"/>
        <v/>
      </c>
      <c r="BG136" s="617"/>
      <c r="BH136" s="7" t="str">
        <f t="shared" si="311"/>
        <v/>
      </c>
      <c r="BI136" s="618"/>
      <c r="BJ136" s="2131" t="str">
        <f t="shared" si="312"/>
        <v/>
      </c>
      <c r="BK136" s="639"/>
      <c r="BL136" s="2615"/>
      <c r="BM136" s="2616"/>
      <c r="BN136" s="2617"/>
      <c r="BO136" s="181"/>
      <c r="BP136" s="619" t="str">
        <f t="shared" si="313"/>
        <v>F10</v>
      </c>
      <c r="BQ136" s="2128" t="str">
        <f t="shared" si="314"/>
        <v/>
      </c>
      <c r="BR136" s="148"/>
      <c r="BS136" s="2113" t="str">
        <f t="shared" si="315"/>
        <v/>
      </c>
      <c r="BT136" s="139"/>
      <c r="BU136" s="1311" t="str">
        <f t="shared" si="316"/>
        <v/>
      </c>
      <c r="BV136" s="139"/>
      <c r="BW136" s="2129" t="str">
        <f t="shared" si="317"/>
        <v/>
      </c>
      <c r="BX136" s="139"/>
      <c r="BY136" s="213" t="str">
        <f t="shared" si="318"/>
        <v/>
      </c>
      <c r="BZ136" s="611"/>
      <c r="CA136" s="213" t="str">
        <f t="shared" si="319"/>
        <v/>
      </c>
      <c r="CB136" s="617"/>
      <c r="CC136" s="7" t="str">
        <f t="shared" si="320"/>
        <v/>
      </c>
      <c r="CD136" s="618"/>
      <c r="CE136" s="213" t="str">
        <f t="shared" si="321"/>
        <v/>
      </c>
      <c r="CF136" s="639"/>
      <c r="CG136" s="2615"/>
      <c r="CH136" s="2616"/>
      <c r="CI136" s="2617"/>
      <c r="CJ136" s="181"/>
      <c r="CK136" s="619" t="str">
        <f t="shared" si="322"/>
        <v>F10</v>
      </c>
      <c r="CL136" s="2128" t="str">
        <f t="shared" si="323"/>
        <v/>
      </c>
      <c r="CM136" s="148"/>
      <c r="CN136" s="2113" t="str">
        <f t="shared" si="324"/>
        <v/>
      </c>
      <c r="CO136" s="139"/>
      <c r="CP136" s="1311" t="str">
        <f t="shared" si="325"/>
        <v/>
      </c>
      <c r="CQ136" s="139"/>
      <c r="CR136" s="2129" t="str">
        <f t="shared" si="326"/>
        <v/>
      </c>
      <c r="CS136" s="139"/>
      <c r="CT136" s="213" t="str">
        <f t="shared" si="327"/>
        <v/>
      </c>
      <c r="CU136" s="611"/>
      <c r="CV136" s="213" t="str">
        <f t="shared" si="328"/>
        <v/>
      </c>
      <c r="CW136" s="617"/>
      <c r="CX136" s="7" t="str">
        <f t="shared" si="329"/>
        <v/>
      </c>
      <c r="CY136" s="618"/>
      <c r="CZ136" s="2131" t="str">
        <f t="shared" si="330"/>
        <v/>
      </c>
      <c r="DA136" s="639"/>
      <c r="DB136" s="2615"/>
      <c r="DC136" s="2616"/>
      <c r="DD136" s="2617"/>
      <c r="DE136" s="181"/>
      <c r="DF136" s="619" t="str">
        <f t="shared" si="331"/>
        <v>F10</v>
      </c>
      <c r="DG136" s="2128" t="str">
        <f t="shared" si="332"/>
        <v/>
      </c>
      <c r="DH136" s="148"/>
      <c r="DI136" s="2113" t="str">
        <f t="shared" si="333"/>
        <v/>
      </c>
      <c r="DJ136" s="139"/>
      <c r="DK136" s="1311" t="str">
        <f t="shared" si="334"/>
        <v/>
      </c>
      <c r="DL136" s="139"/>
      <c r="DM136" s="2129" t="str">
        <f t="shared" si="335"/>
        <v/>
      </c>
      <c r="DN136" s="139"/>
      <c r="DO136" s="213" t="str">
        <f t="shared" si="336"/>
        <v/>
      </c>
      <c r="DP136" s="611"/>
      <c r="DQ136" s="213" t="str">
        <f t="shared" si="337"/>
        <v/>
      </c>
      <c r="DR136" s="617"/>
      <c r="DS136" s="7" t="str">
        <f t="shared" si="338"/>
        <v/>
      </c>
      <c r="DT136" s="618"/>
      <c r="DU136" s="2131" t="str">
        <f t="shared" si="339"/>
        <v/>
      </c>
      <c r="DV136" s="639"/>
      <c r="DW136" s="2615"/>
      <c r="DX136" s="2616"/>
      <c r="DY136" s="2617"/>
      <c r="DZ136" s="181"/>
      <c r="EA136" s="619" t="str">
        <f t="shared" si="340"/>
        <v>F10</v>
      </c>
      <c r="EB136" s="2128" t="str">
        <f t="shared" si="341"/>
        <v/>
      </c>
      <c r="EC136" s="148"/>
      <c r="ED136" s="2113" t="str">
        <f t="shared" si="342"/>
        <v/>
      </c>
      <c r="EE136" s="139"/>
      <c r="EF136" s="1311" t="str">
        <f t="shared" si="343"/>
        <v/>
      </c>
      <c r="EG136" s="139"/>
      <c r="EH136" s="2129" t="str">
        <f t="shared" si="344"/>
        <v/>
      </c>
      <c r="EI136" s="139"/>
      <c r="EJ136" s="213" t="str">
        <f t="shared" si="345"/>
        <v/>
      </c>
      <c r="EK136" s="611"/>
      <c r="EL136" s="213" t="str">
        <f t="shared" si="346"/>
        <v/>
      </c>
      <c r="EM136" s="617"/>
      <c r="EN136" s="7" t="str">
        <f t="shared" si="347"/>
        <v/>
      </c>
      <c r="EO136" s="618"/>
      <c r="EP136" s="2131" t="str">
        <f t="shared" si="348"/>
        <v/>
      </c>
      <c r="EQ136" s="639"/>
      <c r="ER136" s="2615"/>
      <c r="ES136" s="2616"/>
      <c r="ET136" s="2617"/>
      <c r="EU136" s="181"/>
      <c r="GO136" s="628"/>
      <c r="GP136" s="2451"/>
      <c r="GQ136" s="2452"/>
      <c r="GR136" s="2452"/>
      <c r="GS136" s="2452" t="s">
        <v>1419</v>
      </c>
      <c r="GT136" s="2452"/>
      <c r="GU136" s="2452"/>
      <c r="GV136" s="2452"/>
      <c r="GW136" s="2452"/>
      <c r="GX136" s="2452"/>
      <c r="GY136" s="2452"/>
      <c r="GZ136" s="2452"/>
      <c r="HA136" s="2452"/>
      <c r="HB136" s="2452"/>
      <c r="HC136" s="2452"/>
      <c r="HD136" s="2452"/>
      <c r="HE136" s="2452"/>
      <c r="HF136" s="2452"/>
      <c r="HG136" s="2452"/>
      <c r="HH136" s="2452"/>
      <c r="HI136" s="2452"/>
      <c r="HJ136" s="2452"/>
      <c r="HK136" s="2452"/>
      <c r="HL136" s="2452"/>
      <c r="HM136" s="2452"/>
      <c r="HN136" s="2452"/>
      <c r="HO136" s="2452"/>
      <c r="HP136" s="2452"/>
      <c r="HQ136" s="2452"/>
      <c r="HR136" s="2452"/>
      <c r="HS136" s="2452"/>
      <c r="HT136" s="2452"/>
      <c r="HU136" s="2452"/>
      <c r="HV136" s="2452"/>
      <c r="HW136" s="2452"/>
      <c r="HX136" s="2439"/>
      <c r="HY136" s="201"/>
      <c r="HZ136" s="201"/>
      <c r="IA136" s="628"/>
    </row>
    <row r="137" spans="1:235" s="627" customFormat="1" ht="18.75" customHeight="1" x14ac:dyDescent="0.25">
      <c r="A137" s="717"/>
      <c r="B137" s="726"/>
      <c r="C137" s="354"/>
      <c r="D137" s="377"/>
      <c r="E137" s="374"/>
      <c r="F137" s="719"/>
      <c r="G137" s="374"/>
      <c r="H137" s="719"/>
      <c r="I137" s="720"/>
      <c r="J137" s="377"/>
      <c r="K137" s="721"/>
      <c r="L137" s="377"/>
      <c r="M137" s="354"/>
      <c r="N137" s="377"/>
      <c r="O137" s="374"/>
      <c r="P137" s="377"/>
      <c r="Q137" s="354"/>
      <c r="R137" s="722"/>
      <c r="S137" s="354"/>
      <c r="T137" s="719"/>
      <c r="U137" s="1292"/>
      <c r="V137" s="1292"/>
      <c r="W137" s="1292"/>
      <c r="X137" s="1292"/>
      <c r="Y137" s="724"/>
      <c r="Z137" s="619" t="s">
        <v>549</v>
      </c>
      <c r="AA137" s="2128" t="s">
        <v>181</v>
      </c>
      <c r="AB137" s="148"/>
      <c r="AC137" s="2113"/>
      <c r="AD137" s="139"/>
      <c r="AE137" s="1311"/>
      <c r="AF137" s="139"/>
      <c r="AG137" s="2129"/>
      <c r="AH137" s="139"/>
      <c r="AI137" s="213"/>
      <c r="AJ137" s="611"/>
      <c r="AK137" s="213"/>
      <c r="AL137" s="617"/>
      <c r="AM137" s="7" t="str">
        <f t="shared" si="308"/>
        <v/>
      </c>
      <c r="AN137" s="618"/>
      <c r="AO137" s="2131"/>
      <c r="AP137" s="639"/>
      <c r="AQ137" s="2615"/>
      <c r="AR137" s="2616"/>
      <c r="AS137" s="2617"/>
      <c r="AT137" s="181"/>
      <c r="AU137" s="619" t="str">
        <f t="shared" si="309"/>
        <v>F11</v>
      </c>
      <c r="AV137" s="2128" t="str">
        <f t="shared" si="310"/>
        <v xml:space="preserve"> </v>
      </c>
      <c r="AW137" s="148"/>
      <c r="AX137" s="2113" t="str">
        <f t="shared" si="310"/>
        <v/>
      </c>
      <c r="AY137" s="139"/>
      <c r="AZ137" s="1311" t="str">
        <f t="shared" si="310"/>
        <v/>
      </c>
      <c r="BA137" s="139"/>
      <c r="BB137" s="2129" t="str">
        <f t="shared" si="310"/>
        <v/>
      </c>
      <c r="BC137" s="139"/>
      <c r="BD137" s="213" t="str">
        <f t="shared" si="310"/>
        <v/>
      </c>
      <c r="BE137" s="611"/>
      <c r="BF137" s="213" t="str">
        <f t="shared" si="310"/>
        <v/>
      </c>
      <c r="BG137" s="617"/>
      <c r="BH137" s="7" t="str">
        <f t="shared" si="311"/>
        <v/>
      </c>
      <c r="BI137" s="618"/>
      <c r="BJ137" s="2131" t="str">
        <f t="shared" si="312"/>
        <v/>
      </c>
      <c r="BK137" s="639"/>
      <c r="BL137" s="2615"/>
      <c r="BM137" s="2616"/>
      <c r="BN137" s="2617"/>
      <c r="BO137" s="181"/>
      <c r="BP137" s="619" t="str">
        <f t="shared" si="313"/>
        <v>F11</v>
      </c>
      <c r="BQ137" s="2128" t="str">
        <f t="shared" si="314"/>
        <v xml:space="preserve"> </v>
      </c>
      <c r="BR137" s="148"/>
      <c r="BS137" s="2113" t="str">
        <f t="shared" si="315"/>
        <v/>
      </c>
      <c r="BT137" s="139"/>
      <c r="BU137" s="1311" t="str">
        <f t="shared" si="316"/>
        <v/>
      </c>
      <c r="BV137" s="139"/>
      <c r="BW137" s="2129" t="str">
        <f t="shared" si="317"/>
        <v/>
      </c>
      <c r="BX137" s="139"/>
      <c r="BY137" s="213" t="str">
        <f t="shared" si="318"/>
        <v/>
      </c>
      <c r="BZ137" s="611"/>
      <c r="CA137" s="213" t="str">
        <f t="shared" si="319"/>
        <v/>
      </c>
      <c r="CB137" s="617"/>
      <c r="CC137" s="7" t="str">
        <f t="shared" si="320"/>
        <v/>
      </c>
      <c r="CD137" s="618"/>
      <c r="CE137" s="213" t="str">
        <f t="shared" si="321"/>
        <v/>
      </c>
      <c r="CF137" s="639"/>
      <c r="CG137" s="2615"/>
      <c r="CH137" s="2616"/>
      <c r="CI137" s="2617"/>
      <c r="CJ137" s="181"/>
      <c r="CK137" s="619" t="str">
        <f t="shared" si="322"/>
        <v>F11</v>
      </c>
      <c r="CL137" s="2128" t="str">
        <f t="shared" si="323"/>
        <v xml:space="preserve"> </v>
      </c>
      <c r="CM137" s="148"/>
      <c r="CN137" s="2113" t="str">
        <f t="shared" si="324"/>
        <v/>
      </c>
      <c r="CO137" s="139"/>
      <c r="CP137" s="1311" t="str">
        <f t="shared" si="325"/>
        <v/>
      </c>
      <c r="CQ137" s="139"/>
      <c r="CR137" s="2129" t="str">
        <f t="shared" si="326"/>
        <v/>
      </c>
      <c r="CS137" s="139"/>
      <c r="CT137" s="213" t="str">
        <f t="shared" si="327"/>
        <v/>
      </c>
      <c r="CU137" s="611"/>
      <c r="CV137" s="213" t="str">
        <f t="shared" si="328"/>
        <v/>
      </c>
      <c r="CW137" s="617"/>
      <c r="CX137" s="7" t="str">
        <f t="shared" si="329"/>
        <v/>
      </c>
      <c r="CY137" s="618"/>
      <c r="CZ137" s="2131" t="str">
        <f t="shared" si="330"/>
        <v/>
      </c>
      <c r="DA137" s="639"/>
      <c r="DB137" s="2615"/>
      <c r="DC137" s="2616"/>
      <c r="DD137" s="2617"/>
      <c r="DE137" s="181"/>
      <c r="DF137" s="619" t="str">
        <f t="shared" si="331"/>
        <v>F11</v>
      </c>
      <c r="DG137" s="2128" t="str">
        <f t="shared" si="332"/>
        <v xml:space="preserve"> </v>
      </c>
      <c r="DH137" s="148"/>
      <c r="DI137" s="2113" t="str">
        <f t="shared" si="333"/>
        <v/>
      </c>
      <c r="DJ137" s="139"/>
      <c r="DK137" s="1311" t="str">
        <f t="shared" si="334"/>
        <v/>
      </c>
      <c r="DL137" s="139"/>
      <c r="DM137" s="2129" t="str">
        <f t="shared" si="335"/>
        <v/>
      </c>
      <c r="DN137" s="139"/>
      <c r="DO137" s="213" t="str">
        <f t="shared" si="336"/>
        <v/>
      </c>
      <c r="DP137" s="611"/>
      <c r="DQ137" s="213" t="str">
        <f t="shared" si="337"/>
        <v/>
      </c>
      <c r="DR137" s="617"/>
      <c r="DS137" s="7" t="str">
        <f t="shared" si="338"/>
        <v/>
      </c>
      <c r="DT137" s="618"/>
      <c r="DU137" s="2131" t="str">
        <f t="shared" si="339"/>
        <v/>
      </c>
      <c r="DV137" s="639"/>
      <c r="DW137" s="2615"/>
      <c r="DX137" s="2616"/>
      <c r="DY137" s="2617"/>
      <c r="DZ137" s="181"/>
      <c r="EA137" s="619" t="str">
        <f t="shared" si="340"/>
        <v>F11</v>
      </c>
      <c r="EB137" s="2128" t="str">
        <f t="shared" si="341"/>
        <v xml:space="preserve"> </v>
      </c>
      <c r="EC137" s="148"/>
      <c r="ED137" s="2113" t="str">
        <f t="shared" si="342"/>
        <v/>
      </c>
      <c r="EE137" s="139"/>
      <c r="EF137" s="1311" t="str">
        <f t="shared" si="343"/>
        <v/>
      </c>
      <c r="EG137" s="139"/>
      <c r="EH137" s="2129" t="str">
        <f t="shared" si="344"/>
        <v/>
      </c>
      <c r="EI137" s="139"/>
      <c r="EJ137" s="213" t="str">
        <f t="shared" si="345"/>
        <v/>
      </c>
      <c r="EK137" s="611"/>
      <c r="EL137" s="213" t="str">
        <f t="shared" si="346"/>
        <v/>
      </c>
      <c r="EM137" s="617"/>
      <c r="EN137" s="7" t="str">
        <f t="shared" si="347"/>
        <v/>
      </c>
      <c r="EO137" s="618"/>
      <c r="EP137" s="2131" t="str">
        <f t="shared" si="348"/>
        <v/>
      </c>
      <c r="EQ137" s="639"/>
      <c r="ER137" s="2615"/>
      <c r="ES137" s="2616"/>
      <c r="ET137" s="2617"/>
      <c r="EU137" s="181"/>
      <c r="GO137" s="628"/>
      <c r="GP137" s="2451"/>
      <c r="GQ137" s="2452"/>
      <c r="GR137" s="2452"/>
      <c r="GS137" s="2452" t="s">
        <v>1420</v>
      </c>
      <c r="GT137" s="2452"/>
      <c r="GU137" s="2452"/>
      <c r="GV137" s="2452"/>
      <c r="GW137" s="2452"/>
      <c r="GX137" s="2452"/>
      <c r="GY137" s="2452"/>
      <c r="GZ137" s="2452"/>
      <c r="HA137" s="2452"/>
      <c r="HB137" s="2452"/>
      <c r="HC137" s="2452"/>
      <c r="HD137" s="2452"/>
      <c r="HE137" s="2452"/>
      <c r="HF137" s="2452"/>
      <c r="HG137" s="2452"/>
      <c r="HH137" s="2452"/>
      <c r="HI137" s="2452"/>
      <c r="HJ137" s="2452"/>
      <c r="HK137" s="2452"/>
      <c r="HL137" s="2452"/>
      <c r="HM137" s="2452"/>
      <c r="HN137" s="2452"/>
      <c r="HO137" s="2452"/>
      <c r="HP137" s="2452"/>
      <c r="HQ137" s="2452"/>
      <c r="HR137" s="2452"/>
      <c r="HS137" s="2452"/>
      <c r="HT137" s="2452"/>
      <c r="HU137" s="2452"/>
      <c r="HV137" s="2452"/>
      <c r="HW137" s="2452"/>
      <c r="HX137" s="2439"/>
      <c r="HY137" s="201"/>
      <c r="HZ137" s="201"/>
      <c r="IA137" s="628"/>
    </row>
    <row r="138" spans="1:235" s="627" customFormat="1" ht="18.75" customHeight="1" x14ac:dyDescent="0.25">
      <c r="A138" s="717"/>
      <c r="B138" s="726"/>
      <c r="C138" s="354"/>
      <c r="D138" s="377"/>
      <c r="E138" s="374"/>
      <c r="F138" s="719"/>
      <c r="G138" s="374"/>
      <c r="H138" s="719"/>
      <c r="I138" s="720"/>
      <c r="J138" s="377"/>
      <c r="K138" s="721"/>
      <c r="L138" s="377"/>
      <c r="M138" s="354"/>
      <c r="N138" s="377"/>
      <c r="O138" s="374"/>
      <c r="P138" s="377"/>
      <c r="Q138" s="354"/>
      <c r="R138" s="722"/>
      <c r="S138" s="354"/>
      <c r="T138" s="719"/>
      <c r="U138" s="1292"/>
      <c r="V138" s="1292"/>
      <c r="W138" s="1292"/>
      <c r="X138" s="1292"/>
      <c r="Y138" s="724"/>
      <c r="Z138" s="619" t="s">
        <v>550</v>
      </c>
      <c r="AA138" s="2128" t="s">
        <v>181</v>
      </c>
      <c r="AB138" s="148"/>
      <c r="AC138" s="2113"/>
      <c r="AD138" s="139"/>
      <c r="AE138" s="1311"/>
      <c r="AF138" s="139"/>
      <c r="AG138" s="2129"/>
      <c r="AH138" s="139"/>
      <c r="AI138" s="213"/>
      <c r="AJ138" s="611"/>
      <c r="AK138" s="213"/>
      <c r="AL138" s="617"/>
      <c r="AM138" s="7" t="str">
        <f t="shared" si="308"/>
        <v/>
      </c>
      <c r="AN138" s="618"/>
      <c r="AO138" s="2131"/>
      <c r="AP138" s="639"/>
      <c r="AQ138" s="2615"/>
      <c r="AR138" s="2616"/>
      <c r="AS138" s="2617"/>
      <c r="AT138" s="181"/>
      <c r="AU138" s="619" t="str">
        <f t="shared" si="309"/>
        <v>F12</v>
      </c>
      <c r="AV138" s="2128" t="str">
        <f t="shared" si="310"/>
        <v xml:space="preserve"> </v>
      </c>
      <c r="AW138" s="148"/>
      <c r="AX138" s="2113" t="str">
        <f t="shared" si="310"/>
        <v/>
      </c>
      <c r="AY138" s="139"/>
      <c r="AZ138" s="1311" t="str">
        <f t="shared" si="310"/>
        <v/>
      </c>
      <c r="BA138" s="139"/>
      <c r="BB138" s="2129" t="str">
        <f t="shared" si="310"/>
        <v/>
      </c>
      <c r="BC138" s="139"/>
      <c r="BD138" s="213" t="str">
        <f t="shared" si="310"/>
        <v/>
      </c>
      <c r="BE138" s="611"/>
      <c r="BF138" s="213" t="str">
        <f t="shared" si="310"/>
        <v/>
      </c>
      <c r="BG138" s="617"/>
      <c r="BH138" s="7" t="str">
        <f t="shared" si="311"/>
        <v/>
      </c>
      <c r="BI138" s="618"/>
      <c r="BJ138" s="2131" t="str">
        <f t="shared" si="312"/>
        <v/>
      </c>
      <c r="BK138" s="639"/>
      <c r="BL138" s="2615"/>
      <c r="BM138" s="2616"/>
      <c r="BN138" s="2617"/>
      <c r="BO138" s="181"/>
      <c r="BP138" s="619" t="str">
        <f t="shared" si="313"/>
        <v>F12</v>
      </c>
      <c r="BQ138" s="2128" t="str">
        <f t="shared" si="314"/>
        <v xml:space="preserve"> </v>
      </c>
      <c r="BR138" s="148"/>
      <c r="BS138" s="2113" t="str">
        <f t="shared" si="315"/>
        <v/>
      </c>
      <c r="BT138" s="139"/>
      <c r="BU138" s="1311" t="str">
        <f t="shared" si="316"/>
        <v/>
      </c>
      <c r="BV138" s="139"/>
      <c r="BW138" s="2129" t="str">
        <f t="shared" si="317"/>
        <v/>
      </c>
      <c r="BX138" s="139"/>
      <c r="BY138" s="213" t="str">
        <f t="shared" si="318"/>
        <v/>
      </c>
      <c r="BZ138" s="611"/>
      <c r="CA138" s="213" t="str">
        <f t="shared" si="319"/>
        <v/>
      </c>
      <c r="CB138" s="617"/>
      <c r="CC138" s="7" t="str">
        <f t="shared" si="320"/>
        <v/>
      </c>
      <c r="CD138" s="618"/>
      <c r="CE138" s="213" t="str">
        <f t="shared" si="321"/>
        <v/>
      </c>
      <c r="CF138" s="639"/>
      <c r="CG138" s="2615"/>
      <c r="CH138" s="2616"/>
      <c r="CI138" s="2617"/>
      <c r="CJ138" s="181"/>
      <c r="CK138" s="619" t="str">
        <f t="shared" si="322"/>
        <v>F12</v>
      </c>
      <c r="CL138" s="2128" t="str">
        <f t="shared" si="323"/>
        <v xml:space="preserve"> </v>
      </c>
      <c r="CM138" s="148"/>
      <c r="CN138" s="2113" t="str">
        <f t="shared" si="324"/>
        <v/>
      </c>
      <c r="CO138" s="139"/>
      <c r="CP138" s="1311" t="str">
        <f t="shared" si="325"/>
        <v/>
      </c>
      <c r="CQ138" s="139"/>
      <c r="CR138" s="2129" t="str">
        <f t="shared" si="326"/>
        <v/>
      </c>
      <c r="CS138" s="139"/>
      <c r="CT138" s="213" t="str">
        <f t="shared" si="327"/>
        <v/>
      </c>
      <c r="CU138" s="611"/>
      <c r="CV138" s="213" t="str">
        <f t="shared" si="328"/>
        <v/>
      </c>
      <c r="CW138" s="617"/>
      <c r="CX138" s="7" t="str">
        <f t="shared" si="329"/>
        <v/>
      </c>
      <c r="CY138" s="618"/>
      <c r="CZ138" s="2131" t="str">
        <f t="shared" si="330"/>
        <v/>
      </c>
      <c r="DA138" s="639"/>
      <c r="DB138" s="2615"/>
      <c r="DC138" s="2616"/>
      <c r="DD138" s="2617"/>
      <c r="DE138" s="181"/>
      <c r="DF138" s="619" t="str">
        <f t="shared" si="331"/>
        <v>F12</v>
      </c>
      <c r="DG138" s="2128" t="str">
        <f t="shared" si="332"/>
        <v xml:space="preserve"> </v>
      </c>
      <c r="DH138" s="148"/>
      <c r="DI138" s="2113" t="str">
        <f t="shared" si="333"/>
        <v/>
      </c>
      <c r="DJ138" s="139"/>
      <c r="DK138" s="1311" t="str">
        <f t="shared" si="334"/>
        <v/>
      </c>
      <c r="DL138" s="139"/>
      <c r="DM138" s="2129" t="str">
        <f t="shared" si="335"/>
        <v/>
      </c>
      <c r="DN138" s="139"/>
      <c r="DO138" s="213" t="str">
        <f t="shared" si="336"/>
        <v/>
      </c>
      <c r="DP138" s="611"/>
      <c r="DQ138" s="213" t="str">
        <f t="shared" si="337"/>
        <v/>
      </c>
      <c r="DR138" s="617"/>
      <c r="DS138" s="7" t="str">
        <f t="shared" si="338"/>
        <v/>
      </c>
      <c r="DT138" s="618"/>
      <c r="DU138" s="2131" t="str">
        <f t="shared" si="339"/>
        <v/>
      </c>
      <c r="DV138" s="639"/>
      <c r="DW138" s="2615"/>
      <c r="DX138" s="2616"/>
      <c r="DY138" s="2617"/>
      <c r="DZ138" s="181"/>
      <c r="EA138" s="619" t="str">
        <f t="shared" si="340"/>
        <v>F12</v>
      </c>
      <c r="EB138" s="2128" t="str">
        <f t="shared" si="341"/>
        <v xml:space="preserve"> </v>
      </c>
      <c r="EC138" s="148"/>
      <c r="ED138" s="2113" t="str">
        <f t="shared" si="342"/>
        <v/>
      </c>
      <c r="EE138" s="139"/>
      <c r="EF138" s="1311" t="str">
        <f t="shared" si="343"/>
        <v/>
      </c>
      <c r="EG138" s="139"/>
      <c r="EH138" s="2129" t="str">
        <f t="shared" si="344"/>
        <v/>
      </c>
      <c r="EI138" s="139"/>
      <c r="EJ138" s="213" t="str">
        <f t="shared" si="345"/>
        <v/>
      </c>
      <c r="EK138" s="611"/>
      <c r="EL138" s="213" t="str">
        <f t="shared" si="346"/>
        <v/>
      </c>
      <c r="EM138" s="617"/>
      <c r="EN138" s="7" t="str">
        <f t="shared" si="347"/>
        <v/>
      </c>
      <c r="EO138" s="618"/>
      <c r="EP138" s="2131" t="str">
        <f t="shared" si="348"/>
        <v/>
      </c>
      <c r="EQ138" s="639"/>
      <c r="ER138" s="2615"/>
      <c r="ES138" s="2616"/>
      <c r="ET138" s="2617"/>
      <c r="EU138" s="181"/>
      <c r="GO138" s="628"/>
      <c r="GP138" s="2451"/>
      <c r="GQ138" s="2452"/>
      <c r="GR138" s="2452"/>
      <c r="GS138" s="2452" t="s">
        <v>1421</v>
      </c>
      <c r="GT138" s="2452"/>
      <c r="GU138" s="2452"/>
      <c r="GV138" s="2452"/>
      <c r="GW138" s="2452"/>
      <c r="GX138" s="2452"/>
      <c r="GY138" s="2452"/>
      <c r="GZ138" s="2452"/>
      <c r="HA138" s="2452"/>
      <c r="HB138" s="2452"/>
      <c r="HC138" s="2452"/>
      <c r="HD138" s="2452"/>
      <c r="HE138" s="2452"/>
      <c r="HF138" s="2452"/>
      <c r="HG138" s="2452"/>
      <c r="HH138" s="2452"/>
      <c r="HI138" s="2452"/>
      <c r="HJ138" s="2452"/>
      <c r="HK138" s="2452"/>
      <c r="HL138" s="2452"/>
      <c r="HM138" s="2452"/>
      <c r="HN138" s="2452"/>
      <c r="HO138" s="2452"/>
      <c r="HP138" s="2452"/>
      <c r="HQ138" s="2452"/>
      <c r="HR138" s="2452"/>
      <c r="HS138" s="2452"/>
      <c r="HT138" s="2452"/>
      <c r="HU138" s="2452"/>
      <c r="HV138" s="2452"/>
      <c r="HW138" s="2452"/>
      <c r="HX138" s="2451"/>
      <c r="HY138" s="628"/>
      <c r="HZ138" s="628"/>
      <c r="IA138" s="628"/>
    </row>
    <row r="139" spans="1:235" s="627" customFormat="1" ht="18.75" customHeight="1" x14ac:dyDescent="0.25">
      <c r="A139" s="717"/>
      <c r="B139" s="726"/>
      <c r="C139" s="354"/>
      <c r="D139" s="377"/>
      <c r="E139" s="374"/>
      <c r="F139" s="719"/>
      <c r="G139" s="374"/>
      <c r="H139" s="719"/>
      <c r="I139" s="720"/>
      <c r="J139" s="377"/>
      <c r="K139" s="721"/>
      <c r="L139" s="377"/>
      <c r="M139" s="354"/>
      <c r="N139" s="377"/>
      <c r="O139" s="374"/>
      <c r="P139" s="377"/>
      <c r="Q139" s="354"/>
      <c r="R139" s="722"/>
      <c r="S139" s="354"/>
      <c r="T139" s="719"/>
      <c r="U139" s="1292"/>
      <c r="V139" s="1292"/>
      <c r="W139" s="1292"/>
      <c r="X139" s="1292"/>
      <c r="Y139" s="724"/>
      <c r="Z139" s="619" t="s">
        <v>551</v>
      </c>
      <c r="AA139" s="2128" t="s">
        <v>181</v>
      </c>
      <c r="AB139" s="148"/>
      <c r="AC139" s="2113"/>
      <c r="AD139" s="139"/>
      <c r="AE139" s="1311"/>
      <c r="AF139" s="139"/>
      <c r="AG139" s="2129"/>
      <c r="AH139" s="139"/>
      <c r="AI139" s="213"/>
      <c r="AJ139" s="611"/>
      <c r="AK139" s="213"/>
      <c r="AL139" s="617"/>
      <c r="AM139" s="7" t="str">
        <f t="shared" si="308"/>
        <v/>
      </c>
      <c r="AN139" s="618"/>
      <c r="AO139" s="2131"/>
      <c r="AP139" s="639"/>
      <c r="AQ139" s="2615"/>
      <c r="AR139" s="2616"/>
      <c r="AS139" s="2617"/>
      <c r="AT139" s="181"/>
      <c r="AU139" s="619" t="str">
        <f t="shared" si="309"/>
        <v>F13</v>
      </c>
      <c r="AV139" s="2128" t="str">
        <f t="shared" si="310"/>
        <v xml:space="preserve"> </v>
      </c>
      <c r="AW139" s="148"/>
      <c r="AX139" s="2113" t="str">
        <f t="shared" si="310"/>
        <v/>
      </c>
      <c r="AY139" s="139"/>
      <c r="AZ139" s="1311" t="str">
        <f t="shared" si="310"/>
        <v/>
      </c>
      <c r="BA139" s="139"/>
      <c r="BB139" s="2129" t="str">
        <f t="shared" si="310"/>
        <v/>
      </c>
      <c r="BC139" s="139"/>
      <c r="BD139" s="213" t="str">
        <f t="shared" si="310"/>
        <v/>
      </c>
      <c r="BE139" s="611"/>
      <c r="BF139" s="213" t="str">
        <f t="shared" si="310"/>
        <v/>
      </c>
      <c r="BG139" s="617"/>
      <c r="BH139" s="7" t="str">
        <f t="shared" si="311"/>
        <v/>
      </c>
      <c r="BI139" s="618"/>
      <c r="BJ139" s="2131" t="str">
        <f t="shared" si="312"/>
        <v/>
      </c>
      <c r="BK139" s="639"/>
      <c r="BL139" s="2615"/>
      <c r="BM139" s="2616"/>
      <c r="BN139" s="2617"/>
      <c r="BO139" s="181"/>
      <c r="BP139" s="619" t="str">
        <f t="shared" si="313"/>
        <v>F13</v>
      </c>
      <c r="BQ139" s="2128" t="str">
        <f t="shared" si="314"/>
        <v xml:space="preserve"> </v>
      </c>
      <c r="BR139" s="148"/>
      <c r="BS139" s="2113" t="str">
        <f t="shared" si="315"/>
        <v/>
      </c>
      <c r="BT139" s="139"/>
      <c r="BU139" s="1311" t="str">
        <f t="shared" si="316"/>
        <v/>
      </c>
      <c r="BV139" s="139"/>
      <c r="BW139" s="2129" t="str">
        <f t="shared" si="317"/>
        <v/>
      </c>
      <c r="BX139" s="139"/>
      <c r="BY139" s="213" t="str">
        <f t="shared" si="318"/>
        <v/>
      </c>
      <c r="BZ139" s="611"/>
      <c r="CA139" s="213" t="str">
        <f t="shared" si="319"/>
        <v/>
      </c>
      <c r="CB139" s="617"/>
      <c r="CC139" s="7" t="str">
        <f t="shared" si="320"/>
        <v/>
      </c>
      <c r="CD139" s="618"/>
      <c r="CE139" s="213" t="str">
        <f t="shared" si="321"/>
        <v/>
      </c>
      <c r="CF139" s="639"/>
      <c r="CG139" s="2615"/>
      <c r="CH139" s="2616"/>
      <c r="CI139" s="2617"/>
      <c r="CJ139" s="181"/>
      <c r="CK139" s="619" t="str">
        <f t="shared" si="322"/>
        <v>F13</v>
      </c>
      <c r="CL139" s="2128" t="str">
        <f t="shared" si="323"/>
        <v xml:space="preserve"> </v>
      </c>
      <c r="CM139" s="148"/>
      <c r="CN139" s="2113" t="str">
        <f t="shared" si="324"/>
        <v/>
      </c>
      <c r="CO139" s="139"/>
      <c r="CP139" s="1311" t="str">
        <f t="shared" si="325"/>
        <v/>
      </c>
      <c r="CQ139" s="139"/>
      <c r="CR139" s="2129" t="str">
        <f t="shared" si="326"/>
        <v/>
      </c>
      <c r="CS139" s="139"/>
      <c r="CT139" s="213" t="str">
        <f t="shared" si="327"/>
        <v/>
      </c>
      <c r="CU139" s="611"/>
      <c r="CV139" s="213" t="str">
        <f t="shared" si="328"/>
        <v/>
      </c>
      <c r="CW139" s="617"/>
      <c r="CX139" s="7" t="str">
        <f t="shared" si="329"/>
        <v/>
      </c>
      <c r="CY139" s="618"/>
      <c r="CZ139" s="2131" t="str">
        <f t="shared" si="330"/>
        <v/>
      </c>
      <c r="DA139" s="639"/>
      <c r="DB139" s="2615"/>
      <c r="DC139" s="2616"/>
      <c r="DD139" s="2617"/>
      <c r="DE139" s="181"/>
      <c r="DF139" s="619" t="str">
        <f t="shared" si="331"/>
        <v>F13</v>
      </c>
      <c r="DG139" s="2128" t="str">
        <f t="shared" si="332"/>
        <v xml:space="preserve"> </v>
      </c>
      <c r="DH139" s="148"/>
      <c r="DI139" s="2113" t="str">
        <f t="shared" si="333"/>
        <v/>
      </c>
      <c r="DJ139" s="139"/>
      <c r="DK139" s="1311" t="str">
        <f t="shared" si="334"/>
        <v/>
      </c>
      <c r="DL139" s="139"/>
      <c r="DM139" s="2129" t="str">
        <f t="shared" si="335"/>
        <v/>
      </c>
      <c r="DN139" s="139"/>
      <c r="DO139" s="213" t="str">
        <f t="shared" si="336"/>
        <v/>
      </c>
      <c r="DP139" s="611"/>
      <c r="DQ139" s="213" t="str">
        <f t="shared" si="337"/>
        <v/>
      </c>
      <c r="DR139" s="617"/>
      <c r="DS139" s="7" t="str">
        <f t="shared" si="338"/>
        <v/>
      </c>
      <c r="DT139" s="618"/>
      <c r="DU139" s="2131" t="str">
        <f t="shared" si="339"/>
        <v/>
      </c>
      <c r="DV139" s="639"/>
      <c r="DW139" s="2615"/>
      <c r="DX139" s="2616"/>
      <c r="DY139" s="2617"/>
      <c r="DZ139" s="181"/>
      <c r="EA139" s="619" t="str">
        <f t="shared" si="340"/>
        <v>F13</v>
      </c>
      <c r="EB139" s="2128" t="str">
        <f t="shared" si="341"/>
        <v xml:space="preserve"> </v>
      </c>
      <c r="EC139" s="148"/>
      <c r="ED139" s="2113" t="str">
        <f t="shared" si="342"/>
        <v/>
      </c>
      <c r="EE139" s="139"/>
      <c r="EF139" s="1311" t="str">
        <f t="shared" si="343"/>
        <v/>
      </c>
      <c r="EG139" s="139"/>
      <c r="EH139" s="2129" t="str">
        <f t="shared" si="344"/>
        <v/>
      </c>
      <c r="EI139" s="139"/>
      <c r="EJ139" s="213" t="str">
        <f t="shared" si="345"/>
        <v/>
      </c>
      <c r="EK139" s="611"/>
      <c r="EL139" s="213" t="str">
        <f t="shared" si="346"/>
        <v/>
      </c>
      <c r="EM139" s="617"/>
      <c r="EN139" s="7" t="str">
        <f t="shared" si="347"/>
        <v/>
      </c>
      <c r="EO139" s="618"/>
      <c r="EP139" s="2131" t="str">
        <f t="shared" si="348"/>
        <v/>
      </c>
      <c r="EQ139" s="639"/>
      <c r="ER139" s="2615"/>
      <c r="ES139" s="2616"/>
      <c r="ET139" s="2617"/>
      <c r="EU139" s="181"/>
      <c r="GO139" s="628"/>
      <c r="GP139" s="2451"/>
      <c r="GQ139" s="2452"/>
      <c r="GR139" s="2452"/>
      <c r="GS139" s="2452" t="s">
        <v>1422</v>
      </c>
      <c r="GT139" s="2452"/>
      <c r="GU139" s="2452"/>
      <c r="GV139" s="2452"/>
      <c r="GW139" s="2452"/>
      <c r="GX139" s="2452"/>
      <c r="GY139" s="2452"/>
      <c r="GZ139" s="2452"/>
      <c r="HA139" s="2452"/>
      <c r="HB139" s="2452"/>
      <c r="HC139" s="2452"/>
      <c r="HD139" s="2452"/>
      <c r="HE139" s="2452"/>
      <c r="HF139" s="2452"/>
      <c r="HG139" s="2452"/>
      <c r="HH139" s="2452"/>
      <c r="HI139" s="2452"/>
      <c r="HJ139" s="2452"/>
      <c r="HK139" s="2452"/>
      <c r="HL139" s="2452"/>
      <c r="HM139" s="2452"/>
      <c r="HN139" s="2452"/>
      <c r="HO139" s="2452"/>
      <c r="HP139" s="2452"/>
      <c r="HQ139" s="2452"/>
      <c r="HR139" s="2452"/>
      <c r="HS139" s="2452"/>
      <c r="HT139" s="2452"/>
      <c r="HU139" s="2452"/>
      <c r="HV139" s="2452"/>
      <c r="HW139" s="2452"/>
      <c r="HX139" s="2451"/>
      <c r="HY139" s="628"/>
      <c r="HZ139" s="628"/>
      <c r="IA139" s="628"/>
    </row>
    <row r="140" spans="1:235" s="627" customFormat="1" ht="18.75" customHeight="1" x14ac:dyDescent="0.25">
      <c r="A140" s="717"/>
      <c r="B140" s="726"/>
      <c r="C140" s="354"/>
      <c r="D140" s="377"/>
      <c r="E140" s="374"/>
      <c r="F140" s="719"/>
      <c r="G140" s="374"/>
      <c r="H140" s="719"/>
      <c r="I140" s="720"/>
      <c r="J140" s="377"/>
      <c r="K140" s="721"/>
      <c r="L140" s="377"/>
      <c r="M140" s="354"/>
      <c r="N140" s="377"/>
      <c r="O140" s="374"/>
      <c r="P140" s="377"/>
      <c r="Q140" s="354"/>
      <c r="R140" s="722"/>
      <c r="S140" s="354"/>
      <c r="T140" s="719"/>
      <c r="U140" s="1292"/>
      <c r="V140" s="1292"/>
      <c r="W140" s="1292"/>
      <c r="X140" s="1292"/>
      <c r="Y140" s="724"/>
      <c r="Z140" s="619" t="s">
        <v>552</v>
      </c>
      <c r="AA140" s="2128" t="s">
        <v>181</v>
      </c>
      <c r="AB140" s="148"/>
      <c r="AC140" s="2113"/>
      <c r="AD140" s="139"/>
      <c r="AE140" s="1311"/>
      <c r="AF140" s="139"/>
      <c r="AG140" s="2129"/>
      <c r="AH140" s="139"/>
      <c r="AI140" s="213"/>
      <c r="AJ140" s="611"/>
      <c r="AK140" s="213"/>
      <c r="AL140" s="617"/>
      <c r="AM140" s="7" t="str">
        <f t="shared" si="308"/>
        <v/>
      </c>
      <c r="AN140" s="618"/>
      <c r="AO140" s="2131"/>
      <c r="AP140" s="639"/>
      <c r="AQ140" s="2615"/>
      <c r="AR140" s="2616"/>
      <c r="AS140" s="2617"/>
      <c r="AT140" s="181"/>
      <c r="AU140" s="619" t="str">
        <f t="shared" si="309"/>
        <v>F14</v>
      </c>
      <c r="AV140" s="2128" t="str">
        <f t="shared" si="310"/>
        <v xml:space="preserve"> </v>
      </c>
      <c r="AW140" s="148"/>
      <c r="AX140" s="2113" t="str">
        <f t="shared" si="310"/>
        <v/>
      </c>
      <c r="AY140" s="139"/>
      <c r="AZ140" s="1311" t="str">
        <f t="shared" si="310"/>
        <v/>
      </c>
      <c r="BA140" s="139"/>
      <c r="BB140" s="2129" t="str">
        <f t="shared" si="310"/>
        <v/>
      </c>
      <c r="BC140" s="139"/>
      <c r="BD140" s="213" t="str">
        <f t="shared" si="310"/>
        <v/>
      </c>
      <c r="BE140" s="611"/>
      <c r="BF140" s="213" t="str">
        <f t="shared" si="310"/>
        <v/>
      </c>
      <c r="BG140" s="617"/>
      <c r="BH140" s="7" t="str">
        <f t="shared" si="311"/>
        <v/>
      </c>
      <c r="BI140" s="618"/>
      <c r="BJ140" s="2131" t="str">
        <f t="shared" si="312"/>
        <v/>
      </c>
      <c r="BK140" s="639"/>
      <c r="BL140" s="2615"/>
      <c r="BM140" s="2616"/>
      <c r="BN140" s="2617"/>
      <c r="BO140" s="181"/>
      <c r="BP140" s="619" t="str">
        <f t="shared" si="313"/>
        <v>F14</v>
      </c>
      <c r="BQ140" s="2128" t="str">
        <f t="shared" si="314"/>
        <v xml:space="preserve"> </v>
      </c>
      <c r="BR140" s="148"/>
      <c r="BS140" s="2113" t="str">
        <f t="shared" si="315"/>
        <v/>
      </c>
      <c r="BT140" s="139"/>
      <c r="BU140" s="1311" t="str">
        <f t="shared" si="316"/>
        <v/>
      </c>
      <c r="BV140" s="139"/>
      <c r="BW140" s="2129" t="str">
        <f t="shared" si="317"/>
        <v/>
      </c>
      <c r="BX140" s="139"/>
      <c r="BY140" s="213" t="str">
        <f t="shared" si="318"/>
        <v/>
      </c>
      <c r="BZ140" s="611"/>
      <c r="CA140" s="213" t="str">
        <f t="shared" si="319"/>
        <v/>
      </c>
      <c r="CB140" s="617"/>
      <c r="CC140" s="7" t="str">
        <f t="shared" si="320"/>
        <v/>
      </c>
      <c r="CD140" s="618"/>
      <c r="CE140" s="213" t="str">
        <f t="shared" si="321"/>
        <v/>
      </c>
      <c r="CF140" s="639"/>
      <c r="CG140" s="2615"/>
      <c r="CH140" s="2616"/>
      <c r="CI140" s="2617"/>
      <c r="CJ140" s="181"/>
      <c r="CK140" s="619" t="str">
        <f t="shared" si="322"/>
        <v>F14</v>
      </c>
      <c r="CL140" s="2128" t="str">
        <f t="shared" si="323"/>
        <v xml:space="preserve"> </v>
      </c>
      <c r="CM140" s="148"/>
      <c r="CN140" s="2113" t="str">
        <f t="shared" si="324"/>
        <v/>
      </c>
      <c r="CO140" s="139"/>
      <c r="CP140" s="1311" t="str">
        <f t="shared" si="325"/>
        <v/>
      </c>
      <c r="CQ140" s="139"/>
      <c r="CR140" s="2129" t="str">
        <f t="shared" si="326"/>
        <v/>
      </c>
      <c r="CS140" s="139"/>
      <c r="CT140" s="213" t="str">
        <f t="shared" si="327"/>
        <v/>
      </c>
      <c r="CU140" s="611"/>
      <c r="CV140" s="213" t="str">
        <f t="shared" si="328"/>
        <v/>
      </c>
      <c r="CW140" s="617"/>
      <c r="CX140" s="7" t="str">
        <f t="shared" si="329"/>
        <v/>
      </c>
      <c r="CY140" s="618"/>
      <c r="CZ140" s="2131" t="str">
        <f t="shared" si="330"/>
        <v/>
      </c>
      <c r="DA140" s="639"/>
      <c r="DB140" s="2615"/>
      <c r="DC140" s="2616"/>
      <c r="DD140" s="2617"/>
      <c r="DE140" s="181"/>
      <c r="DF140" s="619" t="str">
        <f t="shared" si="331"/>
        <v>F14</v>
      </c>
      <c r="DG140" s="2128" t="str">
        <f t="shared" si="332"/>
        <v xml:space="preserve"> </v>
      </c>
      <c r="DH140" s="148"/>
      <c r="DI140" s="2113" t="str">
        <f t="shared" si="333"/>
        <v/>
      </c>
      <c r="DJ140" s="139"/>
      <c r="DK140" s="1311" t="str">
        <f t="shared" si="334"/>
        <v/>
      </c>
      <c r="DL140" s="139"/>
      <c r="DM140" s="2129" t="str">
        <f t="shared" si="335"/>
        <v/>
      </c>
      <c r="DN140" s="139"/>
      <c r="DO140" s="213" t="str">
        <f t="shared" si="336"/>
        <v/>
      </c>
      <c r="DP140" s="611"/>
      <c r="DQ140" s="213" t="str">
        <f t="shared" si="337"/>
        <v/>
      </c>
      <c r="DR140" s="617"/>
      <c r="DS140" s="7" t="str">
        <f t="shared" si="338"/>
        <v/>
      </c>
      <c r="DT140" s="618"/>
      <c r="DU140" s="2131" t="str">
        <f t="shared" si="339"/>
        <v/>
      </c>
      <c r="DV140" s="639"/>
      <c r="DW140" s="2615"/>
      <c r="DX140" s="2616"/>
      <c r="DY140" s="2617"/>
      <c r="DZ140" s="181"/>
      <c r="EA140" s="619" t="str">
        <f t="shared" si="340"/>
        <v>F14</v>
      </c>
      <c r="EB140" s="2128" t="str">
        <f t="shared" si="341"/>
        <v xml:space="preserve"> </v>
      </c>
      <c r="EC140" s="148"/>
      <c r="ED140" s="2113" t="str">
        <f t="shared" si="342"/>
        <v/>
      </c>
      <c r="EE140" s="139"/>
      <c r="EF140" s="1311" t="str">
        <f t="shared" si="343"/>
        <v/>
      </c>
      <c r="EG140" s="139"/>
      <c r="EH140" s="2129" t="str">
        <f t="shared" si="344"/>
        <v/>
      </c>
      <c r="EI140" s="139"/>
      <c r="EJ140" s="213" t="str">
        <f t="shared" si="345"/>
        <v/>
      </c>
      <c r="EK140" s="611"/>
      <c r="EL140" s="213" t="str">
        <f t="shared" si="346"/>
        <v/>
      </c>
      <c r="EM140" s="617"/>
      <c r="EN140" s="7" t="str">
        <f t="shared" si="347"/>
        <v/>
      </c>
      <c r="EO140" s="618"/>
      <c r="EP140" s="2131" t="str">
        <f t="shared" si="348"/>
        <v/>
      </c>
      <c r="EQ140" s="639"/>
      <c r="ER140" s="2615"/>
      <c r="ES140" s="2616"/>
      <c r="ET140" s="2617"/>
      <c r="EU140" s="181"/>
      <c r="GO140" s="628"/>
      <c r="GP140" s="2451"/>
      <c r="GQ140" s="2452"/>
      <c r="GR140" s="2452"/>
      <c r="GS140" s="2452" t="s">
        <v>1423</v>
      </c>
      <c r="GT140" s="2452"/>
      <c r="GU140" s="2452"/>
      <c r="GV140" s="2452"/>
      <c r="GW140" s="2452"/>
      <c r="GX140" s="2452"/>
      <c r="GY140" s="2452"/>
      <c r="GZ140" s="2452"/>
      <c r="HA140" s="2452"/>
      <c r="HB140" s="2452"/>
      <c r="HC140" s="2452"/>
      <c r="HD140" s="2452"/>
      <c r="HE140" s="2452"/>
      <c r="HF140" s="2452"/>
      <c r="HG140" s="2452"/>
      <c r="HH140" s="2452"/>
      <c r="HI140" s="2452"/>
      <c r="HJ140" s="2452"/>
      <c r="HK140" s="2452"/>
      <c r="HL140" s="2452"/>
      <c r="HM140" s="2452"/>
      <c r="HN140" s="2452"/>
      <c r="HO140" s="2452"/>
      <c r="HP140" s="2452"/>
      <c r="HQ140" s="2452"/>
      <c r="HR140" s="2452"/>
      <c r="HS140" s="2452"/>
      <c r="HT140" s="2452"/>
      <c r="HU140" s="2452"/>
      <c r="HV140" s="2452"/>
      <c r="HW140" s="2452"/>
      <c r="HX140" s="2451"/>
      <c r="HY140" s="628"/>
      <c r="HZ140" s="628"/>
      <c r="IA140" s="628"/>
    </row>
    <row r="141" spans="1:235" s="627" customFormat="1" ht="18.75" customHeight="1" x14ac:dyDescent="0.25">
      <c r="A141" s="717"/>
      <c r="B141" s="726"/>
      <c r="C141" s="354"/>
      <c r="D141" s="377"/>
      <c r="E141" s="374"/>
      <c r="F141" s="719"/>
      <c r="G141" s="374"/>
      <c r="H141" s="719"/>
      <c r="I141" s="720"/>
      <c r="J141" s="377"/>
      <c r="K141" s="721"/>
      <c r="L141" s="377"/>
      <c r="M141" s="354"/>
      <c r="N141" s="377"/>
      <c r="O141" s="374"/>
      <c r="P141" s="377"/>
      <c r="Q141" s="354"/>
      <c r="R141" s="722"/>
      <c r="S141" s="354"/>
      <c r="T141" s="719"/>
      <c r="U141" s="1292"/>
      <c r="V141" s="1292"/>
      <c r="W141" s="1292"/>
      <c r="X141" s="1292"/>
      <c r="Y141" s="724"/>
      <c r="Z141" s="619" t="s">
        <v>553</v>
      </c>
      <c r="AA141" s="2128" t="s">
        <v>181</v>
      </c>
      <c r="AB141" s="148"/>
      <c r="AC141" s="2113"/>
      <c r="AD141" s="139"/>
      <c r="AE141" s="1311"/>
      <c r="AF141" s="139"/>
      <c r="AG141" s="2129"/>
      <c r="AH141" s="139"/>
      <c r="AI141" s="213"/>
      <c r="AJ141" s="611"/>
      <c r="AK141" s="213"/>
      <c r="AL141" s="617"/>
      <c r="AM141" s="7" t="str">
        <f t="shared" si="308"/>
        <v/>
      </c>
      <c r="AN141" s="618"/>
      <c r="AO141" s="2131"/>
      <c r="AP141" s="639"/>
      <c r="AQ141" s="2615"/>
      <c r="AR141" s="2616"/>
      <c r="AS141" s="2617"/>
      <c r="AT141" s="181"/>
      <c r="AU141" s="619" t="str">
        <f t="shared" si="309"/>
        <v>F15</v>
      </c>
      <c r="AV141" s="2128" t="str">
        <f t="shared" si="310"/>
        <v xml:space="preserve"> </v>
      </c>
      <c r="AW141" s="148"/>
      <c r="AX141" s="2113" t="str">
        <f t="shared" si="310"/>
        <v/>
      </c>
      <c r="AY141" s="139"/>
      <c r="AZ141" s="1311" t="str">
        <f t="shared" si="310"/>
        <v/>
      </c>
      <c r="BA141" s="139"/>
      <c r="BB141" s="2129" t="str">
        <f t="shared" si="310"/>
        <v/>
      </c>
      <c r="BC141" s="139"/>
      <c r="BD141" s="213" t="str">
        <f t="shared" si="310"/>
        <v/>
      </c>
      <c r="BE141" s="611"/>
      <c r="BF141" s="213" t="str">
        <f t="shared" si="310"/>
        <v/>
      </c>
      <c r="BG141" s="617"/>
      <c r="BH141" s="7" t="str">
        <f t="shared" si="311"/>
        <v/>
      </c>
      <c r="BI141" s="618"/>
      <c r="BJ141" s="2131" t="str">
        <f t="shared" si="312"/>
        <v/>
      </c>
      <c r="BK141" s="639"/>
      <c r="BL141" s="2615"/>
      <c r="BM141" s="2616"/>
      <c r="BN141" s="2617"/>
      <c r="BO141" s="181"/>
      <c r="BP141" s="619" t="str">
        <f t="shared" si="313"/>
        <v>F15</v>
      </c>
      <c r="BQ141" s="2128" t="str">
        <f t="shared" si="314"/>
        <v xml:space="preserve"> </v>
      </c>
      <c r="BR141" s="148"/>
      <c r="BS141" s="2113" t="str">
        <f t="shared" si="315"/>
        <v/>
      </c>
      <c r="BT141" s="139"/>
      <c r="BU141" s="1311" t="str">
        <f t="shared" si="316"/>
        <v/>
      </c>
      <c r="BV141" s="139"/>
      <c r="BW141" s="2129" t="str">
        <f t="shared" si="317"/>
        <v/>
      </c>
      <c r="BX141" s="139"/>
      <c r="BY141" s="213" t="str">
        <f t="shared" si="318"/>
        <v/>
      </c>
      <c r="BZ141" s="611"/>
      <c r="CA141" s="213" t="str">
        <f t="shared" si="319"/>
        <v/>
      </c>
      <c r="CB141" s="617"/>
      <c r="CC141" s="7" t="str">
        <f t="shared" si="320"/>
        <v/>
      </c>
      <c r="CD141" s="618"/>
      <c r="CE141" s="213" t="str">
        <f t="shared" si="321"/>
        <v/>
      </c>
      <c r="CF141" s="639"/>
      <c r="CG141" s="2615"/>
      <c r="CH141" s="2616"/>
      <c r="CI141" s="2617"/>
      <c r="CJ141" s="181"/>
      <c r="CK141" s="619" t="str">
        <f t="shared" si="322"/>
        <v>F15</v>
      </c>
      <c r="CL141" s="2128" t="str">
        <f t="shared" si="323"/>
        <v xml:space="preserve"> </v>
      </c>
      <c r="CM141" s="148"/>
      <c r="CN141" s="2113" t="str">
        <f t="shared" si="324"/>
        <v/>
      </c>
      <c r="CO141" s="139"/>
      <c r="CP141" s="1311" t="str">
        <f t="shared" si="325"/>
        <v/>
      </c>
      <c r="CQ141" s="139"/>
      <c r="CR141" s="2129" t="str">
        <f t="shared" si="326"/>
        <v/>
      </c>
      <c r="CS141" s="139"/>
      <c r="CT141" s="213" t="str">
        <f t="shared" si="327"/>
        <v/>
      </c>
      <c r="CU141" s="611"/>
      <c r="CV141" s="213" t="str">
        <f t="shared" si="328"/>
        <v/>
      </c>
      <c r="CW141" s="617"/>
      <c r="CX141" s="7" t="str">
        <f t="shared" si="329"/>
        <v/>
      </c>
      <c r="CY141" s="618"/>
      <c r="CZ141" s="2131" t="str">
        <f t="shared" si="330"/>
        <v/>
      </c>
      <c r="DA141" s="639"/>
      <c r="DB141" s="2615"/>
      <c r="DC141" s="2616"/>
      <c r="DD141" s="2617"/>
      <c r="DE141" s="181"/>
      <c r="DF141" s="619" t="str">
        <f t="shared" si="331"/>
        <v>F15</v>
      </c>
      <c r="DG141" s="2128" t="str">
        <f t="shared" si="332"/>
        <v xml:space="preserve"> </v>
      </c>
      <c r="DH141" s="148"/>
      <c r="DI141" s="2113" t="str">
        <f t="shared" si="333"/>
        <v/>
      </c>
      <c r="DJ141" s="139"/>
      <c r="DK141" s="1311" t="str">
        <f t="shared" si="334"/>
        <v/>
      </c>
      <c r="DL141" s="139"/>
      <c r="DM141" s="2129" t="str">
        <f t="shared" si="335"/>
        <v/>
      </c>
      <c r="DN141" s="139"/>
      <c r="DO141" s="213" t="str">
        <f t="shared" si="336"/>
        <v/>
      </c>
      <c r="DP141" s="611"/>
      <c r="DQ141" s="213" t="str">
        <f t="shared" si="337"/>
        <v/>
      </c>
      <c r="DR141" s="617"/>
      <c r="DS141" s="7" t="str">
        <f t="shared" si="338"/>
        <v/>
      </c>
      <c r="DT141" s="618"/>
      <c r="DU141" s="2131" t="str">
        <f t="shared" si="339"/>
        <v/>
      </c>
      <c r="DV141" s="639"/>
      <c r="DW141" s="2615"/>
      <c r="DX141" s="2616"/>
      <c r="DY141" s="2617"/>
      <c r="DZ141" s="181"/>
      <c r="EA141" s="619" t="str">
        <f t="shared" si="340"/>
        <v>F15</v>
      </c>
      <c r="EB141" s="2128" t="str">
        <f t="shared" si="341"/>
        <v xml:space="preserve"> </v>
      </c>
      <c r="EC141" s="148"/>
      <c r="ED141" s="2113" t="str">
        <f t="shared" si="342"/>
        <v/>
      </c>
      <c r="EE141" s="139"/>
      <c r="EF141" s="1311" t="str">
        <f t="shared" si="343"/>
        <v/>
      </c>
      <c r="EG141" s="139"/>
      <c r="EH141" s="2129" t="str">
        <f t="shared" si="344"/>
        <v/>
      </c>
      <c r="EI141" s="139"/>
      <c r="EJ141" s="213" t="str">
        <f t="shared" si="345"/>
        <v/>
      </c>
      <c r="EK141" s="611"/>
      <c r="EL141" s="213" t="str">
        <f t="shared" si="346"/>
        <v/>
      </c>
      <c r="EM141" s="617"/>
      <c r="EN141" s="7" t="str">
        <f t="shared" si="347"/>
        <v/>
      </c>
      <c r="EO141" s="618"/>
      <c r="EP141" s="2131" t="str">
        <f t="shared" si="348"/>
        <v/>
      </c>
      <c r="EQ141" s="639"/>
      <c r="ER141" s="2615"/>
      <c r="ES141" s="2616"/>
      <c r="ET141" s="2617"/>
      <c r="EU141" s="181"/>
      <c r="GO141" s="628"/>
      <c r="GP141" s="2451"/>
      <c r="GQ141" s="2452"/>
      <c r="GR141" s="2452"/>
      <c r="GS141" s="2452" t="s">
        <v>1424</v>
      </c>
      <c r="GT141" s="2452"/>
      <c r="GU141" s="2452"/>
      <c r="GV141" s="2452"/>
      <c r="GW141" s="2452"/>
      <c r="GX141" s="2452"/>
      <c r="GY141" s="2452"/>
      <c r="GZ141" s="2452"/>
      <c r="HA141" s="2452"/>
      <c r="HB141" s="2452"/>
      <c r="HC141" s="2452"/>
      <c r="HD141" s="2452"/>
      <c r="HE141" s="2452"/>
      <c r="HF141" s="2452"/>
      <c r="HG141" s="2452"/>
      <c r="HH141" s="2452"/>
      <c r="HI141" s="2452"/>
      <c r="HJ141" s="2452"/>
      <c r="HK141" s="2452"/>
      <c r="HL141" s="2452"/>
      <c r="HM141" s="2452"/>
      <c r="HN141" s="2452"/>
      <c r="HO141" s="2452"/>
      <c r="HP141" s="2452"/>
      <c r="HQ141" s="2452"/>
      <c r="HR141" s="2452"/>
      <c r="HS141" s="2452"/>
      <c r="HT141" s="2452"/>
      <c r="HU141" s="2452"/>
      <c r="HV141" s="2452"/>
      <c r="HW141" s="2452"/>
      <c r="HX141" s="2451"/>
      <c r="HY141" s="628"/>
      <c r="HZ141" s="628"/>
      <c r="IA141" s="628"/>
    </row>
    <row r="142" spans="1:235" s="627" customFormat="1" ht="18.75" customHeight="1" x14ac:dyDescent="0.25">
      <c r="A142" s="717"/>
      <c r="B142" s="726"/>
      <c r="C142" s="354"/>
      <c r="D142" s="377"/>
      <c r="E142" s="374"/>
      <c r="F142" s="719"/>
      <c r="G142" s="374"/>
      <c r="H142" s="719"/>
      <c r="I142" s="720"/>
      <c r="J142" s="377"/>
      <c r="K142" s="721"/>
      <c r="L142" s="377"/>
      <c r="M142" s="354"/>
      <c r="N142" s="377"/>
      <c r="O142" s="374"/>
      <c r="P142" s="377"/>
      <c r="Q142" s="354"/>
      <c r="R142" s="722"/>
      <c r="S142" s="354"/>
      <c r="T142" s="719"/>
      <c r="U142" s="1292"/>
      <c r="V142" s="1292"/>
      <c r="W142" s="1292"/>
      <c r="X142" s="1292"/>
      <c r="Y142" s="724"/>
      <c r="Z142" s="619" t="s">
        <v>554</v>
      </c>
      <c r="AA142" s="2128" t="s">
        <v>181</v>
      </c>
      <c r="AB142" s="148"/>
      <c r="AC142" s="2113"/>
      <c r="AD142" s="139"/>
      <c r="AE142" s="1311"/>
      <c r="AF142" s="139"/>
      <c r="AG142" s="2129"/>
      <c r="AH142" s="139"/>
      <c r="AI142" s="213"/>
      <c r="AJ142" s="611"/>
      <c r="AK142" s="213"/>
      <c r="AL142" s="617"/>
      <c r="AM142" s="7" t="str">
        <f t="shared" si="308"/>
        <v/>
      </c>
      <c r="AN142" s="618"/>
      <c r="AO142" s="2131"/>
      <c r="AP142" s="639"/>
      <c r="AQ142" s="2615"/>
      <c r="AR142" s="2616"/>
      <c r="AS142" s="2617"/>
      <c r="AT142" s="181"/>
      <c r="AU142" s="619" t="str">
        <f t="shared" si="309"/>
        <v>F16</v>
      </c>
      <c r="AV142" s="2128" t="str">
        <f t="shared" si="310"/>
        <v xml:space="preserve"> </v>
      </c>
      <c r="AW142" s="148"/>
      <c r="AX142" s="2113" t="str">
        <f t="shared" si="310"/>
        <v/>
      </c>
      <c r="AY142" s="139"/>
      <c r="AZ142" s="1311" t="str">
        <f t="shared" si="310"/>
        <v/>
      </c>
      <c r="BA142" s="139"/>
      <c r="BB142" s="2129" t="str">
        <f t="shared" si="310"/>
        <v/>
      </c>
      <c r="BC142" s="139"/>
      <c r="BD142" s="213" t="str">
        <f t="shared" si="310"/>
        <v/>
      </c>
      <c r="BE142" s="611"/>
      <c r="BF142" s="213" t="str">
        <f t="shared" si="310"/>
        <v/>
      </c>
      <c r="BG142" s="617"/>
      <c r="BH142" s="7" t="str">
        <f t="shared" si="311"/>
        <v/>
      </c>
      <c r="BI142" s="618"/>
      <c r="BJ142" s="2131" t="str">
        <f t="shared" si="312"/>
        <v/>
      </c>
      <c r="BK142" s="639"/>
      <c r="BL142" s="2615"/>
      <c r="BM142" s="2616"/>
      <c r="BN142" s="2617"/>
      <c r="BO142" s="181"/>
      <c r="BP142" s="619" t="str">
        <f t="shared" si="313"/>
        <v>F16</v>
      </c>
      <c r="BQ142" s="2128" t="str">
        <f t="shared" si="314"/>
        <v xml:space="preserve"> </v>
      </c>
      <c r="BR142" s="148"/>
      <c r="BS142" s="2113" t="str">
        <f t="shared" si="315"/>
        <v/>
      </c>
      <c r="BT142" s="139"/>
      <c r="BU142" s="1311" t="str">
        <f t="shared" si="316"/>
        <v/>
      </c>
      <c r="BV142" s="139"/>
      <c r="BW142" s="2129" t="str">
        <f t="shared" si="317"/>
        <v/>
      </c>
      <c r="BX142" s="139"/>
      <c r="BY142" s="213" t="str">
        <f t="shared" si="318"/>
        <v/>
      </c>
      <c r="BZ142" s="611"/>
      <c r="CA142" s="213" t="str">
        <f t="shared" si="319"/>
        <v/>
      </c>
      <c r="CB142" s="617"/>
      <c r="CC142" s="7" t="str">
        <f t="shared" si="320"/>
        <v/>
      </c>
      <c r="CD142" s="618"/>
      <c r="CE142" s="213" t="str">
        <f t="shared" si="321"/>
        <v/>
      </c>
      <c r="CF142" s="639"/>
      <c r="CG142" s="2615"/>
      <c r="CH142" s="2616"/>
      <c r="CI142" s="2617"/>
      <c r="CJ142" s="181"/>
      <c r="CK142" s="619" t="str">
        <f t="shared" si="322"/>
        <v>F16</v>
      </c>
      <c r="CL142" s="2128" t="str">
        <f t="shared" si="323"/>
        <v xml:space="preserve"> </v>
      </c>
      <c r="CM142" s="148"/>
      <c r="CN142" s="2113" t="str">
        <f t="shared" si="324"/>
        <v/>
      </c>
      <c r="CO142" s="139"/>
      <c r="CP142" s="1311" t="str">
        <f t="shared" si="325"/>
        <v/>
      </c>
      <c r="CQ142" s="139"/>
      <c r="CR142" s="2129" t="str">
        <f t="shared" si="326"/>
        <v/>
      </c>
      <c r="CS142" s="139"/>
      <c r="CT142" s="213" t="str">
        <f t="shared" si="327"/>
        <v/>
      </c>
      <c r="CU142" s="611"/>
      <c r="CV142" s="213" t="str">
        <f t="shared" si="328"/>
        <v/>
      </c>
      <c r="CW142" s="617"/>
      <c r="CX142" s="7" t="str">
        <f t="shared" si="329"/>
        <v/>
      </c>
      <c r="CY142" s="618"/>
      <c r="CZ142" s="2131" t="str">
        <f t="shared" si="330"/>
        <v/>
      </c>
      <c r="DA142" s="639"/>
      <c r="DB142" s="2615"/>
      <c r="DC142" s="2616"/>
      <c r="DD142" s="2617"/>
      <c r="DE142" s="181"/>
      <c r="DF142" s="619" t="str">
        <f t="shared" si="331"/>
        <v>F16</v>
      </c>
      <c r="DG142" s="2128" t="str">
        <f t="shared" si="332"/>
        <v xml:space="preserve"> </v>
      </c>
      <c r="DH142" s="148"/>
      <c r="DI142" s="2113" t="str">
        <f t="shared" si="333"/>
        <v/>
      </c>
      <c r="DJ142" s="139"/>
      <c r="DK142" s="1311" t="str">
        <f t="shared" si="334"/>
        <v/>
      </c>
      <c r="DL142" s="139"/>
      <c r="DM142" s="2129" t="str">
        <f t="shared" si="335"/>
        <v/>
      </c>
      <c r="DN142" s="139"/>
      <c r="DO142" s="213" t="str">
        <f t="shared" si="336"/>
        <v/>
      </c>
      <c r="DP142" s="611"/>
      <c r="DQ142" s="213" t="str">
        <f t="shared" si="337"/>
        <v/>
      </c>
      <c r="DR142" s="617"/>
      <c r="DS142" s="7" t="str">
        <f t="shared" si="338"/>
        <v/>
      </c>
      <c r="DT142" s="618"/>
      <c r="DU142" s="2131" t="str">
        <f t="shared" si="339"/>
        <v/>
      </c>
      <c r="DV142" s="639"/>
      <c r="DW142" s="2615"/>
      <c r="DX142" s="2616"/>
      <c r="DY142" s="2617"/>
      <c r="DZ142" s="181"/>
      <c r="EA142" s="619" t="str">
        <f t="shared" si="340"/>
        <v>F16</v>
      </c>
      <c r="EB142" s="2128" t="str">
        <f t="shared" si="341"/>
        <v xml:space="preserve"> </v>
      </c>
      <c r="EC142" s="148"/>
      <c r="ED142" s="2113" t="str">
        <f t="shared" si="342"/>
        <v/>
      </c>
      <c r="EE142" s="139"/>
      <c r="EF142" s="1311" t="str">
        <f t="shared" si="343"/>
        <v/>
      </c>
      <c r="EG142" s="139"/>
      <c r="EH142" s="2129" t="str">
        <f t="shared" si="344"/>
        <v/>
      </c>
      <c r="EI142" s="139"/>
      <c r="EJ142" s="213" t="str">
        <f t="shared" si="345"/>
        <v/>
      </c>
      <c r="EK142" s="611"/>
      <c r="EL142" s="213" t="str">
        <f t="shared" si="346"/>
        <v/>
      </c>
      <c r="EM142" s="617"/>
      <c r="EN142" s="7" t="str">
        <f t="shared" si="347"/>
        <v/>
      </c>
      <c r="EO142" s="618"/>
      <c r="EP142" s="2131" t="str">
        <f t="shared" si="348"/>
        <v/>
      </c>
      <c r="EQ142" s="639"/>
      <c r="ER142" s="2615"/>
      <c r="ES142" s="2616"/>
      <c r="ET142" s="2617"/>
      <c r="EU142" s="181"/>
      <c r="GO142" s="628"/>
      <c r="GP142" s="2451"/>
      <c r="GQ142" s="2452"/>
      <c r="GR142" s="2452"/>
      <c r="GS142" s="2452" t="s">
        <v>1425</v>
      </c>
      <c r="GT142" s="2452"/>
      <c r="GU142" s="2452"/>
      <c r="GV142" s="2452"/>
      <c r="GW142" s="2452"/>
      <c r="GX142" s="2452"/>
      <c r="GY142" s="2452"/>
      <c r="GZ142" s="2452"/>
      <c r="HA142" s="2452"/>
      <c r="HB142" s="2452"/>
      <c r="HC142" s="2452"/>
      <c r="HD142" s="2452"/>
      <c r="HE142" s="2452"/>
      <c r="HF142" s="2452"/>
      <c r="HG142" s="2452"/>
      <c r="HH142" s="2452"/>
      <c r="HI142" s="2452"/>
      <c r="HJ142" s="2452"/>
      <c r="HK142" s="2452"/>
      <c r="HL142" s="2452"/>
      <c r="HM142" s="2452"/>
      <c r="HN142" s="2452"/>
      <c r="HO142" s="2452"/>
      <c r="HP142" s="2452"/>
      <c r="HQ142" s="2452"/>
      <c r="HR142" s="2452"/>
      <c r="HS142" s="2452"/>
      <c r="HT142" s="2452"/>
      <c r="HU142" s="2452"/>
      <c r="HV142" s="2452"/>
      <c r="HW142" s="2452"/>
      <c r="HX142" s="2451"/>
      <c r="HY142" s="628"/>
      <c r="HZ142" s="628"/>
      <c r="IA142" s="628"/>
    </row>
    <row r="143" spans="1:235" s="627" customFormat="1" ht="18.75" customHeight="1" x14ac:dyDescent="0.25">
      <c r="A143" s="717"/>
      <c r="B143" s="726"/>
      <c r="C143" s="354"/>
      <c r="D143" s="377"/>
      <c r="E143" s="374"/>
      <c r="F143" s="719"/>
      <c r="G143" s="374"/>
      <c r="H143" s="719"/>
      <c r="I143" s="720"/>
      <c r="J143" s="377"/>
      <c r="K143" s="721"/>
      <c r="L143" s="377"/>
      <c r="M143" s="354"/>
      <c r="N143" s="377"/>
      <c r="O143" s="374"/>
      <c r="P143" s="377"/>
      <c r="Q143" s="354"/>
      <c r="R143" s="722"/>
      <c r="S143" s="354"/>
      <c r="T143" s="719"/>
      <c r="U143" s="1292"/>
      <c r="V143" s="1292"/>
      <c r="W143" s="1292"/>
      <c r="X143" s="1292"/>
      <c r="Y143" s="724"/>
      <c r="Z143" s="619" t="s">
        <v>555</v>
      </c>
      <c r="AA143" s="2128" t="s">
        <v>181</v>
      </c>
      <c r="AB143" s="148"/>
      <c r="AC143" s="2113"/>
      <c r="AD143" s="139"/>
      <c r="AE143" s="1311"/>
      <c r="AF143" s="139"/>
      <c r="AG143" s="2129"/>
      <c r="AH143" s="139"/>
      <c r="AI143" s="213"/>
      <c r="AJ143" s="611"/>
      <c r="AK143" s="213"/>
      <c r="AL143" s="617"/>
      <c r="AM143" s="7" t="str">
        <f t="shared" si="308"/>
        <v/>
      </c>
      <c r="AN143" s="618"/>
      <c r="AO143" s="2131"/>
      <c r="AP143" s="639"/>
      <c r="AQ143" s="2615"/>
      <c r="AR143" s="2616"/>
      <c r="AS143" s="2617"/>
      <c r="AT143" s="181"/>
      <c r="AU143" s="619" t="str">
        <f t="shared" si="309"/>
        <v>F17</v>
      </c>
      <c r="AV143" s="2128" t="str">
        <f t="shared" si="310"/>
        <v xml:space="preserve"> </v>
      </c>
      <c r="AW143" s="148"/>
      <c r="AX143" s="2113" t="str">
        <f t="shared" si="310"/>
        <v/>
      </c>
      <c r="AY143" s="139"/>
      <c r="AZ143" s="1311" t="str">
        <f t="shared" si="310"/>
        <v/>
      </c>
      <c r="BA143" s="139"/>
      <c r="BB143" s="2129" t="str">
        <f t="shared" si="310"/>
        <v/>
      </c>
      <c r="BC143" s="139"/>
      <c r="BD143" s="213" t="str">
        <f t="shared" si="310"/>
        <v/>
      </c>
      <c r="BE143" s="611"/>
      <c r="BF143" s="213" t="str">
        <f t="shared" si="310"/>
        <v/>
      </c>
      <c r="BG143" s="617"/>
      <c r="BH143" s="7" t="str">
        <f t="shared" si="311"/>
        <v/>
      </c>
      <c r="BI143" s="618"/>
      <c r="BJ143" s="2131" t="str">
        <f t="shared" si="312"/>
        <v/>
      </c>
      <c r="BK143" s="639"/>
      <c r="BL143" s="2615"/>
      <c r="BM143" s="2616"/>
      <c r="BN143" s="2617"/>
      <c r="BO143" s="181"/>
      <c r="BP143" s="619" t="str">
        <f t="shared" si="313"/>
        <v>F17</v>
      </c>
      <c r="BQ143" s="2128" t="str">
        <f t="shared" si="314"/>
        <v xml:space="preserve"> </v>
      </c>
      <c r="BR143" s="148"/>
      <c r="BS143" s="2113" t="str">
        <f t="shared" si="315"/>
        <v/>
      </c>
      <c r="BT143" s="139"/>
      <c r="BU143" s="1311" t="str">
        <f t="shared" si="316"/>
        <v/>
      </c>
      <c r="BV143" s="139"/>
      <c r="BW143" s="2129" t="str">
        <f t="shared" si="317"/>
        <v/>
      </c>
      <c r="BX143" s="139"/>
      <c r="BY143" s="213" t="str">
        <f t="shared" si="318"/>
        <v/>
      </c>
      <c r="BZ143" s="611"/>
      <c r="CA143" s="213" t="str">
        <f t="shared" si="319"/>
        <v/>
      </c>
      <c r="CB143" s="617"/>
      <c r="CC143" s="7" t="str">
        <f t="shared" si="320"/>
        <v/>
      </c>
      <c r="CD143" s="618"/>
      <c r="CE143" s="213" t="str">
        <f t="shared" si="321"/>
        <v/>
      </c>
      <c r="CF143" s="639"/>
      <c r="CG143" s="2615"/>
      <c r="CH143" s="2616"/>
      <c r="CI143" s="2617"/>
      <c r="CJ143" s="181"/>
      <c r="CK143" s="619" t="str">
        <f t="shared" si="322"/>
        <v>F17</v>
      </c>
      <c r="CL143" s="2128" t="str">
        <f t="shared" si="323"/>
        <v xml:space="preserve"> </v>
      </c>
      <c r="CM143" s="148"/>
      <c r="CN143" s="2113" t="str">
        <f t="shared" si="324"/>
        <v/>
      </c>
      <c r="CO143" s="139"/>
      <c r="CP143" s="1311" t="str">
        <f t="shared" si="325"/>
        <v/>
      </c>
      <c r="CQ143" s="139"/>
      <c r="CR143" s="2129" t="str">
        <f t="shared" si="326"/>
        <v/>
      </c>
      <c r="CS143" s="139"/>
      <c r="CT143" s="213" t="str">
        <f t="shared" si="327"/>
        <v/>
      </c>
      <c r="CU143" s="611"/>
      <c r="CV143" s="213" t="str">
        <f t="shared" si="328"/>
        <v/>
      </c>
      <c r="CW143" s="617"/>
      <c r="CX143" s="7" t="str">
        <f t="shared" si="329"/>
        <v/>
      </c>
      <c r="CY143" s="618"/>
      <c r="CZ143" s="2131" t="str">
        <f t="shared" si="330"/>
        <v/>
      </c>
      <c r="DA143" s="639"/>
      <c r="DB143" s="2615"/>
      <c r="DC143" s="2616"/>
      <c r="DD143" s="2617"/>
      <c r="DE143" s="181"/>
      <c r="DF143" s="619" t="str">
        <f t="shared" si="331"/>
        <v>F17</v>
      </c>
      <c r="DG143" s="2128" t="str">
        <f t="shared" si="332"/>
        <v xml:space="preserve"> </v>
      </c>
      <c r="DH143" s="148"/>
      <c r="DI143" s="2113" t="str">
        <f t="shared" si="333"/>
        <v/>
      </c>
      <c r="DJ143" s="139"/>
      <c r="DK143" s="1311" t="str">
        <f t="shared" si="334"/>
        <v/>
      </c>
      <c r="DL143" s="139"/>
      <c r="DM143" s="2129" t="str">
        <f t="shared" si="335"/>
        <v/>
      </c>
      <c r="DN143" s="139"/>
      <c r="DO143" s="213" t="str">
        <f t="shared" si="336"/>
        <v/>
      </c>
      <c r="DP143" s="611"/>
      <c r="DQ143" s="213" t="str">
        <f t="shared" si="337"/>
        <v/>
      </c>
      <c r="DR143" s="617"/>
      <c r="DS143" s="7" t="str">
        <f t="shared" si="338"/>
        <v/>
      </c>
      <c r="DT143" s="618"/>
      <c r="DU143" s="2131" t="str">
        <f t="shared" si="339"/>
        <v/>
      </c>
      <c r="DV143" s="639"/>
      <c r="DW143" s="2615"/>
      <c r="DX143" s="2616"/>
      <c r="DY143" s="2617"/>
      <c r="DZ143" s="181"/>
      <c r="EA143" s="619" t="str">
        <f t="shared" si="340"/>
        <v>F17</v>
      </c>
      <c r="EB143" s="2128" t="str">
        <f t="shared" si="341"/>
        <v xml:space="preserve"> </v>
      </c>
      <c r="EC143" s="148"/>
      <c r="ED143" s="2113" t="str">
        <f t="shared" si="342"/>
        <v/>
      </c>
      <c r="EE143" s="139"/>
      <c r="EF143" s="1311" t="str">
        <f t="shared" si="343"/>
        <v/>
      </c>
      <c r="EG143" s="139"/>
      <c r="EH143" s="2129" t="str">
        <f t="shared" si="344"/>
        <v/>
      </c>
      <c r="EI143" s="139"/>
      <c r="EJ143" s="213" t="str">
        <f t="shared" si="345"/>
        <v/>
      </c>
      <c r="EK143" s="611"/>
      <c r="EL143" s="213" t="str">
        <f t="shared" si="346"/>
        <v/>
      </c>
      <c r="EM143" s="617"/>
      <c r="EN143" s="7" t="str">
        <f t="shared" si="347"/>
        <v/>
      </c>
      <c r="EO143" s="618"/>
      <c r="EP143" s="2131" t="str">
        <f t="shared" si="348"/>
        <v/>
      </c>
      <c r="EQ143" s="639"/>
      <c r="ER143" s="2615"/>
      <c r="ES143" s="2616"/>
      <c r="ET143" s="2617"/>
      <c r="EU143" s="181"/>
      <c r="GO143" s="628"/>
      <c r="GP143" s="2451"/>
      <c r="GQ143" s="2452"/>
      <c r="GR143" s="2452"/>
      <c r="GS143" s="2452" t="s">
        <v>1426</v>
      </c>
      <c r="GT143" s="2452"/>
      <c r="GU143" s="2452"/>
      <c r="GV143" s="2452"/>
      <c r="GW143" s="2452"/>
      <c r="GX143" s="2452"/>
      <c r="GY143" s="2452"/>
      <c r="GZ143" s="2452"/>
      <c r="HA143" s="2452"/>
      <c r="HB143" s="2452"/>
      <c r="HC143" s="2452"/>
      <c r="HD143" s="2452"/>
      <c r="HE143" s="2452"/>
      <c r="HF143" s="2452"/>
      <c r="HG143" s="2452"/>
      <c r="HH143" s="2452"/>
      <c r="HI143" s="2452"/>
      <c r="HJ143" s="2452"/>
      <c r="HK143" s="2452"/>
      <c r="HL143" s="2452"/>
      <c r="HM143" s="2452"/>
      <c r="HN143" s="2452"/>
      <c r="HO143" s="2452"/>
      <c r="HP143" s="2452"/>
      <c r="HQ143" s="2452"/>
      <c r="HR143" s="2452"/>
      <c r="HS143" s="2452"/>
      <c r="HT143" s="2452"/>
      <c r="HU143" s="2452"/>
      <c r="HV143" s="2452"/>
      <c r="HW143" s="2452"/>
      <c r="HX143" s="2451"/>
      <c r="HY143" s="628"/>
      <c r="HZ143" s="628"/>
      <c r="IA143" s="628"/>
    </row>
    <row r="144" spans="1:235" s="627" customFormat="1" ht="18.75" customHeight="1" x14ac:dyDescent="0.25">
      <c r="A144" s="717"/>
      <c r="B144" s="726"/>
      <c r="C144" s="354"/>
      <c r="D144" s="377"/>
      <c r="E144" s="374"/>
      <c r="F144" s="719"/>
      <c r="G144" s="374"/>
      <c r="H144" s="719"/>
      <c r="I144" s="720"/>
      <c r="J144" s="377"/>
      <c r="K144" s="721"/>
      <c r="L144" s="377"/>
      <c r="M144" s="354"/>
      <c r="N144" s="377"/>
      <c r="O144" s="374"/>
      <c r="P144" s="377"/>
      <c r="Q144" s="354"/>
      <c r="R144" s="722"/>
      <c r="S144" s="354"/>
      <c r="T144" s="719"/>
      <c r="U144" s="1292"/>
      <c r="V144" s="1292"/>
      <c r="W144" s="1292"/>
      <c r="X144" s="1292"/>
      <c r="Y144" s="724"/>
      <c r="Z144" s="619" t="s">
        <v>556</v>
      </c>
      <c r="AA144" s="2128" t="s">
        <v>181</v>
      </c>
      <c r="AB144" s="148"/>
      <c r="AC144" s="2113"/>
      <c r="AD144" s="139"/>
      <c r="AE144" s="1311"/>
      <c r="AF144" s="139"/>
      <c r="AG144" s="2129"/>
      <c r="AH144" s="139"/>
      <c r="AI144" s="213"/>
      <c r="AJ144" s="611"/>
      <c r="AK144" s="213"/>
      <c r="AL144" s="617"/>
      <c r="AM144" s="7" t="str">
        <f t="shared" si="308"/>
        <v/>
      </c>
      <c r="AN144" s="618"/>
      <c r="AO144" s="2131"/>
      <c r="AP144" s="639"/>
      <c r="AQ144" s="2615"/>
      <c r="AR144" s="2616"/>
      <c r="AS144" s="2617"/>
      <c r="AT144" s="181"/>
      <c r="AU144" s="619" t="str">
        <f t="shared" si="309"/>
        <v>F18</v>
      </c>
      <c r="AV144" s="2128" t="str">
        <f t="shared" si="310"/>
        <v xml:space="preserve"> </v>
      </c>
      <c r="AW144" s="148"/>
      <c r="AX144" s="2113" t="str">
        <f t="shared" si="310"/>
        <v/>
      </c>
      <c r="AY144" s="139"/>
      <c r="AZ144" s="1311" t="str">
        <f t="shared" si="310"/>
        <v/>
      </c>
      <c r="BA144" s="139"/>
      <c r="BB144" s="2129" t="str">
        <f t="shared" si="310"/>
        <v/>
      </c>
      <c r="BC144" s="139"/>
      <c r="BD144" s="213" t="str">
        <f t="shared" si="310"/>
        <v/>
      </c>
      <c r="BE144" s="611"/>
      <c r="BF144" s="213" t="str">
        <f t="shared" si="310"/>
        <v/>
      </c>
      <c r="BG144" s="617"/>
      <c r="BH144" s="7" t="str">
        <f t="shared" si="311"/>
        <v/>
      </c>
      <c r="BI144" s="618"/>
      <c r="BJ144" s="2131" t="str">
        <f t="shared" si="312"/>
        <v/>
      </c>
      <c r="BK144" s="639"/>
      <c r="BL144" s="2615"/>
      <c r="BM144" s="2616"/>
      <c r="BN144" s="2617"/>
      <c r="BO144" s="181"/>
      <c r="BP144" s="619" t="str">
        <f t="shared" si="313"/>
        <v>F18</v>
      </c>
      <c r="BQ144" s="2128" t="str">
        <f t="shared" si="314"/>
        <v xml:space="preserve"> </v>
      </c>
      <c r="BR144" s="148"/>
      <c r="BS144" s="2113" t="str">
        <f t="shared" si="315"/>
        <v/>
      </c>
      <c r="BT144" s="139"/>
      <c r="BU144" s="1311" t="str">
        <f t="shared" si="316"/>
        <v/>
      </c>
      <c r="BV144" s="139"/>
      <c r="BW144" s="2129" t="str">
        <f t="shared" si="317"/>
        <v/>
      </c>
      <c r="BX144" s="139"/>
      <c r="BY144" s="213" t="str">
        <f t="shared" si="318"/>
        <v/>
      </c>
      <c r="BZ144" s="611"/>
      <c r="CA144" s="213" t="str">
        <f t="shared" si="319"/>
        <v/>
      </c>
      <c r="CB144" s="617"/>
      <c r="CC144" s="7" t="str">
        <f t="shared" si="320"/>
        <v/>
      </c>
      <c r="CD144" s="618"/>
      <c r="CE144" s="213" t="str">
        <f t="shared" si="321"/>
        <v/>
      </c>
      <c r="CF144" s="639"/>
      <c r="CG144" s="2615"/>
      <c r="CH144" s="2616"/>
      <c r="CI144" s="2617"/>
      <c r="CJ144" s="181"/>
      <c r="CK144" s="619" t="str">
        <f t="shared" si="322"/>
        <v>F18</v>
      </c>
      <c r="CL144" s="2128" t="str">
        <f t="shared" si="323"/>
        <v xml:space="preserve"> </v>
      </c>
      <c r="CM144" s="148"/>
      <c r="CN144" s="2113" t="str">
        <f t="shared" si="324"/>
        <v/>
      </c>
      <c r="CO144" s="139"/>
      <c r="CP144" s="1311" t="str">
        <f t="shared" si="325"/>
        <v/>
      </c>
      <c r="CQ144" s="139"/>
      <c r="CR144" s="2129" t="str">
        <f t="shared" si="326"/>
        <v/>
      </c>
      <c r="CS144" s="139"/>
      <c r="CT144" s="213" t="str">
        <f t="shared" si="327"/>
        <v/>
      </c>
      <c r="CU144" s="611"/>
      <c r="CV144" s="213" t="str">
        <f t="shared" si="328"/>
        <v/>
      </c>
      <c r="CW144" s="617"/>
      <c r="CX144" s="7" t="str">
        <f t="shared" si="329"/>
        <v/>
      </c>
      <c r="CY144" s="618"/>
      <c r="CZ144" s="2131" t="str">
        <f t="shared" si="330"/>
        <v/>
      </c>
      <c r="DA144" s="639"/>
      <c r="DB144" s="2615"/>
      <c r="DC144" s="2616"/>
      <c r="DD144" s="2617"/>
      <c r="DE144" s="181"/>
      <c r="DF144" s="619" t="str">
        <f t="shared" si="331"/>
        <v>F18</v>
      </c>
      <c r="DG144" s="2128" t="str">
        <f t="shared" si="332"/>
        <v xml:space="preserve"> </v>
      </c>
      <c r="DH144" s="148"/>
      <c r="DI144" s="2113" t="str">
        <f t="shared" si="333"/>
        <v/>
      </c>
      <c r="DJ144" s="139"/>
      <c r="DK144" s="1311" t="str">
        <f t="shared" si="334"/>
        <v/>
      </c>
      <c r="DL144" s="139"/>
      <c r="DM144" s="2129" t="str">
        <f t="shared" si="335"/>
        <v/>
      </c>
      <c r="DN144" s="139"/>
      <c r="DO144" s="213" t="str">
        <f t="shared" si="336"/>
        <v/>
      </c>
      <c r="DP144" s="611"/>
      <c r="DQ144" s="213" t="str">
        <f t="shared" si="337"/>
        <v/>
      </c>
      <c r="DR144" s="617"/>
      <c r="DS144" s="7" t="str">
        <f t="shared" si="338"/>
        <v/>
      </c>
      <c r="DT144" s="618"/>
      <c r="DU144" s="2131" t="str">
        <f t="shared" si="339"/>
        <v/>
      </c>
      <c r="DV144" s="639"/>
      <c r="DW144" s="2615"/>
      <c r="DX144" s="2616"/>
      <c r="DY144" s="2617"/>
      <c r="DZ144" s="181"/>
      <c r="EA144" s="619" t="str">
        <f t="shared" si="340"/>
        <v>F18</v>
      </c>
      <c r="EB144" s="2128" t="str">
        <f t="shared" si="341"/>
        <v xml:space="preserve"> </v>
      </c>
      <c r="EC144" s="148"/>
      <c r="ED144" s="2113" t="str">
        <f t="shared" si="342"/>
        <v/>
      </c>
      <c r="EE144" s="139"/>
      <c r="EF144" s="1311" t="str">
        <f t="shared" si="343"/>
        <v/>
      </c>
      <c r="EG144" s="139"/>
      <c r="EH144" s="2129" t="str">
        <f t="shared" si="344"/>
        <v/>
      </c>
      <c r="EI144" s="139"/>
      <c r="EJ144" s="213" t="str">
        <f t="shared" si="345"/>
        <v/>
      </c>
      <c r="EK144" s="611"/>
      <c r="EL144" s="213" t="str">
        <f t="shared" si="346"/>
        <v/>
      </c>
      <c r="EM144" s="617"/>
      <c r="EN144" s="7" t="str">
        <f t="shared" si="347"/>
        <v/>
      </c>
      <c r="EO144" s="618"/>
      <c r="EP144" s="2131" t="str">
        <f t="shared" si="348"/>
        <v/>
      </c>
      <c r="EQ144" s="639"/>
      <c r="ER144" s="2615"/>
      <c r="ES144" s="2616"/>
      <c r="ET144" s="2617"/>
      <c r="EU144" s="181"/>
      <c r="GO144" s="628"/>
      <c r="GP144" s="2451"/>
      <c r="GQ144" s="2452"/>
      <c r="GR144" s="2452"/>
      <c r="GS144" s="2452" t="s">
        <v>1427</v>
      </c>
      <c r="GT144" s="2452"/>
      <c r="GU144" s="2452"/>
      <c r="GV144" s="2452"/>
      <c r="GW144" s="2452"/>
      <c r="GX144" s="2452"/>
      <c r="GY144" s="2452"/>
      <c r="GZ144" s="2452"/>
      <c r="HA144" s="2452"/>
      <c r="HB144" s="2452"/>
      <c r="HC144" s="2452"/>
      <c r="HD144" s="2452"/>
      <c r="HE144" s="2452"/>
      <c r="HF144" s="2452"/>
      <c r="HG144" s="2452"/>
      <c r="HH144" s="2452"/>
      <c r="HI144" s="2452"/>
      <c r="HJ144" s="2452"/>
      <c r="HK144" s="2452"/>
      <c r="HL144" s="2452"/>
      <c r="HM144" s="2452"/>
      <c r="HN144" s="2452"/>
      <c r="HO144" s="2452"/>
      <c r="HP144" s="2452"/>
      <c r="HQ144" s="2452"/>
      <c r="HR144" s="2452"/>
      <c r="HS144" s="2452"/>
      <c r="HT144" s="2452"/>
      <c r="HU144" s="2452"/>
      <c r="HV144" s="2452"/>
      <c r="HW144" s="2452"/>
      <c r="HX144" s="2451"/>
      <c r="HY144" s="628"/>
      <c r="HZ144" s="628"/>
      <c r="IA144" s="628"/>
    </row>
    <row r="145" spans="1:235" s="627" customFormat="1" ht="18.75" customHeight="1" x14ac:dyDescent="0.25">
      <c r="A145" s="717"/>
      <c r="B145" s="726"/>
      <c r="C145" s="354"/>
      <c r="D145" s="377"/>
      <c r="E145" s="374"/>
      <c r="F145" s="719"/>
      <c r="G145" s="374"/>
      <c r="H145" s="719"/>
      <c r="I145" s="720"/>
      <c r="J145" s="377"/>
      <c r="K145" s="721"/>
      <c r="L145" s="377"/>
      <c r="M145" s="354"/>
      <c r="N145" s="377"/>
      <c r="O145" s="374"/>
      <c r="P145" s="377"/>
      <c r="Q145" s="354"/>
      <c r="R145" s="722"/>
      <c r="S145" s="354"/>
      <c r="T145" s="719"/>
      <c r="U145" s="1292"/>
      <c r="V145" s="1292"/>
      <c r="W145" s="1292"/>
      <c r="X145" s="1292"/>
      <c r="Y145" s="724"/>
      <c r="Z145" s="619" t="s">
        <v>557</v>
      </c>
      <c r="AA145" s="2128" t="s">
        <v>181</v>
      </c>
      <c r="AB145" s="148"/>
      <c r="AC145" s="2113"/>
      <c r="AD145" s="139"/>
      <c r="AE145" s="1311"/>
      <c r="AF145" s="139"/>
      <c r="AG145" s="2129"/>
      <c r="AH145" s="139"/>
      <c r="AI145" s="213"/>
      <c r="AJ145" s="611"/>
      <c r="AK145" s="213"/>
      <c r="AL145" s="617"/>
      <c r="AM145" s="7" t="str">
        <f t="shared" si="308"/>
        <v/>
      </c>
      <c r="AN145" s="618"/>
      <c r="AO145" s="2131"/>
      <c r="AP145" s="639"/>
      <c r="AQ145" s="2615"/>
      <c r="AR145" s="2616"/>
      <c r="AS145" s="2617"/>
      <c r="AT145" s="181"/>
      <c r="AU145" s="619" t="str">
        <f t="shared" si="309"/>
        <v>F19</v>
      </c>
      <c r="AV145" s="2128" t="str">
        <f t="shared" si="310"/>
        <v xml:space="preserve"> </v>
      </c>
      <c r="AW145" s="148"/>
      <c r="AX145" s="2113" t="str">
        <f t="shared" si="310"/>
        <v/>
      </c>
      <c r="AY145" s="139"/>
      <c r="AZ145" s="1311" t="str">
        <f t="shared" si="310"/>
        <v/>
      </c>
      <c r="BA145" s="139"/>
      <c r="BB145" s="2129" t="str">
        <f t="shared" si="310"/>
        <v/>
      </c>
      <c r="BC145" s="139"/>
      <c r="BD145" s="213" t="str">
        <f t="shared" si="310"/>
        <v/>
      </c>
      <c r="BE145" s="611"/>
      <c r="BF145" s="213" t="str">
        <f t="shared" si="310"/>
        <v/>
      </c>
      <c r="BG145" s="617"/>
      <c r="BH145" s="7" t="str">
        <f t="shared" si="311"/>
        <v/>
      </c>
      <c r="BI145" s="618"/>
      <c r="BJ145" s="2131" t="str">
        <f t="shared" si="312"/>
        <v/>
      </c>
      <c r="BK145" s="639"/>
      <c r="BL145" s="2615"/>
      <c r="BM145" s="2616"/>
      <c r="BN145" s="2617"/>
      <c r="BO145" s="181"/>
      <c r="BP145" s="619" t="str">
        <f t="shared" si="313"/>
        <v>F19</v>
      </c>
      <c r="BQ145" s="2128" t="str">
        <f t="shared" si="314"/>
        <v xml:space="preserve"> </v>
      </c>
      <c r="BR145" s="148"/>
      <c r="BS145" s="2113" t="str">
        <f t="shared" si="315"/>
        <v/>
      </c>
      <c r="BT145" s="139"/>
      <c r="BU145" s="1311" t="str">
        <f t="shared" si="316"/>
        <v/>
      </c>
      <c r="BV145" s="139"/>
      <c r="BW145" s="2129" t="str">
        <f t="shared" si="317"/>
        <v/>
      </c>
      <c r="BX145" s="139"/>
      <c r="BY145" s="213" t="str">
        <f t="shared" si="318"/>
        <v/>
      </c>
      <c r="BZ145" s="611"/>
      <c r="CA145" s="213" t="str">
        <f t="shared" si="319"/>
        <v/>
      </c>
      <c r="CB145" s="617"/>
      <c r="CC145" s="7" t="str">
        <f t="shared" si="320"/>
        <v/>
      </c>
      <c r="CD145" s="618"/>
      <c r="CE145" s="213" t="str">
        <f t="shared" si="321"/>
        <v/>
      </c>
      <c r="CF145" s="639"/>
      <c r="CG145" s="2615"/>
      <c r="CH145" s="2616"/>
      <c r="CI145" s="2617"/>
      <c r="CJ145" s="181"/>
      <c r="CK145" s="619" t="str">
        <f t="shared" si="322"/>
        <v>F19</v>
      </c>
      <c r="CL145" s="2128" t="str">
        <f t="shared" si="323"/>
        <v xml:space="preserve"> </v>
      </c>
      <c r="CM145" s="148"/>
      <c r="CN145" s="2113" t="str">
        <f t="shared" si="324"/>
        <v/>
      </c>
      <c r="CO145" s="139"/>
      <c r="CP145" s="1311" t="str">
        <f t="shared" si="325"/>
        <v/>
      </c>
      <c r="CQ145" s="139"/>
      <c r="CR145" s="2129" t="str">
        <f t="shared" si="326"/>
        <v/>
      </c>
      <c r="CS145" s="139"/>
      <c r="CT145" s="213" t="str">
        <f t="shared" si="327"/>
        <v/>
      </c>
      <c r="CU145" s="611"/>
      <c r="CV145" s="213" t="str">
        <f t="shared" si="328"/>
        <v/>
      </c>
      <c r="CW145" s="617"/>
      <c r="CX145" s="7" t="str">
        <f t="shared" si="329"/>
        <v/>
      </c>
      <c r="CY145" s="618"/>
      <c r="CZ145" s="2131" t="str">
        <f t="shared" si="330"/>
        <v/>
      </c>
      <c r="DA145" s="639"/>
      <c r="DB145" s="2615"/>
      <c r="DC145" s="2616"/>
      <c r="DD145" s="2617"/>
      <c r="DE145" s="181"/>
      <c r="DF145" s="619" t="str">
        <f t="shared" si="331"/>
        <v>F19</v>
      </c>
      <c r="DG145" s="2128" t="str">
        <f t="shared" si="332"/>
        <v xml:space="preserve"> </v>
      </c>
      <c r="DH145" s="148"/>
      <c r="DI145" s="2113" t="str">
        <f t="shared" si="333"/>
        <v/>
      </c>
      <c r="DJ145" s="139"/>
      <c r="DK145" s="1311" t="str">
        <f t="shared" si="334"/>
        <v/>
      </c>
      <c r="DL145" s="139"/>
      <c r="DM145" s="2129" t="str">
        <f t="shared" si="335"/>
        <v/>
      </c>
      <c r="DN145" s="139"/>
      <c r="DO145" s="213" t="str">
        <f t="shared" si="336"/>
        <v/>
      </c>
      <c r="DP145" s="611"/>
      <c r="DQ145" s="213" t="str">
        <f t="shared" si="337"/>
        <v/>
      </c>
      <c r="DR145" s="617"/>
      <c r="DS145" s="7" t="str">
        <f t="shared" si="338"/>
        <v/>
      </c>
      <c r="DT145" s="618"/>
      <c r="DU145" s="2131" t="str">
        <f t="shared" si="339"/>
        <v/>
      </c>
      <c r="DV145" s="639"/>
      <c r="DW145" s="2615"/>
      <c r="DX145" s="2616"/>
      <c r="DY145" s="2617"/>
      <c r="DZ145" s="181"/>
      <c r="EA145" s="619" t="str">
        <f t="shared" si="340"/>
        <v>F19</v>
      </c>
      <c r="EB145" s="2128" t="str">
        <f t="shared" si="341"/>
        <v xml:space="preserve"> </v>
      </c>
      <c r="EC145" s="148"/>
      <c r="ED145" s="2113" t="str">
        <f t="shared" si="342"/>
        <v/>
      </c>
      <c r="EE145" s="139"/>
      <c r="EF145" s="1311" t="str">
        <f t="shared" si="343"/>
        <v/>
      </c>
      <c r="EG145" s="139"/>
      <c r="EH145" s="2129" t="str">
        <f t="shared" si="344"/>
        <v/>
      </c>
      <c r="EI145" s="139"/>
      <c r="EJ145" s="213" t="str">
        <f t="shared" si="345"/>
        <v/>
      </c>
      <c r="EK145" s="611"/>
      <c r="EL145" s="213" t="str">
        <f t="shared" si="346"/>
        <v/>
      </c>
      <c r="EM145" s="617"/>
      <c r="EN145" s="7" t="str">
        <f t="shared" si="347"/>
        <v/>
      </c>
      <c r="EO145" s="618"/>
      <c r="EP145" s="2131" t="str">
        <f t="shared" si="348"/>
        <v/>
      </c>
      <c r="EQ145" s="639"/>
      <c r="ER145" s="2615"/>
      <c r="ES145" s="2616"/>
      <c r="ET145" s="2617"/>
      <c r="EU145" s="181"/>
      <c r="GO145" s="628"/>
      <c r="GP145" s="2451"/>
      <c r="GQ145" s="2452"/>
      <c r="GR145" s="2452"/>
      <c r="GS145" s="2452" t="s">
        <v>1428</v>
      </c>
      <c r="GT145" s="2452"/>
      <c r="GU145" s="2452"/>
      <c r="GV145" s="2452"/>
      <c r="GW145" s="2452"/>
      <c r="GX145" s="2452"/>
      <c r="GY145" s="2452"/>
      <c r="GZ145" s="2452"/>
      <c r="HA145" s="2452"/>
      <c r="HB145" s="2452"/>
      <c r="HC145" s="2452"/>
      <c r="HD145" s="2452"/>
      <c r="HE145" s="2452"/>
      <c r="HF145" s="2452"/>
      <c r="HG145" s="2452"/>
      <c r="HH145" s="2452"/>
      <c r="HI145" s="2452"/>
      <c r="HJ145" s="2452"/>
      <c r="HK145" s="2452"/>
      <c r="HL145" s="2452"/>
      <c r="HM145" s="2452"/>
      <c r="HN145" s="2452"/>
      <c r="HO145" s="2452"/>
      <c r="HP145" s="2452"/>
      <c r="HQ145" s="2452"/>
      <c r="HR145" s="2452"/>
      <c r="HS145" s="2452"/>
      <c r="HT145" s="2452"/>
      <c r="HU145" s="2452"/>
      <c r="HV145" s="2452"/>
      <c r="HW145" s="2452"/>
      <c r="HX145" s="2451"/>
      <c r="HY145" s="628"/>
      <c r="HZ145" s="628"/>
      <c r="IA145" s="628"/>
    </row>
    <row r="146" spans="1:235" s="627" customFormat="1" ht="18.75" customHeight="1" x14ac:dyDescent="0.25">
      <c r="A146" s="717"/>
      <c r="B146" s="726"/>
      <c r="C146" s="354"/>
      <c r="D146" s="377"/>
      <c r="E146" s="374"/>
      <c r="F146" s="719"/>
      <c r="G146" s="374"/>
      <c r="H146" s="719"/>
      <c r="I146" s="720"/>
      <c r="J146" s="377"/>
      <c r="K146" s="721"/>
      <c r="L146" s="377"/>
      <c r="M146" s="354"/>
      <c r="N146" s="377"/>
      <c r="O146" s="374"/>
      <c r="P146" s="377"/>
      <c r="Q146" s="354"/>
      <c r="R146" s="722"/>
      <c r="S146" s="354"/>
      <c r="T146" s="719"/>
      <c r="U146" s="1292"/>
      <c r="V146" s="1292"/>
      <c r="W146" s="1292"/>
      <c r="X146" s="1292"/>
      <c r="Y146" s="724"/>
      <c r="Z146" s="619" t="s">
        <v>558</v>
      </c>
      <c r="AA146" s="2128" t="s">
        <v>181</v>
      </c>
      <c r="AB146" s="148"/>
      <c r="AC146" s="2113"/>
      <c r="AD146" s="139"/>
      <c r="AE146" s="1311"/>
      <c r="AF146" s="139"/>
      <c r="AG146" s="2129"/>
      <c r="AH146" s="139"/>
      <c r="AI146" s="213"/>
      <c r="AJ146" s="611"/>
      <c r="AK146" s="213"/>
      <c r="AL146" s="617"/>
      <c r="AM146" s="7" t="str">
        <f t="shared" si="308"/>
        <v/>
      </c>
      <c r="AN146" s="618"/>
      <c r="AO146" s="2131"/>
      <c r="AP146" s="639"/>
      <c r="AQ146" s="2615"/>
      <c r="AR146" s="2616"/>
      <c r="AS146" s="2617"/>
      <c r="AT146" s="181"/>
      <c r="AU146" s="619" t="str">
        <f t="shared" si="309"/>
        <v>F20</v>
      </c>
      <c r="AV146" s="2128" t="str">
        <f t="shared" si="310"/>
        <v xml:space="preserve"> </v>
      </c>
      <c r="AW146" s="148"/>
      <c r="AX146" s="2113" t="str">
        <f t="shared" si="310"/>
        <v/>
      </c>
      <c r="AY146" s="139"/>
      <c r="AZ146" s="1311" t="str">
        <f t="shared" si="310"/>
        <v/>
      </c>
      <c r="BA146" s="139"/>
      <c r="BB146" s="2129" t="str">
        <f t="shared" si="310"/>
        <v/>
      </c>
      <c r="BC146" s="139"/>
      <c r="BD146" s="213" t="str">
        <f t="shared" si="310"/>
        <v/>
      </c>
      <c r="BE146" s="611"/>
      <c r="BF146" s="213" t="str">
        <f t="shared" si="310"/>
        <v/>
      </c>
      <c r="BG146" s="617"/>
      <c r="BH146" s="7" t="str">
        <f t="shared" si="311"/>
        <v/>
      </c>
      <c r="BI146" s="618"/>
      <c r="BJ146" s="2131" t="str">
        <f t="shared" si="312"/>
        <v/>
      </c>
      <c r="BK146" s="639"/>
      <c r="BL146" s="2615"/>
      <c r="BM146" s="2616"/>
      <c r="BN146" s="2617"/>
      <c r="BO146" s="181"/>
      <c r="BP146" s="619" t="str">
        <f t="shared" si="313"/>
        <v>F20</v>
      </c>
      <c r="BQ146" s="2128" t="str">
        <f t="shared" si="314"/>
        <v xml:space="preserve"> </v>
      </c>
      <c r="BR146" s="148"/>
      <c r="BS146" s="2113" t="str">
        <f t="shared" si="315"/>
        <v/>
      </c>
      <c r="BT146" s="139"/>
      <c r="BU146" s="1311" t="str">
        <f t="shared" si="316"/>
        <v/>
      </c>
      <c r="BV146" s="139"/>
      <c r="BW146" s="2129" t="str">
        <f t="shared" si="317"/>
        <v/>
      </c>
      <c r="BX146" s="139"/>
      <c r="BY146" s="213" t="str">
        <f t="shared" si="318"/>
        <v/>
      </c>
      <c r="BZ146" s="611"/>
      <c r="CA146" s="213" t="str">
        <f t="shared" si="319"/>
        <v/>
      </c>
      <c r="CB146" s="617"/>
      <c r="CC146" s="7" t="str">
        <f t="shared" si="320"/>
        <v/>
      </c>
      <c r="CD146" s="618"/>
      <c r="CE146" s="213" t="str">
        <f t="shared" si="321"/>
        <v/>
      </c>
      <c r="CF146" s="639"/>
      <c r="CG146" s="2615"/>
      <c r="CH146" s="2616"/>
      <c r="CI146" s="2617"/>
      <c r="CJ146" s="181"/>
      <c r="CK146" s="619" t="str">
        <f t="shared" si="322"/>
        <v>F20</v>
      </c>
      <c r="CL146" s="2128" t="str">
        <f t="shared" si="323"/>
        <v xml:space="preserve"> </v>
      </c>
      <c r="CM146" s="148"/>
      <c r="CN146" s="2113" t="str">
        <f t="shared" si="324"/>
        <v/>
      </c>
      <c r="CO146" s="139"/>
      <c r="CP146" s="1311" t="str">
        <f t="shared" si="325"/>
        <v/>
      </c>
      <c r="CQ146" s="139"/>
      <c r="CR146" s="2129" t="str">
        <f t="shared" si="326"/>
        <v/>
      </c>
      <c r="CS146" s="139"/>
      <c r="CT146" s="213" t="str">
        <f t="shared" si="327"/>
        <v/>
      </c>
      <c r="CU146" s="611"/>
      <c r="CV146" s="213" t="str">
        <f t="shared" si="328"/>
        <v/>
      </c>
      <c r="CW146" s="617"/>
      <c r="CX146" s="7" t="str">
        <f t="shared" si="329"/>
        <v/>
      </c>
      <c r="CY146" s="618"/>
      <c r="CZ146" s="2131" t="str">
        <f t="shared" si="330"/>
        <v/>
      </c>
      <c r="DA146" s="639"/>
      <c r="DB146" s="2615"/>
      <c r="DC146" s="2616"/>
      <c r="DD146" s="2617"/>
      <c r="DE146" s="181"/>
      <c r="DF146" s="619" t="str">
        <f t="shared" si="331"/>
        <v>F20</v>
      </c>
      <c r="DG146" s="2128" t="str">
        <f t="shared" si="332"/>
        <v xml:space="preserve"> </v>
      </c>
      <c r="DH146" s="148"/>
      <c r="DI146" s="2113" t="str">
        <f t="shared" si="333"/>
        <v/>
      </c>
      <c r="DJ146" s="139"/>
      <c r="DK146" s="1311" t="str">
        <f t="shared" si="334"/>
        <v/>
      </c>
      <c r="DL146" s="139"/>
      <c r="DM146" s="2129" t="str">
        <f t="shared" si="335"/>
        <v/>
      </c>
      <c r="DN146" s="139"/>
      <c r="DO146" s="213" t="str">
        <f t="shared" si="336"/>
        <v/>
      </c>
      <c r="DP146" s="611"/>
      <c r="DQ146" s="213" t="str">
        <f t="shared" si="337"/>
        <v/>
      </c>
      <c r="DR146" s="617"/>
      <c r="DS146" s="7" t="str">
        <f t="shared" si="338"/>
        <v/>
      </c>
      <c r="DT146" s="618"/>
      <c r="DU146" s="2131" t="str">
        <f t="shared" si="339"/>
        <v/>
      </c>
      <c r="DV146" s="639"/>
      <c r="DW146" s="2615"/>
      <c r="DX146" s="2616"/>
      <c r="DY146" s="2617"/>
      <c r="DZ146" s="181"/>
      <c r="EA146" s="619" t="str">
        <f t="shared" si="340"/>
        <v>F20</v>
      </c>
      <c r="EB146" s="2128" t="str">
        <f t="shared" si="341"/>
        <v xml:space="preserve"> </v>
      </c>
      <c r="EC146" s="148"/>
      <c r="ED146" s="2113" t="str">
        <f t="shared" si="342"/>
        <v/>
      </c>
      <c r="EE146" s="139"/>
      <c r="EF146" s="1311" t="str">
        <f t="shared" si="343"/>
        <v/>
      </c>
      <c r="EG146" s="139"/>
      <c r="EH146" s="2129" t="str">
        <f t="shared" si="344"/>
        <v/>
      </c>
      <c r="EI146" s="139"/>
      <c r="EJ146" s="213" t="str">
        <f t="shared" si="345"/>
        <v/>
      </c>
      <c r="EK146" s="611"/>
      <c r="EL146" s="213" t="str">
        <f t="shared" si="346"/>
        <v/>
      </c>
      <c r="EM146" s="617"/>
      <c r="EN146" s="7" t="str">
        <f t="shared" si="347"/>
        <v/>
      </c>
      <c r="EO146" s="618"/>
      <c r="EP146" s="2131" t="str">
        <f t="shared" si="348"/>
        <v/>
      </c>
      <c r="EQ146" s="639"/>
      <c r="ER146" s="2615"/>
      <c r="ES146" s="2616"/>
      <c r="ET146" s="2617"/>
      <c r="EU146" s="181"/>
      <c r="GO146" s="628"/>
      <c r="GP146" s="2451"/>
      <c r="GQ146" s="2452"/>
      <c r="GR146" s="2452"/>
      <c r="GS146" s="2452" t="s">
        <v>1429</v>
      </c>
      <c r="GT146" s="2452"/>
      <c r="GU146" s="2452"/>
      <c r="GV146" s="2452"/>
      <c r="GW146" s="2452"/>
      <c r="GX146" s="2452"/>
      <c r="GY146" s="2452"/>
      <c r="GZ146" s="2452"/>
      <c r="HA146" s="2452"/>
      <c r="HB146" s="2452"/>
      <c r="HC146" s="2452"/>
      <c r="HD146" s="2452"/>
      <c r="HE146" s="2452"/>
      <c r="HF146" s="2452"/>
      <c r="HG146" s="2452"/>
      <c r="HH146" s="2452"/>
      <c r="HI146" s="2452"/>
      <c r="HJ146" s="2452"/>
      <c r="HK146" s="2452"/>
      <c r="HL146" s="2452"/>
      <c r="HM146" s="2452"/>
      <c r="HN146" s="2452"/>
      <c r="HO146" s="2452"/>
      <c r="HP146" s="2452"/>
      <c r="HQ146" s="2452"/>
      <c r="HR146" s="2452"/>
      <c r="HS146" s="2452"/>
      <c r="HT146" s="2452"/>
      <c r="HU146" s="2452"/>
      <c r="HV146" s="2452"/>
      <c r="HW146" s="2452"/>
      <c r="HX146" s="2451"/>
      <c r="HY146" s="628"/>
      <c r="HZ146" s="628"/>
      <c r="IA146" s="628"/>
    </row>
    <row r="147" spans="1:235" s="627" customFormat="1" ht="18.75" customHeight="1" x14ac:dyDescent="0.25">
      <c r="A147" s="717"/>
      <c r="B147" s="726"/>
      <c r="C147" s="354"/>
      <c r="D147" s="377"/>
      <c r="E147" s="374"/>
      <c r="F147" s="719"/>
      <c r="G147" s="374"/>
      <c r="H147" s="719"/>
      <c r="I147" s="720"/>
      <c r="J147" s="377"/>
      <c r="K147" s="721"/>
      <c r="L147" s="377"/>
      <c r="M147" s="354"/>
      <c r="N147" s="377"/>
      <c r="O147" s="374"/>
      <c r="P147" s="377"/>
      <c r="Q147" s="354"/>
      <c r="R147" s="722"/>
      <c r="S147" s="354"/>
      <c r="T147" s="719"/>
      <c r="U147" s="1292"/>
      <c r="V147" s="1292"/>
      <c r="W147" s="1292"/>
      <c r="X147" s="1292"/>
      <c r="Y147" s="724"/>
      <c r="Z147" s="619" t="s">
        <v>559</v>
      </c>
      <c r="AA147" s="2128" t="s">
        <v>181</v>
      </c>
      <c r="AB147" s="148"/>
      <c r="AC147" s="2113"/>
      <c r="AD147" s="139"/>
      <c r="AE147" s="1311"/>
      <c r="AF147" s="139"/>
      <c r="AG147" s="2129"/>
      <c r="AH147" s="139"/>
      <c r="AI147" s="213"/>
      <c r="AJ147" s="611"/>
      <c r="AK147" s="213"/>
      <c r="AL147" s="617"/>
      <c r="AM147" s="7" t="str">
        <f t="shared" si="308"/>
        <v/>
      </c>
      <c r="AN147" s="618"/>
      <c r="AO147" s="2131"/>
      <c r="AP147" s="639"/>
      <c r="AQ147" s="2615"/>
      <c r="AR147" s="2616"/>
      <c r="AS147" s="2617"/>
      <c r="AT147" s="181"/>
      <c r="AU147" s="619" t="str">
        <f t="shared" si="309"/>
        <v>F21</v>
      </c>
      <c r="AV147" s="2128" t="str">
        <f t="shared" si="310"/>
        <v xml:space="preserve"> </v>
      </c>
      <c r="AW147" s="148"/>
      <c r="AX147" s="2113" t="str">
        <f t="shared" si="310"/>
        <v/>
      </c>
      <c r="AY147" s="139"/>
      <c r="AZ147" s="1311" t="str">
        <f t="shared" si="310"/>
        <v/>
      </c>
      <c r="BA147" s="139"/>
      <c r="BB147" s="2129" t="str">
        <f t="shared" si="310"/>
        <v/>
      </c>
      <c r="BC147" s="139"/>
      <c r="BD147" s="213" t="str">
        <f t="shared" si="310"/>
        <v/>
      </c>
      <c r="BE147" s="611"/>
      <c r="BF147" s="213" t="str">
        <f t="shared" si="310"/>
        <v/>
      </c>
      <c r="BG147" s="617"/>
      <c r="BH147" s="7" t="str">
        <f t="shared" si="311"/>
        <v/>
      </c>
      <c r="BI147" s="618"/>
      <c r="BJ147" s="2131" t="str">
        <f t="shared" si="312"/>
        <v/>
      </c>
      <c r="BK147" s="639"/>
      <c r="BL147" s="2615"/>
      <c r="BM147" s="2616"/>
      <c r="BN147" s="2617"/>
      <c r="BO147" s="181"/>
      <c r="BP147" s="619" t="str">
        <f t="shared" si="313"/>
        <v>F21</v>
      </c>
      <c r="BQ147" s="2128" t="str">
        <f t="shared" si="314"/>
        <v xml:space="preserve"> </v>
      </c>
      <c r="BR147" s="148"/>
      <c r="BS147" s="2113" t="str">
        <f t="shared" si="315"/>
        <v/>
      </c>
      <c r="BT147" s="139"/>
      <c r="BU147" s="1311" t="str">
        <f t="shared" si="316"/>
        <v/>
      </c>
      <c r="BV147" s="139"/>
      <c r="BW147" s="2129" t="str">
        <f t="shared" si="317"/>
        <v/>
      </c>
      <c r="BX147" s="139"/>
      <c r="BY147" s="213" t="str">
        <f t="shared" si="318"/>
        <v/>
      </c>
      <c r="BZ147" s="611"/>
      <c r="CA147" s="213" t="str">
        <f t="shared" si="319"/>
        <v/>
      </c>
      <c r="CB147" s="617"/>
      <c r="CC147" s="7" t="str">
        <f t="shared" si="320"/>
        <v/>
      </c>
      <c r="CD147" s="618"/>
      <c r="CE147" s="213" t="str">
        <f t="shared" si="321"/>
        <v/>
      </c>
      <c r="CF147" s="639"/>
      <c r="CG147" s="2615"/>
      <c r="CH147" s="2616"/>
      <c r="CI147" s="2617"/>
      <c r="CJ147" s="181"/>
      <c r="CK147" s="619" t="str">
        <f t="shared" si="322"/>
        <v>F21</v>
      </c>
      <c r="CL147" s="2128" t="str">
        <f t="shared" si="323"/>
        <v xml:space="preserve"> </v>
      </c>
      <c r="CM147" s="148"/>
      <c r="CN147" s="2113" t="str">
        <f t="shared" si="324"/>
        <v/>
      </c>
      <c r="CO147" s="139"/>
      <c r="CP147" s="1311" t="str">
        <f t="shared" si="325"/>
        <v/>
      </c>
      <c r="CQ147" s="139"/>
      <c r="CR147" s="2129" t="str">
        <f t="shared" si="326"/>
        <v/>
      </c>
      <c r="CS147" s="139"/>
      <c r="CT147" s="213" t="str">
        <f t="shared" si="327"/>
        <v/>
      </c>
      <c r="CU147" s="611"/>
      <c r="CV147" s="213" t="str">
        <f t="shared" si="328"/>
        <v/>
      </c>
      <c r="CW147" s="617"/>
      <c r="CX147" s="7" t="str">
        <f t="shared" si="329"/>
        <v/>
      </c>
      <c r="CY147" s="618"/>
      <c r="CZ147" s="2131" t="str">
        <f t="shared" si="330"/>
        <v/>
      </c>
      <c r="DA147" s="639"/>
      <c r="DB147" s="2615"/>
      <c r="DC147" s="2616"/>
      <c r="DD147" s="2617"/>
      <c r="DE147" s="181"/>
      <c r="DF147" s="619" t="str">
        <f t="shared" si="331"/>
        <v>F21</v>
      </c>
      <c r="DG147" s="2128" t="str">
        <f t="shared" si="332"/>
        <v xml:space="preserve"> </v>
      </c>
      <c r="DH147" s="148"/>
      <c r="DI147" s="2113" t="str">
        <f t="shared" si="333"/>
        <v/>
      </c>
      <c r="DJ147" s="139"/>
      <c r="DK147" s="1311" t="str">
        <f t="shared" si="334"/>
        <v/>
      </c>
      <c r="DL147" s="139"/>
      <c r="DM147" s="2129" t="str">
        <f t="shared" si="335"/>
        <v/>
      </c>
      <c r="DN147" s="139"/>
      <c r="DO147" s="213" t="str">
        <f t="shared" si="336"/>
        <v/>
      </c>
      <c r="DP147" s="611"/>
      <c r="DQ147" s="213" t="str">
        <f t="shared" si="337"/>
        <v/>
      </c>
      <c r="DR147" s="617"/>
      <c r="DS147" s="7" t="str">
        <f t="shared" si="338"/>
        <v/>
      </c>
      <c r="DT147" s="618"/>
      <c r="DU147" s="2131" t="str">
        <f t="shared" si="339"/>
        <v/>
      </c>
      <c r="DV147" s="639"/>
      <c r="DW147" s="2615"/>
      <c r="DX147" s="2616"/>
      <c r="DY147" s="2617"/>
      <c r="DZ147" s="181"/>
      <c r="EA147" s="619" t="str">
        <f t="shared" si="340"/>
        <v>F21</v>
      </c>
      <c r="EB147" s="2128" t="str">
        <f t="shared" si="341"/>
        <v xml:space="preserve"> </v>
      </c>
      <c r="EC147" s="148"/>
      <c r="ED147" s="2113" t="str">
        <f t="shared" si="342"/>
        <v/>
      </c>
      <c r="EE147" s="139"/>
      <c r="EF147" s="1311" t="str">
        <f t="shared" si="343"/>
        <v/>
      </c>
      <c r="EG147" s="139"/>
      <c r="EH147" s="2129" t="str">
        <f t="shared" si="344"/>
        <v/>
      </c>
      <c r="EI147" s="139"/>
      <c r="EJ147" s="213" t="str">
        <f t="shared" si="345"/>
        <v/>
      </c>
      <c r="EK147" s="611"/>
      <c r="EL147" s="213" t="str">
        <f t="shared" si="346"/>
        <v/>
      </c>
      <c r="EM147" s="617"/>
      <c r="EN147" s="7" t="str">
        <f t="shared" si="347"/>
        <v/>
      </c>
      <c r="EO147" s="618"/>
      <c r="EP147" s="2131" t="str">
        <f t="shared" si="348"/>
        <v/>
      </c>
      <c r="EQ147" s="639"/>
      <c r="ER147" s="2615"/>
      <c r="ES147" s="2616"/>
      <c r="ET147" s="2617"/>
      <c r="EU147" s="181"/>
      <c r="GO147" s="628"/>
      <c r="GP147" s="2451"/>
      <c r="GQ147" s="2452"/>
      <c r="GR147" s="2452"/>
      <c r="GS147" s="2452" t="s">
        <v>1430</v>
      </c>
      <c r="GT147" s="2452"/>
      <c r="GU147" s="2452"/>
      <c r="GV147" s="2452"/>
      <c r="GW147" s="2452"/>
      <c r="GX147" s="2452"/>
      <c r="GY147" s="2452"/>
      <c r="GZ147" s="2452"/>
      <c r="HA147" s="2452"/>
      <c r="HB147" s="2452"/>
      <c r="HC147" s="2452"/>
      <c r="HD147" s="2452"/>
      <c r="HE147" s="2452"/>
      <c r="HF147" s="2452"/>
      <c r="HG147" s="2452"/>
      <c r="HH147" s="2452"/>
      <c r="HI147" s="2452"/>
      <c r="HJ147" s="2452"/>
      <c r="HK147" s="2452"/>
      <c r="HL147" s="2452"/>
      <c r="HM147" s="2452"/>
      <c r="HN147" s="2452"/>
      <c r="HO147" s="2452"/>
      <c r="HP147" s="2452"/>
      <c r="HQ147" s="2452"/>
      <c r="HR147" s="2452"/>
      <c r="HS147" s="2452"/>
      <c r="HT147" s="2452"/>
      <c r="HU147" s="2452"/>
      <c r="HV147" s="2452"/>
      <c r="HW147" s="2452"/>
      <c r="HX147" s="2451"/>
      <c r="HY147" s="628"/>
      <c r="HZ147" s="628"/>
      <c r="IA147" s="628"/>
    </row>
    <row r="148" spans="1:235" s="627" customFormat="1" ht="18.75" customHeight="1" x14ac:dyDescent="0.25">
      <c r="A148" s="717"/>
      <c r="B148" s="726"/>
      <c r="C148" s="354"/>
      <c r="D148" s="377"/>
      <c r="E148" s="374"/>
      <c r="F148" s="719"/>
      <c r="G148" s="374"/>
      <c r="H148" s="719"/>
      <c r="I148" s="720"/>
      <c r="J148" s="377"/>
      <c r="K148" s="721"/>
      <c r="L148" s="377"/>
      <c r="M148" s="354"/>
      <c r="N148" s="726"/>
      <c r="O148" s="374"/>
      <c r="P148" s="377"/>
      <c r="Q148" s="354"/>
      <c r="R148" s="722"/>
      <c r="S148" s="354"/>
      <c r="T148" s="719"/>
      <c r="U148" s="1292"/>
      <c r="V148" s="1292"/>
      <c r="W148" s="1292"/>
      <c r="X148" s="1292"/>
      <c r="Y148" s="724"/>
      <c r="Z148" s="619" t="s">
        <v>560</v>
      </c>
      <c r="AA148" s="2128" t="s">
        <v>181</v>
      </c>
      <c r="AB148" s="148"/>
      <c r="AC148" s="2113"/>
      <c r="AD148" s="139"/>
      <c r="AE148" s="1311"/>
      <c r="AF148" s="139"/>
      <c r="AG148" s="2129"/>
      <c r="AH148" s="139"/>
      <c r="AI148" s="1311"/>
      <c r="AJ148" s="611"/>
      <c r="AK148" s="213"/>
      <c r="AL148" s="617"/>
      <c r="AM148" s="7" t="str">
        <f t="shared" si="308"/>
        <v/>
      </c>
      <c r="AN148" s="618"/>
      <c r="AO148" s="2131"/>
      <c r="AP148" s="639"/>
      <c r="AQ148" s="2615"/>
      <c r="AR148" s="2616"/>
      <c r="AS148" s="2617"/>
      <c r="AT148" s="181"/>
      <c r="AU148" s="619" t="str">
        <f t="shared" si="309"/>
        <v>F22</v>
      </c>
      <c r="AV148" s="2128" t="str">
        <f t="shared" si="310"/>
        <v xml:space="preserve"> </v>
      </c>
      <c r="AW148" s="148"/>
      <c r="AX148" s="2113" t="str">
        <f t="shared" si="310"/>
        <v/>
      </c>
      <c r="AY148" s="139"/>
      <c r="AZ148" s="1311" t="str">
        <f t="shared" si="310"/>
        <v/>
      </c>
      <c r="BA148" s="139"/>
      <c r="BB148" s="2129" t="str">
        <f t="shared" si="310"/>
        <v/>
      </c>
      <c r="BC148" s="139"/>
      <c r="BD148" s="1311" t="str">
        <f t="shared" si="310"/>
        <v/>
      </c>
      <c r="BE148" s="611"/>
      <c r="BF148" s="213" t="str">
        <f t="shared" si="310"/>
        <v/>
      </c>
      <c r="BG148" s="617"/>
      <c r="BH148" s="7" t="str">
        <f t="shared" si="311"/>
        <v/>
      </c>
      <c r="BI148" s="618"/>
      <c r="BJ148" s="2131" t="str">
        <f t="shared" si="312"/>
        <v/>
      </c>
      <c r="BK148" s="639"/>
      <c r="BL148" s="2615"/>
      <c r="BM148" s="2616"/>
      <c r="BN148" s="2617"/>
      <c r="BO148" s="181"/>
      <c r="BP148" s="619" t="str">
        <f t="shared" si="313"/>
        <v>F22</v>
      </c>
      <c r="BQ148" s="2128" t="str">
        <f t="shared" si="314"/>
        <v xml:space="preserve"> </v>
      </c>
      <c r="BR148" s="148"/>
      <c r="BS148" s="2113" t="str">
        <f t="shared" si="315"/>
        <v/>
      </c>
      <c r="BT148" s="139"/>
      <c r="BU148" s="1311" t="str">
        <f t="shared" si="316"/>
        <v/>
      </c>
      <c r="BV148" s="139"/>
      <c r="BW148" s="2129" t="str">
        <f t="shared" si="317"/>
        <v/>
      </c>
      <c r="BX148" s="139"/>
      <c r="BY148" s="1311" t="str">
        <f t="shared" si="318"/>
        <v/>
      </c>
      <c r="BZ148" s="611"/>
      <c r="CA148" s="213" t="str">
        <f t="shared" si="319"/>
        <v/>
      </c>
      <c r="CB148" s="617"/>
      <c r="CC148" s="7" t="str">
        <f t="shared" si="320"/>
        <v/>
      </c>
      <c r="CD148" s="618"/>
      <c r="CE148" s="213" t="str">
        <f t="shared" si="321"/>
        <v/>
      </c>
      <c r="CF148" s="639"/>
      <c r="CG148" s="2615"/>
      <c r="CH148" s="2616"/>
      <c r="CI148" s="2617"/>
      <c r="CJ148" s="181"/>
      <c r="CK148" s="619" t="str">
        <f t="shared" si="322"/>
        <v>F22</v>
      </c>
      <c r="CL148" s="2128" t="str">
        <f t="shared" si="323"/>
        <v xml:space="preserve"> </v>
      </c>
      <c r="CM148" s="148"/>
      <c r="CN148" s="2113" t="str">
        <f t="shared" si="324"/>
        <v/>
      </c>
      <c r="CO148" s="139"/>
      <c r="CP148" s="1311" t="str">
        <f t="shared" si="325"/>
        <v/>
      </c>
      <c r="CQ148" s="139"/>
      <c r="CR148" s="2129" t="str">
        <f t="shared" si="326"/>
        <v/>
      </c>
      <c r="CS148" s="139"/>
      <c r="CT148" s="1311" t="str">
        <f t="shared" si="327"/>
        <v/>
      </c>
      <c r="CU148" s="611"/>
      <c r="CV148" s="213" t="str">
        <f t="shared" si="328"/>
        <v/>
      </c>
      <c r="CW148" s="617"/>
      <c r="CX148" s="7" t="str">
        <f t="shared" si="329"/>
        <v/>
      </c>
      <c r="CY148" s="618"/>
      <c r="CZ148" s="2131" t="str">
        <f t="shared" si="330"/>
        <v/>
      </c>
      <c r="DA148" s="639"/>
      <c r="DB148" s="2615"/>
      <c r="DC148" s="2616"/>
      <c r="DD148" s="2617"/>
      <c r="DE148" s="181"/>
      <c r="DF148" s="619" t="str">
        <f t="shared" si="331"/>
        <v>F22</v>
      </c>
      <c r="DG148" s="2128" t="str">
        <f t="shared" si="332"/>
        <v xml:space="preserve"> </v>
      </c>
      <c r="DH148" s="148"/>
      <c r="DI148" s="2113" t="str">
        <f t="shared" si="333"/>
        <v/>
      </c>
      <c r="DJ148" s="139"/>
      <c r="DK148" s="1311" t="str">
        <f t="shared" si="334"/>
        <v/>
      </c>
      <c r="DL148" s="139"/>
      <c r="DM148" s="2129" t="str">
        <f t="shared" si="335"/>
        <v/>
      </c>
      <c r="DN148" s="139"/>
      <c r="DO148" s="1311" t="str">
        <f t="shared" si="336"/>
        <v/>
      </c>
      <c r="DP148" s="611"/>
      <c r="DQ148" s="213" t="str">
        <f t="shared" si="337"/>
        <v/>
      </c>
      <c r="DR148" s="617"/>
      <c r="DS148" s="7" t="str">
        <f t="shared" si="338"/>
        <v/>
      </c>
      <c r="DT148" s="618"/>
      <c r="DU148" s="2131" t="str">
        <f t="shared" si="339"/>
        <v/>
      </c>
      <c r="DV148" s="639"/>
      <c r="DW148" s="2615"/>
      <c r="DX148" s="2616"/>
      <c r="DY148" s="2617"/>
      <c r="DZ148" s="181"/>
      <c r="EA148" s="619" t="str">
        <f t="shared" si="340"/>
        <v>F22</v>
      </c>
      <c r="EB148" s="2128" t="str">
        <f t="shared" si="341"/>
        <v xml:space="preserve"> </v>
      </c>
      <c r="EC148" s="148"/>
      <c r="ED148" s="2113" t="str">
        <f t="shared" si="342"/>
        <v/>
      </c>
      <c r="EE148" s="139"/>
      <c r="EF148" s="1311" t="str">
        <f t="shared" si="343"/>
        <v/>
      </c>
      <c r="EG148" s="139"/>
      <c r="EH148" s="2129" t="str">
        <f t="shared" si="344"/>
        <v/>
      </c>
      <c r="EI148" s="139"/>
      <c r="EJ148" s="1311" t="str">
        <f t="shared" si="345"/>
        <v/>
      </c>
      <c r="EK148" s="611"/>
      <c r="EL148" s="213" t="str">
        <f t="shared" si="346"/>
        <v/>
      </c>
      <c r="EM148" s="617"/>
      <c r="EN148" s="7" t="str">
        <f t="shared" si="347"/>
        <v/>
      </c>
      <c r="EO148" s="618"/>
      <c r="EP148" s="2131" t="str">
        <f t="shared" si="348"/>
        <v/>
      </c>
      <c r="EQ148" s="639"/>
      <c r="ER148" s="2615"/>
      <c r="ES148" s="2616"/>
      <c r="ET148" s="2617"/>
      <c r="EU148" s="181"/>
      <c r="GO148" s="628"/>
      <c r="GP148" s="2451"/>
      <c r="GQ148" s="2452"/>
      <c r="GR148" s="2452"/>
      <c r="GS148" s="2452"/>
      <c r="GT148" s="2452"/>
      <c r="GU148" s="2452"/>
      <c r="GV148" s="2452"/>
      <c r="GW148" s="2452"/>
      <c r="GX148" s="2452"/>
      <c r="GY148" s="2452"/>
      <c r="GZ148" s="2452"/>
      <c r="HA148" s="2452"/>
      <c r="HB148" s="2452"/>
      <c r="HC148" s="2452"/>
      <c r="HD148" s="2452"/>
      <c r="HE148" s="2452"/>
      <c r="HF148" s="2452"/>
      <c r="HG148" s="2452"/>
      <c r="HH148" s="2452"/>
      <c r="HI148" s="2452"/>
      <c r="HJ148" s="2452"/>
      <c r="HK148" s="2452"/>
      <c r="HL148" s="2452"/>
      <c r="HM148" s="2452"/>
      <c r="HN148" s="2452"/>
      <c r="HO148" s="2452"/>
      <c r="HP148" s="2452"/>
      <c r="HQ148" s="2452"/>
      <c r="HR148" s="2452"/>
      <c r="HS148" s="2452"/>
      <c r="HT148" s="2452"/>
      <c r="HU148" s="2452"/>
      <c r="HV148" s="2452"/>
      <c r="HW148" s="2452"/>
      <c r="HX148" s="2451"/>
      <c r="HY148" s="628"/>
      <c r="HZ148" s="628"/>
      <c r="IA148" s="628"/>
    </row>
    <row r="149" spans="1:235" s="627" customFormat="1" ht="18.75" customHeight="1" x14ac:dyDescent="0.25">
      <c r="A149" s="717"/>
      <c r="B149" s="726"/>
      <c r="C149" s="354"/>
      <c r="D149" s="377"/>
      <c r="E149" s="374"/>
      <c r="F149" s="719"/>
      <c r="G149" s="374"/>
      <c r="H149" s="719"/>
      <c r="I149" s="720"/>
      <c r="J149" s="377"/>
      <c r="K149" s="721"/>
      <c r="L149" s="377"/>
      <c r="M149" s="354"/>
      <c r="N149" s="726"/>
      <c r="O149" s="374"/>
      <c r="P149" s="377"/>
      <c r="Q149" s="354"/>
      <c r="R149" s="722"/>
      <c r="S149" s="354"/>
      <c r="T149" s="719"/>
      <c r="U149" s="1292"/>
      <c r="V149" s="1292"/>
      <c r="W149" s="1292"/>
      <c r="X149" s="1292"/>
      <c r="Y149" s="724"/>
      <c r="Z149" s="619" t="s">
        <v>561</v>
      </c>
      <c r="AA149" s="2128" t="s">
        <v>567</v>
      </c>
      <c r="AB149" s="148"/>
      <c r="AC149" s="2113"/>
      <c r="AD149" s="139"/>
      <c r="AE149" s="1311"/>
      <c r="AF149" s="139"/>
      <c r="AG149" s="2129"/>
      <c r="AH149" s="139"/>
      <c r="AI149" s="1311"/>
      <c r="AJ149" s="611"/>
      <c r="AK149" s="213"/>
      <c r="AL149" s="617"/>
      <c r="AM149" s="7" t="str">
        <f t="shared" si="308"/>
        <v/>
      </c>
      <c r="AN149" s="618"/>
      <c r="AO149" s="2131"/>
      <c r="AP149" s="639"/>
      <c r="AQ149" s="2615"/>
      <c r="AR149" s="2616"/>
      <c r="AS149" s="2617"/>
      <c r="AT149" s="181"/>
      <c r="AU149" s="619" t="str">
        <f t="shared" si="309"/>
        <v>F23</v>
      </c>
      <c r="AV149" s="2128" t="str">
        <f t="shared" si="310"/>
        <v xml:space="preserve">  </v>
      </c>
      <c r="AW149" s="148"/>
      <c r="AX149" s="2113" t="str">
        <f t="shared" si="310"/>
        <v/>
      </c>
      <c r="AY149" s="139"/>
      <c r="AZ149" s="1311" t="str">
        <f t="shared" si="310"/>
        <v/>
      </c>
      <c r="BA149" s="139"/>
      <c r="BB149" s="2129" t="str">
        <f t="shared" si="310"/>
        <v/>
      </c>
      <c r="BC149" s="139"/>
      <c r="BD149" s="1311" t="str">
        <f t="shared" si="310"/>
        <v/>
      </c>
      <c r="BE149" s="611"/>
      <c r="BF149" s="213" t="str">
        <f t="shared" si="310"/>
        <v/>
      </c>
      <c r="BG149" s="617"/>
      <c r="BH149" s="7" t="str">
        <f t="shared" si="311"/>
        <v/>
      </c>
      <c r="BI149" s="618"/>
      <c r="BJ149" s="2131" t="str">
        <f t="shared" si="312"/>
        <v/>
      </c>
      <c r="BK149" s="639"/>
      <c r="BL149" s="2615"/>
      <c r="BM149" s="2616"/>
      <c r="BN149" s="2617"/>
      <c r="BO149" s="181"/>
      <c r="BP149" s="619" t="str">
        <f t="shared" si="313"/>
        <v>F23</v>
      </c>
      <c r="BQ149" s="2128" t="str">
        <f t="shared" si="314"/>
        <v xml:space="preserve">  </v>
      </c>
      <c r="BR149" s="148"/>
      <c r="BS149" s="2113" t="str">
        <f t="shared" si="315"/>
        <v/>
      </c>
      <c r="BT149" s="139"/>
      <c r="BU149" s="1311" t="str">
        <f t="shared" si="316"/>
        <v/>
      </c>
      <c r="BV149" s="139"/>
      <c r="BW149" s="2129" t="str">
        <f t="shared" si="317"/>
        <v/>
      </c>
      <c r="BX149" s="139"/>
      <c r="BY149" s="1311" t="str">
        <f t="shared" si="318"/>
        <v/>
      </c>
      <c r="BZ149" s="611"/>
      <c r="CA149" s="213" t="str">
        <f t="shared" si="319"/>
        <v/>
      </c>
      <c r="CB149" s="617"/>
      <c r="CC149" s="7" t="str">
        <f t="shared" si="320"/>
        <v/>
      </c>
      <c r="CD149" s="618"/>
      <c r="CE149" s="213" t="str">
        <f t="shared" si="321"/>
        <v/>
      </c>
      <c r="CF149" s="639"/>
      <c r="CG149" s="2615"/>
      <c r="CH149" s="2616"/>
      <c r="CI149" s="2617"/>
      <c r="CJ149" s="181"/>
      <c r="CK149" s="619" t="str">
        <f t="shared" si="322"/>
        <v>F23</v>
      </c>
      <c r="CL149" s="2128" t="str">
        <f t="shared" si="323"/>
        <v xml:space="preserve">  </v>
      </c>
      <c r="CM149" s="148"/>
      <c r="CN149" s="2113" t="str">
        <f t="shared" si="324"/>
        <v/>
      </c>
      <c r="CO149" s="139"/>
      <c r="CP149" s="1311" t="str">
        <f t="shared" si="325"/>
        <v/>
      </c>
      <c r="CQ149" s="139"/>
      <c r="CR149" s="2129" t="str">
        <f t="shared" si="326"/>
        <v/>
      </c>
      <c r="CS149" s="139"/>
      <c r="CT149" s="1311" t="str">
        <f t="shared" si="327"/>
        <v/>
      </c>
      <c r="CU149" s="611"/>
      <c r="CV149" s="213" t="str">
        <f t="shared" si="328"/>
        <v/>
      </c>
      <c r="CW149" s="617"/>
      <c r="CX149" s="7" t="str">
        <f t="shared" si="329"/>
        <v/>
      </c>
      <c r="CY149" s="618"/>
      <c r="CZ149" s="2131" t="str">
        <f t="shared" si="330"/>
        <v/>
      </c>
      <c r="DA149" s="639"/>
      <c r="DB149" s="2615"/>
      <c r="DC149" s="2616"/>
      <c r="DD149" s="2617"/>
      <c r="DE149" s="181"/>
      <c r="DF149" s="619" t="str">
        <f t="shared" si="331"/>
        <v>F23</v>
      </c>
      <c r="DG149" s="2128" t="str">
        <f t="shared" si="332"/>
        <v xml:space="preserve">  </v>
      </c>
      <c r="DH149" s="148"/>
      <c r="DI149" s="2113" t="str">
        <f t="shared" si="333"/>
        <v/>
      </c>
      <c r="DJ149" s="139"/>
      <c r="DK149" s="1311" t="str">
        <f t="shared" si="334"/>
        <v/>
      </c>
      <c r="DL149" s="139"/>
      <c r="DM149" s="2129" t="str">
        <f t="shared" si="335"/>
        <v/>
      </c>
      <c r="DN149" s="139"/>
      <c r="DO149" s="1311" t="str">
        <f t="shared" si="336"/>
        <v/>
      </c>
      <c r="DP149" s="611"/>
      <c r="DQ149" s="213" t="str">
        <f t="shared" si="337"/>
        <v/>
      </c>
      <c r="DR149" s="617"/>
      <c r="DS149" s="7" t="str">
        <f t="shared" si="338"/>
        <v/>
      </c>
      <c r="DT149" s="618"/>
      <c r="DU149" s="2131" t="str">
        <f t="shared" si="339"/>
        <v/>
      </c>
      <c r="DV149" s="639"/>
      <c r="DW149" s="2615"/>
      <c r="DX149" s="2616"/>
      <c r="DY149" s="2617"/>
      <c r="DZ149" s="181"/>
      <c r="EA149" s="619" t="str">
        <f t="shared" si="340"/>
        <v>F23</v>
      </c>
      <c r="EB149" s="2128" t="str">
        <f t="shared" si="341"/>
        <v xml:space="preserve">  </v>
      </c>
      <c r="EC149" s="148"/>
      <c r="ED149" s="2113" t="str">
        <f t="shared" si="342"/>
        <v/>
      </c>
      <c r="EE149" s="139"/>
      <c r="EF149" s="1311" t="str">
        <f t="shared" si="343"/>
        <v/>
      </c>
      <c r="EG149" s="139"/>
      <c r="EH149" s="2129" t="str">
        <f t="shared" si="344"/>
        <v/>
      </c>
      <c r="EI149" s="139"/>
      <c r="EJ149" s="1311" t="str">
        <f t="shared" si="345"/>
        <v/>
      </c>
      <c r="EK149" s="611"/>
      <c r="EL149" s="213" t="str">
        <f t="shared" si="346"/>
        <v/>
      </c>
      <c r="EM149" s="617"/>
      <c r="EN149" s="7" t="str">
        <f t="shared" si="347"/>
        <v/>
      </c>
      <c r="EO149" s="618"/>
      <c r="EP149" s="2131" t="str">
        <f t="shared" si="348"/>
        <v/>
      </c>
      <c r="EQ149" s="639"/>
      <c r="ER149" s="2615"/>
      <c r="ES149" s="2616"/>
      <c r="ET149" s="2617"/>
      <c r="EU149" s="181"/>
      <c r="GO149" s="628"/>
      <c r="GP149" s="2451"/>
      <c r="GQ149" s="2452"/>
      <c r="GR149" s="2452"/>
      <c r="GS149" s="2452"/>
      <c r="GT149" s="2452"/>
      <c r="GU149" s="2452"/>
      <c r="GV149" s="2452"/>
      <c r="GW149" s="2452"/>
      <c r="GX149" s="2452"/>
      <c r="GY149" s="2452"/>
      <c r="GZ149" s="2452"/>
      <c r="HA149" s="2452"/>
      <c r="HB149" s="2452"/>
      <c r="HC149" s="2452"/>
      <c r="HD149" s="2452"/>
      <c r="HE149" s="2452"/>
      <c r="HF149" s="2452"/>
      <c r="HG149" s="2452"/>
      <c r="HH149" s="2452"/>
      <c r="HI149" s="2452"/>
      <c r="HJ149" s="2452"/>
      <c r="HK149" s="2452"/>
      <c r="HL149" s="2452"/>
      <c r="HM149" s="2452"/>
      <c r="HN149" s="2452"/>
      <c r="HO149" s="2452"/>
      <c r="HP149" s="2452"/>
      <c r="HQ149" s="2452"/>
      <c r="HR149" s="2452"/>
      <c r="HS149" s="2452"/>
      <c r="HT149" s="2452"/>
      <c r="HU149" s="2452"/>
      <c r="HV149" s="2452"/>
      <c r="HW149" s="2452"/>
      <c r="HX149" s="2451"/>
      <c r="HY149" s="628"/>
      <c r="HZ149" s="628"/>
      <c r="IA149" s="628"/>
    </row>
    <row r="150" spans="1:235" s="627" customFormat="1" ht="18.75" customHeight="1" x14ac:dyDescent="0.25">
      <c r="A150" s="717"/>
      <c r="B150" s="726"/>
      <c r="C150" s="354"/>
      <c r="D150" s="377"/>
      <c r="E150" s="374"/>
      <c r="F150" s="719"/>
      <c r="G150" s="374"/>
      <c r="H150" s="719"/>
      <c r="I150" s="720"/>
      <c r="J150" s="377"/>
      <c r="K150" s="721"/>
      <c r="L150" s="377"/>
      <c r="M150" s="354"/>
      <c r="N150" s="726"/>
      <c r="O150" s="374"/>
      <c r="P150" s="377"/>
      <c r="Q150" s="354"/>
      <c r="R150" s="722"/>
      <c r="S150" s="354"/>
      <c r="T150" s="719"/>
      <c r="U150" s="1292"/>
      <c r="V150" s="1292"/>
      <c r="W150" s="1292"/>
      <c r="X150" s="1292"/>
      <c r="Y150" s="724"/>
      <c r="Z150" s="619" t="s">
        <v>562</v>
      </c>
      <c r="AA150" s="2128" t="s">
        <v>181</v>
      </c>
      <c r="AB150" s="148"/>
      <c r="AC150" s="2113"/>
      <c r="AD150" s="139"/>
      <c r="AE150" s="1311"/>
      <c r="AF150" s="139"/>
      <c r="AG150" s="2129"/>
      <c r="AH150" s="139"/>
      <c r="AI150" s="1311"/>
      <c r="AJ150" s="611"/>
      <c r="AK150" s="213"/>
      <c r="AL150" s="617"/>
      <c r="AM150" s="7" t="str">
        <f t="shared" si="308"/>
        <v/>
      </c>
      <c r="AN150" s="618"/>
      <c r="AO150" s="2131"/>
      <c r="AP150" s="639"/>
      <c r="AQ150" s="2615"/>
      <c r="AR150" s="2616"/>
      <c r="AS150" s="2617"/>
      <c r="AT150" s="181"/>
      <c r="AU150" s="619" t="str">
        <f t="shared" si="309"/>
        <v>F24</v>
      </c>
      <c r="AV150" s="2128" t="str">
        <f t="shared" si="310"/>
        <v xml:space="preserve"> </v>
      </c>
      <c r="AW150" s="148"/>
      <c r="AX150" s="2113" t="str">
        <f t="shared" si="310"/>
        <v/>
      </c>
      <c r="AY150" s="139"/>
      <c r="AZ150" s="1311" t="str">
        <f t="shared" si="310"/>
        <v/>
      </c>
      <c r="BA150" s="139"/>
      <c r="BB150" s="2129" t="str">
        <f t="shared" si="310"/>
        <v/>
      </c>
      <c r="BC150" s="139"/>
      <c r="BD150" s="1311" t="str">
        <f t="shared" si="310"/>
        <v/>
      </c>
      <c r="BE150" s="611"/>
      <c r="BF150" s="213" t="str">
        <f t="shared" si="310"/>
        <v/>
      </c>
      <c r="BG150" s="617"/>
      <c r="BH150" s="7" t="str">
        <f t="shared" si="311"/>
        <v/>
      </c>
      <c r="BI150" s="618"/>
      <c r="BJ150" s="2131" t="str">
        <f t="shared" si="312"/>
        <v/>
      </c>
      <c r="BK150" s="639"/>
      <c r="BL150" s="2615"/>
      <c r="BM150" s="2616"/>
      <c r="BN150" s="2617"/>
      <c r="BO150" s="181"/>
      <c r="BP150" s="619" t="str">
        <f t="shared" si="313"/>
        <v>F24</v>
      </c>
      <c r="BQ150" s="2128" t="str">
        <f t="shared" si="314"/>
        <v xml:space="preserve"> </v>
      </c>
      <c r="BR150" s="148"/>
      <c r="BS150" s="2113" t="str">
        <f t="shared" si="315"/>
        <v/>
      </c>
      <c r="BT150" s="139"/>
      <c r="BU150" s="1311" t="str">
        <f t="shared" si="316"/>
        <v/>
      </c>
      <c r="BV150" s="139"/>
      <c r="BW150" s="2129" t="str">
        <f t="shared" si="317"/>
        <v/>
      </c>
      <c r="BX150" s="139"/>
      <c r="BY150" s="1311" t="str">
        <f t="shared" si="318"/>
        <v/>
      </c>
      <c r="BZ150" s="611"/>
      <c r="CA150" s="213" t="str">
        <f t="shared" si="319"/>
        <v/>
      </c>
      <c r="CB150" s="617"/>
      <c r="CC150" s="7" t="str">
        <f t="shared" si="320"/>
        <v/>
      </c>
      <c r="CD150" s="618"/>
      <c r="CE150" s="213" t="str">
        <f t="shared" si="321"/>
        <v/>
      </c>
      <c r="CF150" s="639"/>
      <c r="CG150" s="2615"/>
      <c r="CH150" s="2616"/>
      <c r="CI150" s="2617"/>
      <c r="CJ150" s="181"/>
      <c r="CK150" s="619" t="str">
        <f t="shared" si="322"/>
        <v>F24</v>
      </c>
      <c r="CL150" s="2128" t="str">
        <f t="shared" si="323"/>
        <v xml:space="preserve"> </v>
      </c>
      <c r="CM150" s="148"/>
      <c r="CN150" s="2113" t="str">
        <f t="shared" si="324"/>
        <v/>
      </c>
      <c r="CO150" s="139"/>
      <c r="CP150" s="1311" t="str">
        <f t="shared" si="325"/>
        <v/>
      </c>
      <c r="CQ150" s="139"/>
      <c r="CR150" s="2129" t="str">
        <f t="shared" si="326"/>
        <v/>
      </c>
      <c r="CS150" s="139"/>
      <c r="CT150" s="1311" t="str">
        <f t="shared" si="327"/>
        <v/>
      </c>
      <c r="CU150" s="611"/>
      <c r="CV150" s="213" t="str">
        <f t="shared" si="328"/>
        <v/>
      </c>
      <c r="CW150" s="617"/>
      <c r="CX150" s="7" t="str">
        <f t="shared" si="329"/>
        <v/>
      </c>
      <c r="CY150" s="618"/>
      <c r="CZ150" s="2131" t="str">
        <f t="shared" si="330"/>
        <v/>
      </c>
      <c r="DA150" s="639"/>
      <c r="DB150" s="2615"/>
      <c r="DC150" s="2616"/>
      <c r="DD150" s="2617"/>
      <c r="DE150" s="181"/>
      <c r="DF150" s="619" t="str">
        <f t="shared" si="331"/>
        <v>F24</v>
      </c>
      <c r="DG150" s="2128" t="str">
        <f t="shared" si="332"/>
        <v xml:space="preserve"> </v>
      </c>
      <c r="DH150" s="148"/>
      <c r="DI150" s="2113" t="str">
        <f t="shared" si="333"/>
        <v/>
      </c>
      <c r="DJ150" s="139"/>
      <c r="DK150" s="1311" t="str">
        <f t="shared" si="334"/>
        <v/>
      </c>
      <c r="DL150" s="139"/>
      <c r="DM150" s="2129" t="str">
        <f t="shared" si="335"/>
        <v/>
      </c>
      <c r="DN150" s="139"/>
      <c r="DO150" s="1311" t="str">
        <f t="shared" si="336"/>
        <v/>
      </c>
      <c r="DP150" s="611"/>
      <c r="DQ150" s="213" t="str">
        <f t="shared" si="337"/>
        <v/>
      </c>
      <c r="DR150" s="617"/>
      <c r="DS150" s="7" t="str">
        <f t="shared" si="338"/>
        <v/>
      </c>
      <c r="DT150" s="618"/>
      <c r="DU150" s="2131" t="str">
        <f t="shared" si="339"/>
        <v/>
      </c>
      <c r="DV150" s="639"/>
      <c r="DW150" s="2615"/>
      <c r="DX150" s="2616"/>
      <c r="DY150" s="2617"/>
      <c r="DZ150" s="181"/>
      <c r="EA150" s="619" t="str">
        <f t="shared" si="340"/>
        <v>F24</v>
      </c>
      <c r="EB150" s="2128" t="str">
        <f t="shared" si="341"/>
        <v xml:space="preserve"> </v>
      </c>
      <c r="EC150" s="148"/>
      <c r="ED150" s="2113" t="str">
        <f t="shared" si="342"/>
        <v/>
      </c>
      <c r="EE150" s="139"/>
      <c r="EF150" s="1311" t="str">
        <f t="shared" si="343"/>
        <v/>
      </c>
      <c r="EG150" s="139"/>
      <c r="EH150" s="2129" t="str">
        <f t="shared" si="344"/>
        <v/>
      </c>
      <c r="EI150" s="139"/>
      <c r="EJ150" s="1311" t="str">
        <f t="shared" si="345"/>
        <v/>
      </c>
      <c r="EK150" s="611"/>
      <c r="EL150" s="213" t="str">
        <f t="shared" si="346"/>
        <v/>
      </c>
      <c r="EM150" s="617"/>
      <c r="EN150" s="7" t="str">
        <f t="shared" si="347"/>
        <v/>
      </c>
      <c r="EO150" s="618"/>
      <c r="EP150" s="2131" t="str">
        <f t="shared" si="348"/>
        <v/>
      </c>
      <c r="EQ150" s="639"/>
      <c r="ER150" s="2615"/>
      <c r="ES150" s="2616"/>
      <c r="ET150" s="2617"/>
      <c r="EU150" s="181"/>
      <c r="GO150" s="628"/>
      <c r="GP150" s="2451"/>
      <c r="GQ150" s="2452"/>
      <c r="GR150" s="2452"/>
      <c r="GS150" s="2452"/>
      <c r="GT150" s="2452"/>
      <c r="GU150" s="2452"/>
      <c r="GV150" s="2452"/>
      <c r="GW150" s="2452"/>
      <c r="GX150" s="2452"/>
      <c r="GY150" s="2452"/>
      <c r="GZ150" s="2452"/>
      <c r="HA150" s="2452"/>
      <c r="HB150" s="2452"/>
      <c r="HC150" s="2452"/>
      <c r="HD150" s="2452"/>
      <c r="HE150" s="2452"/>
      <c r="HF150" s="2452"/>
      <c r="HG150" s="2452"/>
      <c r="HH150" s="2452"/>
      <c r="HI150" s="2452"/>
      <c r="HJ150" s="2452"/>
      <c r="HK150" s="2452"/>
      <c r="HL150" s="2452"/>
      <c r="HM150" s="2452"/>
      <c r="HN150" s="2452"/>
      <c r="HO150" s="2452"/>
      <c r="HP150" s="2452"/>
      <c r="HQ150" s="2452"/>
      <c r="HR150" s="2452"/>
      <c r="HS150" s="2452"/>
      <c r="HT150" s="2452"/>
      <c r="HU150" s="2452"/>
      <c r="HV150" s="2452"/>
      <c r="HW150" s="2452"/>
      <c r="HX150" s="2451"/>
      <c r="HY150" s="628"/>
      <c r="HZ150" s="628"/>
      <c r="IA150" s="628"/>
    </row>
    <row r="151" spans="1:235" s="627" customFormat="1" ht="18.75" customHeight="1" thickBot="1" x14ac:dyDescent="0.3">
      <c r="A151" s="717"/>
      <c r="B151" s="726"/>
      <c r="C151" s="354"/>
      <c r="D151" s="377"/>
      <c r="E151" s="374"/>
      <c r="F151" s="719"/>
      <c r="G151" s="374"/>
      <c r="H151" s="719"/>
      <c r="I151" s="720"/>
      <c r="J151" s="377"/>
      <c r="K151" s="721"/>
      <c r="L151" s="377"/>
      <c r="M151" s="354"/>
      <c r="N151" s="726"/>
      <c r="O151" s="374"/>
      <c r="P151" s="377"/>
      <c r="Q151" s="354"/>
      <c r="R151" s="722"/>
      <c r="S151" s="354"/>
      <c r="T151" s="719"/>
      <c r="U151" s="1297"/>
      <c r="V151" s="1297"/>
      <c r="W151" s="1297"/>
      <c r="X151" s="1297"/>
      <c r="Y151" s="724"/>
      <c r="Z151" s="619" t="s">
        <v>563</v>
      </c>
      <c r="AA151" s="2128" t="s">
        <v>181</v>
      </c>
      <c r="AB151" s="148"/>
      <c r="AC151" s="2113"/>
      <c r="AD151" s="204"/>
      <c r="AE151" s="1320"/>
      <c r="AF151" s="204"/>
      <c r="AG151" s="2129"/>
      <c r="AH151" s="139"/>
      <c r="AI151" s="1311"/>
      <c r="AJ151" s="611"/>
      <c r="AK151" s="214"/>
      <c r="AL151" s="617"/>
      <c r="AM151" s="8" t="str">
        <f t="shared" si="308"/>
        <v/>
      </c>
      <c r="AN151" s="618"/>
      <c r="AO151" s="2132"/>
      <c r="AP151" s="639"/>
      <c r="AQ151" s="2618"/>
      <c r="AR151" s="2619"/>
      <c r="AS151" s="2620"/>
      <c r="AT151" s="181"/>
      <c r="AU151" s="1355" t="str">
        <f t="shared" si="309"/>
        <v>F25</v>
      </c>
      <c r="AV151" s="2133" t="str">
        <f t="shared" si="310"/>
        <v xml:space="preserve"> </v>
      </c>
      <c r="AW151" s="148"/>
      <c r="AX151" s="634" t="str">
        <f t="shared" si="310"/>
        <v/>
      </c>
      <c r="AY151" s="139"/>
      <c r="AZ151" s="1340" t="str">
        <f t="shared" si="310"/>
        <v/>
      </c>
      <c r="BA151" s="139"/>
      <c r="BB151" s="2134" t="str">
        <f t="shared" si="310"/>
        <v/>
      </c>
      <c r="BC151" s="139"/>
      <c r="BD151" s="1340" t="str">
        <f t="shared" si="310"/>
        <v/>
      </c>
      <c r="BE151" s="611"/>
      <c r="BF151" s="2120" t="str">
        <f t="shared" si="310"/>
        <v/>
      </c>
      <c r="BG151" s="617"/>
      <c r="BH151" s="4" t="str">
        <f t="shared" si="311"/>
        <v/>
      </c>
      <c r="BI151" s="618"/>
      <c r="BJ151" s="2135" t="str">
        <f t="shared" si="312"/>
        <v/>
      </c>
      <c r="BK151" s="639"/>
      <c r="BL151" s="2618"/>
      <c r="BM151" s="2619"/>
      <c r="BN151" s="2620"/>
      <c r="BO151" s="181"/>
      <c r="BP151" s="1355" t="str">
        <f t="shared" si="313"/>
        <v>F25</v>
      </c>
      <c r="BQ151" s="2133" t="str">
        <f t="shared" si="314"/>
        <v xml:space="preserve"> </v>
      </c>
      <c r="BR151" s="148"/>
      <c r="BS151" s="634" t="str">
        <f t="shared" si="315"/>
        <v/>
      </c>
      <c r="BT151" s="139"/>
      <c r="BU151" s="1340" t="str">
        <f t="shared" si="316"/>
        <v/>
      </c>
      <c r="BV151" s="139"/>
      <c r="BW151" s="2134" t="str">
        <f t="shared" si="317"/>
        <v/>
      </c>
      <c r="BX151" s="139"/>
      <c r="BY151" s="1340" t="str">
        <f t="shared" si="318"/>
        <v/>
      </c>
      <c r="BZ151" s="611"/>
      <c r="CA151" s="2120" t="str">
        <f t="shared" si="319"/>
        <v/>
      </c>
      <c r="CB151" s="617"/>
      <c r="CC151" s="4" t="str">
        <f t="shared" si="320"/>
        <v/>
      </c>
      <c r="CD151" s="618"/>
      <c r="CE151" s="2120" t="str">
        <f t="shared" si="321"/>
        <v/>
      </c>
      <c r="CF151" s="639"/>
      <c r="CG151" s="2618"/>
      <c r="CH151" s="2619"/>
      <c r="CI151" s="2620"/>
      <c r="CJ151" s="181"/>
      <c r="CK151" s="1355" t="str">
        <f t="shared" si="322"/>
        <v>F25</v>
      </c>
      <c r="CL151" s="2133" t="str">
        <f t="shared" si="323"/>
        <v xml:space="preserve"> </v>
      </c>
      <c r="CM151" s="148"/>
      <c r="CN151" s="634" t="str">
        <f t="shared" si="324"/>
        <v/>
      </c>
      <c r="CO151" s="139"/>
      <c r="CP151" s="1340" t="str">
        <f t="shared" si="325"/>
        <v/>
      </c>
      <c r="CQ151" s="139"/>
      <c r="CR151" s="2134" t="str">
        <f t="shared" si="326"/>
        <v/>
      </c>
      <c r="CS151" s="139"/>
      <c r="CT151" s="1340" t="str">
        <f t="shared" si="327"/>
        <v/>
      </c>
      <c r="CU151" s="611"/>
      <c r="CV151" s="2120" t="str">
        <f t="shared" si="328"/>
        <v/>
      </c>
      <c r="CW151" s="617"/>
      <c r="CX151" s="4" t="str">
        <f t="shared" si="329"/>
        <v/>
      </c>
      <c r="CY151" s="618"/>
      <c r="CZ151" s="2135" t="str">
        <f t="shared" si="330"/>
        <v/>
      </c>
      <c r="DA151" s="639"/>
      <c r="DB151" s="2618"/>
      <c r="DC151" s="2619"/>
      <c r="DD151" s="2620"/>
      <c r="DE151" s="181"/>
      <c r="DF151" s="1355" t="str">
        <f t="shared" si="331"/>
        <v>F25</v>
      </c>
      <c r="DG151" s="2133" t="str">
        <f t="shared" si="332"/>
        <v xml:space="preserve"> </v>
      </c>
      <c r="DH151" s="148"/>
      <c r="DI151" s="634" t="str">
        <f t="shared" si="333"/>
        <v/>
      </c>
      <c r="DJ151" s="139"/>
      <c r="DK151" s="1340" t="str">
        <f t="shared" si="334"/>
        <v/>
      </c>
      <c r="DL151" s="139"/>
      <c r="DM151" s="2134" t="str">
        <f t="shared" si="335"/>
        <v/>
      </c>
      <c r="DN151" s="139"/>
      <c r="DO151" s="1340" t="str">
        <f t="shared" si="336"/>
        <v/>
      </c>
      <c r="DP151" s="611"/>
      <c r="DQ151" s="2120" t="str">
        <f t="shared" si="337"/>
        <v/>
      </c>
      <c r="DR151" s="617"/>
      <c r="DS151" s="4" t="str">
        <f t="shared" si="338"/>
        <v/>
      </c>
      <c r="DT151" s="618"/>
      <c r="DU151" s="2135" t="str">
        <f t="shared" si="339"/>
        <v/>
      </c>
      <c r="DV151" s="639"/>
      <c r="DW151" s="2618"/>
      <c r="DX151" s="2619"/>
      <c r="DY151" s="2620"/>
      <c r="DZ151" s="181"/>
      <c r="EA151" s="1355" t="str">
        <f t="shared" si="340"/>
        <v>F25</v>
      </c>
      <c r="EB151" s="2133" t="str">
        <f t="shared" si="341"/>
        <v xml:space="preserve"> </v>
      </c>
      <c r="EC151" s="148"/>
      <c r="ED151" s="634" t="str">
        <f t="shared" si="342"/>
        <v/>
      </c>
      <c r="EE151" s="139"/>
      <c r="EF151" s="1340" t="str">
        <f t="shared" si="343"/>
        <v/>
      </c>
      <c r="EG151" s="139"/>
      <c r="EH151" s="2134" t="str">
        <f t="shared" si="344"/>
        <v/>
      </c>
      <c r="EI151" s="139"/>
      <c r="EJ151" s="1340" t="str">
        <f t="shared" si="345"/>
        <v/>
      </c>
      <c r="EK151" s="611"/>
      <c r="EL151" s="2120" t="str">
        <f t="shared" si="346"/>
        <v/>
      </c>
      <c r="EM151" s="617"/>
      <c r="EN151" s="4" t="str">
        <f t="shared" si="347"/>
        <v/>
      </c>
      <c r="EO151" s="618"/>
      <c r="EP151" s="2135" t="str">
        <f t="shared" si="348"/>
        <v/>
      </c>
      <c r="EQ151" s="639"/>
      <c r="ER151" s="2618"/>
      <c r="ES151" s="2619"/>
      <c r="ET151" s="2620"/>
      <c r="EU151" s="181"/>
      <c r="GO151" s="628"/>
      <c r="GP151" s="2451"/>
      <c r="GQ151" s="2452"/>
      <c r="GR151" s="2452"/>
      <c r="GS151" s="2452"/>
      <c r="GT151" s="2452"/>
      <c r="GU151" s="2452"/>
      <c r="GV151" s="2452"/>
      <c r="GW151" s="2452"/>
      <c r="GX151" s="2452"/>
      <c r="GY151" s="2452"/>
      <c r="GZ151" s="2452"/>
      <c r="HA151" s="2452"/>
      <c r="HB151" s="2452"/>
      <c r="HC151" s="2452"/>
      <c r="HD151" s="2452"/>
      <c r="HE151" s="2452"/>
      <c r="HF151" s="2452"/>
      <c r="HG151" s="2452"/>
      <c r="HH151" s="2452"/>
      <c r="HI151" s="2452"/>
      <c r="HJ151" s="2452"/>
      <c r="HK151" s="2452"/>
      <c r="HL151" s="2452"/>
      <c r="HM151" s="2452"/>
      <c r="HN151" s="2452"/>
      <c r="HO151" s="2452"/>
      <c r="HP151" s="2452"/>
      <c r="HQ151" s="2452"/>
      <c r="HR151" s="2452"/>
      <c r="HS151" s="2452"/>
      <c r="HT151" s="2452"/>
      <c r="HU151" s="2452"/>
      <c r="HV151" s="2452"/>
      <c r="HW151" s="2452"/>
      <c r="HX151" s="2451"/>
      <c r="HY151" s="628"/>
      <c r="HZ151" s="628"/>
      <c r="IA151" s="628"/>
    </row>
    <row r="152" spans="1:235" ht="6.95" customHeight="1" thickBot="1" x14ac:dyDescent="0.3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2073"/>
      <c r="V152" s="2073"/>
      <c r="W152" s="2073"/>
      <c r="X152" s="2073"/>
      <c r="Y152" s="378"/>
      <c r="Z152" s="248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400"/>
      <c r="AN152" s="116"/>
      <c r="AO152" s="116"/>
      <c r="AP152" s="116"/>
      <c r="AQ152" s="116"/>
      <c r="AR152" s="116"/>
      <c r="AS152" s="126"/>
      <c r="AT152" s="181"/>
      <c r="AU152" s="248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26"/>
      <c r="BO152" s="181"/>
      <c r="BP152" s="248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26"/>
      <c r="CJ152" s="181"/>
      <c r="CK152" s="248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26"/>
      <c r="DE152" s="181"/>
      <c r="DF152" s="248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26"/>
      <c r="DZ152" s="181"/>
      <c r="EA152" s="248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26"/>
      <c r="EU152" s="181"/>
    </row>
    <row r="153" spans="1:235" ht="16.5" thickBot="1" x14ac:dyDescent="0.3">
      <c r="Z153" s="1892" t="s">
        <v>51</v>
      </c>
      <c r="AA153" s="1893"/>
      <c r="AB153" s="694"/>
      <c r="AC153" s="153"/>
      <c r="AD153" s="154"/>
      <c r="AE153" s="154"/>
      <c r="AF153" s="154"/>
      <c r="AG153" s="154"/>
      <c r="AH153" s="154"/>
      <c r="AI153" s="154"/>
      <c r="AJ153" s="154"/>
      <c r="AK153" s="154"/>
      <c r="AL153" s="258"/>
      <c r="AM153" s="635">
        <f>SUMIF($AE$127:$AE$151,2015,AM$127:AM$151)</f>
        <v>0</v>
      </c>
      <c r="AN153" s="258"/>
      <c r="AO153" s="635">
        <f>SUMIF($AE$127:$AE$151,2015,AO$127:AO$151)</f>
        <v>0</v>
      </c>
      <c r="AP153" s="258"/>
      <c r="AQ153" s="750"/>
      <c r="AR153" s="751"/>
      <c r="AS153" s="748"/>
      <c r="AT153" s="181"/>
      <c r="AU153" s="1892" t="s">
        <v>51</v>
      </c>
      <c r="AV153" s="1893"/>
      <c r="AW153" s="694"/>
      <c r="AX153" s="153"/>
      <c r="AY153" s="154"/>
      <c r="AZ153" s="154"/>
      <c r="BA153" s="154"/>
      <c r="BB153" s="154"/>
      <c r="BC153" s="154"/>
      <c r="BD153" s="154"/>
      <c r="BE153" s="154"/>
      <c r="BF153" s="154"/>
      <c r="BG153" s="258"/>
      <c r="BH153" s="3">
        <f>SUMIF($AZ$127:$AZ$151,2015,BH$127:BH$151)</f>
        <v>0</v>
      </c>
      <c r="BI153" s="258"/>
      <c r="BJ153" s="3">
        <f>SUMIF($AZ$127:$AZ$151,2015,BJ$127:BJ$151)</f>
        <v>0</v>
      </c>
      <c r="BK153" s="258"/>
      <c r="BL153" s="750"/>
      <c r="BM153" s="751"/>
      <c r="BN153" s="748"/>
      <c r="BO153" s="181"/>
      <c r="BP153" s="1892" t="s">
        <v>51</v>
      </c>
      <c r="BQ153" s="1893"/>
      <c r="BR153" s="694"/>
      <c r="BS153" s="153"/>
      <c r="BT153" s="154"/>
      <c r="BU153" s="154"/>
      <c r="BV153" s="154"/>
      <c r="BW153" s="154"/>
      <c r="BX153" s="154"/>
      <c r="BY153" s="154"/>
      <c r="BZ153" s="154"/>
      <c r="CA153" s="154"/>
      <c r="CB153" s="258"/>
      <c r="CC153" s="3">
        <f>SUMIF($BU$127:$BU$151,2015,CC$127:CC$151)</f>
        <v>0</v>
      </c>
      <c r="CD153" s="258"/>
      <c r="CE153" s="3">
        <f>SUMIF($BU$127:$BU$151,2015,CE$127:CE$151)</f>
        <v>0</v>
      </c>
      <c r="CF153" s="258"/>
      <c r="CG153" s="750"/>
      <c r="CH153" s="751"/>
      <c r="CI153" s="748"/>
      <c r="CJ153" s="181"/>
      <c r="CK153" s="1892" t="s">
        <v>51</v>
      </c>
      <c r="CL153" s="1893"/>
      <c r="CM153" s="694"/>
      <c r="CN153" s="153"/>
      <c r="CO153" s="154"/>
      <c r="CP153" s="154"/>
      <c r="CQ153" s="154"/>
      <c r="CR153" s="154"/>
      <c r="CS153" s="154"/>
      <c r="CT153" s="154"/>
      <c r="CU153" s="154"/>
      <c r="CV153" s="154"/>
      <c r="CW153" s="258"/>
      <c r="CX153" s="3">
        <f>SUMIF($CP$127:$CP$151,2015,CX$127:CX$151)</f>
        <v>0</v>
      </c>
      <c r="CY153" s="258"/>
      <c r="CZ153" s="3">
        <f>SUMIF($CP$127:$CP$151,2015,CZ$127:CZ$151)</f>
        <v>0</v>
      </c>
      <c r="DA153" s="258"/>
      <c r="DB153" s="750"/>
      <c r="DC153" s="751"/>
      <c r="DD153" s="748"/>
      <c r="DE153" s="181"/>
      <c r="DF153" s="1892" t="s">
        <v>51</v>
      </c>
      <c r="DG153" s="1893"/>
      <c r="DH153" s="694"/>
      <c r="DI153" s="153"/>
      <c r="DJ153" s="154"/>
      <c r="DK153" s="154"/>
      <c r="DL153" s="154"/>
      <c r="DM153" s="154"/>
      <c r="DN153" s="154"/>
      <c r="DO153" s="154"/>
      <c r="DP153" s="154"/>
      <c r="DQ153" s="154"/>
      <c r="DR153" s="258"/>
      <c r="DS153" s="3">
        <f>SUMIF($DK$127:$DK$151,2015,DS$127:DS$151)</f>
        <v>0</v>
      </c>
      <c r="DT153" s="258"/>
      <c r="DU153" s="3">
        <f>SUMIF($DK$127:$DK$151,2015,DU$127:DU$151)</f>
        <v>0</v>
      </c>
      <c r="DV153" s="258"/>
      <c r="DW153" s="750"/>
      <c r="DX153" s="751"/>
      <c r="DY153" s="748"/>
      <c r="DZ153" s="181"/>
      <c r="EA153" s="1892" t="s">
        <v>51</v>
      </c>
      <c r="EB153" s="1893"/>
      <c r="EC153" s="694"/>
      <c r="ED153" s="153"/>
      <c r="EE153" s="154"/>
      <c r="EF153" s="154"/>
      <c r="EG153" s="154"/>
      <c r="EH153" s="154"/>
      <c r="EI153" s="154"/>
      <c r="EJ153" s="154"/>
      <c r="EK153" s="154"/>
      <c r="EL153" s="154"/>
      <c r="EM153" s="258"/>
      <c r="EN153" s="3">
        <f>SUMIF($EF$127:$EF$151,2015,EN$127:EN$151)</f>
        <v>0</v>
      </c>
      <c r="EO153" s="258"/>
      <c r="EP153" s="3">
        <f>SUMIF($EF$127:$EF$151,2015,EP$127:EP$151)</f>
        <v>0</v>
      </c>
      <c r="EQ153" s="258"/>
      <c r="ER153" s="750"/>
      <c r="ES153" s="751"/>
      <c r="ET153" s="748"/>
      <c r="EU153" s="181"/>
    </row>
    <row r="154" spans="1:235" ht="16.5" thickBot="1" x14ac:dyDescent="0.3">
      <c r="Z154" s="1894" t="s">
        <v>52</v>
      </c>
      <c r="AA154" s="1895"/>
      <c r="AB154" s="694"/>
      <c r="AC154" s="153"/>
      <c r="AD154" s="154"/>
      <c r="AE154" s="154"/>
      <c r="AF154" s="154"/>
      <c r="AG154" s="154"/>
      <c r="AH154" s="154"/>
      <c r="AI154" s="154"/>
      <c r="AJ154" s="154"/>
      <c r="AK154" s="154"/>
      <c r="AL154" s="250"/>
      <c r="AM154" s="780"/>
      <c r="AN154" s="250"/>
      <c r="AO154" s="780"/>
      <c r="AP154" s="250"/>
      <c r="AQ154" s="753"/>
      <c r="AR154" s="753"/>
      <c r="AS154" s="749"/>
      <c r="AT154" s="181"/>
      <c r="AU154" s="1894" t="s">
        <v>52</v>
      </c>
      <c r="AV154" s="1895"/>
      <c r="AW154" s="694"/>
      <c r="AX154" s="153"/>
      <c r="AY154" s="154"/>
      <c r="AZ154" s="154"/>
      <c r="BA154" s="154"/>
      <c r="BB154" s="154"/>
      <c r="BC154" s="154"/>
      <c r="BD154" s="154"/>
      <c r="BE154" s="154"/>
      <c r="BF154" s="154"/>
      <c r="BG154" s="262"/>
      <c r="BH154" s="371">
        <f>SUMIF($AZ$127:$AZ$151,2016,BH$127:BH$151)</f>
        <v>0</v>
      </c>
      <c r="BI154" s="262"/>
      <c r="BJ154" s="371">
        <f>SUMIF($AZ$127:$AZ$151,2016,BJ$127:BJ$151)</f>
        <v>0</v>
      </c>
      <c r="BK154" s="262"/>
      <c r="BL154" s="752"/>
      <c r="BM154" s="753"/>
      <c r="BN154" s="749"/>
      <c r="BO154" s="181"/>
      <c r="BP154" s="1894" t="s">
        <v>52</v>
      </c>
      <c r="BQ154" s="1895"/>
      <c r="BR154" s="694"/>
      <c r="BS154" s="153"/>
      <c r="BT154" s="154"/>
      <c r="BU154" s="154"/>
      <c r="BV154" s="154"/>
      <c r="BW154" s="154"/>
      <c r="BX154" s="154"/>
      <c r="BY154" s="154"/>
      <c r="BZ154" s="154"/>
      <c r="CA154" s="154"/>
      <c r="CB154" s="258"/>
      <c r="CC154" s="3">
        <f>SUMIF($BU$127:$BU$151,2016,CC$127:CC$151)</f>
        <v>0</v>
      </c>
      <c r="CD154" s="258"/>
      <c r="CE154" s="3">
        <f>SUMIF($BU$127:$BU$151,2016,CE$127:CE$151)</f>
        <v>0</v>
      </c>
      <c r="CF154" s="258"/>
      <c r="CG154" s="752"/>
      <c r="CH154" s="753"/>
      <c r="CI154" s="749"/>
      <c r="CJ154" s="181"/>
      <c r="CK154" s="1894" t="s">
        <v>52</v>
      </c>
      <c r="CL154" s="1895"/>
      <c r="CM154" s="694"/>
      <c r="CN154" s="153"/>
      <c r="CO154" s="154"/>
      <c r="CP154" s="154"/>
      <c r="CQ154" s="154"/>
      <c r="CR154" s="154"/>
      <c r="CS154" s="154"/>
      <c r="CT154" s="154"/>
      <c r="CU154" s="154"/>
      <c r="CV154" s="154"/>
      <c r="CW154" s="258"/>
      <c r="CX154" s="3">
        <f>SUMIF($CP$127:$CP$151,2016,CX$127:CX$151)</f>
        <v>0</v>
      </c>
      <c r="CY154" s="258"/>
      <c r="CZ154" s="3">
        <f>SUMIF($CP$127:$CP$151,2016,CZ$127:CZ$151)</f>
        <v>0</v>
      </c>
      <c r="DA154" s="258"/>
      <c r="DB154" s="752"/>
      <c r="DC154" s="753"/>
      <c r="DD154" s="749"/>
      <c r="DE154" s="181"/>
      <c r="DF154" s="1894" t="s">
        <v>52</v>
      </c>
      <c r="DG154" s="1895"/>
      <c r="DH154" s="694"/>
      <c r="DI154" s="153"/>
      <c r="DJ154" s="154"/>
      <c r="DK154" s="154"/>
      <c r="DL154" s="154"/>
      <c r="DM154" s="154"/>
      <c r="DN154" s="154"/>
      <c r="DO154" s="154"/>
      <c r="DP154" s="154"/>
      <c r="DQ154" s="154"/>
      <c r="DR154" s="258"/>
      <c r="DS154" s="3">
        <f>SUMIF($DK$127:$DK$151,2016,DS$127:DS$151)</f>
        <v>0</v>
      </c>
      <c r="DT154" s="258"/>
      <c r="DU154" s="3">
        <f>SUMIF($DK$127:$DK$151,2016,DU$127:DU$151)</f>
        <v>0</v>
      </c>
      <c r="DV154" s="258"/>
      <c r="DW154" s="752"/>
      <c r="DX154" s="753"/>
      <c r="DY154" s="749"/>
      <c r="DZ154" s="181"/>
      <c r="EA154" s="1894" t="s">
        <v>52</v>
      </c>
      <c r="EB154" s="1895"/>
      <c r="EC154" s="694"/>
      <c r="ED154" s="153"/>
      <c r="EE154" s="154"/>
      <c r="EF154" s="154"/>
      <c r="EG154" s="154"/>
      <c r="EH154" s="154"/>
      <c r="EI154" s="154"/>
      <c r="EJ154" s="154"/>
      <c r="EK154" s="154"/>
      <c r="EL154" s="154"/>
      <c r="EM154" s="258"/>
      <c r="EN154" s="3">
        <f>SUMIF($EF$127:$EF$151,2016,EN$127:EN$151)</f>
        <v>0</v>
      </c>
      <c r="EO154" s="258"/>
      <c r="EP154" s="3">
        <f>SUMIF($EF$127:$EF$151,2016,EP$127:EP$151)</f>
        <v>0</v>
      </c>
      <c r="EQ154" s="258"/>
      <c r="ER154" s="752"/>
      <c r="ES154" s="753"/>
      <c r="ET154" s="749"/>
      <c r="EU154" s="181"/>
    </row>
    <row r="155" spans="1:235" ht="16.5" thickBot="1" x14ac:dyDescent="0.3">
      <c r="Z155" s="1894" t="s">
        <v>53</v>
      </c>
      <c r="AA155" s="1895"/>
      <c r="AB155" s="694"/>
      <c r="AC155" s="153"/>
      <c r="AD155" s="154"/>
      <c r="AE155" s="154"/>
      <c r="AF155" s="154"/>
      <c r="AG155" s="154"/>
      <c r="AH155" s="154"/>
      <c r="AI155" s="154"/>
      <c r="AJ155" s="154"/>
      <c r="AK155" s="154"/>
      <c r="AL155" s="254"/>
      <c r="AM155" s="767"/>
      <c r="AN155" s="254"/>
      <c r="AO155" s="767"/>
      <c r="AP155" s="254"/>
      <c r="AQ155" s="753"/>
      <c r="AR155" s="753"/>
      <c r="AS155" s="749"/>
      <c r="AT155" s="181"/>
      <c r="AU155" s="1894" t="s">
        <v>53</v>
      </c>
      <c r="AV155" s="1895"/>
      <c r="AW155" s="694"/>
      <c r="AX155" s="153"/>
      <c r="AY155" s="154"/>
      <c r="AZ155" s="154"/>
      <c r="BA155" s="154"/>
      <c r="BB155" s="154"/>
      <c r="BC155" s="154"/>
      <c r="BD155" s="154"/>
      <c r="BE155" s="154"/>
      <c r="BF155" s="154"/>
      <c r="BG155" s="154"/>
      <c r="BH155" s="154"/>
      <c r="BI155" s="154"/>
      <c r="BJ155" s="154"/>
      <c r="BK155" s="154"/>
      <c r="BL155" s="154"/>
      <c r="BM155" s="753"/>
      <c r="BN155" s="749"/>
      <c r="BO155" s="181"/>
      <c r="BP155" s="1894" t="s">
        <v>53</v>
      </c>
      <c r="BQ155" s="1895"/>
      <c r="BR155" s="694"/>
      <c r="BS155" s="153"/>
      <c r="BT155" s="154"/>
      <c r="BU155" s="154"/>
      <c r="BV155" s="154"/>
      <c r="BW155" s="154"/>
      <c r="BX155" s="154"/>
      <c r="BY155" s="154"/>
      <c r="BZ155" s="154"/>
      <c r="CA155" s="154"/>
      <c r="CB155" s="262"/>
      <c r="CC155" s="371">
        <f>SUMIF($BU$127:$BU$151,2017,CC$127:CC$151)</f>
        <v>0</v>
      </c>
      <c r="CD155" s="262"/>
      <c r="CE155" s="371">
        <f>SUMIF($BU$127:$BU$151,2017,CE$127:CE$151)</f>
        <v>0</v>
      </c>
      <c r="CF155" s="262"/>
      <c r="CG155" s="752"/>
      <c r="CH155" s="753"/>
      <c r="CI155" s="749"/>
      <c r="CJ155" s="181"/>
      <c r="CK155" s="1894" t="s">
        <v>53</v>
      </c>
      <c r="CL155" s="1895"/>
      <c r="CM155" s="694"/>
      <c r="CN155" s="153"/>
      <c r="CO155" s="154"/>
      <c r="CP155" s="154"/>
      <c r="CQ155" s="154"/>
      <c r="CR155" s="154"/>
      <c r="CS155" s="154"/>
      <c r="CT155" s="154"/>
      <c r="CU155" s="154"/>
      <c r="CV155" s="154"/>
      <c r="CW155" s="258"/>
      <c r="CX155" s="3">
        <f>SUMIF($CP$127:$CP$151,2017,CX$127:CX$151)</f>
        <v>0</v>
      </c>
      <c r="CY155" s="258"/>
      <c r="CZ155" s="3">
        <f>SUMIF($CP$127:$CP$151,2017,CZ$127:CZ$151)</f>
        <v>0</v>
      </c>
      <c r="DA155" s="258"/>
      <c r="DB155" s="752"/>
      <c r="DC155" s="753"/>
      <c r="DD155" s="749"/>
      <c r="DE155" s="181"/>
      <c r="DF155" s="1894" t="s">
        <v>53</v>
      </c>
      <c r="DG155" s="1895"/>
      <c r="DH155" s="694"/>
      <c r="DI155" s="153"/>
      <c r="DJ155" s="154"/>
      <c r="DK155" s="154"/>
      <c r="DL155" s="154"/>
      <c r="DM155" s="154"/>
      <c r="DN155" s="154"/>
      <c r="DO155" s="154"/>
      <c r="DP155" s="154"/>
      <c r="DQ155" s="154"/>
      <c r="DR155" s="258"/>
      <c r="DS155" s="3">
        <f>SUMIF($DK$127:$DK$151,2017,DS$127:DS$151)</f>
        <v>0</v>
      </c>
      <c r="DT155" s="258"/>
      <c r="DU155" s="3">
        <f>SUMIF($DK$127:$DK$151,2017,DU$127:DU$151)</f>
        <v>0</v>
      </c>
      <c r="DV155" s="258"/>
      <c r="DW155" s="752"/>
      <c r="DX155" s="753"/>
      <c r="DY155" s="749"/>
      <c r="DZ155" s="181"/>
      <c r="EA155" s="1894" t="s">
        <v>53</v>
      </c>
      <c r="EB155" s="1895"/>
      <c r="EC155" s="694"/>
      <c r="ED155" s="153"/>
      <c r="EE155" s="154"/>
      <c r="EF155" s="154"/>
      <c r="EG155" s="154"/>
      <c r="EH155" s="154"/>
      <c r="EI155" s="154"/>
      <c r="EJ155" s="154"/>
      <c r="EK155" s="154"/>
      <c r="EL155" s="154"/>
      <c r="EM155" s="258"/>
      <c r="EN155" s="3">
        <f>SUMIF($EF$127:$EF$151,2017,EN$127:EN$151)</f>
        <v>0</v>
      </c>
      <c r="EO155" s="258"/>
      <c r="EP155" s="3">
        <f>SUMIF($EF$127:$EF$151,2017,EP$127:EP$151)</f>
        <v>0</v>
      </c>
      <c r="EQ155" s="258"/>
      <c r="ER155" s="752"/>
      <c r="ES155" s="753"/>
      <c r="ET155" s="749"/>
      <c r="EU155" s="181"/>
    </row>
    <row r="156" spans="1:235" ht="16.5" thickBot="1" x14ac:dyDescent="0.3">
      <c r="Z156" s="1894" t="s">
        <v>54</v>
      </c>
      <c r="AA156" s="1895"/>
      <c r="AB156" s="694"/>
      <c r="AC156" s="153"/>
      <c r="AD156" s="154"/>
      <c r="AE156" s="154"/>
      <c r="AF156" s="154"/>
      <c r="AG156" s="154"/>
      <c r="AH156" s="154"/>
      <c r="AI156" s="154"/>
      <c r="AJ156" s="154"/>
      <c r="AK156" s="154"/>
      <c r="AL156" s="254"/>
      <c r="AM156" s="767"/>
      <c r="AN156" s="254"/>
      <c r="AO156" s="767"/>
      <c r="AP156" s="254"/>
      <c r="AQ156" s="753"/>
      <c r="AR156" s="753"/>
      <c r="AS156" s="749"/>
      <c r="AT156" s="181"/>
      <c r="AU156" s="1894" t="s">
        <v>54</v>
      </c>
      <c r="AV156" s="1895"/>
      <c r="AW156" s="694"/>
      <c r="AX156" s="153"/>
      <c r="AY156" s="154"/>
      <c r="AZ156" s="154"/>
      <c r="BA156" s="154"/>
      <c r="BB156" s="154"/>
      <c r="BC156" s="154"/>
      <c r="BD156" s="154"/>
      <c r="BE156" s="154"/>
      <c r="BF156" s="154"/>
      <c r="BG156" s="154"/>
      <c r="BH156" s="154"/>
      <c r="BI156" s="154"/>
      <c r="BJ156" s="154"/>
      <c r="BK156" s="154"/>
      <c r="BL156" s="154"/>
      <c r="BM156" s="753"/>
      <c r="BN156" s="749"/>
      <c r="BO156" s="181"/>
      <c r="BP156" s="1894" t="s">
        <v>54</v>
      </c>
      <c r="BQ156" s="1895"/>
      <c r="BR156" s="694"/>
      <c r="BS156" s="153"/>
      <c r="BT156" s="154"/>
      <c r="BU156" s="154"/>
      <c r="BV156" s="154"/>
      <c r="BW156" s="154"/>
      <c r="BX156" s="154"/>
      <c r="BY156" s="154"/>
      <c r="BZ156" s="154"/>
      <c r="CA156" s="154"/>
      <c r="CB156" s="154"/>
      <c r="CC156" s="154"/>
      <c r="CD156" s="154"/>
      <c r="CE156" s="154"/>
      <c r="CF156" s="154"/>
      <c r="CG156" s="154"/>
      <c r="CH156" s="154"/>
      <c r="CI156" s="749"/>
      <c r="CJ156" s="181"/>
      <c r="CK156" s="1894" t="s">
        <v>54</v>
      </c>
      <c r="CL156" s="1895"/>
      <c r="CM156" s="694"/>
      <c r="CN156" s="153"/>
      <c r="CO156" s="154"/>
      <c r="CP156" s="154"/>
      <c r="CQ156" s="154"/>
      <c r="CR156" s="154"/>
      <c r="CS156" s="154"/>
      <c r="CT156" s="154"/>
      <c r="CU156" s="154"/>
      <c r="CV156" s="154"/>
      <c r="CW156" s="262"/>
      <c r="CX156" s="371">
        <f>SUMIF($CP$127:$CP$151,2018,CX$127:CX$151)</f>
        <v>0</v>
      </c>
      <c r="CY156" s="262"/>
      <c r="CZ156" s="371">
        <f>SUMIF($CP$127:$CP$151,2018,CZ$127:CZ$151)</f>
        <v>0</v>
      </c>
      <c r="DA156" s="262"/>
      <c r="DB156" s="752"/>
      <c r="DC156" s="753"/>
      <c r="DD156" s="749"/>
      <c r="DE156" s="181"/>
      <c r="DF156" s="1894" t="s">
        <v>54</v>
      </c>
      <c r="DG156" s="1895"/>
      <c r="DH156" s="694"/>
      <c r="DI156" s="153"/>
      <c r="DJ156" s="154"/>
      <c r="DK156" s="154"/>
      <c r="DL156" s="154"/>
      <c r="DM156" s="154"/>
      <c r="DN156" s="154"/>
      <c r="DO156" s="154"/>
      <c r="DP156" s="154"/>
      <c r="DQ156" s="154"/>
      <c r="DR156" s="258"/>
      <c r="DS156" s="3">
        <f>SUMIF($DK$127:$DK$151,2018,DS$127:DS$151)</f>
        <v>0</v>
      </c>
      <c r="DT156" s="258"/>
      <c r="DU156" s="3">
        <f>SUMIF($DK$127:$DK$151,2018,DU$127:DU$151)</f>
        <v>0</v>
      </c>
      <c r="DV156" s="258"/>
      <c r="DW156" s="752"/>
      <c r="DX156" s="753"/>
      <c r="DY156" s="749"/>
      <c r="DZ156" s="181"/>
      <c r="EA156" s="1894" t="s">
        <v>54</v>
      </c>
      <c r="EB156" s="1895"/>
      <c r="EC156" s="694"/>
      <c r="ED156" s="153"/>
      <c r="EE156" s="154"/>
      <c r="EF156" s="154"/>
      <c r="EG156" s="154"/>
      <c r="EH156" s="154"/>
      <c r="EI156" s="154"/>
      <c r="EJ156" s="154"/>
      <c r="EK156" s="154"/>
      <c r="EL156" s="154"/>
      <c r="EM156" s="258"/>
      <c r="EN156" s="3">
        <f>SUMIF($EF$127:$EF$151,2018,EN$127:EN$151)</f>
        <v>0</v>
      </c>
      <c r="EO156" s="258"/>
      <c r="EP156" s="3">
        <f>SUMIF($EF$127:$EF$151,2018,EP$127:EP$151)</f>
        <v>0</v>
      </c>
      <c r="EQ156" s="258"/>
      <c r="ER156" s="752"/>
      <c r="ES156" s="753"/>
      <c r="ET156" s="749"/>
      <c r="EU156" s="181"/>
    </row>
    <row r="157" spans="1:235" ht="16.5" thickBot="1" x14ac:dyDescent="0.3">
      <c r="Z157" s="1894" t="s">
        <v>55</v>
      </c>
      <c r="AA157" s="1895"/>
      <c r="AB157" s="694"/>
      <c r="AC157" s="153"/>
      <c r="AD157" s="154"/>
      <c r="AE157" s="154"/>
      <c r="AF157" s="154"/>
      <c r="AG157" s="154"/>
      <c r="AH157" s="154"/>
      <c r="AI157" s="154"/>
      <c r="AJ157" s="154"/>
      <c r="AK157" s="154"/>
      <c r="AL157" s="254"/>
      <c r="AM157" s="767"/>
      <c r="AN157" s="254"/>
      <c r="AO157" s="767"/>
      <c r="AP157" s="254"/>
      <c r="AQ157" s="753"/>
      <c r="AR157" s="753"/>
      <c r="AS157" s="749"/>
      <c r="AT157" s="181"/>
      <c r="AU157" s="1894" t="s">
        <v>55</v>
      </c>
      <c r="AV157" s="1895"/>
      <c r="AW157" s="694"/>
      <c r="AX157" s="153"/>
      <c r="AY157" s="154"/>
      <c r="AZ157" s="154"/>
      <c r="BA157" s="154"/>
      <c r="BB157" s="154"/>
      <c r="BC157" s="154"/>
      <c r="BD157" s="154"/>
      <c r="BE157" s="154"/>
      <c r="BF157" s="154"/>
      <c r="BG157" s="154"/>
      <c r="BH157" s="154"/>
      <c r="BI157" s="154"/>
      <c r="BJ157" s="154"/>
      <c r="BK157" s="154"/>
      <c r="BL157" s="154"/>
      <c r="BM157" s="753"/>
      <c r="BN157" s="749"/>
      <c r="BO157" s="181"/>
      <c r="BP157" s="1894" t="s">
        <v>55</v>
      </c>
      <c r="BQ157" s="1895"/>
      <c r="BR157" s="694"/>
      <c r="BS157" s="153"/>
      <c r="BT157" s="154"/>
      <c r="BU157" s="154"/>
      <c r="BV157" s="154"/>
      <c r="BW157" s="154"/>
      <c r="BX157" s="154"/>
      <c r="BY157" s="154"/>
      <c r="BZ157" s="154"/>
      <c r="CA157" s="154"/>
      <c r="CB157" s="154"/>
      <c r="CC157" s="154"/>
      <c r="CD157" s="154"/>
      <c r="CE157" s="154"/>
      <c r="CF157" s="154"/>
      <c r="CG157" s="154"/>
      <c r="CH157" s="154"/>
      <c r="CI157" s="749"/>
      <c r="CJ157" s="181"/>
      <c r="CK157" s="1894" t="s">
        <v>55</v>
      </c>
      <c r="CL157" s="1895"/>
      <c r="CM157" s="694"/>
      <c r="CN157" s="153"/>
      <c r="CO157" s="154"/>
      <c r="CP157" s="154"/>
      <c r="CQ157" s="154"/>
      <c r="CR157" s="154"/>
      <c r="CS157" s="154"/>
      <c r="CT157" s="154"/>
      <c r="CU157" s="154"/>
      <c r="CV157" s="154"/>
      <c r="CW157" s="154"/>
      <c r="CX157" s="154"/>
      <c r="CY157" s="154"/>
      <c r="CZ157" s="154"/>
      <c r="DA157" s="154"/>
      <c r="DB157" s="154"/>
      <c r="DC157" s="154"/>
      <c r="DD157" s="749"/>
      <c r="DE157" s="181"/>
      <c r="DF157" s="1894" t="s">
        <v>55</v>
      </c>
      <c r="DG157" s="1895"/>
      <c r="DH157" s="694"/>
      <c r="DI157" s="153"/>
      <c r="DJ157" s="154"/>
      <c r="DK157" s="154"/>
      <c r="DL157" s="154"/>
      <c r="DM157" s="154"/>
      <c r="DN157" s="154"/>
      <c r="DO157" s="154"/>
      <c r="DP157" s="154"/>
      <c r="DQ157" s="154"/>
      <c r="DR157" s="262"/>
      <c r="DS157" s="371">
        <f>SUMIF($DK$127:$DK$151,2019,DS$127:DS$151)</f>
        <v>0</v>
      </c>
      <c r="DT157" s="262"/>
      <c r="DU157" s="371">
        <f>SUMIF($DK$127:$DK$151,2019,DU$127:DU$151)</f>
        <v>0</v>
      </c>
      <c r="DV157" s="262"/>
      <c r="DW157" s="752"/>
      <c r="DX157" s="753"/>
      <c r="DY157" s="749"/>
      <c r="DZ157" s="181"/>
      <c r="EA157" s="1894" t="s">
        <v>55</v>
      </c>
      <c r="EB157" s="1895"/>
      <c r="EC157" s="694"/>
      <c r="ED157" s="153"/>
      <c r="EE157" s="154"/>
      <c r="EF157" s="154"/>
      <c r="EG157" s="154"/>
      <c r="EH157" s="154"/>
      <c r="EI157" s="154"/>
      <c r="EJ157" s="154"/>
      <c r="EK157" s="154"/>
      <c r="EL157" s="154"/>
      <c r="EM157" s="258"/>
      <c r="EN157" s="3">
        <f>SUMIF($EF$127:$EF$151,2019,EN$127:EN$151)</f>
        <v>0</v>
      </c>
      <c r="EO157" s="258"/>
      <c r="EP157" s="3">
        <f>SUMIF($EF$127:$EF$151,2019,EP$127:EP$151)</f>
        <v>0</v>
      </c>
      <c r="EQ157" s="258"/>
      <c r="ER157" s="752"/>
      <c r="ES157" s="753"/>
      <c r="ET157" s="749"/>
      <c r="EU157" s="181"/>
    </row>
    <row r="158" spans="1:235" ht="16.5" thickBot="1" x14ac:dyDescent="0.3">
      <c r="Z158" s="1896" t="s">
        <v>56</v>
      </c>
      <c r="AA158" s="1897"/>
      <c r="AB158" s="694"/>
      <c r="AC158" s="153"/>
      <c r="AD158" s="154"/>
      <c r="AE158" s="154"/>
      <c r="AF158" s="154"/>
      <c r="AG158" s="154"/>
      <c r="AH158" s="154"/>
      <c r="AI158" s="154"/>
      <c r="AJ158" s="154"/>
      <c r="AK158" s="154"/>
      <c r="AL158" s="129"/>
      <c r="AM158" s="768"/>
      <c r="AN158" s="129"/>
      <c r="AO158" s="768"/>
      <c r="AP158" s="129"/>
      <c r="AQ158" s="753"/>
      <c r="AR158" s="753"/>
      <c r="AS158" s="749"/>
      <c r="AT158" s="181"/>
      <c r="AU158" s="1896" t="s">
        <v>56</v>
      </c>
      <c r="AV158" s="1897"/>
      <c r="AW158" s="694"/>
      <c r="AX158" s="153"/>
      <c r="AY158" s="154"/>
      <c r="AZ158" s="154"/>
      <c r="BA158" s="154"/>
      <c r="BB158" s="154"/>
      <c r="BC158" s="154"/>
      <c r="BD158" s="154"/>
      <c r="BE158" s="154"/>
      <c r="BF158" s="154"/>
      <c r="BG158" s="154"/>
      <c r="BH158" s="154"/>
      <c r="BI158" s="154"/>
      <c r="BJ158" s="154"/>
      <c r="BK158" s="154"/>
      <c r="BL158" s="154"/>
      <c r="BM158" s="753"/>
      <c r="BN158" s="749"/>
      <c r="BO158" s="181"/>
      <c r="BP158" s="1896" t="s">
        <v>56</v>
      </c>
      <c r="BQ158" s="1897"/>
      <c r="BR158" s="694"/>
      <c r="BS158" s="153"/>
      <c r="BT158" s="154"/>
      <c r="BU158" s="154"/>
      <c r="BV158" s="154"/>
      <c r="BW158" s="154"/>
      <c r="BX158" s="154"/>
      <c r="BY158" s="154"/>
      <c r="BZ158" s="154"/>
      <c r="CA158" s="154"/>
      <c r="CB158" s="154"/>
      <c r="CC158" s="154"/>
      <c r="CD158" s="154"/>
      <c r="CE158" s="154"/>
      <c r="CF158" s="154"/>
      <c r="CG158" s="154"/>
      <c r="CH158" s="154"/>
      <c r="CI158" s="749"/>
      <c r="CJ158" s="181"/>
      <c r="CK158" s="1896" t="s">
        <v>56</v>
      </c>
      <c r="CL158" s="1897"/>
      <c r="CM158" s="694"/>
      <c r="CN158" s="153"/>
      <c r="CO158" s="154"/>
      <c r="CP158" s="154"/>
      <c r="CQ158" s="154"/>
      <c r="CR158" s="154"/>
      <c r="CS158" s="154"/>
      <c r="CT158" s="154"/>
      <c r="CU158" s="154"/>
      <c r="CV158" s="154"/>
      <c r="CW158" s="154"/>
      <c r="CX158" s="154"/>
      <c r="CY158" s="154"/>
      <c r="CZ158" s="154"/>
      <c r="DA158" s="154"/>
      <c r="DB158" s="154"/>
      <c r="DC158" s="154"/>
      <c r="DD158" s="749"/>
      <c r="DE158" s="181"/>
      <c r="DF158" s="1896" t="s">
        <v>56</v>
      </c>
      <c r="DG158" s="1897"/>
      <c r="DH158" s="694"/>
      <c r="DI158" s="153"/>
      <c r="DJ158" s="154"/>
      <c r="DK158" s="154"/>
      <c r="DL158" s="154"/>
      <c r="DM158" s="154"/>
      <c r="DN158" s="154"/>
      <c r="DO158" s="154"/>
      <c r="DP158" s="154"/>
      <c r="DQ158" s="154"/>
      <c r="DR158" s="154"/>
      <c r="DS158" s="154"/>
      <c r="DT158" s="154"/>
      <c r="DU158" s="154"/>
      <c r="DV158" s="154"/>
      <c r="DW158" s="154"/>
      <c r="DX158" s="753"/>
      <c r="DY158" s="749"/>
      <c r="DZ158" s="181"/>
      <c r="EA158" s="1896" t="s">
        <v>56</v>
      </c>
      <c r="EB158" s="1897"/>
      <c r="EC158" s="694"/>
      <c r="ED158" s="153"/>
      <c r="EE158" s="154"/>
      <c r="EF158" s="154"/>
      <c r="EG158" s="154"/>
      <c r="EH158" s="154"/>
      <c r="EI158" s="154"/>
      <c r="EJ158" s="154"/>
      <c r="EK158" s="154"/>
      <c r="EL158" s="154"/>
      <c r="EM158" s="258"/>
      <c r="EN158" s="3">
        <f>SUMIF($EF$127:$EF$151,2020,EN$127:EN$151)</f>
        <v>0</v>
      </c>
      <c r="EO158" s="258"/>
      <c r="EP158" s="3">
        <f>SUMIF($EF$127:$EF$151,2020,EP$127:EP$151)</f>
        <v>0</v>
      </c>
      <c r="EQ158" s="258"/>
      <c r="ER158" s="752"/>
      <c r="ES158" s="753"/>
      <c r="ET158" s="749"/>
      <c r="EU158" s="181"/>
    </row>
    <row r="159" spans="1:235" ht="24.95" customHeight="1" thickBot="1" x14ac:dyDescent="0.3">
      <c r="Z159" s="1898" t="s">
        <v>801</v>
      </c>
      <c r="AA159" s="1899"/>
      <c r="AB159" s="109"/>
      <c r="AC159" s="128"/>
      <c r="AD159" s="129"/>
      <c r="AE159" s="129"/>
      <c r="AF159" s="129"/>
      <c r="AG159" s="129"/>
      <c r="AH159" s="129"/>
      <c r="AI159" s="129"/>
      <c r="AJ159" s="129"/>
      <c r="AK159" s="129"/>
      <c r="AL159" s="315"/>
      <c r="AM159" s="808">
        <f>SUM(AM153:AM158)</f>
        <v>0</v>
      </c>
      <c r="AN159" s="315"/>
      <c r="AO159" s="808">
        <f>SUM(AO153:AO158)</f>
        <v>0</v>
      </c>
      <c r="AP159" s="315"/>
      <c r="AQ159" s="754"/>
      <c r="AR159" s="755"/>
      <c r="AS159" s="756"/>
      <c r="AT159" s="181"/>
      <c r="AU159" s="1898" t="s">
        <v>801</v>
      </c>
      <c r="AV159" s="1899"/>
      <c r="AW159" s="109"/>
      <c r="AX159" s="128"/>
      <c r="AY159" s="129"/>
      <c r="AZ159" s="129"/>
      <c r="BA159" s="129"/>
      <c r="BB159" s="129"/>
      <c r="BC159" s="129"/>
      <c r="BD159" s="129"/>
      <c r="BE159" s="129"/>
      <c r="BF159" s="129"/>
      <c r="BG159" s="800"/>
      <c r="BH159" s="746">
        <f>SUM(BH153:BH158)</f>
        <v>0</v>
      </c>
      <c r="BI159" s="800"/>
      <c r="BJ159" s="746">
        <f>SUM(BJ153:BJ158)</f>
        <v>0</v>
      </c>
      <c r="BK159" s="800"/>
      <c r="BL159" s="754"/>
      <c r="BM159" s="755"/>
      <c r="BN159" s="756"/>
      <c r="BO159" s="181"/>
      <c r="BP159" s="1898" t="s">
        <v>801</v>
      </c>
      <c r="BQ159" s="1899"/>
      <c r="BR159" s="109"/>
      <c r="BS159" s="128"/>
      <c r="BT159" s="129"/>
      <c r="BU159" s="129"/>
      <c r="BV159" s="129"/>
      <c r="BW159" s="129"/>
      <c r="BX159" s="129"/>
      <c r="BY159" s="129"/>
      <c r="BZ159" s="129"/>
      <c r="CA159" s="129"/>
      <c r="CB159" s="800"/>
      <c r="CC159" s="746">
        <f>SUM(CC153:CC158)</f>
        <v>0</v>
      </c>
      <c r="CD159" s="800"/>
      <c r="CE159" s="746">
        <f>SUM(CE153:CE158)</f>
        <v>0</v>
      </c>
      <c r="CF159" s="800"/>
      <c r="CG159" s="754"/>
      <c r="CH159" s="755"/>
      <c r="CI159" s="756"/>
      <c r="CJ159" s="181"/>
      <c r="CK159" s="1898" t="s">
        <v>801</v>
      </c>
      <c r="CL159" s="1899"/>
      <c r="CM159" s="109"/>
      <c r="CN159" s="128"/>
      <c r="CO159" s="129"/>
      <c r="CP159" s="129"/>
      <c r="CQ159" s="129"/>
      <c r="CR159" s="129"/>
      <c r="CS159" s="129"/>
      <c r="CT159" s="129"/>
      <c r="CU159" s="129"/>
      <c r="CV159" s="129"/>
      <c r="CW159" s="800"/>
      <c r="CX159" s="746">
        <f>SUM(CX153:CX158)</f>
        <v>0</v>
      </c>
      <c r="CY159" s="800"/>
      <c r="CZ159" s="746">
        <f>SUM(CZ153:CZ158)</f>
        <v>0</v>
      </c>
      <c r="DA159" s="800"/>
      <c r="DB159" s="754"/>
      <c r="DC159" s="755"/>
      <c r="DD159" s="756"/>
      <c r="DE159" s="181"/>
      <c r="DF159" s="1898" t="s">
        <v>801</v>
      </c>
      <c r="DG159" s="1899"/>
      <c r="DH159" s="109"/>
      <c r="DI159" s="128"/>
      <c r="DJ159" s="129"/>
      <c r="DK159" s="129"/>
      <c r="DL159" s="129"/>
      <c r="DM159" s="129"/>
      <c r="DN159" s="129"/>
      <c r="DO159" s="129"/>
      <c r="DP159" s="129"/>
      <c r="DQ159" s="129"/>
      <c r="DR159" s="800"/>
      <c r="DS159" s="746">
        <f>SUM(DS153:DS158)</f>
        <v>0</v>
      </c>
      <c r="DT159" s="800"/>
      <c r="DU159" s="746">
        <f>SUM(DU153:DU158)</f>
        <v>0</v>
      </c>
      <c r="DV159" s="800"/>
      <c r="DW159" s="754"/>
      <c r="DX159" s="755"/>
      <c r="DY159" s="756"/>
      <c r="DZ159" s="181"/>
      <c r="EA159" s="1898" t="s">
        <v>801</v>
      </c>
      <c r="EB159" s="1899"/>
      <c r="EC159" s="109"/>
      <c r="ED159" s="128"/>
      <c r="EE159" s="129"/>
      <c r="EF159" s="129"/>
      <c r="EG159" s="129"/>
      <c r="EH159" s="129"/>
      <c r="EI159" s="129"/>
      <c r="EJ159" s="129"/>
      <c r="EK159" s="129"/>
      <c r="EL159" s="129"/>
      <c r="EM159" s="315"/>
      <c r="EN159" s="746">
        <f>SUM(EN153:EN158)</f>
        <v>0</v>
      </c>
      <c r="EO159" s="315"/>
      <c r="EP159" s="746">
        <f>SUM(EP153:EP158)</f>
        <v>0</v>
      </c>
      <c r="EQ159" s="315"/>
      <c r="ER159" s="754"/>
      <c r="ES159" s="755"/>
      <c r="ET159" s="756"/>
      <c r="EU159" s="181"/>
    </row>
    <row r="161" spans="21:232" s="79" customFormat="1" ht="15" customHeight="1" x14ac:dyDescent="0.25">
      <c r="U161" s="134"/>
      <c r="GP161" s="2439"/>
      <c r="GQ161" s="2439"/>
      <c r="GR161" s="2439"/>
      <c r="GS161" s="2439"/>
      <c r="GT161" s="2439"/>
      <c r="GU161" s="2439"/>
      <c r="GV161" s="2439"/>
      <c r="GW161" s="2439"/>
      <c r="GX161" s="2439"/>
      <c r="GY161" s="2439"/>
      <c r="GZ161" s="2439"/>
      <c r="HA161" s="2439"/>
      <c r="HB161" s="2439"/>
      <c r="HC161" s="2439"/>
      <c r="HD161" s="2439"/>
      <c r="HE161" s="2439"/>
      <c r="HF161" s="2439"/>
      <c r="HG161" s="2439"/>
      <c r="HH161" s="2439"/>
      <c r="HI161" s="2439"/>
      <c r="HJ161" s="2439"/>
      <c r="HK161" s="2439"/>
      <c r="HL161" s="2439"/>
      <c r="HM161" s="2439"/>
      <c r="HN161" s="2439"/>
      <c r="HO161" s="2439"/>
      <c r="HP161" s="2439"/>
      <c r="HQ161" s="2439"/>
      <c r="HR161" s="2439"/>
      <c r="HS161" s="2439"/>
      <c r="HT161" s="2439"/>
      <c r="HU161" s="2439"/>
      <c r="HV161" s="2439"/>
      <c r="HW161" s="2439"/>
      <c r="HX161" s="2439"/>
    </row>
    <row r="162" spans="21:232" s="79" customFormat="1" ht="15" customHeight="1" x14ac:dyDescent="0.25">
      <c r="U162" s="134"/>
      <c r="GP162" s="2439"/>
      <c r="GQ162" s="2439"/>
      <c r="GR162" s="2439"/>
      <c r="GS162" s="2439"/>
      <c r="GT162" s="2439"/>
      <c r="GU162" s="2439"/>
      <c r="GV162" s="2439"/>
      <c r="GW162" s="2439"/>
      <c r="GX162" s="2439"/>
      <c r="GY162" s="2439"/>
      <c r="GZ162" s="2439"/>
      <c r="HA162" s="2439"/>
      <c r="HB162" s="2439"/>
      <c r="HC162" s="2439"/>
      <c r="HD162" s="2439"/>
      <c r="HE162" s="2439"/>
      <c r="HF162" s="2439"/>
      <c r="HG162" s="2439"/>
      <c r="HH162" s="2439"/>
      <c r="HI162" s="2439"/>
      <c r="HJ162" s="2439"/>
      <c r="HK162" s="2439"/>
      <c r="HL162" s="2439"/>
      <c r="HM162" s="2439"/>
      <c r="HN162" s="2439"/>
      <c r="HO162" s="2439"/>
      <c r="HP162" s="2439"/>
      <c r="HQ162" s="2439"/>
      <c r="HR162" s="2439"/>
      <c r="HS162" s="2439"/>
      <c r="HT162" s="2439"/>
      <c r="HU162" s="2439"/>
      <c r="HV162" s="2439"/>
      <c r="HW162" s="2439"/>
      <c r="HX162" s="2439"/>
    </row>
    <row r="163" spans="21:232" s="79" customFormat="1" x14ac:dyDescent="0.25">
      <c r="U163" s="134"/>
      <c r="GP163" s="2439"/>
      <c r="GQ163" s="2439"/>
      <c r="GR163" s="2439"/>
      <c r="GS163" s="2439"/>
      <c r="GT163" s="2439"/>
      <c r="GU163" s="2439"/>
      <c r="GV163" s="2439"/>
      <c r="GW163" s="2439"/>
      <c r="GX163" s="2439"/>
      <c r="GY163" s="2439"/>
      <c r="GZ163" s="2439"/>
      <c r="HA163" s="2439"/>
      <c r="HB163" s="2439"/>
      <c r="HC163" s="2439"/>
      <c r="HD163" s="2439"/>
      <c r="HE163" s="2439"/>
      <c r="HF163" s="2439"/>
      <c r="HG163" s="2439"/>
      <c r="HH163" s="2439"/>
      <c r="HI163" s="2439"/>
      <c r="HJ163" s="2439"/>
      <c r="HK163" s="2439"/>
      <c r="HL163" s="2439"/>
      <c r="HM163" s="2439"/>
      <c r="HN163" s="2439"/>
      <c r="HO163" s="2439"/>
      <c r="HP163" s="2439"/>
      <c r="HQ163" s="2439"/>
      <c r="HR163" s="2439"/>
      <c r="HS163" s="2439"/>
      <c r="HT163" s="2439"/>
      <c r="HU163" s="2439"/>
      <c r="HV163" s="2439"/>
      <c r="HW163" s="2439"/>
      <c r="HX163" s="2439"/>
    </row>
    <row r="164" spans="21:232" s="79" customFormat="1" x14ac:dyDescent="0.25">
      <c r="U164" s="134"/>
      <c r="GP164" s="2439"/>
      <c r="GQ164" s="2439"/>
      <c r="GR164" s="2439"/>
      <c r="GS164" s="2439"/>
      <c r="GT164" s="2439"/>
      <c r="GU164" s="2439"/>
      <c r="GV164" s="2439"/>
      <c r="GW164" s="2439"/>
      <c r="GX164" s="2439"/>
      <c r="GY164" s="2439"/>
      <c r="GZ164" s="2439"/>
      <c r="HA164" s="2439"/>
      <c r="HB164" s="2439"/>
      <c r="HC164" s="2439"/>
      <c r="HD164" s="2439"/>
      <c r="HE164" s="2439"/>
      <c r="HF164" s="2439"/>
      <c r="HG164" s="2439"/>
      <c r="HH164" s="2439"/>
      <c r="HI164" s="2439"/>
      <c r="HJ164" s="2439"/>
      <c r="HK164" s="2439"/>
      <c r="HL164" s="2439"/>
      <c r="HM164" s="2439"/>
      <c r="HN164" s="2439"/>
      <c r="HO164" s="2439"/>
      <c r="HP164" s="2439"/>
      <c r="HQ164" s="2439"/>
      <c r="HR164" s="2439"/>
      <c r="HS164" s="2439"/>
      <c r="HT164" s="2439"/>
      <c r="HU164" s="2439"/>
      <c r="HV164" s="2439"/>
      <c r="HW164" s="2439"/>
      <c r="HX164" s="2439"/>
    </row>
  </sheetData>
  <sheetProtection password="DD46" sheet="1" objects="1" scenarios="1"/>
  <mergeCells count="518">
    <mergeCell ref="DW50:DY50"/>
    <mergeCell ref="DW51:DY51"/>
    <mergeCell ref="DW52:DY52"/>
    <mergeCell ref="DW53:DY53"/>
    <mergeCell ref="DW54:DY54"/>
    <mergeCell ref="DW55:DY55"/>
    <mergeCell ref="DW56:DY56"/>
    <mergeCell ref="ER42:ET42"/>
    <mergeCell ref="ER43:ET43"/>
    <mergeCell ref="ER44:ET44"/>
    <mergeCell ref="ER45:ET45"/>
    <mergeCell ref="ER46:ET46"/>
    <mergeCell ref="ER47:ET47"/>
    <mergeCell ref="ER48:ET48"/>
    <mergeCell ref="ER49:ET49"/>
    <mergeCell ref="ER50:ET50"/>
    <mergeCell ref="ER51:ET51"/>
    <mergeCell ref="ER52:ET52"/>
    <mergeCell ref="ER53:ET53"/>
    <mergeCell ref="ER54:ET54"/>
    <mergeCell ref="ER55:ET55"/>
    <mergeCell ref="ER56:ET56"/>
    <mergeCell ref="ER136:ET136"/>
    <mergeCell ref="CG54:CI54"/>
    <mergeCell ref="CG55:CI55"/>
    <mergeCell ref="CG56:CI56"/>
    <mergeCell ref="DB42:DD42"/>
    <mergeCell ref="DB43:DD43"/>
    <mergeCell ref="DB44:DD44"/>
    <mergeCell ref="DB45:DD45"/>
    <mergeCell ref="DB46:DD46"/>
    <mergeCell ref="DB47:DD47"/>
    <mergeCell ref="DB48:DD48"/>
    <mergeCell ref="DB49:DD49"/>
    <mergeCell ref="DB50:DD50"/>
    <mergeCell ref="DB51:DD51"/>
    <mergeCell ref="DB52:DD52"/>
    <mergeCell ref="DB53:DD53"/>
    <mergeCell ref="DB54:DD54"/>
    <mergeCell ref="DB55:DD55"/>
    <mergeCell ref="DB56:DD56"/>
    <mergeCell ref="CG45:CI45"/>
    <mergeCell ref="CG46:CI46"/>
    <mergeCell ref="CG47:CI47"/>
    <mergeCell ref="CG48:CI48"/>
    <mergeCell ref="CG49:CI49"/>
    <mergeCell ref="ER127:ET127"/>
    <mergeCell ref="ER128:ET128"/>
    <mergeCell ref="ER129:ET129"/>
    <mergeCell ref="ER130:ET130"/>
    <mergeCell ref="ER131:ET131"/>
    <mergeCell ref="ER132:ET132"/>
    <mergeCell ref="ER133:ET133"/>
    <mergeCell ref="ER134:ET134"/>
    <mergeCell ref="ER135:ET135"/>
    <mergeCell ref="ER146:ET146"/>
    <mergeCell ref="ER147:ET147"/>
    <mergeCell ref="ER148:ET148"/>
    <mergeCell ref="ER149:ET149"/>
    <mergeCell ref="ER150:ET150"/>
    <mergeCell ref="ER151:ET151"/>
    <mergeCell ref="DW147:DY147"/>
    <mergeCell ref="DW148:DY148"/>
    <mergeCell ref="DW149:DY149"/>
    <mergeCell ref="DW150:DY150"/>
    <mergeCell ref="DW151:DY151"/>
    <mergeCell ref="BL51:BN51"/>
    <mergeCell ref="BL52:BN52"/>
    <mergeCell ref="BL53:BN53"/>
    <mergeCell ref="BL54:BN54"/>
    <mergeCell ref="BL55:BN55"/>
    <mergeCell ref="BL56:BN56"/>
    <mergeCell ref="CG42:CI42"/>
    <mergeCell ref="CG43:CI43"/>
    <mergeCell ref="CG44:CI44"/>
    <mergeCell ref="BL42:BN42"/>
    <mergeCell ref="BL43:BN43"/>
    <mergeCell ref="BL44:BN44"/>
    <mergeCell ref="BL45:BN45"/>
    <mergeCell ref="BL46:BN46"/>
    <mergeCell ref="BL47:BN47"/>
    <mergeCell ref="BL48:BN48"/>
    <mergeCell ref="BL49:BN49"/>
    <mergeCell ref="BL50:BN50"/>
    <mergeCell ref="CG51:CI51"/>
    <mergeCell ref="CG52:CI52"/>
    <mergeCell ref="CG53:CI53"/>
    <mergeCell ref="CG50:CI50"/>
    <mergeCell ref="ER137:ET137"/>
    <mergeCell ref="ER138:ET138"/>
    <mergeCell ref="ER139:ET139"/>
    <mergeCell ref="ER140:ET140"/>
    <mergeCell ref="ER141:ET141"/>
    <mergeCell ref="ER142:ET142"/>
    <mergeCell ref="ER143:ET143"/>
    <mergeCell ref="ER144:ET144"/>
    <mergeCell ref="ER145:ET145"/>
    <mergeCell ref="DB148:DD148"/>
    <mergeCell ref="DB149:DD149"/>
    <mergeCell ref="DB150:DD150"/>
    <mergeCell ref="DB151:DD151"/>
    <mergeCell ref="DW127:DY127"/>
    <mergeCell ref="DW128:DY128"/>
    <mergeCell ref="DW129:DY129"/>
    <mergeCell ref="DW130:DY130"/>
    <mergeCell ref="DW131:DY131"/>
    <mergeCell ref="DW132:DY132"/>
    <mergeCell ref="DW133:DY133"/>
    <mergeCell ref="DW134:DY134"/>
    <mergeCell ref="DW135:DY135"/>
    <mergeCell ref="DW136:DY136"/>
    <mergeCell ref="DW137:DY137"/>
    <mergeCell ref="DW138:DY138"/>
    <mergeCell ref="DW139:DY139"/>
    <mergeCell ref="DW140:DY140"/>
    <mergeCell ref="DW141:DY141"/>
    <mergeCell ref="DW142:DY142"/>
    <mergeCell ref="DW143:DY143"/>
    <mergeCell ref="DW144:DY144"/>
    <mergeCell ref="DW145:DY145"/>
    <mergeCell ref="DW146:DY146"/>
    <mergeCell ref="CG149:CI149"/>
    <mergeCell ref="CG150:CI150"/>
    <mergeCell ref="CG151:CI151"/>
    <mergeCell ref="DB127:DD127"/>
    <mergeCell ref="DB128:DD128"/>
    <mergeCell ref="DB129:DD129"/>
    <mergeCell ref="DB130:DD130"/>
    <mergeCell ref="DB131:DD131"/>
    <mergeCell ref="DB132:DD132"/>
    <mergeCell ref="DB133:DD133"/>
    <mergeCell ref="DB134:DD134"/>
    <mergeCell ref="DB135:DD135"/>
    <mergeCell ref="DB136:DD136"/>
    <mergeCell ref="DB137:DD137"/>
    <mergeCell ref="DB138:DD138"/>
    <mergeCell ref="DB139:DD139"/>
    <mergeCell ref="DB140:DD140"/>
    <mergeCell ref="DB141:DD141"/>
    <mergeCell ref="DB142:DD142"/>
    <mergeCell ref="DB143:DD143"/>
    <mergeCell ref="DB144:DD144"/>
    <mergeCell ref="DB145:DD145"/>
    <mergeCell ref="DB146:DD146"/>
    <mergeCell ref="DB147:DD147"/>
    <mergeCell ref="BL150:BN150"/>
    <mergeCell ref="BL151:BN151"/>
    <mergeCell ref="CG127:CI127"/>
    <mergeCell ref="CG128:CI128"/>
    <mergeCell ref="CG129:CI129"/>
    <mergeCell ref="CG130:CI130"/>
    <mergeCell ref="CG131:CI131"/>
    <mergeCell ref="CG132:CI132"/>
    <mergeCell ref="CG133:CI133"/>
    <mergeCell ref="CG134:CI134"/>
    <mergeCell ref="CG135:CI135"/>
    <mergeCell ref="CG136:CI136"/>
    <mergeCell ref="CG137:CI137"/>
    <mergeCell ref="CG138:CI138"/>
    <mergeCell ref="CG139:CI139"/>
    <mergeCell ref="CG140:CI140"/>
    <mergeCell ref="CG141:CI141"/>
    <mergeCell ref="CG142:CI142"/>
    <mergeCell ref="CG143:CI143"/>
    <mergeCell ref="CG144:CI144"/>
    <mergeCell ref="CG145:CI145"/>
    <mergeCell ref="CG146:CI146"/>
    <mergeCell ref="CG147:CI147"/>
    <mergeCell ref="CG148:CI148"/>
    <mergeCell ref="AQ151:AS151"/>
    <mergeCell ref="BL127:BN127"/>
    <mergeCell ref="BL128:BN128"/>
    <mergeCell ref="BL129:BN129"/>
    <mergeCell ref="BL130:BN130"/>
    <mergeCell ref="BL131:BN131"/>
    <mergeCell ref="BL132:BN132"/>
    <mergeCell ref="BL133:BN133"/>
    <mergeCell ref="BL134:BN134"/>
    <mergeCell ref="BL135:BN135"/>
    <mergeCell ref="BL136:BN136"/>
    <mergeCell ref="BL137:BN137"/>
    <mergeCell ref="BL138:BN138"/>
    <mergeCell ref="BL139:BN139"/>
    <mergeCell ref="BL140:BN140"/>
    <mergeCell ref="BL141:BN141"/>
    <mergeCell ref="BL142:BN142"/>
    <mergeCell ref="BL143:BN143"/>
    <mergeCell ref="BL144:BN144"/>
    <mergeCell ref="BL145:BN145"/>
    <mergeCell ref="BL146:BN146"/>
    <mergeCell ref="BL147:BN147"/>
    <mergeCell ref="BL148:BN148"/>
    <mergeCell ref="BL149:BN149"/>
    <mergeCell ref="AQ142:AS142"/>
    <mergeCell ref="AQ143:AS143"/>
    <mergeCell ref="AQ144:AS144"/>
    <mergeCell ref="AQ145:AS145"/>
    <mergeCell ref="AQ146:AS146"/>
    <mergeCell ref="AQ147:AS147"/>
    <mergeCell ref="AQ148:AS148"/>
    <mergeCell ref="AQ149:AS149"/>
    <mergeCell ref="AQ150:AS150"/>
    <mergeCell ref="AQ133:AS133"/>
    <mergeCell ref="AQ134:AS134"/>
    <mergeCell ref="AQ135:AS135"/>
    <mergeCell ref="AQ136:AS136"/>
    <mergeCell ref="AQ137:AS137"/>
    <mergeCell ref="AQ138:AS138"/>
    <mergeCell ref="AQ139:AS139"/>
    <mergeCell ref="AQ140:AS140"/>
    <mergeCell ref="AQ141:AS141"/>
    <mergeCell ref="AQ54:AS54"/>
    <mergeCell ref="AQ55:AS55"/>
    <mergeCell ref="AQ56:AS56"/>
    <mergeCell ref="AQ127:AS127"/>
    <mergeCell ref="AQ128:AS128"/>
    <mergeCell ref="AQ129:AS129"/>
    <mergeCell ref="AQ130:AS130"/>
    <mergeCell ref="AQ131:AS131"/>
    <mergeCell ref="AQ132:AS132"/>
    <mergeCell ref="ER125:ET126"/>
    <mergeCell ref="BB125:BB126"/>
    <mergeCell ref="BJ125:BJ126"/>
    <mergeCell ref="BL125:BN126"/>
    <mergeCell ref="BP125:BP126"/>
    <mergeCell ref="BU125:BU126"/>
    <mergeCell ref="BW125:BW126"/>
    <mergeCell ref="CE125:CE126"/>
    <mergeCell ref="CG125:CI126"/>
    <mergeCell ref="CK125:CK126"/>
    <mergeCell ref="BQ125:BQ126"/>
    <mergeCell ref="BS125:BS126"/>
    <mergeCell ref="EP125:EP126"/>
    <mergeCell ref="U125:U126"/>
    <mergeCell ref="X125:X126"/>
    <mergeCell ref="Z125:Z126"/>
    <mergeCell ref="AE125:AE126"/>
    <mergeCell ref="AG125:AG126"/>
    <mergeCell ref="AO125:AO126"/>
    <mergeCell ref="AQ125:AS126"/>
    <mergeCell ref="AU125:AU126"/>
    <mergeCell ref="AZ125:AZ126"/>
    <mergeCell ref="AV125:AV126"/>
    <mergeCell ref="AX125:AX126"/>
    <mergeCell ref="V125:V126"/>
    <mergeCell ref="W125:W126"/>
    <mergeCell ref="AA125:AA126"/>
    <mergeCell ref="AC125:AC126"/>
    <mergeCell ref="ET88:ET89"/>
    <mergeCell ref="U119:U120"/>
    <mergeCell ref="V119:V120"/>
    <mergeCell ref="W119:W120"/>
    <mergeCell ref="X119:X120"/>
    <mergeCell ref="Z119:AA121"/>
    <mergeCell ref="AQ119:AQ120"/>
    <mergeCell ref="AU119:AV121"/>
    <mergeCell ref="BL119:BL120"/>
    <mergeCell ref="BP119:BQ121"/>
    <mergeCell ref="CG119:CG120"/>
    <mergeCell ref="CK119:CL121"/>
    <mergeCell ref="DB119:DB120"/>
    <mergeCell ref="DF119:DG121"/>
    <mergeCell ref="DW119:DW120"/>
    <mergeCell ref="EA119:EB121"/>
    <mergeCell ref="ER119:ER120"/>
    <mergeCell ref="DK88:DK89"/>
    <mergeCell ref="DM88:DM89"/>
    <mergeCell ref="DO88:DS88"/>
    <mergeCell ref="DY88:DY89"/>
    <mergeCell ref="EA88:EA89"/>
    <mergeCell ref="EF88:EF89"/>
    <mergeCell ref="EH88:EH89"/>
    <mergeCell ref="EJ88:EN88"/>
    <mergeCell ref="ER88:ER89"/>
    <mergeCell ref="DY67:DY68"/>
    <mergeCell ref="EA67:EA68"/>
    <mergeCell ref="EB67:EB68"/>
    <mergeCell ref="ED67:ED68"/>
    <mergeCell ref="EN67:ER68"/>
    <mergeCell ref="ET67:ET68"/>
    <mergeCell ref="U88:U89"/>
    <mergeCell ref="X88:X89"/>
    <mergeCell ref="Z88:Z89"/>
    <mergeCell ref="AE88:AE89"/>
    <mergeCell ref="AG88:AG89"/>
    <mergeCell ref="AI88:AM88"/>
    <mergeCell ref="AS88:AS89"/>
    <mergeCell ref="AU88:AU89"/>
    <mergeCell ref="AZ88:AZ89"/>
    <mergeCell ref="BB88:BB89"/>
    <mergeCell ref="BD88:BH88"/>
    <mergeCell ref="BN88:BN89"/>
    <mergeCell ref="BP88:BP89"/>
    <mergeCell ref="BU88:BU89"/>
    <mergeCell ref="BW88:BW89"/>
    <mergeCell ref="BY88:CC88"/>
    <mergeCell ref="EH40:EH41"/>
    <mergeCell ref="EN40:EP40"/>
    <mergeCell ref="ER40:ET41"/>
    <mergeCell ref="U67:U68"/>
    <mergeCell ref="X67:X68"/>
    <mergeCell ref="Z67:Z68"/>
    <mergeCell ref="AA67:AA68"/>
    <mergeCell ref="AC67:AC68"/>
    <mergeCell ref="AM67:AQ68"/>
    <mergeCell ref="AS67:AS68"/>
    <mergeCell ref="AU67:AU68"/>
    <mergeCell ref="AV67:AV68"/>
    <mergeCell ref="AX67:AX68"/>
    <mergeCell ref="BH67:BL68"/>
    <mergeCell ref="BN67:BN68"/>
    <mergeCell ref="BP67:BP68"/>
    <mergeCell ref="BQ67:BQ68"/>
    <mergeCell ref="BS67:BS68"/>
    <mergeCell ref="CC67:CG68"/>
    <mergeCell ref="CI67:CI68"/>
    <mergeCell ref="BS40:BS41"/>
    <mergeCell ref="AQ42:AS42"/>
    <mergeCell ref="AQ43:AS43"/>
    <mergeCell ref="AQ44:AS44"/>
    <mergeCell ref="ET3:ET4"/>
    <mergeCell ref="U40:U41"/>
    <mergeCell ref="X40:X41"/>
    <mergeCell ref="Z40:Z41"/>
    <mergeCell ref="AE40:AE41"/>
    <mergeCell ref="AG40:AG41"/>
    <mergeCell ref="AM40:AO40"/>
    <mergeCell ref="AQ40:AS41"/>
    <mergeCell ref="AU40:AU41"/>
    <mergeCell ref="AZ40:AZ41"/>
    <mergeCell ref="BB40:BB41"/>
    <mergeCell ref="BH40:BJ40"/>
    <mergeCell ref="BL40:BN41"/>
    <mergeCell ref="BP40:BP41"/>
    <mergeCell ref="BU40:BU41"/>
    <mergeCell ref="BW40:BW41"/>
    <mergeCell ref="CC40:CE40"/>
    <mergeCell ref="CG40:CI41"/>
    <mergeCell ref="CK40:CK41"/>
    <mergeCell ref="CP40:CP41"/>
    <mergeCell ref="CR40:CR41"/>
    <mergeCell ref="CX40:CZ40"/>
    <mergeCell ref="EA40:EA41"/>
    <mergeCell ref="EF40:EF41"/>
    <mergeCell ref="DY3:DY4"/>
    <mergeCell ref="EA3:EA4"/>
    <mergeCell ref="EF3:EF4"/>
    <mergeCell ref="DK40:DK41"/>
    <mergeCell ref="DM40:DM41"/>
    <mergeCell ref="DS40:DU40"/>
    <mergeCell ref="DW40:DY41"/>
    <mergeCell ref="ED40:ED41"/>
    <mergeCell ref="CK67:CK68"/>
    <mergeCell ref="CL67:CL68"/>
    <mergeCell ref="CZ3:CZ4"/>
    <mergeCell ref="DB3:DB4"/>
    <mergeCell ref="CL3:CL4"/>
    <mergeCell ref="CN3:CN4"/>
    <mergeCell ref="CP3:CP4"/>
    <mergeCell ref="CR3:CR4"/>
    <mergeCell ref="DW42:DY42"/>
    <mergeCell ref="DW43:DY43"/>
    <mergeCell ref="DW44:DY44"/>
    <mergeCell ref="DW45:DY45"/>
    <mergeCell ref="DW46:DY46"/>
    <mergeCell ref="DW47:DY47"/>
    <mergeCell ref="DW48:DY48"/>
    <mergeCell ref="DW49:DY49"/>
    <mergeCell ref="EH3:EH4"/>
    <mergeCell ref="ER3:ER4"/>
    <mergeCell ref="AU3:AU4"/>
    <mergeCell ref="AZ3:AZ4"/>
    <mergeCell ref="BB3:BB4"/>
    <mergeCell ref="BN3:BN4"/>
    <mergeCell ref="BP3:BP4"/>
    <mergeCell ref="BU3:BU4"/>
    <mergeCell ref="BW3:BW4"/>
    <mergeCell ref="CI3:CI4"/>
    <mergeCell ref="CK3:CK4"/>
    <mergeCell ref="ED3:ED4"/>
    <mergeCell ref="EP3:EP4"/>
    <mergeCell ref="BJ3:BJ4"/>
    <mergeCell ref="BL3:BL4"/>
    <mergeCell ref="DU3:DU4"/>
    <mergeCell ref="DW3:DW4"/>
    <mergeCell ref="EB3:EB4"/>
    <mergeCell ref="DG3:DG4"/>
    <mergeCell ref="DI3:DI4"/>
    <mergeCell ref="DD3:DD4"/>
    <mergeCell ref="DF3:DF4"/>
    <mergeCell ref="DK3:DK4"/>
    <mergeCell ref="DM3:DM4"/>
    <mergeCell ref="T119:T120"/>
    <mergeCell ref="AC3:AC4"/>
    <mergeCell ref="AO3:AO4"/>
    <mergeCell ref="AQ3:AQ4"/>
    <mergeCell ref="T3:T4"/>
    <mergeCell ref="V3:V4"/>
    <mergeCell ref="W3:W4"/>
    <mergeCell ref="AA3:AA4"/>
    <mergeCell ref="AA40:AA41"/>
    <mergeCell ref="AC40:AC41"/>
    <mergeCell ref="U3:U4"/>
    <mergeCell ref="X3:X4"/>
    <mergeCell ref="Z3:Z4"/>
    <mergeCell ref="AE3:AE4"/>
    <mergeCell ref="AG3:AG4"/>
    <mergeCell ref="AC88:AC89"/>
    <mergeCell ref="AO88:AO89"/>
    <mergeCell ref="AQ88:AQ89"/>
    <mergeCell ref="AQ45:AS45"/>
    <mergeCell ref="AQ46:AS46"/>
    <mergeCell ref="AQ47:AS47"/>
    <mergeCell ref="AQ48:AS48"/>
    <mergeCell ref="AQ49:AS49"/>
    <mergeCell ref="AQ50:AS50"/>
    <mergeCell ref="BS3:BS4"/>
    <mergeCell ref="CE3:CE4"/>
    <mergeCell ref="DB40:DD41"/>
    <mergeCell ref="AV3:AV4"/>
    <mergeCell ref="AX3:AX4"/>
    <mergeCell ref="A40:A41"/>
    <mergeCell ref="B40:B41"/>
    <mergeCell ref="D40:D41"/>
    <mergeCell ref="F40:F41"/>
    <mergeCell ref="H40:H41"/>
    <mergeCell ref="T40:T41"/>
    <mergeCell ref="V40:V41"/>
    <mergeCell ref="W40:W41"/>
    <mergeCell ref="AX40:AX41"/>
    <mergeCell ref="A3:A4"/>
    <mergeCell ref="B3:B4"/>
    <mergeCell ref="D3:D4"/>
    <mergeCell ref="F3:F4"/>
    <mergeCell ref="H3:H4"/>
    <mergeCell ref="AS3:AS4"/>
    <mergeCell ref="BQ3:BQ4"/>
    <mergeCell ref="CL40:CL41"/>
    <mergeCell ref="CN40:CN41"/>
    <mergeCell ref="CG3:CG4"/>
    <mergeCell ref="A67:A68"/>
    <mergeCell ref="B67:B68"/>
    <mergeCell ref="D67:D68"/>
    <mergeCell ref="H67:H68"/>
    <mergeCell ref="R67:R68"/>
    <mergeCell ref="T67:T68"/>
    <mergeCell ref="V67:V68"/>
    <mergeCell ref="W67:W68"/>
    <mergeCell ref="EB40:EB41"/>
    <mergeCell ref="DG40:DG41"/>
    <mergeCell ref="DI40:DI41"/>
    <mergeCell ref="CN67:CN68"/>
    <mergeCell ref="CX67:DB68"/>
    <mergeCell ref="DD67:DD68"/>
    <mergeCell ref="DF67:DF68"/>
    <mergeCell ref="DG67:DG68"/>
    <mergeCell ref="DI67:DI68"/>
    <mergeCell ref="DS67:DW68"/>
    <mergeCell ref="AV40:AV41"/>
    <mergeCell ref="BQ40:BQ41"/>
    <mergeCell ref="DF40:DF41"/>
    <mergeCell ref="AQ51:AS51"/>
    <mergeCell ref="AQ52:AS52"/>
    <mergeCell ref="AQ53:AS53"/>
    <mergeCell ref="A88:A89"/>
    <mergeCell ref="B88:B89"/>
    <mergeCell ref="D88:D89"/>
    <mergeCell ref="F88:F89"/>
    <mergeCell ref="H88:H89"/>
    <mergeCell ref="T88:T89"/>
    <mergeCell ref="V88:V89"/>
    <mergeCell ref="W88:W89"/>
    <mergeCell ref="AA88:AA89"/>
    <mergeCell ref="BJ88:BJ89"/>
    <mergeCell ref="BL88:BL89"/>
    <mergeCell ref="AV88:AV89"/>
    <mergeCell ref="AX88:AX89"/>
    <mergeCell ref="CE88:CE89"/>
    <mergeCell ref="CG88:CG89"/>
    <mergeCell ref="CL88:CL89"/>
    <mergeCell ref="BQ88:BQ89"/>
    <mergeCell ref="BS88:BS89"/>
    <mergeCell ref="CI88:CI89"/>
    <mergeCell ref="CK88:CK89"/>
    <mergeCell ref="DB88:DB89"/>
    <mergeCell ref="DG88:DG89"/>
    <mergeCell ref="DI88:DI89"/>
    <mergeCell ref="CN88:CN89"/>
    <mergeCell ref="CZ88:CZ89"/>
    <mergeCell ref="CP88:CP89"/>
    <mergeCell ref="CR88:CR89"/>
    <mergeCell ref="CT88:CX88"/>
    <mergeCell ref="DD88:DD89"/>
    <mergeCell ref="DF88:DF89"/>
    <mergeCell ref="EP88:EP89"/>
    <mergeCell ref="A119:B121"/>
    <mergeCell ref="EB88:EB89"/>
    <mergeCell ref="ED88:ED89"/>
    <mergeCell ref="DU88:DU89"/>
    <mergeCell ref="DW88:DW89"/>
    <mergeCell ref="DG125:DG126"/>
    <mergeCell ref="CL125:CL126"/>
    <mergeCell ref="CN125:CN126"/>
    <mergeCell ref="CP125:CP126"/>
    <mergeCell ref="CR125:CR126"/>
    <mergeCell ref="CZ125:CZ126"/>
    <mergeCell ref="DB125:DD126"/>
    <mergeCell ref="DF125:DF126"/>
    <mergeCell ref="DK125:DK126"/>
    <mergeCell ref="DM125:DM126"/>
    <mergeCell ref="DU125:DU126"/>
    <mergeCell ref="DW125:DY126"/>
    <mergeCell ref="EB125:EB126"/>
    <mergeCell ref="ED125:ED126"/>
    <mergeCell ref="DI125:DI126"/>
    <mergeCell ref="EA125:EA126"/>
    <mergeCell ref="EF125:EF126"/>
    <mergeCell ref="EH125:EH126"/>
  </mergeCells>
  <conditionalFormatting sqref="AZ42:AZ56 BB42:BB56 BU42:BU56 CP42:CP56 DK42:DK56 EF42:EF56 AU42:AV56 AX42:AX56 BH42:BH56 BJ42:BJ56 BP42:BQ56 CC42:CC56 CE42:CE56 CK42:CL56 CN42:CN56 CX42:CX56 CZ42:CZ56 DF42:DG56 DI42:DI56 DS42:DS56 DU42:DU56 EA42:EB56 ED42:ED56 EN42:EN56 EP42:EP56 BS42:BS56">
    <cfRule type="expression" dxfId="79" priority="81">
      <formula>TRIM($AG42)&lt;&gt;""</formula>
    </cfRule>
  </conditionalFormatting>
  <conditionalFormatting sqref="BP42:BQ56 CC42:CC56 CE42:CE56 CK42:CL56 CN42:CN56 CX42:CX56 CZ42:CZ56 DF42:DG56 DI42:DI56 DS42:DS56 DU42:DU56 EA42:EB56 ED42:ED56 EN42:EN56 EP42:EP56 BS42:BS56 BU42:BU56 DK42:DK56 EF42:EF56 EH42:EH56 BW42:BW56 CR42:CR56 DM42:DM56">
    <cfRule type="expression" dxfId="78" priority="80">
      <formula>TRIM($BB42)&lt;&gt;""</formula>
    </cfRule>
  </conditionalFormatting>
  <conditionalFormatting sqref="DK42:DK56 EF42:EF56 EH42:EH56 CP42:CP56 CK42:CL56 CN42:CN56 CX42:CX56 CZ42:CZ56 DF42:DG56 DI42:DI56 DS42:DS56 DU42:DU56 EA42:EB56 ED42:ED56 EN42:EN56 EP42:EP56 CR42:CR56 DM42:DM56">
    <cfRule type="expression" dxfId="77" priority="79">
      <formula>TRIM($BW42)&lt;&gt;""</formula>
    </cfRule>
  </conditionalFormatting>
  <conditionalFormatting sqref="DK42:DK56 EF42:EF56 EH42:EH56 DF42:DG56 DI42:DI56 DS42:DS56 DU42:DU56 EA42:EB56 ED42:ED56 EN42:EN56 EP42:EP56 DM42:DM56">
    <cfRule type="expression" dxfId="76" priority="78">
      <formula>TRIM($CR42)&lt;&gt;""</formula>
    </cfRule>
  </conditionalFormatting>
  <conditionalFormatting sqref="EA42:EB56 ED42:ED56 EN42:EN56 EP42:EP56 EF42:EF56 EH42:EH56">
    <cfRule type="expression" dxfId="75" priority="77">
      <formula>TRIM($DM42)&lt;&gt;""</formula>
    </cfRule>
  </conditionalFormatting>
  <conditionalFormatting sqref="EV44:EW58 EY44:EY58 FA44:FA58 FI44:FI58 FK44:FK58 FM44:FO58 FQ44:FR58 FT44:FT58 FV44:FV58 GD44:GD58 GF44:GF58 GH44:GJ58">
    <cfRule type="expression" dxfId="74" priority="76">
      <formula>TRIM($EH42)&lt;&gt;""</formula>
    </cfRule>
  </conditionalFormatting>
  <conditionalFormatting sqref="FQ44:FR58 FT44:FT58 FV44:FV58 GD44:GD58 GF44:GF58 GH44:GJ58">
    <cfRule type="expression" dxfId="73" priority="75">
      <formula>TRIM($FC44)&lt;&gt;""</formula>
    </cfRule>
  </conditionalFormatting>
  <conditionalFormatting sqref="CC50">
    <cfRule type="expression" dxfId="72" priority="74">
      <formula>TRIM($AG50)&lt;&gt;""</formula>
    </cfRule>
  </conditionalFormatting>
  <conditionalFormatting sqref="BN69:BN83 AU69:BI83 BS69:BS83 CI69:CI83 CC69:CD83 BW69:BW83 BY69:BY83 CA69:CA83 CR69:CR83 CT69:CT83 CV69:CV83 DM69:DM83 DO69:DO83 DQ69:DQ83 EH69:EH83 EJ69:EJ83 EL69:EL83">
    <cfRule type="expression" dxfId="71" priority="73">
      <formula>AND( TRIM($AM69) &lt;&gt; "", TRIM($AM69)&lt;&gt;"NIET")</formula>
    </cfRule>
  </conditionalFormatting>
  <conditionalFormatting sqref="BP69:BQ83">
    <cfRule type="expression" dxfId="70" priority="72">
      <formula>AND( TRIM($AM69) &lt;&gt; "", TRIM($AM69)&lt;&gt;"NIET")</formula>
    </cfRule>
  </conditionalFormatting>
  <conditionalFormatting sqref="DD69:DD83 CN69:CN83 CK69:CL83 CX69:CY83">
    <cfRule type="expression" dxfId="69" priority="69">
      <formula>AND( TRIM($BH69)&lt;&gt;"", TRIM($BH69) &lt;&gt; "NIET" )</formula>
    </cfRule>
    <cfRule type="expression" dxfId="68" priority="70">
      <formula>AND( TRIM($AM69) &lt;&gt; "", TRIM($AM69)&lt;&gt;"NIET")</formula>
    </cfRule>
  </conditionalFormatting>
  <conditionalFormatting sqref="CN69:CN83 CK69:CL83 CP69:CP83 CR69:CR83 CT69:CT83 CV69:CV83 DD69:DD83 DK69:DK83 DM69:DM83 DO69:DO83 EF69:EF83 EH69:EH83 EJ69:EJ83 EL69:EL83 CX69:CY83">
    <cfRule type="expression" dxfId="67" priority="68">
      <formula>AND( TRIM($CC69)&lt;&gt;"", TRIM($CC69) &lt;&gt; "NIET" )</formula>
    </cfRule>
  </conditionalFormatting>
  <conditionalFormatting sqref="DF69:DG83 DI69:DI83 DY69:DY83 DS69:DT83">
    <cfRule type="expression" dxfId="66" priority="65">
      <formula>AND( TRIM($CC69)&lt;&gt;"", TRIM($CC69) &lt;&gt; "NIET" )</formula>
    </cfRule>
    <cfRule type="expression" dxfId="65" priority="66">
      <formula>AND( TRIM($BH69)&lt;&gt;"", TRIM($BH69) &lt;&gt; "NIET" )</formula>
    </cfRule>
    <cfRule type="expression" dxfId="64" priority="67">
      <formula>AND( TRIM($AM69) &lt;&gt; "", TRIM($AM69)&lt;&gt;"NIET")</formula>
    </cfRule>
  </conditionalFormatting>
  <conditionalFormatting sqref="EN69:EO83 EA69:EB83 ED69:ED83 ET69:ET83">
    <cfRule type="expression" dxfId="63" priority="60">
      <formula>AND( TRIM($CX69)&lt;&gt;"", TRIM($CX69) &lt;&gt; "NIET" )</formula>
    </cfRule>
    <cfRule type="expression" dxfId="62" priority="61">
      <formula>AND( TRIM($CC69)&lt;&gt;"", TRIM($CC69) &lt;&gt; "NIET" )</formula>
    </cfRule>
    <cfRule type="expression" dxfId="61" priority="62">
      <formula>AND( TRIM($BH69)&lt;&gt;"", TRIM($BH69) &lt;&gt; "NIET" )</formula>
    </cfRule>
    <cfRule type="expression" dxfId="60" priority="63">
      <formula>AND( TRIM($AM69) &lt;&gt; "", TRIM($AM69)&lt;&gt;"NIET")</formula>
    </cfRule>
  </conditionalFormatting>
  <conditionalFormatting sqref="EH69:EH83 EJ69:EJ83 ED69:ED83 EF69:EF83 ET69:ET83 EA69:EB83 EL69:EL83 EN69:EO83">
    <cfRule type="expression" dxfId="59" priority="59">
      <formula>AND( TRIM($DS69)&lt;&gt;"", TRIM($DS69) &lt;&gt; "NIET" )</formula>
    </cfRule>
  </conditionalFormatting>
  <conditionalFormatting sqref="FI73:FM87 EV73:EW87 EY73:EY87 FO73:FO87 FQ73:FR87 FT73:FT87 GJ73:GJ87">
    <cfRule type="expression" dxfId="58" priority="53">
      <formula>AND( TRIM($EN69)&lt;&gt;"", TRIM($EN69) &lt;&gt; "NIET" )</formula>
    </cfRule>
    <cfRule type="expression" dxfId="57" priority="54">
      <formula>AND( TRIM($DS69)&lt;&gt;"", TRIM($DS69) &lt;&gt; "NIET" )</formula>
    </cfRule>
    <cfRule type="expression" dxfId="56" priority="55">
      <formula>AND( TRIM($CX69)&lt;&gt;"", TRIM($CX69) &lt;&gt; "NIET" )</formula>
    </cfRule>
    <cfRule type="expression" dxfId="55" priority="56">
      <formula>AND( TRIM($CC69)&lt;&gt;"", TRIM($CC69) &lt;&gt; "NIET" )</formula>
    </cfRule>
    <cfRule type="expression" dxfId="54" priority="57">
      <formula>AND( TRIM($BH69)&lt;&gt;"", TRIM($BH69) &lt;&gt; "NIET" )</formula>
    </cfRule>
    <cfRule type="expression" dxfId="53" priority="58">
      <formula>AND( TRIM($AM69) &lt;&gt; "", TRIM($AM69)&lt;&gt;"NIET")</formula>
    </cfRule>
  </conditionalFormatting>
  <conditionalFormatting sqref="GD73:GH87">
    <cfRule type="expression" dxfId="52" priority="47">
      <formula>AND( TRIM($EN69)&lt;&gt;"", TRIM($EN69) &lt;&gt; "NIET" )</formula>
    </cfRule>
    <cfRule type="expression" dxfId="51" priority="48">
      <formula>AND( TRIM($DS69)&lt;&gt;"", TRIM($DS69) &lt;&gt; "NIET" )</formula>
    </cfRule>
    <cfRule type="expression" dxfId="50" priority="49">
      <formula>AND( TRIM($CX69)&lt;&gt;"", TRIM($CX69) &lt;&gt; "NIET" )</formula>
    </cfRule>
    <cfRule type="expression" dxfId="49" priority="50">
      <formula>AND( TRIM($CC69)&lt;&gt;"", TRIM($CC69) &lt;&gt; "NIET" )</formula>
    </cfRule>
    <cfRule type="expression" dxfId="48" priority="51">
      <formula>AND( TRIM($BH69)&lt;&gt;"", TRIM($BH69) &lt;&gt; "NIET" )</formula>
    </cfRule>
    <cfRule type="expression" dxfId="47" priority="52">
      <formula>AND( TRIM($AM69) &lt;&gt; "", TRIM($AM69)&lt;&gt;"NIET")</formula>
    </cfRule>
  </conditionalFormatting>
  <conditionalFormatting sqref="GD73:GH87 FQ73:FR87 FT73:FT86 GJ73:GJ87">
    <cfRule type="expression" dxfId="46" priority="46">
      <formula>AND( TRIM($FI73)&lt;&gt;"", TRIM($FI73) &lt;&gt; "NIET" )</formula>
    </cfRule>
  </conditionalFormatting>
  <conditionalFormatting sqref="D90:D109 F90:F109 H90:H109 J90:J109 L90:L109 T90:T109 N90:N109 P90:P109 AC90:AC109 AG90:AG109 AM90:AM109 AU90:AV109 AX90:AX109 BB90:BB109 BS90:BS109 BP90:BQ109 BW90:BW109 CK90:CL109 CN90:CN109 DF90:DG109 DI90:DI109 DM90:DM109 EA90:EB109 ED90:ED109 EH90:EH109 CR90:CR109 Z90:AA109 A90:B109">
    <cfRule type="expression" dxfId="45" priority="44">
      <formula>$HC44&gt;1</formula>
    </cfRule>
  </conditionalFormatting>
  <conditionalFormatting sqref="D90:D109 H90:H109 A90:B109">
    <cfRule type="expression" dxfId="44" priority="45">
      <formula>$HC44=1</formula>
    </cfRule>
  </conditionalFormatting>
  <conditionalFormatting sqref="EV94:EW113 EY94:EY113 FA94:FA113 FC94:FC113 FI94:FI113 FQ94:FR113 FT94:FT113 FV94:FV113 FX94:FX113 GD94:GD113">
    <cfRule type="expression" dxfId="43" priority="42">
      <formula>$HC44&gt;1</formula>
    </cfRule>
  </conditionalFormatting>
  <conditionalFormatting sqref="J5:J29">
    <cfRule type="cellIs" dxfId="42" priority="41" operator="between">
      <formula>0.01</formula>
      <formula>$J$2-0.0001</formula>
    </cfRule>
  </conditionalFormatting>
  <conditionalFormatting sqref="J69:J83">
    <cfRule type="cellIs" dxfId="41" priority="39" operator="greaterThanOrEqual">
      <formula>$J$2</formula>
    </cfRule>
    <cfRule type="cellIs" dxfId="40" priority="40" operator="between">
      <formula>0.01</formula>
      <formula>9.999999</formula>
    </cfRule>
  </conditionalFormatting>
  <conditionalFormatting sqref="CP42:CP56">
    <cfRule type="expression" dxfId="39" priority="38">
      <formula>TRIM($BB42)&lt;&gt;""</formula>
    </cfRule>
  </conditionalFormatting>
  <conditionalFormatting sqref="FK94:FK113 GF94:GF113 EV94:EW113 EY94:EY113 FA94:FA113 FC94:FC113 FI94:FI113 FQ94:FR113 FT94:FT113 FV94:FV113 FX94:FX113 GD94:GD113">
    <cfRule type="expression" dxfId="38" priority="43">
      <formula>$HC44&gt;0</formula>
    </cfRule>
  </conditionalFormatting>
  <conditionalFormatting sqref="F90:F109">
    <cfRule type="cellIs" dxfId="37" priority="36" operator="equal">
      <formula>0</formula>
    </cfRule>
    <cfRule type="cellIs" dxfId="36" priority="37" operator="lessThan">
      <formula>2015</formula>
    </cfRule>
  </conditionalFormatting>
  <conditionalFormatting sqref="J127:J151">
    <cfRule type="cellIs" dxfId="35" priority="35" operator="between">
      <formula>0.01</formula>
      <formula>$J$2-0.0001</formula>
    </cfRule>
  </conditionalFormatting>
  <conditionalFormatting sqref="EH42:EH56">
    <cfRule type="expression" dxfId="34" priority="28">
      <formula>TRIM($AG42)&lt;&gt;""</formula>
    </cfRule>
  </conditionalFormatting>
  <conditionalFormatting sqref="FC44:FC58 EY44:EY58 FA44:FA58 FI44:FI58 FK44:FK58 FM44:FO58 FQ44:FR58 FT44:FT58 FV44:FV58 GD44:GD58 GF44:GF58 GH44:GJ58 EV44:EW58">
    <cfRule type="expression" dxfId="33" priority="27">
      <formula>TRIM($AG42)&lt;&gt;""</formula>
    </cfRule>
  </conditionalFormatting>
  <conditionalFormatting sqref="FX44:FX58">
    <cfRule type="expression" dxfId="32" priority="26">
      <formula>TRIM($AG42)&lt;&gt;""</formula>
    </cfRule>
  </conditionalFormatting>
  <conditionalFormatting sqref="BU69:BU83">
    <cfRule type="expression" dxfId="31" priority="25">
      <formula>AND( TRIM($AM69) &lt;&gt; "", TRIM($AM69)&lt;&gt;"NIET")</formula>
    </cfRule>
  </conditionalFormatting>
  <conditionalFormatting sqref="CP69:CP83">
    <cfRule type="expression" dxfId="30" priority="24">
      <formula>AND( TRIM($AM69) &lt;&gt; "", TRIM($AM69)&lt;&gt;"NIET")</formula>
    </cfRule>
  </conditionalFormatting>
  <conditionalFormatting sqref="DK69:DK83">
    <cfRule type="expression" dxfId="29" priority="23">
      <formula>AND( TRIM($AM69) &lt;&gt; "", TRIM($AM69)&lt;&gt;"NIET")</formula>
    </cfRule>
  </conditionalFormatting>
  <conditionalFormatting sqref="EF69:EF83">
    <cfRule type="expression" dxfId="28" priority="22">
      <formula>AND( TRIM($AM69) &lt;&gt; "", TRIM($AM69)&lt;&gt;"NIET")</formula>
    </cfRule>
  </conditionalFormatting>
  <conditionalFormatting sqref="FA73:FA87 FC73:FC87 FE73:FE87 FG73:FG87 FX73:FX87 FZ73:FZ87 GB73:GB87">
    <cfRule type="expression" dxfId="27" priority="21">
      <formula>AND( TRIM($AM69) &lt;&gt; "", TRIM($AM69)&lt;&gt;"NIET")</formula>
    </cfRule>
  </conditionalFormatting>
  <conditionalFormatting sqref="FV73:FV87">
    <cfRule type="expression" dxfId="26" priority="20">
      <formula>AND( TRIM($AM69) &lt;&gt; "", TRIM($AM69)&lt;&gt;"NIET")</formula>
    </cfRule>
  </conditionalFormatting>
  <conditionalFormatting sqref="EV5:FO29">
    <cfRule type="expression" dxfId="25" priority="19">
      <formula>($HJ75&gt;0)</formula>
    </cfRule>
  </conditionalFormatting>
  <conditionalFormatting sqref="EA5:EE5 EA6:EB29 ED6:ED29 EH6:ES29 ET5:ET29 EG5:ES5">
    <cfRule type="expression" dxfId="24" priority="18">
      <formula>$HJ75&gt;1</formula>
    </cfRule>
  </conditionalFormatting>
  <conditionalFormatting sqref="DF5:DJ29 DL5:DY29">
    <cfRule type="expression" dxfId="23" priority="17">
      <formula>$HJ75&gt;2</formula>
    </cfRule>
  </conditionalFormatting>
  <conditionalFormatting sqref="CK5:CO29 CQ5:DD29">
    <cfRule type="expression" dxfId="22" priority="16">
      <formula>$HJ75&gt;3</formula>
    </cfRule>
  </conditionalFormatting>
  <conditionalFormatting sqref="BP5:BT29 BV5:CI29">
    <cfRule type="expression" dxfId="21" priority="15">
      <formula>$HJ75&gt;4</formula>
    </cfRule>
  </conditionalFormatting>
  <conditionalFormatting sqref="AU5:AY29 BA5:BN29">
    <cfRule type="expression" dxfId="20" priority="14">
      <formula>$HJ75&gt;5</formula>
    </cfRule>
  </conditionalFormatting>
  <conditionalFormatting sqref="AO152">
    <cfRule type="cellIs" dxfId="19" priority="13" operator="lessThan">
      <formula>0</formula>
    </cfRule>
  </conditionalFormatting>
  <conditionalFormatting sqref="R90:R109">
    <cfRule type="expression" dxfId="18" priority="11">
      <formula>$HC44&gt;1</formula>
    </cfRule>
  </conditionalFormatting>
  <conditionalFormatting sqref="R90:R109">
    <cfRule type="expression" dxfId="17" priority="12">
      <formula>$HC44=1</formula>
    </cfRule>
  </conditionalFormatting>
  <conditionalFormatting sqref="EY44:EY58 FA44:FA58 FI44:FI58 FK44:FK58 FM44:FO58 FQ44:FR58 FT44:FT58 FV44:FV58 GD44:GD58 GF44:GF58 GH44:GJ58 EV44:EW58">
    <cfRule type="expression" dxfId="16" priority="82">
      <formula>TRIM($BB42)&lt;&gt;""</formula>
    </cfRule>
  </conditionalFormatting>
  <conditionalFormatting sqref="EY44:EY58 FA44:FA58 FI44:FI58 FK44:FK58 FM44:FO58 FQ44:FR58 FT44:FT58 FV44:FV58 GD44:GD58 GF44:GF58 GH44:GJ58 EV44:EW58">
    <cfRule type="expression" dxfId="15" priority="83">
      <formula>TRIM($BW42)&lt;&gt;""</formula>
    </cfRule>
  </conditionalFormatting>
  <conditionalFormatting sqref="EY44:EY58 FA44:FA58 FI44:FI58 FK44:FK58 FM44:FO58 FQ44:FR58 FT44:FT58 FV44:FV58 GD44:GD58 GF44:GF58 GH44:GJ58 EV44:EW58">
    <cfRule type="expression" dxfId="14" priority="84">
      <formula>TRIM($CR42)&lt;&gt;""</formula>
    </cfRule>
  </conditionalFormatting>
  <conditionalFormatting sqref="EY44:EY58 FA44:FA58 FI44:FI58 FK44:FK58 FM44:FO58 FQ44:FR58 FT44:FT58 FV44:FV58 GD44:GD58 GF44:GF58 GH44:GJ58 EV44:EW58">
    <cfRule type="expression" dxfId="13" priority="85">
      <formula>TRIM($DM42)&lt;&gt;""</formula>
    </cfRule>
  </conditionalFormatting>
  <conditionalFormatting sqref="BJ90:BJ109 CE90:CE109 CZ90:CZ109 DU90:DU109 EP90:EP109 Z90:AA109 AC90:AC109 AG90:AG109 AM90:AM109 AU90:AV109 AX90:AX109 BB90:BB109 BS90:BS109 BP90:BQ109 BW90:BW109 CK90:CL109 CN90:CN109 DF90:DG109 DI90:DI109 DM90:DM109 EA90:EB109 ED90:ED109 EH90:EH109 CR90:CR109 AO90:AO109">
    <cfRule type="expression" dxfId="12" priority="86">
      <formula>$HC44&gt;0</formula>
    </cfRule>
  </conditionalFormatting>
  <conditionalFormatting sqref="AM152">
    <cfRule type="cellIs" dxfId="11" priority="10" operator="lessThan">
      <formula>0</formula>
    </cfRule>
  </conditionalFormatting>
  <conditionalFormatting sqref="BJ152">
    <cfRule type="cellIs" dxfId="10" priority="9" operator="lessThan">
      <formula>0</formula>
    </cfRule>
  </conditionalFormatting>
  <conditionalFormatting sqref="CE152">
    <cfRule type="cellIs" dxfId="9" priority="8" operator="lessThan">
      <formula>0</formula>
    </cfRule>
  </conditionalFormatting>
  <conditionalFormatting sqref="CZ152">
    <cfRule type="cellIs" dxfId="8" priority="7" operator="lessThan">
      <formula>0</formula>
    </cfRule>
  </conditionalFormatting>
  <conditionalFormatting sqref="DU152">
    <cfRule type="cellIs" dxfId="7" priority="6" operator="lessThan">
      <formula>0</formula>
    </cfRule>
  </conditionalFormatting>
  <conditionalFormatting sqref="EP152">
    <cfRule type="cellIs" dxfId="6" priority="5" operator="lessThan">
      <formula>0</formula>
    </cfRule>
  </conditionalFormatting>
  <conditionalFormatting sqref="DM42:DM56">
    <cfRule type="expression" dxfId="5" priority="4">
      <formula>TRIM($AG42)&lt;&gt;""</formula>
    </cfRule>
  </conditionalFormatting>
  <conditionalFormatting sqref="CR42:CR56">
    <cfRule type="expression" dxfId="4" priority="3">
      <formula>TRIM($AG42)&lt;&gt;""</formula>
    </cfRule>
  </conditionalFormatting>
  <conditionalFormatting sqref="BW42:BW56">
    <cfRule type="expression" dxfId="3" priority="2">
      <formula>TRIM($AG42)&lt;&gt;""</formula>
    </cfRule>
  </conditionalFormatting>
  <conditionalFormatting sqref="BB42:BB56">
    <cfRule type="expression" dxfId="2" priority="1">
      <formula>TRIM($AG42)&lt;&gt;""</formula>
    </cfRule>
  </conditionalFormatting>
  <conditionalFormatting sqref="DQ69:DQ83 BP69:BQ83 BS69:BS83 CI69:CI83 BU69:BU83 BW69:BW83 BY69:BY83 CA69:CA83 CP69:CP83 CR69:CR83 CT69:CT83 CV69:CV83 DK69:DK83 DM69:DM83 DO69:DO83 EF69:EF83 EH69:EH83 EJ69:EJ83 EL69:EL83 CC69:CD83">
    <cfRule type="expression" dxfId="1" priority="71">
      <formula>AND( TRIM($BH69)&lt;&gt;"", TRIM($BH69) &lt;&gt; "NIET" )</formula>
    </cfRule>
  </conditionalFormatting>
  <conditionalFormatting sqref="DF69:DG83 DI69:DI83 DY69:DY83 DK69:DK83 DM69:DM83 DO69:DO83 DQ69:DQ83 EF69:EF83 EH69:EH83 EJ69:EJ83 EL69:EL83 DS69:DT83">
    <cfRule type="expression" dxfId="0" priority="64">
      <formula>AND( TRIM($CX69)&lt;&gt;"", TRIM($CX69) &lt;&gt; "NIET" )</formula>
    </cfRule>
  </conditionalFormatting>
  <dataValidations count="14">
    <dataValidation type="list" allowBlank="1" showInputMessage="1" showErrorMessage="1" sqref="CR42:CR56 DM42:DM56 BW42:BW56 EH42:EH56 FX44:FX58 FC44:FC58 BB42:BB56 AG42:AG56">
      <formula1>$GS$1:$GS$22</formula1>
    </dataValidation>
    <dataValidation type="list" allowBlank="1" showInputMessage="1" showErrorMessage="1" prompt="EBP = energiebesparing in proces_x000a_EBU = energiebesparing in utilities_x000a_EGH = energiezorg of good housekeeping_x000a_" sqref="H90:H109">
      <formula1>$GT$1:$GT$7</formula1>
    </dataValidation>
    <dataValidation type="list" allowBlank="1" showInputMessage="1" showErrorMessage="1" sqref="AM69:AM83 EN69:EN83 CX69:CX83 FI73:FI87 CC69:CC83 BH69:BH83 GD73:GD87 DS69:DS83">
      <formula1>$GS$3:$GS$24</formula1>
    </dataValidation>
    <dataValidation type="list" allowBlank="1" showInputMessage="1" showErrorMessage="1" sqref="FK94:FK113 GF94:GF113 CE90:CE109 DU90:DU109 CZ90:CZ109 BJ90:BJ109 EP90:EP109">
      <formula1>$GU$1:$GU$4</formula1>
    </dataValidation>
    <dataValidation type="list" allowBlank="1" showInputMessage="1" showErrorMessage="1" sqref="AO90:AO109">
      <formula1>$GU$1:$GU$32</formula1>
    </dataValidation>
    <dataValidation type="list" allowBlank="1" showInputMessage="1" showErrorMessage="1" sqref="EF5:EF29 F5:F29 F42:F56 F90:F109 AE127:AE151 AZ127:AZ151 DK127:DK151 BU127:BU151 CP127:CP151 EF127:EF151 AZ5:AZ29 BU5:BU29 CP5:CP29 DK5:DK29 AE5:AE29 AZ42:AZ56 EF90:EF109 BU42:BU56 CP42:CP56 DK42:DK56 EF42:EF56 AE90:AE109 AZ90:AZ109 BU90:BU109 CP90:CP109 DK90:DK109 AE42:AE56">
      <formula1>$GY$5:$GY$11</formula1>
    </dataValidation>
    <dataValidation type="list" allowBlank="1" showInputMessage="1" showErrorMessage="1" prompt="EBP = energiebesparing in proces_x000a_EBU = energiebesparing in utilities_x000a_EGH = energiezorg of good housekeeping_x000a_" sqref="H42:H56 H5:H29 H69:H83">
      <formula1>$GT$1:$GT$5</formula1>
    </dataValidation>
    <dataValidation type="list" allowBlank="1" showInputMessage="1" showErrorMessage="1" prompt="FLX=flexibele maatregel_x000a_" sqref="H127:H151">
      <formula1>$GT$1:$GT$6</formula1>
    </dataValidation>
    <dataValidation type="list" allowBlank="1" showInputMessage="1" showErrorMessage="1" sqref="EH127:EH151 AG127 BB127:BB151 BW127:BW151 CR127:CR151 DM127:DM151">
      <formula1>$GS$102:$GS$147</formula1>
    </dataValidation>
    <dataValidation type="list" allowBlank="1" showInputMessage="1" showErrorMessage="1" sqref="AG128:AG151">
      <formula1>$GS$10:$GS$147</formula1>
    </dataValidation>
    <dataValidation type="list" allowBlank="1" showInputMessage="1" showErrorMessage="1" sqref="BS127:BS151 DI127:DI151 AX127:AX151 AC127:AC151 D127:D151 ED127:ED151 CN127:CN151">
      <formula1>$HB$1:$HB$60</formula1>
    </dataValidation>
    <dataValidation type="list" allowBlank="1" showInputMessage="1" showErrorMessage="1" sqref="D5:D29 D69:D83 D42:D56">
      <formula1>$HW$2:$HW$110</formula1>
    </dataValidation>
    <dataValidation type="list" allowBlank="1" showInputMessage="1" showErrorMessage="1" sqref="D90:D109">
      <formula1>$HW$2:$HW$117</formula1>
    </dataValidation>
    <dataValidation type="list" allowBlank="1" showInputMessage="1" showErrorMessage="1" sqref="U5:U29 U42:U56 U69:U83 U90:U109 U127:U151">
      <formula1>$GY$13:$GY$14</formula1>
    </dataValidation>
  </dataValidations>
  <hyperlinks>
    <hyperlink ref="AA1" location="'2015'!D12" display="Naar 2014"/>
    <hyperlink ref="AV1" location="'2016'!D12" display="Naar 2014"/>
    <hyperlink ref="BQ1" location="'2017'!D12" display="Naar 2014"/>
    <hyperlink ref="CL1" location="'2018'!D12" display="Naar 2014"/>
    <hyperlink ref="DG1" location="'2019'!D12" display="Naar 2014"/>
    <hyperlink ref="EB1" location="'2020'!D12" display="Naar 2014"/>
    <hyperlink ref="A1" location="'2014'!D12" display="Naar 20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X607"/>
  <sheetViews>
    <sheetView zoomScale="85" zoomScaleNormal="85" workbookViewId="0">
      <selection activeCell="C359" sqref="C359"/>
    </sheetView>
  </sheetViews>
  <sheetFormatPr defaultColWidth="9.140625" defaultRowHeight="15" x14ac:dyDescent="0.25"/>
  <cols>
    <col min="1" max="1" width="9.140625" style="1359"/>
    <col min="2" max="9" width="12.140625" style="1359" customWidth="1"/>
    <col min="10" max="21" width="9.140625" style="1359"/>
    <col min="22" max="22" width="25" style="1359" customWidth="1"/>
    <col min="23" max="16384" width="9.140625" style="1359"/>
  </cols>
  <sheetData>
    <row r="1" spans="2:24" ht="34.5" customHeight="1" thickBot="1" x14ac:dyDescent="0.3">
      <c r="B1" s="1356" t="s">
        <v>626</v>
      </c>
      <c r="C1" s="1357" t="s">
        <v>445</v>
      </c>
      <c r="D1" s="1357" t="s">
        <v>446</v>
      </c>
      <c r="E1" s="1357" t="s">
        <v>447</v>
      </c>
      <c r="F1" s="1357" t="s">
        <v>448</v>
      </c>
      <c r="G1" s="1357" t="s">
        <v>449</v>
      </c>
      <c r="H1" s="1357" t="s">
        <v>450</v>
      </c>
      <c r="I1" s="1358" t="s">
        <v>530</v>
      </c>
      <c r="V1" s="404"/>
      <c r="W1" s="404"/>
      <c r="X1" s="404"/>
    </row>
    <row r="2" spans="2:24" x14ac:dyDescent="0.25">
      <c r="L2" s="402"/>
      <c r="V2" s="404"/>
      <c r="W2" s="404">
        <f>MATCH($V$3,V4:V16,0)</f>
        <v>1</v>
      </c>
      <c r="X2" s="404"/>
    </row>
    <row r="3" spans="2:24" ht="15.75" thickBot="1" x14ac:dyDescent="0.3">
      <c r="L3" s="1360"/>
      <c r="M3" s="1360"/>
      <c r="N3" s="1360"/>
      <c r="O3" s="1360"/>
      <c r="P3" s="1360"/>
      <c r="Q3" s="1360"/>
      <c r="R3" s="1360"/>
      <c r="S3" s="1360"/>
      <c r="T3" s="1360"/>
      <c r="U3" s="1360"/>
      <c r="V3" s="406" t="s">
        <v>627</v>
      </c>
      <c r="W3" s="403" t="str">
        <f ca="1">INDIRECT("W"&amp;TEXT(MATCH($V$3,V4:V16,0)+3,0))</f>
        <v>B46</v>
      </c>
      <c r="X3" s="404"/>
    </row>
    <row r="4" spans="2:24" ht="23.25" x14ac:dyDescent="0.35">
      <c r="B4" s="1361" t="s">
        <v>1008</v>
      </c>
      <c r="C4" s="1362"/>
      <c r="D4" s="390"/>
      <c r="E4" s="390"/>
      <c r="F4" s="391"/>
      <c r="H4" s="401" t="str">
        <f>MID(V3,3,LEN(V3)-2)</f>
        <v xml:space="preserve"> Lay-out</v>
      </c>
      <c r="I4" s="1363"/>
      <c r="J4" s="1363"/>
      <c r="K4" s="1363"/>
      <c r="L4" s="1363"/>
      <c r="M4" s="1363"/>
      <c r="N4" s="1363"/>
      <c r="O4" s="399"/>
      <c r="P4" s="1363"/>
      <c r="Q4" s="1363"/>
      <c r="R4" s="1363"/>
      <c r="S4" s="1363"/>
      <c r="T4" s="1363"/>
      <c r="U4" s="1364"/>
      <c r="V4" s="405" t="s">
        <v>627</v>
      </c>
      <c r="W4" s="404" t="s">
        <v>637</v>
      </c>
      <c r="X4" s="404"/>
    </row>
    <row r="5" spans="2:24" x14ac:dyDescent="0.25">
      <c r="B5" s="392"/>
      <c r="C5" s="50"/>
      <c r="D5" s="50"/>
      <c r="E5" s="51"/>
      <c r="F5" s="393"/>
      <c r="H5" s="1365"/>
      <c r="I5" s="1360"/>
      <c r="J5" s="1360"/>
      <c r="K5" s="1360"/>
      <c r="L5" s="1360"/>
      <c r="M5" s="1360"/>
      <c r="N5" s="1360"/>
      <c r="O5" s="1360"/>
      <c r="P5" s="1360"/>
      <c r="Q5" s="1360"/>
      <c r="R5" s="1360"/>
      <c r="S5" s="1360"/>
      <c r="T5" s="1360"/>
      <c r="U5" s="1366"/>
      <c r="V5" s="405" t="s">
        <v>647</v>
      </c>
      <c r="W5" s="404" t="s">
        <v>648</v>
      </c>
      <c r="X5" s="404"/>
    </row>
    <row r="6" spans="2:24" ht="18.75" x14ac:dyDescent="0.3">
      <c r="B6" s="394"/>
      <c r="C6" s="1367"/>
      <c r="D6" s="52"/>
      <c r="E6" s="51"/>
      <c r="F6" s="393"/>
      <c r="H6" s="1365"/>
      <c r="I6" s="2628" t="str">
        <f ca="1">IF(OFFSET(INDIRECT($W$3),3,1)=0,"",OFFSET(INDIRECT($W$3),3,1))</f>
        <v>Een  overzicht jaar per jaar is te vinden in het tabblad "Overzicht"</v>
      </c>
      <c r="J6" s="2628"/>
      <c r="K6" s="2628"/>
      <c r="L6" s="2628"/>
      <c r="M6" s="2628"/>
      <c r="N6" s="2628"/>
      <c r="O6" s="2628"/>
      <c r="P6" s="2628"/>
      <c r="Q6" s="2628"/>
      <c r="R6" s="2628"/>
      <c r="S6" s="2628"/>
      <c r="T6" s="2628"/>
      <c r="U6" s="2629"/>
      <c r="V6" s="405" t="s">
        <v>628</v>
      </c>
      <c r="W6" s="404" t="s">
        <v>642</v>
      </c>
      <c r="X6" s="404"/>
    </row>
    <row r="7" spans="2:24" ht="15.75" x14ac:dyDescent="0.25">
      <c r="B7" s="394"/>
      <c r="C7" s="51"/>
      <c r="D7" s="52"/>
      <c r="E7" s="51"/>
      <c r="F7" s="393"/>
      <c r="H7" s="1365"/>
      <c r="I7" s="2624" t="str">
        <f ca="1">IF(OFFSET(INDIRECT($W$3),4,1)=0,"",OFFSET(INDIRECT($W$3),4,1))</f>
        <v>De grafieken zijn gebundeld in het tabblad "Grafieken"</v>
      </c>
      <c r="J7" s="2624"/>
      <c r="K7" s="2624"/>
      <c r="L7" s="2624"/>
      <c r="M7" s="2624"/>
      <c r="N7" s="2624"/>
      <c r="O7" s="2624"/>
      <c r="P7" s="2624"/>
      <c r="Q7" s="2624"/>
      <c r="R7" s="2624"/>
      <c r="S7" s="2624"/>
      <c r="T7" s="2624"/>
      <c r="U7" s="2625"/>
      <c r="V7" s="405" t="s">
        <v>629</v>
      </c>
      <c r="W7" s="404" t="s">
        <v>638</v>
      </c>
      <c r="X7" s="404"/>
    </row>
    <row r="8" spans="2:24" ht="18.75" x14ac:dyDescent="0.3">
      <c r="B8" s="395"/>
      <c r="C8" s="53"/>
      <c r="D8" s="51"/>
      <c r="E8" s="51"/>
      <c r="F8" s="393"/>
      <c r="H8" s="1365"/>
      <c r="I8" s="2626" t="str">
        <f ca="1">IF(OFFSET(INDIRECT($W$3),5,1)=0,"",OFFSET(INDIRECT($W$3),5,1))</f>
        <v>Het tabblad "EPIS" geeft de Energie-prestatie-indexen weer (jaar per jaar).</v>
      </c>
      <c r="J8" s="2626"/>
      <c r="K8" s="2626"/>
      <c r="L8" s="2626"/>
      <c r="M8" s="2626"/>
      <c r="N8" s="2626"/>
      <c r="O8" s="2626"/>
      <c r="P8" s="2626"/>
      <c r="Q8" s="2626"/>
      <c r="R8" s="2626"/>
      <c r="S8" s="2626"/>
      <c r="T8" s="2626"/>
      <c r="U8" s="2627"/>
      <c r="V8" s="405" t="s">
        <v>630</v>
      </c>
      <c r="W8" s="404" t="s">
        <v>639</v>
      </c>
      <c r="X8" s="404"/>
    </row>
    <row r="9" spans="2:24" ht="15.75" x14ac:dyDescent="0.25">
      <c r="B9" s="395"/>
      <c r="C9" s="52"/>
      <c r="D9" s="1368"/>
      <c r="E9" s="52"/>
      <c r="F9" s="393"/>
      <c r="H9" s="1365"/>
      <c r="I9" s="2624" t="str">
        <f ca="1">IF(OFFSET(INDIRECT($W$3),6,1)=0,"",OFFSET(INDIRECT($W$3),6,1))</f>
        <v>Het "maatregelen" tabblad geeft de verschillende maatregelen van het energieplan weer.</v>
      </c>
      <c r="J9" s="2624"/>
      <c r="K9" s="2624"/>
      <c r="L9" s="2624"/>
      <c r="M9" s="2624"/>
      <c r="N9" s="2624"/>
      <c r="O9" s="2624"/>
      <c r="P9" s="2624"/>
      <c r="Q9" s="2624"/>
      <c r="R9" s="2624"/>
      <c r="S9" s="2624"/>
      <c r="T9" s="2624"/>
      <c r="U9" s="2625"/>
      <c r="V9" s="405" t="s">
        <v>631</v>
      </c>
      <c r="W9" s="404" t="s">
        <v>640</v>
      </c>
      <c r="X9" s="404"/>
    </row>
    <row r="10" spans="2:24" ht="15.75" x14ac:dyDescent="0.25">
      <c r="B10" s="395"/>
      <c r="C10" s="52"/>
      <c r="D10" s="51"/>
      <c r="E10" s="51"/>
      <c r="F10" s="393"/>
      <c r="H10" s="1365"/>
      <c r="I10" s="2624" t="str">
        <f t="shared" ref="I10" ca="1" si="0">IF(OFFSET(INDIRECT($W$3),7,1)=0,"",OFFSET(INDIRECT($W$3),7,1))</f>
        <v/>
      </c>
      <c r="J10" s="2624"/>
      <c r="K10" s="2624"/>
      <c r="L10" s="2624"/>
      <c r="M10" s="2624"/>
      <c r="N10" s="2624"/>
      <c r="O10" s="2624"/>
      <c r="P10" s="2624"/>
      <c r="Q10" s="2624"/>
      <c r="R10" s="2624"/>
      <c r="S10" s="2624"/>
      <c r="T10" s="2624"/>
      <c r="U10" s="2625"/>
      <c r="V10" s="405" t="s">
        <v>632</v>
      </c>
      <c r="W10" s="404" t="s">
        <v>641</v>
      </c>
      <c r="X10" s="404"/>
    </row>
    <row r="11" spans="2:24" ht="15.75" x14ac:dyDescent="0.25">
      <c r="B11" s="395"/>
      <c r="C11" s="52"/>
      <c r="D11" s="51"/>
      <c r="E11" s="1368"/>
      <c r="F11" s="393"/>
      <c r="H11" s="1365"/>
      <c r="I11" s="2624" t="str">
        <f ca="1">IF(OFFSET(INDIRECT($W$3),8,1)=0,"",OFFSET(INDIRECT($W$3),8,1))</f>
        <v/>
      </c>
      <c r="J11" s="2624"/>
      <c r="K11" s="2624"/>
      <c r="L11" s="2624"/>
      <c r="M11" s="2624"/>
      <c r="N11" s="2624"/>
      <c r="O11" s="2624"/>
      <c r="P11" s="2624"/>
      <c r="Q11" s="2624"/>
      <c r="R11" s="2624"/>
      <c r="S11" s="2624"/>
      <c r="T11" s="2624"/>
      <c r="U11" s="2625"/>
      <c r="V11" s="405" t="s">
        <v>633</v>
      </c>
      <c r="W11" s="404" t="s">
        <v>643</v>
      </c>
      <c r="X11" s="404"/>
    </row>
    <row r="12" spans="2:24" ht="15.75" x14ac:dyDescent="0.25">
      <c r="B12" s="395"/>
      <c r="C12" s="51"/>
      <c r="D12" s="52"/>
      <c r="E12" s="1368"/>
      <c r="F12" s="393"/>
      <c r="H12" s="1365"/>
      <c r="I12" s="2624" t="str">
        <f ca="1">IF(OFFSET(INDIRECT($W$3),9,1)=0,"",OFFSET(INDIRECT($W$3),9,1))</f>
        <v/>
      </c>
      <c r="J12" s="2624"/>
      <c r="K12" s="2624"/>
      <c r="L12" s="2624"/>
      <c r="M12" s="2624"/>
      <c r="N12" s="2624"/>
      <c r="O12" s="2624"/>
      <c r="P12" s="2624"/>
      <c r="Q12" s="2624"/>
      <c r="R12" s="2624"/>
      <c r="S12" s="2624"/>
      <c r="T12" s="2624"/>
      <c r="U12" s="2625"/>
      <c r="V12" s="405" t="s">
        <v>634</v>
      </c>
      <c r="W12" s="404" t="s">
        <v>646</v>
      </c>
      <c r="X12" s="404"/>
    </row>
    <row r="13" spans="2:24" ht="21.75" customHeight="1" x14ac:dyDescent="0.25">
      <c r="B13" s="395"/>
      <c r="C13" s="51"/>
      <c r="D13" s="52"/>
      <c r="E13" s="1368"/>
      <c r="F13" s="393"/>
      <c r="H13" s="1365"/>
      <c r="I13" s="2624" t="str">
        <f ca="1">IF(OFFSET(INDIRECT($W$3),10,1)=0,"",OFFSET(INDIRECT($W$3),10,1))</f>
        <v/>
      </c>
      <c r="J13" s="2624"/>
      <c r="K13" s="2624"/>
      <c r="L13" s="2624"/>
      <c r="M13" s="2624"/>
      <c r="N13" s="2624"/>
      <c r="O13" s="2624"/>
      <c r="P13" s="2624"/>
      <c r="Q13" s="2624"/>
      <c r="R13" s="2624"/>
      <c r="S13" s="2624"/>
      <c r="T13" s="2624"/>
      <c r="U13" s="2625"/>
      <c r="V13" s="405" t="s">
        <v>690</v>
      </c>
      <c r="W13" s="404" t="s">
        <v>649</v>
      </c>
      <c r="X13" s="404"/>
    </row>
    <row r="14" spans="2:24" ht="15.75" x14ac:dyDescent="0.25">
      <c r="B14" s="395"/>
      <c r="C14" s="51"/>
      <c r="D14" s="52"/>
      <c r="E14" s="51"/>
      <c r="F14" s="393"/>
      <c r="H14" s="1365"/>
      <c r="I14" s="2624" t="str">
        <f ca="1">IF(OFFSET(INDIRECT($W$3),11,1)=0,"",OFFSET(INDIRECT($W$3),11,1))</f>
        <v/>
      </c>
      <c r="J14" s="2624"/>
      <c r="K14" s="2624"/>
      <c r="L14" s="2624"/>
      <c r="M14" s="2624"/>
      <c r="N14" s="2624"/>
      <c r="O14" s="2624"/>
      <c r="P14" s="2624"/>
      <c r="Q14" s="2624"/>
      <c r="R14" s="2624"/>
      <c r="S14" s="2624"/>
      <c r="T14" s="2624"/>
      <c r="U14" s="2625"/>
      <c r="V14" s="405" t="s">
        <v>691</v>
      </c>
      <c r="W14" s="404" t="s">
        <v>692</v>
      </c>
      <c r="X14" s="404"/>
    </row>
    <row r="15" spans="2:24" ht="15.75" customHeight="1" x14ac:dyDescent="0.25">
      <c r="B15" s="395"/>
      <c r="C15" s="51"/>
      <c r="D15" s="1368"/>
      <c r="E15" s="51"/>
      <c r="F15" s="393"/>
      <c r="H15" s="1365"/>
      <c r="I15" s="2624" t="str">
        <f ca="1">IF(OFFSET(INDIRECT($W$3),12,1)=0,"",OFFSET(INDIRECT($W$3),12,1))</f>
        <v/>
      </c>
      <c r="J15" s="2624"/>
      <c r="K15" s="2624"/>
      <c r="L15" s="2624"/>
      <c r="M15" s="2624"/>
      <c r="N15" s="2624"/>
      <c r="O15" s="2624"/>
      <c r="P15" s="2624"/>
      <c r="Q15" s="2624"/>
      <c r="R15" s="2624"/>
      <c r="S15" s="2624"/>
      <c r="T15" s="2624"/>
      <c r="U15" s="2625"/>
      <c r="V15" s="405" t="s">
        <v>635</v>
      </c>
      <c r="W15" s="404" t="s">
        <v>708</v>
      </c>
      <c r="X15" s="404"/>
    </row>
    <row r="16" spans="2:24" ht="15.75" x14ac:dyDescent="0.25">
      <c r="B16" s="395"/>
      <c r="C16" s="51"/>
      <c r="D16" s="52"/>
      <c r="E16" s="51"/>
      <c r="F16" s="393"/>
      <c r="H16" s="1365"/>
      <c r="I16" s="2624" t="str">
        <f ca="1">IF(OFFSET(INDIRECT($W$3),13,1)=0,"",OFFSET(INDIRECT($W$3),13,1))</f>
        <v/>
      </c>
      <c r="J16" s="2624"/>
      <c r="K16" s="2624"/>
      <c r="L16" s="2624"/>
      <c r="M16" s="2624"/>
      <c r="N16" s="2624"/>
      <c r="O16" s="2624"/>
      <c r="P16" s="2624"/>
      <c r="Q16" s="2624"/>
      <c r="R16" s="2624"/>
      <c r="S16" s="2624"/>
      <c r="T16" s="2624"/>
      <c r="U16" s="2625"/>
      <c r="V16" s="405" t="s">
        <v>749</v>
      </c>
      <c r="W16" s="404" t="s">
        <v>750</v>
      </c>
      <c r="X16" s="404"/>
    </row>
    <row r="17" spans="2:24" ht="15.75" x14ac:dyDescent="0.25">
      <c r="B17" s="394"/>
      <c r="C17" s="52"/>
      <c r="D17" s="1368"/>
      <c r="E17" s="51"/>
      <c r="F17" s="393"/>
      <c r="H17" s="400"/>
      <c r="I17" s="2624" t="str">
        <f ca="1">IF(OFFSET(INDIRECT($W$3),14,1)=0,"",OFFSET(INDIRECT($W$3),14,1))</f>
        <v/>
      </c>
      <c r="J17" s="2624"/>
      <c r="K17" s="2624"/>
      <c r="L17" s="2624"/>
      <c r="M17" s="2624"/>
      <c r="N17" s="2624"/>
      <c r="O17" s="2624"/>
      <c r="P17" s="2624"/>
      <c r="Q17" s="2624"/>
      <c r="R17" s="2624"/>
      <c r="S17" s="2624"/>
      <c r="T17" s="2624"/>
      <c r="U17" s="2625"/>
      <c r="V17" s="404"/>
      <c r="W17" s="404"/>
      <c r="X17" s="404"/>
    </row>
    <row r="18" spans="2:24" ht="15.75" thickBot="1" x14ac:dyDescent="0.3">
      <c r="B18" s="396"/>
      <c r="C18" s="397"/>
      <c r="D18" s="397"/>
      <c r="E18" s="397"/>
      <c r="F18" s="398"/>
      <c r="H18" s="400"/>
      <c r="I18" s="2624" t="str">
        <f ca="1">IF(OFFSET(INDIRECT($W$3),15,1)=0,"",OFFSET(INDIRECT($W$3),15,1))</f>
        <v/>
      </c>
      <c r="J18" s="2624"/>
      <c r="K18" s="2624"/>
      <c r="L18" s="2624"/>
      <c r="M18" s="2624"/>
      <c r="N18" s="2624"/>
      <c r="O18" s="2624"/>
      <c r="P18" s="2624"/>
      <c r="Q18" s="2624"/>
      <c r="R18" s="2624"/>
      <c r="S18" s="2624"/>
      <c r="T18" s="2624"/>
      <c r="U18" s="2625"/>
    </row>
    <row r="19" spans="2:24" x14ac:dyDescent="0.25">
      <c r="H19" s="400"/>
      <c r="I19" s="2624" t="str">
        <f ca="1">IF(OFFSET(INDIRECT($W$3),16,1)=0,"",OFFSET(INDIRECT($W$3),16,1))</f>
        <v/>
      </c>
      <c r="J19" s="2624"/>
      <c r="K19" s="2624"/>
      <c r="L19" s="2624"/>
      <c r="M19" s="2624"/>
      <c r="N19" s="2624"/>
      <c r="O19" s="2624"/>
      <c r="P19" s="2624"/>
      <c r="Q19" s="2624"/>
      <c r="R19" s="2624"/>
      <c r="S19" s="2624"/>
      <c r="T19" s="2624"/>
      <c r="U19" s="2625"/>
    </row>
    <row r="20" spans="2:24" x14ac:dyDescent="0.25">
      <c r="H20" s="400"/>
      <c r="I20" s="2624" t="str">
        <f ca="1">IF(OFFSET(INDIRECT($W$3),17,1)=0,"",OFFSET(INDIRECT($W$3),17,1))</f>
        <v/>
      </c>
      <c r="J20" s="2624"/>
      <c r="K20" s="2624"/>
      <c r="L20" s="2624"/>
      <c r="M20" s="2624"/>
      <c r="N20" s="2624"/>
      <c r="O20" s="2624"/>
      <c r="P20" s="2624"/>
      <c r="Q20" s="2624"/>
      <c r="R20" s="2624"/>
      <c r="S20" s="2624"/>
      <c r="T20" s="2624"/>
      <c r="U20" s="2625"/>
    </row>
    <row r="21" spans="2:24" x14ac:dyDescent="0.25">
      <c r="H21" s="400"/>
      <c r="I21" s="2624" t="str">
        <f ca="1">IF(OFFSET(INDIRECT($W$3),18,1)=0,"",OFFSET(INDIRECT($W$3),18,1))</f>
        <v/>
      </c>
      <c r="J21" s="2624"/>
      <c r="K21" s="2624"/>
      <c r="L21" s="2624"/>
      <c r="M21" s="2624"/>
      <c r="N21" s="2624"/>
      <c r="O21" s="2624"/>
      <c r="P21" s="2624"/>
      <c r="Q21" s="2624"/>
      <c r="R21" s="2624"/>
      <c r="S21" s="2624"/>
      <c r="T21" s="2624"/>
      <c r="U21" s="2625"/>
    </row>
    <row r="22" spans="2:24" x14ac:dyDescent="0.25">
      <c r="H22" s="400"/>
      <c r="I22" s="2624" t="str">
        <f ca="1">IF(OFFSET(INDIRECT($W$3),19,1)=0,"",OFFSET(INDIRECT($W$3),19,1))</f>
        <v/>
      </c>
      <c r="J22" s="2624"/>
      <c r="K22" s="2624"/>
      <c r="L22" s="2624"/>
      <c r="M22" s="2624"/>
      <c r="N22" s="2624"/>
      <c r="O22" s="2624"/>
      <c r="P22" s="2624"/>
      <c r="Q22" s="2624"/>
      <c r="R22" s="2624"/>
      <c r="S22" s="2624"/>
      <c r="T22" s="2624"/>
      <c r="U22" s="2625"/>
    </row>
    <row r="23" spans="2:24" x14ac:dyDescent="0.25">
      <c r="H23" s="400"/>
      <c r="I23" s="2624" t="str">
        <f ca="1">IF(OFFSET(INDIRECT($W$3),20,1)=0,"",OFFSET(INDIRECT($W$3),20,1))</f>
        <v/>
      </c>
      <c r="J23" s="2624"/>
      <c r="K23" s="2624"/>
      <c r="L23" s="2624"/>
      <c r="M23" s="2624"/>
      <c r="N23" s="2624"/>
      <c r="O23" s="2624"/>
      <c r="P23" s="2624"/>
      <c r="Q23" s="2624"/>
      <c r="R23" s="2624"/>
      <c r="S23" s="2624"/>
      <c r="T23" s="2624"/>
      <c r="U23" s="2625"/>
    </row>
    <row r="24" spans="2:24" x14ac:dyDescent="0.25">
      <c r="H24" s="400"/>
      <c r="I24" s="2624" t="str">
        <f ca="1">IF(OFFSET(INDIRECT($W$3),21,1)=0,"",OFFSET(INDIRECT($W$3),21,1))</f>
        <v/>
      </c>
      <c r="J24" s="2624"/>
      <c r="K24" s="2624"/>
      <c r="L24" s="2624"/>
      <c r="M24" s="2624"/>
      <c r="N24" s="2624"/>
      <c r="O24" s="2624"/>
      <c r="P24" s="2624"/>
      <c r="Q24" s="2624"/>
      <c r="R24" s="2624"/>
      <c r="S24" s="2624"/>
      <c r="T24" s="2624"/>
      <c r="U24" s="2625"/>
    </row>
    <row r="25" spans="2:24" x14ac:dyDescent="0.25">
      <c r="H25" s="400"/>
      <c r="I25" s="2624" t="str">
        <f ca="1">IF(OFFSET(INDIRECT($W$3),22,1)=0,"",OFFSET(INDIRECT($W$3),22,1))</f>
        <v/>
      </c>
      <c r="J25" s="2624"/>
      <c r="K25" s="2624"/>
      <c r="L25" s="2624"/>
      <c r="M25" s="2624"/>
      <c r="N25" s="2624"/>
      <c r="O25" s="2624"/>
      <c r="P25" s="2624"/>
      <c r="Q25" s="2624"/>
      <c r="R25" s="2624"/>
      <c r="S25" s="2624"/>
      <c r="T25" s="2624"/>
      <c r="U25" s="2625"/>
    </row>
    <row r="26" spans="2:24" x14ac:dyDescent="0.25">
      <c r="H26" s="1365"/>
      <c r="I26" s="2624" t="str">
        <f ca="1">IF(OFFSET(INDIRECT($W$3),23,1)=0,"",OFFSET(INDIRECT($W$3),23,1))</f>
        <v/>
      </c>
      <c r="J26" s="2624"/>
      <c r="K26" s="2624"/>
      <c r="L26" s="2624"/>
      <c r="M26" s="2624"/>
      <c r="N26" s="2624"/>
      <c r="O26" s="2624"/>
      <c r="P26" s="2624"/>
      <c r="Q26" s="2624"/>
      <c r="R26" s="2624"/>
      <c r="S26" s="2624"/>
      <c r="T26" s="2624"/>
      <c r="U26" s="2625"/>
    </row>
    <row r="27" spans="2:24" x14ac:dyDescent="0.25">
      <c r="H27" s="1365"/>
      <c r="I27" s="2624" t="str">
        <f ca="1">IF(OFFSET(INDIRECT($W$3),24,1)=0,"",OFFSET(INDIRECT($W$3),24,1))</f>
        <v/>
      </c>
      <c r="J27" s="2624"/>
      <c r="K27" s="2624"/>
      <c r="L27" s="2624"/>
      <c r="M27" s="2624"/>
      <c r="N27" s="2624"/>
      <c r="O27" s="2624"/>
      <c r="P27" s="2624"/>
      <c r="Q27" s="2624"/>
      <c r="R27" s="2624"/>
      <c r="S27" s="2624"/>
      <c r="T27" s="2624"/>
      <c r="U27" s="2625"/>
    </row>
    <row r="28" spans="2:24" x14ac:dyDescent="0.25">
      <c r="H28" s="1365"/>
      <c r="I28" s="2624" t="str">
        <f ca="1">IF(OFFSET(INDIRECT($W$3),25,1)=0,"",OFFSET(INDIRECT($W$3),25,1))</f>
        <v/>
      </c>
      <c r="J28" s="2624"/>
      <c r="K28" s="2624"/>
      <c r="L28" s="2624"/>
      <c r="M28" s="2624"/>
      <c r="N28" s="2624"/>
      <c r="O28" s="2624"/>
      <c r="P28" s="2624"/>
      <c r="Q28" s="2624"/>
      <c r="R28" s="2624"/>
      <c r="S28" s="2624"/>
      <c r="T28" s="2624"/>
      <c r="U28" s="2625"/>
    </row>
    <row r="29" spans="2:24" x14ac:dyDescent="0.25">
      <c r="H29" s="1365"/>
      <c r="I29" s="2624" t="str">
        <f ca="1">IF(OFFSET(INDIRECT($W$3),26,1)=0,"",OFFSET(INDIRECT($W$3),26,1))</f>
        <v/>
      </c>
      <c r="J29" s="2624"/>
      <c r="K29" s="2624"/>
      <c r="L29" s="2624"/>
      <c r="M29" s="2624"/>
      <c r="N29" s="2624"/>
      <c r="O29" s="2624"/>
      <c r="P29" s="2624"/>
      <c r="Q29" s="2624"/>
      <c r="R29" s="2624"/>
      <c r="S29" s="2624"/>
      <c r="T29" s="2624"/>
      <c r="U29" s="2625"/>
    </row>
    <row r="30" spans="2:24" x14ac:dyDescent="0.25">
      <c r="H30" s="1365"/>
      <c r="I30" s="2624" t="str">
        <f ca="1">IF(OFFSET(INDIRECT($W$3),27,1)=0,"",OFFSET(INDIRECT($W$3),27,1))</f>
        <v/>
      </c>
      <c r="J30" s="2624"/>
      <c r="K30" s="2624"/>
      <c r="L30" s="2624"/>
      <c r="M30" s="2624"/>
      <c r="N30" s="2624"/>
      <c r="O30" s="2624"/>
      <c r="P30" s="2624"/>
      <c r="Q30" s="2624"/>
      <c r="R30" s="2624"/>
      <c r="S30" s="2624"/>
      <c r="T30" s="2624"/>
      <c r="U30" s="2625"/>
    </row>
    <row r="31" spans="2:24" x14ac:dyDescent="0.25">
      <c r="H31" s="1365"/>
      <c r="I31" s="2624" t="str">
        <f ca="1">IF(OFFSET(INDIRECT($W$3),28,1)=0,"",OFFSET(INDIRECT($W$3),28,1))</f>
        <v/>
      </c>
      <c r="J31" s="2624"/>
      <c r="K31" s="2624"/>
      <c r="L31" s="2624"/>
      <c r="M31" s="2624"/>
      <c r="N31" s="2624"/>
      <c r="O31" s="2624"/>
      <c r="P31" s="2624"/>
      <c r="Q31" s="2624"/>
      <c r="R31" s="2624"/>
      <c r="S31" s="2624"/>
      <c r="T31" s="2624"/>
      <c r="U31" s="2625"/>
    </row>
    <row r="32" spans="2:24" x14ac:dyDescent="0.25">
      <c r="H32" s="1365"/>
      <c r="I32" s="2624" t="str">
        <f ca="1">IF(OFFSET(INDIRECT($W$3),29,1)=0,"",OFFSET(INDIRECT($W$3),29,1))</f>
        <v/>
      </c>
      <c r="J32" s="2624"/>
      <c r="K32" s="2624"/>
      <c r="L32" s="2624"/>
      <c r="M32" s="2624"/>
      <c r="N32" s="2624"/>
      <c r="O32" s="2624"/>
      <c r="P32" s="2624"/>
      <c r="Q32" s="2624"/>
      <c r="R32" s="2624"/>
      <c r="S32" s="2624"/>
      <c r="T32" s="2624"/>
      <c r="U32" s="2625"/>
    </row>
    <row r="33" spans="2:21" x14ac:dyDescent="0.25">
      <c r="H33" s="1365"/>
      <c r="I33" s="2624" t="str">
        <f ca="1">IF(OFFSET(INDIRECT($W$3),30,1)=0,"",OFFSET(INDIRECT($W$3),30,1))</f>
        <v/>
      </c>
      <c r="J33" s="2624"/>
      <c r="K33" s="2624"/>
      <c r="L33" s="2624"/>
      <c r="M33" s="2624"/>
      <c r="N33" s="2624"/>
      <c r="O33" s="2624"/>
      <c r="P33" s="2624"/>
      <c r="Q33" s="2624"/>
      <c r="R33" s="2624"/>
      <c r="S33" s="2624"/>
      <c r="T33" s="2624"/>
      <c r="U33" s="2625"/>
    </row>
    <row r="34" spans="2:21" ht="15.75" thickBot="1" x14ac:dyDescent="0.3">
      <c r="H34" s="1369"/>
      <c r="I34" s="1370"/>
      <c r="J34" s="1370"/>
      <c r="K34" s="1370"/>
      <c r="L34" s="1370"/>
      <c r="M34" s="1370"/>
      <c r="N34" s="1370"/>
      <c r="O34" s="1370"/>
      <c r="P34" s="1370"/>
      <c r="Q34" s="1370"/>
      <c r="R34" s="1370"/>
      <c r="S34" s="1370"/>
      <c r="T34" s="1370"/>
      <c r="U34" s="1371"/>
    </row>
    <row r="36" spans="2:21" s="407" customFormat="1" ht="19.5" hidden="1" customHeight="1" x14ac:dyDescent="0.25"/>
    <row r="37" spans="2:21" s="407" customFormat="1" hidden="1" x14ac:dyDescent="0.25"/>
    <row r="38" spans="2:21" s="408" customFormat="1" hidden="1" x14ac:dyDescent="0.25"/>
    <row r="39" spans="2:21" s="408" customFormat="1" hidden="1" x14ac:dyDescent="0.25"/>
    <row r="40" spans="2:21" s="408" customFormat="1" hidden="1" x14ac:dyDescent="0.25">
      <c r="E40" s="409"/>
    </row>
    <row r="41" spans="2:21" s="408" customFormat="1" hidden="1" x14ac:dyDescent="0.25"/>
    <row r="42" spans="2:21" s="408" customFormat="1" hidden="1" x14ac:dyDescent="0.25"/>
    <row r="43" spans="2:21" s="408" customFormat="1" hidden="1" x14ac:dyDescent="0.25"/>
    <row r="44" spans="2:21" s="408" customFormat="1" hidden="1" x14ac:dyDescent="0.25"/>
    <row r="45" spans="2:21" s="408" customFormat="1" hidden="1" x14ac:dyDescent="0.25"/>
    <row r="46" spans="2:21" s="408" customFormat="1" ht="18.75" hidden="1" x14ac:dyDescent="0.3">
      <c r="B46" s="410" t="s">
        <v>162</v>
      </c>
      <c r="C46" s="411"/>
      <c r="D46" s="411"/>
      <c r="E46" s="411"/>
      <c r="F46" s="411"/>
      <c r="G46" s="411"/>
      <c r="H46" s="411"/>
      <c r="I46" s="411"/>
    </row>
    <row r="47" spans="2:21" s="408" customFormat="1" ht="18.75" hidden="1" x14ac:dyDescent="0.3">
      <c r="B47" s="410"/>
      <c r="C47" s="411"/>
      <c r="D47" s="411"/>
      <c r="E47" s="411"/>
      <c r="F47" s="411"/>
      <c r="G47" s="411"/>
      <c r="H47" s="411"/>
      <c r="I47" s="411"/>
    </row>
    <row r="48" spans="2:21" s="408" customFormat="1" ht="15.75" hidden="1" x14ac:dyDescent="0.25">
      <c r="B48" s="411"/>
      <c r="C48" s="411" t="s">
        <v>650</v>
      </c>
      <c r="D48" s="411"/>
      <c r="E48" s="411"/>
      <c r="F48" s="411"/>
      <c r="G48" s="411"/>
      <c r="H48" s="411"/>
      <c r="I48" s="411"/>
    </row>
    <row r="49" spans="2:9" s="408" customFormat="1" ht="15.75" hidden="1" x14ac:dyDescent="0.25">
      <c r="B49" s="411"/>
      <c r="C49" s="411" t="s">
        <v>254</v>
      </c>
      <c r="D49" s="411"/>
      <c r="E49" s="411"/>
      <c r="F49" s="411"/>
      <c r="G49" s="411"/>
      <c r="H49" s="411"/>
      <c r="I49" s="411"/>
    </row>
    <row r="50" spans="2:9" s="408" customFormat="1" ht="15.75" hidden="1" x14ac:dyDescent="0.25">
      <c r="B50" s="411"/>
      <c r="C50" s="411" t="s">
        <v>163</v>
      </c>
      <c r="D50" s="411"/>
      <c r="E50" s="411"/>
      <c r="F50" s="411"/>
      <c r="G50" s="411"/>
      <c r="H50" s="411"/>
      <c r="I50" s="411"/>
    </row>
    <row r="51" spans="2:9" s="408" customFormat="1" ht="15.75" hidden="1" x14ac:dyDescent="0.25">
      <c r="B51" s="411"/>
      <c r="C51" s="411" t="s">
        <v>164</v>
      </c>
      <c r="D51" s="411"/>
      <c r="E51" s="411"/>
      <c r="F51" s="411"/>
      <c r="G51" s="411"/>
      <c r="H51" s="411"/>
      <c r="I51" s="411"/>
    </row>
    <row r="52" spans="2:9" s="408" customFormat="1" ht="15.75" hidden="1" x14ac:dyDescent="0.25">
      <c r="B52" s="411"/>
      <c r="C52" s="411" t="s">
        <v>165</v>
      </c>
      <c r="D52" s="411"/>
      <c r="E52" s="411"/>
      <c r="F52" s="411"/>
      <c r="G52" s="411"/>
      <c r="H52" s="411"/>
      <c r="I52" s="411"/>
    </row>
    <row r="53" spans="2:9" s="408" customFormat="1" hidden="1" x14ac:dyDescent="0.25"/>
    <row r="54" spans="2:9" s="408" customFormat="1" hidden="1" x14ac:dyDescent="0.25"/>
    <row r="55" spans="2:9" s="408" customFormat="1" hidden="1" x14ac:dyDescent="0.25"/>
    <row r="56" spans="2:9" s="408" customFormat="1" hidden="1" x14ac:dyDescent="0.25"/>
    <row r="57" spans="2:9" s="408" customFormat="1" hidden="1" x14ac:dyDescent="0.25"/>
    <row r="58" spans="2:9" s="408" customFormat="1" hidden="1" x14ac:dyDescent="0.25"/>
    <row r="59" spans="2:9" s="408" customFormat="1" hidden="1" x14ac:dyDescent="0.25"/>
    <row r="60" spans="2:9" s="408" customFormat="1" hidden="1" x14ac:dyDescent="0.25"/>
    <row r="61" spans="2:9" s="408" customFormat="1" hidden="1" x14ac:dyDescent="0.25"/>
    <row r="62" spans="2:9" s="408" customFormat="1" hidden="1" x14ac:dyDescent="0.25"/>
    <row r="63" spans="2:9" s="408" customFormat="1" hidden="1" x14ac:dyDescent="0.25"/>
    <row r="64" spans="2:9" s="408" customFormat="1" hidden="1" x14ac:dyDescent="0.25"/>
    <row r="65" spans="1:1" s="408" customFormat="1" hidden="1" x14ac:dyDescent="0.25"/>
    <row r="66" spans="1:1" s="408" customFormat="1" hidden="1" x14ac:dyDescent="0.25"/>
    <row r="67" spans="1:1" s="408" customFormat="1" hidden="1" x14ac:dyDescent="0.25"/>
    <row r="68" spans="1:1" s="408" customFormat="1" hidden="1" x14ac:dyDescent="0.25">
      <c r="A68" s="1372" t="s">
        <v>325</v>
      </c>
    </row>
    <row r="69" spans="1:1" s="408" customFormat="1" hidden="1" x14ac:dyDescent="0.25">
      <c r="A69" s="1372"/>
    </row>
    <row r="70" spans="1:1" s="408" customFormat="1" hidden="1" x14ac:dyDescent="0.25">
      <c r="A70" s="1372"/>
    </row>
    <row r="71" spans="1:1" s="408" customFormat="1" hidden="1" x14ac:dyDescent="0.25">
      <c r="A71" s="1372"/>
    </row>
    <row r="72" spans="1:1" s="408" customFormat="1" hidden="1" x14ac:dyDescent="0.25">
      <c r="A72" s="1372"/>
    </row>
    <row r="73" spans="1:1" s="408" customFormat="1" hidden="1" x14ac:dyDescent="0.25">
      <c r="A73" s="1372"/>
    </row>
    <row r="74" spans="1:1" s="408" customFormat="1" hidden="1" x14ac:dyDescent="0.25">
      <c r="A74" s="1372"/>
    </row>
    <row r="75" spans="1:1" s="408" customFormat="1" hidden="1" x14ac:dyDescent="0.25">
      <c r="A75" s="1372"/>
    </row>
    <row r="76" spans="1:1" s="408" customFormat="1" hidden="1" x14ac:dyDescent="0.25">
      <c r="A76" s="1372"/>
    </row>
    <row r="77" spans="1:1" s="408" customFormat="1" hidden="1" x14ac:dyDescent="0.25">
      <c r="A77" s="1372"/>
    </row>
    <row r="78" spans="1:1" s="408" customFormat="1" hidden="1" x14ac:dyDescent="0.25">
      <c r="A78" s="1372"/>
    </row>
    <row r="79" spans="1:1" s="408" customFormat="1" hidden="1" x14ac:dyDescent="0.25">
      <c r="A79" s="1372"/>
    </row>
    <row r="80" spans="1:1" s="408" customFormat="1" hidden="1" x14ac:dyDescent="0.25">
      <c r="A80" s="1372"/>
    </row>
    <row r="81" spans="1:17" s="408" customFormat="1" hidden="1" x14ac:dyDescent="0.25">
      <c r="A81" s="1372"/>
    </row>
    <row r="82" spans="1:17" s="408" customFormat="1" hidden="1" x14ac:dyDescent="0.25">
      <c r="A82" s="1372"/>
    </row>
    <row r="83" spans="1:17" s="408" customFormat="1" hidden="1" x14ac:dyDescent="0.25">
      <c r="A83" s="1372"/>
    </row>
    <row r="84" spans="1:17" s="408" customFormat="1" hidden="1" x14ac:dyDescent="0.25">
      <c r="A84" s="1372"/>
    </row>
    <row r="85" spans="1:17" s="408" customFormat="1" hidden="1" x14ac:dyDescent="0.25">
      <c r="A85" s="1372"/>
    </row>
    <row r="86" spans="1:17" s="408" customFormat="1" hidden="1" x14ac:dyDescent="0.25">
      <c r="A86" s="1372"/>
    </row>
    <row r="87" spans="1:17" s="408" customFormat="1" hidden="1" x14ac:dyDescent="0.25">
      <c r="A87" s="1372"/>
    </row>
    <row r="88" spans="1:17" s="408" customFormat="1" hidden="1" x14ac:dyDescent="0.25">
      <c r="A88" s="1372"/>
    </row>
    <row r="89" spans="1:17" s="408" customFormat="1" hidden="1" x14ac:dyDescent="0.25">
      <c r="A89" s="1372"/>
    </row>
    <row r="90" spans="1:17" s="408" customFormat="1" hidden="1" x14ac:dyDescent="0.25">
      <c r="A90" s="1372"/>
    </row>
    <row r="91" spans="1:17" s="408" customFormat="1" hidden="1" x14ac:dyDescent="0.25">
      <c r="A91" s="1372"/>
    </row>
    <row r="92" spans="1:17" s="408" customFormat="1" hidden="1" x14ac:dyDescent="0.25">
      <c r="A92" s="1372"/>
    </row>
    <row r="93" spans="1:17" s="408" customFormat="1" hidden="1" x14ac:dyDescent="0.25"/>
    <row r="94" spans="1:17" s="408" customFormat="1" ht="18.75" hidden="1" x14ac:dyDescent="0.3">
      <c r="B94" s="410" t="s">
        <v>636</v>
      </c>
      <c r="C94" s="411"/>
      <c r="D94" s="411"/>
      <c r="E94" s="411"/>
      <c r="F94" s="411"/>
      <c r="G94" s="411"/>
      <c r="H94" s="411"/>
      <c r="I94" s="411"/>
      <c r="J94" s="411"/>
      <c r="K94" s="411"/>
      <c r="L94" s="411"/>
      <c r="M94" s="411"/>
      <c r="N94" s="411"/>
      <c r="O94" s="411"/>
      <c r="P94" s="411"/>
      <c r="Q94" s="411"/>
    </row>
    <row r="95" spans="1:17" s="408" customFormat="1" ht="15.75" hidden="1" x14ac:dyDescent="0.25"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1"/>
      <c r="M95" s="411"/>
      <c r="N95" s="411"/>
      <c r="O95" s="411"/>
      <c r="P95" s="411"/>
      <c r="Q95" s="411"/>
    </row>
    <row r="96" spans="1:17" s="408" customFormat="1" ht="15.75" hidden="1" x14ac:dyDescent="0.25">
      <c r="C96" s="412" t="s">
        <v>167</v>
      </c>
      <c r="D96" s="411"/>
      <c r="E96" s="411"/>
      <c r="F96" s="411"/>
      <c r="G96" s="411"/>
      <c r="H96" s="411"/>
      <c r="I96" s="411"/>
      <c r="J96" s="411"/>
      <c r="K96" s="411"/>
      <c r="L96" s="411"/>
      <c r="M96" s="411"/>
      <c r="N96" s="411"/>
      <c r="O96" s="411"/>
      <c r="P96" s="411"/>
      <c r="Q96" s="411"/>
    </row>
    <row r="97" spans="2:17" s="408" customFormat="1" ht="15.75" hidden="1" x14ac:dyDescent="0.25"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1"/>
      <c r="M97" s="411"/>
      <c r="N97" s="411"/>
      <c r="O97" s="411"/>
      <c r="P97" s="411"/>
      <c r="Q97" s="411"/>
    </row>
    <row r="98" spans="2:17" s="408" customFormat="1" ht="15.75" hidden="1" x14ac:dyDescent="0.25">
      <c r="B98" s="411"/>
      <c r="C98" s="411" t="s">
        <v>436</v>
      </c>
      <c r="D98" s="411"/>
      <c r="E98" s="411"/>
      <c r="F98" s="411"/>
      <c r="G98" s="411"/>
      <c r="H98" s="411"/>
      <c r="I98" s="411"/>
      <c r="J98" s="411"/>
      <c r="K98" s="411"/>
      <c r="L98" s="411"/>
      <c r="M98" s="411"/>
      <c r="N98" s="411"/>
      <c r="O98" s="411"/>
      <c r="P98" s="411"/>
      <c r="Q98" s="411"/>
    </row>
    <row r="99" spans="2:17" s="408" customFormat="1" ht="15.75" hidden="1" x14ac:dyDescent="0.25">
      <c r="B99" s="411"/>
      <c r="C99" s="411" t="s">
        <v>651</v>
      </c>
      <c r="E99" s="411"/>
      <c r="F99" s="411"/>
      <c r="G99" s="411"/>
      <c r="H99" s="411"/>
      <c r="I99" s="411"/>
      <c r="J99" s="411"/>
      <c r="K99" s="411"/>
      <c r="L99" s="411"/>
      <c r="M99" s="411"/>
      <c r="N99" s="411"/>
      <c r="O99" s="411"/>
      <c r="P99" s="411"/>
      <c r="Q99" s="411"/>
    </row>
    <row r="100" spans="2:17" s="408" customFormat="1" ht="15.75" hidden="1" x14ac:dyDescent="0.25">
      <c r="B100" s="411"/>
      <c r="C100" s="411" t="s">
        <v>652</v>
      </c>
      <c r="E100" s="411"/>
      <c r="F100" s="411"/>
      <c r="G100" s="411"/>
      <c r="H100" s="411"/>
      <c r="I100" s="411"/>
      <c r="J100" s="411"/>
      <c r="K100" s="411"/>
      <c r="L100" s="411"/>
      <c r="M100" s="411"/>
      <c r="N100" s="411"/>
      <c r="O100" s="411"/>
      <c r="P100" s="411"/>
      <c r="Q100" s="411"/>
    </row>
    <row r="101" spans="2:17" s="408" customFormat="1" ht="15.75" hidden="1" x14ac:dyDescent="0.25">
      <c r="B101" s="411"/>
      <c r="C101" s="411" t="s">
        <v>653</v>
      </c>
      <c r="E101" s="411"/>
      <c r="F101" s="411"/>
      <c r="G101" s="411"/>
      <c r="H101" s="411"/>
      <c r="I101" s="411"/>
      <c r="J101" s="411"/>
      <c r="K101" s="411"/>
      <c r="L101" s="411"/>
      <c r="M101" s="411"/>
      <c r="N101" s="411"/>
      <c r="O101" s="411"/>
      <c r="P101" s="411"/>
      <c r="Q101" s="411"/>
    </row>
    <row r="102" spans="2:17" s="408" customFormat="1" ht="15.75" hidden="1" x14ac:dyDescent="0.25">
      <c r="B102" s="411"/>
      <c r="C102" s="411" t="s">
        <v>654</v>
      </c>
      <c r="E102" s="411"/>
      <c r="F102" s="411"/>
      <c r="G102" s="411"/>
      <c r="H102" s="411"/>
      <c r="I102" s="411"/>
      <c r="J102" s="411"/>
      <c r="K102" s="411"/>
      <c r="L102" s="411"/>
      <c r="M102" s="411"/>
      <c r="N102" s="411"/>
      <c r="O102" s="411"/>
      <c r="P102" s="411"/>
      <c r="Q102" s="411"/>
    </row>
    <row r="103" spans="2:17" s="408" customFormat="1" ht="15.75" hidden="1" x14ac:dyDescent="0.25">
      <c r="B103" s="411"/>
      <c r="C103" s="411" t="s">
        <v>655</v>
      </c>
      <c r="E103" s="411"/>
      <c r="F103" s="411"/>
      <c r="G103" s="411"/>
      <c r="H103" s="411"/>
      <c r="I103" s="411"/>
      <c r="J103" s="411"/>
      <c r="K103" s="411"/>
      <c r="L103" s="411"/>
      <c r="M103" s="411"/>
      <c r="N103" s="411"/>
      <c r="O103" s="411"/>
      <c r="P103" s="411"/>
      <c r="Q103" s="411"/>
    </row>
    <row r="104" spans="2:17" s="408" customFormat="1" ht="15.75" hidden="1" x14ac:dyDescent="0.25">
      <c r="B104" s="411"/>
      <c r="C104" s="411"/>
      <c r="D104" s="411"/>
      <c r="E104" s="411"/>
      <c r="F104" s="411"/>
      <c r="G104" s="411"/>
      <c r="H104" s="411"/>
      <c r="I104" s="411"/>
      <c r="J104" s="411"/>
      <c r="K104" s="411"/>
      <c r="L104" s="411"/>
      <c r="M104" s="411"/>
      <c r="N104" s="411"/>
      <c r="O104" s="411"/>
      <c r="P104" s="411"/>
      <c r="Q104" s="411"/>
    </row>
    <row r="105" spans="2:17" s="408" customFormat="1" ht="15.75" hidden="1" x14ac:dyDescent="0.25">
      <c r="C105" s="412" t="s">
        <v>166</v>
      </c>
      <c r="D105" s="411"/>
      <c r="E105" s="411"/>
      <c r="F105" s="411"/>
      <c r="G105" s="411"/>
      <c r="H105" s="411"/>
      <c r="I105" s="411"/>
      <c r="J105" s="411"/>
      <c r="K105" s="411"/>
      <c r="L105" s="411"/>
      <c r="M105" s="411"/>
      <c r="N105" s="411"/>
      <c r="O105" s="411"/>
      <c r="P105" s="411"/>
      <c r="Q105" s="411"/>
    </row>
    <row r="106" spans="2:17" s="408" customFormat="1" ht="15.75" hidden="1" x14ac:dyDescent="0.25">
      <c r="B106" s="411"/>
      <c r="C106" s="411"/>
      <c r="D106" s="411"/>
      <c r="E106" s="411"/>
      <c r="F106" s="411"/>
      <c r="G106" s="411"/>
      <c r="H106" s="411"/>
      <c r="I106" s="411"/>
      <c r="J106" s="411"/>
      <c r="K106" s="411"/>
      <c r="L106" s="411"/>
      <c r="M106" s="411"/>
      <c r="N106" s="411"/>
      <c r="O106" s="411"/>
      <c r="P106" s="411"/>
      <c r="Q106" s="411"/>
    </row>
    <row r="107" spans="2:17" s="408" customFormat="1" ht="15.75" hidden="1" x14ac:dyDescent="0.25">
      <c r="B107" s="411"/>
      <c r="C107" s="411" t="s">
        <v>309</v>
      </c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</row>
    <row r="108" spans="2:17" s="408" customFormat="1" ht="15.75" hidden="1" x14ac:dyDescent="0.25">
      <c r="B108" s="411"/>
      <c r="C108" s="411" t="s">
        <v>656</v>
      </c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</row>
    <row r="109" spans="2:17" s="408" customFormat="1" ht="15.75" hidden="1" x14ac:dyDescent="0.25">
      <c r="B109" s="411"/>
      <c r="C109" s="411" t="s">
        <v>736</v>
      </c>
      <c r="E109" s="411"/>
      <c r="F109" s="411"/>
      <c r="G109" s="411"/>
      <c r="H109" s="411"/>
      <c r="I109" s="411"/>
      <c r="J109" s="411"/>
      <c r="K109" s="411"/>
      <c r="L109" s="411"/>
      <c r="M109" s="411"/>
      <c r="N109" s="411"/>
      <c r="O109" s="411"/>
      <c r="P109" s="411"/>
      <c r="Q109" s="411"/>
    </row>
    <row r="110" spans="2:17" s="408" customFormat="1" ht="15.75" hidden="1" x14ac:dyDescent="0.25">
      <c r="B110" s="411"/>
      <c r="C110" s="411" t="s">
        <v>737</v>
      </c>
      <c r="E110" s="411"/>
      <c r="F110" s="411"/>
      <c r="G110" s="411"/>
      <c r="H110" s="411"/>
      <c r="I110" s="411"/>
      <c r="J110" s="411"/>
      <c r="K110" s="411"/>
      <c r="L110" s="411"/>
      <c r="M110" s="411"/>
      <c r="N110" s="411"/>
      <c r="O110" s="411"/>
      <c r="P110" s="411"/>
      <c r="Q110" s="411"/>
    </row>
    <row r="111" spans="2:17" s="408" customFormat="1" ht="15.75" hidden="1" x14ac:dyDescent="0.25">
      <c r="B111" s="411"/>
      <c r="C111" s="411" t="s">
        <v>738</v>
      </c>
      <c r="E111" s="411"/>
      <c r="F111" s="411"/>
      <c r="G111" s="411"/>
      <c r="H111" s="411"/>
      <c r="I111" s="411"/>
      <c r="J111" s="411"/>
      <c r="K111" s="411"/>
      <c r="L111" s="411"/>
      <c r="M111" s="411"/>
      <c r="N111" s="411"/>
      <c r="O111" s="411"/>
      <c r="P111" s="411"/>
      <c r="Q111" s="411"/>
    </row>
    <row r="112" spans="2:17" s="408" customFormat="1" ht="15.75" hidden="1" x14ac:dyDescent="0.25">
      <c r="B112" s="411"/>
      <c r="C112" s="411" t="s">
        <v>739</v>
      </c>
      <c r="L112" s="411"/>
      <c r="M112" s="411"/>
      <c r="N112" s="411"/>
      <c r="O112" s="411"/>
      <c r="P112" s="411"/>
      <c r="Q112" s="411"/>
    </row>
    <row r="113" spans="1:17" s="408" customFormat="1" ht="15.75" hidden="1" x14ac:dyDescent="0.25">
      <c r="B113" s="411"/>
      <c r="C113" s="411" t="s">
        <v>740</v>
      </c>
      <c r="E113" s="411"/>
      <c r="F113" s="411"/>
      <c r="G113" s="411"/>
      <c r="H113" s="411"/>
      <c r="I113" s="411"/>
      <c r="J113" s="411"/>
      <c r="K113" s="411"/>
      <c r="L113" s="411"/>
      <c r="M113" s="411"/>
      <c r="N113" s="411"/>
      <c r="O113" s="411"/>
      <c r="P113" s="411"/>
      <c r="Q113" s="411"/>
    </row>
    <row r="114" spans="1:17" s="408" customFormat="1" ht="15.75" hidden="1" x14ac:dyDescent="0.25">
      <c r="C114" s="411" t="s">
        <v>741</v>
      </c>
      <c r="E114" s="411"/>
      <c r="F114" s="411"/>
      <c r="G114" s="411"/>
      <c r="H114" s="411"/>
      <c r="I114" s="411"/>
      <c r="J114" s="411"/>
      <c r="K114" s="411"/>
    </row>
    <row r="115" spans="1:17" s="408" customFormat="1" ht="15.75" hidden="1" x14ac:dyDescent="0.25">
      <c r="C115" s="411" t="s">
        <v>742</v>
      </c>
      <c r="J115" s="411"/>
    </row>
    <row r="116" spans="1:17" s="408" customFormat="1" hidden="1" x14ac:dyDescent="0.25"/>
    <row r="117" spans="1:17" s="408" customFormat="1" hidden="1" x14ac:dyDescent="0.25"/>
    <row r="118" spans="1:17" s="408" customFormat="1" hidden="1" x14ac:dyDescent="0.25"/>
    <row r="119" spans="1:17" s="408" customFormat="1" hidden="1" x14ac:dyDescent="0.25"/>
    <row r="120" spans="1:17" s="408" customFormat="1" hidden="1" x14ac:dyDescent="0.25">
      <c r="A120" s="1372" t="s">
        <v>325</v>
      </c>
    </row>
    <row r="121" spans="1:17" s="408" customFormat="1" hidden="1" x14ac:dyDescent="0.25"/>
    <row r="122" spans="1:17" s="408" customFormat="1" hidden="1" x14ac:dyDescent="0.25"/>
    <row r="123" spans="1:17" s="408" customFormat="1" hidden="1" x14ac:dyDescent="0.25"/>
    <row r="124" spans="1:17" s="408" customFormat="1" hidden="1" x14ac:dyDescent="0.25"/>
    <row r="125" spans="1:17" s="408" customFormat="1" hidden="1" x14ac:dyDescent="0.25"/>
    <row r="126" spans="1:17" s="408" customFormat="1" hidden="1" x14ac:dyDescent="0.25"/>
    <row r="127" spans="1:17" s="408" customFormat="1" hidden="1" x14ac:dyDescent="0.25"/>
    <row r="128" spans="1:17" s="408" customFormat="1" hidden="1" x14ac:dyDescent="0.25"/>
    <row r="129" spans="2:7" s="408" customFormat="1" hidden="1" x14ac:dyDescent="0.25"/>
    <row r="130" spans="2:7" s="408" customFormat="1" hidden="1" x14ac:dyDescent="0.25"/>
    <row r="131" spans="2:7" s="408" customFormat="1" hidden="1" x14ac:dyDescent="0.25"/>
    <row r="132" spans="2:7" s="408" customFormat="1" hidden="1" x14ac:dyDescent="0.25"/>
    <row r="133" spans="2:7" s="408" customFormat="1" hidden="1" x14ac:dyDescent="0.25"/>
    <row r="134" spans="2:7" s="408" customFormat="1" hidden="1" x14ac:dyDescent="0.25"/>
    <row r="135" spans="2:7" s="408" customFormat="1" hidden="1" x14ac:dyDescent="0.25"/>
    <row r="136" spans="2:7" s="408" customFormat="1" hidden="1" x14ac:dyDescent="0.25"/>
    <row r="137" spans="2:7" s="408" customFormat="1" hidden="1" x14ac:dyDescent="0.25"/>
    <row r="138" spans="2:7" s="408" customFormat="1" hidden="1" x14ac:dyDescent="0.25"/>
    <row r="139" spans="2:7" s="408" customFormat="1" hidden="1" x14ac:dyDescent="0.25"/>
    <row r="140" spans="2:7" s="408" customFormat="1" ht="18.75" hidden="1" x14ac:dyDescent="0.3">
      <c r="B140" s="410" t="s">
        <v>280</v>
      </c>
      <c r="C140" s="411"/>
      <c r="D140" s="411"/>
      <c r="E140" s="411"/>
      <c r="F140" s="411"/>
      <c r="G140" s="411"/>
    </row>
    <row r="141" spans="2:7" s="408" customFormat="1" ht="15.75" hidden="1" x14ac:dyDescent="0.25">
      <c r="B141" s="411"/>
      <c r="C141" s="411"/>
      <c r="D141" s="411"/>
      <c r="E141" s="411"/>
      <c r="F141" s="411"/>
      <c r="G141" s="411"/>
    </row>
    <row r="142" spans="2:7" s="408" customFormat="1" ht="15.75" hidden="1" x14ac:dyDescent="0.25">
      <c r="B142" s="411"/>
      <c r="C142" s="411" t="s">
        <v>508</v>
      </c>
      <c r="D142" s="411"/>
      <c r="E142" s="411"/>
      <c r="F142" s="411"/>
      <c r="G142" s="411"/>
    </row>
    <row r="143" spans="2:7" s="408" customFormat="1" ht="15.75" hidden="1" x14ac:dyDescent="0.25">
      <c r="B143" s="411"/>
      <c r="C143" s="411" t="s">
        <v>323</v>
      </c>
      <c r="D143" s="411"/>
      <c r="E143" s="411"/>
      <c r="F143" s="411"/>
      <c r="G143" s="411"/>
    </row>
    <row r="144" spans="2:7" s="408" customFormat="1" ht="15.75" hidden="1" x14ac:dyDescent="0.25">
      <c r="B144" s="411"/>
      <c r="C144" s="411" t="s">
        <v>281</v>
      </c>
      <c r="D144" s="411"/>
      <c r="E144" s="411"/>
      <c r="F144" s="411"/>
      <c r="G144" s="411"/>
    </row>
    <row r="145" spans="2:7" s="408" customFormat="1" ht="15.75" hidden="1" x14ac:dyDescent="0.25">
      <c r="B145" s="411"/>
      <c r="C145" s="411" t="s">
        <v>657</v>
      </c>
      <c r="E145" s="411"/>
      <c r="F145" s="411"/>
      <c r="G145" s="411"/>
    </row>
    <row r="146" spans="2:7" s="408" customFormat="1" ht="15.75" hidden="1" x14ac:dyDescent="0.25">
      <c r="B146" s="411"/>
      <c r="C146" s="411" t="s">
        <v>658</v>
      </c>
      <c r="E146" s="411"/>
      <c r="F146" s="411"/>
      <c r="G146" s="411"/>
    </row>
    <row r="147" spans="2:7" s="408" customFormat="1" ht="15.75" hidden="1" x14ac:dyDescent="0.25">
      <c r="B147" s="411"/>
      <c r="C147" s="411" t="s">
        <v>659</v>
      </c>
      <c r="E147" s="411"/>
      <c r="F147" s="411"/>
      <c r="G147" s="411"/>
    </row>
    <row r="148" spans="2:7" s="408" customFormat="1" ht="15.75" hidden="1" x14ac:dyDescent="0.25">
      <c r="B148" s="411"/>
      <c r="C148" s="411"/>
      <c r="D148" s="411"/>
      <c r="E148" s="411"/>
      <c r="F148" s="411"/>
      <c r="G148" s="411"/>
    </row>
    <row r="149" spans="2:7" s="408" customFormat="1" hidden="1" x14ac:dyDescent="0.25"/>
    <row r="150" spans="2:7" s="408" customFormat="1" hidden="1" x14ac:dyDescent="0.25"/>
    <row r="151" spans="2:7" s="408" customFormat="1" hidden="1" x14ac:dyDescent="0.25"/>
    <row r="152" spans="2:7" s="408" customFormat="1" hidden="1" x14ac:dyDescent="0.25"/>
    <row r="153" spans="2:7" s="408" customFormat="1" hidden="1" x14ac:dyDescent="0.25"/>
    <row r="154" spans="2:7" s="408" customFormat="1" hidden="1" x14ac:dyDescent="0.25"/>
    <row r="155" spans="2:7" s="408" customFormat="1" hidden="1" x14ac:dyDescent="0.25"/>
    <row r="156" spans="2:7" s="408" customFormat="1" hidden="1" x14ac:dyDescent="0.25"/>
    <row r="157" spans="2:7" s="408" customFormat="1" hidden="1" x14ac:dyDescent="0.25"/>
    <row r="158" spans="2:7" s="408" customFormat="1" hidden="1" x14ac:dyDescent="0.25"/>
    <row r="159" spans="2:7" s="408" customFormat="1" hidden="1" x14ac:dyDescent="0.25"/>
    <row r="160" spans="2:7" s="408" customFormat="1" hidden="1" x14ac:dyDescent="0.25"/>
    <row r="161" spans="1:15" s="408" customFormat="1" hidden="1" x14ac:dyDescent="0.25"/>
    <row r="162" spans="1:15" s="408" customFormat="1" hidden="1" x14ac:dyDescent="0.25"/>
    <row r="163" spans="1:15" s="408" customFormat="1" hidden="1" x14ac:dyDescent="0.25"/>
    <row r="164" spans="1:15" s="408" customFormat="1" hidden="1" x14ac:dyDescent="0.25">
      <c r="A164" s="1372" t="s">
        <v>325</v>
      </c>
    </row>
    <row r="165" spans="1:15" s="408" customFormat="1" hidden="1" x14ac:dyDescent="0.25"/>
    <row r="166" spans="1:15" s="408" customFormat="1" hidden="1" x14ac:dyDescent="0.25"/>
    <row r="167" spans="1:15" s="408" customFormat="1" hidden="1" x14ac:dyDescent="0.25"/>
    <row r="168" spans="1:15" s="408" customFormat="1" hidden="1" x14ac:dyDescent="0.25"/>
    <row r="169" spans="1:15" s="408" customFormat="1" hidden="1" x14ac:dyDescent="0.25"/>
    <row r="170" spans="1:15" s="408" customFormat="1" hidden="1" x14ac:dyDescent="0.25"/>
    <row r="171" spans="1:15" s="408" customFormat="1" hidden="1" x14ac:dyDescent="0.25"/>
    <row r="172" spans="1:15" s="408" customFormat="1" hidden="1" x14ac:dyDescent="0.25"/>
    <row r="173" spans="1:15" s="408" customFormat="1" ht="18.75" hidden="1" x14ac:dyDescent="0.3">
      <c r="B173" s="410" t="s">
        <v>285</v>
      </c>
      <c r="C173" s="411"/>
      <c r="D173" s="411"/>
      <c r="E173" s="411"/>
      <c r="F173" s="411"/>
      <c r="G173" s="411"/>
      <c r="H173" s="411"/>
      <c r="I173" s="411"/>
      <c r="J173" s="411"/>
      <c r="K173" s="411"/>
      <c r="L173" s="411"/>
      <c r="M173" s="411"/>
      <c r="N173" s="411"/>
      <c r="O173" s="411"/>
    </row>
    <row r="174" spans="1:15" s="408" customFormat="1" ht="15.75" hidden="1" x14ac:dyDescent="0.25">
      <c r="B174" s="411"/>
      <c r="C174" s="411"/>
      <c r="D174" s="411"/>
      <c r="E174" s="411"/>
      <c r="F174" s="411"/>
      <c r="G174" s="411"/>
      <c r="H174" s="411"/>
      <c r="I174" s="411"/>
      <c r="J174" s="411"/>
      <c r="K174" s="411"/>
      <c r="L174" s="411"/>
      <c r="M174" s="411"/>
      <c r="N174" s="411"/>
      <c r="O174" s="411"/>
    </row>
    <row r="175" spans="1:15" s="408" customFormat="1" ht="15.75" hidden="1" x14ac:dyDescent="0.25">
      <c r="B175" s="411"/>
      <c r="C175" s="412" t="s">
        <v>286</v>
      </c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</row>
    <row r="176" spans="1:15" s="408" customFormat="1" ht="15.75" hidden="1" x14ac:dyDescent="0.25">
      <c r="B176" s="411"/>
      <c r="C176" s="411" t="s">
        <v>743</v>
      </c>
      <c r="D176" s="411"/>
      <c r="E176" s="411"/>
      <c r="F176" s="411"/>
      <c r="G176" s="411"/>
      <c r="I176" s="411"/>
      <c r="J176" s="411"/>
      <c r="K176" s="411"/>
      <c r="L176" s="411"/>
      <c r="M176" s="411"/>
      <c r="N176" s="411"/>
      <c r="O176" s="411"/>
    </row>
    <row r="177" spans="2:15" s="408" customFormat="1" ht="15.75" hidden="1" x14ac:dyDescent="0.25">
      <c r="B177" s="411"/>
      <c r="C177" s="411" t="s">
        <v>744</v>
      </c>
      <c r="D177" s="411"/>
      <c r="E177" s="411"/>
      <c r="F177" s="411"/>
      <c r="G177" s="411"/>
      <c r="I177" s="411"/>
      <c r="J177" s="411"/>
      <c r="K177" s="411"/>
      <c r="L177" s="411"/>
      <c r="M177" s="411"/>
      <c r="N177" s="411"/>
      <c r="O177" s="411"/>
    </row>
    <row r="178" spans="2:15" s="408" customFormat="1" ht="15.75" hidden="1" x14ac:dyDescent="0.25">
      <c r="B178" s="411"/>
      <c r="C178" s="411" t="s">
        <v>745</v>
      </c>
      <c r="D178" s="411"/>
      <c r="E178" s="411"/>
      <c r="F178" s="411"/>
      <c r="G178" s="411"/>
      <c r="I178" s="411"/>
      <c r="J178" s="411"/>
      <c r="K178" s="411"/>
      <c r="L178" s="411"/>
      <c r="M178" s="411"/>
      <c r="N178" s="411"/>
      <c r="O178" s="411"/>
    </row>
    <row r="179" spans="2:15" s="408" customFormat="1" ht="15.75" hidden="1" x14ac:dyDescent="0.25">
      <c r="B179" s="411"/>
      <c r="C179" s="411" t="s">
        <v>746</v>
      </c>
      <c r="D179" s="411"/>
      <c r="E179" s="411"/>
      <c r="F179" s="411"/>
      <c r="G179" s="411"/>
      <c r="I179" s="411"/>
      <c r="J179" s="411"/>
      <c r="K179" s="411"/>
      <c r="L179" s="411"/>
      <c r="M179" s="411"/>
      <c r="N179" s="411"/>
      <c r="O179" s="411"/>
    </row>
    <row r="180" spans="2:15" s="408" customFormat="1" ht="15.75" hidden="1" x14ac:dyDescent="0.25">
      <c r="B180" s="411"/>
      <c r="C180" s="411"/>
      <c r="D180" s="411"/>
      <c r="E180" s="411"/>
      <c r="F180" s="411"/>
      <c r="G180" s="411"/>
      <c r="H180" s="411"/>
      <c r="I180" s="411"/>
      <c r="J180" s="411"/>
      <c r="K180" s="411"/>
      <c r="L180" s="411"/>
      <c r="M180" s="411"/>
      <c r="N180" s="411"/>
      <c r="O180" s="411"/>
    </row>
    <row r="181" spans="2:15" s="408" customFormat="1" ht="15.75" hidden="1" x14ac:dyDescent="0.25">
      <c r="B181" s="411"/>
      <c r="C181" s="412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</row>
    <row r="182" spans="2:15" s="408" customFormat="1" ht="17.25" hidden="1" customHeight="1" x14ac:dyDescent="0.25">
      <c r="B182" s="411"/>
      <c r="C182" s="2623" t="s">
        <v>660</v>
      </c>
      <c r="D182" s="2623"/>
      <c r="E182" s="2623"/>
      <c r="F182" s="2623"/>
      <c r="G182" s="2623"/>
      <c r="H182" s="2623"/>
      <c r="I182" s="2623"/>
      <c r="J182" s="2623"/>
      <c r="K182" s="2623"/>
      <c r="L182" s="2623"/>
      <c r="M182" s="413"/>
      <c r="N182" s="413"/>
      <c r="O182" s="413"/>
    </row>
    <row r="183" spans="2:15" s="408" customFormat="1" ht="19.5" hidden="1" customHeight="1" x14ac:dyDescent="0.25">
      <c r="B183" s="411"/>
      <c r="C183" s="411" t="s">
        <v>661</v>
      </c>
      <c r="M183" s="411"/>
      <c r="N183" s="411"/>
      <c r="O183" s="411"/>
    </row>
    <row r="184" spans="2:15" s="408" customFormat="1" ht="15.75" hidden="1" x14ac:dyDescent="0.25">
      <c r="B184" s="411"/>
      <c r="C184" s="2623" t="s">
        <v>713</v>
      </c>
      <c r="D184" s="2623"/>
      <c r="E184" s="2623"/>
      <c r="F184" s="2623"/>
      <c r="G184" s="2623"/>
      <c r="H184" s="2623"/>
      <c r="I184" s="2623"/>
      <c r="J184" s="2623"/>
      <c r="K184" s="2623"/>
      <c r="L184" s="2623"/>
      <c r="M184" s="411"/>
      <c r="N184" s="411"/>
      <c r="O184" s="411"/>
    </row>
    <row r="185" spans="2:15" s="408" customFormat="1" ht="15.75" hidden="1" x14ac:dyDescent="0.25">
      <c r="B185" s="411"/>
      <c r="D185" s="411"/>
      <c r="E185" s="411"/>
      <c r="F185" s="411"/>
      <c r="G185" s="411"/>
      <c r="H185" s="411"/>
      <c r="I185" s="411"/>
      <c r="J185" s="411"/>
      <c r="K185" s="411"/>
      <c r="M185" s="411"/>
      <c r="N185" s="411"/>
      <c r="O185" s="411"/>
    </row>
    <row r="186" spans="2:15" s="408" customFormat="1" ht="15.75" hidden="1" x14ac:dyDescent="0.25">
      <c r="B186" s="411"/>
      <c r="C186" s="408" t="s">
        <v>714</v>
      </c>
      <c r="I186" s="411"/>
      <c r="J186" s="411"/>
      <c r="K186" s="411"/>
      <c r="M186" s="411"/>
      <c r="N186" s="411"/>
      <c r="O186" s="411"/>
    </row>
    <row r="187" spans="2:15" s="408" customFormat="1" ht="15.75" hidden="1" x14ac:dyDescent="0.25">
      <c r="B187" s="411"/>
      <c r="J187" s="411"/>
      <c r="K187" s="411"/>
      <c r="L187" s="411"/>
      <c r="M187" s="411"/>
      <c r="N187" s="411"/>
      <c r="O187" s="411"/>
    </row>
    <row r="188" spans="2:15" s="408" customFormat="1" ht="15.75" hidden="1" x14ac:dyDescent="0.25">
      <c r="B188" s="411"/>
      <c r="J188" s="411"/>
      <c r="K188" s="411"/>
      <c r="L188" s="411"/>
      <c r="M188" s="411"/>
      <c r="N188" s="411"/>
      <c r="O188" s="411"/>
    </row>
    <row r="189" spans="2:15" s="408" customFormat="1" ht="15.75" hidden="1" x14ac:dyDescent="0.25">
      <c r="B189" s="411"/>
      <c r="C189" s="411"/>
      <c r="D189" s="411"/>
      <c r="E189" s="411"/>
      <c r="F189" s="411"/>
      <c r="G189" s="411"/>
      <c r="H189" s="411"/>
      <c r="I189" s="411"/>
      <c r="J189" s="411"/>
      <c r="K189" s="411"/>
      <c r="L189" s="411"/>
      <c r="M189" s="411"/>
      <c r="N189" s="411"/>
      <c r="O189" s="411"/>
    </row>
    <row r="190" spans="2:15" s="408" customFormat="1" hidden="1" x14ac:dyDescent="0.25"/>
    <row r="191" spans="2:15" s="408" customFormat="1" hidden="1" x14ac:dyDescent="0.25"/>
    <row r="192" spans="2:15" s="408" customFormat="1" hidden="1" x14ac:dyDescent="0.25"/>
    <row r="193" spans="1:1" s="408" customFormat="1" hidden="1" x14ac:dyDescent="0.25"/>
    <row r="194" spans="1:1" s="408" customFormat="1" hidden="1" x14ac:dyDescent="0.25"/>
    <row r="195" spans="1:1" s="408" customFormat="1" hidden="1" x14ac:dyDescent="0.25"/>
    <row r="196" spans="1:1" s="408" customFormat="1" hidden="1" x14ac:dyDescent="0.25"/>
    <row r="197" spans="1:1" s="408" customFormat="1" hidden="1" x14ac:dyDescent="0.25"/>
    <row r="198" spans="1:1" s="408" customFormat="1" hidden="1" x14ac:dyDescent="0.25">
      <c r="A198" s="1372" t="s">
        <v>325</v>
      </c>
    </row>
    <row r="199" spans="1:1" s="408" customFormat="1" hidden="1" x14ac:dyDescent="0.25"/>
    <row r="200" spans="1:1" s="408" customFormat="1" hidden="1" x14ac:dyDescent="0.25"/>
    <row r="201" spans="1:1" s="408" customFormat="1" hidden="1" x14ac:dyDescent="0.25"/>
    <row r="202" spans="1:1" s="408" customFormat="1" hidden="1" x14ac:dyDescent="0.25"/>
    <row r="203" spans="1:1" s="408" customFormat="1" hidden="1" x14ac:dyDescent="0.25"/>
    <row r="204" spans="1:1" s="408" customFormat="1" hidden="1" x14ac:dyDescent="0.25"/>
    <row r="205" spans="1:1" s="408" customFormat="1" hidden="1" x14ac:dyDescent="0.25"/>
    <row r="206" spans="1:1" s="408" customFormat="1" hidden="1" x14ac:dyDescent="0.25"/>
    <row r="207" spans="1:1" s="408" customFormat="1" hidden="1" x14ac:dyDescent="0.25"/>
    <row r="208" spans="1:1" s="408" customFormat="1" hidden="1" x14ac:dyDescent="0.25"/>
    <row r="209" spans="2:10" s="408" customFormat="1" hidden="1" x14ac:dyDescent="0.25"/>
    <row r="210" spans="2:10" s="408" customFormat="1" hidden="1" x14ac:dyDescent="0.25"/>
    <row r="211" spans="2:10" s="408" customFormat="1" hidden="1" x14ac:dyDescent="0.25"/>
    <row r="212" spans="2:10" s="408" customFormat="1" hidden="1" x14ac:dyDescent="0.25"/>
    <row r="213" spans="2:10" s="408" customFormat="1" hidden="1" x14ac:dyDescent="0.25"/>
    <row r="214" spans="2:10" s="408" customFormat="1" hidden="1" x14ac:dyDescent="0.25"/>
    <row r="215" spans="2:10" s="408" customFormat="1" hidden="1" x14ac:dyDescent="0.25"/>
    <row r="216" spans="2:10" s="408" customFormat="1" ht="18.75" hidden="1" x14ac:dyDescent="0.3">
      <c r="B216" s="410" t="s">
        <v>435</v>
      </c>
    </row>
    <row r="217" spans="2:10" s="408" customFormat="1" hidden="1" x14ac:dyDescent="0.25"/>
    <row r="218" spans="2:10" s="408" customFormat="1" ht="15.75" hidden="1" x14ac:dyDescent="0.25">
      <c r="C218" s="412" t="s">
        <v>287</v>
      </c>
      <c r="D218" s="411"/>
      <c r="E218" s="411"/>
      <c r="F218" s="411"/>
      <c r="G218" s="411"/>
      <c r="H218" s="411"/>
      <c r="I218" s="411"/>
      <c r="J218" s="411"/>
    </row>
    <row r="219" spans="2:10" s="408" customFormat="1" ht="15.75" hidden="1" x14ac:dyDescent="0.25">
      <c r="C219" s="411" t="s">
        <v>747</v>
      </c>
      <c r="D219" s="411"/>
      <c r="E219" s="411"/>
      <c r="F219" s="411"/>
      <c r="G219" s="411"/>
      <c r="H219" s="411"/>
      <c r="J219" s="411"/>
    </row>
    <row r="220" spans="2:10" s="408" customFormat="1" ht="15.75" hidden="1" x14ac:dyDescent="0.25">
      <c r="C220" s="411" t="s">
        <v>748</v>
      </c>
      <c r="D220" s="411"/>
      <c r="F220" s="411"/>
      <c r="G220" s="411"/>
      <c r="H220" s="411"/>
      <c r="I220" s="411"/>
      <c r="J220" s="411"/>
    </row>
    <row r="221" spans="2:10" s="408" customFormat="1" ht="15.75" hidden="1" x14ac:dyDescent="0.25">
      <c r="G221" s="411"/>
      <c r="H221" s="411"/>
      <c r="I221" s="411"/>
      <c r="J221" s="411"/>
    </row>
    <row r="222" spans="2:10" s="408" customFormat="1" ht="15.75" hidden="1" x14ac:dyDescent="0.25">
      <c r="G222" s="411"/>
      <c r="H222" s="411"/>
      <c r="I222" s="411"/>
      <c r="J222" s="411"/>
    </row>
    <row r="223" spans="2:10" s="408" customFormat="1" hidden="1" x14ac:dyDescent="0.25"/>
    <row r="224" spans="2:10" s="408" customFormat="1" hidden="1" x14ac:dyDescent="0.25"/>
    <row r="225" spans="1:6" s="408" customFormat="1" hidden="1" x14ac:dyDescent="0.25"/>
    <row r="226" spans="1:6" s="408" customFormat="1" ht="15.75" hidden="1" x14ac:dyDescent="0.25">
      <c r="C226" s="411" t="s">
        <v>715</v>
      </c>
      <c r="D226" s="411"/>
      <c r="E226" s="411"/>
      <c r="F226" s="411"/>
    </row>
    <row r="227" spans="1:6" s="408" customFormat="1" ht="15.75" hidden="1" x14ac:dyDescent="0.25">
      <c r="D227" s="411" t="s">
        <v>288</v>
      </c>
      <c r="F227" s="411"/>
    </row>
    <row r="228" spans="1:6" s="408" customFormat="1" hidden="1" x14ac:dyDescent="0.25"/>
    <row r="229" spans="1:6" s="408" customFormat="1" hidden="1" x14ac:dyDescent="0.25"/>
    <row r="230" spans="1:6" s="408" customFormat="1" hidden="1" x14ac:dyDescent="0.25"/>
    <row r="231" spans="1:6" s="408" customFormat="1" hidden="1" x14ac:dyDescent="0.25"/>
    <row r="232" spans="1:6" s="408" customFormat="1" hidden="1" x14ac:dyDescent="0.25"/>
    <row r="233" spans="1:6" s="408" customFormat="1" hidden="1" x14ac:dyDescent="0.25"/>
    <row r="234" spans="1:6" s="408" customFormat="1" hidden="1" x14ac:dyDescent="0.25"/>
    <row r="235" spans="1:6" s="408" customFormat="1" hidden="1" x14ac:dyDescent="0.25"/>
    <row r="236" spans="1:6" s="408" customFormat="1" hidden="1" x14ac:dyDescent="0.25"/>
    <row r="237" spans="1:6" s="408" customFormat="1" hidden="1" x14ac:dyDescent="0.25"/>
    <row r="238" spans="1:6" s="408" customFormat="1" hidden="1" x14ac:dyDescent="0.25">
      <c r="A238" s="1372" t="s">
        <v>325</v>
      </c>
    </row>
    <row r="239" spans="1:6" s="408" customFormat="1" hidden="1" x14ac:dyDescent="0.25"/>
    <row r="240" spans="1:6" s="408" customFormat="1" hidden="1" x14ac:dyDescent="0.25"/>
    <row r="241" s="408" customFormat="1" hidden="1" x14ac:dyDescent="0.25"/>
    <row r="242" s="408" customFormat="1" hidden="1" x14ac:dyDescent="0.25"/>
    <row r="243" s="408" customFormat="1" hidden="1" x14ac:dyDescent="0.25"/>
    <row r="244" s="408" customFormat="1" hidden="1" x14ac:dyDescent="0.25"/>
    <row r="245" s="408" customFormat="1" hidden="1" x14ac:dyDescent="0.25"/>
    <row r="246" s="408" customFormat="1" hidden="1" x14ac:dyDescent="0.25"/>
    <row r="247" s="408" customFormat="1" hidden="1" x14ac:dyDescent="0.25"/>
    <row r="248" s="408" customFormat="1" hidden="1" x14ac:dyDescent="0.25"/>
    <row r="249" s="408" customFormat="1" hidden="1" x14ac:dyDescent="0.25"/>
    <row r="250" s="408" customFormat="1" hidden="1" x14ac:dyDescent="0.25"/>
    <row r="251" s="408" customFormat="1" hidden="1" x14ac:dyDescent="0.25"/>
    <row r="252" s="408" customFormat="1" hidden="1" x14ac:dyDescent="0.25"/>
    <row r="253" s="408" customFormat="1" hidden="1" x14ac:dyDescent="0.25"/>
    <row r="254" s="408" customFormat="1" hidden="1" x14ac:dyDescent="0.25"/>
    <row r="255" s="408" customFormat="1" hidden="1" x14ac:dyDescent="0.25"/>
    <row r="256" s="408" customFormat="1" hidden="1" x14ac:dyDescent="0.25"/>
    <row r="257" spans="2:10" s="408" customFormat="1" hidden="1" x14ac:dyDescent="0.25"/>
    <row r="258" spans="2:10" s="408" customFormat="1" hidden="1" x14ac:dyDescent="0.25"/>
    <row r="259" spans="2:10" s="408" customFormat="1" hidden="1" x14ac:dyDescent="0.25"/>
    <row r="260" spans="2:10" s="408" customFormat="1" hidden="1" x14ac:dyDescent="0.25"/>
    <row r="261" spans="2:10" s="408" customFormat="1" hidden="1" x14ac:dyDescent="0.25"/>
    <row r="262" spans="2:10" s="408" customFormat="1" hidden="1" x14ac:dyDescent="0.25"/>
    <row r="263" spans="2:10" s="408" customFormat="1" ht="18.75" hidden="1" x14ac:dyDescent="0.3">
      <c r="B263" s="410" t="s">
        <v>303</v>
      </c>
      <c r="C263" s="411"/>
      <c r="D263" s="411"/>
      <c r="E263" s="411"/>
      <c r="F263" s="411"/>
      <c r="G263" s="411"/>
      <c r="H263" s="411"/>
      <c r="I263" s="411"/>
      <c r="J263" s="411"/>
    </row>
    <row r="264" spans="2:10" s="408" customFormat="1" ht="15.75" hidden="1" x14ac:dyDescent="0.25">
      <c r="B264" s="411"/>
      <c r="C264" s="411"/>
      <c r="D264" s="411"/>
      <c r="E264" s="411"/>
      <c r="F264" s="411"/>
      <c r="G264" s="411"/>
      <c r="H264" s="411"/>
      <c r="I264" s="411"/>
      <c r="J264" s="411"/>
    </row>
    <row r="265" spans="2:10" s="408" customFormat="1" ht="15.75" hidden="1" x14ac:dyDescent="0.25">
      <c r="B265" s="411"/>
      <c r="D265" s="411"/>
      <c r="E265" s="411"/>
      <c r="F265" s="411"/>
      <c r="G265" s="411"/>
      <c r="H265" s="411"/>
      <c r="I265" s="411"/>
      <c r="J265" s="411"/>
    </row>
    <row r="266" spans="2:10" s="408" customFormat="1" ht="15.75" hidden="1" x14ac:dyDescent="0.25">
      <c r="B266" s="411"/>
      <c r="C266" s="411" t="s">
        <v>304</v>
      </c>
      <c r="E266" s="411"/>
      <c r="F266" s="411"/>
      <c r="G266" s="411"/>
      <c r="H266" s="411"/>
      <c r="I266" s="411"/>
      <c r="J266" s="411"/>
    </row>
    <row r="267" spans="2:10" s="408" customFormat="1" ht="15.75" hidden="1" x14ac:dyDescent="0.25">
      <c r="B267" s="411"/>
      <c r="C267" s="411" t="s">
        <v>662</v>
      </c>
      <c r="E267" s="411"/>
      <c r="F267" s="411"/>
      <c r="G267" s="411"/>
      <c r="H267" s="411"/>
      <c r="I267" s="411"/>
      <c r="J267" s="411"/>
    </row>
    <row r="268" spans="2:10" s="408" customFormat="1" ht="15.75" hidden="1" x14ac:dyDescent="0.25">
      <c r="B268" s="411"/>
      <c r="C268" s="411" t="s">
        <v>663</v>
      </c>
      <c r="E268" s="411"/>
      <c r="F268" s="411"/>
      <c r="G268" s="411"/>
      <c r="H268" s="411"/>
      <c r="I268" s="411"/>
      <c r="J268" s="411"/>
    </row>
    <row r="269" spans="2:10" s="408" customFormat="1" ht="15.75" hidden="1" x14ac:dyDescent="0.25">
      <c r="B269" s="411"/>
      <c r="C269" s="411" t="s">
        <v>664</v>
      </c>
      <c r="E269" s="411"/>
      <c r="F269" s="411"/>
      <c r="G269" s="411"/>
      <c r="H269" s="411"/>
      <c r="I269" s="411"/>
      <c r="J269" s="411"/>
    </row>
    <row r="270" spans="2:10" s="408" customFormat="1" ht="15.75" hidden="1" x14ac:dyDescent="0.25">
      <c r="B270" s="411"/>
      <c r="C270" s="411" t="s">
        <v>665</v>
      </c>
      <c r="D270" s="411"/>
      <c r="E270" s="411"/>
      <c r="F270" s="411"/>
      <c r="G270" s="411"/>
      <c r="H270" s="411"/>
      <c r="I270" s="411"/>
      <c r="J270" s="411"/>
    </row>
    <row r="271" spans="2:10" s="408" customFormat="1" ht="15.75" hidden="1" x14ac:dyDescent="0.25">
      <c r="B271" s="411"/>
      <c r="C271" s="411"/>
      <c r="D271" s="411"/>
      <c r="E271" s="411"/>
      <c r="F271" s="411"/>
      <c r="G271" s="411"/>
      <c r="H271" s="411"/>
      <c r="I271" s="411"/>
      <c r="J271" s="411"/>
    </row>
    <row r="272" spans="2:10" s="408" customFormat="1" ht="15.75" hidden="1" x14ac:dyDescent="0.25">
      <c r="B272" s="411"/>
      <c r="C272" s="411" t="s">
        <v>716</v>
      </c>
      <c r="D272" s="411"/>
      <c r="E272" s="411"/>
      <c r="F272" s="411"/>
      <c r="G272" s="411"/>
      <c r="H272" s="411"/>
      <c r="I272" s="411"/>
      <c r="J272" s="411"/>
    </row>
    <row r="273" spans="1:10" s="408" customFormat="1" ht="15.75" hidden="1" x14ac:dyDescent="0.25">
      <c r="B273" s="411"/>
      <c r="C273" s="411"/>
      <c r="D273" s="411"/>
      <c r="E273" s="411"/>
      <c r="F273" s="411"/>
      <c r="G273" s="411"/>
      <c r="H273" s="411"/>
      <c r="I273" s="411"/>
      <c r="J273" s="411"/>
    </row>
    <row r="274" spans="1:10" s="408" customFormat="1" ht="15.75" hidden="1" x14ac:dyDescent="0.25">
      <c r="B274" s="411"/>
      <c r="C274" s="411" t="s">
        <v>324</v>
      </c>
      <c r="E274" s="411"/>
      <c r="F274" s="411"/>
      <c r="G274" s="411"/>
      <c r="H274" s="411"/>
      <c r="I274" s="411"/>
      <c r="J274" s="411"/>
    </row>
    <row r="275" spans="1:10" s="408" customFormat="1" ht="15.75" hidden="1" x14ac:dyDescent="0.25">
      <c r="B275" s="411"/>
      <c r="C275" s="411" t="s">
        <v>717</v>
      </c>
      <c r="E275" s="411"/>
      <c r="F275" s="411"/>
      <c r="G275" s="411"/>
      <c r="H275" s="411"/>
      <c r="I275" s="411"/>
      <c r="J275" s="411"/>
    </row>
    <row r="276" spans="1:10" s="408" customFormat="1" ht="15.75" hidden="1" x14ac:dyDescent="0.25">
      <c r="B276" s="411"/>
      <c r="C276" s="411" t="s">
        <v>718</v>
      </c>
      <c r="D276" s="411"/>
      <c r="E276" s="411"/>
      <c r="F276" s="411"/>
      <c r="G276" s="411"/>
      <c r="H276" s="411"/>
      <c r="I276" s="411"/>
      <c r="J276" s="411"/>
    </row>
    <row r="277" spans="1:10" s="408" customFormat="1" ht="15.75" hidden="1" x14ac:dyDescent="0.25">
      <c r="B277" s="411"/>
      <c r="C277" s="411"/>
      <c r="D277" s="411"/>
      <c r="E277" s="411"/>
      <c r="F277" s="411"/>
      <c r="G277" s="411"/>
      <c r="H277" s="411"/>
      <c r="I277" s="411"/>
      <c r="J277" s="411"/>
    </row>
    <row r="278" spans="1:10" s="408" customFormat="1" ht="15.75" hidden="1" x14ac:dyDescent="0.25">
      <c r="B278" s="411"/>
      <c r="C278" s="411" t="s">
        <v>719</v>
      </c>
      <c r="D278" s="411"/>
      <c r="E278" s="411"/>
      <c r="F278" s="411"/>
      <c r="G278" s="411"/>
      <c r="H278" s="411"/>
      <c r="I278" s="411"/>
      <c r="J278" s="411"/>
    </row>
    <row r="279" spans="1:10" s="408" customFormat="1" ht="15.75" hidden="1" x14ac:dyDescent="0.25">
      <c r="B279" s="411"/>
      <c r="C279" s="411" t="s">
        <v>720</v>
      </c>
      <c r="D279" s="411"/>
      <c r="E279" s="411"/>
      <c r="F279" s="411"/>
      <c r="G279" s="411"/>
      <c r="H279" s="411"/>
      <c r="I279" s="411"/>
      <c r="J279" s="411"/>
    </row>
    <row r="280" spans="1:10" s="408" customFormat="1" ht="15.75" hidden="1" x14ac:dyDescent="0.25">
      <c r="B280" s="411"/>
      <c r="C280" s="411" t="s">
        <v>721</v>
      </c>
      <c r="D280" s="411"/>
      <c r="E280" s="411"/>
      <c r="F280" s="411"/>
      <c r="G280" s="411"/>
      <c r="H280" s="411"/>
      <c r="I280" s="411"/>
      <c r="J280" s="411"/>
    </row>
    <row r="281" spans="1:10" s="408" customFormat="1" ht="15.75" hidden="1" x14ac:dyDescent="0.25">
      <c r="C281" s="411" t="s">
        <v>722</v>
      </c>
    </row>
    <row r="282" spans="1:10" s="408" customFormat="1" hidden="1" x14ac:dyDescent="0.25"/>
    <row r="283" spans="1:10" s="408" customFormat="1" hidden="1" x14ac:dyDescent="0.25"/>
    <row r="284" spans="1:10" s="408" customFormat="1" hidden="1" x14ac:dyDescent="0.25"/>
    <row r="285" spans="1:10" s="408" customFormat="1" hidden="1" x14ac:dyDescent="0.25"/>
    <row r="286" spans="1:10" s="408" customFormat="1" hidden="1" x14ac:dyDescent="0.25"/>
    <row r="287" spans="1:10" s="408" customFormat="1" hidden="1" x14ac:dyDescent="0.25"/>
    <row r="288" spans="1:10" s="408" customFormat="1" hidden="1" x14ac:dyDescent="0.25">
      <c r="A288" s="1372" t="s">
        <v>325</v>
      </c>
    </row>
    <row r="289" spans="2:8" s="408" customFormat="1" hidden="1" x14ac:dyDescent="0.25"/>
    <row r="290" spans="2:8" s="408" customFormat="1" hidden="1" x14ac:dyDescent="0.25"/>
    <row r="291" spans="2:8" s="408" customFormat="1" hidden="1" x14ac:dyDescent="0.25"/>
    <row r="292" spans="2:8" s="408" customFormat="1" hidden="1" x14ac:dyDescent="0.25"/>
    <row r="293" spans="2:8" s="408" customFormat="1" hidden="1" x14ac:dyDescent="0.25"/>
    <row r="294" spans="2:8" s="408" customFormat="1" hidden="1" x14ac:dyDescent="0.25"/>
    <row r="295" spans="2:8" s="408" customFormat="1" hidden="1" x14ac:dyDescent="0.25"/>
    <row r="296" spans="2:8" s="408" customFormat="1" hidden="1" x14ac:dyDescent="0.25"/>
    <row r="297" spans="2:8" s="408" customFormat="1" hidden="1" x14ac:dyDescent="0.25"/>
    <row r="298" spans="2:8" s="408" customFormat="1" hidden="1" x14ac:dyDescent="0.25"/>
    <row r="299" spans="2:8" s="408" customFormat="1" hidden="1" x14ac:dyDescent="0.25"/>
    <row r="300" spans="2:8" s="408" customFormat="1" hidden="1" x14ac:dyDescent="0.25"/>
    <row r="301" spans="2:8" s="408" customFormat="1" hidden="1" x14ac:dyDescent="0.25"/>
    <row r="302" spans="2:8" s="408" customFormat="1" hidden="1" x14ac:dyDescent="0.25"/>
    <row r="303" spans="2:8" s="408" customFormat="1" hidden="1" x14ac:dyDescent="0.25"/>
    <row r="304" spans="2:8" s="408" customFormat="1" ht="18.75" hidden="1" x14ac:dyDescent="0.3">
      <c r="B304" s="414" t="s">
        <v>305</v>
      </c>
      <c r="C304" s="411"/>
      <c r="D304" s="411"/>
      <c r="E304" s="411"/>
      <c r="F304" s="411"/>
      <c r="G304" s="411"/>
      <c r="H304" s="411"/>
    </row>
    <row r="305" spans="2:8" s="408" customFormat="1" ht="15.75" hidden="1" x14ac:dyDescent="0.25">
      <c r="B305" s="411"/>
      <c r="C305" s="411"/>
      <c r="D305" s="411"/>
      <c r="E305" s="411"/>
      <c r="F305" s="411"/>
      <c r="G305" s="411"/>
      <c r="H305" s="411"/>
    </row>
    <row r="306" spans="2:8" s="408" customFormat="1" ht="15.75" hidden="1" x14ac:dyDescent="0.25">
      <c r="B306" s="411"/>
      <c r="C306" s="411" t="s">
        <v>306</v>
      </c>
      <c r="D306" s="411"/>
      <c r="E306" s="411"/>
      <c r="F306" s="411"/>
      <c r="G306" s="411"/>
      <c r="H306" s="411"/>
    </row>
    <row r="307" spans="2:8" s="408" customFormat="1" ht="15.75" hidden="1" x14ac:dyDescent="0.25">
      <c r="B307" s="411"/>
      <c r="C307" s="411" t="s">
        <v>307</v>
      </c>
      <c r="D307" s="411"/>
      <c r="E307" s="411"/>
      <c r="F307" s="411"/>
      <c r="G307" s="411"/>
      <c r="H307" s="411"/>
    </row>
    <row r="308" spans="2:8" s="408" customFormat="1" ht="15.75" hidden="1" x14ac:dyDescent="0.25">
      <c r="B308" s="411"/>
      <c r="C308" s="411"/>
      <c r="D308" s="411"/>
      <c r="E308" s="411"/>
      <c r="F308" s="411"/>
      <c r="G308" s="411"/>
      <c r="H308" s="411"/>
    </row>
    <row r="309" spans="2:8" s="408" customFormat="1" hidden="1" x14ac:dyDescent="0.25">
      <c r="C309" s="408" t="s">
        <v>724</v>
      </c>
    </row>
    <row r="310" spans="2:8" s="408" customFormat="1" hidden="1" x14ac:dyDescent="0.25">
      <c r="C310" s="408" t="s">
        <v>725</v>
      </c>
    </row>
    <row r="311" spans="2:8" s="408" customFormat="1" hidden="1" x14ac:dyDescent="0.25">
      <c r="C311" s="408" t="s">
        <v>726</v>
      </c>
    </row>
    <row r="312" spans="2:8" s="408" customFormat="1" hidden="1" x14ac:dyDescent="0.25">
      <c r="C312" s="408" t="s">
        <v>727</v>
      </c>
    </row>
    <row r="313" spans="2:8" s="408" customFormat="1" hidden="1" x14ac:dyDescent="0.25">
      <c r="C313" s="408" t="s">
        <v>733</v>
      </c>
    </row>
    <row r="314" spans="2:8" s="408" customFormat="1" hidden="1" x14ac:dyDescent="0.25">
      <c r="C314" s="408" t="s">
        <v>728</v>
      </c>
    </row>
    <row r="315" spans="2:8" s="408" customFormat="1" hidden="1" x14ac:dyDescent="0.25">
      <c r="C315" s="408" t="s">
        <v>729</v>
      </c>
    </row>
    <row r="316" spans="2:8" s="408" customFormat="1" hidden="1" x14ac:dyDescent="0.25">
      <c r="C316" s="408" t="s">
        <v>735</v>
      </c>
    </row>
    <row r="317" spans="2:8" s="408" customFormat="1" hidden="1" x14ac:dyDescent="0.25">
      <c r="C317" s="408" t="s">
        <v>734</v>
      </c>
    </row>
    <row r="318" spans="2:8" s="408" customFormat="1" hidden="1" x14ac:dyDescent="0.25">
      <c r="C318" s="408" t="s">
        <v>730</v>
      </c>
    </row>
    <row r="319" spans="2:8" s="408" customFormat="1" hidden="1" x14ac:dyDescent="0.25">
      <c r="C319" s="408" t="s">
        <v>731</v>
      </c>
    </row>
    <row r="320" spans="2:8" s="408" customFormat="1" hidden="1" x14ac:dyDescent="0.25">
      <c r="C320" s="408" t="s">
        <v>732</v>
      </c>
    </row>
    <row r="321" spans="1:12" s="408" customFormat="1" hidden="1" x14ac:dyDescent="0.25"/>
    <row r="322" spans="1:12" s="408" customFormat="1" hidden="1" x14ac:dyDescent="0.25"/>
    <row r="323" spans="1:12" s="408" customFormat="1" hidden="1" x14ac:dyDescent="0.25"/>
    <row r="324" spans="1:12" s="408" customFormat="1" hidden="1" x14ac:dyDescent="0.25"/>
    <row r="325" spans="1:12" s="408" customFormat="1" hidden="1" x14ac:dyDescent="0.25">
      <c r="A325" s="1372" t="s">
        <v>325</v>
      </c>
    </row>
    <row r="326" spans="1:12" s="408" customFormat="1" hidden="1" x14ac:dyDescent="0.25"/>
    <row r="327" spans="1:12" s="408" customFormat="1" hidden="1" x14ac:dyDescent="0.25"/>
    <row r="328" spans="1:12" s="408" customFormat="1" hidden="1" x14ac:dyDescent="0.25"/>
    <row r="329" spans="1:12" s="408" customFormat="1" hidden="1" x14ac:dyDescent="0.25"/>
    <row r="330" spans="1:12" s="408" customFormat="1" hidden="1" x14ac:dyDescent="0.25"/>
    <row r="331" spans="1:12" s="408" customFormat="1" hidden="1" x14ac:dyDescent="0.25"/>
    <row r="332" spans="1:12" s="408" customFormat="1" hidden="1" x14ac:dyDescent="0.25"/>
    <row r="333" spans="1:12" s="408" customFormat="1" hidden="1" x14ac:dyDescent="0.25"/>
    <row r="334" spans="1:12" s="408" customFormat="1" hidden="1" x14ac:dyDescent="0.25"/>
    <row r="335" spans="1:12" s="408" customFormat="1" ht="18.75" hidden="1" x14ac:dyDescent="0.3">
      <c r="B335" s="410" t="s">
        <v>310</v>
      </c>
      <c r="C335" s="411"/>
      <c r="D335" s="411"/>
      <c r="E335" s="411"/>
      <c r="F335" s="411"/>
      <c r="G335" s="411"/>
      <c r="H335" s="411"/>
      <c r="I335" s="411"/>
      <c r="J335" s="411"/>
      <c r="K335" s="411"/>
      <c r="L335" s="411"/>
    </row>
    <row r="336" spans="1:12" s="408" customFormat="1" ht="15.75" hidden="1" x14ac:dyDescent="0.25">
      <c r="B336" s="411"/>
      <c r="C336" s="411"/>
      <c r="D336" s="411"/>
      <c r="E336" s="411"/>
      <c r="F336" s="411"/>
      <c r="G336" s="411"/>
      <c r="H336" s="411"/>
      <c r="I336" s="411"/>
      <c r="J336" s="411"/>
      <c r="K336" s="411"/>
      <c r="L336" s="411"/>
    </row>
    <row r="337" spans="2:12" s="408" customFormat="1" ht="15.75" hidden="1" x14ac:dyDescent="0.25">
      <c r="B337" s="411"/>
      <c r="C337" s="411" t="s">
        <v>311</v>
      </c>
      <c r="D337" s="411"/>
      <c r="E337" s="411"/>
      <c r="F337" s="411"/>
      <c r="G337" s="411"/>
      <c r="H337" s="411"/>
      <c r="I337" s="411"/>
      <c r="J337" s="411"/>
      <c r="K337" s="411"/>
      <c r="L337" s="411"/>
    </row>
    <row r="338" spans="2:12" s="408" customFormat="1" ht="15.75" hidden="1" x14ac:dyDescent="0.25">
      <c r="B338" s="411"/>
      <c r="C338" s="411" t="s">
        <v>437</v>
      </c>
      <c r="D338" s="411"/>
      <c r="E338" s="411"/>
      <c r="F338" s="411"/>
      <c r="G338" s="411"/>
      <c r="H338" s="411"/>
      <c r="I338" s="411"/>
      <c r="J338" s="411"/>
      <c r="K338" s="411"/>
      <c r="L338" s="411"/>
    </row>
    <row r="339" spans="2:12" s="408" customFormat="1" ht="15.75" hidden="1" x14ac:dyDescent="0.25">
      <c r="B339" s="411"/>
      <c r="C339" s="411"/>
      <c r="D339" s="411"/>
      <c r="E339" s="411"/>
      <c r="F339" s="411"/>
      <c r="G339" s="411"/>
      <c r="H339" s="411"/>
      <c r="I339" s="411"/>
      <c r="J339" s="411"/>
      <c r="K339" s="411"/>
      <c r="L339" s="411"/>
    </row>
    <row r="340" spans="2:12" s="408" customFormat="1" ht="15.75" hidden="1" x14ac:dyDescent="0.25">
      <c r="B340" s="411"/>
      <c r="C340" s="412" t="s">
        <v>256</v>
      </c>
      <c r="D340" s="411"/>
      <c r="E340" s="411"/>
      <c r="F340" s="411"/>
      <c r="G340" s="411"/>
      <c r="H340" s="411"/>
      <c r="I340" s="411"/>
      <c r="J340" s="411"/>
      <c r="K340" s="411"/>
      <c r="L340" s="411"/>
    </row>
    <row r="341" spans="2:12" s="408" customFormat="1" ht="15.75" hidden="1" x14ac:dyDescent="0.25">
      <c r="B341" s="411"/>
      <c r="C341" s="411" t="s">
        <v>666</v>
      </c>
      <c r="E341" s="411"/>
      <c r="F341" s="411"/>
      <c r="G341" s="411"/>
      <c r="H341" s="411"/>
      <c r="I341" s="411"/>
      <c r="J341" s="411"/>
      <c r="K341" s="411"/>
      <c r="L341" s="411"/>
    </row>
    <row r="342" spans="2:12" s="408" customFormat="1" ht="15.75" hidden="1" x14ac:dyDescent="0.25">
      <c r="B342" s="411"/>
      <c r="C342" s="411" t="s">
        <v>667</v>
      </c>
      <c r="E342" s="411"/>
      <c r="F342" s="411"/>
      <c r="G342" s="411"/>
      <c r="H342" s="411"/>
      <c r="I342" s="411"/>
      <c r="J342" s="411"/>
      <c r="K342" s="411"/>
      <c r="L342" s="411"/>
    </row>
    <row r="343" spans="2:12" s="408" customFormat="1" ht="15.75" hidden="1" x14ac:dyDescent="0.25">
      <c r="B343" s="411"/>
      <c r="C343" s="411" t="s">
        <v>255</v>
      </c>
      <c r="E343" s="411"/>
      <c r="F343" s="411"/>
      <c r="G343" s="411"/>
      <c r="H343" s="411"/>
      <c r="I343" s="411"/>
      <c r="J343" s="411"/>
      <c r="K343" s="411"/>
      <c r="L343" s="411"/>
    </row>
    <row r="344" spans="2:12" s="408" customFormat="1" ht="15.75" hidden="1" x14ac:dyDescent="0.25">
      <c r="B344" s="411"/>
      <c r="C344" s="411" t="s">
        <v>438</v>
      </c>
      <c r="E344" s="411"/>
      <c r="F344" s="411"/>
      <c r="G344" s="411"/>
      <c r="H344" s="411"/>
      <c r="I344" s="411"/>
      <c r="J344" s="411"/>
      <c r="K344" s="411"/>
      <c r="L344" s="411"/>
    </row>
    <row r="345" spans="2:12" s="408" customFormat="1" ht="15.75" hidden="1" x14ac:dyDescent="0.25">
      <c r="B345" s="411"/>
      <c r="C345" s="412" t="s">
        <v>257</v>
      </c>
      <c r="D345" s="411"/>
      <c r="E345" s="411"/>
      <c r="F345" s="411"/>
      <c r="G345" s="411"/>
      <c r="H345" s="411"/>
      <c r="I345" s="411"/>
      <c r="J345" s="411"/>
      <c r="K345" s="411"/>
      <c r="L345" s="411"/>
    </row>
    <row r="346" spans="2:12" s="408" customFormat="1" ht="15.75" hidden="1" x14ac:dyDescent="0.25">
      <c r="B346" s="411"/>
      <c r="C346" s="411" t="s">
        <v>668</v>
      </c>
      <c r="E346" s="411"/>
      <c r="F346" s="411"/>
      <c r="G346" s="411"/>
      <c r="H346" s="411"/>
      <c r="I346" s="411"/>
      <c r="J346" s="411"/>
      <c r="K346" s="411"/>
      <c r="L346" s="411"/>
    </row>
    <row r="347" spans="2:12" s="408" customFormat="1" ht="15.75" hidden="1" x14ac:dyDescent="0.25">
      <c r="B347" s="411"/>
      <c r="C347" s="411" t="s">
        <v>669</v>
      </c>
      <c r="E347" s="411"/>
      <c r="F347" s="411"/>
      <c r="G347" s="411"/>
      <c r="H347" s="411"/>
      <c r="I347" s="411"/>
      <c r="J347" s="411"/>
      <c r="K347" s="411"/>
      <c r="L347" s="411"/>
    </row>
    <row r="348" spans="2:12" s="408" customFormat="1" ht="15.75" hidden="1" x14ac:dyDescent="0.25">
      <c r="B348" s="411"/>
      <c r="C348" s="411" t="s">
        <v>258</v>
      </c>
      <c r="E348" s="411"/>
      <c r="F348" s="411"/>
      <c r="G348" s="411"/>
      <c r="H348" s="411"/>
      <c r="I348" s="411"/>
      <c r="J348" s="411"/>
      <c r="K348" s="411"/>
      <c r="L348" s="411"/>
    </row>
    <row r="349" spans="2:12" s="408" customFormat="1" ht="15.75" hidden="1" x14ac:dyDescent="0.25">
      <c r="B349" s="411"/>
      <c r="C349" s="411" t="s">
        <v>439</v>
      </c>
      <c r="E349" s="411"/>
      <c r="F349" s="411"/>
      <c r="G349" s="411"/>
      <c r="H349" s="411"/>
      <c r="I349" s="411"/>
      <c r="J349" s="411"/>
      <c r="K349" s="411"/>
      <c r="L349" s="411"/>
    </row>
    <row r="350" spans="2:12" s="408" customFormat="1" ht="15.75" hidden="1" x14ac:dyDescent="0.25">
      <c r="B350" s="411"/>
      <c r="C350" s="411"/>
      <c r="D350" s="411"/>
      <c r="E350" s="411"/>
      <c r="F350" s="411"/>
      <c r="G350" s="411"/>
      <c r="H350" s="411"/>
      <c r="I350" s="411"/>
      <c r="J350" s="411"/>
      <c r="K350" s="411"/>
      <c r="L350" s="411"/>
    </row>
    <row r="351" spans="2:12" s="408" customFormat="1" ht="15.75" hidden="1" x14ac:dyDescent="0.25">
      <c r="B351" s="411"/>
      <c r="C351" s="412" t="s">
        <v>259</v>
      </c>
      <c r="D351" s="411"/>
      <c r="E351" s="411"/>
      <c r="F351" s="411"/>
      <c r="G351" s="411"/>
      <c r="H351" s="411"/>
      <c r="I351" s="411"/>
      <c r="J351" s="411"/>
      <c r="K351" s="411"/>
      <c r="L351" s="411"/>
    </row>
    <row r="352" spans="2:12" s="408" customFormat="1" ht="15.75" hidden="1" x14ac:dyDescent="0.25">
      <c r="B352" s="411"/>
      <c r="C352" s="411" t="s">
        <v>670</v>
      </c>
      <c r="E352" s="411"/>
      <c r="F352" s="411"/>
      <c r="G352" s="411"/>
      <c r="H352" s="411"/>
      <c r="I352" s="411"/>
      <c r="J352" s="411"/>
      <c r="K352" s="411"/>
      <c r="L352" s="411"/>
    </row>
    <row r="353" spans="1:12" s="408" customFormat="1" ht="15.75" hidden="1" x14ac:dyDescent="0.25">
      <c r="B353" s="411"/>
      <c r="C353" s="411" t="s">
        <v>671</v>
      </c>
      <c r="E353" s="411"/>
      <c r="F353" s="411"/>
      <c r="G353" s="411"/>
      <c r="H353" s="411"/>
      <c r="I353" s="411"/>
      <c r="J353" s="411"/>
      <c r="K353" s="411"/>
      <c r="L353" s="411"/>
    </row>
    <row r="354" spans="1:12" s="408" customFormat="1" ht="15.75" hidden="1" x14ac:dyDescent="0.25">
      <c r="B354" s="411"/>
      <c r="C354" s="411" t="s">
        <v>260</v>
      </c>
      <c r="E354" s="411"/>
      <c r="F354" s="411"/>
      <c r="G354" s="411"/>
      <c r="H354" s="411"/>
      <c r="I354" s="411"/>
      <c r="J354" s="411"/>
      <c r="K354" s="411"/>
      <c r="L354" s="411"/>
    </row>
    <row r="355" spans="1:12" s="408" customFormat="1" ht="15.75" hidden="1" x14ac:dyDescent="0.25">
      <c r="B355" s="411"/>
      <c r="C355" s="411" t="s">
        <v>438</v>
      </c>
      <c r="E355" s="411"/>
      <c r="F355" s="411"/>
      <c r="G355" s="411"/>
      <c r="H355" s="411"/>
      <c r="I355" s="411"/>
      <c r="J355" s="411"/>
      <c r="K355" s="411"/>
      <c r="L355" s="411"/>
    </row>
    <row r="356" spans="1:12" s="408" customFormat="1" ht="15.75" hidden="1" x14ac:dyDescent="0.25">
      <c r="B356" s="411"/>
      <c r="C356" s="412" t="s">
        <v>261</v>
      </c>
      <c r="D356" s="411"/>
      <c r="E356" s="411"/>
      <c r="F356" s="411"/>
      <c r="G356" s="411"/>
      <c r="H356" s="411"/>
      <c r="I356" s="411"/>
      <c r="J356" s="411"/>
      <c r="K356" s="411"/>
      <c r="L356" s="411"/>
    </row>
    <row r="357" spans="1:12" s="408" customFormat="1" ht="15.75" hidden="1" x14ac:dyDescent="0.25">
      <c r="B357" s="411"/>
      <c r="C357" s="411" t="s">
        <v>672</v>
      </c>
      <c r="E357" s="411"/>
      <c r="F357" s="411"/>
      <c r="G357" s="411"/>
      <c r="H357" s="411"/>
      <c r="I357" s="411"/>
      <c r="J357" s="411"/>
      <c r="K357" s="411"/>
      <c r="L357" s="411"/>
    </row>
    <row r="358" spans="1:12" s="408" customFormat="1" ht="15.75" hidden="1" x14ac:dyDescent="0.25">
      <c r="B358" s="411"/>
      <c r="C358" s="411" t="s">
        <v>673</v>
      </c>
      <c r="E358" s="411"/>
      <c r="F358" s="411"/>
      <c r="G358" s="411"/>
      <c r="H358" s="411"/>
      <c r="I358" s="411"/>
      <c r="J358" s="411"/>
      <c r="K358" s="411"/>
      <c r="L358" s="411"/>
    </row>
    <row r="359" spans="1:12" s="408" customFormat="1" ht="15.75" hidden="1" x14ac:dyDescent="0.25">
      <c r="B359" s="411"/>
      <c r="C359" s="411" t="s">
        <v>262</v>
      </c>
      <c r="E359" s="411"/>
      <c r="F359" s="411"/>
      <c r="G359" s="411"/>
      <c r="H359" s="411"/>
      <c r="I359" s="411"/>
      <c r="J359" s="411"/>
      <c r="K359" s="411"/>
      <c r="L359" s="411"/>
    </row>
    <row r="360" spans="1:12" s="408" customFormat="1" ht="15.75" hidden="1" x14ac:dyDescent="0.25">
      <c r="B360" s="411"/>
      <c r="C360" s="411" t="s">
        <v>439</v>
      </c>
      <c r="E360" s="411"/>
      <c r="F360" s="411"/>
      <c r="G360" s="411"/>
      <c r="H360" s="411"/>
      <c r="I360" s="411"/>
      <c r="J360" s="411"/>
      <c r="K360" s="411"/>
      <c r="L360" s="411"/>
    </row>
    <row r="361" spans="1:12" s="408" customFormat="1" ht="15.75" hidden="1" x14ac:dyDescent="0.25">
      <c r="B361" s="411"/>
      <c r="C361" s="411"/>
      <c r="D361" s="411"/>
      <c r="E361" s="411"/>
      <c r="F361" s="411"/>
      <c r="G361" s="411"/>
      <c r="H361" s="411"/>
      <c r="I361" s="411"/>
      <c r="J361" s="411"/>
      <c r="K361" s="411"/>
      <c r="L361" s="411"/>
    </row>
    <row r="362" spans="1:12" s="408" customFormat="1" hidden="1" x14ac:dyDescent="0.25"/>
    <row r="363" spans="1:12" s="408" customFormat="1" hidden="1" x14ac:dyDescent="0.25">
      <c r="A363" s="1372" t="s">
        <v>325</v>
      </c>
    </row>
    <row r="364" spans="1:12" s="408" customFormat="1" hidden="1" x14ac:dyDescent="0.25"/>
    <row r="365" spans="1:12" s="408" customFormat="1" hidden="1" x14ac:dyDescent="0.25"/>
    <row r="366" spans="1:12" s="408" customFormat="1" hidden="1" x14ac:dyDescent="0.25"/>
    <row r="367" spans="1:12" s="408" customFormat="1" hidden="1" x14ac:dyDescent="0.25"/>
    <row r="368" spans="1:12" s="408" customFormat="1" hidden="1" x14ac:dyDescent="0.25"/>
    <row r="369" spans="2:2" s="408" customFormat="1" hidden="1" x14ac:dyDescent="0.25"/>
    <row r="370" spans="2:2" s="408" customFormat="1" hidden="1" x14ac:dyDescent="0.25"/>
    <row r="371" spans="2:2" s="408" customFormat="1" hidden="1" x14ac:dyDescent="0.25"/>
    <row r="372" spans="2:2" s="408" customFormat="1" hidden="1" x14ac:dyDescent="0.25"/>
    <row r="373" spans="2:2" s="408" customFormat="1" hidden="1" x14ac:dyDescent="0.25"/>
    <row r="374" spans="2:2" s="408" customFormat="1" hidden="1" x14ac:dyDescent="0.25"/>
    <row r="375" spans="2:2" s="408" customFormat="1" hidden="1" x14ac:dyDescent="0.25"/>
    <row r="376" spans="2:2" s="408" customFormat="1" hidden="1" x14ac:dyDescent="0.25"/>
    <row r="377" spans="2:2" s="408" customFormat="1" hidden="1" x14ac:dyDescent="0.25"/>
    <row r="378" spans="2:2" s="408" customFormat="1" hidden="1" x14ac:dyDescent="0.25"/>
    <row r="379" spans="2:2" s="408" customFormat="1" hidden="1" x14ac:dyDescent="0.25"/>
    <row r="380" spans="2:2" s="408" customFormat="1" hidden="1" x14ac:dyDescent="0.25"/>
    <row r="381" spans="2:2" s="408" customFormat="1" hidden="1" x14ac:dyDescent="0.25"/>
    <row r="382" spans="2:2" s="408" customFormat="1" hidden="1" x14ac:dyDescent="0.25"/>
    <row r="383" spans="2:2" s="408" customFormat="1" ht="18.75" hidden="1" x14ac:dyDescent="0.3">
      <c r="B383" s="410" t="s">
        <v>263</v>
      </c>
    </row>
    <row r="384" spans="2:2" s="408" customFormat="1" hidden="1" x14ac:dyDescent="0.25"/>
    <row r="385" spans="3:4" s="408" customFormat="1" hidden="1" x14ac:dyDescent="0.25">
      <c r="C385" s="408" t="s">
        <v>644</v>
      </c>
    </row>
    <row r="386" spans="3:4" s="408" customFormat="1" hidden="1" x14ac:dyDescent="0.25"/>
    <row r="387" spans="3:4" s="408" customFormat="1" hidden="1" x14ac:dyDescent="0.25">
      <c r="C387" s="408" t="s">
        <v>264</v>
      </c>
    </row>
    <row r="388" spans="3:4" s="408" customFormat="1" hidden="1" x14ac:dyDescent="0.25"/>
    <row r="389" spans="3:4" s="408" customFormat="1" hidden="1" x14ac:dyDescent="0.25">
      <c r="C389" s="408" t="s">
        <v>266</v>
      </c>
      <c r="D389" s="408" t="s">
        <v>274</v>
      </c>
    </row>
    <row r="390" spans="3:4" s="408" customFormat="1" hidden="1" x14ac:dyDescent="0.25">
      <c r="C390" s="408" t="s">
        <v>265</v>
      </c>
      <c r="D390" s="408" t="s">
        <v>270</v>
      </c>
    </row>
    <row r="391" spans="3:4" s="408" customFormat="1" hidden="1" x14ac:dyDescent="0.25">
      <c r="C391" s="408" t="s">
        <v>312</v>
      </c>
      <c r="D391" s="408" t="s">
        <v>275</v>
      </c>
    </row>
    <row r="392" spans="3:4" s="408" customFormat="1" hidden="1" x14ac:dyDescent="0.25">
      <c r="C392" s="408" t="s">
        <v>313</v>
      </c>
      <c r="D392" s="408" t="s">
        <v>276</v>
      </c>
    </row>
    <row r="393" spans="3:4" s="408" customFormat="1" hidden="1" x14ac:dyDescent="0.25">
      <c r="C393" s="408" t="s">
        <v>509</v>
      </c>
      <c r="D393" s="408" t="s">
        <v>267</v>
      </c>
    </row>
    <row r="394" spans="3:4" s="408" customFormat="1" hidden="1" x14ac:dyDescent="0.25">
      <c r="C394" s="408" t="s">
        <v>268</v>
      </c>
      <c r="D394" s="408" t="s">
        <v>269</v>
      </c>
    </row>
    <row r="395" spans="3:4" s="408" customFormat="1" hidden="1" x14ac:dyDescent="0.25">
      <c r="C395" s="408" t="s">
        <v>271</v>
      </c>
      <c r="D395" s="408" t="s">
        <v>272</v>
      </c>
    </row>
    <row r="396" spans="3:4" s="408" customFormat="1" hidden="1" x14ac:dyDescent="0.25">
      <c r="C396" s="408" t="s">
        <v>277</v>
      </c>
      <c r="D396" s="408" t="s">
        <v>273</v>
      </c>
    </row>
    <row r="397" spans="3:4" s="408" customFormat="1" hidden="1" x14ac:dyDescent="0.25">
      <c r="C397" s="408" t="s">
        <v>278</v>
      </c>
      <c r="D397" s="408" t="s">
        <v>279</v>
      </c>
    </row>
    <row r="398" spans="3:4" s="408" customFormat="1" hidden="1" x14ac:dyDescent="0.25"/>
    <row r="399" spans="3:4" s="408" customFormat="1" hidden="1" x14ac:dyDescent="0.25"/>
    <row r="400" spans="3:4" s="408" customFormat="1" hidden="1" x14ac:dyDescent="0.25"/>
    <row r="401" spans="1:1" s="408" customFormat="1" hidden="1" x14ac:dyDescent="0.25"/>
    <row r="402" spans="1:1" s="408" customFormat="1" hidden="1" x14ac:dyDescent="0.25"/>
    <row r="403" spans="1:1" s="408" customFormat="1" hidden="1" x14ac:dyDescent="0.25"/>
    <row r="404" spans="1:1" s="408" customFormat="1" hidden="1" x14ac:dyDescent="0.25"/>
    <row r="405" spans="1:1" s="408" customFormat="1" hidden="1" x14ac:dyDescent="0.25"/>
    <row r="406" spans="1:1" s="408" customFormat="1" hidden="1" x14ac:dyDescent="0.25"/>
    <row r="407" spans="1:1" s="408" customFormat="1" hidden="1" x14ac:dyDescent="0.25"/>
    <row r="408" spans="1:1" s="408" customFormat="1" hidden="1" x14ac:dyDescent="0.25">
      <c r="A408" s="1372" t="s">
        <v>325</v>
      </c>
    </row>
    <row r="409" spans="1:1" s="408" customFormat="1" hidden="1" x14ac:dyDescent="0.25"/>
    <row r="410" spans="1:1" s="408" customFormat="1" hidden="1" x14ac:dyDescent="0.25"/>
    <row r="411" spans="1:1" s="408" customFormat="1" hidden="1" x14ac:dyDescent="0.25"/>
    <row r="412" spans="1:1" s="408" customFormat="1" hidden="1" x14ac:dyDescent="0.25"/>
    <row r="413" spans="1:1" s="408" customFormat="1" hidden="1" x14ac:dyDescent="0.25"/>
    <row r="414" spans="1:1" s="408" customFormat="1" hidden="1" x14ac:dyDescent="0.25"/>
    <row r="415" spans="1:1" s="408" customFormat="1" hidden="1" x14ac:dyDescent="0.25"/>
    <row r="416" spans="1:1" s="408" customFormat="1" hidden="1" x14ac:dyDescent="0.25"/>
    <row r="417" spans="2:10" s="408" customFormat="1" hidden="1" x14ac:dyDescent="0.25"/>
    <row r="418" spans="2:10" s="408" customFormat="1" hidden="1" x14ac:dyDescent="0.25"/>
    <row r="419" spans="2:10" s="408" customFormat="1" hidden="1" x14ac:dyDescent="0.25"/>
    <row r="420" spans="2:10" s="408" customFormat="1" ht="18.75" hidden="1" x14ac:dyDescent="0.3">
      <c r="B420" s="410" t="s">
        <v>308</v>
      </c>
      <c r="C420" s="411"/>
      <c r="D420" s="411"/>
      <c r="E420" s="411"/>
      <c r="F420" s="411"/>
      <c r="G420" s="411"/>
      <c r="H420" s="411"/>
      <c r="I420" s="411"/>
      <c r="J420" s="411"/>
    </row>
    <row r="421" spans="2:10" s="408" customFormat="1" ht="15.75" hidden="1" x14ac:dyDescent="0.25">
      <c r="B421" s="411"/>
      <c r="C421" s="411"/>
      <c r="D421" s="411"/>
      <c r="E421" s="411"/>
      <c r="F421" s="411"/>
      <c r="G421" s="411"/>
      <c r="H421" s="411"/>
      <c r="I421" s="411"/>
      <c r="J421" s="411"/>
    </row>
    <row r="422" spans="2:10" s="408" customFormat="1" ht="15.75" hidden="1" x14ac:dyDescent="0.25">
      <c r="B422" s="411"/>
      <c r="C422" s="411" t="s">
        <v>686</v>
      </c>
      <c r="E422" s="411"/>
      <c r="F422" s="411"/>
      <c r="G422" s="411"/>
      <c r="H422" s="411"/>
      <c r="I422" s="411"/>
      <c r="J422" s="411"/>
    </row>
    <row r="423" spans="2:10" s="408" customFormat="1" ht="15.75" hidden="1" x14ac:dyDescent="0.25">
      <c r="B423" s="411"/>
      <c r="C423" s="411" t="s">
        <v>687</v>
      </c>
      <c r="E423" s="411"/>
      <c r="F423" s="411"/>
      <c r="G423" s="411"/>
      <c r="H423" s="411"/>
      <c r="I423" s="411"/>
      <c r="J423" s="411"/>
    </row>
    <row r="424" spans="2:10" s="408" customFormat="1" ht="15.75" hidden="1" x14ac:dyDescent="0.25">
      <c r="B424" s="411"/>
      <c r="C424" s="411" t="s">
        <v>674</v>
      </c>
      <c r="E424" s="411"/>
      <c r="F424" s="411"/>
      <c r="G424" s="411"/>
      <c r="H424" s="411"/>
      <c r="I424" s="411"/>
      <c r="J424" s="411"/>
    </row>
    <row r="425" spans="2:10" s="408" customFormat="1" ht="15.75" hidden="1" x14ac:dyDescent="0.25">
      <c r="B425" s="411"/>
      <c r="C425" s="411" t="s">
        <v>675</v>
      </c>
      <c r="E425" s="411"/>
      <c r="F425" s="411"/>
      <c r="G425" s="411"/>
      <c r="H425" s="411"/>
      <c r="I425" s="411"/>
      <c r="J425" s="411"/>
    </row>
    <row r="426" spans="2:10" s="408" customFormat="1" ht="15.75" hidden="1" x14ac:dyDescent="0.25">
      <c r="B426" s="411"/>
      <c r="C426" s="411" t="s">
        <v>676</v>
      </c>
      <c r="E426" s="411"/>
      <c r="F426" s="411"/>
      <c r="G426" s="411"/>
      <c r="H426" s="411"/>
      <c r="I426" s="411"/>
      <c r="J426" s="411"/>
    </row>
    <row r="427" spans="2:10" s="408" customFormat="1" ht="15.75" hidden="1" x14ac:dyDescent="0.25">
      <c r="B427" s="411"/>
      <c r="C427" s="411" t="s">
        <v>677</v>
      </c>
      <c r="E427" s="411"/>
      <c r="F427" s="411"/>
      <c r="G427" s="411"/>
      <c r="I427" s="411"/>
      <c r="J427" s="411"/>
    </row>
    <row r="428" spans="2:10" s="408" customFormat="1" ht="15.75" hidden="1" x14ac:dyDescent="0.25">
      <c r="B428" s="411"/>
      <c r="C428" s="411" t="s">
        <v>678</v>
      </c>
      <c r="E428" s="411"/>
      <c r="F428" s="411"/>
      <c r="G428" s="411"/>
      <c r="H428" s="411"/>
      <c r="I428" s="411"/>
      <c r="J428" s="411"/>
    </row>
    <row r="429" spans="2:10" s="408" customFormat="1" ht="15.75" hidden="1" x14ac:dyDescent="0.25">
      <c r="B429" s="411"/>
      <c r="C429" s="411" t="s">
        <v>688</v>
      </c>
      <c r="E429" s="411"/>
      <c r="F429" s="411"/>
      <c r="G429" s="411"/>
      <c r="H429" s="411"/>
      <c r="I429" s="411"/>
      <c r="J429" s="411"/>
    </row>
    <row r="430" spans="2:10" s="408" customFormat="1" ht="15.75" hidden="1" x14ac:dyDescent="0.25">
      <c r="B430" s="411"/>
      <c r="C430" s="411" t="s">
        <v>689</v>
      </c>
      <c r="E430" s="411"/>
      <c r="F430" s="411"/>
      <c r="G430" s="411"/>
      <c r="H430" s="411"/>
      <c r="I430" s="411"/>
      <c r="J430" s="411"/>
    </row>
    <row r="431" spans="2:10" s="408" customFormat="1" ht="15.75" hidden="1" x14ac:dyDescent="0.25">
      <c r="B431" s="411"/>
      <c r="C431" s="411" t="s">
        <v>679</v>
      </c>
      <c r="E431" s="411"/>
      <c r="F431" s="411"/>
      <c r="G431" s="411"/>
      <c r="H431" s="411"/>
      <c r="I431" s="411"/>
      <c r="J431" s="411"/>
    </row>
    <row r="432" spans="2:10" s="408" customFormat="1" ht="15.75" hidden="1" x14ac:dyDescent="0.25">
      <c r="B432" s="411"/>
      <c r="C432" s="411" t="s">
        <v>680</v>
      </c>
      <c r="E432" s="411"/>
      <c r="F432" s="411"/>
      <c r="G432" s="411"/>
      <c r="H432" s="411"/>
      <c r="I432" s="411"/>
      <c r="J432" s="411"/>
    </row>
    <row r="433" spans="1:10" s="408" customFormat="1" ht="15.75" hidden="1" x14ac:dyDescent="0.25">
      <c r="B433" s="411"/>
      <c r="C433" s="411" t="s">
        <v>681</v>
      </c>
      <c r="E433" s="411"/>
      <c r="F433" s="411"/>
      <c r="G433" s="411"/>
      <c r="H433" s="411"/>
      <c r="I433" s="411"/>
      <c r="J433" s="411"/>
    </row>
    <row r="434" spans="1:10" s="408" customFormat="1" ht="15.75" hidden="1" x14ac:dyDescent="0.25">
      <c r="B434" s="411"/>
      <c r="C434" s="411" t="s">
        <v>682</v>
      </c>
      <c r="E434" s="411"/>
      <c r="F434" s="411"/>
      <c r="G434" s="411"/>
      <c r="H434" s="411"/>
      <c r="I434" s="411"/>
      <c r="J434" s="411"/>
    </row>
    <row r="435" spans="1:10" s="408" customFormat="1" ht="15.75" hidden="1" x14ac:dyDescent="0.25">
      <c r="B435" s="411"/>
      <c r="C435" s="411" t="s">
        <v>683</v>
      </c>
      <c r="E435" s="411"/>
      <c r="F435" s="411"/>
      <c r="G435" s="411"/>
      <c r="H435" s="411"/>
      <c r="I435" s="411"/>
      <c r="J435" s="411"/>
    </row>
    <row r="436" spans="1:10" s="408" customFormat="1" ht="15.75" hidden="1" x14ac:dyDescent="0.25">
      <c r="B436" s="411"/>
      <c r="C436" s="411" t="s">
        <v>684</v>
      </c>
      <c r="E436" s="411"/>
      <c r="F436" s="411"/>
      <c r="G436" s="411"/>
      <c r="H436" s="411"/>
      <c r="I436" s="411"/>
      <c r="J436" s="411"/>
    </row>
    <row r="437" spans="1:10" s="408" customFormat="1" ht="15.75" hidden="1" x14ac:dyDescent="0.25">
      <c r="B437" s="411"/>
      <c r="C437" s="411" t="s">
        <v>685</v>
      </c>
      <c r="D437" s="411"/>
      <c r="E437" s="411"/>
      <c r="F437" s="411"/>
      <c r="G437" s="411"/>
      <c r="H437" s="411"/>
      <c r="I437" s="411"/>
      <c r="J437" s="411"/>
    </row>
    <row r="438" spans="1:10" s="408" customFormat="1" hidden="1" x14ac:dyDescent="0.25">
      <c r="D438" s="2622"/>
      <c r="E438" s="2622"/>
      <c r="F438" s="2622"/>
    </row>
    <row r="439" spans="1:10" s="408" customFormat="1" hidden="1" x14ac:dyDescent="0.25">
      <c r="D439" s="2622"/>
      <c r="E439" s="2622"/>
      <c r="F439" s="2622"/>
    </row>
    <row r="440" spans="1:10" s="408" customFormat="1" hidden="1" x14ac:dyDescent="0.25">
      <c r="D440" s="815"/>
      <c r="E440" s="815"/>
      <c r="F440" s="815"/>
    </row>
    <row r="441" spans="1:10" s="408" customFormat="1" hidden="1" x14ac:dyDescent="0.25">
      <c r="D441" s="815"/>
      <c r="E441" s="815"/>
      <c r="F441" s="815"/>
    </row>
    <row r="442" spans="1:10" s="408" customFormat="1" hidden="1" x14ac:dyDescent="0.25">
      <c r="D442" s="815"/>
      <c r="E442" s="815"/>
      <c r="F442" s="815"/>
    </row>
    <row r="443" spans="1:10" s="408" customFormat="1" hidden="1" x14ac:dyDescent="0.25">
      <c r="D443" s="815"/>
      <c r="E443" s="815"/>
      <c r="F443" s="815"/>
    </row>
    <row r="444" spans="1:10" s="408" customFormat="1" hidden="1" x14ac:dyDescent="0.25">
      <c r="D444" s="815"/>
      <c r="E444" s="815"/>
      <c r="F444" s="815"/>
    </row>
    <row r="445" spans="1:10" s="408" customFormat="1" hidden="1" x14ac:dyDescent="0.25">
      <c r="A445" s="1372" t="s">
        <v>325</v>
      </c>
      <c r="D445" s="815"/>
      <c r="E445" s="815"/>
      <c r="F445" s="815"/>
    </row>
    <row r="446" spans="1:10" s="408" customFormat="1" hidden="1" x14ac:dyDescent="0.25">
      <c r="D446" s="815"/>
      <c r="E446" s="815"/>
      <c r="F446" s="815"/>
    </row>
    <row r="447" spans="1:10" s="408" customFormat="1" hidden="1" x14ac:dyDescent="0.25">
      <c r="D447" s="815"/>
      <c r="E447" s="815"/>
      <c r="F447" s="815"/>
    </row>
    <row r="448" spans="1:10" s="408" customFormat="1" hidden="1" x14ac:dyDescent="0.25">
      <c r="D448" s="815"/>
      <c r="E448" s="815"/>
      <c r="F448" s="815"/>
    </row>
    <row r="449" spans="2:14" s="408" customFormat="1" hidden="1" x14ac:dyDescent="0.25">
      <c r="D449" s="815"/>
      <c r="E449" s="815"/>
      <c r="F449" s="815"/>
    </row>
    <row r="450" spans="2:14" s="408" customFormat="1" hidden="1" x14ac:dyDescent="0.25">
      <c r="D450" s="815"/>
      <c r="E450" s="815"/>
      <c r="F450" s="815"/>
    </row>
    <row r="451" spans="2:14" s="408" customFormat="1" hidden="1" x14ac:dyDescent="0.25">
      <c r="D451" s="815"/>
      <c r="E451" s="815"/>
      <c r="F451" s="815"/>
    </row>
    <row r="452" spans="2:14" s="408" customFormat="1" hidden="1" x14ac:dyDescent="0.25">
      <c r="D452" s="815"/>
      <c r="E452" s="815"/>
      <c r="F452" s="815"/>
    </row>
    <row r="453" spans="2:14" s="408" customFormat="1" hidden="1" x14ac:dyDescent="0.25">
      <c r="D453" s="2622"/>
      <c r="E453" s="2622"/>
      <c r="F453" s="2622"/>
    </row>
    <row r="454" spans="2:14" s="408" customFormat="1" hidden="1" x14ac:dyDescent="0.25">
      <c r="D454" s="2622"/>
      <c r="E454" s="2622"/>
      <c r="F454" s="2622"/>
    </row>
    <row r="455" spans="2:14" s="408" customFormat="1" ht="18.75" hidden="1" x14ac:dyDescent="0.3">
      <c r="B455" s="414" t="s">
        <v>314</v>
      </c>
      <c r="C455" s="411"/>
      <c r="D455" s="2621"/>
      <c r="E455" s="2621"/>
      <c r="F455" s="2621"/>
      <c r="G455" s="411"/>
      <c r="H455" s="411"/>
      <c r="I455" s="411"/>
      <c r="J455" s="411"/>
      <c r="K455" s="411"/>
      <c r="L455" s="411"/>
      <c r="M455" s="411"/>
      <c r="N455" s="411"/>
    </row>
    <row r="456" spans="2:14" s="408" customFormat="1" ht="15.75" hidden="1" x14ac:dyDescent="0.25">
      <c r="B456" s="411"/>
      <c r="C456" s="411"/>
      <c r="D456" s="411"/>
      <c r="E456" s="411"/>
      <c r="F456" s="411"/>
      <c r="G456" s="411"/>
      <c r="H456" s="411"/>
      <c r="I456" s="411"/>
      <c r="J456" s="411"/>
      <c r="K456" s="411"/>
      <c r="L456" s="411"/>
      <c r="M456" s="411"/>
      <c r="N456" s="411"/>
    </row>
    <row r="457" spans="2:14" s="408" customFormat="1" ht="15.75" hidden="1" x14ac:dyDescent="0.25">
      <c r="B457" s="411"/>
      <c r="C457" s="411"/>
      <c r="D457" s="411"/>
      <c r="E457" s="411"/>
      <c r="F457" s="411"/>
      <c r="G457" s="411"/>
      <c r="H457" s="411"/>
      <c r="I457" s="411"/>
      <c r="J457" s="411"/>
      <c r="K457" s="411"/>
      <c r="L457" s="411"/>
      <c r="M457" s="411"/>
      <c r="N457" s="411"/>
    </row>
    <row r="458" spans="2:14" s="408" customFormat="1" ht="15.75" hidden="1" x14ac:dyDescent="0.25">
      <c r="B458" s="411"/>
      <c r="C458" s="412" t="s">
        <v>315</v>
      </c>
      <c r="D458" s="411"/>
      <c r="E458" s="411"/>
      <c r="F458" s="411"/>
      <c r="G458" s="411"/>
      <c r="H458" s="411"/>
      <c r="I458" s="411"/>
      <c r="J458" s="411"/>
      <c r="K458" s="411"/>
      <c r="L458" s="411"/>
      <c r="M458" s="411"/>
      <c r="N458" s="411"/>
    </row>
    <row r="459" spans="2:14" s="408" customFormat="1" ht="15.75" hidden="1" x14ac:dyDescent="0.25">
      <c r="B459" s="411"/>
      <c r="C459" s="411" t="s">
        <v>645</v>
      </c>
      <c r="E459" s="411"/>
      <c r="F459" s="411"/>
      <c r="G459" s="411"/>
      <c r="H459" s="411"/>
      <c r="I459" s="411"/>
      <c r="J459" s="411"/>
      <c r="K459" s="411"/>
      <c r="L459" s="411"/>
      <c r="M459" s="411"/>
      <c r="N459" s="411"/>
    </row>
    <row r="460" spans="2:14" s="408" customFormat="1" ht="15.75" hidden="1" x14ac:dyDescent="0.25">
      <c r="B460" s="411"/>
      <c r="C460" s="411" t="s">
        <v>319</v>
      </c>
      <c r="E460" s="411"/>
      <c r="F460" s="411"/>
      <c r="G460" s="411"/>
      <c r="H460" s="411"/>
      <c r="I460" s="411"/>
      <c r="J460" s="411"/>
      <c r="K460" s="411"/>
      <c r="L460" s="411"/>
      <c r="M460" s="411"/>
      <c r="N460" s="411"/>
    </row>
    <row r="461" spans="2:14" s="408" customFormat="1" ht="15.75" hidden="1" x14ac:dyDescent="0.25">
      <c r="B461" s="411"/>
      <c r="C461" s="411" t="s">
        <v>316</v>
      </c>
      <c r="E461" s="411"/>
      <c r="F461" s="411"/>
      <c r="G461" s="411"/>
      <c r="H461" s="411"/>
      <c r="I461" s="411"/>
      <c r="J461" s="411"/>
      <c r="K461" s="411"/>
      <c r="L461" s="411"/>
      <c r="M461" s="411"/>
      <c r="N461" s="411"/>
    </row>
    <row r="462" spans="2:14" s="408" customFormat="1" ht="15.75" hidden="1" x14ac:dyDescent="0.25">
      <c r="B462" s="411"/>
      <c r="C462" s="411" t="s">
        <v>434</v>
      </c>
      <c r="E462" s="411"/>
      <c r="F462" s="411"/>
      <c r="G462" s="411"/>
      <c r="H462" s="411"/>
      <c r="I462" s="411"/>
      <c r="J462" s="411"/>
      <c r="K462" s="411"/>
      <c r="L462" s="411"/>
      <c r="M462" s="411"/>
      <c r="N462" s="411"/>
    </row>
    <row r="463" spans="2:14" s="408" customFormat="1" ht="15.75" hidden="1" x14ac:dyDescent="0.25">
      <c r="B463" s="411"/>
      <c r="C463" s="411" t="s">
        <v>320</v>
      </c>
      <c r="E463" s="411"/>
      <c r="F463" s="411"/>
      <c r="G463" s="411"/>
      <c r="H463" s="411"/>
      <c r="I463" s="411"/>
      <c r="J463" s="411"/>
      <c r="K463" s="411"/>
      <c r="L463" s="411"/>
      <c r="M463" s="411"/>
      <c r="N463" s="411"/>
    </row>
    <row r="464" spans="2:14" s="408" customFormat="1" ht="15.75" hidden="1" x14ac:dyDescent="0.25">
      <c r="B464" s="411"/>
      <c r="C464" s="411" t="s">
        <v>317</v>
      </c>
      <c r="E464" s="411"/>
      <c r="F464" s="411"/>
      <c r="G464" s="411"/>
      <c r="H464" s="411"/>
      <c r="I464" s="411"/>
      <c r="J464" s="411"/>
      <c r="K464" s="411"/>
      <c r="L464" s="411"/>
      <c r="M464" s="411"/>
      <c r="N464" s="411"/>
    </row>
    <row r="465" spans="2:14" s="408" customFormat="1" ht="15.75" hidden="1" x14ac:dyDescent="0.25">
      <c r="B465" s="411"/>
      <c r="C465" s="411" t="s">
        <v>440</v>
      </c>
      <c r="E465" s="411"/>
      <c r="F465" s="411"/>
      <c r="G465" s="411"/>
      <c r="H465" s="411"/>
      <c r="I465" s="411"/>
      <c r="J465" s="411"/>
      <c r="K465" s="411"/>
      <c r="L465" s="411"/>
      <c r="M465" s="411"/>
      <c r="N465" s="411"/>
    </row>
    <row r="466" spans="2:14" s="408" customFormat="1" ht="15.75" hidden="1" x14ac:dyDescent="0.25">
      <c r="B466" s="411"/>
      <c r="C466" s="411"/>
      <c r="D466" s="411"/>
      <c r="E466" s="411"/>
      <c r="F466" s="411"/>
      <c r="G466" s="411"/>
      <c r="H466" s="411"/>
      <c r="I466" s="411"/>
      <c r="J466" s="411"/>
      <c r="K466" s="411"/>
      <c r="L466" s="411"/>
      <c r="M466" s="411"/>
      <c r="N466" s="411"/>
    </row>
    <row r="467" spans="2:14" s="408" customFormat="1" ht="15.75" hidden="1" x14ac:dyDescent="0.25">
      <c r="B467" s="411"/>
      <c r="C467" s="412" t="s">
        <v>321</v>
      </c>
      <c r="D467" s="411"/>
      <c r="E467" s="411"/>
      <c r="F467" s="411"/>
      <c r="G467" s="411"/>
      <c r="H467" s="411"/>
      <c r="I467" s="411"/>
      <c r="J467" s="411"/>
      <c r="K467" s="411"/>
      <c r="L467" s="411"/>
      <c r="M467" s="411"/>
      <c r="N467" s="411"/>
    </row>
    <row r="468" spans="2:14" s="408" customFormat="1" ht="15.75" hidden="1" x14ac:dyDescent="0.25">
      <c r="B468" s="411"/>
      <c r="C468" s="411" t="s">
        <v>656</v>
      </c>
      <c r="E468" s="411"/>
      <c r="F468" s="411"/>
      <c r="G468" s="411"/>
      <c r="H468" s="411"/>
      <c r="I468" s="411"/>
      <c r="J468" s="411"/>
      <c r="K468" s="411"/>
      <c r="L468" s="411"/>
      <c r="M468" s="411"/>
      <c r="N468" s="411"/>
    </row>
    <row r="469" spans="2:14" s="408" customFormat="1" ht="15.75" hidden="1" x14ac:dyDescent="0.25">
      <c r="B469" s="411"/>
      <c r="C469" s="411" t="s">
        <v>736</v>
      </c>
      <c r="E469" s="411"/>
      <c r="F469" s="411"/>
      <c r="G469" s="411"/>
      <c r="H469" s="411"/>
      <c r="I469" s="411"/>
      <c r="J469" s="411"/>
      <c r="K469" s="411"/>
      <c r="L469" s="411"/>
      <c r="M469" s="411"/>
      <c r="N469" s="411"/>
    </row>
    <row r="470" spans="2:14" s="408" customFormat="1" ht="15.75" hidden="1" x14ac:dyDescent="0.25">
      <c r="B470" s="411"/>
      <c r="C470" s="411" t="s">
        <v>737</v>
      </c>
      <c r="E470" s="411"/>
      <c r="F470" s="411"/>
      <c r="G470" s="411"/>
      <c r="H470" s="411"/>
      <c r="I470" s="411"/>
      <c r="J470" s="411"/>
      <c r="K470" s="411"/>
      <c r="L470" s="411"/>
      <c r="M470" s="411"/>
      <c r="N470" s="411"/>
    </row>
    <row r="471" spans="2:14" s="408" customFormat="1" ht="15.75" hidden="1" x14ac:dyDescent="0.25">
      <c r="B471" s="411"/>
      <c r="C471" s="411" t="s">
        <v>738</v>
      </c>
      <c r="E471" s="411"/>
      <c r="F471" s="411"/>
      <c r="G471" s="411"/>
      <c r="H471" s="411"/>
      <c r="I471" s="411"/>
      <c r="J471" s="411"/>
      <c r="K471" s="411"/>
      <c r="L471" s="411"/>
      <c r="M471" s="411"/>
      <c r="N471" s="411"/>
    </row>
    <row r="472" spans="2:14" s="408" customFormat="1" ht="15.75" hidden="1" x14ac:dyDescent="0.25">
      <c r="B472" s="411"/>
      <c r="C472" s="411" t="s">
        <v>739</v>
      </c>
      <c r="E472" s="411"/>
      <c r="F472" s="411"/>
      <c r="G472" s="411"/>
      <c r="H472" s="411"/>
      <c r="I472" s="411"/>
      <c r="J472" s="411"/>
      <c r="K472" s="411"/>
      <c r="L472" s="411"/>
      <c r="M472" s="411"/>
      <c r="N472" s="411"/>
    </row>
    <row r="473" spans="2:14" s="408" customFormat="1" ht="15.75" hidden="1" x14ac:dyDescent="0.25">
      <c r="B473" s="411"/>
      <c r="C473" s="411" t="s">
        <v>740</v>
      </c>
      <c r="E473" s="411"/>
      <c r="F473" s="411"/>
      <c r="G473" s="411"/>
      <c r="H473" s="411"/>
      <c r="I473" s="411"/>
      <c r="J473" s="411"/>
      <c r="K473" s="411"/>
      <c r="L473" s="411"/>
      <c r="M473" s="411"/>
      <c r="N473" s="411"/>
    </row>
    <row r="474" spans="2:14" s="408" customFormat="1" ht="15.75" hidden="1" x14ac:dyDescent="0.25">
      <c r="B474" s="411"/>
      <c r="C474" s="411" t="s">
        <v>741</v>
      </c>
      <c r="E474" s="411"/>
      <c r="F474" s="411"/>
      <c r="G474" s="411"/>
      <c r="H474" s="411"/>
      <c r="I474" s="411"/>
      <c r="J474" s="411"/>
      <c r="K474" s="411"/>
      <c r="L474" s="411"/>
      <c r="M474" s="411"/>
      <c r="N474" s="411"/>
    </row>
    <row r="475" spans="2:14" s="408" customFormat="1" ht="15.75" hidden="1" x14ac:dyDescent="0.25">
      <c r="B475" s="411"/>
      <c r="C475" s="411" t="s">
        <v>742</v>
      </c>
      <c r="E475" s="411"/>
      <c r="F475" s="411"/>
      <c r="G475" s="411"/>
      <c r="H475" s="411"/>
      <c r="I475" s="411"/>
      <c r="J475" s="411"/>
      <c r="K475" s="411"/>
      <c r="L475" s="411"/>
      <c r="M475" s="411"/>
      <c r="N475" s="411"/>
    </row>
    <row r="476" spans="2:14" s="408" customFormat="1" ht="15.75" hidden="1" x14ac:dyDescent="0.25">
      <c r="B476" s="411"/>
      <c r="C476" s="411"/>
      <c r="E476" s="411"/>
      <c r="F476" s="411"/>
      <c r="G476" s="411"/>
      <c r="H476" s="411"/>
      <c r="I476" s="411"/>
      <c r="J476" s="411"/>
      <c r="K476" s="411"/>
      <c r="L476" s="411"/>
      <c r="M476" s="411"/>
      <c r="N476" s="411"/>
    </row>
    <row r="477" spans="2:14" s="408" customFormat="1" ht="15.75" hidden="1" x14ac:dyDescent="0.25">
      <c r="B477" s="411"/>
      <c r="C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411"/>
    </row>
    <row r="478" spans="2:14" s="408" customFormat="1" ht="15.75" hidden="1" x14ac:dyDescent="0.25">
      <c r="B478" s="411"/>
      <c r="C478" s="411"/>
      <c r="E478" s="411"/>
      <c r="F478" s="411"/>
      <c r="G478" s="411"/>
      <c r="H478" s="411"/>
      <c r="I478" s="411"/>
      <c r="J478" s="411"/>
      <c r="K478" s="411"/>
      <c r="L478" s="411"/>
      <c r="M478" s="411"/>
      <c r="N478" s="411"/>
    </row>
    <row r="479" spans="2:14" s="408" customFormat="1" ht="15.75" hidden="1" x14ac:dyDescent="0.25">
      <c r="B479" s="411"/>
      <c r="C479" s="411"/>
      <c r="E479" s="411"/>
      <c r="F479" s="411"/>
      <c r="G479" s="411"/>
      <c r="H479" s="411"/>
      <c r="I479" s="411"/>
      <c r="J479" s="411"/>
      <c r="K479" s="411"/>
      <c r="L479" s="411"/>
      <c r="M479" s="411"/>
      <c r="N479" s="411"/>
    </row>
    <row r="480" spans="2:14" s="408" customFormat="1" ht="15.75" hidden="1" x14ac:dyDescent="0.25">
      <c r="B480" s="411"/>
      <c r="C480" s="411"/>
      <c r="E480" s="411"/>
      <c r="F480" s="411"/>
      <c r="G480" s="411"/>
      <c r="H480" s="411"/>
      <c r="I480" s="411"/>
      <c r="J480" s="411"/>
      <c r="K480" s="411"/>
      <c r="L480" s="411"/>
      <c r="M480" s="411"/>
      <c r="N480" s="411"/>
    </row>
    <row r="481" spans="1:14" s="408" customFormat="1" ht="15.75" hidden="1" x14ac:dyDescent="0.25">
      <c r="B481" s="411"/>
      <c r="C481" s="411"/>
      <c r="E481" s="411"/>
      <c r="F481" s="411"/>
      <c r="G481" s="411"/>
      <c r="H481" s="411"/>
      <c r="I481" s="411"/>
      <c r="J481" s="411"/>
      <c r="K481" s="411"/>
      <c r="L481" s="411"/>
      <c r="M481" s="411"/>
      <c r="N481" s="411"/>
    </row>
    <row r="482" spans="1:14" s="408" customFormat="1" ht="15.75" hidden="1" x14ac:dyDescent="0.25">
      <c r="B482" s="411"/>
      <c r="C482" s="411"/>
      <c r="E482" s="411"/>
      <c r="F482" s="411"/>
      <c r="G482" s="411"/>
      <c r="H482" s="411"/>
      <c r="I482" s="411"/>
      <c r="J482" s="411"/>
      <c r="K482" s="411"/>
      <c r="L482" s="411"/>
      <c r="M482" s="411"/>
      <c r="N482" s="411"/>
    </row>
    <row r="483" spans="1:14" s="408" customFormat="1" ht="15.75" hidden="1" x14ac:dyDescent="0.25">
      <c r="B483" s="411"/>
      <c r="C483" s="411"/>
      <c r="E483" s="411"/>
      <c r="F483" s="411"/>
      <c r="G483" s="411"/>
      <c r="H483" s="411"/>
      <c r="I483" s="411"/>
      <c r="J483" s="411"/>
      <c r="K483" s="411"/>
      <c r="L483" s="411"/>
      <c r="M483" s="411"/>
      <c r="N483" s="411"/>
    </row>
    <row r="484" spans="1:14" s="408" customFormat="1" ht="15.75" hidden="1" x14ac:dyDescent="0.25">
      <c r="B484" s="411"/>
      <c r="C484" s="411"/>
      <c r="E484" s="411"/>
      <c r="F484" s="411"/>
      <c r="G484" s="411"/>
      <c r="H484" s="411"/>
      <c r="I484" s="411"/>
      <c r="J484" s="411"/>
      <c r="K484" s="411"/>
      <c r="L484" s="411"/>
      <c r="M484" s="411"/>
      <c r="N484" s="411"/>
    </row>
    <row r="485" spans="1:14" s="408" customFormat="1" ht="15.75" hidden="1" x14ac:dyDescent="0.25">
      <c r="B485" s="411"/>
      <c r="C485" s="411"/>
      <c r="E485" s="411"/>
      <c r="F485" s="411"/>
      <c r="G485" s="411"/>
      <c r="H485" s="411"/>
      <c r="I485" s="411"/>
      <c r="J485" s="411"/>
      <c r="K485" s="411"/>
      <c r="L485" s="411"/>
      <c r="M485" s="411"/>
      <c r="N485" s="411"/>
    </row>
    <row r="486" spans="1:14" s="408" customFormat="1" ht="15.75" hidden="1" x14ac:dyDescent="0.25">
      <c r="B486" s="411"/>
      <c r="C486" s="411"/>
      <c r="E486" s="411"/>
      <c r="F486" s="411"/>
      <c r="G486" s="411"/>
      <c r="H486" s="411"/>
      <c r="I486" s="411"/>
      <c r="J486" s="411"/>
      <c r="K486" s="411"/>
      <c r="L486" s="411"/>
      <c r="M486" s="411"/>
      <c r="N486" s="411"/>
    </row>
    <row r="487" spans="1:14" s="408" customFormat="1" ht="15.75" hidden="1" x14ac:dyDescent="0.25">
      <c r="B487" s="411"/>
      <c r="C487" s="411"/>
      <c r="D487" s="411"/>
      <c r="E487" s="411"/>
      <c r="F487" s="411"/>
      <c r="G487" s="411"/>
      <c r="H487" s="411"/>
      <c r="I487" s="411"/>
      <c r="J487" s="411"/>
      <c r="K487" s="411"/>
      <c r="L487" s="411"/>
      <c r="M487" s="411"/>
      <c r="N487" s="411"/>
    </row>
    <row r="488" spans="1:14" s="408" customFormat="1" ht="15.75" hidden="1" x14ac:dyDescent="0.25">
      <c r="B488" s="411"/>
      <c r="C488" s="412" t="s">
        <v>441</v>
      </c>
      <c r="D488" s="411"/>
      <c r="E488" s="411"/>
      <c r="F488" s="411"/>
      <c r="G488" s="411"/>
      <c r="H488" s="411"/>
      <c r="I488" s="411"/>
      <c r="J488" s="411"/>
      <c r="K488" s="411"/>
      <c r="L488" s="411"/>
      <c r="M488" s="411"/>
      <c r="N488" s="411"/>
    </row>
    <row r="489" spans="1:14" s="408" customFormat="1" ht="15.75" hidden="1" x14ac:dyDescent="0.25">
      <c r="B489" s="411"/>
      <c r="C489" s="411" t="s">
        <v>693</v>
      </c>
      <c r="E489" s="411"/>
      <c r="F489" s="411"/>
      <c r="G489" s="411"/>
      <c r="H489" s="411"/>
      <c r="I489" s="411"/>
      <c r="J489" s="411"/>
      <c r="K489" s="411"/>
      <c r="L489" s="411"/>
      <c r="M489" s="411"/>
      <c r="N489" s="411"/>
    </row>
    <row r="490" spans="1:14" s="408" customFormat="1" ht="15.75" hidden="1" x14ac:dyDescent="0.25">
      <c r="B490" s="411"/>
      <c r="C490" s="411" t="s">
        <v>694</v>
      </c>
      <c r="E490" s="411"/>
      <c r="F490" s="411"/>
      <c r="G490" s="411"/>
      <c r="H490" s="411"/>
      <c r="I490" s="411"/>
      <c r="J490" s="411"/>
      <c r="K490" s="411"/>
      <c r="L490" s="411"/>
      <c r="M490" s="411"/>
      <c r="N490" s="411"/>
    </row>
    <row r="491" spans="1:14" s="408" customFormat="1" ht="15.75" hidden="1" x14ac:dyDescent="0.25">
      <c r="B491" s="411"/>
      <c r="C491" s="411"/>
      <c r="E491" s="411"/>
      <c r="F491" s="411"/>
      <c r="G491" s="411"/>
      <c r="H491" s="411"/>
      <c r="I491" s="411"/>
      <c r="J491" s="411"/>
      <c r="K491" s="411"/>
      <c r="L491" s="411"/>
      <c r="M491" s="411"/>
      <c r="N491" s="411"/>
    </row>
    <row r="492" spans="1:14" s="408" customFormat="1" ht="15.75" hidden="1" x14ac:dyDescent="0.25">
      <c r="B492" s="411"/>
      <c r="C492" s="412" t="s">
        <v>318</v>
      </c>
      <c r="D492" s="411"/>
      <c r="E492" s="411"/>
      <c r="F492" s="411"/>
      <c r="G492" s="411"/>
      <c r="H492" s="411"/>
      <c r="I492" s="411"/>
      <c r="J492" s="411"/>
      <c r="K492" s="411"/>
      <c r="L492" s="411"/>
      <c r="M492" s="411"/>
      <c r="N492" s="411"/>
    </row>
    <row r="493" spans="1:14" s="408" customFormat="1" ht="15.75" hidden="1" x14ac:dyDescent="0.25">
      <c r="B493" s="411"/>
      <c r="C493" s="415" t="s">
        <v>695</v>
      </c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</row>
    <row r="494" spans="1:14" s="408" customFormat="1" ht="15.75" hidden="1" x14ac:dyDescent="0.25">
      <c r="B494" s="411"/>
      <c r="C494" s="411" t="s">
        <v>753</v>
      </c>
      <c r="E494" s="411"/>
      <c r="F494" s="411"/>
      <c r="G494" s="411"/>
      <c r="H494" s="411"/>
      <c r="I494" s="411"/>
      <c r="J494" s="411"/>
      <c r="K494" s="411"/>
      <c r="L494" s="411"/>
      <c r="M494" s="411"/>
      <c r="N494" s="411"/>
    </row>
    <row r="495" spans="1:14" s="408" customFormat="1" ht="15.75" hidden="1" x14ac:dyDescent="0.25">
      <c r="B495" s="411"/>
      <c r="C495" s="411" t="s">
        <v>696</v>
      </c>
      <c r="E495" s="411"/>
      <c r="F495" s="411"/>
      <c r="G495" s="411"/>
      <c r="H495" s="411"/>
      <c r="I495" s="411"/>
      <c r="J495" s="411"/>
      <c r="K495" s="411"/>
      <c r="L495" s="411"/>
      <c r="M495" s="411"/>
      <c r="N495" s="411"/>
    </row>
    <row r="496" spans="1:14" s="408" customFormat="1" ht="15.75" hidden="1" x14ac:dyDescent="0.25">
      <c r="A496" s="1372" t="s">
        <v>325</v>
      </c>
      <c r="B496" s="411"/>
      <c r="C496" s="411" t="s">
        <v>697</v>
      </c>
      <c r="E496" s="411"/>
      <c r="F496" s="411"/>
      <c r="G496" s="411"/>
      <c r="H496" s="411"/>
      <c r="I496" s="411"/>
      <c r="J496" s="411"/>
      <c r="K496" s="411"/>
      <c r="L496" s="411"/>
      <c r="M496" s="411"/>
      <c r="N496" s="411"/>
    </row>
    <row r="497" spans="2:14" s="408" customFormat="1" ht="15.75" hidden="1" x14ac:dyDescent="0.25">
      <c r="B497" s="411"/>
      <c r="C497" s="411" t="s">
        <v>442</v>
      </c>
      <c r="E497" s="411"/>
      <c r="F497" s="411"/>
      <c r="G497" s="411"/>
      <c r="H497" s="411"/>
      <c r="I497" s="411"/>
      <c r="J497" s="411"/>
      <c r="K497" s="411"/>
      <c r="L497" s="411"/>
      <c r="M497" s="411"/>
      <c r="N497" s="411"/>
    </row>
    <row r="498" spans="2:14" s="408" customFormat="1" ht="15.75" hidden="1" x14ac:dyDescent="0.25">
      <c r="B498" s="411"/>
      <c r="C498" s="411"/>
      <c r="D498" s="411"/>
      <c r="E498" s="411"/>
      <c r="F498" s="411"/>
      <c r="G498" s="411"/>
      <c r="H498" s="411"/>
      <c r="I498" s="411"/>
      <c r="J498" s="411"/>
      <c r="K498" s="411"/>
      <c r="L498" s="411"/>
      <c r="M498" s="411"/>
      <c r="N498" s="411"/>
    </row>
    <row r="499" spans="2:14" s="408" customFormat="1" ht="15.75" hidden="1" x14ac:dyDescent="0.25">
      <c r="B499" s="411"/>
      <c r="C499" s="415" t="s">
        <v>698</v>
      </c>
      <c r="E499" s="411"/>
      <c r="F499" s="411"/>
      <c r="G499" s="411"/>
      <c r="H499" s="411"/>
      <c r="I499" s="411"/>
      <c r="J499" s="411"/>
      <c r="K499" s="411"/>
      <c r="L499" s="411"/>
      <c r="M499" s="411"/>
      <c r="N499" s="411"/>
    </row>
    <row r="500" spans="2:14" s="408" customFormat="1" ht="15.75" hidden="1" x14ac:dyDescent="0.25">
      <c r="B500" s="411"/>
      <c r="C500" s="411" t="s">
        <v>699</v>
      </c>
      <c r="E500" s="411"/>
      <c r="F500" s="411"/>
      <c r="G500" s="411"/>
      <c r="H500" s="411"/>
      <c r="I500" s="411"/>
      <c r="J500" s="411"/>
      <c r="K500" s="411"/>
      <c r="L500" s="411"/>
      <c r="M500" s="411"/>
      <c r="N500" s="411"/>
    </row>
    <row r="501" spans="2:14" s="408" customFormat="1" ht="15.75" hidden="1" x14ac:dyDescent="0.25">
      <c r="B501" s="411"/>
      <c r="C501" s="411" t="s">
        <v>754</v>
      </c>
      <c r="E501" s="411"/>
      <c r="F501" s="411"/>
      <c r="G501" s="411"/>
      <c r="H501" s="411"/>
      <c r="I501" s="411"/>
      <c r="J501" s="411"/>
      <c r="K501" s="411"/>
      <c r="L501" s="411"/>
      <c r="M501" s="411"/>
      <c r="N501" s="411"/>
    </row>
    <row r="502" spans="2:14" s="408" customFormat="1" ht="15.75" hidden="1" x14ac:dyDescent="0.25">
      <c r="B502" s="411"/>
      <c r="C502" s="411" t="s">
        <v>755</v>
      </c>
      <c r="E502" s="411"/>
      <c r="F502" s="411"/>
      <c r="G502" s="411"/>
      <c r="H502" s="411"/>
      <c r="I502" s="411"/>
      <c r="J502" s="411"/>
      <c r="K502" s="411"/>
      <c r="L502" s="411"/>
      <c r="M502" s="411"/>
      <c r="N502" s="411"/>
    </row>
    <row r="503" spans="2:14" s="408" customFormat="1" ht="15.75" hidden="1" x14ac:dyDescent="0.25">
      <c r="B503" s="411"/>
      <c r="C503" s="411" t="s">
        <v>700</v>
      </c>
      <c r="E503" s="411"/>
      <c r="F503" s="411"/>
      <c r="G503" s="411"/>
      <c r="H503" s="411"/>
      <c r="I503" s="411"/>
      <c r="J503" s="411"/>
      <c r="K503" s="411"/>
      <c r="L503" s="411"/>
      <c r="M503" s="411"/>
      <c r="N503" s="411"/>
    </row>
    <row r="504" spans="2:14" s="408" customFormat="1" ht="15.75" hidden="1" x14ac:dyDescent="0.25">
      <c r="B504" s="411"/>
      <c r="C504" s="411"/>
      <c r="D504" s="411"/>
      <c r="E504" s="411"/>
      <c r="F504" s="411"/>
      <c r="G504" s="411"/>
      <c r="H504" s="411"/>
      <c r="I504" s="411"/>
      <c r="J504" s="411"/>
      <c r="K504" s="411"/>
      <c r="L504" s="411"/>
      <c r="M504" s="411"/>
      <c r="N504" s="411"/>
    </row>
    <row r="505" spans="2:14" s="408" customFormat="1" ht="15.75" hidden="1" x14ac:dyDescent="0.25">
      <c r="B505" s="411"/>
      <c r="C505" s="415" t="s">
        <v>701</v>
      </c>
      <c r="E505" s="411"/>
      <c r="F505" s="411"/>
      <c r="G505" s="411"/>
      <c r="H505" s="411"/>
      <c r="I505" s="411"/>
      <c r="J505" s="411"/>
      <c r="K505" s="411"/>
      <c r="L505" s="411"/>
      <c r="M505" s="411"/>
      <c r="N505" s="411"/>
    </row>
    <row r="506" spans="2:14" s="408" customFormat="1" ht="15.75" hidden="1" x14ac:dyDescent="0.25">
      <c r="B506" s="411"/>
      <c r="C506" s="411" t="s">
        <v>702</v>
      </c>
      <c r="E506" s="411"/>
      <c r="F506" s="411"/>
      <c r="G506" s="411"/>
      <c r="H506" s="411"/>
      <c r="I506" s="411"/>
      <c r="J506" s="411"/>
      <c r="K506" s="411"/>
      <c r="L506" s="411"/>
      <c r="M506" s="411"/>
      <c r="N506" s="411"/>
    </row>
    <row r="507" spans="2:14" s="408" customFormat="1" ht="15.75" hidden="1" x14ac:dyDescent="0.25">
      <c r="B507" s="411"/>
      <c r="C507" s="411" t="s">
        <v>703</v>
      </c>
      <c r="E507" s="411"/>
      <c r="F507" s="411"/>
      <c r="G507" s="411"/>
      <c r="H507" s="411"/>
      <c r="I507" s="411"/>
      <c r="J507" s="411"/>
      <c r="K507" s="411"/>
      <c r="L507" s="411"/>
      <c r="M507" s="411"/>
      <c r="N507" s="411"/>
    </row>
    <row r="508" spans="2:14" s="408" customFormat="1" ht="15.75" hidden="1" x14ac:dyDescent="0.25">
      <c r="B508" s="411"/>
      <c r="C508" s="411"/>
      <c r="D508" s="411"/>
      <c r="E508" s="411"/>
      <c r="F508" s="411"/>
      <c r="G508" s="411"/>
      <c r="H508" s="411"/>
      <c r="I508" s="411"/>
      <c r="J508" s="411"/>
      <c r="K508" s="411"/>
      <c r="L508" s="411"/>
      <c r="M508" s="411"/>
      <c r="N508" s="411"/>
    </row>
    <row r="509" spans="2:14" s="408" customFormat="1" ht="15.75" hidden="1" x14ac:dyDescent="0.25">
      <c r="B509" s="411"/>
      <c r="C509" s="415" t="s">
        <v>322</v>
      </c>
      <c r="E509" s="411"/>
      <c r="F509" s="411"/>
      <c r="G509" s="411"/>
      <c r="H509" s="411"/>
      <c r="I509" s="411"/>
      <c r="J509" s="411"/>
      <c r="K509" s="411"/>
      <c r="L509" s="411"/>
      <c r="M509" s="411"/>
      <c r="N509" s="411"/>
    </row>
    <row r="510" spans="2:14" s="408" customFormat="1" ht="15.75" hidden="1" x14ac:dyDescent="0.25">
      <c r="B510" s="411"/>
      <c r="C510" s="411" t="s">
        <v>704</v>
      </c>
      <c r="E510" s="411"/>
      <c r="F510" s="411"/>
      <c r="G510" s="411"/>
      <c r="H510" s="411"/>
      <c r="I510" s="411"/>
      <c r="J510" s="411"/>
      <c r="K510" s="411"/>
      <c r="L510" s="411"/>
      <c r="M510" s="411"/>
      <c r="N510" s="411"/>
    </row>
    <row r="511" spans="2:14" s="408" customFormat="1" ht="15.75" hidden="1" x14ac:dyDescent="0.25">
      <c r="B511" s="411"/>
      <c r="C511" s="411" t="s">
        <v>705</v>
      </c>
      <c r="E511" s="411"/>
      <c r="F511" s="411"/>
      <c r="G511" s="411"/>
      <c r="H511" s="411"/>
      <c r="I511" s="411"/>
      <c r="J511" s="411"/>
      <c r="K511" s="411"/>
      <c r="L511" s="411"/>
      <c r="M511" s="411"/>
      <c r="N511" s="411"/>
    </row>
    <row r="512" spans="2:14" s="408" customFormat="1" ht="15.75" hidden="1" x14ac:dyDescent="0.25">
      <c r="B512" s="411"/>
      <c r="C512" s="411" t="s">
        <v>706</v>
      </c>
      <c r="E512" s="411"/>
      <c r="F512" s="411"/>
      <c r="G512" s="411"/>
      <c r="H512" s="411"/>
      <c r="I512" s="411"/>
      <c r="J512" s="411"/>
      <c r="K512" s="411"/>
      <c r="L512" s="411"/>
      <c r="M512" s="411"/>
      <c r="N512" s="411"/>
    </row>
    <row r="513" spans="2:14" s="408" customFormat="1" ht="15.75" hidden="1" x14ac:dyDescent="0.25">
      <c r="B513" s="411"/>
      <c r="C513" s="411"/>
      <c r="D513" s="411"/>
      <c r="E513" s="411"/>
      <c r="F513" s="411"/>
      <c r="G513" s="411"/>
      <c r="H513" s="411"/>
      <c r="I513" s="411"/>
      <c r="J513" s="411"/>
      <c r="K513" s="411"/>
      <c r="L513" s="411"/>
      <c r="M513" s="411"/>
      <c r="N513" s="411"/>
    </row>
    <row r="514" spans="2:14" s="408" customFormat="1" ht="15.75" hidden="1" x14ac:dyDescent="0.25">
      <c r="B514" s="411"/>
      <c r="C514" s="411" t="s">
        <v>723</v>
      </c>
      <c r="D514" s="411"/>
      <c r="E514" s="411"/>
      <c r="F514" s="411"/>
      <c r="G514" s="411"/>
      <c r="H514" s="411"/>
      <c r="I514" s="411"/>
      <c r="J514" s="411"/>
      <c r="K514" s="411"/>
      <c r="L514" s="411"/>
      <c r="M514" s="411"/>
      <c r="N514" s="411"/>
    </row>
    <row r="515" spans="2:14" s="408" customFormat="1" ht="15.75" hidden="1" x14ac:dyDescent="0.25">
      <c r="B515" s="411"/>
      <c r="C515" s="411"/>
      <c r="D515" s="411"/>
      <c r="E515" s="411"/>
      <c r="F515" s="411"/>
      <c r="G515" s="411"/>
      <c r="H515" s="411"/>
      <c r="I515" s="411"/>
      <c r="J515" s="411"/>
      <c r="K515" s="411"/>
      <c r="L515" s="411"/>
      <c r="M515" s="411"/>
      <c r="N515" s="411"/>
    </row>
    <row r="516" spans="2:14" s="408" customFormat="1" ht="15.75" hidden="1" x14ac:dyDescent="0.25">
      <c r="B516" s="411"/>
      <c r="C516" s="411"/>
      <c r="D516" s="411"/>
      <c r="E516" s="411"/>
      <c r="F516" s="411"/>
      <c r="G516" s="411"/>
      <c r="H516" s="411"/>
      <c r="I516" s="411"/>
      <c r="J516" s="411"/>
      <c r="K516" s="411"/>
      <c r="L516" s="411"/>
      <c r="M516" s="411"/>
      <c r="N516" s="411"/>
    </row>
    <row r="517" spans="2:14" s="408" customFormat="1" ht="15.75" hidden="1" x14ac:dyDescent="0.25">
      <c r="B517" s="411"/>
      <c r="C517" s="411"/>
      <c r="D517" s="411"/>
      <c r="E517" s="411"/>
      <c r="F517" s="411"/>
      <c r="G517" s="411"/>
      <c r="H517" s="411"/>
      <c r="I517" s="411"/>
      <c r="J517" s="411"/>
      <c r="K517" s="411"/>
      <c r="L517" s="411"/>
      <c r="M517" s="411"/>
      <c r="N517" s="411"/>
    </row>
    <row r="518" spans="2:14" s="408" customFormat="1" hidden="1" x14ac:dyDescent="0.25"/>
    <row r="519" spans="2:14" s="408" customFormat="1" hidden="1" x14ac:dyDescent="0.25"/>
    <row r="520" spans="2:14" s="408" customFormat="1" hidden="1" x14ac:dyDescent="0.25"/>
    <row r="521" spans="2:14" s="408" customFormat="1" hidden="1" x14ac:dyDescent="0.25"/>
    <row r="522" spans="2:14" s="408" customFormat="1" hidden="1" x14ac:dyDescent="0.25"/>
    <row r="523" spans="2:14" s="408" customFormat="1" hidden="1" x14ac:dyDescent="0.25"/>
    <row r="524" spans="2:14" s="408" customFormat="1" hidden="1" x14ac:dyDescent="0.25"/>
    <row r="525" spans="2:14" s="408" customFormat="1" hidden="1" x14ac:dyDescent="0.25"/>
    <row r="526" spans="2:14" s="408" customFormat="1" hidden="1" x14ac:dyDescent="0.25"/>
    <row r="527" spans="2:14" s="408" customFormat="1" hidden="1" x14ac:dyDescent="0.25"/>
    <row r="528" spans="2:14" s="408" customFormat="1" hidden="1" x14ac:dyDescent="0.25"/>
    <row r="529" spans="2:3" s="408" customFormat="1" hidden="1" x14ac:dyDescent="0.25"/>
    <row r="530" spans="2:3" s="408" customFormat="1" hidden="1" x14ac:dyDescent="0.25">
      <c r="B530" s="408" t="s">
        <v>707</v>
      </c>
    </row>
    <row r="531" spans="2:3" s="408" customFormat="1" hidden="1" x14ac:dyDescent="0.25"/>
    <row r="532" spans="2:3" s="408" customFormat="1" hidden="1" x14ac:dyDescent="0.25"/>
    <row r="533" spans="2:3" s="408" customFormat="1" hidden="1" x14ac:dyDescent="0.25">
      <c r="C533" s="408" t="s">
        <v>709</v>
      </c>
    </row>
    <row r="534" spans="2:3" s="408" customFormat="1" hidden="1" x14ac:dyDescent="0.25">
      <c r="C534" s="416" t="s">
        <v>712</v>
      </c>
    </row>
    <row r="535" spans="2:3" s="408" customFormat="1" hidden="1" x14ac:dyDescent="0.25">
      <c r="C535" s="408" t="s">
        <v>710</v>
      </c>
    </row>
    <row r="536" spans="2:3" s="408" customFormat="1" hidden="1" x14ac:dyDescent="0.25"/>
    <row r="537" spans="2:3" s="408" customFormat="1" hidden="1" x14ac:dyDescent="0.25">
      <c r="C537" s="408" t="s">
        <v>711</v>
      </c>
    </row>
    <row r="538" spans="2:3" s="408" customFormat="1" hidden="1" x14ac:dyDescent="0.25"/>
    <row r="539" spans="2:3" s="408" customFormat="1" hidden="1" x14ac:dyDescent="0.25"/>
    <row r="540" spans="2:3" s="408" customFormat="1" hidden="1" x14ac:dyDescent="0.25"/>
    <row r="541" spans="2:3" s="407" customFormat="1" hidden="1" x14ac:dyDescent="0.25"/>
    <row r="542" spans="2:3" s="407" customFormat="1" hidden="1" x14ac:dyDescent="0.25"/>
    <row r="543" spans="2:3" s="407" customFormat="1" hidden="1" x14ac:dyDescent="0.25"/>
    <row r="544" spans="2:3" s="407" customFormat="1" hidden="1" x14ac:dyDescent="0.25"/>
    <row r="545" spans="2:2" s="407" customFormat="1" hidden="1" x14ac:dyDescent="0.25"/>
    <row r="546" spans="2:2" s="407" customFormat="1" hidden="1" x14ac:dyDescent="0.25"/>
    <row r="547" spans="2:2" s="407" customFormat="1" hidden="1" x14ac:dyDescent="0.25"/>
    <row r="548" spans="2:2" s="407" customFormat="1" hidden="1" x14ac:dyDescent="0.25"/>
    <row r="549" spans="2:2" s="407" customFormat="1" hidden="1" x14ac:dyDescent="0.25"/>
    <row r="550" spans="2:2" s="407" customFormat="1" hidden="1" x14ac:dyDescent="0.25"/>
    <row r="551" spans="2:2" s="407" customFormat="1" hidden="1" x14ac:dyDescent="0.25"/>
    <row r="552" spans="2:2" s="407" customFormat="1" hidden="1" x14ac:dyDescent="0.25"/>
    <row r="553" spans="2:2" s="407" customFormat="1" hidden="1" x14ac:dyDescent="0.25"/>
    <row r="554" spans="2:2" s="407" customFormat="1" hidden="1" x14ac:dyDescent="0.25"/>
    <row r="555" spans="2:2" s="407" customFormat="1" hidden="1" x14ac:dyDescent="0.25"/>
    <row r="556" spans="2:2" s="407" customFormat="1" hidden="1" x14ac:dyDescent="0.25"/>
    <row r="557" spans="2:2" s="407" customFormat="1" hidden="1" x14ac:dyDescent="0.25"/>
    <row r="558" spans="2:2" s="407" customFormat="1" hidden="1" x14ac:dyDescent="0.25"/>
    <row r="559" spans="2:2" s="407" customFormat="1" hidden="1" x14ac:dyDescent="0.25"/>
    <row r="560" spans="2:2" s="407" customFormat="1" hidden="1" x14ac:dyDescent="0.25">
      <c r="B560" s="407" t="s">
        <v>751</v>
      </c>
    </row>
    <row r="561" spans="3:3" s="407" customFormat="1" hidden="1" x14ac:dyDescent="0.25"/>
    <row r="562" spans="3:3" s="407" customFormat="1" hidden="1" x14ac:dyDescent="0.25"/>
    <row r="563" spans="3:3" s="407" customFormat="1" hidden="1" x14ac:dyDescent="0.25">
      <c r="C563" s="407" t="s">
        <v>752</v>
      </c>
    </row>
    <row r="564" spans="3:3" s="407" customFormat="1" hidden="1" x14ac:dyDescent="0.25"/>
    <row r="565" spans="3:3" s="407" customFormat="1" hidden="1" x14ac:dyDescent="0.25"/>
    <row r="566" spans="3:3" s="407" customFormat="1" hidden="1" x14ac:dyDescent="0.25"/>
    <row r="567" spans="3:3" s="407" customFormat="1" hidden="1" x14ac:dyDescent="0.25"/>
    <row r="568" spans="3:3" s="407" customFormat="1" hidden="1" x14ac:dyDescent="0.25"/>
    <row r="569" spans="3:3" s="407" customFormat="1" hidden="1" x14ac:dyDescent="0.25"/>
    <row r="570" spans="3:3" s="407" customFormat="1" hidden="1" x14ac:dyDescent="0.25"/>
    <row r="571" spans="3:3" s="407" customFormat="1" hidden="1" x14ac:dyDescent="0.25"/>
    <row r="572" spans="3:3" s="407" customFormat="1" hidden="1" x14ac:dyDescent="0.25"/>
    <row r="573" spans="3:3" s="407" customFormat="1" hidden="1" x14ac:dyDescent="0.25"/>
    <row r="574" spans="3:3" s="407" customFormat="1" hidden="1" x14ac:dyDescent="0.25"/>
    <row r="575" spans="3:3" s="407" customFormat="1" hidden="1" x14ac:dyDescent="0.25"/>
    <row r="576" spans="3:3" s="407" customFormat="1" hidden="1" x14ac:dyDescent="0.25"/>
    <row r="577" s="407" customFormat="1" hidden="1" x14ac:dyDescent="0.25"/>
    <row r="578" s="407" customFormat="1" hidden="1" x14ac:dyDescent="0.25"/>
    <row r="579" s="407" customFormat="1" hidden="1" x14ac:dyDescent="0.25"/>
    <row r="580" s="407" customFormat="1" hidden="1" x14ac:dyDescent="0.25"/>
    <row r="581" s="407" customFormat="1" hidden="1" x14ac:dyDescent="0.25"/>
    <row r="582" s="407" customFormat="1" hidden="1" x14ac:dyDescent="0.25"/>
    <row r="583" s="407" customFormat="1" hidden="1" x14ac:dyDescent="0.25"/>
    <row r="584" s="407" customFormat="1" hidden="1" x14ac:dyDescent="0.25"/>
    <row r="585" s="407" customFormat="1" hidden="1" x14ac:dyDescent="0.25"/>
    <row r="586" s="407" customFormat="1" hidden="1" x14ac:dyDescent="0.25"/>
    <row r="587" s="407" customFormat="1" hidden="1" x14ac:dyDescent="0.25"/>
    <row r="588" s="407" customFormat="1" hidden="1" x14ac:dyDescent="0.25"/>
    <row r="589" s="407" customFormat="1" hidden="1" x14ac:dyDescent="0.25"/>
    <row r="590" s="407" customFormat="1" hidden="1" x14ac:dyDescent="0.25"/>
    <row r="591" s="407" customFormat="1" hidden="1" x14ac:dyDescent="0.25"/>
    <row r="592" s="407" customFormat="1" hidden="1" x14ac:dyDescent="0.25"/>
    <row r="593" s="407" customFormat="1" hidden="1" x14ac:dyDescent="0.25"/>
    <row r="594" s="407" customFormat="1" hidden="1" x14ac:dyDescent="0.25"/>
    <row r="595" s="407" customFormat="1" hidden="1" x14ac:dyDescent="0.25"/>
    <row r="596" s="407" customFormat="1" hidden="1" x14ac:dyDescent="0.25"/>
    <row r="597" s="407" customFormat="1" hidden="1" x14ac:dyDescent="0.25"/>
    <row r="598" s="407" customFormat="1" hidden="1" x14ac:dyDescent="0.25"/>
    <row r="599" s="407" customFormat="1" hidden="1" x14ac:dyDescent="0.25"/>
    <row r="600" s="407" customFormat="1" hidden="1" x14ac:dyDescent="0.25"/>
    <row r="601" s="407" customFormat="1" hidden="1" x14ac:dyDescent="0.25"/>
    <row r="602" s="407" customFormat="1" hidden="1" x14ac:dyDescent="0.25"/>
    <row r="603" s="407" customFormat="1" hidden="1" x14ac:dyDescent="0.25"/>
    <row r="604" s="407" customFormat="1" hidden="1" x14ac:dyDescent="0.25"/>
    <row r="605" s="407" customFormat="1" hidden="1" x14ac:dyDescent="0.25"/>
    <row r="606" s="407" customFormat="1" hidden="1" x14ac:dyDescent="0.25"/>
    <row r="607" s="407" customFormat="1" hidden="1" x14ac:dyDescent="0.25"/>
  </sheetData>
  <sheetProtection password="BD09" sheet="1" objects="1" scenarios="1"/>
  <sortState ref="C352:G365">
    <sortCondition ref="C352:C365"/>
  </sortState>
  <mergeCells count="35">
    <mergeCell ref="I6:U6"/>
    <mergeCell ref="I33:U33"/>
    <mergeCell ref="I29:U29"/>
    <mergeCell ref="I30:U30"/>
    <mergeCell ref="I31:U31"/>
    <mergeCell ref="I32:U32"/>
    <mergeCell ref="I20:U20"/>
    <mergeCell ref="I24:U24"/>
    <mergeCell ref="I25:U25"/>
    <mergeCell ref="I26:U26"/>
    <mergeCell ref="I27:U27"/>
    <mergeCell ref="I28:U28"/>
    <mergeCell ref="I21:U21"/>
    <mergeCell ref="I22:U22"/>
    <mergeCell ref="I23:U23"/>
    <mergeCell ref="C182:L182"/>
    <mergeCell ref="C184:L184"/>
    <mergeCell ref="I7:U7"/>
    <mergeCell ref="I8:U8"/>
    <mergeCell ref="I9:U9"/>
    <mergeCell ref="I10:U10"/>
    <mergeCell ref="I11:U11"/>
    <mergeCell ref="I12:U12"/>
    <mergeCell ref="I14:U14"/>
    <mergeCell ref="I16:U16"/>
    <mergeCell ref="I17:U17"/>
    <mergeCell ref="I18:U18"/>
    <mergeCell ref="I19:U19"/>
    <mergeCell ref="I13:U13"/>
    <mergeCell ref="I15:U15"/>
    <mergeCell ref="D455:F455"/>
    <mergeCell ref="D454:F454"/>
    <mergeCell ref="D438:F438"/>
    <mergeCell ref="D453:F453"/>
    <mergeCell ref="D439:F439"/>
  </mergeCells>
  <hyperlinks>
    <hyperlink ref="A68" location="Help!A1" display="terug A1"/>
    <hyperlink ref="A120" location="Help!A1" display="terug A1"/>
    <hyperlink ref="A363" location="Help!A1" display="terug A1"/>
    <hyperlink ref="A408" location="Help!A1" display="terug A1"/>
    <hyperlink ref="A496" location="Help!A1" display="terug A1"/>
    <hyperlink ref="A164" location="Help!A1" display="terug A1"/>
    <hyperlink ref="A198" location="Help!A1" display="terug A1"/>
    <hyperlink ref="A238" location="Help!A1" display="terug A1"/>
    <hyperlink ref="A288" location="Help!A1" display="terug A1"/>
    <hyperlink ref="A325" location="Help!A1" display="terug A1"/>
    <hyperlink ref="A445" location="Help!A1" display="terug A1"/>
    <hyperlink ref="D1" location="'2015'!A1" display="Naar 2014"/>
    <hyperlink ref="E1" location="'2016'!A1" display="Naar 2014"/>
    <hyperlink ref="F1" location="'2017'!A1" display="Naar 2014"/>
    <hyperlink ref="G1" location="'2018'!A1" display="Naar 2014"/>
    <hyperlink ref="H1" location="'2019'!A1" display="Naar 2014"/>
    <hyperlink ref="I1" location="'2020'!A1" display="Naar 2014"/>
    <hyperlink ref="C1" location="'2014'!A1" display="Naar 2014"/>
    <hyperlink ref="B1" location="'Vorige jaren'!A1" display="Naar 2014"/>
  </hyperlinks>
  <pageMargins left="0.7" right="0.7" top="0.75" bottom="0.75" header="0.3" footer="0.3"/>
  <pageSetup paperSize="9" scale="65" orientation="portrait" r:id="rId1"/>
  <cellWatches>
    <cellWatch r="J29"/>
  </cellWatches>
  <drawing r:id="rId2"/>
  <legacyDrawing r:id="rId3"/>
  <controls>
    <mc:AlternateContent xmlns:mc="http://schemas.openxmlformats.org/markup-compatibility/2006">
      <mc:Choice Requires="x14">
        <control shapeId="24583" r:id="rId4" name="ListBox1">
          <controlPr defaultSize="0" autoLine="0" linkedCell="V3" listFillRange="V4:V16" r:id="rId5">
            <anchor moveWithCells="1">
              <from>
                <xdr:col>1</xdr:col>
                <xdr:colOff>9525</xdr:colOff>
                <xdr:row>4</xdr:row>
                <xdr:rowOff>9525</xdr:rowOff>
              </from>
              <to>
                <xdr:col>5</xdr:col>
                <xdr:colOff>704850</xdr:colOff>
                <xdr:row>17</xdr:row>
                <xdr:rowOff>171450</xdr:rowOff>
              </to>
            </anchor>
          </controlPr>
        </control>
      </mc:Choice>
      <mc:Fallback>
        <control shapeId="24583" r:id="rId4" name="ListBox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2" sqref="F12"/>
    </sheetView>
  </sheetViews>
  <sheetFormatPr defaultRowHeight="15" x14ac:dyDescent="0.25"/>
  <sheetData/>
  <sheetProtection password="BD09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6"/>
  <sheetViews>
    <sheetView workbookViewId="0">
      <selection activeCell="F15" sqref="F15"/>
    </sheetView>
  </sheetViews>
  <sheetFormatPr defaultRowHeight="15" x14ac:dyDescent="0.25"/>
  <cols>
    <col min="1" max="1" width="99.7109375" style="2207" customWidth="1"/>
    <col min="2" max="2" width="9.140625" style="837"/>
    <col min="3" max="3" width="9.140625" style="838"/>
    <col min="4" max="16384" width="9.140625" style="837"/>
  </cols>
  <sheetData>
    <row r="1" spans="1:1" ht="54.95" customHeight="1" thickBot="1" x14ac:dyDescent="0.45">
      <c r="A1" s="850" t="s">
        <v>928</v>
      </c>
    </row>
    <row r="2" spans="1:1" ht="15.75" thickBot="1" x14ac:dyDescent="0.3"/>
    <row r="3" spans="1:1" ht="30" customHeight="1" thickBot="1" x14ac:dyDescent="0.3">
      <c r="A3" s="851" t="s">
        <v>375</v>
      </c>
    </row>
    <row r="4" spans="1:1" ht="15.75" thickBot="1" x14ac:dyDescent="0.3"/>
    <row r="5" spans="1:1" ht="20.100000000000001" customHeight="1" thickBot="1" x14ac:dyDescent="0.3">
      <c r="A5" s="852" t="s">
        <v>618</v>
      </c>
    </row>
    <row r="6" spans="1:1" ht="15.75" thickBot="1" x14ac:dyDescent="0.3"/>
    <row r="7" spans="1:1" ht="20.100000000000001" customHeight="1" thickBot="1" x14ac:dyDescent="0.3">
      <c r="A7" s="853" t="s">
        <v>376</v>
      </c>
    </row>
    <row r="8" spans="1:1" ht="15.75" thickBot="1" x14ac:dyDescent="0.3"/>
    <row r="9" spans="1:1" ht="8.1" customHeight="1" x14ac:dyDescent="0.25">
      <c r="A9" s="839"/>
    </row>
    <row r="10" spans="1:1" ht="18" customHeight="1" x14ac:dyDescent="0.25">
      <c r="A10" s="840" t="s">
        <v>377</v>
      </c>
    </row>
    <row r="11" spans="1:1" ht="18" customHeight="1" x14ac:dyDescent="0.25">
      <c r="A11" s="840" t="s">
        <v>383</v>
      </c>
    </row>
    <row r="12" spans="1:1" ht="18" customHeight="1" x14ac:dyDescent="0.25">
      <c r="A12" s="840" t="s">
        <v>378</v>
      </c>
    </row>
    <row r="13" spans="1:1" ht="18" customHeight="1" x14ac:dyDescent="0.25">
      <c r="A13" s="840" t="s">
        <v>481</v>
      </c>
    </row>
    <row r="14" spans="1:1" ht="8.1" customHeight="1" thickBot="1" x14ac:dyDescent="0.3">
      <c r="A14" s="854"/>
    </row>
    <row r="15" spans="1:1" ht="20.100000000000001" customHeight="1" thickBot="1" x14ac:dyDescent="0.3"/>
    <row r="16" spans="1:1" ht="16.5" thickBot="1" x14ac:dyDescent="0.3">
      <c r="A16" s="855" t="s">
        <v>379</v>
      </c>
    </row>
    <row r="17" spans="1:1" ht="15.75" thickBot="1" x14ac:dyDescent="0.3"/>
    <row r="18" spans="1:1" ht="8.1" customHeight="1" x14ac:dyDescent="0.25">
      <c r="A18" s="841"/>
    </row>
    <row r="19" spans="1:1" ht="18" customHeight="1" x14ac:dyDescent="0.25">
      <c r="A19" s="842" t="s">
        <v>380</v>
      </c>
    </row>
    <row r="20" spans="1:1" ht="18" customHeight="1" x14ac:dyDescent="0.25">
      <c r="A20" s="842" t="s">
        <v>1049</v>
      </c>
    </row>
    <row r="21" spans="1:1" ht="18" customHeight="1" x14ac:dyDescent="0.25">
      <c r="A21" s="842" t="s">
        <v>385</v>
      </c>
    </row>
    <row r="22" spans="1:1" ht="18" customHeight="1" x14ac:dyDescent="0.25">
      <c r="A22" s="2103" t="s">
        <v>1387</v>
      </c>
    </row>
    <row r="23" spans="1:1" ht="18" customHeight="1" x14ac:dyDescent="0.25">
      <c r="A23" s="2103" t="s">
        <v>384</v>
      </c>
    </row>
    <row r="24" spans="1:1" ht="18" customHeight="1" x14ac:dyDescent="0.25">
      <c r="A24" s="2103" t="s">
        <v>381</v>
      </c>
    </row>
    <row r="25" spans="1:1" ht="18" customHeight="1" x14ac:dyDescent="0.25">
      <c r="A25" s="2103" t="s">
        <v>382</v>
      </c>
    </row>
    <row r="26" spans="1:1" ht="18" customHeight="1" x14ac:dyDescent="0.25">
      <c r="A26" s="2103" t="s">
        <v>1163</v>
      </c>
    </row>
    <row r="27" spans="1:1" ht="18" customHeight="1" x14ac:dyDescent="0.25">
      <c r="A27" s="2103" t="s">
        <v>1388</v>
      </c>
    </row>
    <row r="28" spans="1:1" ht="18" customHeight="1" x14ac:dyDescent="0.25">
      <c r="A28" s="2103" t="s">
        <v>1062</v>
      </c>
    </row>
    <row r="29" spans="1:1" ht="18" customHeight="1" x14ac:dyDescent="0.25">
      <c r="A29" s="2103" t="s">
        <v>482</v>
      </c>
    </row>
    <row r="30" spans="1:1" ht="18" customHeight="1" x14ac:dyDescent="0.25">
      <c r="A30" s="2103" t="s">
        <v>1255</v>
      </c>
    </row>
    <row r="31" spans="1:1" ht="18" customHeight="1" x14ac:dyDescent="0.25">
      <c r="A31" s="2103" t="s">
        <v>1389</v>
      </c>
    </row>
    <row r="32" spans="1:1" ht="18" customHeight="1" x14ac:dyDescent="0.25">
      <c r="A32" s="2103" t="s">
        <v>1390</v>
      </c>
    </row>
    <row r="33" spans="1:3" ht="8.1" customHeight="1" thickBot="1" x14ac:dyDescent="0.3">
      <c r="A33" s="2227"/>
    </row>
    <row r="34" spans="1:3" ht="15.75" thickBot="1" x14ac:dyDescent="0.3">
      <c r="A34" s="2218"/>
    </row>
    <row r="35" spans="1:3" ht="19.5" thickBot="1" x14ac:dyDescent="0.3">
      <c r="A35" s="2228" t="s">
        <v>1256</v>
      </c>
    </row>
    <row r="36" spans="1:3" ht="15.75" thickBot="1" x14ac:dyDescent="0.3">
      <c r="A36" s="2218"/>
    </row>
    <row r="37" spans="1:3" ht="8.1" customHeight="1" x14ac:dyDescent="0.25">
      <c r="A37" s="2229"/>
    </row>
    <row r="38" spans="1:3" ht="18" customHeight="1" x14ac:dyDescent="0.25">
      <c r="A38" s="2230" t="s">
        <v>386</v>
      </c>
    </row>
    <row r="39" spans="1:3" ht="18" customHeight="1" x14ac:dyDescent="0.25">
      <c r="A39" s="2230" t="s">
        <v>1257</v>
      </c>
    </row>
    <row r="40" spans="1:3" ht="18" customHeight="1" x14ac:dyDescent="0.25">
      <c r="A40" s="2230" t="s">
        <v>1258</v>
      </c>
    </row>
    <row r="41" spans="1:3" s="843" customFormat="1" ht="18" customHeight="1" x14ac:dyDescent="0.25">
      <c r="A41" s="2230" t="s">
        <v>1259</v>
      </c>
      <c r="C41" s="844"/>
    </row>
    <row r="42" spans="1:3" ht="8.1" customHeight="1" thickBot="1" x14ac:dyDescent="0.3">
      <c r="A42" s="2231"/>
    </row>
    <row r="43" spans="1:3" ht="15" customHeight="1" thickBot="1" x14ac:dyDescent="0.3">
      <c r="A43" s="2218"/>
    </row>
    <row r="44" spans="1:3" ht="20.100000000000001" customHeight="1" thickBot="1" x14ac:dyDescent="0.3">
      <c r="A44" s="2214" t="s">
        <v>387</v>
      </c>
    </row>
    <row r="45" spans="1:3" ht="15" customHeight="1" thickBot="1" x14ac:dyDescent="0.3">
      <c r="A45" s="2218"/>
    </row>
    <row r="46" spans="1:3" ht="8.1" customHeight="1" x14ac:dyDescent="0.25">
      <c r="A46" s="2220"/>
    </row>
    <row r="47" spans="1:3" ht="18" customHeight="1" x14ac:dyDescent="0.25">
      <c r="A47" s="2225" t="s">
        <v>390</v>
      </c>
    </row>
    <row r="48" spans="1:3" ht="18" customHeight="1" x14ac:dyDescent="0.25">
      <c r="A48" s="2225" t="s">
        <v>391</v>
      </c>
    </row>
    <row r="49" spans="1:3" ht="9.9499999999999993" customHeight="1" x14ac:dyDescent="0.25">
      <c r="A49" s="2225"/>
    </row>
    <row r="50" spans="1:3" ht="18" customHeight="1" x14ac:dyDescent="0.25">
      <c r="A50" s="2225" t="s">
        <v>619</v>
      </c>
    </row>
    <row r="51" spans="1:3" ht="18" customHeight="1" x14ac:dyDescent="0.25">
      <c r="A51" s="2225" t="s">
        <v>392</v>
      </c>
    </row>
    <row r="52" spans="1:3" ht="18" customHeight="1" x14ac:dyDescent="0.25">
      <c r="A52" s="2225" t="s">
        <v>1114</v>
      </c>
    </row>
    <row r="53" spans="1:3" ht="18" customHeight="1" x14ac:dyDescent="0.25">
      <c r="A53" s="2225" t="s">
        <v>1113</v>
      </c>
    </row>
    <row r="54" spans="1:3" ht="9.9499999999999993" customHeight="1" x14ac:dyDescent="0.25">
      <c r="A54" s="2225"/>
    </row>
    <row r="55" spans="1:3" ht="18" customHeight="1" x14ac:dyDescent="0.25">
      <c r="A55" s="2225" t="s">
        <v>620</v>
      </c>
    </row>
    <row r="56" spans="1:3" ht="18" customHeight="1" x14ac:dyDescent="0.25">
      <c r="A56" s="2225" t="s">
        <v>393</v>
      </c>
    </row>
    <row r="57" spans="1:3" ht="18" customHeight="1" x14ac:dyDescent="0.25">
      <c r="A57" s="2225" t="s">
        <v>394</v>
      </c>
    </row>
    <row r="58" spans="1:3" ht="18" customHeight="1" x14ac:dyDescent="0.25">
      <c r="A58" s="2225" t="s">
        <v>900</v>
      </c>
    </row>
    <row r="59" spans="1:3" ht="18" customHeight="1" x14ac:dyDescent="0.25">
      <c r="A59" s="2225" t="s">
        <v>901</v>
      </c>
    </row>
    <row r="60" spans="1:3" ht="9.9499999999999993" customHeight="1" x14ac:dyDescent="0.25">
      <c r="A60" s="2225"/>
    </row>
    <row r="61" spans="1:3" ht="18" customHeight="1" x14ac:dyDescent="0.25">
      <c r="A61" s="2225" t="s">
        <v>1260</v>
      </c>
    </row>
    <row r="62" spans="1:3" ht="18" customHeight="1" x14ac:dyDescent="0.25">
      <c r="A62" s="2225" t="s">
        <v>1261</v>
      </c>
    </row>
    <row r="63" spans="1:3" s="843" customFormat="1" ht="18" customHeight="1" x14ac:dyDescent="0.25">
      <c r="A63" s="2225" t="s">
        <v>621</v>
      </c>
      <c r="C63" s="844"/>
    </row>
    <row r="64" spans="1:3" ht="18" customHeight="1" x14ac:dyDescent="0.25">
      <c r="A64" s="2225" t="s">
        <v>483</v>
      </c>
    </row>
    <row r="65" spans="1:3" ht="8.1" customHeight="1" thickBot="1" x14ac:dyDescent="0.3">
      <c r="A65" s="2232"/>
    </row>
    <row r="66" spans="1:3" ht="15" customHeight="1" thickBot="1" x14ac:dyDescent="0.3">
      <c r="A66" s="2218"/>
    </row>
    <row r="67" spans="1:3" ht="20.100000000000001" customHeight="1" thickBot="1" x14ac:dyDescent="0.3">
      <c r="A67" s="2214" t="s">
        <v>395</v>
      </c>
    </row>
    <row r="68" spans="1:3" s="843" customFormat="1" ht="15.75" thickBot="1" x14ac:dyDescent="0.3">
      <c r="A68" s="2211"/>
      <c r="C68" s="844"/>
    </row>
    <row r="69" spans="1:3" s="843" customFormat="1" ht="8.1" customHeight="1" x14ac:dyDescent="0.25">
      <c r="A69" s="763"/>
      <c r="C69" s="844"/>
    </row>
    <row r="70" spans="1:3" s="843" customFormat="1" ht="18" customHeight="1" x14ac:dyDescent="0.25">
      <c r="A70" s="760" t="s">
        <v>484</v>
      </c>
      <c r="C70" s="844"/>
    </row>
    <row r="71" spans="1:3" s="843" customFormat="1" ht="9.9499999999999993" customHeight="1" x14ac:dyDescent="0.25">
      <c r="A71" s="760"/>
      <c r="C71" s="844"/>
    </row>
    <row r="72" spans="1:3" s="843" customFormat="1" ht="18" customHeight="1" x14ac:dyDescent="0.25">
      <c r="A72" s="2104" t="s">
        <v>1129</v>
      </c>
      <c r="C72" s="844"/>
    </row>
    <row r="73" spans="1:3" s="843" customFormat="1" ht="18" customHeight="1" x14ac:dyDescent="0.25">
      <c r="A73" s="2104" t="s">
        <v>1063</v>
      </c>
      <c r="C73" s="844"/>
    </row>
    <row r="74" spans="1:3" s="843" customFormat="1" ht="9.9499999999999993" customHeight="1" x14ac:dyDescent="0.25">
      <c r="A74" s="2104"/>
      <c r="C74" s="844"/>
    </row>
    <row r="75" spans="1:3" s="843" customFormat="1" ht="18" customHeight="1" x14ac:dyDescent="0.25">
      <c r="A75" s="2104" t="s">
        <v>485</v>
      </c>
      <c r="C75" s="844"/>
    </row>
    <row r="76" spans="1:3" s="843" customFormat="1" ht="9.9499999999999993" customHeight="1" x14ac:dyDescent="0.25">
      <c r="A76" s="2104"/>
      <c r="C76" s="844"/>
    </row>
    <row r="77" spans="1:3" s="843" customFormat="1" ht="18" customHeight="1" x14ac:dyDescent="0.25">
      <c r="A77" s="760" t="s">
        <v>1262</v>
      </c>
      <c r="C77" s="844"/>
    </row>
    <row r="78" spans="1:3" s="843" customFormat="1" ht="18" customHeight="1" x14ac:dyDescent="0.25">
      <c r="A78" s="760" t="s">
        <v>903</v>
      </c>
      <c r="C78" s="844"/>
    </row>
    <row r="79" spans="1:3" s="843" customFormat="1" ht="9.9499999999999993" customHeight="1" x14ac:dyDescent="0.25">
      <c r="A79" s="760"/>
      <c r="C79" s="844"/>
    </row>
    <row r="80" spans="1:3" s="843" customFormat="1" ht="18" customHeight="1" x14ac:dyDescent="0.25">
      <c r="A80" s="760" t="s">
        <v>1263</v>
      </c>
      <c r="C80" s="844"/>
    </row>
    <row r="81" spans="1:3" s="843" customFormat="1" ht="18" customHeight="1" x14ac:dyDescent="0.25">
      <c r="A81" s="760" t="s">
        <v>902</v>
      </c>
      <c r="C81" s="844"/>
    </row>
    <row r="82" spans="1:3" s="843" customFormat="1" ht="9.9499999999999993" customHeight="1" x14ac:dyDescent="0.25">
      <c r="A82" s="760"/>
      <c r="C82" s="844"/>
    </row>
    <row r="83" spans="1:3" s="843" customFormat="1" ht="18" customHeight="1" x14ac:dyDescent="0.25">
      <c r="A83" s="760" t="s">
        <v>622</v>
      </c>
      <c r="C83" s="844"/>
    </row>
    <row r="84" spans="1:3" s="843" customFormat="1" ht="18" customHeight="1" x14ac:dyDescent="0.25">
      <c r="A84" s="760" t="s">
        <v>1264</v>
      </c>
      <c r="C84" s="844"/>
    </row>
    <row r="85" spans="1:3" s="843" customFormat="1" ht="18" customHeight="1" x14ac:dyDescent="0.25">
      <c r="A85" s="760" t="s">
        <v>1265</v>
      </c>
      <c r="C85" s="844"/>
    </row>
    <row r="86" spans="1:3" s="843" customFormat="1" ht="18" customHeight="1" x14ac:dyDescent="0.25">
      <c r="A86" s="760" t="s">
        <v>486</v>
      </c>
      <c r="C86" s="844"/>
    </row>
    <row r="87" spans="1:3" s="843" customFormat="1" ht="18" customHeight="1" x14ac:dyDescent="0.25">
      <c r="A87" s="760" t="s">
        <v>1116</v>
      </c>
      <c r="C87" s="844"/>
    </row>
    <row r="88" spans="1:3" s="843" customFormat="1" ht="18" customHeight="1" x14ac:dyDescent="0.25">
      <c r="A88" s="760" t="s">
        <v>1115</v>
      </c>
      <c r="C88" s="844"/>
    </row>
    <row r="89" spans="1:3" s="843" customFormat="1" ht="8.1" customHeight="1" thickBot="1" x14ac:dyDescent="0.3">
      <c r="A89" s="761"/>
      <c r="C89" s="844"/>
    </row>
    <row r="90" spans="1:3" ht="15" customHeight="1" thickBot="1" x14ac:dyDescent="0.3">
      <c r="A90" s="2218"/>
    </row>
    <row r="91" spans="1:3" ht="20.100000000000001" customHeight="1" thickBot="1" x14ac:dyDescent="0.3">
      <c r="A91" s="2214" t="s">
        <v>398</v>
      </c>
    </row>
    <row r="92" spans="1:3" ht="15.75" thickBot="1" x14ac:dyDescent="0.3">
      <c r="A92" s="2218"/>
    </row>
    <row r="93" spans="1:3" ht="8.1" customHeight="1" x14ac:dyDescent="0.25">
      <c r="A93" s="763"/>
    </row>
    <row r="94" spans="1:3" s="843" customFormat="1" ht="18" customHeight="1" x14ac:dyDescent="0.25">
      <c r="A94" s="760" t="s">
        <v>1266</v>
      </c>
      <c r="C94" s="844"/>
    </row>
    <row r="95" spans="1:3" s="843" customFormat="1" ht="18" customHeight="1" x14ac:dyDescent="0.25">
      <c r="A95" s="760" t="s">
        <v>405</v>
      </c>
      <c r="C95" s="844"/>
    </row>
    <row r="96" spans="1:3" s="843" customFormat="1" ht="9.9499999999999993" customHeight="1" x14ac:dyDescent="0.25">
      <c r="A96" s="760"/>
      <c r="C96" s="844"/>
    </row>
    <row r="97" spans="1:3" s="843" customFormat="1" ht="18" customHeight="1" x14ac:dyDescent="0.25">
      <c r="A97" s="760" t="s">
        <v>1267</v>
      </c>
      <c r="C97" s="844"/>
    </row>
    <row r="98" spans="1:3" s="843" customFormat="1" ht="18" customHeight="1" x14ac:dyDescent="0.25">
      <c r="A98" s="760" t="s">
        <v>601</v>
      </c>
      <c r="C98" s="844"/>
    </row>
    <row r="99" spans="1:3" s="843" customFormat="1" ht="9.9499999999999993" customHeight="1" x14ac:dyDescent="0.25">
      <c r="A99" s="760"/>
      <c r="C99" s="844"/>
    </row>
    <row r="100" spans="1:3" s="843" customFormat="1" ht="18" customHeight="1" x14ac:dyDescent="0.25">
      <c r="A100" s="760" t="s">
        <v>905</v>
      </c>
      <c r="C100" s="844"/>
    </row>
    <row r="101" spans="1:3" s="843" customFormat="1" ht="18" customHeight="1" x14ac:dyDescent="0.25">
      <c r="A101" s="760" t="s">
        <v>406</v>
      </c>
      <c r="C101" s="844"/>
    </row>
    <row r="102" spans="1:3" s="843" customFormat="1" ht="18" customHeight="1" x14ac:dyDescent="0.25">
      <c r="A102" s="760" t="s">
        <v>407</v>
      </c>
      <c r="C102" s="844"/>
    </row>
    <row r="103" spans="1:3" s="843" customFormat="1" ht="9.9499999999999993" customHeight="1" x14ac:dyDescent="0.25">
      <c r="A103" s="760"/>
      <c r="C103" s="844"/>
    </row>
    <row r="104" spans="1:3" s="843" customFormat="1" ht="18" customHeight="1" x14ac:dyDescent="0.25">
      <c r="A104" s="760" t="s">
        <v>1268</v>
      </c>
      <c r="C104" s="844"/>
    </row>
    <row r="105" spans="1:3" s="843" customFormat="1" ht="18" customHeight="1" x14ac:dyDescent="0.25">
      <c r="A105" s="760" t="s">
        <v>409</v>
      </c>
      <c r="C105" s="844"/>
    </row>
    <row r="106" spans="1:3" s="843" customFormat="1" ht="18" customHeight="1" x14ac:dyDescent="0.25">
      <c r="A106" s="760" t="s">
        <v>487</v>
      </c>
      <c r="C106" s="844"/>
    </row>
    <row r="107" spans="1:3" s="843" customFormat="1" ht="18" customHeight="1" x14ac:dyDescent="0.25">
      <c r="A107" s="2233" t="s">
        <v>488</v>
      </c>
      <c r="C107" s="844"/>
    </row>
    <row r="108" spans="1:3" s="843" customFormat="1" ht="18" customHeight="1" x14ac:dyDescent="0.25">
      <c r="A108" s="760" t="s">
        <v>507</v>
      </c>
      <c r="C108" s="844"/>
    </row>
    <row r="109" spans="1:3" s="843" customFormat="1" ht="18" customHeight="1" x14ac:dyDescent="0.25">
      <c r="A109" s="760" t="s">
        <v>489</v>
      </c>
      <c r="C109" s="844"/>
    </row>
    <row r="110" spans="1:3" s="843" customFormat="1" ht="18" customHeight="1" x14ac:dyDescent="0.25">
      <c r="A110" s="760" t="s">
        <v>623</v>
      </c>
      <c r="C110" s="844"/>
    </row>
    <row r="111" spans="1:3" s="843" customFormat="1" ht="9.9499999999999993" customHeight="1" x14ac:dyDescent="0.25">
      <c r="A111" s="760"/>
      <c r="C111" s="844"/>
    </row>
    <row r="112" spans="1:3" s="843" customFormat="1" ht="18" customHeight="1" x14ac:dyDescent="0.25">
      <c r="A112" s="760" t="s">
        <v>490</v>
      </c>
      <c r="C112" s="844"/>
    </row>
    <row r="113" spans="1:3" s="843" customFormat="1" ht="18" customHeight="1" x14ac:dyDescent="0.25">
      <c r="A113" s="760" t="s">
        <v>491</v>
      </c>
      <c r="C113" s="844"/>
    </row>
    <row r="114" spans="1:3" s="843" customFormat="1" ht="18" customHeight="1" x14ac:dyDescent="0.25">
      <c r="A114" s="760" t="s">
        <v>492</v>
      </c>
      <c r="C114" s="844"/>
    </row>
    <row r="115" spans="1:3" s="843" customFormat="1" ht="18" customHeight="1" x14ac:dyDescent="0.25">
      <c r="A115" s="760" t="s">
        <v>906</v>
      </c>
      <c r="C115" s="844"/>
    </row>
    <row r="116" spans="1:3" s="843" customFormat="1" ht="9.9499999999999993" customHeight="1" x14ac:dyDescent="0.25">
      <c r="A116" s="760"/>
      <c r="C116" s="844"/>
    </row>
    <row r="117" spans="1:3" s="843" customFormat="1" ht="18" customHeight="1" x14ac:dyDescent="0.25">
      <c r="A117" s="760" t="s">
        <v>410</v>
      </c>
      <c r="C117" s="844"/>
    </row>
    <row r="118" spans="1:3" s="843" customFormat="1" ht="18" customHeight="1" x14ac:dyDescent="0.25">
      <c r="A118" s="760" t="s">
        <v>411</v>
      </c>
      <c r="C118" s="844"/>
    </row>
    <row r="119" spans="1:3" s="843" customFormat="1" ht="8.1" customHeight="1" thickBot="1" x14ac:dyDescent="0.3">
      <c r="A119" s="761"/>
      <c r="C119" s="844"/>
    </row>
    <row r="120" spans="1:3" ht="15.75" thickBot="1" x14ac:dyDescent="0.3">
      <c r="A120" s="2218"/>
    </row>
    <row r="121" spans="1:3" ht="19.5" thickBot="1" x14ac:dyDescent="0.3">
      <c r="A121" s="2214" t="s">
        <v>412</v>
      </c>
    </row>
    <row r="122" spans="1:3" ht="15.75" thickBot="1" x14ac:dyDescent="0.3">
      <c r="A122" s="2218"/>
    </row>
    <row r="123" spans="1:3" s="843" customFormat="1" ht="8.1" customHeight="1" x14ac:dyDescent="0.25">
      <c r="A123" s="763"/>
      <c r="C123" s="844"/>
    </row>
    <row r="124" spans="1:3" s="843" customFormat="1" ht="18" customHeight="1" x14ac:dyDescent="0.25">
      <c r="A124" s="760" t="s">
        <v>1269</v>
      </c>
      <c r="C124" s="844"/>
    </row>
    <row r="125" spans="1:3" s="843" customFormat="1" ht="18" customHeight="1" x14ac:dyDescent="0.25">
      <c r="A125" s="760" t="s">
        <v>493</v>
      </c>
      <c r="C125" s="844"/>
    </row>
    <row r="126" spans="1:3" s="843" customFormat="1" ht="18" customHeight="1" x14ac:dyDescent="0.25">
      <c r="A126" s="760" t="s">
        <v>907</v>
      </c>
      <c r="C126" s="844"/>
    </row>
    <row r="127" spans="1:3" s="843" customFormat="1" ht="9.9499999999999993" customHeight="1" x14ac:dyDescent="0.25">
      <c r="A127" s="760"/>
      <c r="C127" s="844"/>
    </row>
    <row r="128" spans="1:3" s="843" customFormat="1" ht="18" customHeight="1" x14ac:dyDescent="0.25">
      <c r="A128" s="760" t="s">
        <v>1270</v>
      </c>
      <c r="C128" s="844"/>
    </row>
    <row r="129" spans="1:3" s="843" customFormat="1" ht="18" customHeight="1" x14ac:dyDescent="0.25">
      <c r="A129" s="760" t="s">
        <v>1271</v>
      </c>
      <c r="C129" s="844"/>
    </row>
    <row r="130" spans="1:3" s="843" customFormat="1" ht="9.9499999999999993" customHeight="1" x14ac:dyDescent="0.25">
      <c r="A130" s="760"/>
      <c r="C130" s="844"/>
    </row>
    <row r="131" spans="1:3" s="843" customFormat="1" ht="18" customHeight="1" x14ac:dyDescent="0.25">
      <c r="A131" s="760" t="s">
        <v>423</v>
      </c>
      <c r="C131" s="844"/>
    </row>
    <row r="132" spans="1:3" s="843" customFormat="1" ht="18" customHeight="1" x14ac:dyDescent="0.25">
      <c r="A132" s="760" t="s">
        <v>413</v>
      </c>
      <c r="C132" s="844"/>
    </row>
    <row r="133" spans="1:3" s="843" customFormat="1" ht="18" customHeight="1" x14ac:dyDescent="0.25">
      <c r="A133" s="760" t="s">
        <v>414</v>
      </c>
      <c r="C133" s="844"/>
    </row>
    <row r="134" spans="1:3" s="843" customFormat="1" ht="18" customHeight="1" x14ac:dyDescent="0.25">
      <c r="A134" s="760" t="s">
        <v>908</v>
      </c>
      <c r="C134" s="844"/>
    </row>
    <row r="135" spans="1:3" s="843" customFormat="1" ht="18" customHeight="1" x14ac:dyDescent="0.25">
      <c r="A135" s="760" t="s">
        <v>909</v>
      </c>
      <c r="C135" s="844"/>
    </row>
    <row r="136" spans="1:3" s="843" customFormat="1" ht="18" customHeight="1" x14ac:dyDescent="0.25">
      <c r="A136" s="760" t="s">
        <v>1272</v>
      </c>
      <c r="C136" s="844"/>
    </row>
    <row r="137" spans="1:3" s="843" customFormat="1" ht="18" customHeight="1" x14ac:dyDescent="0.25">
      <c r="A137" s="760" t="s">
        <v>1273</v>
      </c>
      <c r="C137" s="844"/>
    </row>
    <row r="138" spans="1:3" s="843" customFormat="1" ht="18" customHeight="1" x14ac:dyDescent="0.25">
      <c r="A138" s="760" t="s">
        <v>416</v>
      </c>
      <c r="C138" s="844"/>
    </row>
    <row r="139" spans="1:3" s="843" customFormat="1" ht="18" customHeight="1" x14ac:dyDescent="0.25">
      <c r="A139" s="760" t="s">
        <v>418</v>
      </c>
      <c r="C139" s="844"/>
    </row>
    <row r="140" spans="1:3" s="843" customFormat="1" ht="18" customHeight="1" x14ac:dyDescent="0.25">
      <c r="A140" s="760" t="s">
        <v>417</v>
      </c>
      <c r="C140" s="844"/>
    </row>
    <row r="141" spans="1:3" s="843" customFormat="1" ht="18" customHeight="1" x14ac:dyDescent="0.25">
      <c r="A141" s="760" t="s">
        <v>419</v>
      </c>
      <c r="C141" s="844"/>
    </row>
    <row r="142" spans="1:3" s="843" customFormat="1" ht="18" customHeight="1" x14ac:dyDescent="0.25">
      <c r="A142" s="760" t="s">
        <v>420</v>
      </c>
      <c r="C142" s="844"/>
    </row>
    <row r="143" spans="1:3" s="843" customFormat="1" ht="18" customHeight="1" x14ac:dyDescent="0.25">
      <c r="A143" s="760" t="s">
        <v>421</v>
      </c>
      <c r="C143" s="844"/>
    </row>
    <row r="144" spans="1:3" s="843" customFormat="1" ht="18" customHeight="1" x14ac:dyDescent="0.25">
      <c r="A144" s="760" t="s">
        <v>422</v>
      </c>
      <c r="C144" s="844"/>
    </row>
    <row r="145" spans="1:3" s="843" customFormat="1" ht="9.9499999999999993" customHeight="1" x14ac:dyDescent="0.25">
      <c r="A145" s="760"/>
      <c r="C145" s="844"/>
    </row>
    <row r="146" spans="1:3" s="843" customFormat="1" ht="18" customHeight="1" x14ac:dyDescent="0.25">
      <c r="A146" s="760" t="s">
        <v>510</v>
      </c>
      <c r="C146" s="844"/>
    </row>
    <row r="147" spans="1:3" s="843" customFormat="1" ht="18" customHeight="1" x14ac:dyDescent="0.25">
      <c r="A147" s="760" t="s">
        <v>1274</v>
      </c>
      <c r="C147" s="844"/>
    </row>
    <row r="148" spans="1:3" s="843" customFormat="1" ht="18" customHeight="1" x14ac:dyDescent="0.25">
      <c r="A148" s="760" t="s">
        <v>910</v>
      </c>
      <c r="C148" s="844"/>
    </row>
    <row r="149" spans="1:3" s="843" customFormat="1" ht="18" customHeight="1" x14ac:dyDescent="0.25">
      <c r="A149" s="760" t="s">
        <v>1275</v>
      </c>
      <c r="C149" s="844"/>
    </row>
    <row r="150" spans="1:3" s="843" customFormat="1" ht="18" customHeight="1" x14ac:dyDescent="0.25">
      <c r="A150" s="760" t="s">
        <v>911</v>
      </c>
      <c r="C150" s="844"/>
    </row>
    <row r="151" spans="1:3" s="843" customFormat="1" ht="18" customHeight="1" x14ac:dyDescent="0.25">
      <c r="A151" s="760" t="s">
        <v>913</v>
      </c>
      <c r="C151" s="844"/>
    </row>
    <row r="152" spans="1:3" s="843" customFormat="1" ht="18" customHeight="1" x14ac:dyDescent="0.25">
      <c r="A152" s="760" t="s">
        <v>912</v>
      </c>
      <c r="C152" s="844"/>
    </row>
    <row r="153" spans="1:3" s="843" customFormat="1" ht="18" customHeight="1" x14ac:dyDescent="0.25">
      <c r="A153" s="760" t="s">
        <v>1276</v>
      </c>
      <c r="C153" s="844"/>
    </row>
    <row r="154" spans="1:3" s="843" customFormat="1" ht="18" customHeight="1" x14ac:dyDescent="0.25">
      <c r="A154" s="760" t="s">
        <v>1277</v>
      </c>
      <c r="C154" s="844"/>
    </row>
    <row r="155" spans="1:3" s="843" customFormat="1" ht="18" customHeight="1" x14ac:dyDescent="0.25">
      <c r="A155" s="760" t="s">
        <v>424</v>
      </c>
      <c r="C155" s="844"/>
    </row>
    <row r="156" spans="1:3" s="843" customFormat="1" ht="18" customHeight="1" x14ac:dyDescent="0.25">
      <c r="A156" s="760" t="s">
        <v>494</v>
      </c>
      <c r="C156" s="844"/>
    </row>
    <row r="157" spans="1:3" s="843" customFormat="1" ht="18" customHeight="1" x14ac:dyDescent="0.25">
      <c r="A157" s="760" t="s">
        <v>914</v>
      </c>
      <c r="C157" s="844"/>
    </row>
    <row r="158" spans="1:3" s="843" customFormat="1" ht="18" customHeight="1" x14ac:dyDescent="0.25">
      <c r="A158" s="760" t="s">
        <v>1278</v>
      </c>
      <c r="C158" s="844"/>
    </row>
    <row r="159" spans="1:3" s="843" customFormat="1" ht="18" customHeight="1" x14ac:dyDescent="0.25">
      <c r="A159" s="760" t="s">
        <v>915</v>
      </c>
      <c r="C159" s="844"/>
    </row>
    <row r="160" spans="1:3" s="843" customFormat="1" ht="18" customHeight="1" x14ac:dyDescent="0.25">
      <c r="A160" s="760" t="s">
        <v>1279</v>
      </c>
      <c r="C160" s="844"/>
    </row>
    <row r="161" spans="1:3" s="843" customFormat="1" ht="18" customHeight="1" x14ac:dyDescent="0.25">
      <c r="A161" s="760" t="s">
        <v>426</v>
      </c>
      <c r="C161" s="844"/>
    </row>
    <row r="162" spans="1:3" s="843" customFormat="1" ht="18" customHeight="1" x14ac:dyDescent="0.25">
      <c r="A162" s="760" t="s">
        <v>1280</v>
      </c>
      <c r="C162" s="844"/>
    </row>
    <row r="163" spans="1:3" s="843" customFormat="1" ht="18" customHeight="1" x14ac:dyDescent="0.25">
      <c r="A163" s="760" t="s">
        <v>916</v>
      </c>
      <c r="C163" s="844"/>
    </row>
    <row r="164" spans="1:3" s="843" customFormat="1" ht="18" customHeight="1" x14ac:dyDescent="0.25">
      <c r="A164" s="760" t="s">
        <v>425</v>
      </c>
      <c r="C164" s="844"/>
    </row>
    <row r="165" spans="1:3" s="843" customFormat="1" ht="18" customHeight="1" x14ac:dyDescent="0.25">
      <c r="A165" s="760" t="s">
        <v>917</v>
      </c>
      <c r="C165" s="844"/>
    </row>
    <row r="166" spans="1:3" s="843" customFormat="1" ht="18" customHeight="1" x14ac:dyDescent="0.25">
      <c r="A166" s="2233" t="s">
        <v>1281</v>
      </c>
      <c r="C166" s="844"/>
    </row>
    <row r="167" spans="1:3" s="843" customFormat="1" ht="18" customHeight="1" x14ac:dyDescent="0.25">
      <c r="A167" s="760" t="s">
        <v>495</v>
      </c>
      <c r="C167" s="844"/>
    </row>
    <row r="168" spans="1:3" s="843" customFormat="1" ht="18" customHeight="1" x14ac:dyDescent="0.25">
      <c r="A168" s="760" t="s">
        <v>496</v>
      </c>
      <c r="C168" s="844"/>
    </row>
    <row r="169" spans="1:3" s="843" customFormat="1" ht="18" customHeight="1" x14ac:dyDescent="0.25">
      <c r="A169" s="760" t="s">
        <v>497</v>
      </c>
      <c r="C169" s="844"/>
    </row>
    <row r="170" spans="1:3" s="843" customFormat="1" ht="9.9499999999999993" customHeight="1" x14ac:dyDescent="0.25">
      <c r="A170" s="760"/>
      <c r="C170" s="844"/>
    </row>
    <row r="171" spans="1:3" s="843" customFormat="1" ht="18" customHeight="1" x14ac:dyDescent="0.25">
      <c r="A171" s="760" t="s">
        <v>918</v>
      </c>
      <c r="C171" s="844"/>
    </row>
    <row r="172" spans="1:3" s="843" customFormat="1" ht="18" customHeight="1" x14ac:dyDescent="0.25">
      <c r="A172" s="760" t="s">
        <v>1282</v>
      </c>
      <c r="C172" s="844"/>
    </row>
    <row r="173" spans="1:3" s="843" customFormat="1" ht="18" customHeight="1" x14ac:dyDescent="0.25">
      <c r="A173" s="760" t="s">
        <v>926</v>
      </c>
      <c r="C173" s="844"/>
    </row>
    <row r="174" spans="1:3" s="843" customFormat="1" ht="18" customHeight="1" x14ac:dyDescent="0.25">
      <c r="A174" s="760" t="s">
        <v>1283</v>
      </c>
      <c r="C174" s="844"/>
    </row>
    <row r="175" spans="1:3" s="843" customFormat="1" ht="18" customHeight="1" x14ac:dyDescent="0.25">
      <c r="A175" s="848" t="s">
        <v>927</v>
      </c>
      <c r="C175" s="844"/>
    </row>
    <row r="176" spans="1:3" s="843" customFormat="1" ht="8.1" customHeight="1" thickBot="1" x14ac:dyDescent="0.3">
      <c r="A176" s="849"/>
      <c r="C176" s="844"/>
    </row>
  </sheetData>
  <sheetProtection password="DD46" sheet="1" objects="1" scenarios="1"/>
  <pageMargins left="0.7" right="0.7" top="0.75" bottom="0.75" header="0.3" footer="0.3"/>
  <pageSetup paperSize="9" orientation="portrait" r:id="rId1"/>
  <rowBreaks count="2" manualBreakCount="2">
    <brk id="43" max="16383" man="1"/>
    <brk id="9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V30"/>
  <sheetViews>
    <sheetView zoomScaleNormal="100" workbookViewId="0">
      <pane ySplit="2" topLeftCell="A3" activePane="bottomLeft" state="frozen"/>
      <selection activeCell="A197" sqref="A197"/>
      <selection pane="bottomLeft" activeCell="B6" sqref="B6:E6"/>
    </sheetView>
  </sheetViews>
  <sheetFormatPr defaultColWidth="9.140625" defaultRowHeight="14.25" x14ac:dyDescent="0.2"/>
  <cols>
    <col min="1" max="1" width="44.28515625" style="821" customWidth="1"/>
    <col min="2" max="8" width="18.140625" style="821" customWidth="1"/>
    <col min="9" max="11" width="10" style="821" customWidth="1"/>
    <col min="12" max="26" width="9.140625" style="821"/>
    <col min="27" max="27" width="24.140625" style="821" customWidth="1"/>
    <col min="28" max="16384" width="9.140625" style="821"/>
  </cols>
  <sheetData>
    <row r="1" spans="1:48" ht="36" customHeight="1" thickTop="1" thickBot="1" x14ac:dyDescent="0.25">
      <c r="A1" s="161" t="str">
        <f>+'Vorige jaren'!B6&amp;"                                "</f>
        <v xml:space="preserve">TESTBEDRIJF CHEMIE                                </v>
      </c>
      <c r="B1" s="819" t="s">
        <v>528</v>
      </c>
      <c r="C1" s="817" t="s">
        <v>529</v>
      </c>
      <c r="D1" s="818" t="s">
        <v>533</v>
      </c>
      <c r="E1" s="817" t="s">
        <v>241</v>
      </c>
      <c r="F1" s="818" t="s">
        <v>242</v>
      </c>
      <c r="G1" s="818" t="s">
        <v>243</v>
      </c>
      <c r="H1" s="816"/>
      <c r="I1" s="2507"/>
      <c r="J1" s="2508"/>
      <c r="K1" s="2509"/>
    </row>
    <row r="2" spans="1:48" ht="34.5" customHeight="1" thickTop="1" thickBot="1" x14ac:dyDescent="0.25">
      <c r="A2" s="161" t="str">
        <f ca="1">'Vorige jaren'!A7 &amp; " = " &amp; 'Vorige jaren'!B7</f>
        <v>EBO nummer = 160</v>
      </c>
      <c r="B2" s="539" t="s">
        <v>445</v>
      </c>
      <c r="C2" s="539" t="s">
        <v>446</v>
      </c>
      <c r="D2" s="539" t="s">
        <v>447</v>
      </c>
      <c r="E2" s="539" t="s">
        <v>448</v>
      </c>
      <c r="F2" s="539" t="s">
        <v>449</v>
      </c>
      <c r="G2" s="539" t="s">
        <v>450</v>
      </c>
      <c r="H2" s="539" t="s">
        <v>530</v>
      </c>
      <c r="I2" s="2510"/>
      <c r="J2" s="2511"/>
      <c r="K2" s="2512"/>
      <c r="Z2" s="822"/>
      <c r="AA2" s="823"/>
      <c r="AB2" s="824"/>
      <c r="AC2" s="823"/>
      <c r="AD2" s="822"/>
    </row>
    <row r="3" spans="1:48" ht="15" customHeight="1" x14ac:dyDescent="0.25">
      <c r="B3" s="1390" t="s">
        <v>1019</v>
      </c>
      <c r="Z3" s="822"/>
      <c r="AA3" s="824" t="s">
        <v>576</v>
      </c>
      <c r="AB3" s="825" t="s">
        <v>769</v>
      </c>
      <c r="AC3" s="823"/>
      <c r="AV3" s="826" t="b">
        <v>1</v>
      </c>
    </row>
    <row r="4" spans="1:48" x14ac:dyDescent="0.2">
      <c r="A4" s="466" t="s">
        <v>761</v>
      </c>
      <c r="B4" s="2520" t="str">
        <f ca="1">MID(CELL("filename"),SEARCH("[",CELL("filename"))+1,SEARCH("]",CELL("filename"))-SEARCH("[",CELL("filename"))-1)</f>
        <v>160202 sjabloon EBO rekenblad - uitgebreid - blanco - aangepast GR.xlsx</v>
      </c>
      <c r="C4" s="2521"/>
      <c r="D4" s="2521"/>
      <c r="E4" s="2522"/>
      <c r="Z4" s="822"/>
      <c r="AA4" s="824" t="s">
        <v>583</v>
      </c>
      <c r="AB4" s="825" t="s">
        <v>779</v>
      </c>
      <c r="AC4" s="823"/>
      <c r="AV4" s="827" t="b">
        <v>0</v>
      </c>
    </row>
    <row r="5" spans="1:48" x14ac:dyDescent="0.2">
      <c r="Z5" s="822"/>
      <c r="AA5" s="824" t="s">
        <v>581</v>
      </c>
      <c r="AB5" s="825" t="s">
        <v>770</v>
      </c>
      <c r="AC5" s="823"/>
    </row>
    <row r="6" spans="1:48" ht="30.75" customHeight="1" x14ac:dyDescent="0.2">
      <c r="A6" s="458" t="s">
        <v>759</v>
      </c>
      <c r="B6" s="2515" t="s">
        <v>1285</v>
      </c>
      <c r="C6" s="2516"/>
      <c r="D6" s="2516"/>
      <c r="E6" s="2517"/>
      <c r="Z6" s="822"/>
      <c r="AA6" s="824" t="s">
        <v>580</v>
      </c>
      <c r="AB6" s="825" t="s">
        <v>777</v>
      </c>
      <c r="AC6" s="823"/>
    </row>
    <row r="7" spans="1:48" ht="26.25" customHeight="1" x14ac:dyDescent="0.2">
      <c r="A7" s="814" t="s">
        <v>757</v>
      </c>
      <c r="B7" s="2523" t="str">
        <f ca="1">LEFT(TRIM(B4),J23)</f>
        <v>160</v>
      </c>
      <c r="C7" s="2524"/>
      <c r="D7" s="2524"/>
      <c r="E7" s="2525"/>
      <c r="Z7" s="822"/>
      <c r="AA7" s="824" t="s">
        <v>585</v>
      </c>
      <c r="AB7" s="825" t="s">
        <v>782</v>
      </c>
      <c r="AC7" s="823"/>
    </row>
    <row r="8" spans="1:48" ht="30.75" customHeight="1" x14ac:dyDescent="0.2">
      <c r="A8" s="459" t="s">
        <v>758</v>
      </c>
      <c r="B8" s="2515" t="s">
        <v>576</v>
      </c>
      <c r="C8" s="2516"/>
      <c r="D8" s="2516"/>
      <c r="E8" s="2517"/>
      <c r="AA8" s="824" t="s">
        <v>582</v>
      </c>
      <c r="AB8" s="825" t="s">
        <v>771</v>
      </c>
      <c r="AC8" s="823"/>
    </row>
    <row r="9" spans="1:48" ht="26.25" customHeight="1" x14ac:dyDescent="0.2">
      <c r="A9" s="2518" t="s">
        <v>760</v>
      </c>
      <c r="B9" s="460"/>
      <c r="C9" s="461"/>
      <c r="D9" s="461"/>
      <c r="E9" s="462"/>
      <c r="Z9" s="822"/>
      <c r="AA9" s="824" t="s">
        <v>1172</v>
      </c>
      <c r="AB9" s="825" t="s">
        <v>774</v>
      </c>
      <c r="AC9" s="823"/>
    </row>
    <row r="10" spans="1:48" ht="26.25" customHeight="1" x14ac:dyDescent="0.2">
      <c r="A10" s="2519"/>
      <c r="B10" s="463"/>
      <c r="C10" s="464"/>
      <c r="D10" s="464"/>
      <c r="E10" s="465"/>
      <c r="Z10" s="822"/>
      <c r="AA10" s="824" t="s">
        <v>584</v>
      </c>
      <c r="AB10" s="825" t="s">
        <v>781</v>
      </c>
      <c r="AC10" s="823"/>
    </row>
    <row r="11" spans="1:48" ht="26.25" customHeight="1" x14ac:dyDescent="0.2">
      <c r="A11" s="459" t="s">
        <v>762</v>
      </c>
      <c r="B11" s="2515" t="s">
        <v>774</v>
      </c>
      <c r="C11" s="2516"/>
      <c r="D11" s="2516"/>
      <c r="E11" s="2517"/>
      <c r="G11" s="828"/>
      <c r="Z11" s="822"/>
      <c r="AA11" s="824" t="s">
        <v>1173</v>
      </c>
      <c r="AB11" s="825" t="s">
        <v>773</v>
      </c>
      <c r="AC11" s="823"/>
    </row>
    <row r="12" spans="1:48" ht="14.45" customHeight="1" x14ac:dyDescent="0.2">
      <c r="A12" s="829"/>
      <c r="Z12" s="822"/>
      <c r="AA12" s="824" t="s">
        <v>1171</v>
      </c>
      <c r="AB12" s="825" t="s">
        <v>783</v>
      </c>
      <c r="AC12" s="823"/>
    </row>
    <row r="13" spans="1:48" ht="14.45" customHeight="1" x14ac:dyDescent="0.2">
      <c r="A13" s="829"/>
      <c r="Z13" s="822"/>
      <c r="AA13" s="824" t="s">
        <v>578</v>
      </c>
      <c r="AB13" s="825" t="s">
        <v>775</v>
      </c>
      <c r="AC13" s="823"/>
    </row>
    <row r="14" spans="1:48" ht="18" x14ac:dyDescent="0.25">
      <c r="A14" s="2513" t="s">
        <v>786</v>
      </c>
      <c r="B14" s="2514"/>
      <c r="Z14" s="822"/>
      <c r="AA14" s="824" t="s">
        <v>1174</v>
      </c>
      <c r="AB14" s="825" t="s">
        <v>778</v>
      </c>
      <c r="AC14" s="823"/>
    </row>
    <row r="15" spans="1:48" x14ac:dyDescent="0.2">
      <c r="Z15" s="822"/>
      <c r="AA15" s="824" t="s">
        <v>1009</v>
      </c>
      <c r="AB15" s="825" t="s">
        <v>772</v>
      </c>
      <c r="AC15" s="823"/>
    </row>
    <row r="16" spans="1:48" ht="47.25" customHeight="1" x14ac:dyDescent="0.2">
      <c r="A16" s="467" t="s">
        <v>64</v>
      </c>
      <c r="B16" s="468" t="s">
        <v>763</v>
      </c>
      <c r="C16" s="830" t="s">
        <v>181</v>
      </c>
      <c r="D16" s="831" t="s">
        <v>472</v>
      </c>
      <c r="E16" s="820" t="s">
        <v>939</v>
      </c>
      <c r="Z16" s="822"/>
      <c r="AA16" s="830" t="s">
        <v>1169</v>
      </c>
      <c r="AB16" s="825" t="s">
        <v>776</v>
      </c>
      <c r="AC16" s="823"/>
    </row>
    <row r="17" spans="1:29" x14ac:dyDescent="0.2">
      <c r="A17" s="469">
        <v>2010</v>
      </c>
      <c r="B17" s="470"/>
      <c r="C17" s="830"/>
      <c r="D17" s="832"/>
      <c r="E17" s="833"/>
      <c r="Z17" s="822"/>
      <c r="AA17" s="830" t="s">
        <v>1170</v>
      </c>
      <c r="AB17" s="825" t="s">
        <v>780</v>
      </c>
      <c r="AC17" s="823"/>
    </row>
    <row r="18" spans="1:29" x14ac:dyDescent="0.2">
      <c r="A18" s="469">
        <v>2011</v>
      </c>
      <c r="B18" s="470"/>
      <c r="C18" s="830"/>
      <c r="D18" s="832"/>
      <c r="E18" s="833"/>
      <c r="Z18" s="822"/>
      <c r="AA18" s="824" t="s">
        <v>579</v>
      </c>
      <c r="AB18" s="824"/>
      <c r="AC18" s="823"/>
    </row>
    <row r="19" spans="1:29" x14ac:dyDescent="0.2">
      <c r="A19" s="469">
        <v>2012</v>
      </c>
      <c r="B19" s="470"/>
      <c r="C19" s="830"/>
      <c r="D19" s="832"/>
      <c r="E19" s="833"/>
      <c r="AA19" s="824" t="s">
        <v>577</v>
      </c>
      <c r="AB19" s="834"/>
      <c r="AC19" s="834"/>
    </row>
    <row r="20" spans="1:29" x14ac:dyDescent="0.2">
      <c r="A20" s="471">
        <v>2013</v>
      </c>
      <c r="B20" s="470"/>
      <c r="C20" s="830"/>
      <c r="D20" s="832"/>
      <c r="E20" s="833"/>
      <c r="I20" s="834"/>
      <c r="J20" s="834"/>
      <c r="K20" s="834"/>
      <c r="AA20" s="2107"/>
      <c r="AB20" s="834"/>
      <c r="AC20" s="834"/>
    </row>
    <row r="21" spans="1:29" ht="15.75" x14ac:dyDescent="0.25">
      <c r="A21" s="472">
        <v>2014</v>
      </c>
      <c r="B21" s="473">
        <f ca="1">'2014'!C171</f>
        <v>3057696.5822827648</v>
      </c>
      <c r="C21" s="835" t="s">
        <v>787</v>
      </c>
      <c r="D21" s="832"/>
      <c r="E21" s="836">
        <f ca="1">'2014'!C231</f>
        <v>142970.44970000003</v>
      </c>
      <c r="I21" s="834"/>
      <c r="J21" s="830">
        <f ca="1">IFERROR(FIND(" ",TRIM(B4),3),999)</f>
        <v>7</v>
      </c>
      <c r="K21" s="834"/>
      <c r="AA21" s="823"/>
      <c r="AB21" s="834"/>
      <c r="AC21" s="834"/>
    </row>
    <row r="22" spans="1:29" x14ac:dyDescent="0.2">
      <c r="I22" s="834"/>
      <c r="J22" s="830">
        <f ca="1">IFERROR(FIND("-",TRIM(B4),2),999)</f>
        <v>31</v>
      </c>
      <c r="K22" s="834"/>
      <c r="AA22" s="834"/>
      <c r="AB22" s="834"/>
      <c r="AC22" s="834"/>
    </row>
    <row r="23" spans="1:29" x14ac:dyDescent="0.2">
      <c r="I23" s="834"/>
      <c r="J23" s="830">
        <v>3</v>
      </c>
      <c r="K23" s="834"/>
      <c r="AA23" s="834"/>
    </row>
    <row r="24" spans="1:29" x14ac:dyDescent="0.2">
      <c r="I24" s="834"/>
      <c r="J24" s="834"/>
      <c r="K24" s="834"/>
    </row>
    <row r="30" spans="1:29" x14ac:dyDescent="0.2">
      <c r="A30" s="2105"/>
    </row>
  </sheetData>
  <sheetProtection password="DD46" sheet="1" objects="1" scenarios="1"/>
  <sortState ref="AA3:AB17">
    <sortCondition ref="AA3"/>
  </sortState>
  <mergeCells count="8">
    <mergeCell ref="I1:K2"/>
    <mergeCell ref="A14:B14"/>
    <mergeCell ref="B11:E11"/>
    <mergeCell ref="A9:A10"/>
    <mergeCell ref="B4:E4"/>
    <mergeCell ref="B6:E6"/>
    <mergeCell ref="B7:E7"/>
    <mergeCell ref="B8:E8"/>
  </mergeCells>
  <dataValidations count="2">
    <dataValidation type="list" allowBlank="1" showInputMessage="1" showErrorMessage="1" sqref="B11:E11">
      <formula1>$AB$2:$AB$20</formula1>
    </dataValidation>
    <dataValidation type="list" allowBlank="1" showInputMessage="1" showErrorMessage="1" sqref="B8:E8">
      <formula1>$AA$2:$AA$22</formula1>
    </dataValidation>
  </dataValidations>
  <hyperlinks>
    <hyperlink ref="B2" location="'2014'!B3" display="Naar 2014"/>
    <hyperlink ref="C2" location="'2015'!B3" display="Naar 2015"/>
    <hyperlink ref="D2" location="'2016'!B3" display="Naar 2016"/>
    <hyperlink ref="E2" location="'2017'!B3" display="Naar 2017"/>
    <hyperlink ref="F2" location="'2018'!B3" display="Naar 2018"/>
    <hyperlink ref="G2" location="'2019'!B3" display="Naar 2019"/>
    <hyperlink ref="H2" location="'2020'!B3" display="Naar 2020"/>
    <hyperlink ref="E1" location="Grafieken!A1" display="Grafieken"/>
    <hyperlink ref="F1:G1" location="Maatregelen!A1" display="Grafieken"/>
    <hyperlink ref="C1" location="Handleiding_Resultaten!A1" display="Handleiding_Resultaten!A1"/>
    <hyperlink ref="B1" location="Handleiding_invullen!A1" display="Handleiding_invullen!A1"/>
    <hyperlink ref="F1" location="EPIS!C101" display="EPIS"/>
    <hyperlink ref="D1" location="Overzicht!A1" display="Overzicht"/>
    <hyperlink ref="B3" location="'2020'!A1" display="'2020'!B3"/>
  </hyperlinks>
  <pageMargins left="0.7" right="0.7" top="0.75" bottom="0.75" header="0.3" footer="0.3"/>
  <pageSetup paperSize="9" scale="74" orientation="portrait" r:id="rId1"/>
  <drawing r:id="rId2"/>
  <legacyDrawing r:id="rId3"/>
  <controls>
    <mc:AlternateContent xmlns:mc="http://schemas.openxmlformats.org/markup-compatibility/2006">
      <mc:Choice Requires="x14">
        <control shapeId="9219" r:id="rId4" name="OptionButton2">
          <controlPr defaultSize="0" autoLine="0" linkedCell="AV4" r:id="rId5">
            <anchor moveWithCells="1">
              <from>
                <xdr:col>1</xdr:col>
                <xdr:colOff>466725</xdr:colOff>
                <xdr:row>9</xdr:row>
                <xdr:rowOff>28575</xdr:rowOff>
              </from>
              <to>
                <xdr:col>3</xdr:col>
                <xdr:colOff>352425</xdr:colOff>
                <xdr:row>9</xdr:row>
                <xdr:rowOff>276225</xdr:rowOff>
              </to>
            </anchor>
          </controlPr>
        </control>
      </mc:Choice>
      <mc:Fallback>
        <control shapeId="9219" r:id="rId4" name="OptionButton2"/>
      </mc:Fallback>
    </mc:AlternateContent>
    <mc:AlternateContent xmlns:mc="http://schemas.openxmlformats.org/markup-compatibility/2006">
      <mc:Choice Requires="x14">
        <control shapeId="9218" r:id="rId6" name="OptionButton1">
          <controlPr defaultSize="0" autoLine="0" linkedCell="AV3" r:id="rId7">
            <anchor moveWithCells="1">
              <from>
                <xdr:col>1</xdr:col>
                <xdr:colOff>466725</xdr:colOff>
                <xdr:row>8</xdr:row>
                <xdr:rowOff>76200</xdr:rowOff>
              </from>
              <to>
                <xdr:col>3</xdr:col>
                <xdr:colOff>514350</xdr:colOff>
                <xdr:row>8</xdr:row>
                <xdr:rowOff>323850</xdr:rowOff>
              </to>
            </anchor>
          </controlPr>
        </control>
      </mc:Choice>
      <mc:Fallback>
        <control shapeId="9218" r:id="rId6" name="OptionButton1"/>
      </mc:Fallback>
    </mc:AlternateContent>
  </controls>
  <tableParts count="1"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DQ545"/>
  <sheetViews>
    <sheetView tabSelected="1" zoomScaleNormal="100" workbookViewId="0">
      <pane xSplit="3" ySplit="5" topLeftCell="D6" activePane="bottomRight" state="frozen"/>
      <selection activeCell="D403" sqref="D403"/>
      <selection pane="topRight" activeCell="D403" sqref="D403"/>
      <selection pane="bottomLeft" activeCell="D403" sqref="D403"/>
      <selection pane="bottomRight" activeCell="T179" sqref="T179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7" width="11.28515625" style="1054" customWidth="1"/>
    <col min="8" max="8" width="11.710937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9" width="12.7109375" style="886" customWidth="1"/>
    <col min="40" max="40" width="0.5703125" style="886" customWidth="1"/>
    <col min="41" max="41" width="10.7109375" style="886" customWidth="1"/>
    <col min="42" max="44" width="11.7109375" style="886" customWidth="1"/>
    <col min="45" max="55" width="10.7109375" style="886" customWidth="1"/>
    <col min="56" max="87" width="10.7109375" style="696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/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2106" t="s">
        <v>246</v>
      </c>
      <c r="L1" s="879" t="s">
        <v>534</v>
      </c>
      <c r="M1" s="2106" t="s">
        <v>535</v>
      </c>
      <c r="N1" s="2106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885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8</v>
      </c>
      <c r="B3" s="888" t="s">
        <v>624</v>
      </c>
      <c r="C3" s="539" t="s">
        <v>446</v>
      </c>
      <c r="D3" s="420" t="s">
        <v>611</v>
      </c>
      <c r="E3" s="421" t="s">
        <v>511</v>
      </c>
      <c r="F3" s="2" t="s">
        <v>1016</v>
      </c>
      <c r="G3" s="422" t="s">
        <v>512</v>
      </c>
      <c r="H3" s="421" t="s">
        <v>587</v>
      </c>
      <c r="I3" s="2" t="s">
        <v>1050</v>
      </c>
      <c r="J3" s="2" t="s">
        <v>1298</v>
      </c>
      <c r="K3" s="2" t="s">
        <v>30</v>
      </c>
      <c r="L3" s="2" t="s">
        <v>516</v>
      </c>
      <c r="M3" s="2" t="s">
        <v>517</v>
      </c>
      <c r="N3" s="2" t="s">
        <v>588</v>
      </c>
      <c r="O3" s="2" t="s">
        <v>589</v>
      </c>
      <c r="P3" s="2" t="s">
        <v>1020</v>
      </c>
      <c r="Q3" s="2292" t="s">
        <v>1391</v>
      </c>
      <c r="R3" s="2292" t="s">
        <v>1392</v>
      </c>
      <c r="S3" s="2" t="s">
        <v>1296</v>
      </c>
      <c r="T3" s="2096" t="s">
        <v>1393</v>
      </c>
      <c r="U3" s="2" t="s">
        <v>1299</v>
      </c>
      <c r="V3" s="351" t="s">
        <v>1117</v>
      </c>
      <c r="W3" s="351" t="s">
        <v>1154</v>
      </c>
      <c r="X3" s="351" t="s">
        <v>1155</v>
      </c>
      <c r="Y3" s="351" t="s">
        <v>1156</v>
      </c>
      <c r="Z3" s="71"/>
      <c r="AA3" s="13" t="s">
        <v>1288</v>
      </c>
      <c r="AB3" s="2" t="s">
        <v>33</v>
      </c>
      <c r="AC3" s="2" t="s">
        <v>16</v>
      </c>
      <c r="AD3" s="2096" t="s">
        <v>1157</v>
      </c>
      <c r="AE3" s="351" t="s">
        <v>1286</v>
      </c>
      <c r="AF3" s="351" t="s">
        <v>1287</v>
      </c>
      <c r="AG3" s="351" t="s">
        <v>1118</v>
      </c>
      <c r="AH3" s="351" t="s">
        <v>1119</v>
      </c>
      <c r="AI3" s="351" t="s">
        <v>1120</v>
      </c>
      <c r="AJ3" s="351" t="s">
        <v>1121</v>
      </c>
      <c r="AK3" s="351" t="s">
        <v>1122</v>
      </c>
      <c r="AL3" s="351" t="s">
        <v>1123</v>
      </c>
      <c r="AM3" s="351" t="s">
        <v>1124</v>
      </c>
      <c r="AN3" s="487"/>
      <c r="AO3" s="1388" t="s">
        <v>28</v>
      </c>
      <c r="AP3" s="1912" t="s">
        <v>1017</v>
      </c>
      <c r="AQ3" s="2" t="s">
        <v>515</v>
      </c>
      <c r="AR3" s="1913" t="s">
        <v>15</v>
      </c>
      <c r="AS3" s="1913" t="s">
        <v>17</v>
      </c>
      <c r="AT3" s="1913" t="s">
        <v>18</v>
      </c>
      <c r="AU3" s="1913" t="s">
        <v>19</v>
      </c>
      <c r="AV3" s="1913" t="s">
        <v>1295</v>
      </c>
      <c r="AW3" s="1913" t="s">
        <v>20</v>
      </c>
      <c r="AX3" s="1913" t="s">
        <v>21</v>
      </c>
      <c r="AY3" s="1913" t="s">
        <v>22</v>
      </c>
      <c r="AZ3" s="1913" t="s">
        <v>23</v>
      </c>
      <c r="BA3" s="1913" t="s">
        <v>24</v>
      </c>
      <c r="BB3" s="1913" t="s">
        <v>25</v>
      </c>
      <c r="BC3" s="1913" t="s">
        <v>26</v>
      </c>
      <c r="BD3" s="1913" t="s">
        <v>130</v>
      </c>
      <c r="BE3" s="1913" t="s">
        <v>131</v>
      </c>
      <c r="BF3" s="1913" t="s">
        <v>132</v>
      </c>
      <c r="BG3" s="1913" t="s">
        <v>133</v>
      </c>
      <c r="BH3" s="1913" t="s">
        <v>134</v>
      </c>
      <c r="BI3" s="1913" t="s">
        <v>135</v>
      </c>
      <c r="BJ3" s="1913" t="s">
        <v>136</v>
      </c>
      <c r="BK3" s="1913" t="s">
        <v>137</v>
      </c>
      <c r="BL3" s="1913" t="s">
        <v>138</v>
      </c>
      <c r="BM3" s="1913" t="s">
        <v>139</v>
      </c>
      <c r="BN3" s="1913" t="s">
        <v>140</v>
      </c>
      <c r="BO3" s="1913" t="s">
        <v>141</v>
      </c>
      <c r="BP3" s="1913" t="s">
        <v>142</v>
      </c>
      <c r="BQ3" s="1913" t="s">
        <v>143</v>
      </c>
      <c r="BR3" s="1913" t="s">
        <v>144</v>
      </c>
      <c r="BS3" s="1913" t="s">
        <v>145</v>
      </c>
      <c r="BT3" s="1913" t="s">
        <v>146</v>
      </c>
      <c r="BU3" s="1913" t="s">
        <v>147</v>
      </c>
      <c r="BV3" s="1913" t="s">
        <v>148</v>
      </c>
      <c r="BW3" s="1913" t="s">
        <v>149</v>
      </c>
      <c r="BX3" s="1913" t="s">
        <v>150</v>
      </c>
      <c r="BY3" s="1913" t="s">
        <v>151</v>
      </c>
      <c r="BZ3" s="1913" t="s">
        <v>152</v>
      </c>
      <c r="CA3" s="1913" t="s">
        <v>153</v>
      </c>
      <c r="CB3" s="1913" t="s">
        <v>154</v>
      </c>
      <c r="CC3" s="1913" t="s">
        <v>155</v>
      </c>
      <c r="CD3" s="1913" t="s">
        <v>156</v>
      </c>
      <c r="CE3" s="1913" t="s">
        <v>157</v>
      </c>
      <c r="CF3" s="1913" t="s">
        <v>158</v>
      </c>
      <c r="CG3" s="1913" t="s">
        <v>159</v>
      </c>
      <c r="CH3" s="1914" t="s">
        <v>160</v>
      </c>
      <c r="CI3" s="1997" t="s">
        <v>1018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 t="s">
        <v>178</v>
      </c>
      <c r="DP3" s="445" t="s">
        <v>176</v>
      </c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 t="s">
        <v>180</v>
      </c>
      <c r="DN4" s="488" t="s">
        <v>0</v>
      </c>
      <c r="DO4" s="445" t="s">
        <v>177</v>
      </c>
      <c r="DP4" s="488" t="s">
        <v>179</v>
      </c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26" t="s">
        <v>537</v>
      </c>
      <c r="E6" s="2527"/>
      <c r="F6" s="2527"/>
      <c r="G6" s="2527"/>
      <c r="H6" s="2528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904"/>
      <c r="CN6" s="905"/>
      <c r="CO6" s="905"/>
      <c r="CP6" s="905"/>
      <c r="CQ6" s="905"/>
      <c r="CR6" s="905"/>
      <c r="CS6" s="905"/>
      <c r="CT6" s="905"/>
      <c r="CU6" s="905"/>
      <c r="CV6" s="905"/>
      <c r="CW6" s="906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449"/>
      <c r="CN7" s="450"/>
      <c r="CO7" s="450"/>
      <c r="CP7" s="450"/>
      <c r="CQ7" s="450"/>
      <c r="CR7" s="450"/>
      <c r="CS7" s="450"/>
      <c r="CT7" s="450"/>
      <c r="CU7" s="450"/>
      <c r="CV7" s="450"/>
      <c r="CW7" s="451"/>
      <c r="DQ7" s="886" t="str">
        <f>TRIM(A247)</f>
        <v/>
      </c>
    </row>
    <row r="8" spans="1:121" ht="27.6" customHeight="1" x14ac:dyDescent="0.25">
      <c r="A8" s="1445" t="s">
        <v>568</v>
      </c>
      <c r="B8" s="1446"/>
      <c r="C8" s="1447"/>
      <c r="D8" s="1418">
        <f>D12+D68+D69</f>
        <v>50000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475515.1274615904</v>
      </c>
      <c r="H8" s="1419">
        <f>-(H72+H83+H84+H85+H86+H87+H73+H78+3.6*H74+(AA72+AA83+AA84+AA85+AA86+AA87)*AB13)</f>
        <v>539560.41570177395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215638.25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25328.511794912301</v>
      </c>
      <c r="Q8" s="1420">
        <f>SUMIF(Q72:Q87,"&gt;0")</f>
        <v>106382.9427540115</v>
      </c>
      <c r="R8" s="1420">
        <f>SUMIF(R72:R87,"&gt;0")</f>
        <v>0</v>
      </c>
      <c r="S8" s="1419">
        <f>-S79</f>
        <v>0</v>
      </c>
      <c r="T8" s="2097">
        <f>MAX(T75,T79)</f>
        <v>0</v>
      </c>
      <c r="U8" s="1419">
        <f>-U80</f>
        <v>0</v>
      </c>
      <c r="V8" s="1421"/>
      <c r="W8" s="1421"/>
      <c r="X8" s="1421"/>
      <c r="Y8" s="1421"/>
      <c r="Z8" s="1422"/>
      <c r="AA8" s="1423">
        <f>-(G72+ SUM(G83:G87)+H72+SUM(H83:H87)+N72+SUM(N83:N87))/(1-AB15)</f>
        <v>908294.24613743555</v>
      </c>
      <c r="AB8" s="1419">
        <f ca="1">SUM(AB99:AB169)</f>
        <v>0</v>
      </c>
      <c r="AC8" s="1419">
        <f ca="1">SUM(AC99:AC169)</f>
        <v>145400.71795779947</v>
      </c>
      <c r="AD8" s="2097">
        <v>1</v>
      </c>
      <c r="AE8" s="1421"/>
      <c r="AF8" s="1421"/>
      <c r="AG8" s="1421"/>
      <c r="AH8" s="1421"/>
      <c r="AI8" s="1421"/>
      <c r="AJ8" s="1421"/>
      <c r="AK8" s="1421"/>
      <c r="AL8" s="1421"/>
      <c r="AM8" s="1421"/>
      <c r="AN8" s="1424"/>
      <c r="AO8" s="2208">
        <v>1</v>
      </c>
      <c r="AP8" s="1419">
        <v>1</v>
      </c>
      <c r="AQ8" s="1425">
        <v>20000</v>
      </c>
      <c r="AR8" s="1425">
        <v>70000</v>
      </c>
      <c r="AS8" s="1425">
        <v>50000</v>
      </c>
      <c r="AT8" s="1425">
        <v>50000</v>
      </c>
      <c r="AU8" s="1425">
        <v>60000</v>
      </c>
      <c r="AV8" s="1425">
        <v>8000</v>
      </c>
      <c r="AW8" s="1425">
        <v>150000</v>
      </c>
      <c r="AX8" s="1425">
        <v>9500</v>
      </c>
      <c r="AY8" s="1425"/>
      <c r="AZ8" s="1425"/>
      <c r="BA8" s="1425"/>
      <c r="BB8" s="1425"/>
      <c r="BC8" s="1425"/>
      <c r="BD8" s="1421"/>
      <c r="BE8" s="1421"/>
      <c r="BF8" s="1421"/>
      <c r="BG8" s="1421"/>
      <c r="BH8" s="1421"/>
      <c r="BI8" s="1421"/>
      <c r="BJ8" s="1421"/>
      <c r="BK8" s="1421"/>
      <c r="BL8" s="1421"/>
      <c r="BM8" s="1421"/>
      <c r="BN8" s="1421"/>
      <c r="BO8" s="1421"/>
      <c r="BP8" s="1421"/>
      <c r="BQ8" s="1421"/>
      <c r="BR8" s="1421"/>
      <c r="BS8" s="1421"/>
      <c r="BT8" s="1421"/>
      <c r="BU8" s="1421"/>
      <c r="BV8" s="1421"/>
      <c r="BW8" s="1421"/>
      <c r="BX8" s="1421"/>
      <c r="BY8" s="1421"/>
      <c r="BZ8" s="1421"/>
      <c r="CA8" s="1421"/>
      <c r="CB8" s="1421"/>
      <c r="CC8" s="1421"/>
      <c r="CD8" s="1421"/>
      <c r="CE8" s="1421"/>
      <c r="CF8" s="1421"/>
      <c r="CG8" s="1421"/>
      <c r="CH8" s="1421"/>
      <c r="CI8" s="1426"/>
      <c r="CM8" s="449"/>
      <c r="CN8" s="450"/>
      <c r="CO8" s="450"/>
      <c r="CP8" s="450"/>
      <c r="CQ8" s="450"/>
      <c r="CR8" s="450"/>
      <c r="CS8" s="450"/>
      <c r="CT8" s="450"/>
      <c r="CU8" s="450"/>
      <c r="CV8" s="450"/>
      <c r="CW8" s="451"/>
    </row>
    <row r="9" spans="1:121" s="492" customFormat="1" ht="18.95" customHeight="1" thickBot="1" x14ac:dyDescent="0.3">
      <c r="A9" s="1448" t="s">
        <v>756</v>
      </c>
      <c r="B9" s="1449"/>
      <c r="C9" s="1450"/>
      <c r="D9" s="913" t="s">
        <v>123</v>
      </c>
      <c r="E9" s="914" t="s">
        <v>429</v>
      </c>
      <c r="F9" s="915" t="s">
        <v>1004</v>
      </c>
      <c r="G9" s="915" t="s">
        <v>1005</v>
      </c>
      <c r="H9" s="915" t="s">
        <v>1004</v>
      </c>
      <c r="I9" s="914" t="s">
        <v>29</v>
      </c>
      <c r="J9" s="914" t="s">
        <v>430</v>
      </c>
      <c r="K9" s="916" t="s">
        <v>498</v>
      </c>
      <c r="L9" s="916" t="s">
        <v>5</v>
      </c>
      <c r="M9" s="916" t="s">
        <v>5</v>
      </c>
      <c r="N9" s="915" t="s">
        <v>1004</v>
      </c>
      <c r="O9" s="915" t="s">
        <v>1004</v>
      </c>
      <c r="P9" s="916" t="s">
        <v>518</v>
      </c>
      <c r="Q9" s="916" t="s">
        <v>5</v>
      </c>
      <c r="R9" s="916" t="s">
        <v>5</v>
      </c>
      <c r="S9" s="914" t="s">
        <v>29</v>
      </c>
      <c r="T9" s="914" t="s">
        <v>29</v>
      </c>
      <c r="U9" s="914" t="s">
        <v>430</v>
      </c>
      <c r="V9" s="1389"/>
      <c r="W9" s="1389"/>
      <c r="X9" s="1389"/>
      <c r="Y9" s="1389"/>
      <c r="Z9" s="917"/>
      <c r="AA9" s="918" t="s">
        <v>431</v>
      </c>
      <c r="AB9" s="919" t="s">
        <v>1006</v>
      </c>
      <c r="AC9" s="919" t="s">
        <v>1006</v>
      </c>
      <c r="AD9" s="2098"/>
      <c r="AE9" s="1389"/>
      <c r="AF9" s="1389"/>
      <c r="AG9" s="1389"/>
      <c r="AH9" s="1389"/>
      <c r="AI9" s="1389"/>
      <c r="AJ9" s="1389"/>
      <c r="AK9" s="1389"/>
      <c r="AL9" s="1389" t="s">
        <v>181</v>
      </c>
      <c r="AM9" s="1389"/>
      <c r="AN9" s="920"/>
      <c r="AO9" s="2209"/>
      <c r="AP9" s="919"/>
      <c r="AQ9" s="921" t="s">
        <v>1302</v>
      </c>
      <c r="AR9" s="921" t="s">
        <v>3</v>
      </c>
      <c r="AS9" s="921" t="s">
        <v>3</v>
      </c>
      <c r="AT9" s="921" t="s">
        <v>3</v>
      </c>
      <c r="AU9" s="921" t="s">
        <v>3</v>
      </c>
      <c r="AV9" s="921" t="s">
        <v>3</v>
      </c>
      <c r="AW9" s="921" t="s">
        <v>3</v>
      </c>
      <c r="AX9" s="921" t="s">
        <v>3</v>
      </c>
      <c r="AY9" s="921"/>
      <c r="AZ9" s="1414"/>
      <c r="BA9" s="1414"/>
      <c r="BB9" s="1414"/>
      <c r="BC9" s="1414"/>
      <c r="BD9" s="1414"/>
      <c r="BE9" s="1414"/>
      <c r="BF9" s="1414"/>
      <c r="BG9" s="1414"/>
      <c r="BH9" s="1414"/>
      <c r="BI9" s="1414"/>
      <c r="BJ9" s="1414"/>
      <c r="BK9" s="1414"/>
      <c r="BL9" s="1414"/>
      <c r="BM9" s="1414"/>
      <c r="BN9" s="1414"/>
      <c r="BO9" s="1414"/>
      <c r="BP9" s="1414"/>
      <c r="BQ9" s="1414"/>
      <c r="BR9" s="1414"/>
      <c r="BS9" s="1414"/>
      <c r="BT9" s="1414"/>
      <c r="BU9" s="1414"/>
      <c r="BV9" s="1414"/>
      <c r="BW9" s="1414"/>
      <c r="BX9" s="1414"/>
      <c r="BY9" s="1414"/>
      <c r="BZ9" s="1414"/>
      <c r="CA9" s="1414"/>
      <c r="CB9" s="1414"/>
      <c r="CC9" s="1414"/>
      <c r="CD9" s="1414"/>
      <c r="CE9" s="1414"/>
      <c r="CF9" s="1414"/>
      <c r="CG9" s="1414"/>
      <c r="CH9" s="1414"/>
      <c r="CI9" s="1415"/>
      <c r="CJ9" s="886"/>
      <c r="CM9" s="493"/>
      <c r="CN9" s="494"/>
      <c r="CO9" s="494"/>
      <c r="CP9" s="494"/>
      <c r="CQ9" s="494"/>
      <c r="CR9" s="494"/>
      <c r="CS9" s="494"/>
      <c r="CT9" s="494"/>
      <c r="CU9" s="494"/>
      <c r="CV9" s="494"/>
      <c r="CW9" s="495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449"/>
      <c r="CN10" s="450"/>
      <c r="CO10" s="450"/>
      <c r="CP10" s="450"/>
      <c r="CQ10" s="450"/>
      <c r="CR10" s="450"/>
      <c r="CS10" s="450"/>
      <c r="CT10" s="450"/>
      <c r="CU10" s="450"/>
      <c r="CV10" s="450"/>
      <c r="CW10" s="451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137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137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449"/>
      <c r="CN11" s="450"/>
      <c r="CO11" s="450"/>
      <c r="CP11" s="450"/>
      <c r="CQ11" s="450"/>
      <c r="CR11" s="450"/>
      <c r="CS11" s="450"/>
      <c r="CT11" s="450"/>
      <c r="CU11" s="450"/>
      <c r="CV11" s="450"/>
      <c r="CW11" s="451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50000</v>
      </c>
      <c r="D12" s="1417">
        <v>50000</v>
      </c>
      <c r="E12" s="928"/>
      <c r="F12" s="928"/>
      <c r="G12" s="929" t="s">
        <v>598</v>
      </c>
      <c r="H12" s="1379">
        <v>90</v>
      </c>
      <c r="I12" s="2063">
        <v>8</v>
      </c>
      <c r="J12" s="928"/>
      <c r="K12" s="934"/>
      <c r="L12" s="934"/>
      <c r="M12" s="929" t="s">
        <v>600</v>
      </c>
      <c r="N12" s="1379">
        <v>90</v>
      </c>
      <c r="O12" s="934"/>
      <c r="P12" s="934"/>
      <c r="Q12" s="934"/>
      <c r="R12" s="900"/>
      <c r="S12" s="2315">
        <v>8</v>
      </c>
      <c r="T12" s="934"/>
      <c r="U12" s="934"/>
      <c r="V12" s="934"/>
      <c r="W12" s="934"/>
      <c r="X12" s="934"/>
      <c r="Y12" s="934"/>
      <c r="Z12" s="2265"/>
      <c r="AA12" s="2275" t="s">
        <v>1289</v>
      </c>
      <c r="AB12" s="2429"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449"/>
      <c r="CN12" s="450"/>
      <c r="CO12" s="450"/>
      <c r="CP12" s="450"/>
      <c r="CQ12" s="450"/>
      <c r="CR12" s="450"/>
      <c r="CS12" s="450"/>
      <c r="CT12" s="450"/>
      <c r="CU12" s="450"/>
      <c r="CV12" s="450"/>
      <c r="CW12" s="451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1379"/>
      <c r="I13" s="928"/>
      <c r="J13" s="928"/>
      <c r="K13" s="934"/>
      <c r="L13" s="934"/>
      <c r="M13" s="929" t="s">
        <v>1015</v>
      </c>
      <c r="N13" s="137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5" t="s">
        <v>1290</v>
      </c>
      <c r="AB13" s="2429"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449"/>
      <c r="CN13" s="450"/>
      <c r="CO13" s="450"/>
      <c r="CP13" s="450"/>
      <c r="CQ13" s="450"/>
      <c r="CR13" s="450"/>
      <c r="CS13" s="450"/>
      <c r="CT13" s="450"/>
      <c r="CU13" s="450"/>
      <c r="CV13" s="450"/>
      <c r="CW13" s="451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6" t="s">
        <v>1291</v>
      </c>
      <c r="AB14" s="2429"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449"/>
      <c r="CN14" s="450"/>
      <c r="CO14" s="450"/>
      <c r="CP14" s="450"/>
      <c r="CQ14" s="450"/>
      <c r="CR14" s="450"/>
      <c r="CS14" s="450"/>
      <c r="CT14" s="450"/>
      <c r="CU14" s="450"/>
      <c r="CV14" s="450"/>
      <c r="CW14" s="451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7" t="s">
        <v>1292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449"/>
      <c r="CN15" s="450"/>
      <c r="CO15" s="450"/>
      <c r="CP15" s="450"/>
      <c r="CQ15" s="450"/>
      <c r="CR15" s="450"/>
      <c r="CS15" s="450"/>
      <c r="CT15" s="450"/>
      <c r="CU15" s="450"/>
      <c r="CV15" s="450"/>
      <c r="CW15" s="451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539"/>
      <c r="U16" s="1539"/>
      <c r="V16" s="1467"/>
      <c r="W16" s="1467"/>
      <c r="X16" s="1467"/>
      <c r="Y16" s="1467"/>
      <c r="Z16" s="2266"/>
      <c r="AA16" s="2268"/>
      <c r="AB16" s="2269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449"/>
      <c r="CN16" s="450"/>
      <c r="CO16" s="450"/>
      <c r="CP16" s="450"/>
      <c r="CQ16" s="450"/>
      <c r="CR16" s="450"/>
      <c r="CS16" s="450"/>
      <c r="CT16" s="450"/>
      <c r="CU16" s="450"/>
      <c r="CV16" s="450"/>
      <c r="CW16" s="451"/>
    </row>
    <row r="17" spans="1:101" s="939" customFormat="1" ht="15.75" customHeight="1" x14ac:dyDescent="0.25">
      <c r="A17" s="937" t="s">
        <v>1067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377500</v>
      </c>
      <c r="D17" s="1469"/>
      <c r="E17" s="1470"/>
      <c r="F17" s="1470"/>
      <c r="G17" s="1471">
        <v>160000</v>
      </c>
      <c r="H17" s="1471">
        <v>190000</v>
      </c>
      <c r="I17" s="1470"/>
      <c r="J17" s="1470"/>
      <c r="K17" s="1471"/>
      <c r="L17" s="1472"/>
      <c r="M17" s="1472"/>
      <c r="N17" s="1471"/>
      <c r="O17" s="1471"/>
      <c r="P17" s="2304"/>
      <c r="Q17" s="2293"/>
      <c r="R17" s="1481"/>
      <c r="S17" s="2312"/>
      <c r="T17" s="2293"/>
      <c r="U17" s="2293"/>
      <c r="V17" s="1473"/>
      <c r="W17" s="1473"/>
      <c r="X17" s="1473"/>
      <c r="Y17" s="1473"/>
      <c r="Z17" s="1565"/>
      <c r="AA17" s="1956"/>
      <c r="AB17" s="1489"/>
      <c r="AC17" s="1471">
        <v>2500</v>
      </c>
      <c r="AD17" s="1564"/>
      <c r="AE17" s="1473"/>
      <c r="AF17" s="1473"/>
      <c r="AG17" s="1473"/>
      <c r="AH17" s="1473"/>
      <c r="AI17" s="1473"/>
      <c r="AJ17" s="1473"/>
      <c r="AK17" s="1473"/>
      <c r="AL17" s="1473"/>
      <c r="AM17" s="1473"/>
      <c r="AN17" s="1475"/>
      <c r="AO17" s="1932"/>
      <c r="AP17" s="1473"/>
      <c r="AQ17" s="1473"/>
      <c r="AR17" s="1473">
        <v>15000</v>
      </c>
      <c r="AS17" s="1473">
        <v>10000</v>
      </c>
      <c r="AT17" s="1471"/>
      <c r="AU17" s="1476"/>
      <c r="AV17" s="1477"/>
      <c r="AW17" s="1477"/>
      <c r="AX17" s="1471"/>
      <c r="AY17" s="1471"/>
      <c r="AZ17" s="1471"/>
      <c r="BA17" s="1471"/>
      <c r="BB17" s="1471"/>
      <c r="BC17" s="1471"/>
      <c r="BD17" s="1473"/>
      <c r="BE17" s="1473"/>
      <c r="BF17" s="1473"/>
      <c r="BG17" s="1473"/>
      <c r="BH17" s="1473"/>
      <c r="BI17" s="1473"/>
      <c r="BJ17" s="1473"/>
      <c r="BK17" s="1473"/>
      <c r="BL17" s="1473"/>
      <c r="BM17" s="1473"/>
      <c r="BN17" s="1473"/>
      <c r="BO17" s="1473"/>
      <c r="BP17" s="1473"/>
      <c r="BQ17" s="1473"/>
      <c r="BR17" s="1473"/>
      <c r="BS17" s="1473"/>
      <c r="BT17" s="1473"/>
      <c r="BU17" s="1473"/>
      <c r="BV17" s="1473"/>
      <c r="BW17" s="1473"/>
      <c r="BX17" s="1473"/>
      <c r="BY17" s="1473"/>
      <c r="BZ17" s="1473"/>
      <c r="CA17" s="1473"/>
      <c r="CB17" s="1473"/>
      <c r="CC17" s="1473"/>
      <c r="CD17" s="1473"/>
      <c r="CE17" s="1473"/>
      <c r="CF17" s="1473"/>
      <c r="CG17" s="1473"/>
      <c r="CH17" s="1473"/>
      <c r="CI17" s="1525"/>
      <c r="CM17" s="446"/>
      <c r="CN17" s="447"/>
      <c r="CO17" s="447"/>
      <c r="CP17" s="447"/>
      <c r="CQ17" s="447"/>
      <c r="CR17" s="447"/>
      <c r="CS17" s="447"/>
      <c r="CT17" s="447"/>
      <c r="CU17" s="447"/>
      <c r="CV17" s="447"/>
      <c r="CW17" s="448"/>
    </row>
    <row r="18" spans="1:101" s="939" customFormat="1" ht="15.75" customHeight="1" x14ac:dyDescent="0.25">
      <c r="A18" s="940" t="s">
        <v>1072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1480"/>
      <c r="H18" s="1480"/>
      <c r="I18" s="1479"/>
      <c r="J18" s="1479"/>
      <c r="K18" s="1480"/>
      <c r="L18" s="1481"/>
      <c r="M18" s="1481"/>
      <c r="N18" s="1480"/>
      <c r="O18" s="1480"/>
      <c r="P18" s="2293"/>
      <c r="Q18" s="2299"/>
      <c r="R18" s="1510"/>
      <c r="S18" s="2306"/>
      <c r="T18" s="2299"/>
      <c r="U18" s="2299"/>
      <c r="V18" s="1482"/>
      <c r="W18" s="1482"/>
      <c r="X18" s="1482"/>
      <c r="Y18" s="1482"/>
      <c r="Z18" s="1984"/>
      <c r="AA18" s="1956"/>
      <c r="AB18" s="1484"/>
      <c r="AC18" s="1484"/>
      <c r="AD18" s="1510"/>
      <c r="AE18" s="1485"/>
      <c r="AF18" s="1485"/>
      <c r="AG18" s="1485"/>
      <c r="AH18" s="1485"/>
      <c r="AI18" s="1485"/>
      <c r="AJ18" s="1485"/>
      <c r="AK18" s="1485"/>
      <c r="AL18" s="1485"/>
      <c r="AM18" s="1485"/>
      <c r="AN18" s="1486"/>
      <c r="AO18" s="1947"/>
      <c r="AP18" s="1482"/>
      <c r="AQ18" s="1482"/>
      <c r="AR18" s="1482"/>
      <c r="AS18" s="1487"/>
      <c r="AT18" s="1488"/>
      <c r="AU18" s="1488"/>
      <c r="AV18" s="1488"/>
      <c r="AW18" s="1488"/>
      <c r="AX18" s="1480"/>
      <c r="AY18" s="1489"/>
      <c r="AZ18" s="1480"/>
      <c r="BA18" s="1480"/>
      <c r="BB18" s="1480"/>
      <c r="BC18" s="1480"/>
      <c r="BD18" s="1482"/>
      <c r="BE18" s="1482"/>
      <c r="BF18" s="1482"/>
      <c r="BG18" s="1482"/>
      <c r="BH18" s="1482"/>
      <c r="BI18" s="1482"/>
      <c r="BJ18" s="1482"/>
      <c r="BK18" s="1482"/>
      <c r="BL18" s="1482"/>
      <c r="BM18" s="1482"/>
      <c r="BN18" s="1482"/>
      <c r="BO18" s="1482"/>
      <c r="BP18" s="1482"/>
      <c r="BQ18" s="1482"/>
      <c r="BR18" s="1482"/>
      <c r="BS18" s="1482"/>
      <c r="BT18" s="1482"/>
      <c r="BU18" s="1482"/>
      <c r="BV18" s="1482"/>
      <c r="BW18" s="1482"/>
      <c r="BX18" s="1482"/>
      <c r="BY18" s="1482"/>
      <c r="BZ18" s="1482"/>
      <c r="CA18" s="1482"/>
      <c r="CB18" s="1482"/>
      <c r="CC18" s="1482"/>
      <c r="CD18" s="1482"/>
      <c r="CE18" s="1482"/>
      <c r="CF18" s="1482"/>
      <c r="CG18" s="1482"/>
      <c r="CH18" s="1482"/>
      <c r="CI18" s="1643"/>
      <c r="CM18" s="446"/>
      <c r="CN18" s="447"/>
      <c r="CO18" s="447"/>
      <c r="CP18" s="447"/>
      <c r="CQ18" s="447"/>
      <c r="CR18" s="447"/>
      <c r="CS18" s="447"/>
      <c r="CT18" s="447"/>
      <c r="CU18" s="447"/>
      <c r="CV18" s="447"/>
      <c r="CW18" s="448"/>
    </row>
    <row r="19" spans="1:101" s="939" customFormat="1" ht="15.75" customHeight="1" x14ac:dyDescent="0.25">
      <c r="A19" s="941"/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490"/>
      <c r="H19" s="1490"/>
      <c r="I19" s="1479"/>
      <c r="J19" s="1479"/>
      <c r="K19" s="1490"/>
      <c r="L19" s="1481"/>
      <c r="M19" s="1481"/>
      <c r="N19" s="1490"/>
      <c r="O19" s="1490"/>
      <c r="P19" s="2293"/>
      <c r="Q19" s="1973"/>
      <c r="R19" s="1532"/>
      <c r="S19" s="2302"/>
      <c r="T19" s="1973"/>
      <c r="U19" s="1973"/>
      <c r="V19" s="1491"/>
      <c r="W19" s="1491"/>
      <c r="X19" s="1491"/>
      <c r="Y19" s="1491"/>
      <c r="Z19" s="1558"/>
      <c r="AA19" s="1956"/>
      <c r="AB19" s="1484"/>
      <c r="AC19" s="1484"/>
      <c r="AD19" s="1510"/>
      <c r="AE19" s="1485"/>
      <c r="AF19" s="1485"/>
      <c r="AG19" s="1485"/>
      <c r="AH19" s="1485"/>
      <c r="AI19" s="1485"/>
      <c r="AJ19" s="1485"/>
      <c r="AK19" s="1485"/>
      <c r="AL19" s="1485"/>
      <c r="AM19" s="1485"/>
      <c r="AN19" s="1486"/>
      <c r="AO19" s="1943"/>
      <c r="AP19" s="1491"/>
      <c r="AQ19" s="1491"/>
      <c r="AR19" s="1491"/>
      <c r="AS19" s="1492"/>
      <c r="AT19" s="1492"/>
      <c r="AU19" s="1492"/>
      <c r="AV19" s="1492"/>
      <c r="AW19" s="1490"/>
      <c r="AX19" s="1490"/>
      <c r="AY19" s="1490"/>
      <c r="AZ19" s="1490"/>
      <c r="BA19" s="1490"/>
      <c r="BB19" s="1490"/>
      <c r="BC19" s="1490"/>
      <c r="BD19" s="1491"/>
      <c r="BE19" s="1491"/>
      <c r="BF19" s="1491"/>
      <c r="BG19" s="1491"/>
      <c r="BH19" s="1491"/>
      <c r="BI19" s="1491"/>
      <c r="BJ19" s="1491"/>
      <c r="BK19" s="1491"/>
      <c r="BL19" s="1491"/>
      <c r="BM19" s="1491"/>
      <c r="BN19" s="1491"/>
      <c r="BO19" s="1491"/>
      <c r="BP19" s="1491"/>
      <c r="BQ19" s="1491"/>
      <c r="BR19" s="1491"/>
      <c r="BS19" s="1491"/>
      <c r="BT19" s="1491"/>
      <c r="BU19" s="1491"/>
      <c r="BV19" s="1491"/>
      <c r="BW19" s="1491"/>
      <c r="BX19" s="1491"/>
      <c r="BY19" s="1491"/>
      <c r="BZ19" s="1491"/>
      <c r="CA19" s="1491"/>
      <c r="CB19" s="1491"/>
      <c r="CC19" s="1491"/>
      <c r="CD19" s="1491"/>
      <c r="CE19" s="1491"/>
      <c r="CF19" s="1491"/>
      <c r="CG19" s="1491"/>
      <c r="CH19" s="1491"/>
      <c r="CI19" s="1533"/>
      <c r="CM19" s="446"/>
      <c r="CN19" s="447"/>
      <c r="CO19" s="447"/>
      <c r="CP19" s="447"/>
      <c r="CQ19" s="447"/>
      <c r="CR19" s="447"/>
      <c r="CS19" s="447"/>
      <c r="CT19" s="447"/>
      <c r="CU19" s="447"/>
      <c r="CV19" s="447"/>
      <c r="CW19" s="448"/>
    </row>
    <row r="20" spans="1:101" s="939" customFormat="1" ht="15.75" customHeight="1" x14ac:dyDescent="0.25">
      <c r="A20" s="941"/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1484"/>
      <c r="H20" s="1484"/>
      <c r="I20" s="1479"/>
      <c r="J20" s="1479"/>
      <c r="K20" s="1484"/>
      <c r="L20" s="1481"/>
      <c r="M20" s="1481"/>
      <c r="N20" s="1484"/>
      <c r="O20" s="1484"/>
      <c r="P20" s="2293"/>
      <c r="Q20" s="2299"/>
      <c r="R20" s="1510"/>
      <c r="S20" s="2301"/>
      <c r="T20" s="2299"/>
      <c r="U20" s="2299"/>
      <c r="V20" s="1485"/>
      <c r="W20" s="1485"/>
      <c r="X20" s="1485"/>
      <c r="Y20" s="1485"/>
      <c r="Z20" s="1984"/>
      <c r="AA20" s="1956"/>
      <c r="AB20" s="1484"/>
      <c r="AC20" s="1484"/>
      <c r="AD20" s="1510"/>
      <c r="AE20" s="1485"/>
      <c r="AF20" s="1485"/>
      <c r="AG20" s="1485"/>
      <c r="AH20" s="1485"/>
      <c r="AI20" s="1485"/>
      <c r="AJ20" s="1485"/>
      <c r="AK20" s="1485"/>
      <c r="AL20" s="1485"/>
      <c r="AM20" s="1485"/>
      <c r="AN20" s="1486"/>
      <c r="AO20" s="1934"/>
      <c r="AP20" s="1485"/>
      <c r="AQ20" s="1485"/>
      <c r="AR20" s="1485"/>
      <c r="AS20" s="1493"/>
      <c r="AT20" s="1484"/>
      <c r="AU20" s="1484"/>
      <c r="AV20" s="1484"/>
      <c r="AW20" s="1484"/>
      <c r="AX20" s="1484"/>
      <c r="AY20" s="1484"/>
      <c r="AZ20" s="1484"/>
      <c r="BA20" s="1484"/>
      <c r="BB20" s="1484"/>
      <c r="BC20" s="1484"/>
      <c r="BD20" s="1485"/>
      <c r="BE20" s="1485"/>
      <c r="BF20" s="1485"/>
      <c r="BG20" s="1485"/>
      <c r="BH20" s="1485"/>
      <c r="BI20" s="1485"/>
      <c r="BJ20" s="1485"/>
      <c r="BK20" s="1485"/>
      <c r="BL20" s="1485"/>
      <c r="BM20" s="1485"/>
      <c r="BN20" s="1485"/>
      <c r="BO20" s="1485"/>
      <c r="BP20" s="1485"/>
      <c r="BQ20" s="1485"/>
      <c r="BR20" s="1485"/>
      <c r="BS20" s="1485"/>
      <c r="BT20" s="1485"/>
      <c r="BU20" s="1485"/>
      <c r="BV20" s="1485"/>
      <c r="BW20" s="1485"/>
      <c r="BX20" s="1485"/>
      <c r="BY20" s="1485"/>
      <c r="BZ20" s="1485"/>
      <c r="CA20" s="1485"/>
      <c r="CB20" s="1485"/>
      <c r="CC20" s="1485"/>
      <c r="CD20" s="1485"/>
      <c r="CE20" s="1485"/>
      <c r="CF20" s="1485"/>
      <c r="CG20" s="1485"/>
      <c r="CH20" s="1485"/>
      <c r="CI20" s="1644"/>
      <c r="CM20" s="446"/>
      <c r="CN20" s="447"/>
      <c r="CO20" s="447"/>
      <c r="CP20" s="447"/>
      <c r="CQ20" s="447"/>
      <c r="CR20" s="447"/>
      <c r="CS20" s="447"/>
      <c r="CT20" s="447"/>
      <c r="CU20" s="447"/>
      <c r="CV20" s="447"/>
      <c r="CW20" s="448"/>
    </row>
    <row r="21" spans="1:101" s="939" customFormat="1" ht="15.75" customHeight="1" x14ac:dyDescent="0.25">
      <c r="A21" s="941"/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1484"/>
      <c r="H21" s="1484"/>
      <c r="I21" s="1479"/>
      <c r="J21" s="1479"/>
      <c r="K21" s="1484"/>
      <c r="L21" s="1481"/>
      <c r="M21" s="1481"/>
      <c r="N21" s="1484"/>
      <c r="O21" s="1484"/>
      <c r="P21" s="2293"/>
      <c r="Q21" s="2299"/>
      <c r="R21" s="1510"/>
      <c r="S21" s="2301"/>
      <c r="T21" s="2299"/>
      <c r="U21" s="2299"/>
      <c r="V21" s="1485"/>
      <c r="W21" s="1485"/>
      <c r="X21" s="1485"/>
      <c r="Y21" s="1485"/>
      <c r="Z21" s="1984"/>
      <c r="AA21" s="1956"/>
      <c r="AB21" s="1484"/>
      <c r="AC21" s="1484"/>
      <c r="AD21" s="1510"/>
      <c r="AE21" s="1485"/>
      <c r="AF21" s="1485"/>
      <c r="AG21" s="1485"/>
      <c r="AH21" s="1485"/>
      <c r="AI21" s="1485"/>
      <c r="AJ21" s="1485"/>
      <c r="AK21" s="1485"/>
      <c r="AL21" s="1485"/>
      <c r="AM21" s="1485"/>
      <c r="AN21" s="1486"/>
      <c r="AO21" s="1934"/>
      <c r="AP21" s="1485"/>
      <c r="AQ21" s="1485"/>
      <c r="AR21" s="1485"/>
      <c r="AS21" s="1493"/>
      <c r="AT21" s="1484"/>
      <c r="AU21" s="1484"/>
      <c r="AV21" s="1484"/>
      <c r="AW21" s="1484"/>
      <c r="AX21" s="1484"/>
      <c r="AY21" s="1484"/>
      <c r="AZ21" s="1484"/>
      <c r="BA21" s="1484"/>
      <c r="BB21" s="1484"/>
      <c r="BC21" s="1484"/>
      <c r="BD21" s="1485"/>
      <c r="BE21" s="1485"/>
      <c r="BF21" s="1485"/>
      <c r="BG21" s="1485"/>
      <c r="BH21" s="1485"/>
      <c r="BI21" s="1485"/>
      <c r="BJ21" s="1485"/>
      <c r="BK21" s="1485"/>
      <c r="BL21" s="1485"/>
      <c r="BM21" s="1485"/>
      <c r="BN21" s="1485"/>
      <c r="BO21" s="1485"/>
      <c r="BP21" s="1485"/>
      <c r="BQ21" s="1485"/>
      <c r="BR21" s="1485"/>
      <c r="BS21" s="1485"/>
      <c r="BT21" s="1485"/>
      <c r="BU21" s="1485"/>
      <c r="BV21" s="1485"/>
      <c r="BW21" s="1485"/>
      <c r="BX21" s="1485"/>
      <c r="BY21" s="1485"/>
      <c r="BZ21" s="1485"/>
      <c r="CA21" s="1485"/>
      <c r="CB21" s="1485"/>
      <c r="CC21" s="1485"/>
      <c r="CD21" s="1485"/>
      <c r="CE21" s="1485"/>
      <c r="CF21" s="1485"/>
      <c r="CG21" s="1485"/>
      <c r="CH21" s="1485"/>
      <c r="CI21" s="1644"/>
      <c r="CM21" s="446"/>
      <c r="CN21" s="447"/>
      <c r="CO21" s="447"/>
      <c r="CP21" s="447"/>
      <c r="CQ21" s="447"/>
      <c r="CR21" s="447"/>
      <c r="CS21" s="447"/>
      <c r="CT21" s="447"/>
      <c r="CU21" s="447"/>
      <c r="CV21" s="447"/>
      <c r="CW21" s="448"/>
    </row>
    <row r="22" spans="1:101" s="939" customFormat="1" ht="15.75" customHeight="1" x14ac:dyDescent="0.25">
      <c r="A22" s="941"/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490"/>
      <c r="H22" s="1490"/>
      <c r="I22" s="1479"/>
      <c r="J22" s="1479"/>
      <c r="K22" s="1484"/>
      <c r="L22" s="1481"/>
      <c r="M22" s="1481"/>
      <c r="N22" s="1484"/>
      <c r="O22" s="1484"/>
      <c r="P22" s="2293"/>
      <c r="Q22" s="2299"/>
      <c r="R22" s="1510"/>
      <c r="S22" s="2301"/>
      <c r="T22" s="2299"/>
      <c r="U22" s="2299"/>
      <c r="V22" s="1485"/>
      <c r="W22" s="1485"/>
      <c r="X22" s="1485"/>
      <c r="Y22" s="1485"/>
      <c r="Z22" s="1984"/>
      <c r="AA22" s="1956"/>
      <c r="AB22" s="1484"/>
      <c r="AC22" s="1484"/>
      <c r="AD22" s="1510"/>
      <c r="AE22" s="1485"/>
      <c r="AF22" s="1485"/>
      <c r="AG22" s="1485"/>
      <c r="AH22" s="1485"/>
      <c r="AI22" s="1485"/>
      <c r="AJ22" s="1485"/>
      <c r="AK22" s="1485"/>
      <c r="AL22" s="1485"/>
      <c r="AM22" s="1485"/>
      <c r="AN22" s="1486"/>
      <c r="AO22" s="1934"/>
      <c r="AP22" s="1485"/>
      <c r="AQ22" s="1485"/>
      <c r="AR22" s="1485"/>
      <c r="AS22" s="1493"/>
      <c r="AT22" s="1484"/>
      <c r="AU22" s="1484"/>
      <c r="AV22" s="1484"/>
      <c r="AW22" s="1484"/>
      <c r="AX22" s="1484"/>
      <c r="AY22" s="1484"/>
      <c r="AZ22" s="1484"/>
      <c r="BA22" s="1484"/>
      <c r="BB22" s="1484"/>
      <c r="BC22" s="1484"/>
      <c r="BD22" s="1485"/>
      <c r="BE22" s="1485"/>
      <c r="BF22" s="1485"/>
      <c r="BG22" s="1485"/>
      <c r="BH22" s="1485"/>
      <c r="BI22" s="1485"/>
      <c r="BJ22" s="1485"/>
      <c r="BK22" s="1485"/>
      <c r="BL22" s="1485"/>
      <c r="BM22" s="1485"/>
      <c r="BN22" s="1485"/>
      <c r="BO22" s="1485"/>
      <c r="BP22" s="1485"/>
      <c r="BQ22" s="1485"/>
      <c r="BR22" s="1485"/>
      <c r="BS22" s="1485"/>
      <c r="BT22" s="1485"/>
      <c r="BU22" s="1485"/>
      <c r="BV22" s="1485"/>
      <c r="BW22" s="1485"/>
      <c r="BX22" s="1485"/>
      <c r="BY22" s="1485"/>
      <c r="BZ22" s="1485"/>
      <c r="CA22" s="1485"/>
      <c r="CB22" s="1485"/>
      <c r="CC22" s="1485"/>
      <c r="CD22" s="1485"/>
      <c r="CE22" s="1485"/>
      <c r="CF22" s="1485"/>
      <c r="CG22" s="1485"/>
      <c r="CH22" s="1485"/>
      <c r="CI22" s="1644"/>
      <c r="CM22" s="446"/>
      <c r="CN22" s="447"/>
      <c r="CO22" s="447"/>
      <c r="CP22" s="447"/>
      <c r="CQ22" s="447"/>
      <c r="CR22" s="447"/>
      <c r="CS22" s="447"/>
      <c r="CT22" s="447"/>
      <c r="CU22" s="447"/>
      <c r="CV22" s="447"/>
      <c r="CW22" s="448"/>
    </row>
    <row r="23" spans="1:101" s="939" customFormat="1" ht="15.75" customHeight="1" x14ac:dyDescent="0.25">
      <c r="A23" s="941"/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490"/>
      <c r="H23" s="1490"/>
      <c r="I23" s="1479"/>
      <c r="J23" s="1479"/>
      <c r="K23" s="1484"/>
      <c r="L23" s="1481"/>
      <c r="M23" s="1481"/>
      <c r="N23" s="1484"/>
      <c r="O23" s="1484"/>
      <c r="P23" s="2293"/>
      <c r="Q23" s="2299"/>
      <c r="R23" s="1510"/>
      <c r="S23" s="2301"/>
      <c r="T23" s="2299"/>
      <c r="U23" s="2299"/>
      <c r="V23" s="1485"/>
      <c r="W23" s="1485"/>
      <c r="X23" s="1485"/>
      <c r="Y23" s="1485"/>
      <c r="Z23" s="1984"/>
      <c r="AA23" s="1956"/>
      <c r="AB23" s="1484"/>
      <c r="AC23" s="1484"/>
      <c r="AD23" s="1510"/>
      <c r="AE23" s="1485"/>
      <c r="AF23" s="1485"/>
      <c r="AG23" s="1485"/>
      <c r="AH23" s="1485"/>
      <c r="AI23" s="1485"/>
      <c r="AJ23" s="1485"/>
      <c r="AK23" s="1485"/>
      <c r="AL23" s="1485"/>
      <c r="AM23" s="1485"/>
      <c r="AN23" s="1486"/>
      <c r="AO23" s="1934"/>
      <c r="AP23" s="1485"/>
      <c r="AQ23" s="1485"/>
      <c r="AR23" s="1485"/>
      <c r="AS23" s="1493"/>
      <c r="AT23" s="1484"/>
      <c r="AU23" s="1484"/>
      <c r="AV23" s="1484"/>
      <c r="AW23" s="1484"/>
      <c r="AX23" s="1484"/>
      <c r="AY23" s="1484"/>
      <c r="AZ23" s="1484"/>
      <c r="BA23" s="1484"/>
      <c r="BB23" s="1484"/>
      <c r="BC23" s="1484"/>
      <c r="BD23" s="1485"/>
      <c r="BE23" s="1485"/>
      <c r="BF23" s="1485"/>
      <c r="BG23" s="1485"/>
      <c r="BH23" s="1485"/>
      <c r="BI23" s="1485"/>
      <c r="BJ23" s="1485"/>
      <c r="BK23" s="1485"/>
      <c r="BL23" s="1485"/>
      <c r="BM23" s="1485"/>
      <c r="BN23" s="1485"/>
      <c r="BO23" s="1485"/>
      <c r="BP23" s="1485"/>
      <c r="BQ23" s="1485"/>
      <c r="BR23" s="1485"/>
      <c r="BS23" s="1485"/>
      <c r="BT23" s="1485"/>
      <c r="BU23" s="1485"/>
      <c r="BV23" s="1485"/>
      <c r="BW23" s="1485"/>
      <c r="BX23" s="1485"/>
      <c r="BY23" s="1485"/>
      <c r="BZ23" s="1485"/>
      <c r="CA23" s="1485"/>
      <c r="CB23" s="1485"/>
      <c r="CC23" s="1485"/>
      <c r="CD23" s="1485"/>
      <c r="CE23" s="1485"/>
      <c r="CF23" s="1485"/>
      <c r="CG23" s="1485"/>
      <c r="CH23" s="1485"/>
      <c r="CI23" s="1644"/>
      <c r="CM23" s="446"/>
      <c r="CN23" s="447"/>
      <c r="CO23" s="447"/>
      <c r="CP23" s="447"/>
      <c r="CQ23" s="447"/>
      <c r="CR23" s="447"/>
      <c r="CS23" s="447"/>
      <c r="CT23" s="447"/>
      <c r="CU23" s="447"/>
      <c r="CV23" s="447"/>
      <c r="CW23" s="448"/>
    </row>
    <row r="24" spans="1:101" s="939" customFormat="1" ht="15.75" customHeight="1" x14ac:dyDescent="0.25">
      <c r="A24" s="941" t="s">
        <v>227</v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490"/>
      <c r="H24" s="1490"/>
      <c r="I24" s="1479"/>
      <c r="J24" s="1479"/>
      <c r="K24" s="1484"/>
      <c r="L24" s="1481"/>
      <c r="M24" s="1481"/>
      <c r="N24" s="1484"/>
      <c r="O24" s="1484"/>
      <c r="P24" s="2293"/>
      <c r="Q24" s="2299"/>
      <c r="R24" s="1510"/>
      <c r="S24" s="2301"/>
      <c r="T24" s="2299"/>
      <c r="U24" s="2299"/>
      <c r="V24" s="1485"/>
      <c r="W24" s="1485"/>
      <c r="X24" s="1485"/>
      <c r="Y24" s="1485"/>
      <c r="Z24" s="1984"/>
      <c r="AA24" s="1956"/>
      <c r="AB24" s="1484"/>
      <c r="AC24" s="1484"/>
      <c r="AD24" s="1510"/>
      <c r="AE24" s="1485"/>
      <c r="AF24" s="1485"/>
      <c r="AG24" s="1485"/>
      <c r="AH24" s="1485"/>
      <c r="AI24" s="1485"/>
      <c r="AJ24" s="1485"/>
      <c r="AK24" s="1485"/>
      <c r="AL24" s="1485"/>
      <c r="AM24" s="1485"/>
      <c r="AN24" s="1486"/>
      <c r="AO24" s="1934"/>
      <c r="AP24" s="1485"/>
      <c r="AQ24" s="1485"/>
      <c r="AR24" s="1485"/>
      <c r="AS24" s="1493"/>
      <c r="AT24" s="1484"/>
      <c r="AU24" s="1484"/>
      <c r="AV24" s="1484"/>
      <c r="AW24" s="1484"/>
      <c r="AX24" s="1484"/>
      <c r="AY24" s="1484"/>
      <c r="AZ24" s="1484"/>
      <c r="BA24" s="1484"/>
      <c r="BB24" s="1484"/>
      <c r="BC24" s="1484"/>
      <c r="BD24" s="1485"/>
      <c r="BE24" s="1485"/>
      <c r="BF24" s="1485"/>
      <c r="BG24" s="1485"/>
      <c r="BH24" s="1485"/>
      <c r="BI24" s="1485"/>
      <c r="BJ24" s="1485"/>
      <c r="BK24" s="1485"/>
      <c r="BL24" s="1485"/>
      <c r="BM24" s="1485"/>
      <c r="BN24" s="1485"/>
      <c r="BO24" s="1485"/>
      <c r="BP24" s="1485"/>
      <c r="BQ24" s="1485"/>
      <c r="BR24" s="1485"/>
      <c r="BS24" s="1485"/>
      <c r="BT24" s="1485"/>
      <c r="BU24" s="1485"/>
      <c r="BV24" s="1485"/>
      <c r="BW24" s="1485"/>
      <c r="BX24" s="1485"/>
      <c r="BY24" s="1485"/>
      <c r="BZ24" s="1485"/>
      <c r="CA24" s="1485"/>
      <c r="CB24" s="1485"/>
      <c r="CC24" s="1485"/>
      <c r="CD24" s="1485"/>
      <c r="CE24" s="1485"/>
      <c r="CF24" s="1485"/>
      <c r="CG24" s="1485"/>
      <c r="CH24" s="1485"/>
      <c r="CI24" s="1644"/>
      <c r="CM24" s="446"/>
      <c r="CN24" s="447"/>
      <c r="CO24" s="447"/>
      <c r="CP24" s="447"/>
      <c r="CQ24" s="447"/>
      <c r="CR24" s="447"/>
      <c r="CS24" s="447"/>
      <c r="CT24" s="447"/>
      <c r="CU24" s="447"/>
      <c r="CV24" s="447"/>
      <c r="CW24" s="448"/>
    </row>
    <row r="25" spans="1:101" s="939" customFormat="1" ht="15.75" customHeight="1" x14ac:dyDescent="0.25">
      <c r="A25" s="941" t="s">
        <v>227</v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490"/>
      <c r="H25" s="1490"/>
      <c r="I25" s="1479"/>
      <c r="J25" s="1479"/>
      <c r="K25" s="1484"/>
      <c r="L25" s="1481"/>
      <c r="M25" s="1481"/>
      <c r="N25" s="1484"/>
      <c r="O25" s="1484"/>
      <c r="P25" s="2293"/>
      <c r="Q25" s="2299"/>
      <c r="R25" s="1510"/>
      <c r="S25" s="2301"/>
      <c r="T25" s="2299"/>
      <c r="U25" s="2299"/>
      <c r="V25" s="1485"/>
      <c r="W25" s="1485"/>
      <c r="X25" s="1485"/>
      <c r="Y25" s="1485"/>
      <c r="Z25" s="1984"/>
      <c r="AA25" s="1956"/>
      <c r="AB25" s="1484"/>
      <c r="AC25" s="1484"/>
      <c r="AD25" s="1510"/>
      <c r="AE25" s="1485"/>
      <c r="AF25" s="1485"/>
      <c r="AG25" s="1485"/>
      <c r="AH25" s="1485"/>
      <c r="AI25" s="1485"/>
      <c r="AJ25" s="1485"/>
      <c r="AK25" s="1485"/>
      <c r="AL25" s="1485"/>
      <c r="AM25" s="1485"/>
      <c r="AN25" s="1486"/>
      <c r="AO25" s="1934"/>
      <c r="AP25" s="1485"/>
      <c r="AQ25" s="1485"/>
      <c r="AR25" s="1485"/>
      <c r="AS25" s="1493"/>
      <c r="AT25" s="1484"/>
      <c r="AU25" s="1484"/>
      <c r="AV25" s="1484"/>
      <c r="AW25" s="1484"/>
      <c r="AX25" s="1484"/>
      <c r="AY25" s="1484"/>
      <c r="AZ25" s="1484"/>
      <c r="BA25" s="1484"/>
      <c r="BB25" s="1484"/>
      <c r="BC25" s="1484"/>
      <c r="BD25" s="1485"/>
      <c r="BE25" s="1485"/>
      <c r="BF25" s="1485"/>
      <c r="BG25" s="1485"/>
      <c r="BH25" s="1485"/>
      <c r="BI25" s="1485"/>
      <c r="BJ25" s="1485"/>
      <c r="BK25" s="1485"/>
      <c r="BL25" s="1485"/>
      <c r="BM25" s="1485"/>
      <c r="BN25" s="1485"/>
      <c r="BO25" s="1485"/>
      <c r="BP25" s="1485"/>
      <c r="BQ25" s="1485"/>
      <c r="BR25" s="1485"/>
      <c r="BS25" s="1485"/>
      <c r="BT25" s="1485"/>
      <c r="BU25" s="1485"/>
      <c r="BV25" s="1485"/>
      <c r="BW25" s="1485"/>
      <c r="BX25" s="1485"/>
      <c r="BY25" s="1485"/>
      <c r="BZ25" s="1485"/>
      <c r="CA25" s="1485"/>
      <c r="CB25" s="1485"/>
      <c r="CC25" s="1485"/>
      <c r="CD25" s="1485"/>
      <c r="CE25" s="1485"/>
      <c r="CF25" s="1485"/>
      <c r="CG25" s="1485"/>
      <c r="CH25" s="1485"/>
      <c r="CI25" s="1644"/>
      <c r="CM25" s="446"/>
      <c r="CN25" s="447"/>
      <c r="CO25" s="447"/>
      <c r="CP25" s="447"/>
      <c r="CQ25" s="447"/>
      <c r="CR25" s="447"/>
      <c r="CS25" s="447"/>
      <c r="CT25" s="447"/>
      <c r="CU25" s="447"/>
      <c r="CV25" s="447"/>
      <c r="CW25" s="448"/>
    </row>
    <row r="26" spans="1:101" s="939" customFormat="1" ht="15.75" customHeight="1" x14ac:dyDescent="0.25">
      <c r="A26" s="941" t="s">
        <v>227</v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490"/>
      <c r="H26" s="1490"/>
      <c r="I26" s="1479"/>
      <c r="J26" s="1479"/>
      <c r="K26" s="1484"/>
      <c r="L26" s="1481"/>
      <c r="M26" s="1481"/>
      <c r="N26" s="1484"/>
      <c r="O26" s="1484"/>
      <c r="P26" s="2293"/>
      <c r="Q26" s="2299"/>
      <c r="R26" s="1510"/>
      <c r="S26" s="2301"/>
      <c r="T26" s="2299"/>
      <c r="U26" s="2299"/>
      <c r="V26" s="1485"/>
      <c r="W26" s="1485"/>
      <c r="X26" s="1485"/>
      <c r="Y26" s="1485"/>
      <c r="Z26" s="1984"/>
      <c r="AA26" s="1956"/>
      <c r="AB26" s="1484"/>
      <c r="AC26" s="1484"/>
      <c r="AD26" s="1510"/>
      <c r="AE26" s="1485"/>
      <c r="AF26" s="1485"/>
      <c r="AG26" s="1485"/>
      <c r="AH26" s="1485"/>
      <c r="AI26" s="1485"/>
      <c r="AJ26" s="1485"/>
      <c r="AK26" s="1485"/>
      <c r="AL26" s="1485"/>
      <c r="AM26" s="1485"/>
      <c r="AN26" s="1486"/>
      <c r="AO26" s="1934"/>
      <c r="AP26" s="1485"/>
      <c r="AQ26" s="1485"/>
      <c r="AR26" s="1485"/>
      <c r="AS26" s="1493"/>
      <c r="AT26" s="1484"/>
      <c r="AU26" s="1484"/>
      <c r="AV26" s="1484"/>
      <c r="AW26" s="1484"/>
      <c r="AX26" s="1484"/>
      <c r="AY26" s="1484"/>
      <c r="AZ26" s="1484"/>
      <c r="BA26" s="1484"/>
      <c r="BB26" s="1484"/>
      <c r="BC26" s="1484"/>
      <c r="BD26" s="1485"/>
      <c r="BE26" s="1485"/>
      <c r="BF26" s="1485"/>
      <c r="BG26" s="1485"/>
      <c r="BH26" s="1485"/>
      <c r="BI26" s="1485"/>
      <c r="BJ26" s="1485"/>
      <c r="BK26" s="1485"/>
      <c r="BL26" s="1485"/>
      <c r="BM26" s="1485"/>
      <c r="BN26" s="1485"/>
      <c r="BO26" s="1485"/>
      <c r="BP26" s="1485"/>
      <c r="BQ26" s="1485"/>
      <c r="BR26" s="1485"/>
      <c r="BS26" s="1485"/>
      <c r="BT26" s="1485"/>
      <c r="BU26" s="1485"/>
      <c r="BV26" s="1485"/>
      <c r="BW26" s="1485"/>
      <c r="BX26" s="1485"/>
      <c r="BY26" s="1485"/>
      <c r="BZ26" s="1485"/>
      <c r="CA26" s="1485"/>
      <c r="CB26" s="1485"/>
      <c r="CC26" s="1485"/>
      <c r="CD26" s="1485"/>
      <c r="CE26" s="1485"/>
      <c r="CF26" s="1485"/>
      <c r="CG26" s="1485"/>
      <c r="CH26" s="1485"/>
      <c r="CI26" s="1644"/>
      <c r="CM26" s="446"/>
      <c r="CN26" s="447"/>
      <c r="CO26" s="447"/>
      <c r="CP26" s="447"/>
      <c r="CQ26" s="447"/>
      <c r="CR26" s="447"/>
      <c r="CS26" s="447"/>
      <c r="CT26" s="447"/>
      <c r="CU26" s="447"/>
      <c r="CV26" s="447"/>
      <c r="CW26" s="448"/>
    </row>
    <row r="27" spans="1:101" s="939" customFormat="1" ht="15.75" customHeight="1" x14ac:dyDescent="0.25">
      <c r="A27" s="941" t="s">
        <v>227</v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490"/>
      <c r="H27" s="1490"/>
      <c r="I27" s="1479"/>
      <c r="J27" s="1479"/>
      <c r="K27" s="1484"/>
      <c r="L27" s="1481"/>
      <c r="M27" s="1481"/>
      <c r="N27" s="1484"/>
      <c r="O27" s="1484"/>
      <c r="P27" s="2293"/>
      <c r="Q27" s="2299"/>
      <c r="R27" s="1510"/>
      <c r="S27" s="2301"/>
      <c r="T27" s="2299"/>
      <c r="U27" s="2299"/>
      <c r="V27" s="1485"/>
      <c r="W27" s="1485"/>
      <c r="X27" s="1485"/>
      <c r="Y27" s="1485"/>
      <c r="Z27" s="1984"/>
      <c r="AA27" s="1956"/>
      <c r="AB27" s="1484"/>
      <c r="AC27" s="1484"/>
      <c r="AD27" s="1510"/>
      <c r="AE27" s="1485"/>
      <c r="AF27" s="1485"/>
      <c r="AG27" s="1485"/>
      <c r="AH27" s="1485"/>
      <c r="AI27" s="1485"/>
      <c r="AJ27" s="1485"/>
      <c r="AK27" s="1485"/>
      <c r="AL27" s="1485"/>
      <c r="AM27" s="1485"/>
      <c r="AN27" s="1486"/>
      <c r="AO27" s="1934"/>
      <c r="AP27" s="1485"/>
      <c r="AQ27" s="1485"/>
      <c r="AR27" s="1485"/>
      <c r="AS27" s="1493"/>
      <c r="AT27" s="1484"/>
      <c r="AU27" s="1484"/>
      <c r="AV27" s="1484"/>
      <c r="AW27" s="1484"/>
      <c r="AX27" s="1484"/>
      <c r="AY27" s="1484"/>
      <c r="AZ27" s="1484"/>
      <c r="BA27" s="1484"/>
      <c r="BB27" s="1484"/>
      <c r="BC27" s="1484"/>
      <c r="BD27" s="1485"/>
      <c r="BE27" s="1485"/>
      <c r="BF27" s="1485"/>
      <c r="BG27" s="1485"/>
      <c r="BH27" s="1485"/>
      <c r="BI27" s="1485"/>
      <c r="BJ27" s="1485"/>
      <c r="BK27" s="1485"/>
      <c r="BL27" s="1485"/>
      <c r="BM27" s="1485"/>
      <c r="BN27" s="1485"/>
      <c r="BO27" s="1485"/>
      <c r="BP27" s="1485"/>
      <c r="BQ27" s="1485"/>
      <c r="BR27" s="1485"/>
      <c r="BS27" s="1485"/>
      <c r="BT27" s="1485"/>
      <c r="BU27" s="1485"/>
      <c r="BV27" s="1485"/>
      <c r="BW27" s="1485"/>
      <c r="BX27" s="1485"/>
      <c r="BY27" s="1485"/>
      <c r="BZ27" s="1485"/>
      <c r="CA27" s="1485"/>
      <c r="CB27" s="1485"/>
      <c r="CC27" s="1485"/>
      <c r="CD27" s="1485"/>
      <c r="CE27" s="1485"/>
      <c r="CF27" s="1485"/>
      <c r="CG27" s="1485"/>
      <c r="CH27" s="1485"/>
      <c r="CI27" s="1644"/>
      <c r="CM27" s="446"/>
      <c r="CN27" s="447"/>
      <c r="CO27" s="447"/>
      <c r="CP27" s="447"/>
      <c r="CQ27" s="447"/>
      <c r="CR27" s="447"/>
      <c r="CS27" s="447"/>
      <c r="CT27" s="447"/>
      <c r="CU27" s="447"/>
      <c r="CV27" s="447"/>
      <c r="CW27" s="448"/>
    </row>
    <row r="28" spans="1:101" s="939" customFormat="1" ht="15.75" customHeight="1" x14ac:dyDescent="0.25">
      <c r="A28" s="941" t="s">
        <v>227</v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490"/>
      <c r="H28" s="1490"/>
      <c r="I28" s="1479"/>
      <c r="J28" s="1479"/>
      <c r="K28" s="1484"/>
      <c r="L28" s="1481"/>
      <c r="M28" s="1481"/>
      <c r="N28" s="1484"/>
      <c r="O28" s="1484"/>
      <c r="P28" s="2293"/>
      <c r="Q28" s="2299"/>
      <c r="R28" s="1510"/>
      <c r="S28" s="2301"/>
      <c r="T28" s="2299"/>
      <c r="U28" s="2299"/>
      <c r="V28" s="1485"/>
      <c r="W28" s="1485"/>
      <c r="X28" s="1485"/>
      <c r="Y28" s="1485"/>
      <c r="Z28" s="1984"/>
      <c r="AA28" s="1956"/>
      <c r="AB28" s="1484"/>
      <c r="AC28" s="1484"/>
      <c r="AD28" s="1510"/>
      <c r="AE28" s="1485"/>
      <c r="AF28" s="1485"/>
      <c r="AG28" s="1485"/>
      <c r="AH28" s="1485"/>
      <c r="AI28" s="1485"/>
      <c r="AJ28" s="1485"/>
      <c r="AK28" s="1485"/>
      <c r="AL28" s="1485"/>
      <c r="AM28" s="1485"/>
      <c r="AN28" s="1486"/>
      <c r="AO28" s="1934"/>
      <c r="AP28" s="1485"/>
      <c r="AQ28" s="1485"/>
      <c r="AR28" s="1485"/>
      <c r="AS28" s="1493"/>
      <c r="AT28" s="1484"/>
      <c r="AU28" s="1484"/>
      <c r="AV28" s="1484"/>
      <c r="AW28" s="1484"/>
      <c r="AX28" s="1484"/>
      <c r="AY28" s="1484"/>
      <c r="AZ28" s="1484"/>
      <c r="BA28" s="1484"/>
      <c r="BB28" s="1484"/>
      <c r="BC28" s="1484"/>
      <c r="BD28" s="1485"/>
      <c r="BE28" s="1485"/>
      <c r="BF28" s="1485"/>
      <c r="BG28" s="1485"/>
      <c r="BH28" s="1485"/>
      <c r="BI28" s="1485"/>
      <c r="BJ28" s="1485"/>
      <c r="BK28" s="1485"/>
      <c r="BL28" s="1485"/>
      <c r="BM28" s="1485"/>
      <c r="BN28" s="1485"/>
      <c r="BO28" s="1485"/>
      <c r="BP28" s="1485"/>
      <c r="BQ28" s="1485"/>
      <c r="BR28" s="1485"/>
      <c r="BS28" s="1485"/>
      <c r="BT28" s="1485"/>
      <c r="BU28" s="1485"/>
      <c r="BV28" s="1485"/>
      <c r="BW28" s="1485"/>
      <c r="BX28" s="1485"/>
      <c r="BY28" s="1485"/>
      <c r="BZ28" s="1485"/>
      <c r="CA28" s="1485"/>
      <c r="CB28" s="1485"/>
      <c r="CC28" s="1485"/>
      <c r="CD28" s="1485"/>
      <c r="CE28" s="1485"/>
      <c r="CF28" s="1485"/>
      <c r="CG28" s="1485"/>
      <c r="CH28" s="1485"/>
      <c r="CI28" s="1644"/>
      <c r="CM28" s="446"/>
      <c r="CN28" s="447"/>
      <c r="CO28" s="447"/>
      <c r="CP28" s="447"/>
      <c r="CQ28" s="447"/>
      <c r="CR28" s="447"/>
      <c r="CS28" s="447"/>
      <c r="CT28" s="447"/>
      <c r="CU28" s="447"/>
      <c r="CV28" s="447"/>
      <c r="CW28" s="448"/>
    </row>
    <row r="29" spans="1:101" s="939" customFormat="1" ht="15.75" customHeight="1" x14ac:dyDescent="0.25">
      <c r="A29" s="941" t="s">
        <v>227</v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490"/>
      <c r="H29" s="1490"/>
      <c r="I29" s="1479"/>
      <c r="J29" s="1479"/>
      <c r="K29" s="1484"/>
      <c r="L29" s="1481"/>
      <c r="M29" s="1481"/>
      <c r="N29" s="1484"/>
      <c r="O29" s="1484"/>
      <c r="P29" s="2293"/>
      <c r="Q29" s="2299"/>
      <c r="R29" s="1510"/>
      <c r="S29" s="2301"/>
      <c r="T29" s="2299"/>
      <c r="U29" s="2299"/>
      <c r="V29" s="1485"/>
      <c r="W29" s="1485"/>
      <c r="X29" s="1485"/>
      <c r="Y29" s="1485"/>
      <c r="Z29" s="1984"/>
      <c r="AA29" s="1956"/>
      <c r="AB29" s="1484"/>
      <c r="AC29" s="1484"/>
      <c r="AD29" s="1510"/>
      <c r="AE29" s="1485"/>
      <c r="AF29" s="1485"/>
      <c r="AG29" s="1485"/>
      <c r="AH29" s="1485"/>
      <c r="AI29" s="1485"/>
      <c r="AJ29" s="1485"/>
      <c r="AK29" s="1485"/>
      <c r="AL29" s="1485"/>
      <c r="AM29" s="1485"/>
      <c r="AN29" s="1486"/>
      <c r="AO29" s="1934"/>
      <c r="AP29" s="1485"/>
      <c r="AQ29" s="1485"/>
      <c r="AR29" s="1485"/>
      <c r="AS29" s="1493"/>
      <c r="AT29" s="1484"/>
      <c r="AU29" s="1484"/>
      <c r="AV29" s="1484"/>
      <c r="AW29" s="1484"/>
      <c r="AX29" s="1484"/>
      <c r="AY29" s="1484"/>
      <c r="AZ29" s="1484"/>
      <c r="BA29" s="1484"/>
      <c r="BB29" s="1484"/>
      <c r="BC29" s="1484"/>
      <c r="BD29" s="1485"/>
      <c r="BE29" s="1485"/>
      <c r="BF29" s="1485"/>
      <c r="BG29" s="1485"/>
      <c r="BH29" s="1485"/>
      <c r="BI29" s="1485"/>
      <c r="BJ29" s="1485"/>
      <c r="BK29" s="1485"/>
      <c r="BL29" s="1485"/>
      <c r="BM29" s="1485"/>
      <c r="BN29" s="1485"/>
      <c r="BO29" s="1485"/>
      <c r="BP29" s="1485"/>
      <c r="BQ29" s="1485"/>
      <c r="BR29" s="1485"/>
      <c r="BS29" s="1485"/>
      <c r="BT29" s="1485"/>
      <c r="BU29" s="1485"/>
      <c r="BV29" s="1485"/>
      <c r="BW29" s="1485"/>
      <c r="BX29" s="1485"/>
      <c r="BY29" s="1485"/>
      <c r="BZ29" s="1485"/>
      <c r="CA29" s="1485"/>
      <c r="CB29" s="1485"/>
      <c r="CC29" s="1485"/>
      <c r="CD29" s="1485"/>
      <c r="CE29" s="1485"/>
      <c r="CF29" s="1485"/>
      <c r="CG29" s="1485"/>
      <c r="CH29" s="1485"/>
      <c r="CI29" s="1644"/>
      <c r="CM29" s="446"/>
      <c r="CN29" s="447"/>
      <c r="CO29" s="447"/>
      <c r="CP29" s="447"/>
      <c r="CQ29" s="447"/>
      <c r="CR29" s="447"/>
      <c r="CS29" s="447"/>
      <c r="CT29" s="447"/>
      <c r="CU29" s="447"/>
      <c r="CV29" s="447"/>
      <c r="CW29" s="448"/>
    </row>
    <row r="30" spans="1:101" s="939" customFormat="1" ht="15.75" customHeight="1" x14ac:dyDescent="0.25">
      <c r="A30" s="941" t="s">
        <v>227</v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490"/>
      <c r="H30" s="1490"/>
      <c r="I30" s="1479"/>
      <c r="J30" s="1479"/>
      <c r="K30" s="1484"/>
      <c r="L30" s="1481"/>
      <c r="M30" s="1481"/>
      <c r="N30" s="1484"/>
      <c r="O30" s="1484"/>
      <c r="P30" s="2293"/>
      <c r="Q30" s="2299"/>
      <c r="R30" s="1510"/>
      <c r="S30" s="2301"/>
      <c r="T30" s="2299"/>
      <c r="U30" s="2299"/>
      <c r="V30" s="1485"/>
      <c r="W30" s="1485"/>
      <c r="X30" s="1485"/>
      <c r="Y30" s="1485"/>
      <c r="Z30" s="1984"/>
      <c r="AA30" s="1956"/>
      <c r="AB30" s="1484"/>
      <c r="AC30" s="1484"/>
      <c r="AD30" s="1510"/>
      <c r="AE30" s="1485"/>
      <c r="AF30" s="1485"/>
      <c r="AG30" s="1485"/>
      <c r="AH30" s="1485"/>
      <c r="AI30" s="1485"/>
      <c r="AJ30" s="1485"/>
      <c r="AK30" s="1485"/>
      <c r="AL30" s="1485"/>
      <c r="AM30" s="1485"/>
      <c r="AN30" s="1486"/>
      <c r="AO30" s="1934"/>
      <c r="AP30" s="1485"/>
      <c r="AQ30" s="1485"/>
      <c r="AR30" s="1485"/>
      <c r="AS30" s="1493"/>
      <c r="AT30" s="1484"/>
      <c r="AU30" s="1484"/>
      <c r="AV30" s="1484"/>
      <c r="AW30" s="1484"/>
      <c r="AX30" s="1484"/>
      <c r="AY30" s="1484"/>
      <c r="AZ30" s="1484"/>
      <c r="BA30" s="1484"/>
      <c r="BB30" s="1484"/>
      <c r="BC30" s="1484"/>
      <c r="BD30" s="1485"/>
      <c r="BE30" s="1485"/>
      <c r="BF30" s="1485"/>
      <c r="BG30" s="1485"/>
      <c r="BH30" s="1485"/>
      <c r="BI30" s="1485"/>
      <c r="BJ30" s="1485"/>
      <c r="BK30" s="1485"/>
      <c r="BL30" s="1485"/>
      <c r="BM30" s="1485"/>
      <c r="BN30" s="1485"/>
      <c r="BO30" s="1485"/>
      <c r="BP30" s="1485"/>
      <c r="BQ30" s="1485"/>
      <c r="BR30" s="1485"/>
      <c r="BS30" s="1485"/>
      <c r="BT30" s="1485"/>
      <c r="BU30" s="1485"/>
      <c r="BV30" s="1485"/>
      <c r="BW30" s="1485"/>
      <c r="BX30" s="1485"/>
      <c r="BY30" s="1485"/>
      <c r="BZ30" s="1485"/>
      <c r="CA30" s="1485"/>
      <c r="CB30" s="1485"/>
      <c r="CC30" s="1485"/>
      <c r="CD30" s="1485"/>
      <c r="CE30" s="1485"/>
      <c r="CF30" s="1485"/>
      <c r="CG30" s="1485"/>
      <c r="CH30" s="1485"/>
      <c r="CI30" s="1644"/>
      <c r="CM30" s="446"/>
      <c r="CN30" s="447"/>
      <c r="CO30" s="447"/>
      <c r="CP30" s="447"/>
      <c r="CQ30" s="447"/>
      <c r="CR30" s="447"/>
      <c r="CS30" s="447"/>
      <c r="CT30" s="447"/>
      <c r="CU30" s="447"/>
      <c r="CV30" s="447"/>
      <c r="CW30" s="448"/>
    </row>
    <row r="31" spans="1:101" s="939" customFormat="1" ht="15.75" customHeight="1" x14ac:dyDescent="0.25">
      <c r="A31" s="941" t="s">
        <v>227</v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1494"/>
      <c r="H31" s="1494"/>
      <c r="I31" s="1479"/>
      <c r="J31" s="1479"/>
      <c r="K31" s="1495"/>
      <c r="L31" s="1481"/>
      <c r="M31" s="1481"/>
      <c r="N31" s="1495"/>
      <c r="O31" s="1495"/>
      <c r="P31" s="2293"/>
      <c r="Q31" s="2299"/>
      <c r="R31" s="1510"/>
      <c r="S31" s="2307"/>
      <c r="T31" s="2299"/>
      <c r="U31" s="2299"/>
      <c r="V31" s="1496"/>
      <c r="W31" s="1496"/>
      <c r="X31" s="1496"/>
      <c r="Y31" s="1496"/>
      <c r="Z31" s="1984"/>
      <c r="AA31" s="1956"/>
      <c r="AB31" s="1495"/>
      <c r="AC31" s="1495"/>
      <c r="AD31" s="1510"/>
      <c r="AE31" s="1496"/>
      <c r="AF31" s="1496"/>
      <c r="AG31" s="1496"/>
      <c r="AH31" s="1496"/>
      <c r="AI31" s="1496"/>
      <c r="AJ31" s="1496"/>
      <c r="AK31" s="1496"/>
      <c r="AL31" s="1496"/>
      <c r="AM31" s="1496"/>
      <c r="AN31" s="1486"/>
      <c r="AO31" s="1935"/>
      <c r="AP31" s="1496"/>
      <c r="AQ31" s="1496"/>
      <c r="AR31" s="1496"/>
      <c r="AS31" s="1497"/>
      <c r="AT31" s="1495"/>
      <c r="AU31" s="1495"/>
      <c r="AV31" s="1495"/>
      <c r="AW31" s="1495"/>
      <c r="AX31" s="1495"/>
      <c r="AY31" s="1495"/>
      <c r="AZ31" s="1495"/>
      <c r="BA31" s="1495"/>
      <c r="BB31" s="1495"/>
      <c r="BC31" s="1495"/>
      <c r="BD31" s="1496"/>
      <c r="BE31" s="1496"/>
      <c r="BF31" s="1496"/>
      <c r="BG31" s="1496"/>
      <c r="BH31" s="1496"/>
      <c r="BI31" s="1496"/>
      <c r="BJ31" s="1496"/>
      <c r="BK31" s="1496"/>
      <c r="BL31" s="1496"/>
      <c r="BM31" s="1496"/>
      <c r="BN31" s="1496"/>
      <c r="BO31" s="1496"/>
      <c r="BP31" s="1496"/>
      <c r="BQ31" s="1496"/>
      <c r="BR31" s="1496"/>
      <c r="BS31" s="1496"/>
      <c r="BT31" s="1496"/>
      <c r="BU31" s="1496"/>
      <c r="BV31" s="1496"/>
      <c r="BW31" s="1496"/>
      <c r="BX31" s="1496"/>
      <c r="BY31" s="1496"/>
      <c r="BZ31" s="1496"/>
      <c r="CA31" s="1496"/>
      <c r="CB31" s="1496"/>
      <c r="CC31" s="1496"/>
      <c r="CD31" s="1496"/>
      <c r="CE31" s="1496"/>
      <c r="CF31" s="1496"/>
      <c r="CG31" s="1496"/>
      <c r="CH31" s="1496"/>
      <c r="CI31" s="1645"/>
      <c r="CM31" s="446"/>
      <c r="CN31" s="447"/>
      <c r="CO31" s="447"/>
      <c r="CP31" s="447"/>
      <c r="CQ31" s="447"/>
      <c r="CR31" s="447"/>
      <c r="CS31" s="447"/>
      <c r="CT31" s="447"/>
      <c r="CU31" s="447"/>
      <c r="CV31" s="447"/>
      <c r="CW31" s="448"/>
    </row>
    <row r="32" spans="1:101" s="939" customFormat="1" ht="15.75" hidden="1" customHeight="1" x14ac:dyDescent="0.25">
      <c r="A32" s="941" t="s">
        <v>227</v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1494"/>
      <c r="H32" s="1494"/>
      <c r="I32" s="1479"/>
      <c r="J32" s="1479"/>
      <c r="K32" s="1495"/>
      <c r="L32" s="1481"/>
      <c r="M32" s="1481"/>
      <c r="N32" s="1495"/>
      <c r="O32" s="1495"/>
      <c r="P32" s="2293"/>
      <c r="Q32" s="2299"/>
      <c r="R32" s="1510"/>
      <c r="S32" s="2307"/>
      <c r="T32" s="2299"/>
      <c r="U32" s="2299"/>
      <c r="V32" s="1496"/>
      <c r="W32" s="1496"/>
      <c r="X32" s="1496"/>
      <c r="Y32" s="1496"/>
      <c r="Z32" s="1984"/>
      <c r="AA32" s="1956"/>
      <c r="AB32" s="1495"/>
      <c r="AC32" s="1495"/>
      <c r="AD32" s="1510"/>
      <c r="AE32" s="1496"/>
      <c r="AF32" s="1496"/>
      <c r="AG32" s="1496"/>
      <c r="AH32" s="1496"/>
      <c r="AI32" s="1496"/>
      <c r="AJ32" s="1496"/>
      <c r="AK32" s="1496"/>
      <c r="AL32" s="1496"/>
      <c r="AM32" s="1496"/>
      <c r="AN32" s="1486"/>
      <c r="AO32" s="1935"/>
      <c r="AP32" s="1496"/>
      <c r="AQ32" s="1496"/>
      <c r="AR32" s="1496"/>
      <c r="AS32" s="1497"/>
      <c r="AT32" s="1495"/>
      <c r="AU32" s="1495"/>
      <c r="AV32" s="1495"/>
      <c r="AW32" s="1495"/>
      <c r="AX32" s="1495"/>
      <c r="AY32" s="1495"/>
      <c r="AZ32" s="1495"/>
      <c r="BA32" s="1495"/>
      <c r="BB32" s="1495"/>
      <c r="BC32" s="1495"/>
      <c r="BD32" s="1496"/>
      <c r="BE32" s="1496"/>
      <c r="BF32" s="1496"/>
      <c r="BG32" s="1496"/>
      <c r="BH32" s="1496"/>
      <c r="BI32" s="1496"/>
      <c r="BJ32" s="1496"/>
      <c r="BK32" s="1496"/>
      <c r="BL32" s="1496"/>
      <c r="BM32" s="1496"/>
      <c r="BN32" s="1496"/>
      <c r="BO32" s="1496"/>
      <c r="BP32" s="1496"/>
      <c r="BQ32" s="1496"/>
      <c r="BR32" s="1496"/>
      <c r="BS32" s="1496"/>
      <c r="BT32" s="1496"/>
      <c r="BU32" s="1496"/>
      <c r="BV32" s="1496"/>
      <c r="BW32" s="1496"/>
      <c r="BX32" s="1496"/>
      <c r="BY32" s="1496"/>
      <c r="BZ32" s="1496"/>
      <c r="CA32" s="1496"/>
      <c r="CB32" s="1496"/>
      <c r="CC32" s="1496"/>
      <c r="CD32" s="1496"/>
      <c r="CE32" s="1496"/>
      <c r="CF32" s="1496"/>
      <c r="CG32" s="1496"/>
      <c r="CH32" s="1496"/>
      <c r="CI32" s="1645"/>
      <c r="CM32" s="446"/>
      <c r="CN32" s="447"/>
      <c r="CO32" s="447"/>
      <c r="CP32" s="447"/>
      <c r="CQ32" s="447"/>
      <c r="CR32" s="447"/>
      <c r="CS32" s="447"/>
      <c r="CT32" s="447"/>
      <c r="CU32" s="447"/>
      <c r="CV32" s="447"/>
      <c r="CW32" s="448"/>
    </row>
    <row r="33" spans="1:101" s="939" customFormat="1" ht="15.75" hidden="1" customHeight="1" x14ac:dyDescent="0.25">
      <c r="A33" s="941" t="s">
        <v>227</v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1494"/>
      <c r="H33" s="1494"/>
      <c r="I33" s="1479"/>
      <c r="J33" s="1479"/>
      <c r="K33" s="1495"/>
      <c r="L33" s="1481"/>
      <c r="M33" s="1481"/>
      <c r="N33" s="1495"/>
      <c r="O33" s="1495"/>
      <c r="P33" s="2293"/>
      <c r="Q33" s="2299"/>
      <c r="R33" s="1510"/>
      <c r="S33" s="2307"/>
      <c r="T33" s="2299"/>
      <c r="U33" s="2299"/>
      <c r="V33" s="1496"/>
      <c r="W33" s="1496"/>
      <c r="X33" s="1496"/>
      <c r="Y33" s="1496"/>
      <c r="Z33" s="1984"/>
      <c r="AA33" s="1956"/>
      <c r="AB33" s="1495"/>
      <c r="AC33" s="1495"/>
      <c r="AD33" s="1510"/>
      <c r="AE33" s="1496"/>
      <c r="AF33" s="1496"/>
      <c r="AG33" s="1496"/>
      <c r="AH33" s="1496"/>
      <c r="AI33" s="1496"/>
      <c r="AJ33" s="1496"/>
      <c r="AK33" s="1496"/>
      <c r="AL33" s="1496"/>
      <c r="AM33" s="1496"/>
      <c r="AN33" s="1486"/>
      <c r="AO33" s="1935"/>
      <c r="AP33" s="1496"/>
      <c r="AQ33" s="1496"/>
      <c r="AR33" s="1496"/>
      <c r="AS33" s="1497"/>
      <c r="AT33" s="1495"/>
      <c r="AU33" s="1495"/>
      <c r="AV33" s="1495"/>
      <c r="AW33" s="1495"/>
      <c r="AX33" s="1495"/>
      <c r="AY33" s="1495"/>
      <c r="AZ33" s="1495"/>
      <c r="BA33" s="1495"/>
      <c r="BB33" s="1495"/>
      <c r="BC33" s="1495"/>
      <c r="BD33" s="1496"/>
      <c r="BE33" s="1496"/>
      <c r="BF33" s="1496"/>
      <c r="BG33" s="1496"/>
      <c r="BH33" s="1496"/>
      <c r="BI33" s="1496"/>
      <c r="BJ33" s="1496"/>
      <c r="BK33" s="1496"/>
      <c r="BL33" s="1496"/>
      <c r="BM33" s="1496"/>
      <c r="BN33" s="1496"/>
      <c r="BO33" s="1496"/>
      <c r="BP33" s="1496"/>
      <c r="BQ33" s="1496"/>
      <c r="BR33" s="1496"/>
      <c r="BS33" s="1496"/>
      <c r="BT33" s="1496"/>
      <c r="BU33" s="1496"/>
      <c r="BV33" s="1496"/>
      <c r="BW33" s="1496"/>
      <c r="BX33" s="1496"/>
      <c r="BY33" s="1496"/>
      <c r="BZ33" s="1496"/>
      <c r="CA33" s="1496"/>
      <c r="CB33" s="1496"/>
      <c r="CC33" s="1496"/>
      <c r="CD33" s="1496"/>
      <c r="CE33" s="1496"/>
      <c r="CF33" s="1496"/>
      <c r="CG33" s="1496"/>
      <c r="CH33" s="1496"/>
      <c r="CI33" s="1645"/>
      <c r="CM33" s="446"/>
      <c r="CN33" s="447"/>
      <c r="CO33" s="447"/>
      <c r="CP33" s="447"/>
      <c r="CQ33" s="447"/>
      <c r="CR33" s="447"/>
      <c r="CS33" s="447"/>
      <c r="CT33" s="447"/>
      <c r="CU33" s="447"/>
      <c r="CV33" s="447"/>
      <c r="CW33" s="448"/>
    </row>
    <row r="34" spans="1:101" s="939" customFormat="1" ht="15.75" hidden="1" customHeight="1" x14ac:dyDescent="0.25">
      <c r="A34" s="941" t="s">
        <v>227</v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1494"/>
      <c r="H34" s="1494"/>
      <c r="I34" s="1479"/>
      <c r="J34" s="1479"/>
      <c r="K34" s="1495"/>
      <c r="L34" s="1481"/>
      <c r="M34" s="1481"/>
      <c r="N34" s="1495"/>
      <c r="O34" s="1495"/>
      <c r="P34" s="2293"/>
      <c r="Q34" s="2299"/>
      <c r="R34" s="1510"/>
      <c r="S34" s="2307"/>
      <c r="T34" s="2299"/>
      <c r="U34" s="2299"/>
      <c r="V34" s="1496"/>
      <c r="W34" s="1496"/>
      <c r="X34" s="1496"/>
      <c r="Y34" s="1496"/>
      <c r="Z34" s="1984"/>
      <c r="AA34" s="1956"/>
      <c r="AB34" s="1495"/>
      <c r="AC34" s="1495"/>
      <c r="AD34" s="1510"/>
      <c r="AE34" s="1496"/>
      <c r="AF34" s="1496"/>
      <c r="AG34" s="1496"/>
      <c r="AH34" s="1496"/>
      <c r="AI34" s="1496"/>
      <c r="AJ34" s="1496"/>
      <c r="AK34" s="1496"/>
      <c r="AL34" s="1496"/>
      <c r="AM34" s="1496"/>
      <c r="AN34" s="1486"/>
      <c r="AO34" s="1935"/>
      <c r="AP34" s="1496"/>
      <c r="AQ34" s="1496"/>
      <c r="AR34" s="1496"/>
      <c r="AS34" s="1497"/>
      <c r="AT34" s="1495"/>
      <c r="AU34" s="1495"/>
      <c r="AV34" s="1495"/>
      <c r="AW34" s="1495"/>
      <c r="AX34" s="1495"/>
      <c r="AY34" s="1495"/>
      <c r="AZ34" s="1495"/>
      <c r="BA34" s="1495"/>
      <c r="BB34" s="1495"/>
      <c r="BC34" s="1495"/>
      <c r="BD34" s="1496"/>
      <c r="BE34" s="1496"/>
      <c r="BF34" s="1496"/>
      <c r="BG34" s="1496"/>
      <c r="BH34" s="1496"/>
      <c r="BI34" s="1496"/>
      <c r="BJ34" s="1496"/>
      <c r="BK34" s="1496"/>
      <c r="BL34" s="1496"/>
      <c r="BM34" s="1496"/>
      <c r="BN34" s="1496"/>
      <c r="BO34" s="1496"/>
      <c r="BP34" s="1496"/>
      <c r="BQ34" s="1496"/>
      <c r="BR34" s="1496"/>
      <c r="BS34" s="1496"/>
      <c r="BT34" s="1496"/>
      <c r="BU34" s="1496"/>
      <c r="BV34" s="1496"/>
      <c r="BW34" s="1496"/>
      <c r="BX34" s="1496"/>
      <c r="BY34" s="1496"/>
      <c r="BZ34" s="1496"/>
      <c r="CA34" s="1496"/>
      <c r="CB34" s="1496"/>
      <c r="CC34" s="1496"/>
      <c r="CD34" s="1496"/>
      <c r="CE34" s="1496"/>
      <c r="CF34" s="1496"/>
      <c r="CG34" s="1496"/>
      <c r="CH34" s="1496"/>
      <c r="CI34" s="1645"/>
      <c r="CM34" s="446"/>
      <c r="CN34" s="447"/>
      <c r="CO34" s="447"/>
      <c r="CP34" s="447"/>
      <c r="CQ34" s="447"/>
      <c r="CR34" s="447"/>
      <c r="CS34" s="447"/>
      <c r="CT34" s="447"/>
      <c r="CU34" s="447"/>
      <c r="CV34" s="447"/>
      <c r="CW34" s="448"/>
    </row>
    <row r="35" spans="1:101" s="939" customFormat="1" ht="15.75" hidden="1" customHeight="1" x14ac:dyDescent="0.25">
      <c r="A35" s="941" t="s">
        <v>227</v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1494"/>
      <c r="H35" s="1494"/>
      <c r="I35" s="1479"/>
      <c r="J35" s="1479"/>
      <c r="K35" s="1495"/>
      <c r="L35" s="1481"/>
      <c r="M35" s="1481"/>
      <c r="N35" s="1495"/>
      <c r="O35" s="1495"/>
      <c r="P35" s="2293"/>
      <c r="Q35" s="2299"/>
      <c r="R35" s="1510"/>
      <c r="S35" s="2307"/>
      <c r="T35" s="2299"/>
      <c r="U35" s="2299"/>
      <c r="V35" s="1496"/>
      <c r="W35" s="1496"/>
      <c r="X35" s="1496"/>
      <c r="Y35" s="1496"/>
      <c r="Z35" s="1984"/>
      <c r="AA35" s="1956"/>
      <c r="AB35" s="1495"/>
      <c r="AC35" s="1495"/>
      <c r="AD35" s="1510"/>
      <c r="AE35" s="1496"/>
      <c r="AF35" s="1496"/>
      <c r="AG35" s="1496"/>
      <c r="AH35" s="1496"/>
      <c r="AI35" s="1496"/>
      <c r="AJ35" s="1496"/>
      <c r="AK35" s="1496"/>
      <c r="AL35" s="1496"/>
      <c r="AM35" s="1496"/>
      <c r="AN35" s="1486"/>
      <c r="AO35" s="1935"/>
      <c r="AP35" s="1496"/>
      <c r="AQ35" s="1496"/>
      <c r="AR35" s="1496"/>
      <c r="AS35" s="1497"/>
      <c r="AT35" s="1495"/>
      <c r="AU35" s="1495"/>
      <c r="AV35" s="1495"/>
      <c r="AW35" s="1495"/>
      <c r="AX35" s="1495"/>
      <c r="AY35" s="1495"/>
      <c r="AZ35" s="1495"/>
      <c r="BA35" s="1495"/>
      <c r="BB35" s="1495"/>
      <c r="BC35" s="1495"/>
      <c r="BD35" s="1496"/>
      <c r="BE35" s="1496"/>
      <c r="BF35" s="1496"/>
      <c r="BG35" s="1496"/>
      <c r="BH35" s="1496"/>
      <c r="BI35" s="1496"/>
      <c r="BJ35" s="1496"/>
      <c r="BK35" s="1496"/>
      <c r="BL35" s="1496"/>
      <c r="BM35" s="1496"/>
      <c r="BN35" s="1496"/>
      <c r="BO35" s="1496"/>
      <c r="BP35" s="1496"/>
      <c r="BQ35" s="1496"/>
      <c r="BR35" s="1496"/>
      <c r="BS35" s="1496"/>
      <c r="BT35" s="1496"/>
      <c r="BU35" s="1496"/>
      <c r="BV35" s="1496"/>
      <c r="BW35" s="1496"/>
      <c r="BX35" s="1496"/>
      <c r="BY35" s="1496"/>
      <c r="BZ35" s="1496"/>
      <c r="CA35" s="1496"/>
      <c r="CB35" s="1496"/>
      <c r="CC35" s="1496"/>
      <c r="CD35" s="1496"/>
      <c r="CE35" s="1496"/>
      <c r="CF35" s="1496"/>
      <c r="CG35" s="1496"/>
      <c r="CH35" s="1496"/>
      <c r="CI35" s="1645"/>
      <c r="CM35" s="446"/>
      <c r="CN35" s="447"/>
      <c r="CO35" s="447"/>
      <c r="CP35" s="447"/>
      <c r="CQ35" s="447"/>
      <c r="CR35" s="447"/>
      <c r="CS35" s="447"/>
      <c r="CT35" s="447"/>
      <c r="CU35" s="447"/>
      <c r="CV35" s="447"/>
      <c r="CW35" s="448"/>
    </row>
    <row r="36" spans="1:101" s="939" customFormat="1" ht="15.75" hidden="1" customHeight="1" x14ac:dyDescent="0.25">
      <c r="A36" s="941" t="s">
        <v>227</v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1494"/>
      <c r="H36" s="1494"/>
      <c r="I36" s="1479"/>
      <c r="J36" s="1479"/>
      <c r="K36" s="1495"/>
      <c r="L36" s="1481"/>
      <c r="M36" s="1481"/>
      <c r="N36" s="1495"/>
      <c r="O36" s="1495"/>
      <c r="P36" s="2293"/>
      <c r="Q36" s="2299"/>
      <c r="R36" s="1510"/>
      <c r="S36" s="2307"/>
      <c r="T36" s="2299"/>
      <c r="U36" s="2299"/>
      <c r="V36" s="1496"/>
      <c r="W36" s="1496"/>
      <c r="X36" s="1496"/>
      <c r="Y36" s="1496"/>
      <c r="Z36" s="1984"/>
      <c r="AA36" s="1956"/>
      <c r="AB36" s="1495"/>
      <c r="AC36" s="1495"/>
      <c r="AD36" s="1510"/>
      <c r="AE36" s="1496"/>
      <c r="AF36" s="1496"/>
      <c r="AG36" s="1496"/>
      <c r="AH36" s="1496"/>
      <c r="AI36" s="1496"/>
      <c r="AJ36" s="1496"/>
      <c r="AK36" s="1496"/>
      <c r="AL36" s="1496"/>
      <c r="AM36" s="1496"/>
      <c r="AN36" s="1486"/>
      <c r="AO36" s="1935"/>
      <c r="AP36" s="1496"/>
      <c r="AQ36" s="1496"/>
      <c r="AR36" s="1496"/>
      <c r="AS36" s="1497"/>
      <c r="AT36" s="1495"/>
      <c r="AU36" s="1495"/>
      <c r="AV36" s="1495"/>
      <c r="AW36" s="1495"/>
      <c r="AX36" s="1495"/>
      <c r="AY36" s="1495"/>
      <c r="AZ36" s="1495"/>
      <c r="BA36" s="1495"/>
      <c r="BB36" s="1495"/>
      <c r="BC36" s="1495"/>
      <c r="BD36" s="1496"/>
      <c r="BE36" s="1496"/>
      <c r="BF36" s="1496"/>
      <c r="BG36" s="1496"/>
      <c r="BH36" s="1496"/>
      <c r="BI36" s="1496"/>
      <c r="BJ36" s="1496"/>
      <c r="BK36" s="1496"/>
      <c r="BL36" s="1496"/>
      <c r="BM36" s="1496"/>
      <c r="BN36" s="1496"/>
      <c r="BO36" s="1496"/>
      <c r="BP36" s="1496"/>
      <c r="BQ36" s="1496"/>
      <c r="BR36" s="1496"/>
      <c r="BS36" s="1496"/>
      <c r="BT36" s="1496"/>
      <c r="BU36" s="1496"/>
      <c r="BV36" s="1496"/>
      <c r="BW36" s="1496"/>
      <c r="BX36" s="1496"/>
      <c r="BY36" s="1496"/>
      <c r="BZ36" s="1496"/>
      <c r="CA36" s="1496"/>
      <c r="CB36" s="1496"/>
      <c r="CC36" s="1496"/>
      <c r="CD36" s="1496"/>
      <c r="CE36" s="1496"/>
      <c r="CF36" s="1496"/>
      <c r="CG36" s="1496"/>
      <c r="CH36" s="1496"/>
      <c r="CI36" s="1645"/>
      <c r="CM36" s="446"/>
      <c r="CN36" s="447"/>
      <c r="CO36" s="447"/>
      <c r="CP36" s="447"/>
      <c r="CQ36" s="447"/>
      <c r="CR36" s="447"/>
      <c r="CS36" s="447"/>
      <c r="CT36" s="447"/>
      <c r="CU36" s="447"/>
      <c r="CV36" s="447"/>
      <c r="CW36" s="448"/>
    </row>
    <row r="37" spans="1:101" s="939" customFormat="1" ht="15.75" hidden="1" customHeight="1" x14ac:dyDescent="0.25">
      <c r="A37" s="941" t="s">
        <v>227</v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1494"/>
      <c r="H37" s="1494"/>
      <c r="I37" s="1479"/>
      <c r="J37" s="1479"/>
      <c r="K37" s="1495"/>
      <c r="L37" s="1481"/>
      <c r="M37" s="1481"/>
      <c r="N37" s="1495"/>
      <c r="O37" s="1495"/>
      <c r="P37" s="2293"/>
      <c r="Q37" s="2299"/>
      <c r="R37" s="1510"/>
      <c r="S37" s="2307"/>
      <c r="T37" s="2299"/>
      <c r="U37" s="2299"/>
      <c r="V37" s="1496"/>
      <c r="W37" s="1496"/>
      <c r="X37" s="1496"/>
      <c r="Y37" s="1496"/>
      <c r="Z37" s="1984"/>
      <c r="AA37" s="1956"/>
      <c r="AB37" s="1495"/>
      <c r="AC37" s="1495"/>
      <c r="AD37" s="1510"/>
      <c r="AE37" s="1496"/>
      <c r="AF37" s="1496"/>
      <c r="AG37" s="1496"/>
      <c r="AH37" s="1496"/>
      <c r="AI37" s="1496"/>
      <c r="AJ37" s="1496"/>
      <c r="AK37" s="1496"/>
      <c r="AL37" s="1496"/>
      <c r="AM37" s="1496"/>
      <c r="AN37" s="1486"/>
      <c r="AO37" s="1935"/>
      <c r="AP37" s="1496"/>
      <c r="AQ37" s="1496"/>
      <c r="AR37" s="1496"/>
      <c r="AS37" s="1497"/>
      <c r="AT37" s="1495"/>
      <c r="AU37" s="1495"/>
      <c r="AV37" s="1495"/>
      <c r="AW37" s="1495"/>
      <c r="AX37" s="1495"/>
      <c r="AY37" s="1495"/>
      <c r="AZ37" s="1495"/>
      <c r="BA37" s="1495"/>
      <c r="BB37" s="1495"/>
      <c r="BC37" s="1495"/>
      <c r="BD37" s="1496"/>
      <c r="BE37" s="1496"/>
      <c r="BF37" s="1496"/>
      <c r="BG37" s="1496"/>
      <c r="BH37" s="1496"/>
      <c r="BI37" s="1496"/>
      <c r="BJ37" s="1496"/>
      <c r="BK37" s="1496"/>
      <c r="BL37" s="1496"/>
      <c r="BM37" s="1496"/>
      <c r="BN37" s="1496"/>
      <c r="BO37" s="1496"/>
      <c r="BP37" s="1496"/>
      <c r="BQ37" s="1496"/>
      <c r="BR37" s="1496"/>
      <c r="BS37" s="1496"/>
      <c r="BT37" s="1496"/>
      <c r="BU37" s="1496"/>
      <c r="BV37" s="1496"/>
      <c r="BW37" s="1496"/>
      <c r="BX37" s="1496"/>
      <c r="BY37" s="1496"/>
      <c r="BZ37" s="1496"/>
      <c r="CA37" s="1496"/>
      <c r="CB37" s="1496"/>
      <c r="CC37" s="1496"/>
      <c r="CD37" s="1496"/>
      <c r="CE37" s="1496"/>
      <c r="CF37" s="1496"/>
      <c r="CG37" s="1496"/>
      <c r="CH37" s="1496"/>
      <c r="CI37" s="1645"/>
      <c r="CM37" s="446"/>
      <c r="CN37" s="447"/>
      <c r="CO37" s="447"/>
      <c r="CP37" s="447"/>
      <c r="CQ37" s="447"/>
      <c r="CR37" s="447"/>
      <c r="CS37" s="447"/>
      <c r="CT37" s="447"/>
      <c r="CU37" s="447"/>
      <c r="CV37" s="447"/>
      <c r="CW37" s="448"/>
    </row>
    <row r="38" spans="1:101" s="939" customFormat="1" ht="15.75" hidden="1" customHeight="1" x14ac:dyDescent="0.25">
      <c r="A38" s="941" t="s">
        <v>227</v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1494"/>
      <c r="H38" s="1494"/>
      <c r="I38" s="1479"/>
      <c r="J38" s="1479"/>
      <c r="K38" s="1495"/>
      <c r="L38" s="1481"/>
      <c r="M38" s="1481"/>
      <c r="N38" s="1495"/>
      <c r="O38" s="1495"/>
      <c r="P38" s="2293"/>
      <c r="Q38" s="2299"/>
      <c r="R38" s="1510"/>
      <c r="S38" s="2307"/>
      <c r="T38" s="2299"/>
      <c r="U38" s="2299"/>
      <c r="V38" s="1496"/>
      <c r="W38" s="1496"/>
      <c r="X38" s="1496"/>
      <c r="Y38" s="1496"/>
      <c r="Z38" s="1984"/>
      <c r="AA38" s="1956"/>
      <c r="AB38" s="1495"/>
      <c r="AC38" s="1495"/>
      <c r="AD38" s="1510"/>
      <c r="AE38" s="1496"/>
      <c r="AF38" s="1496"/>
      <c r="AG38" s="1496"/>
      <c r="AH38" s="1496"/>
      <c r="AI38" s="1496"/>
      <c r="AJ38" s="1496"/>
      <c r="AK38" s="1496"/>
      <c r="AL38" s="1496"/>
      <c r="AM38" s="1496"/>
      <c r="AN38" s="1486"/>
      <c r="AO38" s="1935"/>
      <c r="AP38" s="1496"/>
      <c r="AQ38" s="1496"/>
      <c r="AR38" s="1496"/>
      <c r="AS38" s="1497"/>
      <c r="AT38" s="1495"/>
      <c r="AU38" s="1495"/>
      <c r="AV38" s="1495"/>
      <c r="AW38" s="1495"/>
      <c r="AX38" s="1495"/>
      <c r="AY38" s="1495"/>
      <c r="AZ38" s="1495"/>
      <c r="BA38" s="1495"/>
      <c r="BB38" s="1495"/>
      <c r="BC38" s="1495"/>
      <c r="BD38" s="1496"/>
      <c r="BE38" s="1496"/>
      <c r="BF38" s="1496"/>
      <c r="BG38" s="1496"/>
      <c r="BH38" s="1496"/>
      <c r="BI38" s="1496"/>
      <c r="BJ38" s="1496"/>
      <c r="BK38" s="1496"/>
      <c r="BL38" s="1496"/>
      <c r="BM38" s="1496"/>
      <c r="BN38" s="1496"/>
      <c r="BO38" s="1496"/>
      <c r="BP38" s="1496"/>
      <c r="BQ38" s="1496"/>
      <c r="BR38" s="1496"/>
      <c r="BS38" s="1496"/>
      <c r="BT38" s="1496"/>
      <c r="BU38" s="1496"/>
      <c r="BV38" s="1496"/>
      <c r="BW38" s="1496"/>
      <c r="BX38" s="1496"/>
      <c r="BY38" s="1496"/>
      <c r="BZ38" s="1496"/>
      <c r="CA38" s="1496"/>
      <c r="CB38" s="1496"/>
      <c r="CC38" s="1496"/>
      <c r="CD38" s="1496"/>
      <c r="CE38" s="1496"/>
      <c r="CF38" s="1496"/>
      <c r="CG38" s="1496"/>
      <c r="CH38" s="1496"/>
      <c r="CI38" s="1645"/>
      <c r="CM38" s="446"/>
      <c r="CN38" s="447"/>
      <c r="CO38" s="447"/>
      <c r="CP38" s="447"/>
      <c r="CQ38" s="447"/>
      <c r="CR38" s="447"/>
      <c r="CS38" s="447"/>
      <c r="CT38" s="447"/>
      <c r="CU38" s="447"/>
      <c r="CV38" s="447"/>
      <c r="CW38" s="448"/>
    </row>
    <row r="39" spans="1:101" s="939" customFormat="1" ht="15.75" hidden="1" customHeight="1" x14ac:dyDescent="0.25">
      <c r="A39" s="941" t="s">
        <v>227</v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1494"/>
      <c r="H39" s="1494"/>
      <c r="I39" s="1479"/>
      <c r="J39" s="1479"/>
      <c r="K39" s="1495"/>
      <c r="L39" s="1481"/>
      <c r="M39" s="1481"/>
      <c r="N39" s="1495"/>
      <c r="O39" s="1495"/>
      <c r="P39" s="2293"/>
      <c r="Q39" s="2299"/>
      <c r="R39" s="1510"/>
      <c r="S39" s="2307"/>
      <c r="T39" s="2299"/>
      <c r="U39" s="2299"/>
      <c r="V39" s="1496"/>
      <c r="W39" s="1496"/>
      <c r="X39" s="1496"/>
      <c r="Y39" s="1496"/>
      <c r="Z39" s="1984"/>
      <c r="AA39" s="1956"/>
      <c r="AB39" s="1495"/>
      <c r="AC39" s="1495"/>
      <c r="AD39" s="1510"/>
      <c r="AE39" s="1496"/>
      <c r="AF39" s="1496"/>
      <c r="AG39" s="1496"/>
      <c r="AH39" s="1496"/>
      <c r="AI39" s="1496"/>
      <c r="AJ39" s="1496"/>
      <c r="AK39" s="1496"/>
      <c r="AL39" s="1496"/>
      <c r="AM39" s="1496"/>
      <c r="AN39" s="1486"/>
      <c r="AO39" s="1935"/>
      <c r="AP39" s="1496"/>
      <c r="AQ39" s="1496"/>
      <c r="AR39" s="1496"/>
      <c r="AS39" s="1497"/>
      <c r="AT39" s="1495"/>
      <c r="AU39" s="1495"/>
      <c r="AV39" s="1495"/>
      <c r="AW39" s="1495"/>
      <c r="AX39" s="1495"/>
      <c r="AY39" s="1495"/>
      <c r="AZ39" s="1495"/>
      <c r="BA39" s="1495"/>
      <c r="BB39" s="1495"/>
      <c r="BC39" s="1495"/>
      <c r="BD39" s="1496"/>
      <c r="BE39" s="1496"/>
      <c r="BF39" s="1496"/>
      <c r="BG39" s="1496"/>
      <c r="BH39" s="1496"/>
      <c r="BI39" s="1496"/>
      <c r="BJ39" s="1496"/>
      <c r="BK39" s="1496"/>
      <c r="BL39" s="1496"/>
      <c r="BM39" s="1496"/>
      <c r="BN39" s="1496"/>
      <c r="BO39" s="1496"/>
      <c r="BP39" s="1496"/>
      <c r="BQ39" s="1496"/>
      <c r="BR39" s="1496"/>
      <c r="BS39" s="1496"/>
      <c r="BT39" s="1496"/>
      <c r="BU39" s="1496"/>
      <c r="BV39" s="1496"/>
      <c r="BW39" s="1496"/>
      <c r="BX39" s="1496"/>
      <c r="BY39" s="1496"/>
      <c r="BZ39" s="1496"/>
      <c r="CA39" s="1496"/>
      <c r="CB39" s="1496"/>
      <c r="CC39" s="1496"/>
      <c r="CD39" s="1496"/>
      <c r="CE39" s="1496"/>
      <c r="CF39" s="1496"/>
      <c r="CG39" s="1496"/>
      <c r="CH39" s="1496"/>
      <c r="CI39" s="1645"/>
      <c r="CM39" s="446"/>
      <c r="CN39" s="447"/>
      <c r="CO39" s="447"/>
      <c r="CP39" s="447"/>
      <c r="CQ39" s="447"/>
      <c r="CR39" s="447"/>
      <c r="CS39" s="447"/>
      <c r="CT39" s="447"/>
      <c r="CU39" s="447"/>
      <c r="CV39" s="447"/>
      <c r="CW39" s="448"/>
    </row>
    <row r="40" spans="1:101" s="939" customFormat="1" ht="15.75" hidden="1" customHeight="1" x14ac:dyDescent="0.25">
      <c r="A40" s="941" t="s">
        <v>227</v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1494"/>
      <c r="H40" s="1494"/>
      <c r="I40" s="1479"/>
      <c r="J40" s="1479"/>
      <c r="K40" s="1495"/>
      <c r="L40" s="1481"/>
      <c r="M40" s="1481"/>
      <c r="N40" s="1495"/>
      <c r="O40" s="1495"/>
      <c r="P40" s="2293"/>
      <c r="Q40" s="2299"/>
      <c r="R40" s="1510"/>
      <c r="S40" s="2307"/>
      <c r="T40" s="2299"/>
      <c r="U40" s="2299"/>
      <c r="V40" s="1496"/>
      <c r="W40" s="1496"/>
      <c r="X40" s="1496"/>
      <c r="Y40" s="1496"/>
      <c r="Z40" s="1984"/>
      <c r="AA40" s="1956"/>
      <c r="AB40" s="1495"/>
      <c r="AC40" s="1495"/>
      <c r="AD40" s="1510"/>
      <c r="AE40" s="1496"/>
      <c r="AF40" s="1496"/>
      <c r="AG40" s="1496"/>
      <c r="AH40" s="1496"/>
      <c r="AI40" s="1496"/>
      <c r="AJ40" s="1496"/>
      <c r="AK40" s="1496"/>
      <c r="AL40" s="1496"/>
      <c r="AM40" s="1496"/>
      <c r="AN40" s="1486"/>
      <c r="AO40" s="1935"/>
      <c r="AP40" s="1496"/>
      <c r="AQ40" s="1496"/>
      <c r="AR40" s="1496"/>
      <c r="AS40" s="1497"/>
      <c r="AT40" s="1495"/>
      <c r="AU40" s="1495"/>
      <c r="AV40" s="1495"/>
      <c r="AW40" s="1495"/>
      <c r="AX40" s="1495"/>
      <c r="AY40" s="1495"/>
      <c r="AZ40" s="1495"/>
      <c r="BA40" s="1495"/>
      <c r="BB40" s="1495"/>
      <c r="BC40" s="1495"/>
      <c r="BD40" s="1496"/>
      <c r="BE40" s="1496"/>
      <c r="BF40" s="1496"/>
      <c r="BG40" s="1496"/>
      <c r="BH40" s="1496"/>
      <c r="BI40" s="1496"/>
      <c r="BJ40" s="1496"/>
      <c r="BK40" s="1496"/>
      <c r="BL40" s="1496"/>
      <c r="BM40" s="1496"/>
      <c r="BN40" s="1496"/>
      <c r="BO40" s="1496"/>
      <c r="BP40" s="1496"/>
      <c r="BQ40" s="1496"/>
      <c r="BR40" s="1496"/>
      <c r="BS40" s="1496"/>
      <c r="BT40" s="1496"/>
      <c r="BU40" s="1496"/>
      <c r="BV40" s="1496"/>
      <c r="BW40" s="1496"/>
      <c r="BX40" s="1496"/>
      <c r="BY40" s="1496"/>
      <c r="BZ40" s="1496"/>
      <c r="CA40" s="1496"/>
      <c r="CB40" s="1496"/>
      <c r="CC40" s="1496"/>
      <c r="CD40" s="1496"/>
      <c r="CE40" s="1496"/>
      <c r="CF40" s="1496"/>
      <c r="CG40" s="1496"/>
      <c r="CH40" s="1496"/>
      <c r="CI40" s="1645"/>
      <c r="CM40" s="446"/>
      <c r="CN40" s="447"/>
      <c r="CO40" s="447"/>
      <c r="CP40" s="447"/>
      <c r="CQ40" s="447"/>
      <c r="CR40" s="447"/>
      <c r="CS40" s="447"/>
      <c r="CT40" s="447"/>
      <c r="CU40" s="447"/>
      <c r="CV40" s="447"/>
      <c r="CW40" s="448"/>
    </row>
    <row r="41" spans="1:101" s="939" customFormat="1" ht="15.75" hidden="1" customHeight="1" x14ac:dyDescent="0.25">
      <c r="A41" s="941" t="s">
        <v>227</v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1494"/>
      <c r="H41" s="1494"/>
      <c r="I41" s="1479"/>
      <c r="J41" s="1479"/>
      <c r="K41" s="1495"/>
      <c r="L41" s="1481"/>
      <c r="M41" s="1481"/>
      <c r="N41" s="1495"/>
      <c r="O41" s="1495"/>
      <c r="P41" s="2293"/>
      <c r="Q41" s="2299"/>
      <c r="R41" s="1510"/>
      <c r="S41" s="2307"/>
      <c r="T41" s="2299"/>
      <c r="U41" s="2299"/>
      <c r="V41" s="1496"/>
      <c r="W41" s="1496"/>
      <c r="X41" s="1496"/>
      <c r="Y41" s="1496"/>
      <c r="Z41" s="1984"/>
      <c r="AA41" s="1956"/>
      <c r="AB41" s="1495"/>
      <c r="AC41" s="1495"/>
      <c r="AD41" s="1510"/>
      <c r="AE41" s="1496"/>
      <c r="AF41" s="1496"/>
      <c r="AG41" s="1496"/>
      <c r="AH41" s="1496"/>
      <c r="AI41" s="1496"/>
      <c r="AJ41" s="1496"/>
      <c r="AK41" s="1496"/>
      <c r="AL41" s="1496"/>
      <c r="AM41" s="1496"/>
      <c r="AN41" s="1486"/>
      <c r="AO41" s="1935"/>
      <c r="AP41" s="1496"/>
      <c r="AQ41" s="1496"/>
      <c r="AR41" s="1496"/>
      <c r="AS41" s="1497"/>
      <c r="AT41" s="1495"/>
      <c r="AU41" s="1495"/>
      <c r="AV41" s="1495"/>
      <c r="AW41" s="1495"/>
      <c r="AX41" s="1495"/>
      <c r="AY41" s="1495"/>
      <c r="AZ41" s="1495"/>
      <c r="BA41" s="1495"/>
      <c r="BB41" s="1495"/>
      <c r="BC41" s="1495"/>
      <c r="BD41" s="1496"/>
      <c r="BE41" s="1496"/>
      <c r="BF41" s="1496"/>
      <c r="BG41" s="1496"/>
      <c r="BH41" s="1496"/>
      <c r="BI41" s="1496"/>
      <c r="BJ41" s="1496"/>
      <c r="BK41" s="1496"/>
      <c r="BL41" s="1496"/>
      <c r="BM41" s="1496"/>
      <c r="BN41" s="1496"/>
      <c r="BO41" s="1496"/>
      <c r="BP41" s="1496"/>
      <c r="BQ41" s="1496"/>
      <c r="BR41" s="1496"/>
      <c r="BS41" s="1496"/>
      <c r="BT41" s="1496"/>
      <c r="BU41" s="1496"/>
      <c r="BV41" s="1496"/>
      <c r="BW41" s="1496"/>
      <c r="BX41" s="1496"/>
      <c r="BY41" s="1496"/>
      <c r="BZ41" s="1496"/>
      <c r="CA41" s="1496"/>
      <c r="CB41" s="1496"/>
      <c r="CC41" s="1496"/>
      <c r="CD41" s="1496"/>
      <c r="CE41" s="1496"/>
      <c r="CF41" s="1496"/>
      <c r="CG41" s="1496"/>
      <c r="CH41" s="1496"/>
      <c r="CI41" s="1645"/>
      <c r="CM41" s="446"/>
      <c r="CN41" s="447"/>
      <c r="CO41" s="447"/>
      <c r="CP41" s="447"/>
      <c r="CQ41" s="447"/>
      <c r="CR41" s="447"/>
      <c r="CS41" s="447"/>
      <c r="CT41" s="447"/>
      <c r="CU41" s="447"/>
      <c r="CV41" s="447"/>
      <c r="CW41" s="448"/>
    </row>
    <row r="42" spans="1:101" s="939" customFormat="1" ht="15.75" hidden="1" customHeight="1" x14ac:dyDescent="0.25">
      <c r="A42" s="941" t="s">
        <v>227</v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1494"/>
      <c r="H42" s="1494"/>
      <c r="I42" s="1479"/>
      <c r="J42" s="1479"/>
      <c r="K42" s="1495"/>
      <c r="L42" s="1481"/>
      <c r="M42" s="1481"/>
      <c r="N42" s="1495"/>
      <c r="O42" s="1495"/>
      <c r="P42" s="2293"/>
      <c r="Q42" s="2299"/>
      <c r="R42" s="1510"/>
      <c r="S42" s="2307"/>
      <c r="T42" s="2299"/>
      <c r="U42" s="2299"/>
      <c r="V42" s="1496"/>
      <c r="W42" s="1496"/>
      <c r="X42" s="1496"/>
      <c r="Y42" s="1496"/>
      <c r="Z42" s="1984"/>
      <c r="AA42" s="1956"/>
      <c r="AB42" s="1495"/>
      <c r="AC42" s="1495"/>
      <c r="AD42" s="1510"/>
      <c r="AE42" s="1496"/>
      <c r="AF42" s="1496"/>
      <c r="AG42" s="1496"/>
      <c r="AH42" s="1496"/>
      <c r="AI42" s="1496"/>
      <c r="AJ42" s="1496"/>
      <c r="AK42" s="1496"/>
      <c r="AL42" s="1496"/>
      <c r="AM42" s="1496"/>
      <c r="AN42" s="1486"/>
      <c r="AO42" s="1935"/>
      <c r="AP42" s="1496"/>
      <c r="AQ42" s="1496"/>
      <c r="AR42" s="1496"/>
      <c r="AS42" s="1497"/>
      <c r="AT42" s="1495"/>
      <c r="AU42" s="1495"/>
      <c r="AV42" s="1495"/>
      <c r="AW42" s="1495"/>
      <c r="AX42" s="1495"/>
      <c r="AY42" s="1495"/>
      <c r="AZ42" s="1495"/>
      <c r="BA42" s="1495"/>
      <c r="BB42" s="1495"/>
      <c r="BC42" s="1495"/>
      <c r="BD42" s="1496"/>
      <c r="BE42" s="1496"/>
      <c r="BF42" s="1496"/>
      <c r="BG42" s="1496"/>
      <c r="BH42" s="1496"/>
      <c r="BI42" s="1496"/>
      <c r="BJ42" s="1496"/>
      <c r="BK42" s="1496"/>
      <c r="BL42" s="1496"/>
      <c r="BM42" s="1496"/>
      <c r="BN42" s="1496"/>
      <c r="BO42" s="1496"/>
      <c r="BP42" s="1496"/>
      <c r="BQ42" s="1496"/>
      <c r="BR42" s="1496"/>
      <c r="BS42" s="1496"/>
      <c r="BT42" s="1496"/>
      <c r="BU42" s="1496"/>
      <c r="BV42" s="1496"/>
      <c r="BW42" s="1496"/>
      <c r="BX42" s="1496"/>
      <c r="BY42" s="1496"/>
      <c r="BZ42" s="1496"/>
      <c r="CA42" s="1496"/>
      <c r="CB42" s="1496"/>
      <c r="CC42" s="1496"/>
      <c r="CD42" s="1496"/>
      <c r="CE42" s="1496"/>
      <c r="CF42" s="1496"/>
      <c r="CG42" s="1496"/>
      <c r="CH42" s="1496"/>
      <c r="CI42" s="1645"/>
      <c r="CM42" s="446"/>
      <c r="CN42" s="447"/>
      <c r="CO42" s="447"/>
      <c r="CP42" s="447"/>
      <c r="CQ42" s="447"/>
      <c r="CR42" s="447"/>
      <c r="CS42" s="447"/>
      <c r="CT42" s="447"/>
      <c r="CU42" s="447"/>
      <c r="CV42" s="447"/>
      <c r="CW42" s="448"/>
    </row>
    <row r="43" spans="1:101" s="939" customFormat="1" ht="15.75" customHeight="1" thickBot="1" x14ac:dyDescent="0.3">
      <c r="A43" s="942" t="s">
        <v>227</v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1500"/>
      <c r="H43" s="1500"/>
      <c r="I43" s="1499"/>
      <c r="J43" s="1499"/>
      <c r="K43" s="1501"/>
      <c r="L43" s="1502"/>
      <c r="M43" s="1502"/>
      <c r="N43" s="1501"/>
      <c r="O43" s="1501"/>
      <c r="P43" s="2305"/>
      <c r="Q43" s="1968"/>
      <c r="R43" s="1512"/>
      <c r="S43" s="2303"/>
      <c r="T43" s="1968"/>
      <c r="U43" s="1968"/>
      <c r="V43" s="1503"/>
      <c r="W43" s="1503"/>
      <c r="X43" s="1503"/>
      <c r="Y43" s="1503"/>
      <c r="Z43" s="1984"/>
      <c r="AA43" s="1957"/>
      <c r="AB43" s="1501"/>
      <c r="AC43" s="1501"/>
      <c r="AD43" s="1512"/>
      <c r="AE43" s="1503"/>
      <c r="AF43" s="1503"/>
      <c r="AG43" s="1503"/>
      <c r="AH43" s="1503"/>
      <c r="AI43" s="1503"/>
      <c r="AJ43" s="1503"/>
      <c r="AK43" s="1503"/>
      <c r="AL43" s="1503"/>
      <c r="AM43" s="1503"/>
      <c r="AN43" s="1486"/>
      <c r="AO43" s="1936"/>
      <c r="AP43" s="1503"/>
      <c r="AQ43" s="1503"/>
      <c r="AR43" s="1503"/>
      <c r="AS43" s="1504"/>
      <c r="AT43" s="1501"/>
      <c r="AU43" s="1501"/>
      <c r="AV43" s="1501"/>
      <c r="AW43" s="1501"/>
      <c r="AX43" s="1501"/>
      <c r="AY43" s="1501"/>
      <c r="AZ43" s="1501"/>
      <c r="BA43" s="1501"/>
      <c r="BB43" s="1501"/>
      <c r="BC43" s="1501"/>
      <c r="BD43" s="1503"/>
      <c r="BE43" s="1503"/>
      <c r="BF43" s="1503"/>
      <c r="BG43" s="1503"/>
      <c r="BH43" s="1503"/>
      <c r="BI43" s="1503"/>
      <c r="BJ43" s="1503"/>
      <c r="BK43" s="1503"/>
      <c r="BL43" s="1503"/>
      <c r="BM43" s="1503"/>
      <c r="BN43" s="1503"/>
      <c r="BO43" s="1503"/>
      <c r="BP43" s="1503"/>
      <c r="BQ43" s="1503"/>
      <c r="BR43" s="1503"/>
      <c r="BS43" s="1503"/>
      <c r="BT43" s="1503"/>
      <c r="BU43" s="1503"/>
      <c r="BV43" s="1503"/>
      <c r="BW43" s="1503"/>
      <c r="BX43" s="1503"/>
      <c r="BY43" s="1503"/>
      <c r="BZ43" s="1503"/>
      <c r="CA43" s="1503"/>
      <c r="CB43" s="1503"/>
      <c r="CC43" s="1503"/>
      <c r="CD43" s="1503"/>
      <c r="CE43" s="1503"/>
      <c r="CF43" s="1503"/>
      <c r="CG43" s="1503"/>
      <c r="CH43" s="1503"/>
      <c r="CI43" s="1646"/>
      <c r="CM43" s="446"/>
      <c r="CN43" s="447"/>
      <c r="CO43" s="447"/>
      <c r="CP43" s="447"/>
      <c r="CQ43" s="447"/>
      <c r="CR43" s="447"/>
      <c r="CS43" s="447"/>
      <c r="CT43" s="447"/>
      <c r="CU43" s="447"/>
      <c r="CV43" s="447"/>
      <c r="CW43" s="448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449"/>
      <c r="CN44" s="450"/>
      <c r="CO44" s="450"/>
      <c r="CP44" s="450"/>
      <c r="CQ44" s="450"/>
      <c r="CR44" s="450"/>
      <c r="CS44" s="450"/>
      <c r="CT44" s="450"/>
      <c r="CU44" s="450"/>
      <c r="CV44" s="450"/>
      <c r="CW44" s="451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50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449"/>
      <c r="CN45" s="450"/>
      <c r="CO45" s="450"/>
      <c r="CP45" s="450"/>
      <c r="CQ45" s="450"/>
      <c r="CR45" s="450"/>
      <c r="CS45" s="450"/>
      <c r="CT45" s="450"/>
      <c r="CU45" s="450"/>
      <c r="CV45" s="450"/>
      <c r="CW45" s="451"/>
    </row>
    <row r="46" spans="1:101" s="939" customFormat="1" ht="15.75" customHeight="1" x14ac:dyDescent="0.25">
      <c r="A46" s="945" t="s">
        <v>196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31500</v>
      </c>
      <c r="D46" s="1469"/>
      <c r="E46" s="1470"/>
      <c r="F46" s="1470"/>
      <c r="G46" s="1476"/>
      <c r="H46" s="1476"/>
      <c r="I46" s="1470"/>
      <c r="J46" s="1470"/>
      <c r="K46" s="1476"/>
      <c r="L46" s="1470"/>
      <c r="M46" s="1508"/>
      <c r="N46" s="1476"/>
      <c r="O46" s="1476"/>
      <c r="P46" s="2298"/>
      <c r="Q46" s="1510"/>
      <c r="R46" s="1510"/>
      <c r="S46" s="2300"/>
      <c r="T46" s="1510"/>
      <c r="U46" s="1509"/>
      <c r="V46" s="1509"/>
      <c r="W46" s="1509"/>
      <c r="X46" s="1509"/>
      <c r="Y46" s="1509"/>
      <c r="Z46" s="1984"/>
      <c r="AA46" s="1958"/>
      <c r="AB46" s="1476"/>
      <c r="AC46" s="1471">
        <v>1500</v>
      </c>
      <c r="AD46" s="1508"/>
      <c r="AE46" s="1509"/>
      <c r="AF46" s="1509"/>
      <c r="AG46" s="1509"/>
      <c r="AH46" s="1509"/>
      <c r="AI46" s="1509"/>
      <c r="AJ46" s="1509"/>
      <c r="AK46" s="1509"/>
      <c r="AL46" s="1509"/>
      <c r="AM46" s="1509"/>
      <c r="AN46" s="1486"/>
      <c r="AO46" s="1948"/>
      <c r="AP46" s="1509"/>
      <c r="AQ46" s="1509"/>
      <c r="AR46" s="1509"/>
      <c r="AS46" s="1471"/>
      <c r="AT46" s="1471"/>
      <c r="AU46" s="1471"/>
      <c r="AV46" s="1477">
        <v>30000</v>
      </c>
      <c r="AW46" s="1476"/>
      <c r="AX46" s="1476"/>
      <c r="AY46" s="1476"/>
      <c r="AZ46" s="1476"/>
      <c r="BA46" s="1476"/>
      <c r="BB46" s="1476"/>
      <c r="BC46" s="1476"/>
      <c r="BD46" s="1509"/>
      <c r="BE46" s="1509"/>
      <c r="BF46" s="1509"/>
      <c r="BG46" s="1509"/>
      <c r="BH46" s="1509"/>
      <c r="BI46" s="1509"/>
      <c r="BJ46" s="1509"/>
      <c r="BK46" s="1509"/>
      <c r="BL46" s="1509"/>
      <c r="BM46" s="1509"/>
      <c r="BN46" s="1509"/>
      <c r="BO46" s="1509"/>
      <c r="BP46" s="1509"/>
      <c r="BQ46" s="1509"/>
      <c r="BR46" s="1509"/>
      <c r="BS46" s="1509"/>
      <c r="BT46" s="1509"/>
      <c r="BU46" s="1509"/>
      <c r="BV46" s="1509"/>
      <c r="BW46" s="1509"/>
      <c r="BX46" s="1509"/>
      <c r="BY46" s="1509"/>
      <c r="BZ46" s="1509"/>
      <c r="CA46" s="1509"/>
      <c r="CB46" s="1509"/>
      <c r="CC46" s="1509"/>
      <c r="CD46" s="1509"/>
      <c r="CE46" s="1509"/>
      <c r="CF46" s="1509"/>
      <c r="CG46" s="1509"/>
      <c r="CH46" s="1509"/>
      <c r="CI46" s="1647"/>
      <c r="CM46" s="446"/>
      <c r="CN46" s="447"/>
      <c r="CO46" s="447"/>
      <c r="CP46" s="447"/>
      <c r="CQ46" s="447"/>
      <c r="CR46" s="447"/>
      <c r="CS46" s="447"/>
      <c r="CT46" s="447"/>
      <c r="CU46" s="447"/>
      <c r="CV46" s="447"/>
      <c r="CW46" s="448"/>
    </row>
    <row r="47" spans="1:101" s="939" customFormat="1" ht="15.75" customHeight="1" x14ac:dyDescent="0.25">
      <c r="A47" s="947"/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490"/>
      <c r="H47" s="1490"/>
      <c r="I47" s="1479"/>
      <c r="J47" s="1479"/>
      <c r="K47" s="1484"/>
      <c r="L47" s="1479"/>
      <c r="M47" s="1510"/>
      <c r="N47" s="1484"/>
      <c r="O47" s="1484"/>
      <c r="P47" s="2299"/>
      <c r="Q47" s="1510"/>
      <c r="R47" s="1510"/>
      <c r="S47" s="2301"/>
      <c r="T47" s="1510"/>
      <c r="U47" s="1485"/>
      <c r="V47" s="1485"/>
      <c r="W47" s="1485"/>
      <c r="X47" s="1485"/>
      <c r="Y47" s="1485"/>
      <c r="Z47" s="1984"/>
      <c r="AA47" s="1959"/>
      <c r="AB47" s="1484"/>
      <c r="AC47" s="1484"/>
      <c r="AD47" s="1510"/>
      <c r="AE47" s="1485"/>
      <c r="AF47" s="1485"/>
      <c r="AG47" s="1485"/>
      <c r="AH47" s="1485"/>
      <c r="AI47" s="1485"/>
      <c r="AJ47" s="1485"/>
      <c r="AK47" s="1485"/>
      <c r="AL47" s="1485"/>
      <c r="AM47" s="1485"/>
      <c r="AN47" s="1486"/>
      <c r="AO47" s="1934"/>
      <c r="AP47" s="1485"/>
      <c r="AQ47" s="1485"/>
      <c r="AR47" s="1485"/>
      <c r="AS47" s="1493"/>
      <c r="AT47" s="1484"/>
      <c r="AU47" s="1484"/>
      <c r="AV47" s="1484"/>
      <c r="AW47" s="1484"/>
      <c r="AX47" s="1484"/>
      <c r="AY47" s="1484"/>
      <c r="AZ47" s="1484"/>
      <c r="BA47" s="1484"/>
      <c r="BB47" s="1484"/>
      <c r="BC47" s="1484"/>
      <c r="BD47" s="1485"/>
      <c r="BE47" s="1485"/>
      <c r="BF47" s="1485"/>
      <c r="BG47" s="1485"/>
      <c r="BH47" s="1485"/>
      <c r="BI47" s="1485"/>
      <c r="BJ47" s="1485"/>
      <c r="BK47" s="1485"/>
      <c r="BL47" s="1485"/>
      <c r="BM47" s="1485"/>
      <c r="BN47" s="1485"/>
      <c r="BO47" s="1485"/>
      <c r="BP47" s="1485"/>
      <c r="BQ47" s="1485"/>
      <c r="BR47" s="1485"/>
      <c r="BS47" s="1485"/>
      <c r="BT47" s="1485"/>
      <c r="BU47" s="1485"/>
      <c r="BV47" s="1485"/>
      <c r="BW47" s="1485"/>
      <c r="BX47" s="1485"/>
      <c r="BY47" s="1485"/>
      <c r="BZ47" s="1485"/>
      <c r="CA47" s="1485"/>
      <c r="CB47" s="1485"/>
      <c r="CC47" s="1485"/>
      <c r="CD47" s="1485"/>
      <c r="CE47" s="1485"/>
      <c r="CF47" s="1485"/>
      <c r="CG47" s="1485"/>
      <c r="CH47" s="1485"/>
      <c r="CI47" s="1644"/>
      <c r="CM47" s="446"/>
      <c r="CN47" s="447"/>
      <c r="CO47" s="447"/>
      <c r="CP47" s="447"/>
      <c r="CQ47" s="447"/>
      <c r="CR47" s="447"/>
      <c r="CS47" s="447"/>
      <c r="CT47" s="447"/>
      <c r="CU47" s="447"/>
      <c r="CV47" s="447"/>
      <c r="CW47" s="448"/>
    </row>
    <row r="48" spans="1:101" s="939" customFormat="1" ht="15.75" customHeight="1" x14ac:dyDescent="0.25">
      <c r="A48" s="947" t="s">
        <v>227</v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1484"/>
      <c r="H48" s="1484"/>
      <c r="I48" s="1479"/>
      <c r="J48" s="1479"/>
      <c r="K48" s="1484"/>
      <c r="L48" s="1479"/>
      <c r="M48" s="1510"/>
      <c r="N48" s="1484"/>
      <c r="O48" s="1484"/>
      <c r="P48" s="2299"/>
      <c r="Q48" s="1510"/>
      <c r="R48" s="1510"/>
      <c r="S48" s="2301"/>
      <c r="T48" s="1510"/>
      <c r="U48" s="1485"/>
      <c r="V48" s="1485"/>
      <c r="W48" s="1485"/>
      <c r="X48" s="1485"/>
      <c r="Y48" s="1485"/>
      <c r="Z48" s="1984"/>
      <c r="AA48" s="1959"/>
      <c r="AB48" s="1484"/>
      <c r="AC48" s="1484"/>
      <c r="AD48" s="1510"/>
      <c r="AE48" s="1485"/>
      <c r="AF48" s="1485"/>
      <c r="AG48" s="1485"/>
      <c r="AH48" s="1485"/>
      <c r="AI48" s="1485"/>
      <c r="AJ48" s="1485"/>
      <c r="AK48" s="1485"/>
      <c r="AL48" s="1485"/>
      <c r="AM48" s="1485"/>
      <c r="AN48" s="1486"/>
      <c r="AO48" s="1934"/>
      <c r="AP48" s="1485"/>
      <c r="AQ48" s="1485"/>
      <c r="AR48" s="1485"/>
      <c r="AS48" s="1493"/>
      <c r="AT48" s="1484"/>
      <c r="AU48" s="1484"/>
      <c r="AV48" s="1484"/>
      <c r="AW48" s="1484"/>
      <c r="AX48" s="1484"/>
      <c r="AY48" s="1484"/>
      <c r="AZ48" s="1484"/>
      <c r="BA48" s="1484"/>
      <c r="BB48" s="1484"/>
      <c r="BC48" s="1484"/>
      <c r="BD48" s="1485"/>
      <c r="BE48" s="1485"/>
      <c r="BF48" s="1485"/>
      <c r="BG48" s="1485"/>
      <c r="BH48" s="1485"/>
      <c r="BI48" s="1485"/>
      <c r="BJ48" s="1485"/>
      <c r="BK48" s="1485"/>
      <c r="BL48" s="1485"/>
      <c r="BM48" s="1485"/>
      <c r="BN48" s="1485"/>
      <c r="BO48" s="1485"/>
      <c r="BP48" s="1485"/>
      <c r="BQ48" s="1485"/>
      <c r="BR48" s="1485"/>
      <c r="BS48" s="1485"/>
      <c r="BT48" s="1485"/>
      <c r="BU48" s="1485"/>
      <c r="BV48" s="1485"/>
      <c r="BW48" s="1485"/>
      <c r="BX48" s="1485"/>
      <c r="BY48" s="1485"/>
      <c r="BZ48" s="1485"/>
      <c r="CA48" s="1485"/>
      <c r="CB48" s="1485"/>
      <c r="CC48" s="1485"/>
      <c r="CD48" s="1485"/>
      <c r="CE48" s="1485"/>
      <c r="CF48" s="1485"/>
      <c r="CG48" s="1485"/>
      <c r="CH48" s="1485"/>
      <c r="CI48" s="1644"/>
      <c r="CM48" s="446"/>
      <c r="CN48" s="447"/>
      <c r="CO48" s="447"/>
      <c r="CP48" s="447"/>
      <c r="CQ48" s="447"/>
      <c r="CR48" s="447"/>
      <c r="CS48" s="447"/>
      <c r="CT48" s="447"/>
      <c r="CU48" s="447"/>
      <c r="CV48" s="447"/>
      <c r="CW48" s="448"/>
    </row>
    <row r="49" spans="1:101" s="939" customFormat="1" ht="15.75" customHeight="1" x14ac:dyDescent="0.25">
      <c r="A49" s="947" t="s">
        <v>227</v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490"/>
      <c r="H49" s="1490"/>
      <c r="I49" s="1479"/>
      <c r="J49" s="1479"/>
      <c r="K49" s="1490"/>
      <c r="L49" s="1479"/>
      <c r="M49" s="1510"/>
      <c r="N49" s="1490"/>
      <c r="O49" s="1490"/>
      <c r="P49" s="2299"/>
      <c r="Q49" s="1532"/>
      <c r="R49" s="1532"/>
      <c r="S49" s="2302"/>
      <c r="T49" s="1532"/>
      <c r="U49" s="1491"/>
      <c r="V49" s="1491"/>
      <c r="W49" s="1491"/>
      <c r="X49" s="1491"/>
      <c r="Y49" s="1491"/>
      <c r="Z49" s="1558"/>
      <c r="AA49" s="1959"/>
      <c r="AB49" s="1490"/>
      <c r="AC49" s="1490"/>
      <c r="AD49" s="1532"/>
      <c r="AE49" s="1491"/>
      <c r="AF49" s="1491"/>
      <c r="AG49" s="1491"/>
      <c r="AH49" s="1491"/>
      <c r="AI49" s="1491"/>
      <c r="AJ49" s="1491"/>
      <c r="AK49" s="1491"/>
      <c r="AL49" s="1491"/>
      <c r="AM49" s="1491"/>
      <c r="AN49" s="1511"/>
      <c r="AO49" s="1943"/>
      <c r="AP49" s="1491"/>
      <c r="AQ49" s="1491"/>
      <c r="AR49" s="1491"/>
      <c r="AS49" s="1490"/>
      <c r="AT49" s="1490"/>
      <c r="AU49" s="1490"/>
      <c r="AV49" s="1490"/>
      <c r="AW49" s="1490"/>
      <c r="AX49" s="1490"/>
      <c r="AY49" s="1490"/>
      <c r="AZ49" s="1490"/>
      <c r="BA49" s="1490"/>
      <c r="BB49" s="1490"/>
      <c r="BC49" s="1490"/>
      <c r="BD49" s="1491"/>
      <c r="BE49" s="1491"/>
      <c r="BF49" s="1491"/>
      <c r="BG49" s="1491"/>
      <c r="BH49" s="1491"/>
      <c r="BI49" s="1491"/>
      <c r="BJ49" s="1491"/>
      <c r="BK49" s="1491"/>
      <c r="BL49" s="1491"/>
      <c r="BM49" s="1491"/>
      <c r="BN49" s="1491"/>
      <c r="BO49" s="1491"/>
      <c r="BP49" s="1491"/>
      <c r="BQ49" s="1491"/>
      <c r="BR49" s="1491"/>
      <c r="BS49" s="1491"/>
      <c r="BT49" s="1491"/>
      <c r="BU49" s="1491"/>
      <c r="BV49" s="1491"/>
      <c r="BW49" s="1491"/>
      <c r="BX49" s="1491"/>
      <c r="BY49" s="1491"/>
      <c r="BZ49" s="1491"/>
      <c r="CA49" s="1491"/>
      <c r="CB49" s="1491"/>
      <c r="CC49" s="1491"/>
      <c r="CD49" s="1491"/>
      <c r="CE49" s="1491"/>
      <c r="CF49" s="1491"/>
      <c r="CG49" s="1491"/>
      <c r="CH49" s="1491"/>
      <c r="CI49" s="1533"/>
      <c r="CM49" s="446"/>
      <c r="CN49" s="447"/>
      <c r="CO49" s="447"/>
      <c r="CP49" s="447"/>
      <c r="CQ49" s="447"/>
      <c r="CR49" s="447"/>
      <c r="CS49" s="447"/>
      <c r="CT49" s="447"/>
      <c r="CU49" s="447"/>
      <c r="CV49" s="447"/>
      <c r="CW49" s="448"/>
    </row>
    <row r="50" spans="1:101" s="939" customFormat="1" ht="15.75" customHeight="1" x14ac:dyDescent="0.25">
      <c r="A50" s="947" t="s">
        <v>227</v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490"/>
      <c r="H50" s="1490"/>
      <c r="I50" s="1479"/>
      <c r="J50" s="1479"/>
      <c r="K50" s="1490"/>
      <c r="L50" s="1479"/>
      <c r="M50" s="1510"/>
      <c r="N50" s="1490"/>
      <c r="O50" s="1490"/>
      <c r="P50" s="2299"/>
      <c r="Q50" s="1532"/>
      <c r="R50" s="1532"/>
      <c r="S50" s="2302"/>
      <c r="T50" s="1532"/>
      <c r="U50" s="1491"/>
      <c r="V50" s="1491"/>
      <c r="W50" s="1491"/>
      <c r="X50" s="1491"/>
      <c r="Y50" s="1491"/>
      <c r="Z50" s="1558"/>
      <c r="AA50" s="1959"/>
      <c r="AB50" s="1490"/>
      <c r="AC50" s="1490"/>
      <c r="AD50" s="1532"/>
      <c r="AE50" s="1491"/>
      <c r="AF50" s="1491"/>
      <c r="AG50" s="1491"/>
      <c r="AH50" s="1491"/>
      <c r="AI50" s="1491"/>
      <c r="AJ50" s="1491"/>
      <c r="AK50" s="1491"/>
      <c r="AL50" s="1491"/>
      <c r="AM50" s="1491"/>
      <c r="AN50" s="1511"/>
      <c r="AO50" s="1943"/>
      <c r="AP50" s="1491"/>
      <c r="AQ50" s="1491"/>
      <c r="AR50" s="1491"/>
      <c r="AS50" s="1490"/>
      <c r="AT50" s="1490"/>
      <c r="AU50" s="1490"/>
      <c r="AV50" s="1490"/>
      <c r="AW50" s="1490"/>
      <c r="AX50" s="1490"/>
      <c r="AY50" s="1490"/>
      <c r="AZ50" s="1490"/>
      <c r="BA50" s="1490"/>
      <c r="BB50" s="1490"/>
      <c r="BC50" s="1490"/>
      <c r="BD50" s="1491"/>
      <c r="BE50" s="1491"/>
      <c r="BF50" s="1491"/>
      <c r="BG50" s="1491"/>
      <c r="BH50" s="1491"/>
      <c r="BI50" s="1491"/>
      <c r="BJ50" s="1491"/>
      <c r="BK50" s="1491"/>
      <c r="BL50" s="1491"/>
      <c r="BM50" s="1491"/>
      <c r="BN50" s="1491"/>
      <c r="BO50" s="1491"/>
      <c r="BP50" s="1491"/>
      <c r="BQ50" s="1491"/>
      <c r="BR50" s="1491"/>
      <c r="BS50" s="1491"/>
      <c r="BT50" s="1491"/>
      <c r="BU50" s="1491"/>
      <c r="BV50" s="1491"/>
      <c r="BW50" s="1491"/>
      <c r="BX50" s="1491"/>
      <c r="BY50" s="1491"/>
      <c r="BZ50" s="1491"/>
      <c r="CA50" s="1491"/>
      <c r="CB50" s="1491"/>
      <c r="CC50" s="1491"/>
      <c r="CD50" s="1491"/>
      <c r="CE50" s="1491"/>
      <c r="CF50" s="1491"/>
      <c r="CG50" s="1491"/>
      <c r="CH50" s="1491"/>
      <c r="CI50" s="1533"/>
      <c r="CM50" s="446"/>
      <c r="CN50" s="447"/>
      <c r="CO50" s="447"/>
      <c r="CP50" s="447"/>
      <c r="CQ50" s="447"/>
      <c r="CR50" s="447"/>
      <c r="CS50" s="447"/>
      <c r="CT50" s="447"/>
      <c r="CU50" s="447"/>
      <c r="CV50" s="447"/>
      <c r="CW50" s="448"/>
    </row>
    <row r="51" spans="1:101" s="939" customFormat="1" ht="15.75" customHeight="1" x14ac:dyDescent="0.25">
      <c r="A51" s="947" t="s">
        <v>227</v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490"/>
      <c r="H51" s="1490"/>
      <c r="I51" s="1479"/>
      <c r="J51" s="1479"/>
      <c r="K51" s="1490"/>
      <c r="L51" s="1479"/>
      <c r="M51" s="1510"/>
      <c r="N51" s="1490"/>
      <c r="O51" s="1490"/>
      <c r="P51" s="2299"/>
      <c r="Q51" s="1532"/>
      <c r="R51" s="1532"/>
      <c r="S51" s="2302"/>
      <c r="T51" s="1532"/>
      <c r="U51" s="1491"/>
      <c r="V51" s="1491"/>
      <c r="W51" s="1491"/>
      <c r="X51" s="1491"/>
      <c r="Y51" s="1491"/>
      <c r="Z51" s="1558"/>
      <c r="AA51" s="1959"/>
      <c r="AB51" s="1490"/>
      <c r="AC51" s="1490"/>
      <c r="AD51" s="1532"/>
      <c r="AE51" s="1491"/>
      <c r="AF51" s="1491"/>
      <c r="AG51" s="1491"/>
      <c r="AH51" s="1491"/>
      <c r="AI51" s="1491"/>
      <c r="AJ51" s="1491"/>
      <c r="AK51" s="1491"/>
      <c r="AL51" s="1491"/>
      <c r="AM51" s="1491"/>
      <c r="AN51" s="1511"/>
      <c r="AO51" s="1943"/>
      <c r="AP51" s="1491"/>
      <c r="AQ51" s="1491"/>
      <c r="AR51" s="1491"/>
      <c r="AS51" s="1490"/>
      <c r="AT51" s="1490"/>
      <c r="AU51" s="1490"/>
      <c r="AV51" s="1490"/>
      <c r="AW51" s="1490"/>
      <c r="AX51" s="1490"/>
      <c r="AY51" s="1490"/>
      <c r="AZ51" s="1490"/>
      <c r="BA51" s="1490"/>
      <c r="BB51" s="1490"/>
      <c r="BC51" s="1490"/>
      <c r="BD51" s="1491"/>
      <c r="BE51" s="1491"/>
      <c r="BF51" s="1491"/>
      <c r="BG51" s="1491"/>
      <c r="BH51" s="1491"/>
      <c r="BI51" s="1491"/>
      <c r="BJ51" s="1491"/>
      <c r="BK51" s="1491"/>
      <c r="BL51" s="1491"/>
      <c r="BM51" s="1491"/>
      <c r="BN51" s="1491"/>
      <c r="BO51" s="1491"/>
      <c r="BP51" s="1491"/>
      <c r="BQ51" s="1491"/>
      <c r="BR51" s="1491"/>
      <c r="BS51" s="1491"/>
      <c r="BT51" s="1491"/>
      <c r="BU51" s="1491"/>
      <c r="BV51" s="1491"/>
      <c r="BW51" s="1491"/>
      <c r="BX51" s="1491"/>
      <c r="BY51" s="1491"/>
      <c r="BZ51" s="1491"/>
      <c r="CA51" s="1491"/>
      <c r="CB51" s="1491"/>
      <c r="CC51" s="1491"/>
      <c r="CD51" s="1491"/>
      <c r="CE51" s="1491"/>
      <c r="CF51" s="1491"/>
      <c r="CG51" s="1491"/>
      <c r="CH51" s="1491"/>
      <c r="CI51" s="1533"/>
      <c r="CM51" s="446"/>
      <c r="CN51" s="447"/>
      <c r="CO51" s="447"/>
      <c r="CP51" s="447"/>
      <c r="CQ51" s="447"/>
      <c r="CR51" s="447"/>
      <c r="CS51" s="447"/>
      <c r="CT51" s="447"/>
      <c r="CU51" s="447"/>
      <c r="CV51" s="447"/>
      <c r="CW51" s="448"/>
    </row>
    <row r="52" spans="1:101" s="939" customFormat="1" ht="15.75" customHeight="1" x14ac:dyDescent="0.25">
      <c r="A52" s="947" t="s">
        <v>227</v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490"/>
      <c r="H52" s="1490"/>
      <c r="I52" s="1479"/>
      <c r="J52" s="1479"/>
      <c r="K52" s="1490"/>
      <c r="L52" s="1479"/>
      <c r="M52" s="1510"/>
      <c r="N52" s="1490"/>
      <c r="O52" s="1490"/>
      <c r="P52" s="2299"/>
      <c r="Q52" s="1532"/>
      <c r="R52" s="1532"/>
      <c r="S52" s="2302"/>
      <c r="T52" s="1532"/>
      <c r="U52" s="1491"/>
      <c r="V52" s="1491"/>
      <c r="W52" s="1491"/>
      <c r="X52" s="1491"/>
      <c r="Y52" s="1491"/>
      <c r="Z52" s="1558"/>
      <c r="AA52" s="1959"/>
      <c r="AB52" s="1490"/>
      <c r="AC52" s="1490"/>
      <c r="AD52" s="1532"/>
      <c r="AE52" s="1491"/>
      <c r="AF52" s="1491"/>
      <c r="AG52" s="1491"/>
      <c r="AH52" s="1491"/>
      <c r="AI52" s="1491"/>
      <c r="AJ52" s="1491"/>
      <c r="AK52" s="1491"/>
      <c r="AL52" s="1491"/>
      <c r="AM52" s="1491"/>
      <c r="AN52" s="1511"/>
      <c r="AO52" s="1943"/>
      <c r="AP52" s="1491"/>
      <c r="AQ52" s="1491"/>
      <c r="AR52" s="1491"/>
      <c r="AS52" s="1490"/>
      <c r="AT52" s="1490"/>
      <c r="AU52" s="1490"/>
      <c r="AV52" s="1490"/>
      <c r="AW52" s="1490"/>
      <c r="AX52" s="1490"/>
      <c r="AY52" s="1490"/>
      <c r="AZ52" s="1490"/>
      <c r="BA52" s="1490"/>
      <c r="BB52" s="1490"/>
      <c r="BC52" s="1490"/>
      <c r="BD52" s="1491"/>
      <c r="BE52" s="1491"/>
      <c r="BF52" s="1491"/>
      <c r="BG52" s="1491"/>
      <c r="BH52" s="1491"/>
      <c r="BI52" s="1491"/>
      <c r="BJ52" s="1491"/>
      <c r="BK52" s="1491"/>
      <c r="BL52" s="1491"/>
      <c r="BM52" s="1491"/>
      <c r="BN52" s="1491"/>
      <c r="BO52" s="1491"/>
      <c r="BP52" s="1491"/>
      <c r="BQ52" s="1491"/>
      <c r="BR52" s="1491"/>
      <c r="BS52" s="1491"/>
      <c r="BT52" s="1491"/>
      <c r="BU52" s="1491"/>
      <c r="BV52" s="1491"/>
      <c r="BW52" s="1491"/>
      <c r="BX52" s="1491"/>
      <c r="BY52" s="1491"/>
      <c r="BZ52" s="1491"/>
      <c r="CA52" s="1491"/>
      <c r="CB52" s="1491"/>
      <c r="CC52" s="1491"/>
      <c r="CD52" s="1491"/>
      <c r="CE52" s="1491"/>
      <c r="CF52" s="1491"/>
      <c r="CG52" s="1491"/>
      <c r="CH52" s="1491"/>
      <c r="CI52" s="1533"/>
      <c r="CM52" s="446"/>
      <c r="CN52" s="447"/>
      <c r="CO52" s="447"/>
      <c r="CP52" s="447"/>
      <c r="CQ52" s="447"/>
      <c r="CR52" s="447"/>
      <c r="CS52" s="447"/>
      <c r="CT52" s="447"/>
      <c r="CU52" s="447"/>
      <c r="CV52" s="447"/>
      <c r="CW52" s="448"/>
    </row>
    <row r="53" spans="1:101" s="939" customFormat="1" ht="15.75" customHeight="1" x14ac:dyDescent="0.25">
      <c r="A53" s="947" t="s">
        <v>227</v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490"/>
      <c r="H53" s="1490"/>
      <c r="I53" s="1479"/>
      <c r="J53" s="1479"/>
      <c r="K53" s="1490"/>
      <c r="L53" s="1479"/>
      <c r="M53" s="1510"/>
      <c r="N53" s="1490"/>
      <c r="O53" s="1490"/>
      <c r="P53" s="2299"/>
      <c r="Q53" s="1532"/>
      <c r="R53" s="1532"/>
      <c r="S53" s="2302"/>
      <c r="T53" s="1532"/>
      <c r="U53" s="1491"/>
      <c r="V53" s="1491"/>
      <c r="W53" s="1491"/>
      <c r="X53" s="1491"/>
      <c r="Y53" s="1491"/>
      <c r="Z53" s="1558"/>
      <c r="AA53" s="1959"/>
      <c r="AB53" s="1490"/>
      <c r="AC53" s="1490"/>
      <c r="AD53" s="1532"/>
      <c r="AE53" s="1491"/>
      <c r="AF53" s="1491"/>
      <c r="AG53" s="1491"/>
      <c r="AH53" s="1491"/>
      <c r="AI53" s="1491"/>
      <c r="AJ53" s="1491"/>
      <c r="AK53" s="1491"/>
      <c r="AL53" s="1491"/>
      <c r="AM53" s="1491"/>
      <c r="AN53" s="1511"/>
      <c r="AO53" s="1943"/>
      <c r="AP53" s="1491"/>
      <c r="AQ53" s="1491"/>
      <c r="AR53" s="1491"/>
      <c r="AS53" s="1490"/>
      <c r="AT53" s="1490"/>
      <c r="AU53" s="1490"/>
      <c r="AV53" s="1490"/>
      <c r="AW53" s="1490"/>
      <c r="AX53" s="1490"/>
      <c r="AY53" s="1490"/>
      <c r="AZ53" s="1490"/>
      <c r="BA53" s="1490"/>
      <c r="BB53" s="1490"/>
      <c r="BC53" s="1490"/>
      <c r="BD53" s="1491"/>
      <c r="BE53" s="1491"/>
      <c r="BF53" s="1491"/>
      <c r="BG53" s="1491"/>
      <c r="BH53" s="1491"/>
      <c r="BI53" s="1491"/>
      <c r="BJ53" s="1491"/>
      <c r="BK53" s="1491"/>
      <c r="BL53" s="1491"/>
      <c r="BM53" s="1491"/>
      <c r="BN53" s="1491"/>
      <c r="BO53" s="1491"/>
      <c r="BP53" s="1491"/>
      <c r="BQ53" s="1491"/>
      <c r="BR53" s="1491"/>
      <c r="BS53" s="1491"/>
      <c r="BT53" s="1491"/>
      <c r="BU53" s="1491"/>
      <c r="BV53" s="1491"/>
      <c r="BW53" s="1491"/>
      <c r="BX53" s="1491"/>
      <c r="BY53" s="1491"/>
      <c r="BZ53" s="1491"/>
      <c r="CA53" s="1491"/>
      <c r="CB53" s="1491"/>
      <c r="CC53" s="1491"/>
      <c r="CD53" s="1491"/>
      <c r="CE53" s="1491"/>
      <c r="CF53" s="1491"/>
      <c r="CG53" s="1491"/>
      <c r="CH53" s="1491"/>
      <c r="CI53" s="1533"/>
      <c r="CM53" s="446"/>
      <c r="CN53" s="447"/>
      <c r="CO53" s="447"/>
      <c r="CP53" s="447"/>
      <c r="CQ53" s="447"/>
      <c r="CR53" s="447"/>
      <c r="CS53" s="447"/>
      <c r="CT53" s="447"/>
      <c r="CU53" s="447"/>
      <c r="CV53" s="447"/>
      <c r="CW53" s="448"/>
    </row>
    <row r="54" spans="1:101" s="939" customFormat="1" ht="15.75" customHeight="1" x14ac:dyDescent="0.25">
      <c r="A54" s="947" t="s">
        <v>227</v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490"/>
      <c r="H54" s="1490"/>
      <c r="I54" s="1479"/>
      <c r="J54" s="1479"/>
      <c r="K54" s="1490"/>
      <c r="L54" s="1479"/>
      <c r="M54" s="1510"/>
      <c r="N54" s="1490"/>
      <c r="O54" s="1490"/>
      <c r="P54" s="2299"/>
      <c r="Q54" s="1532"/>
      <c r="R54" s="1532"/>
      <c r="S54" s="2302"/>
      <c r="T54" s="1532"/>
      <c r="U54" s="1491"/>
      <c r="V54" s="1491"/>
      <c r="W54" s="1491"/>
      <c r="X54" s="1491"/>
      <c r="Y54" s="1491"/>
      <c r="Z54" s="1558"/>
      <c r="AA54" s="1959"/>
      <c r="AB54" s="1490"/>
      <c r="AC54" s="1490"/>
      <c r="AD54" s="1532"/>
      <c r="AE54" s="1491"/>
      <c r="AF54" s="1491"/>
      <c r="AG54" s="1491"/>
      <c r="AH54" s="1491"/>
      <c r="AI54" s="1491"/>
      <c r="AJ54" s="1491"/>
      <c r="AK54" s="1491"/>
      <c r="AL54" s="1491"/>
      <c r="AM54" s="1491"/>
      <c r="AN54" s="1511"/>
      <c r="AO54" s="1943"/>
      <c r="AP54" s="1491"/>
      <c r="AQ54" s="1491"/>
      <c r="AR54" s="1491"/>
      <c r="AS54" s="1490"/>
      <c r="AT54" s="1490"/>
      <c r="AU54" s="1490"/>
      <c r="AV54" s="1490"/>
      <c r="AW54" s="1490"/>
      <c r="AX54" s="1490"/>
      <c r="AY54" s="1490"/>
      <c r="AZ54" s="1490"/>
      <c r="BA54" s="1490"/>
      <c r="BB54" s="1490"/>
      <c r="BC54" s="1490"/>
      <c r="BD54" s="1491"/>
      <c r="BE54" s="1491"/>
      <c r="BF54" s="1491"/>
      <c r="BG54" s="1491"/>
      <c r="BH54" s="1491"/>
      <c r="BI54" s="1491"/>
      <c r="BJ54" s="1491"/>
      <c r="BK54" s="1491"/>
      <c r="BL54" s="1491"/>
      <c r="BM54" s="1491"/>
      <c r="BN54" s="1491"/>
      <c r="BO54" s="1491"/>
      <c r="BP54" s="1491"/>
      <c r="BQ54" s="1491"/>
      <c r="BR54" s="1491"/>
      <c r="BS54" s="1491"/>
      <c r="BT54" s="1491"/>
      <c r="BU54" s="1491"/>
      <c r="BV54" s="1491"/>
      <c r="BW54" s="1491"/>
      <c r="BX54" s="1491"/>
      <c r="BY54" s="1491"/>
      <c r="BZ54" s="1491"/>
      <c r="CA54" s="1491"/>
      <c r="CB54" s="1491"/>
      <c r="CC54" s="1491"/>
      <c r="CD54" s="1491"/>
      <c r="CE54" s="1491"/>
      <c r="CF54" s="1491"/>
      <c r="CG54" s="1491"/>
      <c r="CH54" s="1491"/>
      <c r="CI54" s="1533"/>
      <c r="CM54" s="446"/>
      <c r="CN54" s="447"/>
      <c r="CO54" s="447"/>
      <c r="CP54" s="447"/>
      <c r="CQ54" s="447"/>
      <c r="CR54" s="447"/>
      <c r="CS54" s="447"/>
      <c r="CT54" s="447"/>
      <c r="CU54" s="447"/>
      <c r="CV54" s="447"/>
      <c r="CW54" s="448"/>
    </row>
    <row r="55" spans="1:101" s="939" customFormat="1" ht="15.75" customHeight="1" thickBot="1" x14ac:dyDescent="0.3">
      <c r="A55" s="949" t="s">
        <v>227</v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1501"/>
      <c r="H55" s="1501"/>
      <c r="I55" s="1499"/>
      <c r="J55" s="1499"/>
      <c r="K55" s="1501"/>
      <c r="L55" s="1499"/>
      <c r="M55" s="1512"/>
      <c r="N55" s="1501"/>
      <c r="O55" s="1501"/>
      <c r="P55" s="1968"/>
      <c r="Q55" s="1512"/>
      <c r="R55" s="1512"/>
      <c r="S55" s="2303"/>
      <c r="T55" s="1512"/>
      <c r="U55" s="1503"/>
      <c r="V55" s="1503"/>
      <c r="W55" s="1503"/>
      <c r="X55" s="1503"/>
      <c r="Y55" s="1503"/>
      <c r="Z55" s="1984"/>
      <c r="AA55" s="1960"/>
      <c r="AB55" s="1501"/>
      <c r="AC55" s="1501"/>
      <c r="AD55" s="1512"/>
      <c r="AE55" s="1503"/>
      <c r="AF55" s="1503"/>
      <c r="AG55" s="1503"/>
      <c r="AH55" s="1503"/>
      <c r="AI55" s="1503"/>
      <c r="AJ55" s="1503"/>
      <c r="AK55" s="1503"/>
      <c r="AL55" s="1503"/>
      <c r="AM55" s="1503"/>
      <c r="AN55" s="1486"/>
      <c r="AO55" s="1936"/>
      <c r="AP55" s="1503"/>
      <c r="AQ55" s="1503"/>
      <c r="AR55" s="1503"/>
      <c r="AS55" s="1504"/>
      <c r="AT55" s="1501"/>
      <c r="AU55" s="1501"/>
      <c r="AV55" s="1501"/>
      <c r="AW55" s="1501"/>
      <c r="AX55" s="1501"/>
      <c r="AY55" s="1501"/>
      <c r="AZ55" s="1501"/>
      <c r="BA55" s="1501"/>
      <c r="BB55" s="1501"/>
      <c r="BC55" s="1501"/>
      <c r="BD55" s="1503"/>
      <c r="BE55" s="1503"/>
      <c r="BF55" s="1503"/>
      <c r="BG55" s="1503"/>
      <c r="BH55" s="1503"/>
      <c r="BI55" s="1503"/>
      <c r="BJ55" s="1503"/>
      <c r="BK55" s="1503"/>
      <c r="BL55" s="1503"/>
      <c r="BM55" s="1503"/>
      <c r="BN55" s="1503"/>
      <c r="BO55" s="1503"/>
      <c r="BP55" s="1503"/>
      <c r="BQ55" s="1503"/>
      <c r="BR55" s="1503"/>
      <c r="BS55" s="1503"/>
      <c r="BT55" s="1503"/>
      <c r="BU55" s="1503"/>
      <c r="BV55" s="1503"/>
      <c r="BW55" s="1503"/>
      <c r="BX55" s="1503"/>
      <c r="BY55" s="1503"/>
      <c r="BZ55" s="1503"/>
      <c r="CA55" s="1503"/>
      <c r="CB55" s="1503"/>
      <c r="CC55" s="1503"/>
      <c r="CD55" s="1503"/>
      <c r="CE55" s="1503"/>
      <c r="CF55" s="1503"/>
      <c r="CG55" s="1503"/>
      <c r="CH55" s="1503"/>
      <c r="CI55" s="1646"/>
      <c r="CM55" s="446"/>
      <c r="CN55" s="447"/>
      <c r="CO55" s="447"/>
      <c r="CP55" s="447"/>
      <c r="CQ55" s="447"/>
      <c r="CR55" s="447"/>
      <c r="CS55" s="447"/>
      <c r="CT55" s="447"/>
      <c r="CU55" s="447"/>
      <c r="CV55" s="447"/>
      <c r="CW55" s="448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449"/>
      <c r="CN56" s="450"/>
      <c r="CO56" s="450"/>
      <c r="CP56" s="450"/>
      <c r="CQ56" s="450"/>
      <c r="CR56" s="450"/>
      <c r="CS56" s="450"/>
      <c r="CT56" s="450"/>
      <c r="CU56" s="450"/>
      <c r="CV56" s="450"/>
      <c r="CW56" s="451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50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449"/>
      <c r="CN57" s="450"/>
      <c r="CO57" s="450"/>
      <c r="CP57" s="450"/>
      <c r="CQ57" s="450"/>
      <c r="CR57" s="450"/>
      <c r="CS57" s="450"/>
      <c r="CT57" s="450"/>
      <c r="CU57" s="450"/>
      <c r="CV57" s="450"/>
      <c r="CW57" s="451"/>
    </row>
    <row r="58" spans="1:101" s="939" customFormat="1" ht="15.75" customHeight="1" x14ac:dyDescent="0.2">
      <c r="A58" s="1374" t="s">
        <v>250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258">
        <v>50000</v>
      </c>
      <c r="G58" s="1471"/>
      <c r="H58" s="1471"/>
      <c r="I58" s="1470"/>
      <c r="J58" s="1470"/>
      <c r="K58" s="1476"/>
      <c r="L58" s="1470"/>
      <c r="M58" s="1508"/>
      <c r="N58" s="1476">
        <v>10000</v>
      </c>
      <c r="O58" s="1476"/>
      <c r="P58" s="2298"/>
      <c r="Q58" s="1510"/>
      <c r="R58" s="1959"/>
      <c r="S58" s="2296"/>
      <c r="T58" s="1959"/>
      <c r="U58" s="1476"/>
      <c r="V58" s="1476"/>
      <c r="W58" s="1476"/>
      <c r="X58" s="1476"/>
      <c r="Y58" s="1509"/>
      <c r="Z58" s="1984"/>
      <c r="AA58" s="1474"/>
      <c r="AB58" s="1471"/>
      <c r="AC58" s="1471"/>
      <c r="AD58" s="1472"/>
      <c r="AE58" s="1471"/>
      <c r="AF58" s="1471"/>
      <c r="AG58" s="1471"/>
      <c r="AH58" s="1471"/>
      <c r="AI58" s="1471"/>
      <c r="AJ58" s="1471"/>
      <c r="AK58" s="1471"/>
      <c r="AL58" s="1471"/>
      <c r="AM58" s="1525"/>
      <c r="AN58" s="1944"/>
      <c r="AO58" s="1942"/>
      <c r="AP58" s="1476"/>
      <c r="AQ58" s="1476"/>
      <c r="AR58" s="1476"/>
      <c r="AS58" s="1514"/>
      <c r="AT58" s="1476"/>
      <c r="AU58" s="1476"/>
      <c r="AV58" s="1476"/>
      <c r="AW58" s="1476"/>
      <c r="AX58" s="1476"/>
      <c r="AY58" s="1477"/>
      <c r="AZ58" s="1476"/>
      <c r="BA58" s="1476"/>
      <c r="BB58" s="1476"/>
      <c r="BC58" s="1476"/>
      <c r="BD58" s="1476"/>
      <c r="BE58" s="1476"/>
      <c r="BF58" s="1476"/>
      <c r="BG58" s="1476"/>
      <c r="BH58" s="1476"/>
      <c r="BI58" s="1476"/>
      <c r="BJ58" s="1476"/>
      <c r="BK58" s="1476"/>
      <c r="BL58" s="1476"/>
      <c r="BM58" s="1476"/>
      <c r="BN58" s="1476"/>
      <c r="BO58" s="1476"/>
      <c r="BP58" s="1476"/>
      <c r="BQ58" s="1476"/>
      <c r="BR58" s="1476"/>
      <c r="BS58" s="1476"/>
      <c r="BT58" s="1476"/>
      <c r="BU58" s="1476"/>
      <c r="BV58" s="1476"/>
      <c r="BW58" s="1476"/>
      <c r="BX58" s="1476"/>
      <c r="BY58" s="1476"/>
      <c r="BZ58" s="1476"/>
      <c r="CA58" s="1476"/>
      <c r="CB58" s="1476"/>
      <c r="CC58" s="1476"/>
      <c r="CD58" s="1476"/>
      <c r="CE58" s="1476"/>
      <c r="CF58" s="1476"/>
      <c r="CG58" s="1476"/>
      <c r="CH58" s="1476"/>
      <c r="CI58" s="1647"/>
      <c r="CM58" s="446"/>
      <c r="CN58" s="447"/>
      <c r="CO58" s="447"/>
      <c r="CP58" s="447"/>
      <c r="CQ58" s="447"/>
      <c r="CR58" s="447"/>
      <c r="CS58" s="447"/>
      <c r="CT58" s="447"/>
      <c r="CU58" s="447"/>
      <c r="CV58" s="447"/>
      <c r="CW58" s="448"/>
    </row>
    <row r="59" spans="1:101" s="939" customFormat="1" ht="15.75" customHeight="1" x14ac:dyDescent="0.2">
      <c r="A59" s="1375" t="s">
        <v>251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044">
        <v>1000</v>
      </c>
      <c r="G59" s="1492"/>
      <c r="H59" s="1492"/>
      <c r="I59" s="1479"/>
      <c r="J59" s="1479"/>
      <c r="K59" s="1484"/>
      <c r="L59" s="1479"/>
      <c r="M59" s="1510"/>
      <c r="N59" s="1484"/>
      <c r="O59" s="1484"/>
      <c r="P59" s="2299"/>
      <c r="Q59" s="1510"/>
      <c r="R59" s="1959"/>
      <c r="S59" s="2297"/>
      <c r="T59" s="1959"/>
      <c r="U59" s="1484"/>
      <c r="V59" s="1484"/>
      <c r="W59" s="1484"/>
      <c r="X59" s="1484"/>
      <c r="Y59" s="1485"/>
      <c r="Z59" s="1984"/>
      <c r="AA59" s="1483"/>
      <c r="AB59" s="1492"/>
      <c r="AC59" s="1492"/>
      <c r="AD59" s="1481"/>
      <c r="AE59" s="1492"/>
      <c r="AF59" s="1492"/>
      <c r="AG59" s="1492"/>
      <c r="AH59" s="1492"/>
      <c r="AI59" s="1492"/>
      <c r="AJ59" s="1492"/>
      <c r="AK59" s="1492"/>
      <c r="AL59" s="1492"/>
      <c r="AM59" s="1528"/>
      <c r="AN59" s="1944"/>
      <c r="AO59" s="1943"/>
      <c r="AP59" s="1484"/>
      <c r="AQ59" s="1484"/>
      <c r="AR59" s="1484"/>
      <c r="AS59" s="1493"/>
      <c r="AT59" s="1484"/>
      <c r="AU59" s="1484"/>
      <c r="AV59" s="1484"/>
      <c r="AW59" s="1484"/>
      <c r="AX59" s="1484"/>
      <c r="AY59" s="1490"/>
      <c r="AZ59" s="1484"/>
      <c r="BA59" s="1484"/>
      <c r="BB59" s="1484"/>
      <c r="BC59" s="1484"/>
      <c r="BD59" s="1484"/>
      <c r="BE59" s="1484"/>
      <c r="BF59" s="1484"/>
      <c r="BG59" s="1484"/>
      <c r="BH59" s="1484"/>
      <c r="BI59" s="1484"/>
      <c r="BJ59" s="1484"/>
      <c r="BK59" s="1484"/>
      <c r="BL59" s="1484"/>
      <c r="BM59" s="1484"/>
      <c r="BN59" s="1484"/>
      <c r="BO59" s="1484"/>
      <c r="BP59" s="1484"/>
      <c r="BQ59" s="1484"/>
      <c r="BR59" s="1484"/>
      <c r="BS59" s="1484"/>
      <c r="BT59" s="1484"/>
      <c r="BU59" s="1484"/>
      <c r="BV59" s="1484"/>
      <c r="BW59" s="1484"/>
      <c r="BX59" s="1484"/>
      <c r="BY59" s="1484"/>
      <c r="BZ59" s="1484"/>
      <c r="CA59" s="1484"/>
      <c r="CB59" s="1484"/>
      <c r="CC59" s="1484"/>
      <c r="CD59" s="1484"/>
      <c r="CE59" s="1484"/>
      <c r="CF59" s="1484"/>
      <c r="CG59" s="1484"/>
      <c r="CH59" s="1484"/>
      <c r="CI59" s="1644"/>
      <c r="CM59" s="446"/>
      <c r="CN59" s="447"/>
      <c r="CO59" s="447"/>
      <c r="CP59" s="447"/>
      <c r="CQ59" s="447"/>
      <c r="CR59" s="447"/>
      <c r="CS59" s="447"/>
      <c r="CT59" s="447"/>
      <c r="CU59" s="447"/>
      <c r="CV59" s="447"/>
      <c r="CW59" s="448"/>
    </row>
    <row r="60" spans="1:101" s="939" customFormat="1" ht="15.75" customHeight="1" x14ac:dyDescent="0.25">
      <c r="A60" s="957" t="s">
        <v>227</v>
      </c>
      <c r="B60" s="955" t="str">
        <f t="shared" ca="1" si="4"/>
        <v/>
      </c>
      <c r="C60" s="1940">
        <f t="shared" si="5"/>
        <v>0</v>
      </c>
      <c r="D60" s="1478"/>
      <c r="E60" s="1479"/>
      <c r="F60" s="1492"/>
      <c r="G60" s="1516"/>
      <c r="H60" s="1516"/>
      <c r="I60" s="1479"/>
      <c r="J60" s="1479"/>
      <c r="K60" s="1516"/>
      <c r="L60" s="1479"/>
      <c r="M60" s="1510"/>
      <c r="N60" s="1484"/>
      <c r="O60" s="1484"/>
      <c r="P60" s="2299"/>
      <c r="Q60" s="1510"/>
      <c r="R60" s="1959"/>
      <c r="S60" s="2297"/>
      <c r="T60" s="1959"/>
      <c r="U60" s="1484"/>
      <c r="V60" s="1484"/>
      <c r="W60" s="1484"/>
      <c r="X60" s="1484"/>
      <c r="Y60" s="1485"/>
      <c r="Z60" s="1984"/>
      <c r="AA60" s="1483"/>
      <c r="AB60" s="1492"/>
      <c r="AC60" s="1492"/>
      <c r="AD60" s="1481"/>
      <c r="AE60" s="1492"/>
      <c r="AF60" s="1492"/>
      <c r="AG60" s="1492"/>
      <c r="AH60" s="1492"/>
      <c r="AI60" s="1492"/>
      <c r="AJ60" s="1492"/>
      <c r="AK60" s="1492"/>
      <c r="AL60" s="1492"/>
      <c r="AM60" s="1528"/>
      <c r="AN60" s="1944"/>
      <c r="AO60" s="1943"/>
      <c r="AP60" s="1484"/>
      <c r="AQ60" s="1484"/>
      <c r="AR60" s="1484"/>
      <c r="AS60" s="1493"/>
      <c r="AT60" s="1484"/>
      <c r="AU60" s="1484"/>
      <c r="AV60" s="1484"/>
      <c r="AW60" s="1484"/>
      <c r="AX60" s="1484"/>
      <c r="AY60" s="1490"/>
      <c r="AZ60" s="1484"/>
      <c r="BA60" s="1484"/>
      <c r="BB60" s="1484"/>
      <c r="BC60" s="1484"/>
      <c r="BD60" s="1484"/>
      <c r="BE60" s="1484"/>
      <c r="BF60" s="1484"/>
      <c r="BG60" s="1484"/>
      <c r="BH60" s="1484"/>
      <c r="BI60" s="1484"/>
      <c r="BJ60" s="1484"/>
      <c r="BK60" s="1484"/>
      <c r="BL60" s="1484"/>
      <c r="BM60" s="1484"/>
      <c r="BN60" s="1484"/>
      <c r="BO60" s="1484"/>
      <c r="BP60" s="1484"/>
      <c r="BQ60" s="1484"/>
      <c r="BR60" s="1484"/>
      <c r="BS60" s="1484"/>
      <c r="BT60" s="1484"/>
      <c r="BU60" s="1484"/>
      <c r="BV60" s="1484"/>
      <c r="BW60" s="1484"/>
      <c r="BX60" s="1484"/>
      <c r="BY60" s="1484"/>
      <c r="BZ60" s="1484"/>
      <c r="CA60" s="1484"/>
      <c r="CB60" s="1484"/>
      <c r="CC60" s="1484"/>
      <c r="CD60" s="1484"/>
      <c r="CE60" s="1484"/>
      <c r="CF60" s="1484"/>
      <c r="CG60" s="1484"/>
      <c r="CH60" s="1484"/>
      <c r="CI60" s="1644"/>
      <c r="CM60" s="446"/>
      <c r="CN60" s="447"/>
      <c r="CO60" s="447"/>
      <c r="CP60" s="447"/>
      <c r="CQ60" s="447"/>
      <c r="CR60" s="447"/>
      <c r="CS60" s="447"/>
      <c r="CT60" s="447"/>
      <c r="CU60" s="447"/>
      <c r="CV60" s="447"/>
      <c r="CW60" s="448"/>
    </row>
    <row r="61" spans="1:101" s="939" customFormat="1" ht="15.75" customHeight="1" x14ac:dyDescent="0.25">
      <c r="A61" s="957" t="s">
        <v>227</v>
      </c>
      <c r="B61" s="955" t="str">
        <f t="shared" ca="1" si="4"/>
        <v/>
      </c>
      <c r="C61" s="1940">
        <f t="shared" si="5"/>
        <v>0</v>
      </c>
      <c r="D61" s="1478"/>
      <c r="E61" s="1479"/>
      <c r="F61" s="1492"/>
      <c r="G61" s="1492"/>
      <c r="H61" s="1492"/>
      <c r="I61" s="1479"/>
      <c r="J61" s="1479"/>
      <c r="K61" s="1484"/>
      <c r="L61" s="1479"/>
      <c r="M61" s="1510"/>
      <c r="N61" s="1484"/>
      <c r="O61" s="1484"/>
      <c r="P61" s="2299"/>
      <c r="Q61" s="1510"/>
      <c r="R61" s="1959"/>
      <c r="S61" s="2297"/>
      <c r="T61" s="1959"/>
      <c r="U61" s="1484"/>
      <c r="V61" s="1484"/>
      <c r="W61" s="1484"/>
      <c r="X61" s="1484"/>
      <c r="Y61" s="1485"/>
      <c r="Z61" s="1984"/>
      <c r="AA61" s="1483"/>
      <c r="AB61" s="1492"/>
      <c r="AC61" s="1492"/>
      <c r="AD61" s="1481"/>
      <c r="AE61" s="1492"/>
      <c r="AF61" s="1492"/>
      <c r="AG61" s="1492"/>
      <c r="AH61" s="1492"/>
      <c r="AI61" s="1492"/>
      <c r="AJ61" s="1492"/>
      <c r="AK61" s="1492"/>
      <c r="AL61" s="1492"/>
      <c r="AM61" s="1528"/>
      <c r="AN61" s="1944"/>
      <c r="AO61" s="1943"/>
      <c r="AP61" s="1484"/>
      <c r="AQ61" s="1484"/>
      <c r="AR61" s="1484"/>
      <c r="AS61" s="1493"/>
      <c r="AT61" s="1484"/>
      <c r="AU61" s="1484"/>
      <c r="AV61" s="1484"/>
      <c r="AW61" s="1484"/>
      <c r="AX61" s="1484"/>
      <c r="AY61" s="1490"/>
      <c r="AZ61" s="1484"/>
      <c r="BA61" s="1484"/>
      <c r="BB61" s="1484"/>
      <c r="BC61" s="1484"/>
      <c r="BD61" s="1484"/>
      <c r="BE61" s="1484"/>
      <c r="BF61" s="1484"/>
      <c r="BG61" s="1484"/>
      <c r="BH61" s="1484"/>
      <c r="BI61" s="1484"/>
      <c r="BJ61" s="1484"/>
      <c r="BK61" s="1484"/>
      <c r="BL61" s="1484"/>
      <c r="BM61" s="1484"/>
      <c r="BN61" s="1484"/>
      <c r="BO61" s="1484"/>
      <c r="BP61" s="1484"/>
      <c r="BQ61" s="1484"/>
      <c r="BR61" s="1484"/>
      <c r="BS61" s="1484"/>
      <c r="BT61" s="1484"/>
      <c r="BU61" s="1484"/>
      <c r="BV61" s="1484"/>
      <c r="BW61" s="1484"/>
      <c r="BX61" s="1484"/>
      <c r="BY61" s="1484"/>
      <c r="BZ61" s="1484"/>
      <c r="CA61" s="1484"/>
      <c r="CB61" s="1484"/>
      <c r="CC61" s="1484"/>
      <c r="CD61" s="1484"/>
      <c r="CE61" s="1484"/>
      <c r="CF61" s="1484"/>
      <c r="CG61" s="1484"/>
      <c r="CH61" s="1484"/>
      <c r="CI61" s="1644"/>
      <c r="CM61" s="446"/>
      <c r="CN61" s="447"/>
      <c r="CO61" s="447"/>
      <c r="CP61" s="447"/>
      <c r="CQ61" s="447"/>
      <c r="CR61" s="447"/>
      <c r="CS61" s="447"/>
      <c r="CT61" s="447"/>
      <c r="CU61" s="447"/>
      <c r="CV61" s="447"/>
      <c r="CW61" s="448"/>
    </row>
    <row r="62" spans="1:101" s="939" customFormat="1" ht="15.75" customHeight="1" x14ac:dyDescent="0.25">
      <c r="A62" s="957" t="s">
        <v>227</v>
      </c>
      <c r="B62" s="955" t="str">
        <f t="shared" ca="1" si="4"/>
        <v/>
      </c>
      <c r="C62" s="1940">
        <f t="shared" si="5"/>
        <v>0</v>
      </c>
      <c r="D62" s="1478"/>
      <c r="E62" s="1479"/>
      <c r="F62" s="1492"/>
      <c r="G62" s="1492"/>
      <c r="H62" s="1492"/>
      <c r="I62" s="1479"/>
      <c r="J62" s="1479"/>
      <c r="K62" s="1484"/>
      <c r="L62" s="1479"/>
      <c r="M62" s="1510"/>
      <c r="N62" s="1484"/>
      <c r="O62" s="1484"/>
      <c r="P62" s="2299"/>
      <c r="Q62" s="1510"/>
      <c r="R62" s="1959"/>
      <c r="S62" s="2297"/>
      <c r="T62" s="1959"/>
      <c r="U62" s="1484"/>
      <c r="V62" s="1484"/>
      <c r="W62" s="1484"/>
      <c r="X62" s="1484"/>
      <c r="Y62" s="1485"/>
      <c r="Z62" s="1984"/>
      <c r="AA62" s="1483"/>
      <c r="AB62" s="1492"/>
      <c r="AC62" s="1492"/>
      <c r="AD62" s="1481"/>
      <c r="AE62" s="1492"/>
      <c r="AF62" s="1492"/>
      <c r="AG62" s="1492"/>
      <c r="AH62" s="1492"/>
      <c r="AI62" s="1492"/>
      <c r="AJ62" s="1492"/>
      <c r="AK62" s="1492"/>
      <c r="AL62" s="1492"/>
      <c r="AM62" s="1528"/>
      <c r="AN62" s="1944"/>
      <c r="AO62" s="1943"/>
      <c r="AP62" s="1484"/>
      <c r="AQ62" s="1484"/>
      <c r="AR62" s="1484"/>
      <c r="AS62" s="1493"/>
      <c r="AT62" s="1484"/>
      <c r="AU62" s="1484"/>
      <c r="AV62" s="1484"/>
      <c r="AW62" s="1484"/>
      <c r="AX62" s="1484"/>
      <c r="AY62" s="1490"/>
      <c r="AZ62" s="1484"/>
      <c r="BA62" s="1484"/>
      <c r="BB62" s="1484"/>
      <c r="BC62" s="1484"/>
      <c r="BD62" s="1484"/>
      <c r="BE62" s="1484"/>
      <c r="BF62" s="1484"/>
      <c r="BG62" s="1484"/>
      <c r="BH62" s="1484"/>
      <c r="BI62" s="1484"/>
      <c r="BJ62" s="1484"/>
      <c r="BK62" s="1484"/>
      <c r="BL62" s="1484"/>
      <c r="BM62" s="1484"/>
      <c r="BN62" s="1484"/>
      <c r="BO62" s="1484"/>
      <c r="BP62" s="1484"/>
      <c r="BQ62" s="1484"/>
      <c r="BR62" s="1484"/>
      <c r="BS62" s="1484"/>
      <c r="BT62" s="1484"/>
      <c r="BU62" s="1484"/>
      <c r="BV62" s="1484"/>
      <c r="BW62" s="1484"/>
      <c r="BX62" s="1484"/>
      <c r="BY62" s="1484"/>
      <c r="BZ62" s="1484"/>
      <c r="CA62" s="1484"/>
      <c r="CB62" s="1484"/>
      <c r="CC62" s="1484"/>
      <c r="CD62" s="1484"/>
      <c r="CE62" s="1484"/>
      <c r="CF62" s="1484"/>
      <c r="CG62" s="1484"/>
      <c r="CH62" s="1484"/>
      <c r="CI62" s="1644"/>
      <c r="CM62" s="446"/>
      <c r="CN62" s="447"/>
      <c r="CO62" s="447"/>
      <c r="CP62" s="447"/>
      <c r="CQ62" s="447"/>
      <c r="CR62" s="447"/>
      <c r="CS62" s="447"/>
      <c r="CT62" s="447"/>
      <c r="CU62" s="447"/>
      <c r="CV62" s="447"/>
      <c r="CW62" s="448"/>
    </row>
    <row r="63" spans="1:101" s="939" customFormat="1" ht="15.75" customHeight="1" x14ac:dyDescent="0.25">
      <c r="A63" s="957" t="s">
        <v>227</v>
      </c>
      <c r="B63" s="955" t="str">
        <f t="shared" ca="1" si="4"/>
        <v/>
      </c>
      <c r="C63" s="1940">
        <f t="shared" si="5"/>
        <v>0</v>
      </c>
      <c r="D63" s="1478"/>
      <c r="E63" s="1479"/>
      <c r="F63" s="1492"/>
      <c r="G63" s="1492"/>
      <c r="H63" s="1492"/>
      <c r="I63" s="1479"/>
      <c r="J63" s="1479"/>
      <c r="K63" s="1484"/>
      <c r="L63" s="1479"/>
      <c r="M63" s="1510"/>
      <c r="N63" s="1484"/>
      <c r="O63" s="1484"/>
      <c r="P63" s="2299"/>
      <c r="Q63" s="1510"/>
      <c r="R63" s="1959"/>
      <c r="S63" s="2297"/>
      <c r="T63" s="1959"/>
      <c r="U63" s="1484"/>
      <c r="V63" s="1484"/>
      <c r="W63" s="1484"/>
      <c r="X63" s="1484"/>
      <c r="Y63" s="1485"/>
      <c r="Z63" s="1984"/>
      <c r="AA63" s="1483"/>
      <c r="AB63" s="1492"/>
      <c r="AC63" s="1492"/>
      <c r="AD63" s="1481"/>
      <c r="AE63" s="1492"/>
      <c r="AF63" s="1492"/>
      <c r="AG63" s="1492"/>
      <c r="AH63" s="1492"/>
      <c r="AI63" s="1492"/>
      <c r="AJ63" s="1492"/>
      <c r="AK63" s="1492"/>
      <c r="AL63" s="1492"/>
      <c r="AM63" s="1528"/>
      <c r="AN63" s="1944"/>
      <c r="AO63" s="1943"/>
      <c r="AP63" s="1484"/>
      <c r="AQ63" s="1484"/>
      <c r="AR63" s="1484"/>
      <c r="AS63" s="1493"/>
      <c r="AT63" s="1484"/>
      <c r="AU63" s="1484"/>
      <c r="AV63" s="1484"/>
      <c r="AW63" s="1484"/>
      <c r="AX63" s="1484"/>
      <c r="AY63" s="1490"/>
      <c r="AZ63" s="1484"/>
      <c r="BA63" s="1484"/>
      <c r="BB63" s="1484"/>
      <c r="BC63" s="1484"/>
      <c r="BD63" s="1484"/>
      <c r="BE63" s="1484"/>
      <c r="BF63" s="1484"/>
      <c r="BG63" s="1484"/>
      <c r="BH63" s="1484"/>
      <c r="BI63" s="1484"/>
      <c r="BJ63" s="1484"/>
      <c r="BK63" s="1484"/>
      <c r="BL63" s="1484"/>
      <c r="BM63" s="1484"/>
      <c r="BN63" s="1484"/>
      <c r="BO63" s="1484"/>
      <c r="BP63" s="1484"/>
      <c r="BQ63" s="1484"/>
      <c r="BR63" s="1484"/>
      <c r="BS63" s="1484"/>
      <c r="BT63" s="1484"/>
      <c r="BU63" s="1484"/>
      <c r="BV63" s="1484"/>
      <c r="BW63" s="1484"/>
      <c r="BX63" s="1484"/>
      <c r="BY63" s="1484"/>
      <c r="BZ63" s="1484"/>
      <c r="CA63" s="1484"/>
      <c r="CB63" s="1484"/>
      <c r="CC63" s="1484"/>
      <c r="CD63" s="1484"/>
      <c r="CE63" s="1484"/>
      <c r="CF63" s="1484"/>
      <c r="CG63" s="1484"/>
      <c r="CH63" s="1484"/>
      <c r="CI63" s="1644"/>
      <c r="CM63" s="446"/>
      <c r="CN63" s="447"/>
      <c r="CO63" s="447"/>
      <c r="CP63" s="447"/>
      <c r="CQ63" s="447"/>
      <c r="CR63" s="447"/>
      <c r="CS63" s="447"/>
      <c r="CT63" s="447"/>
      <c r="CU63" s="447"/>
      <c r="CV63" s="447"/>
      <c r="CW63" s="448"/>
    </row>
    <row r="64" spans="1:101" s="939" customFormat="1" ht="15.75" customHeight="1" x14ac:dyDescent="0.25">
      <c r="A64" s="957" t="s">
        <v>227</v>
      </c>
      <c r="B64" s="955" t="str">
        <f t="shared" ca="1" si="4"/>
        <v/>
      </c>
      <c r="C64" s="1940">
        <f t="shared" si="5"/>
        <v>0</v>
      </c>
      <c r="D64" s="1478"/>
      <c r="E64" s="1479"/>
      <c r="F64" s="1492"/>
      <c r="G64" s="1492"/>
      <c r="H64" s="1492"/>
      <c r="I64" s="1479"/>
      <c r="J64" s="1479"/>
      <c r="K64" s="1484"/>
      <c r="L64" s="1479"/>
      <c r="M64" s="1510"/>
      <c r="N64" s="1484"/>
      <c r="O64" s="1484"/>
      <c r="P64" s="2299"/>
      <c r="Q64" s="1510"/>
      <c r="R64" s="1959"/>
      <c r="S64" s="2297"/>
      <c r="T64" s="1959"/>
      <c r="U64" s="1484"/>
      <c r="V64" s="1484"/>
      <c r="W64" s="1484"/>
      <c r="X64" s="1484"/>
      <c r="Y64" s="1485"/>
      <c r="Z64" s="1984"/>
      <c r="AA64" s="1483"/>
      <c r="AB64" s="1492"/>
      <c r="AC64" s="1492"/>
      <c r="AD64" s="1481"/>
      <c r="AE64" s="1492"/>
      <c r="AF64" s="1492"/>
      <c r="AG64" s="1492"/>
      <c r="AH64" s="1492"/>
      <c r="AI64" s="1492"/>
      <c r="AJ64" s="1492"/>
      <c r="AK64" s="1492"/>
      <c r="AL64" s="1492"/>
      <c r="AM64" s="1528"/>
      <c r="AN64" s="1944"/>
      <c r="AO64" s="1943"/>
      <c r="AP64" s="1484"/>
      <c r="AQ64" s="1484"/>
      <c r="AR64" s="1484"/>
      <c r="AS64" s="1493"/>
      <c r="AT64" s="1484"/>
      <c r="AU64" s="1484"/>
      <c r="AV64" s="1484"/>
      <c r="AW64" s="1484"/>
      <c r="AX64" s="1484"/>
      <c r="AY64" s="1490"/>
      <c r="AZ64" s="1484"/>
      <c r="BA64" s="1484"/>
      <c r="BB64" s="1484"/>
      <c r="BC64" s="1484"/>
      <c r="BD64" s="1484"/>
      <c r="BE64" s="1484"/>
      <c r="BF64" s="1484"/>
      <c r="BG64" s="1484"/>
      <c r="BH64" s="1484"/>
      <c r="BI64" s="1484"/>
      <c r="BJ64" s="1484"/>
      <c r="BK64" s="1484"/>
      <c r="BL64" s="1484"/>
      <c r="BM64" s="1484"/>
      <c r="BN64" s="1484"/>
      <c r="BO64" s="1484"/>
      <c r="BP64" s="1484"/>
      <c r="BQ64" s="1484"/>
      <c r="BR64" s="1484"/>
      <c r="BS64" s="1484"/>
      <c r="BT64" s="1484"/>
      <c r="BU64" s="1484"/>
      <c r="BV64" s="1484"/>
      <c r="BW64" s="1484"/>
      <c r="BX64" s="1484"/>
      <c r="BY64" s="1484"/>
      <c r="BZ64" s="1484"/>
      <c r="CA64" s="1484"/>
      <c r="CB64" s="1484"/>
      <c r="CC64" s="1484"/>
      <c r="CD64" s="1484"/>
      <c r="CE64" s="1484"/>
      <c r="CF64" s="1484"/>
      <c r="CG64" s="1484"/>
      <c r="CH64" s="1484"/>
      <c r="CI64" s="1644"/>
      <c r="CM64" s="446"/>
      <c r="CN64" s="447"/>
      <c r="CO64" s="447"/>
      <c r="CP64" s="447"/>
      <c r="CQ64" s="447"/>
      <c r="CR64" s="447"/>
      <c r="CS64" s="447"/>
      <c r="CT64" s="447"/>
      <c r="CU64" s="447"/>
      <c r="CV64" s="447"/>
      <c r="CW64" s="448"/>
    </row>
    <row r="65" spans="1:101" s="939" customFormat="1" ht="15.75" customHeight="1" x14ac:dyDescent="0.25">
      <c r="A65" s="957" t="s">
        <v>227</v>
      </c>
      <c r="B65" s="955" t="str">
        <f t="shared" ca="1" si="4"/>
        <v/>
      </c>
      <c r="C65" s="1940">
        <f t="shared" si="5"/>
        <v>0</v>
      </c>
      <c r="D65" s="1478"/>
      <c r="E65" s="1479"/>
      <c r="F65" s="1492"/>
      <c r="G65" s="1492"/>
      <c r="H65" s="1492"/>
      <c r="I65" s="1479"/>
      <c r="J65" s="1479"/>
      <c r="K65" s="1484"/>
      <c r="L65" s="1479"/>
      <c r="M65" s="1510"/>
      <c r="N65" s="1484"/>
      <c r="O65" s="1484"/>
      <c r="P65" s="2299"/>
      <c r="Q65" s="1510"/>
      <c r="R65" s="1959"/>
      <c r="S65" s="2297"/>
      <c r="T65" s="1959"/>
      <c r="U65" s="1484"/>
      <c r="V65" s="1484"/>
      <c r="W65" s="1484"/>
      <c r="X65" s="1484"/>
      <c r="Y65" s="1485"/>
      <c r="Z65" s="1984"/>
      <c r="AA65" s="1483"/>
      <c r="AB65" s="1492"/>
      <c r="AC65" s="1492"/>
      <c r="AD65" s="1481"/>
      <c r="AE65" s="1492"/>
      <c r="AF65" s="1492"/>
      <c r="AG65" s="1492"/>
      <c r="AH65" s="1492"/>
      <c r="AI65" s="1492"/>
      <c r="AJ65" s="1492"/>
      <c r="AK65" s="1492"/>
      <c r="AL65" s="1492"/>
      <c r="AM65" s="1528"/>
      <c r="AN65" s="1944"/>
      <c r="AO65" s="1943"/>
      <c r="AP65" s="1484"/>
      <c r="AQ65" s="1484"/>
      <c r="AR65" s="1484"/>
      <c r="AS65" s="1493"/>
      <c r="AT65" s="1484"/>
      <c r="AU65" s="1484"/>
      <c r="AV65" s="1484"/>
      <c r="AW65" s="1484"/>
      <c r="AX65" s="1484"/>
      <c r="AY65" s="1490"/>
      <c r="AZ65" s="1484"/>
      <c r="BA65" s="1484"/>
      <c r="BB65" s="1484"/>
      <c r="BC65" s="1484"/>
      <c r="BD65" s="1484"/>
      <c r="BE65" s="1484"/>
      <c r="BF65" s="1484"/>
      <c r="BG65" s="1484"/>
      <c r="BH65" s="1484"/>
      <c r="BI65" s="1484"/>
      <c r="BJ65" s="1484"/>
      <c r="BK65" s="1484"/>
      <c r="BL65" s="1484"/>
      <c r="BM65" s="1484"/>
      <c r="BN65" s="1484"/>
      <c r="BO65" s="1484"/>
      <c r="BP65" s="1484"/>
      <c r="BQ65" s="1484"/>
      <c r="BR65" s="1484"/>
      <c r="BS65" s="1484"/>
      <c r="BT65" s="1484"/>
      <c r="BU65" s="1484"/>
      <c r="BV65" s="1484"/>
      <c r="BW65" s="1484"/>
      <c r="BX65" s="1484"/>
      <c r="BY65" s="1484"/>
      <c r="BZ65" s="1484"/>
      <c r="CA65" s="1484"/>
      <c r="CB65" s="1484"/>
      <c r="CC65" s="1484"/>
      <c r="CD65" s="1484"/>
      <c r="CE65" s="1484"/>
      <c r="CF65" s="1484"/>
      <c r="CG65" s="1484"/>
      <c r="CH65" s="1484"/>
      <c r="CI65" s="1644"/>
      <c r="CM65" s="446"/>
      <c r="CN65" s="447"/>
      <c r="CO65" s="447"/>
      <c r="CP65" s="447"/>
      <c r="CQ65" s="447"/>
      <c r="CR65" s="447"/>
      <c r="CS65" s="447"/>
      <c r="CT65" s="447"/>
      <c r="CU65" s="447"/>
      <c r="CV65" s="447"/>
      <c r="CW65" s="448"/>
    </row>
    <row r="66" spans="1:101" s="939" customFormat="1" ht="15.75" customHeight="1" thickBot="1" x14ac:dyDescent="0.3">
      <c r="A66" s="957" t="s">
        <v>227</v>
      </c>
      <c r="B66" s="955" t="str">
        <f t="shared" ca="1" si="4"/>
        <v/>
      </c>
      <c r="C66" s="1940">
        <f t="shared" si="5"/>
        <v>0</v>
      </c>
      <c r="D66" s="1478"/>
      <c r="E66" s="1479"/>
      <c r="F66" s="1492"/>
      <c r="G66" s="1492"/>
      <c r="H66" s="1492"/>
      <c r="I66" s="1479"/>
      <c r="J66" s="1479"/>
      <c r="K66" s="1484"/>
      <c r="L66" s="1479"/>
      <c r="M66" s="1510"/>
      <c r="N66" s="1484"/>
      <c r="O66" s="1484"/>
      <c r="P66" s="2299"/>
      <c r="Q66" s="1510"/>
      <c r="R66" s="1959"/>
      <c r="S66" s="2297"/>
      <c r="T66" s="1959"/>
      <c r="U66" s="1484"/>
      <c r="V66" s="1484"/>
      <c r="W66" s="1484"/>
      <c r="X66" s="1484"/>
      <c r="Y66" s="1485"/>
      <c r="Z66" s="1984"/>
      <c r="AA66" s="1483"/>
      <c r="AB66" s="1492"/>
      <c r="AC66" s="1492"/>
      <c r="AD66" s="1481"/>
      <c r="AE66" s="1492"/>
      <c r="AF66" s="1492"/>
      <c r="AG66" s="1492"/>
      <c r="AH66" s="1492"/>
      <c r="AI66" s="1492"/>
      <c r="AJ66" s="1492"/>
      <c r="AK66" s="1492"/>
      <c r="AL66" s="1492"/>
      <c r="AM66" s="1528"/>
      <c r="AN66" s="1944"/>
      <c r="AO66" s="1943"/>
      <c r="AP66" s="1484"/>
      <c r="AQ66" s="1484"/>
      <c r="AR66" s="1484"/>
      <c r="AS66" s="1493"/>
      <c r="AT66" s="1484"/>
      <c r="AU66" s="1484"/>
      <c r="AV66" s="1484"/>
      <c r="AW66" s="1484"/>
      <c r="AX66" s="1484"/>
      <c r="AY66" s="1490"/>
      <c r="AZ66" s="1484"/>
      <c r="BA66" s="1484"/>
      <c r="BB66" s="1484"/>
      <c r="BC66" s="1484"/>
      <c r="BD66" s="1484"/>
      <c r="BE66" s="1484"/>
      <c r="BF66" s="1484"/>
      <c r="BG66" s="1484"/>
      <c r="BH66" s="1484"/>
      <c r="BI66" s="1484"/>
      <c r="BJ66" s="1484"/>
      <c r="BK66" s="1484"/>
      <c r="BL66" s="1484"/>
      <c r="BM66" s="1484"/>
      <c r="BN66" s="1484"/>
      <c r="BO66" s="1484"/>
      <c r="BP66" s="1484"/>
      <c r="BQ66" s="1484"/>
      <c r="BR66" s="1484"/>
      <c r="BS66" s="1484"/>
      <c r="BT66" s="1484"/>
      <c r="BU66" s="1484"/>
      <c r="BV66" s="1484"/>
      <c r="BW66" s="1484"/>
      <c r="BX66" s="1484"/>
      <c r="BY66" s="1484"/>
      <c r="BZ66" s="1484"/>
      <c r="CA66" s="1484"/>
      <c r="CB66" s="1484"/>
      <c r="CC66" s="1484"/>
      <c r="CD66" s="1484"/>
      <c r="CE66" s="1484"/>
      <c r="CF66" s="1484"/>
      <c r="CG66" s="1484"/>
      <c r="CH66" s="1484"/>
      <c r="CI66" s="1644"/>
      <c r="CM66" s="446"/>
      <c r="CN66" s="447"/>
      <c r="CO66" s="447"/>
      <c r="CP66" s="447"/>
      <c r="CQ66" s="447"/>
      <c r="CR66" s="447"/>
      <c r="CS66" s="447"/>
      <c r="CT66" s="447"/>
      <c r="CU66" s="447"/>
      <c r="CV66" s="447"/>
      <c r="CW66" s="448"/>
    </row>
    <row r="67" spans="1:101" s="939" customFormat="1" ht="15.75" customHeight="1" x14ac:dyDescent="0.25">
      <c r="A67" s="957" t="s">
        <v>227</v>
      </c>
      <c r="B67" s="955" t="str">
        <f t="shared" ca="1" si="4"/>
        <v/>
      </c>
      <c r="C67" s="1940">
        <f t="shared" si="5"/>
        <v>0</v>
      </c>
      <c r="D67" s="1478"/>
      <c r="E67" s="1479"/>
      <c r="F67" s="1492"/>
      <c r="G67" s="1492"/>
      <c r="H67" s="1492"/>
      <c r="I67" s="1479"/>
      <c r="J67" s="1479"/>
      <c r="K67" s="1484"/>
      <c r="L67" s="1479"/>
      <c r="M67" s="1510"/>
      <c r="N67" s="1484"/>
      <c r="O67" s="1484"/>
      <c r="P67" s="2299"/>
      <c r="Q67" s="1510"/>
      <c r="R67" s="1959"/>
      <c r="S67" s="2297"/>
      <c r="T67" s="1959"/>
      <c r="U67" s="1484"/>
      <c r="V67" s="1484"/>
      <c r="W67" s="1484"/>
      <c r="X67" s="1484"/>
      <c r="Y67" s="1485"/>
      <c r="Z67" s="1984"/>
      <c r="AA67" s="1483"/>
      <c r="AB67" s="1492"/>
      <c r="AC67" s="1492"/>
      <c r="AD67" s="1481"/>
      <c r="AE67" s="1492"/>
      <c r="AF67" s="1492"/>
      <c r="AG67" s="1492"/>
      <c r="AH67" s="1492"/>
      <c r="AI67" s="1492"/>
      <c r="AJ67" s="1492"/>
      <c r="AK67" s="1492"/>
      <c r="AL67" s="1492"/>
      <c r="AM67" s="1528"/>
      <c r="AN67" s="1945"/>
      <c r="AO67" s="1943"/>
      <c r="AP67" s="1484"/>
      <c r="AQ67" s="1484"/>
      <c r="AR67" s="1484"/>
      <c r="AS67" s="1493"/>
      <c r="AT67" s="1484"/>
      <c r="AU67" s="1484"/>
      <c r="AV67" s="1484"/>
      <c r="AW67" s="1484"/>
      <c r="AX67" s="1484"/>
      <c r="AY67" s="1490"/>
      <c r="AZ67" s="1484"/>
      <c r="BA67" s="1484"/>
      <c r="BB67" s="1484"/>
      <c r="BC67" s="1484"/>
      <c r="BD67" s="1484"/>
      <c r="BE67" s="1484"/>
      <c r="BF67" s="1484"/>
      <c r="BG67" s="1484"/>
      <c r="BH67" s="1484"/>
      <c r="BI67" s="1484"/>
      <c r="BJ67" s="1484"/>
      <c r="BK67" s="1484"/>
      <c r="BL67" s="1484"/>
      <c r="BM67" s="1484"/>
      <c r="BN67" s="1484"/>
      <c r="BO67" s="1484"/>
      <c r="BP67" s="1484"/>
      <c r="BQ67" s="1484"/>
      <c r="BR67" s="1484"/>
      <c r="BS67" s="1484"/>
      <c r="BT67" s="1484"/>
      <c r="BU67" s="1484"/>
      <c r="BV67" s="1484"/>
      <c r="BW67" s="1484"/>
      <c r="BX67" s="1484"/>
      <c r="BY67" s="1484"/>
      <c r="BZ67" s="1484"/>
      <c r="CA67" s="1484"/>
      <c r="CB67" s="1484"/>
      <c r="CC67" s="1484"/>
      <c r="CD67" s="1484"/>
      <c r="CE67" s="1484"/>
      <c r="CF67" s="1484"/>
      <c r="CG67" s="1484"/>
      <c r="CH67" s="1484"/>
      <c r="CI67" s="1644"/>
      <c r="CM67" s="446"/>
      <c r="CN67" s="447"/>
      <c r="CO67" s="447"/>
      <c r="CP67" s="447"/>
      <c r="CQ67" s="447"/>
      <c r="CR67" s="447"/>
      <c r="CS67" s="447"/>
      <c r="CT67" s="447"/>
      <c r="CU67" s="447"/>
      <c r="CV67" s="447"/>
      <c r="CW67" s="448"/>
    </row>
    <row r="68" spans="1:101" s="939" customFormat="1" ht="15.75" customHeight="1" x14ac:dyDescent="0.25">
      <c r="A68" s="956" t="s">
        <v>764</v>
      </c>
      <c r="B68" s="955" t="s">
        <v>27</v>
      </c>
      <c r="C68" s="1940">
        <f t="shared" si="5"/>
        <v>0</v>
      </c>
      <c r="D68" s="1937"/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959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446"/>
      <c r="CN68" s="447"/>
      <c r="CO68" s="447"/>
      <c r="CP68" s="447"/>
      <c r="CQ68" s="447"/>
      <c r="CR68" s="447"/>
      <c r="CS68" s="447"/>
      <c r="CT68" s="447"/>
      <c r="CU68" s="447"/>
      <c r="CV68" s="447"/>
      <c r="CW68" s="448"/>
    </row>
    <row r="69" spans="1:101" s="939" customFormat="1" ht="15.75" customHeight="1" thickBot="1" x14ac:dyDescent="0.3">
      <c r="A69" s="958" t="s">
        <v>765</v>
      </c>
      <c r="B69" s="959" t="s">
        <v>27</v>
      </c>
      <c r="C69" s="1941">
        <f t="shared" si="5"/>
        <v>0</v>
      </c>
      <c r="D69" s="1938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960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446"/>
      <c r="CN69" s="447"/>
      <c r="CO69" s="447"/>
      <c r="CP69" s="447"/>
      <c r="CQ69" s="447"/>
      <c r="CR69" s="447"/>
      <c r="CS69" s="447"/>
      <c r="CT69" s="447"/>
      <c r="CU69" s="447"/>
      <c r="CV69" s="447"/>
      <c r="CW69" s="448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449"/>
      <c r="CN70" s="450"/>
      <c r="CO70" s="450"/>
      <c r="CP70" s="450"/>
      <c r="CQ70" s="450"/>
      <c r="CR70" s="450"/>
      <c r="CS70" s="450"/>
      <c r="CT70" s="450"/>
      <c r="CU70" s="450"/>
      <c r="CV70" s="450"/>
      <c r="CW70" s="451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449"/>
      <c r="CN71" s="450"/>
      <c r="CO71" s="450"/>
      <c r="CP71" s="450"/>
      <c r="CQ71" s="450"/>
      <c r="CR71" s="450"/>
      <c r="CS71" s="450"/>
      <c r="CT71" s="450"/>
      <c r="CU71" s="450"/>
      <c r="CV71" s="450"/>
      <c r="CW71" s="451"/>
    </row>
    <row r="72" spans="1:101" s="939" customFormat="1" ht="15.75" customHeight="1" x14ac:dyDescent="0.25">
      <c r="A72" s="1377" t="str">
        <f>A493</f>
        <v>stoom 30 bara</v>
      </c>
      <c r="B72" s="962" t="str">
        <f t="shared" ref="B72" ca="1" si="6">IF(A72="","",INDIRECT("b"&amp;TEXT(491+MATCH((A72),$A$492:$A$508,0),0)))</f>
        <v>GJ</v>
      </c>
      <c r="C72" s="1582">
        <f t="shared" ref="C72" si="7">SUM(D72:CI72)</f>
        <v>-5.3383424048661254E-2</v>
      </c>
      <c r="D72" s="1469"/>
      <c r="E72" s="2242">
        <v>763725</v>
      </c>
      <c r="F72" s="1471"/>
      <c r="G72" s="1471">
        <v>-513702.99613743555</v>
      </c>
      <c r="H72" s="1471">
        <v>-356405</v>
      </c>
      <c r="I72" s="1471"/>
      <c r="J72" s="1471"/>
      <c r="K72" s="1473"/>
      <c r="L72" s="2239"/>
      <c r="M72" s="2239"/>
      <c r="N72" s="1473"/>
      <c r="O72" s="1471"/>
      <c r="P72" s="2339"/>
      <c r="Q72" s="1489">
        <v>106382.9427540115</v>
      </c>
      <c r="R72" s="1489"/>
      <c r="S72" s="1471"/>
      <c r="T72" s="2309"/>
      <c r="U72" s="2312"/>
      <c r="V72" s="1473"/>
      <c r="W72" s="1473"/>
      <c r="X72" s="1473"/>
      <c r="Y72" s="1473"/>
      <c r="Z72" s="2099"/>
      <c r="AA72" s="1480"/>
      <c r="AB72" s="1471"/>
      <c r="AC72" s="1471"/>
      <c r="AD72" s="1471"/>
      <c r="AE72" s="2430"/>
      <c r="AF72" s="2430"/>
      <c r="AG72" s="1471"/>
      <c r="AH72" s="1471"/>
      <c r="AI72" s="1471"/>
      <c r="AJ72" s="1471"/>
      <c r="AK72" s="1471"/>
      <c r="AL72" s="1471"/>
      <c r="AM72" s="1525"/>
      <c r="AN72" s="2243"/>
      <c r="AO72" s="1932"/>
      <c r="AP72" s="1473"/>
      <c r="AQ72" s="1473"/>
      <c r="AR72" s="1473"/>
      <c r="AS72" s="1471"/>
      <c r="AT72" s="1471"/>
      <c r="AU72" s="1471"/>
      <c r="AV72" s="1471"/>
      <c r="AW72" s="1471"/>
      <c r="AX72" s="1471"/>
      <c r="AY72" s="1471"/>
      <c r="AZ72" s="1471"/>
      <c r="BA72" s="1471"/>
      <c r="BB72" s="1471"/>
      <c r="BC72" s="1471"/>
      <c r="BD72" s="1473"/>
      <c r="BE72" s="1473"/>
      <c r="BF72" s="1473"/>
      <c r="BG72" s="1473"/>
      <c r="BH72" s="1473"/>
      <c r="BI72" s="1473"/>
      <c r="BJ72" s="1473"/>
      <c r="BK72" s="1473"/>
      <c r="BL72" s="1473"/>
      <c r="BM72" s="1473"/>
      <c r="BN72" s="1473"/>
      <c r="BO72" s="1473"/>
      <c r="BP72" s="1473"/>
      <c r="BQ72" s="1473"/>
      <c r="BR72" s="1473"/>
      <c r="BS72" s="1473"/>
      <c r="BT72" s="1473"/>
      <c r="BU72" s="1473"/>
      <c r="BV72" s="1473"/>
      <c r="BW72" s="1473"/>
      <c r="BX72" s="1473"/>
      <c r="BY72" s="1473"/>
      <c r="BZ72" s="1473"/>
      <c r="CA72" s="1473"/>
      <c r="CB72" s="1473"/>
      <c r="CC72" s="1473"/>
      <c r="CD72" s="1473"/>
      <c r="CE72" s="1473"/>
      <c r="CF72" s="1473"/>
      <c r="CG72" s="1473"/>
      <c r="CH72" s="1473"/>
      <c r="CI72" s="1525"/>
      <c r="CM72" s="446"/>
      <c r="CN72" s="447"/>
      <c r="CO72" s="447"/>
      <c r="CP72" s="447"/>
      <c r="CQ72" s="447"/>
      <c r="CR72" s="447"/>
      <c r="CS72" s="447"/>
      <c r="CT72" s="447"/>
      <c r="CU72" s="447"/>
      <c r="CV72" s="447"/>
      <c r="CW72" s="448"/>
    </row>
    <row r="73" spans="1:101" s="939" customFormat="1" ht="15.75" customHeight="1" x14ac:dyDescent="0.25">
      <c r="A73" s="1377" t="s">
        <v>230</v>
      </c>
      <c r="B73" s="962" t="str">
        <f t="shared" ref="B73:B76" ca="1" si="8">IF(A73="","",INDIRECT("b"&amp;TEXT(491+MATCH((A73),$A$492:$A$508,0),0)))</f>
        <v>GJ</v>
      </c>
      <c r="C73" s="1582">
        <f t="shared" ref="C73:C87" si="9">SUM(D73:CI73)</f>
        <v>0</v>
      </c>
      <c r="D73" s="1478"/>
      <c r="E73" s="1529"/>
      <c r="F73" s="1492">
        <v>-12500</v>
      </c>
      <c r="G73" s="1527"/>
      <c r="H73" s="1492"/>
      <c r="I73" s="1492"/>
      <c r="J73" s="1492"/>
      <c r="K73" s="1515"/>
      <c r="L73" s="2350">
        <v>-15000</v>
      </c>
      <c r="M73" s="2240"/>
      <c r="N73" s="1515">
        <v>-120</v>
      </c>
      <c r="O73" s="1492"/>
      <c r="P73" s="1492">
        <v>25328.511794912301</v>
      </c>
      <c r="Q73" s="2090"/>
      <c r="R73" s="2090"/>
      <c r="S73" s="1492"/>
      <c r="T73" s="2309"/>
      <c r="U73" s="2313"/>
      <c r="V73" s="1515"/>
      <c r="W73" s="1515"/>
      <c r="X73" s="1515"/>
      <c r="Y73" s="1515"/>
      <c r="Z73" s="2099"/>
      <c r="AA73" s="1484">
        <v>62254.462000315994</v>
      </c>
      <c r="AB73" s="1492"/>
      <c r="AC73" s="1492"/>
      <c r="AD73" s="1492">
        <v>-87564</v>
      </c>
      <c r="AE73" s="2431"/>
      <c r="AF73" s="2431"/>
      <c r="AG73" s="1492"/>
      <c r="AH73" s="1492"/>
      <c r="AI73" s="1492"/>
      <c r="AJ73" s="1492"/>
      <c r="AK73" s="1492"/>
      <c r="AL73" s="1492"/>
      <c r="AM73" s="1528"/>
      <c r="AN73" s="2243"/>
      <c r="AO73" s="1911"/>
      <c r="AP73" s="1515">
        <v>101.026204771704</v>
      </c>
      <c r="AQ73" s="1515"/>
      <c r="AR73" s="1515"/>
      <c r="AS73" s="1492"/>
      <c r="AT73" s="1492"/>
      <c r="AU73" s="1492"/>
      <c r="AV73" s="1492">
        <v>8500</v>
      </c>
      <c r="AW73" s="1492">
        <v>20000</v>
      </c>
      <c r="AX73" s="1492">
        <v>-1000</v>
      </c>
      <c r="AY73" s="1492"/>
      <c r="AZ73" s="1492"/>
      <c r="BA73" s="1492"/>
      <c r="BB73" s="1492"/>
      <c r="BC73" s="1492"/>
      <c r="BD73" s="1515"/>
      <c r="BE73" s="1515"/>
      <c r="BF73" s="1515"/>
      <c r="BG73" s="1515"/>
      <c r="BH73" s="1515"/>
      <c r="BI73" s="1515"/>
      <c r="BJ73" s="1515"/>
      <c r="BK73" s="1515"/>
      <c r="BL73" s="1515"/>
      <c r="BM73" s="1515"/>
      <c r="BN73" s="1515"/>
      <c r="BO73" s="1515"/>
      <c r="BP73" s="1515"/>
      <c r="BQ73" s="1515"/>
      <c r="BR73" s="1515"/>
      <c r="BS73" s="1515"/>
      <c r="BT73" s="1515"/>
      <c r="BU73" s="1515"/>
      <c r="BV73" s="1515"/>
      <c r="BW73" s="1515"/>
      <c r="BX73" s="1515"/>
      <c r="BY73" s="1515"/>
      <c r="BZ73" s="1515"/>
      <c r="CA73" s="1515"/>
      <c r="CB73" s="1515"/>
      <c r="CC73" s="1515"/>
      <c r="CD73" s="1515"/>
      <c r="CE73" s="1515"/>
      <c r="CF73" s="1515"/>
      <c r="CG73" s="1515"/>
      <c r="CH73" s="1515"/>
      <c r="CI73" s="1528"/>
      <c r="CM73" s="446"/>
      <c r="CN73" s="447"/>
      <c r="CO73" s="447"/>
      <c r="CP73" s="447"/>
      <c r="CQ73" s="447"/>
      <c r="CR73" s="447"/>
      <c r="CS73" s="447"/>
      <c r="CT73" s="447"/>
      <c r="CU73" s="447"/>
      <c r="CV73" s="447"/>
      <c r="CW73" s="448"/>
    </row>
    <row r="74" spans="1:101" s="939" customFormat="1" ht="15.75" customHeight="1" x14ac:dyDescent="0.2">
      <c r="A74" s="1377" t="s">
        <v>231</v>
      </c>
      <c r="B74" s="962" t="str">
        <f t="shared" ca="1" si="8"/>
        <v>MWh</v>
      </c>
      <c r="C74" s="1582">
        <f t="shared" si="9"/>
        <v>-0.11111111110949423</v>
      </c>
      <c r="D74" s="1530">
        <f>-SUM(D12:D69)</f>
        <v>-50000</v>
      </c>
      <c r="E74" s="2343">
        <v>-2600</v>
      </c>
      <c r="F74" s="1492"/>
      <c r="G74" s="1492"/>
      <c r="H74" s="1492">
        <f>H72/1.7/3.6</f>
        <v>-58236.111111111109</v>
      </c>
      <c r="I74" s="2044">
        <v>100</v>
      </c>
      <c r="J74" s="2044">
        <v>500</v>
      </c>
      <c r="K74" s="2241">
        <v>200</v>
      </c>
      <c r="L74" s="1517"/>
      <c r="M74" s="1517"/>
      <c r="N74" s="1515">
        <v>-20</v>
      </c>
      <c r="O74" s="2090"/>
      <c r="P74" s="1517"/>
      <c r="Q74" s="1517"/>
      <c r="R74" s="1517"/>
      <c r="S74" s="2336"/>
      <c r="T74" s="2310"/>
      <c r="U74" s="2313"/>
      <c r="V74" s="1515"/>
      <c r="W74" s="1515"/>
      <c r="X74" s="1515"/>
      <c r="Y74" s="1515"/>
      <c r="Z74" s="2099"/>
      <c r="AA74" s="1566"/>
      <c r="AB74" s="1492"/>
      <c r="AC74" s="1492"/>
      <c r="AD74" s="1527"/>
      <c r="AE74" s="1492"/>
      <c r="AF74" s="1492"/>
      <c r="AG74" s="1492"/>
      <c r="AH74" s="1492"/>
      <c r="AI74" s="1492"/>
      <c r="AJ74" s="1492"/>
      <c r="AK74" s="1492"/>
      <c r="AL74" s="1492"/>
      <c r="AM74" s="1528"/>
      <c r="AN74" s="2243"/>
      <c r="AO74" s="1911"/>
      <c r="AP74" s="1515"/>
      <c r="AQ74" s="1515">
        <v>56</v>
      </c>
      <c r="AR74" s="1515">
        <v>19670</v>
      </c>
      <c r="AS74" s="1492">
        <v>20000</v>
      </c>
      <c r="AT74" s="1492"/>
      <c r="AU74" s="1492">
        <v>50000</v>
      </c>
      <c r="AV74" s="1492"/>
      <c r="AW74" s="1492">
        <v>20000</v>
      </c>
      <c r="AX74" s="1492">
        <v>330</v>
      </c>
      <c r="AY74" s="1492"/>
      <c r="AZ74" s="1492"/>
      <c r="BA74" s="1492"/>
      <c r="BB74" s="1492"/>
      <c r="BC74" s="1492"/>
      <c r="BD74" s="1515"/>
      <c r="BE74" s="1515"/>
      <c r="BF74" s="1515"/>
      <c r="BG74" s="1515"/>
      <c r="BH74" s="1515"/>
      <c r="BI74" s="1515"/>
      <c r="BJ74" s="1515"/>
      <c r="BK74" s="1515"/>
      <c r="BL74" s="1515"/>
      <c r="BM74" s="1515"/>
      <c r="BN74" s="1515"/>
      <c r="BO74" s="1515"/>
      <c r="BP74" s="1515"/>
      <c r="BQ74" s="1515"/>
      <c r="BR74" s="1515"/>
      <c r="BS74" s="1515"/>
      <c r="BT74" s="1515"/>
      <c r="BU74" s="1515"/>
      <c r="BV74" s="1515"/>
      <c r="BW74" s="1515"/>
      <c r="BX74" s="1515"/>
      <c r="BY74" s="1515"/>
      <c r="BZ74" s="1515"/>
      <c r="CA74" s="1515"/>
      <c r="CB74" s="1515"/>
      <c r="CC74" s="1515"/>
      <c r="CD74" s="1515"/>
      <c r="CE74" s="1515"/>
      <c r="CF74" s="1515"/>
      <c r="CG74" s="1515"/>
      <c r="CH74" s="1515"/>
      <c r="CI74" s="1528"/>
      <c r="CM74" s="446"/>
      <c r="CN74" s="447"/>
      <c r="CO74" s="447"/>
      <c r="CP74" s="447"/>
      <c r="CQ74" s="447"/>
      <c r="CR74" s="447"/>
      <c r="CS74" s="447"/>
      <c r="CT74" s="447"/>
      <c r="CU74" s="447"/>
      <c r="CV74" s="447"/>
      <c r="CW74" s="448"/>
    </row>
    <row r="75" spans="1:101" s="939" customFormat="1" ht="15.75" customHeight="1" x14ac:dyDescent="0.25">
      <c r="A75" s="1377" t="str">
        <f>A496</f>
        <v>perslucht-1 op 8 bara</v>
      </c>
      <c r="B75" s="962" t="str">
        <f t="shared" ca="1" si="8"/>
        <v>1000 Nm³</v>
      </c>
      <c r="C75" s="1582">
        <f t="shared" si="9"/>
        <v>0</v>
      </c>
      <c r="D75" s="2341"/>
      <c r="E75" s="1517"/>
      <c r="F75" s="2342"/>
      <c r="G75" s="1517"/>
      <c r="H75" s="1517"/>
      <c r="I75" s="1492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333"/>
      <c r="U75" s="2244"/>
      <c r="V75" s="2249"/>
      <c r="W75" s="2249"/>
      <c r="X75" s="2249"/>
      <c r="Y75" s="2249"/>
      <c r="Z75" s="2250"/>
      <c r="AA75" s="1566"/>
      <c r="AB75" s="2338"/>
      <c r="AC75" s="2338"/>
      <c r="AD75" s="2338"/>
      <c r="AE75" s="2248"/>
      <c r="AF75" s="2248"/>
      <c r="AG75" s="2248"/>
      <c r="AH75" s="2248"/>
      <c r="AI75" s="2248"/>
      <c r="AJ75" s="2248"/>
      <c r="AK75" s="2248"/>
      <c r="AL75" s="2248"/>
      <c r="AM75" s="2259"/>
      <c r="AN75" s="2252"/>
      <c r="AO75" s="1911"/>
      <c r="AP75" s="2248"/>
      <c r="AQ75" s="2248"/>
      <c r="AR75" s="2248">
        <v>500</v>
      </c>
      <c r="AS75" s="2248"/>
      <c r="AT75" s="1492"/>
      <c r="AU75" s="1492">
        <v>500</v>
      </c>
      <c r="AV75" s="1492"/>
      <c r="AW75" s="1492"/>
      <c r="AX75" s="2248"/>
      <c r="AY75" s="1492"/>
      <c r="AZ75" s="2248"/>
      <c r="BA75" s="1490"/>
      <c r="BB75" s="1490"/>
      <c r="BC75" s="1490"/>
      <c r="BD75" s="1491"/>
      <c r="BE75" s="1491"/>
      <c r="BF75" s="1491"/>
      <c r="BG75" s="1491"/>
      <c r="BH75" s="1491"/>
      <c r="BI75" s="1491"/>
      <c r="BJ75" s="1491"/>
      <c r="BK75" s="1491"/>
      <c r="BL75" s="1491"/>
      <c r="BM75" s="1491"/>
      <c r="BN75" s="1491"/>
      <c r="BO75" s="1491"/>
      <c r="BP75" s="1491"/>
      <c r="BQ75" s="1491"/>
      <c r="BR75" s="1491"/>
      <c r="BS75" s="1491"/>
      <c r="BT75" s="1491"/>
      <c r="BU75" s="1491"/>
      <c r="BV75" s="1491"/>
      <c r="BW75" s="1491"/>
      <c r="BX75" s="1491"/>
      <c r="BY75" s="1491"/>
      <c r="BZ75" s="1491"/>
      <c r="CA75" s="1491"/>
      <c r="CB75" s="1491"/>
      <c r="CC75" s="1491"/>
      <c r="CD75" s="1491"/>
      <c r="CE75" s="1491"/>
      <c r="CF75" s="1491"/>
      <c r="CG75" s="1491"/>
      <c r="CH75" s="1491"/>
      <c r="CI75" s="1533"/>
      <c r="CM75" s="446"/>
      <c r="CN75" s="447"/>
      <c r="CO75" s="447"/>
      <c r="CP75" s="447"/>
      <c r="CQ75" s="447"/>
      <c r="CR75" s="447"/>
      <c r="CS75" s="447"/>
      <c r="CT75" s="447"/>
      <c r="CU75" s="447"/>
      <c r="CV75" s="447"/>
      <c r="CW75" s="448"/>
    </row>
    <row r="76" spans="1:101" s="939" customFormat="1" ht="15.75" customHeight="1" x14ac:dyDescent="0.25">
      <c r="A76" s="1377" t="str">
        <f>A497</f>
        <v>koelenergie-1 op 6 °C</v>
      </c>
      <c r="B76" s="962" t="str">
        <f t="shared" ca="1" si="8"/>
        <v>GJ</v>
      </c>
      <c r="C76" s="1582">
        <f t="shared" si="9"/>
        <v>0</v>
      </c>
      <c r="D76" s="2341"/>
      <c r="E76" s="1481"/>
      <c r="F76" s="1956"/>
      <c r="G76" s="1481"/>
      <c r="H76" s="2253"/>
      <c r="I76" s="1517"/>
      <c r="J76" s="1492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334"/>
      <c r="U76" s="2246"/>
      <c r="V76" s="2249"/>
      <c r="W76" s="2249"/>
      <c r="X76" s="2249"/>
      <c r="Y76" s="2249"/>
      <c r="Z76" s="2250"/>
      <c r="AA76" s="1566"/>
      <c r="AB76" s="2338"/>
      <c r="AC76" s="2338"/>
      <c r="AD76" s="2338"/>
      <c r="AE76" s="2248"/>
      <c r="AF76" s="2248"/>
      <c r="AG76" s="2248"/>
      <c r="AH76" s="2248"/>
      <c r="AI76" s="2248"/>
      <c r="AJ76" s="2248"/>
      <c r="AK76" s="2248"/>
      <c r="AL76" s="2248"/>
      <c r="AM76" s="2259"/>
      <c r="AN76" s="2252"/>
      <c r="AO76" s="1911"/>
      <c r="AP76" s="2248"/>
      <c r="AQ76" s="2248"/>
      <c r="AR76" s="2248"/>
      <c r="AS76" s="2248"/>
      <c r="AT76" s="1492"/>
      <c r="AU76" s="1492"/>
      <c r="AV76" s="1492">
        <v>7000</v>
      </c>
      <c r="AW76" s="1492"/>
      <c r="AX76" s="2248"/>
      <c r="AY76" s="1492"/>
      <c r="AZ76" s="2248"/>
      <c r="BA76" s="1490"/>
      <c r="BB76" s="1490"/>
      <c r="BC76" s="1490"/>
      <c r="BD76" s="1491"/>
      <c r="BE76" s="1491"/>
      <c r="BF76" s="1491"/>
      <c r="BG76" s="1491"/>
      <c r="BH76" s="1491"/>
      <c r="BI76" s="1491"/>
      <c r="BJ76" s="1491"/>
      <c r="BK76" s="1491"/>
      <c r="BL76" s="1491"/>
      <c r="BM76" s="1491"/>
      <c r="BN76" s="1491"/>
      <c r="BO76" s="1491"/>
      <c r="BP76" s="1491"/>
      <c r="BQ76" s="1491"/>
      <c r="BR76" s="1491"/>
      <c r="BS76" s="1491"/>
      <c r="BT76" s="1491"/>
      <c r="BU76" s="1491"/>
      <c r="BV76" s="1491"/>
      <c r="BW76" s="1491"/>
      <c r="BX76" s="1491"/>
      <c r="BY76" s="1491"/>
      <c r="BZ76" s="1491"/>
      <c r="CA76" s="1491"/>
      <c r="CB76" s="1491"/>
      <c r="CC76" s="1491"/>
      <c r="CD76" s="1491"/>
      <c r="CE76" s="1491"/>
      <c r="CF76" s="1491"/>
      <c r="CG76" s="1491"/>
      <c r="CH76" s="1491"/>
      <c r="CI76" s="1533"/>
      <c r="CM76" s="446"/>
      <c r="CN76" s="447"/>
      <c r="CO76" s="447"/>
      <c r="CP76" s="447"/>
      <c r="CQ76" s="447"/>
      <c r="CR76" s="447"/>
      <c r="CS76" s="447"/>
      <c r="CT76" s="447"/>
      <c r="CU76" s="447"/>
      <c r="CV76" s="447"/>
      <c r="CW76" s="448"/>
    </row>
    <row r="77" spans="1:101" s="939" customFormat="1" ht="15.75" customHeight="1" x14ac:dyDescent="0.25">
      <c r="A77" s="1377" t="s">
        <v>232</v>
      </c>
      <c r="B77" s="962" t="str">
        <f t="shared" ref="B77:B79" ca="1" si="10">IF(A77="","",INDIRECT("b"&amp;TEXT(491+MATCH((A77),$A$492:$A$508,0),0)))</f>
        <v>GJ</v>
      </c>
      <c r="C77" s="1582">
        <f t="shared" si="9"/>
        <v>0</v>
      </c>
      <c r="D77" s="2341"/>
      <c r="E77" s="1481"/>
      <c r="F77" s="1529"/>
      <c r="G77" s="1481"/>
      <c r="H77" s="1492"/>
      <c r="I77" s="2253"/>
      <c r="J77" s="1527"/>
      <c r="K77" s="2348">
        <v>-650</v>
      </c>
      <c r="L77" s="2246"/>
      <c r="M77" s="2246"/>
      <c r="N77" s="1515"/>
      <c r="O77" s="2246"/>
      <c r="P77" s="2294"/>
      <c r="Q77" s="2246"/>
      <c r="R77" s="2245"/>
      <c r="S77" s="2253"/>
      <c r="T77" s="2335"/>
      <c r="U77" s="2254"/>
      <c r="V77" s="2249"/>
      <c r="W77" s="2249"/>
      <c r="X77" s="2249"/>
      <c r="Y77" s="2249"/>
      <c r="Z77" s="2250"/>
      <c r="AA77" s="1566"/>
      <c r="AB77" s="2338"/>
      <c r="AC77" s="2338"/>
      <c r="AD77" s="2338"/>
      <c r="AE77" s="2248"/>
      <c r="AF77" s="2248"/>
      <c r="AG77" s="2248"/>
      <c r="AH77" s="2248"/>
      <c r="AI77" s="2248"/>
      <c r="AJ77" s="2248"/>
      <c r="AK77" s="2248"/>
      <c r="AL77" s="2248"/>
      <c r="AM77" s="2259"/>
      <c r="AN77" s="2252"/>
      <c r="AO77" s="1911"/>
      <c r="AP77" s="2248"/>
      <c r="AQ77" s="2248"/>
      <c r="AR77" s="2248"/>
      <c r="AS77" s="2248"/>
      <c r="AT77" s="1492"/>
      <c r="AU77" s="1492"/>
      <c r="AV77" s="1492"/>
      <c r="AW77" s="1492">
        <v>650</v>
      </c>
      <c r="AX77" s="2248"/>
      <c r="AY77" s="1492"/>
      <c r="AZ77" s="2248"/>
      <c r="BA77" s="1490"/>
      <c r="BB77" s="1490"/>
      <c r="BC77" s="1490"/>
      <c r="BD77" s="1491"/>
      <c r="BE77" s="1491"/>
      <c r="BF77" s="1491"/>
      <c r="BG77" s="1491"/>
      <c r="BH77" s="1491"/>
      <c r="BI77" s="1491"/>
      <c r="BJ77" s="1491"/>
      <c r="BK77" s="1491"/>
      <c r="BL77" s="1491"/>
      <c r="BM77" s="1491"/>
      <c r="BN77" s="1491"/>
      <c r="BO77" s="1491"/>
      <c r="BP77" s="1491"/>
      <c r="BQ77" s="1491"/>
      <c r="BR77" s="1491"/>
      <c r="BS77" s="1491"/>
      <c r="BT77" s="1491"/>
      <c r="BU77" s="1491"/>
      <c r="BV77" s="1491"/>
      <c r="BW77" s="1491"/>
      <c r="BX77" s="1491"/>
      <c r="BY77" s="1491"/>
      <c r="BZ77" s="1491"/>
      <c r="CA77" s="1491"/>
      <c r="CB77" s="1491"/>
      <c r="CC77" s="1491"/>
      <c r="CD77" s="1491"/>
      <c r="CE77" s="1491"/>
      <c r="CF77" s="1491"/>
      <c r="CG77" s="1491"/>
      <c r="CH77" s="1491"/>
      <c r="CI77" s="1533"/>
      <c r="CM77" s="446"/>
      <c r="CN77" s="447"/>
      <c r="CO77" s="447"/>
      <c r="CP77" s="447"/>
      <c r="CQ77" s="447"/>
      <c r="CR77" s="447"/>
      <c r="CS77" s="447"/>
      <c r="CT77" s="447"/>
      <c r="CU77" s="447"/>
      <c r="CV77" s="447"/>
      <c r="CW77" s="448"/>
    </row>
    <row r="78" spans="1:101" s="939" customFormat="1" ht="15.75" customHeight="1" x14ac:dyDescent="0.25">
      <c r="A78" s="1377" t="s">
        <v>1010</v>
      </c>
      <c r="B78" s="962" t="str">
        <f t="shared" ca="1" si="10"/>
        <v>GJ</v>
      </c>
      <c r="C78" s="1582">
        <f t="shared" si="9"/>
        <v>0</v>
      </c>
      <c r="D78" s="2341"/>
      <c r="E78" s="1481"/>
      <c r="F78" s="2343"/>
      <c r="G78" s="1481"/>
      <c r="H78" s="1492"/>
      <c r="I78" s="1489"/>
      <c r="J78" s="1492"/>
      <c r="K78" s="1515"/>
      <c r="L78" s="1481"/>
      <c r="M78" s="1481"/>
      <c r="N78" s="2256">
        <v>-150</v>
      </c>
      <c r="O78" s="1481"/>
      <c r="P78" s="1956"/>
      <c r="Q78" s="1481"/>
      <c r="R78" s="1481"/>
      <c r="S78" s="1489"/>
      <c r="T78" s="2310"/>
      <c r="U78" s="2313"/>
      <c r="V78" s="1515"/>
      <c r="W78" s="1515"/>
      <c r="X78" s="1515"/>
      <c r="Y78" s="1515"/>
      <c r="Z78" s="2250"/>
      <c r="AA78" s="1911"/>
      <c r="AB78" s="2248"/>
      <c r="AC78" s="2248"/>
      <c r="AD78" s="2338"/>
      <c r="AE78" s="2248"/>
      <c r="AF78" s="2248"/>
      <c r="AG78" s="2248"/>
      <c r="AH78" s="2248"/>
      <c r="AI78" s="2248"/>
      <c r="AJ78" s="2248"/>
      <c r="AK78" s="2248"/>
      <c r="AL78" s="2248"/>
      <c r="AM78" s="2259"/>
      <c r="AN78" s="2252"/>
      <c r="AO78" s="2257"/>
      <c r="AP78" s="2255">
        <v>150</v>
      </c>
      <c r="AQ78" s="2255"/>
      <c r="AR78" s="2255"/>
      <c r="AS78" s="2255"/>
      <c r="AT78" s="2090"/>
      <c r="AU78" s="2090"/>
      <c r="AV78" s="2090"/>
      <c r="AW78" s="2090"/>
      <c r="AX78" s="2255"/>
      <c r="AY78" s="2090"/>
      <c r="AZ78" s="2255"/>
      <c r="BA78" s="1494"/>
      <c r="BB78" s="1494"/>
      <c r="BC78" s="1494"/>
      <c r="BD78" s="1534"/>
      <c r="BE78" s="1534"/>
      <c r="BF78" s="1534"/>
      <c r="BG78" s="1534"/>
      <c r="BH78" s="1534"/>
      <c r="BI78" s="1534"/>
      <c r="BJ78" s="1534"/>
      <c r="BK78" s="1534"/>
      <c r="BL78" s="1534"/>
      <c r="BM78" s="1534"/>
      <c r="BN78" s="1534"/>
      <c r="BO78" s="1534"/>
      <c r="BP78" s="1534"/>
      <c r="BQ78" s="1534"/>
      <c r="BR78" s="1534"/>
      <c r="BS78" s="1534"/>
      <c r="BT78" s="1534"/>
      <c r="BU78" s="1534"/>
      <c r="BV78" s="1534"/>
      <c r="BW78" s="1534"/>
      <c r="BX78" s="1534"/>
      <c r="BY78" s="1534"/>
      <c r="BZ78" s="1534"/>
      <c r="CA78" s="1534"/>
      <c r="CB78" s="1534"/>
      <c r="CC78" s="1534"/>
      <c r="CD78" s="1534"/>
      <c r="CE78" s="1534"/>
      <c r="CF78" s="1534"/>
      <c r="CG78" s="1534"/>
      <c r="CH78" s="1534"/>
      <c r="CI78" s="1649"/>
      <c r="CM78" s="446"/>
      <c r="CN78" s="447"/>
      <c r="CO78" s="447"/>
      <c r="CP78" s="447"/>
      <c r="CQ78" s="447"/>
      <c r="CR78" s="447"/>
      <c r="CS78" s="447"/>
      <c r="CT78" s="447"/>
      <c r="CU78" s="447"/>
      <c r="CV78" s="447"/>
      <c r="CW78" s="448"/>
    </row>
    <row r="79" spans="1:101" s="939" customFormat="1" ht="15.75" customHeight="1" x14ac:dyDescent="0.25">
      <c r="A79" s="1377" t="str">
        <f>A500</f>
        <v>perslucht-2 op 8 bara</v>
      </c>
      <c r="B79" s="962" t="str">
        <f t="shared" ca="1" si="10"/>
        <v>1000 Nm³</v>
      </c>
      <c r="C79" s="1582">
        <f t="shared" ref="C79" si="11">SUM(D79:CI79)</f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1492"/>
      <c r="T79" s="2314"/>
      <c r="U79" s="1531"/>
      <c r="V79" s="1515"/>
      <c r="W79" s="1515"/>
      <c r="X79" s="1515"/>
      <c r="Y79" s="1515"/>
      <c r="Z79" s="2250"/>
      <c r="AA79" s="1911"/>
      <c r="AB79" s="2248"/>
      <c r="AC79" s="2248"/>
      <c r="AD79" s="2248"/>
      <c r="AE79" s="2248"/>
      <c r="AF79" s="2248"/>
      <c r="AG79" s="2248"/>
      <c r="AH79" s="2248"/>
      <c r="AI79" s="2248"/>
      <c r="AJ79" s="2248"/>
      <c r="AK79" s="2248"/>
      <c r="AL79" s="2248"/>
      <c r="AM79" s="2259"/>
      <c r="AN79" s="2252"/>
      <c r="AO79" s="2257"/>
      <c r="AP79" s="2255"/>
      <c r="AQ79" s="2255"/>
      <c r="AR79" s="2255"/>
      <c r="AS79" s="2255"/>
      <c r="AT79" s="2090"/>
      <c r="AU79" s="2090"/>
      <c r="AV79" s="2090"/>
      <c r="AW79" s="2090"/>
      <c r="AX79" s="2255"/>
      <c r="AY79" s="2090"/>
      <c r="AZ79" s="2255"/>
      <c r="BA79" s="1494"/>
      <c r="BB79" s="1494"/>
      <c r="BC79" s="1494"/>
      <c r="BD79" s="1534"/>
      <c r="BE79" s="1534"/>
      <c r="BF79" s="1534"/>
      <c r="BG79" s="1534"/>
      <c r="BH79" s="1534"/>
      <c r="BI79" s="1534"/>
      <c r="BJ79" s="1534"/>
      <c r="BK79" s="1534"/>
      <c r="BL79" s="1534"/>
      <c r="BM79" s="1534"/>
      <c r="BN79" s="1534"/>
      <c r="BO79" s="1534"/>
      <c r="BP79" s="1534"/>
      <c r="BQ79" s="1534"/>
      <c r="BR79" s="1534"/>
      <c r="BS79" s="1534"/>
      <c r="BT79" s="1534"/>
      <c r="BU79" s="1534"/>
      <c r="BV79" s="1534"/>
      <c r="BW79" s="1534"/>
      <c r="BX79" s="1534"/>
      <c r="BY79" s="1534"/>
      <c r="BZ79" s="1534"/>
      <c r="CA79" s="1534"/>
      <c r="CB79" s="1534"/>
      <c r="CC79" s="1534"/>
      <c r="CD79" s="1534"/>
      <c r="CE79" s="1534"/>
      <c r="CF79" s="1534"/>
      <c r="CG79" s="1534"/>
      <c r="CH79" s="1534"/>
      <c r="CI79" s="1649"/>
      <c r="CM79" s="446"/>
      <c r="CN79" s="447"/>
      <c r="CO79" s="447"/>
      <c r="CP79" s="447"/>
      <c r="CQ79" s="447"/>
      <c r="CR79" s="447"/>
      <c r="CS79" s="447"/>
      <c r="CT79" s="447"/>
      <c r="CU79" s="447"/>
      <c r="CV79" s="447"/>
      <c r="CW79" s="448"/>
    </row>
    <row r="80" spans="1:101" s="939" customFormat="1" ht="15.75" customHeight="1" x14ac:dyDescent="0.25">
      <c r="A80" s="1377" t="str">
        <f>A501</f>
        <v>koelenergie-2 op k2 °C</v>
      </c>
      <c r="B80" s="962" t="str">
        <f t="shared" ref="B80" ca="1" si="12">IF(A80="","",INDIRECT("b"&amp;TEXT(491+MATCH((A80),$A$492:$A$508,0),0)))</f>
        <v>GJ</v>
      </c>
      <c r="C80" s="1582">
        <f t="shared" si="9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1515"/>
      <c r="V80" s="1515"/>
      <c r="W80" s="1515"/>
      <c r="X80" s="1515"/>
      <c r="Y80" s="1515"/>
      <c r="Z80" s="2250"/>
      <c r="AA80" s="1911"/>
      <c r="AB80" s="2248"/>
      <c r="AC80" s="2248"/>
      <c r="AD80" s="2248"/>
      <c r="AE80" s="2248"/>
      <c r="AF80" s="2248"/>
      <c r="AG80" s="2248"/>
      <c r="AH80" s="2248"/>
      <c r="AI80" s="2248"/>
      <c r="AJ80" s="2248"/>
      <c r="AK80" s="2248"/>
      <c r="AL80" s="2248"/>
      <c r="AM80" s="2259"/>
      <c r="AN80" s="2252"/>
      <c r="AO80" s="2257"/>
      <c r="AP80" s="2255"/>
      <c r="AQ80" s="2255"/>
      <c r="AR80" s="2255"/>
      <c r="AS80" s="2255"/>
      <c r="AT80" s="2090"/>
      <c r="AU80" s="2090"/>
      <c r="AV80" s="2090"/>
      <c r="AW80" s="2090"/>
      <c r="AX80" s="2255"/>
      <c r="AY80" s="2090"/>
      <c r="AZ80" s="2255"/>
      <c r="BA80" s="1494"/>
      <c r="BB80" s="1494"/>
      <c r="BC80" s="1494"/>
      <c r="BD80" s="1534"/>
      <c r="BE80" s="1534"/>
      <c r="BF80" s="1534"/>
      <c r="BG80" s="1534"/>
      <c r="BH80" s="1534"/>
      <c r="BI80" s="1534"/>
      <c r="BJ80" s="1534"/>
      <c r="BK80" s="1534"/>
      <c r="BL80" s="1534"/>
      <c r="BM80" s="1534"/>
      <c r="BN80" s="1534"/>
      <c r="BO80" s="1534"/>
      <c r="BP80" s="1534"/>
      <c r="BQ80" s="1534"/>
      <c r="BR80" s="1534"/>
      <c r="BS80" s="1534"/>
      <c r="BT80" s="1534"/>
      <c r="BU80" s="1534"/>
      <c r="BV80" s="1534"/>
      <c r="BW80" s="1534"/>
      <c r="BX80" s="1534"/>
      <c r="BY80" s="1534"/>
      <c r="BZ80" s="1534"/>
      <c r="CA80" s="1534"/>
      <c r="CB80" s="1534"/>
      <c r="CC80" s="1534"/>
      <c r="CD80" s="1534"/>
      <c r="CE80" s="1534"/>
      <c r="CF80" s="1534"/>
      <c r="CG80" s="1534"/>
      <c r="CH80" s="1534"/>
      <c r="CI80" s="1649"/>
      <c r="CM80" s="446"/>
      <c r="CN80" s="447"/>
      <c r="CO80" s="447"/>
      <c r="CP80" s="447"/>
      <c r="CQ80" s="447"/>
      <c r="CR80" s="447"/>
      <c r="CS80" s="447"/>
      <c r="CT80" s="447"/>
      <c r="CU80" s="447"/>
      <c r="CV80" s="447"/>
      <c r="CW80" s="448"/>
    </row>
    <row r="81" spans="1:113" s="939" customFormat="1" ht="15.75" customHeight="1" x14ac:dyDescent="0.25">
      <c r="A81" s="1378"/>
      <c r="B81" s="962" t="str">
        <f t="shared" ref="B81:B87" ca="1" si="13">IF(A81="","",INDIRECT("b"&amp;TEXT(491+MATCH((A81),$A$492:$A$508,0),0)))</f>
        <v/>
      </c>
      <c r="C81" s="1582">
        <f t="shared" si="9"/>
        <v>0</v>
      </c>
      <c r="D81" s="1478"/>
      <c r="E81" s="2344"/>
      <c r="F81" s="1492"/>
      <c r="G81" s="1492"/>
      <c r="H81" s="1492"/>
      <c r="I81" s="1492"/>
      <c r="J81" s="1492"/>
      <c r="K81" s="1492"/>
      <c r="L81" s="1489"/>
      <c r="M81" s="1492"/>
      <c r="N81" s="1515"/>
      <c r="O81" s="1489"/>
      <c r="P81" s="1492"/>
      <c r="Q81" s="1489"/>
      <c r="R81" s="1515"/>
      <c r="S81" s="1515"/>
      <c r="T81" s="1515"/>
      <c r="U81" s="1515"/>
      <c r="V81" s="1515"/>
      <c r="W81" s="1515"/>
      <c r="X81" s="1515"/>
      <c r="Y81" s="1515"/>
      <c r="Z81" s="2250"/>
      <c r="AA81" s="1911"/>
      <c r="AB81" s="2248"/>
      <c r="AC81" s="2248"/>
      <c r="AD81" s="2248"/>
      <c r="AE81" s="2248"/>
      <c r="AF81" s="2248"/>
      <c r="AG81" s="2248"/>
      <c r="AH81" s="2248"/>
      <c r="AI81" s="2248"/>
      <c r="AJ81" s="2248"/>
      <c r="AK81" s="2248"/>
      <c r="AL81" s="2248"/>
      <c r="AM81" s="2259"/>
      <c r="AN81" s="2252"/>
      <c r="AO81" s="2257"/>
      <c r="AP81" s="2255"/>
      <c r="AQ81" s="2255"/>
      <c r="AR81" s="2255"/>
      <c r="AS81" s="2255"/>
      <c r="AT81" s="2090"/>
      <c r="AU81" s="2090"/>
      <c r="AV81" s="2090"/>
      <c r="AW81" s="2090"/>
      <c r="AX81" s="2255"/>
      <c r="AY81" s="2090"/>
      <c r="AZ81" s="2255"/>
      <c r="BA81" s="1494"/>
      <c r="BB81" s="1494"/>
      <c r="BC81" s="1494"/>
      <c r="BD81" s="1534"/>
      <c r="BE81" s="1534"/>
      <c r="BF81" s="1534"/>
      <c r="BG81" s="1534"/>
      <c r="BH81" s="1534"/>
      <c r="BI81" s="1534"/>
      <c r="BJ81" s="1534"/>
      <c r="BK81" s="1534"/>
      <c r="BL81" s="1534"/>
      <c r="BM81" s="1534"/>
      <c r="BN81" s="1534"/>
      <c r="BO81" s="1534"/>
      <c r="BP81" s="1534"/>
      <c r="BQ81" s="1534"/>
      <c r="BR81" s="1534"/>
      <c r="BS81" s="1534"/>
      <c r="BT81" s="1534"/>
      <c r="BU81" s="1534"/>
      <c r="BV81" s="1534"/>
      <c r="BW81" s="1534"/>
      <c r="BX81" s="1534"/>
      <c r="BY81" s="1534"/>
      <c r="BZ81" s="1534"/>
      <c r="CA81" s="1534"/>
      <c r="CB81" s="1534"/>
      <c r="CC81" s="1534"/>
      <c r="CD81" s="1534"/>
      <c r="CE81" s="1534"/>
      <c r="CF81" s="1534"/>
      <c r="CG81" s="1534"/>
      <c r="CH81" s="1534"/>
      <c r="CI81" s="1649"/>
      <c r="CM81" s="446"/>
      <c r="CN81" s="447"/>
      <c r="CO81" s="447"/>
      <c r="CP81" s="447"/>
      <c r="CQ81" s="447"/>
      <c r="CR81" s="447"/>
      <c r="CS81" s="447"/>
      <c r="CT81" s="447"/>
      <c r="CU81" s="447"/>
      <c r="CV81" s="447"/>
      <c r="CW81" s="448"/>
    </row>
    <row r="82" spans="1:113" s="939" customFormat="1" ht="15.75" customHeight="1" thickBot="1" x14ac:dyDescent="0.3">
      <c r="A82" s="1378"/>
      <c r="B82" s="962" t="str">
        <f t="shared" ca="1" si="13"/>
        <v/>
      </c>
      <c r="C82" s="1582">
        <f t="shared" si="9"/>
        <v>0</v>
      </c>
      <c r="D82" s="1478"/>
      <c r="E82" s="1529"/>
      <c r="F82" s="1492"/>
      <c r="G82" s="1492"/>
      <c r="H82" s="1492"/>
      <c r="I82" s="1492"/>
      <c r="J82" s="1492"/>
      <c r="K82" s="1492"/>
      <c r="L82" s="1492"/>
      <c r="M82" s="1492"/>
      <c r="N82" s="1515"/>
      <c r="O82" s="1492"/>
      <c r="P82" s="1492"/>
      <c r="Q82" s="1492"/>
      <c r="R82" s="1515"/>
      <c r="S82" s="1515"/>
      <c r="T82" s="1515"/>
      <c r="U82" s="1515"/>
      <c r="V82" s="1515"/>
      <c r="W82" s="1515"/>
      <c r="X82" s="1515"/>
      <c r="Y82" s="1515"/>
      <c r="Z82" s="2100"/>
      <c r="AA82" s="1911"/>
      <c r="AB82" s="1490"/>
      <c r="AC82" s="1490"/>
      <c r="AD82" s="1490"/>
      <c r="AE82" s="1490"/>
      <c r="AF82" s="1490"/>
      <c r="AG82" s="1490"/>
      <c r="AH82" s="1490"/>
      <c r="AI82" s="1490"/>
      <c r="AJ82" s="1490"/>
      <c r="AK82" s="1490"/>
      <c r="AL82" s="1490"/>
      <c r="AM82" s="1533"/>
      <c r="AN82" s="1928"/>
      <c r="AO82" s="1935"/>
      <c r="AP82" s="1494"/>
      <c r="AQ82" s="1494"/>
      <c r="AR82" s="1494"/>
      <c r="AS82" s="1494"/>
      <c r="AT82" s="1495"/>
      <c r="AU82" s="1495"/>
      <c r="AV82" s="1495"/>
      <c r="AW82" s="1495"/>
      <c r="AX82" s="1494"/>
      <c r="AY82" s="1495"/>
      <c r="AZ82" s="1494"/>
      <c r="BA82" s="1494"/>
      <c r="BB82" s="1494"/>
      <c r="BC82" s="1494"/>
      <c r="BD82" s="1534"/>
      <c r="BE82" s="1534"/>
      <c r="BF82" s="1534"/>
      <c r="BG82" s="1534"/>
      <c r="BH82" s="1534"/>
      <c r="BI82" s="1534"/>
      <c r="BJ82" s="1534"/>
      <c r="BK82" s="1534"/>
      <c r="BL82" s="1534"/>
      <c r="BM82" s="1534"/>
      <c r="BN82" s="1534"/>
      <c r="BO82" s="1534"/>
      <c r="BP82" s="1534"/>
      <c r="BQ82" s="1534"/>
      <c r="BR82" s="1534"/>
      <c r="BS82" s="1534"/>
      <c r="BT82" s="1534"/>
      <c r="BU82" s="1534"/>
      <c r="BV82" s="1534"/>
      <c r="BW82" s="1534"/>
      <c r="BX82" s="1534"/>
      <c r="BY82" s="1534"/>
      <c r="BZ82" s="1534"/>
      <c r="CA82" s="1534"/>
      <c r="CB82" s="1534"/>
      <c r="CC82" s="1534"/>
      <c r="CD82" s="1534"/>
      <c r="CE82" s="1534"/>
      <c r="CF82" s="1534"/>
      <c r="CG82" s="1534"/>
      <c r="CH82" s="1534"/>
      <c r="CI82" s="1649"/>
      <c r="CM82" s="446"/>
      <c r="CN82" s="447"/>
      <c r="CO82" s="447"/>
      <c r="CP82" s="447"/>
      <c r="CQ82" s="447"/>
      <c r="CR82" s="447"/>
      <c r="CS82" s="447"/>
      <c r="CT82" s="447"/>
      <c r="CU82" s="447"/>
      <c r="CV82" s="447"/>
      <c r="CW82" s="448"/>
    </row>
    <row r="83" spans="1:113" s="939" customFormat="1" ht="15.75" customHeight="1" thickBot="1" x14ac:dyDescent="0.3">
      <c r="A83" s="1377" t="str">
        <f>A502</f>
        <v>stoom 10 bara</v>
      </c>
      <c r="B83" s="962" t="str">
        <f t="shared" ca="1" si="13"/>
        <v>GJ</v>
      </c>
      <c r="C83" s="1582">
        <f t="shared" si="9"/>
        <v>3.8856721948832273E-3</v>
      </c>
      <c r="D83" s="1478"/>
      <c r="E83" s="1529">
        <v>-724200</v>
      </c>
      <c r="F83" s="1492"/>
      <c r="G83" s="1492"/>
      <c r="H83" s="1492"/>
      <c r="I83" s="1492"/>
      <c r="J83" s="1492"/>
      <c r="K83" s="1492"/>
      <c r="L83" s="2239">
        <v>-200638.25</v>
      </c>
      <c r="M83" s="1492"/>
      <c r="N83" s="1515"/>
      <c r="O83" s="1517"/>
      <c r="P83" s="1529"/>
      <c r="Q83" s="1492">
        <v>-106382.942754011</v>
      </c>
      <c r="R83" s="1515"/>
      <c r="S83" s="1515"/>
      <c r="T83" s="2308"/>
      <c r="U83" s="1515"/>
      <c r="V83" s="1515"/>
      <c r="W83" s="1515"/>
      <c r="X83" s="1515"/>
      <c r="Y83" s="1515"/>
      <c r="Z83" s="2100"/>
      <c r="AA83" s="1911">
        <v>42192.646639683167</v>
      </c>
      <c r="AB83" s="1490"/>
      <c r="AC83" s="1490">
        <v>80255.3</v>
      </c>
      <c r="AD83" s="1490">
        <v>161160</v>
      </c>
      <c r="AE83" s="1490"/>
      <c r="AF83" s="1490"/>
      <c r="AG83" s="1490"/>
      <c r="AH83" s="1490"/>
      <c r="AI83" s="1490"/>
      <c r="AJ83" s="1490"/>
      <c r="AK83" s="1490"/>
      <c r="AL83" s="1490"/>
      <c r="AM83" s="1533"/>
      <c r="AN83" s="1928"/>
      <c r="AO83" s="1935"/>
      <c r="AP83" s="1494"/>
      <c r="AQ83" s="1494"/>
      <c r="AR83" s="1494">
        <v>182325</v>
      </c>
      <c r="AS83" s="1494">
        <v>182325</v>
      </c>
      <c r="AT83" s="1495">
        <v>182325</v>
      </c>
      <c r="AU83" s="1495">
        <v>236045</v>
      </c>
      <c r="AV83" s="1495">
        <v>-35406.75</v>
      </c>
      <c r="AW83" s="1495"/>
      <c r="AX83" s="1494"/>
      <c r="AY83" s="1495"/>
      <c r="AZ83" s="1494"/>
      <c r="BA83" s="1494"/>
      <c r="BB83" s="1494"/>
      <c r="BC83" s="1494"/>
      <c r="BD83" s="1534"/>
      <c r="BE83" s="1534"/>
      <c r="BF83" s="1534"/>
      <c r="BG83" s="1534"/>
      <c r="BH83" s="1534"/>
      <c r="BI83" s="1534"/>
      <c r="BJ83" s="1534"/>
      <c r="BK83" s="1534"/>
      <c r="BL83" s="1534"/>
      <c r="BM83" s="1534"/>
      <c r="BN83" s="1534"/>
      <c r="BO83" s="1534"/>
      <c r="BP83" s="1534"/>
      <c r="BQ83" s="1534"/>
      <c r="BR83" s="1534"/>
      <c r="BS83" s="1534"/>
      <c r="BT83" s="1534"/>
      <c r="BU83" s="1534"/>
      <c r="BV83" s="1534"/>
      <c r="BW83" s="1534"/>
      <c r="BX83" s="1534"/>
      <c r="BY83" s="1534"/>
      <c r="BZ83" s="1534"/>
      <c r="CA83" s="1534"/>
      <c r="CB83" s="1534"/>
      <c r="CC83" s="1534"/>
      <c r="CD83" s="1534"/>
      <c r="CE83" s="1534"/>
      <c r="CF83" s="1534"/>
      <c r="CG83" s="1534"/>
      <c r="CH83" s="1534"/>
      <c r="CI83" s="1649"/>
      <c r="CM83" s="446"/>
      <c r="CN83" s="447"/>
      <c r="CO83" s="447"/>
      <c r="CP83" s="447"/>
      <c r="CQ83" s="447"/>
      <c r="CR83" s="447"/>
      <c r="CS83" s="447"/>
      <c r="CT83" s="447"/>
      <c r="CU83" s="447"/>
      <c r="CV83" s="447"/>
      <c r="CW83" s="448"/>
    </row>
    <row r="84" spans="1:113" s="939" customFormat="1" ht="15.75" customHeight="1" x14ac:dyDescent="0.25">
      <c r="A84" s="1377" t="str">
        <f t="shared" ref="A84:A87" si="14">A503</f>
        <v>stoom 1,7 bara</v>
      </c>
      <c r="B84" s="962" t="str">
        <f t="shared" ca="1" si="13"/>
        <v>GJ</v>
      </c>
      <c r="C84" s="1582">
        <f t="shared" si="9"/>
        <v>0</v>
      </c>
      <c r="D84" s="1478"/>
      <c r="E84" s="1529"/>
      <c r="F84" s="1492"/>
      <c r="G84" s="1492"/>
      <c r="H84" s="1492"/>
      <c r="I84" s="1492"/>
      <c r="J84" s="1492"/>
      <c r="K84" s="1492"/>
      <c r="L84" s="2248"/>
      <c r="M84" s="2248"/>
      <c r="N84" s="1515"/>
      <c r="O84" s="2246"/>
      <c r="P84" s="2339">
        <v>-25328.511794912301</v>
      </c>
      <c r="Q84" s="1492"/>
      <c r="R84" s="1515"/>
      <c r="S84" s="1515"/>
      <c r="T84" s="2309"/>
      <c r="U84" s="1515"/>
      <c r="V84" s="1515"/>
      <c r="W84" s="1515"/>
      <c r="X84" s="1515"/>
      <c r="Y84" s="1515"/>
      <c r="Z84" s="2100"/>
      <c r="AA84" s="1911">
        <v>25328.51179491232</v>
      </c>
      <c r="AB84" s="1490"/>
      <c r="AC84" s="1490"/>
      <c r="AD84" s="1490"/>
      <c r="AE84" s="1490"/>
      <c r="AF84" s="1490"/>
      <c r="AG84" s="1490"/>
      <c r="AH84" s="1490"/>
      <c r="AI84" s="1490"/>
      <c r="AJ84" s="1490"/>
      <c r="AK84" s="1490"/>
      <c r="AL84" s="1490"/>
      <c r="AM84" s="1533"/>
      <c r="AN84" s="1928"/>
      <c r="AO84" s="1935"/>
      <c r="AP84" s="1494"/>
      <c r="AQ84" s="1494"/>
      <c r="AR84" s="1494"/>
      <c r="AS84" s="1494"/>
      <c r="AT84" s="1495"/>
      <c r="AU84" s="1495"/>
      <c r="AV84" s="1495"/>
      <c r="AW84" s="1495"/>
      <c r="AX84" s="1494"/>
      <c r="AY84" s="1495"/>
      <c r="AZ84" s="1494"/>
      <c r="BA84" s="1494"/>
      <c r="BB84" s="1494"/>
      <c r="BC84" s="1494"/>
      <c r="BD84" s="1534"/>
      <c r="BE84" s="1534"/>
      <c r="BF84" s="1534"/>
      <c r="BG84" s="1534"/>
      <c r="BH84" s="1534"/>
      <c r="BI84" s="1534"/>
      <c r="BJ84" s="1534"/>
      <c r="BK84" s="1534"/>
      <c r="BL84" s="1534"/>
      <c r="BM84" s="1534"/>
      <c r="BN84" s="1534"/>
      <c r="BO84" s="1534"/>
      <c r="BP84" s="1534"/>
      <c r="BQ84" s="1534"/>
      <c r="BR84" s="1534"/>
      <c r="BS84" s="1534"/>
      <c r="BT84" s="1534"/>
      <c r="BU84" s="1534"/>
      <c r="BV84" s="1534"/>
      <c r="BW84" s="1534"/>
      <c r="BX84" s="1534"/>
      <c r="BY84" s="1534"/>
      <c r="BZ84" s="1534"/>
      <c r="CA84" s="1534"/>
      <c r="CB84" s="1534"/>
      <c r="CC84" s="1534"/>
      <c r="CD84" s="1534"/>
      <c r="CE84" s="1534"/>
      <c r="CF84" s="1534"/>
      <c r="CG84" s="1534"/>
      <c r="CH84" s="1534"/>
      <c r="CI84" s="1649"/>
      <c r="CM84" s="446"/>
      <c r="CN84" s="447"/>
      <c r="CO84" s="447"/>
      <c r="CP84" s="447"/>
      <c r="CQ84" s="447"/>
      <c r="CR84" s="447"/>
      <c r="CS84" s="447"/>
      <c r="CT84" s="447"/>
      <c r="CU84" s="447"/>
      <c r="CV84" s="447"/>
      <c r="CW84" s="448"/>
    </row>
    <row r="85" spans="1:113" s="939" customFormat="1" ht="15.75" customHeight="1" x14ac:dyDescent="0.25">
      <c r="A85" s="1377" t="str">
        <f t="shared" si="14"/>
        <v>stoom u bara</v>
      </c>
      <c r="B85" s="962" t="str">
        <f t="shared" ca="1" si="13"/>
        <v>GJ</v>
      </c>
      <c r="C85" s="1582">
        <f t="shared" si="9"/>
        <v>0</v>
      </c>
      <c r="D85" s="1478"/>
      <c r="E85" s="1529"/>
      <c r="F85" s="1492"/>
      <c r="G85" s="1492"/>
      <c r="H85" s="1492"/>
      <c r="I85" s="1492"/>
      <c r="J85" s="1492"/>
      <c r="K85" s="1492"/>
      <c r="L85" s="2248"/>
      <c r="M85" s="2248"/>
      <c r="N85" s="1515"/>
      <c r="O85" s="2246"/>
      <c r="P85" s="1529"/>
      <c r="Q85" s="1492"/>
      <c r="R85" s="1515"/>
      <c r="S85" s="1515"/>
      <c r="T85" s="2309"/>
      <c r="U85" s="1515"/>
      <c r="V85" s="1515"/>
      <c r="W85" s="1515"/>
      <c r="X85" s="1515"/>
      <c r="Y85" s="1515"/>
      <c r="Z85" s="2100"/>
      <c r="AA85" s="1911"/>
      <c r="AB85" s="1490"/>
      <c r="AC85" s="1490"/>
      <c r="AD85" s="1490"/>
      <c r="AE85" s="1490"/>
      <c r="AF85" s="1490"/>
      <c r="AG85" s="1490"/>
      <c r="AH85" s="1490"/>
      <c r="AI85" s="1490"/>
      <c r="AJ85" s="1490"/>
      <c r="AK85" s="1490"/>
      <c r="AL85" s="1490"/>
      <c r="AM85" s="1533"/>
      <c r="AN85" s="1928"/>
      <c r="AO85" s="1935"/>
      <c r="AP85" s="1494"/>
      <c r="AQ85" s="1494"/>
      <c r="AR85" s="1494"/>
      <c r="AS85" s="1494"/>
      <c r="AT85" s="1495"/>
      <c r="AU85" s="1495"/>
      <c r="AV85" s="1495"/>
      <c r="AW85" s="1495"/>
      <c r="AX85" s="1494"/>
      <c r="AY85" s="1495"/>
      <c r="AZ85" s="1494"/>
      <c r="BA85" s="1494"/>
      <c r="BB85" s="1494"/>
      <c r="BC85" s="1494"/>
      <c r="BD85" s="1534"/>
      <c r="BE85" s="1534"/>
      <c r="BF85" s="1534"/>
      <c r="BG85" s="1534"/>
      <c r="BH85" s="1534"/>
      <c r="BI85" s="1534"/>
      <c r="BJ85" s="1534"/>
      <c r="BK85" s="1534"/>
      <c r="BL85" s="1534"/>
      <c r="BM85" s="1534"/>
      <c r="BN85" s="1534"/>
      <c r="BO85" s="1534"/>
      <c r="BP85" s="1534"/>
      <c r="BQ85" s="1534"/>
      <c r="BR85" s="1534"/>
      <c r="BS85" s="1534"/>
      <c r="BT85" s="1534"/>
      <c r="BU85" s="1534"/>
      <c r="BV85" s="1534"/>
      <c r="BW85" s="1534"/>
      <c r="BX85" s="1534"/>
      <c r="BY85" s="1534"/>
      <c r="BZ85" s="1534"/>
      <c r="CA85" s="1534"/>
      <c r="CB85" s="1534"/>
      <c r="CC85" s="1534"/>
      <c r="CD85" s="1534"/>
      <c r="CE85" s="1534"/>
      <c r="CF85" s="1534"/>
      <c r="CG85" s="1534"/>
      <c r="CH85" s="1534"/>
      <c r="CI85" s="1649"/>
      <c r="CM85" s="446"/>
      <c r="CN85" s="447"/>
      <c r="CO85" s="447"/>
      <c r="CP85" s="447"/>
      <c r="CQ85" s="447"/>
      <c r="CR85" s="447"/>
      <c r="CS85" s="447"/>
      <c r="CT85" s="447"/>
      <c r="CU85" s="447"/>
      <c r="CV85" s="447"/>
      <c r="CW85" s="448"/>
    </row>
    <row r="86" spans="1:113" s="939" customFormat="1" ht="15.75" customHeight="1" x14ac:dyDescent="0.25">
      <c r="A86" s="1377" t="str">
        <f t="shared" si="14"/>
        <v>stoom v bara</v>
      </c>
      <c r="B86" s="962" t="str">
        <f t="shared" ca="1" si="13"/>
        <v>GJ</v>
      </c>
      <c r="C86" s="1582">
        <f t="shared" si="9"/>
        <v>0</v>
      </c>
      <c r="D86" s="1478"/>
      <c r="E86" s="1529"/>
      <c r="F86" s="1492"/>
      <c r="G86" s="1492"/>
      <c r="H86" s="1492"/>
      <c r="I86" s="1492"/>
      <c r="J86" s="1492"/>
      <c r="K86" s="1492"/>
      <c r="L86" s="2248"/>
      <c r="M86" s="2248"/>
      <c r="N86" s="1515"/>
      <c r="O86" s="2246"/>
      <c r="P86" s="1529"/>
      <c r="Q86" s="1492"/>
      <c r="R86" s="1515"/>
      <c r="S86" s="1515"/>
      <c r="T86" s="2309"/>
      <c r="U86" s="1515"/>
      <c r="V86" s="1515"/>
      <c r="W86" s="1515"/>
      <c r="X86" s="1515"/>
      <c r="Y86" s="1515"/>
      <c r="Z86" s="2100"/>
      <c r="AA86" s="1911"/>
      <c r="AB86" s="1490"/>
      <c r="AC86" s="1490"/>
      <c r="AD86" s="1490"/>
      <c r="AE86" s="1490"/>
      <c r="AF86" s="1490"/>
      <c r="AG86" s="1490"/>
      <c r="AH86" s="1490"/>
      <c r="AI86" s="1490"/>
      <c r="AJ86" s="1490"/>
      <c r="AK86" s="1490"/>
      <c r="AL86" s="1490"/>
      <c r="AM86" s="1533"/>
      <c r="AN86" s="1928"/>
      <c r="AO86" s="1935"/>
      <c r="AP86" s="1494"/>
      <c r="AQ86" s="1494"/>
      <c r="AR86" s="1494"/>
      <c r="AS86" s="1494"/>
      <c r="AT86" s="1495"/>
      <c r="AU86" s="1495"/>
      <c r="AV86" s="1495"/>
      <c r="AW86" s="1495"/>
      <c r="AX86" s="1494"/>
      <c r="AY86" s="1495"/>
      <c r="AZ86" s="1494"/>
      <c r="BA86" s="1494"/>
      <c r="BB86" s="1494"/>
      <c r="BC86" s="1494"/>
      <c r="BD86" s="1534"/>
      <c r="BE86" s="1534"/>
      <c r="BF86" s="1534"/>
      <c r="BG86" s="1534"/>
      <c r="BH86" s="1534"/>
      <c r="BI86" s="1534"/>
      <c r="BJ86" s="1534"/>
      <c r="BK86" s="1534"/>
      <c r="BL86" s="1534"/>
      <c r="BM86" s="1534"/>
      <c r="BN86" s="1534"/>
      <c r="BO86" s="1534"/>
      <c r="BP86" s="1534"/>
      <c r="BQ86" s="1534"/>
      <c r="BR86" s="1534"/>
      <c r="BS86" s="1534"/>
      <c r="BT86" s="1534"/>
      <c r="BU86" s="1534"/>
      <c r="BV86" s="1534"/>
      <c r="BW86" s="1534"/>
      <c r="BX86" s="1534"/>
      <c r="BY86" s="1534"/>
      <c r="BZ86" s="1534"/>
      <c r="CA86" s="1534"/>
      <c r="CB86" s="1534"/>
      <c r="CC86" s="1534"/>
      <c r="CD86" s="1534"/>
      <c r="CE86" s="1534"/>
      <c r="CF86" s="1534"/>
      <c r="CG86" s="1534"/>
      <c r="CH86" s="1534"/>
      <c r="CI86" s="1649"/>
      <c r="CM86" s="446"/>
      <c r="CN86" s="447"/>
      <c r="CO86" s="447"/>
      <c r="CP86" s="447"/>
      <c r="CQ86" s="447"/>
      <c r="CR86" s="447"/>
      <c r="CS86" s="447"/>
      <c r="CT86" s="447"/>
      <c r="CU86" s="447"/>
      <c r="CV86" s="447"/>
      <c r="CW86" s="448"/>
    </row>
    <row r="87" spans="1:113" s="939" customFormat="1" ht="15.75" customHeight="1" thickBot="1" x14ac:dyDescent="0.3">
      <c r="A87" s="2184" t="str">
        <f t="shared" si="14"/>
        <v>stoom w bara</v>
      </c>
      <c r="B87" s="963" t="str">
        <f t="shared" ca="1" si="13"/>
        <v>GJ</v>
      </c>
      <c r="C87" s="1583">
        <f t="shared" si="9"/>
        <v>0</v>
      </c>
      <c r="D87" s="1498"/>
      <c r="E87" s="1535"/>
      <c r="F87" s="1536"/>
      <c r="G87" s="1536"/>
      <c r="H87" s="1536"/>
      <c r="I87" s="1536"/>
      <c r="J87" s="1536"/>
      <c r="K87" s="1536"/>
      <c r="L87" s="1492"/>
      <c r="M87" s="1492"/>
      <c r="N87" s="1537"/>
      <c r="O87" s="1502"/>
      <c r="P87" s="1535"/>
      <c r="Q87" s="1536"/>
      <c r="R87" s="1537"/>
      <c r="S87" s="1537"/>
      <c r="T87" s="2311"/>
      <c r="U87" s="1537"/>
      <c r="V87" s="1537"/>
      <c r="W87" s="1537"/>
      <c r="X87" s="1537"/>
      <c r="Y87" s="1537"/>
      <c r="Z87" s="2100"/>
      <c r="AA87" s="2260"/>
      <c r="AB87" s="1500"/>
      <c r="AC87" s="1500"/>
      <c r="AD87" s="1500"/>
      <c r="AE87" s="1500"/>
      <c r="AF87" s="1500"/>
      <c r="AG87" s="1500"/>
      <c r="AH87" s="1500"/>
      <c r="AI87" s="1500"/>
      <c r="AJ87" s="1500"/>
      <c r="AK87" s="1500"/>
      <c r="AL87" s="1500"/>
      <c r="AM87" s="1650"/>
      <c r="AN87" s="1928"/>
      <c r="AO87" s="1936"/>
      <c r="AP87" s="1500"/>
      <c r="AQ87" s="1500"/>
      <c r="AR87" s="1500"/>
      <c r="AS87" s="1500"/>
      <c r="AT87" s="1501"/>
      <c r="AU87" s="1501"/>
      <c r="AV87" s="1501"/>
      <c r="AW87" s="1501"/>
      <c r="AX87" s="1500"/>
      <c r="AY87" s="1501"/>
      <c r="AZ87" s="1500"/>
      <c r="BA87" s="1500"/>
      <c r="BB87" s="1500"/>
      <c r="BC87" s="1500"/>
      <c r="BD87" s="1538"/>
      <c r="BE87" s="1538"/>
      <c r="BF87" s="1538"/>
      <c r="BG87" s="1538"/>
      <c r="BH87" s="1538"/>
      <c r="BI87" s="1538"/>
      <c r="BJ87" s="1538"/>
      <c r="BK87" s="1538"/>
      <c r="BL87" s="1538"/>
      <c r="BM87" s="1538"/>
      <c r="BN87" s="1538"/>
      <c r="BO87" s="1538"/>
      <c r="BP87" s="1538"/>
      <c r="BQ87" s="1538"/>
      <c r="BR87" s="1538"/>
      <c r="BS87" s="1538"/>
      <c r="BT87" s="1538"/>
      <c r="BU87" s="1538"/>
      <c r="BV87" s="1538"/>
      <c r="BW87" s="1538"/>
      <c r="BX87" s="1538"/>
      <c r="BY87" s="1538"/>
      <c r="BZ87" s="1538"/>
      <c r="CA87" s="1538"/>
      <c r="CB87" s="1538"/>
      <c r="CC87" s="1538"/>
      <c r="CD87" s="1538"/>
      <c r="CE87" s="1538"/>
      <c r="CF87" s="1538"/>
      <c r="CG87" s="1538"/>
      <c r="CH87" s="1538"/>
      <c r="CI87" s="1650"/>
      <c r="CM87" s="446"/>
      <c r="CN87" s="447"/>
      <c r="CO87" s="447"/>
      <c r="CP87" s="447"/>
      <c r="CQ87" s="447"/>
      <c r="CR87" s="447"/>
      <c r="CS87" s="447"/>
      <c r="CT87" s="447"/>
      <c r="CU87" s="447"/>
      <c r="CV87" s="447"/>
      <c r="CW87" s="448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449"/>
      <c r="CN88" s="450"/>
      <c r="CO88" s="450"/>
      <c r="CP88" s="450"/>
      <c r="CQ88" s="450"/>
      <c r="CR88" s="450"/>
      <c r="CS88" s="450"/>
      <c r="CT88" s="450"/>
      <c r="CU88" s="450"/>
      <c r="CV88" s="450"/>
      <c r="CW88" s="451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449"/>
      <c r="CN89" s="450"/>
      <c r="CO89" s="450"/>
      <c r="CP89" s="450"/>
      <c r="CQ89" s="450"/>
      <c r="CR89" s="450"/>
      <c r="CS89" s="450"/>
      <c r="CT89" s="450"/>
      <c r="CU89" s="450"/>
      <c r="CV89" s="450"/>
      <c r="CW89" s="451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449"/>
      <c r="CN90" s="450"/>
      <c r="CO90" s="450"/>
      <c r="CP90" s="450"/>
      <c r="CQ90" s="450"/>
      <c r="CR90" s="450"/>
      <c r="CS90" s="450"/>
      <c r="CT90" s="450"/>
      <c r="CU90" s="450"/>
      <c r="CV90" s="450"/>
      <c r="CW90" s="451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449"/>
      <c r="CN91" s="450"/>
      <c r="CO91" s="450"/>
      <c r="CP91" s="450"/>
      <c r="CQ91" s="450"/>
      <c r="CR91" s="450"/>
      <c r="CS91" s="450"/>
      <c r="CT91" s="450"/>
      <c r="CU91" s="450"/>
      <c r="CV91" s="450"/>
      <c r="CW91" s="451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449"/>
      <c r="CN92" s="450"/>
      <c r="CO92" s="450"/>
      <c r="CP92" s="450"/>
      <c r="CQ92" s="450"/>
      <c r="CR92" s="450"/>
      <c r="CS92" s="450"/>
      <c r="CT92" s="450"/>
      <c r="CU92" s="450"/>
      <c r="CV92" s="450"/>
      <c r="CW92" s="451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449"/>
      <c r="CN93" s="450"/>
      <c r="CO93" s="450"/>
      <c r="CP93" s="450"/>
      <c r="CQ93" s="450"/>
      <c r="CR93" s="450"/>
      <c r="CS93" s="450"/>
      <c r="CT93" s="450"/>
      <c r="CU93" s="450"/>
      <c r="CV93" s="450"/>
      <c r="CW93" s="451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7.5763098227239922</v>
      </c>
      <c r="C94" s="1585">
        <f ca="1">SUM(D94:CI94)</f>
        <v>378815.49113619962</v>
      </c>
      <c r="D94" s="1556">
        <f ca="1">$B94*D12</f>
        <v>378815.49113619962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446"/>
      <c r="CN94" s="447"/>
      <c r="CO94" s="447"/>
      <c r="CP94" s="447"/>
      <c r="CQ94" s="447"/>
      <c r="CR94" s="447"/>
      <c r="CS94" s="447"/>
      <c r="CT94" s="447"/>
      <c r="CU94" s="447"/>
      <c r="CV94" s="447"/>
      <c r="CW94" s="448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449"/>
      <c r="CN95" s="450"/>
      <c r="CO95" s="450"/>
      <c r="CP95" s="450"/>
      <c r="CQ95" s="450"/>
      <c r="CR95" s="450"/>
      <c r="CS95" s="450"/>
      <c r="CT95" s="450"/>
      <c r="CU95" s="450"/>
      <c r="CV95" s="450"/>
      <c r="CW95" s="451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449"/>
      <c r="CN96" s="450"/>
      <c r="CO96" s="450"/>
      <c r="CP96" s="450"/>
      <c r="CQ96" s="450"/>
      <c r="CR96" s="450"/>
      <c r="CS96" s="450"/>
      <c r="CT96" s="450"/>
      <c r="CU96" s="450"/>
      <c r="CV96" s="450"/>
      <c r="CW96" s="451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449"/>
      <c r="CN97" s="450"/>
      <c r="CO97" s="450"/>
      <c r="CP97" s="450"/>
      <c r="CQ97" s="450"/>
      <c r="CR97" s="450"/>
      <c r="CS97" s="450"/>
      <c r="CT97" s="450"/>
      <c r="CU97" s="450"/>
      <c r="CV97" s="450"/>
      <c r="CW97" s="451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449"/>
      <c r="CN98" s="450"/>
      <c r="CO98" s="450"/>
      <c r="CP98" s="450"/>
      <c r="CQ98" s="450"/>
      <c r="CR98" s="450"/>
      <c r="CS98" s="450"/>
      <c r="CT98" s="450"/>
      <c r="CU98" s="450"/>
      <c r="CV98" s="450"/>
      <c r="CW98" s="451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15">IF(TRIM(A99)=""," ",INDIRECT("c"&amp;TEXT(246+MATCH((A99),$A$247:$A$484,0),0)))</f>
        <v>3.2508000000000004</v>
      </c>
      <c r="C99" s="1587">
        <f t="shared" ref="C99:C125" ca="1" si="16">SUM(D99:CI99)</f>
        <v>1227177.0000000002</v>
      </c>
      <c r="D99" s="1559">
        <f ca="1">IF(ISNUMBER($B99),$B99*D17,0)</f>
        <v>0</v>
      </c>
      <c r="E99" s="1560">
        <f t="shared" ref="E99:Q114" ca="1" si="17">IF(ISNUMBER($B99),$B99*E17,0)</f>
        <v>0</v>
      </c>
      <c r="F99" s="1560">
        <f t="shared" ca="1" si="17"/>
        <v>0</v>
      </c>
      <c r="G99" s="1560">
        <f t="shared" ca="1" si="17"/>
        <v>520128.00000000006</v>
      </c>
      <c r="H99" s="1560">
        <f t="shared" ca="1" si="17"/>
        <v>617652.00000000012</v>
      </c>
      <c r="I99" s="1560">
        <f t="shared" ca="1" si="17"/>
        <v>0</v>
      </c>
      <c r="J99" s="1560">
        <f t="shared" ca="1" si="17"/>
        <v>0</v>
      </c>
      <c r="K99" s="1564">
        <f t="shared" ca="1" si="17"/>
        <v>0</v>
      </c>
      <c r="L99" s="1564">
        <f t="shared" ca="1" si="17"/>
        <v>0</v>
      </c>
      <c r="M99" s="1564">
        <f t="shared" ca="1" si="17"/>
        <v>0</v>
      </c>
      <c r="N99" s="1564">
        <f t="shared" ca="1" si="17"/>
        <v>0</v>
      </c>
      <c r="O99" s="1564">
        <f t="shared" ca="1" si="17"/>
        <v>0</v>
      </c>
      <c r="P99" s="1560">
        <f t="shared" ca="1" si="17"/>
        <v>0</v>
      </c>
      <c r="Q99" s="1564">
        <f t="shared" ca="1" si="17"/>
        <v>0</v>
      </c>
      <c r="R99" s="1564">
        <f t="shared" ref="R99:Y99" ca="1" si="18">IF(ISNUMBER($B99),$B99*R17,0)</f>
        <v>0</v>
      </c>
      <c r="S99" s="1564">
        <f t="shared" ca="1" si="18"/>
        <v>0</v>
      </c>
      <c r="T99" s="1564">
        <f t="shared" ca="1" si="18"/>
        <v>0</v>
      </c>
      <c r="U99" s="1564">
        <f t="shared" ca="1" si="18"/>
        <v>0</v>
      </c>
      <c r="V99" s="1564">
        <f t="shared" ca="1" si="18"/>
        <v>0</v>
      </c>
      <c r="W99" s="1564">
        <f t="shared" ca="1" si="18"/>
        <v>0</v>
      </c>
      <c r="X99" s="1564">
        <f t="shared" ca="1" si="18"/>
        <v>0</v>
      </c>
      <c r="Y99" s="1564">
        <f t="shared" ca="1" si="18"/>
        <v>0</v>
      </c>
      <c r="Z99" s="1565"/>
      <c r="AA99" s="1961">
        <f t="shared" ref="AA99:AC103" ca="1" si="19">IF(ISNUMBER($B99),$B99*AA17,0)</f>
        <v>0</v>
      </c>
      <c r="AB99" s="1560">
        <f t="shared" ca="1" si="19"/>
        <v>0</v>
      </c>
      <c r="AC99" s="1560">
        <f t="shared" ca="1" si="19"/>
        <v>8127.0000000000009</v>
      </c>
      <c r="AD99" s="1560">
        <f t="shared" ref="AD99:AM99" ca="1" si="20">IF(ISNUMBER($B99),$B99*AD17,0)</f>
        <v>0</v>
      </c>
      <c r="AE99" s="1560">
        <f t="shared" ca="1" si="20"/>
        <v>0</v>
      </c>
      <c r="AF99" s="1560">
        <f t="shared" ca="1" si="20"/>
        <v>0</v>
      </c>
      <c r="AG99" s="1560">
        <f t="shared" ca="1" si="20"/>
        <v>0</v>
      </c>
      <c r="AH99" s="1560">
        <f t="shared" ca="1" si="20"/>
        <v>0</v>
      </c>
      <c r="AI99" s="1560">
        <f t="shared" ca="1" si="20"/>
        <v>0</v>
      </c>
      <c r="AJ99" s="1560">
        <f t="shared" ca="1" si="20"/>
        <v>0</v>
      </c>
      <c r="AK99" s="1560">
        <f t="shared" ca="1" si="20"/>
        <v>0</v>
      </c>
      <c r="AL99" s="1560">
        <f t="shared" ca="1" si="20"/>
        <v>0</v>
      </c>
      <c r="AM99" s="1560">
        <f t="shared" ca="1" si="20"/>
        <v>0</v>
      </c>
      <c r="AN99" s="1486"/>
      <c r="AO99" s="1559">
        <f t="shared" ref="AO99:CI100" ca="1" si="21">$B99*AO17</f>
        <v>0</v>
      </c>
      <c r="AP99" s="1560">
        <f t="shared" ref="AP99:AR99" ca="1" si="22">$B99*AP17</f>
        <v>0</v>
      </c>
      <c r="AQ99" s="1560">
        <f t="shared" ca="1" si="22"/>
        <v>0</v>
      </c>
      <c r="AR99" s="1560">
        <f t="shared" ca="1" si="22"/>
        <v>48762.000000000007</v>
      </c>
      <c r="AS99" s="1560">
        <f t="shared" ca="1" si="21"/>
        <v>32508.000000000004</v>
      </c>
      <c r="AT99" s="1560">
        <f t="shared" ca="1" si="21"/>
        <v>0</v>
      </c>
      <c r="AU99" s="1560">
        <f t="shared" ca="1" si="21"/>
        <v>0</v>
      </c>
      <c r="AV99" s="1560">
        <f t="shared" ca="1" si="21"/>
        <v>0</v>
      </c>
      <c r="AW99" s="1560">
        <f t="shared" ca="1" si="21"/>
        <v>0</v>
      </c>
      <c r="AX99" s="1560">
        <f t="shared" ca="1" si="21"/>
        <v>0</v>
      </c>
      <c r="AY99" s="1560">
        <f t="shared" ca="1" si="21"/>
        <v>0</v>
      </c>
      <c r="AZ99" s="1560">
        <f t="shared" ca="1" si="21"/>
        <v>0</v>
      </c>
      <c r="BA99" s="1560">
        <f t="shared" ca="1" si="21"/>
        <v>0</v>
      </c>
      <c r="BB99" s="1560">
        <f t="shared" ca="1" si="21"/>
        <v>0</v>
      </c>
      <c r="BC99" s="1560">
        <f t="shared" ca="1" si="21"/>
        <v>0</v>
      </c>
      <c r="BD99" s="1560">
        <f t="shared" ca="1" si="21"/>
        <v>0</v>
      </c>
      <c r="BE99" s="1560">
        <f t="shared" ca="1" si="21"/>
        <v>0</v>
      </c>
      <c r="BF99" s="1560">
        <f t="shared" ca="1" si="21"/>
        <v>0</v>
      </c>
      <c r="BG99" s="1560">
        <f t="shared" ca="1" si="21"/>
        <v>0</v>
      </c>
      <c r="BH99" s="1560">
        <f t="shared" ca="1" si="21"/>
        <v>0</v>
      </c>
      <c r="BI99" s="1560">
        <f t="shared" ca="1" si="21"/>
        <v>0</v>
      </c>
      <c r="BJ99" s="1560">
        <f t="shared" ca="1" si="21"/>
        <v>0</v>
      </c>
      <c r="BK99" s="1560">
        <f t="shared" ca="1" si="21"/>
        <v>0</v>
      </c>
      <c r="BL99" s="1560">
        <f t="shared" ca="1" si="21"/>
        <v>0</v>
      </c>
      <c r="BM99" s="1560">
        <f t="shared" ca="1" si="21"/>
        <v>0</v>
      </c>
      <c r="BN99" s="1560">
        <f t="shared" ca="1" si="21"/>
        <v>0</v>
      </c>
      <c r="BO99" s="1560">
        <f t="shared" ca="1" si="21"/>
        <v>0</v>
      </c>
      <c r="BP99" s="1560">
        <f t="shared" ca="1" si="21"/>
        <v>0</v>
      </c>
      <c r="BQ99" s="1560">
        <f t="shared" ca="1" si="21"/>
        <v>0</v>
      </c>
      <c r="BR99" s="1560">
        <f t="shared" ca="1" si="21"/>
        <v>0</v>
      </c>
      <c r="BS99" s="1560">
        <f t="shared" ca="1" si="21"/>
        <v>0</v>
      </c>
      <c r="BT99" s="1560">
        <f t="shared" ca="1" si="21"/>
        <v>0</v>
      </c>
      <c r="BU99" s="1560">
        <f t="shared" ca="1" si="21"/>
        <v>0</v>
      </c>
      <c r="BV99" s="1560">
        <f t="shared" ca="1" si="21"/>
        <v>0</v>
      </c>
      <c r="BW99" s="1560">
        <f t="shared" ca="1" si="21"/>
        <v>0</v>
      </c>
      <c r="BX99" s="1560">
        <f t="shared" ca="1" si="21"/>
        <v>0</v>
      </c>
      <c r="BY99" s="1560">
        <f t="shared" ca="1" si="21"/>
        <v>0</v>
      </c>
      <c r="BZ99" s="1560">
        <f t="shared" ca="1" si="21"/>
        <v>0</v>
      </c>
      <c r="CA99" s="1560">
        <f t="shared" ca="1" si="21"/>
        <v>0</v>
      </c>
      <c r="CB99" s="1560">
        <f t="shared" ca="1" si="21"/>
        <v>0</v>
      </c>
      <c r="CC99" s="1560">
        <f t="shared" ca="1" si="21"/>
        <v>0</v>
      </c>
      <c r="CD99" s="1560">
        <f t="shared" ca="1" si="21"/>
        <v>0</v>
      </c>
      <c r="CE99" s="1560">
        <f t="shared" ca="1" si="21"/>
        <v>0</v>
      </c>
      <c r="CF99" s="1560">
        <f t="shared" ca="1" si="21"/>
        <v>0</v>
      </c>
      <c r="CG99" s="1560">
        <f t="shared" ca="1" si="21"/>
        <v>0</v>
      </c>
      <c r="CH99" s="1560">
        <f t="shared" ca="1" si="21"/>
        <v>0</v>
      </c>
      <c r="CI99" s="1561">
        <f t="shared" ca="1" si="21"/>
        <v>0</v>
      </c>
      <c r="CM99" s="446"/>
      <c r="CN99" s="447"/>
      <c r="CO99" s="447"/>
      <c r="CP99" s="447"/>
      <c r="CQ99" s="447"/>
      <c r="CR99" s="447"/>
      <c r="CS99" s="447"/>
      <c r="CT99" s="447"/>
      <c r="CU99" s="447"/>
      <c r="CV99" s="447"/>
      <c r="CW99" s="448"/>
    </row>
    <row r="100" spans="1:121" s="939" customFormat="1" ht="15.75" customHeight="1" x14ac:dyDescent="0.25">
      <c r="A100" s="940" t="str">
        <f t="shared" ref="A100:A125" si="23">IF(TRIM(A18)="","",A18)</f>
        <v>Gasolie (x1000 L)</v>
      </c>
      <c r="B100" s="977">
        <f t="shared" ca="1" si="15"/>
        <v>35.937150000000003</v>
      </c>
      <c r="C100" s="1576">
        <f t="shared" ca="1" si="16"/>
        <v>0</v>
      </c>
      <c r="D100" s="1566">
        <f t="shared" ref="D100:Q115" ca="1" si="24">IF(ISNUMBER($B100),$B100*D18,0)</f>
        <v>0</v>
      </c>
      <c r="E100" s="1527">
        <f t="shared" ca="1" si="24"/>
        <v>0</v>
      </c>
      <c r="F100" s="1527">
        <f t="shared" ca="1" si="24"/>
        <v>0</v>
      </c>
      <c r="G100" s="1527">
        <f t="shared" ca="1" si="24"/>
        <v>0</v>
      </c>
      <c r="H100" s="1527">
        <f t="shared" ca="1" si="24"/>
        <v>0</v>
      </c>
      <c r="I100" s="1527">
        <f t="shared" ca="1" si="24"/>
        <v>0</v>
      </c>
      <c r="J100" s="1527">
        <f t="shared" ca="1" si="24"/>
        <v>0</v>
      </c>
      <c r="K100" s="1531">
        <f t="shared" ca="1" si="24"/>
        <v>0</v>
      </c>
      <c r="L100" s="1531">
        <f t="shared" ca="1" si="17"/>
        <v>0</v>
      </c>
      <c r="M100" s="1531">
        <f t="shared" ca="1" si="17"/>
        <v>0</v>
      </c>
      <c r="N100" s="1531">
        <f t="shared" ca="1" si="17"/>
        <v>0</v>
      </c>
      <c r="O100" s="1531">
        <f t="shared" ca="1" si="17"/>
        <v>0</v>
      </c>
      <c r="P100" s="1531">
        <f t="shared" ca="1" si="17"/>
        <v>0</v>
      </c>
      <c r="Q100" s="1531">
        <f t="shared" ca="1" si="17"/>
        <v>0</v>
      </c>
      <c r="R100" s="1531">
        <f t="shared" ref="R100:Y100" ca="1" si="25">IF(ISNUMBER($B100),$B100*R18,0)</f>
        <v>0</v>
      </c>
      <c r="S100" s="1531">
        <f t="shared" ca="1" si="25"/>
        <v>0</v>
      </c>
      <c r="T100" s="1531">
        <f t="shared" ca="1" si="25"/>
        <v>0</v>
      </c>
      <c r="U100" s="1531">
        <f t="shared" ca="1" si="25"/>
        <v>0</v>
      </c>
      <c r="V100" s="1531">
        <f t="shared" ca="1" si="25"/>
        <v>0</v>
      </c>
      <c r="W100" s="1531">
        <f t="shared" ca="1" si="25"/>
        <v>0</v>
      </c>
      <c r="X100" s="1531">
        <f t="shared" ca="1" si="25"/>
        <v>0</v>
      </c>
      <c r="Y100" s="1531">
        <f t="shared" ca="1" si="25"/>
        <v>0</v>
      </c>
      <c r="Z100" s="1565"/>
      <c r="AA100" s="1526">
        <f t="shared" ca="1" si="19"/>
        <v>0</v>
      </c>
      <c r="AB100" s="1527">
        <f t="shared" ca="1" si="19"/>
        <v>0</v>
      </c>
      <c r="AC100" s="1527">
        <f t="shared" ca="1" si="19"/>
        <v>0</v>
      </c>
      <c r="AD100" s="1527">
        <f t="shared" ref="AD100:AM100" ca="1" si="26">IF(ISNUMBER($B100),$B100*AD18,0)</f>
        <v>0</v>
      </c>
      <c r="AE100" s="1527">
        <f t="shared" ca="1" si="26"/>
        <v>0</v>
      </c>
      <c r="AF100" s="1527">
        <f t="shared" ca="1" si="26"/>
        <v>0</v>
      </c>
      <c r="AG100" s="1527">
        <f t="shared" ca="1" si="26"/>
        <v>0</v>
      </c>
      <c r="AH100" s="1527">
        <f t="shared" ca="1" si="26"/>
        <v>0</v>
      </c>
      <c r="AI100" s="1527">
        <f t="shared" ca="1" si="26"/>
        <v>0</v>
      </c>
      <c r="AJ100" s="1527">
        <f t="shared" ca="1" si="26"/>
        <v>0</v>
      </c>
      <c r="AK100" s="1527">
        <f t="shared" ca="1" si="26"/>
        <v>0</v>
      </c>
      <c r="AL100" s="1527">
        <f t="shared" ca="1" si="26"/>
        <v>0</v>
      </c>
      <c r="AM100" s="1527">
        <f t="shared" ca="1" si="26"/>
        <v>0</v>
      </c>
      <c r="AN100" s="1486"/>
      <c r="AO100" s="1566">
        <f t="shared" ca="1" si="21"/>
        <v>0</v>
      </c>
      <c r="AP100" s="1527">
        <f t="shared" ref="AP100:AR100" ca="1" si="27">$B100*AP18</f>
        <v>0</v>
      </c>
      <c r="AQ100" s="1527">
        <f t="shared" ca="1" si="27"/>
        <v>0</v>
      </c>
      <c r="AR100" s="1527">
        <f t="shared" ca="1" si="27"/>
        <v>0</v>
      </c>
      <c r="AS100" s="1527">
        <f t="shared" ca="1" si="21"/>
        <v>0</v>
      </c>
      <c r="AT100" s="1527">
        <f t="shared" ca="1" si="21"/>
        <v>0</v>
      </c>
      <c r="AU100" s="1527">
        <f t="shared" ca="1" si="21"/>
        <v>0</v>
      </c>
      <c r="AV100" s="1527">
        <f t="shared" ca="1" si="21"/>
        <v>0</v>
      </c>
      <c r="AW100" s="1527">
        <f t="shared" ca="1" si="21"/>
        <v>0</v>
      </c>
      <c r="AX100" s="1527">
        <f t="shared" ca="1" si="21"/>
        <v>0</v>
      </c>
      <c r="AY100" s="1527">
        <f t="shared" ca="1" si="21"/>
        <v>0</v>
      </c>
      <c r="AZ100" s="1527">
        <f t="shared" ca="1" si="21"/>
        <v>0</v>
      </c>
      <c r="BA100" s="1527">
        <f t="shared" ca="1" si="21"/>
        <v>0</v>
      </c>
      <c r="BB100" s="1527">
        <f t="shared" ca="1" si="21"/>
        <v>0</v>
      </c>
      <c r="BC100" s="1527">
        <f t="shared" ca="1" si="21"/>
        <v>0</v>
      </c>
      <c r="BD100" s="1527">
        <f t="shared" ca="1" si="21"/>
        <v>0</v>
      </c>
      <c r="BE100" s="1527">
        <f t="shared" ca="1" si="21"/>
        <v>0</v>
      </c>
      <c r="BF100" s="1527">
        <f t="shared" ca="1" si="21"/>
        <v>0</v>
      </c>
      <c r="BG100" s="1527">
        <f t="shared" ca="1" si="21"/>
        <v>0</v>
      </c>
      <c r="BH100" s="1527">
        <f t="shared" ca="1" si="21"/>
        <v>0</v>
      </c>
      <c r="BI100" s="1527">
        <f t="shared" ca="1" si="21"/>
        <v>0</v>
      </c>
      <c r="BJ100" s="1527">
        <f t="shared" ca="1" si="21"/>
        <v>0</v>
      </c>
      <c r="BK100" s="1527">
        <f t="shared" ca="1" si="21"/>
        <v>0</v>
      </c>
      <c r="BL100" s="1527">
        <f t="shared" ca="1" si="21"/>
        <v>0</v>
      </c>
      <c r="BM100" s="1527">
        <f t="shared" ca="1" si="21"/>
        <v>0</v>
      </c>
      <c r="BN100" s="1527">
        <f t="shared" ca="1" si="21"/>
        <v>0</v>
      </c>
      <c r="BO100" s="1527">
        <f t="shared" ca="1" si="21"/>
        <v>0</v>
      </c>
      <c r="BP100" s="1527">
        <f t="shared" ca="1" si="21"/>
        <v>0</v>
      </c>
      <c r="BQ100" s="1527">
        <f t="shared" ca="1" si="21"/>
        <v>0</v>
      </c>
      <c r="BR100" s="1527">
        <f t="shared" ca="1" si="21"/>
        <v>0</v>
      </c>
      <c r="BS100" s="1527">
        <f t="shared" ca="1" si="21"/>
        <v>0</v>
      </c>
      <c r="BT100" s="1527">
        <f t="shared" ca="1" si="21"/>
        <v>0</v>
      </c>
      <c r="BU100" s="1527">
        <f t="shared" ca="1" si="21"/>
        <v>0</v>
      </c>
      <c r="BV100" s="1527">
        <f t="shared" ca="1" si="21"/>
        <v>0</v>
      </c>
      <c r="BW100" s="1527">
        <f t="shared" ca="1" si="21"/>
        <v>0</v>
      </c>
      <c r="BX100" s="1527">
        <f t="shared" ca="1" si="21"/>
        <v>0</v>
      </c>
      <c r="BY100" s="1527">
        <f t="shared" ca="1" si="21"/>
        <v>0</v>
      </c>
      <c r="BZ100" s="1527">
        <f t="shared" ca="1" si="21"/>
        <v>0</v>
      </c>
      <c r="CA100" s="1527">
        <f t="shared" ca="1" si="21"/>
        <v>0</v>
      </c>
      <c r="CB100" s="1527">
        <f t="shared" ca="1" si="21"/>
        <v>0</v>
      </c>
      <c r="CC100" s="1527">
        <f t="shared" ca="1" si="21"/>
        <v>0</v>
      </c>
      <c r="CD100" s="1527">
        <f t="shared" ca="1" si="21"/>
        <v>0</v>
      </c>
      <c r="CE100" s="1527">
        <f t="shared" ca="1" si="21"/>
        <v>0</v>
      </c>
      <c r="CF100" s="1527">
        <f t="shared" ca="1" si="21"/>
        <v>0</v>
      </c>
      <c r="CG100" s="1527">
        <f t="shared" ca="1" si="21"/>
        <v>0</v>
      </c>
      <c r="CH100" s="1527">
        <f t="shared" ca="1" si="21"/>
        <v>0</v>
      </c>
      <c r="CI100" s="1567">
        <f t="shared" ca="1" si="21"/>
        <v>0</v>
      </c>
      <c r="CM100" s="446"/>
      <c r="CN100" s="447"/>
      <c r="CO100" s="447"/>
      <c r="CP100" s="447"/>
      <c r="CQ100" s="447"/>
      <c r="CR100" s="447"/>
      <c r="CS100" s="447"/>
      <c r="CT100" s="447"/>
      <c r="CU100" s="447"/>
      <c r="CV100" s="447"/>
      <c r="CW100" s="448"/>
    </row>
    <row r="101" spans="1:121" s="939" customFormat="1" ht="15.75" customHeight="1" x14ac:dyDescent="0.25">
      <c r="A101" s="940" t="str">
        <f t="shared" si="23"/>
        <v/>
      </c>
      <c r="B101" s="977" t="str">
        <f t="shared" ca="1" si="15"/>
        <v xml:space="preserve"> </v>
      </c>
      <c r="C101" s="1576">
        <f t="shared" ca="1" si="16"/>
        <v>0</v>
      </c>
      <c r="D101" s="1566">
        <f t="shared" ca="1" si="24"/>
        <v>0</v>
      </c>
      <c r="E101" s="1527">
        <f t="shared" ca="1" si="24"/>
        <v>0</v>
      </c>
      <c r="F101" s="1527">
        <f t="shared" ca="1" si="24"/>
        <v>0</v>
      </c>
      <c r="G101" s="1527">
        <f t="shared" ca="1" si="24"/>
        <v>0</v>
      </c>
      <c r="H101" s="1527">
        <f t="shared" ca="1" si="24"/>
        <v>0</v>
      </c>
      <c r="I101" s="1527">
        <f t="shared" ca="1" si="24"/>
        <v>0</v>
      </c>
      <c r="J101" s="1527">
        <f t="shared" ca="1" si="24"/>
        <v>0</v>
      </c>
      <c r="K101" s="1531">
        <f t="shared" ca="1" si="24"/>
        <v>0</v>
      </c>
      <c r="L101" s="1531">
        <f t="shared" ca="1" si="17"/>
        <v>0</v>
      </c>
      <c r="M101" s="1531">
        <f t="shared" ca="1" si="17"/>
        <v>0</v>
      </c>
      <c r="N101" s="1531">
        <f t="shared" ca="1" si="17"/>
        <v>0</v>
      </c>
      <c r="O101" s="1531">
        <f t="shared" ca="1" si="17"/>
        <v>0</v>
      </c>
      <c r="P101" s="1531">
        <f t="shared" ca="1" si="17"/>
        <v>0</v>
      </c>
      <c r="Q101" s="1531">
        <f t="shared" ca="1" si="17"/>
        <v>0</v>
      </c>
      <c r="R101" s="1531">
        <f t="shared" ref="R101:Y101" ca="1" si="28">IF(ISNUMBER($B101),$B101*R19,0)</f>
        <v>0</v>
      </c>
      <c r="S101" s="1531">
        <f t="shared" ca="1" si="28"/>
        <v>0</v>
      </c>
      <c r="T101" s="1531">
        <f t="shared" ca="1" si="28"/>
        <v>0</v>
      </c>
      <c r="U101" s="1531">
        <f t="shared" ca="1" si="28"/>
        <v>0</v>
      </c>
      <c r="V101" s="1531">
        <f t="shared" ca="1" si="28"/>
        <v>0</v>
      </c>
      <c r="W101" s="1531">
        <f t="shared" ca="1" si="28"/>
        <v>0</v>
      </c>
      <c r="X101" s="1531">
        <f t="shared" ca="1" si="28"/>
        <v>0</v>
      </c>
      <c r="Y101" s="1531">
        <f t="shared" ca="1" si="28"/>
        <v>0</v>
      </c>
      <c r="Z101" s="1565"/>
      <c r="AA101" s="1526">
        <f t="shared" ca="1" si="19"/>
        <v>0</v>
      </c>
      <c r="AB101" s="1527">
        <f t="shared" ca="1" si="19"/>
        <v>0</v>
      </c>
      <c r="AC101" s="1527">
        <f t="shared" ca="1" si="19"/>
        <v>0</v>
      </c>
      <c r="AD101" s="1527">
        <f t="shared" ref="AD101:AM101" ca="1" si="29">IF(ISNUMBER($B101),$B101*AD19,0)</f>
        <v>0</v>
      </c>
      <c r="AE101" s="1527">
        <f t="shared" ca="1" si="29"/>
        <v>0</v>
      </c>
      <c r="AF101" s="1527">
        <f t="shared" ca="1" si="29"/>
        <v>0</v>
      </c>
      <c r="AG101" s="1527">
        <f t="shared" ca="1" si="29"/>
        <v>0</v>
      </c>
      <c r="AH101" s="1527">
        <f t="shared" ca="1" si="29"/>
        <v>0</v>
      </c>
      <c r="AI101" s="1527">
        <f t="shared" ca="1" si="29"/>
        <v>0</v>
      </c>
      <c r="AJ101" s="1527">
        <f t="shared" ca="1" si="29"/>
        <v>0</v>
      </c>
      <c r="AK101" s="1527">
        <f t="shared" ca="1" si="29"/>
        <v>0</v>
      </c>
      <c r="AL101" s="1527">
        <f t="shared" ca="1" si="29"/>
        <v>0</v>
      </c>
      <c r="AM101" s="1527">
        <f t="shared" ca="1" si="29"/>
        <v>0</v>
      </c>
      <c r="AN101" s="1486"/>
      <c r="AO101" s="1566">
        <f t="shared" ref="AO101:AO102" ca="1" si="30">IF(ISNUMBER($B101),$B101*AO19,0)</f>
        <v>0</v>
      </c>
      <c r="AP101" s="1527">
        <f t="shared" ref="AP101:BG125" ca="1" si="31">IF(ISNUMBER($B101),$B101*AP19,0)</f>
        <v>0</v>
      </c>
      <c r="AQ101" s="1527">
        <f t="shared" ref="AQ101:AR101" ca="1" si="32">IF(ISNUMBER($B101),$B101*AQ19,0)</f>
        <v>0</v>
      </c>
      <c r="AR101" s="1527">
        <f t="shared" ca="1" si="32"/>
        <v>0</v>
      </c>
      <c r="AS101" s="1527">
        <f t="shared" ca="1" si="31"/>
        <v>0</v>
      </c>
      <c r="AT101" s="1527">
        <f t="shared" ca="1" si="31"/>
        <v>0</v>
      </c>
      <c r="AU101" s="1527">
        <f t="shared" ca="1" si="31"/>
        <v>0</v>
      </c>
      <c r="AV101" s="1527">
        <f t="shared" ca="1" si="31"/>
        <v>0</v>
      </c>
      <c r="AW101" s="1527">
        <f t="shared" ca="1" si="31"/>
        <v>0</v>
      </c>
      <c r="AX101" s="1527">
        <f t="shared" ca="1" si="31"/>
        <v>0</v>
      </c>
      <c r="AY101" s="1527">
        <f t="shared" ca="1" si="31"/>
        <v>0</v>
      </c>
      <c r="AZ101" s="1527">
        <f t="shared" ca="1" si="31"/>
        <v>0</v>
      </c>
      <c r="BA101" s="1527">
        <f t="shared" ca="1" si="31"/>
        <v>0</v>
      </c>
      <c r="BB101" s="1527">
        <f t="shared" ca="1" si="31"/>
        <v>0</v>
      </c>
      <c r="BC101" s="1527">
        <f t="shared" ca="1" si="31"/>
        <v>0</v>
      </c>
      <c r="BD101" s="1527">
        <f t="shared" ca="1" si="31"/>
        <v>0</v>
      </c>
      <c r="BE101" s="1527">
        <f t="shared" ca="1" si="31"/>
        <v>0</v>
      </c>
      <c r="BF101" s="1527">
        <f t="shared" ca="1" si="31"/>
        <v>0</v>
      </c>
      <c r="BG101" s="1527">
        <f t="shared" ca="1" si="31"/>
        <v>0</v>
      </c>
      <c r="BH101" s="1527">
        <f t="shared" ref="AS101:CI102" ca="1" si="33">IF(ISNUMBER($B101),$B101*BH19,0)</f>
        <v>0</v>
      </c>
      <c r="BI101" s="1527">
        <f t="shared" ca="1" si="33"/>
        <v>0</v>
      </c>
      <c r="BJ101" s="1527">
        <f t="shared" ca="1" si="33"/>
        <v>0</v>
      </c>
      <c r="BK101" s="1527">
        <f t="shared" ca="1" si="33"/>
        <v>0</v>
      </c>
      <c r="BL101" s="1527">
        <f t="shared" ca="1" si="33"/>
        <v>0</v>
      </c>
      <c r="BM101" s="1527">
        <f t="shared" ca="1" si="33"/>
        <v>0</v>
      </c>
      <c r="BN101" s="1527">
        <f t="shared" ca="1" si="33"/>
        <v>0</v>
      </c>
      <c r="BO101" s="1527">
        <f t="shared" ca="1" si="33"/>
        <v>0</v>
      </c>
      <c r="BP101" s="1527">
        <f t="shared" ca="1" si="33"/>
        <v>0</v>
      </c>
      <c r="BQ101" s="1527">
        <f t="shared" ca="1" si="33"/>
        <v>0</v>
      </c>
      <c r="BR101" s="1527">
        <f t="shared" ca="1" si="33"/>
        <v>0</v>
      </c>
      <c r="BS101" s="1527">
        <f t="shared" ca="1" si="33"/>
        <v>0</v>
      </c>
      <c r="BT101" s="1527">
        <f t="shared" ca="1" si="33"/>
        <v>0</v>
      </c>
      <c r="BU101" s="1527">
        <f t="shared" ca="1" si="33"/>
        <v>0</v>
      </c>
      <c r="BV101" s="1527">
        <f t="shared" ca="1" si="33"/>
        <v>0</v>
      </c>
      <c r="BW101" s="1527">
        <f t="shared" ca="1" si="33"/>
        <v>0</v>
      </c>
      <c r="BX101" s="1527">
        <f t="shared" ca="1" si="33"/>
        <v>0</v>
      </c>
      <c r="BY101" s="1527">
        <f t="shared" ca="1" si="33"/>
        <v>0</v>
      </c>
      <c r="BZ101" s="1527">
        <f t="shared" ca="1" si="33"/>
        <v>0</v>
      </c>
      <c r="CA101" s="1527">
        <f t="shared" ca="1" si="33"/>
        <v>0</v>
      </c>
      <c r="CB101" s="1527">
        <f t="shared" ca="1" si="33"/>
        <v>0</v>
      </c>
      <c r="CC101" s="1527">
        <f t="shared" ca="1" si="33"/>
        <v>0</v>
      </c>
      <c r="CD101" s="1527">
        <f t="shared" ca="1" si="33"/>
        <v>0</v>
      </c>
      <c r="CE101" s="1527">
        <f t="shared" ca="1" si="33"/>
        <v>0</v>
      </c>
      <c r="CF101" s="1527">
        <f t="shared" ca="1" si="33"/>
        <v>0</v>
      </c>
      <c r="CG101" s="1527">
        <f t="shared" ca="1" si="33"/>
        <v>0</v>
      </c>
      <c r="CH101" s="1527">
        <f t="shared" ca="1" si="33"/>
        <v>0</v>
      </c>
      <c r="CI101" s="1567">
        <f t="shared" ca="1" si="33"/>
        <v>0</v>
      </c>
      <c r="CM101" s="446"/>
      <c r="CN101" s="447"/>
      <c r="CO101" s="447"/>
      <c r="CP101" s="447"/>
      <c r="CQ101" s="447"/>
      <c r="CR101" s="447"/>
      <c r="CS101" s="447"/>
      <c r="CT101" s="447"/>
      <c r="CU101" s="447"/>
      <c r="CV101" s="447"/>
      <c r="CW101" s="448"/>
    </row>
    <row r="102" spans="1:121" s="939" customFormat="1" ht="15.75" customHeight="1" x14ac:dyDescent="0.25">
      <c r="A102" s="940" t="str">
        <f t="shared" si="23"/>
        <v/>
      </c>
      <c r="B102" s="977" t="str">
        <f t="shared" ca="1" si="15"/>
        <v xml:space="preserve"> </v>
      </c>
      <c r="C102" s="1576">
        <f t="shared" ca="1" si="16"/>
        <v>0</v>
      </c>
      <c r="D102" s="1566">
        <f t="shared" ca="1" si="24"/>
        <v>0</v>
      </c>
      <c r="E102" s="1527">
        <f t="shared" ca="1" si="24"/>
        <v>0</v>
      </c>
      <c r="F102" s="1527">
        <f t="shared" ca="1" si="24"/>
        <v>0</v>
      </c>
      <c r="G102" s="1527">
        <f t="shared" ca="1" si="24"/>
        <v>0</v>
      </c>
      <c r="H102" s="1527">
        <f t="shared" ca="1" si="24"/>
        <v>0</v>
      </c>
      <c r="I102" s="1527">
        <f t="shared" ca="1" si="24"/>
        <v>0</v>
      </c>
      <c r="J102" s="1527">
        <f t="shared" ca="1" si="24"/>
        <v>0</v>
      </c>
      <c r="K102" s="1531">
        <f t="shared" ca="1" si="24"/>
        <v>0</v>
      </c>
      <c r="L102" s="1531">
        <f t="shared" ca="1" si="17"/>
        <v>0</v>
      </c>
      <c r="M102" s="1531">
        <f t="shared" ca="1" si="17"/>
        <v>0</v>
      </c>
      <c r="N102" s="1531">
        <f t="shared" ca="1" si="17"/>
        <v>0</v>
      </c>
      <c r="O102" s="1531">
        <f t="shared" ca="1" si="17"/>
        <v>0</v>
      </c>
      <c r="P102" s="1531">
        <f t="shared" ca="1" si="17"/>
        <v>0</v>
      </c>
      <c r="Q102" s="1531">
        <f t="shared" ca="1" si="17"/>
        <v>0</v>
      </c>
      <c r="R102" s="1531">
        <f t="shared" ref="R102:Y102" ca="1" si="34">IF(ISNUMBER($B102),$B102*R20,0)</f>
        <v>0</v>
      </c>
      <c r="S102" s="1531">
        <f t="shared" ca="1" si="34"/>
        <v>0</v>
      </c>
      <c r="T102" s="1531">
        <f t="shared" ca="1" si="34"/>
        <v>0</v>
      </c>
      <c r="U102" s="1531">
        <f t="shared" ca="1" si="34"/>
        <v>0</v>
      </c>
      <c r="V102" s="1531">
        <f t="shared" ca="1" si="34"/>
        <v>0</v>
      </c>
      <c r="W102" s="1531">
        <f t="shared" ca="1" si="34"/>
        <v>0</v>
      </c>
      <c r="X102" s="1531">
        <f t="shared" ca="1" si="34"/>
        <v>0</v>
      </c>
      <c r="Y102" s="1531">
        <f t="shared" ca="1" si="34"/>
        <v>0</v>
      </c>
      <c r="Z102" s="1565"/>
      <c r="AA102" s="1526">
        <f t="shared" ca="1" si="19"/>
        <v>0</v>
      </c>
      <c r="AB102" s="1527">
        <f t="shared" ca="1" si="19"/>
        <v>0</v>
      </c>
      <c r="AC102" s="1527">
        <f t="shared" ca="1" si="19"/>
        <v>0</v>
      </c>
      <c r="AD102" s="1527">
        <f t="shared" ref="AD102:AM102" ca="1" si="35">IF(ISNUMBER($B102),$B102*AD20,0)</f>
        <v>0</v>
      </c>
      <c r="AE102" s="1527">
        <f t="shared" ca="1" si="35"/>
        <v>0</v>
      </c>
      <c r="AF102" s="1527">
        <f t="shared" ca="1" si="35"/>
        <v>0</v>
      </c>
      <c r="AG102" s="1527">
        <f t="shared" ca="1" si="35"/>
        <v>0</v>
      </c>
      <c r="AH102" s="1527">
        <f t="shared" ca="1" si="35"/>
        <v>0</v>
      </c>
      <c r="AI102" s="1527">
        <f t="shared" ca="1" si="35"/>
        <v>0</v>
      </c>
      <c r="AJ102" s="1527">
        <f t="shared" ca="1" si="35"/>
        <v>0</v>
      </c>
      <c r="AK102" s="1527">
        <f t="shared" ca="1" si="35"/>
        <v>0</v>
      </c>
      <c r="AL102" s="1527">
        <f t="shared" ca="1" si="35"/>
        <v>0</v>
      </c>
      <c r="AM102" s="1527">
        <f t="shared" ca="1" si="35"/>
        <v>0</v>
      </c>
      <c r="AN102" s="1486"/>
      <c r="AO102" s="1566">
        <f t="shared" ca="1" si="30"/>
        <v>0</v>
      </c>
      <c r="AP102" s="1527">
        <f t="shared" ca="1" si="31"/>
        <v>0</v>
      </c>
      <c r="AQ102" s="1527">
        <f t="shared" ca="1" si="31"/>
        <v>0</v>
      </c>
      <c r="AR102" s="1527">
        <f t="shared" ca="1" si="31"/>
        <v>0</v>
      </c>
      <c r="AS102" s="1527">
        <f t="shared" ca="1" si="33"/>
        <v>0</v>
      </c>
      <c r="AT102" s="1527">
        <f t="shared" ca="1" si="33"/>
        <v>0</v>
      </c>
      <c r="AU102" s="1527">
        <f t="shared" ca="1" si="33"/>
        <v>0</v>
      </c>
      <c r="AV102" s="1527">
        <f t="shared" ca="1" si="33"/>
        <v>0</v>
      </c>
      <c r="AW102" s="1527">
        <f t="shared" ca="1" si="33"/>
        <v>0</v>
      </c>
      <c r="AX102" s="1527">
        <f t="shared" ca="1" si="33"/>
        <v>0</v>
      </c>
      <c r="AY102" s="1527">
        <f t="shared" ca="1" si="33"/>
        <v>0</v>
      </c>
      <c r="AZ102" s="1527">
        <f t="shared" ca="1" si="33"/>
        <v>0</v>
      </c>
      <c r="BA102" s="1527">
        <f t="shared" ca="1" si="33"/>
        <v>0</v>
      </c>
      <c r="BB102" s="1527">
        <f t="shared" ca="1" si="33"/>
        <v>0</v>
      </c>
      <c r="BC102" s="1527">
        <f t="shared" ca="1" si="33"/>
        <v>0</v>
      </c>
      <c r="BD102" s="1527">
        <f t="shared" ca="1" si="33"/>
        <v>0</v>
      </c>
      <c r="BE102" s="1527">
        <f t="shared" ca="1" si="33"/>
        <v>0</v>
      </c>
      <c r="BF102" s="1527">
        <f t="shared" ca="1" si="33"/>
        <v>0</v>
      </c>
      <c r="BG102" s="1527">
        <f t="shared" ca="1" si="33"/>
        <v>0</v>
      </c>
      <c r="BH102" s="1527">
        <f t="shared" ca="1" si="33"/>
        <v>0</v>
      </c>
      <c r="BI102" s="1527">
        <f t="shared" ca="1" si="33"/>
        <v>0</v>
      </c>
      <c r="BJ102" s="1527">
        <f t="shared" ca="1" si="33"/>
        <v>0</v>
      </c>
      <c r="BK102" s="1527">
        <f t="shared" ca="1" si="33"/>
        <v>0</v>
      </c>
      <c r="BL102" s="1527">
        <f t="shared" ca="1" si="33"/>
        <v>0</v>
      </c>
      <c r="BM102" s="1527">
        <f t="shared" ca="1" si="33"/>
        <v>0</v>
      </c>
      <c r="BN102" s="1527">
        <f t="shared" ca="1" si="33"/>
        <v>0</v>
      </c>
      <c r="BO102" s="1527">
        <f t="shared" ca="1" si="33"/>
        <v>0</v>
      </c>
      <c r="BP102" s="1527">
        <f t="shared" ca="1" si="33"/>
        <v>0</v>
      </c>
      <c r="BQ102" s="1527">
        <f t="shared" ca="1" si="33"/>
        <v>0</v>
      </c>
      <c r="BR102" s="1527">
        <f t="shared" ca="1" si="33"/>
        <v>0</v>
      </c>
      <c r="BS102" s="1527">
        <f t="shared" ca="1" si="33"/>
        <v>0</v>
      </c>
      <c r="BT102" s="1527">
        <f t="shared" ca="1" si="33"/>
        <v>0</v>
      </c>
      <c r="BU102" s="1527">
        <f t="shared" ca="1" si="33"/>
        <v>0</v>
      </c>
      <c r="BV102" s="1527">
        <f t="shared" ca="1" si="33"/>
        <v>0</v>
      </c>
      <c r="BW102" s="1527">
        <f t="shared" ca="1" si="33"/>
        <v>0</v>
      </c>
      <c r="BX102" s="1527">
        <f t="shared" ca="1" si="33"/>
        <v>0</v>
      </c>
      <c r="BY102" s="1527">
        <f t="shared" ca="1" si="33"/>
        <v>0</v>
      </c>
      <c r="BZ102" s="1527">
        <f t="shared" ca="1" si="33"/>
        <v>0</v>
      </c>
      <c r="CA102" s="1527">
        <f t="shared" ca="1" si="33"/>
        <v>0</v>
      </c>
      <c r="CB102" s="1527">
        <f t="shared" ca="1" si="33"/>
        <v>0</v>
      </c>
      <c r="CC102" s="1527">
        <f t="shared" ca="1" si="33"/>
        <v>0</v>
      </c>
      <c r="CD102" s="1527">
        <f t="shared" ca="1" si="33"/>
        <v>0</v>
      </c>
      <c r="CE102" s="1527">
        <f t="shared" ca="1" si="33"/>
        <v>0</v>
      </c>
      <c r="CF102" s="1527">
        <f t="shared" ca="1" si="33"/>
        <v>0</v>
      </c>
      <c r="CG102" s="1527">
        <f t="shared" ca="1" si="33"/>
        <v>0</v>
      </c>
      <c r="CH102" s="1527">
        <f t="shared" ca="1" si="33"/>
        <v>0</v>
      </c>
      <c r="CI102" s="1567">
        <f t="shared" ca="1" si="33"/>
        <v>0</v>
      </c>
      <c r="CM102" s="446"/>
      <c r="CN102" s="447"/>
      <c r="CO102" s="447"/>
      <c r="CP102" s="447"/>
      <c r="CQ102" s="447"/>
      <c r="CR102" s="447"/>
      <c r="CS102" s="447"/>
      <c r="CT102" s="447"/>
      <c r="CU102" s="447"/>
      <c r="CV102" s="447"/>
      <c r="CW102" s="448"/>
    </row>
    <row r="103" spans="1:121" s="939" customFormat="1" ht="15.75" customHeight="1" x14ac:dyDescent="0.25">
      <c r="A103" s="940" t="str">
        <f t="shared" si="23"/>
        <v/>
      </c>
      <c r="B103" s="977" t="str">
        <f t="shared" ca="1" si="15"/>
        <v xml:space="preserve"> </v>
      </c>
      <c r="C103" s="1576">
        <f t="shared" ca="1" si="16"/>
        <v>0</v>
      </c>
      <c r="D103" s="1566">
        <f t="shared" ca="1" si="24"/>
        <v>0</v>
      </c>
      <c r="E103" s="1527">
        <f t="shared" ca="1" si="24"/>
        <v>0</v>
      </c>
      <c r="F103" s="1527">
        <f t="shared" ca="1" si="24"/>
        <v>0</v>
      </c>
      <c r="G103" s="1527">
        <f t="shared" ca="1" si="24"/>
        <v>0</v>
      </c>
      <c r="H103" s="1527">
        <f t="shared" ca="1" si="24"/>
        <v>0</v>
      </c>
      <c r="I103" s="1527">
        <f t="shared" ca="1" si="24"/>
        <v>0</v>
      </c>
      <c r="J103" s="1527">
        <f t="shared" ca="1" si="24"/>
        <v>0</v>
      </c>
      <c r="K103" s="1531">
        <f t="shared" ca="1" si="24"/>
        <v>0</v>
      </c>
      <c r="L103" s="1531">
        <f t="shared" ca="1" si="17"/>
        <v>0</v>
      </c>
      <c r="M103" s="1531">
        <f t="shared" ca="1" si="17"/>
        <v>0</v>
      </c>
      <c r="N103" s="1531">
        <f t="shared" ca="1" si="17"/>
        <v>0</v>
      </c>
      <c r="O103" s="1531">
        <f t="shared" ca="1" si="17"/>
        <v>0</v>
      </c>
      <c r="P103" s="1531">
        <f t="shared" ca="1" si="17"/>
        <v>0</v>
      </c>
      <c r="Q103" s="1531">
        <f t="shared" ca="1" si="17"/>
        <v>0</v>
      </c>
      <c r="R103" s="1531">
        <f t="shared" ref="R103:Y103" ca="1" si="36">IF(ISNUMBER($B103),$B103*R21,0)</f>
        <v>0</v>
      </c>
      <c r="S103" s="1531">
        <f t="shared" ca="1" si="36"/>
        <v>0</v>
      </c>
      <c r="T103" s="1531">
        <f t="shared" ca="1" si="36"/>
        <v>0</v>
      </c>
      <c r="U103" s="1531">
        <f t="shared" ca="1" si="36"/>
        <v>0</v>
      </c>
      <c r="V103" s="1531">
        <f t="shared" ca="1" si="36"/>
        <v>0</v>
      </c>
      <c r="W103" s="1531">
        <f t="shared" ca="1" si="36"/>
        <v>0</v>
      </c>
      <c r="X103" s="1531">
        <f t="shared" ca="1" si="36"/>
        <v>0</v>
      </c>
      <c r="Y103" s="1531">
        <f t="shared" ca="1" si="36"/>
        <v>0</v>
      </c>
      <c r="Z103" s="1565"/>
      <c r="AA103" s="1526">
        <f t="shared" ref="AA103:AC115" ca="1" si="37">IF(ISNUMBER($B103),$B103*AA21,0)</f>
        <v>0</v>
      </c>
      <c r="AB103" s="1527">
        <f t="shared" ca="1" si="19"/>
        <v>0</v>
      </c>
      <c r="AC103" s="1527">
        <f t="shared" ca="1" si="19"/>
        <v>0</v>
      </c>
      <c r="AD103" s="1527">
        <f t="shared" ref="AD103:AM103" ca="1" si="38">IF(ISNUMBER($B103),$B103*AD21,0)</f>
        <v>0</v>
      </c>
      <c r="AE103" s="1527">
        <f t="shared" ca="1" si="38"/>
        <v>0</v>
      </c>
      <c r="AF103" s="1527">
        <f t="shared" ca="1" si="38"/>
        <v>0</v>
      </c>
      <c r="AG103" s="1527">
        <f t="shared" ca="1" si="38"/>
        <v>0</v>
      </c>
      <c r="AH103" s="1527">
        <f t="shared" ca="1" si="38"/>
        <v>0</v>
      </c>
      <c r="AI103" s="1527">
        <f t="shared" ca="1" si="38"/>
        <v>0</v>
      </c>
      <c r="AJ103" s="1527">
        <f t="shared" ca="1" si="38"/>
        <v>0</v>
      </c>
      <c r="AK103" s="1527">
        <f t="shared" ca="1" si="38"/>
        <v>0</v>
      </c>
      <c r="AL103" s="1527">
        <f t="shared" ca="1" si="38"/>
        <v>0</v>
      </c>
      <c r="AM103" s="1527">
        <f t="shared" ca="1" si="38"/>
        <v>0</v>
      </c>
      <c r="AN103" s="1486"/>
      <c r="AO103" s="1566">
        <f t="shared" ref="AO103:CI108" ca="1" si="39">IF(ISNUMBER($B103),$B103*AO21,0)</f>
        <v>0</v>
      </c>
      <c r="AP103" s="1527">
        <f t="shared" ca="1" si="31"/>
        <v>0</v>
      </c>
      <c r="AQ103" s="1527">
        <f t="shared" ca="1" si="31"/>
        <v>0</v>
      </c>
      <c r="AR103" s="1527">
        <f t="shared" ca="1" si="31"/>
        <v>0</v>
      </c>
      <c r="AS103" s="1527">
        <f t="shared" ca="1" si="39"/>
        <v>0</v>
      </c>
      <c r="AT103" s="1527">
        <f t="shared" ca="1" si="39"/>
        <v>0</v>
      </c>
      <c r="AU103" s="1527">
        <f t="shared" ca="1" si="39"/>
        <v>0</v>
      </c>
      <c r="AV103" s="1527">
        <f t="shared" ca="1" si="39"/>
        <v>0</v>
      </c>
      <c r="AW103" s="1527">
        <f t="shared" ca="1" si="39"/>
        <v>0</v>
      </c>
      <c r="AX103" s="1527">
        <f t="shared" ca="1" si="39"/>
        <v>0</v>
      </c>
      <c r="AY103" s="1527">
        <f t="shared" ca="1" si="39"/>
        <v>0</v>
      </c>
      <c r="AZ103" s="1527">
        <f t="shared" ca="1" si="39"/>
        <v>0</v>
      </c>
      <c r="BA103" s="1527">
        <f t="shared" ca="1" si="39"/>
        <v>0</v>
      </c>
      <c r="BB103" s="1527">
        <f t="shared" ca="1" si="39"/>
        <v>0</v>
      </c>
      <c r="BC103" s="1527">
        <f t="shared" ca="1" si="39"/>
        <v>0</v>
      </c>
      <c r="BD103" s="1527">
        <f t="shared" ca="1" si="39"/>
        <v>0</v>
      </c>
      <c r="BE103" s="1527">
        <f t="shared" ca="1" si="39"/>
        <v>0</v>
      </c>
      <c r="BF103" s="1527">
        <f t="shared" ca="1" si="39"/>
        <v>0</v>
      </c>
      <c r="BG103" s="1527">
        <f t="shared" ca="1" si="39"/>
        <v>0</v>
      </c>
      <c r="BH103" s="1527">
        <f t="shared" ca="1" si="39"/>
        <v>0</v>
      </c>
      <c r="BI103" s="1527">
        <f t="shared" ca="1" si="39"/>
        <v>0</v>
      </c>
      <c r="BJ103" s="1527">
        <f t="shared" ca="1" si="39"/>
        <v>0</v>
      </c>
      <c r="BK103" s="1527">
        <f t="shared" ca="1" si="39"/>
        <v>0</v>
      </c>
      <c r="BL103" s="1527">
        <f t="shared" ca="1" si="39"/>
        <v>0</v>
      </c>
      <c r="BM103" s="1527">
        <f t="shared" ca="1" si="39"/>
        <v>0</v>
      </c>
      <c r="BN103" s="1527">
        <f t="shared" ca="1" si="39"/>
        <v>0</v>
      </c>
      <c r="BO103" s="1527">
        <f t="shared" ca="1" si="39"/>
        <v>0</v>
      </c>
      <c r="BP103" s="1527">
        <f t="shared" ca="1" si="39"/>
        <v>0</v>
      </c>
      <c r="BQ103" s="1527">
        <f t="shared" ca="1" si="39"/>
        <v>0</v>
      </c>
      <c r="BR103" s="1527">
        <f t="shared" ca="1" si="39"/>
        <v>0</v>
      </c>
      <c r="BS103" s="1527">
        <f t="shared" ca="1" si="39"/>
        <v>0</v>
      </c>
      <c r="BT103" s="1527">
        <f t="shared" ca="1" si="39"/>
        <v>0</v>
      </c>
      <c r="BU103" s="1527">
        <f t="shared" ca="1" si="39"/>
        <v>0</v>
      </c>
      <c r="BV103" s="1527">
        <f t="shared" ca="1" si="39"/>
        <v>0</v>
      </c>
      <c r="BW103" s="1527">
        <f t="shared" ca="1" si="39"/>
        <v>0</v>
      </c>
      <c r="BX103" s="1527">
        <f t="shared" ca="1" si="39"/>
        <v>0</v>
      </c>
      <c r="BY103" s="1527">
        <f t="shared" ca="1" si="39"/>
        <v>0</v>
      </c>
      <c r="BZ103" s="1527">
        <f t="shared" ca="1" si="39"/>
        <v>0</v>
      </c>
      <c r="CA103" s="1527">
        <f t="shared" ca="1" si="39"/>
        <v>0</v>
      </c>
      <c r="CB103" s="1527">
        <f t="shared" ca="1" si="39"/>
        <v>0</v>
      </c>
      <c r="CC103" s="1527">
        <f t="shared" ca="1" si="39"/>
        <v>0</v>
      </c>
      <c r="CD103" s="1527">
        <f t="shared" ca="1" si="39"/>
        <v>0</v>
      </c>
      <c r="CE103" s="1527">
        <f t="shared" ca="1" si="39"/>
        <v>0</v>
      </c>
      <c r="CF103" s="1527">
        <f t="shared" ca="1" si="39"/>
        <v>0</v>
      </c>
      <c r="CG103" s="1527">
        <f t="shared" ca="1" si="39"/>
        <v>0</v>
      </c>
      <c r="CH103" s="1527">
        <f t="shared" ca="1" si="39"/>
        <v>0</v>
      </c>
      <c r="CI103" s="1567">
        <f t="shared" ca="1" si="39"/>
        <v>0</v>
      </c>
      <c r="CM103" s="446"/>
      <c r="CN103" s="447"/>
      <c r="CO103" s="447"/>
      <c r="CP103" s="447"/>
      <c r="CQ103" s="447"/>
      <c r="CR103" s="447"/>
      <c r="CS103" s="447"/>
      <c r="CT103" s="447"/>
      <c r="CU103" s="447"/>
      <c r="CV103" s="447"/>
      <c r="CW103" s="448"/>
    </row>
    <row r="104" spans="1:121" s="939" customFormat="1" ht="15.75" customHeight="1" x14ac:dyDescent="0.25">
      <c r="A104" s="940" t="str">
        <f t="shared" si="23"/>
        <v/>
      </c>
      <c r="B104" s="977" t="str">
        <f t="shared" ca="1" si="15"/>
        <v xml:space="preserve"> </v>
      </c>
      <c r="C104" s="1576">
        <f t="shared" ca="1" si="16"/>
        <v>0</v>
      </c>
      <c r="D104" s="1566">
        <f t="shared" ca="1" si="24"/>
        <v>0</v>
      </c>
      <c r="E104" s="1527">
        <f t="shared" ca="1" si="24"/>
        <v>0</v>
      </c>
      <c r="F104" s="1527">
        <f t="shared" ca="1" si="24"/>
        <v>0</v>
      </c>
      <c r="G104" s="1527">
        <f t="shared" ca="1" si="24"/>
        <v>0</v>
      </c>
      <c r="H104" s="1527">
        <f t="shared" ca="1" si="24"/>
        <v>0</v>
      </c>
      <c r="I104" s="1527">
        <f t="shared" ca="1" si="24"/>
        <v>0</v>
      </c>
      <c r="J104" s="1527">
        <f t="shared" ca="1" si="24"/>
        <v>0</v>
      </c>
      <c r="K104" s="1531">
        <f t="shared" ca="1" si="24"/>
        <v>0</v>
      </c>
      <c r="L104" s="1531">
        <f t="shared" ca="1" si="17"/>
        <v>0</v>
      </c>
      <c r="M104" s="1531">
        <f t="shared" ca="1" si="17"/>
        <v>0</v>
      </c>
      <c r="N104" s="1531">
        <f t="shared" ca="1" si="17"/>
        <v>0</v>
      </c>
      <c r="O104" s="1531">
        <f t="shared" ca="1" si="17"/>
        <v>0</v>
      </c>
      <c r="P104" s="1531">
        <f t="shared" ca="1" si="17"/>
        <v>0</v>
      </c>
      <c r="Q104" s="1531">
        <f t="shared" ca="1" si="17"/>
        <v>0</v>
      </c>
      <c r="R104" s="1531">
        <f t="shared" ref="R104:Y104" ca="1" si="40">IF(ISNUMBER($B104),$B104*R22,0)</f>
        <v>0</v>
      </c>
      <c r="S104" s="1531">
        <f t="shared" ca="1" si="40"/>
        <v>0</v>
      </c>
      <c r="T104" s="1531">
        <f t="shared" ca="1" si="40"/>
        <v>0</v>
      </c>
      <c r="U104" s="1531">
        <f t="shared" ca="1" si="40"/>
        <v>0</v>
      </c>
      <c r="V104" s="1531">
        <f t="shared" ca="1" si="40"/>
        <v>0</v>
      </c>
      <c r="W104" s="1531">
        <f t="shared" ca="1" si="40"/>
        <v>0</v>
      </c>
      <c r="X104" s="1531">
        <f t="shared" ca="1" si="40"/>
        <v>0</v>
      </c>
      <c r="Y104" s="1531">
        <f t="shared" ca="1" si="40"/>
        <v>0</v>
      </c>
      <c r="Z104" s="1565"/>
      <c r="AA104" s="1526">
        <f t="shared" ca="1" si="37"/>
        <v>0</v>
      </c>
      <c r="AB104" s="1527">
        <f t="shared" ca="1" si="37"/>
        <v>0</v>
      </c>
      <c r="AC104" s="1527">
        <f t="shared" ca="1" si="37"/>
        <v>0</v>
      </c>
      <c r="AD104" s="1527">
        <f t="shared" ref="AD104:AM104" ca="1" si="41">IF(ISNUMBER($B104),$B104*AD22,0)</f>
        <v>0</v>
      </c>
      <c r="AE104" s="1527">
        <f t="shared" ca="1" si="41"/>
        <v>0</v>
      </c>
      <c r="AF104" s="1527">
        <f t="shared" ca="1" si="41"/>
        <v>0</v>
      </c>
      <c r="AG104" s="1527">
        <f t="shared" ca="1" si="41"/>
        <v>0</v>
      </c>
      <c r="AH104" s="1527">
        <f t="shared" ca="1" si="41"/>
        <v>0</v>
      </c>
      <c r="AI104" s="1527">
        <f t="shared" ca="1" si="41"/>
        <v>0</v>
      </c>
      <c r="AJ104" s="1527">
        <f t="shared" ca="1" si="41"/>
        <v>0</v>
      </c>
      <c r="AK104" s="1527">
        <f t="shared" ca="1" si="41"/>
        <v>0</v>
      </c>
      <c r="AL104" s="1527">
        <f t="shared" ca="1" si="41"/>
        <v>0</v>
      </c>
      <c r="AM104" s="1527">
        <f t="shared" ca="1" si="41"/>
        <v>0</v>
      </c>
      <c r="AN104" s="1486"/>
      <c r="AO104" s="1566">
        <f t="shared" ca="1" si="39"/>
        <v>0</v>
      </c>
      <c r="AP104" s="1527">
        <f t="shared" ca="1" si="31"/>
        <v>0</v>
      </c>
      <c r="AQ104" s="1527">
        <f t="shared" ca="1" si="31"/>
        <v>0</v>
      </c>
      <c r="AR104" s="1527">
        <f t="shared" ca="1" si="31"/>
        <v>0</v>
      </c>
      <c r="AS104" s="1527">
        <f t="shared" ca="1" si="39"/>
        <v>0</v>
      </c>
      <c r="AT104" s="1527">
        <f t="shared" ca="1" si="39"/>
        <v>0</v>
      </c>
      <c r="AU104" s="1527">
        <f t="shared" ca="1" si="39"/>
        <v>0</v>
      </c>
      <c r="AV104" s="1527">
        <f t="shared" ca="1" si="39"/>
        <v>0</v>
      </c>
      <c r="AW104" s="1527">
        <f t="shared" ca="1" si="39"/>
        <v>0</v>
      </c>
      <c r="AX104" s="1527">
        <f t="shared" ca="1" si="39"/>
        <v>0</v>
      </c>
      <c r="AY104" s="1527">
        <f t="shared" ca="1" si="39"/>
        <v>0</v>
      </c>
      <c r="AZ104" s="1527">
        <f t="shared" ca="1" si="39"/>
        <v>0</v>
      </c>
      <c r="BA104" s="1527">
        <f t="shared" ca="1" si="39"/>
        <v>0</v>
      </c>
      <c r="BB104" s="1527">
        <f t="shared" ca="1" si="39"/>
        <v>0</v>
      </c>
      <c r="BC104" s="1527">
        <f t="shared" ca="1" si="39"/>
        <v>0</v>
      </c>
      <c r="BD104" s="1527">
        <f t="shared" ca="1" si="39"/>
        <v>0</v>
      </c>
      <c r="BE104" s="1527">
        <f t="shared" ca="1" si="39"/>
        <v>0</v>
      </c>
      <c r="BF104" s="1527">
        <f t="shared" ca="1" si="39"/>
        <v>0</v>
      </c>
      <c r="BG104" s="1527">
        <f t="shared" ca="1" si="39"/>
        <v>0</v>
      </c>
      <c r="BH104" s="1527">
        <f t="shared" ca="1" si="39"/>
        <v>0</v>
      </c>
      <c r="BI104" s="1527">
        <f t="shared" ca="1" si="39"/>
        <v>0</v>
      </c>
      <c r="BJ104" s="1527">
        <f t="shared" ca="1" si="39"/>
        <v>0</v>
      </c>
      <c r="BK104" s="1527">
        <f t="shared" ca="1" si="39"/>
        <v>0</v>
      </c>
      <c r="BL104" s="1527">
        <f t="shared" ca="1" si="39"/>
        <v>0</v>
      </c>
      <c r="BM104" s="1527">
        <f t="shared" ca="1" si="39"/>
        <v>0</v>
      </c>
      <c r="BN104" s="1527">
        <f t="shared" ca="1" si="39"/>
        <v>0</v>
      </c>
      <c r="BO104" s="1527">
        <f t="shared" ca="1" si="39"/>
        <v>0</v>
      </c>
      <c r="BP104" s="1527">
        <f t="shared" ca="1" si="39"/>
        <v>0</v>
      </c>
      <c r="BQ104" s="1527">
        <f t="shared" ca="1" si="39"/>
        <v>0</v>
      </c>
      <c r="BR104" s="1527">
        <f t="shared" ca="1" si="39"/>
        <v>0</v>
      </c>
      <c r="BS104" s="1527">
        <f t="shared" ca="1" si="39"/>
        <v>0</v>
      </c>
      <c r="BT104" s="1527">
        <f t="shared" ca="1" si="39"/>
        <v>0</v>
      </c>
      <c r="BU104" s="1527">
        <f t="shared" ca="1" si="39"/>
        <v>0</v>
      </c>
      <c r="BV104" s="1527">
        <f t="shared" ca="1" si="39"/>
        <v>0</v>
      </c>
      <c r="BW104" s="1527">
        <f t="shared" ca="1" si="39"/>
        <v>0</v>
      </c>
      <c r="BX104" s="1527">
        <f t="shared" ca="1" si="39"/>
        <v>0</v>
      </c>
      <c r="BY104" s="1527">
        <f t="shared" ca="1" si="39"/>
        <v>0</v>
      </c>
      <c r="BZ104" s="1527">
        <f t="shared" ca="1" si="39"/>
        <v>0</v>
      </c>
      <c r="CA104" s="1527">
        <f t="shared" ca="1" si="39"/>
        <v>0</v>
      </c>
      <c r="CB104" s="1527">
        <f t="shared" ca="1" si="39"/>
        <v>0</v>
      </c>
      <c r="CC104" s="1527">
        <f t="shared" ca="1" si="39"/>
        <v>0</v>
      </c>
      <c r="CD104" s="1527">
        <f t="shared" ca="1" si="39"/>
        <v>0</v>
      </c>
      <c r="CE104" s="1527">
        <f t="shared" ca="1" si="39"/>
        <v>0</v>
      </c>
      <c r="CF104" s="1527">
        <f t="shared" ca="1" si="39"/>
        <v>0</v>
      </c>
      <c r="CG104" s="1527">
        <f t="shared" ca="1" si="39"/>
        <v>0</v>
      </c>
      <c r="CH104" s="1527">
        <f t="shared" ca="1" si="39"/>
        <v>0</v>
      </c>
      <c r="CI104" s="1567">
        <f t="shared" ca="1" si="39"/>
        <v>0</v>
      </c>
      <c r="CM104" s="446"/>
      <c r="CN104" s="447"/>
      <c r="CO104" s="447"/>
      <c r="CP104" s="447"/>
      <c r="CQ104" s="447"/>
      <c r="CR104" s="447"/>
      <c r="CS104" s="447"/>
      <c r="CT104" s="447"/>
      <c r="CU104" s="447"/>
      <c r="CV104" s="447"/>
      <c r="CW104" s="448"/>
    </row>
    <row r="105" spans="1:121" s="939" customFormat="1" ht="15.75" customHeight="1" x14ac:dyDescent="0.25">
      <c r="A105" s="940" t="str">
        <f t="shared" si="23"/>
        <v/>
      </c>
      <c r="B105" s="977" t="str">
        <f t="shared" ca="1" si="15"/>
        <v xml:space="preserve"> </v>
      </c>
      <c r="C105" s="1576">
        <f t="shared" ca="1" si="16"/>
        <v>0</v>
      </c>
      <c r="D105" s="1566">
        <f t="shared" ca="1" si="24"/>
        <v>0</v>
      </c>
      <c r="E105" s="1527">
        <f t="shared" ca="1" si="24"/>
        <v>0</v>
      </c>
      <c r="F105" s="1527">
        <f t="shared" ca="1" si="24"/>
        <v>0</v>
      </c>
      <c r="G105" s="1527">
        <f t="shared" ca="1" si="24"/>
        <v>0</v>
      </c>
      <c r="H105" s="1527">
        <f t="shared" ca="1" si="24"/>
        <v>0</v>
      </c>
      <c r="I105" s="1527">
        <f t="shared" ca="1" si="24"/>
        <v>0</v>
      </c>
      <c r="J105" s="1527">
        <f t="shared" ca="1" si="24"/>
        <v>0</v>
      </c>
      <c r="K105" s="1531">
        <f t="shared" ca="1" si="24"/>
        <v>0</v>
      </c>
      <c r="L105" s="1531">
        <f t="shared" ca="1" si="17"/>
        <v>0</v>
      </c>
      <c r="M105" s="1531">
        <f t="shared" ca="1" si="17"/>
        <v>0</v>
      </c>
      <c r="N105" s="1531">
        <f t="shared" ca="1" si="17"/>
        <v>0</v>
      </c>
      <c r="O105" s="1531">
        <f t="shared" ca="1" si="17"/>
        <v>0</v>
      </c>
      <c r="P105" s="1531">
        <f t="shared" ca="1" si="17"/>
        <v>0</v>
      </c>
      <c r="Q105" s="1531">
        <f t="shared" ca="1" si="17"/>
        <v>0</v>
      </c>
      <c r="R105" s="1531">
        <f t="shared" ref="R105:Y105" ca="1" si="42">IF(ISNUMBER($B105),$B105*R23,0)</f>
        <v>0</v>
      </c>
      <c r="S105" s="1531">
        <f t="shared" ca="1" si="42"/>
        <v>0</v>
      </c>
      <c r="T105" s="1531">
        <f t="shared" ca="1" si="42"/>
        <v>0</v>
      </c>
      <c r="U105" s="1531">
        <f t="shared" ca="1" si="42"/>
        <v>0</v>
      </c>
      <c r="V105" s="1531">
        <f t="shared" ca="1" si="42"/>
        <v>0</v>
      </c>
      <c r="W105" s="1531">
        <f t="shared" ca="1" si="42"/>
        <v>0</v>
      </c>
      <c r="X105" s="1531">
        <f t="shared" ca="1" si="42"/>
        <v>0</v>
      </c>
      <c r="Y105" s="1531">
        <f t="shared" ca="1" si="42"/>
        <v>0</v>
      </c>
      <c r="Z105" s="1565"/>
      <c r="AA105" s="1526">
        <f t="shared" ca="1" si="37"/>
        <v>0</v>
      </c>
      <c r="AB105" s="1527">
        <f t="shared" ca="1" si="37"/>
        <v>0</v>
      </c>
      <c r="AC105" s="1527">
        <f t="shared" ca="1" si="37"/>
        <v>0</v>
      </c>
      <c r="AD105" s="1527">
        <f t="shared" ref="AD105:AM105" ca="1" si="43">IF(ISNUMBER($B105),$B105*AD23,0)</f>
        <v>0</v>
      </c>
      <c r="AE105" s="1527">
        <f t="shared" ca="1" si="43"/>
        <v>0</v>
      </c>
      <c r="AF105" s="1527">
        <f t="shared" ca="1" si="43"/>
        <v>0</v>
      </c>
      <c r="AG105" s="1527">
        <f t="shared" ca="1" si="43"/>
        <v>0</v>
      </c>
      <c r="AH105" s="1527">
        <f t="shared" ca="1" si="43"/>
        <v>0</v>
      </c>
      <c r="AI105" s="1527">
        <f t="shared" ca="1" si="43"/>
        <v>0</v>
      </c>
      <c r="AJ105" s="1527">
        <f t="shared" ca="1" si="43"/>
        <v>0</v>
      </c>
      <c r="AK105" s="1527">
        <f t="shared" ca="1" si="43"/>
        <v>0</v>
      </c>
      <c r="AL105" s="1527">
        <f t="shared" ca="1" si="43"/>
        <v>0</v>
      </c>
      <c r="AM105" s="1527">
        <f t="shared" ca="1" si="43"/>
        <v>0</v>
      </c>
      <c r="AN105" s="1486"/>
      <c r="AO105" s="1566">
        <f t="shared" ca="1" si="39"/>
        <v>0</v>
      </c>
      <c r="AP105" s="1527">
        <f t="shared" ca="1" si="31"/>
        <v>0</v>
      </c>
      <c r="AQ105" s="1527">
        <f t="shared" ca="1" si="31"/>
        <v>0</v>
      </c>
      <c r="AR105" s="1527">
        <f t="shared" ca="1" si="31"/>
        <v>0</v>
      </c>
      <c r="AS105" s="1527">
        <f t="shared" ca="1" si="39"/>
        <v>0</v>
      </c>
      <c r="AT105" s="1527">
        <f t="shared" ca="1" si="39"/>
        <v>0</v>
      </c>
      <c r="AU105" s="1527">
        <f t="shared" ca="1" si="39"/>
        <v>0</v>
      </c>
      <c r="AV105" s="1527">
        <f t="shared" ca="1" si="39"/>
        <v>0</v>
      </c>
      <c r="AW105" s="1527">
        <f t="shared" ca="1" si="39"/>
        <v>0</v>
      </c>
      <c r="AX105" s="1527">
        <f t="shared" ca="1" si="39"/>
        <v>0</v>
      </c>
      <c r="AY105" s="1527">
        <f t="shared" ca="1" si="39"/>
        <v>0</v>
      </c>
      <c r="AZ105" s="1527">
        <f t="shared" ca="1" si="39"/>
        <v>0</v>
      </c>
      <c r="BA105" s="1527">
        <f t="shared" ca="1" si="39"/>
        <v>0</v>
      </c>
      <c r="BB105" s="1527">
        <f t="shared" ca="1" si="39"/>
        <v>0</v>
      </c>
      <c r="BC105" s="1527">
        <f t="shared" ca="1" si="39"/>
        <v>0</v>
      </c>
      <c r="BD105" s="1527">
        <f t="shared" ca="1" si="39"/>
        <v>0</v>
      </c>
      <c r="BE105" s="1527">
        <f t="shared" ca="1" si="39"/>
        <v>0</v>
      </c>
      <c r="BF105" s="1527">
        <f t="shared" ca="1" si="39"/>
        <v>0</v>
      </c>
      <c r="BG105" s="1527">
        <f t="shared" ca="1" si="39"/>
        <v>0</v>
      </c>
      <c r="BH105" s="1527">
        <f t="shared" ca="1" si="39"/>
        <v>0</v>
      </c>
      <c r="BI105" s="1527">
        <f t="shared" ca="1" si="39"/>
        <v>0</v>
      </c>
      <c r="BJ105" s="1527">
        <f t="shared" ca="1" si="39"/>
        <v>0</v>
      </c>
      <c r="BK105" s="1527">
        <f t="shared" ca="1" si="39"/>
        <v>0</v>
      </c>
      <c r="BL105" s="1527">
        <f t="shared" ca="1" si="39"/>
        <v>0</v>
      </c>
      <c r="BM105" s="1527">
        <f t="shared" ca="1" si="39"/>
        <v>0</v>
      </c>
      <c r="BN105" s="1527">
        <f t="shared" ca="1" si="39"/>
        <v>0</v>
      </c>
      <c r="BO105" s="1527">
        <f t="shared" ca="1" si="39"/>
        <v>0</v>
      </c>
      <c r="BP105" s="1527">
        <f t="shared" ca="1" si="39"/>
        <v>0</v>
      </c>
      <c r="BQ105" s="1527">
        <f t="shared" ca="1" si="39"/>
        <v>0</v>
      </c>
      <c r="BR105" s="1527">
        <f t="shared" ca="1" si="39"/>
        <v>0</v>
      </c>
      <c r="BS105" s="1527">
        <f t="shared" ca="1" si="39"/>
        <v>0</v>
      </c>
      <c r="BT105" s="1527">
        <f t="shared" ca="1" si="39"/>
        <v>0</v>
      </c>
      <c r="BU105" s="1527">
        <f t="shared" ca="1" si="39"/>
        <v>0</v>
      </c>
      <c r="BV105" s="1527">
        <f t="shared" ca="1" si="39"/>
        <v>0</v>
      </c>
      <c r="BW105" s="1527">
        <f t="shared" ca="1" si="39"/>
        <v>0</v>
      </c>
      <c r="BX105" s="1527">
        <f t="shared" ca="1" si="39"/>
        <v>0</v>
      </c>
      <c r="BY105" s="1527">
        <f t="shared" ca="1" si="39"/>
        <v>0</v>
      </c>
      <c r="BZ105" s="1527">
        <f t="shared" ca="1" si="39"/>
        <v>0</v>
      </c>
      <c r="CA105" s="1527">
        <f t="shared" ca="1" si="39"/>
        <v>0</v>
      </c>
      <c r="CB105" s="1527">
        <f t="shared" ca="1" si="39"/>
        <v>0</v>
      </c>
      <c r="CC105" s="1527">
        <f t="shared" ca="1" si="39"/>
        <v>0</v>
      </c>
      <c r="CD105" s="1527">
        <f t="shared" ca="1" si="39"/>
        <v>0</v>
      </c>
      <c r="CE105" s="1527">
        <f t="shared" ca="1" si="39"/>
        <v>0</v>
      </c>
      <c r="CF105" s="1527">
        <f t="shared" ca="1" si="39"/>
        <v>0</v>
      </c>
      <c r="CG105" s="1527">
        <f t="shared" ca="1" si="39"/>
        <v>0</v>
      </c>
      <c r="CH105" s="1527">
        <f t="shared" ca="1" si="39"/>
        <v>0</v>
      </c>
      <c r="CI105" s="1567">
        <f t="shared" ca="1" si="39"/>
        <v>0</v>
      </c>
      <c r="CM105" s="446"/>
      <c r="CN105" s="447"/>
      <c r="CO105" s="447"/>
      <c r="CP105" s="447"/>
      <c r="CQ105" s="447"/>
      <c r="CR105" s="447"/>
      <c r="CS105" s="447"/>
      <c r="CT105" s="447"/>
      <c r="CU105" s="447"/>
      <c r="CV105" s="447"/>
      <c r="CW105" s="448"/>
    </row>
    <row r="106" spans="1:121" s="939" customFormat="1" ht="15.75" customHeight="1" x14ac:dyDescent="0.25">
      <c r="A106" s="940" t="str">
        <f t="shared" si="23"/>
        <v/>
      </c>
      <c r="B106" s="977" t="str">
        <f t="shared" ca="1" si="15"/>
        <v xml:space="preserve"> </v>
      </c>
      <c r="C106" s="1576">
        <f t="shared" ca="1" si="16"/>
        <v>0</v>
      </c>
      <c r="D106" s="1566">
        <f t="shared" ca="1" si="24"/>
        <v>0</v>
      </c>
      <c r="E106" s="1527">
        <f t="shared" ca="1" si="24"/>
        <v>0</v>
      </c>
      <c r="F106" s="1527">
        <f t="shared" ca="1" si="24"/>
        <v>0</v>
      </c>
      <c r="G106" s="1527">
        <f t="shared" ca="1" si="24"/>
        <v>0</v>
      </c>
      <c r="H106" s="1527">
        <f t="shared" ca="1" si="24"/>
        <v>0</v>
      </c>
      <c r="I106" s="1527">
        <f t="shared" ca="1" si="24"/>
        <v>0</v>
      </c>
      <c r="J106" s="1527">
        <f t="shared" ca="1" si="24"/>
        <v>0</v>
      </c>
      <c r="K106" s="1531">
        <f t="shared" ca="1" si="24"/>
        <v>0</v>
      </c>
      <c r="L106" s="1531">
        <f t="shared" ca="1" si="17"/>
        <v>0</v>
      </c>
      <c r="M106" s="1531">
        <f t="shared" ca="1" si="17"/>
        <v>0</v>
      </c>
      <c r="N106" s="1531">
        <f t="shared" ca="1" si="17"/>
        <v>0</v>
      </c>
      <c r="O106" s="1531">
        <f t="shared" ca="1" si="17"/>
        <v>0</v>
      </c>
      <c r="P106" s="1531">
        <f t="shared" ca="1" si="17"/>
        <v>0</v>
      </c>
      <c r="Q106" s="1531">
        <f t="shared" ca="1" si="17"/>
        <v>0</v>
      </c>
      <c r="R106" s="1531">
        <f t="shared" ref="R106:Y106" ca="1" si="44">IF(ISNUMBER($B106),$B106*R24,0)</f>
        <v>0</v>
      </c>
      <c r="S106" s="1531">
        <f t="shared" ca="1" si="44"/>
        <v>0</v>
      </c>
      <c r="T106" s="1531">
        <f t="shared" ca="1" si="44"/>
        <v>0</v>
      </c>
      <c r="U106" s="1531">
        <f t="shared" ca="1" si="44"/>
        <v>0</v>
      </c>
      <c r="V106" s="1531">
        <f t="shared" ca="1" si="44"/>
        <v>0</v>
      </c>
      <c r="W106" s="1531">
        <f t="shared" ca="1" si="44"/>
        <v>0</v>
      </c>
      <c r="X106" s="1531">
        <f t="shared" ca="1" si="44"/>
        <v>0</v>
      </c>
      <c r="Y106" s="1531">
        <f t="shared" ca="1" si="44"/>
        <v>0</v>
      </c>
      <c r="Z106" s="1565"/>
      <c r="AA106" s="1526">
        <f t="shared" ca="1" si="37"/>
        <v>0</v>
      </c>
      <c r="AB106" s="1527">
        <f t="shared" ca="1" si="37"/>
        <v>0</v>
      </c>
      <c r="AC106" s="1527">
        <f t="shared" ca="1" si="37"/>
        <v>0</v>
      </c>
      <c r="AD106" s="1527">
        <f t="shared" ref="AD106:AM106" ca="1" si="45">IF(ISNUMBER($B106),$B106*AD24,0)</f>
        <v>0</v>
      </c>
      <c r="AE106" s="1527">
        <f t="shared" ca="1" si="45"/>
        <v>0</v>
      </c>
      <c r="AF106" s="1527">
        <f t="shared" ca="1" si="45"/>
        <v>0</v>
      </c>
      <c r="AG106" s="1527">
        <f t="shared" ca="1" si="45"/>
        <v>0</v>
      </c>
      <c r="AH106" s="1527">
        <f t="shared" ca="1" si="45"/>
        <v>0</v>
      </c>
      <c r="AI106" s="1527">
        <f t="shared" ca="1" si="45"/>
        <v>0</v>
      </c>
      <c r="AJ106" s="1527">
        <f t="shared" ca="1" si="45"/>
        <v>0</v>
      </c>
      <c r="AK106" s="1527">
        <f t="shared" ca="1" si="45"/>
        <v>0</v>
      </c>
      <c r="AL106" s="1527">
        <f t="shared" ca="1" si="45"/>
        <v>0</v>
      </c>
      <c r="AM106" s="1527">
        <f t="shared" ca="1" si="45"/>
        <v>0</v>
      </c>
      <c r="AN106" s="1486"/>
      <c r="AO106" s="1566">
        <f t="shared" ca="1" si="39"/>
        <v>0</v>
      </c>
      <c r="AP106" s="1527">
        <f t="shared" ca="1" si="31"/>
        <v>0</v>
      </c>
      <c r="AQ106" s="1527">
        <f t="shared" ca="1" si="31"/>
        <v>0</v>
      </c>
      <c r="AR106" s="1527">
        <f t="shared" ca="1" si="31"/>
        <v>0</v>
      </c>
      <c r="AS106" s="1527">
        <f t="shared" ca="1" si="39"/>
        <v>0</v>
      </c>
      <c r="AT106" s="1527">
        <f t="shared" ca="1" si="39"/>
        <v>0</v>
      </c>
      <c r="AU106" s="1527">
        <f t="shared" ca="1" si="39"/>
        <v>0</v>
      </c>
      <c r="AV106" s="1527">
        <f t="shared" ca="1" si="39"/>
        <v>0</v>
      </c>
      <c r="AW106" s="1527">
        <f t="shared" ca="1" si="39"/>
        <v>0</v>
      </c>
      <c r="AX106" s="1527">
        <f t="shared" ca="1" si="39"/>
        <v>0</v>
      </c>
      <c r="AY106" s="1527">
        <f t="shared" ca="1" si="39"/>
        <v>0</v>
      </c>
      <c r="AZ106" s="1527">
        <f t="shared" ca="1" si="39"/>
        <v>0</v>
      </c>
      <c r="BA106" s="1527">
        <f t="shared" ca="1" si="39"/>
        <v>0</v>
      </c>
      <c r="BB106" s="1527">
        <f t="shared" ca="1" si="39"/>
        <v>0</v>
      </c>
      <c r="BC106" s="1527">
        <f t="shared" ca="1" si="39"/>
        <v>0</v>
      </c>
      <c r="BD106" s="1527">
        <f t="shared" ca="1" si="39"/>
        <v>0</v>
      </c>
      <c r="BE106" s="1527">
        <f t="shared" ca="1" si="39"/>
        <v>0</v>
      </c>
      <c r="BF106" s="1527">
        <f t="shared" ca="1" si="39"/>
        <v>0</v>
      </c>
      <c r="BG106" s="1527">
        <f t="shared" ca="1" si="39"/>
        <v>0</v>
      </c>
      <c r="BH106" s="1527">
        <f t="shared" ca="1" si="39"/>
        <v>0</v>
      </c>
      <c r="BI106" s="1527">
        <f t="shared" ca="1" si="39"/>
        <v>0</v>
      </c>
      <c r="BJ106" s="1527">
        <f t="shared" ca="1" si="39"/>
        <v>0</v>
      </c>
      <c r="BK106" s="1527">
        <f t="shared" ca="1" si="39"/>
        <v>0</v>
      </c>
      <c r="BL106" s="1527">
        <f t="shared" ca="1" si="39"/>
        <v>0</v>
      </c>
      <c r="BM106" s="1527">
        <f t="shared" ca="1" si="39"/>
        <v>0</v>
      </c>
      <c r="BN106" s="1527">
        <f t="shared" ca="1" si="39"/>
        <v>0</v>
      </c>
      <c r="BO106" s="1527">
        <f t="shared" ca="1" si="39"/>
        <v>0</v>
      </c>
      <c r="BP106" s="1527">
        <f t="shared" ca="1" si="39"/>
        <v>0</v>
      </c>
      <c r="BQ106" s="1527">
        <f t="shared" ca="1" si="39"/>
        <v>0</v>
      </c>
      <c r="BR106" s="1527">
        <f t="shared" ca="1" si="39"/>
        <v>0</v>
      </c>
      <c r="BS106" s="1527">
        <f t="shared" ca="1" si="39"/>
        <v>0</v>
      </c>
      <c r="BT106" s="1527">
        <f t="shared" ca="1" si="39"/>
        <v>0</v>
      </c>
      <c r="BU106" s="1527">
        <f t="shared" ca="1" si="39"/>
        <v>0</v>
      </c>
      <c r="BV106" s="1527">
        <f t="shared" ca="1" si="39"/>
        <v>0</v>
      </c>
      <c r="BW106" s="1527">
        <f t="shared" ca="1" si="39"/>
        <v>0</v>
      </c>
      <c r="BX106" s="1527">
        <f t="shared" ca="1" si="39"/>
        <v>0</v>
      </c>
      <c r="BY106" s="1527">
        <f t="shared" ca="1" si="39"/>
        <v>0</v>
      </c>
      <c r="BZ106" s="1527">
        <f t="shared" ca="1" si="39"/>
        <v>0</v>
      </c>
      <c r="CA106" s="1527">
        <f t="shared" ca="1" si="39"/>
        <v>0</v>
      </c>
      <c r="CB106" s="1527">
        <f t="shared" ca="1" si="39"/>
        <v>0</v>
      </c>
      <c r="CC106" s="1527">
        <f t="shared" ca="1" si="39"/>
        <v>0</v>
      </c>
      <c r="CD106" s="1527">
        <f t="shared" ca="1" si="39"/>
        <v>0</v>
      </c>
      <c r="CE106" s="1527">
        <f t="shared" ca="1" si="39"/>
        <v>0</v>
      </c>
      <c r="CF106" s="1527">
        <f t="shared" ca="1" si="39"/>
        <v>0</v>
      </c>
      <c r="CG106" s="1527">
        <f t="shared" ca="1" si="39"/>
        <v>0</v>
      </c>
      <c r="CH106" s="1527">
        <f t="shared" ca="1" si="39"/>
        <v>0</v>
      </c>
      <c r="CI106" s="1567">
        <f t="shared" ca="1" si="39"/>
        <v>0</v>
      </c>
      <c r="CM106" s="446"/>
      <c r="CN106" s="447"/>
      <c r="CO106" s="447"/>
      <c r="CP106" s="447"/>
      <c r="CQ106" s="447"/>
      <c r="CR106" s="447"/>
      <c r="CS106" s="447"/>
      <c r="CT106" s="447"/>
      <c r="CU106" s="447"/>
      <c r="CV106" s="447"/>
      <c r="CW106" s="448"/>
    </row>
    <row r="107" spans="1:121" s="939" customFormat="1" ht="15.75" customHeight="1" x14ac:dyDescent="0.25">
      <c r="A107" s="940" t="str">
        <f t="shared" si="23"/>
        <v/>
      </c>
      <c r="B107" s="977" t="str">
        <f t="shared" ca="1" si="15"/>
        <v xml:space="preserve"> </v>
      </c>
      <c r="C107" s="1576">
        <f t="shared" ca="1" si="16"/>
        <v>0</v>
      </c>
      <c r="D107" s="1566">
        <f t="shared" ca="1" si="24"/>
        <v>0</v>
      </c>
      <c r="E107" s="1527">
        <f t="shared" ca="1" si="24"/>
        <v>0</v>
      </c>
      <c r="F107" s="1527">
        <f t="shared" ca="1" si="24"/>
        <v>0</v>
      </c>
      <c r="G107" s="1527">
        <f t="shared" ca="1" si="24"/>
        <v>0</v>
      </c>
      <c r="H107" s="1527">
        <f t="shared" ca="1" si="24"/>
        <v>0</v>
      </c>
      <c r="I107" s="1527">
        <f t="shared" ca="1" si="24"/>
        <v>0</v>
      </c>
      <c r="J107" s="1527">
        <f t="shared" ca="1" si="24"/>
        <v>0</v>
      </c>
      <c r="K107" s="1531">
        <f t="shared" ca="1" si="24"/>
        <v>0</v>
      </c>
      <c r="L107" s="1531">
        <f t="shared" ca="1" si="17"/>
        <v>0</v>
      </c>
      <c r="M107" s="1531">
        <f t="shared" ca="1" si="17"/>
        <v>0</v>
      </c>
      <c r="N107" s="1531">
        <f t="shared" ca="1" si="17"/>
        <v>0</v>
      </c>
      <c r="O107" s="1531">
        <f t="shared" ca="1" si="17"/>
        <v>0</v>
      </c>
      <c r="P107" s="1531">
        <f t="shared" ca="1" si="17"/>
        <v>0</v>
      </c>
      <c r="Q107" s="1531">
        <f t="shared" ca="1" si="17"/>
        <v>0</v>
      </c>
      <c r="R107" s="1531">
        <f t="shared" ref="R107:Y107" ca="1" si="46">IF(ISNUMBER($B107),$B107*R25,0)</f>
        <v>0</v>
      </c>
      <c r="S107" s="1531">
        <f t="shared" ca="1" si="46"/>
        <v>0</v>
      </c>
      <c r="T107" s="1531">
        <f t="shared" ca="1" si="46"/>
        <v>0</v>
      </c>
      <c r="U107" s="1531">
        <f t="shared" ca="1" si="46"/>
        <v>0</v>
      </c>
      <c r="V107" s="1531">
        <f t="shared" ca="1" si="46"/>
        <v>0</v>
      </c>
      <c r="W107" s="1531">
        <f t="shared" ca="1" si="46"/>
        <v>0</v>
      </c>
      <c r="X107" s="1531">
        <f t="shared" ca="1" si="46"/>
        <v>0</v>
      </c>
      <c r="Y107" s="1531">
        <f t="shared" ca="1" si="46"/>
        <v>0</v>
      </c>
      <c r="Z107" s="1565"/>
      <c r="AA107" s="1526">
        <f t="shared" ca="1" si="37"/>
        <v>0</v>
      </c>
      <c r="AB107" s="1527">
        <f t="shared" ca="1" si="37"/>
        <v>0</v>
      </c>
      <c r="AC107" s="1527">
        <f t="shared" ca="1" si="37"/>
        <v>0</v>
      </c>
      <c r="AD107" s="1527">
        <f t="shared" ref="AD107:AM107" ca="1" si="47">IF(ISNUMBER($B107),$B107*AD25,0)</f>
        <v>0</v>
      </c>
      <c r="AE107" s="1527">
        <f t="shared" ca="1" si="47"/>
        <v>0</v>
      </c>
      <c r="AF107" s="1527">
        <f t="shared" ca="1" si="47"/>
        <v>0</v>
      </c>
      <c r="AG107" s="1527">
        <f t="shared" ca="1" si="47"/>
        <v>0</v>
      </c>
      <c r="AH107" s="1527">
        <f t="shared" ca="1" si="47"/>
        <v>0</v>
      </c>
      <c r="AI107" s="1527">
        <f t="shared" ca="1" si="47"/>
        <v>0</v>
      </c>
      <c r="AJ107" s="1527">
        <f t="shared" ca="1" si="47"/>
        <v>0</v>
      </c>
      <c r="AK107" s="1527">
        <f t="shared" ca="1" si="47"/>
        <v>0</v>
      </c>
      <c r="AL107" s="1527">
        <f t="shared" ca="1" si="47"/>
        <v>0</v>
      </c>
      <c r="AM107" s="1527">
        <f t="shared" ca="1" si="47"/>
        <v>0</v>
      </c>
      <c r="AN107" s="1486"/>
      <c r="AO107" s="1566">
        <f t="shared" ca="1" si="39"/>
        <v>0</v>
      </c>
      <c r="AP107" s="1527">
        <f t="shared" ca="1" si="31"/>
        <v>0</v>
      </c>
      <c r="AQ107" s="1527">
        <f t="shared" ca="1" si="31"/>
        <v>0</v>
      </c>
      <c r="AR107" s="1527">
        <f t="shared" ca="1" si="31"/>
        <v>0</v>
      </c>
      <c r="AS107" s="1527">
        <f t="shared" ca="1" si="39"/>
        <v>0</v>
      </c>
      <c r="AT107" s="1527">
        <f t="shared" ca="1" si="39"/>
        <v>0</v>
      </c>
      <c r="AU107" s="1527">
        <f t="shared" ca="1" si="39"/>
        <v>0</v>
      </c>
      <c r="AV107" s="1527">
        <f t="shared" ca="1" si="39"/>
        <v>0</v>
      </c>
      <c r="AW107" s="1527">
        <f t="shared" ca="1" si="39"/>
        <v>0</v>
      </c>
      <c r="AX107" s="1527">
        <f t="shared" ca="1" si="39"/>
        <v>0</v>
      </c>
      <c r="AY107" s="1527">
        <f t="shared" ca="1" si="39"/>
        <v>0</v>
      </c>
      <c r="AZ107" s="1527">
        <f t="shared" ca="1" si="39"/>
        <v>0</v>
      </c>
      <c r="BA107" s="1527">
        <f t="shared" ca="1" si="39"/>
        <v>0</v>
      </c>
      <c r="BB107" s="1527">
        <f t="shared" ca="1" si="39"/>
        <v>0</v>
      </c>
      <c r="BC107" s="1527">
        <f t="shared" ca="1" si="39"/>
        <v>0</v>
      </c>
      <c r="BD107" s="1527">
        <f t="shared" ca="1" si="39"/>
        <v>0</v>
      </c>
      <c r="BE107" s="1527">
        <f t="shared" ca="1" si="39"/>
        <v>0</v>
      </c>
      <c r="BF107" s="1527">
        <f t="shared" ca="1" si="39"/>
        <v>0</v>
      </c>
      <c r="BG107" s="1527">
        <f t="shared" ca="1" si="39"/>
        <v>0</v>
      </c>
      <c r="BH107" s="1527">
        <f t="shared" ca="1" si="39"/>
        <v>0</v>
      </c>
      <c r="BI107" s="1527">
        <f t="shared" ca="1" si="39"/>
        <v>0</v>
      </c>
      <c r="BJ107" s="1527">
        <f t="shared" ca="1" si="39"/>
        <v>0</v>
      </c>
      <c r="BK107" s="1527">
        <f t="shared" ca="1" si="39"/>
        <v>0</v>
      </c>
      <c r="BL107" s="1527">
        <f t="shared" ca="1" si="39"/>
        <v>0</v>
      </c>
      <c r="BM107" s="1527">
        <f t="shared" ca="1" si="39"/>
        <v>0</v>
      </c>
      <c r="BN107" s="1527">
        <f t="shared" ca="1" si="39"/>
        <v>0</v>
      </c>
      <c r="BO107" s="1527">
        <f t="shared" ca="1" si="39"/>
        <v>0</v>
      </c>
      <c r="BP107" s="1527">
        <f t="shared" ca="1" si="39"/>
        <v>0</v>
      </c>
      <c r="BQ107" s="1527">
        <f t="shared" ca="1" si="39"/>
        <v>0</v>
      </c>
      <c r="BR107" s="1527">
        <f t="shared" ca="1" si="39"/>
        <v>0</v>
      </c>
      <c r="BS107" s="1527">
        <f t="shared" ca="1" si="39"/>
        <v>0</v>
      </c>
      <c r="BT107" s="1527">
        <f t="shared" ca="1" si="39"/>
        <v>0</v>
      </c>
      <c r="BU107" s="1527">
        <f t="shared" ca="1" si="39"/>
        <v>0</v>
      </c>
      <c r="BV107" s="1527">
        <f t="shared" ca="1" si="39"/>
        <v>0</v>
      </c>
      <c r="BW107" s="1527">
        <f t="shared" ca="1" si="39"/>
        <v>0</v>
      </c>
      <c r="BX107" s="1527">
        <f t="shared" ca="1" si="39"/>
        <v>0</v>
      </c>
      <c r="BY107" s="1527">
        <f t="shared" ca="1" si="39"/>
        <v>0</v>
      </c>
      <c r="BZ107" s="1527">
        <f t="shared" ca="1" si="39"/>
        <v>0</v>
      </c>
      <c r="CA107" s="1527">
        <f t="shared" ca="1" si="39"/>
        <v>0</v>
      </c>
      <c r="CB107" s="1527">
        <f t="shared" ca="1" si="39"/>
        <v>0</v>
      </c>
      <c r="CC107" s="1527">
        <f t="shared" ca="1" si="39"/>
        <v>0</v>
      </c>
      <c r="CD107" s="1527">
        <f t="shared" ca="1" si="39"/>
        <v>0</v>
      </c>
      <c r="CE107" s="1527">
        <f t="shared" ca="1" si="39"/>
        <v>0</v>
      </c>
      <c r="CF107" s="1527">
        <f t="shared" ca="1" si="39"/>
        <v>0</v>
      </c>
      <c r="CG107" s="1527">
        <f t="shared" ca="1" si="39"/>
        <v>0</v>
      </c>
      <c r="CH107" s="1527">
        <f t="shared" ca="1" si="39"/>
        <v>0</v>
      </c>
      <c r="CI107" s="1567">
        <f t="shared" ca="1" si="39"/>
        <v>0</v>
      </c>
      <c r="CM107" s="446"/>
      <c r="CN107" s="447"/>
      <c r="CO107" s="447"/>
      <c r="CP107" s="447"/>
      <c r="CQ107" s="447"/>
      <c r="CR107" s="447"/>
      <c r="CS107" s="447"/>
      <c r="CT107" s="447"/>
      <c r="CU107" s="447"/>
      <c r="CV107" s="447"/>
      <c r="CW107" s="448"/>
    </row>
    <row r="108" spans="1:121" s="939" customFormat="1" ht="15.75" customHeight="1" x14ac:dyDescent="0.25">
      <c r="A108" s="940" t="str">
        <f t="shared" si="23"/>
        <v/>
      </c>
      <c r="B108" s="977" t="str">
        <f t="shared" ca="1" si="15"/>
        <v xml:space="preserve"> </v>
      </c>
      <c r="C108" s="1576">
        <f t="shared" ca="1" si="16"/>
        <v>0</v>
      </c>
      <c r="D108" s="1566">
        <f t="shared" ca="1" si="24"/>
        <v>0</v>
      </c>
      <c r="E108" s="1527">
        <f t="shared" ca="1" si="24"/>
        <v>0</v>
      </c>
      <c r="F108" s="1527">
        <f t="shared" ca="1" si="24"/>
        <v>0</v>
      </c>
      <c r="G108" s="1527">
        <f t="shared" ca="1" si="24"/>
        <v>0</v>
      </c>
      <c r="H108" s="1527">
        <f t="shared" ca="1" si="24"/>
        <v>0</v>
      </c>
      <c r="I108" s="1527">
        <f t="shared" ca="1" si="24"/>
        <v>0</v>
      </c>
      <c r="J108" s="1527">
        <f t="shared" ca="1" si="24"/>
        <v>0</v>
      </c>
      <c r="K108" s="1531">
        <f t="shared" ca="1" si="24"/>
        <v>0</v>
      </c>
      <c r="L108" s="1531">
        <f t="shared" ca="1" si="17"/>
        <v>0</v>
      </c>
      <c r="M108" s="1531">
        <f t="shared" ca="1" si="17"/>
        <v>0</v>
      </c>
      <c r="N108" s="1531">
        <f t="shared" ca="1" si="17"/>
        <v>0</v>
      </c>
      <c r="O108" s="1531">
        <f t="shared" ca="1" si="17"/>
        <v>0</v>
      </c>
      <c r="P108" s="1531">
        <f t="shared" ca="1" si="17"/>
        <v>0</v>
      </c>
      <c r="Q108" s="1531">
        <f t="shared" ca="1" si="17"/>
        <v>0</v>
      </c>
      <c r="R108" s="1531">
        <f t="shared" ref="R108:Y108" ca="1" si="48">IF(ISNUMBER($B108),$B108*R26,0)</f>
        <v>0</v>
      </c>
      <c r="S108" s="1531">
        <f t="shared" ca="1" si="48"/>
        <v>0</v>
      </c>
      <c r="T108" s="1531">
        <f t="shared" ca="1" si="48"/>
        <v>0</v>
      </c>
      <c r="U108" s="1531">
        <f t="shared" ca="1" si="48"/>
        <v>0</v>
      </c>
      <c r="V108" s="1531">
        <f t="shared" ca="1" si="48"/>
        <v>0</v>
      </c>
      <c r="W108" s="1531">
        <f t="shared" ca="1" si="48"/>
        <v>0</v>
      </c>
      <c r="X108" s="1531">
        <f t="shared" ca="1" si="48"/>
        <v>0</v>
      </c>
      <c r="Y108" s="1531">
        <f t="shared" ca="1" si="48"/>
        <v>0</v>
      </c>
      <c r="Z108" s="1565"/>
      <c r="AA108" s="1526">
        <f t="shared" ca="1" si="37"/>
        <v>0</v>
      </c>
      <c r="AB108" s="1527">
        <f t="shared" ca="1" si="37"/>
        <v>0</v>
      </c>
      <c r="AC108" s="1527">
        <f t="shared" ca="1" si="37"/>
        <v>0</v>
      </c>
      <c r="AD108" s="1527">
        <f t="shared" ref="AD108:AM108" ca="1" si="49">IF(ISNUMBER($B108),$B108*AD26,0)</f>
        <v>0</v>
      </c>
      <c r="AE108" s="1527">
        <f t="shared" ca="1" si="49"/>
        <v>0</v>
      </c>
      <c r="AF108" s="1527">
        <f t="shared" ca="1" si="49"/>
        <v>0</v>
      </c>
      <c r="AG108" s="1527">
        <f t="shared" ca="1" si="49"/>
        <v>0</v>
      </c>
      <c r="AH108" s="1527">
        <f t="shared" ca="1" si="49"/>
        <v>0</v>
      </c>
      <c r="AI108" s="1527">
        <f t="shared" ca="1" si="49"/>
        <v>0</v>
      </c>
      <c r="AJ108" s="1527">
        <f t="shared" ca="1" si="49"/>
        <v>0</v>
      </c>
      <c r="AK108" s="1527">
        <f t="shared" ca="1" si="49"/>
        <v>0</v>
      </c>
      <c r="AL108" s="1527">
        <f t="shared" ca="1" si="49"/>
        <v>0</v>
      </c>
      <c r="AM108" s="1527">
        <f t="shared" ca="1" si="49"/>
        <v>0</v>
      </c>
      <c r="AN108" s="1486"/>
      <c r="AO108" s="1566">
        <f t="shared" ca="1" si="39"/>
        <v>0</v>
      </c>
      <c r="AP108" s="1527">
        <f t="shared" ca="1" si="31"/>
        <v>0</v>
      </c>
      <c r="AQ108" s="1527">
        <f t="shared" ca="1" si="31"/>
        <v>0</v>
      </c>
      <c r="AR108" s="1527">
        <f t="shared" ca="1" si="31"/>
        <v>0</v>
      </c>
      <c r="AS108" s="1527">
        <f t="shared" ca="1" si="39"/>
        <v>0</v>
      </c>
      <c r="AT108" s="1527">
        <f t="shared" ca="1" si="39"/>
        <v>0</v>
      </c>
      <c r="AU108" s="1527">
        <f t="shared" ca="1" si="39"/>
        <v>0</v>
      </c>
      <c r="AV108" s="1527">
        <f t="shared" ca="1" si="39"/>
        <v>0</v>
      </c>
      <c r="AW108" s="1527">
        <f t="shared" ca="1" si="39"/>
        <v>0</v>
      </c>
      <c r="AX108" s="1527">
        <f t="shared" ca="1" si="39"/>
        <v>0</v>
      </c>
      <c r="AY108" s="1527">
        <f t="shared" ca="1" si="39"/>
        <v>0</v>
      </c>
      <c r="AZ108" s="1527">
        <f t="shared" ca="1" si="39"/>
        <v>0</v>
      </c>
      <c r="BA108" s="1527">
        <f t="shared" ca="1" si="39"/>
        <v>0</v>
      </c>
      <c r="BB108" s="1527">
        <f t="shared" ca="1" si="39"/>
        <v>0</v>
      </c>
      <c r="BC108" s="1527">
        <f t="shared" ca="1" si="39"/>
        <v>0</v>
      </c>
      <c r="BD108" s="1527">
        <f t="shared" ca="1" si="39"/>
        <v>0</v>
      </c>
      <c r="BE108" s="1527">
        <f t="shared" ca="1" si="39"/>
        <v>0</v>
      </c>
      <c r="BF108" s="1527">
        <f t="shared" ca="1" si="39"/>
        <v>0</v>
      </c>
      <c r="BG108" s="1527">
        <f t="shared" ca="1" si="39"/>
        <v>0</v>
      </c>
      <c r="BH108" s="1527">
        <f t="shared" ca="1" si="39"/>
        <v>0</v>
      </c>
      <c r="BI108" s="1527">
        <f t="shared" ca="1" si="39"/>
        <v>0</v>
      </c>
      <c r="BJ108" s="1527">
        <f t="shared" ca="1" si="39"/>
        <v>0</v>
      </c>
      <c r="BK108" s="1527">
        <f t="shared" ca="1" si="39"/>
        <v>0</v>
      </c>
      <c r="BL108" s="1527">
        <f t="shared" ca="1" si="39"/>
        <v>0</v>
      </c>
      <c r="BM108" s="1527">
        <f t="shared" ca="1" si="39"/>
        <v>0</v>
      </c>
      <c r="BN108" s="1527">
        <f t="shared" ca="1" si="39"/>
        <v>0</v>
      </c>
      <c r="BO108" s="1527">
        <f t="shared" ca="1" si="39"/>
        <v>0</v>
      </c>
      <c r="BP108" s="1527">
        <f t="shared" ca="1" si="39"/>
        <v>0</v>
      </c>
      <c r="BQ108" s="1527">
        <f t="shared" ref="BQ108:CI108" ca="1" si="50">IF(ISNUMBER($B108),$B108*BQ26,0)</f>
        <v>0</v>
      </c>
      <c r="BR108" s="1527">
        <f t="shared" ca="1" si="50"/>
        <v>0</v>
      </c>
      <c r="BS108" s="1527">
        <f t="shared" ca="1" si="50"/>
        <v>0</v>
      </c>
      <c r="BT108" s="1527">
        <f t="shared" ca="1" si="50"/>
        <v>0</v>
      </c>
      <c r="BU108" s="1527">
        <f t="shared" ca="1" si="50"/>
        <v>0</v>
      </c>
      <c r="BV108" s="1527">
        <f t="shared" ca="1" si="50"/>
        <v>0</v>
      </c>
      <c r="BW108" s="1527">
        <f t="shared" ca="1" si="50"/>
        <v>0</v>
      </c>
      <c r="BX108" s="1527">
        <f t="shared" ca="1" si="50"/>
        <v>0</v>
      </c>
      <c r="BY108" s="1527">
        <f t="shared" ca="1" si="50"/>
        <v>0</v>
      </c>
      <c r="BZ108" s="1527">
        <f t="shared" ca="1" si="50"/>
        <v>0</v>
      </c>
      <c r="CA108" s="1527">
        <f t="shared" ca="1" si="50"/>
        <v>0</v>
      </c>
      <c r="CB108" s="1527">
        <f t="shared" ca="1" si="50"/>
        <v>0</v>
      </c>
      <c r="CC108" s="1527">
        <f t="shared" ca="1" si="50"/>
        <v>0</v>
      </c>
      <c r="CD108" s="1527">
        <f t="shared" ca="1" si="50"/>
        <v>0</v>
      </c>
      <c r="CE108" s="1527">
        <f t="shared" ca="1" si="50"/>
        <v>0</v>
      </c>
      <c r="CF108" s="1527">
        <f t="shared" ca="1" si="50"/>
        <v>0</v>
      </c>
      <c r="CG108" s="1527">
        <f t="shared" ca="1" si="50"/>
        <v>0</v>
      </c>
      <c r="CH108" s="1527">
        <f t="shared" ca="1" si="50"/>
        <v>0</v>
      </c>
      <c r="CI108" s="1567">
        <f t="shared" ca="1" si="50"/>
        <v>0</v>
      </c>
      <c r="CM108" s="446"/>
      <c r="CN108" s="447"/>
      <c r="CO108" s="447"/>
      <c r="CP108" s="447"/>
      <c r="CQ108" s="447"/>
      <c r="CR108" s="447"/>
      <c r="CS108" s="447"/>
      <c r="CT108" s="447"/>
      <c r="CU108" s="447"/>
      <c r="CV108" s="447"/>
      <c r="CW108" s="448"/>
    </row>
    <row r="109" spans="1:121" s="939" customFormat="1" ht="15.75" customHeight="1" x14ac:dyDescent="0.25">
      <c r="A109" s="940" t="str">
        <f t="shared" si="23"/>
        <v/>
      </c>
      <c r="B109" s="977" t="str">
        <f t="shared" ca="1" si="15"/>
        <v xml:space="preserve"> </v>
      </c>
      <c r="C109" s="1576">
        <f t="shared" ca="1" si="16"/>
        <v>0</v>
      </c>
      <c r="D109" s="1566">
        <f t="shared" ca="1" si="24"/>
        <v>0</v>
      </c>
      <c r="E109" s="1527">
        <f t="shared" ca="1" si="24"/>
        <v>0</v>
      </c>
      <c r="F109" s="1527">
        <f t="shared" ca="1" si="24"/>
        <v>0</v>
      </c>
      <c r="G109" s="1527">
        <f t="shared" ca="1" si="24"/>
        <v>0</v>
      </c>
      <c r="H109" s="1527">
        <f t="shared" ca="1" si="24"/>
        <v>0</v>
      </c>
      <c r="I109" s="1527">
        <f t="shared" ca="1" si="24"/>
        <v>0</v>
      </c>
      <c r="J109" s="1527">
        <f t="shared" ca="1" si="24"/>
        <v>0</v>
      </c>
      <c r="K109" s="1531">
        <f t="shared" ca="1" si="24"/>
        <v>0</v>
      </c>
      <c r="L109" s="1531">
        <f t="shared" ca="1" si="17"/>
        <v>0</v>
      </c>
      <c r="M109" s="1531">
        <f t="shared" ca="1" si="17"/>
        <v>0</v>
      </c>
      <c r="N109" s="1531">
        <f t="shared" ca="1" si="17"/>
        <v>0</v>
      </c>
      <c r="O109" s="1531">
        <f t="shared" ca="1" si="17"/>
        <v>0</v>
      </c>
      <c r="P109" s="1531">
        <f t="shared" ca="1" si="17"/>
        <v>0</v>
      </c>
      <c r="Q109" s="1531">
        <f t="shared" ca="1" si="17"/>
        <v>0</v>
      </c>
      <c r="R109" s="1531">
        <f t="shared" ref="R109:Y109" ca="1" si="51">IF(ISNUMBER($B109),$B109*R27,0)</f>
        <v>0</v>
      </c>
      <c r="S109" s="1531">
        <f t="shared" ca="1" si="51"/>
        <v>0</v>
      </c>
      <c r="T109" s="1531">
        <f t="shared" ca="1" si="51"/>
        <v>0</v>
      </c>
      <c r="U109" s="1531">
        <f t="shared" ca="1" si="51"/>
        <v>0</v>
      </c>
      <c r="V109" s="1531">
        <f t="shared" ca="1" si="51"/>
        <v>0</v>
      </c>
      <c r="W109" s="1531">
        <f t="shared" ca="1" si="51"/>
        <v>0</v>
      </c>
      <c r="X109" s="1531">
        <f t="shared" ca="1" si="51"/>
        <v>0</v>
      </c>
      <c r="Y109" s="1531">
        <f t="shared" ca="1" si="51"/>
        <v>0</v>
      </c>
      <c r="Z109" s="1565"/>
      <c r="AA109" s="1526">
        <f t="shared" ca="1" si="37"/>
        <v>0</v>
      </c>
      <c r="AB109" s="1527">
        <f t="shared" ca="1" si="37"/>
        <v>0</v>
      </c>
      <c r="AC109" s="1527">
        <f t="shared" ca="1" si="37"/>
        <v>0</v>
      </c>
      <c r="AD109" s="1527">
        <f t="shared" ref="AD109:AM109" ca="1" si="52">IF(ISNUMBER($B109),$B109*AD27,0)</f>
        <v>0</v>
      </c>
      <c r="AE109" s="1527">
        <f t="shared" ca="1" si="52"/>
        <v>0</v>
      </c>
      <c r="AF109" s="1527">
        <f t="shared" ca="1" si="52"/>
        <v>0</v>
      </c>
      <c r="AG109" s="1527">
        <f t="shared" ca="1" si="52"/>
        <v>0</v>
      </c>
      <c r="AH109" s="1527">
        <f t="shared" ca="1" si="52"/>
        <v>0</v>
      </c>
      <c r="AI109" s="1527">
        <f t="shared" ca="1" si="52"/>
        <v>0</v>
      </c>
      <c r="AJ109" s="1527">
        <f t="shared" ca="1" si="52"/>
        <v>0</v>
      </c>
      <c r="AK109" s="1527">
        <f t="shared" ca="1" si="52"/>
        <v>0</v>
      </c>
      <c r="AL109" s="1527">
        <f t="shared" ca="1" si="52"/>
        <v>0</v>
      </c>
      <c r="AM109" s="1527">
        <f t="shared" ca="1" si="52"/>
        <v>0</v>
      </c>
      <c r="AN109" s="1486"/>
      <c r="AO109" s="1566">
        <f t="shared" ref="AO109:CI114" ca="1" si="53">IF(ISNUMBER($B109),$B109*AO27,0)</f>
        <v>0</v>
      </c>
      <c r="AP109" s="1527">
        <f t="shared" ca="1" si="31"/>
        <v>0</v>
      </c>
      <c r="AQ109" s="1527">
        <f t="shared" ca="1" si="31"/>
        <v>0</v>
      </c>
      <c r="AR109" s="1527">
        <f t="shared" ca="1" si="31"/>
        <v>0</v>
      </c>
      <c r="AS109" s="1527">
        <f t="shared" ca="1" si="53"/>
        <v>0</v>
      </c>
      <c r="AT109" s="1527">
        <f t="shared" ca="1" si="53"/>
        <v>0</v>
      </c>
      <c r="AU109" s="1527">
        <f t="shared" ca="1" si="53"/>
        <v>0</v>
      </c>
      <c r="AV109" s="1527">
        <f t="shared" ca="1" si="53"/>
        <v>0</v>
      </c>
      <c r="AW109" s="1527">
        <f t="shared" ca="1" si="53"/>
        <v>0</v>
      </c>
      <c r="AX109" s="1527">
        <f t="shared" ca="1" si="53"/>
        <v>0</v>
      </c>
      <c r="AY109" s="1527">
        <f t="shared" ca="1" si="53"/>
        <v>0</v>
      </c>
      <c r="AZ109" s="1527">
        <f t="shared" ca="1" si="53"/>
        <v>0</v>
      </c>
      <c r="BA109" s="1527">
        <f t="shared" ca="1" si="53"/>
        <v>0</v>
      </c>
      <c r="BB109" s="1527">
        <f t="shared" ca="1" si="53"/>
        <v>0</v>
      </c>
      <c r="BC109" s="1527">
        <f t="shared" ca="1" si="53"/>
        <v>0</v>
      </c>
      <c r="BD109" s="1527">
        <f t="shared" ca="1" si="53"/>
        <v>0</v>
      </c>
      <c r="BE109" s="1527">
        <f t="shared" ca="1" si="53"/>
        <v>0</v>
      </c>
      <c r="BF109" s="1527">
        <f t="shared" ca="1" si="53"/>
        <v>0</v>
      </c>
      <c r="BG109" s="1527">
        <f t="shared" ca="1" si="53"/>
        <v>0</v>
      </c>
      <c r="BH109" s="1527">
        <f t="shared" ca="1" si="53"/>
        <v>0</v>
      </c>
      <c r="BI109" s="1527">
        <f t="shared" ca="1" si="53"/>
        <v>0</v>
      </c>
      <c r="BJ109" s="1527">
        <f t="shared" ca="1" si="53"/>
        <v>0</v>
      </c>
      <c r="BK109" s="1527">
        <f t="shared" ca="1" si="53"/>
        <v>0</v>
      </c>
      <c r="BL109" s="1527">
        <f t="shared" ca="1" si="53"/>
        <v>0</v>
      </c>
      <c r="BM109" s="1527">
        <f t="shared" ca="1" si="53"/>
        <v>0</v>
      </c>
      <c r="BN109" s="1527">
        <f t="shared" ca="1" si="53"/>
        <v>0</v>
      </c>
      <c r="BO109" s="1527">
        <f t="shared" ca="1" si="53"/>
        <v>0</v>
      </c>
      <c r="BP109" s="1527">
        <f t="shared" ca="1" si="53"/>
        <v>0</v>
      </c>
      <c r="BQ109" s="1527">
        <f t="shared" ca="1" si="53"/>
        <v>0</v>
      </c>
      <c r="BR109" s="1527">
        <f t="shared" ca="1" si="53"/>
        <v>0</v>
      </c>
      <c r="BS109" s="1527">
        <f t="shared" ca="1" si="53"/>
        <v>0</v>
      </c>
      <c r="BT109" s="1527">
        <f t="shared" ca="1" si="53"/>
        <v>0</v>
      </c>
      <c r="BU109" s="1527">
        <f t="shared" ca="1" si="53"/>
        <v>0</v>
      </c>
      <c r="BV109" s="1527">
        <f t="shared" ca="1" si="53"/>
        <v>0</v>
      </c>
      <c r="BW109" s="1527">
        <f t="shared" ca="1" si="53"/>
        <v>0</v>
      </c>
      <c r="BX109" s="1527">
        <f t="shared" ca="1" si="53"/>
        <v>0</v>
      </c>
      <c r="BY109" s="1527">
        <f t="shared" ca="1" si="53"/>
        <v>0</v>
      </c>
      <c r="BZ109" s="1527">
        <f t="shared" ca="1" si="53"/>
        <v>0</v>
      </c>
      <c r="CA109" s="1527">
        <f t="shared" ca="1" si="53"/>
        <v>0</v>
      </c>
      <c r="CB109" s="1527">
        <f t="shared" ca="1" si="53"/>
        <v>0</v>
      </c>
      <c r="CC109" s="1527">
        <f t="shared" ca="1" si="53"/>
        <v>0</v>
      </c>
      <c r="CD109" s="1527">
        <f t="shared" ca="1" si="53"/>
        <v>0</v>
      </c>
      <c r="CE109" s="1527">
        <f t="shared" ca="1" si="53"/>
        <v>0</v>
      </c>
      <c r="CF109" s="1527">
        <f t="shared" ca="1" si="53"/>
        <v>0</v>
      </c>
      <c r="CG109" s="1527">
        <f t="shared" ca="1" si="53"/>
        <v>0</v>
      </c>
      <c r="CH109" s="1527">
        <f t="shared" ca="1" si="53"/>
        <v>0</v>
      </c>
      <c r="CI109" s="1567">
        <f t="shared" ca="1" si="53"/>
        <v>0</v>
      </c>
      <c r="CM109" s="446"/>
      <c r="CN109" s="447"/>
      <c r="CO109" s="447"/>
      <c r="CP109" s="447"/>
      <c r="CQ109" s="447"/>
      <c r="CR109" s="447"/>
      <c r="CS109" s="447"/>
      <c r="CT109" s="447"/>
      <c r="CU109" s="447"/>
      <c r="CV109" s="447"/>
      <c r="CW109" s="448"/>
    </row>
    <row r="110" spans="1:121" s="939" customFormat="1" ht="15.75" customHeight="1" x14ac:dyDescent="0.25">
      <c r="A110" s="940" t="str">
        <f t="shared" si="23"/>
        <v/>
      </c>
      <c r="B110" s="977" t="str">
        <f t="shared" ca="1" si="15"/>
        <v xml:space="preserve"> </v>
      </c>
      <c r="C110" s="1576">
        <f t="shared" ca="1" si="16"/>
        <v>0</v>
      </c>
      <c r="D110" s="1566">
        <f t="shared" ca="1" si="24"/>
        <v>0</v>
      </c>
      <c r="E110" s="1527">
        <f t="shared" ca="1" si="24"/>
        <v>0</v>
      </c>
      <c r="F110" s="1527">
        <f t="shared" ca="1" si="24"/>
        <v>0</v>
      </c>
      <c r="G110" s="1527">
        <f t="shared" ca="1" si="24"/>
        <v>0</v>
      </c>
      <c r="H110" s="1527">
        <f t="shared" ca="1" si="24"/>
        <v>0</v>
      </c>
      <c r="I110" s="1527">
        <f t="shared" ca="1" si="24"/>
        <v>0</v>
      </c>
      <c r="J110" s="1527">
        <f t="shared" ca="1" si="24"/>
        <v>0</v>
      </c>
      <c r="K110" s="1531">
        <f t="shared" ca="1" si="24"/>
        <v>0</v>
      </c>
      <c r="L110" s="1531">
        <f t="shared" ca="1" si="17"/>
        <v>0</v>
      </c>
      <c r="M110" s="1531">
        <f t="shared" ca="1" si="17"/>
        <v>0</v>
      </c>
      <c r="N110" s="1531">
        <f t="shared" ca="1" si="17"/>
        <v>0</v>
      </c>
      <c r="O110" s="1531">
        <f t="shared" ca="1" si="17"/>
        <v>0</v>
      </c>
      <c r="P110" s="1531">
        <f t="shared" ca="1" si="17"/>
        <v>0</v>
      </c>
      <c r="Q110" s="1531">
        <f t="shared" ca="1" si="17"/>
        <v>0</v>
      </c>
      <c r="R110" s="1531">
        <f t="shared" ref="R110:Y110" ca="1" si="54">IF(ISNUMBER($B110),$B110*R28,0)</f>
        <v>0</v>
      </c>
      <c r="S110" s="1531">
        <f t="shared" ca="1" si="54"/>
        <v>0</v>
      </c>
      <c r="T110" s="1531">
        <f t="shared" ca="1" si="54"/>
        <v>0</v>
      </c>
      <c r="U110" s="1531">
        <f t="shared" ca="1" si="54"/>
        <v>0</v>
      </c>
      <c r="V110" s="1531">
        <f t="shared" ca="1" si="54"/>
        <v>0</v>
      </c>
      <c r="W110" s="1531">
        <f t="shared" ca="1" si="54"/>
        <v>0</v>
      </c>
      <c r="X110" s="1531">
        <f t="shared" ca="1" si="54"/>
        <v>0</v>
      </c>
      <c r="Y110" s="1531">
        <f t="shared" ca="1" si="54"/>
        <v>0</v>
      </c>
      <c r="Z110" s="1565"/>
      <c r="AA110" s="1526">
        <f t="shared" ca="1" si="37"/>
        <v>0</v>
      </c>
      <c r="AB110" s="1527">
        <f t="shared" ca="1" si="37"/>
        <v>0</v>
      </c>
      <c r="AC110" s="1527">
        <f t="shared" ca="1" si="37"/>
        <v>0</v>
      </c>
      <c r="AD110" s="1527">
        <f t="shared" ref="AD110:AM110" ca="1" si="55">IF(ISNUMBER($B110),$B110*AD28,0)</f>
        <v>0</v>
      </c>
      <c r="AE110" s="1527">
        <f t="shared" ca="1" si="55"/>
        <v>0</v>
      </c>
      <c r="AF110" s="1527">
        <f t="shared" ca="1" si="55"/>
        <v>0</v>
      </c>
      <c r="AG110" s="1527">
        <f t="shared" ca="1" si="55"/>
        <v>0</v>
      </c>
      <c r="AH110" s="1527">
        <f t="shared" ca="1" si="55"/>
        <v>0</v>
      </c>
      <c r="AI110" s="1527">
        <f t="shared" ca="1" si="55"/>
        <v>0</v>
      </c>
      <c r="AJ110" s="1527">
        <f t="shared" ca="1" si="55"/>
        <v>0</v>
      </c>
      <c r="AK110" s="1527">
        <f t="shared" ca="1" si="55"/>
        <v>0</v>
      </c>
      <c r="AL110" s="1527">
        <f t="shared" ca="1" si="55"/>
        <v>0</v>
      </c>
      <c r="AM110" s="1527">
        <f t="shared" ca="1" si="55"/>
        <v>0</v>
      </c>
      <c r="AN110" s="1486"/>
      <c r="AO110" s="1566">
        <f t="shared" ca="1" si="53"/>
        <v>0</v>
      </c>
      <c r="AP110" s="1527">
        <f t="shared" ca="1" si="31"/>
        <v>0</v>
      </c>
      <c r="AQ110" s="1527">
        <f t="shared" ca="1" si="31"/>
        <v>0</v>
      </c>
      <c r="AR110" s="1527">
        <f t="shared" ca="1" si="31"/>
        <v>0</v>
      </c>
      <c r="AS110" s="1527">
        <f t="shared" ca="1" si="53"/>
        <v>0</v>
      </c>
      <c r="AT110" s="1527">
        <f t="shared" ca="1" si="53"/>
        <v>0</v>
      </c>
      <c r="AU110" s="1527">
        <f t="shared" ca="1" si="53"/>
        <v>0</v>
      </c>
      <c r="AV110" s="1527">
        <f t="shared" ca="1" si="53"/>
        <v>0</v>
      </c>
      <c r="AW110" s="1527">
        <f t="shared" ca="1" si="53"/>
        <v>0</v>
      </c>
      <c r="AX110" s="1527">
        <f t="shared" ca="1" si="53"/>
        <v>0</v>
      </c>
      <c r="AY110" s="1527">
        <f t="shared" ca="1" si="53"/>
        <v>0</v>
      </c>
      <c r="AZ110" s="1527">
        <f t="shared" ca="1" si="53"/>
        <v>0</v>
      </c>
      <c r="BA110" s="1527">
        <f t="shared" ca="1" si="53"/>
        <v>0</v>
      </c>
      <c r="BB110" s="1527">
        <f t="shared" ca="1" si="53"/>
        <v>0</v>
      </c>
      <c r="BC110" s="1527">
        <f t="shared" ca="1" si="53"/>
        <v>0</v>
      </c>
      <c r="BD110" s="1527">
        <f t="shared" ca="1" si="53"/>
        <v>0</v>
      </c>
      <c r="BE110" s="1527">
        <f t="shared" ca="1" si="53"/>
        <v>0</v>
      </c>
      <c r="BF110" s="1527">
        <f t="shared" ca="1" si="53"/>
        <v>0</v>
      </c>
      <c r="BG110" s="1527">
        <f t="shared" ca="1" si="53"/>
        <v>0</v>
      </c>
      <c r="BH110" s="1527">
        <f t="shared" ca="1" si="53"/>
        <v>0</v>
      </c>
      <c r="BI110" s="1527">
        <f t="shared" ca="1" si="53"/>
        <v>0</v>
      </c>
      <c r="BJ110" s="1527">
        <f t="shared" ca="1" si="53"/>
        <v>0</v>
      </c>
      <c r="BK110" s="1527">
        <f t="shared" ca="1" si="53"/>
        <v>0</v>
      </c>
      <c r="BL110" s="1527">
        <f t="shared" ca="1" si="53"/>
        <v>0</v>
      </c>
      <c r="BM110" s="1527">
        <f t="shared" ca="1" si="53"/>
        <v>0</v>
      </c>
      <c r="BN110" s="1527">
        <f t="shared" ca="1" si="53"/>
        <v>0</v>
      </c>
      <c r="BO110" s="1527">
        <f t="shared" ca="1" si="53"/>
        <v>0</v>
      </c>
      <c r="BP110" s="1527">
        <f t="shared" ca="1" si="53"/>
        <v>0</v>
      </c>
      <c r="BQ110" s="1527">
        <f t="shared" ca="1" si="53"/>
        <v>0</v>
      </c>
      <c r="BR110" s="1527">
        <f t="shared" ca="1" si="53"/>
        <v>0</v>
      </c>
      <c r="BS110" s="1527">
        <f t="shared" ca="1" si="53"/>
        <v>0</v>
      </c>
      <c r="BT110" s="1527">
        <f t="shared" ca="1" si="53"/>
        <v>0</v>
      </c>
      <c r="BU110" s="1527">
        <f t="shared" ca="1" si="53"/>
        <v>0</v>
      </c>
      <c r="BV110" s="1527">
        <f t="shared" ca="1" si="53"/>
        <v>0</v>
      </c>
      <c r="BW110" s="1527">
        <f t="shared" ca="1" si="53"/>
        <v>0</v>
      </c>
      <c r="BX110" s="1527">
        <f t="shared" ca="1" si="53"/>
        <v>0</v>
      </c>
      <c r="BY110" s="1527">
        <f t="shared" ca="1" si="53"/>
        <v>0</v>
      </c>
      <c r="BZ110" s="1527">
        <f t="shared" ca="1" si="53"/>
        <v>0</v>
      </c>
      <c r="CA110" s="1527">
        <f t="shared" ca="1" si="53"/>
        <v>0</v>
      </c>
      <c r="CB110" s="1527">
        <f t="shared" ca="1" si="53"/>
        <v>0</v>
      </c>
      <c r="CC110" s="1527">
        <f t="shared" ca="1" si="53"/>
        <v>0</v>
      </c>
      <c r="CD110" s="1527">
        <f t="shared" ca="1" si="53"/>
        <v>0</v>
      </c>
      <c r="CE110" s="1527">
        <f t="shared" ca="1" si="53"/>
        <v>0</v>
      </c>
      <c r="CF110" s="1527">
        <f t="shared" ca="1" si="53"/>
        <v>0</v>
      </c>
      <c r="CG110" s="1527">
        <f t="shared" ca="1" si="53"/>
        <v>0</v>
      </c>
      <c r="CH110" s="1527">
        <f t="shared" ca="1" si="53"/>
        <v>0</v>
      </c>
      <c r="CI110" s="1567">
        <f t="shared" ca="1" si="53"/>
        <v>0</v>
      </c>
      <c r="CM110" s="446"/>
      <c r="CN110" s="447"/>
      <c r="CO110" s="447"/>
      <c r="CP110" s="447"/>
      <c r="CQ110" s="447"/>
      <c r="CR110" s="447"/>
      <c r="CS110" s="447"/>
      <c r="CT110" s="447"/>
      <c r="CU110" s="447"/>
      <c r="CV110" s="447"/>
      <c r="CW110" s="448"/>
    </row>
    <row r="111" spans="1:121" s="939" customFormat="1" ht="15.75" customHeight="1" x14ac:dyDescent="0.25">
      <c r="A111" s="940" t="str">
        <f t="shared" si="23"/>
        <v/>
      </c>
      <c r="B111" s="977" t="str">
        <f t="shared" ca="1" si="15"/>
        <v xml:space="preserve"> </v>
      </c>
      <c r="C111" s="1576">
        <f t="shared" ca="1" si="16"/>
        <v>0</v>
      </c>
      <c r="D111" s="1566">
        <f t="shared" ca="1" si="24"/>
        <v>0</v>
      </c>
      <c r="E111" s="1527">
        <f t="shared" ca="1" si="24"/>
        <v>0</v>
      </c>
      <c r="F111" s="1527">
        <f t="shared" ca="1" si="24"/>
        <v>0</v>
      </c>
      <c r="G111" s="1527">
        <f t="shared" ca="1" si="24"/>
        <v>0</v>
      </c>
      <c r="H111" s="1527">
        <f t="shared" ca="1" si="24"/>
        <v>0</v>
      </c>
      <c r="I111" s="1527">
        <f t="shared" ca="1" si="24"/>
        <v>0</v>
      </c>
      <c r="J111" s="1527">
        <f t="shared" ca="1" si="24"/>
        <v>0</v>
      </c>
      <c r="K111" s="1531">
        <f t="shared" ca="1" si="24"/>
        <v>0</v>
      </c>
      <c r="L111" s="1531">
        <f t="shared" ca="1" si="17"/>
        <v>0</v>
      </c>
      <c r="M111" s="1531">
        <f t="shared" ca="1" si="17"/>
        <v>0</v>
      </c>
      <c r="N111" s="1531">
        <f t="shared" ca="1" si="17"/>
        <v>0</v>
      </c>
      <c r="O111" s="1531">
        <f t="shared" ca="1" si="17"/>
        <v>0</v>
      </c>
      <c r="P111" s="1531">
        <f t="shared" ca="1" si="17"/>
        <v>0</v>
      </c>
      <c r="Q111" s="1531">
        <f t="shared" ca="1" si="17"/>
        <v>0</v>
      </c>
      <c r="R111" s="1531">
        <f t="shared" ref="R111:Y111" ca="1" si="56">IF(ISNUMBER($B111),$B111*R29,0)</f>
        <v>0</v>
      </c>
      <c r="S111" s="1531">
        <f t="shared" ca="1" si="56"/>
        <v>0</v>
      </c>
      <c r="T111" s="1531">
        <f t="shared" ca="1" si="56"/>
        <v>0</v>
      </c>
      <c r="U111" s="1531">
        <f t="shared" ca="1" si="56"/>
        <v>0</v>
      </c>
      <c r="V111" s="1531">
        <f t="shared" ca="1" si="56"/>
        <v>0</v>
      </c>
      <c r="W111" s="1531">
        <f t="shared" ca="1" si="56"/>
        <v>0</v>
      </c>
      <c r="X111" s="1531">
        <f t="shared" ca="1" si="56"/>
        <v>0</v>
      </c>
      <c r="Y111" s="1531">
        <f t="shared" ca="1" si="56"/>
        <v>0</v>
      </c>
      <c r="Z111" s="1565"/>
      <c r="AA111" s="1526">
        <f t="shared" ca="1" si="37"/>
        <v>0</v>
      </c>
      <c r="AB111" s="1527">
        <f t="shared" ca="1" si="37"/>
        <v>0</v>
      </c>
      <c r="AC111" s="1527">
        <f t="shared" ca="1" si="37"/>
        <v>0</v>
      </c>
      <c r="AD111" s="1527">
        <f t="shared" ref="AD111:AM111" ca="1" si="57">IF(ISNUMBER($B111),$B111*AD29,0)</f>
        <v>0</v>
      </c>
      <c r="AE111" s="1527">
        <f t="shared" ca="1" si="57"/>
        <v>0</v>
      </c>
      <c r="AF111" s="1527">
        <f t="shared" ca="1" si="57"/>
        <v>0</v>
      </c>
      <c r="AG111" s="1527">
        <f t="shared" ca="1" si="57"/>
        <v>0</v>
      </c>
      <c r="AH111" s="1527">
        <f t="shared" ca="1" si="57"/>
        <v>0</v>
      </c>
      <c r="AI111" s="1527">
        <f t="shared" ca="1" si="57"/>
        <v>0</v>
      </c>
      <c r="AJ111" s="1527">
        <f t="shared" ca="1" si="57"/>
        <v>0</v>
      </c>
      <c r="AK111" s="1527">
        <f t="shared" ca="1" si="57"/>
        <v>0</v>
      </c>
      <c r="AL111" s="1527">
        <f t="shared" ca="1" si="57"/>
        <v>0</v>
      </c>
      <c r="AM111" s="1527">
        <f t="shared" ca="1" si="57"/>
        <v>0</v>
      </c>
      <c r="AN111" s="1486"/>
      <c r="AO111" s="1566">
        <f t="shared" ca="1" si="53"/>
        <v>0</v>
      </c>
      <c r="AP111" s="1527">
        <f t="shared" ca="1" si="31"/>
        <v>0</v>
      </c>
      <c r="AQ111" s="1527">
        <f t="shared" ca="1" si="31"/>
        <v>0</v>
      </c>
      <c r="AR111" s="1527">
        <f t="shared" ca="1" si="31"/>
        <v>0</v>
      </c>
      <c r="AS111" s="1527">
        <f t="shared" ca="1" si="53"/>
        <v>0</v>
      </c>
      <c r="AT111" s="1527">
        <f t="shared" ca="1" si="53"/>
        <v>0</v>
      </c>
      <c r="AU111" s="1527">
        <f t="shared" ca="1" si="53"/>
        <v>0</v>
      </c>
      <c r="AV111" s="1527">
        <f t="shared" ca="1" si="53"/>
        <v>0</v>
      </c>
      <c r="AW111" s="1527">
        <f t="shared" ca="1" si="53"/>
        <v>0</v>
      </c>
      <c r="AX111" s="1527">
        <f t="shared" ca="1" si="53"/>
        <v>0</v>
      </c>
      <c r="AY111" s="1527">
        <f t="shared" ca="1" si="53"/>
        <v>0</v>
      </c>
      <c r="AZ111" s="1527">
        <f t="shared" ca="1" si="53"/>
        <v>0</v>
      </c>
      <c r="BA111" s="1527">
        <f t="shared" ca="1" si="53"/>
        <v>0</v>
      </c>
      <c r="BB111" s="1527">
        <f t="shared" ca="1" si="53"/>
        <v>0</v>
      </c>
      <c r="BC111" s="1527">
        <f t="shared" ca="1" si="53"/>
        <v>0</v>
      </c>
      <c r="BD111" s="1527">
        <f t="shared" ca="1" si="53"/>
        <v>0</v>
      </c>
      <c r="BE111" s="1527">
        <f t="shared" ca="1" si="53"/>
        <v>0</v>
      </c>
      <c r="BF111" s="1527">
        <f t="shared" ca="1" si="53"/>
        <v>0</v>
      </c>
      <c r="BG111" s="1527">
        <f t="shared" ca="1" si="53"/>
        <v>0</v>
      </c>
      <c r="BH111" s="1527">
        <f t="shared" ca="1" si="53"/>
        <v>0</v>
      </c>
      <c r="BI111" s="1527">
        <f t="shared" ca="1" si="53"/>
        <v>0</v>
      </c>
      <c r="BJ111" s="1527">
        <f t="shared" ca="1" si="53"/>
        <v>0</v>
      </c>
      <c r="BK111" s="1527">
        <f t="shared" ca="1" si="53"/>
        <v>0</v>
      </c>
      <c r="BL111" s="1527">
        <f t="shared" ca="1" si="53"/>
        <v>0</v>
      </c>
      <c r="BM111" s="1527">
        <f t="shared" ca="1" si="53"/>
        <v>0</v>
      </c>
      <c r="BN111" s="1527">
        <f t="shared" ca="1" si="53"/>
        <v>0</v>
      </c>
      <c r="BO111" s="1527">
        <f t="shared" ca="1" si="53"/>
        <v>0</v>
      </c>
      <c r="BP111" s="1527">
        <f t="shared" ca="1" si="53"/>
        <v>0</v>
      </c>
      <c r="BQ111" s="1527">
        <f t="shared" ca="1" si="53"/>
        <v>0</v>
      </c>
      <c r="BR111" s="1527">
        <f t="shared" ca="1" si="53"/>
        <v>0</v>
      </c>
      <c r="BS111" s="1527">
        <f t="shared" ca="1" si="53"/>
        <v>0</v>
      </c>
      <c r="BT111" s="1527">
        <f t="shared" ca="1" si="53"/>
        <v>0</v>
      </c>
      <c r="BU111" s="1527">
        <f t="shared" ca="1" si="53"/>
        <v>0</v>
      </c>
      <c r="BV111" s="1527">
        <f t="shared" ca="1" si="53"/>
        <v>0</v>
      </c>
      <c r="BW111" s="1527">
        <f t="shared" ca="1" si="53"/>
        <v>0</v>
      </c>
      <c r="BX111" s="1527">
        <f t="shared" ca="1" si="53"/>
        <v>0</v>
      </c>
      <c r="BY111" s="1527">
        <f t="shared" ca="1" si="53"/>
        <v>0</v>
      </c>
      <c r="BZ111" s="1527">
        <f t="shared" ca="1" si="53"/>
        <v>0</v>
      </c>
      <c r="CA111" s="1527">
        <f t="shared" ca="1" si="53"/>
        <v>0</v>
      </c>
      <c r="CB111" s="1527">
        <f t="shared" ca="1" si="53"/>
        <v>0</v>
      </c>
      <c r="CC111" s="1527">
        <f t="shared" ca="1" si="53"/>
        <v>0</v>
      </c>
      <c r="CD111" s="1527">
        <f t="shared" ca="1" si="53"/>
        <v>0</v>
      </c>
      <c r="CE111" s="1527">
        <f t="shared" ca="1" si="53"/>
        <v>0</v>
      </c>
      <c r="CF111" s="1527">
        <f t="shared" ca="1" si="53"/>
        <v>0</v>
      </c>
      <c r="CG111" s="1527">
        <f t="shared" ca="1" si="53"/>
        <v>0</v>
      </c>
      <c r="CH111" s="1527">
        <f t="shared" ca="1" si="53"/>
        <v>0</v>
      </c>
      <c r="CI111" s="1567">
        <f t="shared" ca="1" si="53"/>
        <v>0</v>
      </c>
      <c r="CM111" s="446"/>
      <c r="CN111" s="447"/>
      <c r="CO111" s="447"/>
      <c r="CP111" s="447"/>
      <c r="CQ111" s="447"/>
      <c r="CR111" s="447"/>
      <c r="CS111" s="447"/>
      <c r="CT111" s="447"/>
      <c r="CU111" s="447"/>
      <c r="CV111" s="447"/>
      <c r="CW111" s="448"/>
    </row>
    <row r="112" spans="1:121" s="939" customFormat="1" ht="15.75" customHeight="1" x14ac:dyDescent="0.25">
      <c r="A112" s="940" t="str">
        <f t="shared" si="23"/>
        <v/>
      </c>
      <c r="B112" s="977" t="str">
        <f t="shared" ca="1" si="15"/>
        <v xml:space="preserve"> </v>
      </c>
      <c r="C112" s="1576">
        <f t="shared" ca="1" si="16"/>
        <v>0</v>
      </c>
      <c r="D112" s="1566">
        <f t="shared" ca="1" si="24"/>
        <v>0</v>
      </c>
      <c r="E112" s="1527">
        <f t="shared" ca="1" si="24"/>
        <v>0</v>
      </c>
      <c r="F112" s="1527">
        <f t="shared" ca="1" si="24"/>
        <v>0</v>
      </c>
      <c r="G112" s="1527">
        <f t="shared" ca="1" si="24"/>
        <v>0</v>
      </c>
      <c r="H112" s="1527">
        <f t="shared" ca="1" si="24"/>
        <v>0</v>
      </c>
      <c r="I112" s="1527">
        <f t="shared" ca="1" si="24"/>
        <v>0</v>
      </c>
      <c r="J112" s="1527">
        <f t="shared" ca="1" si="24"/>
        <v>0</v>
      </c>
      <c r="K112" s="1531">
        <f t="shared" ca="1" si="24"/>
        <v>0</v>
      </c>
      <c r="L112" s="1531">
        <f t="shared" ca="1" si="17"/>
        <v>0</v>
      </c>
      <c r="M112" s="1531">
        <f t="shared" ca="1" si="17"/>
        <v>0</v>
      </c>
      <c r="N112" s="1531">
        <f t="shared" ca="1" si="17"/>
        <v>0</v>
      </c>
      <c r="O112" s="1531">
        <f t="shared" ca="1" si="17"/>
        <v>0</v>
      </c>
      <c r="P112" s="1531">
        <f t="shared" ca="1" si="17"/>
        <v>0</v>
      </c>
      <c r="Q112" s="1531">
        <f t="shared" ca="1" si="17"/>
        <v>0</v>
      </c>
      <c r="R112" s="1531">
        <f t="shared" ref="R112:Y112" ca="1" si="58">IF(ISNUMBER($B112),$B112*R30,0)</f>
        <v>0</v>
      </c>
      <c r="S112" s="1531">
        <f t="shared" ca="1" si="58"/>
        <v>0</v>
      </c>
      <c r="T112" s="1531">
        <f t="shared" ca="1" si="58"/>
        <v>0</v>
      </c>
      <c r="U112" s="1531">
        <f t="shared" ca="1" si="58"/>
        <v>0</v>
      </c>
      <c r="V112" s="1531">
        <f t="shared" ca="1" si="58"/>
        <v>0</v>
      </c>
      <c r="W112" s="1531">
        <f t="shared" ca="1" si="58"/>
        <v>0</v>
      </c>
      <c r="X112" s="1531">
        <f t="shared" ca="1" si="58"/>
        <v>0</v>
      </c>
      <c r="Y112" s="1531">
        <f t="shared" ca="1" si="58"/>
        <v>0</v>
      </c>
      <c r="Z112" s="1565"/>
      <c r="AA112" s="1526">
        <f t="shared" ca="1" si="37"/>
        <v>0</v>
      </c>
      <c r="AB112" s="1527">
        <f t="shared" ca="1" si="37"/>
        <v>0</v>
      </c>
      <c r="AC112" s="1527">
        <f t="shared" ca="1" si="37"/>
        <v>0</v>
      </c>
      <c r="AD112" s="1527">
        <f t="shared" ref="AD112:AM112" ca="1" si="59">IF(ISNUMBER($B112),$B112*AD30,0)</f>
        <v>0</v>
      </c>
      <c r="AE112" s="1527">
        <f t="shared" ca="1" si="59"/>
        <v>0</v>
      </c>
      <c r="AF112" s="1527">
        <f t="shared" ca="1" si="59"/>
        <v>0</v>
      </c>
      <c r="AG112" s="1527">
        <f t="shared" ca="1" si="59"/>
        <v>0</v>
      </c>
      <c r="AH112" s="1527">
        <f t="shared" ca="1" si="59"/>
        <v>0</v>
      </c>
      <c r="AI112" s="1527">
        <f t="shared" ca="1" si="59"/>
        <v>0</v>
      </c>
      <c r="AJ112" s="1527">
        <f t="shared" ca="1" si="59"/>
        <v>0</v>
      </c>
      <c r="AK112" s="1527">
        <f t="shared" ca="1" si="59"/>
        <v>0</v>
      </c>
      <c r="AL112" s="1527">
        <f t="shared" ca="1" si="59"/>
        <v>0</v>
      </c>
      <c r="AM112" s="1527">
        <f t="shared" ca="1" si="59"/>
        <v>0</v>
      </c>
      <c r="AN112" s="1486"/>
      <c r="AO112" s="1566">
        <f t="shared" ca="1" si="53"/>
        <v>0</v>
      </c>
      <c r="AP112" s="1527">
        <f t="shared" ca="1" si="31"/>
        <v>0</v>
      </c>
      <c r="AQ112" s="1527">
        <f t="shared" ca="1" si="31"/>
        <v>0</v>
      </c>
      <c r="AR112" s="1527">
        <f t="shared" ca="1" si="31"/>
        <v>0</v>
      </c>
      <c r="AS112" s="1527">
        <f t="shared" ca="1" si="53"/>
        <v>0</v>
      </c>
      <c r="AT112" s="1527">
        <f t="shared" ca="1" si="53"/>
        <v>0</v>
      </c>
      <c r="AU112" s="1527">
        <f t="shared" ca="1" si="53"/>
        <v>0</v>
      </c>
      <c r="AV112" s="1527">
        <f t="shared" ca="1" si="53"/>
        <v>0</v>
      </c>
      <c r="AW112" s="1527">
        <f t="shared" ca="1" si="53"/>
        <v>0</v>
      </c>
      <c r="AX112" s="1527">
        <f t="shared" ca="1" si="53"/>
        <v>0</v>
      </c>
      <c r="AY112" s="1527">
        <f t="shared" ca="1" si="53"/>
        <v>0</v>
      </c>
      <c r="AZ112" s="1527">
        <f t="shared" ca="1" si="53"/>
        <v>0</v>
      </c>
      <c r="BA112" s="1527">
        <f t="shared" ca="1" si="53"/>
        <v>0</v>
      </c>
      <c r="BB112" s="1527">
        <f t="shared" ca="1" si="53"/>
        <v>0</v>
      </c>
      <c r="BC112" s="1527">
        <f t="shared" ca="1" si="53"/>
        <v>0</v>
      </c>
      <c r="BD112" s="1527">
        <f t="shared" ca="1" si="53"/>
        <v>0</v>
      </c>
      <c r="BE112" s="1527">
        <f t="shared" ca="1" si="53"/>
        <v>0</v>
      </c>
      <c r="BF112" s="1527">
        <f t="shared" ca="1" si="53"/>
        <v>0</v>
      </c>
      <c r="BG112" s="1527">
        <f t="shared" ca="1" si="53"/>
        <v>0</v>
      </c>
      <c r="BH112" s="1527">
        <f t="shared" ca="1" si="53"/>
        <v>0</v>
      </c>
      <c r="BI112" s="1527">
        <f t="shared" ca="1" si="53"/>
        <v>0</v>
      </c>
      <c r="BJ112" s="1527">
        <f t="shared" ca="1" si="53"/>
        <v>0</v>
      </c>
      <c r="BK112" s="1527">
        <f t="shared" ca="1" si="53"/>
        <v>0</v>
      </c>
      <c r="BL112" s="1527">
        <f t="shared" ca="1" si="53"/>
        <v>0</v>
      </c>
      <c r="BM112" s="1527">
        <f t="shared" ca="1" si="53"/>
        <v>0</v>
      </c>
      <c r="BN112" s="1527">
        <f t="shared" ca="1" si="53"/>
        <v>0</v>
      </c>
      <c r="BO112" s="1527">
        <f t="shared" ca="1" si="53"/>
        <v>0</v>
      </c>
      <c r="BP112" s="1527">
        <f t="shared" ca="1" si="53"/>
        <v>0</v>
      </c>
      <c r="BQ112" s="1527">
        <f t="shared" ca="1" si="53"/>
        <v>0</v>
      </c>
      <c r="BR112" s="1527">
        <f t="shared" ca="1" si="53"/>
        <v>0</v>
      </c>
      <c r="BS112" s="1527">
        <f t="shared" ca="1" si="53"/>
        <v>0</v>
      </c>
      <c r="BT112" s="1527">
        <f t="shared" ca="1" si="53"/>
        <v>0</v>
      </c>
      <c r="BU112" s="1527">
        <f t="shared" ca="1" si="53"/>
        <v>0</v>
      </c>
      <c r="BV112" s="1527">
        <f t="shared" ca="1" si="53"/>
        <v>0</v>
      </c>
      <c r="BW112" s="1527">
        <f t="shared" ca="1" si="53"/>
        <v>0</v>
      </c>
      <c r="BX112" s="1527">
        <f t="shared" ca="1" si="53"/>
        <v>0</v>
      </c>
      <c r="BY112" s="1527">
        <f t="shared" ca="1" si="53"/>
        <v>0</v>
      </c>
      <c r="BZ112" s="1527">
        <f t="shared" ca="1" si="53"/>
        <v>0</v>
      </c>
      <c r="CA112" s="1527">
        <f t="shared" ca="1" si="53"/>
        <v>0</v>
      </c>
      <c r="CB112" s="1527">
        <f t="shared" ca="1" si="53"/>
        <v>0</v>
      </c>
      <c r="CC112" s="1527">
        <f t="shared" ca="1" si="53"/>
        <v>0</v>
      </c>
      <c r="CD112" s="1527">
        <f t="shared" ca="1" si="53"/>
        <v>0</v>
      </c>
      <c r="CE112" s="1527">
        <f t="shared" ca="1" si="53"/>
        <v>0</v>
      </c>
      <c r="CF112" s="1527">
        <f t="shared" ca="1" si="53"/>
        <v>0</v>
      </c>
      <c r="CG112" s="1527">
        <f t="shared" ca="1" si="53"/>
        <v>0</v>
      </c>
      <c r="CH112" s="1527">
        <f t="shared" ca="1" si="53"/>
        <v>0</v>
      </c>
      <c r="CI112" s="1567">
        <f t="shared" ca="1" si="53"/>
        <v>0</v>
      </c>
      <c r="CM112" s="446"/>
      <c r="CN112" s="447"/>
      <c r="CO112" s="447"/>
      <c r="CP112" s="447"/>
      <c r="CQ112" s="447"/>
      <c r="CR112" s="447"/>
      <c r="CS112" s="447"/>
      <c r="CT112" s="447"/>
      <c r="CU112" s="447"/>
      <c r="CV112" s="447"/>
      <c r="CW112" s="448"/>
    </row>
    <row r="113" spans="1:101" s="939" customFormat="1" ht="15.75" customHeight="1" x14ac:dyDescent="0.25">
      <c r="A113" s="940" t="str">
        <f t="shared" si="23"/>
        <v/>
      </c>
      <c r="B113" s="977" t="str">
        <f t="shared" ca="1" si="15"/>
        <v xml:space="preserve"> </v>
      </c>
      <c r="C113" s="1576">
        <f t="shared" ca="1" si="16"/>
        <v>0</v>
      </c>
      <c r="D113" s="1566">
        <f t="shared" ca="1" si="24"/>
        <v>0</v>
      </c>
      <c r="E113" s="1527">
        <f t="shared" ca="1" si="24"/>
        <v>0</v>
      </c>
      <c r="F113" s="1527">
        <f t="shared" ca="1" si="24"/>
        <v>0</v>
      </c>
      <c r="G113" s="1527">
        <f t="shared" ca="1" si="24"/>
        <v>0</v>
      </c>
      <c r="H113" s="1527">
        <f t="shared" ca="1" si="24"/>
        <v>0</v>
      </c>
      <c r="I113" s="1527">
        <f t="shared" ca="1" si="24"/>
        <v>0</v>
      </c>
      <c r="J113" s="1527">
        <f t="shared" ca="1" si="24"/>
        <v>0</v>
      </c>
      <c r="K113" s="1531">
        <f t="shared" ca="1" si="24"/>
        <v>0</v>
      </c>
      <c r="L113" s="1531">
        <f t="shared" ca="1" si="17"/>
        <v>0</v>
      </c>
      <c r="M113" s="1531">
        <f t="shared" ca="1" si="17"/>
        <v>0</v>
      </c>
      <c r="N113" s="1531">
        <f t="shared" ca="1" si="17"/>
        <v>0</v>
      </c>
      <c r="O113" s="1531">
        <f t="shared" ca="1" si="17"/>
        <v>0</v>
      </c>
      <c r="P113" s="1531">
        <f t="shared" ca="1" si="17"/>
        <v>0</v>
      </c>
      <c r="Q113" s="1531">
        <f t="shared" ca="1" si="17"/>
        <v>0</v>
      </c>
      <c r="R113" s="1531">
        <f t="shared" ref="R113:Y113" ca="1" si="60">IF(ISNUMBER($B113),$B113*R31,0)</f>
        <v>0</v>
      </c>
      <c r="S113" s="1531">
        <f t="shared" ca="1" si="60"/>
        <v>0</v>
      </c>
      <c r="T113" s="1531">
        <f t="shared" ca="1" si="60"/>
        <v>0</v>
      </c>
      <c r="U113" s="1531">
        <f t="shared" ca="1" si="60"/>
        <v>0</v>
      </c>
      <c r="V113" s="1531">
        <f t="shared" ca="1" si="60"/>
        <v>0</v>
      </c>
      <c r="W113" s="1531">
        <f t="shared" ca="1" si="60"/>
        <v>0</v>
      </c>
      <c r="X113" s="1531">
        <f t="shared" ca="1" si="60"/>
        <v>0</v>
      </c>
      <c r="Y113" s="1531">
        <f t="shared" ca="1" si="60"/>
        <v>0</v>
      </c>
      <c r="Z113" s="1565"/>
      <c r="AA113" s="1526">
        <f t="shared" ca="1" si="37"/>
        <v>0</v>
      </c>
      <c r="AB113" s="1527">
        <f t="shared" ca="1" si="37"/>
        <v>0</v>
      </c>
      <c r="AC113" s="1527">
        <f t="shared" ca="1" si="37"/>
        <v>0</v>
      </c>
      <c r="AD113" s="1527">
        <f t="shared" ref="AD113:AM113" ca="1" si="61">IF(ISNUMBER($B113),$B113*AD31,0)</f>
        <v>0</v>
      </c>
      <c r="AE113" s="1527">
        <f t="shared" ca="1" si="61"/>
        <v>0</v>
      </c>
      <c r="AF113" s="1527">
        <f t="shared" ca="1" si="61"/>
        <v>0</v>
      </c>
      <c r="AG113" s="1527">
        <f t="shared" ca="1" si="61"/>
        <v>0</v>
      </c>
      <c r="AH113" s="1527">
        <f t="shared" ca="1" si="61"/>
        <v>0</v>
      </c>
      <c r="AI113" s="1527">
        <f t="shared" ca="1" si="61"/>
        <v>0</v>
      </c>
      <c r="AJ113" s="1527">
        <f t="shared" ca="1" si="61"/>
        <v>0</v>
      </c>
      <c r="AK113" s="1527">
        <f t="shared" ca="1" si="61"/>
        <v>0</v>
      </c>
      <c r="AL113" s="1527">
        <f t="shared" ca="1" si="61"/>
        <v>0</v>
      </c>
      <c r="AM113" s="1527">
        <f t="shared" ca="1" si="61"/>
        <v>0</v>
      </c>
      <c r="AN113" s="1486"/>
      <c r="AO113" s="1566">
        <f t="shared" ca="1" si="53"/>
        <v>0</v>
      </c>
      <c r="AP113" s="1527">
        <f t="shared" ca="1" si="31"/>
        <v>0</v>
      </c>
      <c r="AQ113" s="1527">
        <f t="shared" ca="1" si="31"/>
        <v>0</v>
      </c>
      <c r="AR113" s="1527">
        <f t="shared" ca="1" si="31"/>
        <v>0</v>
      </c>
      <c r="AS113" s="1527">
        <f t="shared" ca="1" si="53"/>
        <v>0</v>
      </c>
      <c r="AT113" s="1527">
        <f t="shared" ca="1" si="53"/>
        <v>0</v>
      </c>
      <c r="AU113" s="1527">
        <f t="shared" ca="1" si="53"/>
        <v>0</v>
      </c>
      <c r="AV113" s="1527">
        <f t="shared" ca="1" si="53"/>
        <v>0</v>
      </c>
      <c r="AW113" s="1527">
        <f t="shared" ca="1" si="53"/>
        <v>0</v>
      </c>
      <c r="AX113" s="1527">
        <f t="shared" ca="1" si="53"/>
        <v>0</v>
      </c>
      <c r="AY113" s="1527">
        <f t="shared" ca="1" si="53"/>
        <v>0</v>
      </c>
      <c r="AZ113" s="1527">
        <f t="shared" ca="1" si="53"/>
        <v>0</v>
      </c>
      <c r="BA113" s="1527">
        <f t="shared" ca="1" si="53"/>
        <v>0</v>
      </c>
      <c r="BB113" s="1527">
        <f t="shared" ca="1" si="53"/>
        <v>0</v>
      </c>
      <c r="BC113" s="1527">
        <f t="shared" ca="1" si="53"/>
        <v>0</v>
      </c>
      <c r="BD113" s="1527">
        <f t="shared" ca="1" si="53"/>
        <v>0</v>
      </c>
      <c r="BE113" s="1527">
        <f t="shared" ca="1" si="53"/>
        <v>0</v>
      </c>
      <c r="BF113" s="1527">
        <f t="shared" ca="1" si="53"/>
        <v>0</v>
      </c>
      <c r="BG113" s="1527">
        <f t="shared" ca="1" si="53"/>
        <v>0</v>
      </c>
      <c r="BH113" s="1527">
        <f t="shared" ca="1" si="53"/>
        <v>0</v>
      </c>
      <c r="BI113" s="1527">
        <f t="shared" ca="1" si="53"/>
        <v>0</v>
      </c>
      <c r="BJ113" s="1527">
        <f t="shared" ca="1" si="53"/>
        <v>0</v>
      </c>
      <c r="BK113" s="1527">
        <f t="shared" ca="1" si="53"/>
        <v>0</v>
      </c>
      <c r="BL113" s="1527">
        <f t="shared" ca="1" si="53"/>
        <v>0</v>
      </c>
      <c r="BM113" s="1527">
        <f t="shared" ca="1" si="53"/>
        <v>0</v>
      </c>
      <c r="BN113" s="1527">
        <f t="shared" ca="1" si="53"/>
        <v>0</v>
      </c>
      <c r="BO113" s="1527">
        <f t="shared" ca="1" si="53"/>
        <v>0</v>
      </c>
      <c r="BP113" s="1527">
        <f t="shared" ca="1" si="53"/>
        <v>0</v>
      </c>
      <c r="BQ113" s="1527">
        <f t="shared" ca="1" si="53"/>
        <v>0</v>
      </c>
      <c r="BR113" s="1527">
        <f t="shared" ca="1" si="53"/>
        <v>0</v>
      </c>
      <c r="BS113" s="1527">
        <f t="shared" ca="1" si="53"/>
        <v>0</v>
      </c>
      <c r="BT113" s="1527">
        <f t="shared" ca="1" si="53"/>
        <v>0</v>
      </c>
      <c r="BU113" s="1527">
        <f t="shared" ca="1" si="53"/>
        <v>0</v>
      </c>
      <c r="BV113" s="1527">
        <f t="shared" ca="1" si="53"/>
        <v>0</v>
      </c>
      <c r="BW113" s="1527">
        <f t="shared" ca="1" si="53"/>
        <v>0</v>
      </c>
      <c r="BX113" s="1527">
        <f t="shared" ca="1" si="53"/>
        <v>0</v>
      </c>
      <c r="BY113" s="1527">
        <f t="shared" ca="1" si="53"/>
        <v>0</v>
      </c>
      <c r="BZ113" s="1527">
        <f t="shared" ca="1" si="53"/>
        <v>0</v>
      </c>
      <c r="CA113" s="1527">
        <f t="shared" ca="1" si="53"/>
        <v>0</v>
      </c>
      <c r="CB113" s="1527">
        <f t="shared" ca="1" si="53"/>
        <v>0</v>
      </c>
      <c r="CC113" s="1527">
        <f t="shared" ca="1" si="53"/>
        <v>0</v>
      </c>
      <c r="CD113" s="1527">
        <f t="shared" ca="1" si="53"/>
        <v>0</v>
      </c>
      <c r="CE113" s="1527">
        <f t="shared" ca="1" si="53"/>
        <v>0</v>
      </c>
      <c r="CF113" s="1527">
        <f t="shared" ca="1" si="53"/>
        <v>0</v>
      </c>
      <c r="CG113" s="1527">
        <f t="shared" ca="1" si="53"/>
        <v>0</v>
      </c>
      <c r="CH113" s="1527">
        <f t="shared" ca="1" si="53"/>
        <v>0</v>
      </c>
      <c r="CI113" s="1567">
        <f t="shared" ca="1" si="53"/>
        <v>0</v>
      </c>
      <c r="CM113" s="446"/>
      <c r="CN113" s="447"/>
      <c r="CO113" s="447"/>
      <c r="CP113" s="447"/>
      <c r="CQ113" s="447"/>
      <c r="CR113" s="447"/>
      <c r="CS113" s="447"/>
      <c r="CT113" s="447"/>
      <c r="CU113" s="447"/>
      <c r="CV113" s="447"/>
      <c r="CW113" s="448"/>
    </row>
    <row r="114" spans="1:101" s="939" customFormat="1" ht="15.75" customHeight="1" x14ac:dyDescent="0.25">
      <c r="A114" s="940" t="str">
        <f t="shared" si="23"/>
        <v/>
      </c>
      <c r="B114" s="977" t="str">
        <f t="shared" ca="1" si="15"/>
        <v xml:space="preserve"> </v>
      </c>
      <c r="C114" s="1576">
        <f t="shared" ca="1" si="16"/>
        <v>0</v>
      </c>
      <c r="D114" s="1566">
        <f t="shared" ca="1" si="24"/>
        <v>0</v>
      </c>
      <c r="E114" s="1527">
        <f t="shared" ca="1" si="24"/>
        <v>0</v>
      </c>
      <c r="F114" s="1527">
        <f t="shared" ca="1" si="24"/>
        <v>0</v>
      </c>
      <c r="G114" s="1527">
        <f t="shared" ca="1" si="24"/>
        <v>0</v>
      </c>
      <c r="H114" s="1527">
        <f t="shared" ca="1" si="24"/>
        <v>0</v>
      </c>
      <c r="I114" s="1527">
        <f t="shared" ca="1" si="24"/>
        <v>0</v>
      </c>
      <c r="J114" s="1527">
        <f t="shared" ca="1" si="24"/>
        <v>0</v>
      </c>
      <c r="K114" s="1531">
        <f t="shared" ca="1" si="24"/>
        <v>0</v>
      </c>
      <c r="L114" s="1531">
        <f t="shared" ca="1" si="17"/>
        <v>0</v>
      </c>
      <c r="M114" s="1531">
        <f t="shared" ca="1" si="17"/>
        <v>0</v>
      </c>
      <c r="N114" s="1531">
        <f t="shared" ca="1" si="17"/>
        <v>0</v>
      </c>
      <c r="O114" s="1531">
        <f t="shared" ca="1" si="17"/>
        <v>0</v>
      </c>
      <c r="P114" s="1531">
        <f t="shared" ca="1" si="17"/>
        <v>0</v>
      </c>
      <c r="Q114" s="1531">
        <f t="shared" ca="1" si="17"/>
        <v>0</v>
      </c>
      <c r="R114" s="1531">
        <f t="shared" ref="R114:Y114" ca="1" si="62">IF(ISNUMBER($B114),$B114*R32,0)</f>
        <v>0</v>
      </c>
      <c r="S114" s="1531">
        <f t="shared" ca="1" si="62"/>
        <v>0</v>
      </c>
      <c r="T114" s="1531">
        <f t="shared" ca="1" si="62"/>
        <v>0</v>
      </c>
      <c r="U114" s="1531">
        <f t="shared" ca="1" si="62"/>
        <v>0</v>
      </c>
      <c r="V114" s="1531">
        <f t="shared" ca="1" si="62"/>
        <v>0</v>
      </c>
      <c r="W114" s="1531">
        <f t="shared" ca="1" si="62"/>
        <v>0</v>
      </c>
      <c r="X114" s="1531">
        <f t="shared" ca="1" si="62"/>
        <v>0</v>
      </c>
      <c r="Y114" s="1531">
        <f t="shared" ca="1" si="62"/>
        <v>0</v>
      </c>
      <c r="Z114" s="1565"/>
      <c r="AA114" s="1526">
        <f t="shared" ca="1" si="37"/>
        <v>0</v>
      </c>
      <c r="AB114" s="1527">
        <f t="shared" ca="1" si="37"/>
        <v>0</v>
      </c>
      <c r="AC114" s="1527">
        <f t="shared" ca="1" si="37"/>
        <v>0</v>
      </c>
      <c r="AD114" s="1527">
        <f t="shared" ref="AD114:AM114" ca="1" si="63">IF(ISNUMBER($B114),$B114*AD32,0)</f>
        <v>0</v>
      </c>
      <c r="AE114" s="1527">
        <f t="shared" ca="1" si="63"/>
        <v>0</v>
      </c>
      <c r="AF114" s="1527">
        <f t="shared" ca="1" si="63"/>
        <v>0</v>
      </c>
      <c r="AG114" s="1527">
        <f t="shared" ca="1" si="63"/>
        <v>0</v>
      </c>
      <c r="AH114" s="1527">
        <f t="shared" ca="1" si="63"/>
        <v>0</v>
      </c>
      <c r="AI114" s="1527">
        <f t="shared" ca="1" si="63"/>
        <v>0</v>
      </c>
      <c r="AJ114" s="1527">
        <f t="shared" ca="1" si="63"/>
        <v>0</v>
      </c>
      <c r="AK114" s="1527">
        <f t="shared" ca="1" si="63"/>
        <v>0</v>
      </c>
      <c r="AL114" s="1527">
        <f t="shared" ca="1" si="63"/>
        <v>0</v>
      </c>
      <c r="AM114" s="1527">
        <f t="shared" ca="1" si="63"/>
        <v>0</v>
      </c>
      <c r="AN114" s="1486"/>
      <c r="AO114" s="1566">
        <f t="shared" ca="1" si="53"/>
        <v>0</v>
      </c>
      <c r="AP114" s="1527">
        <f t="shared" ca="1" si="31"/>
        <v>0</v>
      </c>
      <c r="AQ114" s="1527">
        <f t="shared" ca="1" si="31"/>
        <v>0</v>
      </c>
      <c r="AR114" s="1527">
        <f t="shared" ca="1" si="31"/>
        <v>0</v>
      </c>
      <c r="AS114" s="1527">
        <f t="shared" ca="1" si="53"/>
        <v>0</v>
      </c>
      <c r="AT114" s="1527">
        <f t="shared" ca="1" si="53"/>
        <v>0</v>
      </c>
      <c r="AU114" s="1527">
        <f t="shared" ca="1" si="53"/>
        <v>0</v>
      </c>
      <c r="AV114" s="1527">
        <f t="shared" ca="1" si="53"/>
        <v>0</v>
      </c>
      <c r="AW114" s="1527">
        <f t="shared" ca="1" si="53"/>
        <v>0</v>
      </c>
      <c r="AX114" s="1527">
        <f t="shared" ca="1" si="53"/>
        <v>0</v>
      </c>
      <c r="AY114" s="1527">
        <f t="shared" ca="1" si="53"/>
        <v>0</v>
      </c>
      <c r="AZ114" s="1527">
        <f t="shared" ca="1" si="53"/>
        <v>0</v>
      </c>
      <c r="BA114" s="1527">
        <f t="shared" ca="1" si="53"/>
        <v>0</v>
      </c>
      <c r="BB114" s="1527">
        <f t="shared" ca="1" si="53"/>
        <v>0</v>
      </c>
      <c r="BC114" s="1527">
        <f t="shared" ca="1" si="53"/>
        <v>0</v>
      </c>
      <c r="BD114" s="1527">
        <f t="shared" ca="1" si="53"/>
        <v>0</v>
      </c>
      <c r="BE114" s="1527">
        <f t="shared" ca="1" si="53"/>
        <v>0</v>
      </c>
      <c r="BF114" s="1527">
        <f t="shared" ca="1" si="53"/>
        <v>0</v>
      </c>
      <c r="BG114" s="1527">
        <f t="shared" ca="1" si="53"/>
        <v>0</v>
      </c>
      <c r="BH114" s="1527">
        <f t="shared" ca="1" si="53"/>
        <v>0</v>
      </c>
      <c r="BI114" s="1527">
        <f t="shared" ca="1" si="53"/>
        <v>0</v>
      </c>
      <c r="BJ114" s="1527">
        <f t="shared" ca="1" si="53"/>
        <v>0</v>
      </c>
      <c r="BK114" s="1527">
        <f t="shared" ca="1" si="53"/>
        <v>0</v>
      </c>
      <c r="BL114" s="1527">
        <f t="shared" ca="1" si="53"/>
        <v>0</v>
      </c>
      <c r="BM114" s="1527">
        <f t="shared" ca="1" si="53"/>
        <v>0</v>
      </c>
      <c r="BN114" s="1527">
        <f t="shared" ca="1" si="53"/>
        <v>0</v>
      </c>
      <c r="BO114" s="1527">
        <f t="shared" ca="1" si="53"/>
        <v>0</v>
      </c>
      <c r="BP114" s="1527">
        <f t="shared" ca="1" si="53"/>
        <v>0</v>
      </c>
      <c r="BQ114" s="1527">
        <f t="shared" ref="BQ114:CI114" ca="1" si="64">IF(ISNUMBER($B114),$B114*BQ32,0)</f>
        <v>0</v>
      </c>
      <c r="BR114" s="1527">
        <f t="shared" ca="1" si="64"/>
        <v>0</v>
      </c>
      <c r="BS114" s="1527">
        <f t="shared" ca="1" si="64"/>
        <v>0</v>
      </c>
      <c r="BT114" s="1527">
        <f t="shared" ca="1" si="64"/>
        <v>0</v>
      </c>
      <c r="BU114" s="1527">
        <f t="shared" ca="1" si="64"/>
        <v>0</v>
      </c>
      <c r="BV114" s="1527">
        <f t="shared" ca="1" si="64"/>
        <v>0</v>
      </c>
      <c r="BW114" s="1527">
        <f t="shared" ca="1" si="64"/>
        <v>0</v>
      </c>
      <c r="BX114" s="1527">
        <f t="shared" ca="1" si="64"/>
        <v>0</v>
      </c>
      <c r="BY114" s="1527">
        <f t="shared" ca="1" si="64"/>
        <v>0</v>
      </c>
      <c r="BZ114" s="1527">
        <f t="shared" ca="1" si="64"/>
        <v>0</v>
      </c>
      <c r="CA114" s="1527">
        <f t="shared" ca="1" si="64"/>
        <v>0</v>
      </c>
      <c r="CB114" s="1527">
        <f t="shared" ca="1" si="64"/>
        <v>0</v>
      </c>
      <c r="CC114" s="1527">
        <f t="shared" ca="1" si="64"/>
        <v>0</v>
      </c>
      <c r="CD114" s="1527">
        <f t="shared" ca="1" si="64"/>
        <v>0</v>
      </c>
      <c r="CE114" s="1527">
        <f t="shared" ca="1" si="64"/>
        <v>0</v>
      </c>
      <c r="CF114" s="1527">
        <f t="shared" ca="1" si="64"/>
        <v>0</v>
      </c>
      <c r="CG114" s="1527">
        <f t="shared" ca="1" si="64"/>
        <v>0</v>
      </c>
      <c r="CH114" s="1527">
        <f t="shared" ca="1" si="64"/>
        <v>0</v>
      </c>
      <c r="CI114" s="1567">
        <f t="shared" ca="1" si="64"/>
        <v>0</v>
      </c>
      <c r="CM114" s="446"/>
      <c r="CN114" s="447"/>
      <c r="CO114" s="447"/>
      <c r="CP114" s="447"/>
      <c r="CQ114" s="447"/>
      <c r="CR114" s="447"/>
      <c r="CS114" s="447"/>
      <c r="CT114" s="447"/>
      <c r="CU114" s="447"/>
      <c r="CV114" s="447"/>
      <c r="CW114" s="448"/>
    </row>
    <row r="115" spans="1:101" s="939" customFormat="1" ht="15.75" customHeight="1" x14ac:dyDescent="0.25">
      <c r="A115" s="940" t="str">
        <f t="shared" si="23"/>
        <v/>
      </c>
      <c r="B115" s="977" t="str">
        <f t="shared" ca="1" si="15"/>
        <v xml:space="preserve"> </v>
      </c>
      <c r="C115" s="1576">
        <f t="shared" ca="1" si="16"/>
        <v>0</v>
      </c>
      <c r="D115" s="1566">
        <f t="shared" ca="1" si="24"/>
        <v>0</v>
      </c>
      <c r="E115" s="1527">
        <f t="shared" ca="1" si="24"/>
        <v>0</v>
      </c>
      <c r="F115" s="1527">
        <f t="shared" ca="1" si="24"/>
        <v>0</v>
      </c>
      <c r="G115" s="1527">
        <f t="shared" ca="1" si="24"/>
        <v>0</v>
      </c>
      <c r="H115" s="1527">
        <f t="shared" ca="1" si="24"/>
        <v>0</v>
      </c>
      <c r="I115" s="1527">
        <f t="shared" ca="1" si="24"/>
        <v>0</v>
      </c>
      <c r="J115" s="1527">
        <f t="shared" ca="1" si="24"/>
        <v>0</v>
      </c>
      <c r="K115" s="1531">
        <f t="shared" ca="1" si="24"/>
        <v>0</v>
      </c>
      <c r="L115" s="1531">
        <f t="shared" ca="1" si="24"/>
        <v>0</v>
      </c>
      <c r="M115" s="1531">
        <f t="shared" ca="1" si="24"/>
        <v>0</v>
      </c>
      <c r="N115" s="1531">
        <f t="shared" ca="1" si="24"/>
        <v>0</v>
      </c>
      <c r="O115" s="1531">
        <f t="shared" ca="1" si="24"/>
        <v>0</v>
      </c>
      <c r="P115" s="1531">
        <f t="shared" ca="1" si="24"/>
        <v>0</v>
      </c>
      <c r="Q115" s="1531">
        <f t="shared" ca="1" si="24"/>
        <v>0</v>
      </c>
      <c r="R115" s="1531">
        <f t="shared" ref="R115:Y115" ca="1" si="65">IF(ISNUMBER($B115),$B115*R33,0)</f>
        <v>0</v>
      </c>
      <c r="S115" s="1531">
        <f t="shared" ca="1" si="65"/>
        <v>0</v>
      </c>
      <c r="T115" s="1531">
        <f t="shared" ca="1" si="65"/>
        <v>0</v>
      </c>
      <c r="U115" s="1531">
        <f t="shared" ca="1" si="65"/>
        <v>0</v>
      </c>
      <c r="V115" s="1531">
        <f t="shared" ca="1" si="65"/>
        <v>0</v>
      </c>
      <c r="W115" s="1531">
        <f t="shared" ca="1" si="65"/>
        <v>0</v>
      </c>
      <c r="X115" s="1531">
        <f t="shared" ca="1" si="65"/>
        <v>0</v>
      </c>
      <c r="Y115" s="1531">
        <f t="shared" ca="1" si="65"/>
        <v>0</v>
      </c>
      <c r="Z115" s="1565"/>
      <c r="AA115" s="1526">
        <f t="shared" ca="1" si="37"/>
        <v>0</v>
      </c>
      <c r="AB115" s="1527">
        <f t="shared" ca="1" si="37"/>
        <v>0</v>
      </c>
      <c r="AC115" s="1527">
        <f t="shared" ca="1" si="37"/>
        <v>0</v>
      </c>
      <c r="AD115" s="1527">
        <f t="shared" ref="AD115:AM115" ca="1" si="66">IF(ISNUMBER($B115),$B115*AD33,0)</f>
        <v>0</v>
      </c>
      <c r="AE115" s="1527">
        <f t="shared" ca="1" si="66"/>
        <v>0</v>
      </c>
      <c r="AF115" s="1527">
        <f t="shared" ca="1" si="66"/>
        <v>0</v>
      </c>
      <c r="AG115" s="1527">
        <f t="shared" ca="1" si="66"/>
        <v>0</v>
      </c>
      <c r="AH115" s="1527">
        <f t="shared" ca="1" si="66"/>
        <v>0</v>
      </c>
      <c r="AI115" s="1527">
        <f t="shared" ca="1" si="66"/>
        <v>0</v>
      </c>
      <c r="AJ115" s="1527">
        <f t="shared" ca="1" si="66"/>
        <v>0</v>
      </c>
      <c r="AK115" s="1527">
        <f t="shared" ca="1" si="66"/>
        <v>0</v>
      </c>
      <c r="AL115" s="1527">
        <f t="shared" ca="1" si="66"/>
        <v>0</v>
      </c>
      <c r="AM115" s="1527">
        <f t="shared" ca="1" si="66"/>
        <v>0</v>
      </c>
      <c r="AN115" s="1486"/>
      <c r="AO115" s="1566">
        <f t="shared" ref="AO115:CI120" ca="1" si="67">IF(ISNUMBER($B115),$B115*AO33,0)</f>
        <v>0</v>
      </c>
      <c r="AP115" s="1527">
        <f t="shared" ca="1" si="31"/>
        <v>0</v>
      </c>
      <c r="AQ115" s="1527">
        <f t="shared" ca="1" si="31"/>
        <v>0</v>
      </c>
      <c r="AR115" s="1527">
        <f t="shared" ca="1" si="31"/>
        <v>0</v>
      </c>
      <c r="AS115" s="1527">
        <f t="shared" ca="1" si="67"/>
        <v>0</v>
      </c>
      <c r="AT115" s="1527">
        <f t="shared" ca="1" si="67"/>
        <v>0</v>
      </c>
      <c r="AU115" s="1527">
        <f t="shared" ca="1" si="67"/>
        <v>0</v>
      </c>
      <c r="AV115" s="1527">
        <f t="shared" ca="1" si="67"/>
        <v>0</v>
      </c>
      <c r="AW115" s="1527">
        <f t="shared" ca="1" si="67"/>
        <v>0</v>
      </c>
      <c r="AX115" s="1527">
        <f t="shared" ca="1" si="67"/>
        <v>0</v>
      </c>
      <c r="AY115" s="1527">
        <f t="shared" ca="1" si="67"/>
        <v>0</v>
      </c>
      <c r="AZ115" s="1527">
        <f t="shared" ca="1" si="67"/>
        <v>0</v>
      </c>
      <c r="BA115" s="1527">
        <f t="shared" ca="1" si="67"/>
        <v>0</v>
      </c>
      <c r="BB115" s="1527">
        <f t="shared" ca="1" si="67"/>
        <v>0</v>
      </c>
      <c r="BC115" s="1527">
        <f t="shared" ca="1" si="67"/>
        <v>0</v>
      </c>
      <c r="BD115" s="1527">
        <f t="shared" ca="1" si="67"/>
        <v>0</v>
      </c>
      <c r="BE115" s="1527">
        <f t="shared" ca="1" si="67"/>
        <v>0</v>
      </c>
      <c r="BF115" s="1527">
        <f t="shared" ca="1" si="67"/>
        <v>0</v>
      </c>
      <c r="BG115" s="1527">
        <f t="shared" ca="1" si="67"/>
        <v>0</v>
      </c>
      <c r="BH115" s="1527">
        <f t="shared" ca="1" si="67"/>
        <v>0</v>
      </c>
      <c r="BI115" s="1527">
        <f t="shared" ca="1" si="67"/>
        <v>0</v>
      </c>
      <c r="BJ115" s="1527">
        <f t="shared" ca="1" si="67"/>
        <v>0</v>
      </c>
      <c r="BK115" s="1527">
        <f t="shared" ca="1" si="67"/>
        <v>0</v>
      </c>
      <c r="BL115" s="1527">
        <f t="shared" ca="1" si="67"/>
        <v>0</v>
      </c>
      <c r="BM115" s="1527">
        <f t="shared" ca="1" si="67"/>
        <v>0</v>
      </c>
      <c r="BN115" s="1527">
        <f t="shared" ca="1" si="67"/>
        <v>0</v>
      </c>
      <c r="BO115" s="1527">
        <f t="shared" ca="1" si="67"/>
        <v>0</v>
      </c>
      <c r="BP115" s="1527">
        <f t="shared" ca="1" si="67"/>
        <v>0</v>
      </c>
      <c r="BQ115" s="1527">
        <f t="shared" ca="1" si="67"/>
        <v>0</v>
      </c>
      <c r="BR115" s="1527">
        <f t="shared" ca="1" si="67"/>
        <v>0</v>
      </c>
      <c r="BS115" s="1527">
        <f t="shared" ca="1" si="67"/>
        <v>0</v>
      </c>
      <c r="BT115" s="1527">
        <f t="shared" ca="1" si="67"/>
        <v>0</v>
      </c>
      <c r="BU115" s="1527">
        <f t="shared" ca="1" si="67"/>
        <v>0</v>
      </c>
      <c r="BV115" s="1527">
        <f t="shared" ca="1" si="67"/>
        <v>0</v>
      </c>
      <c r="BW115" s="1527">
        <f t="shared" ca="1" si="67"/>
        <v>0</v>
      </c>
      <c r="BX115" s="1527">
        <f t="shared" ca="1" si="67"/>
        <v>0</v>
      </c>
      <c r="BY115" s="1527">
        <f t="shared" ca="1" si="67"/>
        <v>0</v>
      </c>
      <c r="BZ115" s="1527">
        <f t="shared" ca="1" si="67"/>
        <v>0</v>
      </c>
      <c r="CA115" s="1527">
        <f t="shared" ca="1" si="67"/>
        <v>0</v>
      </c>
      <c r="CB115" s="1527">
        <f t="shared" ca="1" si="67"/>
        <v>0</v>
      </c>
      <c r="CC115" s="1527">
        <f t="shared" ca="1" si="67"/>
        <v>0</v>
      </c>
      <c r="CD115" s="1527">
        <f t="shared" ca="1" si="67"/>
        <v>0</v>
      </c>
      <c r="CE115" s="1527">
        <f t="shared" ca="1" si="67"/>
        <v>0</v>
      </c>
      <c r="CF115" s="1527">
        <f t="shared" ca="1" si="67"/>
        <v>0</v>
      </c>
      <c r="CG115" s="1527">
        <f t="shared" ca="1" si="67"/>
        <v>0</v>
      </c>
      <c r="CH115" s="1527">
        <f t="shared" ca="1" si="67"/>
        <v>0</v>
      </c>
      <c r="CI115" s="1567">
        <f t="shared" ca="1" si="67"/>
        <v>0</v>
      </c>
      <c r="CM115" s="446"/>
      <c r="CN115" s="447"/>
      <c r="CO115" s="447"/>
      <c r="CP115" s="447"/>
      <c r="CQ115" s="447"/>
      <c r="CR115" s="447"/>
      <c r="CS115" s="447"/>
      <c r="CT115" s="447"/>
      <c r="CU115" s="447"/>
      <c r="CV115" s="447"/>
      <c r="CW115" s="448"/>
    </row>
    <row r="116" spans="1:101" s="939" customFormat="1" ht="15.75" customHeight="1" x14ac:dyDescent="0.25">
      <c r="A116" s="940" t="str">
        <f t="shared" si="23"/>
        <v/>
      </c>
      <c r="B116" s="977" t="str">
        <f t="shared" ca="1" si="15"/>
        <v xml:space="preserve"> </v>
      </c>
      <c r="C116" s="1576">
        <f t="shared" ca="1" si="16"/>
        <v>0</v>
      </c>
      <c r="D116" s="1566">
        <f t="shared" ref="D116:Q125" ca="1" si="68">IF(ISNUMBER($B116),$B116*D34,0)</f>
        <v>0</v>
      </c>
      <c r="E116" s="1527">
        <f t="shared" ca="1" si="68"/>
        <v>0</v>
      </c>
      <c r="F116" s="1527">
        <f t="shared" ca="1" si="68"/>
        <v>0</v>
      </c>
      <c r="G116" s="1527">
        <f t="shared" ca="1" si="68"/>
        <v>0</v>
      </c>
      <c r="H116" s="1527">
        <f t="shared" ca="1" si="68"/>
        <v>0</v>
      </c>
      <c r="I116" s="1527">
        <f t="shared" ca="1" si="68"/>
        <v>0</v>
      </c>
      <c r="J116" s="1527">
        <f t="shared" ca="1" si="68"/>
        <v>0</v>
      </c>
      <c r="K116" s="1531">
        <f t="shared" ca="1" si="68"/>
        <v>0</v>
      </c>
      <c r="L116" s="1531">
        <f t="shared" ca="1" si="68"/>
        <v>0</v>
      </c>
      <c r="M116" s="1531">
        <f t="shared" ca="1" si="68"/>
        <v>0</v>
      </c>
      <c r="N116" s="1531">
        <f t="shared" ca="1" si="68"/>
        <v>0</v>
      </c>
      <c r="O116" s="1531">
        <f t="shared" ca="1" si="68"/>
        <v>0</v>
      </c>
      <c r="P116" s="1531">
        <f t="shared" ca="1" si="68"/>
        <v>0</v>
      </c>
      <c r="Q116" s="1531">
        <f t="shared" ca="1" si="68"/>
        <v>0</v>
      </c>
      <c r="R116" s="1531">
        <f t="shared" ref="R116:Y116" ca="1" si="69">IF(ISNUMBER($B116),$B116*R34,0)</f>
        <v>0</v>
      </c>
      <c r="S116" s="1531">
        <f t="shared" ca="1" si="69"/>
        <v>0</v>
      </c>
      <c r="T116" s="1531">
        <f t="shared" ca="1" si="69"/>
        <v>0</v>
      </c>
      <c r="U116" s="1531">
        <f t="shared" ca="1" si="69"/>
        <v>0</v>
      </c>
      <c r="V116" s="1531">
        <f t="shared" ca="1" si="69"/>
        <v>0</v>
      </c>
      <c r="W116" s="1531">
        <f t="shared" ca="1" si="69"/>
        <v>0</v>
      </c>
      <c r="X116" s="1531">
        <f t="shared" ca="1" si="69"/>
        <v>0</v>
      </c>
      <c r="Y116" s="1531">
        <f t="shared" ca="1" si="69"/>
        <v>0</v>
      </c>
      <c r="Z116" s="1565"/>
      <c r="AA116" s="1526">
        <f t="shared" ref="AA116:AC125" ca="1" si="70">IF(ISNUMBER($B116),$B116*AA34,0)</f>
        <v>0</v>
      </c>
      <c r="AB116" s="1527">
        <f t="shared" ca="1" si="70"/>
        <v>0</v>
      </c>
      <c r="AC116" s="1527">
        <f t="shared" ca="1" si="70"/>
        <v>0</v>
      </c>
      <c r="AD116" s="1527">
        <f t="shared" ref="AD116:AM116" ca="1" si="71">IF(ISNUMBER($B116),$B116*AD34,0)</f>
        <v>0</v>
      </c>
      <c r="AE116" s="1527">
        <f t="shared" ca="1" si="71"/>
        <v>0</v>
      </c>
      <c r="AF116" s="1527">
        <f t="shared" ca="1" si="71"/>
        <v>0</v>
      </c>
      <c r="AG116" s="1527">
        <f t="shared" ca="1" si="71"/>
        <v>0</v>
      </c>
      <c r="AH116" s="1527">
        <f t="shared" ca="1" si="71"/>
        <v>0</v>
      </c>
      <c r="AI116" s="1527">
        <f t="shared" ca="1" si="71"/>
        <v>0</v>
      </c>
      <c r="AJ116" s="1527">
        <f t="shared" ca="1" si="71"/>
        <v>0</v>
      </c>
      <c r="AK116" s="1527">
        <f t="shared" ca="1" si="71"/>
        <v>0</v>
      </c>
      <c r="AL116" s="1527">
        <f t="shared" ca="1" si="71"/>
        <v>0</v>
      </c>
      <c r="AM116" s="1527">
        <f t="shared" ca="1" si="71"/>
        <v>0</v>
      </c>
      <c r="AN116" s="1486"/>
      <c r="AO116" s="1566">
        <f t="shared" ca="1" si="67"/>
        <v>0</v>
      </c>
      <c r="AP116" s="1527">
        <f t="shared" ca="1" si="31"/>
        <v>0</v>
      </c>
      <c r="AQ116" s="1527">
        <f t="shared" ca="1" si="31"/>
        <v>0</v>
      </c>
      <c r="AR116" s="1527">
        <f t="shared" ca="1" si="31"/>
        <v>0</v>
      </c>
      <c r="AS116" s="1527">
        <f t="shared" ca="1" si="67"/>
        <v>0</v>
      </c>
      <c r="AT116" s="1527">
        <f t="shared" ca="1" si="67"/>
        <v>0</v>
      </c>
      <c r="AU116" s="1527">
        <f t="shared" ca="1" si="67"/>
        <v>0</v>
      </c>
      <c r="AV116" s="1527">
        <f t="shared" ca="1" si="67"/>
        <v>0</v>
      </c>
      <c r="AW116" s="1527">
        <f t="shared" ca="1" si="67"/>
        <v>0</v>
      </c>
      <c r="AX116" s="1527">
        <f t="shared" ca="1" si="67"/>
        <v>0</v>
      </c>
      <c r="AY116" s="1527">
        <f t="shared" ca="1" si="67"/>
        <v>0</v>
      </c>
      <c r="AZ116" s="1527">
        <f t="shared" ca="1" si="67"/>
        <v>0</v>
      </c>
      <c r="BA116" s="1527">
        <f t="shared" ca="1" si="67"/>
        <v>0</v>
      </c>
      <c r="BB116" s="1527">
        <f t="shared" ca="1" si="67"/>
        <v>0</v>
      </c>
      <c r="BC116" s="1527">
        <f t="shared" ca="1" si="67"/>
        <v>0</v>
      </c>
      <c r="BD116" s="1527">
        <f t="shared" ca="1" si="67"/>
        <v>0</v>
      </c>
      <c r="BE116" s="1527">
        <f t="shared" ca="1" si="67"/>
        <v>0</v>
      </c>
      <c r="BF116" s="1527">
        <f t="shared" ca="1" si="67"/>
        <v>0</v>
      </c>
      <c r="BG116" s="1527">
        <f t="shared" ca="1" si="67"/>
        <v>0</v>
      </c>
      <c r="BH116" s="1527">
        <f t="shared" ca="1" si="67"/>
        <v>0</v>
      </c>
      <c r="BI116" s="1527">
        <f t="shared" ca="1" si="67"/>
        <v>0</v>
      </c>
      <c r="BJ116" s="1527">
        <f t="shared" ca="1" si="67"/>
        <v>0</v>
      </c>
      <c r="BK116" s="1527">
        <f t="shared" ca="1" si="67"/>
        <v>0</v>
      </c>
      <c r="BL116" s="1527">
        <f t="shared" ca="1" si="67"/>
        <v>0</v>
      </c>
      <c r="BM116" s="1527">
        <f t="shared" ca="1" si="67"/>
        <v>0</v>
      </c>
      <c r="BN116" s="1527">
        <f t="shared" ca="1" si="67"/>
        <v>0</v>
      </c>
      <c r="BO116" s="1527">
        <f t="shared" ca="1" si="67"/>
        <v>0</v>
      </c>
      <c r="BP116" s="1527">
        <f t="shared" ca="1" si="67"/>
        <v>0</v>
      </c>
      <c r="BQ116" s="1527">
        <f t="shared" ca="1" si="67"/>
        <v>0</v>
      </c>
      <c r="BR116" s="1527">
        <f t="shared" ca="1" si="67"/>
        <v>0</v>
      </c>
      <c r="BS116" s="1527">
        <f t="shared" ca="1" si="67"/>
        <v>0</v>
      </c>
      <c r="BT116" s="1527">
        <f t="shared" ca="1" si="67"/>
        <v>0</v>
      </c>
      <c r="BU116" s="1527">
        <f t="shared" ca="1" si="67"/>
        <v>0</v>
      </c>
      <c r="BV116" s="1527">
        <f t="shared" ca="1" si="67"/>
        <v>0</v>
      </c>
      <c r="BW116" s="1527">
        <f t="shared" ca="1" si="67"/>
        <v>0</v>
      </c>
      <c r="BX116" s="1527">
        <f t="shared" ca="1" si="67"/>
        <v>0</v>
      </c>
      <c r="BY116" s="1527">
        <f t="shared" ca="1" si="67"/>
        <v>0</v>
      </c>
      <c r="BZ116" s="1527">
        <f t="shared" ca="1" si="67"/>
        <v>0</v>
      </c>
      <c r="CA116" s="1527">
        <f t="shared" ca="1" si="67"/>
        <v>0</v>
      </c>
      <c r="CB116" s="1527">
        <f t="shared" ca="1" si="67"/>
        <v>0</v>
      </c>
      <c r="CC116" s="1527">
        <f t="shared" ca="1" si="67"/>
        <v>0</v>
      </c>
      <c r="CD116" s="1527">
        <f t="shared" ca="1" si="67"/>
        <v>0</v>
      </c>
      <c r="CE116" s="1527">
        <f t="shared" ca="1" si="67"/>
        <v>0</v>
      </c>
      <c r="CF116" s="1527">
        <f t="shared" ca="1" si="67"/>
        <v>0</v>
      </c>
      <c r="CG116" s="1527">
        <f t="shared" ca="1" si="67"/>
        <v>0</v>
      </c>
      <c r="CH116" s="1527">
        <f t="shared" ca="1" si="67"/>
        <v>0</v>
      </c>
      <c r="CI116" s="1567">
        <f t="shared" ca="1" si="67"/>
        <v>0</v>
      </c>
      <c r="CM116" s="446"/>
      <c r="CN116" s="447"/>
      <c r="CO116" s="447"/>
      <c r="CP116" s="447"/>
      <c r="CQ116" s="447"/>
      <c r="CR116" s="447"/>
      <c r="CS116" s="447"/>
      <c r="CT116" s="447"/>
      <c r="CU116" s="447"/>
      <c r="CV116" s="447"/>
      <c r="CW116" s="448"/>
    </row>
    <row r="117" spans="1:101" s="939" customFormat="1" ht="15.75" customHeight="1" x14ac:dyDescent="0.25">
      <c r="A117" s="940" t="str">
        <f t="shared" si="23"/>
        <v/>
      </c>
      <c r="B117" s="977" t="str">
        <f t="shared" ca="1" si="15"/>
        <v xml:space="preserve"> </v>
      </c>
      <c r="C117" s="1576">
        <f t="shared" ca="1" si="16"/>
        <v>0</v>
      </c>
      <c r="D117" s="1566">
        <f t="shared" ca="1" si="68"/>
        <v>0</v>
      </c>
      <c r="E117" s="1527">
        <f t="shared" ca="1" si="68"/>
        <v>0</v>
      </c>
      <c r="F117" s="1527">
        <f t="shared" ca="1" si="68"/>
        <v>0</v>
      </c>
      <c r="G117" s="1527">
        <f t="shared" ca="1" si="68"/>
        <v>0</v>
      </c>
      <c r="H117" s="1527">
        <f t="shared" ca="1" si="68"/>
        <v>0</v>
      </c>
      <c r="I117" s="1527">
        <f t="shared" ca="1" si="68"/>
        <v>0</v>
      </c>
      <c r="J117" s="1527">
        <f t="shared" ca="1" si="68"/>
        <v>0</v>
      </c>
      <c r="K117" s="1531">
        <f t="shared" ca="1" si="68"/>
        <v>0</v>
      </c>
      <c r="L117" s="1531">
        <f t="shared" ca="1" si="68"/>
        <v>0</v>
      </c>
      <c r="M117" s="1531">
        <f t="shared" ca="1" si="68"/>
        <v>0</v>
      </c>
      <c r="N117" s="1531">
        <f t="shared" ca="1" si="68"/>
        <v>0</v>
      </c>
      <c r="O117" s="1531">
        <f t="shared" ca="1" si="68"/>
        <v>0</v>
      </c>
      <c r="P117" s="1531">
        <f t="shared" ca="1" si="68"/>
        <v>0</v>
      </c>
      <c r="Q117" s="1531">
        <f t="shared" ca="1" si="68"/>
        <v>0</v>
      </c>
      <c r="R117" s="1531">
        <f t="shared" ref="R117:Y117" ca="1" si="72">IF(ISNUMBER($B117),$B117*R35,0)</f>
        <v>0</v>
      </c>
      <c r="S117" s="1531">
        <f t="shared" ca="1" si="72"/>
        <v>0</v>
      </c>
      <c r="T117" s="1531">
        <f t="shared" ca="1" si="72"/>
        <v>0</v>
      </c>
      <c r="U117" s="1531">
        <f t="shared" ca="1" si="72"/>
        <v>0</v>
      </c>
      <c r="V117" s="1531">
        <f t="shared" ca="1" si="72"/>
        <v>0</v>
      </c>
      <c r="W117" s="1531">
        <f t="shared" ca="1" si="72"/>
        <v>0</v>
      </c>
      <c r="X117" s="1531">
        <f t="shared" ca="1" si="72"/>
        <v>0</v>
      </c>
      <c r="Y117" s="1531">
        <f t="shared" ca="1" si="72"/>
        <v>0</v>
      </c>
      <c r="Z117" s="1565"/>
      <c r="AA117" s="1526">
        <f t="shared" ca="1" si="70"/>
        <v>0</v>
      </c>
      <c r="AB117" s="1527">
        <f t="shared" ca="1" si="70"/>
        <v>0</v>
      </c>
      <c r="AC117" s="1527">
        <f t="shared" ca="1" si="70"/>
        <v>0</v>
      </c>
      <c r="AD117" s="1527">
        <f t="shared" ref="AD117:AM117" ca="1" si="73">IF(ISNUMBER($B117),$B117*AD35,0)</f>
        <v>0</v>
      </c>
      <c r="AE117" s="1527">
        <f t="shared" ca="1" si="73"/>
        <v>0</v>
      </c>
      <c r="AF117" s="1527">
        <f t="shared" ca="1" si="73"/>
        <v>0</v>
      </c>
      <c r="AG117" s="1527">
        <f t="shared" ca="1" si="73"/>
        <v>0</v>
      </c>
      <c r="AH117" s="1527">
        <f t="shared" ca="1" si="73"/>
        <v>0</v>
      </c>
      <c r="AI117" s="1527">
        <f t="shared" ca="1" si="73"/>
        <v>0</v>
      </c>
      <c r="AJ117" s="1527">
        <f t="shared" ca="1" si="73"/>
        <v>0</v>
      </c>
      <c r="AK117" s="1527">
        <f t="shared" ca="1" si="73"/>
        <v>0</v>
      </c>
      <c r="AL117" s="1527">
        <f t="shared" ca="1" si="73"/>
        <v>0</v>
      </c>
      <c r="AM117" s="1527">
        <f t="shared" ca="1" si="73"/>
        <v>0</v>
      </c>
      <c r="AN117" s="1486"/>
      <c r="AO117" s="1566">
        <f t="shared" ca="1" si="67"/>
        <v>0</v>
      </c>
      <c r="AP117" s="1527">
        <f t="shared" ca="1" si="31"/>
        <v>0</v>
      </c>
      <c r="AQ117" s="1527">
        <f t="shared" ca="1" si="31"/>
        <v>0</v>
      </c>
      <c r="AR117" s="1527">
        <f t="shared" ca="1" si="31"/>
        <v>0</v>
      </c>
      <c r="AS117" s="1527">
        <f t="shared" ca="1" si="67"/>
        <v>0</v>
      </c>
      <c r="AT117" s="1527">
        <f t="shared" ca="1" si="67"/>
        <v>0</v>
      </c>
      <c r="AU117" s="1527">
        <f t="shared" ca="1" si="67"/>
        <v>0</v>
      </c>
      <c r="AV117" s="1527">
        <f t="shared" ca="1" si="67"/>
        <v>0</v>
      </c>
      <c r="AW117" s="1527">
        <f t="shared" ca="1" si="67"/>
        <v>0</v>
      </c>
      <c r="AX117" s="1527">
        <f t="shared" ca="1" si="67"/>
        <v>0</v>
      </c>
      <c r="AY117" s="1527">
        <f t="shared" ca="1" si="67"/>
        <v>0</v>
      </c>
      <c r="AZ117" s="1527">
        <f t="shared" ca="1" si="67"/>
        <v>0</v>
      </c>
      <c r="BA117" s="1527">
        <f t="shared" ca="1" si="67"/>
        <v>0</v>
      </c>
      <c r="BB117" s="1527">
        <f t="shared" ca="1" si="67"/>
        <v>0</v>
      </c>
      <c r="BC117" s="1527">
        <f t="shared" ca="1" si="67"/>
        <v>0</v>
      </c>
      <c r="BD117" s="1527">
        <f t="shared" ca="1" si="67"/>
        <v>0</v>
      </c>
      <c r="BE117" s="1527">
        <f t="shared" ca="1" si="67"/>
        <v>0</v>
      </c>
      <c r="BF117" s="1527">
        <f t="shared" ca="1" si="67"/>
        <v>0</v>
      </c>
      <c r="BG117" s="1527">
        <f t="shared" ca="1" si="67"/>
        <v>0</v>
      </c>
      <c r="BH117" s="1527">
        <f t="shared" ca="1" si="67"/>
        <v>0</v>
      </c>
      <c r="BI117" s="1527">
        <f t="shared" ca="1" si="67"/>
        <v>0</v>
      </c>
      <c r="BJ117" s="1527">
        <f t="shared" ca="1" si="67"/>
        <v>0</v>
      </c>
      <c r="BK117" s="1527">
        <f t="shared" ca="1" si="67"/>
        <v>0</v>
      </c>
      <c r="BL117" s="1527">
        <f t="shared" ca="1" si="67"/>
        <v>0</v>
      </c>
      <c r="BM117" s="1527">
        <f t="shared" ca="1" si="67"/>
        <v>0</v>
      </c>
      <c r="BN117" s="1527">
        <f t="shared" ca="1" si="67"/>
        <v>0</v>
      </c>
      <c r="BO117" s="1527">
        <f t="shared" ca="1" si="67"/>
        <v>0</v>
      </c>
      <c r="BP117" s="1527">
        <f t="shared" ca="1" si="67"/>
        <v>0</v>
      </c>
      <c r="BQ117" s="1527">
        <f t="shared" ca="1" si="67"/>
        <v>0</v>
      </c>
      <c r="BR117" s="1527">
        <f t="shared" ca="1" si="67"/>
        <v>0</v>
      </c>
      <c r="BS117" s="1527">
        <f t="shared" ca="1" si="67"/>
        <v>0</v>
      </c>
      <c r="BT117" s="1527">
        <f t="shared" ca="1" si="67"/>
        <v>0</v>
      </c>
      <c r="BU117" s="1527">
        <f t="shared" ca="1" si="67"/>
        <v>0</v>
      </c>
      <c r="BV117" s="1527">
        <f t="shared" ca="1" si="67"/>
        <v>0</v>
      </c>
      <c r="BW117" s="1527">
        <f t="shared" ca="1" si="67"/>
        <v>0</v>
      </c>
      <c r="BX117" s="1527">
        <f t="shared" ca="1" si="67"/>
        <v>0</v>
      </c>
      <c r="BY117" s="1527">
        <f t="shared" ca="1" si="67"/>
        <v>0</v>
      </c>
      <c r="BZ117" s="1527">
        <f t="shared" ca="1" si="67"/>
        <v>0</v>
      </c>
      <c r="CA117" s="1527">
        <f t="shared" ca="1" si="67"/>
        <v>0</v>
      </c>
      <c r="CB117" s="1527">
        <f t="shared" ca="1" si="67"/>
        <v>0</v>
      </c>
      <c r="CC117" s="1527">
        <f t="shared" ca="1" si="67"/>
        <v>0</v>
      </c>
      <c r="CD117" s="1527">
        <f t="shared" ca="1" si="67"/>
        <v>0</v>
      </c>
      <c r="CE117" s="1527">
        <f t="shared" ca="1" si="67"/>
        <v>0</v>
      </c>
      <c r="CF117" s="1527">
        <f t="shared" ca="1" si="67"/>
        <v>0</v>
      </c>
      <c r="CG117" s="1527">
        <f t="shared" ca="1" si="67"/>
        <v>0</v>
      </c>
      <c r="CH117" s="1527">
        <f t="shared" ca="1" si="67"/>
        <v>0</v>
      </c>
      <c r="CI117" s="1567">
        <f t="shared" ca="1" si="67"/>
        <v>0</v>
      </c>
      <c r="CM117" s="446"/>
      <c r="CN117" s="447"/>
      <c r="CO117" s="447"/>
      <c r="CP117" s="447"/>
      <c r="CQ117" s="447"/>
      <c r="CR117" s="447"/>
      <c r="CS117" s="447"/>
      <c r="CT117" s="447"/>
      <c r="CU117" s="447"/>
      <c r="CV117" s="447"/>
      <c r="CW117" s="448"/>
    </row>
    <row r="118" spans="1:101" s="939" customFormat="1" ht="15.75" customHeight="1" x14ac:dyDescent="0.25">
      <c r="A118" s="940" t="str">
        <f t="shared" si="23"/>
        <v/>
      </c>
      <c r="B118" s="977" t="str">
        <f t="shared" ca="1" si="15"/>
        <v xml:space="preserve"> </v>
      </c>
      <c r="C118" s="1576">
        <f t="shared" ca="1" si="16"/>
        <v>0</v>
      </c>
      <c r="D118" s="1566">
        <f t="shared" ca="1" si="68"/>
        <v>0</v>
      </c>
      <c r="E118" s="1527">
        <f t="shared" ca="1" si="68"/>
        <v>0</v>
      </c>
      <c r="F118" s="1527">
        <f t="shared" ca="1" si="68"/>
        <v>0</v>
      </c>
      <c r="G118" s="1527">
        <f t="shared" ca="1" si="68"/>
        <v>0</v>
      </c>
      <c r="H118" s="1527">
        <f t="shared" ca="1" si="68"/>
        <v>0</v>
      </c>
      <c r="I118" s="1527">
        <f t="shared" ca="1" si="68"/>
        <v>0</v>
      </c>
      <c r="J118" s="1527">
        <f t="shared" ca="1" si="68"/>
        <v>0</v>
      </c>
      <c r="K118" s="1531">
        <f t="shared" ca="1" si="68"/>
        <v>0</v>
      </c>
      <c r="L118" s="1531">
        <f t="shared" ca="1" si="68"/>
        <v>0</v>
      </c>
      <c r="M118" s="1531">
        <f t="shared" ca="1" si="68"/>
        <v>0</v>
      </c>
      <c r="N118" s="1531">
        <f t="shared" ca="1" si="68"/>
        <v>0</v>
      </c>
      <c r="O118" s="1531">
        <f t="shared" ca="1" si="68"/>
        <v>0</v>
      </c>
      <c r="P118" s="1531">
        <f t="shared" ca="1" si="68"/>
        <v>0</v>
      </c>
      <c r="Q118" s="1531">
        <f t="shared" ca="1" si="68"/>
        <v>0</v>
      </c>
      <c r="R118" s="1531">
        <f t="shared" ref="R118:Y118" ca="1" si="74">IF(ISNUMBER($B118),$B118*R36,0)</f>
        <v>0</v>
      </c>
      <c r="S118" s="1531">
        <f t="shared" ca="1" si="74"/>
        <v>0</v>
      </c>
      <c r="T118" s="1531">
        <f t="shared" ca="1" si="74"/>
        <v>0</v>
      </c>
      <c r="U118" s="1531">
        <f t="shared" ca="1" si="74"/>
        <v>0</v>
      </c>
      <c r="V118" s="1531">
        <f t="shared" ca="1" si="74"/>
        <v>0</v>
      </c>
      <c r="W118" s="1531">
        <f t="shared" ca="1" si="74"/>
        <v>0</v>
      </c>
      <c r="X118" s="1531">
        <f t="shared" ca="1" si="74"/>
        <v>0</v>
      </c>
      <c r="Y118" s="1531">
        <f t="shared" ca="1" si="74"/>
        <v>0</v>
      </c>
      <c r="Z118" s="1565"/>
      <c r="AA118" s="1526">
        <f t="shared" ca="1" si="70"/>
        <v>0</v>
      </c>
      <c r="AB118" s="1527">
        <f t="shared" ca="1" si="70"/>
        <v>0</v>
      </c>
      <c r="AC118" s="1527">
        <f t="shared" ca="1" si="70"/>
        <v>0</v>
      </c>
      <c r="AD118" s="1527">
        <f t="shared" ref="AD118:AM118" ca="1" si="75">IF(ISNUMBER($B118),$B118*AD36,0)</f>
        <v>0</v>
      </c>
      <c r="AE118" s="1527">
        <f t="shared" ca="1" si="75"/>
        <v>0</v>
      </c>
      <c r="AF118" s="1527">
        <f t="shared" ca="1" si="75"/>
        <v>0</v>
      </c>
      <c r="AG118" s="1527">
        <f t="shared" ca="1" si="75"/>
        <v>0</v>
      </c>
      <c r="AH118" s="1527">
        <f t="shared" ca="1" si="75"/>
        <v>0</v>
      </c>
      <c r="AI118" s="1527">
        <f t="shared" ca="1" si="75"/>
        <v>0</v>
      </c>
      <c r="AJ118" s="1527">
        <f t="shared" ca="1" si="75"/>
        <v>0</v>
      </c>
      <c r="AK118" s="1527">
        <f t="shared" ca="1" si="75"/>
        <v>0</v>
      </c>
      <c r="AL118" s="1527">
        <f t="shared" ca="1" si="75"/>
        <v>0</v>
      </c>
      <c r="AM118" s="1527">
        <f t="shared" ca="1" si="75"/>
        <v>0</v>
      </c>
      <c r="AN118" s="1486"/>
      <c r="AO118" s="1566">
        <f t="shared" ca="1" si="67"/>
        <v>0</v>
      </c>
      <c r="AP118" s="1527">
        <f t="shared" ca="1" si="31"/>
        <v>0</v>
      </c>
      <c r="AQ118" s="1527">
        <f t="shared" ca="1" si="31"/>
        <v>0</v>
      </c>
      <c r="AR118" s="1527">
        <f t="shared" ca="1" si="31"/>
        <v>0</v>
      </c>
      <c r="AS118" s="1527">
        <f t="shared" ca="1" si="67"/>
        <v>0</v>
      </c>
      <c r="AT118" s="1527">
        <f t="shared" ca="1" si="67"/>
        <v>0</v>
      </c>
      <c r="AU118" s="1527">
        <f t="shared" ca="1" si="67"/>
        <v>0</v>
      </c>
      <c r="AV118" s="1527">
        <f t="shared" ca="1" si="67"/>
        <v>0</v>
      </c>
      <c r="AW118" s="1527">
        <f t="shared" ca="1" si="67"/>
        <v>0</v>
      </c>
      <c r="AX118" s="1527">
        <f t="shared" ca="1" si="67"/>
        <v>0</v>
      </c>
      <c r="AY118" s="1527">
        <f t="shared" ca="1" si="67"/>
        <v>0</v>
      </c>
      <c r="AZ118" s="1527">
        <f t="shared" ca="1" si="67"/>
        <v>0</v>
      </c>
      <c r="BA118" s="1527">
        <f t="shared" ca="1" si="67"/>
        <v>0</v>
      </c>
      <c r="BB118" s="1527">
        <f t="shared" ca="1" si="67"/>
        <v>0</v>
      </c>
      <c r="BC118" s="1527">
        <f t="shared" ca="1" si="67"/>
        <v>0</v>
      </c>
      <c r="BD118" s="1527">
        <f t="shared" ca="1" si="67"/>
        <v>0</v>
      </c>
      <c r="BE118" s="1527">
        <f t="shared" ca="1" si="67"/>
        <v>0</v>
      </c>
      <c r="BF118" s="1527">
        <f t="shared" ca="1" si="67"/>
        <v>0</v>
      </c>
      <c r="BG118" s="1527">
        <f t="shared" ca="1" si="67"/>
        <v>0</v>
      </c>
      <c r="BH118" s="1527">
        <f t="shared" ca="1" si="67"/>
        <v>0</v>
      </c>
      <c r="BI118" s="1527">
        <f t="shared" ca="1" si="67"/>
        <v>0</v>
      </c>
      <c r="BJ118" s="1527">
        <f t="shared" ca="1" si="67"/>
        <v>0</v>
      </c>
      <c r="BK118" s="1527">
        <f t="shared" ca="1" si="67"/>
        <v>0</v>
      </c>
      <c r="BL118" s="1527">
        <f t="shared" ca="1" si="67"/>
        <v>0</v>
      </c>
      <c r="BM118" s="1527">
        <f t="shared" ca="1" si="67"/>
        <v>0</v>
      </c>
      <c r="BN118" s="1527">
        <f t="shared" ca="1" si="67"/>
        <v>0</v>
      </c>
      <c r="BO118" s="1527">
        <f t="shared" ca="1" si="67"/>
        <v>0</v>
      </c>
      <c r="BP118" s="1527">
        <f t="shared" ca="1" si="67"/>
        <v>0</v>
      </c>
      <c r="BQ118" s="1527">
        <f t="shared" ca="1" si="67"/>
        <v>0</v>
      </c>
      <c r="BR118" s="1527">
        <f t="shared" ca="1" si="67"/>
        <v>0</v>
      </c>
      <c r="BS118" s="1527">
        <f t="shared" ca="1" si="67"/>
        <v>0</v>
      </c>
      <c r="BT118" s="1527">
        <f t="shared" ca="1" si="67"/>
        <v>0</v>
      </c>
      <c r="BU118" s="1527">
        <f t="shared" ca="1" si="67"/>
        <v>0</v>
      </c>
      <c r="BV118" s="1527">
        <f t="shared" ca="1" si="67"/>
        <v>0</v>
      </c>
      <c r="BW118" s="1527">
        <f t="shared" ca="1" si="67"/>
        <v>0</v>
      </c>
      <c r="BX118" s="1527">
        <f t="shared" ca="1" si="67"/>
        <v>0</v>
      </c>
      <c r="BY118" s="1527">
        <f t="shared" ca="1" si="67"/>
        <v>0</v>
      </c>
      <c r="BZ118" s="1527">
        <f t="shared" ca="1" si="67"/>
        <v>0</v>
      </c>
      <c r="CA118" s="1527">
        <f t="shared" ca="1" si="67"/>
        <v>0</v>
      </c>
      <c r="CB118" s="1527">
        <f t="shared" ca="1" si="67"/>
        <v>0</v>
      </c>
      <c r="CC118" s="1527">
        <f t="shared" ca="1" si="67"/>
        <v>0</v>
      </c>
      <c r="CD118" s="1527">
        <f t="shared" ca="1" si="67"/>
        <v>0</v>
      </c>
      <c r="CE118" s="1527">
        <f t="shared" ca="1" si="67"/>
        <v>0</v>
      </c>
      <c r="CF118" s="1527">
        <f t="shared" ca="1" si="67"/>
        <v>0</v>
      </c>
      <c r="CG118" s="1527">
        <f t="shared" ca="1" si="67"/>
        <v>0</v>
      </c>
      <c r="CH118" s="1527">
        <f t="shared" ca="1" si="67"/>
        <v>0</v>
      </c>
      <c r="CI118" s="1567">
        <f t="shared" ca="1" si="67"/>
        <v>0</v>
      </c>
      <c r="CM118" s="446"/>
      <c r="CN118" s="447"/>
      <c r="CO118" s="447"/>
      <c r="CP118" s="447"/>
      <c r="CQ118" s="447"/>
      <c r="CR118" s="447"/>
      <c r="CS118" s="447"/>
      <c r="CT118" s="447"/>
      <c r="CU118" s="447"/>
      <c r="CV118" s="447"/>
      <c r="CW118" s="448"/>
    </row>
    <row r="119" spans="1:101" s="939" customFormat="1" ht="15.75" customHeight="1" x14ac:dyDescent="0.25">
      <c r="A119" s="940" t="str">
        <f t="shared" si="23"/>
        <v/>
      </c>
      <c r="B119" s="977" t="str">
        <f t="shared" ca="1" si="15"/>
        <v xml:space="preserve"> </v>
      </c>
      <c r="C119" s="1576">
        <f t="shared" ca="1" si="16"/>
        <v>0</v>
      </c>
      <c r="D119" s="1566">
        <f t="shared" ca="1" si="68"/>
        <v>0</v>
      </c>
      <c r="E119" s="1527">
        <f t="shared" ca="1" si="68"/>
        <v>0</v>
      </c>
      <c r="F119" s="1527">
        <f t="shared" ca="1" si="68"/>
        <v>0</v>
      </c>
      <c r="G119" s="1527">
        <f t="shared" ca="1" si="68"/>
        <v>0</v>
      </c>
      <c r="H119" s="1527">
        <f t="shared" ca="1" si="68"/>
        <v>0</v>
      </c>
      <c r="I119" s="1527">
        <f t="shared" ca="1" si="68"/>
        <v>0</v>
      </c>
      <c r="J119" s="1527">
        <f t="shared" ca="1" si="68"/>
        <v>0</v>
      </c>
      <c r="K119" s="1531">
        <f t="shared" ca="1" si="68"/>
        <v>0</v>
      </c>
      <c r="L119" s="1531">
        <f t="shared" ca="1" si="68"/>
        <v>0</v>
      </c>
      <c r="M119" s="1531">
        <f t="shared" ca="1" si="68"/>
        <v>0</v>
      </c>
      <c r="N119" s="1531">
        <f t="shared" ca="1" si="68"/>
        <v>0</v>
      </c>
      <c r="O119" s="1531">
        <f t="shared" ca="1" si="68"/>
        <v>0</v>
      </c>
      <c r="P119" s="1531">
        <f t="shared" ca="1" si="68"/>
        <v>0</v>
      </c>
      <c r="Q119" s="1531">
        <f t="shared" ca="1" si="68"/>
        <v>0</v>
      </c>
      <c r="R119" s="1531">
        <f t="shared" ref="R119:Y119" ca="1" si="76">IF(ISNUMBER($B119),$B119*R37,0)</f>
        <v>0</v>
      </c>
      <c r="S119" s="1531">
        <f t="shared" ca="1" si="76"/>
        <v>0</v>
      </c>
      <c r="T119" s="1531">
        <f t="shared" ca="1" si="76"/>
        <v>0</v>
      </c>
      <c r="U119" s="1531">
        <f t="shared" ca="1" si="76"/>
        <v>0</v>
      </c>
      <c r="V119" s="1531">
        <f t="shared" ca="1" si="76"/>
        <v>0</v>
      </c>
      <c r="W119" s="1531">
        <f t="shared" ca="1" si="76"/>
        <v>0</v>
      </c>
      <c r="X119" s="1531">
        <f t="shared" ca="1" si="76"/>
        <v>0</v>
      </c>
      <c r="Y119" s="1531">
        <f t="shared" ca="1" si="76"/>
        <v>0</v>
      </c>
      <c r="Z119" s="1565"/>
      <c r="AA119" s="1526">
        <f t="shared" ca="1" si="70"/>
        <v>0</v>
      </c>
      <c r="AB119" s="1527">
        <f t="shared" ca="1" si="70"/>
        <v>0</v>
      </c>
      <c r="AC119" s="1527">
        <f t="shared" ca="1" si="70"/>
        <v>0</v>
      </c>
      <c r="AD119" s="1527">
        <f t="shared" ref="AD119:AM119" ca="1" si="77">IF(ISNUMBER($B119),$B119*AD37,0)</f>
        <v>0</v>
      </c>
      <c r="AE119" s="1527">
        <f t="shared" ca="1" si="77"/>
        <v>0</v>
      </c>
      <c r="AF119" s="1527">
        <f t="shared" ca="1" si="77"/>
        <v>0</v>
      </c>
      <c r="AG119" s="1527">
        <f t="shared" ca="1" si="77"/>
        <v>0</v>
      </c>
      <c r="AH119" s="1527">
        <f t="shared" ca="1" si="77"/>
        <v>0</v>
      </c>
      <c r="AI119" s="1527">
        <f t="shared" ca="1" si="77"/>
        <v>0</v>
      </c>
      <c r="AJ119" s="1527">
        <f t="shared" ca="1" si="77"/>
        <v>0</v>
      </c>
      <c r="AK119" s="1527">
        <f t="shared" ca="1" si="77"/>
        <v>0</v>
      </c>
      <c r="AL119" s="1527">
        <f t="shared" ca="1" si="77"/>
        <v>0</v>
      </c>
      <c r="AM119" s="1527">
        <f t="shared" ca="1" si="77"/>
        <v>0</v>
      </c>
      <c r="AN119" s="1486"/>
      <c r="AO119" s="1566">
        <f t="shared" ca="1" si="67"/>
        <v>0</v>
      </c>
      <c r="AP119" s="1527">
        <f t="shared" ca="1" si="31"/>
        <v>0</v>
      </c>
      <c r="AQ119" s="1527">
        <f t="shared" ca="1" si="31"/>
        <v>0</v>
      </c>
      <c r="AR119" s="1527">
        <f t="shared" ca="1" si="31"/>
        <v>0</v>
      </c>
      <c r="AS119" s="1527">
        <f t="shared" ca="1" si="67"/>
        <v>0</v>
      </c>
      <c r="AT119" s="1527">
        <f t="shared" ca="1" si="67"/>
        <v>0</v>
      </c>
      <c r="AU119" s="1527">
        <f t="shared" ca="1" si="67"/>
        <v>0</v>
      </c>
      <c r="AV119" s="1527">
        <f t="shared" ca="1" si="67"/>
        <v>0</v>
      </c>
      <c r="AW119" s="1527">
        <f t="shared" ca="1" si="67"/>
        <v>0</v>
      </c>
      <c r="AX119" s="1527">
        <f t="shared" ca="1" si="67"/>
        <v>0</v>
      </c>
      <c r="AY119" s="1527">
        <f t="shared" ca="1" si="67"/>
        <v>0</v>
      </c>
      <c r="AZ119" s="1527">
        <f t="shared" ca="1" si="67"/>
        <v>0</v>
      </c>
      <c r="BA119" s="1527">
        <f t="shared" ca="1" si="67"/>
        <v>0</v>
      </c>
      <c r="BB119" s="1527">
        <f t="shared" ca="1" si="67"/>
        <v>0</v>
      </c>
      <c r="BC119" s="1527">
        <f t="shared" ca="1" si="67"/>
        <v>0</v>
      </c>
      <c r="BD119" s="1527">
        <f t="shared" ca="1" si="67"/>
        <v>0</v>
      </c>
      <c r="BE119" s="1527">
        <f t="shared" ca="1" si="67"/>
        <v>0</v>
      </c>
      <c r="BF119" s="1527">
        <f t="shared" ca="1" si="67"/>
        <v>0</v>
      </c>
      <c r="BG119" s="1527">
        <f t="shared" ca="1" si="67"/>
        <v>0</v>
      </c>
      <c r="BH119" s="1527">
        <f t="shared" ca="1" si="67"/>
        <v>0</v>
      </c>
      <c r="BI119" s="1527">
        <f t="shared" ca="1" si="67"/>
        <v>0</v>
      </c>
      <c r="BJ119" s="1527">
        <f t="shared" ca="1" si="67"/>
        <v>0</v>
      </c>
      <c r="BK119" s="1527">
        <f t="shared" ca="1" si="67"/>
        <v>0</v>
      </c>
      <c r="BL119" s="1527">
        <f t="shared" ca="1" si="67"/>
        <v>0</v>
      </c>
      <c r="BM119" s="1527">
        <f t="shared" ca="1" si="67"/>
        <v>0</v>
      </c>
      <c r="BN119" s="1527">
        <f t="shared" ca="1" si="67"/>
        <v>0</v>
      </c>
      <c r="BO119" s="1527">
        <f t="shared" ca="1" si="67"/>
        <v>0</v>
      </c>
      <c r="BP119" s="1527">
        <f t="shared" ca="1" si="67"/>
        <v>0</v>
      </c>
      <c r="BQ119" s="1527">
        <f t="shared" ca="1" si="67"/>
        <v>0</v>
      </c>
      <c r="BR119" s="1527">
        <f t="shared" ca="1" si="67"/>
        <v>0</v>
      </c>
      <c r="BS119" s="1527">
        <f t="shared" ca="1" si="67"/>
        <v>0</v>
      </c>
      <c r="BT119" s="1527">
        <f t="shared" ca="1" si="67"/>
        <v>0</v>
      </c>
      <c r="BU119" s="1527">
        <f t="shared" ca="1" si="67"/>
        <v>0</v>
      </c>
      <c r="BV119" s="1527">
        <f t="shared" ca="1" si="67"/>
        <v>0</v>
      </c>
      <c r="BW119" s="1527">
        <f t="shared" ca="1" si="67"/>
        <v>0</v>
      </c>
      <c r="BX119" s="1527">
        <f t="shared" ca="1" si="67"/>
        <v>0</v>
      </c>
      <c r="BY119" s="1527">
        <f t="shared" ca="1" si="67"/>
        <v>0</v>
      </c>
      <c r="BZ119" s="1527">
        <f t="shared" ca="1" si="67"/>
        <v>0</v>
      </c>
      <c r="CA119" s="1527">
        <f t="shared" ca="1" si="67"/>
        <v>0</v>
      </c>
      <c r="CB119" s="1527">
        <f t="shared" ca="1" si="67"/>
        <v>0</v>
      </c>
      <c r="CC119" s="1527">
        <f t="shared" ca="1" si="67"/>
        <v>0</v>
      </c>
      <c r="CD119" s="1527">
        <f t="shared" ca="1" si="67"/>
        <v>0</v>
      </c>
      <c r="CE119" s="1527">
        <f t="shared" ca="1" si="67"/>
        <v>0</v>
      </c>
      <c r="CF119" s="1527">
        <f t="shared" ca="1" si="67"/>
        <v>0</v>
      </c>
      <c r="CG119" s="1527">
        <f t="shared" ca="1" si="67"/>
        <v>0</v>
      </c>
      <c r="CH119" s="1527">
        <f t="shared" ca="1" si="67"/>
        <v>0</v>
      </c>
      <c r="CI119" s="1567">
        <f t="shared" ca="1" si="67"/>
        <v>0</v>
      </c>
      <c r="CM119" s="446"/>
      <c r="CN119" s="447"/>
      <c r="CO119" s="447"/>
      <c r="CP119" s="447"/>
      <c r="CQ119" s="447"/>
      <c r="CR119" s="447"/>
      <c r="CS119" s="447"/>
      <c r="CT119" s="447"/>
      <c r="CU119" s="447"/>
      <c r="CV119" s="447"/>
      <c r="CW119" s="448"/>
    </row>
    <row r="120" spans="1:101" s="939" customFormat="1" ht="15.75" customHeight="1" x14ac:dyDescent="0.25">
      <c r="A120" s="940" t="str">
        <f t="shared" si="23"/>
        <v/>
      </c>
      <c r="B120" s="977" t="str">
        <f t="shared" ca="1" si="15"/>
        <v xml:space="preserve"> </v>
      </c>
      <c r="C120" s="1576">
        <f t="shared" ca="1" si="16"/>
        <v>0</v>
      </c>
      <c r="D120" s="1566">
        <f t="shared" ca="1" si="68"/>
        <v>0</v>
      </c>
      <c r="E120" s="1527">
        <f t="shared" ca="1" si="68"/>
        <v>0</v>
      </c>
      <c r="F120" s="1527">
        <f t="shared" ca="1" si="68"/>
        <v>0</v>
      </c>
      <c r="G120" s="1527">
        <f t="shared" ca="1" si="68"/>
        <v>0</v>
      </c>
      <c r="H120" s="1527">
        <f t="shared" ca="1" si="68"/>
        <v>0</v>
      </c>
      <c r="I120" s="1527">
        <f t="shared" ca="1" si="68"/>
        <v>0</v>
      </c>
      <c r="J120" s="1527">
        <f t="shared" ca="1" si="68"/>
        <v>0</v>
      </c>
      <c r="K120" s="1531">
        <f t="shared" ca="1" si="68"/>
        <v>0</v>
      </c>
      <c r="L120" s="1531">
        <f t="shared" ca="1" si="68"/>
        <v>0</v>
      </c>
      <c r="M120" s="1531">
        <f t="shared" ca="1" si="68"/>
        <v>0</v>
      </c>
      <c r="N120" s="1531">
        <f t="shared" ca="1" si="68"/>
        <v>0</v>
      </c>
      <c r="O120" s="1531">
        <f t="shared" ca="1" si="68"/>
        <v>0</v>
      </c>
      <c r="P120" s="1531">
        <f t="shared" ca="1" si="68"/>
        <v>0</v>
      </c>
      <c r="Q120" s="1531">
        <f t="shared" ca="1" si="68"/>
        <v>0</v>
      </c>
      <c r="R120" s="1531">
        <f t="shared" ref="R120:Y120" ca="1" si="78">IF(ISNUMBER($B120),$B120*R38,0)</f>
        <v>0</v>
      </c>
      <c r="S120" s="1531">
        <f t="shared" ca="1" si="78"/>
        <v>0</v>
      </c>
      <c r="T120" s="1531">
        <f t="shared" ca="1" si="78"/>
        <v>0</v>
      </c>
      <c r="U120" s="1531">
        <f t="shared" ca="1" si="78"/>
        <v>0</v>
      </c>
      <c r="V120" s="1531">
        <f t="shared" ca="1" si="78"/>
        <v>0</v>
      </c>
      <c r="W120" s="1531">
        <f t="shared" ca="1" si="78"/>
        <v>0</v>
      </c>
      <c r="X120" s="1531">
        <f t="shared" ca="1" si="78"/>
        <v>0</v>
      </c>
      <c r="Y120" s="1531">
        <f t="shared" ca="1" si="78"/>
        <v>0</v>
      </c>
      <c r="Z120" s="1565"/>
      <c r="AA120" s="1526">
        <f t="shared" ca="1" si="70"/>
        <v>0</v>
      </c>
      <c r="AB120" s="1527">
        <f t="shared" ca="1" si="70"/>
        <v>0</v>
      </c>
      <c r="AC120" s="1527">
        <f t="shared" ca="1" si="70"/>
        <v>0</v>
      </c>
      <c r="AD120" s="1527">
        <f t="shared" ref="AD120:AM120" ca="1" si="79">IF(ISNUMBER($B120),$B120*AD38,0)</f>
        <v>0</v>
      </c>
      <c r="AE120" s="1527">
        <f t="shared" ca="1" si="79"/>
        <v>0</v>
      </c>
      <c r="AF120" s="1527">
        <f t="shared" ca="1" si="79"/>
        <v>0</v>
      </c>
      <c r="AG120" s="1527">
        <f t="shared" ca="1" si="79"/>
        <v>0</v>
      </c>
      <c r="AH120" s="1527">
        <f t="shared" ca="1" si="79"/>
        <v>0</v>
      </c>
      <c r="AI120" s="1527">
        <f t="shared" ca="1" si="79"/>
        <v>0</v>
      </c>
      <c r="AJ120" s="1527">
        <f t="shared" ca="1" si="79"/>
        <v>0</v>
      </c>
      <c r="AK120" s="1527">
        <f t="shared" ca="1" si="79"/>
        <v>0</v>
      </c>
      <c r="AL120" s="1527">
        <f t="shared" ca="1" si="79"/>
        <v>0</v>
      </c>
      <c r="AM120" s="1527">
        <f t="shared" ca="1" si="79"/>
        <v>0</v>
      </c>
      <c r="AN120" s="1486"/>
      <c r="AO120" s="1566">
        <f t="shared" ca="1" si="67"/>
        <v>0</v>
      </c>
      <c r="AP120" s="1527">
        <f t="shared" ca="1" si="31"/>
        <v>0</v>
      </c>
      <c r="AQ120" s="1527">
        <f t="shared" ca="1" si="31"/>
        <v>0</v>
      </c>
      <c r="AR120" s="1527">
        <f t="shared" ca="1" si="31"/>
        <v>0</v>
      </c>
      <c r="AS120" s="1527">
        <f t="shared" ca="1" si="67"/>
        <v>0</v>
      </c>
      <c r="AT120" s="1527">
        <f t="shared" ca="1" si="67"/>
        <v>0</v>
      </c>
      <c r="AU120" s="1527">
        <f t="shared" ca="1" si="67"/>
        <v>0</v>
      </c>
      <c r="AV120" s="1527">
        <f t="shared" ca="1" si="67"/>
        <v>0</v>
      </c>
      <c r="AW120" s="1527">
        <f t="shared" ca="1" si="67"/>
        <v>0</v>
      </c>
      <c r="AX120" s="1527">
        <f t="shared" ca="1" si="67"/>
        <v>0</v>
      </c>
      <c r="AY120" s="1527">
        <f t="shared" ca="1" si="67"/>
        <v>0</v>
      </c>
      <c r="AZ120" s="1527">
        <f t="shared" ca="1" si="67"/>
        <v>0</v>
      </c>
      <c r="BA120" s="1527">
        <f t="shared" ca="1" si="67"/>
        <v>0</v>
      </c>
      <c r="BB120" s="1527">
        <f t="shared" ca="1" si="67"/>
        <v>0</v>
      </c>
      <c r="BC120" s="1527">
        <f t="shared" ca="1" si="67"/>
        <v>0</v>
      </c>
      <c r="BD120" s="1527">
        <f t="shared" ca="1" si="67"/>
        <v>0</v>
      </c>
      <c r="BE120" s="1527">
        <f t="shared" ca="1" si="67"/>
        <v>0</v>
      </c>
      <c r="BF120" s="1527">
        <f t="shared" ca="1" si="67"/>
        <v>0</v>
      </c>
      <c r="BG120" s="1527">
        <f t="shared" ca="1" si="67"/>
        <v>0</v>
      </c>
      <c r="BH120" s="1527">
        <f t="shared" ca="1" si="67"/>
        <v>0</v>
      </c>
      <c r="BI120" s="1527">
        <f t="shared" ca="1" si="67"/>
        <v>0</v>
      </c>
      <c r="BJ120" s="1527">
        <f t="shared" ca="1" si="67"/>
        <v>0</v>
      </c>
      <c r="BK120" s="1527">
        <f t="shared" ca="1" si="67"/>
        <v>0</v>
      </c>
      <c r="BL120" s="1527">
        <f t="shared" ca="1" si="67"/>
        <v>0</v>
      </c>
      <c r="BM120" s="1527">
        <f t="shared" ca="1" si="67"/>
        <v>0</v>
      </c>
      <c r="BN120" s="1527">
        <f t="shared" ca="1" si="67"/>
        <v>0</v>
      </c>
      <c r="BO120" s="1527">
        <f t="shared" ca="1" si="67"/>
        <v>0</v>
      </c>
      <c r="BP120" s="1527">
        <f t="shared" ca="1" si="67"/>
        <v>0</v>
      </c>
      <c r="BQ120" s="1527">
        <f t="shared" ref="BQ120:CI120" ca="1" si="80">IF(ISNUMBER($B120),$B120*BQ38,0)</f>
        <v>0</v>
      </c>
      <c r="BR120" s="1527">
        <f t="shared" ca="1" si="80"/>
        <v>0</v>
      </c>
      <c r="BS120" s="1527">
        <f t="shared" ca="1" si="80"/>
        <v>0</v>
      </c>
      <c r="BT120" s="1527">
        <f t="shared" ca="1" si="80"/>
        <v>0</v>
      </c>
      <c r="BU120" s="1527">
        <f t="shared" ca="1" si="80"/>
        <v>0</v>
      </c>
      <c r="BV120" s="1527">
        <f t="shared" ca="1" si="80"/>
        <v>0</v>
      </c>
      <c r="BW120" s="1527">
        <f t="shared" ca="1" si="80"/>
        <v>0</v>
      </c>
      <c r="BX120" s="1527">
        <f t="shared" ca="1" si="80"/>
        <v>0</v>
      </c>
      <c r="BY120" s="1527">
        <f t="shared" ca="1" si="80"/>
        <v>0</v>
      </c>
      <c r="BZ120" s="1527">
        <f t="shared" ca="1" si="80"/>
        <v>0</v>
      </c>
      <c r="CA120" s="1527">
        <f t="shared" ca="1" si="80"/>
        <v>0</v>
      </c>
      <c r="CB120" s="1527">
        <f t="shared" ca="1" si="80"/>
        <v>0</v>
      </c>
      <c r="CC120" s="1527">
        <f t="shared" ca="1" si="80"/>
        <v>0</v>
      </c>
      <c r="CD120" s="1527">
        <f t="shared" ca="1" si="80"/>
        <v>0</v>
      </c>
      <c r="CE120" s="1527">
        <f t="shared" ca="1" si="80"/>
        <v>0</v>
      </c>
      <c r="CF120" s="1527">
        <f t="shared" ca="1" si="80"/>
        <v>0</v>
      </c>
      <c r="CG120" s="1527">
        <f t="shared" ca="1" si="80"/>
        <v>0</v>
      </c>
      <c r="CH120" s="1527">
        <f t="shared" ca="1" si="80"/>
        <v>0</v>
      </c>
      <c r="CI120" s="1567">
        <f t="shared" ca="1" si="80"/>
        <v>0</v>
      </c>
      <c r="CM120" s="446"/>
      <c r="CN120" s="447"/>
      <c r="CO120" s="447"/>
      <c r="CP120" s="447"/>
      <c r="CQ120" s="447"/>
      <c r="CR120" s="447"/>
      <c r="CS120" s="447"/>
      <c r="CT120" s="447"/>
      <c r="CU120" s="447"/>
      <c r="CV120" s="447"/>
      <c r="CW120" s="448"/>
    </row>
    <row r="121" spans="1:101" s="939" customFormat="1" ht="15.75" customHeight="1" x14ac:dyDescent="0.25">
      <c r="A121" s="940" t="str">
        <f t="shared" si="23"/>
        <v/>
      </c>
      <c r="B121" s="977" t="str">
        <f t="shared" ca="1" si="15"/>
        <v xml:space="preserve"> </v>
      </c>
      <c r="C121" s="1576">
        <f t="shared" ca="1" si="16"/>
        <v>0</v>
      </c>
      <c r="D121" s="1566">
        <f t="shared" ca="1" si="68"/>
        <v>0</v>
      </c>
      <c r="E121" s="1527">
        <f t="shared" ca="1" si="68"/>
        <v>0</v>
      </c>
      <c r="F121" s="1527">
        <f t="shared" ca="1" si="68"/>
        <v>0</v>
      </c>
      <c r="G121" s="1527">
        <f t="shared" ca="1" si="68"/>
        <v>0</v>
      </c>
      <c r="H121" s="1527">
        <f t="shared" ca="1" si="68"/>
        <v>0</v>
      </c>
      <c r="I121" s="1527">
        <f t="shared" ca="1" si="68"/>
        <v>0</v>
      </c>
      <c r="J121" s="1527">
        <f t="shared" ca="1" si="68"/>
        <v>0</v>
      </c>
      <c r="K121" s="1531">
        <f t="shared" ca="1" si="68"/>
        <v>0</v>
      </c>
      <c r="L121" s="1531">
        <f t="shared" ca="1" si="68"/>
        <v>0</v>
      </c>
      <c r="M121" s="1531">
        <f t="shared" ca="1" si="68"/>
        <v>0</v>
      </c>
      <c r="N121" s="1531">
        <f t="shared" ca="1" si="68"/>
        <v>0</v>
      </c>
      <c r="O121" s="1531">
        <f t="shared" ca="1" si="68"/>
        <v>0</v>
      </c>
      <c r="P121" s="1531">
        <f t="shared" ca="1" si="68"/>
        <v>0</v>
      </c>
      <c r="Q121" s="1531">
        <f t="shared" ca="1" si="68"/>
        <v>0</v>
      </c>
      <c r="R121" s="1531">
        <f t="shared" ref="R121:Y121" ca="1" si="81">IF(ISNUMBER($B121),$B121*R39,0)</f>
        <v>0</v>
      </c>
      <c r="S121" s="1531">
        <f t="shared" ca="1" si="81"/>
        <v>0</v>
      </c>
      <c r="T121" s="1531">
        <f t="shared" ca="1" si="81"/>
        <v>0</v>
      </c>
      <c r="U121" s="1531">
        <f t="shared" ca="1" si="81"/>
        <v>0</v>
      </c>
      <c r="V121" s="1531">
        <f t="shared" ca="1" si="81"/>
        <v>0</v>
      </c>
      <c r="W121" s="1531">
        <f t="shared" ca="1" si="81"/>
        <v>0</v>
      </c>
      <c r="X121" s="1531">
        <f t="shared" ca="1" si="81"/>
        <v>0</v>
      </c>
      <c r="Y121" s="1531">
        <f t="shared" ca="1" si="81"/>
        <v>0</v>
      </c>
      <c r="Z121" s="1565"/>
      <c r="AA121" s="1526">
        <f t="shared" ca="1" si="70"/>
        <v>0</v>
      </c>
      <c r="AB121" s="1527">
        <f t="shared" ca="1" si="70"/>
        <v>0</v>
      </c>
      <c r="AC121" s="1527">
        <f t="shared" ca="1" si="70"/>
        <v>0</v>
      </c>
      <c r="AD121" s="1527">
        <f t="shared" ref="AD121:AM121" ca="1" si="82">IF(ISNUMBER($B121),$B121*AD39,0)</f>
        <v>0</v>
      </c>
      <c r="AE121" s="1527">
        <f t="shared" ca="1" si="82"/>
        <v>0</v>
      </c>
      <c r="AF121" s="1527">
        <f t="shared" ca="1" si="82"/>
        <v>0</v>
      </c>
      <c r="AG121" s="1527">
        <f t="shared" ca="1" si="82"/>
        <v>0</v>
      </c>
      <c r="AH121" s="1527">
        <f t="shared" ca="1" si="82"/>
        <v>0</v>
      </c>
      <c r="AI121" s="1527">
        <f t="shared" ca="1" si="82"/>
        <v>0</v>
      </c>
      <c r="AJ121" s="1527">
        <f t="shared" ca="1" si="82"/>
        <v>0</v>
      </c>
      <c r="AK121" s="1527">
        <f t="shared" ca="1" si="82"/>
        <v>0</v>
      </c>
      <c r="AL121" s="1527">
        <f t="shared" ca="1" si="82"/>
        <v>0</v>
      </c>
      <c r="AM121" s="1527">
        <f t="shared" ca="1" si="82"/>
        <v>0</v>
      </c>
      <c r="AN121" s="1486"/>
      <c r="AO121" s="1566">
        <f t="shared" ref="AO121:CI125" ca="1" si="83">IF(ISNUMBER($B121),$B121*AO39,0)</f>
        <v>0</v>
      </c>
      <c r="AP121" s="1527">
        <f t="shared" ca="1" si="31"/>
        <v>0</v>
      </c>
      <c r="AQ121" s="1527">
        <f t="shared" ca="1" si="31"/>
        <v>0</v>
      </c>
      <c r="AR121" s="1527">
        <f t="shared" ca="1" si="31"/>
        <v>0</v>
      </c>
      <c r="AS121" s="1527">
        <f t="shared" ca="1" si="83"/>
        <v>0</v>
      </c>
      <c r="AT121" s="1527">
        <f t="shared" ca="1" si="83"/>
        <v>0</v>
      </c>
      <c r="AU121" s="1527">
        <f t="shared" ca="1" si="83"/>
        <v>0</v>
      </c>
      <c r="AV121" s="1527">
        <f t="shared" ca="1" si="83"/>
        <v>0</v>
      </c>
      <c r="AW121" s="1527">
        <f t="shared" ca="1" si="83"/>
        <v>0</v>
      </c>
      <c r="AX121" s="1527">
        <f t="shared" ca="1" si="83"/>
        <v>0</v>
      </c>
      <c r="AY121" s="1527">
        <f t="shared" ca="1" si="83"/>
        <v>0</v>
      </c>
      <c r="AZ121" s="1527">
        <f t="shared" ca="1" si="83"/>
        <v>0</v>
      </c>
      <c r="BA121" s="1527">
        <f t="shared" ca="1" si="83"/>
        <v>0</v>
      </c>
      <c r="BB121" s="1527">
        <f t="shared" ca="1" si="83"/>
        <v>0</v>
      </c>
      <c r="BC121" s="1527">
        <f t="shared" ca="1" si="83"/>
        <v>0</v>
      </c>
      <c r="BD121" s="1527">
        <f t="shared" ca="1" si="83"/>
        <v>0</v>
      </c>
      <c r="BE121" s="1527">
        <f t="shared" ca="1" si="83"/>
        <v>0</v>
      </c>
      <c r="BF121" s="1527">
        <f t="shared" ca="1" si="83"/>
        <v>0</v>
      </c>
      <c r="BG121" s="1527">
        <f t="shared" ca="1" si="83"/>
        <v>0</v>
      </c>
      <c r="BH121" s="1527">
        <f t="shared" ca="1" si="83"/>
        <v>0</v>
      </c>
      <c r="BI121" s="1527">
        <f t="shared" ca="1" si="83"/>
        <v>0</v>
      </c>
      <c r="BJ121" s="1527">
        <f t="shared" ca="1" si="83"/>
        <v>0</v>
      </c>
      <c r="BK121" s="1527">
        <f t="shared" ca="1" si="83"/>
        <v>0</v>
      </c>
      <c r="BL121" s="1527">
        <f t="shared" ca="1" si="83"/>
        <v>0</v>
      </c>
      <c r="BM121" s="1527">
        <f t="shared" ca="1" si="83"/>
        <v>0</v>
      </c>
      <c r="BN121" s="1527">
        <f t="shared" ca="1" si="83"/>
        <v>0</v>
      </c>
      <c r="BO121" s="1527">
        <f t="shared" ca="1" si="83"/>
        <v>0</v>
      </c>
      <c r="BP121" s="1527">
        <f t="shared" ca="1" si="83"/>
        <v>0</v>
      </c>
      <c r="BQ121" s="1527">
        <f t="shared" ca="1" si="83"/>
        <v>0</v>
      </c>
      <c r="BR121" s="1527">
        <f t="shared" ca="1" si="83"/>
        <v>0</v>
      </c>
      <c r="BS121" s="1527">
        <f t="shared" ca="1" si="83"/>
        <v>0</v>
      </c>
      <c r="BT121" s="1527">
        <f t="shared" ca="1" si="83"/>
        <v>0</v>
      </c>
      <c r="BU121" s="1527">
        <f t="shared" ca="1" si="83"/>
        <v>0</v>
      </c>
      <c r="BV121" s="1527">
        <f t="shared" ca="1" si="83"/>
        <v>0</v>
      </c>
      <c r="BW121" s="1527">
        <f t="shared" ca="1" si="83"/>
        <v>0</v>
      </c>
      <c r="BX121" s="1527">
        <f t="shared" ca="1" si="83"/>
        <v>0</v>
      </c>
      <c r="BY121" s="1527">
        <f t="shared" ca="1" si="83"/>
        <v>0</v>
      </c>
      <c r="BZ121" s="1527">
        <f t="shared" ca="1" si="83"/>
        <v>0</v>
      </c>
      <c r="CA121" s="1527">
        <f t="shared" ca="1" si="83"/>
        <v>0</v>
      </c>
      <c r="CB121" s="1527">
        <f t="shared" ca="1" si="83"/>
        <v>0</v>
      </c>
      <c r="CC121" s="1527">
        <f t="shared" ca="1" si="83"/>
        <v>0</v>
      </c>
      <c r="CD121" s="1527">
        <f t="shared" ca="1" si="83"/>
        <v>0</v>
      </c>
      <c r="CE121" s="1527">
        <f t="shared" ca="1" si="83"/>
        <v>0</v>
      </c>
      <c r="CF121" s="1527">
        <f t="shared" ca="1" si="83"/>
        <v>0</v>
      </c>
      <c r="CG121" s="1527">
        <f t="shared" ca="1" si="83"/>
        <v>0</v>
      </c>
      <c r="CH121" s="1527">
        <f t="shared" ca="1" si="83"/>
        <v>0</v>
      </c>
      <c r="CI121" s="1567">
        <f t="shared" ca="1" si="83"/>
        <v>0</v>
      </c>
      <c r="CM121" s="446"/>
      <c r="CN121" s="447"/>
      <c r="CO121" s="447"/>
      <c r="CP121" s="447"/>
      <c r="CQ121" s="447"/>
      <c r="CR121" s="447"/>
      <c r="CS121" s="447"/>
      <c r="CT121" s="447"/>
      <c r="CU121" s="447"/>
      <c r="CV121" s="447"/>
      <c r="CW121" s="448"/>
    </row>
    <row r="122" spans="1:101" s="939" customFormat="1" ht="15.75" customHeight="1" x14ac:dyDescent="0.25">
      <c r="A122" s="940" t="str">
        <f t="shared" si="23"/>
        <v/>
      </c>
      <c r="B122" s="977" t="str">
        <f t="shared" ca="1" si="15"/>
        <v xml:space="preserve"> </v>
      </c>
      <c r="C122" s="1576">
        <f t="shared" ca="1" si="16"/>
        <v>0</v>
      </c>
      <c r="D122" s="1566">
        <f t="shared" ca="1" si="68"/>
        <v>0</v>
      </c>
      <c r="E122" s="1527">
        <f t="shared" ca="1" si="68"/>
        <v>0</v>
      </c>
      <c r="F122" s="1527">
        <f t="shared" ca="1" si="68"/>
        <v>0</v>
      </c>
      <c r="G122" s="1527">
        <f t="shared" ca="1" si="68"/>
        <v>0</v>
      </c>
      <c r="H122" s="1527">
        <f t="shared" ca="1" si="68"/>
        <v>0</v>
      </c>
      <c r="I122" s="1527">
        <f t="shared" ca="1" si="68"/>
        <v>0</v>
      </c>
      <c r="J122" s="1527">
        <f t="shared" ca="1" si="68"/>
        <v>0</v>
      </c>
      <c r="K122" s="1531">
        <f t="shared" ca="1" si="68"/>
        <v>0</v>
      </c>
      <c r="L122" s="1531">
        <f t="shared" ca="1" si="68"/>
        <v>0</v>
      </c>
      <c r="M122" s="1531">
        <f t="shared" ca="1" si="68"/>
        <v>0</v>
      </c>
      <c r="N122" s="1531">
        <f t="shared" ca="1" si="68"/>
        <v>0</v>
      </c>
      <c r="O122" s="1531">
        <f t="shared" ca="1" si="68"/>
        <v>0</v>
      </c>
      <c r="P122" s="1531">
        <f t="shared" ca="1" si="68"/>
        <v>0</v>
      </c>
      <c r="Q122" s="1531">
        <f t="shared" ca="1" si="68"/>
        <v>0</v>
      </c>
      <c r="R122" s="1531">
        <f t="shared" ref="R122:Y122" ca="1" si="84">IF(ISNUMBER($B122),$B122*R40,0)</f>
        <v>0</v>
      </c>
      <c r="S122" s="1531">
        <f t="shared" ca="1" si="84"/>
        <v>0</v>
      </c>
      <c r="T122" s="1531">
        <f t="shared" ca="1" si="84"/>
        <v>0</v>
      </c>
      <c r="U122" s="1531">
        <f t="shared" ca="1" si="84"/>
        <v>0</v>
      </c>
      <c r="V122" s="1531">
        <f t="shared" ca="1" si="84"/>
        <v>0</v>
      </c>
      <c r="W122" s="1531">
        <f t="shared" ca="1" si="84"/>
        <v>0</v>
      </c>
      <c r="X122" s="1531">
        <f t="shared" ca="1" si="84"/>
        <v>0</v>
      </c>
      <c r="Y122" s="1531">
        <f t="shared" ca="1" si="84"/>
        <v>0</v>
      </c>
      <c r="Z122" s="1565"/>
      <c r="AA122" s="1526">
        <f t="shared" ca="1" si="70"/>
        <v>0</v>
      </c>
      <c r="AB122" s="1527">
        <f t="shared" ca="1" si="70"/>
        <v>0</v>
      </c>
      <c r="AC122" s="1527">
        <f t="shared" ca="1" si="70"/>
        <v>0</v>
      </c>
      <c r="AD122" s="1527">
        <f t="shared" ref="AD122:AM122" ca="1" si="85">IF(ISNUMBER($B122),$B122*AD40,0)</f>
        <v>0</v>
      </c>
      <c r="AE122" s="1527">
        <f t="shared" ca="1" si="85"/>
        <v>0</v>
      </c>
      <c r="AF122" s="1527">
        <f t="shared" ca="1" si="85"/>
        <v>0</v>
      </c>
      <c r="AG122" s="1527">
        <f t="shared" ca="1" si="85"/>
        <v>0</v>
      </c>
      <c r="AH122" s="1527">
        <f t="shared" ca="1" si="85"/>
        <v>0</v>
      </c>
      <c r="AI122" s="1527">
        <f t="shared" ca="1" si="85"/>
        <v>0</v>
      </c>
      <c r="AJ122" s="1527">
        <f t="shared" ca="1" si="85"/>
        <v>0</v>
      </c>
      <c r="AK122" s="1527">
        <f t="shared" ca="1" si="85"/>
        <v>0</v>
      </c>
      <c r="AL122" s="1527">
        <f t="shared" ca="1" si="85"/>
        <v>0</v>
      </c>
      <c r="AM122" s="1527">
        <f t="shared" ca="1" si="85"/>
        <v>0</v>
      </c>
      <c r="AN122" s="1486"/>
      <c r="AO122" s="1566">
        <f t="shared" ca="1" si="83"/>
        <v>0</v>
      </c>
      <c r="AP122" s="1527">
        <f t="shared" ca="1" si="31"/>
        <v>0</v>
      </c>
      <c r="AQ122" s="1527">
        <f t="shared" ca="1" si="31"/>
        <v>0</v>
      </c>
      <c r="AR122" s="1527">
        <f t="shared" ca="1" si="31"/>
        <v>0</v>
      </c>
      <c r="AS122" s="1527">
        <f t="shared" ca="1" si="83"/>
        <v>0</v>
      </c>
      <c r="AT122" s="1527">
        <f t="shared" ca="1" si="83"/>
        <v>0</v>
      </c>
      <c r="AU122" s="1527">
        <f t="shared" ca="1" si="83"/>
        <v>0</v>
      </c>
      <c r="AV122" s="1527">
        <f t="shared" ca="1" si="83"/>
        <v>0</v>
      </c>
      <c r="AW122" s="1527">
        <f t="shared" ca="1" si="83"/>
        <v>0</v>
      </c>
      <c r="AX122" s="1527">
        <f t="shared" ca="1" si="83"/>
        <v>0</v>
      </c>
      <c r="AY122" s="1527">
        <f t="shared" ca="1" si="83"/>
        <v>0</v>
      </c>
      <c r="AZ122" s="1527">
        <f t="shared" ca="1" si="83"/>
        <v>0</v>
      </c>
      <c r="BA122" s="1527">
        <f t="shared" ca="1" si="83"/>
        <v>0</v>
      </c>
      <c r="BB122" s="1527">
        <f t="shared" ca="1" si="83"/>
        <v>0</v>
      </c>
      <c r="BC122" s="1527">
        <f t="shared" ca="1" si="83"/>
        <v>0</v>
      </c>
      <c r="BD122" s="1527">
        <f t="shared" ca="1" si="83"/>
        <v>0</v>
      </c>
      <c r="BE122" s="1527">
        <f t="shared" ca="1" si="83"/>
        <v>0</v>
      </c>
      <c r="BF122" s="1527">
        <f t="shared" ca="1" si="83"/>
        <v>0</v>
      </c>
      <c r="BG122" s="1527">
        <f t="shared" ca="1" si="83"/>
        <v>0</v>
      </c>
      <c r="BH122" s="1527">
        <f t="shared" ca="1" si="83"/>
        <v>0</v>
      </c>
      <c r="BI122" s="1527">
        <f t="shared" ca="1" si="83"/>
        <v>0</v>
      </c>
      <c r="BJ122" s="1527">
        <f t="shared" ca="1" si="83"/>
        <v>0</v>
      </c>
      <c r="BK122" s="1527">
        <f t="shared" ca="1" si="83"/>
        <v>0</v>
      </c>
      <c r="BL122" s="1527">
        <f t="shared" ca="1" si="83"/>
        <v>0</v>
      </c>
      <c r="BM122" s="1527">
        <f t="shared" ca="1" si="83"/>
        <v>0</v>
      </c>
      <c r="BN122" s="1527">
        <f t="shared" ca="1" si="83"/>
        <v>0</v>
      </c>
      <c r="BO122" s="1527">
        <f t="shared" ca="1" si="83"/>
        <v>0</v>
      </c>
      <c r="BP122" s="1527">
        <f t="shared" ca="1" si="83"/>
        <v>0</v>
      </c>
      <c r="BQ122" s="1527">
        <f t="shared" ca="1" si="83"/>
        <v>0</v>
      </c>
      <c r="BR122" s="1527">
        <f t="shared" ca="1" si="83"/>
        <v>0</v>
      </c>
      <c r="BS122" s="1527">
        <f t="shared" ca="1" si="83"/>
        <v>0</v>
      </c>
      <c r="BT122" s="1527">
        <f t="shared" ca="1" si="83"/>
        <v>0</v>
      </c>
      <c r="BU122" s="1527">
        <f t="shared" ca="1" si="83"/>
        <v>0</v>
      </c>
      <c r="BV122" s="1527">
        <f t="shared" ca="1" si="83"/>
        <v>0</v>
      </c>
      <c r="BW122" s="1527">
        <f t="shared" ca="1" si="83"/>
        <v>0</v>
      </c>
      <c r="BX122" s="1527">
        <f t="shared" ca="1" si="83"/>
        <v>0</v>
      </c>
      <c r="BY122" s="1527">
        <f t="shared" ca="1" si="83"/>
        <v>0</v>
      </c>
      <c r="BZ122" s="1527">
        <f t="shared" ca="1" si="83"/>
        <v>0</v>
      </c>
      <c r="CA122" s="1527">
        <f t="shared" ca="1" si="83"/>
        <v>0</v>
      </c>
      <c r="CB122" s="1527">
        <f t="shared" ca="1" si="83"/>
        <v>0</v>
      </c>
      <c r="CC122" s="1527">
        <f t="shared" ca="1" si="83"/>
        <v>0</v>
      </c>
      <c r="CD122" s="1527">
        <f t="shared" ca="1" si="83"/>
        <v>0</v>
      </c>
      <c r="CE122" s="1527">
        <f t="shared" ca="1" si="83"/>
        <v>0</v>
      </c>
      <c r="CF122" s="1527">
        <f t="shared" ca="1" si="83"/>
        <v>0</v>
      </c>
      <c r="CG122" s="1527">
        <f t="shared" ca="1" si="83"/>
        <v>0</v>
      </c>
      <c r="CH122" s="1527">
        <f t="shared" ca="1" si="83"/>
        <v>0</v>
      </c>
      <c r="CI122" s="1567">
        <f t="shared" ca="1" si="83"/>
        <v>0</v>
      </c>
      <c r="CM122" s="446"/>
      <c r="CN122" s="447"/>
      <c r="CO122" s="447"/>
      <c r="CP122" s="447"/>
      <c r="CQ122" s="447"/>
      <c r="CR122" s="447"/>
      <c r="CS122" s="447"/>
      <c r="CT122" s="447"/>
      <c r="CU122" s="447"/>
      <c r="CV122" s="447"/>
      <c r="CW122" s="448"/>
    </row>
    <row r="123" spans="1:101" s="939" customFormat="1" ht="15.75" customHeight="1" x14ac:dyDescent="0.25">
      <c r="A123" s="940" t="str">
        <f t="shared" si="23"/>
        <v/>
      </c>
      <c r="B123" s="977" t="str">
        <f t="shared" ca="1" si="15"/>
        <v xml:space="preserve"> </v>
      </c>
      <c r="C123" s="1576">
        <f t="shared" ca="1" si="16"/>
        <v>0</v>
      </c>
      <c r="D123" s="1566">
        <f t="shared" ca="1" si="68"/>
        <v>0</v>
      </c>
      <c r="E123" s="1527">
        <f t="shared" ca="1" si="68"/>
        <v>0</v>
      </c>
      <c r="F123" s="1527">
        <f t="shared" ca="1" si="68"/>
        <v>0</v>
      </c>
      <c r="G123" s="1527">
        <f t="shared" ca="1" si="68"/>
        <v>0</v>
      </c>
      <c r="H123" s="1527">
        <f t="shared" ca="1" si="68"/>
        <v>0</v>
      </c>
      <c r="I123" s="1527">
        <f t="shared" ca="1" si="68"/>
        <v>0</v>
      </c>
      <c r="J123" s="1527">
        <f t="shared" ca="1" si="68"/>
        <v>0</v>
      </c>
      <c r="K123" s="1531">
        <f t="shared" ca="1" si="68"/>
        <v>0</v>
      </c>
      <c r="L123" s="1531">
        <f t="shared" ca="1" si="68"/>
        <v>0</v>
      </c>
      <c r="M123" s="1531">
        <f t="shared" ca="1" si="68"/>
        <v>0</v>
      </c>
      <c r="N123" s="1531">
        <f t="shared" ca="1" si="68"/>
        <v>0</v>
      </c>
      <c r="O123" s="1531">
        <f t="shared" ca="1" si="68"/>
        <v>0</v>
      </c>
      <c r="P123" s="1531">
        <f t="shared" ca="1" si="68"/>
        <v>0</v>
      </c>
      <c r="Q123" s="1531">
        <f t="shared" ca="1" si="68"/>
        <v>0</v>
      </c>
      <c r="R123" s="1531">
        <f t="shared" ref="R123:Y123" ca="1" si="86">IF(ISNUMBER($B123),$B123*R41,0)</f>
        <v>0</v>
      </c>
      <c r="S123" s="1531">
        <f t="shared" ca="1" si="86"/>
        <v>0</v>
      </c>
      <c r="T123" s="1531">
        <f t="shared" ca="1" si="86"/>
        <v>0</v>
      </c>
      <c r="U123" s="1531">
        <f t="shared" ca="1" si="86"/>
        <v>0</v>
      </c>
      <c r="V123" s="1531">
        <f t="shared" ca="1" si="86"/>
        <v>0</v>
      </c>
      <c r="W123" s="1531">
        <f t="shared" ca="1" si="86"/>
        <v>0</v>
      </c>
      <c r="X123" s="1531">
        <f t="shared" ca="1" si="86"/>
        <v>0</v>
      </c>
      <c r="Y123" s="1531">
        <f t="shared" ca="1" si="86"/>
        <v>0</v>
      </c>
      <c r="Z123" s="1565"/>
      <c r="AA123" s="1526">
        <f t="shared" ca="1" si="70"/>
        <v>0</v>
      </c>
      <c r="AB123" s="1527">
        <f t="shared" ca="1" si="70"/>
        <v>0</v>
      </c>
      <c r="AC123" s="1527">
        <f t="shared" ca="1" si="70"/>
        <v>0</v>
      </c>
      <c r="AD123" s="1527">
        <f t="shared" ref="AD123:AM123" ca="1" si="87">IF(ISNUMBER($B123),$B123*AD41,0)</f>
        <v>0</v>
      </c>
      <c r="AE123" s="1527">
        <f t="shared" ca="1" si="87"/>
        <v>0</v>
      </c>
      <c r="AF123" s="1527">
        <f t="shared" ca="1" si="87"/>
        <v>0</v>
      </c>
      <c r="AG123" s="1527">
        <f t="shared" ca="1" si="87"/>
        <v>0</v>
      </c>
      <c r="AH123" s="1527">
        <f t="shared" ca="1" si="87"/>
        <v>0</v>
      </c>
      <c r="AI123" s="1527">
        <f t="shared" ca="1" si="87"/>
        <v>0</v>
      </c>
      <c r="AJ123" s="1527">
        <f t="shared" ca="1" si="87"/>
        <v>0</v>
      </c>
      <c r="AK123" s="1527">
        <f t="shared" ca="1" si="87"/>
        <v>0</v>
      </c>
      <c r="AL123" s="1527">
        <f t="shared" ca="1" si="87"/>
        <v>0</v>
      </c>
      <c r="AM123" s="1527">
        <f t="shared" ca="1" si="87"/>
        <v>0</v>
      </c>
      <c r="AN123" s="1486"/>
      <c r="AO123" s="1566">
        <f t="shared" ca="1" si="83"/>
        <v>0</v>
      </c>
      <c r="AP123" s="1527">
        <f t="shared" ca="1" si="31"/>
        <v>0</v>
      </c>
      <c r="AQ123" s="1527">
        <f t="shared" ca="1" si="31"/>
        <v>0</v>
      </c>
      <c r="AR123" s="1527">
        <f t="shared" ca="1" si="31"/>
        <v>0</v>
      </c>
      <c r="AS123" s="1527">
        <f t="shared" ca="1" si="83"/>
        <v>0</v>
      </c>
      <c r="AT123" s="1527">
        <f t="shared" ca="1" si="83"/>
        <v>0</v>
      </c>
      <c r="AU123" s="1527">
        <f t="shared" ca="1" si="83"/>
        <v>0</v>
      </c>
      <c r="AV123" s="1527">
        <f t="shared" ca="1" si="83"/>
        <v>0</v>
      </c>
      <c r="AW123" s="1527">
        <f t="shared" ca="1" si="83"/>
        <v>0</v>
      </c>
      <c r="AX123" s="1527">
        <f t="shared" ca="1" si="83"/>
        <v>0</v>
      </c>
      <c r="AY123" s="1527">
        <f t="shared" ca="1" si="83"/>
        <v>0</v>
      </c>
      <c r="AZ123" s="1527">
        <f t="shared" ca="1" si="83"/>
        <v>0</v>
      </c>
      <c r="BA123" s="1527">
        <f t="shared" ca="1" si="83"/>
        <v>0</v>
      </c>
      <c r="BB123" s="1527">
        <f t="shared" ca="1" si="83"/>
        <v>0</v>
      </c>
      <c r="BC123" s="1527">
        <f t="shared" ca="1" si="83"/>
        <v>0</v>
      </c>
      <c r="BD123" s="1527">
        <f t="shared" ca="1" si="83"/>
        <v>0</v>
      </c>
      <c r="BE123" s="1527">
        <f t="shared" ca="1" si="83"/>
        <v>0</v>
      </c>
      <c r="BF123" s="1527">
        <f t="shared" ca="1" si="83"/>
        <v>0</v>
      </c>
      <c r="BG123" s="1527">
        <f t="shared" ca="1" si="83"/>
        <v>0</v>
      </c>
      <c r="BH123" s="1527">
        <f t="shared" ca="1" si="83"/>
        <v>0</v>
      </c>
      <c r="BI123" s="1527">
        <f t="shared" ca="1" si="83"/>
        <v>0</v>
      </c>
      <c r="BJ123" s="1527">
        <f t="shared" ca="1" si="83"/>
        <v>0</v>
      </c>
      <c r="BK123" s="1527">
        <f t="shared" ca="1" si="83"/>
        <v>0</v>
      </c>
      <c r="BL123" s="1527">
        <f t="shared" ca="1" si="83"/>
        <v>0</v>
      </c>
      <c r="BM123" s="1527">
        <f t="shared" ca="1" si="83"/>
        <v>0</v>
      </c>
      <c r="BN123" s="1527">
        <f t="shared" ca="1" si="83"/>
        <v>0</v>
      </c>
      <c r="BO123" s="1527">
        <f t="shared" ca="1" si="83"/>
        <v>0</v>
      </c>
      <c r="BP123" s="1527">
        <f t="shared" ca="1" si="83"/>
        <v>0</v>
      </c>
      <c r="BQ123" s="1527">
        <f t="shared" ca="1" si="83"/>
        <v>0</v>
      </c>
      <c r="BR123" s="1527">
        <f t="shared" ca="1" si="83"/>
        <v>0</v>
      </c>
      <c r="BS123" s="1527">
        <f t="shared" ca="1" si="83"/>
        <v>0</v>
      </c>
      <c r="BT123" s="1527">
        <f t="shared" ca="1" si="83"/>
        <v>0</v>
      </c>
      <c r="BU123" s="1527">
        <f t="shared" ca="1" si="83"/>
        <v>0</v>
      </c>
      <c r="BV123" s="1527">
        <f t="shared" ca="1" si="83"/>
        <v>0</v>
      </c>
      <c r="BW123" s="1527">
        <f t="shared" ca="1" si="83"/>
        <v>0</v>
      </c>
      <c r="BX123" s="1527">
        <f t="shared" ca="1" si="83"/>
        <v>0</v>
      </c>
      <c r="BY123" s="1527">
        <f t="shared" ca="1" si="83"/>
        <v>0</v>
      </c>
      <c r="BZ123" s="1527">
        <f t="shared" ca="1" si="83"/>
        <v>0</v>
      </c>
      <c r="CA123" s="1527">
        <f t="shared" ca="1" si="83"/>
        <v>0</v>
      </c>
      <c r="CB123" s="1527">
        <f t="shared" ca="1" si="83"/>
        <v>0</v>
      </c>
      <c r="CC123" s="1527">
        <f t="shared" ca="1" si="83"/>
        <v>0</v>
      </c>
      <c r="CD123" s="1527">
        <f t="shared" ca="1" si="83"/>
        <v>0</v>
      </c>
      <c r="CE123" s="1527">
        <f t="shared" ca="1" si="83"/>
        <v>0</v>
      </c>
      <c r="CF123" s="1527">
        <f t="shared" ca="1" si="83"/>
        <v>0</v>
      </c>
      <c r="CG123" s="1527">
        <f t="shared" ca="1" si="83"/>
        <v>0</v>
      </c>
      <c r="CH123" s="1527">
        <f t="shared" ca="1" si="83"/>
        <v>0</v>
      </c>
      <c r="CI123" s="1567">
        <f t="shared" ca="1" si="83"/>
        <v>0</v>
      </c>
      <c r="CM123" s="446"/>
      <c r="CN123" s="447"/>
      <c r="CO123" s="447"/>
      <c r="CP123" s="447"/>
      <c r="CQ123" s="447"/>
      <c r="CR123" s="447"/>
      <c r="CS123" s="447"/>
      <c r="CT123" s="447"/>
      <c r="CU123" s="447"/>
      <c r="CV123" s="447"/>
      <c r="CW123" s="448"/>
    </row>
    <row r="124" spans="1:101" s="939" customFormat="1" ht="15.75" customHeight="1" x14ac:dyDescent="0.25">
      <c r="A124" s="940" t="str">
        <f t="shared" si="23"/>
        <v/>
      </c>
      <c r="B124" s="977" t="str">
        <f t="shared" ca="1" si="15"/>
        <v xml:space="preserve"> </v>
      </c>
      <c r="C124" s="1576">
        <f t="shared" ca="1" si="16"/>
        <v>0</v>
      </c>
      <c r="D124" s="1566">
        <f t="shared" ca="1" si="68"/>
        <v>0</v>
      </c>
      <c r="E124" s="1527">
        <f t="shared" ca="1" si="68"/>
        <v>0</v>
      </c>
      <c r="F124" s="1527">
        <f t="shared" ca="1" si="68"/>
        <v>0</v>
      </c>
      <c r="G124" s="1527">
        <f t="shared" ca="1" si="68"/>
        <v>0</v>
      </c>
      <c r="H124" s="1527">
        <f t="shared" ca="1" si="68"/>
        <v>0</v>
      </c>
      <c r="I124" s="1527">
        <f t="shared" ca="1" si="68"/>
        <v>0</v>
      </c>
      <c r="J124" s="1527">
        <f t="shared" ca="1" si="68"/>
        <v>0</v>
      </c>
      <c r="K124" s="1531">
        <f t="shared" ca="1" si="68"/>
        <v>0</v>
      </c>
      <c r="L124" s="1531">
        <f t="shared" ca="1" si="68"/>
        <v>0</v>
      </c>
      <c r="M124" s="1531">
        <f t="shared" ca="1" si="68"/>
        <v>0</v>
      </c>
      <c r="N124" s="1531">
        <f t="shared" ca="1" si="68"/>
        <v>0</v>
      </c>
      <c r="O124" s="1531">
        <f t="shared" ca="1" si="68"/>
        <v>0</v>
      </c>
      <c r="P124" s="1531">
        <f t="shared" ca="1" si="68"/>
        <v>0</v>
      </c>
      <c r="Q124" s="1531">
        <f t="shared" ca="1" si="68"/>
        <v>0</v>
      </c>
      <c r="R124" s="1531">
        <f t="shared" ref="R124:Y124" ca="1" si="88">IF(ISNUMBER($B124),$B124*R42,0)</f>
        <v>0</v>
      </c>
      <c r="S124" s="1531">
        <f t="shared" ca="1" si="88"/>
        <v>0</v>
      </c>
      <c r="T124" s="1531">
        <f t="shared" ca="1" si="88"/>
        <v>0</v>
      </c>
      <c r="U124" s="1531">
        <f t="shared" ca="1" si="88"/>
        <v>0</v>
      </c>
      <c r="V124" s="1531">
        <f t="shared" ca="1" si="88"/>
        <v>0</v>
      </c>
      <c r="W124" s="1531">
        <f t="shared" ca="1" si="88"/>
        <v>0</v>
      </c>
      <c r="X124" s="1531">
        <f t="shared" ca="1" si="88"/>
        <v>0</v>
      </c>
      <c r="Y124" s="1531">
        <f t="shared" ca="1" si="88"/>
        <v>0</v>
      </c>
      <c r="Z124" s="1565"/>
      <c r="AA124" s="1526">
        <f t="shared" ca="1" si="70"/>
        <v>0</v>
      </c>
      <c r="AB124" s="1527">
        <f t="shared" ca="1" si="70"/>
        <v>0</v>
      </c>
      <c r="AC124" s="1527">
        <f t="shared" ca="1" si="70"/>
        <v>0</v>
      </c>
      <c r="AD124" s="1527">
        <f t="shared" ref="AD124:AM124" ca="1" si="89">IF(ISNUMBER($B124),$B124*AD42,0)</f>
        <v>0</v>
      </c>
      <c r="AE124" s="1527">
        <f t="shared" ca="1" si="89"/>
        <v>0</v>
      </c>
      <c r="AF124" s="1527">
        <f t="shared" ca="1" si="89"/>
        <v>0</v>
      </c>
      <c r="AG124" s="1527">
        <f t="shared" ca="1" si="89"/>
        <v>0</v>
      </c>
      <c r="AH124" s="1527">
        <f t="shared" ca="1" si="89"/>
        <v>0</v>
      </c>
      <c r="AI124" s="1527">
        <f t="shared" ca="1" si="89"/>
        <v>0</v>
      </c>
      <c r="AJ124" s="1527">
        <f t="shared" ca="1" si="89"/>
        <v>0</v>
      </c>
      <c r="AK124" s="1527">
        <f t="shared" ca="1" si="89"/>
        <v>0</v>
      </c>
      <c r="AL124" s="1527">
        <f t="shared" ca="1" si="89"/>
        <v>0</v>
      </c>
      <c r="AM124" s="1527">
        <f t="shared" ca="1" si="89"/>
        <v>0</v>
      </c>
      <c r="AN124" s="1486"/>
      <c r="AO124" s="1566">
        <f t="shared" ca="1" si="83"/>
        <v>0</v>
      </c>
      <c r="AP124" s="1527">
        <f t="shared" ca="1" si="31"/>
        <v>0</v>
      </c>
      <c r="AQ124" s="1527">
        <f t="shared" ca="1" si="31"/>
        <v>0</v>
      </c>
      <c r="AR124" s="1527">
        <f t="shared" ca="1" si="31"/>
        <v>0</v>
      </c>
      <c r="AS124" s="1527">
        <f t="shared" ca="1" si="83"/>
        <v>0</v>
      </c>
      <c r="AT124" s="1527">
        <f t="shared" ca="1" si="83"/>
        <v>0</v>
      </c>
      <c r="AU124" s="1527">
        <f t="shared" ca="1" si="83"/>
        <v>0</v>
      </c>
      <c r="AV124" s="1527">
        <f t="shared" ca="1" si="83"/>
        <v>0</v>
      </c>
      <c r="AW124" s="1527">
        <f t="shared" ca="1" si="83"/>
        <v>0</v>
      </c>
      <c r="AX124" s="1527">
        <f t="shared" ca="1" si="83"/>
        <v>0</v>
      </c>
      <c r="AY124" s="1527">
        <f t="shared" ca="1" si="83"/>
        <v>0</v>
      </c>
      <c r="AZ124" s="1527">
        <f t="shared" ca="1" si="83"/>
        <v>0</v>
      </c>
      <c r="BA124" s="1527">
        <f t="shared" ca="1" si="83"/>
        <v>0</v>
      </c>
      <c r="BB124" s="1527">
        <f t="shared" ca="1" si="83"/>
        <v>0</v>
      </c>
      <c r="BC124" s="1527">
        <f t="shared" ca="1" si="83"/>
        <v>0</v>
      </c>
      <c r="BD124" s="1527">
        <f t="shared" ca="1" si="83"/>
        <v>0</v>
      </c>
      <c r="BE124" s="1527">
        <f t="shared" ca="1" si="83"/>
        <v>0</v>
      </c>
      <c r="BF124" s="1527">
        <f t="shared" ca="1" si="83"/>
        <v>0</v>
      </c>
      <c r="BG124" s="1527">
        <f t="shared" ca="1" si="83"/>
        <v>0</v>
      </c>
      <c r="BH124" s="1527">
        <f t="shared" ca="1" si="83"/>
        <v>0</v>
      </c>
      <c r="BI124" s="1527">
        <f t="shared" ca="1" si="83"/>
        <v>0</v>
      </c>
      <c r="BJ124" s="1527">
        <f t="shared" ca="1" si="83"/>
        <v>0</v>
      </c>
      <c r="BK124" s="1527">
        <f t="shared" ca="1" si="83"/>
        <v>0</v>
      </c>
      <c r="BL124" s="1527">
        <f t="shared" ca="1" si="83"/>
        <v>0</v>
      </c>
      <c r="BM124" s="1527">
        <f t="shared" ca="1" si="83"/>
        <v>0</v>
      </c>
      <c r="BN124" s="1527">
        <f t="shared" ca="1" si="83"/>
        <v>0</v>
      </c>
      <c r="BO124" s="1527">
        <f t="shared" ca="1" si="83"/>
        <v>0</v>
      </c>
      <c r="BP124" s="1527">
        <f t="shared" ca="1" si="83"/>
        <v>0</v>
      </c>
      <c r="BQ124" s="1527">
        <f t="shared" ca="1" si="83"/>
        <v>0</v>
      </c>
      <c r="BR124" s="1527">
        <f t="shared" ca="1" si="83"/>
        <v>0</v>
      </c>
      <c r="BS124" s="1527">
        <f t="shared" ca="1" si="83"/>
        <v>0</v>
      </c>
      <c r="BT124" s="1527">
        <f t="shared" ca="1" si="83"/>
        <v>0</v>
      </c>
      <c r="BU124" s="1527">
        <f t="shared" ca="1" si="83"/>
        <v>0</v>
      </c>
      <c r="BV124" s="1527">
        <f t="shared" ca="1" si="83"/>
        <v>0</v>
      </c>
      <c r="BW124" s="1527">
        <f t="shared" ca="1" si="83"/>
        <v>0</v>
      </c>
      <c r="BX124" s="1527">
        <f t="shared" ca="1" si="83"/>
        <v>0</v>
      </c>
      <c r="BY124" s="1527">
        <f t="shared" ca="1" si="83"/>
        <v>0</v>
      </c>
      <c r="BZ124" s="1527">
        <f t="shared" ca="1" si="83"/>
        <v>0</v>
      </c>
      <c r="CA124" s="1527">
        <f t="shared" ca="1" si="83"/>
        <v>0</v>
      </c>
      <c r="CB124" s="1527">
        <f t="shared" ca="1" si="83"/>
        <v>0</v>
      </c>
      <c r="CC124" s="1527">
        <f t="shared" ca="1" si="83"/>
        <v>0</v>
      </c>
      <c r="CD124" s="1527">
        <f t="shared" ca="1" si="83"/>
        <v>0</v>
      </c>
      <c r="CE124" s="1527">
        <f t="shared" ca="1" si="83"/>
        <v>0</v>
      </c>
      <c r="CF124" s="1527">
        <f t="shared" ca="1" si="83"/>
        <v>0</v>
      </c>
      <c r="CG124" s="1527">
        <f t="shared" ca="1" si="83"/>
        <v>0</v>
      </c>
      <c r="CH124" s="1527">
        <f t="shared" ca="1" si="83"/>
        <v>0</v>
      </c>
      <c r="CI124" s="1567">
        <f t="shared" ca="1" si="83"/>
        <v>0</v>
      </c>
      <c r="CM124" s="446"/>
      <c r="CN124" s="447"/>
      <c r="CO124" s="447"/>
      <c r="CP124" s="447"/>
      <c r="CQ124" s="447"/>
      <c r="CR124" s="447"/>
      <c r="CS124" s="447"/>
      <c r="CT124" s="447"/>
      <c r="CU124" s="447"/>
      <c r="CV124" s="447"/>
      <c r="CW124" s="448"/>
    </row>
    <row r="125" spans="1:101" s="939" customFormat="1" ht="15.75" customHeight="1" thickBot="1" x14ac:dyDescent="0.3">
      <c r="A125" s="978" t="str">
        <f t="shared" si="23"/>
        <v/>
      </c>
      <c r="B125" s="979" t="str">
        <f t="shared" ca="1" si="15"/>
        <v xml:space="preserve"> </v>
      </c>
      <c r="C125" s="1577">
        <f t="shared" ca="1" si="16"/>
        <v>0</v>
      </c>
      <c r="D125" s="1562">
        <f t="shared" ca="1" si="68"/>
        <v>0</v>
      </c>
      <c r="E125" s="1522">
        <f t="shared" ca="1" si="68"/>
        <v>0</v>
      </c>
      <c r="F125" s="1522">
        <f t="shared" ca="1" si="68"/>
        <v>0</v>
      </c>
      <c r="G125" s="1522">
        <f t="shared" ca="1" si="68"/>
        <v>0</v>
      </c>
      <c r="H125" s="1522">
        <f t="shared" ca="1" si="68"/>
        <v>0</v>
      </c>
      <c r="I125" s="1522">
        <f t="shared" ca="1" si="68"/>
        <v>0</v>
      </c>
      <c r="J125" s="1522">
        <f t="shared" ca="1" si="68"/>
        <v>0</v>
      </c>
      <c r="K125" s="1568">
        <f t="shared" ca="1" si="68"/>
        <v>0</v>
      </c>
      <c r="L125" s="1568">
        <f t="shared" ca="1" si="68"/>
        <v>0</v>
      </c>
      <c r="M125" s="1568">
        <f t="shared" ca="1" si="68"/>
        <v>0</v>
      </c>
      <c r="N125" s="1568">
        <f t="shared" ca="1" si="68"/>
        <v>0</v>
      </c>
      <c r="O125" s="1568">
        <f t="shared" ca="1" si="68"/>
        <v>0</v>
      </c>
      <c r="P125" s="1568">
        <f t="shared" ca="1" si="68"/>
        <v>0</v>
      </c>
      <c r="Q125" s="1568">
        <f t="shared" ca="1" si="68"/>
        <v>0</v>
      </c>
      <c r="R125" s="1568">
        <f t="shared" ref="R125:Y125" ca="1" si="90">IF(ISNUMBER($B125),$B125*R43,0)</f>
        <v>0</v>
      </c>
      <c r="S125" s="1568">
        <f t="shared" ca="1" si="90"/>
        <v>0</v>
      </c>
      <c r="T125" s="1568">
        <f t="shared" ca="1" si="90"/>
        <v>0</v>
      </c>
      <c r="U125" s="1568">
        <f t="shared" ca="1" si="90"/>
        <v>0</v>
      </c>
      <c r="V125" s="1568">
        <f t="shared" ca="1" si="90"/>
        <v>0</v>
      </c>
      <c r="W125" s="1568">
        <f t="shared" ca="1" si="90"/>
        <v>0</v>
      </c>
      <c r="X125" s="1568">
        <f t="shared" ca="1" si="90"/>
        <v>0</v>
      </c>
      <c r="Y125" s="1568">
        <f t="shared" ca="1" si="90"/>
        <v>0</v>
      </c>
      <c r="Z125" s="1565"/>
      <c r="AA125" s="1962">
        <f t="shared" ca="1" si="70"/>
        <v>0</v>
      </c>
      <c r="AB125" s="1522">
        <f t="shared" ca="1" si="70"/>
        <v>0</v>
      </c>
      <c r="AC125" s="1522">
        <f t="shared" ca="1" si="70"/>
        <v>0</v>
      </c>
      <c r="AD125" s="1522">
        <f t="shared" ref="AD125:AM125" ca="1" si="91">IF(ISNUMBER($B125),$B125*AD43,0)</f>
        <v>0</v>
      </c>
      <c r="AE125" s="1522">
        <f t="shared" ca="1" si="91"/>
        <v>0</v>
      </c>
      <c r="AF125" s="1522">
        <f t="shared" ca="1" si="91"/>
        <v>0</v>
      </c>
      <c r="AG125" s="1522">
        <f t="shared" ca="1" si="91"/>
        <v>0</v>
      </c>
      <c r="AH125" s="1522">
        <f t="shared" ca="1" si="91"/>
        <v>0</v>
      </c>
      <c r="AI125" s="1522">
        <f t="shared" ca="1" si="91"/>
        <v>0</v>
      </c>
      <c r="AJ125" s="1522">
        <f t="shared" ca="1" si="91"/>
        <v>0</v>
      </c>
      <c r="AK125" s="1522">
        <f t="shared" ca="1" si="91"/>
        <v>0</v>
      </c>
      <c r="AL125" s="1522">
        <f t="shared" ca="1" si="91"/>
        <v>0</v>
      </c>
      <c r="AM125" s="1522">
        <f t="shared" ca="1" si="91"/>
        <v>0</v>
      </c>
      <c r="AN125" s="1486"/>
      <c r="AO125" s="1562">
        <f t="shared" ca="1" si="83"/>
        <v>0</v>
      </c>
      <c r="AP125" s="1522">
        <f t="shared" ca="1" si="31"/>
        <v>0</v>
      </c>
      <c r="AQ125" s="1522">
        <f t="shared" ca="1" si="31"/>
        <v>0</v>
      </c>
      <c r="AR125" s="1522">
        <f t="shared" ca="1" si="31"/>
        <v>0</v>
      </c>
      <c r="AS125" s="1522">
        <f t="shared" ca="1" si="83"/>
        <v>0</v>
      </c>
      <c r="AT125" s="1522">
        <f t="shared" ca="1" si="83"/>
        <v>0</v>
      </c>
      <c r="AU125" s="1522">
        <f t="shared" ca="1" si="83"/>
        <v>0</v>
      </c>
      <c r="AV125" s="1522">
        <f t="shared" ca="1" si="83"/>
        <v>0</v>
      </c>
      <c r="AW125" s="1522">
        <f t="shared" ca="1" si="83"/>
        <v>0</v>
      </c>
      <c r="AX125" s="1522">
        <f t="shared" ca="1" si="83"/>
        <v>0</v>
      </c>
      <c r="AY125" s="1522">
        <f t="shared" ca="1" si="83"/>
        <v>0</v>
      </c>
      <c r="AZ125" s="1522">
        <f t="shared" ca="1" si="83"/>
        <v>0</v>
      </c>
      <c r="BA125" s="1522">
        <f t="shared" ca="1" si="83"/>
        <v>0</v>
      </c>
      <c r="BB125" s="1522">
        <f t="shared" ca="1" si="83"/>
        <v>0</v>
      </c>
      <c r="BC125" s="1522">
        <f t="shared" ca="1" si="83"/>
        <v>0</v>
      </c>
      <c r="BD125" s="1522">
        <f t="shared" ca="1" si="83"/>
        <v>0</v>
      </c>
      <c r="BE125" s="1522">
        <f t="shared" ca="1" si="83"/>
        <v>0</v>
      </c>
      <c r="BF125" s="1522">
        <f t="shared" ca="1" si="83"/>
        <v>0</v>
      </c>
      <c r="BG125" s="1522">
        <f t="shared" ca="1" si="83"/>
        <v>0</v>
      </c>
      <c r="BH125" s="1522">
        <f t="shared" ca="1" si="83"/>
        <v>0</v>
      </c>
      <c r="BI125" s="1522">
        <f t="shared" ca="1" si="83"/>
        <v>0</v>
      </c>
      <c r="BJ125" s="1522">
        <f t="shared" ca="1" si="83"/>
        <v>0</v>
      </c>
      <c r="BK125" s="1522">
        <f t="shared" ca="1" si="83"/>
        <v>0</v>
      </c>
      <c r="BL125" s="1522">
        <f t="shared" ca="1" si="83"/>
        <v>0</v>
      </c>
      <c r="BM125" s="1522">
        <f t="shared" ca="1" si="83"/>
        <v>0</v>
      </c>
      <c r="BN125" s="1522">
        <f t="shared" ca="1" si="83"/>
        <v>0</v>
      </c>
      <c r="BO125" s="1522">
        <f t="shared" ca="1" si="83"/>
        <v>0</v>
      </c>
      <c r="BP125" s="1522">
        <f t="shared" ca="1" si="83"/>
        <v>0</v>
      </c>
      <c r="BQ125" s="1522">
        <f t="shared" ca="1" si="83"/>
        <v>0</v>
      </c>
      <c r="BR125" s="1522">
        <f t="shared" ca="1" si="83"/>
        <v>0</v>
      </c>
      <c r="BS125" s="1522">
        <f t="shared" ca="1" si="83"/>
        <v>0</v>
      </c>
      <c r="BT125" s="1522">
        <f t="shared" ca="1" si="83"/>
        <v>0</v>
      </c>
      <c r="BU125" s="1522">
        <f t="shared" ca="1" si="83"/>
        <v>0</v>
      </c>
      <c r="BV125" s="1522">
        <f t="shared" ca="1" si="83"/>
        <v>0</v>
      </c>
      <c r="BW125" s="1522">
        <f t="shared" ca="1" si="83"/>
        <v>0</v>
      </c>
      <c r="BX125" s="1522">
        <f t="shared" ca="1" si="83"/>
        <v>0</v>
      </c>
      <c r="BY125" s="1522">
        <f t="shared" ca="1" si="83"/>
        <v>0</v>
      </c>
      <c r="BZ125" s="1522">
        <f t="shared" ca="1" si="83"/>
        <v>0</v>
      </c>
      <c r="CA125" s="1522">
        <f t="shared" ca="1" si="83"/>
        <v>0</v>
      </c>
      <c r="CB125" s="1522">
        <f t="shared" ca="1" si="83"/>
        <v>0</v>
      </c>
      <c r="CC125" s="1522">
        <f t="shared" ca="1" si="83"/>
        <v>0</v>
      </c>
      <c r="CD125" s="1522">
        <f t="shared" ca="1" si="83"/>
        <v>0</v>
      </c>
      <c r="CE125" s="1522">
        <f t="shared" ca="1" si="83"/>
        <v>0</v>
      </c>
      <c r="CF125" s="1522">
        <f t="shared" ca="1" si="83"/>
        <v>0</v>
      </c>
      <c r="CG125" s="1522">
        <f t="shared" ca="1" si="83"/>
        <v>0</v>
      </c>
      <c r="CH125" s="1522">
        <f t="shared" ca="1" si="83"/>
        <v>0</v>
      </c>
      <c r="CI125" s="1523">
        <f t="shared" ca="1" si="83"/>
        <v>0</v>
      </c>
      <c r="CM125" s="446"/>
      <c r="CN125" s="447"/>
      <c r="CO125" s="447"/>
      <c r="CP125" s="447"/>
      <c r="CQ125" s="447"/>
      <c r="CR125" s="447"/>
      <c r="CS125" s="447"/>
      <c r="CT125" s="447"/>
      <c r="CU125" s="447"/>
      <c r="CV125" s="447"/>
      <c r="CW125" s="448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449"/>
      <c r="CN126" s="450"/>
      <c r="CO126" s="450"/>
      <c r="CP126" s="450"/>
      <c r="CQ126" s="450"/>
      <c r="CR126" s="450"/>
      <c r="CS126" s="450"/>
      <c r="CT126" s="450"/>
      <c r="CU126" s="450"/>
      <c r="CV126" s="450"/>
      <c r="CW126" s="451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92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449"/>
      <c r="CN127" s="450"/>
      <c r="CO127" s="450"/>
      <c r="CP127" s="450"/>
      <c r="CQ127" s="450"/>
      <c r="CR127" s="450"/>
      <c r="CS127" s="450"/>
      <c r="CT127" s="450"/>
      <c r="CU127" s="450"/>
      <c r="CV127" s="450"/>
      <c r="CW127" s="451"/>
    </row>
    <row r="128" spans="1:101" s="939" customFormat="1" ht="15.75" customHeight="1" x14ac:dyDescent="0.25">
      <c r="A128" s="981" t="str">
        <f t="shared" ref="A128:A137" si="93">IF(TRIM(A46)="","",A46)</f>
        <v>Fabrieksgas (ton )</v>
      </c>
      <c r="B128" s="982">
        <f t="shared" ref="B128:B137" ca="1" si="94">IF(TRIM(A128)=""," ",INDIRECT("c"&amp;TEXT(246+MATCH((A128),$A$247:$A$484,0),0)))</f>
        <v>38.700000000000003</v>
      </c>
      <c r="C128" s="1590">
        <f t="shared" ref="C128:C137" ca="1" si="95">SUM(D128:CI128)</f>
        <v>1219050</v>
      </c>
      <c r="D128" s="1559">
        <f t="shared" ref="D128:Q137" ca="1" si="96">IF(ISNUMBER($B128),$B128*D46,0)</f>
        <v>0</v>
      </c>
      <c r="E128" s="1560">
        <f t="shared" ca="1" si="96"/>
        <v>0</v>
      </c>
      <c r="F128" s="1560">
        <f t="shared" ca="1" si="96"/>
        <v>0</v>
      </c>
      <c r="G128" s="1560">
        <f t="shared" ca="1" si="96"/>
        <v>0</v>
      </c>
      <c r="H128" s="1560">
        <f t="shared" ca="1" si="96"/>
        <v>0</v>
      </c>
      <c r="I128" s="1560">
        <f t="shared" ca="1" si="96"/>
        <v>0</v>
      </c>
      <c r="J128" s="1560">
        <f t="shared" ca="1" si="96"/>
        <v>0</v>
      </c>
      <c r="K128" s="1564">
        <f t="shared" ca="1" si="96"/>
        <v>0</v>
      </c>
      <c r="L128" s="1564">
        <f t="shared" ca="1" si="96"/>
        <v>0</v>
      </c>
      <c r="M128" s="1564">
        <f t="shared" ca="1" si="96"/>
        <v>0</v>
      </c>
      <c r="N128" s="1564">
        <f t="shared" ca="1" si="96"/>
        <v>0</v>
      </c>
      <c r="O128" s="1564">
        <f t="shared" ca="1" si="96"/>
        <v>0</v>
      </c>
      <c r="P128" s="1564">
        <f t="shared" ca="1" si="96"/>
        <v>0</v>
      </c>
      <c r="Q128" s="1564">
        <f t="shared" ca="1" si="96"/>
        <v>0</v>
      </c>
      <c r="R128" s="1564">
        <f t="shared" ref="R128:Y128" ca="1" si="97">IF(ISNUMBER($B128),$B128*R46,0)</f>
        <v>0</v>
      </c>
      <c r="S128" s="1564">
        <f t="shared" ca="1" si="97"/>
        <v>0</v>
      </c>
      <c r="T128" s="1564">
        <f t="shared" ca="1" si="97"/>
        <v>0</v>
      </c>
      <c r="U128" s="1564">
        <f t="shared" ca="1" si="97"/>
        <v>0</v>
      </c>
      <c r="V128" s="1564">
        <f t="shared" ca="1" si="97"/>
        <v>0</v>
      </c>
      <c r="W128" s="1564">
        <f t="shared" ca="1" si="97"/>
        <v>0</v>
      </c>
      <c r="X128" s="1564">
        <f t="shared" ca="1" si="97"/>
        <v>0</v>
      </c>
      <c r="Y128" s="1564">
        <f t="shared" ca="1" si="97"/>
        <v>0</v>
      </c>
      <c r="Z128" s="1565"/>
      <c r="AA128" s="1961">
        <f t="shared" ref="AA128:AC137" ca="1" si="98">IF(ISNUMBER($B128),$B128*AA46,0)</f>
        <v>0</v>
      </c>
      <c r="AB128" s="1560">
        <f t="shared" ca="1" si="98"/>
        <v>0</v>
      </c>
      <c r="AC128" s="1560">
        <f t="shared" ca="1" si="98"/>
        <v>58050.000000000007</v>
      </c>
      <c r="AD128" s="1560">
        <f t="shared" ref="AD128:AM128" ca="1" si="99">IF(ISNUMBER($B128),$B128*AD46,0)</f>
        <v>0</v>
      </c>
      <c r="AE128" s="1560">
        <f t="shared" ca="1" si="99"/>
        <v>0</v>
      </c>
      <c r="AF128" s="1560">
        <f t="shared" ca="1" si="99"/>
        <v>0</v>
      </c>
      <c r="AG128" s="1560">
        <f t="shared" ca="1" si="99"/>
        <v>0</v>
      </c>
      <c r="AH128" s="1560">
        <f t="shared" ca="1" si="99"/>
        <v>0</v>
      </c>
      <c r="AI128" s="1560">
        <f t="shared" ca="1" si="99"/>
        <v>0</v>
      </c>
      <c r="AJ128" s="1560">
        <f t="shared" ca="1" si="99"/>
        <v>0</v>
      </c>
      <c r="AK128" s="1560">
        <f t="shared" ca="1" si="99"/>
        <v>0</v>
      </c>
      <c r="AL128" s="1560">
        <f t="shared" ca="1" si="99"/>
        <v>0</v>
      </c>
      <c r="AM128" s="1560">
        <f t="shared" ca="1" si="99"/>
        <v>0</v>
      </c>
      <c r="AN128" s="1486"/>
      <c r="AO128" s="1559">
        <f t="shared" ref="AO128:CI133" ca="1" si="100">IF(ISNUMBER($B128),$B128*AO46,0)</f>
        <v>0</v>
      </c>
      <c r="AP128" s="1564">
        <f t="shared" ref="AP128:AR137" ca="1" si="101">IF(ISNUMBER($B128),$B128*AP46,0)</f>
        <v>0</v>
      </c>
      <c r="AQ128" s="1560">
        <f t="shared" ca="1" si="101"/>
        <v>0</v>
      </c>
      <c r="AR128" s="1560">
        <f t="shared" ca="1" si="101"/>
        <v>0</v>
      </c>
      <c r="AS128" s="1560">
        <f t="shared" ca="1" si="100"/>
        <v>0</v>
      </c>
      <c r="AT128" s="1560">
        <f t="shared" ca="1" si="100"/>
        <v>0</v>
      </c>
      <c r="AU128" s="1560">
        <f t="shared" ca="1" si="100"/>
        <v>0</v>
      </c>
      <c r="AV128" s="1560">
        <f t="shared" ca="1" si="100"/>
        <v>1161000</v>
      </c>
      <c r="AW128" s="1560">
        <f t="shared" ca="1" si="100"/>
        <v>0</v>
      </c>
      <c r="AX128" s="1560">
        <f t="shared" ca="1" si="100"/>
        <v>0</v>
      </c>
      <c r="AY128" s="1560">
        <f t="shared" ca="1" si="100"/>
        <v>0</v>
      </c>
      <c r="AZ128" s="1560">
        <f t="shared" ca="1" si="100"/>
        <v>0</v>
      </c>
      <c r="BA128" s="1560">
        <f t="shared" ca="1" si="100"/>
        <v>0</v>
      </c>
      <c r="BB128" s="1560">
        <f t="shared" ca="1" si="100"/>
        <v>0</v>
      </c>
      <c r="BC128" s="1560">
        <f t="shared" ca="1" si="100"/>
        <v>0</v>
      </c>
      <c r="BD128" s="1560">
        <f t="shared" ca="1" si="100"/>
        <v>0</v>
      </c>
      <c r="BE128" s="1560">
        <f t="shared" ca="1" si="100"/>
        <v>0</v>
      </c>
      <c r="BF128" s="1560">
        <f t="shared" ca="1" si="100"/>
        <v>0</v>
      </c>
      <c r="BG128" s="1560">
        <f t="shared" ca="1" si="100"/>
        <v>0</v>
      </c>
      <c r="BH128" s="1560">
        <f t="shared" ca="1" si="100"/>
        <v>0</v>
      </c>
      <c r="BI128" s="1560">
        <f t="shared" ca="1" si="100"/>
        <v>0</v>
      </c>
      <c r="BJ128" s="1560">
        <f t="shared" ca="1" si="100"/>
        <v>0</v>
      </c>
      <c r="BK128" s="1560">
        <f t="shared" ca="1" si="100"/>
        <v>0</v>
      </c>
      <c r="BL128" s="1560">
        <f t="shared" ca="1" si="100"/>
        <v>0</v>
      </c>
      <c r="BM128" s="1560">
        <f t="shared" ca="1" si="100"/>
        <v>0</v>
      </c>
      <c r="BN128" s="1560">
        <f t="shared" ca="1" si="100"/>
        <v>0</v>
      </c>
      <c r="BO128" s="1560">
        <f t="shared" ca="1" si="100"/>
        <v>0</v>
      </c>
      <c r="BP128" s="1560">
        <f t="shared" ca="1" si="100"/>
        <v>0</v>
      </c>
      <c r="BQ128" s="1560">
        <f t="shared" ca="1" si="100"/>
        <v>0</v>
      </c>
      <c r="BR128" s="1560">
        <f t="shared" ca="1" si="100"/>
        <v>0</v>
      </c>
      <c r="BS128" s="1560">
        <f t="shared" ca="1" si="100"/>
        <v>0</v>
      </c>
      <c r="BT128" s="1560">
        <f t="shared" ca="1" si="100"/>
        <v>0</v>
      </c>
      <c r="BU128" s="1560">
        <f t="shared" ca="1" si="100"/>
        <v>0</v>
      </c>
      <c r="BV128" s="1560">
        <f t="shared" ca="1" si="100"/>
        <v>0</v>
      </c>
      <c r="BW128" s="1560">
        <f t="shared" ca="1" si="100"/>
        <v>0</v>
      </c>
      <c r="BX128" s="1560">
        <f t="shared" ca="1" si="100"/>
        <v>0</v>
      </c>
      <c r="BY128" s="1560">
        <f t="shared" ca="1" si="100"/>
        <v>0</v>
      </c>
      <c r="BZ128" s="1560">
        <f t="shared" ca="1" si="100"/>
        <v>0</v>
      </c>
      <c r="CA128" s="1560">
        <f t="shared" ca="1" si="100"/>
        <v>0</v>
      </c>
      <c r="CB128" s="1560">
        <f t="shared" ca="1" si="100"/>
        <v>0</v>
      </c>
      <c r="CC128" s="1560">
        <f t="shared" ca="1" si="100"/>
        <v>0</v>
      </c>
      <c r="CD128" s="1560">
        <f t="shared" ca="1" si="100"/>
        <v>0</v>
      </c>
      <c r="CE128" s="1560">
        <f t="shared" ca="1" si="100"/>
        <v>0</v>
      </c>
      <c r="CF128" s="1560">
        <f t="shared" ca="1" si="100"/>
        <v>0</v>
      </c>
      <c r="CG128" s="1560">
        <f t="shared" ca="1" si="100"/>
        <v>0</v>
      </c>
      <c r="CH128" s="1560">
        <f t="shared" ca="1" si="100"/>
        <v>0</v>
      </c>
      <c r="CI128" s="1561">
        <f t="shared" ca="1" si="100"/>
        <v>0</v>
      </c>
      <c r="CK128" s="983"/>
      <c r="CM128" s="446"/>
      <c r="CN128" s="447"/>
      <c r="CO128" s="447"/>
      <c r="CP128" s="447"/>
      <c r="CQ128" s="447"/>
      <c r="CR128" s="447"/>
      <c r="CS128" s="447"/>
      <c r="CT128" s="447"/>
      <c r="CU128" s="447"/>
      <c r="CV128" s="447"/>
      <c r="CW128" s="448"/>
    </row>
    <row r="129" spans="1:101" s="939" customFormat="1" ht="15.75" customHeight="1" x14ac:dyDescent="0.25">
      <c r="A129" s="984" t="str">
        <f t="shared" si="93"/>
        <v/>
      </c>
      <c r="B129" s="985" t="str">
        <f t="shared" ca="1" si="94"/>
        <v xml:space="preserve"> </v>
      </c>
      <c r="C129" s="1579">
        <f t="shared" ca="1" si="95"/>
        <v>0</v>
      </c>
      <c r="D129" s="1566">
        <f t="shared" ca="1" si="96"/>
        <v>0</v>
      </c>
      <c r="E129" s="1527">
        <f t="shared" ca="1" si="96"/>
        <v>0</v>
      </c>
      <c r="F129" s="1527">
        <f t="shared" ca="1" si="96"/>
        <v>0</v>
      </c>
      <c r="G129" s="1527">
        <f t="shared" ca="1" si="96"/>
        <v>0</v>
      </c>
      <c r="H129" s="1527">
        <f t="shared" ca="1" si="96"/>
        <v>0</v>
      </c>
      <c r="I129" s="1527">
        <f t="shared" ca="1" si="96"/>
        <v>0</v>
      </c>
      <c r="J129" s="1527">
        <f t="shared" ca="1" si="96"/>
        <v>0</v>
      </c>
      <c r="K129" s="1531">
        <f t="shared" ca="1" si="96"/>
        <v>0</v>
      </c>
      <c r="L129" s="1531">
        <f t="shared" ca="1" si="96"/>
        <v>0</v>
      </c>
      <c r="M129" s="1531">
        <f t="shared" ca="1" si="96"/>
        <v>0</v>
      </c>
      <c r="N129" s="1531">
        <f t="shared" ca="1" si="96"/>
        <v>0</v>
      </c>
      <c r="O129" s="1531">
        <f t="shared" ca="1" si="96"/>
        <v>0</v>
      </c>
      <c r="P129" s="1531">
        <f t="shared" ca="1" si="96"/>
        <v>0</v>
      </c>
      <c r="Q129" s="1531">
        <f t="shared" ca="1" si="96"/>
        <v>0</v>
      </c>
      <c r="R129" s="1531">
        <f t="shared" ref="R129:Y129" ca="1" si="102">IF(ISNUMBER($B129),$B129*R47,0)</f>
        <v>0</v>
      </c>
      <c r="S129" s="1531">
        <f t="shared" ca="1" si="102"/>
        <v>0</v>
      </c>
      <c r="T129" s="1531">
        <f t="shared" ca="1" si="102"/>
        <v>0</v>
      </c>
      <c r="U129" s="1531">
        <f t="shared" ca="1" si="102"/>
        <v>0</v>
      </c>
      <c r="V129" s="1531">
        <f t="shared" ca="1" si="102"/>
        <v>0</v>
      </c>
      <c r="W129" s="1531">
        <f t="shared" ca="1" si="102"/>
        <v>0</v>
      </c>
      <c r="X129" s="1531">
        <f t="shared" ca="1" si="102"/>
        <v>0</v>
      </c>
      <c r="Y129" s="1531">
        <f t="shared" ca="1" si="102"/>
        <v>0</v>
      </c>
      <c r="Z129" s="1565"/>
      <c r="AA129" s="1526">
        <f t="shared" ca="1" si="98"/>
        <v>0</v>
      </c>
      <c r="AB129" s="1527">
        <f t="shared" ca="1" si="98"/>
        <v>0</v>
      </c>
      <c r="AC129" s="1527">
        <f t="shared" ca="1" si="98"/>
        <v>0</v>
      </c>
      <c r="AD129" s="1527">
        <f t="shared" ref="AD129:AM129" ca="1" si="103">IF(ISNUMBER($B129),$B129*AD47,0)</f>
        <v>0</v>
      </c>
      <c r="AE129" s="1527">
        <f t="shared" ca="1" si="103"/>
        <v>0</v>
      </c>
      <c r="AF129" s="1527">
        <f t="shared" ca="1" si="103"/>
        <v>0</v>
      </c>
      <c r="AG129" s="1527">
        <f t="shared" ca="1" si="103"/>
        <v>0</v>
      </c>
      <c r="AH129" s="1527">
        <f t="shared" ca="1" si="103"/>
        <v>0</v>
      </c>
      <c r="AI129" s="1527">
        <f t="shared" ca="1" si="103"/>
        <v>0</v>
      </c>
      <c r="AJ129" s="1527">
        <f t="shared" ca="1" si="103"/>
        <v>0</v>
      </c>
      <c r="AK129" s="1527">
        <f t="shared" ca="1" si="103"/>
        <v>0</v>
      </c>
      <c r="AL129" s="1527">
        <f t="shared" ca="1" si="103"/>
        <v>0</v>
      </c>
      <c r="AM129" s="1527">
        <f t="shared" ca="1" si="103"/>
        <v>0</v>
      </c>
      <c r="AN129" s="1486"/>
      <c r="AO129" s="1566">
        <f t="shared" ca="1" si="100"/>
        <v>0</v>
      </c>
      <c r="AP129" s="1531">
        <f t="shared" ca="1" si="101"/>
        <v>0</v>
      </c>
      <c r="AQ129" s="1527">
        <f t="shared" ca="1" si="101"/>
        <v>0</v>
      </c>
      <c r="AR129" s="1527">
        <f t="shared" ca="1" si="101"/>
        <v>0</v>
      </c>
      <c r="AS129" s="1527">
        <f t="shared" ca="1" si="100"/>
        <v>0</v>
      </c>
      <c r="AT129" s="1527">
        <f t="shared" ca="1" si="100"/>
        <v>0</v>
      </c>
      <c r="AU129" s="1527">
        <f t="shared" ca="1" si="100"/>
        <v>0</v>
      </c>
      <c r="AV129" s="1527">
        <f t="shared" ca="1" si="100"/>
        <v>0</v>
      </c>
      <c r="AW129" s="1527">
        <f t="shared" ca="1" si="100"/>
        <v>0</v>
      </c>
      <c r="AX129" s="1527">
        <f t="shared" ca="1" si="100"/>
        <v>0</v>
      </c>
      <c r="AY129" s="1527">
        <f t="shared" ca="1" si="100"/>
        <v>0</v>
      </c>
      <c r="AZ129" s="1527">
        <f t="shared" ca="1" si="100"/>
        <v>0</v>
      </c>
      <c r="BA129" s="1527">
        <f t="shared" ca="1" si="100"/>
        <v>0</v>
      </c>
      <c r="BB129" s="1527">
        <f t="shared" ca="1" si="100"/>
        <v>0</v>
      </c>
      <c r="BC129" s="1527">
        <f t="shared" ca="1" si="100"/>
        <v>0</v>
      </c>
      <c r="BD129" s="1527">
        <f t="shared" ca="1" si="100"/>
        <v>0</v>
      </c>
      <c r="BE129" s="1527">
        <f t="shared" ca="1" si="100"/>
        <v>0</v>
      </c>
      <c r="BF129" s="1527">
        <f t="shared" ca="1" si="100"/>
        <v>0</v>
      </c>
      <c r="BG129" s="1527">
        <f t="shared" ca="1" si="100"/>
        <v>0</v>
      </c>
      <c r="BH129" s="1527">
        <f t="shared" ca="1" si="100"/>
        <v>0</v>
      </c>
      <c r="BI129" s="1527">
        <f t="shared" ca="1" si="100"/>
        <v>0</v>
      </c>
      <c r="BJ129" s="1527">
        <f t="shared" ca="1" si="100"/>
        <v>0</v>
      </c>
      <c r="BK129" s="1527">
        <f t="shared" ca="1" si="100"/>
        <v>0</v>
      </c>
      <c r="BL129" s="1527">
        <f t="shared" ca="1" si="100"/>
        <v>0</v>
      </c>
      <c r="BM129" s="1527">
        <f t="shared" ca="1" si="100"/>
        <v>0</v>
      </c>
      <c r="BN129" s="1527">
        <f t="shared" ca="1" si="100"/>
        <v>0</v>
      </c>
      <c r="BO129" s="1527">
        <f t="shared" ca="1" si="100"/>
        <v>0</v>
      </c>
      <c r="BP129" s="1527">
        <f t="shared" ca="1" si="100"/>
        <v>0</v>
      </c>
      <c r="BQ129" s="1527">
        <f t="shared" ca="1" si="100"/>
        <v>0</v>
      </c>
      <c r="BR129" s="1527">
        <f t="shared" ca="1" si="100"/>
        <v>0</v>
      </c>
      <c r="BS129" s="1527">
        <f t="shared" ca="1" si="100"/>
        <v>0</v>
      </c>
      <c r="BT129" s="1527">
        <f t="shared" ca="1" si="100"/>
        <v>0</v>
      </c>
      <c r="BU129" s="1527">
        <f t="shared" ca="1" si="100"/>
        <v>0</v>
      </c>
      <c r="BV129" s="1527">
        <f t="shared" ca="1" si="100"/>
        <v>0</v>
      </c>
      <c r="BW129" s="1527">
        <f t="shared" ca="1" si="100"/>
        <v>0</v>
      </c>
      <c r="BX129" s="1527">
        <f t="shared" ca="1" si="100"/>
        <v>0</v>
      </c>
      <c r="BY129" s="1527">
        <f t="shared" ca="1" si="100"/>
        <v>0</v>
      </c>
      <c r="BZ129" s="1527">
        <f t="shared" ca="1" si="100"/>
        <v>0</v>
      </c>
      <c r="CA129" s="1527">
        <f t="shared" ca="1" si="100"/>
        <v>0</v>
      </c>
      <c r="CB129" s="1527">
        <f t="shared" ca="1" si="100"/>
        <v>0</v>
      </c>
      <c r="CC129" s="1527">
        <f t="shared" ca="1" si="100"/>
        <v>0</v>
      </c>
      <c r="CD129" s="1527">
        <f t="shared" ca="1" si="100"/>
        <v>0</v>
      </c>
      <c r="CE129" s="1527">
        <f t="shared" ca="1" si="100"/>
        <v>0</v>
      </c>
      <c r="CF129" s="1527">
        <f t="shared" ca="1" si="100"/>
        <v>0</v>
      </c>
      <c r="CG129" s="1527">
        <f t="shared" ca="1" si="100"/>
        <v>0</v>
      </c>
      <c r="CH129" s="1527">
        <f t="shared" ca="1" si="100"/>
        <v>0</v>
      </c>
      <c r="CI129" s="1567">
        <f t="shared" ca="1" si="100"/>
        <v>0</v>
      </c>
      <c r="CM129" s="446"/>
      <c r="CN129" s="447"/>
      <c r="CO129" s="447"/>
      <c r="CP129" s="447"/>
      <c r="CQ129" s="447"/>
      <c r="CR129" s="447"/>
      <c r="CS129" s="447"/>
      <c r="CT129" s="447"/>
      <c r="CU129" s="447"/>
      <c r="CV129" s="447"/>
      <c r="CW129" s="448"/>
    </row>
    <row r="130" spans="1:101" s="939" customFormat="1" ht="15.75" customHeight="1" x14ac:dyDescent="0.25">
      <c r="A130" s="984" t="str">
        <f t="shared" si="93"/>
        <v/>
      </c>
      <c r="B130" s="985" t="str">
        <f t="shared" ca="1" si="94"/>
        <v xml:space="preserve"> </v>
      </c>
      <c r="C130" s="1579">
        <f t="shared" ca="1" si="95"/>
        <v>0</v>
      </c>
      <c r="D130" s="1566">
        <f t="shared" ca="1" si="96"/>
        <v>0</v>
      </c>
      <c r="E130" s="1527">
        <f t="shared" ca="1" si="96"/>
        <v>0</v>
      </c>
      <c r="F130" s="1527">
        <f t="shared" ca="1" si="96"/>
        <v>0</v>
      </c>
      <c r="G130" s="1527">
        <f t="shared" ca="1" si="96"/>
        <v>0</v>
      </c>
      <c r="H130" s="1527">
        <f t="shared" ca="1" si="96"/>
        <v>0</v>
      </c>
      <c r="I130" s="1527">
        <f t="shared" ca="1" si="96"/>
        <v>0</v>
      </c>
      <c r="J130" s="1527">
        <f t="shared" ca="1" si="96"/>
        <v>0</v>
      </c>
      <c r="K130" s="1531">
        <f t="shared" ca="1" si="96"/>
        <v>0</v>
      </c>
      <c r="L130" s="1531">
        <f t="shared" ca="1" si="96"/>
        <v>0</v>
      </c>
      <c r="M130" s="1531">
        <f t="shared" ca="1" si="96"/>
        <v>0</v>
      </c>
      <c r="N130" s="1531">
        <f t="shared" ca="1" si="96"/>
        <v>0</v>
      </c>
      <c r="O130" s="1531">
        <f t="shared" ca="1" si="96"/>
        <v>0</v>
      </c>
      <c r="P130" s="1531">
        <f t="shared" ca="1" si="96"/>
        <v>0</v>
      </c>
      <c r="Q130" s="1531">
        <f t="shared" ca="1" si="96"/>
        <v>0</v>
      </c>
      <c r="R130" s="1531">
        <f t="shared" ref="R130:Y130" ca="1" si="104">IF(ISNUMBER($B130),$B130*R48,0)</f>
        <v>0</v>
      </c>
      <c r="S130" s="1531">
        <f t="shared" ca="1" si="104"/>
        <v>0</v>
      </c>
      <c r="T130" s="1531">
        <f t="shared" ca="1" si="104"/>
        <v>0</v>
      </c>
      <c r="U130" s="1531">
        <f t="shared" ca="1" si="104"/>
        <v>0</v>
      </c>
      <c r="V130" s="1531">
        <f t="shared" ca="1" si="104"/>
        <v>0</v>
      </c>
      <c r="W130" s="1531">
        <f t="shared" ca="1" si="104"/>
        <v>0</v>
      </c>
      <c r="X130" s="1531">
        <f t="shared" ca="1" si="104"/>
        <v>0</v>
      </c>
      <c r="Y130" s="1531">
        <f t="shared" ca="1" si="104"/>
        <v>0</v>
      </c>
      <c r="Z130" s="1565"/>
      <c r="AA130" s="1526">
        <f t="shared" ca="1" si="98"/>
        <v>0</v>
      </c>
      <c r="AB130" s="1527">
        <f t="shared" ca="1" si="98"/>
        <v>0</v>
      </c>
      <c r="AC130" s="1527">
        <f t="shared" ca="1" si="98"/>
        <v>0</v>
      </c>
      <c r="AD130" s="1527">
        <f t="shared" ref="AD130:AM130" ca="1" si="105">IF(ISNUMBER($B130),$B130*AD48,0)</f>
        <v>0</v>
      </c>
      <c r="AE130" s="1527">
        <f t="shared" ca="1" si="105"/>
        <v>0</v>
      </c>
      <c r="AF130" s="1527">
        <f t="shared" ca="1" si="105"/>
        <v>0</v>
      </c>
      <c r="AG130" s="1527">
        <f t="shared" ca="1" si="105"/>
        <v>0</v>
      </c>
      <c r="AH130" s="1527">
        <f t="shared" ca="1" si="105"/>
        <v>0</v>
      </c>
      <c r="AI130" s="1527">
        <f t="shared" ca="1" si="105"/>
        <v>0</v>
      </c>
      <c r="AJ130" s="1527">
        <f t="shared" ca="1" si="105"/>
        <v>0</v>
      </c>
      <c r="AK130" s="1527">
        <f t="shared" ca="1" si="105"/>
        <v>0</v>
      </c>
      <c r="AL130" s="1527">
        <f t="shared" ca="1" si="105"/>
        <v>0</v>
      </c>
      <c r="AM130" s="1527">
        <f t="shared" ca="1" si="105"/>
        <v>0</v>
      </c>
      <c r="AN130" s="1486"/>
      <c r="AO130" s="1566">
        <f t="shared" ca="1" si="100"/>
        <v>0</v>
      </c>
      <c r="AP130" s="1531">
        <f t="shared" ca="1" si="101"/>
        <v>0</v>
      </c>
      <c r="AQ130" s="1527">
        <f t="shared" ca="1" si="101"/>
        <v>0</v>
      </c>
      <c r="AR130" s="1527">
        <f t="shared" ca="1" si="101"/>
        <v>0</v>
      </c>
      <c r="AS130" s="1527">
        <f t="shared" ca="1" si="100"/>
        <v>0</v>
      </c>
      <c r="AT130" s="1527">
        <f t="shared" ca="1" si="100"/>
        <v>0</v>
      </c>
      <c r="AU130" s="1527">
        <f t="shared" ca="1" si="100"/>
        <v>0</v>
      </c>
      <c r="AV130" s="1527">
        <f t="shared" ca="1" si="100"/>
        <v>0</v>
      </c>
      <c r="AW130" s="1527">
        <f t="shared" ca="1" si="100"/>
        <v>0</v>
      </c>
      <c r="AX130" s="1527">
        <f t="shared" ca="1" si="100"/>
        <v>0</v>
      </c>
      <c r="AY130" s="1527">
        <f t="shared" ca="1" si="100"/>
        <v>0</v>
      </c>
      <c r="AZ130" s="1527">
        <f t="shared" ca="1" si="100"/>
        <v>0</v>
      </c>
      <c r="BA130" s="1527">
        <f t="shared" ca="1" si="100"/>
        <v>0</v>
      </c>
      <c r="BB130" s="1527">
        <f t="shared" ca="1" si="100"/>
        <v>0</v>
      </c>
      <c r="BC130" s="1527">
        <f t="shared" ca="1" si="100"/>
        <v>0</v>
      </c>
      <c r="BD130" s="1527">
        <f t="shared" ca="1" si="100"/>
        <v>0</v>
      </c>
      <c r="BE130" s="1527">
        <f t="shared" ca="1" si="100"/>
        <v>0</v>
      </c>
      <c r="BF130" s="1527">
        <f t="shared" ca="1" si="100"/>
        <v>0</v>
      </c>
      <c r="BG130" s="1527">
        <f t="shared" ca="1" si="100"/>
        <v>0</v>
      </c>
      <c r="BH130" s="1527">
        <f t="shared" ca="1" si="100"/>
        <v>0</v>
      </c>
      <c r="BI130" s="1527">
        <f t="shared" ca="1" si="100"/>
        <v>0</v>
      </c>
      <c r="BJ130" s="1527">
        <f t="shared" ca="1" si="100"/>
        <v>0</v>
      </c>
      <c r="BK130" s="1527">
        <f t="shared" ca="1" si="100"/>
        <v>0</v>
      </c>
      <c r="BL130" s="1527">
        <f t="shared" ca="1" si="100"/>
        <v>0</v>
      </c>
      <c r="BM130" s="1527">
        <f t="shared" ca="1" si="100"/>
        <v>0</v>
      </c>
      <c r="BN130" s="1527">
        <f t="shared" ca="1" si="100"/>
        <v>0</v>
      </c>
      <c r="BO130" s="1527">
        <f t="shared" ca="1" si="100"/>
        <v>0</v>
      </c>
      <c r="BP130" s="1527">
        <f t="shared" ca="1" si="100"/>
        <v>0</v>
      </c>
      <c r="BQ130" s="1527">
        <f t="shared" ca="1" si="100"/>
        <v>0</v>
      </c>
      <c r="BR130" s="1527">
        <f t="shared" ca="1" si="100"/>
        <v>0</v>
      </c>
      <c r="BS130" s="1527">
        <f t="shared" ca="1" si="100"/>
        <v>0</v>
      </c>
      <c r="BT130" s="1527">
        <f t="shared" ca="1" si="100"/>
        <v>0</v>
      </c>
      <c r="BU130" s="1527">
        <f t="shared" ca="1" si="100"/>
        <v>0</v>
      </c>
      <c r="BV130" s="1527">
        <f t="shared" ca="1" si="100"/>
        <v>0</v>
      </c>
      <c r="BW130" s="1527">
        <f t="shared" ca="1" si="100"/>
        <v>0</v>
      </c>
      <c r="BX130" s="1527">
        <f t="shared" ca="1" si="100"/>
        <v>0</v>
      </c>
      <c r="BY130" s="1527">
        <f t="shared" ca="1" si="100"/>
        <v>0</v>
      </c>
      <c r="BZ130" s="1527">
        <f t="shared" ca="1" si="100"/>
        <v>0</v>
      </c>
      <c r="CA130" s="1527">
        <f t="shared" ca="1" si="100"/>
        <v>0</v>
      </c>
      <c r="CB130" s="1527">
        <f t="shared" ca="1" si="100"/>
        <v>0</v>
      </c>
      <c r="CC130" s="1527">
        <f t="shared" ca="1" si="100"/>
        <v>0</v>
      </c>
      <c r="CD130" s="1527">
        <f t="shared" ca="1" si="100"/>
        <v>0</v>
      </c>
      <c r="CE130" s="1527">
        <f t="shared" ca="1" si="100"/>
        <v>0</v>
      </c>
      <c r="CF130" s="1527">
        <f t="shared" ca="1" si="100"/>
        <v>0</v>
      </c>
      <c r="CG130" s="1527">
        <f t="shared" ca="1" si="100"/>
        <v>0</v>
      </c>
      <c r="CH130" s="1527">
        <f t="shared" ca="1" si="100"/>
        <v>0</v>
      </c>
      <c r="CI130" s="1567">
        <f t="shared" ca="1" si="100"/>
        <v>0</v>
      </c>
      <c r="CM130" s="446"/>
      <c r="CN130" s="447"/>
      <c r="CO130" s="447"/>
      <c r="CP130" s="447"/>
      <c r="CQ130" s="447"/>
      <c r="CR130" s="447"/>
      <c r="CS130" s="447"/>
      <c r="CT130" s="447"/>
      <c r="CU130" s="447"/>
      <c r="CV130" s="447"/>
      <c r="CW130" s="448"/>
    </row>
    <row r="131" spans="1:101" s="939" customFormat="1" ht="15.75" customHeight="1" x14ac:dyDescent="0.25">
      <c r="A131" s="984" t="str">
        <f t="shared" si="93"/>
        <v/>
      </c>
      <c r="B131" s="985" t="str">
        <f t="shared" ca="1" si="94"/>
        <v xml:space="preserve"> </v>
      </c>
      <c r="C131" s="1579">
        <f t="shared" ca="1" si="95"/>
        <v>0</v>
      </c>
      <c r="D131" s="1566">
        <f t="shared" ca="1" si="96"/>
        <v>0</v>
      </c>
      <c r="E131" s="1527">
        <f t="shared" ca="1" si="96"/>
        <v>0</v>
      </c>
      <c r="F131" s="1527">
        <f t="shared" ca="1" si="96"/>
        <v>0</v>
      </c>
      <c r="G131" s="1527">
        <f t="shared" ca="1" si="96"/>
        <v>0</v>
      </c>
      <c r="H131" s="1527">
        <f t="shared" ca="1" si="96"/>
        <v>0</v>
      </c>
      <c r="I131" s="1527">
        <f t="shared" ca="1" si="96"/>
        <v>0</v>
      </c>
      <c r="J131" s="1527">
        <f t="shared" ca="1" si="96"/>
        <v>0</v>
      </c>
      <c r="K131" s="1531">
        <f t="shared" ca="1" si="96"/>
        <v>0</v>
      </c>
      <c r="L131" s="1531">
        <f t="shared" ca="1" si="96"/>
        <v>0</v>
      </c>
      <c r="M131" s="1531">
        <f t="shared" ca="1" si="96"/>
        <v>0</v>
      </c>
      <c r="N131" s="1531">
        <f t="shared" ca="1" si="96"/>
        <v>0</v>
      </c>
      <c r="O131" s="1531">
        <f t="shared" ca="1" si="96"/>
        <v>0</v>
      </c>
      <c r="P131" s="1531">
        <f t="shared" ca="1" si="96"/>
        <v>0</v>
      </c>
      <c r="Q131" s="1531">
        <f t="shared" ca="1" si="96"/>
        <v>0</v>
      </c>
      <c r="R131" s="1531">
        <f t="shared" ref="R131:Y131" ca="1" si="106">IF(ISNUMBER($B131),$B131*R49,0)</f>
        <v>0</v>
      </c>
      <c r="S131" s="1531">
        <f t="shared" ca="1" si="106"/>
        <v>0</v>
      </c>
      <c r="T131" s="1531">
        <f t="shared" ca="1" si="106"/>
        <v>0</v>
      </c>
      <c r="U131" s="1531">
        <f t="shared" ca="1" si="106"/>
        <v>0</v>
      </c>
      <c r="V131" s="1531">
        <f t="shared" ca="1" si="106"/>
        <v>0</v>
      </c>
      <c r="W131" s="1531">
        <f t="shared" ca="1" si="106"/>
        <v>0</v>
      </c>
      <c r="X131" s="1531">
        <f t="shared" ca="1" si="106"/>
        <v>0</v>
      </c>
      <c r="Y131" s="1531">
        <f t="shared" ca="1" si="106"/>
        <v>0</v>
      </c>
      <c r="Z131" s="1565"/>
      <c r="AA131" s="1526">
        <f t="shared" ca="1" si="98"/>
        <v>0</v>
      </c>
      <c r="AB131" s="1527">
        <f t="shared" ca="1" si="98"/>
        <v>0</v>
      </c>
      <c r="AC131" s="1527">
        <f t="shared" ca="1" si="98"/>
        <v>0</v>
      </c>
      <c r="AD131" s="1527">
        <f t="shared" ref="AD131:AM131" ca="1" si="107">IF(ISNUMBER($B131),$B131*AD49,0)</f>
        <v>0</v>
      </c>
      <c r="AE131" s="1527">
        <f t="shared" ca="1" si="107"/>
        <v>0</v>
      </c>
      <c r="AF131" s="1527">
        <f t="shared" ca="1" si="107"/>
        <v>0</v>
      </c>
      <c r="AG131" s="1527">
        <f t="shared" ca="1" si="107"/>
        <v>0</v>
      </c>
      <c r="AH131" s="1527">
        <f t="shared" ca="1" si="107"/>
        <v>0</v>
      </c>
      <c r="AI131" s="1527">
        <f t="shared" ca="1" si="107"/>
        <v>0</v>
      </c>
      <c r="AJ131" s="1527">
        <f t="shared" ca="1" si="107"/>
        <v>0</v>
      </c>
      <c r="AK131" s="1527">
        <f t="shared" ca="1" si="107"/>
        <v>0</v>
      </c>
      <c r="AL131" s="1527">
        <f t="shared" ca="1" si="107"/>
        <v>0</v>
      </c>
      <c r="AM131" s="1527">
        <f t="shared" ca="1" si="107"/>
        <v>0</v>
      </c>
      <c r="AN131" s="1486"/>
      <c r="AO131" s="1566">
        <f t="shared" ca="1" si="100"/>
        <v>0</v>
      </c>
      <c r="AP131" s="1531">
        <f t="shared" ca="1" si="101"/>
        <v>0</v>
      </c>
      <c r="AQ131" s="1527">
        <f t="shared" ca="1" si="101"/>
        <v>0</v>
      </c>
      <c r="AR131" s="1527">
        <f t="shared" ca="1" si="101"/>
        <v>0</v>
      </c>
      <c r="AS131" s="1527">
        <f t="shared" ca="1" si="100"/>
        <v>0</v>
      </c>
      <c r="AT131" s="1527">
        <f t="shared" ca="1" si="100"/>
        <v>0</v>
      </c>
      <c r="AU131" s="1527">
        <f t="shared" ca="1" si="100"/>
        <v>0</v>
      </c>
      <c r="AV131" s="1527">
        <f t="shared" ca="1" si="100"/>
        <v>0</v>
      </c>
      <c r="AW131" s="1527">
        <f t="shared" ca="1" si="100"/>
        <v>0</v>
      </c>
      <c r="AX131" s="1527">
        <f t="shared" ca="1" si="100"/>
        <v>0</v>
      </c>
      <c r="AY131" s="1527">
        <f t="shared" ca="1" si="100"/>
        <v>0</v>
      </c>
      <c r="AZ131" s="1527">
        <f t="shared" ca="1" si="100"/>
        <v>0</v>
      </c>
      <c r="BA131" s="1527">
        <f t="shared" ca="1" si="100"/>
        <v>0</v>
      </c>
      <c r="BB131" s="1527">
        <f t="shared" ca="1" si="100"/>
        <v>0</v>
      </c>
      <c r="BC131" s="1527">
        <f t="shared" ca="1" si="100"/>
        <v>0</v>
      </c>
      <c r="BD131" s="1527">
        <f t="shared" ca="1" si="100"/>
        <v>0</v>
      </c>
      <c r="BE131" s="1527">
        <f t="shared" ca="1" si="100"/>
        <v>0</v>
      </c>
      <c r="BF131" s="1527">
        <f t="shared" ca="1" si="100"/>
        <v>0</v>
      </c>
      <c r="BG131" s="1527">
        <f t="shared" ca="1" si="100"/>
        <v>0</v>
      </c>
      <c r="BH131" s="1527">
        <f t="shared" ca="1" si="100"/>
        <v>0</v>
      </c>
      <c r="BI131" s="1527">
        <f t="shared" ca="1" si="100"/>
        <v>0</v>
      </c>
      <c r="BJ131" s="1527">
        <f t="shared" ca="1" si="100"/>
        <v>0</v>
      </c>
      <c r="BK131" s="1527">
        <f t="shared" ca="1" si="100"/>
        <v>0</v>
      </c>
      <c r="BL131" s="1527">
        <f t="shared" ca="1" si="100"/>
        <v>0</v>
      </c>
      <c r="BM131" s="1527">
        <f t="shared" ca="1" si="100"/>
        <v>0</v>
      </c>
      <c r="BN131" s="1527">
        <f t="shared" ca="1" si="100"/>
        <v>0</v>
      </c>
      <c r="BO131" s="1527">
        <f t="shared" ca="1" si="100"/>
        <v>0</v>
      </c>
      <c r="BP131" s="1527">
        <f t="shared" ca="1" si="100"/>
        <v>0</v>
      </c>
      <c r="BQ131" s="1527">
        <f t="shared" ca="1" si="100"/>
        <v>0</v>
      </c>
      <c r="BR131" s="1527">
        <f t="shared" ca="1" si="100"/>
        <v>0</v>
      </c>
      <c r="BS131" s="1527">
        <f t="shared" ca="1" si="100"/>
        <v>0</v>
      </c>
      <c r="BT131" s="1527">
        <f t="shared" ca="1" si="100"/>
        <v>0</v>
      </c>
      <c r="BU131" s="1527">
        <f t="shared" ca="1" si="100"/>
        <v>0</v>
      </c>
      <c r="BV131" s="1527">
        <f t="shared" ca="1" si="100"/>
        <v>0</v>
      </c>
      <c r="BW131" s="1527">
        <f t="shared" ca="1" si="100"/>
        <v>0</v>
      </c>
      <c r="BX131" s="1527">
        <f t="shared" ca="1" si="100"/>
        <v>0</v>
      </c>
      <c r="BY131" s="1527">
        <f t="shared" ca="1" si="100"/>
        <v>0</v>
      </c>
      <c r="BZ131" s="1527">
        <f t="shared" ca="1" si="100"/>
        <v>0</v>
      </c>
      <c r="CA131" s="1527">
        <f t="shared" ca="1" si="100"/>
        <v>0</v>
      </c>
      <c r="CB131" s="1527">
        <f t="shared" ca="1" si="100"/>
        <v>0</v>
      </c>
      <c r="CC131" s="1527">
        <f t="shared" ca="1" si="100"/>
        <v>0</v>
      </c>
      <c r="CD131" s="1527">
        <f t="shared" ca="1" si="100"/>
        <v>0</v>
      </c>
      <c r="CE131" s="1527">
        <f t="shared" ca="1" si="100"/>
        <v>0</v>
      </c>
      <c r="CF131" s="1527">
        <f t="shared" ca="1" si="100"/>
        <v>0</v>
      </c>
      <c r="CG131" s="1527">
        <f t="shared" ca="1" si="100"/>
        <v>0</v>
      </c>
      <c r="CH131" s="1527">
        <f t="shared" ca="1" si="100"/>
        <v>0</v>
      </c>
      <c r="CI131" s="1567">
        <f t="shared" ca="1" si="100"/>
        <v>0</v>
      </c>
      <c r="CM131" s="446"/>
      <c r="CN131" s="447"/>
      <c r="CO131" s="447"/>
      <c r="CP131" s="447"/>
      <c r="CQ131" s="447"/>
      <c r="CR131" s="447"/>
      <c r="CS131" s="447"/>
      <c r="CT131" s="447"/>
      <c r="CU131" s="447"/>
      <c r="CV131" s="447"/>
      <c r="CW131" s="448"/>
    </row>
    <row r="132" spans="1:101" s="939" customFormat="1" ht="15.75" customHeight="1" x14ac:dyDescent="0.25">
      <c r="A132" s="984" t="str">
        <f t="shared" si="93"/>
        <v/>
      </c>
      <c r="B132" s="985" t="str">
        <f t="shared" ca="1" si="94"/>
        <v xml:space="preserve"> </v>
      </c>
      <c r="C132" s="1579">
        <f t="shared" ca="1" si="95"/>
        <v>0</v>
      </c>
      <c r="D132" s="1566">
        <f t="shared" ca="1" si="96"/>
        <v>0</v>
      </c>
      <c r="E132" s="1527">
        <f t="shared" ca="1" si="96"/>
        <v>0</v>
      </c>
      <c r="F132" s="1527">
        <f t="shared" ca="1" si="96"/>
        <v>0</v>
      </c>
      <c r="G132" s="1527">
        <f t="shared" ca="1" si="96"/>
        <v>0</v>
      </c>
      <c r="H132" s="1527">
        <f t="shared" ca="1" si="96"/>
        <v>0</v>
      </c>
      <c r="I132" s="1527">
        <f t="shared" ca="1" si="96"/>
        <v>0</v>
      </c>
      <c r="J132" s="1527">
        <f t="shared" ca="1" si="96"/>
        <v>0</v>
      </c>
      <c r="K132" s="1531">
        <f t="shared" ca="1" si="96"/>
        <v>0</v>
      </c>
      <c r="L132" s="1531">
        <f t="shared" ca="1" si="96"/>
        <v>0</v>
      </c>
      <c r="M132" s="1531">
        <f t="shared" ca="1" si="96"/>
        <v>0</v>
      </c>
      <c r="N132" s="1531">
        <f t="shared" ca="1" si="96"/>
        <v>0</v>
      </c>
      <c r="O132" s="1531">
        <f t="shared" ca="1" si="96"/>
        <v>0</v>
      </c>
      <c r="P132" s="1531">
        <f t="shared" ca="1" si="96"/>
        <v>0</v>
      </c>
      <c r="Q132" s="1531">
        <f t="shared" ca="1" si="96"/>
        <v>0</v>
      </c>
      <c r="R132" s="1531">
        <f t="shared" ref="R132:Y132" ca="1" si="108">IF(ISNUMBER($B132),$B132*R50,0)</f>
        <v>0</v>
      </c>
      <c r="S132" s="1531">
        <f t="shared" ca="1" si="108"/>
        <v>0</v>
      </c>
      <c r="T132" s="1531">
        <f t="shared" ca="1" si="108"/>
        <v>0</v>
      </c>
      <c r="U132" s="1531">
        <f t="shared" ca="1" si="108"/>
        <v>0</v>
      </c>
      <c r="V132" s="1531">
        <f t="shared" ca="1" si="108"/>
        <v>0</v>
      </c>
      <c r="W132" s="1531">
        <f t="shared" ca="1" si="108"/>
        <v>0</v>
      </c>
      <c r="X132" s="1531">
        <f t="shared" ca="1" si="108"/>
        <v>0</v>
      </c>
      <c r="Y132" s="1531">
        <f t="shared" ca="1" si="108"/>
        <v>0</v>
      </c>
      <c r="Z132" s="1565"/>
      <c r="AA132" s="1526">
        <f t="shared" ca="1" si="98"/>
        <v>0</v>
      </c>
      <c r="AB132" s="1527">
        <f t="shared" ca="1" si="98"/>
        <v>0</v>
      </c>
      <c r="AC132" s="1527">
        <f t="shared" ca="1" si="98"/>
        <v>0</v>
      </c>
      <c r="AD132" s="1527">
        <f t="shared" ref="AD132:AM132" ca="1" si="109">IF(ISNUMBER($B132),$B132*AD50,0)</f>
        <v>0</v>
      </c>
      <c r="AE132" s="1527">
        <f t="shared" ca="1" si="109"/>
        <v>0</v>
      </c>
      <c r="AF132" s="1527">
        <f t="shared" ca="1" si="109"/>
        <v>0</v>
      </c>
      <c r="AG132" s="1527">
        <f t="shared" ca="1" si="109"/>
        <v>0</v>
      </c>
      <c r="AH132" s="1527">
        <f t="shared" ca="1" si="109"/>
        <v>0</v>
      </c>
      <c r="AI132" s="1527">
        <f t="shared" ca="1" si="109"/>
        <v>0</v>
      </c>
      <c r="AJ132" s="1527">
        <f t="shared" ca="1" si="109"/>
        <v>0</v>
      </c>
      <c r="AK132" s="1527">
        <f t="shared" ca="1" si="109"/>
        <v>0</v>
      </c>
      <c r="AL132" s="1527">
        <f t="shared" ca="1" si="109"/>
        <v>0</v>
      </c>
      <c r="AM132" s="1527">
        <f t="shared" ca="1" si="109"/>
        <v>0</v>
      </c>
      <c r="AN132" s="1486"/>
      <c r="AO132" s="1566">
        <f t="shared" ca="1" si="100"/>
        <v>0</v>
      </c>
      <c r="AP132" s="1531">
        <f t="shared" ca="1" si="101"/>
        <v>0</v>
      </c>
      <c r="AQ132" s="1527">
        <f t="shared" ca="1" si="101"/>
        <v>0</v>
      </c>
      <c r="AR132" s="1527">
        <f t="shared" ca="1" si="101"/>
        <v>0</v>
      </c>
      <c r="AS132" s="1527">
        <f t="shared" ca="1" si="100"/>
        <v>0</v>
      </c>
      <c r="AT132" s="1527">
        <f t="shared" ca="1" si="100"/>
        <v>0</v>
      </c>
      <c r="AU132" s="1527">
        <f t="shared" ca="1" si="100"/>
        <v>0</v>
      </c>
      <c r="AV132" s="1527">
        <f t="shared" ca="1" si="100"/>
        <v>0</v>
      </c>
      <c r="AW132" s="1527">
        <f t="shared" ca="1" si="100"/>
        <v>0</v>
      </c>
      <c r="AX132" s="1527">
        <f t="shared" ca="1" si="100"/>
        <v>0</v>
      </c>
      <c r="AY132" s="1527">
        <f t="shared" ca="1" si="100"/>
        <v>0</v>
      </c>
      <c r="AZ132" s="1527">
        <f t="shared" ca="1" si="100"/>
        <v>0</v>
      </c>
      <c r="BA132" s="1527">
        <f t="shared" ca="1" si="100"/>
        <v>0</v>
      </c>
      <c r="BB132" s="1527">
        <f t="shared" ca="1" si="100"/>
        <v>0</v>
      </c>
      <c r="BC132" s="1527">
        <f t="shared" ca="1" si="100"/>
        <v>0</v>
      </c>
      <c r="BD132" s="1527">
        <f t="shared" ca="1" si="100"/>
        <v>0</v>
      </c>
      <c r="BE132" s="1527">
        <f t="shared" ca="1" si="100"/>
        <v>0</v>
      </c>
      <c r="BF132" s="1527">
        <f t="shared" ca="1" si="100"/>
        <v>0</v>
      </c>
      <c r="BG132" s="1527">
        <f t="shared" ca="1" si="100"/>
        <v>0</v>
      </c>
      <c r="BH132" s="1527">
        <f t="shared" ca="1" si="100"/>
        <v>0</v>
      </c>
      <c r="BI132" s="1527">
        <f t="shared" ca="1" si="100"/>
        <v>0</v>
      </c>
      <c r="BJ132" s="1527">
        <f t="shared" ca="1" si="100"/>
        <v>0</v>
      </c>
      <c r="BK132" s="1527">
        <f t="shared" ca="1" si="100"/>
        <v>0</v>
      </c>
      <c r="BL132" s="1527">
        <f t="shared" ca="1" si="100"/>
        <v>0</v>
      </c>
      <c r="BM132" s="1527">
        <f t="shared" ca="1" si="100"/>
        <v>0</v>
      </c>
      <c r="BN132" s="1527">
        <f t="shared" ca="1" si="100"/>
        <v>0</v>
      </c>
      <c r="BO132" s="1527">
        <f t="shared" ca="1" si="100"/>
        <v>0</v>
      </c>
      <c r="BP132" s="1527">
        <f t="shared" ca="1" si="100"/>
        <v>0</v>
      </c>
      <c r="BQ132" s="1527">
        <f t="shared" ca="1" si="100"/>
        <v>0</v>
      </c>
      <c r="BR132" s="1527">
        <f t="shared" ca="1" si="100"/>
        <v>0</v>
      </c>
      <c r="BS132" s="1527">
        <f t="shared" ca="1" si="100"/>
        <v>0</v>
      </c>
      <c r="BT132" s="1527">
        <f t="shared" ca="1" si="100"/>
        <v>0</v>
      </c>
      <c r="BU132" s="1527">
        <f t="shared" ca="1" si="100"/>
        <v>0</v>
      </c>
      <c r="BV132" s="1527">
        <f t="shared" ca="1" si="100"/>
        <v>0</v>
      </c>
      <c r="BW132" s="1527">
        <f t="shared" ca="1" si="100"/>
        <v>0</v>
      </c>
      <c r="BX132" s="1527">
        <f t="shared" ca="1" si="100"/>
        <v>0</v>
      </c>
      <c r="BY132" s="1527">
        <f t="shared" ca="1" si="100"/>
        <v>0</v>
      </c>
      <c r="BZ132" s="1527">
        <f t="shared" ca="1" si="100"/>
        <v>0</v>
      </c>
      <c r="CA132" s="1527">
        <f t="shared" ca="1" si="100"/>
        <v>0</v>
      </c>
      <c r="CB132" s="1527">
        <f t="shared" ca="1" si="100"/>
        <v>0</v>
      </c>
      <c r="CC132" s="1527">
        <f t="shared" ca="1" si="100"/>
        <v>0</v>
      </c>
      <c r="CD132" s="1527">
        <f t="shared" ca="1" si="100"/>
        <v>0</v>
      </c>
      <c r="CE132" s="1527">
        <f t="shared" ca="1" si="100"/>
        <v>0</v>
      </c>
      <c r="CF132" s="1527">
        <f t="shared" ca="1" si="100"/>
        <v>0</v>
      </c>
      <c r="CG132" s="1527">
        <f t="shared" ca="1" si="100"/>
        <v>0</v>
      </c>
      <c r="CH132" s="1527">
        <f t="shared" ca="1" si="100"/>
        <v>0</v>
      </c>
      <c r="CI132" s="1567">
        <f t="shared" ca="1" si="100"/>
        <v>0</v>
      </c>
      <c r="CM132" s="446"/>
      <c r="CN132" s="447"/>
      <c r="CO132" s="447"/>
      <c r="CP132" s="447"/>
      <c r="CQ132" s="447"/>
      <c r="CR132" s="447"/>
      <c r="CS132" s="447"/>
      <c r="CT132" s="447"/>
      <c r="CU132" s="447"/>
      <c r="CV132" s="447"/>
      <c r="CW132" s="448"/>
    </row>
    <row r="133" spans="1:101" s="939" customFormat="1" ht="15.75" customHeight="1" x14ac:dyDescent="0.25">
      <c r="A133" s="984" t="str">
        <f t="shared" si="93"/>
        <v/>
      </c>
      <c r="B133" s="985" t="str">
        <f t="shared" ca="1" si="94"/>
        <v xml:space="preserve"> </v>
      </c>
      <c r="C133" s="1579">
        <f t="shared" ca="1" si="95"/>
        <v>0</v>
      </c>
      <c r="D133" s="1566">
        <f t="shared" ca="1" si="96"/>
        <v>0</v>
      </c>
      <c r="E133" s="1527">
        <f t="shared" ca="1" si="96"/>
        <v>0</v>
      </c>
      <c r="F133" s="1527">
        <f t="shared" ca="1" si="96"/>
        <v>0</v>
      </c>
      <c r="G133" s="1527">
        <f t="shared" ca="1" si="96"/>
        <v>0</v>
      </c>
      <c r="H133" s="1527">
        <f t="shared" ca="1" si="96"/>
        <v>0</v>
      </c>
      <c r="I133" s="1527">
        <f t="shared" ca="1" si="96"/>
        <v>0</v>
      </c>
      <c r="J133" s="1527">
        <f t="shared" ca="1" si="96"/>
        <v>0</v>
      </c>
      <c r="K133" s="1531">
        <f t="shared" ca="1" si="96"/>
        <v>0</v>
      </c>
      <c r="L133" s="1531">
        <f t="shared" ca="1" si="96"/>
        <v>0</v>
      </c>
      <c r="M133" s="1531">
        <f t="shared" ca="1" si="96"/>
        <v>0</v>
      </c>
      <c r="N133" s="1531">
        <f t="shared" ca="1" si="96"/>
        <v>0</v>
      </c>
      <c r="O133" s="1531">
        <f t="shared" ca="1" si="96"/>
        <v>0</v>
      </c>
      <c r="P133" s="1531">
        <f t="shared" ca="1" si="96"/>
        <v>0</v>
      </c>
      <c r="Q133" s="1531">
        <f t="shared" ca="1" si="96"/>
        <v>0</v>
      </c>
      <c r="R133" s="1531">
        <f t="shared" ref="R133:Y133" ca="1" si="110">IF(ISNUMBER($B133),$B133*R51,0)</f>
        <v>0</v>
      </c>
      <c r="S133" s="1531">
        <f t="shared" ca="1" si="110"/>
        <v>0</v>
      </c>
      <c r="T133" s="1531">
        <f t="shared" ca="1" si="110"/>
        <v>0</v>
      </c>
      <c r="U133" s="1531">
        <f t="shared" ca="1" si="110"/>
        <v>0</v>
      </c>
      <c r="V133" s="1531">
        <f t="shared" ca="1" si="110"/>
        <v>0</v>
      </c>
      <c r="W133" s="1531">
        <f t="shared" ca="1" si="110"/>
        <v>0</v>
      </c>
      <c r="X133" s="1531">
        <f t="shared" ca="1" si="110"/>
        <v>0</v>
      </c>
      <c r="Y133" s="1531">
        <f t="shared" ca="1" si="110"/>
        <v>0</v>
      </c>
      <c r="Z133" s="1565"/>
      <c r="AA133" s="1526">
        <f t="shared" ca="1" si="98"/>
        <v>0</v>
      </c>
      <c r="AB133" s="1527">
        <f t="shared" ca="1" si="98"/>
        <v>0</v>
      </c>
      <c r="AC133" s="1527">
        <f t="shared" ca="1" si="98"/>
        <v>0</v>
      </c>
      <c r="AD133" s="1527">
        <f t="shared" ref="AD133:AM133" ca="1" si="111">IF(ISNUMBER($B133),$B133*AD51,0)</f>
        <v>0</v>
      </c>
      <c r="AE133" s="1527">
        <f t="shared" ca="1" si="111"/>
        <v>0</v>
      </c>
      <c r="AF133" s="1527">
        <f t="shared" ca="1" si="111"/>
        <v>0</v>
      </c>
      <c r="AG133" s="1527">
        <f t="shared" ca="1" si="111"/>
        <v>0</v>
      </c>
      <c r="AH133" s="1527">
        <f t="shared" ca="1" si="111"/>
        <v>0</v>
      </c>
      <c r="AI133" s="1527">
        <f t="shared" ca="1" si="111"/>
        <v>0</v>
      </c>
      <c r="AJ133" s="1527">
        <f t="shared" ca="1" si="111"/>
        <v>0</v>
      </c>
      <c r="AK133" s="1527">
        <f t="shared" ca="1" si="111"/>
        <v>0</v>
      </c>
      <c r="AL133" s="1527">
        <f t="shared" ca="1" si="111"/>
        <v>0</v>
      </c>
      <c r="AM133" s="1527">
        <f t="shared" ca="1" si="111"/>
        <v>0</v>
      </c>
      <c r="AN133" s="1486"/>
      <c r="AO133" s="1566">
        <f t="shared" ca="1" si="100"/>
        <v>0</v>
      </c>
      <c r="AP133" s="1531">
        <f t="shared" ca="1" si="101"/>
        <v>0</v>
      </c>
      <c r="AQ133" s="1527">
        <f t="shared" ca="1" si="101"/>
        <v>0</v>
      </c>
      <c r="AR133" s="1527">
        <f t="shared" ca="1" si="101"/>
        <v>0</v>
      </c>
      <c r="AS133" s="1527">
        <f t="shared" ca="1" si="100"/>
        <v>0</v>
      </c>
      <c r="AT133" s="1527">
        <f t="shared" ca="1" si="100"/>
        <v>0</v>
      </c>
      <c r="AU133" s="1527">
        <f t="shared" ca="1" si="100"/>
        <v>0</v>
      </c>
      <c r="AV133" s="1527">
        <f t="shared" ca="1" si="100"/>
        <v>0</v>
      </c>
      <c r="AW133" s="1527">
        <f t="shared" ca="1" si="100"/>
        <v>0</v>
      </c>
      <c r="AX133" s="1527">
        <f t="shared" ca="1" si="100"/>
        <v>0</v>
      </c>
      <c r="AY133" s="1527">
        <f t="shared" ca="1" si="100"/>
        <v>0</v>
      </c>
      <c r="AZ133" s="1527">
        <f t="shared" ca="1" si="100"/>
        <v>0</v>
      </c>
      <c r="BA133" s="1527">
        <f t="shared" ca="1" si="100"/>
        <v>0</v>
      </c>
      <c r="BB133" s="1527">
        <f t="shared" ca="1" si="100"/>
        <v>0</v>
      </c>
      <c r="BC133" s="1527">
        <f t="shared" ca="1" si="100"/>
        <v>0</v>
      </c>
      <c r="BD133" s="1527">
        <f t="shared" ca="1" si="100"/>
        <v>0</v>
      </c>
      <c r="BE133" s="1527">
        <f t="shared" ca="1" si="100"/>
        <v>0</v>
      </c>
      <c r="BF133" s="1527">
        <f t="shared" ca="1" si="100"/>
        <v>0</v>
      </c>
      <c r="BG133" s="1527">
        <f t="shared" ca="1" si="100"/>
        <v>0</v>
      </c>
      <c r="BH133" s="1527">
        <f t="shared" ca="1" si="100"/>
        <v>0</v>
      </c>
      <c r="BI133" s="1527">
        <f t="shared" ca="1" si="100"/>
        <v>0</v>
      </c>
      <c r="BJ133" s="1527">
        <f t="shared" ca="1" si="100"/>
        <v>0</v>
      </c>
      <c r="BK133" s="1527">
        <f t="shared" ca="1" si="100"/>
        <v>0</v>
      </c>
      <c r="BL133" s="1527">
        <f t="shared" ca="1" si="100"/>
        <v>0</v>
      </c>
      <c r="BM133" s="1527">
        <f t="shared" ca="1" si="100"/>
        <v>0</v>
      </c>
      <c r="BN133" s="1527">
        <f t="shared" ca="1" si="100"/>
        <v>0</v>
      </c>
      <c r="BO133" s="1527">
        <f t="shared" ca="1" si="100"/>
        <v>0</v>
      </c>
      <c r="BP133" s="1527">
        <f t="shared" ca="1" si="100"/>
        <v>0</v>
      </c>
      <c r="BQ133" s="1527">
        <f t="shared" ref="BQ133:CI133" ca="1" si="112">IF(ISNUMBER($B133),$B133*BQ51,0)</f>
        <v>0</v>
      </c>
      <c r="BR133" s="1527">
        <f t="shared" ca="1" si="112"/>
        <v>0</v>
      </c>
      <c r="BS133" s="1527">
        <f t="shared" ca="1" si="112"/>
        <v>0</v>
      </c>
      <c r="BT133" s="1527">
        <f t="shared" ca="1" si="112"/>
        <v>0</v>
      </c>
      <c r="BU133" s="1527">
        <f t="shared" ca="1" si="112"/>
        <v>0</v>
      </c>
      <c r="BV133" s="1527">
        <f t="shared" ca="1" si="112"/>
        <v>0</v>
      </c>
      <c r="BW133" s="1527">
        <f t="shared" ca="1" si="112"/>
        <v>0</v>
      </c>
      <c r="BX133" s="1527">
        <f t="shared" ca="1" si="112"/>
        <v>0</v>
      </c>
      <c r="BY133" s="1527">
        <f t="shared" ca="1" si="112"/>
        <v>0</v>
      </c>
      <c r="BZ133" s="1527">
        <f t="shared" ca="1" si="112"/>
        <v>0</v>
      </c>
      <c r="CA133" s="1527">
        <f t="shared" ca="1" si="112"/>
        <v>0</v>
      </c>
      <c r="CB133" s="1527">
        <f t="shared" ca="1" si="112"/>
        <v>0</v>
      </c>
      <c r="CC133" s="1527">
        <f t="shared" ca="1" si="112"/>
        <v>0</v>
      </c>
      <c r="CD133" s="1527">
        <f t="shared" ca="1" si="112"/>
        <v>0</v>
      </c>
      <c r="CE133" s="1527">
        <f t="shared" ca="1" si="112"/>
        <v>0</v>
      </c>
      <c r="CF133" s="1527">
        <f t="shared" ca="1" si="112"/>
        <v>0</v>
      </c>
      <c r="CG133" s="1527">
        <f t="shared" ca="1" si="112"/>
        <v>0</v>
      </c>
      <c r="CH133" s="1527">
        <f t="shared" ca="1" si="112"/>
        <v>0</v>
      </c>
      <c r="CI133" s="1567">
        <f t="shared" ca="1" si="112"/>
        <v>0</v>
      </c>
      <c r="CM133" s="446"/>
      <c r="CN133" s="447"/>
      <c r="CO133" s="447"/>
      <c r="CP133" s="447"/>
      <c r="CQ133" s="447"/>
      <c r="CR133" s="447"/>
      <c r="CS133" s="447"/>
      <c r="CT133" s="447"/>
      <c r="CU133" s="447"/>
      <c r="CV133" s="447"/>
      <c r="CW133" s="448"/>
    </row>
    <row r="134" spans="1:101" s="939" customFormat="1" ht="15.75" customHeight="1" x14ac:dyDescent="0.25">
      <c r="A134" s="984" t="str">
        <f t="shared" si="93"/>
        <v/>
      </c>
      <c r="B134" s="985" t="str">
        <f t="shared" ca="1" si="94"/>
        <v xml:space="preserve"> </v>
      </c>
      <c r="C134" s="1579">
        <f t="shared" ca="1" si="95"/>
        <v>0</v>
      </c>
      <c r="D134" s="1566">
        <f t="shared" ca="1" si="96"/>
        <v>0</v>
      </c>
      <c r="E134" s="1527">
        <f t="shared" ca="1" si="96"/>
        <v>0</v>
      </c>
      <c r="F134" s="1527">
        <f t="shared" ca="1" si="96"/>
        <v>0</v>
      </c>
      <c r="G134" s="1527">
        <f t="shared" ca="1" si="96"/>
        <v>0</v>
      </c>
      <c r="H134" s="1527">
        <f t="shared" ca="1" si="96"/>
        <v>0</v>
      </c>
      <c r="I134" s="1527">
        <f t="shared" ca="1" si="96"/>
        <v>0</v>
      </c>
      <c r="J134" s="1527">
        <f t="shared" ca="1" si="96"/>
        <v>0</v>
      </c>
      <c r="K134" s="1531">
        <f t="shared" ca="1" si="96"/>
        <v>0</v>
      </c>
      <c r="L134" s="1531">
        <f t="shared" ca="1" si="96"/>
        <v>0</v>
      </c>
      <c r="M134" s="1531">
        <f t="shared" ca="1" si="96"/>
        <v>0</v>
      </c>
      <c r="N134" s="1531">
        <f t="shared" ca="1" si="96"/>
        <v>0</v>
      </c>
      <c r="O134" s="1531">
        <f t="shared" ca="1" si="96"/>
        <v>0</v>
      </c>
      <c r="P134" s="1531">
        <f t="shared" ca="1" si="96"/>
        <v>0</v>
      </c>
      <c r="Q134" s="1531">
        <f t="shared" ca="1" si="96"/>
        <v>0</v>
      </c>
      <c r="R134" s="1531">
        <f t="shared" ref="R134:Y134" ca="1" si="113">IF(ISNUMBER($B134),$B134*R52,0)</f>
        <v>0</v>
      </c>
      <c r="S134" s="1531">
        <f t="shared" ca="1" si="113"/>
        <v>0</v>
      </c>
      <c r="T134" s="1531">
        <f t="shared" ca="1" si="113"/>
        <v>0</v>
      </c>
      <c r="U134" s="1531">
        <f t="shared" ca="1" si="113"/>
        <v>0</v>
      </c>
      <c r="V134" s="1531">
        <f t="shared" ca="1" si="113"/>
        <v>0</v>
      </c>
      <c r="W134" s="1531">
        <f t="shared" ca="1" si="113"/>
        <v>0</v>
      </c>
      <c r="X134" s="1531">
        <f t="shared" ca="1" si="113"/>
        <v>0</v>
      </c>
      <c r="Y134" s="1531">
        <f t="shared" ca="1" si="113"/>
        <v>0</v>
      </c>
      <c r="Z134" s="1565"/>
      <c r="AA134" s="1526">
        <f t="shared" ca="1" si="98"/>
        <v>0</v>
      </c>
      <c r="AB134" s="1527">
        <f t="shared" ca="1" si="98"/>
        <v>0</v>
      </c>
      <c r="AC134" s="1527">
        <f t="shared" ca="1" si="98"/>
        <v>0</v>
      </c>
      <c r="AD134" s="1527">
        <f t="shared" ref="AD134:AM134" ca="1" si="114">IF(ISNUMBER($B134),$B134*AD52,0)</f>
        <v>0</v>
      </c>
      <c r="AE134" s="1527">
        <f t="shared" ca="1" si="114"/>
        <v>0</v>
      </c>
      <c r="AF134" s="1527">
        <f t="shared" ca="1" si="114"/>
        <v>0</v>
      </c>
      <c r="AG134" s="1527">
        <f t="shared" ca="1" si="114"/>
        <v>0</v>
      </c>
      <c r="AH134" s="1527">
        <f t="shared" ca="1" si="114"/>
        <v>0</v>
      </c>
      <c r="AI134" s="1527">
        <f t="shared" ca="1" si="114"/>
        <v>0</v>
      </c>
      <c r="AJ134" s="1527">
        <f t="shared" ca="1" si="114"/>
        <v>0</v>
      </c>
      <c r="AK134" s="1527">
        <f t="shared" ca="1" si="114"/>
        <v>0</v>
      </c>
      <c r="AL134" s="1527">
        <f t="shared" ca="1" si="114"/>
        <v>0</v>
      </c>
      <c r="AM134" s="1527">
        <f t="shared" ca="1" si="114"/>
        <v>0</v>
      </c>
      <c r="AN134" s="1486"/>
      <c r="AO134" s="1566">
        <f t="shared" ref="AO134:CI137" ca="1" si="115">IF(ISNUMBER($B134),$B134*AO52,0)</f>
        <v>0</v>
      </c>
      <c r="AP134" s="1531">
        <f t="shared" ca="1" si="101"/>
        <v>0</v>
      </c>
      <c r="AQ134" s="1527">
        <f t="shared" ca="1" si="101"/>
        <v>0</v>
      </c>
      <c r="AR134" s="1527">
        <f t="shared" ca="1" si="101"/>
        <v>0</v>
      </c>
      <c r="AS134" s="1527">
        <f t="shared" ca="1" si="115"/>
        <v>0</v>
      </c>
      <c r="AT134" s="1527">
        <f t="shared" ca="1" si="115"/>
        <v>0</v>
      </c>
      <c r="AU134" s="1527">
        <f t="shared" ca="1" si="115"/>
        <v>0</v>
      </c>
      <c r="AV134" s="1527">
        <f t="shared" ca="1" si="115"/>
        <v>0</v>
      </c>
      <c r="AW134" s="1527">
        <f t="shared" ca="1" si="115"/>
        <v>0</v>
      </c>
      <c r="AX134" s="1527">
        <f t="shared" ca="1" si="115"/>
        <v>0</v>
      </c>
      <c r="AY134" s="1527">
        <f t="shared" ca="1" si="115"/>
        <v>0</v>
      </c>
      <c r="AZ134" s="1527">
        <f t="shared" ca="1" si="115"/>
        <v>0</v>
      </c>
      <c r="BA134" s="1527">
        <f t="shared" ca="1" si="115"/>
        <v>0</v>
      </c>
      <c r="BB134" s="1527">
        <f t="shared" ca="1" si="115"/>
        <v>0</v>
      </c>
      <c r="BC134" s="1527">
        <f t="shared" ca="1" si="115"/>
        <v>0</v>
      </c>
      <c r="BD134" s="1527">
        <f t="shared" ca="1" si="115"/>
        <v>0</v>
      </c>
      <c r="BE134" s="1527">
        <f t="shared" ca="1" si="115"/>
        <v>0</v>
      </c>
      <c r="BF134" s="1527">
        <f t="shared" ca="1" si="115"/>
        <v>0</v>
      </c>
      <c r="BG134" s="1527">
        <f t="shared" ca="1" si="115"/>
        <v>0</v>
      </c>
      <c r="BH134" s="1527">
        <f t="shared" ca="1" si="115"/>
        <v>0</v>
      </c>
      <c r="BI134" s="1527">
        <f t="shared" ca="1" si="115"/>
        <v>0</v>
      </c>
      <c r="BJ134" s="1527">
        <f t="shared" ca="1" si="115"/>
        <v>0</v>
      </c>
      <c r="BK134" s="1527">
        <f t="shared" ca="1" si="115"/>
        <v>0</v>
      </c>
      <c r="BL134" s="1527">
        <f t="shared" ca="1" si="115"/>
        <v>0</v>
      </c>
      <c r="BM134" s="1527">
        <f t="shared" ca="1" si="115"/>
        <v>0</v>
      </c>
      <c r="BN134" s="1527">
        <f t="shared" ca="1" si="115"/>
        <v>0</v>
      </c>
      <c r="BO134" s="1527">
        <f t="shared" ca="1" si="115"/>
        <v>0</v>
      </c>
      <c r="BP134" s="1527">
        <f t="shared" ca="1" si="115"/>
        <v>0</v>
      </c>
      <c r="BQ134" s="1527">
        <f t="shared" ca="1" si="115"/>
        <v>0</v>
      </c>
      <c r="BR134" s="1527">
        <f t="shared" ca="1" si="115"/>
        <v>0</v>
      </c>
      <c r="BS134" s="1527">
        <f t="shared" ca="1" si="115"/>
        <v>0</v>
      </c>
      <c r="BT134" s="1527">
        <f t="shared" ca="1" si="115"/>
        <v>0</v>
      </c>
      <c r="BU134" s="1527">
        <f t="shared" ca="1" si="115"/>
        <v>0</v>
      </c>
      <c r="BV134" s="1527">
        <f t="shared" ca="1" si="115"/>
        <v>0</v>
      </c>
      <c r="BW134" s="1527">
        <f t="shared" ca="1" si="115"/>
        <v>0</v>
      </c>
      <c r="BX134" s="1527">
        <f t="shared" ca="1" si="115"/>
        <v>0</v>
      </c>
      <c r="BY134" s="1527">
        <f t="shared" ca="1" si="115"/>
        <v>0</v>
      </c>
      <c r="BZ134" s="1527">
        <f t="shared" ca="1" si="115"/>
        <v>0</v>
      </c>
      <c r="CA134" s="1527">
        <f t="shared" ca="1" si="115"/>
        <v>0</v>
      </c>
      <c r="CB134" s="1527">
        <f t="shared" ca="1" si="115"/>
        <v>0</v>
      </c>
      <c r="CC134" s="1527">
        <f t="shared" ca="1" si="115"/>
        <v>0</v>
      </c>
      <c r="CD134" s="1527">
        <f t="shared" ca="1" si="115"/>
        <v>0</v>
      </c>
      <c r="CE134" s="1527">
        <f t="shared" ca="1" si="115"/>
        <v>0</v>
      </c>
      <c r="CF134" s="1527">
        <f t="shared" ca="1" si="115"/>
        <v>0</v>
      </c>
      <c r="CG134" s="1527">
        <f t="shared" ca="1" si="115"/>
        <v>0</v>
      </c>
      <c r="CH134" s="1527">
        <f t="shared" ca="1" si="115"/>
        <v>0</v>
      </c>
      <c r="CI134" s="1567">
        <f t="shared" ca="1" si="115"/>
        <v>0</v>
      </c>
      <c r="CM134" s="446"/>
      <c r="CN134" s="447"/>
      <c r="CO134" s="447"/>
      <c r="CP134" s="447"/>
      <c r="CQ134" s="447"/>
      <c r="CR134" s="447"/>
      <c r="CS134" s="447"/>
      <c r="CT134" s="447"/>
      <c r="CU134" s="447"/>
      <c r="CV134" s="447"/>
      <c r="CW134" s="448"/>
    </row>
    <row r="135" spans="1:101" s="939" customFormat="1" ht="15.75" customHeight="1" x14ac:dyDescent="0.25">
      <c r="A135" s="984" t="str">
        <f t="shared" si="93"/>
        <v/>
      </c>
      <c r="B135" s="985" t="str">
        <f t="shared" ca="1" si="94"/>
        <v xml:space="preserve"> </v>
      </c>
      <c r="C135" s="1579">
        <f t="shared" ca="1" si="95"/>
        <v>0</v>
      </c>
      <c r="D135" s="1566">
        <f t="shared" ca="1" si="96"/>
        <v>0</v>
      </c>
      <c r="E135" s="1527">
        <f t="shared" ca="1" si="96"/>
        <v>0</v>
      </c>
      <c r="F135" s="1527">
        <f t="shared" ca="1" si="96"/>
        <v>0</v>
      </c>
      <c r="G135" s="1527">
        <f t="shared" ca="1" si="96"/>
        <v>0</v>
      </c>
      <c r="H135" s="1527">
        <f t="shared" ca="1" si="96"/>
        <v>0</v>
      </c>
      <c r="I135" s="1527">
        <f t="shared" ca="1" si="96"/>
        <v>0</v>
      </c>
      <c r="J135" s="1527">
        <f t="shared" ca="1" si="96"/>
        <v>0</v>
      </c>
      <c r="K135" s="1531">
        <f t="shared" ca="1" si="96"/>
        <v>0</v>
      </c>
      <c r="L135" s="1531">
        <f t="shared" ca="1" si="96"/>
        <v>0</v>
      </c>
      <c r="M135" s="1531">
        <f t="shared" ca="1" si="96"/>
        <v>0</v>
      </c>
      <c r="N135" s="1531">
        <f t="shared" ca="1" si="96"/>
        <v>0</v>
      </c>
      <c r="O135" s="1531">
        <f t="shared" ca="1" si="96"/>
        <v>0</v>
      </c>
      <c r="P135" s="1531">
        <f t="shared" ca="1" si="96"/>
        <v>0</v>
      </c>
      <c r="Q135" s="1531">
        <f t="shared" ca="1" si="96"/>
        <v>0</v>
      </c>
      <c r="R135" s="1531">
        <f t="shared" ref="R135:Y135" ca="1" si="116">IF(ISNUMBER($B135),$B135*R53,0)</f>
        <v>0</v>
      </c>
      <c r="S135" s="1531">
        <f t="shared" ca="1" si="116"/>
        <v>0</v>
      </c>
      <c r="T135" s="1531">
        <f t="shared" ca="1" si="116"/>
        <v>0</v>
      </c>
      <c r="U135" s="1531">
        <f t="shared" ca="1" si="116"/>
        <v>0</v>
      </c>
      <c r="V135" s="1531">
        <f t="shared" ca="1" si="116"/>
        <v>0</v>
      </c>
      <c r="W135" s="1531">
        <f t="shared" ca="1" si="116"/>
        <v>0</v>
      </c>
      <c r="X135" s="1531">
        <f t="shared" ca="1" si="116"/>
        <v>0</v>
      </c>
      <c r="Y135" s="1531">
        <f t="shared" ca="1" si="116"/>
        <v>0</v>
      </c>
      <c r="Z135" s="1565"/>
      <c r="AA135" s="1526">
        <f t="shared" ca="1" si="98"/>
        <v>0</v>
      </c>
      <c r="AB135" s="1527">
        <f t="shared" ca="1" si="98"/>
        <v>0</v>
      </c>
      <c r="AC135" s="1527">
        <f t="shared" ca="1" si="98"/>
        <v>0</v>
      </c>
      <c r="AD135" s="1527">
        <f t="shared" ref="AD135:AM135" ca="1" si="117">IF(ISNUMBER($B135),$B135*AD53,0)</f>
        <v>0</v>
      </c>
      <c r="AE135" s="1527">
        <f t="shared" ca="1" si="117"/>
        <v>0</v>
      </c>
      <c r="AF135" s="1527">
        <f t="shared" ca="1" si="117"/>
        <v>0</v>
      </c>
      <c r="AG135" s="1527">
        <f t="shared" ca="1" si="117"/>
        <v>0</v>
      </c>
      <c r="AH135" s="1527">
        <f t="shared" ca="1" si="117"/>
        <v>0</v>
      </c>
      <c r="AI135" s="1527">
        <f t="shared" ca="1" si="117"/>
        <v>0</v>
      </c>
      <c r="AJ135" s="1527">
        <f t="shared" ca="1" si="117"/>
        <v>0</v>
      </c>
      <c r="AK135" s="1527">
        <f t="shared" ca="1" si="117"/>
        <v>0</v>
      </c>
      <c r="AL135" s="1527">
        <f t="shared" ca="1" si="117"/>
        <v>0</v>
      </c>
      <c r="AM135" s="1527">
        <f t="shared" ca="1" si="117"/>
        <v>0</v>
      </c>
      <c r="AN135" s="1486"/>
      <c r="AO135" s="1566">
        <f t="shared" ca="1" si="115"/>
        <v>0</v>
      </c>
      <c r="AP135" s="1531">
        <f t="shared" ca="1" si="101"/>
        <v>0</v>
      </c>
      <c r="AQ135" s="1527">
        <f t="shared" ca="1" si="101"/>
        <v>0</v>
      </c>
      <c r="AR135" s="1527">
        <f t="shared" ca="1" si="101"/>
        <v>0</v>
      </c>
      <c r="AS135" s="1527">
        <f t="shared" ca="1" si="115"/>
        <v>0</v>
      </c>
      <c r="AT135" s="1527">
        <f t="shared" ca="1" si="115"/>
        <v>0</v>
      </c>
      <c r="AU135" s="1527">
        <f t="shared" ca="1" si="115"/>
        <v>0</v>
      </c>
      <c r="AV135" s="1527">
        <f t="shared" ca="1" si="115"/>
        <v>0</v>
      </c>
      <c r="AW135" s="1527">
        <f t="shared" ca="1" si="115"/>
        <v>0</v>
      </c>
      <c r="AX135" s="1527">
        <f t="shared" ca="1" si="115"/>
        <v>0</v>
      </c>
      <c r="AY135" s="1527">
        <f t="shared" ca="1" si="115"/>
        <v>0</v>
      </c>
      <c r="AZ135" s="1527">
        <f t="shared" ca="1" si="115"/>
        <v>0</v>
      </c>
      <c r="BA135" s="1527">
        <f t="shared" ca="1" si="115"/>
        <v>0</v>
      </c>
      <c r="BB135" s="1527">
        <f t="shared" ca="1" si="115"/>
        <v>0</v>
      </c>
      <c r="BC135" s="1527">
        <f t="shared" ca="1" si="115"/>
        <v>0</v>
      </c>
      <c r="BD135" s="1527">
        <f t="shared" ca="1" si="115"/>
        <v>0</v>
      </c>
      <c r="BE135" s="1527">
        <f t="shared" ca="1" si="115"/>
        <v>0</v>
      </c>
      <c r="BF135" s="1527">
        <f t="shared" ca="1" si="115"/>
        <v>0</v>
      </c>
      <c r="BG135" s="1527">
        <f t="shared" ca="1" si="115"/>
        <v>0</v>
      </c>
      <c r="BH135" s="1527">
        <f t="shared" ca="1" si="115"/>
        <v>0</v>
      </c>
      <c r="BI135" s="1527">
        <f t="shared" ca="1" si="115"/>
        <v>0</v>
      </c>
      <c r="BJ135" s="1527">
        <f t="shared" ca="1" si="115"/>
        <v>0</v>
      </c>
      <c r="BK135" s="1527">
        <f t="shared" ca="1" si="115"/>
        <v>0</v>
      </c>
      <c r="BL135" s="1527">
        <f t="shared" ca="1" si="115"/>
        <v>0</v>
      </c>
      <c r="BM135" s="1527">
        <f t="shared" ca="1" si="115"/>
        <v>0</v>
      </c>
      <c r="BN135" s="1527">
        <f t="shared" ca="1" si="115"/>
        <v>0</v>
      </c>
      <c r="BO135" s="1527">
        <f t="shared" ca="1" si="115"/>
        <v>0</v>
      </c>
      <c r="BP135" s="1527">
        <f t="shared" ca="1" si="115"/>
        <v>0</v>
      </c>
      <c r="BQ135" s="1527">
        <f t="shared" ca="1" si="115"/>
        <v>0</v>
      </c>
      <c r="BR135" s="1527">
        <f t="shared" ca="1" si="115"/>
        <v>0</v>
      </c>
      <c r="BS135" s="1527">
        <f t="shared" ca="1" si="115"/>
        <v>0</v>
      </c>
      <c r="BT135" s="1527">
        <f t="shared" ca="1" si="115"/>
        <v>0</v>
      </c>
      <c r="BU135" s="1527">
        <f t="shared" ca="1" si="115"/>
        <v>0</v>
      </c>
      <c r="BV135" s="1527">
        <f t="shared" ca="1" si="115"/>
        <v>0</v>
      </c>
      <c r="BW135" s="1527">
        <f t="shared" ca="1" si="115"/>
        <v>0</v>
      </c>
      <c r="BX135" s="1527">
        <f t="shared" ca="1" si="115"/>
        <v>0</v>
      </c>
      <c r="BY135" s="1527">
        <f t="shared" ca="1" si="115"/>
        <v>0</v>
      </c>
      <c r="BZ135" s="1527">
        <f t="shared" ca="1" si="115"/>
        <v>0</v>
      </c>
      <c r="CA135" s="1527">
        <f t="shared" ca="1" si="115"/>
        <v>0</v>
      </c>
      <c r="CB135" s="1527">
        <f t="shared" ca="1" si="115"/>
        <v>0</v>
      </c>
      <c r="CC135" s="1527">
        <f t="shared" ca="1" si="115"/>
        <v>0</v>
      </c>
      <c r="CD135" s="1527">
        <f t="shared" ca="1" si="115"/>
        <v>0</v>
      </c>
      <c r="CE135" s="1527">
        <f t="shared" ca="1" si="115"/>
        <v>0</v>
      </c>
      <c r="CF135" s="1527">
        <f t="shared" ca="1" si="115"/>
        <v>0</v>
      </c>
      <c r="CG135" s="1527">
        <f t="shared" ca="1" si="115"/>
        <v>0</v>
      </c>
      <c r="CH135" s="1527">
        <f t="shared" ca="1" si="115"/>
        <v>0</v>
      </c>
      <c r="CI135" s="1567">
        <f t="shared" ca="1" si="115"/>
        <v>0</v>
      </c>
      <c r="CM135" s="446"/>
      <c r="CN135" s="447"/>
      <c r="CO135" s="447"/>
      <c r="CP135" s="447"/>
      <c r="CQ135" s="447"/>
      <c r="CR135" s="447"/>
      <c r="CS135" s="447"/>
      <c r="CT135" s="447"/>
      <c r="CU135" s="447"/>
      <c r="CV135" s="447"/>
      <c r="CW135" s="448"/>
    </row>
    <row r="136" spans="1:101" s="939" customFormat="1" ht="15.75" customHeight="1" x14ac:dyDescent="0.25">
      <c r="A136" s="984" t="str">
        <f t="shared" si="93"/>
        <v/>
      </c>
      <c r="B136" s="985" t="str">
        <f t="shared" ca="1" si="94"/>
        <v xml:space="preserve"> </v>
      </c>
      <c r="C136" s="1579">
        <f t="shared" ca="1" si="95"/>
        <v>0</v>
      </c>
      <c r="D136" s="1566">
        <f t="shared" ca="1" si="96"/>
        <v>0</v>
      </c>
      <c r="E136" s="1527">
        <f t="shared" ca="1" si="96"/>
        <v>0</v>
      </c>
      <c r="F136" s="1527">
        <f t="shared" ca="1" si="96"/>
        <v>0</v>
      </c>
      <c r="G136" s="1527">
        <f t="shared" ca="1" si="96"/>
        <v>0</v>
      </c>
      <c r="H136" s="1527">
        <f t="shared" ca="1" si="96"/>
        <v>0</v>
      </c>
      <c r="I136" s="1527">
        <f t="shared" ca="1" si="96"/>
        <v>0</v>
      </c>
      <c r="J136" s="1527">
        <f t="shared" ca="1" si="96"/>
        <v>0</v>
      </c>
      <c r="K136" s="1531">
        <f t="shared" ca="1" si="96"/>
        <v>0</v>
      </c>
      <c r="L136" s="1531">
        <f t="shared" ca="1" si="96"/>
        <v>0</v>
      </c>
      <c r="M136" s="1531">
        <f t="shared" ca="1" si="96"/>
        <v>0</v>
      </c>
      <c r="N136" s="1531">
        <f t="shared" ca="1" si="96"/>
        <v>0</v>
      </c>
      <c r="O136" s="1531">
        <f t="shared" ca="1" si="96"/>
        <v>0</v>
      </c>
      <c r="P136" s="1531">
        <f t="shared" ca="1" si="96"/>
        <v>0</v>
      </c>
      <c r="Q136" s="1531">
        <f t="shared" ca="1" si="96"/>
        <v>0</v>
      </c>
      <c r="R136" s="1531">
        <f t="shared" ref="R136:Y136" ca="1" si="118">IF(ISNUMBER($B136),$B136*R54,0)</f>
        <v>0</v>
      </c>
      <c r="S136" s="1531">
        <f t="shared" ca="1" si="118"/>
        <v>0</v>
      </c>
      <c r="T136" s="1531">
        <f t="shared" ca="1" si="118"/>
        <v>0</v>
      </c>
      <c r="U136" s="1531">
        <f t="shared" ca="1" si="118"/>
        <v>0</v>
      </c>
      <c r="V136" s="1531">
        <f t="shared" ca="1" si="118"/>
        <v>0</v>
      </c>
      <c r="W136" s="1531">
        <f t="shared" ca="1" si="118"/>
        <v>0</v>
      </c>
      <c r="X136" s="1531">
        <f t="shared" ca="1" si="118"/>
        <v>0</v>
      </c>
      <c r="Y136" s="1531">
        <f t="shared" ca="1" si="118"/>
        <v>0</v>
      </c>
      <c r="Z136" s="1565"/>
      <c r="AA136" s="1526">
        <f t="shared" ca="1" si="98"/>
        <v>0</v>
      </c>
      <c r="AB136" s="1527">
        <f t="shared" ca="1" si="98"/>
        <v>0</v>
      </c>
      <c r="AC136" s="1527">
        <f t="shared" ca="1" si="98"/>
        <v>0</v>
      </c>
      <c r="AD136" s="1527">
        <f t="shared" ref="AD136:AM136" ca="1" si="119">IF(ISNUMBER($B136),$B136*AD54,0)</f>
        <v>0</v>
      </c>
      <c r="AE136" s="1527">
        <f t="shared" ca="1" si="119"/>
        <v>0</v>
      </c>
      <c r="AF136" s="1527">
        <f t="shared" ca="1" si="119"/>
        <v>0</v>
      </c>
      <c r="AG136" s="1527">
        <f t="shared" ca="1" si="119"/>
        <v>0</v>
      </c>
      <c r="AH136" s="1527">
        <f t="shared" ca="1" si="119"/>
        <v>0</v>
      </c>
      <c r="AI136" s="1527">
        <f t="shared" ca="1" si="119"/>
        <v>0</v>
      </c>
      <c r="AJ136" s="1527">
        <f t="shared" ca="1" si="119"/>
        <v>0</v>
      </c>
      <c r="AK136" s="1527">
        <f t="shared" ca="1" si="119"/>
        <v>0</v>
      </c>
      <c r="AL136" s="1527">
        <f t="shared" ca="1" si="119"/>
        <v>0</v>
      </c>
      <c r="AM136" s="1527">
        <f t="shared" ca="1" si="119"/>
        <v>0</v>
      </c>
      <c r="AN136" s="1486"/>
      <c r="AO136" s="1566">
        <f t="shared" ca="1" si="115"/>
        <v>0</v>
      </c>
      <c r="AP136" s="1531">
        <f t="shared" ca="1" si="101"/>
        <v>0</v>
      </c>
      <c r="AQ136" s="1527">
        <f t="shared" ca="1" si="101"/>
        <v>0</v>
      </c>
      <c r="AR136" s="1527">
        <f t="shared" ca="1" si="101"/>
        <v>0</v>
      </c>
      <c r="AS136" s="1527">
        <f t="shared" ca="1" si="115"/>
        <v>0</v>
      </c>
      <c r="AT136" s="1527">
        <f t="shared" ca="1" si="115"/>
        <v>0</v>
      </c>
      <c r="AU136" s="1527">
        <f t="shared" ca="1" si="115"/>
        <v>0</v>
      </c>
      <c r="AV136" s="1527">
        <f t="shared" ca="1" si="115"/>
        <v>0</v>
      </c>
      <c r="AW136" s="1527">
        <f t="shared" ca="1" si="115"/>
        <v>0</v>
      </c>
      <c r="AX136" s="1527">
        <f t="shared" ca="1" si="115"/>
        <v>0</v>
      </c>
      <c r="AY136" s="1527">
        <f t="shared" ca="1" si="115"/>
        <v>0</v>
      </c>
      <c r="AZ136" s="1527">
        <f t="shared" ca="1" si="115"/>
        <v>0</v>
      </c>
      <c r="BA136" s="1527">
        <f t="shared" ca="1" si="115"/>
        <v>0</v>
      </c>
      <c r="BB136" s="1527">
        <f t="shared" ca="1" si="115"/>
        <v>0</v>
      </c>
      <c r="BC136" s="1527">
        <f t="shared" ca="1" si="115"/>
        <v>0</v>
      </c>
      <c r="BD136" s="1527">
        <f t="shared" ca="1" si="115"/>
        <v>0</v>
      </c>
      <c r="BE136" s="1527">
        <f t="shared" ca="1" si="115"/>
        <v>0</v>
      </c>
      <c r="BF136" s="1527">
        <f t="shared" ca="1" si="115"/>
        <v>0</v>
      </c>
      <c r="BG136" s="1527">
        <f t="shared" ca="1" si="115"/>
        <v>0</v>
      </c>
      <c r="BH136" s="1527">
        <f t="shared" ca="1" si="115"/>
        <v>0</v>
      </c>
      <c r="BI136" s="1527">
        <f t="shared" ca="1" si="115"/>
        <v>0</v>
      </c>
      <c r="BJ136" s="1527">
        <f t="shared" ca="1" si="115"/>
        <v>0</v>
      </c>
      <c r="BK136" s="1527">
        <f t="shared" ca="1" si="115"/>
        <v>0</v>
      </c>
      <c r="BL136" s="1527">
        <f t="shared" ca="1" si="115"/>
        <v>0</v>
      </c>
      <c r="BM136" s="1527">
        <f t="shared" ca="1" si="115"/>
        <v>0</v>
      </c>
      <c r="BN136" s="1527">
        <f t="shared" ca="1" si="115"/>
        <v>0</v>
      </c>
      <c r="BO136" s="1527">
        <f t="shared" ca="1" si="115"/>
        <v>0</v>
      </c>
      <c r="BP136" s="1527">
        <f t="shared" ca="1" si="115"/>
        <v>0</v>
      </c>
      <c r="BQ136" s="1527">
        <f t="shared" ca="1" si="115"/>
        <v>0</v>
      </c>
      <c r="BR136" s="1527">
        <f t="shared" ca="1" si="115"/>
        <v>0</v>
      </c>
      <c r="BS136" s="1527">
        <f t="shared" ca="1" si="115"/>
        <v>0</v>
      </c>
      <c r="BT136" s="1527">
        <f t="shared" ca="1" si="115"/>
        <v>0</v>
      </c>
      <c r="BU136" s="1527">
        <f t="shared" ca="1" si="115"/>
        <v>0</v>
      </c>
      <c r="BV136" s="1527">
        <f t="shared" ca="1" si="115"/>
        <v>0</v>
      </c>
      <c r="BW136" s="1527">
        <f t="shared" ca="1" si="115"/>
        <v>0</v>
      </c>
      <c r="BX136" s="1527">
        <f t="shared" ca="1" si="115"/>
        <v>0</v>
      </c>
      <c r="BY136" s="1527">
        <f t="shared" ca="1" si="115"/>
        <v>0</v>
      </c>
      <c r="BZ136" s="1527">
        <f t="shared" ca="1" si="115"/>
        <v>0</v>
      </c>
      <c r="CA136" s="1527">
        <f t="shared" ca="1" si="115"/>
        <v>0</v>
      </c>
      <c r="CB136" s="1527">
        <f t="shared" ca="1" si="115"/>
        <v>0</v>
      </c>
      <c r="CC136" s="1527">
        <f t="shared" ca="1" si="115"/>
        <v>0</v>
      </c>
      <c r="CD136" s="1527">
        <f t="shared" ca="1" si="115"/>
        <v>0</v>
      </c>
      <c r="CE136" s="1527">
        <f t="shared" ca="1" si="115"/>
        <v>0</v>
      </c>
      <c r="CF136" s="1527">
        <f t="shared" ca="1" si="115"/>
        <v>0</v>
      </c>
      <c r="CG136" s="1527">
        <f t="shared" ca="1" si="115"/>
        <v>0</v>
      </c>
      <c r="CH136" s="1527">
        <f t="shared" ca="1" si="115"/>
        <v>0</v>
      </c>
      <c r="CI136" s="1567">
        <f t="shared" ca="1" si="115"/>
        <v>0</v>
      </c>
      <c r="CM136" s="446"/>
      <c r="CN136" s="447"/>
      <c r="CO136" s="447"/>
      <c r="CP136" s="447"/>
      <c r="CQ136" s="447"/>
      <c r="CR136" s="447"/>
      <c r="CS136" s="447"/>
      <c r="CT136" s="447"/>
      <c r="CU136" s="447"/>
      <c r="CV136" s="447"/>
      <c r="CW136" s="448"/>
    </row>
    <row r="137" spans="1:101" s="939" customFormat="1" ht="15.75" customHeight="1" thickBot="1" x14ac:dyDescent="0.3">
      <c r="A137" s="986" t="str">
        <f t="shared" si="93"/>
        <v/>
      </c>
      <c r="B137" s="987" t="str">
        <f t="shared" ca="1" si="94"/>
        <v xml:space="preserve"> </v>
      </c>
      <c r="C137" s="1580">
        <f t="shared" ca="1" si="95"/>
        <v>0</v>
      </c>
      <c r="D137" s="1562">
        <f t="shared" ca="1" si="96"/>
        <v>0</v>
      </c>
      <c r="E137" s="1522">
        <f t="shared" ca="1" si="96"/>
        <v>0</v>
      </c>
      <c r="F137" s="1522">
        <f t="shared" ca="1" si="96"/>
        <v>0</v>
      </c>
      <c r="G137" s="1522">
        <f t="shared" ca="1" si="96"/>
        <v>0</v>
      </c>
      <c r="H137" s="1522">
        <f t="shared" ca="1" si="96"/>
        <v>0</v>
      </c>
      <c r="I137" s="1522">
        <f t="shared" ca="1" si="96"/>
        <v>0</v>
      </c>
      <c r="J137" s="1522">
        <f t="shared" ca="1" si="96"/>
        <v>0</v>
      </c>
      <c r="K137" s="1568">
        <f t="shared" ca="1" si="96"/>
        <v>0</v>
      </c>
      <c r="L137" s="1568">
        <f t="shared" ca="1" si="96"/>
        <v>0</v>
      </c>
      <c r="M137" s="1568">
        <f t="shared" ca="1" si="96"/>
        <v>0</v>
      </c>
      <c r="N137" s="1568">
        <f t="shared" ca="1" si="96"/>
        <v>0</v>
      </c>
      <c r="O137" s="1568">
        <f t="shared" ca="1" si="96"/>
        <v>0</v>
      </c>
      <c r="P137" s="1568">
        <f t="shared" ca="1" si="96"/>
        <v>0</v>
      </c>
      <c r="Q137" s="1568">
        <f t="shared" ca="1" si="96"/>
        <v>0</v>
      </c>
      <c r="R137" s="1568">
        <f t="shared" ref="R137:Y137" ca="1" si="120">IF(ISNUMBER($B137),$B137*R55,0)</f>
        <v>0</v>
      </c>
      <c r="S137" s="1568">
        <f t="shared" ca="1" si="120"/>
        <v>0</v>
      </c>
      <c r="T137" s="1568">
        <f t="shared" ca="1" si="120"/>
        <v>0</v>
      </c>
      <c r="U137" s="1568">
        <f t="shared" ca="1" si="120"/>
        <v>0</v>
      </c>
      <c r="V137" s="1568">
        <f t="shared" ca="1" si="120"/>
        <v>0</v>
      </c>
      <c r="W137" s="1568">
        <f t="shared" ca="1" si="120"/>
        <v>0</v>
      </c>
      <c r="X137" s="1568">
        <f t="shared" ca="1" si="120"/>
        <v>0</v>
      </c>
      <c r="Y137" s="1568">
        <f t="shared" ca="1" si="120"/>
        <v>0</v>
      </c>
      <c r="Z137" s="1565"/>
      <c r="AA137" s="1962">
        <f t="shared" ca="1" si="98"/>
        <v>0</v>
      </c>
      <c r="AB137" s="1522">
        <f t="shared" ca="1" si="98"/>
        <v>0</v>
      </c>
      <c r="AC137" s="1522">
        <f t="shared" ca="1" si="98"/>
        <v>0</v>
      </c>
      <c r="AD137" s="1522">
        <f t="shared" ref="AD137:AM137" ca="1" si="121">IF(ISNUMBER($B137),$B137*AD55,0)</f>
        <v>0</v>
      </c>
      <c r="AE137" s="1522">
        <f t="shared" ca="1" si="121"/>
        <v>0</v>
      </c>
      <c r="AF137" s="1522">
        <f t="shared" ca="1" si="121"/>
        <v>0</v>
      </c>
      <c r="AG137" s="1522">
        <f t="shared" ca="1" si="121"/>
        <v>0</v>
      </c>
      <c r="AH137" s="1522">
        <f t="shared" ca="1" si="121"/>
        <v>0</v>
      </c>
      <c r="AI137" s="1522">
        <f t="shared" ca="1" si="121"/>
        <v>0</v>
      </c>
      <c r="AJ137" s="1522">
        <f t="shared" ca="1" si="121"/>
        <v>0</v>
      </c>
      <c r="AK137" s="1522">
        <f t="shared" ca="1" si="121"/>
        <v>0</v>
      </c>
      <c r="AL137" s="1522">
        <f t="shared" ca="1" si="121"/>
        <v>0</v>
      </c>
      <c r="AM137" s="1522">
        <f t="shared" ca="1" si="121"/>
        <v>0</v>
      </c>
      <c r="AN137" s="1486"/>
      <c r="AO137" s="1562">
        <f t="shared" ca="1" si="115"/>
        <v>0</v>
      </c>
      <c r="AP137" s="1568">
        <f t="shared" ca="1" si="101"/>
        <v>0</v>
      </c>
      <c r="AQ137" s="1522">
        <f t="shared" ca="1" si="101"/>
        <v>0</v>
      </c>
      <c r="AR137" s="1522">
        <f t="shared" ca="1" si="101"/>
        <v>0</v>
      </c>
      <c r="AS137" s="1522">
        <f t="shared" ca="1" si="115"/>
        <v>0</v>
      </c>
      <c r="AT137" s="1522">
        <f t="shared" ca="1" si="115"/>
        <v>0</v>
      </c>
      <c r="AU137" s="1522">
        <f t="shared" ca="1" si="115"/>
        <v>0</v>
      </c>
      <c r="AV137" s="1522">
        <f t="shared" ca="1" si="115"/>
        <v>0</v>
      </c>
      <c r="AW137" s="1522">
        <f t="shared" ca="1" si="115"/>
        <v>0</v>
      </c>
      <c r="AX137" s="1522">
        <f t="shared" ca="1" si="115"/>
        <v>0</v>
      </c>
      <c r="AY137" s="1522">
        <f t="shared" ca="1" si="115"/>
        <v>0</v>
      </c>
      <c r="AZ137" s="1522">
        <f t="shared" ca="1" si="115"/>
        <v>0</v>
      </c>
      <c r="BA137" s="1522">
        <f t="shared" ca="1" si="115"/>
        <v>0</v>
      </c>
      <c r="BB137" s="1522">
        <f t="shared" ca="1" si="115"/>
        <v>0</v>
      </c>
      <c r="BC137" s="1522">
        <f t="shared" ca="1" si="115"/>
        <v>0</v>
      </c>
      <c r="BD137" s="1522">
        <f t="shared" ca="1" si="115"/>
        <v>0</v>
      </c>
      <c r="BE137" s="1522">
        <f t="shared" ca="1" si="115"/>
        <v>0</v>
      </c>
      <c r="BF137" s="1522">
        <f t="shared" ca="1" si="115"/>
        <v>0</v>
      </c>
      <c r="BG137" s="1522">
        <f t="shared" ca="1" si="115"/>
        <v>0</v>
      </c>
      <c r="BH137" s="1522">
        <f t="shared" ca="1" si="115"/>
        <v>0</v>
      </c>
      <c r="BI137" s="1522">
        <f t="shared" ca="1" si="115"/>
        <v>0</v>
      </c>
      <c r="BJ137" s="1522">
        <f t="shared" ca="1" si="115"/>
        <v>0</v>
      </c>
      <c r="BK137" s="1522">
        <f t="shared" ca="1" si="115"/>
        <v>0</v>
      </c>
      <c r="BL137" s="1522">
        <f t="shared" ca="1" si="115"/>
        <v>0</v>
      </c>
      <c r="BM137" s="1522">
        <f t="shared" ca="1" si="115"/>
        <v>0</v>
      </c>
      <c r="BN137" s="1522">
        <f t="shared" ca="1" si="115"/>
        <v>0</v>
      </c>
      <c r="BO137" s="1522">
        <f t="shared" ca="1" si="115"/>
        <v>0</v>
      </c>
      <c r="BP137" s="1522">
        <f t="shared" ca="1" si="115"/>
        <v>0</v>
      </c>
      <c r="BQ137" s="1522">
        <f t="shared" ca="1" si="115"/>
        <v>0</v>
      </c>
      <c r="BR137" s="1522">
        <f t="shared" ca="1" si="115"/>
        <v>0</v>
      </c>
      <c r="BS137" s="1522">
        <f t="shared" ca="1" si="115"/>
        <v>0</v>
      </c>
      <c r="BT137" s="1522">
        <f t="shared" ca="1" si="115"/>
        <v>0</v>
      </c>
      <c r="BU137" s="1522">
        <f t="shared" ca="1" si="115"/>
        <v>0</v>
      </c>
      <c r="BV137" s="1522">
        <f t="shared" ca="1" si="115"/>
        <v>0</v>
      </c>
      <c r="BW137" s="1522">
        <f t="shared" ca="1" si="115"/>
        <v>0</v>
      </c>
      <c r="BX137" s="1522">
        <f t="shared" ca="1" si="115"/>
        <v>0</v>
      </c>
      <c r="BY137" s="1522">
        <f t="shared" ca="1" si="115"/>
        <v>0</v>
      </c>
      <c r="BZ137" s="1522">
        <f t="shared" ca="1" si="115"/>
        <v>0</v>
      </c>
      <c r="CA137" s="1522">
        <f t="shared" ca="1" si="115"/>
        <v>0</v>
      </c>
      <c r="CB137" s="1522">
        <f t="shared" ca="1" si="115"/>
        <v>0</v>
      </c>
      <c r="CC137" s="1522">
        <f t="shared" ca="1" si="115"/>
        <v>0</v>
      </c>
      <c r="CD137" s="1522">
        <f t="shared" ca="1" si="115"/>
        <v>0</v>
      </c>
      <c r="CE137" s="1522">
        <f t="shared" ca="1" si="115"/>
        <v>0</v>
      </c>
      <c r="CF137" s="1522">
        <f t="shared" ca="1" si="115"/>
        <v>0</v>
      </c>
      <c r="CG137" s="1522">
        <f t="shared" ca="1" si="115"/>
        <v>0</v>
      </c>
      <c r="CH137" s="1522">
        <f t="shared" ca="1" si="115"/>
        <v>0</v>
      </c>
      <c r="CI137" s="1523">
        <f t="shared" ca="1" si="115"/>
        <v>0</v>
      </c>
      <c r="CM137" s="446"/>
      <c r="CN137" s="447"/>
      <c r="CO137" s="447"/>
      <c r="CP137" s="447"/>
      <c r="CQ137" s="447"/>
      <c r="CR137" s="447"/>
      <c r="CS137" s="447"/>
      <c r="CT137" s="447"/>
      <c r="CU137" s="447"/>
      <c r="CV137" s="447"/>
      <c r="CW137" s="448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449"/>
      <c r="CN138" s="450"/>
      <c r="CO138" s="450"/>
      <c r="CP138" s="450"/>
      <c r="CQ138" s="450"/>
      <c r="CR138" s="450"/>
      <c r="CS138" s="450"/>
      <c r="CT138" s="450"/>
      <c r="CU138" s="450"/>
      <c r="CV138" s="450"/>
      <c r="CW138" s="451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122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449"/>
      <c r="CN139" s="450"/>
      <c r="CO139" s="450"/>
      <c r="CP139" s="450"/>
      <c r="CQ139" s="450"/>
      <c r="CR139" s="450"/>
      <c r="CS139" s="450"/>
      <c r="CT139" s="450"/>
      <c r="CU139" s="450"/>
      <c r="CV139" s="450"/>
      <c r="CW139" s="451"/>
    </row>
    <row r="140" spans="1:101" s="939" customFormat="1" ht="15.75" customHeight="1" x14ac:dyDescent="0.25">
      <c r="A140" s="952" t="str">
        <f t="shared" ref="A140:A151" si="123">IF(TRIM(A58)="","",A58)</f>
        <v>Biogas waterzuivering (Nm³)</v>
      </c>
      <c r="B140" s="989">
        <f t="shared" ref="B140:B149" ca="1" si="124">IF(TRIM(A140)=""," ",INDIRECT("c"&amp;TEXT(246+MATCH((A140),$A$247:$A$484,0),0)))</f>
        <v>2.844E-2</v>
      </c>
      <c r="C140" s="1592">
        <f t="shared" ref="C140:C151" ca="1" si="125">SUM(D140:CI140)</f>
        <v>1706.4</v>
      </c>
      <c r="D140" s="1559">
        <f t="shared" ref="D140:Q151" ca="1" si="126">IF(ISNUMBER($B140),$B140*D58,0)</f>
        <v>0</v>
      </c>
      <c r="E140" s="1560">
        <f t="shared" ca="1" si="126"/>
        <v>0</v>
      </c>
      <c r="F140" s="1560">
        <f t="shared" ca="1" si="126"/>
        <v>1422</v>
      </c>
      <c r="G140" s="1560">
        <f t="shared" ca="1" si="126"/>
        <v>0</v>
      </c>
      <c r="H140" s="1560">
        <f t="shared" ca="1" si="126"/>
        <v>0</v>
      </c>
      <c r="I140" s="1560">
        <f t="shared" ca="1" si="126"/>
        <v>0</v>
      </c>
      <c r="J140" s="1560">
        <f t="shared" ca="1" si="126"/>
        <v>0</v>
      </c>
      <c r="K140" s="1564">
        <f t="shared" ca="1" si="126"/>
        <v>0</v>
      </c>
      <c r="L140" s="1564">
        <f t="shared" ca="1" si="126"/>
        <v>0</v>
      </c>
      <c r="M140" s="1564">
        <f t="shared" ca="1" si="126"/>
        <v>0</v>
      </c>
      <c r="N140" s="1564">
        <f t="shared" ca="1" si="126"/>
        <v>284.39999999999998</v>
      </c>
      <c r="O140" s="1564">
        <f t="shared" ca="1" si="126"/>
        <v>0</v>
      </c>
      <c r="P140" s="1564">
        <f t="shared" ca="1" si="126"/>
        <v>0</v>
      </c>
      <c r="Q140" s="1564">
        <f t="shared" ca="1" si="126"/>
        <v>0</v>
      </c>
      <c r="R140" s="1564">
        <f t="shared" ref="R140:Y140" ca="1" si="127">IF(ISNUMBER($B140),$B140*R58,0)</f>
        <v>0</v>
      </c>
      <c r="S140" s="1564">
        <f t="shared" ca="1" si="127"/>
        <v>0</v>
      </c>
      <c r="T140" s="1564">
        <f t="shared" ca="1" si="127"/>
        <v>0</v>
      </c>
      <c r="U140" s="1564">
        <f t="shared" ca="1" si="127"/>
        <v>0</v>
      </c>
      <c r="V140" s="1564">
        <f t="shared" ca="1" si="127"/>
        <v>0</v>
      </c>
      <c r="W140" s="1564">
        <f t="shared" ca="1" si="127"/>
        <v>0</v>
      </c>
      <c r="X140" s="1564">
        <f t="shared" ca="1" si="127"/>
        <v>0</v>
      </c>
      <c r="Y140" s="1564">
        <f t="shared" ca="1" si="127"/>
        <v>0</v>
      </c>
      <c r="Z140" s="1565"/>
      <c r="AA140" s="1961">
        <f t="shared" ref="AA140:AC151" ca="1" si="128">IF(ISNUMBER($B140),$B140*AA58,0)</f>
        <v>0</v>
      </c>
      <c r="AB140" s="1560">
        <f t="shared" ca="1" si="128"/>
        <v>0</v>
      </c>
      <c r="AC140" s="1560">
        <f t="shared" ca="1" si="128"/>
        <v>0</v>
      </c>
      <c r="AD140" s="1560">
        <f t="shared" ref="AD140:AM140" ca="1" si="129">IF(ISNUMBER($B140),$B140*AD58,0)</f>
        <v>0</v>
      </c>
      <c r="AE140" s="1560">
        <f t="shared" ca="1" si="129"/>
        <v>0</v>
      </c>
      <c r="AF140" s="1560">
        <f t="shared" ca="1" si="129"/>
        <v>0</v>
      </c>
      <c r="AG140" s="1560">
        <f t="shared" ca="1" si="129"/>
        <v>0</v>
      </c>
      <c r="AH140" s="1560">
        <f t="shared" ca="1" si="129"/>
        <v>0</v>
      </c>
      <c r="AI140" s="1560">
        <f t="shared" ca="1" si="129"/>
        <v>0</v>
      </c>
      <c r="AJ140" s="1560">
        <f t="shared" ca="1" si="129"/>
        <v>0</v>
      </c>
      <c r="AK140" s="1560">
        <f t="shared" ca="1" si="129"/>
        <v>0</v>
      </c>
      <c r="AL140" s="1560">
        <f t="shared" ca="1" si="129"/>
        <v>0</v>
      </c>
      <c r="AM140" s="1560">
        <f t="shared" ca="1" si="129"/>
        <v>0</v>
      </c>
      <c r="AN140" s="1486"/>
      <c r="AO140" s="1559">
        <f t="shared" ref="AO140:CI145" ca="1" si="130">IF(ISNUMBER($B140),$B140*AO58,0)</f>
        <v>0</v>
      </c>
      <c r="AP140" s="1564">
        <f t="shared" ref="AP140:AR151" ca="1" si="131">IF(ISNUMBER($B140),$B140*AP58,0)</f>
        <v>0</v>
      </c>
      <c r="AQ140" s="1560">
        <f t="shared" ca="1" si="131"/>
        <v>0</v>
      </c>
      <c r="AR140" s="1560">
        <f t="shared" ca="1" si="131"/>
        <v>0</v>
      </c>
      <c r="AS140" s="1560">
        <f t="shared" ca="1" si="130"/>
        <v>0</v>
      </c>
      <c r="AT140" s="1560">
        <f t="shared" ca="1" si="130"/>
        <v>0</v>
      </c>
      <c r="AU140" s="1560">
        <f t="shared" ca="1" si="130"/>
        <v>0</v>
      </c>
      <c r="AV140" s="1560">
        <f t="shared" ca="1" si="130"/>
        <v>0</v>
      </c>
      <c r="AW140" s="1560">
        <f t="shared" ca="1" si="130"/>
        <v>0</v>
      </c>
      <c r="AX140" s="1560">
        <f t="shared" ca="1" si="130"/>
        <v>0</v>
      </c>
      <c r="AY140" s="1560">
        <f t="shared" ca="1" si="130"/>
        <v>0</v>
      </c>
      <c r="AZ140" s="1560">
        <f t="shared" ca="1" si="130"/>
        <v>0</v>
      </c>
      <c r="BA140" s="1560">
        <f t="shared" ca="1" si="130"/>
        <v>0</v>
      </c>
      <c r="BB140" s="1560">
        <f t="shared" ca="1" si="130"/>
        <v>0</v>
      </c>
      <c r="BC140" s="1560">
        <f t="shared" ca="1" si="130"/>
        <v>0</v>
      </c>
      <c r="BD140" s="1560">
        <f t="shared" ca="1" si="130"/>
        <v>0</v>
      </c>
      <c r="BE140" s="1560">
        <f t="shared" ca="1" si="130"/>
        <v>0</v>
      </c>
      <c r="BF140" s="1560">
        <f t="shared" ca="1" si="130"/>
        <v>0</v>
      </c>
      <c r="BG140" s="1560">
        <f t="shared" ca="1" si="130"/>
        <v>0</v>
      </c>
      <c r="BH140" s="1560">
        <f t="shared" ca="1" si="130"/>
        <v>0</v>
      </c>
      <c r="BI140" s="1560">
        <f t="shared" ca="1" si="130"/>
        <v>0</v>
      </c>
      <c r="BJ140" s="1560">
        <f t="shared" ca="1" si="130"/>
        <v>0</v>
      </c>
      <c r="BK140" s="1560">
        <f t="shared" ca="1" si="130"/>
        <v>0</v>
      </c>
      <c r="BL140" s="1560">
        <f t="shared" ca="1" si="130"/>
        <v>0</v>
      </c>
      <c r="BM140" s="1560">
        <f t="shared" ca="1" si="130"/>
        <v>0</v>
      </c>
      <c r="BN140" s="1560">
        <f t="shared" ca="1" si="130"/>
        <v>0</v>
      </c>
      <c r="BO140" s="1560">
        <f t="shared" ca="1" si="130"/>
        <v>0</v>
      </c>
      <c r="BP140" s="1560">
        <f t="shared" ca="1" si="130"/>
        <v>0</v>
      </c>
      <c r="BQ140" s="1560">
        <f t="shared" ca="1" si="130"/>
        <v>0</v>
      </c>
      <c r="BR140" s="1560">
        <f t="shared" ca="1" si="130"/>
        <v>0</v>
      </c>
      <c r="BS140" s="1560">
        <f t="shared" ca="1" si="130"/>
        <v>0</v>
      </c>
      <c r="BT140" s="1560">
        <f t="shared" ca="1" si="130"/>
        <v>0</v>
      </c>
      <c r="BU140" s="1560">
        <f t="shared" ca="1" si="130"/>
        <v>0</v>
      </c>
      <c r="BV140" s="1560">
        <f t="shared" ca="1" si="130"/>
        <v>0</v>
      </c>
      <c r="BW140" s="1560">
        <f t="shared" ca="1" si="130"/>
        <v>0</v>
      </c>
      <c r="BX140" s="1560">
        <f t="shared" ca="1" si="130"/>
        <v>0</v>
      </c>
      <c r="BY140" s="1560">
        <f t="shared" ca="1" si="130"/>
        <v>0</v>
      </c>
      <c r="BZ140" s="1560">
        <f t="shared" ca="1" si="130"/>
        <v>0</v>
      </c>
      <c r="CA140" s="1560">
        <f t="shared" ca="1" si="130"/>
        <v>0</v>
      </c>
      <c r="CB140" s="1560">
        <f t="shared" ca="1" si="130"/>
        <v>0</v>
      </c>
      <c r="CC140" s="1560">
        <f t="shared" ca="1" si="130"/>
        <v>0</v>
      </c>
      <c r="CD140" s="1560">
        <f t="shared" ca="1" si="130"/>
        <v>0</v>
      </c>
      <c r="CE140" s="1560">
        <f t="shared" ca="1" si="130"/>
        <v>0</v>
      </c>
      <c r="CF140" s="1560">
        <f t="shared" ca="1" si="130"/>
        <v>0</v>
      </c>
      <c r="CG140" s="1560">
        <f t="shared" ca="1" si="130"/>
        <v>0</v>
      </c>
      <c r="CH140" s="1560">
        <f t="shared" ca="1" si="130"/>
        <v>0</v>
      </c>
      <c r="CI140" s="1561">
        <f t="shared" ca="1" si="130"/>
        <v>0</v>
      </c>
      <c r="CM140" s="446"/>
      <c r="CN140" s="447"/>
      <c r="CO140" s="447"/>
      <c r="CP140" s="447"/>
      <c r="CQ140" s="447"/>
      <c r="CR140" s="447"/>
      <c r="CS140" s="447"/>
      <c r="CT140" s="447"/>
      <c r="CU140" s="447"/>
      <c r="CV140" s="447"/>
      <c r="CW140" s="448"/>
    </row>
    <row r="141" spans="1:101" s="939" customFormat="1" ht="15.75" customHeight="1" x14ac:dyDescent="0.25">
      <c r="A141" s="954" t="str">
        <f t="shared" si="123"/>
        <v>Biomassa hout (ton)</v>
      </c>
      <c r="B141" s="990">
        <f t="shared" ca="1" si="124"/>
        <v>14.6</v>
      </c>
      <c r="C141" s="1593">
        <f t="shared" ca="1" si="125"/>
        <v>14600</v>
      </c>
      <c r="D141" s="1566">
        <f t="shared" ca="1" si="126"/>
        <v>0</v>
      </c>
      <c r="E141" s="1527">
        <f t="shared" ca="1" si="126"/>
        <v>0</v>
      </c>
      <c r="F141" s="1527">
        <f t="shared" ca="1" si="126"/>
        <v>14600</v>
      </c>
      <c r="G141" s="1527">
        <f t="shared" ca="1" si="126"/>
        <v>0</v>
      </c>
      <c r="H141" s="1527">
        <f t="shared" ca="1" si="126"/>
        <v>0</v>
      </c>
      <c r="I141" s="1527">
        <f t="shared" ca="1" si="126"/>
        <v>0</v>
      </c>
      <c r="J141" s="1527">
        <f t="shared" ca="1" si="126"/>
        <v>0</v>
      </c>
      <c r="K141" s="1531">
        <f t="shared" ca="1" si="126"/>
        <v>0</v>
      </c>
      <c r="L141" s="1531">
        <f t="shared" ca="1" si="126"/>
        <v>0</v>
      </c>
      <c r="M141" s="1531">
        <f t="shared" ca="1" si="126"/>
        <v>0</v>
      </c>
      <c r="N141" s="1531">
        <f t="shared" ca="1" si="126"/>
        <v>0</v>
      </c>
      <c r="O141" s="1531">
        <f t="shared" ca="1" si="126"/>
        <v>0</v>
      </c>
      <c r="P141" s="1531">
        <f t="shared" ca="1" si="126"/>
        <v>0</v>
      </c>
      <c r="Q141" s="1531">
        <f t="shared" ca="1" si="126"/>
        <v>0</v>
      </c>
      <c r="R141" s="1531">
        <f t="shared" ref="R141:Y141" ca="1" si="132">IF(ISNUMBER($B141),$B141*R59,0)</f>
        <v>0</v>
      </c>
      <c r="S141" s="1531">
        <f t="shared" ca="1" si="132"/>
        <v>0</v>
      </c>
      <c r="T141" s="1531">
        <f t="shared" ca="1" si="132"/>
        <v>0</v>
      </c>
      <c r="U141" s="1531">
        <f t="shared" ca="1" si="132"/>
        <v>0</v>
      </c>
      <c r="V141" s="1531">
        <f t="shared" ca="1" si="132"/>
        <v>0</v>
      </c>
      <c r="W141" s="1531">
        <f t="shared" ca="1" si="132"/>
        <v>0</v>
      </c>
      <c r="X141" s="1531">
        <f t="shared" ca="1" si="132"/>
        <v>0</v>
      </c>
      <c r="Y141" s="1531">
        <f t="shared" ca="1" si="132"/>
        <v>0</v>
      </c>
      <c r="Z141" s="1565"/>
      <c r="AA141" s="1526">
        <f t="shared" ca="1" si="128"/>
        <v>0</v>
      </c>
      <c r="AB141" s="1527">
        <f t="shared" ca="1" si="128"/>
        <v>0</v>
      </c>
      <c r="AC141" s="1527">
        <f t="shared" ca="1" si="128"/>
        <v>0</v>
      </c>
      <c r="AD141" s="1527">
        <f t="shared" ref="AD141:AM141" ca="1" si="133">IF(ISNUMBER($B141),$B141*AD59,0)</f>
        <v>0</v>
      </c>
      <c r="AE141" s="1527">
        <f t="shared" ca="1" si="133"/>
        <v>0</v>
      </c>
      <c r="AF141" s="1527">
        <f t="shared" ca="1" si="133"/>
        <v>0</v>
      </c>
      <c r="AG141" s="1527">
        <f t="shared" ca="1" si="133"/>
        <v>0</v>
      </c>
      <c r="AH141" s="1527">
        <f t="shared" ca="1" si="133"/>
        <v>0</v>
      </c>
      <c r="AI141" s="1527">
        <f t="shared" ca="1" si="133"/>
        <v>0</v>
      </c>
      <c r="AJ141" s="1527">
        <f t="shared" ca="1" si="133"/>
        <v>0</v>
      </c>
      <c r="AK141" s="1527">
        <f t="shared" ca="1" si="133"/>
        <v>0</v>
      </c>
      <c r="AL141" s="1527">
        <f t="shared" ca="1" si="133"/>
        <v>0</v>
      </c>
      <c r="AM141" s="1527">
        <f t="shared" ca="1" si="133"/>
        <v>0</v>
      </c>
      <c r="AN141" s="1486"/>
      <c r="AO141" s="1566">
        <f t="shared" ca="1" si="130"/>
        <v>0</v>
      </c>
      <c r="AP141" s="1531">
        <f t="shared" ca="1" si="131"/>
        <v>0</v>
      </c>
      <c r="AQ141" s="1527">
        <f t="shared" ca="1" si="131"/>
        <v>0</v>
      </c>
      <c r="AR141" s="1527">
        <f t="shared" ca="1" si="131"/>
        <v>0</v>
      </c>
      <c r="AS141" s="1527">
        <f t="shared" ca="1" si="130"/>
        <v>0</v>
      </c>
      <c r="AT141" s="1527">
        <f t="shared" ca="1" si="130"/>
        <v>0</v>
      </c>
      <c r="AU141" s="1527">
        <f t="shared" ca="1" si="130"/>
        <v>0</v>
      </c>
      <c r="AV141" s="1527">
        <f t="shared" ca="1" si="130"/>
        <v>0</v>
      </c>
      <c r="AW141" s="1527">
        <f t="shared" ca="1" si="130"/>
        <v>0</v>
      </c>
      <c r="AX141" s="1527">
        <f t="shared" ca="1" si="130"/>
        <v>0</v>
      </c>
      <c r="AY141" s="1527">
        <f t="shared" ca="1" si="130"/>
        <v>0</v>
      </c>
      <c r="AZ141" s="1527">
        <f t="shared" ca="1" si="130"/>
        <v>0</v>
      </c>
      <c r="BA141" s="1527">
        <f t="shared" ca="1" si="130"/>
        <v>0</v>
      </c>
      <c r="BB141" s="1527">
        <f t="shared" ca="1" si="130"/>
        <v>0</v>
      </c>
      <c r="BC141" s="1527">
        <f t="shared" ca="1" si="130"/>
        <v>0</v>
      </c>
      <c r="BD141" s="1527">
        <f t="shared" ca="1" si="130"/>
        <v>0</v>
      </c>
      <c r="BE141" s="1527">
        <f t="shared" ca="1" si="130"/>
        <v>0</v>
      </c>
      <c r="BF141" s="1527">
        <f t="shared" ca="1" si="130"/>
        <v>0</v>
      </c>
      <c r="BG141" s="1527">
        <f t="shared" ca="1" si="130"/>
        <v>0</v>
      </c>
      <c r="BH141" s="1527">
        <f t="shared" ca="1" si="130"/>
        <v>0</v>
      </c>
      <c r="BI141" s="1527">
        <f t="shared" ca="1" si="130"/>
        <v>0</v>
      </c>
      <c r="BJ141" s="1527">
        <f t="shared" ca="1" si="130"/>
        <v>0</v>
      </c>
      <c r="BK141" s="1527">
        <f t="shared" ca="1" si="130"/>
        <v>0</v>
      </c>
      <c r="BL141" s="1527">
        <f t="shared" ca="1" si="130"/>
        <v>0</v>
      </c>
      <c r="BM141" s="1527">
        <f t="shared" ca="1" si="130"/>
        <v>0</v>
      </c>
      <c r="BN141" s="1527">
        <f t="shared" ca="1" si="130"/>
        <v>0</v>
      </c>
      <c r="BO141" s="1527">
        <f t="shared" ca="1" si="130"/>
        <v>0</v>
      </c>
      <c r="BP141" s="1527">
        <f t="shared" ca="1" si="130"/>
        <v>0</v>
      </c>
      <c r="BQ141" s="1527">
        <f t="shared" ca="1" si="130"/>
        <v>0</v>
      </c>
      <c r="BR141" s="1527">
        <f t="shared" ca="1" si="130"/>
        <v>0</v>
      </c>
      <c r="BS141" s="1527">
        <f t="shared" ca="1" si="130"/>
        <v>0</v>
      </c>
      <c r="BT141" s="1527">
        <f t="shared" ca="1" si="130"/>
        <v>0</v>
      </c>
      <c r="BU141" s="1527">
        <f t="shared" ca="1" si="130"/>
        <v>0</v>
      </c>
      <c r="BV141" s="1527">
        <f t="shared" ca="1" si="130"/>
        <v>0</v>
      </c>
      <c r="BW141" s="1527">
        <f t="shared" ca="1" si="130"/>
        <v>0</v>
      </c>
      <c r="BX141" s="1527">
        <f t="shared" ca="1" si="130"/>
        <v>0</v>
      </c>
      <c r="BY141" s="1527">
        <f t="shared" ca="1" si="130"/>
        <v>0</v>
      </c>
      <c r="BZ141" s="1527">
        <f t="shared" ca="1" si="130"/>
        <v>0</v>
      </c>
      <c r="CA141" s="1527">
        <f t="shared" ca="1" si="130"/>
        <v>0</v>
      </c>
      <c r="CB141" s="1527">
        <f t="shared" ca="1" si="130"/>
        <v>0</v>
      </c>
      <c r="CC141" s="1527">
        <f t="shared" ca="1" si="130"/>
        <v>0</v>
      </c>
      <c r="CD141" s="1527">
        <f t="shared" ca="1" si="130"/>
        <v>0</v>
      </c>
      <c r="CE141" s="1527">
        <f t="shared" ca="1" si="130"/>
        <v>0</v>
      </c>
      <c r="CF141" s="1527">
        <f t="shared" ca="1" si="130"/>
        <v>0</v>
      </c>
      <c r="CG141" s="1527">
        <f t="shared" ca="1" si="130"/>
        <v>0</v>
      </c>
      <c r="CH141" s="1527">
        <f t="shared" ca="1" si="130"/>
        <v>0</v>
      </c>
      <c r="CI141" s="1567">
        <f t="shared" ca="1" si="130"/>
        <v>0</v>
      </c>
      <c r="CM141" s="446"/>
      <c r="CN141" s="447"/>
      <c r="CO141" s="447"/>
      <c r="CP141" s="447"/>
      <c r="CQ141" s="447"/>
      <c r="CR141" s="447"/>
      <c r="CS141" s="447"/>
      <c r="CT141" s="447"/>
      <c r="CU141" s="447"/>
      <c r="CV141" s="447"/>
      <c r="CW141" s="448"/>
    </row>
    <row r="142" spans="1:101" s="939" customFormat="1" ht="15.75" customHeight="1" x14ac:dyDescent="0.25">
      <c r="A142" s="954" t="str">
        <f t="shared" si="123"/>
        <v/>
      </c>
      <c r="B142" s="990" t="str">
        <f t="shared" ca="1" si="124"/>
        <v xml:space="preserve"> </v>
      </c>
      <c r="C142" s="1593">
        <f t="shared" ca="1" si="125"/>
        <v>0</v>
      </c>
      <c r="D142" s="1566">
        <f t="shared" ca="1" si="126"/>
        <v>0</v>
      </c>
      <c r="E142" s="1527">
        <f t="shared" ca="1" si="126"/>
        <v>0</v>
      </c>
      <c r="F142" s="1527">
        <f t="shared" ca="1" si="126"/>
        <v>0</v>
      </c>
      <c r="G142" s="1527">
        <f t="shared" ca="1" si="126"/>
        <v>0</v>
      </c>
      <c r="H142" s="1527">
        <f t="shared" ca="1" si="126"/>
        <v>0</v>
      </c>
      <c r="I142" s="1527">
        <f t="shared" ca="1" si="126"/>
        <v>0</v>
      </c>
      <c r="J142" s="1527">
        <f t="shared" ca="1" si="126"/>
        <v>0</v>
      </c>
      <c r="K142" s="1531">
        <f t="shared" ca="1" si="126"/>
        <v>0</v>
      </c>
      <c r="L142" s="1531">
        <f t="shared" ca="1" si="126"/>
        <v>0</v>
      </c>
      <c r="M142" s="1531">
        <f t="shared" ca="1" si="126"/>
        <v>0</v>
      </c>
      <c r="N142" s="1531">
        <f t="shared" ca="1" si="126"/>
        <v>0</v>
      </c>
      <c r="O142" s="1531">
        <f t="shared" ca="1" si="126"/>
        <v>0</v>
      </c>
      <c r="P142" s="1531">
        <f t="shared" ca="1" si="126"/>
        <v>0</v>
      </c>
      <c r="Q142" s="1531">
        <f t="shared" ca="1" si="126"/>
        <v>0</v>
      </c>
      <c r="R142" s="1531">
        <f t="shared" ref="R142:Y142" ca="1" si="134">IF(ISNUMBER($B142),$B142*R60,0)</f>
        <v>0</v>
      </c>
      <c r="S142" s="1531">
        <f t="shared" ca="1" si="134"/>
        <v>0</v>
      </c>
      <c r="T142" s="1531">
        <f t="shared" ca="1" si="134"/>
        <v>0</v>
      </c>
      <c r="U142" s="1531">
        <f t="shared" ca="1" si="134"/>
        <v>0</v>
      </c>
      <c r="V142" s="1531">
        <f t="shared" ca="1" si="134"/>
        <v>0</v>
      </c>
      <c r="W142" s="1531">
        <f t="shared" ca="1" si="134"/>
        <v>0</v>
      </c>
      <c r="X142" s="1531">
        <f t="shared" ca="1" si="134"/>
        <v>0</v>
      </c>
      <c r="Y142" s="1531">
        <f t="shared" ca="1" si="134"/>
        <v>0</v>
      </c>
      <c r="Z142" s="1565"/>
      <c r="AA142" s="1526">
        <f t="shared" ca="1" si="128"/>
        <v>0</v>
      </c>
      <c r="AB142" s="1527">
        <f t="shared" ca="1" si="128"/>
        <v>0</v>
      </c>
      <c r="AC142" s="1527">
        <f t="shared" ca="1" si="128"/>
        <v>0</v>
      </c>
      <c r="AD142" s="1527">
        <f t="shared" ref="AD142:AM142" ca="1" si="135">IF(ISNUMBER($B142),$B142*AD60,0)</f>
        <v>0</v>
      </c>
      <c r="AE142" s="1527">
        <f t="shared" ca="1" si="135"/>
        <v>0</v>
      </c>
      <c r="AF142" s="1527">
        <f t="shared" ca="1" si="135"/>
        <v>0</v>
      </c>
      <c r="AG142" s="1527">
        <f t="shared" ca="1" si="135"/>
        <v>0</v>
      </c>
      <c r="AH142" s="1527">
        <f t="shared" ca="1" si="135"/>
        <v>0</v>
      </c>
      <c r="AI142" s="1527">
        <f t="shared" ca="1" si="135"/>
        <v>0</v>
      </c>
      <c r="AJ142" s="1527">
        <f t="shared" ca="1" si="135"/>
        <v>0</v>
      </c>
      <c r="AK142" s="1527">
        <f t="shared" ca="1" si="135"/>
        <v>0</v>
      </c>
      <c r="AL142" s="1527">
        <f t="shared" ca="1" si="135"/>
        <v>0</v>
      </c>
      <c r="AM142" s="1527">
        <f t="shared" ca="1" si="135"/>
        <v>0</v>
      </c>
      <c r="AN142" s="1486"/>
      <c r="AO142" s="1566">
        <f t="shared" ca="1" si="130"/>
        <v>0</v>
      </c>
      <c r="AP142" s="1531">
        <f t="shared" ca="1" si="131"/>
        <v>0</v>
      </c>
      <c r="AQ142" s="1527">
        <f t="shared" ca="1" si="131"/>
        <v>0</v>
      </c>
      <c r="AR142" s="1527">
        <f t="shared" ca="1" si="131"/>
        <v>0</v>
      </c>
      <c r="AS142" s="1527">
        <f t="shared" ca="1" si="130"/>
        <v>0</v>
      </c>
      <c r="AT142" s="1527">
        <f t="shared" ca="1" si="130"/>
        <v>0</v>
      </c>
      <c r="AU142" s="1527">
        <f t="shared" ca="1" si="130"/>
        <v>0</v>
      </c>
      <c r="AV142" s="1527">
        <f t="shared" ca="1" si="130"/>
        <v>0</v>
      </c>
      <c r="AW142" s="1527">
        <f t="shared" ca="1" si="130"/>
        <v>0</v>
      </c>
      <c r="AX142" s="1527">
        <f t="shared" ca="1" si="130"/>
        <v>0</v>
      </c>
      <c r="AY142" s="1527">
        <f t="shared" ca="1" si="130"/>
        <v>0</v>
      </c>
      <c r="AZ142" s="1527">
        <f t="shared" ca="1" si="130"/>
        <v>0</v>
      </c>
      <c r="BA142" s="1527">
        <f t="shared" ca="1" si="130"/>
        <v>0</v>
      </c>
      <c r="BB142" s="1527">
        <f t="shared" ca="1" si="130"/>
        <v>0</v>
      </c>
      <c r="BC142" s="1527">
        <f t="shared" ca="1" si="130"/>
        <v>0</v>
      </c>
      <c r="BD142" s="1527">
        <f t="shared" ca="1" si="130"/>
        <v>0</v>
      </c>
      <c r="BE142" s="1527">
        <f t="shared" ca="1" si="130"/>
        <v>0</v>
      </c>
      <c r="BF142" s="1527">
        <f t="shared" ca="1" si="130"/>
        <v>0</v>
      </c>
      <c r="BG142" s="1527">
        <f t="shared" ca="1" si="130"/>
        <v>0</v>
      </c>
      <c r="BH142" s="1527">
        <f t="shared" ca="1" si="130"/>
        <v>0</v>
      </c>
      <c r="BI142" s="1527">
        <f t="shared" ca="1" si="130"/>
        <v>0</v>
      </c>
      <c r="BJ142" s="1527">
        <f t="shared" ca="1" si="130"/>
        <v>0</v>
      </c>
      <c r="BK142" s="1527">
        <f t="shared" ca="1" si="130"/>
        <v>0</v>
      </c>
      <c r="BL142" s="1527">
        <f t="shared" ca="1" si="130"/>
        <v>0</v>
      </c>
      <c r="BM142" s="1527">
        <f t="shared" ca="1" si="130"/>
        <v>0</v>
      </c>
      <c r="BN142" s="1527">
        <f t="shared" ca="1" si="130"/>
        <v>0</v>
      </c>
      <c r="BO142" s="1527">
        <f t="shared" ca="1" si="130"/>
        <v>0</v>
      </c>
      <c r="BP142" s="1527">
        <f t="shared" ca="1" si="130"/>
        <v>0</v>
      </c>
      <c r="BQ142" s="1527">
        <f t="shared" ca="1" si="130"/>
        <v>0</v>
      </c>
      <c r="BR142" s="1527">
        <f t="shared" ca="1" si="130"/>
        <v>0</v>
      </c>
      <c r="BS142" s="1527">
        <f t="shared" ca="1" si="130"/>
        <v>0</v>
      </c>
      <c r="BT142" s="1527">
        <f t="shared" ca="1" si="130"/>
        <v>0</v>
      </c>
      <c r="BU142" s="1527">
        <f t="shared" ca="1" si="130"/>
        <v>0</v>
      </c>
      <c r="BV142" s="1527">
        <f t="shared" ca="1" si="130"/>
        <v>0</v>
      </c>
      <c r="BW142" s="1527">
        <f t="shared" ca="1" si="130"/>
        <v>0</v>
      </c>
      <c r="BX142" s="1527">
        <f t="shared" ca="1" si="130"/>
        <v>0</v>
      </c>
      <c r="BY142" s="1527">
        <f t="shared" ca="1" si="130"/>
        <v>0</v>
      </c>
      <c r="BZ142" s="1527">
        <f t="shared" ca="1" si="130"/>
        <v>0</v>
      </c>
      <c r="CA142" s="1527">
        <f t="shared" ca="1" si="130"/>
        <v>0</v>
      </c>
      <c r="CB142" s="1527">
        <f t="shared" ca="1" si="130"/>
        <v>0</v>
      </c>
      <c r="CC142" s="1527">
        <f t="shared" ca="1" si="130"/>
        <v>0</v>
      </c>
      <c r="CD142" s="1527">
        <f t="shared" ca="1" si="130"/>
        <v>0</v>
      </c>
      <c r="CE142" s="1527">
        <f t="shared" ca="1" si="130"/>
        <v>0</v>
      </c>
      <c r="CF142" s="1527">
        <f t="shared" ca="1" si="130"/>
        <v>0</v>
      </c>
      <c r="CG142" s="1527">
        <f t="shared" ca="1" si="130"/>
        <v>0</v>
      </c>
      <c r="CH142" s="1527">
        <f t="shared" ca="1" si="130"/>
        <v>0</v>
      </c>
      <c r="CI142" s="1567">
        <f t="shared" ca="1" si="130"/>
        <v>0</v>
      </c>
      <c r="CM142" s="446"/>
      <c r="CN142" s="447"/>
      <c r="CO142" s="447"/>
      <c r="CP142" s="447"/>
      <c r="CQ142" s="447"/>
      <c r="CR142" s="447"/>
      <c r="CS142" s="447"/>
      <c r="CT142" s="447"/>
      <c r="CU142" s="447"/>
      <c r="CV142" s="447"/>
      <c r="CW142" s="448"/>
    </row>
    <row r="143" spans="1:101" s="939" customFormat="1" ht="15.75" customHeight="1" x14ac:dyDescent="0.25">
      <c r="A143" s="954" t="str">
        <f t="shared" si="123"/>
        <v/>
      </c>
      <c r="B143" s="990" t="str">
        <f t="shared" ca="1" si="124"/>
        <v xml:space="preserve"> </v>
      </c>
      <c r="C143" s="1593">
        <f t="shared" ca="1" si="125"/>
        <v>0</v>
      </c>
      <c r="D143" s="1566">
        <f t="shared" ca="1" si="126"/>
        <v>0</v>
      </c>
      <c r="E143" s="1527">
        <f t="shared" ca="1" si="126"/>
        <v>0</v>
      </c>
      <c r="F143" s="1527">
        <f t="shared" ca="1" si="126"/>
        <v>0</v>
      </c>
      <c r="G143" s="1527">
        <f t="shared" ca="1" si="126"/>
        <v>0</v>
      </c>
      <c r="H143" s="1527">
        <f t="shared" ca="1" si="126"/>
        <v>0</v>
      </c>
      <c r="I143" s="1527">
        <f t="shared" ca="1" si="126"/>
        <v>0</v>
      </c>
      <c r="J143" s="1527">
        <f t="shared" ca="1" si="126"/>
        <v>0</v>
      </c>
      <c r="K143" s="1531">
        <f t="shared" ca="1" si="126"/>
        <v>0</v>
      </c>
      <c r="L143" s="1531">
        <f t="shared" ca="1" si="126"/>
        <v>0</v>
      </c>
      <c r="M143" s="1531">
        <f t="shared" ca="1" si="126"/>
        <v>0</v>
      </c>
      <c r="N143" s="1531">
        <f t="shared" ca="1" si="126"/>
        <v>0</v>
      </c>
      <c r="O143" s="1531">
        <f t="shared" ca="1" si="126"/>
        <v>0</v>
      </c>
      <c r="P143" s="1531">
        <f t="shared" ca="1" si="126"/>
        <v>0</v>
      </c>
      <c r="Q143" s="1531">
        <f t="shared" ca="1" si="126"/>
        <v>0</v>
      </c>
      <c r="R143" s="1531">
        <f t="shared" ref="R143:Y143" ca="1" si="136">IF(ISNUMBER($B143),$B143*R61,0)</f>
        <v>0</v>
      </c>
      <c r="S143" s="1531">
        <f t="shared" ca="1" si="136"/>
        <v>0</v>
      </c>
      <c r="T143" s="1531">
        <f t="shared" ca="1" si="136"/>
        <v>0</v>
      </c>
      <c r="U143" s="1531">
        <f t="shared" ca="1" si="136"/>
        <v>0</v>
      </c>
      <c r="V143" s="1531">
        <f t="shared" ca="1" si="136"/>
        <v>0</v>
      </c>
      <c r="W143" s="1531">
        <f t="shared" ca="1" si="136"/>
        <v>0</v>
      </c>
      <c r="X143" s="1531">
        <f t="shared" ca="1" si="136"/>
        <v>0</v>
      </c>
      <c r="Y143" s="1531">
        <f t="shared" ca="1" si="136"/>
        <v>0</v>
      </c>
      <c r="Z143" s="1565"/>
      <c r="AA143" s="1526">
        <f t="shared" ca="1" si="128"/>
        <v>0</v>
      </c>
      <c r="AB143" s="1527">
        <f t="shared" ca="1" si="128"/>
        <v>0</v>
      </c>
      <c r="AC143" s="1527">
        <f t="shared" ca="1" si="128"/>
        <v>0</v>
      </c>
      <c r="AD143" s="1527">
        <f t="shared" ref="AD143:AM143" ca="1" si="137">IF(ISNUMBER($B143),$B143*AD61,0)</f>
        <v>0</v>
      </c>
      <c r="AE143" s="1527">
        <f t="shared" ca="1" si="137"/>
        <v>0</v>
      </c>
      <c r="AF143" s="1527">
        <f t="shared" ca="1" si="137"/>
        <v>0</v>
      </c>
      <c r="AG143" s="1527">
        <f t="shared" ca="1" si="137"/>
        <v>0</v>
      </c>
      <c r="AH143" s="1527">
        <f t="shared" ca="1" si="137"/>
        <v>0</v>
      </c>
      <c r="AI143" s="1527">
        <f t="shared" ca="1" si="137"/>
        <v>0</v>
      </c>
      <c r="AJ143" s="1527">
        <f t="shared" ca="1" si="137"/>
        <v>0</v>
      </c>
      <c r="AK143" s="1527">
        <f t="shared" ca="1" si="137"/>
        <v>0</v>
      </c>
      <c r="AL143" s="1527">
        <f t="shared" ca="1" si="137"/>
        <v>0</v>
      </c>
      <c r="AM143" s="1527">
        <f t="shared" ca="1" si="137"/>
        <v>0</v>
      </c>
      <c r="AN143" s="1486"/>
      <c r="AO143" s="1566">
        <f t="shared" ca="1" si="130"/>
        <v>0</v>
      </c>
      <c r="AP143" s="1531">
        <f t="shared" ca="1" si="131"/>
        <v>0</v>
      </c>
      <c r="AQ143" s="1527">
        <f t="shared" ca="1" si="131"/>
        <v>0</v>
      </c>
      <c r="AR143" s="1527">
        <f t="shared" ca="1" si="131"/>
        <v>0</v>
      </c>
      <c r="AS143" s="1527">
        <f t="shared" ca="1" si="130"/>
        <v>0</v>
      </c>
      <c r="AT143" s="1527">
        <f t="shared" ca="1" si="130"/>
        <v>0</v>
      </c>
      <c r="AU143" s="1527">
        <f t="shared" ca="1" si="130"/>
        <v>0</v>
      </c>
      <c r="AV143" s="1527">
        <f t="shared" ca="1" si="130"/>
        <v>0</v>
      </c>
      <c r="AW143" s="1527">
        <f t="shared" ca="1" si="130"/>
        <v>0</v>
      </c>
      <c r="AX143" s="1527">
        <f t="shared" ca="1" si="130"/>
        <v>0</v>
      </c>
      <c r="AY143" s="1527">
        <f t="shared" ca="1" si="130"/>
        <v>0</v>
      </c>
      <c r="AZ143" s="1527">
        <f t="shared" ca="1" si="130"/>
        <v>0</v>
      </c>
      <c r="BA143" s="1527">
        <f t="shared" ca="1" si="130"/>
        <v>0</v>
      </c>
      <c r="BB143" s="1527">
        <f t="shared" ca="1" si="130"/>
        <v>0</v>
      </c>
      <c r="BC143" s="1527">
        <f t="shared" ca="1" si="130"/>
        <v>0</v>
      </c>
      <c r="BD143" s="1527">
        <f t="shared" ca="1" si="130"/>
        <v>0</v>
      </c>
      <c r="BE143" s="1527">
        <f t="shared" ca="1" si="130"/>
        <v>0</v>
      </c>
      <c r="BF143" s="1527">
        <f t="shared" ca="1" si="130"/>
        <v>0</v>
      </c>
      <c r="BG143" s="1527">
        <f t="shared" ca="1" si="130"/>
        <v>0</v>
      </c>
      <c r="BH143" s="1527">
        <f t="shared" ca="1" si="130"/>
        <v>0</v>
      </c>
      <c r="BI143" s="1527">
        <f t="shared" ca="1" si="130"/>
        <v>0</v>
      </c>
      <c r="BJ143" s="1527">
        <f t="shared" ca="1" si="130"/>
        <v>0</v>
      </c>
      <c r="BK143" s="1527">
        <f t="shared" ca="1" si="130"/>
        <v>0</v>
      </c>
      <c r="BL143" s="1527">
        <f t="shared" ca="1" si="130"/>
        <v>0</v>
      </c>
      <c r="BM143" s="1527">
        <f t="shared" ca="1" si="130"/>
        <v>0</v>
      </c>
      <c r="BN143" s="1527">
        <f t="shared" ca="1" si="130"/>
        <v>0</v>
      </c>
      <c r="BO143" s="1527">
        <f t="shared" ca="1" si="130"/>
        <v>0</v>
      </c>
      <c r="BP143" s="1527">
        <f t="shared" ca="1" si="130"/>
        <v>0</v>
      </c>
      <c r="BQ143" s="1527">
        <f t="shared" ca="1" si="130"/>
        <v>0</v>
      </c>
      <c r="BR143" s="1527">
        <f t="shared" ca="1" si="130"/>
        <v>0</v>
      </c>
      <c r="BS143" s="1527">
        <f t="shared" ca="1" si="130"/>
        <v>0</v>
      </c>
      <c r="BT143" s="1527">
        <f t="shared" ca="1" si="130"/>
        <v>0</v>
      </c>
      <c r="BU143" s="1527">
        <f t="shared" ca="1" si="130"/>
        <v>0</v>
      </c>
      <c r="BV143" s="1527">
        <f t="shared" ca="1" si="130"/>
        <v>0</v>
      </c>
      <c r="BW143" s="1527">
        <f t="shared" ca="1" si="130"/>
        <v>0</v>
      </c>
      <c r="BX143" s="1527">
        <f t="shared" ca="1" si="130"/>
        <v>0</v>
      </c>
      <c r="BY143" s="1527">
        <f t="shared" ca="1" si="130"/>
        <v>0</v>
      </c>
      <c r="BZ143" s="1527">
        <f t="shared" ca="1" si="130"/>
        <v>0</v>
      </c>
      <c r="CA143" s="1527">
        <f t="shared" ca="1" si="130"/>
        <v>0</v>
      </c>
      <c r="CB143" s="1527">
        <f t="shared" ca="1" si="130"/>
        <v>0</v>
      </c>
      <c r="CC143" s="1527">
        <f t="shared" ca="1" si="130"/>
        <v>0</v>
      </c>
      <c r="CD143" s="1527">
        <f t="shared" ca="1" si="130"/>
        <v>0</v>
      </c>
      <c r="CE143" s="1527">
        <f t="shared" ca="1" si="130"/>
        <v>0</v>
      </c>
      <c r="CF143" s="1527">
        <f t="shared" ca="1" si="130"/>
        <v>0</v>
      </c>
      <c r="CG143" s="1527">
        <f t="shared" ca="1" si="130"/>
        <v>0</v>
      </c>
      <c r="CH143" s="1527">
        <f t="shared" ca="1" si="130"/>
        <v>0</v>
      </c>
      <c r="CI143" s="1567">
        <f t="shared" ca="1" si="130"/>
        <v>0</v>
      </c>
      <c r="CM143" s="446"/>
      <c r="CN143" s="447"/>
      <c r="CO143" s="447"/>
      <c r="CP143" s="447"/>
      <c r="CQ143" s="447"/>
      <c r="CR143" s="447"/>
      <c r="CS143" s="447"/>
      <c r="CT143" s="447"/>
      <c r="CU143" s="447"/>
      <c r="CV143" s="447"/>
      <c r="CW143" s="448"/>
    </row>
    <row r="144" spans="1:101" s="939" customFormat="1" ht="15.75" customHeight="1" x14ac:dyDescent="0.25">
      <c r="A144" s="954" t="str">
        <f t="shared" si="123"/>
        <v/>
      </c>
      <c r="B144" s="990" t="str">
        <f t="shared" ca="1" si="124"/>
        <v xml:space="preserve"> </v>
      </c>
      <c r="C144" s="1593">
        <f t="shared" ca="1" si="125"/>
        <v>0</v>
      </c>
      <c r="D144" s="1566">
        <f t="shared" ca="1" si="126"/>
        <v>0</v>
      </c>
      <c r="E144" s="1527">
        <f t="shared" ca="1" si="126"/>
        <v>0</v>
      </c>
      <c r="F144" s="1527">
        <f t="shared" ca="1" si="126"/>
        <v>0</v>
      </c>
      <c r="G144" s="1527">
        <f t="shared" ca="1" si="126"/>
        <v>0</v>
      </c>
      <c r="H144" s="1527">
        <f t="shared" ca="1" si="126"/>
        <v>0</v>
      </c>
      <c r="I144" s="1527">
        <f t="shared" ca="1" si="126"/>
        <v>0</v>
      </c>
      <c r="J144" s="1527">
        <f t="shared" ca="1" si="126"/>
        <v>0</v>
      </c>
      <c r="K144" s="1531">
        <f t="shared" ca="1" si="126"/>
        <v>0</v>
      </c>
      <c r="L144" s="1531">
        <f t="shared" ca="1" si="126"/>
        <v>0</v>
      </c>
      <c r="M144" s="1531">
        <f t="shared" ca="1" si="126"/>
        <v>0</v>
      </c>
      <c r="N144" s="1531">
        <f t="shared" ca="1" si="126"/>
        <v>0</v>
      </c>
      <c r="O144" s="1531">
        <f t="shared" ca="1" si="126"/>
        <v>0</v>
      </c>
      <c r="P144" s="1531">
        <f t="shared" ca="1" si="126"/>
        <v>0</v>
      </c>
      <c r="Q144" s="1531">
        <f t="shared" ca="1" si="126"/>
        <v>0</v>
      </c>
      <c r="R144" s="1531">
        <f t="shared" ref="R144:Y144" ca="1" si="138">IF(ISNUMBER($B144),$B144*R62,0)</f>
        <v>0</v>
      </c>
      <c r="S144" s="1531">
        <f t="shared" ca="1" si="138"/>
        <v>0</v>
      </c>
      <c r="T144" s="1531">
        <f t="shared" ca="1" si="138"/>
        <v>0</v>
      </c>
      <c r="U144" s="1531">
        <f t="shared" ca="1" si="138"/>
        <v>0</v>
      </c>
      <c r="V144" s="1531">
        <f t="shared" ca="1" si="138"/>
        <v>0</v>
      </c>
      <c r="W144" s="1531">
        <f t="shared" ca="1" si="138"/>
        <v>0</v>
      </c>
      <c r="X144" s="1531">
        <f t="shared" ca="1" si="138"/>
        <v>0</v>
      </c>
      <c r="Y144" s="1531">
        <f t="shared" ca="1" si="138"/>
        <v>0</v>
      </c>
      <c r="Z144" s="1565"/>
      <c r="AA144" s="1526">
        <f t="shared" ca="1" si="128"/>
        <v>0</v>
      </c>
      <c r="AB144" s="1527">
        <f t="shared" ca="1" si="128"/>
        <v>0</v>
      </c>
      <c r="AC144" s="1527">
        <f t="shared" ca="1" si="128"/>
        <v>0</v>
      </c>
      <c r="AD144" s="1527">
        <f t="shared" ref="AD144:AM144" ca="1" si="139">IF(ISNUMBER($B144),$B144*AD62,0)</f>
        <v>0</v>
      </c>
      <c r="AE144" s="1527">
        <f t="shared" ca="1" si="139"/>
        <v>0</v>
      </c>
      <c r="AF144" s="1527">
        <f t="shared" ca="1" si="139"/>
        <v>0</v>
      </c>
      <c r="AG144" s="1527">
        <f t="shared" ca="1" si="139"/>
        <v>0</v>
      </c>
      <c r="AH144" s="1527">
        <f t="shared" ca="1" si="139"/>
        <v>0</v>
      </c>
      <c r="AI144" s="1527">
        <f t="shared" ca="1" si="139"/>
        <v>0</v>
      </c>
      <c r="AJ144" s="1527">
        <f t="shared" ca="1" si="139"/>
        <v>0</v>
      </c>
      <c r="AK144" s="1527">
        <f t="shared" ca="1" si="139"/>
        <v>0</v>
      </c>
      <c r="AL144" s="1527">
        <f t="shared" ca="1" si="139"/>
        <v>0</v>
      </c>
      <c r="AM144" s="1527">
        <f t="shared" ca="1" si="139"/>
        <v>0</v>
      </c>
      <c r="AN144" s="1486"/>
      <c r="AO144" s="1566">
        <f t="shared" ca="1" si="130"/>
        <v>0</v>
      </c>
      <c r="AP144" s="1531">
        <f t="shared" ca="1" si="131"/>
        <v>0</v>
      </c>
      <c r="AQ144" s="1527">
        <f t="shared" ca="1" si="131"/>
        <v>0</v>
      </c>
      <c r="AR144" s="1527">
        <f t="shared" ca="1" si="131"/>
        <v>0</v>
      </c>
      <c r="AS144" s="1527">
        <f t="shared" ca="1" si="130"/>
        <v>0</v>
      </c>
      <c r="AT144" s="1527">
        <f t="shared" ca="1" si="130"/>
        <v>0</v>
      </c>
      <c r="AU144" s="1527">
        <f t="shared" ca="1" si="130"/>
        <v>0</v>
      </c>
      <c r="AV144" s="1527">
        <f t="shared" ca="1" si="130"/>
        <v>0</v>
      </c>
      <c r="AW144" s="1527">
        <f t="shared" ca="1" si="130"/>
        <v>0</v>
      </c>
      <c r="AX144" s="1527">
        <f t="shared" ca="1" si="130"/>
        <v>0</v>
      </c>
      <c r="AY144" s="1527">
        <f t="shared" ca="1" si="130"/>
        <v>0</v>
      </c>
      <c r="AZ144" s="1527">
        <f t="shared" ca="1" si="130"/>
        <v>0</v>
      </c>
      <c r="BA144" s="1527">
        <f t="shared" ca="1" si="130"/>
        <v>0</v>
      </c>
      <c r="BB144" s="1527">
        <f t="shared" ca="1" si="130"/>
        <v>0</v>
      </c>
      <c r="BC144" s="1527">
        <f t="shared" ca="1" si="130"/>
        <v>0</v>
      </c>
      <c r="BD144" s="1527">
        <f t="shared" ca="1" si="130"/>
        <v>0</v>
      </c>
      <c r="BE144" s="1527">
        <f t="shared" ca="1" si="130"/>
        <v>0</v>
      </c>
      <c r="BF144" s="1527">
        <f t="shared" ca="1" si="130"/>
        <v>0</v>
      </c>
      <c r="BG144" s="1527">
        <f t="shared" ca="1" si="130"/>
        <v>0</v>
      </c>
      <c r="BH144" s="1527">
        <f t="shared" ca="1" si="130"/>
        <v>0</v>
      </c>
      <c r="BI144" s="1527">
        <f t="shared" ca="1" si="130"/>
        <v>0</v>
      </c>
      <c r="BJ144" s="1527">
        <f t="shared" ca="1" si="130"/>
        <v>0</v>
      </c>
      <c r="BK144" s="1527">
        <f t="shared" ca="1" si="130"/>
        <v>0</v>
      </c>
      <c r="BL144" s="1527">
        <f t="shared" ca="1" si="130"/>
        <v>0</v>
      </c>
      <c r="BM144" s="1527">
        <f t="shared" ca="1" si="130"/>
        <v>0</v>
      </c>
      <c r="BN144" s="1527">
        <f t="shared" ca="1" si="130"/>
        <v>0</v>
      </c>
      <c r="BO144" s="1527">
        <f t="shared" ca="1" si="130"/>
        <v>0</v>
      </c>
      <c r="BP144" s="1527">
        <f t="shared" ca="1" si="130"/>
        <v>0</v>
      </c>
      <c r="BQ144" s="1527">
        <f t="shared" ca="1" si="130"/>
        <v>0</v>
      </c>
      <c r="BR144" s="1527">
        <f t="shared" ca="1" si="130"/>
        <v>0</v>
      </c>
      <c r="BS144" s="1527">
        <f t="shared" ca="1" si="130"/>
        <v>0</v>
      </c>
      <c r="BT144" s="1527">
        <f t="shared" ca="1" si="130"/>
        <v>0</v>
      </c>
      <c r="BU144" s="1527">
        <f t="shared" ca="1" si="130"/>
        <v>0</v>
      </c>
      <c r="BV144" s="1527">
        <f t="shared" ca="1" si="130"/>
        <v>0</v>
      </c>
      <c r="BW144" s="1527">
        <f t="shared" ca="1" si="130"/>
        <v>0</v>
      </c>
      <c r="BX144" s="1527">
        <f t="shared" ca="1" si="130"/>
        <v>0</v>
      </c>
      <c r="BY144" s="1527">
        <f t="shared" ca="1" si="130"/>
        <v>0</v>
      </c>
      <c r="BZ144" s="1527">
        <f t="shared" ca="1" si="130"/>
        <v>0</v>
      </c>
      <c r="CA144" s="1527">
        <f t="shared" ca="1" si="130"/>
        <v>0</v>
      </c>
      <c r="CB144" s="1527">
        <f t="shared" ca="1" si="130"/>
        <v>0</v>
      </c>
      <c r="CC144" s="1527">
        <f t="shared" ca="1" si="130"/>
        <v>0</v>
      </c>
      <c r="CD144" s="1527">
        <f t="shared" ca="1" si="130"/>
        <v>0</v>
      </c>
      <c r="CE144" s="1527">
        <f t="shared" ca="1" si="130"/>
        <v>0</v>
      </c>
      <c r="CF144" s="1527">
        <f t="shared" ca="1" si="130"/>
        <v>0</v>
      </c>
      <c r="CG144" s="1527">
        <f t="shared" ca="1" si="130"/>
        <v>0</v>
      </c>
      <c r="CH144" s="1527">
        <f t="shared" ca="1" si="130"/>
        <v>0</v>
      </c>
      <c r="CI144" s="1567">
        <f t="shared" ca="1" si="130"/>
        <v>0</v>
      </c>
      <c r="CM144" s="446"/>
      <c r="CN144" s="447"/>
      <c r="CO144" s="447"/>
      <c r="CP144" s="447"/>
      <c r="CQ144" s="447"/>
      <c r="CR144" s="447"/>
      <c r="CS144" s="447"/>
      <c r="CT144" s="447"/>
      <c r="CU144" s="447"/>
      <c r="CV144" s="447"/>
      <c r="CW144" s="448"/>
    </row>
    <row r="145" spans="1:106" s="939" customFormat="1" ht="15.75" customHeight="1" x14ac:dyDescent="0.25">
      <c r="A145" s="954" t="str">
        <f t="shared" si="123"/>
        <v/>
      </c>
      <c r="B145" s="990" t="str">
        <f t="shared" ca="1" si="124"/>
        <v xml:space="preserve"> </v>
      </c>
      <c r="C145" s="1593">
        <f t="shared" ca="1" si="125"/>
        <v>0</v>
      </c>
      <c r="D145" s="1566">
        <f t="shared" ca="1" si="126"/>
        <v>0</v>
      </c>
      <c r="E145" s="1527">
        <f t="shared" ca="1" si="126"/>
        <v>0</v>
      </c>
      <c r="F145" s="1527">
        <f t="shared" ca="1" si="126"/>
        <v>0</v>
      </c>
      <c r="G145" s="1527">
        <f t="shared" ca="1" si="126"/>
        <v>0</v>
      </c>
      <c r="H145" s="1527">
        <f t="shared" ca="1" si="126"/>
        <v>0</v>
      </c>
      <c r="I145" s="1527">
        <f t="shared" ca="1" si="126"/>
        <v>0</v>
      </c>
      <c r="J145" s="1527">
        <f t="shared" ca="1" si="126"/>
        <v>0</v>
      </c>
      <c r="K145" s="1531">
        <f t="shared" ca="1" si="126"/>
        <v>0</v>
      </c>
      <c r="L145" s="1531">
        <f t="shared" ca="1" si="126"/>
        <v>0</v>
      </c>
      <c r="M145" s="1531">
        <f t="shared" ca="1" si="126"/>
        <v>0</v>
      </c>
      <c r="N145" s="1531">
        <f t="shared" ca="1" si="126"/>
        <v>0</v>
      </c>
      <c r="O145" s="1531">
        <f t="shared" ca="1" si="126"/>
        <v>0</v>
      </c>
      <c r="P145" s="1531">
        <f t="shared" ca="1" si="126"/>
        <v>0</v>
      </c>
      <c r="Q145" s="1531">
        <f t="shared" ca="1" si="126"/>
        <v>0</v>
      </c>
      <c r="R145" s="1531">
        <f t="shared" ref="R145:Y145" ca="1" si="140">IF(ISNUMBER($B145),$B145*R63,0)</f>
        <v>0</v>
      </c>
      <c r="S145" s="1531">
        <f t="shared" ca="1" si="140"/>
        <v>0</v>
      </c>
      <c r="T145" s="1531">
        <f t="shared" ca="1" si="140"/>
        <v>0</v>
      </c>
      <c r="U145" s="1531">
        <f t="shared" ca="1" si="140"/>
        <v>0</v>
      </c>
      <c r="V145" s="1531">
        <f t="shared" ca="1" si="140"/>
        <v>0</v>
      </c>
      <c r="W145" s="1531">
        <f t="shared" ca="1" si="140"/>
        <v>0</v>
      </c>
      <c r="X145" s="1531">
        <f t="shared" ca="1" si="140"/>
        <v>0</v>
      </c>
      <c r="Y145" s="1531">
        <f t="shared" ca="1" si="140"/>
        <v>0</v>
      </c>
      <c r="Z145" s="1565"/>
      <c r="AA145" s="1526">
        <f t="shared" ca="1" si="128"/>
        <v>0</v>
      </c>
      <c r="AB145" s="1527">
        <f t="shared" ca="1" si="128"/>
        <v>0</v>
      </c>
      <c r="AC145" s="1527">
        <f t="shared" ca="1" si="128"/>
        <v>0</v>
      </c>
      <c r="AD145" s="1527">
        <f t="shared" ref="AD145:AM145" ca="1" si="141">IF(ISNUMBER($B145),$B145*AD63,0)</f>
        <v>0</v>
      </c>
      <c r="AE145" s="1527">
        <f t="shared" ca="1" si="141"/>
        <v>0</v>
      </c>
      <c r="AF145" s="1527">
        <f t="shared" ca="1" si="141"/>
        <v>0</v>
      </c>
      <c r="AG145" s="1527">
        <f t="shared" ca="1" si="141"/>
        <v>0</v>
      </c>
      <c r="AH145" s="1527">
        <f t="shared" ca="1" si="141"/>
        <v>0</v>
      </c>
      <c r="AI145" s="1527">
        <f t="shared" ca="1" si="141"/>
        <v>0</v>
      </c>
      <c r="AJ145" s="1527">
        <f t="shared" ca="1" si="141"/>
        <v>0</v>
      </c>
      <c r="AK145" s="1527">
        <f t="shared" ca="1" si="141"/>
        <v>0</v>
      </c>
      <c r="AL145" s="1527">
        <f t="shared" ca="1" si="141"/>
        <v>0</v>
      </c>
      <c r="AM145" s="1527">
        <f t="shared" ca="1" si="141"/>
        <v>0</v>
      </c>
      <c r="AN145" s="1486"/>
      <c r="AO145" s="1566">
        <f t="shared" ca="1" si="130"/>
        <v>0</v>
      </c>
      <c r="AP145" s="1531">
        <f t="shared" ca="1" si="131"/>
        <v>0</v>
      </c>
      <c r="AQ145" s="1527">
        <f t="shared" ca="1" si="131"/>
        <v>0</v>
      </c>
      <c r="AR145" s="1527">
        <f t="shared" ca="1" si="131"/>
        <v>0</v>
      </c>
      <c r="AS145" s="1527">
        <f t="shared" ca="1" si="130"/>
        <v>0</v>
      </c>
      <c r="AT145" s="1527">
        <f t="shared" ca="1" si="130"/>
        <v>0</v>
      </c>
      <c r="AU145" s="1527">
        <f t="shared" ca="1" si="130"/>
        <v>0</v>
      </c>
      <c r="AV145" s="1527">
        <f t="shared" ca="1" si="130"/>
        <v>0</v>
      </c>
      <c r="AW145" s="1527">
        <f t="shared" ca="1" si="130"/>
        <v>0</v>
      </c>
      <c r="AX145" s="1527">
        <f t="shared" ca="1" si="130"/>
        <v>0</v>
      </c>
      <c r="AY145" s="1527">
        <f t="shared" ca="1" si="130"/>
        <v>0</v>
      </c>
      <c r="AZ145" s="1527">
        <f t="shared" ca="1" si="130"/>
        <v>0</v>
      </c>
      <c r="BA145" s="1527">
        <f t="shared" ca="1" si="130"/>
        <v>0</v>
      </c>
      <c r="BB145" s="1527">
        <f t="shared" ca="1" si="130"/>
        <v>0</v>
      </c>
      <c r="BC145" s="1527">
        <f t="shared" ca="1" si="130"/>
        <v>0</v>
      </c>
      <c r="BD145" s="1527">
        <f t="shared" ca="1" si="130"/>
        <v>0</v>
      </c>
      <c r="BE145" s="1527">
        <f t="shared" ca="1" si="130"/>
        <v>0</v>
      </c>
      <c r="BF145" s="1527">
        <f t="shared" ca="1" si="130"/>
        <v>0</v>
      </c>
      <c r="BG145" s="1527">
        <f t="shared" ca="1" si="130"/>
        <v>0</v>
      </c>
      <c r="BH145" s="1527">
        <f t="shared" ca="1" si="130"/>
        <v>0</v>
      </c>
      <c r="BI145" s="1527">
        <f t="shared" ca="1" si="130"/>
        <v>0</v>
      </c>
      <c r="BJ145" s="1527">
        <f t="shared" ca="1" si="130"/>
        <v>0</v>
      </c>
      <c r="BK145" s="1527">
        <f t="shared" ca="1" si="130"/>
        <v>0</v>
      </c>
      <c r="BL145" s="1527">
        <f t="shared" ca="1" si="130"/>
        <v>0</v>
      </c>
      <c r="BM145" s="1527">
        <f t="shared" ca="1" si="130"/>
        <v>0</v>
      </c>
      <c r="BN145" s="1527">
        <f t="shared" ca="1" si="130"/>
        <v>0</v>
      </c>
      <c r="BO145" s="1527">
        <f t="shared" ca="1" si="130"/>
        <v>0</v>
      </c>
      <c r="BP145" s="1527">
        <f t="shared" ca="1" si="130"/>
        <v>0</v>
      </c>
      <c r="BQ145" s="1527">
        <f t="shared" ref="BQ145:CI145" ca="1" si="142">IF(ISNUMBER($B145),$B145*BQ63,0)</f>
        <v>0</v>
      </c>
      <c r="BR145" s="1527">
        <f t="shared" ca="1" si="142"/>
        <v>0</v>
      </c>
      <c r="BS145" s="1527">
        <f t="shared" ca="1" si="142"/>
        <v>0</v>
      </c>
      <c r="BT145" s="1527">
        <f t="shared" ca="1" si="142"/>
        <v>0</v>
      </c>
      <c r="BU145" s="1527">
        <f t="shared" ca="1" si="142"/>
        <v>0</v>
      </c>
      <c r="BV145" s="1527">
        <f t="shared" ca="1" si="142"/>
        <v>0</v>
      </c>
      <c r="BW145" s="1527">
        <f t="shared" ca="1" si="142"/>
        <v>0</v>
      </c>
      <c r="BX145" s="1527">
        <f t="shared" ca="1" si="142"/>
        <v>0</v>
      </c>
      <c r="BY145" s="1527">
        <f t="shared" ca="1" si="142"/>
        <v>0</v>
      </c>
      <c r="BZ145" s="1527">
        <f t="shared" ca="1" si="142"/>
        <v>0</v>
      </c>
      <c r="CA145" s="1527">
        <f t="shared" ca="1" si="142"/>
        <v>0</v>
      </c>
      <c r="CB145" s="1527">
        <f t="shared" ca="1" si="142"/>
        <v>0</v>
      </c>
      <c r="CC145" s="1527">
        <f t="shared" ca="1" si="142"/>
        <v>0</v>
      </c>
      <c r="CD145" s="1527">
        <f t="shared" ca="1" si="142"/>
        <v>0</v>
      </c>
      <c r="CE145" s="1527">
        <f t="shared" ca="1" si="142"/>
        <v>0</v>
      </c>
      <c r="CF145" s="1527">
        <f t="shared" ca="1" si="142"/>
        <v>0</v>
      </c>
      <c r="CG145" s="1527">
        <f t="shared" ca="1" si="142"/>
        <v>0</v>
      </c>
      <c r="CH145" s="1527">
        <f t="shared" ca="1" si="142"/>
        <v>0</v>
      </c>
      <c r="CI145" s="1567">
        <f t="shared" ca="1" si="142"/>
        <v>0</v>
      </c>
      <c r="CM145" s="446"/>
      <c r="CN145" s="447"/>
      <c r="CO145" s="447"/>
      <c r="CP145" s="447"/>
      <c r="CQ145" s="447"/>
      <c r="CR145" s="447"/>
      <c r="CS145" s="447"/>
      <c r="CT145" s="447"/>
      <c r="CU145" s="447"/>
      <c r="CV145" s="447"/>
      <c r="CW145" s="448"/>
    </row>
    <row r="146" spans="1:106" s="939" customFormat="1" ht="15.75" customHeight="1" x14ac:dyDescent="0.25">
      <c r="A146" s="954" t="str">
        <f t="shared" si="123"/>
        <v/>
      </c>
      <c r="B146" s="990" t="str">
        <f t="shared" ca="1" si="124"/>
        <v xml:space="preserve"> </v>
      </c>
      <c r="C146" s="1593">
        <f t="shared" ca="1" si="125"/>
        <v>0</v>
      </c>
      <c r="D146" s="1566">
        <f t="shared" ca="1" si="126"/>
        <v>0</v>
      </c>
      <c r="E146" s="1527">
        <f t="shared" ca="1" si="126"/>
        <v>0</v>
      </c>
      <c r="F146" s="1527">
        <f t="shared" ca="1" si="126"/>
        <v>0</v>
      </c>
      <c r="G146" s="1527">
        <f t="shared" ca="1" si="126"/>
        <v>0</v>
      </c>
      <c r="H146" s="1527">
        <f t="shared" ca="1" si="126"/>
        <v>0</v>
      </c>
      <c r="I146" s="1527">
        <f t="shared" ca="1" si="126"/>
        <v>0</v>
      </c>
      <c r="J146" s="1527">
        <f t="shared" ca="1" si="126"/>
        <v>0</v>
      </c>
      <c r="K146" s="1531">
        <f t="shared" ca="1" si="126"/>
        <v>0</v>
      </c>
      <c r="L146" s="1531">
        <f t="shared" ca="1" si="126"/>
        <v>0</v>
      </c>
      <c r="M146" s="1531">
        <f t="shared" ca="1" si="126"/>
        <v>0</v>
      </c>
      <c r="N146" s="1531">
        <f t="shared" ca="1" si="126"/>
        <v>0</v>
      </c>
      <c r="O146" s="1531">
        <f t="shared" ca="1" si="126"/>
        <v>0</v>
      </c>
      <c r="P146" s="1531">
        <f t="shared" ca="1" si="126"/>
        <v>0</v>
      </c>
      <c r="Q146" s="1531">
        <f t="shared" ca="1" si="126"/>
        <v>0</v>
      </c>
      <c r="R146" s="1531">
        <f t="shared" ref="R146:Y146" ca="1" si="143">IF(ISNUMBER($B146),$B146*R64,0)</f>
        <v>0</v>
      </c>
      <c r="S146" s="1531">
        <f t="shared" ca="1" si="143"/>
        <v>0</v>
      </c>
      <c r="T146" s="1531">
        <f t="shared" ca="1" si="143"/>
        <v>0</v>
      </c>
      <c r="U146" s="1531">
        <f t="shared" ca="1" si="143"/>
        <v>0</v>
      </c>
      <c r="V146" s="1531">
        <f t="shared" ca="1" si="143"/>
        <v>0</v>
      </c>
      <c r="W146" s="1531">
        <f t="shared" ca="1" si="143"/>
        <v>0</v>
      </c>
      <c r="X146" s="1531">
        <f t="shared" ca="1" si="143"/>
        <v>0</v>
      </c>
      <c r="Y146" s="1531">
        <f t="shared" ca="1" si="143"/>
        <v>0</v>
      </c>
      <c r="Z146" s="1565"/>
      <c r="AA146" s="1526">
        <f t="shared" ca="1" si="128"/>
        <v>0</v>
      </c>
      <c r="AB146" s="1527">
        <f t="shared" ca="1" si="128"/>
        <v>0</v>
      </c>
      <c r="AC146" s="1527">
        <f t="shared" ca="1" si="128"/>
        <v>0</v>
      </c>
      <c r="AD146" s="1527">
        <f t="shared" ref="AD146:AM146" ca="1" si="144">IF(ISNUMBER($B146),$B146*AD64,0)</f>
        <v>0</v>
      </c>
      <c r="AE146" s="1527">
        <f t="shared" ca="1" si="144"/>
        <v>0</v>
      </c>
      <c r="AF146" s="1527">
        <f t="shared" ca="1" si="144"/>
        <v>0</v>
      </c>
      <c r="AG146" s="1527">
        <f t="shared" ca="1" si="144"/>
        <v>0</v>
      </c>
      <c r="AH146" s="1527">
        <f t="shared" ca="1" si="144"/>
        <v>0</v>
      </c>
      <c r="AI146" s="1527">
        <f t="shared" ca="1" si="144"/>
        <v>0</v>
      </c>
      <c r="AJ146" s="1527">
        <f t="shared" ca="1" si="144"/>
        <v>0</v>
      </c>
      <c r="AK146" s="1527">
        <f t="shared" ca="1" si="144"/>
        <v>0</v>
      </c>
      <c r="AL146" s="1527">
        <f t="shared" ca="1" si="144"/>
        <v>0</v>
      </c>
      <c r="AM146" s="1527">
        <f t="shared" ca="1" si="144"/>
        <v>0</v>
      </c>
      <c r="AN146" s="1486"/>
      <c r="AO146" s="1566">
        <f t="shared" ref="AO146:CI151" ca="1" si="145">IF(ISNUMBER($B146),$B146*AO64,0)</f>
        <v>0</v>
      </c>
      <c r="AP146" s="1531">
        <f t="shared" ca="1" si="131"/>
        <v>0</v>
      </c>
      <c r="AQ146" s="1527">
        <f t="shared" ca="1" si="131"/>
        <v>0</v>
      </c>
      <c r="AR146" s="1527">
        <f t="shared" ca="1" si="131"/>
        <v>0</v>
      </c>
      <c r="AS146" s="1527">
        <f t="shared" ca="1" si="145"/>
        <v>0</v>
      </c>
      <c r="AT146" s="1527">
        <f t="shared" ca="1" si="145"/>
        <v>0</v>
      </c>
      <c r="AU146" s="1527">
        <f t="shared" ca="1" si="145"/>
        <v>0</v>
      </c>
      <c r="AV146" s="1527">
        <f t="shared" ca="1" si="145"/>
        <v>0</v>
      </c>
      <c r="AW146" s="1527">
        <f t="shared" ca="1" si="145"/>
        <v>0</v>
      </c>
      <c r="AX146" s="1527">
        <f t="shared" ca="1" si="145"/>
        <v>0</v>
      </c>
      <c r="AY146" s="1527">
        <f t="shared" ca="1" si="145"/>
        <v>0</v>
      </c>
      <c r="AZ146" s="1527">
        <f t="shared" ca="1" si="145"/>
        <v>0</v>
      </c>
      <c r="BA146" s="1527">
        <f t="shared" ca="1" si="145"/>
        <v>0</v>
      </c>
      <c r="BB146" s="1527">
        <f t="shared" ca="1" si="145"/>
        <v>0</v>
      </c>
      <c r="BC146" s="1527">
        <f t="shared" ca="1" si="145"/>
        <v>0</v>
      </c>
      <c r="BD146" s="1527">
        <f t="shared" ca="1" si="145"/>
        <v>0</v>
      </c>
      <c r="BE146" s="1527">
        <f t="shared" ca="1" si="145"/>
        <v>0</v>
      </c>
      <c r="BF146" s="1527">
        <f t="shared" ca="1" si="145"/>
        <v>0</v>
      </c>
      <c r="BG146" s="1527">
        <f t="shared" ca="1" si="145"/>
        <v>0</v>
      </c>
      <c r="BH146" s="1527">
        <f t="shared" ca="1" si="145"/>
        <v>0</v>
      </c>
      <c r="BI146" s="1527">
        <f t="shared" ca="1" si="145"/>
        <v>0</v>
      </c>
      <c r="BJ146" s="1527">
        <f t="shared" ca="1" si="145"/>
        <v>0</v>
      </c>
      <c r="BK146" s="1527">
        <f t="shared" ca="1" si="145"/>
        <v>0</v>
      </c>
      <c r="BL146" s="1527">
        <f t="shared" ca="1" si="145"/>
        <v>0</v>
      </c>
      <c r="BM146" s="1527">
        <f t="shared" ca="1" si="145"/>
        <v>0</v>
      </c>
      <c r="BN146" s="1527">
        <f t="shared" ca="1" si="145"/>
        <v>0</v>
      </c>
      <c r="BO146" s="1527">
        <f t="shared" ca="1" si="145"/>
        <v>0</v>
      </c>
      <c r="BP146" s="1527">
        <f t="shared" ca="1" si="145"/>
        <v>0</v>
      </c>
      <c r="BQ146" s="1527">
        <f t="shared" ca="1" si="145"/>
        <v>0</v>
      </c>
      <c r="BR146" s="1527">
        <f t="shared" ca="1" si="145"/>
        <v>0</v>
      </c>
      <c r="BS146" s="1527">
        <f t="shared" ca="1" si="145"/>
        <v>0</v>
      </c>
      <c r="BT146" s="1527">
        <f t="shared" ca="1" si="145"/>
        <v>0</v>
      </c>
      <c r="BU146" s="1527">
        <f t="shared" ca="1" si="145"/>
        <v>0</v>
      </c>
      <c r="BV146" s="1527">
        <f t="shared" ca="1" si="145"/>
        <v>0</v>
      </c>
      <c r="BW146" s="1527">
        <f t="shared" ca="1" si="145"/>
        <v>0</v>
      </c>
      <c r="BX146" s="1527">
        <f t="shared" ca="1" si="145"/>
        <v>0</v>
      </c>
      <c r="BY146" s="1527">
        <f t="shared" ca="1" si="145"/>
        <v>0</v>
      </c>
      <c r="BZ146" s="1527">
        <f t="shared" ca="1" si="145"/>
        <v>0</v>
      </c>
      <c r="CA146" s="1527">
        <f t="shared" ca="1" si="145"/>
        <v>0</v>
      </c>
      <c r="CB146" s="1527">
        <f t="shared" ca="1" si="145"/>
        <v>0</v>
      </c>
      <c r="CC146" s="1527">
        <f t="shared" ca="1" si="145"/>
        <v>0</v>
      </c>
      <c r="CD146" s="1527">
        <f t="shared" ca="1" si="145"/>
        <v>0</v>
      </c>
      <c r="CE146" s="1527">
        <f t="shared" ca="1" si="145"/>
        <v>0</v>
      </c>
      <c r="CF146" s="1527">
        <f t="shared" ca="1" si="145"/>
        <v>0</v>
      </c>
      <c r="CG146" s="1527">
        <f t="shared" ca="1" si="145"/>
        <v>0</v>
      </c>
      <c r="CH146" s="1527">
        <f t="shared" ca="1" si="145"/>
        <v>0</v>
      </c>
      <c r="CI146" s="1567">
        <f t="shared" ca="1" si="145"/>
        <v>0</v>
      </c>
      <c r="CM146" s="446"/>
      <c r="CN146" s="447"/>
      <c r="CO146" s="447"/>
      <c r="CP146" s="447"/>
      <c r="CQ146" s="447"/>
      <c r="CR146" s="447"/>
      <c r="CS146" s="447"/>
      <c r="CT146" s="447"/>
      <c r="CU146" s="447"/>
      <c r="CV146" s="447"/>
      <c r="CW146" s="448"/>
    </row>
    <row r="147" spans="1:106" s="939" customFormat="1" ht="15.75" customHeight="1" x14ac:dyDescent="0.25">
      <c r="A147" s="954" t="str">
        <f t="shared" si="123"/>
        <v/>
      </c>
      <c r="B147" s="990" t="str">
        <f t="shared" ca="1" si="124"/>
        <v xml:space="preserve"> </v>
      </c>
      <c r="C147" s="1593">
        <f t="shared" ca="1" si="125"/>
        <v>0</v>
      </c>
      <c r="D147" s="1566">
        <f t="shared" ca="1" si="126"/>
        <v>0</v>
      </c>
      <c r="E147" s="1527">
        <f t="shared" ca="1" si="126"/>
        <v>0</v>
      </c>
      <c r="F147" s="1527">
        <f t="shared" ca="1" si="126"/>
        <v>0</v>
      </c>
      <c r="G147" s="1527">
        <f t="shared" ca="1" si="126"/>
        <v>0</v>
      </c>
      <c r="H147" s="1527">
        <f t="shared" ca="1" si="126"/>
        <v>0</v>
      </c>
      <c r="I147" s="1527">
        <f t="shared" ca="1" si="126"/>
        <v>0</v>
      </c>
      <c r="J147" s="1527">
        <f t="shared" ca="1" si="126"/>
        <v>0</v>
      </c>
      <c r="K147" s="1531">
        <f t="shared" ca="1" si="126"/>
        <v>0</v>
      </c>
      <c r="L147" s="1531">
        <f t="shared" ca="1" si="126"/>
        <v>0</v>
      </c>
      <c r="M147" s="1531">
        <f t="shared" ca="1" si="126"/>
        <v>0</v>
      </c>
      <c r="N147" s="1531">
        <f t="shared" ca="1" si="126"/>
        <v>0</v>
      </c>
      <c r="O147" s="1531">
        <f t="shared" ca="1" si="126"/>
        <v>0</v>
      </c>
      <c r="P147" s="1531">
        <f t="shared" ca="1" si="126"/>
        <v>0</v>
      </c>
      <c r="Q147" s="1531">
        <f t="shared" ca="1" si="126"/>
        <v>0</v>
      </c>
      <c r="R147" s="1531">
        <f t="shared" ref="R147:Y147" ca="1" si="146">IF(ISNUMBER($B147),$B147*R65,0)</f>
        <v>0</v>
      </c>
      <c r="S147" s="1531">
        <f t="shared" ca="1" si="146"/>
        <v>0</v>
      </c>
      <c r="T147" s="1531">
        <f t="shared" ca="1" si="146"/>
        <v>0</v>
      </c>
      <c r="U147" s="1531">
        <f t="shared" ca="1" si="146"/>
        <v>0</v>
      </c>
      <c r="V147" s="1531">
        <f t="shared" ca="1" si="146"/>
        <v>0</v>
      </c>
      <c r="W147" s="1531">
        <f t="shared" ca="1" si="146"/>
        <v>0</v>
      </c>
      <c r="X147" s="1531">
        <f t="shared" ca="1" si="146"/>
        <v>0</v>
      </c>
      <c r="Y147" s="1531">
        <f t="shared" ca="1" si="146"/>
        <v>0</v>
      </c>
      <c r="Z147" s="1565"/>
      <c r="AA147" s="1526">
        <f t="shared" ca="1" si="128"/>
        <v>0</v>
      </c>
      <c r="AB147" s="1527">
        <f t="shared" ca="1" si="128"/>
        <v>0</v>
      </c>
      <c r="AC147" s="1527">
        <f t="shared" ca="1" si="128"/>
        <v>0</v>
      </c>
      <c r="AD147" s="1527">
        <f t="shared" ref="AD147:AM147" ca="1" si="147">IF(ISNUMBER($B147),$B147*AD65,0)</f>
        <v>0</v>
      </c>
      <c r="AE147" s="1527">
        <f t="shared" ca="1" si="147"/>
        <v>0</v>
      </c>
      <c r="AF147" s="1527">
        <f t="shared" ca="1" si="147"/>
        <v>0</v>
      </c>
      <c r="AG147" s="1527">
        <f t="shared" ca="1" si="147"/>
        <v>0</v>
      </c>
      <c r="AH147" s="1527">
        <f t="shared" ca="1" si="147"/>
        <v>0</v>
      </c>
      <c r="AI147" s="1527">
        <f t="shared" ca="1" si="147"/>
        <v>0</v>
      </c>
      <c r="AJ147" s="1527">
        <f t="shared" ca="1" si="147"/>
        <v>0</v>
      </c>
      <c r="AK147" s="1527">
        <f t="shared" ca="1" si="147"/>
        <v>0</v>
      </c>
      <c r="AL147" s="1527">
        <f t="shared" ca="1" si="147"/>
        <v>0</v>
      </c>
      <c r="AM147" s="1527">
        <f t="shared" ca="1" si="147"/>
        <v>0</v>
      </c>
      <c r="AN147" s="1486"/>
      <c r="AO147" s="1566">
        <f t="shared" ca="1" si="145"/>
        <v>0</v>
      </c>
      <c r="AP147" s="1531">
        <f t="shared" ca="1" si="131"/>
        <v>0</v>
      </c>
      <c r="AQ147" s="1527">
        <f t="shared" ca="1" si="131"/>
        <v>0</v>
      </c>
      <c r="AR147" s="1527">
        <f t="shared" ca="1" si="131"/>
        <v>0</v>
      </c>
      <c r="AS147" s="1527">
        <f t="shared" ca="1" si="145"/>
        <v>0</v>
      </c>
      <c r="AT147" s="1527">
        <f t="shared" ca="1" si="145"/>
        <v>0</v>
      </c>
      <c r="AU147" s="1527">
        <f t="shared" ca="1" si="145"/>
        <v>0</v>
      </c>
      <c r="AV147" s="1527">
        <f t="shared" ca="1" si="145"/>
        <v>0</v>
      </c>
      <c r="AW147" s="1527">
        <f t="shared" ca="1" si="145"/>
        <v>0</v>
      </c>
      <c r="AX147" s="1527">
        <f t="shared" ca="1" si="145"/>
        <v>0</v>
      </c>
      <c r="AY147" s="1527">
        <f t="shared" ca="1" si="145"/>
        <v>0</v>
      </c>
      <c r="AZ147" s="1527">
        <f t="shared" ca="1" si="145"/>
        <v>0</v>
      </c>
      <c r="BA147" s="1527">
        <f t="shared" ca="1" si="145"/>
        <v>0</v>
      </c>
      <c r="BB147" s="1527">
        <f t="shared" ca="1" si="145"/>
        <v>0</v>
      </c>
      <c r="BC147" s="1527">
        <f t="shared" ca="1" si="145"/>
        <v>0</v>
      </c>
      <c r="BD147" s="1527">
        <f t="shared" ca="1" si="145"/>
        <v>0</v>
      </c>
      <c r="BE147" s="1527">
        <f t="shared" ca="1" si="145"/>
        <v>0</v>
      </c>
      <c r="BF147" s="1527">
        <f t="shared" ca="1" si="145"/>
        <v>0</v>
      </c>
      <c r="BG147" s="1527">
        <f t="shared" ca="1" si="145"/>
        <v>0</v>
      </c>
      <c r="BH147" s="1527">
        <f t="shared" ca="1" si="145"/>
        <v>0</v>
      </c>
      <c r="BI147" s="1527">
        <f t="shared" ca="1" si="145"/>
        <v>0</v>
      </c>
      <c r="BJ147" s="1527">
        <f t="shared" ca="1" si="145"/>
        <v>0</v>
      </c>
      <c r="BK147" s="1527">
        <f t="shared" ca="1" si="145"/>
        <v>0</v>
      </c>
      <c r="BL147" s="1527">
        <f t="shared" ca="1" si="145"/>
        <v>0</v>
      </c>
      <c r="BM147" s="1527">
        <f t="shared" ca="1" si="145"/>
        <v>0</v>
      </c>
      <c r="BN147" s="1527">
        <f t="shared" ca="1" si="145"/>
        <v>0</v>
      </c>
      <c r="BO147" s="1527">
        <f t="shared" ca="1" si="145"/>
        <v>0</v>
      </c>
      <c r="BP147" s="1527">
        <f t="shared" ca="1" si="145"/>
        <v>0</v>
      </c>
      <c r="BQ147" s="1527">
        <f t="shared" ca="1" si="145"/>
        <v>0</v>
      </c>
      <c r="BR147" s="1527">
        <f t="shared" ca="1" si="145"/>
        <v>0</v>
      </c>
      <c r="BS147" s="1527">
        <f t="shared" ca="1" si="145"/>
        <v>0</v>
      </c>
      <c r="BT147" s="1527">
        <f t="shared" ca="1" si="145"/>
        <v>0</v>
      </c>
      <c r="BU147" s="1527">
        <f t="shared" ca="1" si="145"/>
        <v>0</v>
      </c>
      <c r="BV147" s="1527">
        <f t="shared" ca="1" si="145"/>
        <v>0</v>
      </c>
      <c r="BW147" s="1527">
        <f t="shared" ca="1" si="145"/>
        <v>0</v>
      </c>
      <c r="BX147" s="1527">
        <f t="shared" ca="1" si="145"/>
        <v>0</v>
      </c>
      <c r="BY147" s="1527">
        <f t="shared" ca="1" si="145"/>
        <v>0</v>
      </c>
      <c r="BZ147" s="1527">
        <f t="shared" ca="1" si="145"/>
        <v>0</v>
      </c>
      <c r="CA147" s="1527">
        <f t="shared" ca="1" si="145"/>
        <v>0</v>
      </c>
      <c r="CB147" s="1527">
        <f t="shared" ca="1" si="145"/>
        <v>0</v>
      </c>
      <c r="CC147" s="1527">
        <f t="shared" ca="1" si="145"/>
        <v>0</v>
      </c>
      <c r="CD147" s="1527">
        <f t="shared" ca="1" si="145"/>
        <v>0</v>
      </c>
      <c r="CE147" s="1527">
        <f t="shared" ca="1" si="145"/>
        <v>0</v>
      </c>
      <c r="CF147" s="1527">
        <f t="shared" ca="1" si="145"/>
        <v>0</v>
      </c>
      <c r="CG147" s="1527">
        <f t="shared" ca="1" si="145"/>
        <v>0</v>
      </c>
      <c r="CH147" s="1527">
        <f t="shared" ca="1" si="145"/>
        <v>0</v>
      </c>
      <c r="CI147" s="1567">
        <f t="shared" ca="1" si="145"/>
        <v>0</v>
      </c>
      <c r="CM147" s="446"/>
      <c r="CN147" s="447"/>
      <c r="CO147" s="447"/>
      <c r="CP147" s="447"/>
      <c r="CQ147" s="447"/>
      <c r="CR147" s="447"/>
      <c r="CS147" s="447"/>
      <c r="CT147" s="447"/>
      <c r="CU147" s="447"/>
      <c r="CV147" s="447"/>
      <c r="CW147" s="448"/>
    </row>
    <row r="148" spans="1:106" s="939" customFormat="1" ht="15.75" customHeight="1" x14ac:dyDescent="0.25">
      <c r="A148" s="954" t="str">
        <f t="shared" si="123"/>
        <v/>
      </c>
      <c r="B148" s="990" t="str">
        <f t="shared" ca="1" si="124"/>
        <v xml:space="preserve"> </v>
      </c>
      <c r="C148" s="1593">
        <f t="shared" ca="1" si="125"/>
        <v>0</v>
      </c>
      <c r="D148" s="1566">
        <f t="shared" ca="1" si="126"/>
        <v>0</v>
      </c>
      <c r="E148" s="1527">
        <f t="shared" ca="1" si="126"/>
        <v>0</v>
      </c>
      <c r="F148" s="1527">
        <f t="shared" ca="1" si="126"/>
        <v>0</v>
      </c>
      <c r="G148" s="1527">
        <f t="shared" ca="1" si="126"/>
        <v>0</v>
      </c>
      <c r="H148" s="1527">
        <f t="shared" ca="1" si="126"/>
        <v>0</v>
      </c>
      <c r="I148" s="1527">
        <f t="shared" ca="1" si="126"/>
        <v>0</v>
      </c>
      <c r="J148" s="1527">
        <f t="shared" ca="1" si="126"/>
        <v>0</v>
      </c>
      <c r="K148" s="1531">
        <f t="shared" ca="1" si="126"/>
        <v>0</v>
      </c>
      <c r="L148" s="1531">
        <f t="shared" ca="1" si="126"/>
        <v>0</v>
      </c>
      <c r="M148" s="1531">
        <f t="shared" ca="1" si="126"/>
        <v>0</v>
      </c>
      <c r="N148" s="1531">
        <f t="shared" ca="1" si="126"/>
        <v>0</v>
      </c>
      <c r="O148" s="1531">
        <f t="shared" ca="1" si="126"/>
        <v>0</v>
      </c>
      <c r="P148" s="1531">
        <f t="shared" ca="1" si="126"/>
        <v>0</v>
      </c>
      <c r="Q148" s="1531">
        <f t="shared" ca="1" si="126"/>
        <v>0</v>
      </c>
      <c r="R148" s="1531">
        <f t="shared" ref="R148:Y148" ca="1" si="148">IF(ISNUMBER($B148),$B148*R66,0)</f>
        <v>0</v>
      </c>
      <c r="S148" s="1531">
        <f t="shared" ca="1" si="148"/>
        <v>0</v>
      </c>
      <c r="T148" s="1531">
        <f t="shared" ca="1" si="148"/>
        <v>0</v>
      </c>
      <c r="U148" s="1531">
        <f t="shared" ca="1" si="148"/>
        <v>0</v>
      </c>
      <c r="V148" s="1531">
        <f t="shared" ca="1" si="148"/>
        <v>0</v>
      </c>
      <c r="W148" s="1531">
        <f t="shared" ca="1" si="148"/>
        <v>0</v>
      </c>
      <c r="X148" s="1531">
        <f t="shared" ca="1" si="148"/>
        <v>0</v>
      </c>
      <c r="Y148" s="1531">
        <f t="shared" ca="1" si="148"/>
        <v>0</v>
      </c>
      <c r="Z148" s="1565"/>
      <c r="AA148" s="1526">
        <f t="shared" ca="1" si="128"/>
        <v>0</v>
      </c>
      <c r="AB148" s="1527">
        <f t="shared" ca="1" si="128"/>
        <v>0</v>
      </c>
      <c r="AC148" s="1527">
        <f t="shared" ca="1" si="128"/>
        <v>0</v>
      </c>
      <c r="AD148" s="1527">
        <f t="shared" ref="AD148:AM148" ca="1" si="149">IF(ISNUMBER($B148),$B148*AD66,0)</f>
        <v>0</v>
      </c>
      <c r="AE148" s="1527">
        <f t="shared" ca="1" si="149"/>
        <v>0</v>
      </c>
      <c r="AF148" s="1527">
        <f t="shared" ca="1" si="149"/>
        <v>0</v>
      </c>
      <c r="AG148" s="1527">
        <f t="shared" ca="1" si="149"/>
        <v>0</v>
      </c>
      <c r="AH148" s="1527">
        <f t="shared" ca="1" si="149"/>
        <v>0</v>
      </c>
      <c r="AI148" s="1527">
        <f t="shared" ca="1" si="149"/>
        <v>0</v>
      </c>
      <c r="AJ148" s="1527">
        <f t="shared" ca="1" si="149"/>
        <v>0</v>
      </c>
      <c r="AK148" s="1527">
        <f t="shared" ca="1" si="149"/>
        <v>0</v>
      </c>
      <c r="AL148" s="1527">
        <f t="shared" ca="1" si="149"/>
        <v>0</v>
      </c>
      <c r="AM148" s="1527">
        <f t="shared" ca="1" si="149"/>
        <v>0</v>
      </c>
      <c r="AN148" s="1486"/>
      <c r="AO148" s="1566">
        <f t="shared" ca="1" si="145"/>
        <v>0</v>
      </c>
      <c r="AP148" s="1531">
        <f t="shared" ca="1" si="131"/>
        <v>0</v>
      </c>
      <c r="AQ148" s="1527">
        <f t="shared" ca="1" si="131"/>
        <v>0</v>
      </c>
      <c r="AR148" s="1527">
        <f t="shared" ca="1" si="131"/>
        <v>0</v>
      </c>
      <c r="AS148" s="1527">
        <f t="shared" ca="1" si="145"/>
        <v>0</v>
      </c>
      <c r="AT148" s="1527">
        <f t="shared" ca="1" si="145"/>
        <v>0</v>
      </c>
      <c r="AU148" s="1527">
        <f t="shared" ca="1" si="145"/>
        <v>0</v>
      </c>
      <c r="AV148" s="1527">
        <f t="shared" ca="1" si="145"/>
        <v>0</v>
      </c>
      <c r="AW148" s="1527">
        <f t="shared" ca="1" si="145"/>
        <v>0</v>
      </c>
      <c r="AX148" s="1527">
        <f t="shared" ca="1" si="145"/>
        <v>0</v>
      </c>
      <c r="AY148" s="1527">
        <f t="shared" ca="1" si="145"/>
        <v>0</v>
      </c>
      <c r="AZ148" s="1527">
        <f t="shared" ca="1" si="145"/>
        <v>0</v>
      </c>
      <c r="BA148" s="1527">
        <f t="shared" ca="1" si="145"/>
        <v>0</v>
      </c>
      <c r="BB148" s="1527">
        <f t="shared" ca="1" si="145"/>
        <v>0</v>
      </c>
      <c r="BC148" s="1527">
        <f t="shared" ca="1" si="145"/>
        <v>0</v>
      </c>
      <c r="BD148" s="1527">
        <f t="shared" ca="1" si="145"/>
        <v>0</v>
      </c>
      <c r="BE148" s="1527">
        <f t="shared" ca="1" si="145"/>
        <v>0</v>
      </c>
      <c r="BF148" s="1527">
        <f t="shared" ca="1" si="145"/>
        <v>0</v>
      </c>
      <c r="BG148" s="1527">
        <f t="shared" ca="1" si="145"/>
        <v>0</v>
      </c>
      <c r="BH148" s="1527">
        <f t="shared" ca="1" si="145"/>
        <v>0</v>
      </c>
      <c r="BI148" s="1527">
        <f t="shared" ca="1" si="145"/>
        <v>0</v>
      </c>
      <c r="BJ148" s="1527">
        <f t="shared" ca="1" si="145"/>
        <v>0</v>
      </c>
      <c r="BK148" s="1527">
        <f t="shared" ca="1" si="145"/>
        <v>0</v>
      </c>
      <c r="BL148" s="1527">
        <f t="shared" ca="1" si="145"/>
        <v>0</v>
      </c>
      <c r="BM148" s="1527">
        <f t="shared" ca="1" si="145"/>
        <v>0</v>
      </c>
      <c r="BN148" s="1527">
        <f t="shared" ca="1" si="145"/>
        <v>0</v>
      </c>
      <c r="BO148" s="1527">
        <f t="shared" ca="1" si="145"/>
        <v>0</v>
      </c>
      <c r="BP148" s="1527">
        <f t="shared" ca="1" si="145"/>
        <v>0</v>
      </c>
      <c r="BQ148" s="1527">
        <f t="shared" ca="1" si="145"/>
        <v>0</v>
      </c>
      <c r="BR148" s="1527">
        <f t="shared" ca="1" si="145"/>
        <v>0</v>
      </c>
      <c r="BS148" s="1527">
        <f t="shared" ca="1" si="145"/>
        <v>0</v>
      </c>
      <c r="BT148" s="1527">
        <f t="shared" ca="1" si="145"/>
        <v>0</v>
      </c>
      <c r="BU148" s="1527">
        <f t="shared" ca="1" si="145"/>
        <v>0</v>
      </c>
      <c r="BV148" s="1527">
        <f t="shared" ca="1" si="145"/>
        <v>0</v>
      </c>
      <c r="BW148" s="1527">
        <f t="shared" ca="1" si="145"/>
        <v>0</v>
      </c>
      <c r="BX148" s="1527">
        <f t="shared" ca="1" si="145"/>
        <v>0</v>
      </c>
      <c r="BY148" s="1527">
        <f t="shared" ca="1" si="145"/>
        <v>0</v>
      </c>
      <c r="BZ148" s="1527">
        <f t="shared" ca="1" si="145"/>
        <v>0</v>
      </c>
      <c r="CA148" s="1527">
        <f t="shared" ca="1" si="145"/>
        <v>0</v>
      </c>
      <c r="CB148" s="1527">
        <f t="shared" ca="1" si="145"/>
        <v>0</v>
      </c>
      <c r="CC148" s="1527">
        <f t="shared" ca="1" si="145"/>
        <v>0</v>
      </c>
      <c r="CD148" s="1527">
        <f t="shared" ca="1" si="145"/>
        <v>0</v>
      </c>
      <c r="CE148" s="1527">
        <f t="shared" ca="1" si="145"/>
        <v>0</v>
      </c>
      <c r="CF148" s="1527">
        <f t="shared" ca="1" si="145"/>
        <v>0</v>
      </c>
      <c r="CG148" s="1527">
        <f t="shared" ca="1" si="145"/>
        <v>0</v>
      </c>
      <c r="CH148" s="1527">
        <f t="shared" ca="1" si="145"/>
        <v>0</v>
      </c>
      <c r="CI148" s="1567">
        <f t="shared" ca="1" si="145"/>
        <v>0</v>
      </c>
      <c r="CM148" s="446"/>
      <c r="CN148" s="447"/>
      <c r="CO148" s="447"/>
      <c r="CP148" s="447"/>
      <c r="CQ148" s="447"/>
      <c r="CR148" s="447"/>
      <c r="CS148" s="447"/>
      <c r="CT148" s="447"/>
      <c r="CU148" s="447"/>
      <c r="CV148" s="447"/>
      <c r="CW148" s="448"/>
    </row>
    <row r="149" spans="1:106" s="939" customFormat="1" ht="15.75" customHeight="1" x14ac:dyDescent="0.25">
      <c r="A149" s="954" t="str">
        <f t="shared" si="123"/>
        <v/>
      </c>
      <c r="B149" s="990" t="str">
        <f t="shared" ca="1" si="124"/>
        <v xml:space="preserve"> </v>
      </c>
      <c r="C149" s="1593">
        <f t="shared" ca="1" si="125"/>
        <v>0</v>
      </c>
      <c r="D149" s="1566">
        <f t="shared" ca="1" si="126"/>
        <v>0</v>
      </c>
      <c r="E149" s="1527">
        <f t="shared" ca="1" si="126"/>
        <v>0</v>
      </c>
      <c r="F149" s="1527">
        <f t="shared" ca="1" si="126"/>
        <v>0</v>
      </c>
      <c r="G149" s="1527">
        <f t="shared" ca="1" si="126"/>
        <v>0</v>
      </c>
      <c r="H149" s="1527">
        <f t="shared" ca="1" si="126"/>
        <v>0</v>
      </c>
      <c r="I149" s="1527">
        <f t="shared" ca="1" si="126"/>
        <v>0</v>
      </c>
      <c r="J149" s="1527">
        <f t="shared" ca="1" si="126"/>
        <v>0</v>
      </c>
      <c r="K149" s="1531">
        <f t="shared" ca="1" si="126"/>
        <v>0</v>
      </c>
      <c r="L149" s="1531">
        <f t="shared" ca="1" si="126"/>
        <v>0</v>
      </c>
      <c r="M149" s="1531">
        <f t="shared" ca="1" si="126"/>
        <v>0</v>
      </c>
      <c r="N149" s="1531">
        <f t="shared" ca="1" si="126"/>
        <v>0</v>
      </c>
      <c r="O149" s="1531">
        <f t="shared" ca="1" si="126"/>
        <v>0</v>
      </c>
      <c r="P149" s="1531">
        <f t="shared" ca="1" si="126"/>
        <v>0</v>
      </c>
      <c r="Q149" s="1531">
        <f t="shared" ca="1" si="126"/>
        <v>0</v>
      </c>
      <c r="R149" s="1531">
        <f t="shared" ref="R149:Y149" ca="1" si="150">IF(ISNUMBER($B149),$B149*R67,0)</f>
        <v>0</v>
      </c>
      <c r="S149" s="1531">
        <f t="shared" ca="1" si="150"/>
        <v>0</v>
      </c>
      <c r="T149" s="1531">
        <f t="shared" ca="1" si="150"/>
        <v>0</v>
      </c>
      <c r="U149" s="1531">
        <f t="shared" ca="1" si="150"/>
        <v>0</v>
      </c>
      <c r="V149" s="1531">
        <f t="shared" ca="1" si="150"/>
        <v>0</v>
      </c>
      <c r="W149" s="1531">
        <f t="shared" ca="1" si="150"/>
        <v>0</v>
      </c>
      <c r="X149" s="1531">
        <f t="shared" ca="1" si="150"/>
        <v>0</v>
      </c>
      <c r="Y149" s="1531">
        <f t="shared" ca="1" si="150"/>
        <v>0</v>
      </c>
      <c r="Z149" s="1565"/>
      <c r="AA149" s="1526">
        <f t="shared" ca="1" si="128"/>
        <v>0</v>
      </c>
      <c r="AB149" s="1527">
        <f t="shared" ca="1" si="128"/>
        <v>0</v>
      </c>
      <c r="AC149" s="1527">
        <f t="shared" ca="1" si="128"/>
        <v>0</v>
      </c>
      <c r="AD149" s="1527">
        <f t="shared" ref="AD149:AM149" ca="1" si="151">IF(ISNUMBER($B149),$B149*AD67,0)</f>
        <v>0</v>
      </c>
      <c r="AE149" s="1527">
        <f t="shared" ca="1" si="151"/>
        <v>0</v>
      </c>
      <c r="AF149" s="1527">
        <f t="shared" ca="1" si="151"/>
        <v>0</v>
      </c>
      <c r="AG149" s="1527">
        <f t="shared" ca="1" si="151"/>
        <v>0</v>
      </c>
      <c r="AH149" s="1527">
        <f t="shared" ca="1" si="151"/>
        <v>0</v>
      </c>
      <c r="AI149" s="1527">
        <f t="shared" ca="1" si="151"/>
        <v>0</v>
      </c>
      <c r="AJ149" s="1527">
        <f t="shared" ca="1" si="151"/>
        <v>0</v>
      </c>
      <c r="AK149" s="1527">
        <f t="shared" ca="1" si="151"/>
        <v>0</v>
      </c>
      <c r="AL149" s="1527">
        <f t="shared" ca="1" si="151"/>
        <v>0</v>
      </c>
      <c r="AM149" s="1527">
        <f t="shared" ca="1" si="151"/>
        <v>0</v>
      </c>
      <c r="AN149" s="1486"/>
      <c r="AO149" s="1566">
        <f t="shared" ca="1" si="145"/>
        <v>0</v>
      </c>
      <c r="AP149" s="1531">
        <f t="shared" ca="1" si="131"/>
        <v>0</v>
      </c>
      <c r="AQ149" s="1527">
        <f t="shared" ca="1" si="131"/>
        <v>0</v>
      </c>
      <c r="AR149" s="1527">
        <f t="shared" ca="1" si="131"/>
        <v>0</v>
      </c>
      <c r="AS149" s="1527">
        <f t="shared" ca="1" si="145"/>
        <v>0</v>
      </c>
      <c r="AT149" s="1527">
        <f t="shared" ca="1" si="145"/>
        <v>0</v>
      </c>
      <c r="AU149" s="1527">
        <f t="shared" ca="1" si="145"/>
        <v>0</v>
      </c>
      <c r="AV149" s="1527">
        <f t="shared" ca="1" si="145"/>
        <v>0</v>
      </c>
      <c r="AW149" s="1527">
        <f t="shared" ca="1" si="145"/>
        <v>0</v>
      </c>
      <c r="AX149" s="1527">
        <f t="shared" ca="1" si="145"/>
        <v>0</v>
      </c>
      <c r="AY149" s="1527">
        <f t="shared" ca="1" si="145"/>
        <v>0</v>
      </c>
      <c r="AZ149" s="1527">
        <f t="shared" ca="1" si="145"/>
        <v>0</v>
      </c>
      <c r="BA149" s="1527">
        <f t="shared" ca="1" si="145"/>
        <v>0</v>
      </c>
      <c r="BB149" s="1527">
        <f t="shared" ca="1" si="145"/>
        <v>0</v>
      </c>
      <c r="BC149" s="1527">
        <f t="shared" ca="1" si="145"/>
        <v>0</v>
      </c>
      <c r="BD149" s="1527">
        <f t="shared" ca="1" si="145"/>
        <v>0</v>
      </c>
      <c r="BE149" s="1527">
        <f t="shared" ca="1" si="145"/>
        <v>0</v>
      </c>
      <c r="BF149" s="1527">
        <f t="shared" ca="1" si="145"/>
        <v>0</v>
      </c>
      <c r="BG149" s="1527">
        <f t="shared" ca="1" si="145"/>
        <v>0</v>
      </c>
      <c r="BH149" s="1527">
        <f t="shared" ca="1" si="145"/>
        <v>0</v>
      </c>
      <c r="BI149" s="1527">
        <f t="shared" ca="1" si="145"/>
        <v>0</v>
      </c>
      <c r="BJ149" s="1527">
        <f t="shared" ca="1" si="145"/>
        <v>0</v>
      </c>
      <c r="BK149" s="1527">
        <f t="shared" ca="1" si="145"/>
        <v>0</v>
      </c>
      <c r="BL149" s="1527">
        <f t="shared" ca="1" si="145"/>
        <v>0</v>
      </c>
      <c r="BM149" s="1527">
        <f t="shared" ca="1" si="145"/>
        <v>0</v>
      </c>
      <c r="BN149" s="1527">
        <f t="shared" ca="1" si="145"/>
        <v>0</v>
      </c>
      <c r="BO149" s="1527">
        <f t="shared" ca="1" si="145"/>
        <v>0</v>
      </c>
      <c r="BP149" s="1527">
        <f t="shared" ca="1" si="145"/>
        <v>0</v>
      </c>
      <c r="BQ149" s="1527">
        <f t="shared" ca="1" si="145"/>
        <v>0</v>
      </c>
      <c r="BR149" s="1527">
        <f t="shared" ca="1" si="145"/>
        <v>0</v>
      </c>
      <c r="BS149" s="1527">
        <f t="shared" ca="1" si="145"/>
        <v>0</v>
      </c>
      <c r="BT149" s="1527">
        <f t="shared" ca="1" si="145"/>
        <v>0</v>
      </c>
      <c r="BU149" s="1527">
        <f t="shared" ca="1" si="145"/>
        <v>0</v>
      </c>
      <c r="BV149" s="1527">
        <f t="shared" ca="1" si="145"/>
        <v>0</v>
      </c>
      <c r="BW149" s="1527">
        <f t="shared" ca="1" si="145"/>
        <v>0</v>
      </c>
      <c r="BX149" s="1527">
        <f t="shared" ca="1" si="145"/>
        <v>0</v>
      </c>
      <c r="BY149" s="1527">
        <f t="shared" ca="1" si="145"/>
        <v>0</v>
      </c>
      <c r="BZ149" s="1527">
        <f t="shared" ca="1" si="145"/>
        <v>0</v>
      </c>
      <c r="CA149" s="1527">
        <f t="shared" ca="1" si="145"/>
        <v>0</v>
      </c>
      <c r="CB149" s="1527">
        <f t="shared" ca="1" si="145"/>
        <v>0</v>
      </c>
      <c r="CC149" s="1527">
        <f t="shared" ca="1" si="145"/>
        <v>0</v>
      </c>
      <c r="CD149" s="1527">
        <f t="shared" ca="1" si="145"/>
        <v>0</v>
      </c>
      <c r="CE149" s="1527">
        <f t="shared" ca="1" si="145"/>
        <v>0</v>
      </c>
      <c r="CF149" s="1527">
        <f t="shared" ca="1" si="145"/>
        <v>0</v>
      </c>
      <c r="CG149" s="1527">
        <f t="shared" ca="1" si="145"/>
        <v>0</v>
      </c>
      <c r="CH149" s="1527">
        <f t="shared" ca="1" si="145"/>
        <v>0</v>
      </c>
      <c r="CI149" s="1567">
        <f t="shared" ca="1" si="145"/>
        <v>0</v>
      </c>
      <c r="CM149" s="446"/>
      <c r="CN149" s="447"/>
      <c r="CO149" s="447"/>
      <c r="CP149" s="447"/>
      <c r="CQ149" s="447"/>
      <c r="CR149" s="447"/>
      <c r="CS149" s="447"/>
      <c r="CT149" s="447"/>
      <c r="CU149" s="447"/>
      <c r="CV149" s="447"/>
      <c r="CW149" s="448"/>
    </row>
    <row r="150" spans="1:106" s="939" customFormat="1" ht="15.75" customHeight="1" x14ac:dyDescent="0.25">
      <c r="A150" s="954" t="str">
        <f t="shared" si="123"/>
        <v>zelf opgewekte windenergie</v>
      </c>
      <c r="B150" s="990">
        <f ca="1">IF(C531=0,0,(3.6/C531))</f>
        <v>7.5763098227239922</v>
      </c>
      <c r="C150" s="1593">
        <f t="shared" ca="1" si="125"/>
        <v>0</v>
      </c>
      <c r="D150" s="1566">
        <f t="shared" ca="1" si="126"/>
        <v>0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128"/>
        <v>0</v>
      </c>
      <c r="AB150" s="1527">
        <f t="shared" ca="1" si="128"/>
        <v>0</v>
      </c>
      <c r="AC150" s="1527">
        <f t="shared" ca="1" si="128"/>
        <v>0</v>
      </c>
      <c r="AD150" s="1527">
        <f t="shared" ref="AD150:AM150" ca="1" si="152">IF(ISNUMBER($B150),$B150*AD68,0)</f>
        <v>0</v>
      </c>
      <c r="AE150" s="1527">
        <f t="shared" ca="1" si="152"/>
        <v>0</v>
      </c>
      <c r="AF150" s="1527">
        <f t="shared" ca="1" si="152"/>
        <v>0</v>
      </c>
      <c r="AG150" s="1527">
        <f t="shared" ca="1" si="152"/>
        <v>0</v>
      </c>
      <c r="AH150" s="1527">
        <f t="shared" ca="1" si="152"/>
        <v>0</v>
      </c>
      <c r="AI150" s="1527">
        <f t="shared" ca="1" si="152"/>
        <v>0</v>
      </c>
      <c r="AJ150" s="1527">
        <f t="shared" ca="1" si="152"/>
        <v>0</v>
      </c>
      <c r="AK150" s="1527">
        <f t="shared" ca="1" si="152"/>
        <v>0</v>
      </c>
      <c r="AL150" s="1527">
        <f t="shared" ca="1" si="152"/>
        <v>0</v>
      </c>
      <c r="AM150" s="1527">
        <f t="shared" ca="1" si="152"/>
        <v>0</v>
      </c>
      <c r="AN150" s="1486"/>
      <c r="AO150" s="1566">
        <f t="shared" ca="1" si="145"/>
        <v>0</v>
      </c>
      <c r="AP150" s="1531">
        <f t="shared" ca="1" si="131"/>
        <v>0</v>
      </c>
      <c r="AQ150" s="1527">
        <f t="shared" ca="1" si="131"/>
        <v>0</v>
      </c>
      <c r="AR150" s="1527">
        <f t="shared" ca="1" si="131"/>
        <v>0</v>
      </c>
      <c r="AS150" s="1527">
        <f t="shared" ca="1" si="145"/>
        <v>0</v>
      </c>
      <c r="AT150" s="1527">
        <f t="shared" ca="1" si="145"/>
        <v>0</v>
      </c>
      <c r="AU150" s="1527">
        <f t="shared" ca="1" si="145"/>
        <v>0</v>
      </c>
      <c r="AV150" s="1527">
        <f t="shared" ca="1" si="145"/>
        <v>0</v>
      </c>
      <c r="AW150" s="1527">
        <f t="shared" ca="1" si="145"/>
        <v>0</v>
      </c>
      <c r="AX150" s="1527">
        <f t="shared" ca="1" si="145"/>
        <v>0</v>
      </c>
      <c r="AY150" s="1527">
        <f t="shared" ca="1" si="145"/>
        <v>0</v>
      </c>
      <c r="AZ150" s="1527">
        <f t="shared" ca="1" si="145"/>
        <v>0</v>
      </c>
      <c r="BA150" s="1527">
        <f t="shared" ca="1" si="145"/>
        <v>0</v>
      </c>
      <c r="BB150" s="1527">
        <f t="shared" ca="1" si="145"/>
        <v>0</v>
      </c>
      <c r="BC150" s="1527">
        <f t="shared" ca="1" si="145"/>
        <v>0</v>
      </c>
      <c r="BD150" s="1527">
        <f t="shared" ca="1" si="145"/>
        <v>0</v>
      </c>
      <c r="BE150" s="1527">
        <f t="shared" ca="1" si="145"/>
        <v>0</v>
      </c>
      <c r="BF150" s="1527">
        <f t="shared" ca="1" si="145"/>
        <v>0</v>
      </c>
      <c r="BG150" s="1527">
        <f t="shared" ca="1" si="145"/>
        <v>0</v>
      </c>
      <c r="BH150" s="1527">
        <f t="shared" ca="1" si="145"/>
        <v>0</v>
      </c>
      <c r="BI150" s="1527">
        <f t="shared" ca="1" si="145"/>
        <v>0</v>
      </c>
      <c r="BJ150" s="1527">
        <f t="shared" ca="1" si="145"/>
        <v>0</v>
      </c>
      <c r="BK150" s="1527">
        <f t="shared" ca="1" si="145"/>
        <v>0</v>
      </c>
      <c r="BL150" s="1527">
        <f t="shared" ca="1" si="145"/>
        <v>0</v>
      </c>
      <c r="BM150" s="1527">
        <f t="shared" ca="1" si="145"/>
        <v>0</v>
      </c>
      <c r="BN150" s="1527">
        <f t="shared" ca="1" si="145"/>
        <v>0</v>
      </c>
      <c r="BO150" s="1527">
        <f t="shared" ca="1" si="145"/>
        <v>0</v>
      </c>
      <c r="BP150" s="1527">
        <f t="shared" ca="1" si="145"/>
        <v>0</v>
      </c>
      <c r="BQ150" s="1527">
        <f t="shared" ca="1" si="145"/>
        <v>0</v>
      </c>
      <c r="BR150" s="1527">
        <f t="shared" ca="1" si="145"/>
        <v>0</v>
      </c>
      <c r="BS150" s="1527">
        <f t="shared" ca="1" si="145"/>
        <v>0</v>
      </c>
      <c r="BT150" s="1527">
        <f t="shared" ca="1" si="145"/>
        <v>0</v>
      </c>
      <c r="BU150" s="1527">
        <f t="shared" ca="1" si="145"/>
        <v>0</v>
      </c>
      <c r="BV150" s="1527">
        <f t="shared" ca="1" si="145"/>
        <v>0</v>
      </c>
      <c r="BW150" s="1527">
        <f t="shared" ca="1" si="145"/>
        <v>0</v>
      </c>
      <c r="BX150" s="1527">
        <f t="shared" ca="1" si="145"/>
        <v>0</v>
      </c>
      <c r="BY150" s="1527">
        <f t="shared" ca="1" si="145"/>
        <v>0</v>
      </c>
      <c r="BZ150" s="1527">
        <f t="shared" ca="1" si="145"/>
        <v>0</v>
      </c>
      <c r="CA150" s="1527">
        <f t="shared" ca="1" si="145"/>
        <v>0</v>
      </c>
      <c r="CB150" s="1527">
        <f t="shared" ca="1" si="145"/>
        <v>0</v>
      </c>
      <c r="CC150" s="1527">
        <f t="shared" ca="1" si="145"/>
        <v>0</v>
      </c>
      <c r="CD150" s="1527">
        <f t="shared" ca="1" si="145"/>
        <v>0</v>
      </c>
      <c r="CE150" s="1527">
        <f t="shared" ca="1" si="145"/>
        <v>0</v>
      </c>
      <c r="CF150" s="1527">
        <f t="shared" ca="1" si="145"/>
        <v>0</v>
      </c>
      <c r="CG150" s="1527">
        <f t="shared" ca="1" si="145"/>
        <v>0</v>
      </c>
      <c r="CH150" s="1527">
        <f t="shared" ca="1" si="145"/>
        <v>0</v>
      </c>
      <c r="CI150" s="1567">
        <f t="shared" ca="1" si="145"/>
        <v>0</v>
      </c>
      <c r="CM150" s="446"/>
      <c r="CN150" s="447"/>
      <c r="CO150" s="447"/>
      <c r="CP150" s="447"/>
      <c r="CQ150" s="447"/>
      <c r="CR150" s="447"/>
      <c r="CS150" s="447"/>
      <c r="CT150" s="447"/>
      <c r="CU150" s="447"/>
      <c r="CV150" s="447"/>
      <c r="CW150" s="448"/>
    </row>
    <row r="151" spans="1:106" s="939" customFormat="1" ht="15.75" customHeight="1" thickBot="1" x14ac:dyDescent="0.3">
      <c r="A151" s="991" t="str">
        <f t="shared" si="123"/>
        <v>zelf opgewekte zonneenergie</v>
      </c>
      <c r="B151" s="992">
        <f ca="1">IF(C531=0,0,(3.6/C531))</f>
        <v>7.5763098227239922</v>
      </c>
      <c r="C151" s="1594">
        <f t="shared" ca="1" si="125"/>
        <v>0</v>
      </c>
      <c r="D151" s="1562">
        <f t="shared" ca="1" si="126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128"/>
        <v>0</v>
      </c>
      <c r="AB151" s="1522">
        <f t="shared" ca="1" si="128"/>
        <v>0</v>
      </c>
      <c r="AC151" s="1522">
        <f t="shared" ca="1" si="128"/>
        <v>0</v>
      </c>
      <c r="AD151" s="1522">
        <f t="shared" ref="AD151:AM151" ca="1" si="153">IF(ISNUMBER($B151),$B151*AD69,0)</f>
        <v>0</v>
      </c>
      <c r="AE151" s="1522">
        <f t="shared" ca="1" si="153"/>
        <v>0</v>
      </c>
      <c r="AF151" s="1522">
        <f t="shared" ca="1" si="153"/>
        <v>0</v>
      </c>
      <c r="AG151" s="1522">
        <f t="shared" ca="1" si="153"/>
        <v>0</v>
      </c>
      <c r="AH151" s="1522">
        <f t="shared" ca="1" si="153"/>
        <v>0</v>
      </c>
      <c r="AI151" s="1522">
        <f t="shared" ca="1" si="153"/>
        <v>0</v>
      </c>
      <c r="AJ151" s="1522">
        <f t="shared" ca="1" si="153"/>
        <v>0</v>
      </c>
      <c r="AK151" s="1522">
        <f t="shared" ca="1" si="153"/>
        <v>0</v>
      </c>
      <c r="AL151" s="1522">
        <f t="shared" ca="1" si="153"/>
        <v>0</v>
      </c>
      <c r="AM151" s="1522">
        <f t="shared" ca="1" si="153"/>
        <v>0</v>
      </c>
      <c r="AN151" s="1486"/>
      <c r="AO151" s="1562">
        <f t="shared" ca="1" si="145"/>
        <v>0</v>
      </c>
      <c r="AP151" s="1568">
        <f t="shared" ca="1" si="131"/>
        <v>0</v>
      </c>
      <c r="AQ151" s="1522">
        <f t="shared" ca="1" si="131"/>
        <v>0</v>
      </c>
      <c r="AR151" s="1522">
        <f t="shared" ca="1" si="131"/>
        <v>0</v>
      </c>
      <c r="AS151" s="1522">
        <f t="shared" ca="1" si="145"/>
        <v>0</v>
      </c>
      <c r="AT151" s="1522">
        <f t="shared" ca="1" si="145"/>
        <v>0</v>
      </c>
      <c r="AU151" s="1522">
        <f t="shared" ca="1" si="145"/>
        <v>0</v>
      </c>
      <c r="AV151" s="1522">
        <f t="shared" ca="1" si="145"/>
        <v>0</v>
      </c>
      <c r="AW151" s="1522">
        <f t="shared" ca="1" si="145"/>
        <v>0</v>
      </c>
      <c r="AX151" s="1522">
        <f t="shared" ca="1" si="145"/>
        <v>0</v>
      </c>
      <c r="AY151" s="1522">
        <f t="shared" ca="1" si="145"/>
        <v>0</v>
      </c>
      <c r="AZ151" s="1522">
        <f t="shared" ca="1" si="145"/>
        <v>0</v>
      </c>
      <c r="BA151" s="1522">
        <f t="shared" ca="1" si="145"/>
        <v>0</v>
      </c>
      <c r="BB151" s="1522">
        <f t="shared" ca="1" si="145"/>
        <v>0</v>
      </c>
      <c r="BC151" s="1522">
        <f t="shared" ca="1" si="145"/>
        <v>0</v>
      </c>
      <c r="BD151" s="1522">
        <f t="shared" ca="1" si="145"/>
        <v>0</v>
      </c>
      <c r="BE151" s="1522">
        <f t="shared" ca="1" si="145"/>
        <v>0</v>
      </c>
      <c r="BF151" s="1522">
        <f t="shared" ca="1" si="145"/>
        <v>0</v>
      </c>
      <c r="BG151" s="1522">
        <f t="shared" ca="1" si="145"/>
        <v>0</v>
      </c>
      <c r="BH151" s="1522">
        <f t="shared" ca="1" si="145"/>
        <v>0</v>
      </c>
      <c r="BI151" s="1522">
        <f t="shared" ca="1" si="145"/>
        <v>0</v>
      </c>
      <c r="BJ151" s="1522">
        <f t="shared" ca="1" si="145"/>
        <v>0</v>
      </c>
      <c r="BK151" s="1522">
        <f t="shared" ca="1" si="145"/>
        <v>0</v>
      </c>
      <c r="BL151" s="1522">
        <f t="shared" ca="1" si="145"/>
        <v>0</v>
      </c>
      <c r="BM151" s="1522">
        <f t="shared" ca="1" si="145"/>
        <v>0</v>
      </c>
      <c r="BN151" s="1522">
        <f t="shared" ca="1" si="145"/>
        <v>0</v>
      </c>
      <c r="BO151" s="1522">
        <f t="shared" ca="1" si="145"/>
        <v>0</v>
      </c>
      <c r="BP151" s="1522">
        <f t="shared" ca="1" si="145"/>
        <v>0</v>
      </c>
      <c r="BQ151" s="1522">
        <f t="shared" ref="BQ151:CI151" ca="1" si="154">IF(ISNUMBER($B151),$B151*BQ69,0)</f>
        <v>0</v>
      </c>
      <c r="BR151" s="1522">
        <f t="shared" ca="1" si="154"/>
        <v>0</v>
      </c>
      <c r="BS151" s="1522">
        <f t="shared" ca="1" si="154"/>
        <v>0</v>
      </c>
      <c r="BT151" s="1522">
        <f t="shared" ca="1" si="154"/>
        <v>0</v>
      </c>
      <c r="BU151" s="1522">
        <f t="shared" ca="1" si="154"/>
        <v>0</v>
      </c>
      <c r="BV151" s="1522">
        <f t="shared" ca="1" si="154"/>
        <v>0</v>
      </c>
      <c r="BW151" s="1522">
        <f t="shared" ca="1" si="154"/>
        <v>0</v>
      </c>
      <c r="BX151" s="1522">
        <f t="shared" ca="1" si="154"/>
        <v>0</v>
      </c>
      <c r="BY151" s="1522">
        <f t="shared" ca="1" si="154"/>
        <v>0</v>
      </c>
      <c r="BZ151" s="1522">
        <f t="shared" ca="1" si="154"/>
        <v>0</v>
      </c>
      <c r="CA151" s="1522">
        <f t="shared" ca="1" si="154"/>
        <v>0</v>
      </c>
      <c r="CB151" s="1522">
        <f t="shared" ca="1" si="154"/>
        <v>0</v>
      </c>
      <c r="CC151" s="1522">
        <f t="shared" ca="1" si="154"/>
        <v>0</v>
      </c>
      <c r="CD151" s="1522">
        <f t="shared" ca="1" si="154"/>
        <v>0</v>
      </c>
      <c r="CE151" s="1522">
        <f t="shared" ca="1" si="154"/>
        <v>0</v>
      </c>
      <c r="CF151" s="1522">
        <f t="shared" ca="1" si="154"/>
        <v>0</v>
      </c>
      <c r="CG151" s="1522">
        <f t="shared" ca="1" si="154"/>
        <v>0</v>
      </c>
      <c r="CH151" s="1522">
        <f t="shared" ca="1" si="154"/>
        <v>0</v>
      </c>
      <c r="CI151" s="1523">
        <f t="shared" ca="1" si="154"/>
        <v>0</v>
      </c>
      <c r="CM151" s="446"/>
      <c r="CN151" s="447"/>
      <c r="CO151" s="447"/>
      <c r="CP151" s="447"/>
      <c r="CQ151" s="447"/>
      <c r="CR151" s="447"/>
      <c r="CS151" s="447"/>
      <c r="CT151" s="447"/>
      <c r="CU151" s="447"/>
      <c r="CV151" s="447"/>
      <c r="CW151" s="448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449"/>
      <c r="CN152" s="508"/>
      <c r="CO152" s="450"/>
      <c r="CP152" s="450"/>
      <c r="CQ152" s="450"/>
      <c r="CR152" s="450"/>
      <c r="CS152" s="450"/>
      <c r="CT152" s="450"/>
      <c r="CU152" s="450"/>
      <c r="CV152" s="450"/>
      <c r="CW152" s="451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449"/>
      <c r="CN153" s="508"/>
      <c r="CO153" s="450"/>
      <c r="CP153" s="450"/>
      <c r="CQ153" s="450"/>
      <c r="CR153" s="450"/>
      <c r="CS153" s="450"/>
      <c r="CT153" s="450"/>
      <c r="CU153" s="450"/>
      <c r="CV153" s="450"/>
      <c r="CW153" s="451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>IF(TRIM(A72)="","",A72)</f>
        <v>stoom 30 bara</v>
      </c>
      <c r="B154" s="995">
        <f ca="1">IF($C$525=0,0,(1/$C$525))</f>
        <v>0.98714624402126028</v>
      </c>
      <c r="C154" s="1581">
        <f t="shared" ref="C154:C169" ca="1" si="155">SUM(D154:CI154)</f>
        <v>-5.2697246515890583E-2</v>
      </c>
      <c r="D154" s="1559">
        <f t="shared" ref="D154:Q169" ca="1" si="156">IF(ISNUMBER($B154),$B154*D72,0)</f>
        <v>0</v>
      </c>
      <c r="E154" s="1560">
        <f t="shared" ca="1" si="156"/>
        <v>753908.26521513704</v>
      </c>
      <c r="F154" s="1560">
        <f t="shared" ca="1" si="156"/>
        <v>0</v>
      </c>
      <c r="G154" s="1560">
        <f t="shared" ca="1" si="156"/>
        <v>-507099.98317953746</v>
      </c>
      <c r="H154" s="1560">
        <f t="shared" ca="1" si="156"/>
        <v>-351823.85710039729</v>
      </c>
      <c r="I154" s="1560">
        <f t="shared" ca="1" si="156"/>
        <v>0</v>
      </c>
      <c r="J154" s="1560">
        <f t="shared" ca="1" si="156"/>
        <v>0</v>
      </c>
      <c r="K154" s="1564">
        <f t="shared" ca="1" si="156"/>
        <v>0</v>
      </c>
      <c r="L154" s="1564">
        <f t="shared" ca="1" si="156"/>
        <v>0</v>
      </c>
      <c r="M154" s="1564">
        <f t="shared" ca="1" si="156"/>
        <v>0</v>
      </c>
      <c r="N154" s="1564">
        <f t="shared" ca="1" si="156"/>
        <v>0</v>
      </c>
      <c r="O154" s="1564">
        <f t="shared" ca="1" si="156"/>
        <v>0</v>
      </c>
      <c r="P154" s="1564">
        <f t="shared" ca="1" si="156"/>
        <v>0</v>
      </c>
      <c r="Q154" s="1564">
        <f t="shared" ca="1" si="156"/>
        <v>105015.5223675512</v>
      </c>
      <c r="R154" s="1564">
        <f t="shared" ref="R154:Y154" ca="1" si="157">IF(ISNUMBER($B154),$B154*R72,0)</f>
        <v>0</v>
      </c>
      <c r="S154" s="1564">
        <f t="shared" ca="1" si="157"/>
        <v>0</v>
      </c>
      <c r="T154" s="1564">
        <f t="shared" ca="1" si="157"/>
        <v>0</v>
      </c>
      <c r="U154" s="1564">
        <f t="shared" ca="1" si="157"/>
        <v>0</v>
      </c>
      <c r="V154" s="1564">
        <f t="shared" ca="1" si="157"/>
        <v>0</v>
      </c>
      <c r="W154" s="1564">
        <f t="shared" ca="1" si="157"/>
        <v>0</v>
      </c>
      <c r="X154" s="1564">
        <f t="shared" ca="1" si="157"/>
        <v>0</v>
      </c>
      <c r="Y154" s="1564">
        <f t="shared" ca="1" si="157"/>
        <v>0</v>
      </c>
      <c r="Z154" s="1565"/>
      <c r="AA154" s="1961">
        <f t="shared" ref="AA154:AC169" ca="1" si="158">IF(ISNUMBER($B154),$B154*AA72,0)</f>
        <v>0</v>
      </c>
      <c r="AB154" s="1560">
        <f t="shared" ca="1" si="158"/>
        <v>0</v>
      </c>
      <c r="AC154" s="1560">
        <f t="shared" ca="1" si="158"/>
        <v>0</v>
      </c>
      <c r="AD154" s="1560">
        <f t="shared" ref="AD154:AM154" ca="1" si="159">IF(ISNUMBER($B154),$B154*AD72,0)</f>
        <v>0</v>
      </c>
      <c r="AE154" s="1560">
        <f t="shared" ca="1" si="159"/>
        <v>0</v>
      </c>
      <c r="AF154" s="1560">
        <f t="shared" ca="1" si="159"/>
        <v>0</v>
      </c>
      <c r="AG154" s="1560">
        <f t="shared" ca="1" si="159"/>
        <v>0</v>
      </c>
      <c r="AH154" s="1560">
        <f t="shared" ca="1" si="159"/>
        <v>0</v>
      </c>
      <c r="AI154" s="1560">
        <f t="shared" ca="1" si="159"/>
        <v>0</v>
      </c>
      <c r="AJ154" s="1560">
        <f t="shared" ca="1" si="159"/>
        <v>0</v>
      </c>
      <c r="AK154" s="1560">
        <f t="shared" ca="1" si="159"/>
        <v>0</v>
      </c>
      <c r="AL154" s="1560">
        <f t="shared" ca="1" si="159"/>
        <v>0</v>
      </c>
      <c r="AM154" s="1560">
        <f t="shared" ca="1" si="159"/>
        <v>0</v>
      </c>
      <c r="AN154" s="1486"/>
      <c r="AO154" s="1559">
        <f t="shared" ref="AO154:CI159" ca="1" si="160">IF(ISNUMBER($B154),$B154*AO72,0)</f>
        <v>0</v>
      </c>
      <c r="AP154" s="1564">
        <f t="shared" ref="AP154:AR169" ca="1" si="161">IF(ISNUMBER($B154),$B154*AP72,0)</f>
        <v>0</v>
      </c>
      <c r="AQ154" s="1560">
        <f t="shared" ca="1" si="161"/>
        <v>0</v>
      </c>
      <c r="AR154" s="1560">
        <f t="shared" ca="1" si="161"/>
        <v>0</v>
      </c>
      <c r="AS154" s="1560">
        <f t="shared" ca="1" si="160"/>
        <v>0</v>
      </c>
      <c r="AT154" s="1560">
        <f t="shared" ca="1" si="160"/>
        <v>0</v>
      </c>
      <c r="AU154" s="1560">
        <f t="shared" ca="1" si="160"/>
        <v>0</v>
      </c>
      <c r="AV154" s="1560">
        <f t="shared" ca="1" si="160"/>
        <v>0</v>
      </c>
      <c r="AW154" s="1560">
        <f t="shared" ca="1" si="160"/>
        <v>0</v>
      </c>
      <c r="AX154" s="1560">
        <f t="shared" ca="1" si="160"/>
        <v>0</v>
      </c>
      <c r="AY154" s="1560">
        <f t="shared" ca="1" si="160"/>
        <v>0</v>
      </c>
      <c r="AZ154" s="1560">
        <f t="shared" ca="1" si="160"/>
        <v>0</v>
      </c>
      <c r="BA154" s="1560">
        <f t="shared" ca="1" si="160"/>
        <v>0</v>
      </c>
      <c r="BB154" s="1560">
        <f t="shared" ca="1" si="160"/>
        <v>0</v>
      </c>
      <c r="BC154" s="1560">
        <f t="shared" ca="1" si="160"/>
        <v>0</v>
      </c>
      <c r="BD154" s="1560">
        <f t="shared" ca="1" si="160"/>
        <v>0</v>
      </c>
      <c r="BE154" s="1560">
        <f t="shared" ca="1" si="160"/>
        <v>0</v>
      </c>
      <c r="BF154" s="1560">
        <f t="shared" ca="1" si="160"/>
        <v>0</v>
      </c>
      <c r="BG154" s="1560">
        <f t="shared" ca="1" si="160"/>
        <v>0</v>
      </c>
      <c r="BH154" s="1560">
        <f t="shared" ca="1" si="160"/>
        <v>0</v>
      </c>
      <c r="BI154" s="1560">
        <f t="shared" ca="1" si="160"/>
        <v>0</v>
      </c>
      <c r="BJ154" s="1560">
        <f t="shared" ca="1" si="160"/>
        <v>0</v>
      </c>
      <c r="BK154" s="1560">
        <f t="shared" ca="1" si="160"/>
        <v>0</v>
      </c>
      <c r="BL154" s="1560">
        <f t="shared" ca="1" si="160"/>
        <v>0</v>
      </c>
      <c r="BM154" s="1560">
        <f t="shared" ca="1" si="160"/>
        <v>0</v>
      </c>
      <c r="BN154" s="1560">
        <f t="shared" ca="1" si="160"/>
        <v>0</v>
      </c>
      <c r="BO154" s="1560">
        <f t="shared" ca="1" si="160"/>
        <v>0</v>
      </c>
      <c r="BP154" s="1560">
        <f t="shared" ca="1" si="160"/>
        <v>0</v>
      </c>
      <c r="BQ154" s="1560">
        <f t="shared" ca="1" si="160"/>
        <v>0</v>
      </c>
      <c r="BR154" s="1560">
        <f t="shared" ca="1" si="160"/>
        <v>0</v>
      </c>
      <c r="BS154" s="1560">
        <f t="shared" ca="1" si="160"/>
        <v>0</v>
      </c>
      <c r="BT154" s="1560">
        <f t="shared" ca="1" si="160"/>
        <v>0</v>
      </c>
      <c r="BU154" s="1560">
        <f t="shared" ca="1" si="160"/>
        <v>0</v>
      </c>
      <c r="BV154" s="1560">
        <f t="shared" ca="1" si="160"/>
        <v>0</v>
      </c>
      <c r="BW154" s="1560">
        <f t="shared" ca="1" si="160"/>
        <v>0</v>
      </c>
      <c r="BX154" s="1560">
        <f t="shared" ca="1" si="160"/>
        <v>0</v>
      </c>
      <c r="BY154" s="1560">
        <f t="shared" ca="1" si="160"/>
        <v>0</v>
      </c>
      <c r="BZ154" s="1560">
        <f t="shared" ca="1" si="160"/>
        <v>0</v>
      </c>
      <c r="CA154" s="1560">
        <f t="shared" ca="1" si="160"/>
        <v>0</v>
      </c>
      <c r="CB154" s="1560">
        <f t="shared" ca="1" si="160"/>
        <v>0</v>
      </c>
      <c r="CC154" s="1560">
        <f t="shared" ca="1" si="160"/>
        <v>0</v>
      </c>
      <c r="CD154" s="1560">
        <f t="shared" ca="1" si="160"/>
        <v>0</v>
      </c>
      <c r="CE154" s="1560">
        <f t="shared" ca="1" si="160"/>
        <v>0</v>
      </c>
      <c r="CF154" s="1560">
        <f t="shared" ca="1" si="160"/>
        <v>0</v>
      </c>
      <c r="CG154" s="1560">
        <f t="shared" ca="1" si="160"/>
        <v>0</v>
      </c>
      <c r="CH154" s="1560">
        <f t="shared" ca="1" si="160"/>
        <v>0</v>
      </c>
      <c r="CI154" s="1561">
        <f t="shared" ca="1" si="160"/>
        <v>0</v>
      </c>
      <c r="CJ154" s="996"/>
      <c r="CK154" s="996"/>
      <c r="CL154" s="996"/>
      <c r="CM154" s="510"/>
      <c r="CN154" s="511"/>
      <c r="CO154" s="447"/>
      <c r="CP154" s="447"/>
      <c r="CQ154" s="447"/>
      <c r="CR154" s="447"/>
      <c r="CS154" s="447"/>
      <c r="CT154" s="447"/>
      <c r="CU154" s="447"/>
      <c r="CV154" s="447"/>
      <c r="CW154" s="448"/>
      <c r="CX154" s="997"/>
      <c r="CY154" s="998">
        <f t="shared" ref="CY154:CY169" ca="1" si="162">IF(AND(ISNUMBER(B154),B154&lt;&gt;0),1/B154,1)</f>
        <v>1.0130211263595335</v>
      </c>
      <c r="CZ154" s="997"/>
      <c r="DA154" s="997"/>
      <c r="DB154" s="997"/>
    </row>
    <row r="155" spans="1:106" s="939" customFormat="1" ht="15.75" customHeight="1" x14ac:dyDescent="0.25">
      <c r="A155" s="999" t="str">
        <f t="shared" ref="A155:A169" si="163">IF(TRIM(A73)="","",A73)</f>
        <v>warm water</v>
      </c>
      <c r="B155" s="1000">
        <f ca="1">IF(C527=0,0,(1/C527))</f>
        <v>1.2192264168044284</v>
      </c>
      <c r="C155" s="1582">
        <f t="shared" ca="1" si="155"/>
        <v>-8.1854523159563541E-12</v>
      </c>
      <c r="D155" s="1566">
        <f t="shared" ca="1" si="156"/>
        <v>0</v>
      </c>
      <c r="E155" s="1527">
        <f t="shared" ca="1" si="156"/>
        <v>0</v>
      </c>
      <c r="F155" s="1527">
        <f t="shared" ca="1" si="156"/>
        <v>-15240.330210055356</v>
      </c>
      <c r="G155" s="1527">
        <f t="shared" ca="1" si="156"/>
        <v>0</v>
      </c>
      <c r="H155" s="1527">
        <f t="shared" ca="1" si="156"/>
        <v>0</v>
      </c>
      <c r="I155" s="1527">
        <f t="shared" ca="1" si="156"/>
        <v>0</v>
      </c>
      <c r="J155" s="1527">
        <f t="shared" ca="1" si="156"/>
        <v>0</v>
      </c>
      <c r="K155" s="1531">
        <f t="shared" ca="1" si="156"/>
        <v>0</v>
      </c>
      <c r="L155" s="1531">
        <f t="shared" ca="1" si="156"/>
        <v>-18288.396252066428</v>
      </c>
      <c r="M155" s="1531">
        <f t="shared" ca="1" si="156"/>
        <v>0</v>
      </c>
      <c r="N155" s="1531">
        <f t="shared" ca="1" si="156"/>
        <v>-146.30717001653142</v>
      </c>
      <c r="O155" s="1531">
        <f t="shared" ca="1" si="156"/>
        <v>0</v>
      </c>
      <c r="P155" s="1531">
        <f t="shared" ca="1" si="156"/>
        <v>30881.190678699626</v>
      </c>
      <c r="Q155" s="1531">
        <f t="shared" ca="1" si="156"/>
        <v>0</v>
      </c>
      <c r="R155" s="1531">
        <f t="shared" ref="R155:Y155" ca="1" si="164">IF(ISNUMBER($B155),$B155*R73,0)</f>
        <v>0</v>
      </c>
      <c r="S155" s="1531">
        <f t="shared" ca="1" si="164"/>
        <v>0</v>
      </c>
      <c r="T155" s="1531">
        <f t="shared" ca="1" si="164"/>
        <v>0</v>
      </c>
      <c r="U155" s="1531">
        <f t="shared" ca="1" si="164"/>
        <v>0</v>
      </c>
      <c r="V155" s="1531">
        <f t="shared" ca="1" si="164"/>
        <v>0</v>
      </c>
      <c r="W155" s="1531">
        <f t="shared" ca="1" si="164"/>
        <v>0</v>
      </c>
      <c r="X155" s="1531">
        <f t="shared" ca="1" si="164"/>
        <v>0</v>
      </c>
      <c r="Y155" s="1531">
        <f t="shared" ca="1" si="164"/>
        <v>0</v>
      </c>
      <c r="Z155" s="1565"/>
      <c r="AA155" s="1526">
        <f t="shared" ca="1" si="158"/>
        <v>75902.284634732714</v>
      </c>
      <c r="AB155" s="1527">
        <f t="shared" ca="1" si="158"/>
        <v>0</v>
      </c>
      <c r="AC155" s="1527">
        <f t="shared" ca="1" si="158"/>
        <v>0</v>
      </c>
      <c r="AD155" s="1527">
        <f t="shared" ref="AD155:AM155" ca="1" si="165">IF(ISNUMBER($B155),$B155*AD73,0)</f>
        <v>-106760.34196106298</v>
      </c>
      <c r="AE155" s="1527">
        <f t="shared" ca="1" si="165"/>
        <v>0</v>
      </c>
      <c r="AF155" s="1527">
        <f t="shared" ca="1" si="165"/>
        <v>0</v>
      </c>
      <c r="AG155" s="1527">
        <f t="shared" ca="1" si="165"/>
        <v>0</v>
      </c>
      <c r="AH155" s="1527">
        <f t="shared" ca="1" si="165"/>
        <v>0</v>
      </c>
      <c r="AI155" s="1527">
        <f t="shared" ca="1" si="165"/>
        <v>0</v>
      </c>
      <c r="AJ155" s="1527">
        <f t="shared" ca="1" si="165"/>
        <v>0</v>
      </c>
      <c r="AK155" s="1527">
        <f t="shared" ca="1" si="165"/>
        <v>0</v>
      </c>
      <c r="AL155" s="1527">
        <f t="shared" ca="1" si="165"/>
        <v>0</v>
      </c>
      <c r="AM155" s="1527">
        <f t="shared" ca="1" si="165"/>
        <v>0</v>
      </c>
      <c r="AN155" s="1486"/>
      <c r="AO155" s="1566">
        <f t="shared" ca="1" si="160"/>
        <v>0</v>
      </c>
      <c r="AP155" s="1531">
        <f t="shared" ca="1" si="161"/>
        <v>123.17381764715512</v>
      </c>
      <c r="AQ155" s="1527">
        <f t="shared" ca="1" si="161"/>
        <v>0</v>
      </c>
      <c r="AR155" s="1527">
        <f t="shared" ca="1" si="161"/>
        <v>0</v>
      </c>
      <c r="AS155" s="1527">
        <f t="shared" ca="1" si="160"/>
        <v>0</v>
      </c>
      <c r="AT155" s="1527">
        <f t="shared" ca="1" si="160"/>
        <v>0</v>
      </c>
      <c r="AU155" s="1527">
        <f t="shared" ca="1" si="160"/>
        <v>0</v>
      </c>
      <c r="AV155" s="1527">
        <f t="shared" ca="1" si="160"/>
        <v>10363.424542837642</v>
      </c>
      <c r="AW155" s="1527">
        <f t="shared" ca="1" si="160"/>
        <v>24384.52833608857</v>
      </c>
      <c r="AX155" s="1527">
        <f t="shared" ca="1" si="160"/>
        <v>-1219.2264168044285</v>
      </c>
      <c r="AY155" s="1527">
        <f t="shared" ca="1" si="160"/>
        <v>0</v>
      </c>
      <c r="AZ155" s="1527">
        <f t="shared" ca="1" si="160"/>
        <v>0</v>
      </c>
      <c r="BA155" s="1527">
        <f t="shared" ca="1" si="160"/>
        <v>0</v>
      </c>
      <c r="BB155" s="1527">
        <f t="shared" ca="1" si="160"/>
        <v>0</v>
      </c>
      <c r="BC155" s="1527">
        <f t="shared" ca="1" si="160"/>
        <v>0</v>
      </c>
      <c r="BD155" s="1527">
        <f t="shared" ca="1" si="160"/>
        <v>0</v>
      </c>
      <c r="BE155" s="1527">
        <f t="shared" ca="1" si="160"/>
        <v>0</v>
      </c>
      <c r="BF155" s="1527">
        <f t="shared" ca="1" si="160"/>
        <v>0</v>
      </c>
      <c r="BG155" s="1527">
        <f t="shared" ca="1" si="160"/>
        <v>0</v>
      </c>
      <c r="BH155" s="1527">
        <f t="shared" ca="1" si="160"/>
        <v>0</v>
      </c>
      <c r="BI155" s="1527">
        <f t="shared" ca="1" si="160"/>
        <v>0</v>
      </c>
      <c r="BJ155" s="1527">
        <f t="shared" ca="1" si="160"/>
        <v>0</v>
      </c>
      <c r="BK155" s="1527">
        <f t="shared" ca="1" si="160"/>
        <v>0</v>
      </c>
      <c r="BL155" s="1527">
        <f t="shared" ca="1" si="160"/>
        <v>0</v>
      </c>
      <c r="BM155" s="1527">
        <f t="shared" ca="1" si="160"/>
        <v>0</v>
      </c>
      <c r="BN155" s="1527">
        <f t="shared" ca="1" si="160"/>
        <v>0</v>
      </c>
      <c r="BO155" s="1527">
        <f t="shared" ca="1" si="160"/>
        <v>0</v>
      </c>
      <c r="BP155" s="1527">
        <f t="shared" ca="1" si="160"/>
        <v>0</v>
      </c>
      <c r="BQ155" s="1527">
        <f t="shared" ca="1" si="160"/>
        <v>0</v>
      </c>
      <c r="BR155" s="1527">
        <f t="shared" ca="1" si="160"/>
        <v>0</v>
      </c>
      <c r="BS155" s="1527">
        <f t="shared" ca="1" si="160"/>
        <v>0</v>
      </c>
      <c r="BT155" s="1527">
        <f t="shared" ca="1" si="160"/>
        <v>0</v>
      </c>
      <c r="BU155" s="1527">
        <f t="shared" ca="1" si="160"/>
        <v>0</v>
      </c>
      <c r="BV155" s="1527">
        <f t="shared" ca="1" si="160"/>
        <v>0</v>
      </c>
      <c r="BW155" s="1527">
        <f t="shared" ca="1" si="160"/>
        <v>0</v>
      </c>
      <c r="BX155" s="1527">
        <f t="shared" ca="1" si="160"/>
        <v>0</v>
      </c>
      <c r="BY155" s="1527">
        <f t="shared" ca="1" si="160"/>
        <v>0</v>
      </c>
      <c r="BZ155" s="1527">
        <f t="shared" ca="1" si="160"/>
        <v>0</v>
      </c>
      <c r="CA155" s="1527">
        <f t="shared" ca="1" si="160"/>
        <v>0</v>
      </c>
      <c r="CB155" s="1527">
        <f t="shared" ca="1" si="160"/>
        <v>0</v>
      </c>
      <c r="CC155" s="1527">
        <f t="shared" ca="1" si="160"/>
        <v>0</v>
      </c>
      <c r="CD155" s="1527">
        <f t="shared" ca="1" si="160"/>
        <v>0</v>
      </c>
      <c r="CE155" s="1527">
        <f t="shared" ca="1" si="160"/>
        <v>0</v>
      </c>
      <c r="CF155" s="1527">
        <f t="shared" ca="1" si="160"/>
        <v>0</v>
      </c>
      <c r="CG155" s="1527">
        <f t="shared" ca="1" si="160"/>
        <v>0</v>
      </c>
      <c r="CH155" s="1527">
        <f t="shared" ca="1" si="160"/>
        <v>0</v>
      </c>
      <c r="CI155" s="1567">
        <f t="shared" ca="1" si="160"/>
        <v>0</v>
      </c>
      <c r="CJ155" s="996"/>
      <c r="CM155" s="446"/>
      <c r="CN155" s="511"/>
      <c r="CO155" s="447"/>
      <c r="CP155" s="447"/>
      <c r="CQ155" s="447"/>
      <c r="CR155" s="447"/>
      <c r="CS155" s="447"/>
      <c r="CT155" s="447"/>
      <c r="CU155" s="447"/>
      <c r="CV155" s="447"/>
      <c r="CW155" s="448"/>
      <c r="CX155" s="997"/>
      <c r="CY155" s="998">
        <f t="shared" ca="1" si="162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163"/>
        <v>elektriciteit</v>
      </c>
      <c r="B156" s="1000">
        <f ca="1">IF(C531=0,0,(3.6/C531))</f>
        <v>7.5763098227239922</v>
      </c>
      <c r="C156" s="1582">
        <f t="shared" ca="1" si="155"/>
        <v>-0.84181220266054879</v>
      </c>
      <c r="D156" s="1566">
        <f t="shared" ca="1" si="156"/>
        <v>-378815.49113619962</v>
      </c>
      <c r="E156" s="1527">
        <f t="shared" ca="1" si="156"/>
        <v>-19698.405539082381</v>
      </c>
      <c r="F156" s="1527">
        <f t="shared" ca="1" si="156"/>
        <v>0</v>
      </c>
      <c r="G156" s="1527">
        <f t="shared" ca="1" si="156"/>
        <v>0</v>
      </c>
      <c r="H156" s="1527">
        <f t="shared" ca="1" si="156"/>
        <v>-441214.82064835692</v>
      </c>
      <c r="I156" s="1527">
        <f t="shared" ca="1" si="156"/>
        <v>757.63098227239925</v>
      </c>
      <c r="J156" s="1527">
        <f t="shared" ca="1" si="156"/>
        <v>3788.1549113619963</v>
      </c>
      <c r="K156" s="1531">
        <f t="shared" ca="1" si="156"/>
        <v>1515.2619645447985</v>
      </c>
      <c r="L156" s="1531">
        <f t="shared" ca="1" si="156"/>
        <v>0</v>
      </c>
      <c r="M156" s="1531">
        <f t="shared" ca="1" si="156"/>
        <v>0</v>
      </c>
      <c r="N156" s="1531">
        <f t="shared" ca="1" si="156"/>
        <v>-151.52619645447984</v>
      </c>
      <c r="O156" s="1531">
        <f t="shared" ca="1" si="156"/>
        <v>0</v>
      </c>
      <c r="P156" s="1531">
        <f t="shared" ca="1" si="156"/>
        <v>0</v>
      </c>
      <c r="Q156" s="1531">
        <f t="shared" ca="1" si="156"/>
        <v>0</v>
      </c>
      <c r="R156" s="1531">
        <f t="shared" ref="R156:Y156" ca="1" si="166">IF(ISNUMBER($B156),$B156*R74,0)</f>
        <v>0</v>
      </c>
      <c r="S156" s="1531">
        <f t="shared" ca="1" si="166"/>
        <v>0</v>
      </c>
      <c r="T156" s="1531">
        <f t="shared" ca="1" si="166"/>
        <v>0</v>
      </c>
      <c r="U156" s="1531">
        <f t="shared" ca="1" si="166"/>
        <v>0</v>
      </c>
      <c r="V156" s="1531">
        <f t="shared" ca="1" si="166"/>
        <v>0</v>
      </c>
      <c r="W156" s="1531">
        <f t="shared" ca="1" si="166"/>
        <v>0</v>
      </c>
      <c r="X156" s="1531">
        <f t="shared" ca="1" si="166"/>
        <v>0</v>
      </c>
      <c r="Y156" s="1531">
        <f t="shared" ca="1" si="166"/>
        <v>0</v>
      </c>
      <c r="Z156" s="1565"/>
      <c r="AA156" s="1526">
        <f t="shared" ca="1" si="158"/>
        <v>0</v>
      </c>
      <c r="AB156" s="1527">
        <f t="shared" ca="1" si="158"/>
        <v>0</v>
      </c>
      <c r="AC156" s="1527">
        <f t="shared" ca="1" si="158"/>
        <v>0</v>
      </c>
      <c r="AD156" s="1527">
        <f t="shared" ref="AD156:AM156" ca="1" si="167">IF(ISNUMBER($B156),$B156*AD74,0)</f>
        <v>0</v>
      </c>
      <c r="AE156" s="1527">
        <f t="shared" ca="1" si="167"/>
        <v>0</v>
      </c>
      <c r="AF156" s="1527">
        <f t="shared" ca="1" si="167"/>
        <v>0</v>
      </c>
      <c r="AG156" s="1527">
        <f t="shared" ca="1" si="167"/>
        <v>0</v>
      </c>
      <c r="AH156" s="1527">
        <f t="shared" ca="1" si="167"/>
        <v>0</v>
      </c>
      <c r="AI156" s="1527">
        <f t="shared" ca="1" si="167"/>
        <v>0</v>
      </c>
      <c r="AJ156" s="1527">
        <f t="shared" ca="1" si="167"/>
        <v>0</v>
      </c>
      <c r="AK156" s="1527">
        <f t="shared" ca="1" si="167"/>
        <v>0</v>
      </c>
      <c r="AL156" s="1527">
        <f t="shared" ca="1" si="167"/>
        <v>0</v>
      </c>
      <c r="AM156" s="1527">
        <f t="shared" ca="1" si="167"/>
        <v>0</v>
      </c>
      <c r="AN156" s="1486"/>
      <c r="AO156" s="1566">
        <f t="shared" ca="1" si="160"/>
        <v>0</v>
      </c>
      <c r="AP156" s="1531">
        <f t="shared" ca="1" si="161"/>
        <v>0</v>
      </c>
      <c r="AQ156" s="1527">
        <f t="shared" ca="1" si="161"/>
        <v>424.27335007254356</v>
      </c>
      <c r="AR156" s="1527">
        <f t="shared" ca="1" si="161"/>
        <v>149026.01421298092</v>
      </c>
      <c r="AS156" s="1527">
        <f t="shared" ca="1" si="160"/>
        <v>151526.19645447985</v>
      </c>
      <c r="AT156" s="1527">
        <f t="shared" ca="1" si="160"/>
        <v>0</v>
      </c>
      <c r="AU156" s="1527">
        <f t="shared" ca="1" si="160"/>
        <v>378815.49113619962</v>
      </c>
      <c r="AV156" s="1527">
        <f t="shared" ca="1" si="160"/>
        <v>0</v>
      </c>
      <c r="AW156" s="1527">
        <f t="shared" ca="1" si="160"/>
        <v>151526.19645447985</v>
      </c>
      <c r="AX156" s="1527">
        <f t="shared" ca="1" si="160"/>
        <v>2500.1822414989174</v>
      </c>
      <c r="AY156" s="1527">
        <f t="shared" ca="1" si="160"/>
        <v>0</v>
      </c>
      <c r="AZ156" s="1527">
        <f t="shared" ca="1" si="160"/>
        <v>0</v>
      </c>
      <c r="BA156" s="1527">
        <f t="shared" ca="1" si="160"/>
        <v>0</v>
      </c>
      <c r="BB156" s="1527">
        <f t="shared" ca="1" si="160"/>
        <v>0</v>
      </c>
      <c r="BC156" s="1527">
        <f t="shared" ca="1" si="160"/>
        <v>0</v>
      </c>
      <c r="BD156" s="1527">
        <f t="shared" ca="1" si="160"/>
        <v>0</v>
      </c>
      <c r="BE156" s="1527">
        <f t="shared" ca="1" si="160"/>
        <v>0</v>
      </c>
      <c r="BF156" s="1527">
        <f t="shared" ca="1" si="160"/>
        <v>0</v>
      </c>
      <c r="BG156" s="1527">
        <f t="shared" ca="1" si="160"/>
        <v>0</v>
      </c>
      <c r="BH156" s="1527">
        <f t="shared" ca="1" si="160"/>
        <v>0</v>
      </c>
      <c r="BI156" s="1527">
        <f t="shared" ca="1" si="160"/>
        <v>0</v>
      </c>
      <c r="BJ156" s="1527">
        <f t="shared" ca="1" si="160"/>
        <v>0</v>
      </c>
      <c r="BK156" s="1527">
        <f t="shared" ca="1" si="160"/>
        <v>0</v>
      </c>
      <c r="BL156" s="1527">
        <f t="shared" ca="1" si="160"/>
        <v>0</v>
      </c>
      <c r="BM156" s="1527">
        <f t="shared" ca="1" si="160"/>
        <v>0</v>
      </c>
      <c r="BN156" s="1527">
        <f t="shared" ca="1" si="160"/>
        <v>0</v>
      </c>
      <c r="BO156" s="1527">
        <f t="shared" ca="1" si="160"/>
        <v>0</v>
      </c>
      <c r="BP156" s="1527">
        <f t="shared" ca="1" si="160"/>
        <v>0</v>
      </c>
      <c r="BQ156" s="1527">
        <f t="shared" ca="1" si="160"/>
        <v>0</v>
      </c>
      <c r="BR156" s="1527">
        <f t="shared" ca="1" si="160"/>
        <v>0</v>
      </c>
      <c r="BS156" s="1527">
        <f t="shared" ca="1" si="160"/>
        <v>0</v>
      </c>
      <c r="BT156" s="1527">
        <f t="shared" ca="1" si="160"/>
        <v>0</v>
      </c>
      <c r="BU156" s="1527">
        <f t="shared" ca="1" si="160"/>
        <v>0</v>
      </c>
      <c r="BV156" s="1527">
        <f t="shared" ca="1" si="160"/>
        <v>0</v>
      </c>
      <c r="BW156" s="1527">
        <f t="shared" ca="1" si="160"/>
        <v>0</v>
      </c>
      <c r="BX156" s="1527">
        <f t="shared" ca="1" si="160"/>
        <v>0</v>
      </c>
      <c r="BY156" s="1527">
        <f t="shared" ca="1" si="160"/>
        <v>0</v>
      </c>
      <c r="BZ156" s="1527">
        <f t="shared" ca="1" si="160"/>
        <v>0</v>
      </c>
      <c r="CA156" s="1527">
        <f t="shared" ca="1" si="160"/>
        <v>0</v>
      </c>
      <c r="CB156" s="1527">
        <f t="shared" ca="1" si="160"/>
        <v>0</v>
      </c>
      <c r="CC156" s="1527">
        <f t="shared" ca="1" si="160"/>
        <v>0</v>
      </c>
      <c r="CD156" s="1527">
        <f t="shared" ca="1" si="160"/>
        <v>0</v>
      </c>
      <c r="CE156" s="1527">
        <f t="shared" ca="1" si="160"/>
        <v>0</v>
      </c>
      <c r="CF156" s="1527">
        <f t="shared" ca="1" si="160"/>
        <v>0</v>
      </c>
      <c r="CG156" s="1527">
        <f t="shared" ca="1" si="160"/>
        <v>0</v>
      </c>
      <c r="CH156" s="1527">
        <f t="shared" ca="1" si="160"/>
        <v>0</v>
      </c>
      <c r="CI156" s="1567">
        <f t="shared" ca="1" si="160"/>
        <v>0</v>
      </c>
      <c r="CJ156" s="996"/>
      <c r="CK156" s="996"/>
      <c r="CL156" s="996"/>
      <c r="CM156" s="510"/>
      <c r="CN156" s="511"/>
      <c r="CO156" s="447"/>
      <c r="CP156" s="447"/>
      <c r="CQ156" s="447"/>
      <c r="CR156" s="447"/>
      <c r="CS156" s="447"/>
      <c r="CT156" s="447"/>
      <c r="CU156" s="447"/>
      <c r="CV156" s="447"/>
      <c r="CW156" s="448"/>
      <c r="CX156" s="997"/>
      <c r="CY156" s="998">
        <f t="shared" ca="1" si="162"/>
        <v>0.13199037835024272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163"/>
        <v>perslucht-1 op 8 bara</v>
      </c>
      <c r="B157" s="1000">
        <f ca="1">K542</f>
        <v>0.75763098227239933</v>
      </c>
      <c r="C157" s="1582">
        <f t="shared" ca="1" si="155"/>
        <v>0</v>
      </c>
      <c r="D157" s="1566">
        <f t="shared" ca="1" si="156"/>
        <v>0</v>
      </c>
      <c r="E157" s="1527">
        <f t="shared" ca="1" si="156"/>
        <v>0</v>
      </c>
      <c r="F157" s="1527">
        <f t="shared" ca="1" si="156"/>
        <v>0</v>
      </c>
      <c r="G157" s="1527">
        <f t="shared" ca="1" si="156"/>
        <v>0</v>
      </c>
      <c r="H157" s="1527">
        <f t="shared" ca="1" si="156"/>
        <v>0</v>
      </c>
      <c r="I157" s="1527">
        <f t="shared" ca="1" si="156"/>
        <v>-757.63098227239936</v>
      </c>
      <c r="J157" s="1527">
        <f t="shared" ca="1" si="156"/>
        <v>0</v>
      </c>
      <c r="K157" s="1531">
        <f t="shared" ca="1" si="156"/>
        <v>0</v>
      </c>
      <c r="L157" s="1531">
        <f t="shared" ca="1" si="156"/>
        <v>0</v>
      </c>
      <c r="M157" s="1531">
        <f t="shared" ca="1" si="156"/>
        <v>0</v>
      </c>
      <c r="N157" s="1531">
        <f t="shared" ca="1" si="156"/>
        <v>0</v>
      </c>
      <c r="O157" s="1531">
        <f t="shared" ca="1" si="156"/>
        <v>0</v>
      </c>
      <c r="P157" s="1531">
        <f t="shared" ca="1" si="156"/>
        <v>0</v>
      </c>
      <c r="Q157" s="1531">
        <f t="shared" ca="1" si="156"/>
        <v>0</v>
      </c>
      <c r="R157" s="1531">
        <f t="shared" ref="R157:Y157" ca="1" si="168">IF(ISNUMBER($B157),$B157*R75,0)</f>
        <v>0</v>
      </c>
      <c r="S157" s="1531">
        <f t="shared" ca="1" si="168"/>
        <v>0</v>
      </c>
      <c r="T157" s="1531">
        <f t="shared" ca="1" si="168"/>
        <v>0</v>
      </c>
      <c r="U157" s="1531">
        <f t="shared" ca="1" si="168"/>
        <v>0</v>
      </c>
      <c r="V157" s="1531">
        <f t="shared" ca="1" si="168"/>
        <v>0</v>
      </c>
      <c r="W157" s="1531">
        <f t="shared" ca="1" si="168"/>
        <v>0</v>
      </c>
      <c r="X157" s="1531">
        <f t="shared" ca="1" si="168"/>
        <v>0</v>
      </c>
      <c r="Y157" s="1531">
        <f t="shared" ca="1" si="168"/>
        <v>0</v>
      </c>
      <c r="Z157" s="1565"/>
      <c r="AA157" s="1526">
        <f t="shared" ca="1" si="158"/>
        <v>0</v>
      </c>
      <c r="AB157" s="1527">
        <f t="shared" ca="1" si="158"/>
        <v>0</v>
      </c>
      <c r="AC157" s="1527">
        <f t="shared" ca="1" si="158"/>
        <v>0</v>
      </c>
      <c r="AD157" s="1527">
        <f t="shared" ref="AD157:AM157" ca="1" si="169">IF(ISNUMBER($B157),$B157*AD75,0)</f>
        <v>0</v>
      </c>
      <c r="AE157" s="1527">
        <f t="shared" ca="1" si="169"/>
        <v>0</v>
      </c>
      <c r="AF157" s="1527">
        <f t="shared" ca="1" si="169"/>
        <v>0</v>
      </c>
      <c r="AG157" s="1527">
        <f t="shared" ca="1" si="169"/>
        <v>0</v>
      </c>
      <c r="AH157" s="1527">
        <f t="shared" ca="1" si="169"/>
        <v>0</v>
      </c>
      <c r="AI157" s="1527">
        <f t="shared" ca="1" si="169"/>
        <v>0</v>
      </c>
      <c r="AJ157" s="1527">
        <f t="shared" ca="1" si="169"/>
        <v>0</v>
      </c>
      <c r="AK157" s="1527">
        <f t="shared" ca="1" si="169"/>
        <v>0</v>
      </c>
      <c r="AL157" s="1527">
        <f t="shared" ca="1" si="169"/>
        <v>0</v>
      </c>
      <c r="AM157" s="1527">
        <f t="shared" ca="1" si="169"/>
        <v>0</v>
      </c>
      <c r="AN157" s="1486"/>
      <c r="AO157" s="1566">
        <f t="shared" ca="1" si="160"/>
        <v>0</v>
      </c>
      <c r="AP157" s="1531">
        <f t="shared" ca="1" si="161"/>
        <v>0</v>
      </c>
      <c r="AQ157" s="1527">
        <f t="shared" ca="1" si="161"/>
        <v>0</v>
      </c>
      <c r="AR157" s="1527">
        <f t="shared" ca="1" si="161"/>
        <v>378.81549113619968</v>
      </c>
      <c r="AS157" s="1527">
        <f t="shared" ca="1" si="160"/>
        <v>0</v>
      </c>
      <c r="AT157" s="1527">
        <f t="shared" ca="1" si="160"/>
        <v>0</v>
      </c>
      <c r="AU157" s="1527">
        <f t="shared" ca="1" si="160"/>
        <v>378.81549113619968</v>
      </c>
      <c r="AV157" s="1527">
        <f t="shared" ca="1" si="160"/>
        <v>0</v>
      </c>
      <c r="AW157" s="1527">
        <f t="shared" ca="1" si="160"/>
        <v>0</v>
      </c>
      <c r="AX157" s="1527">
        <f t="shared" ca="1" si="160"/>
        <v>0</v>
      </c>
      <c r="AY157" s="1527">
        <f t="shared" ca="1" si="160"/>
        <v>0</v>
      </c>
      <c r="AZ157" s="1527">
        <f t="shared" ca="1" si="160"/>
        <v>0</v>
      </c>
      <c r="BA157" s="1527">
        <f t="shared" ca="1" si="160"/>
        <v>0</v>
      </c>
      <c r="BB157" s="1527">
        <f t="shared" ca="1" si="160"/>
        <v>0</v>
      </c>
      <c r="BC157" s="1527">
        <f t="shared" ca="1" si="160"/>
        <v>0</v>
      </c>
      <c r="BD157" s="1527">
        <f t="shared" ca="1" si="160"/>
        <v>0</v>
      </c>
      <c r="BE157" s="1527">
        <f t="shared" ca="1" si="160"/>
        <v>0</v>
      </c>
      <c r="BF157" s="1527">
        <f t="shared" ca="1" si="160"/>
        <v>0</v>
      </c>
      <c r="BG157" s="1527">
        <f t="shared" ca="1" si="160"/>
        <v>0</v>
      </c>
      <c r="BH157" s="1527">
        <f t="shared" ca="1" si="160"/>
        <v>0</v>
      </c>
      <c r="BI157" s="1527">
        <f t="shared" ca="1" si="160"/>
        <v>0</v>
      </c>
      <c r="BJ157" s="1527">
        <f t="shared" ca="1" si="160"/>
        <v>0</v>
      </c>
      <c r="BK157" s="1527">
        <f t="shared" ca="1" si="160"/>
        <v>0</v>
      </c>
      <c r="BL157" s="1527">
        <f t="shared" ca="1" si="160"/>
        <v>0</v>
      </c>
      <c r="BM157" s="1527">
        <f t="shared" ca="1" si="160"/>
        <v>0</v>
      </c>
      <c r="BN157" s="1527">
        <f t="shared" ca="1" si="160"/>
        <v>0</v>
      </c>
      <c r="BO157" s="1527">
        <f t="shared" ca="1" si="160"/>
        <v>0</v>
      </c>
      <c r="BP157" s="1527">
        <f t="shared" ca="1" si="160"/>
        <v>0</v>
      </c>
      <c r="BQ157" s="1527">
        <f t="shared" ca="1" si="160"/>
        <v>0</v>
      </c>
      <c r="BR157" s="1527">
        <f t="shared" ca="1" si="160"/>
        <v>0</v>
      </c>
      <c r="BS157" s="1527">
        <f t="shared" ca="1" si="160"/>
        <v>0</v>
      </c>
      <c r="BT157" s="1527">
        <f t="shared" ca="1" si="160"/>
        <v>0</v>
      </c>
      <c r="BU157" s="1527">
        <f t="shared" ca="1" si="160"/>
        <v>0</v>
      </c>
      <c r="BV157" s="1527">
        <f t="shared" ca="1" si="160"/>
        <v>0</v>
      </c>
      <c r="BW157" s="1527">
        <f t="shared" ca="1" si="160"/>
        <v>0</v>
      </c>
      <c r="BX157" s="1527">
        <f t="shared" ca="1" si="160"/>
        <v>0</v>
      </c>
      <c r="BY157" s="1527">
        <f t="shared" ca="1" si="160"/>
        <v>0</v>
      </c>
      <c r="BZ157" s="1527">
        <f t="shared" ca="1" si="160"/>
        <v>0</v>
      </c>
      <c r="CA157" s="1527">
        <f t="shared" ca="1" si="160"/>
        <v>0</v>
      </c>
      <c r="CB157" s="1527">
        <f t="shared" ca="1" si="160"/>
        <v>0</v>
      </c>
      <c r="CC157" s="1527">
        <f t="shared" ca="1" si="160"/>
        <v>0</v>
      </c>
      <c r="CD157" s="1527">
        <f t="shared" ca="1" si="160"/>
        <v>0</v>
      </c>
      <c r="CE157" s="1527">
        <f t="shared" ca="1" si="160"/>
        <v>0</v>
      </c>
      <c r="CF157" s="1527">
        <f t="shared" ca="1" si="160"/>
        <v>0</v>
      </c>
      <c r="CG157" s="1527">
        <f t="shared" ca="1" si="160"/>
        <v>0</v>
      </c>
      <c r="CH157" s="1527">
        <f t="shared" ca="1" si="160"/>
        <v>0</v>
      </c>
      <c r="CI157" s="1567">
        <f t="shared" ca="1" si="160"/>
        <v>0</v>
      </c>
      <c r="CJ157" s="996"/>
      <c r="CM157" s="446"/>
      <c r="CN157" s="511"/>
      <c r="CO157" s="447"/>
      <c r="CP157" s="447"/>
      <c r="CQ157" s="447"/>
      <c r="CR157" s="447"/>
      <c r="CS157" s="447"/>
      <c r="CT157" s="447"/>
      <c r="CU157" s="447"/>
      <c r="CV157" s="447"/>
      <c r="CW157" s="448"/>
      <c r="CX157" s="997"/>
      <c r="CY157" s="998">
        <f t="shared" ca="1" si="162"/>
        <v>1.319903783502427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163"/>
        <v>koelenergie-1 op 6 °C</v>
      </c>
      <c r="B158" s="1000">
        <f ca="1">IF(OR(J536=0, J535=0),0,(1/J536/J535))</f>
        <v>0.54116498733742791</v>
      </c>
      <c r="C158" s="1582">
        <f t="shared" ca="1" si="155"/>
        <v>0</v>
      </c>
      <c r="D158" s="1566">
        <f t="shared" ca="1" si="156"/>
        <v>0</v>
      </c>
      <c r="E158" s="1527">
        <f t="shared" ca="1" si="156"/>
        <v>0</v>
      </c>
      <c r="F158" s="1527">
        <f t="shared" ca="1" si="156"/>
        <v>0</v>
      </c>
      <c r="G158" s="1527">
        <f t="shared" ca="1" si="156"/>
        <v>0</v>
      </c>
      <c r="H158" s="1527">
        <f t="shared" ca="1" si="156"/>
        <v>0</v>
      </c>
      <c r="I158" s="1527">
        <f t="shared" ca="1" si="156"/>
        <v>0</v>
      </c>
      <c r="J158" s="1527">
        <f ca="1">IF(ISNUMBER($B158),$B158*J76,0)</f>
        <v>-3788.1549113619953</v>
      </c>
      <c r="K158" s="1531">
        <f t="shared" ca="1" si="156"/>
        <v>0</v>
      </c>
      <c r="L158" s="1531">
        <f t="shared" ca="1" si="156"/>
        <v>0</v>
      </c>
      <c r="M158" s="1531">
        <f t="shared" ca="1" si="156"/>
        <v>0</v>
      </c>
      <c r="N158" s="1531">
        <f t="shared" ca="1" si="156"/>
        <v>0</v>
      </c>
      <c r="O158" s="1531">
        <f t="shared" ca="1" si="156"/>
        <v>0</v>
      </c>
      <c r="P158" s="1531">
        <f t="shared" ca="1" si="156"/>
        <v>0</v>
      </c>
      <c r="Q158" s="1531">
        <f t="shared" ca="1" si="156"/>
        <v>0</v>
      </c>
      <c r="R158" s="1531">
        <f t="shared" ref="R158:Y158" ca="1" si="170">IF(ISNUMBER($B158),$B158*R76,0)</f>
        <v>0</v>
      </c>
      <c r="S158" s="1531">
        <f t="shared" ca="1" si="170"/>
        <v>0</v>
      </c>
      <c r="T158" s="1531">
        <f t="shared" ca="1" si="170"/>
        <v>0</v>
      </c>
      <c r="U158" s="1531">
        <f t="shared" ca="1" si="170"/>
        <v>0</v>
      </c>
      <c r="V158" s="1531">
        <f t="shared" ca="1" si="170"/>
        <v>0</v>
      </c>
      <c r="W158" s="1531">
        <f t="shared" ca="1" si="170"/>
        <v>0</v>
      </c>
      <c r="X158" s="1531">
        <f t="shared" ca="1" si="170"/>
        <v>0</v>
      </c>
      <c r="Y158" s="1531">
        <f t="shared" ca="1" si="170"/>
        <v>0</v>
      </c>
      <c r="Z158" s="1565"/>
      <c r="AA158" s="1526">
        <f t="shared" ca="1" si="158"/>
        <v>0</v>
      </c>
      <c r="AB158" s="1527">
        <f t="shared" ca="1" si="158"/>
        <v>0</v>
      </c>
      <c r="AC158" s="1527">
        <f t="shared" ca="1" si="158"/>
        <v>0</v>
      </c>
      <c r="AD158" s="1527">
        <f t="shared" ref="AD158:AM158" ca="1" si="171">IF(ISNUMBER($B158),$B158*AD76,0)</f>
        <v>0</v>
      </c>
      <c r="AE158" s="1527">
        <f t="shared" ca="1" si="171"/>
        <v>0</v>
      </c>
      <c r="AF158" s="1527">
        <f t="shared" ca="1" si="171"/>
        <v>0</v>
      </c>
      <c r="AG158" s="1527">
        <f t="shared" ca="1" si="171"/>
        <v>0</v>
      </c>
      <c r="AH158" s="1527">
        <f t="shared" ca="1" si="171"/>
        <v>0</v>
      </c>
      <c r="AI158" s="1527">
        <f t="shared" ca="1" si="171"/>
        <v>0</v>
      </c>
      <c r="AJ158" s="1527">
        <f t="shared" ca="1" si="171"/>
        <v>0</v>
      </c>
      <c r="AK158" s="1527">
        <f t="shared" ca="1" si="171"/>
        <v>0</v>
      </c>
      <c r="AL158" s="1527">
        <f t="shared" ca="1" si="171"/>
        <v>0</v>
      </c>
      <c r="AM158" s="1527">
        <f t="shared" ca="1" si="171"/>
        <v>0</v>
      </c>
      <c r="AN158" s="1486"/>
      <c r="AO158" s="1566">
        <f t="shared" ca="1" si="160"/>
        <v>0</v>
      </c>
      <c r="AP158" s="1531">
        <f t="shared" ca="1" si="161"/>
        <v>0</v>
      </c>
      <c r="AQ158" s="1527">
        <f t="shared" ca="1" si="161"/>
        <v>0</v>
      </c>
      <c r="AR158" s="1527">
        <f t="shared" ca="1" si="161"/>
        <v>0</v>
      </c>
      <c r="AS158" s="1527">
        <f t="shared" ca="1" si="160"/>
        <v>0</v>
      </c>
      <c r="AT158" s="1527">
        <f t="shared" ca="1" si="160"/>
        <v>0</v>
      </c>
      <c r="AU158" s="1527">
        <f t="shared" ca="1" si="160"/>
        <v>0</v>
      </c>
      <c r="AV158" s="1527">
        <f t="shared" ca="1" si="160"/>
        <v>3788.1549113619953</v>
      </c>
      <c r="AW158" s="1527">
        <f t="shared" ca="1" si="160"/>
        <v>0</v>
      </c>
      <c r="AX158" s="1527">
        <f t="shared" ca="1" si="160"/>
        <v>0</v>
      </c>
      <c r="AY158" s="1527">
        <f t="shared" ca="1" si="160"/>
        <v>0</v>
      </c>
      <c r="AZ158" s="1527">
        <f t="shared" ca="1" si="160"/>
        <v>0</v>
      </c>
      <c r="BA158" s="1527">
        <f t="shared" ca="1" si="160"/>
        <v>0</v>
      </c>
      <c r="BB158" s="1527">
        <f t="shared" ca="1" si="160"/>
        <v>0</v>
      </c>
      <c r="BC158" s="1527">
        <f t="shared" ca="1" si="160"/>
        <v>0</v>
      </c>
      <c r="BD158" s="1527">
        <f t="shared" ca="1" si="160"/>
        <v>0</v>
      </c>
      <c r="BE158" s="1527">
        <f t="shared" ca="1" si="160"/>
        <v>0</v>
      </c>
      <c r="BF158" s="1527">
        <f t="shared" ca="1" si="160"/>
        <v>0</v>
      </c>
      <c r="BG158" s="1527">
        <f t="shared" ca="1" si="160"/>
        <v>0</v>
      </c>
      <c r="BH158" s="1527">
        <f t="shared" ca="1" si="160"/>
        <v>0</v>
      </c>
      <c r="BI158" s="1527">
        <f t="shared" ca="1" si="160"/>
        <v>0</v>
      </c>
      <c r="BJ158" s="1527">
        <f t="shared" ca="1" si="160"/>
        <v>0</v>
      </c>
      <c r="BK158" s="1527">
        <f t="shared" ca="1" si="160"/>
        <v>0</v>
      </c>
      <c r="BL158" s="1527">
        <f t="shared" ca="1" si="160"/>
        <v>0</v>
      </c>
      <c r="BM158" s="1527">
        <f t="shared" ca="1" si="160"/>
        <v>0</v>
      </c>
      <c r="BN158" s="1527">
        <f t="shared" ca="1" si="160"/>
        <v>0</v>
      </c>
      <c r="BO158" s="1527">
        <f t="shared" ca="1" si="160"/>
        <v>0</v>
      </c>
      <c r="BP158" s="1527">
        <f t="shared" ca="1" si="160"/>
        <v>0</v>
      </c>
      <c r="BQ158" s="1527">
        <f t="shared" ca="1" si="160"/>
        <v>0</v>
      </c>
      <c r="BR158" s="1527">
        <f t="shared" ca="1" si="160"/>
        <v>0</v>
      </c>
      <c r="BS158" s="1527">
        <f t="shared" ca="1" si="160"/>
        <v>0</v>
      </c>
      <c r="BT158" s="1527">
        <f t="shared" ca="1" si="160"/>
        <v>0</v>
      </c>
      <c r="BU158" s="1527">
        <f t="shared" ca="1" si="160"/>
        <v>0</v>
      </c>
      <c r="BV158" s="1527">
        <f t="shared" ca="1" si="160"/>
        <v>0</v>
      </c>
      <c r="BW158" s="1527">
        <f t="shared" ca="1" si="160"/>
        <v>0</v>
      </c>
      <c r="BX158" s="1527">
        <f t="shared" ca="1" si="160"/>
        <v>0</v>
      </c>
      <c r="BY158" s="1527">
        <f t="shared" ca="1" si="160"/>
        <v>0</v>
      </c>
      <c r="BZ158" s="1527">
        <f t="shared" ca="1" si="160"/>
        <v>0</v>
      </c>
      <c r="CA158" s="1527">
        <f t="shared" ca="1" si="160"/>
        <v>0</v>
      </c>
      <c r="CB158" s="1527">
        <f t="shared" ca="1" si="160"/>
        <v>0</v>
      </c>
      <c r="CC158" s="1527">
        <f t="shared" ca="1" si="160"/>
        <v>0</v>
      </c>
      <c r="CD158" s="1527">
        <f t="shared" ca="1" si="160"/>
        <v>0</v>
      </c>
      <c r="CE158" s="1527">
        <f t="shared" ca="1" si="160"/>
        <v>0</v>
      </c>
      <c r="CF158" s="1527">
        <f t="shared" ca="1" si="160"/>
        <v>0</v>
      </c>
      <c r="CG158" s="1527">
        <f t="shared" ca="1" si="160"/>
        <v>0</v>
      </c>
      <c r="CH158" s="1527">
        <f t="shared" ca="1" si="160"/>
        <v>0</v>
      </c>
      <c r="CI158" s="1567">
        <f t="shared" ca="1" si="160"/>
        <v>0</v>
      </c>
      <c r="CJ158" s="996"/>
      <c r="CM158" s="446"/>
      <c r="CN158" s="511"/>
      <c r="CO158" s="447"/>
      <c r="CP158" s="447"/>
      <c r="CQ158" s="447"/>
      <c r="CR158" s="447"/>
      <c r="CS158" s="447"/>
      <c r="CT158" s="447"/>
      <c r="CU158" s="447"/>
      <c r="CV158" s="447"/>
      <c r="CW158" s="448"/>
      <c r="CX158" s="997"/>
      <c r="CY158" s="998">
        <f t="shared" ca="1" si="162"/>
        <v>1.8478652969033984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163"/>
        <v>thermische olie</v>
      </c>
      <c r="B159" s="1000">
        <f ca="1">IF(K544=0,0, (1/K544))</f>
        <v>2.3311722531458439</v>
      </c>
      <c r="C159" s="1582">
        <f t="shared" ca="1" si="155"/>
        <v>0</v>
      </c>
      <c r="D159" s="1566">
        <f t="shared" ca="1" si="156"/>
        <v>0</v>
      </c>
      <c r="E159" s="1527">
        <f t="shared" ca="1" si="156"/>
        <v>0</v>
      </c>
      <c r="F159" s="1527">
        <f t="shared" ca="1" si="156"/>
        <v>0</v>
      </c>
      <c r="G159" s="1527">
        <f t="shared" ca="1" si="156"/>
        <v>0</v>
      </c>
      <c r="H159" s="1527">
        <f t="shared" ca="1" si="156"/>
        <v>0</v>
      </c>
      <c r="I159" s="1527">
        <f t="shared" ca="1" si="156"/>
        <v>0</v>
      </c>
      <c r="J159" s="1527">
        <f t="shared" ca="1" si="156"/>
        <v>0</v>
      </c>
      <c r="K159" s="1531">
        <f t="shared" ca="1" si="156"/>
        <v>-1515.2619645447985</v>
      </c>
      <c r="L159" s="1531">
        <f t="shared" ca="1" si="156"/>
        <v>0</v>
      </c>
      <c r="M159" s="1531">
        <f t="shared" ca="1" si="156"/>
        <v>0</v>
      </c>
      <c r="N159" s="1531">
        <f t="shared" ca="1" si="156"/>
        <v>0</v>
      </c>
      <c r="O159" s="1531">
        <f t="shared" ca="1" si="156"/>
        <v>0</v>
      </c>
      <c r="P159" s="1531">
        <f t="shared" ca="1" si="156"/>
        <v>0</v>
      </c>
      <c r="Q159" s="1531">
        <f t="shared" ca="1" si="156"/>
        <v>0</v>
      </c>
      <c r="R159" s="1531">
        <f t="shared" ref="R159:Y159" ca="1" si="172">IF(ISNUMBER($B159),$B159*R77,0)</f>
        <v>0</v>
      </c>
      <c r="S159" s="1531">
        <f t="shared" ca="1" si="172"/>
        <v>0</v>
      </c>
      <c r="T159" s="1531">
        <f t="shared" ca="1" si="172"/>
        <v>0</v>
      </c>
      <c r="U159" s="1531">
        <f t="shared" ca="1" si="172"/>
        <v>0</v>
      </c>
      <c r="V159" s="1531">
        <f t="shared" ca="1" si="172"/>
        <v>0</v>
      </c>
      <c r="W159" s="1531">
        <f t="shared" ca="1" si="172"/>
        <v>0</v>
      </c>
      <c r="X159" s="1531">
        <f t="shared" ca="1" si="172"/>
        <v>0</v>
      </c>
      <c r="Y159" s="1531">
        <f t="shared" ca="1" si="172"/>
        <v>0</v>
      </c>
      <c r="Z159" s="1565"/>
      <c r="AA159" s="1526">
        <f t="shared" ca="1" si="158"/>
        <v>0</v>
      </c>
      <c r="AB159" s="1527">
        <f t="shared" ca="1" si="158"/>
        <v>0</v>
      </c>
      <c r="AC159" s="1527">
        <f t="shared" ca="1" si="158"/>
        <v>0</v>
      </c>
      <c r="AD159" s="1527">
        <f t="shared" ref="AD159:AM159" ca="1" si="173">IF(ISNUMBER($B159),$B159*AD77,0)</f>
        <v>0</v>
      </c>
      <c r="AE159" s="1527">
        <f t="shared" ca="1" si="173"/>
        <v>0</v>
      </c>
      <c r="AF159" s="1527">
        <f t="shared" ca="1" si="173"/>
        <v>0</v>
      </c>
      <c r="AG159" s="1527">
        <f t="shared" ca="1" si="173"/>
        <v>0</v>
      </c>
      <c r="AH159" s="1527">
        <f t="shared" ca="1" si="173"/>
        <v>0</v>
      </c>
      <c r="AI159" s="1527">
        <f t="shared" ca="1" si="173"/>
        <v>0</v>
      </c>
      <c r="AJ159" s="1527">
        <f t="shared" ca="1" si="173"/>
        <v>0</v>
      </c>
      <c r="AK159" s="1527">
        <f t="shared" ca="1" si="173"/>
        <v>0</v>
      </c>
      <c r="AL159" s="1527">
        <f t="shared" ca="1" si="173"/>
        <v>0</v>
      </c>
      <c r="AM159" s="1527">
        <f t="shared" ca="1" si="173"/>
        <v>0</v>
      </c>
      <c r="AN159" s="1486"/>
      <c r="AO159" s="1566">
        <f t="shared" ca="1" si="160"/>
        <v>0</v>
      </c>
      <c r="AP159" s="1531">
        <f t="shared" ca="1" si="161"/>
        <v>0</v>
      </c>
      <c r="AQ159" s="1527">
        <f t="shared" ca="1" si="161"/>
        <v>0</v>
      </c>
      <c r="AR159" s="1527">
        <f t="shared" ca="1" si="161"/>
        <v>0</v>
      </c>
      <c r="AS159" s="1527">
        <f t="shared" ca="1" si="160"/>
        <v>0</v>
      </c>
      <c r="AT159" s="1527">
        <f t="shared" ca="1" si="160"/>
        <v>0</v>
      </c>
      <c r="AU159" s="1527">
        <f t="shared" ca="1" si="160"/>
        <v>0</v>
      </c>
      <c r="AV159" s="1527">
        <f t="shared" ca="1" si="160"/>
        <v>0</v>
      </c>
      <c r="AW159" s="1527">
        <f t="shared" ca="1" si="160"/>
        <v>1515.2619645447985</v>
      </c>
      <c r="AX159" s="1527">
        <f t="shared" ca="1" si="160"/>
        <v>0</v>
      </c>
      <c r="AY159" s="1527">
        <f t="shared" ca="1" si="160"/>
        <v>0</v>
      </c>
      <c r="AZ159" s="1527">
        <f t="shared" ca="1" si="160"/>
        <v>0</v>
      </c>
      <c r="BA159" s="1527">
        <f t="shared" ca="1" si="160"/>
        <v>0</v>
      </c>
      <c r="BB159" s="1527">
        <f t="shared" ca="1" si="160"/>
        <v>0</v>
      </c>
      <c r="BC159" s="1527">
        <f t="shared" ca="1" si="160"/>
        <v>0</v>
      </c>
      <c r="BD159" s="1527">
        <f t="shared" ca="1" si="160"/>
        <v>0</v>
      </c>
      <c r="BE159" s="1527">
        <f t="shared" ca="1" si="160"/>
        <v>0</v>
      </c>
      <c r="BF159" s="1527">
        <f t="shared" ca="1" si="160"/>
        <v>0</v>
      </c>
      <c r="BG159" s="1527">
        <f t="shared" ca="1" si="160"/>
        <v>0</v>
      </c>
      <c r="BH159" s="1527">
        <f t="shared" ca="1" si="160"/>
        <v>0</v>
      </c>
      <c r="BI159" s="1527">
        <f t="shared" ca="1" si="160"/>
        <v>0</v>
      </c>
      <c r="BJ159" s="1527">
        <f t="shared" ca="1" si="160"/>
        <v>0</v>
      </c>
      <c r="BK159" s="1527">
        <f t="shared" ca="1" si="160"/>
        <v>0</v>
      </c>
      <c r="BL159" s="1527">
        <f t="shared" ca="1" si="160"/>
        <v>0</v>
      </c>
      <c r="BM159" s="1527">
        <f t="shared" ca="1" si="160"/>
        <v>0</v>
      </c>
      <c r="BN159" s="1527">
        <f t="shared" ca="1" si="160"/>
        <v>0</v>
      </c>
      <c r="BO159" s="1527">
        <f t="shared" ca="1" si="160"/>
        <v>0</v>
      </c>
      <c r="BP159" s="1527">
        <f t="shared" ca="1" si="160"/>
        <v>0</v>
      </c>
      <c r="BQ159" s="1527">
        <f t="shared" ref="BQ159:CI159" ca="1" si="174">IF(ISNUMBER($B159),$B159*BQ77,0)</f>
        <v>0</v>
      </c>
      <c r="BR159" s="1527">
        <f t="shared" ca="1" si="174"/>
        <v>0</v>
      </c>
      <c r="BS159" s="1527">
        <f t="shared" ca="1" si="174"/>
        <v>0</v>
      </c>
      <c r="BT159" s="1527">
        <f t="shared" ca="1" si="174"/>
        <v>0</v>
      </c>
      <c r="BU159" s="1527">
        <f t="shared" ca="1" si="174"/>
        <v>0</v>
      </c>
      <c r="BV159" s="1527">
        <f t="shared" ca="1" si="174"/>
        <v>0</v>
      </c>
      <c r="BW159" s="1527">
        <f t="shared" ca="1" si="174"/>
        <v>0</v>
      </c>
      <c r="BX159" s="1527">
        <f t="shared" ca="1" si="174"/>
        <v>0</v>
      </c>
      <c r="BY159" s="1527">
        <f t="shared" ca="1" si="174"/>
        <v>0</v>
      </c>
      <c r="BZ159" s="1527">
        <f t="shared" ca="1" si="174"/>
        <v>0</v>
      </c>
      <c r="CA159" s="1527">
        <f t="shared" ca="1" si="174"/>
        <v>0</v>
      </c>
      <c r="CB159" s="1527">
        <f t="shared" ca="1" si="174"/>
        <v>0</v>
      </c>
      <c r="CC159" s="1527">
        <f t="shared" ca="1" si="174"/>
        <v>0</v>
      </c>
      <c r="CD159" s="1527">
        <f t="shared" ca="1" si="174"/>
        <v>0</v>
      </c>
      <c r="CE159" s="1527">
        <f t="shared" ca="1" si="174"/>
        <v>0</v>
      </c>
      <c r="CF159" s="1527">
        <f t="shared" ca="1" si="174"/>
        <v>0</v>
      </c>
      <c r="CG159" s="1527">
        <f t="shared" ca="1" si="174"/>
        <v>0</v>
      </c>
      <c r="CH159" s="1527">
        <f t="shared" ca="1" si="174"/>
        <v>0</v>
      </c>
      <c r="CI159" s="1567">
        <f t="shared" ca="1" si="174"/>
        <v>0</v>
      </c>
      <c r="CJ159" s="996"/>
      <c r="CM159" s="446"/>
      <c r="CN159" s="511"/>
      <c r="CO159" s="447"/>
      <c r="CP159" s="447"/>
      <c r="CQ159" s="447"/>
      <c r="CR159" s="447"/>
      <c r="CS159" s="447"/>
      <c r="CT159" s="447"/>
      <c r="CU159" s="447"/>
      <c r="CV159" s="447"/>
      <c r="CW159" s="448"/>
      <c r="CX159" s="997"/>
      <c r="CY159" s="998">
        <f t="shared" ca="1" si="162"/>
        <v>0.4289687296382888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163"/>
        <v>warme lucht</v>
      </c>
      <c r="B160" s="1000">
        <f ca="1">IF(C529=0,0, (1/C529))</f>
        <v>0.62731410461553161</v>
      </c>
      <c r="C160" s="1582">
        <f t="shared" ca="1" si="155"/>
        <v>0</v>
      </c>
      <c r="D160" s="1566">
        <f t="shared" ca="1" si="156"/>
        <v>0</v>
      </c>
      <c r="E160" s="1527">
        <f t="shared" ca="1" si="156"/>
        <v>0</v>
      </c>
      <c r="F160" s="1527">
        <f t="shared" ca="1" si="156"/>
        <v>0</v>
      </c>
      <c r="G160" s="1527">
        <f t="shared" ca="1" si="156"/>
        <v>0</v>
      </c>
      <c r="H160" s="1527">
        <f t="shared" ca="1" si="156"/>
        <v>0</v>
      </c>
      <c r="I160" s="1527">
        <f t="shared" ca="1" si="156"/>
        <v>0</v>
      </c>
      <c r="J160" s="1527">
        <f t="shared" ca="1" si="156"/>
        <v>0</v>
      </c>
      <c r="K160" s="1531">
        <f t="shared" ca="1" si="156"/>
        <v>0</v>
      </c>
      <c r="L160" s="1531">
        <f t="shared" ca="1" si="156"/>
        <v>0</v>
      </c>
      <c r="M160" s="1531">
        <f t="shared" ca="1" si="156"/>
        <v>0</v>
      </c>
      <c r="N160" s="1531">
        <f t="shared" ca="1" si="156"/>
        <v>-94.097115692329737</v>
      </c>
      <c r="O160" s="1531">
        <f t="shared" ca="1" si="156"/>
        <v>0</v>
      </c>
      <c r="P160" s="1531">
        <f t="shared" ca="1" si="156"/>
        <v>0</v>
      </c>
      <c r="Q160" s="1531">
        <f t="shared" ca="1" si="156"/>
        <v>0</v>
      </c>
      <c r="R160" s="1531">
        <f t="shared" ref="R160:Y160" ca="1" si="175">IF(ISNUMBER($B160),$B160*R78,0)</f>
        <v>0</v>
      </c>
      <c r="S160" s="1531">
        <f t="shared" ca="1" si="175"/>
        <v>0</v>
      </c>
      <c r="T160" s="1531">
        <f t="shared" ca="1" si="175"/>
        <v>0</v>
      </c>
      <c r="U160" s="1531">
        <f t="shared" ca="1" si="175"/>
        <v>0</v>
      </c>
      <c r="V160" s="1531">
        <f t="shared" ca="1" si="175"/>
        <v>0</v>
      </c>
      <c r="W160" s="1531">
        <f t="shared" ca="1" si="175"/>
        <v>0</v>
      </c>
      <c r="X160" s="1531">
        <f t="shared" ca="1" si="175"/>
        <v>0</v>
      </c>
      <c r="Y160" s="1531">
        <f t="shared" ca="1" si="175"/>
        <v>0</v>
      </c>
      <c r="Z160" s="1565"/>
      <c r="AA160" s="1526">
        <f t="shared" ca="1" si="158"/>
        <v>0</v>
      </c>
      <c r="AB160" s="1527">
        <f t="shared" ca="1" si="158"/>
        <v>0</v>
      </c>
      <c r="AC160" s="1527">
        <f t="shared" ca="1" si="158"/>
        <v>0</v>
      </c>
      <c r="AD160" s="1527">
        <f t="shared" ref="AD160:AM160" ca="1" si="176">IF(ISNUMBER($B160),$B160*AD78,0)</f>
        <v>0</v>
      </c>
      <c r="AE160" s="1527">
        <f t="shared" ca="1" si="176"/>
        <v>0</v>
      </c>
      <c r="AF160" s="1527">
        <f t="shared" ca="1" si="176"/>
        <v>0</v>
      </c>
      <c r="AG160" s="1527">
        <f t="shared" ca="1" si="176"/>
        <v>0</v>
      </c>
      <c r="AH160" s="1527">
        <f t="shared" ca="1" si="176"/>
        <v>0</v>
      </c>
      <c r="AI160" s="1527">
        <f t="shared" ca="1" si="176"/>
        <v>0</v>
      </c>
      <c r="AJ160" s="1527">
        <f t="shared" ca="1" si="176"/>
        <v>0</v>
      </c>
      <c r="AK160" s="1527">
        <f t="shared" ca="1" si="176"/>
        <v>0</v>
      </c>
      <c r="AL160" s="1527">
        <f t="shared" ca="1" si="176"/>
        <v>0</v>
      </c>
      <c r="AM160" s="1527">
        <f t="shared" ca="1" si="176"/>
        <v>0</v>
      </c>
      <c r="AN160" s="1486"/>
      <c r="AO160" s="1566">
        <f t="shared" ref="AO160:CI165" ca="1" si="177">IF(ISNUMBER($B160),$B160*AO78,0)</f>
        <v>0</v>
      </c>
      <c r="AP160" s="1531">
        <f t="shared" ca="1" si="161"/>
        <v>94.097115692329737</v>
      </c>
      <c r="AQ160" s="1527">
        <f t="shared" ca="1" si="161"/>
        <v>0</v>
      </c>
      <c r="AR160" s="1527">
        <f t="shared" ca="1" si="161"/>
        <v>0</v>
      </c>
      <c r="AS160" s="1527">
        <f t="shared" ca="1" si="177"/>
        <v>0</v>
      </c>
      <c r="AT160" s="1527">
        <f t="shared" ca="1" si="177"/>
        <v>0</v>
      </c>
      <c r="AU160" s="1527">
        <f t="shared" ca="1" si="177"/>
        <v>0</v>
      </c>
      <c r="AV160" s="1527">
        <f t="shared" ca="1" si="177"/>
        <v>0</v>
      </c>
      <c r="AW160" s="1527">
        <f t="shared" ca="1" si="177"/>
        <v>0</v>
      </c>
      <c r="AX160" s="1527">
        <f t="shared" ca="1" si="177"/>
        <v>0</v>
      </c>
      <c r="AY160" s="1527">
        <f t="shared" ca="1" si="177"/>
        <v>0</v>
      </c>
      <c r="AZ160" s="1527">
        <f t="shared" ca="1" si="177"/>
        <v>0</v>
      </c>
      <c r="BA160" s="1527">
        <f t="shared" ca="1" si="177"/>
        <v>0</v>
      </c>
      <c r="BB160" s="1527">
        <f t="shared" ca="1" si="177"/>
        <v>0</v>
      </c>
      <c r="BC160" s="1527">
        <f t="shared" ca="1" si="177"/>
        <v>0</v>
      </c>
      <c r="BD160" s="1527">
        <f t="shared" ca="1" si="177"/>
        <v>0</v>
      </c>
      <c r="BE160" s="1527">
        <f t="shared" ca="1" si="177"/>
        <v>0</v>
      </c>
      <c r="BF160" s="1527">
        <f t="shared" ca="1" si="177"/>
        <v>0</v>
      </c>
      <c r="BG160" s="1527">
        <f t="shared" ca="1" si="177"/>
        <v>0</v>
      </c>
      <c r="BH160" s="1527">
        <f t="shared" ca="1" si="177"/>
        <v>0</v>
      </c>
      <c r="BI160" s="1527">
        <f t="shared" ca="1" si="177"/>
        <v>0</v>
      </c>
      <c r="BJ160" s="1527">
        <f t="shared" ca="1" si="177"/>
        <v>0</v>
      </c>
      <c r="BK160" s="1527">
        <f t="shared" ca="1" si="177"/>
        <v>0</v>
      </c>
      <c r="BL160" s="1527">
        <f t="shared" ca="1" si="177"/>
        <v>0</v>
      </c>
      <c r="BM160" s="1527">
        <f t="shared" ca="1" si="177"/>
        <v>0</v>
      </c>
      <c r="BN160" s="1527">
        <f t="shared" ca="1" si="177"/>
        <v>0</v>
      </c>
      <c r="BO160" s="1527">
        <f t="shared" ca="1" si="177"/>
        <v>0</v>
      </c>
      <c r="BP160" s="1527">
        <f t="shared" ca="1" si="177"/>
        <v>0</v>
      </c>
      <c r="BQ160" s="1527">
        <f t="shared" ca="1" si="177"/>
        <v>0</v>
      </c>
      <c r="BR160" s="1527">
        <f t="shared" ca="1" si="177"/>
        <v>0</v>
      </c>
      <c r="BS160" s="1527">
        <f t="shared" ca="1" si="177"/>
        <v>0</v>
      </c>
      <c r="BT160" s="1527">
        <f t="shared" ca="1" si="177"/>
        <v>0</v>
      </c>
      <c r="BU160" s="1527">
        <f t="shared" ca="1" si="177"/>
        <v>0</v>
      </c>
      <c r="BV160" s="1527">
        <f t="shared" ca="1" si="177"/>
        <v>0</v>
      </c>
      <c r="BW160" s="1527">
        <f t="shared" ca="1" si="177"/>
        <v>0</v>
      </c>
      <c r="BX160" s="1527">
        <f t="shared" ca="1" si="177"/>
        <v>0</v>
      </c>
      <c r="BY160" s="1527">
        <f t="shared" ca="1" si="177"/>
        <v>0</v>
      </c>
      <c r="BZ160" s="1527">
        <f t="shared" ca="1" si="177"/>
        <v>0</v>
      </c>
      <c r="CA160" s="1527">
        <f t="shared" ca="1" si="177"/>
        <v>0</v>
      </c>
      <c r="CB160" s="1527">
        <f t="shared" ca="1" si="177"/>
        <v>0</v>
      </c>
      <c r="CC160" s="1527">
        <f t="shared" ca="1" si="177"/>
        <v>0</v>
      </c>
      <c r="CD160" s="1527">
        <f t="shared" ca="1" si="177"/>
        <v>0</v>
      </c>
      <c r="CE160" s="1527">
        <f t="shared" ca="1" si="177"/>
        <v>0</v>
      </c>
      <c r="CF160" s="1527">
        <f t="shared" ca="1" si="177"/>
        <v>0</v>
      </c>
      <c r="CG160" s="1527">
        <f t="shared" ca="1" si="177"/>
        <v>0</v>
      </c>
      <c r="CH160" s="1527">
        <f t="shared" ca="1" si="177"/>
        <v>0</v>
      </c>
      <c r="CI160" s="1567">
        <f t="shared" ca="1" si="177"/>
        <v>0</v>
      </c>
      <c r="CJ160" s="996"/>
      <c r="CM160" s="446"/>
      <c r="CN160" s="511"/>
      <c r="CO160" s="447"/>
      <c r="CP160" s="447"/>
      <c r="CQ160" s="447"/>
      <c r="CR160" s="447"/>
      <c r="CS160" s="447"/>
      <c r="CT160" s="447"/>
      <c r="CU160" s="447"/>
      <c r="CV160" s="447"/>
      <c r="CW160" s="448"/>
      <c r="CX160" s="997"/>
      <c r="CY160" s="998">
        <f t="shared" ca="1" si="162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163"/>
        <v>perslucht-2 op 8 bara</v>
      </c>
      <c r="B161" s="1000">
        <f>U542</f>
        <v>0</v>
      </c>
      <c r="C161" s="1582">
        <f t="shared" si="155"/>
        <v>0</v>
      </c>
      <c r="D161" s="1566">
        <f t="shared" si="156"/>
        <v>0</v>
      </c>
      <c r="E161" s="1527">
        <f t="shared" si="156"/>
        <v>0</v>
      </c>
      <c r="F161" s="1527">
        <f t="shared" si="156"/>
        <v>0</v>
      </c>
      <c r="G161" s="1527">
        <f t="shared" si="156"/>
        <v>0</v>
      </c>
      <c r="H161" s="1527">
        <f t="shared" si="156"/>
        <v>0</v>
      </c>
      <c r="I161" s="1527">
        <f t="shared" si="156"/>
        <v>0</v>
      </c>
      <c r="J161" s="1527">
        <f t="shared" si="156"/>
        <v>0</v>
      </c>
      <c r="K161" s="1531">
        <f t="shared" si="156"/>
        <v>0</v>
      </c>
      <c r="L161" s="1531">
        <f t="shared" si="156"/>
        <v>0</v>
      </c>
      <c r="M161" s="1531">
        <f t="shared" si="156"/>
        <v>0</v>
      </c>
      <c r="N161" s="1531">
        <f t="shared" si="156"/>
        <v>0</v>
      </c>
      <c r="O161" s="1531">
        <f t="shared" si="156"/>
        <v>0</v>
      </c>
      <c r="P161" s="1531">
        <f t="shared" si="156"/>
        <v>0</v>
      </c>
      <c r="Q161" s="1531">
        <f t="shared" si="156"/>
        <v>0</v>
      </c>
      <c r="R161" s="1531">
        <f t="shared" ref="R161:Y161" si="178">IF(ISNUMBER($B161),$B161*R79,0)</f>
        <v>0</v>
      </c>
      <c r="S161" s="1531">
        <f t="shared" si="178"/>
        <v>0</v>
      </c>
      <c r="T161" s="1531">
        <f t="shared" si="178"/>
        <v>0</v>
      </c>
      <c r="U161" s="1531">
        <f t="shared" si="178"/>
        <v>0</v>
      </c>
      <c r="V161" s="1531">
        <f t="shared" si="178"/>
        <v>0</v>
      </c>
      <c r="W161" s="1531">
        <f t="shared" si="178"/>
        <v>0</v>
      </c>
      <c r="X161" s="1531">
        <f t="shared" si="178"/>
        <v>0</v>
      </c>
      <c r="Y161" s="1531">
        <f t="shared" si="178"/>
        <v>0</v>
      </c>
      <c r="Z161" s="1565"/>
      <c r="AA161" s="1526">
        <f t="shared" si="158"/>
        <v>0</v>
      </c>
      <c r="AB161" s="1527">
        <f t="shared" si="158"/>
        <v>0</v>
      </c>
      <c r="AC161" s="1527">
        <f t="shared" si="158"/>
        <v>0</v>
      </c>
      <c r="AD161" s="1527">
        <f t="shared" ref="AD161:AM161" si="179">IF(ISNUMBER($B161),$B161*AD79,0)</f>
        <v>0</v>
      </c>
      <c r="AE161" s="1527">
        <f t="shared" si="179"/>
        <v>0</v>
      </c>
      <c r="AF161" s="1527">
        <f t="shared" si="179"/>
        <v>0</v>
      </c>
      <c r="AG161" s="1527">
        <f t="shared" si="179"/>
        <v>0</v>
      </c>
      <c r="AH161" s="1527">
        <f t="shared" si="179"/>
        <v>0</v>
      </c>
      <c r="AI161" s="1527">
        <f t="shared" si="179"/>
        <v>0</v>
      </c>
      <c r="AJ161" s="1527">
        <f t="shared" si="179"/>
        <v>0</v>
      </c>
      <c r="AK161" s="1527">
        <f t="shared" si="179"/>
        <v>0</v>
      </c>
      <c r="AL161" s="1527">
        <f t="shared" si="179"/>
        <v>0</v>
      </c>
      <c r="AM161" s="1527">
        <f t="shared" si="179"/>
        <v>0</v>
      </c>
      <c r="AN161" s="1486"/>
      <c r="AO161" s="1566">
        <f t="shared" si="177"/>
        <v>0</v>
      </c>
      <c r="AP161" s="1531">
        <f t="shared" si="161"/>
        <v>0</v>
      </c>
      <c r="AQ161" s="1527">
        <f t="shared" si="161"/>
        <v>0</v>
      </c>
      <c r="AR161" s="1527">
        <f t="shared" si="161"/>
        <v>0</v>
      </c>
      <c r="AS161" s="1527">
        <f t="shared" si="177"/>
        <v>0</v>
      </c>
      <c r="AT161" s="1527">
        <f t="shared" si="177"/>
        <v>0</v>
      </c>
      <c r="AU161" s="1527">
        <f t="shared" si="177"/>
        <v>0</v>
      </c>
      <c r="AV161" s="1527">
        <f t="shared" si="177"/>
        <v>0</v>
      </c>
      <c r="AW161" s="1527">
        <f t="shared" si="177"/>
        <v>0</v>
      </c>
      <c r="AX161" s="1527">
        <f t="shared" si="177"/>
        <v>0</v>
      </c>
      <c r="AY161" s="1527">
        <f t="shared" si="177"/>
        <v>0</v>
      </c>
      <c r="AZ161" s="1527">
        <f t="shared" si="177"/>
        <v>0</v>
      </c>
      <c r="BA161" s="1527">
        <f t="shared" si="177"/>
        <v>0</v>
      </c>
      <c r="BB161" s="1527">
        <f t="shared" si="177"/>
        <v>0</v>
      </c>
      <c r="BC161" s="1527">
        <f t="shared" si="177"/>
        <v>0</v>
      </c>
      <c r="BD161" s="1527">
        <f t="shared" si="177"/>
        <v>0</v>
      </c>
      <c r="BE161" s="1527">
        <f t="shared" si="177"/>
        <v>0</v>
      </c>
      <c r="BF161" s="1527">
        <f t="shared" si="177"/>
        <v>0</v>
      </c>
      <c r="BG161" s="1527">
        <f t="shared" si="177"/>
        <v>0</v>
      </c>
      <c r="BH161" s="1527">
        <f t="shared" si="177"/>
        <v>0</v>
      </c>
      <c r="BI161" s="1527">
        <f t="shared" si="177"/>
        <v>0</v>
      </c>
      <c r="BJ161" s="1527">
        <f t="shared" si="177"/>
        <v>0</v>
      </c>
      <c r="BK161" s="1527">
        <f t="shared" si="177"/>
        <v>0</v>
      </c>
      <c r="BL161" s="1527">
        <f t="shared" si="177"/>
        <v>0</v>
      </c>
      <c r="BM161" s="1527">
        <f t="shared" si="177"/>
        <v>0</v>
      </c>
      <c r="BN161" s="1527">
        <f t="shared" si="177"/>
        <v>0</v>
      </c>
      <c r="BO161" s="1527">
        <f t="shared" si="177"/>
        <v>0</v>
      </c>
      <c r="BP161" s="1527">
        <f t="shared" si="177"/>
        <v>0</v>
      </c>
      <c r="BQ161" s="1527">
        <f t="shared" si="177"/>
        <v>0</v>
      </c>
      <c r="BR161" s="1527">
        <f t="shared" si="177"/>
        <v>0</v>
      </c>
      <c r="BS161" s="1527">
        <f t="shared" si="177"/>
        <v>0</v>
      </c>
      <c r="BT161" s="1527">
        <f t="shared" si="177"/>
        <v>0</v>
      </c>
      <c r="BU161" s="1527">
        <f t="shared" si="177"/>
        <v>0</v>
      </c>
      <c r="BV161" s="1527">
        <f t="shared" si="177"/>
        <v>0</v>
      </c>
      <c r="BW161" s="1527">
        <f t="shared" si="177"/>
        <v>0</v>
      </c>
      <c r="BX161" s="1527">
        <f t="shared" si="177"/>
        <v>0</v>
      </c>
      <c r="BY161" s="1527">
        <f t="shared" si="177"/>
        <v>0</v>
      </c>
      <c r="BZ161" s="1527">
        <f t="shared" si="177"/>
        <v>0</v>
      </c>
      <c r="CA161" s="1527">
        <f t="shared" si="177"/>
        <v>0</v>
      </c>
      <c r="CB161" s="1527">
        <f t="shared" si="177"/>
        <v>0</v>
      </c>
      <c r="CC161" s="1527">
        <f t="shared" si="177"/>
        <v>0</v>
      </c>
      <c r="CD161" s="1527">
        <f t="shared" si="177"/>
        <v>0</v>
      </c>
      <c r="CE161" s="1527">
        <f t="shared" si="177"/>
        <v>0</v>
      </c>
      <c r="CF161" s="1527">
        <f t="shared" si="177"/>
        <v>0</v>
      </c>
      <c r="CG161" s="1527">
        <f t="shared" si="177"/>
        <v>0</v>
      </c>
      <c r="CH161" s="1527">
        <f t="shared" si="177"/>
        <v>0</v>
      </c>
      <c r="CI161" s="1567">
        <f t="shared" si="177"/>
        <v>0</v>
      </c>
      <c r="CJ161" s="996"/>
      <c r="CM161" s="446"/>
      <c r="CN161" s="511"/>
      <c r="CO161" s="447"/>
      <c r="CP161" s="447"/>
      <c r="CQ161" s="447"/>
      <c r="CR161" s="447"/>
      <c r="CS161" s="447"/>
      <c r="CT161" s="447"/>
      <c r="CU161" s="447"/>
      <c r="CV161" s="447"/>
      <c r="CW161" s="448"/>
      <c r="CX161" s="997"/>
      <c r="CY161" s="998">
        <f t="shared" si="162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163"/>
        <v>koelenergie-2 op k2 °C</v>
      </c>
      <c r="B162" s="1000">
        <f>IF(OR(U536=0, U535=0),0,(1/U536/U535))</f>
        <v>0</v>
      </c>
      <c r="C162" s="1582">
        <f t="shared" si="155"/>
        <v>0</v>
      </c>
      <c r="D162" s="1566">
        <f t="shared" si="156"/>
        <v>0</v>
      </c>
      <c r="E162" s="1527">
        <f t="shared" si="156"/>
        <v>0</v>
      </c>
      <c r="F162" s="1527">
        <f t="shared" si="156"/>
        <v>0</v>
      </c>
      <c r="G162" s="1527">
        <f t="shared" si="156"/>
        <v>0</v>
      </c>
      <c r="H162" s="1527">
        <f t="shared" si="156"/>
        <v>0</v>
      </c>
      <c r="I162" s="1527">
        <f t="shared" si="156"/>
        <v>0</v>
      </c>
      <c r="J162" s="1527">
        <f t="shared" si="156"/>
        <v>0</v>
      </c>
      <c r="K162" s="1531">
        <f t="shared" si="156"/>
        <v>0</v>
      </c>
      <c r="L162" s="1531">
        <f t="shared" si="156"/>
        <v>0</v>
      </c>
      <c r="M162" s="1531">
        <f t="shared" si="156"/>
        <v>0</v>
      </c>
      <c r="N162" s="1531">
        <f t="shared" si="156"/>
        <v>0</v>
      </c>
      <c r="O162" s="1531">
        <f t="shared" si="156"/>
        <v>0</v>
      </c>
      <c r="P162" s="1531">
        <f t="shared" si="156"/>
        <v>0</v>
      </c>
      <c r="Q162" s="1531">
        <f t="shared" si="156"/>
        <v>0</v>
      </c>
      <c r="R162" s="1531">
        <f t="shared" ref="R162:Y162" si="180">IF(ISNUMBER($B162),$B162*R80,0)</f>
        <v>0</v>
      </c>
      <c r="S162" s="1531">
        <f t="shared" si="180"/>
        <v>0</v>
      </c>
      <c r="T162" s="1531">
        <f t="shared" si="180"/>
        <v>0</v>
      </c>
      <c r="U162" s="1531">
        <f t="shared" si="180"/>
        <v>0</v>
      </c>
      <c r="V162" s="1531">
        <f t="shared" si="180"/>
        <v>0</v>
      </c>
      <c r="W162" s="1531">
        <f t="shared" si="180"/>
        <v>0</v>
      </c>
      <c r="X162" s="1531">
        <f t="shared" si="180"/>
        <v>0</v>
      </c>
      <c r="Y162" s="1531">
        <f t="shared" si="180"/>
        <v>0</v>
      </c>
      <c r="Z162" s="1565"/>
      <c r="AA162" s="1526">
        <f t="shared" si="158"/>
        <v>0</v>
      </c>
      <c r="AB162" s="1527">
        <f t="shared" si="158"/>
        <v>0</v>
      </c>
      <c r="AC162" s="1527">
        <f t="shared" si="158"/>
        <v>0</v>
      </c>
      <c r="AD162" s="1527">
        <f t="shared" ref="AD162:AM162" si="181">IF(ISNUMBER($B162),$B162*AD80,0)</f>
        <v>0</v>
      </c>
      <c r="AE162" s="1527">
        <f t="shared" si="181"/>
        <v>0</v>
      </c>
      <c r="AF162" s="1527">
        <f t="shared" si="181"/>
        <v>0</v>
      </c>
      <c r="AG162" s="1527">
        <f t="shared" si="181"/>
        <v>0</v>
      </c>
      <c r="AH162" s="1527">
        <f t="shared" si="181"/>
        <v>0</v>
      </c>
      <c r="AI162" s="1527">
        <f t="shared" si="181"/>
        <v>0</v>
      </c>
      <c r="AJ162" s="1527">
        <f t="shared" si="181"/>
        <v>0</v>
      </c>
      <c r="AK162" s="1527">
        <f t="shared" si="181"/>
        <v>0</v>
      </c>
      <c r="AL162" s="1527">
        <f t="shared" si="181"/>
        <v>0</v>
      </c>
      <c r="AM162" s="1527">
        <f t="shared" si="181"/>
        <v>0</v>
      </c>
      <c r="AN162" s="1486"/>
      <c r="AO162" s="1566">
        <f t="shared" si="177"/>
        <v>0</v>
      </c>
      <c r="AP162" s="1531">
        <f t="shared" si="161"/>
        <v>0</v>
      </c>
      <c r="AQ162" s="1527">
        <f t="shared" si="161"/>
        <v>0</v>
      </c>
      <c r="AR162" s="1527">
        <f t="shared" si="161"/>
        <v>0</v>
      </c>
      <c r="AS162" s="1527">
        <f t="shared" si="177"/>
        <v>0</v>
      </c>
      <c r="AT162" s="1527">
        <f t="shared" si="177"/>
        <v>0</v>
      </c>
      <c r="AU162" s="1527">
        <f t="shared" si="177"/>
        <v>0</v>
      </c>
      <c r="AV162" s="1527">
        <f t="shared" si="177"/>
        <v>0</v>
      </c>
      <c r="AW162" s="1527">
        <f t="shared" si="177"/>
        <v>0</v>
      </c>
      <c r="AX162" s="1527">
        <f t="shared" si="177"/>
        <v>0</v>
      </c>
      <c r="AY162" s="1527">
        <f t="shared" si="177"/>
        <v>0</v>
      </c>
      <c r="AZ162" s="1527">
        <f t="shared" si="177"/>
        <v>0</v>
      </c>
      <c r="BA162" s="1527">
        <f t="shared" si="177"/>
        <v>0</v>
      </c>
      <c r="BB162" s="1527">
        <f t="shared" si="177"/>
        <v>0</v>
      </c>
      <c r="BC162" s="1527">
        <f t="shared" si="177"/>
        <v>0</v>
      </c>
      <c r="BD162" s="1527">
        <f t="shared" si="177"/>
        <v>0</v>
      </c>
      <c r="BE162" s="1527">
        <f t="shared" si="177"/>
        <v>0</v>
      </c>
      <c r="BF162" s="1527">
        <f t="shared" si="177"/>
        <v>0</v>
      </c>
      <c r="BG162" s="1527">
        <f t="shared" si="177"/>
        <v>0</v>
      </c>
      <c r="BH162" s="1527">
        <f t="shared" si="177"/>
        <v>0</v>
      </c>
      <c r="BI162" s="1527">
        <f t="shared" si="177"/>
        <v>0</v>
      </c>
      <c r="BJ162" s="1527">
        <f t="shared" si="177"/>
        <v>0</v>
      </c>
      <c r="BK162" s="1527">
        <f t="shared" si="177"/>
        <v>0</v>
      </c>
      <c r="BL162" s="1527">
        <f t="shared" si="177"/>
        <v>0</v>
      </c>
      <c r="BM162" s="1527">
        <f t="shared" si="177"/>
        <v>0</v>
      </c>
      <c r="BN162" s="1527">
        <f t="shared" si="177"/>
        <v>0</v>
      </c>
      <c r="BO162" s="1527">
        <f t="shared" si="177"/>
        <v>0</v>
      </c>
      <c r="BP162" s="1527">
        <f t="shared" si="177"/>
        <v>0</v>
      </c>
      <c r="BQ162" s="1527">
        <f t="shared" si="177"/>
        <v>0</v>
      </c>
      <c r="BR162" s="1527">
        <f t="shared" si="177"/>
        <v>0</v>
      </c>
      <c r="BS162" s="1527">
        <f t="shared" si="177"/>
        <v>0</v>
      </c>
      <c r="BT162" s="1527">
        <f t="shared" si="177"/>
        <v>0</v>
      </c>
      <c r="BU162" s="1527">
        <f t="shared" si="177"/>
        <v>0</v>
      </c>
      <c r="BV162" s="1527">
        <f t="shared" si="177"/>
        <v>0</v>
      </c>
      <c r="BW162" s="1527">
        <f t="shared" si="177"/>
        <v>0</v>
      </c>
      <c r="BX162" s="1527">
        <f t="shared" si="177"/>
        <v>0</v>
      </c>
      <c r="BY162" s="1527">
        <f t="shared" si="177"/>
        <v>0</v>
      </c>
      <c r="BZ162" s="1527">
        <f t="shared" si="177"/>
        <v>0</v>
      </c>
      <c r="CA162" s="1527">
        <f t="shared" si="177"/>
        <v>0</v>
      </c>
      <c r="CB162" s="1527">
        <f t="shared" si="177"/>
        <v>0</v>
      </c>
      <c r="CC162" s="1527">
        <f t="shared" si="177"/>
        <v>0</v>
      </c>
      <c r="CD162" s="1527">
        <f t="shared" si="177"/>
        <v>0</v>
      </c>
      <c r="CE162" s="1527">
        <f t="shared" si="177"/>
        <v>0</v>
      </c>
      <c r="CF162" s="1527">
        <f t="shared" si="177"/>
        <v>0</v>
      </c>
      <c r="CG162" s="1527">
        <f t="shared" si="177"/>
        <v>0</v>
      </c>
      <c r="CH162" s="1527">
        <f t="shared" si="177"/>
        <v>0</v>
      </c>
      <c r="CI162" s="1567">
        <f t="shared" si="177"/>
        <v>0</v>
      </c>
      <c r="CJ162" s="996"/>
      <c r="CM162" s="446"/>
      <c r="CN162" s="511"/>
      <c r="CO162" s="447"/>
      <c r="CP162" s="447"/>
      <c r="CQ162" s="447"/>
      <c r="CR162" s="447"/>
      <c r="CS162" s="447"/>
      <c r="CT162" s="447"/>
      <c r="CU162" s="447"/>
      <c r="CV162" s="447"/>
      <c r="CW162" s="448"/>
      <c r="CX162" s="997"/>
      <c r="CY162" s="998">
        <f t="shared" si="162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163"/>
        <v/>
      </c>
      <c r="B163" s="1000" t="str">
        <f t="shared" ref="B163:B164" ca="1" si="182">IF(A163="","",INDIRECT("c"&amp;TEXT(491+MATCH((A163),$A$492:$A$508,0),0)))</f>
        <v/>
      </c>
      <c r="C163" s="1582">
        <f t="shared" ca="1" si="155"/>
        <v>0</v>
      </c>
      <c r="D163" s="1566">
        <f t="shared" ca="1" si="156"/>
        <v>0</v>
      </c>
      <c r="E163" s="1527">
        <f t="shared" ca="1" si="156"/>
        <v>0</v>
      </c>
      <c r="F163" s="1527">
        <f t="shared" ca="1" si="156"/>
        <v>0</v>
      </c>
      <c r="G163" s="1527">
        <f t="shared" ca="1" si="156"/>
        <v>0</v>
      </c>
      <c r="H163" s="1527">
        <f t="shared" ca="1" si="156"/>
        <v>0</v>
      </c>
      <c r="I163" s="1527">
        <f t="shared" ca="1" si="156"/>
        <v>0</v>
      </c>
      <c r="J163" s="1527">
        <f t="shared" ca="1" si="156"/>
        <v>0</v>
      </c>
      <c r="K163" s="1531">
        <f t="shared" ca="1" si="156"/>
        <v>0</v>
      </c>
      <c r="L163" s="1531">
        <f t="shared" ca="1" si="156"/>
        <v>0</v>
      </c>
      <c r="M163" s="1531">
        <f t="shared" ca="1" si="156"/>
        <v>0</v>
      </c>
      <c r="N163" s="1531">
        <f t="shared" ca="1" si="156"/>
        <v>0</v>
      </c>
      <c r="O163" s="1531">
        <f t="shared" ca="1" si="156"/>
        <v>0</v>
      </c>
      <c r="P163" s="1531">
        <f t="shared" ca="1" si="156"/>
        <v>0</v>
      </c>
      <c r="Q163" s="1531">
        <f t="shared" ca="1" si="156"/>
        <v>0</v>
      </c>
      <c r="R163" s="1531">
        <f t="shared" ref="R163:Y163" ca="1" si="183">IF(ISNUMBER($B163),$B163*R81,0)</f>
        <v>0</v>
      </c>
      <c r="S163" s="1531">
        <f t="shared" ca="1" si="183"/>
        <v>0</v>
      </c>
      <c r="T163" s="1531">
        <f t="shared" ca="1" si="183"/>
        <v>0</v>
      </c>
      <c r="U163" s="1531">
        <f t="shared" ca="1" si="183"/>
        <v>0</v>
      </c>
      <c r="V163" s="1531">
        <f t="shared" ca="1" si="183"/>
        <v>0</v>
      </c>
      <c r="W163" s="1531">
        <f t="shared" ca="1" si="183"/>
        <v>0</v>
      </c>
      <c r="X163" s="1531">
        <f t="shared" ca="1" si="183"/>
        <v>0</v>
      </c>
      <c r="Y163" s="1531">
        <f t="shared" ca="1" si="183"/>
        <v>0</v>
      </c>
      <c r="Z163" s="1565"/>
      <c r="AA163" s="1526">
        <f t="shared" ca="1" si="158"/>
        <v>0</v>
      </c>
      <c r="AB163" s="1527">
        <f t="shared" ca="1" si="158"/>
        <v>0</v>
      </c>
      <c r="AC163" s="1527">
        <f t="shared" ca="1" si="158"/>
        <v>0</v>
      </c>
      <c r="AD163" s="1527">
        <f t="shared" ref="AD163:AM163" ca="1" si="184">IF(ISNUMBER($B163),$B163*AD81,0)</f>
        <v>0</v>
      </c>
      <c r="AE163" s="1527">
        <f t="shared" ca="1" si="184"/>
        <v>0</v>
      </c>
      <c r="AF163" s="1527">
        <f t="shared" ca="1" si="184"/>
        <v>0</v>
      </c>
      <c r="AG163" s="1527">
        <f t="shared" ca="1" si="184"/>
        <v>0</v>
      </c>
      <c r="AH163" s="1527">
        <f t="shared" ca="1" si="184"/>
        <v>0</v>
      </c>
      <c r="AI163" s="1527">
        <f t="shared" ca="1" si="184"/>
        <v>0</v>
      </c>
      <c r="AJ163" s="1527">
        <f t="shared" ca="1" si="184"/>
        <v>0</v>
      </c>
      <c r="AK163" s="1527">
        <f t="shared" ca="1" si="184"/>
        <v>0</v>
      </c>
      <c r="AL163" s="1527">
        <f t="shared" ca="1" si="184"/>
        <v>0</v>
      </c>
      <c r="AM163" s="1527">
        <f t="shared" ca="1" si="184"/>
        <v>0</v>
      </c>
      <c r="AN163" s="1486"/>
      <c r="AO163" s="1566">
        <f t="shared" ca="1" si="177"/>
        <v>0</v>
      </c>
      <c r="AP163" s="1531">
        <f t="shared" ca="1" si="161"/>
        <v>0</v>
      </c>
      <c r="AQ163" s="1527">
        <f t="shared" ca="1" si="161"/>
        <v>0</v>
      </c>
      <c r="AR163" s="1527">
        <f t="shared" ca="1" si="161"/>
        <v>0</v>
      </c>
      <c r="AS163" s="1527">
        <f t="shared" ca="1" si="177"/>
        <v>0</v>
      </c>
      <c r="AT163" s="1527">
        <f t="shared" ca="1" si="177"/>
        <v>0</v>
      </c>
      <c r="AU163" s="1527">
        <f t="shared" ca="1" si="177"/>
        <v>0</v>
      </c>
      <c r="AV163" s="1527">
        <f t="shared" ca="1" si="177"/>
        <v>0</v>
      </c>
      <c r="AW163" s="1527">
        <f t="shared" ca="1" si="177"/>
        <v>0</v>
      </c>
      <c r="AX163" s="1527">
        <f t="shared" ca="1" si="177"/>
        <v>0</v>
      </c>
      <c r="AY163" s="1527">
        <f t="shared" ca="1" si="177"/>
        <v>0</v>
      </c>
      <c r="AZ163" s="1527">
        <f t="shared" ca="1" si="177"/>
        <v>0</v>
      </c>
      <c r="BA163" s="1527">
        <f t="shared" ca="1" si="177"/>
        <v>0</v>
      </c>
      <c r="BB163" s="1527">
        <f t="shared" ca="1" si="177"/>
        <v>0</v>
      </c>
      <c r="BC163" s="1527">
        <f t="shared" ca="1" si="177"/>
        <v>0</v>
      </c>
      <c r="BD163" s="1527">
        <f t="shared" ca="1" si="177"/>
        <v>0</v>
      </c>
      <c r="BE163" s="1527">
        <f t="shared" ca="1" si="177"/>
        <v>0</v>
      </c>
      <c r="BF163" s="1527">
        <f t="shared" ca="1" si="177"/>
        <v>0</v>
      </c>
      <c r="BG163" s="1527">
        <f t="shared" ca="1" si="177"/>
        <v>0</v>
      </c>
      <c r="BH163" s="1527">
        <f t="shared" ca="1" si="177"/>
        <v>0</v>
      </c>
      <c r="BI163" s="1527">
        <f t="shared" ca="1" si="177"/>
        <v>0</v>
      </c>
      <c r="BJ163" s="1527">
        <f t="shared" ca="1" si="177"/>
        <v>0</v>
      </c>
      <c r="BK163" s="1527">
        <f t="shared" ca="1" si="177"/>
        <v>0</v>
      </c>
      <c r="BL163" s="1527">
        <f t="shared" ca="1" si="177"/>
        <v>0</v>
      </c>
      <c r="BM163" s="1527">
        <f t="shared" ca="1" si="177"/>
        <v>0</v>
      </c>
      <c r="BN163" s="1527">
        <f t="shared" ca="1" si="177"/>
        <v>0</v>
      </c>
      <c r="BO163" s="1527">
        <f t="shared" ca="1" si="177"/>
        <v>0</v>
      </c>
      <c r="BP163" s="1527">
        <f t="shared" ca="1" si="177"/>
        <v>0</v>
      </c>
      <c r="BQ163" s="1527">
        <f t="shared" ca="1" si="177"/>
        <v>0</v>
      </c>
      <c r="BR163" s="1527">
        <f t="shared" ca="1" si="177"/>
        <v>0</v>
      </c>
      <c r="BS163" s="1527">
        <f t="shared" ca="1" si="177"/>
        <v>0</v>
      </c>
      <c r="BT163" s="1527">
        <f t="shared" ca="1" si="177"/>
        <v>0</v>
      </c>
      <c r="BU163" s="1527">
        <f t="shared" ca="1" si="177"/>
        <v>0</v>
      </c>
      <c r="BV163" s="1527">
        <f t="shared" ca="1" si="177"/>
        <v>0</v>
      </c>
      <c r="BW163" s="1527">
        <f t="shared" ca="1" si="177"/>
        <v>0</v>
      </c>
      <c r="BX163" s="1527">
        <f t="shared" ca="1" si="177"/>
        <v>0</v>
      </c>
      <c r="BY163" s="1527">
        <f t="shared" ca="1" si="177"/>
        <v>0</v>
      </c>
      <c r="BZ163" s="1527">
        <f t="shared" ca="1" si="177"/>
        <v>0</v>
      </c>
      <c r="CA163" s="1527">
        <f t="shared" ca="1" si="177"/>
        <v>0</v>
      </c>
      <c r="CB163" s="1527">
        <f t="shared" ca="1" si="177"/>
        <v>0</v>
      </c>
      <c r="CC163" s="1527">
        <f t="shared" ca="1" si="177"/>
        <v>0</v>
      </c>
      <c r="CD163" s="1527">
        <f t="shared" ca="1" si="177"/>
        <v>0</v>
      </c>
      <c r="CE163" s="1527">
        <f t="shared" ca="1" si="177"/>
        <v>0</v>
      </c>
      <c r="CF163" s="1527">
        <f t="shared" ca="1" si="177"/>
        <v>0</v>
      </c>
      <c r="CG163" s="1527">
        <f t="shared" ca="1" si="177"/>
        <v>0</v>
      </c>
      <c r="CH163" s="1527">
        <f t="shared" ca="1" si="177"/>
        <v>0</v>
      </c>
      <c r="CI163" s="1567">
        <f t="shared" ca="1" si="177"/>
        <v>0</v>
      </c>
      <c r="CJ163" s="996"/>
      <c r="CM163" s="446"/>
      <c r="CN163" s="447"/>
      <c r="CO163" s="447"/>
      <c r="CP163" s="447"/>
      <c r="CQ163" s="447"/>
      <c r="CR163" s="447"/>
      <c r="CS163" s="447"/>
      <c r="CT163" s="447"/>
      <c r="CU163" s="447"/>
      <c r="CV163" s="447"/>
      <c r="CW163" s="448"/>
      <c r="CX163" s="997"/>
      <c r="CY163" s="998">
        <f t="shared" ca="1" si="162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163"/>
        <v/>
      </c>
      <c r="B164" s="2332" t="str">
        <f t="shared" ca="1" si="182"/>
        <v/>
      </c>
      <c r="C164" s="1582">
        <f t="shared" ca="1" si="155"/>
        <v>0</v>
      </c>
      <c r="D164" s="1566">
        <f t="shared" ca="1" si="156"/>
        <v>0</v>
      </c>
      <c r="E164" s="1527">
        <f t="shared" ca="1" si="156"/>
        <v>0</v>
      </c>
      <c r="F164" s="1527">
        <f t="shared" ca="1" si="156"/>
        <v>0</v>
      </c>
      <c r="G164" s="1527">
        <f t="shared" ca="1" si="156"/>
        <v>0</v>
      </c>
      <c r="H164" s="1527">
        <f t="shared" ca="1" si="156"/>
        <v>0</v>
      </c>
      <c r="I164" s="1527">
        <f t="shared" ca="1" si="156"/>
        <v>0</v>
      </c>
      <c r="J164" s="1527">
        <f t="shared" ca="1" si="156"/>
        <v>0</v>
      </c>
      <c r="K164" s="1531">
        <f t="shared" ca="1" si="156"/>
        <v>0</v>
      </c>
      <c r="L164" s="1531">
        <f t="shared" ca="1" si="156"/>
        <v>0</v>
      </c>
      <c r="M164" s="1531">
        <f t="shared" ca="1" si="156"/>
        <v>0</v>
      </c>
      <c r="N164" s="1531">
        <f t="shared" ca="1" si="156"/>
        <v>0</v>
      </c>
      <c r="O164" s="1531">
        <f t="shared" ca="1" si="156"/>
        <v>0</v>
      </c>
      <c r="P164" s="1531">
        <f t="shared" ca="1" si="156"/>
        <v>0</v>
      </c>
      <c r="Q164" s="1531">
        <f t="shared" ca="1" si="156"/>
        <v>0</v>
      </c>
      <c r="R164" s="1531">
        <f t="shared" ref="R164:Y164" ca="1" si="185">IF(ISNUMBER($B164),$B164*R82,0)</f>
        <v>0</v>
      </c>
      <c r="S164" s="1531">
        <f t="shared" ca="1" si="185"/>
        <v>0</v>
      </c>
      <c r="T164" s="1531">
        <f t="shared" ca="1" si="185"/>
        <v>0</v>
      </c>
      <c r="U164" s="1531">
        <f t="shared" ca="1" si="185"/>
        <v>0</v>
      </c>
      <c r="V164" s="1531">
        <f t="shared" ca="1" si="185"/>
        <v>0</v>
      </c>
      <c r="W164" s="1531">
        <f t="shared" ca="1" si="185"/>
        <v>0</v>
      </c>
      <c r="X164" s="1531">
        <f t="shared" ca="1" si="185"/>
        <v>0</v>
      </c>
      <c r="Y164" s="1531">
        <f t="shared" ca="1" si="185"/>
        <v>0</v>
      </c>
      <c r="Z164" s="1565"/>
      <c r="AA164" s="1526">
        <f t="shared" ca="1" si="158"/>
        <v>0</v>
      </c>
      <c r="AB164" s="1527">
        <f t="shared" ca="1" si="158"/>
        <v>0</v>
      </c>
      <c r="AC164" s="1527">
        <f t="shared" ca="1" si="158"/>
        <v>0</v>
      </c>
      <c r="AD164" s="1527">
        <f t="shared" ref="AD164:AM164" ca="1" si="186">IF(ISNUMBER($B164),$B164*AD82,0)</f>
        <v>0</v>
      </c>
      <c r="AE164" s="1527">
        <f t="shared" ca="1" si="186"/>
        <v>0</v>
      </c>
      <c r="AF164" s="1527">
        <f t="shared" ca="1" si="186"/>
        <v>0</v>
      </c>
      <c r="AG164" s="1527">
        <f t="shared" ca="1" si="186"/>
        <v>0</v>
      </c>
      <c r="AH164" s="1527">
        <f t="shared" ca="1" si="186"/>
        <v>0</v>
      </c>
      <c r="AI164" s="1527">
        <f t="shared" ca="1" si="186"/>
        <v>0</v>
      </c>
      <c r="AJ164" s="1527">
        <f t="shared" ca="1" si="186"/>
        <v>0</v>
      </c>
      <c r="AK164" s="1527">
        <f t="shared" ca="1" si="186"/>
        <v>0</v>
      </c>
      <c r="AL164" s="1527">
        <f t="shared" ca="1" si="186"/>
        <v>0</v>
      </c>
      <c r="AM164" s="1527">
        <f t="shared" ca="1" si="186"/>
        <v>0</v>
      </c>
      <c r="AN164" s="1486"/>
      <c r="AO164" s="1566">
        <f t="shared" ca="1" si="177"/>
        <v>0</v>
      </c>
      <c r="AP164" s="1531">
        <f t="shared" ca="1" si="161"/>
        <v>0</v>
      </c>
      <c r="AQ164" s="1527">
        <f t="shared" ca="1" si="161"/>
        <v>0</v>
      </c>
      <c r="AR164" s="1527">
        <f t="shared" ca="1" si="161"/>
        <v>0</v>
      </c>
      <c r="AS164" s="1527">
        <f t="shared" ca="1" si="177"/>
        <v>0</v>
      </c>
      <c r="AT164" s="1527">
        <f t="shared" ca="1" si="177"/>
        <v>0</v>
      </c>
      <c r="AU164" s="1527">
        <f t="shared" ca="1" si="177"/>
        <v>0</v>
      </c>
      <c r="AV164" s="1527">
        <f t="shared" ca="1" si="177"/>
        <v>0</v>
      </c>
      <c r="AW164" s="1527">
        <f t="shared" ca="1" si="177"/>
        <v>0</v>
      </c>
      <c r="AX164" s="1527">
        <f t="shared" ca="1" si="177"/>
        <v>0</v>
      </c>
      <c r="AY164" s="1527">
        <f t="shared" ca="1" si="177"/>
        <v>0</v>
      </c>
      <c r="AZ164" s="1527">
        <f t="shared" ca="1" si="177"/>
        <v>0</v>
      </c>
      <c r="BA164" s="1527">
        <f t="shared" ca="1" si="177"/>
        <v>0</v>
      </c>
      <c r="BB164" s="1527">
        <f t="shared" ca="1" si="177"/>
        <v>0</v>
      </c>
      <c r="BC164" s="1527">
        <f t="shared" ca="1" si="177"/>
        <v>0</v>
      </c>
      <c r="BD164" s="1527">
        <f t="shared" ca="1" si="177"/>
        <v>0</v>
      </c>
      <c r="BE164" s="1527">
        <f t="shared" ca="1" si="177"/>
        <v>0</v>
      </c>
      <c r="BF164" s="1527">
        <f t="shared" ca="1" si="177"/>
        <v>0</v>
      </c>
      <c r="BG164" s="1527">
        <f t="shared" ca="1" si="177"/>
        <v>0</v>
      </c>
      <c r="BH164" s="1527">
        <f t="shared" ca="1" si="177"/>
        <v>0</v>
      </c>
      <c r="BI164" s="1527">
        <f t="shared" ca="1" si="177"/>
        <v>0</v>
      </c>
      <c r="BJ164" s="1527">
        <f t="shared" ca="1" si="177"/>
        <v>0</v>
      </c>
      <c r="BK164" s="1527">
        <f t="shared" ca="1" si="177"/>
        <v>0</v>
      </c>
      <c r="BL164" s="1527">
        <f t="shared" ca="1" si="177"/>
        <v>0</v>
      </c>
      <c r="BM164" s="1527">
        <f t="shared" ca="1" si="177"/>
        <v>0</v>
      </c>
      <c r="BN164" s="1527">
        <f t="shared" ca="1" si="177"/>
        <v>0</v>
      </c>
      <c r="BO164" s="1527">
        <f t="shared" ca="1" si="177"/>
        <v>0</v>
      </c>
      <c r="BP164" s="1527">
        <f t="shared" ca="1" si="177"/>
        <v>0</v>
      </c>
      <c r="BQ164" s="1527">
        <f t="shared" ca="1" si="177"/>
        <v>0</v>
      </c>
      <c r="BR164" s="1527">
        <f t="shared" ca="1" si="177"/>
        <v>0</v>
      </c>
      <c r="BS164" s="1527">
        <f t="shared" ca="1" si="177"/>
        <v>0</v>
      </c>
      <c r="BT164" s="1527">
        <f t="shared" ca="1" si="177"/>
        <v>0</v>
      </c>
      <c r="BU164" s="1527">
        <f t="shared" ca="1" si="177"/>
        <v>0</v>
      </c>
      <c r="BV164" s="1527">
        <f t="shared" ca="1" si="177"/>
        <v>0</v>
      </c>
      <c r="BW164" s="1527">
        <f t="shared" ca="1" si="177"/>
        <v>0</v>
      </c>
      <c r="BX164" s="1527">
        <f t="shared" ca="1" si="177"/>
        <v>0</v>
      </c>
      <c r="BY164" s="1527">
        <f t="shared" ca="1" si="177"/>
        <v>0</v>
      </c>
      <c r="BZ164" s="1527">
        <f t="shared" ca="1" si="177"/>
        <v>0</v>
      </c>
      <c r="CA164" s="1527">
        <f t="shared" ca="1" si="177"/>
        <v>0</v>
      </c>
      <c r="CB164" s="1527">
        <f t="shared" ca="1" si="177"/>
        <v>0</v>
      </c>
      <c r="CC164" s="1527">
        <f t="shared" ca="1" si="177"/>
        <v>0</v>
      </c>
      <c r="CD164" s="1527">
        <f t="shared" ca="1" si="177"/>
        <v>0</v>
      </c>
      <c r="CE164" s="1527">
        <f t="shared" ca="1" si="177"/>
        <v>0</v>
      </c>
      <c r="CF164" s="1527">
        <f t="shared" ca="1" si="177"/>
        <v>0</v>
      </c>
      <c r="CG164" s="1527">
        <f t="shared" ca="1" si="177"/>
        <v>0</v>
      </c>
      <c r="CH164" s="1527">
        <f t="shared" ca="1" si="177"/>
        <v>0</v>
      </c>
      <c r="CI164" s="1567">
        <f t="shared" ca="1" si="177"/>
        <v>0</v>
      </c>
      <c r="CJ164" s="996"/>
      <c r="CM164" s="446"/>
      <c r="CN164" s="447"/>
      <c r="CO164" s="447"/>
      <c r="CP164" s="447"/>
      <c r="CQ164" s="447"/>
      <c r="CR164" s="447"/>
      <c r="CS164" s="447"/>
      <c r="CT164" s="447"/>
      <c r="CU164" s="447"/>
      <c r="CV164" s="447"/>
      <c r="CW164" s="448"/>
      <c r="CX164" s="997"/>
      <c r="CY164" s="998">
        <f t="shared" ca="1" si="162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163"/>
        <v>stoom 10 bara</v>
      </c>
      <c r="B165" s="1000">
        <f t="shared" ref="B165:B169" ca="1" si="187">IF($C$525=0,0,(1/$C$525))</f>
        <v>0.98714624402126028</v>
      </c>
      <c r="C165" s="1582">
        <f t="shared" ca="1" si="155"/>
        <v>3.8357266166713089E-3</v>
      </c>
      <c r="D165" s="1566">
        <f t="shared" ca="1" si="156"/>
        <v>0</v>
      </c>
      <c r="E165" s="1527">
        <f t="shared" ca="1" si="156"/>
        <v>-714891.30992019665</v>
      </c>
      <c r="F165" s="1527">
        <f t="shared" ca="1" si="156"/>
        <v>0</v>
      </c>
      <c r="G165" s="1527">
        <f t="shared" ca="1" si="156"/>
        <v>0</v>
      </c>
      <c r="H165" s="1527">
        <f t="shared" ca="1" si="156"/>
        <v>0</v>
      </c>
      <c r="I165" s="1527">
        <f t="shared" ca="1" si="156"/>
        <v>0</v>
      </c>
      <c r="J165" s="1527">
        <f t="shared" ca="1" si="156"/>
        <v>0</v>
      </c>
      <c r="K165" s="1531">
        <f t="shared" ca="1" si="156"/>
        <v>0</v>
      </c>
      <c r="L165" s="1531">
        <f t="shared" ca="1" si="156"/>
        <v>-198059.29489449863</v>
      </c>
      <c r="M165" s="1531">
        <f t="shared" ca="1" si="156"/>
        <v>0</v>
      </c>
      <c r="N165" s="1531">
        <f t="shared" ca="1" si="156"/>
        <v>0</v>
      </c>
      <c r="O165" s="1531">
        <f t="shared" ca="1" si="156"/>
        <v>0</v>
      </c>
      <c r="P165" s="1531">
        <f t="shared" ca="1" si="156"/>
        <v>0</v>
      </c>
      <c r="Q165" s="1531">
        <f t="shared" ca="1" si="156"/>
        <v>-105015.52236755071</v>
      </c>
      <c r="R165" s="1531">
        <f t="shared" ref="R165:Y165" ca="1" si="188">IF(ISNUMBER($B165),$B165*R83,0)</f>
        <v>0</v>
      </c>
      <c r="S165" s="1531">
        <f t="shared" ca="1" si="188"/>
        <v>0</v>
      </c>
      <c r="T165" s="1531">
        <f t="shared" ca="1" si="188"/>
        <v>0</v>
      </c>
      <c r="U165" s="1531">
        <f t="shared" ca="1" si="188"/>
        <v>0</v>
      </c>
      <c r="V165" s="1531">
        <f t="shared" ca="1" si="188"/>
        <v>0</v>
      </c>
      <c r="W165" s="1531">
        <f t="shared" ca="1" si="188"/>
        <v>0</v>
      </c>
      <c r="X165" s="1531">
        <f t="shared" ca="1" si="188"/>
        <v>0</v>
      </c>
      <c r="Y165" s="1531">
        <f t="shared" ca="1" si="188"/>
        <v>0</v>
      </c>
      <c r="Z165" s="1565"/>
      <c r="AA165" s="1526">
        <f t="shared" ca="1" si="158"/>
        <v>41650.312655679489</v>
      </c>
      <c r="AB165" s="1527">
        <f t="shared" ca="1" si="158"/>
        <v>0</v>
      </c>
      <c r="AC165" s="1527">
        <f t="shared" ca="1" si="158"/>
        <v>79223.717957799454</v>
      </c>
      <c r="AD165" s="1527">
        <f t="shared" ref="AD165:AM165" ca="1" si="189">IF(ISNUMBER($B165),$B165*AD83,0)</f>
        <v>159088.4886864663</v>
      </c>
      <c r="AE165" s="1527">
        <f t="shared" ca="1" si="189"/>
        <v>0</v>
      </c>
      <c r="AF165" s="1527">
        <f t="shared" ca="1" si="189"/>
        <v>0</v>
      </c>
      <c r="AG165" s="1527">
        <f t="shared" ca="1" si="189"/>
        <v>0</v>
      </c>
      <c r="AH165" s="1527">
        <f t="shared" ca="1" si="189"/>
        <v>0</v>
      </c>
      <c r="AI165" s="1527">
        <f t="shared" ca="1" si="189"/>
        <v>0</v>
      </c>
      <c r="AJ165" s="1527">
        <f t="shared" ca="1" si="189"/>
        <v>0</v>
      </c>
      <c r="AK165" s="1527">
        <f t="shared" ca="1" si="189"/>
        <v>0</v>
      </c>
      <c r="AL165" s="1527">
        <f t="shared" ca="1" si="189"/>
        <v>0</v>
      </c>
      <c r="AM165" s="1527">
        <f t="shared" ca="1" si="189"/>
        <v>0</v>
      </c>
      <c r="AN165" s="1486"/>
      <c r="AO165" s="1566">
        <f t="shared" ca="1" si="177"/>
        <v>0</v>
      </c>
      <c r="AP165" s="1531">
        <f t="shared" ca="1" si="161"/>
        <v>0</v>
      </c>
      <c r="AQ165" s="1527">
        <f t="shared" ca="1" si="161"/>
        <v>0</v>
      </c>
      <c r="AR165" s="1527">
        <f t="shared" ca="1" si="161"/>
        <v>179981.43894117628</v>
      </c>
      <c r="AS165" s="1527">
        <f t="shared" ca="1" si="177"/>
        <v>179981.43894117628</v>
      </c>
      <c r="AT165" s="1527">
        <f t="shared" ca="1" si="177"/>
        <v>179981.43894117628</v>
      </c>
      <c r="AU165" s="1527">
        <f t="shared" ca="1" si="177"/>
        <v>233010.93516999838</v>
      </c>
      <c r="AV165" s="1527">
        <f t="shared" ca="1" si="177"/>
        <v>-34951.640275499754</v>
      </c>
      <c r="AW165" s="1527">
        <f t="shared" ca="1" si="177"/>
        <v>0</v>
      </c>
      <c r="AX165" s="1527">
        <f t="shared" ca="1" si="177"/>
        <v>0</v>
      </c>
      <c r="AY165" s="1527">
        <f t="shared" ca="1" si="177"/>
        <v>0</v>
      </c>
      <c r="AZ165" s="1527">
        <f t="shared" ca="1" si="177"/>
        <v>0</v>
      </c>
      <c r="BA165" s="1527">
        <f t="shared" ca="1" si="177"/>
        <v>0</v>
      </c>
      <c r="BB165" s="1527">
        <f t="shared" ca="1" si="177"/>
        <v>0</v>
      </c>
      <c r="BC165" s="1527">
        <f t="shared" ca="1" si="177"/>
        <v>0</v>
      </c>
      <c r="BD165" s="1527">
        <f t="shared" ca="1" si="177"/>
        <v>0</v>
      </c>
      <c r="BE165" s="1527">
        <f t="shared" ca="1" si="177"/>
        <v>0</v>
      </c>
      <c r="BF165" s="1527">
        <f t="shared" ca="1" si="177"/>
        <v>0</v>
      </c>
      <c r="BG165" s="1527">
        <f t="shared" ca="1" si="177"/>
        <v>0</v>
      </c>
      <c r="BH165" s="1527">
        <f t="shared" ca="1" si="177"/>
        <v>0</v>
      </c>
      <c r="BI165" s="1527">
        <f t="shared" ca="1" si="177"/>
        <v>0</v>
      </c>
      <c r="BJ165" s="1527">
        <f t="shared" ca="1" si="177"/>
        <v>0</v>
      </c>
      <c r="BK165" s="1527">
        <f t="shared" ca="1" si="177"/>
        <v>0</v>
      </c>
      <c r="BL165" s="1527">
        <f t="shared" ca="1" si="177"/>
        <v>0</v>
      </c>
      <c r="BM165" s="1527">
        <f t="shared" ca="1" si="177"/>
        <v>0</v>
      </c>
      <c r="BN165" s="1527">
        <f t="shared" ca="1" si="177"/>
        <v>0</v>
      </c>
      <c r="BO165" s="1527">
        <f t="shared" ca="1" si="177"/>
        <v>0</v>
      </c>
      <c r="BP165" s="1527">
        <f t="shared" ca="1" si="177"/>
        <v>0</v>
      </c>
      <c r="BQ165" s="1527">
        <f t="shared" ref="BQ165:CI165" ca="1" si="190">IF(ISNUMBER($B165),$B165*BQ83,0)</f>
        <v>0</v>
      </c>
      <c r="BR165" s="1527">
        <f t="shared" ca="1" si="190"/>
        <v>0</v>
      </c>
      <c r="BS165" s="1527">
        <f t="shared" ca="1" si="190"/>
        <v>0</v>
      </c>
      <c r="BT165" s="1527">
        <f t="shared" ca="1" si="190"/>
        <v>0</v>
      </c>
      <c r="BU165" s="1527">
        <f t="shared" ca="1" si="190"/>
        <v>0</v>
      </c>
      <c r="BV165" s="1527">
        <f t="shared" ca="1" si="190"/>
        <v>0</v>
      </c>
      <c r="BW165" s="1527">
        <f t="shared" ca="1" si="190"/>
        <v>0</v>
      </c>
      <c r="BX165" s="1527">
        <f t="shared" ca="1" si="190"/>
        <v>0</v>
      </c>
      <c r="BY165" s="1527">
        <f t="shared" ca="1" si="190"/>
        <v>0</v>
      </c>
      <c r="BZ165" s="1527">
        <f t="shared" ca="1" si="190"/>
        <v>0</v>
      </c>
      <c r="CA165" s="1527">
        <f t="shared" ca="1" si="190"/>
        <v>0</v>
      </c>
      <c r="CB165" s="1527">
        <f t="shared" ca="1" si="190"/>
        <v>0</v>
      </c>
      <c r="CC165" s="1527">
        <f t="shared" ca="1" si="190"/>
        <v>0</v>
      </c>
      <c r="CD165" s="1527">
        <f t="shared" ca="1" si="190"/>
        <v>0</v>
      </c>
      <c r="CE165" s="1527">
        <f t="shared" ca="1" si="190"/>
        <v>0</v>
      </c>
      <c r="CF165" s="1527">
        <f t="shared" ca="1" si="190"/>
        <v>0</v>
      </c>
      <c r="CG165" s="1527">
        <f t="shared" ca="1" si="190"/>
        <v>0</v>
      </c>
      <c r="CH165" s="1527">
        <f t="shared" ca="1" si="190"/>
        <v>0</v>
      </c>
      <c r="CI165" s="1567">
        <f t="shared" ca="1" si="190"/>
        <v>0</v>
      </c>
      <c r="CJ165" s="996"/>
      <c r="CM165" s="446"/>
      <c r="CN165" s="447"/>
      <c r="CO165" s="447"/>
      <c r="CP165" s="447"/>
      <c r="CQ165" s="447"/>
      <c r="CR165" s="447"/>
      <c r="CS165" s="447"/>
      <c r="CT165" s="447"/>
      <c r="CU165" s="447"/>
      <c r="CV165" s="447"/>
      <c r="CW165" s="448"/>
      <c r="CX165" s="997"/>
      <c r="CY165" s="998">
        <f t="shared" ca="1" si="162"/>
        <v>1.0130211263595335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163"/>
        <v>stoom 1,7 bara</v>
      </c>
      <c r="B166" s="1000">
        <f t="shared" ca="1" si="187"/>
        <v>0.98714624402126028</v>
      </c>
      <c r="C166" s="1582">
        <f t="shared" ca="1" si="155"/>
        <v>1.8189894035458565E-11</v>
      </c>
      <c r="D166" s="1566">
        <f t="shared" ca="1" si="156"/>
        <v>0</v>
      </c>
      <c r="E166" s="1527">
        <f t="shared" ca="1" si="156"/>
        <v>0</v>
      </c>
      <c r="F166" s="1527">
        <f t="shared" ca="1" si="156"/>
        <v>0</v>
      </c>
      <c r="G166" s="1527">
        <f t="shared" ca="1" si="156"/>
        <v>0</v>
      </c>
      <c r="H166" s="1527">
        <f t="shared" ca="1" si="156"/>
        <v>0</v>
      </c>
      <c r="I166" s="1527">
        <f t="shared" ca="1" si="156"/>
        <v>0</v>
      </c>
      <c r="J166" s="1527">
        <f t="shared" ca="1" si="156"/>
        <v>0</v>
      </c>
      <c r="K166" s="1531">
        <f t="shared" ca="1" si="156"/>
        <v>0</v>
      </c>
      <c r="L166" s="1531">
        <f t="shared" ca="1" si="156"/>
        <v>0</v>
      </c>
      <c r="M166" s="1531">
        <f t="shared" ca="1" si="156"/>
        <v>0</v>
      </c>
      <c r="N166" s="1531">
        <f t="shared" ca="1" si="156"/>
        <v>0</v>
      </c>
      <c r="O166" s="1531">
        <f t="shared" ca="1" si="156"/>
        <v>0</v>
      </c>
      <c r="P166" s="1531">
        <f t="shared" ca="1" si="156"/>
        <v>-25002.945284995869</v>
      </c>
      <c r="Q166" s="1531">
        <f t="shared" ca="1" si="156"/>
        <v>0</v>
      </c>
      <c r="R166" s="1531">
        <f t="shared" ref="R166:Y166" ca="1" si="191">IF(ISNUMBER($B166),$B166*R84,0)</f>
        <v>0</v>
      </c>
      <c r="S166" s="1531">
        <f t="shared" ca="1" si="191"/>
        <v>0</v>
      </c>
      <c r="T166" s="1531">
        <f t="shared" ca="1" si="191"/>
        <v>0</v>
      </c>
      <c r="U166" s="1531">
        <f t="shared" ca="1" si="191"/>
        <v>0</v>
      </c>
      <c r="V166" s="1531">
        <f t="shared" ca="1" si="191"/>
        <v>0</v>
      </c>
      <c r="W166" s="1531">
        <f t="shared" ca="1" si="191"/>
        <v>0</v>
      </c>
      <c r="X166" s="1531">
        <f t="shared" ca="1" si="191"/>
        <v>0</v>
      </c>
      <c r="Y166" s="1531">
        <f t="shared" ca="1" si="191"/>
        <v>0</v>
      </c>
      <c r="Z166" s="1565"/>
      <c r="AA166" s="1526">
        <f t="shared" ca="1" si="158"/>
        <v>25002.945284995887</v>
      </c>
      <c r="AB166" s="1527">
        <f t="shared" ca="1" si="158"/>
        <v>0</v>
      </c>
      <c r="AC166" s="1527">
        <f t="shared" ca="1" si="158"/>
        <v>0</v>
      </c>
      <c r="AD166" s="1527">
        <f t="shared" ref="AD166:AM166" ca="1" si="192">IF(ISNUMBER($B166),$B166*AD84,0)</f>
        <v>0</v>
      </c>
      <c r="AE166" s="1527">
        <f t="shared" ca="1" si="192"/>
        <v>0</v>
      </c>
      <c r="AF166" s="1527">
        <f t="shared" ca="1" si="192"/>
        <v>0</v>
      </c>
      <c r="AG166" s="1527">
        <f t="shared" ca="1" si="192"/>
        <v>0</v>
      </c>
      <c r="AH166" s="1527">
        <f t="shared" ca="1" si="192"/>
        <v>0</v>
      </c>
      <c r="AI166" s="1527">
        <f t="shared" ca="1" si="192"/>
        <v>0</v>
      </c>
      <c r="AJ166" s="1527">
        <f t="shared" ca="1" si="192"/>
        <v>0</v>
      </c>
      <c r="AK166" s="1527">
        <f t="shared" ca="1" si="192"/>
        <v>0</v>
      </c>
      <c r="AL166" s="1527">
        <f t="shared" ca="1" si="192"/>
        <v>0</v>
      </c>
      <c r="AM166" s="1527">
        <f t="shared" ca="1" si="192"/>
        <v>0</v>
      </c>
      <c r="AN166" s="1486"/>
      <c r="AO166" s="1566">
        <f t="shared" ref="AO166:CI169" ca="1" si="193">IF(ISNUMBER($B166),$B166*AO84,0)</f>
        <v>0</v>
      </c>
      <c r="AP166" s="1531">
        <f t="shared" ca="1" si="161"/>
        <v>0</v>
      </c>
      <c r="AQ166" s="1527">
        <f t="shared" ca="1" si="161"/>
        <v>0</v>
      </c>
      <c r="AR166" s="1527">
        <f t="shared" ca="1" si="161"/>
        <v>0</v>
      </c>
      <c r="AS166" s="1527">
        <f t="shared" ca="1" si="193"/>
        <v>0</v>
      </c>
      <c r="AT166" s="1527">
        <f t="shared" ca="1" si="193"/>
        <v>0</v>
      </c>
      <c r="AU166" s="1527">
        <f t="shared" ca="1" si="193"/>
        <v>0</v>
      </c>
      <c r="AV166" s="1527">
        <f t="shared" ca="1" si="193"/>
        <v>0</v>
      </c>
      <c r="AW166" s="1527">
        <f t="shared" ca="1" si="193"/>
        <v>0</v>
      </c>
      <c r="AX166" s="1527">
        <f t="shared" ca="1" si="193"/>
        <v>0</v>
      </c>
      <c r="AY166" s="1527">
        <f t="shared" ca="1" si="193"/>
        <v>0</v>
      </c>
      <c r="AZ166" s="1527">
        <f t="shared" ca="1" si="193"/>
        <v>0</v>
      </c>
      <c r="BA166" s="1527">
        <f t="shared" ca="1" si="193"/>
        <v>0</v>
      </c>
      <c r="BB166" s="1527">
        <f t="shared" ca="1" si="193"/>
        <v>0</v>
      </c>
      <c r="BC166" s="1527">
        <f t="shared" ca="1" si="193"/>
        <v>0</v>
      </c>
      <c r="BD166" s="1527">
        <f t="shared" ca="1" si="193"/>
        <v>0</v>
      </c>
      <c r="BE166" s="1527">
        <f t="shared" ca="1" si="193"/>
        <v>0</v>
      </c>
      <c r="BF166" s="1527">
        <f t="shared" ca="1" si="193"/>
        <v>0</v>
      </c>
      <c r="BG166" s="1527">
        <f t="shared" ca="1" si="193"/>
        <v>0</v>
      </c>
      <c r="BH166" s="1527">
        <f t="shared" ca="1" si="193"/>
        <v>0</v>
      </c>
      <c r="BI166" s="1527">
        <f t="shared" ca="1" si="193"/>
        <v>0</v>
      </c>
      <c r="BJ166" s="1527">
        <f t="shared" ca="1" si="193"/>
        <v>0</v>
      </c>
      <c r="BK166" s="1527">
        <f t="shared" ca="1" si="193"/>
        <v>0</v>
      </c>
      <c r="BL166" s="1527">
        <f t="shared" ca="1" si="193"/>
        <v>0</v>
      </c>
      <c r="BM166" s="1527">
        <f t="shared" ca="1" si="193"/>
        <v>0</v>
      </c>
      <c r="BN166" s="1527">
        <f t="shared" ca="1" si="193"/>
        <v>0</v>
      </c>
      <c r="BO166" s="1527">
        <f t="shared" ca="1" si="193"/>
        <v>0</v>
      </c>
      <c r="BP166" s="1527">
        <f t="shared" ca="1" si="193"/>
        <v>0</v>
      </c>
      <c r="BQ166" s="1527">
        <f t="shared" ca="1" si="193"/>
        <v>0</v>
      </c>
      <c r="BR166" s="1527">
        <f t="shared" ca="1" si="193"/>
        <v>0</v>
      </c>
      <c r="BS166" s="1527">
        <f t="shared" ca="1" si="193"/>
        <v>0</v>
      </c>
      <c r="BT166" s="1527">
        <f t="shared" ca="1" si="193"/>
        <v>0</v>
      </c>
      <c r="BU166" s="1527">
        <f t="shared" ca="1" si="193"/>
        <v>0</v>
      </c>
      <c r="BV166" s="1527">
        <f t="shared" ca="1" si="193"/>
        <v>0</v>
      </c>
      <c r="BW166" s="1527">
        <f t="shared" ca="1" si="193"/>
        <v>0</v>
      </c>
      <c r="BX166" s="1527">
        <f t="shared" ca="1" si="193"/>
        <v>0</v>
      </c>
      <c r="BY166" s="1527">
        <f t="shared" ca="1" si="193"/>
        <v>0</v>
      </c>
      <c r="BZ166" s="1527">
        <f t="shared" ca="1" si="193"/>
        <v>0</v>
      </c>
      <c r="CA166" s="1527">
        <f t="shared" ca="1" si="193"/>
        <v>0</v>
      </c>
      <c r="CB166" s="1527">
        <f t="shared" ca="1" si="193"/>
        <v>0</v>
      </c>
      <c r="CC166" s="1527">
        <f t="shared" ca="1" si="193"/>
        <v>0</v>
      </c>
      <c r="CD166" s="1527">
        <f t="shared" ca="1" si="193"/>
        <v>0</v>
      </c>
      <c r="CE166" s="1527">
        <f t="shared" ca="1" si="193"/>
        <v>0</v>
      </c>
      <c r="CF166" s="1527">
        <f t="shared" ca="1" si="193"/>
        <v>0</v>
      </c>
      <c r="CG166" s="1527">
        <f t="shared" ca="1" si="193"/>
        <v>0</v>
      </c>
      <c r="CH166" s="1527">
        <f t="shared" ca="1" si="193"/>
        <v>0</v>
      </c>
      <c r="CI166" s="1567">
        <f t="shared" ca="1" si="193"/>
        <v>0</v>
      </c>
      <c r="CJ166" s="996"/>
      <c r="CM166" s="446"/>
      <c r="CN166" s="447"/>
      <c r="CO166" s="447"/>
      <c r="CP166" s="447"/>
      <c r="CQ166" s="447"/>
      <c r="CR166" s="447"/>
      <c r="CS166" s="447"/>
      <c r="CT166" s="447"/>
      <c r="CU166" s="447"/>
      <c r="CV166" s="447"/>
      <c r="CW166" s="448"/>
      <c r="CX166" s="997"/>
      <c r="CY166" s="998">
        <f t="shared" ca="1" si="162"/>
        <v>1.0130211263595335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163"/>
        <v>stoom u bara</v>
      </c>
      <c r="B167" s="1000">
        <f t="shared" ca="1" si="187"/>
        <v>0.98714624402126028</v>
      </c>
      <c r="C167" s="1582">
        <f t="shared" ca="1" si="155"/>
        <v>0</v>
      </c>
      <c r="D167" s="1566">
        <f t="shared" ca="1" si="156"/>
        <v>0</v>
      </c>
      <c r="E167" s="1527">
        <f t="shared" ca="1" si="156"/>
        <v>0</v>
      </c>
      <c r="F167" s="1527">
        <f t="shared" ca="1" si="156"/>
        <v>0</v>
      </c>
      <c r="G167" s="1527">
        <f t="shared" ca="1" si="156"/>
        <v>0</v>
      </c>
      <c r="H167" s="1527">
        <f t="shared" ca="1" si="156"/>
        <v>0</v>
      </c>
      <c r="I167" s="1527">
        <f t="shared" ca="1" si="156"/>
        <v>0</v>
      </c>
      <c r="J167" s="1527">
        <f t="shared" ca="1" si="156"/>
        <v>0</v>
      </c>
      <c r="K167" s="1531">
        <f t="shared" ca="1" si="156"/>
        <v>0</v>
      </c>
      <c r="L167" s="1531">
        <f t="shared" ca="1" si="156"/>
        <v>0</v>
      </c>
      <c r="M167" s="1531">
        <f t="shared" ca="1" si="156"/>
        <v>0</v>
      </c>
      <c r="N167" s="1531">
        <f t="shared" ca="1" si="156"/>
        <v>0</v>
      </c>
      <c r="O167" s="1531">
        <f t="shared" ca="1" si="156"/>
        <v>0</v>
      </c>
      <c r="P167" s="1531">
        <f t="shared" ca="1" si="156"/>
        <v>0</v>
      </c>
      <c r="Q167" s="1531">
        <f t="shared" ca="1" si="156"/>
        <v>0</v>
      </c>
      <c r="R167" s="1531">
        <f t="shared" ref="R167:Y167" ca="1" si="194">IF(ISNUMBER($B167),$B167*R85,0)</f>
        <v>0</v>
      </c>
      <c r="S167" s="1531">
        <f t="shared" ca="1" si="194"/>
        <v>0</v>
      </c>
      <c r="T167" s="1531">
        <f t="shared" ca="1" si="194"/>
        <v>0</v>
      </c>
      <c r="U167" s="1531">
        <f t="shared" ca="1" si="194"/>
        <v>0</v>
      </c>
      <c r="V167" s="1531">
        <f t="shared" ca="1" si="194"/>
        <v>0</v>
      </c>
      <c r="W167" s="1531">
        <f t="shared" ca="1" si="194"/>
        <v>0</v>
      </c>
      <c r="X167" s="1531">
        <f t="shared" ca="1" si="194"/>
        <v>0</v>
      </c>
      <c r="Y167" s="1531">
        <f t="shared" ca="1" si="194"/>
        <v>0</v>
      </c>
      <c r="Z167" s="1565"/>
      <c r="AA167" s="1526">
        <f t="shared" ca="1" si="158"/>
        <v>0</v>
      </c>
      <c r="AB167" s="1527">
        <f t="shared" ca="1" si="158"/>
        <v>0</v>
      </c>
      <c r="AC167" s="1527">
        <f t="shared" ca="1" si="158"/>
        <v>0</v>
      </c>
      <c r="AD167" s="1527">
        <f t="shared" ref="AD167:AM167" ca="1" si="195">IF(ISNUMBER($B167),$B167*AD85,0)</f>
        <v>0</v>
      </c>
      <c r="AE167" s="1527">
        <f t="shared" ca="1" si="195"/>
        <v>0</v>
      </c>
      <c r="AF167" s="1527">
        <f t="shared" ca="1" si="195"/>
        <v>0</v>
      </c>
      <c r="AG167" s="1527">
        <f t="shared" ca="1" si="195"/>
        <v>0</v>
      </c>
      <c r="AH167" s="1527">
        <f t="shared" ca="1" si="195"/>
        <v>0</v>
      </c>
      <c r="AI167" s="1527">
        <f t="shared" ca="1" si="195"/>
        <v>0</v>
      </c>
      <c r="AJ167" s="1527">
        <f t="shared" ca="1" si="195"/>
        <v>0</v>
      </c>
      <c r="AK167" s="1527">
        <f t="shared" ca="1" si="195"/>
        <v>0</v>
      </c>
      <c r="AL167" s="1527">
        <f t="shared" ca="1" si="195"/>
        <v>0</v>
      </c>
      <c r="AM167" s="1527">
        <f t="shared" ca="1" si="195"/>
        <v>0</v>
      </c>
      <c r="AN167" s="1486"/>
      <c r="AO167" s="1566">
        <f t="shared" ca="1" si="193"/>
        <v>0</v>
      </c>
      <c r="AP167" s="1531">
        <f t="shared" ca="1" si="161"/>
        <v>0</v>
      </c>
      <c r="AQ167" s="1527">
        <f t="shared" ca="1" si="161"/>
        <v>0</v>
      </c>
      <c r="AR167" s="1527">
        <f t="shared" ca="1" si="161"/>
        <v>0</v>
      </c>
      <c r="AS167" s="1527">
        <f t="shared" ca="1" si="193"/>
        <v>0</v>
      </c>
      <c r="AT167" s="1527">
        <f t="shared" ca="1" si="193"/>
        <v>0</v>
      </c>
      <c r="AU167" s="1527">
        <f t="shared" ca="1" si="193"/>
        <v>0</v>
      </c>
      <c r="AV167" s="1527">
        <f t="shared" ca="1" si="193"/>
        <v>0</v>
      </c>
      <c r="AW167" s="1527">
        <f t="shared" ca="1" si="193"/>
        <v>0</v>
      </c>
      <c r="AX167" s="1527">
        <f t="shared" ca="1" si="193"/>
        <v>0</v>
      </c>
      <c r="AY167" s="1527">
        <f t="shared" ca="1" si="193"/>
        <v>0</v>
      </c>
      <c r="AZ167" s="1527">
        <f t="shared" ca="1" si="193"/>
        <v>0</v>
      </c>
      <c r="BA167" s="1527">
        <f t="shared" ca="1" si="193"/>
        <v>0</v>
      </c>
      <c r="BB167" s="1527">
        <f t="shared" ca="1" si="193"/>
        <v>0</v>
      </c>
      <c r="BC167" s="1527">
        <f t="shared" ca="1" si="193"/>
        <v>0</v>
      </c>
      <c r="BD167" s="1527">
        <f t="shared" ca="1" si="193"/>
        <v>0</v>
      </c>
      <c r="BE167" s="1527">
        <f t="shared" ca="1" si="193"/>
        <v>0</v>
      </c>
      <c r="BF167" s="1527">
        <f t="shared" ca="1" si="193"/>
        <v>0</v>
      </c>
      <c r="BG167" s="1527">
        <f t="shared" ca="1" si="193"/>
        <v>0</v>
      </c>
      <c r="BH167" s="1527">
        <f t="shared" ca="1" si="193"/>
        <v>0</v>
      </c>
      <c r="BI167" s="1527">
        <f t="shared" ca="1" si="193"/>
        <v>0</v>
      </c>
      <c r="BJ167" s="1527">
        <f t="shared" ca="1" si="193"/>
        <v>0</v>
      </c>
      <c r="BK167" s="1527">
        <f t="shared" ca="1" si="193"/>
        <v>0</v>
      </c>
      <c r="BL167" s="1527">
        <f t="shared" ca="1" si="193"/>
        <v>0</v>
      </c>
      <c r="BM167" s="1527">
        <f t="shared" ca="1" si="193"/>
        <v>0</v>
      </c>
      <c r="BN167" s="1527">
        <f t="shared" ca="1" si="193"/>
        <v>0</v>
      </c>
      <c r="BO167" s="1527">
        <f t="shared" ca="1" si="193"/>
        <v>0</v>
      </c>
      <c r="BP167" s="1527">
        <f t="shared" ca="1" si="193"/>
        <v>0</v>
      </c>
      <c r="BQ167" s="1527">
        <f t="shared" ca="1" si="193"/>
        <v>0</v>
      </c>
      <c r="BR167" s="1527">
        <f t="shared" ca="1" si="193"/>
        <v>0</v>
      </c>
      <c r="BS167" s="1527">
        <f t="shared" ca="1" si="193"/>
        <v>0</v>
      </c>
      <c r="BT167" s="1527">
        <f t="shared" ca="1" si="193"/>
        <v>0</v>
      </c>
      <c r="BU167" s="1527">
        <f t="shared" ca="1" si="193"/>
        <v>0</v>
      </c>
      <c r="BV167" s="1527">
        <f t="shared" ca="1" si="193"/>
        <v>0</v>
      </c>
      <c r="BW167" s="1527">
        <f t="shared" ca="1" si="193"/>
        <v>0</v>
      </c>
      <c r="BX167" s="1527">
        <f t="shared" ca="1" si="193"/>
        <v>0</v>
      </c>
      <c r="BY167" s="1527">
        <f t="shared" ca="1" si="193"/>
        <v>0</v>
      </c>
      <c r="BZ167" s="1527">
        <f t="shared" ca="1" si="193"/>
        <v>0</v>
      </c>
      <c r="CA167" s="1527">
        <f t="shared" ca="1" si="193"/>
        <v>0</v>
      </c>
      <c r="CB167" s="1527">
        <f t="shared" ca="1" si="193"/>
        <v>0</v>
      </c>
      <c r="CC167" s="1527">
        <f t="shared" ca="1" si="193"/>
        <v>0</v>
      </c>
      <c r="CD167" s="1527">
        <f t="shared" ca="1" si="193"/>
        <v>0</v>
      </c>
      <c r="CE167" s="1527">
        <f t="shared" ca="1" si="193"/>
        <v>0</v>
      </c>
      <c r="CF167" s="1527">
        <f t="shared" ca="1" si="193"/>
        <v>0</v>
      </c>
      <c r="CG167" s="1527">
        <f t="shared" ca="1" si="193"/>
        <v>0</v>
      </c>
      <c r="CH167" s="1527">
        <f t="shared" ca="1" si="193"/>
        <v>0</v>
      </c>
      <c r="CI167" s="1567">
        <f t="shared" ca="1" si="193"/>
        <v>0</v>
      </c>
      <c r="CJ167" s="996"/>
      <c r="CM167" s="446"/>
      <c r="CN167" s="447"/>
      <c r="CO167" s="447"/>
      <c r="CP167" s="447"/>
      <c r="CQ167" s="447"/>
      <c r="CR167" s="447"/>
      <c r="CS167" s="447"/>
      <c r="CT167" s="447"/>
      <c r="CU167" s="447"/>
      <c r="CV167" s="447"/>
      <c r="CW167" s="448"/>
      <c r="CX167" s="997"/>
      <c r="CY167" s="998">
        <f t="shared" ca="1" si="162"/>
        <v>1.0130211263595335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163"/>
        <v>stoom v bara</v>
      </c>
      <c r="B168" s="1000">
        <f t="shared" ca="1" si="187"/>
        <v>0.98714624402126028</v>
      </c>
      <c r="C168" s="1582">
        <f t="shared" ca="1" si="155"/>
        <v>0</v>
      </c>
      <c r="D168" s="1566">
        <f t="shared" ca="1" si="156"/>
        <v>0</v>
      </c>
      <c r="E168" s="1527">
        <f t="shared" ca="1" si="156"/>
        <v>0</v>
      </c>
      <c r="F168" s="1527">
        <f t="shared" ca="1" si="156"/>
        <v>0</v>
      </c>
      <c r="G168" s="1527">
        <f t="shared" ca="1" si="156"/>
        <v>0</v>
      </c>
      <c r="H168" s="1527">
        <f t="shared" ca="1" si="156"/>
        <v>0</v>
      </c>
      <c r="I168" s="1527">
        <f t="shared" ca="1" si="156"/>
        <v>0</v>
      </c>
      <c r="J168" s="1527">
        <f t="shared" ca="1" si="156"/>
        <v>0</v>
      </c>
      <c r="K168" s="1531">
        <f t="shared" ca="1" si="156"/>
        <v>0</v>
      </c>
      <c r="L168" s="1531">
        <f t="shared" ca="1" si="156"/>
        <v>0</v>
      </c>
      <c r="M168" s="1531">
        <f t="shared" ca="1" si="156"/>
        <v>0</v>
      </c>
      <c r="N168" s="1531">
        <f t="shared" ca="1" si="156"/>
        <v>0</v>
      </c>
      <c r="O168" s="1531">
        <f t="shared" ca="1" si="156"/>
        <v>0</v>
      </c>
      <c r="P168" s="1531">
        <f t="shared" ca="1" si="156"/>
        <v>0</v>
      </c>
      <c r="Q168" s="1531">
        <f t="shared" ca="1" si="156"/>
        <v>0</v>
      </c>
      <c r="R168" s="1531">
        <f t="shared" ref="R168:Y168" ca="1" si="196">IF(ISNUMBER($B168),$B168*R86,0)</f>
        <v>0</v>
      </c>
      <c r="S168" s="1531">
        <f t="shared" ca="1" si="196"/>
        <v>0</v>
      </c>
      <c r="T168" s="1531">
        <f t="shared" ca="1" si="196"/>
        <v>0</v>
      </c>
      <c r="U168" s="1531">
        <f t="shared" ca="1" si="196"/>
        <v>0</v>
      </c>
      <c r="V168" s="1531">
        <f t="shared" ca="1" si="196"/>
        <v>0</v>
      </c>
      <c r="W168" s="1531">
        <f t="shared" ca="1" si="196"/>
        <v>0</v>
      </c>
      <c r="X168" s="1531">
        <f t="shared" ca="1" si="196"/>
        <v>0</v>
      </c>
      <c r="Y168" s="1531">
        <f t="shared" ca="1" si="196"/>
        <v>0</v>
      </c>
      <c r="Z168" s="1565"/>
      <c r="AA168" s="1526">
        <f t="shared" ca="1" si="158"/>
        <v>0</v>
      </c>
      <c r="AB168" s="1527">
        <f t="shared" ca="1" si="158"/>
        <v>0</v>
      </c>
      <c r="AC168" s="1527">
        <f t="shared" ca="1" si="158"/>
        <v>0</v>
      </c>
      <c r="AD168" s="1527">
        <f t="shared" ref="AD168:AM168" ca="1" si="197">IF(ISNUMBER($B168),$B168*AD86,0)</f>
        <v>0</v>
      </c>
      <c r="AE168" s="1527">
        <f t="shared" ca="1" si="197"/>
        <v>0</v>
      </c>
      <c r="AF168" s="1527">
        <f t="shared" ca="1" si="197"/>
        <v>0</v>
      </c>
      <c r="AG168" s="1527">
        <f t="shared" ca="1" si="197"/>
        <v>0</v>
      </c>
      <c r="AH168" s="1527">
        <f t="shared" ca="1" si="197"/>
        <v>0</v>
      </c>
      <c r="AI168" s="1527">
        <f t="shared" ca="1" si="197"/>
        <v>0</v>
      </c>
      <c r="AJ168" s="1527">
        <f t="shared" ca="1" si="197"/>
        <v>0</v>
      </c>
      <c r="AK168" s="1527">
        <f t="shared" ca="1" si="197"/>
        <v>0</v>
      </c>
      <c r="AL168" s="1527">
        <f t="shared" ca="1" si="197"/>
        <v>0</v>
      </c>
      <c r="AM168" s="1527">
        <f t="shared" ca="1" si="197"/>
        <v>0</v>
      </c>
      <c r="AN168" s="1486"/>
      <c r="AO168" s="1566">
        <f t="shared" ca="1" si="193"/>
        <v>0</v>
      </c>
      <c r="AP168" s="1531">
        <f t="shared" ca="1" si="161"/>
        <v>0</v>
      </c>
      <c r="AQ168" s="1527">
        <f t="shared" ca="1" si="161"/>
        <v>0</v>
      </c>
      <c r="AR168" s="1527">
        <f t="shared" ca="1" si="161"/>
        <v>0</v>
      </c>
      <c r="AS168" s="1527">
        <f t="shared" ca="1" si="193"/>
        <v>0</v>
      </c>
      <c r="AT168" s="1527">
        <f t="shared" ca="1" si="193"/>
        <v>0</v>
      </c>
      <c r="AU168" s="1527">
        <f t="shared" ca="1" si="193"/>
        <v>0</v>
      </c>
      <c r="AV168" s="1527">
        <f t="shared" ca="1" si="193"/>
        <v>0</v>
      </c>
      <c r="AW168" s="1527">
        <f t="shared" ca="1" si="193"/>
        <v>0</v>
      </c>
      <c r="AX168" s="1527">
        <f t="shared" ca="1" si="193"/>
        <v>0</v>
      </c>
      <c r="AY168" s="1527">
        <f t="shared" ca="1" si="193"/>
        <v>0</v>
      </c>
      <c r="AZ168" s="1527">
        <f t="shared" ca="1" si="193"/>
        <v>0</v>
      </c>
      <c r="BA168" s="1527">
        <f t="shared" ca="1" si="193"/>
        <v>0</v>
      </c>
      <c r="BB168" s="1527">
        <f t="shared" ca="1" si="193"/>
        <v>0</v>
      </c>
      <c r="BC168" s="1527">
        <f t="shared" ca="1" si="193"/>
        <v>0</v>
      </c>
      <c r="BD168" s="1527">
        <f t="shared" ca="1" si="193"/>
        <v>0</v>
      </c>
      <c r="BE168" s="1527">
        <f t="shared" ca="1" si="193"/>
        <v>0</v>
      </c>
      <c r="BF168" s="1527">
        <f t="shared" ca="1" si="193"/>
        <v>0</v>
      </c>
      <c r="BG168" s="1527">
        <f t="shared" ca="1" si="193"/>
        <v>0</v>
      </c>
      <c r="BH168" s="1527">
        <f t="shared" ca="1" si="193"/>
        <v>0</v>
      </c>
      <c r="BI168" s="1527">
        <f t="shared" ca="1" si="193"/>
        <v>0</v>
      </c>
      <c r="BJ168" s="1527">
        <f t="shared" ca="1" si="193"/>
        <v>0</v>
      </c>
      <c r="BK168" s="1527">
        <f t="shared" ca="1" si="193"/>
        <v>0</v>
      </c>
      <c r="BL168" s="1527">
        <f t="shared" ca="1" si="193"/>
        <v>0</v>
      </c>
      <c r="BM168" s="1527">
        <f t="shared" ca="1" si="193"/>
        <v>0</v>
      </c>
      <c r="BN168" s="1527">
        <f t="shared" ca="1" si="193"/>
        <v>0</v>
      </c>
      <c r="BO168" s="1527">
        <f t="shared" ca="1" si="193"/>
        <v>0</v>
      </c>
      <c r="BP168" s="1527">
        <f t="shared" ca="1" si="193"/>
        <v>0</v>
      </c>
      <c r="BQ168" s="1527">
        <f t="shared" ca="1" si="193"/>
        <v>0</v>
      </c>
      <c r="BR168" s="1527">
        <f t="shared" ca="1" si="193"/>
        <v>0</v>
      </c>
      <c r="BS168" s="1527">
        <f t="shared" ca="1" si="193"/>
        <v>0</v>
      </c>
      <c r="BT168" s="1527">
        <f t="shared" ca="1" si="193"/>
        <v>0</v>
      </c>
      <c r="BU168" s="1527">
        <f t="shared" ca="1" si="193"/>
        <v>0</v>
      </c>
      <c r="BV168" s="1527">
        <f t="shared" ca="1" si="193"/>
        <v>0</v>
      </c>
      <c r="BW168" s="1527">
        <f t="shared" ca="1" si="193"/>
        <v>0</v>
      </c>
      <c r="BX168" s="1527">
        <f t="shared" ca="1" si="193"/>
        <v>0</v>
      </c>
      <c r="BY168" s="1527">
        <f t="shared" ca="1" si="193"/>
        <v>0</v>
      </c>
      <c r="BZ168" s="1527">
        <f t="shared" ca="1" si="193"/>
        <v>0</v>
      </c>
      <c r="CA168" s="1527">
        <f t="shared" ca="1" si="193"/>
        <v>0</v>
      </c>
      <c r="CB168" s="1527">
        <f t="shared" ca="1" si="193"/>
        <v>0</v>
      </c>
      <c r="CC168" s="1527">
        <f t="shared" ca="1" si="193"/>
        <v>0</v>
      </c>
      <c r="CD168" s="1527">
        <f t="shared" ca="1" si="193"/>
        <v>0</v>
      </c>
      <c r="CE168" s="1527">
        <f t="shared" ca="1" si="193"/>
        <v>0</v>
      </c>
      <c r="CF168" s="1527">
        <f t="shared" ca="1" si="193"/>
        <v>0</v>
      </c>
      <c r="CG168" s="1527">
        <f t="shared" ca="1" si="193"/>
        <v>0</v>
      </c>
      <c r="CH168" s="1527">
        <f t="shared" ca="1" si="193"/>
        <v>0</v>
      </c>
      <c r="CI168" s="1567">
        <f t="shared" ca="1" si="193"/>
        <v>0</v>
      </c>
      <c r="CJ168" s="996"/>
      <c r="CM168" s="446"/>
      <c r="CN168" s="447"/>
      <c r="CO168" s="447"/>
      <c r="CP168" s="447"/>
      <c r="CQ168" s="447"/>
      <c r="CR168" s="447"/>
      <c r="CS168" s="447"/>
      <c r="CT168" s="447"/>
      <c r="CU168" s="447"/>
      <c r="CV168" s="447"/>
      <c r="CW168" s="448"/>
      <c r="CX168" s="997"/>
      <c r="CY168" s="998">
        <f t="shared" ca="1" si="162"/>
        <v>1.0130211263595335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163"/>
        <v>stoom w bara</v>
      </c>
      <c r="B169" s="1002">
        <f t="shared" ca="1" si="187"/>
        <v>0.98714624402126028</v>
      </c>
      <c r="C169" s="1583">
        <f t="shared" ca="1" si="155"/>
        <v>0</v>
      </c>
      <c r="D169" s="1562">
        <f t="shared" ca="1" si="156"/>
        <v>0</v>
      </c>
      <c r="E169" s="1522">
        <f t="shared" ca="1" si="156"/>
        <v>0</v>
      </c>
      <c r="F169" s="1522">
        <f t="shared" ca="1" si="156"/>
        <v>0</v>
      </c>
      <c r="G169" s="1522">
        <f t="shared" ca="1" si="156"/>
        <v>0</v>
      </c>
      <c r="H169" s="1522">
        <f t="shared" ca="1" si="156"/>
        <v>0</v>
      </c>
      <c r="I169" s="1522">
        <f t="shared" ca="1" si="156"/>
        <v>0</v>
      </c>
      <c r="J169" s="1522">
        <f t="shared" ca="1" si="156"/>
        <v>0</v>
      </c>
      <c r="K169" s="1568">
        <f t="shared" ca="1" si="156"/>
        <v>0</v>
      </c>
      <c r="L169" s="1568">
        <f t="shared" ca="1" si="156"/>
        <v>0</v>
      </c>
      <c r="M169" s="1568">
        <f t="shared" ca="1" si="156"/>
        <v>0</v>
      </c>
      <c r="N169" s="1568">
        <f t="shared" ca="1" si="156"/>
        <v>0</v>
      </c>
      <c r="O169" s="1568">
        <f t="shared" ca="1" si="156"/>
        <v>0</v>
      </c>
      <c r="P169" s="1568">
        <f t="shared" ca="1" si="156"/>
        <v>0</v>
      </c>
      <c r="Q169" s="1568">
        <f t="shared" ca="1" si="156"/>
        <v>0</v>
      </c>
      <c r="R169" s="1568">
        <f t="shared" ref="R169:Y169" ca="1" si="198">IF(ISNUMBER($B169),$B169*R87,0)</f>
        <v>0</v>
      </c>
      <c r="S169" s="1568">
        <f t="shared" ca="1" si="198"/>
        <v>0</v>
      </c>
      <c r="T169" s="1568">
        <f t="shared" ca="1" si="198"/>
        <v>0</v>
      </c>
      <c r="U169" s="1568">
        <f t="shared" ca="1" si="198"/>
        <v>0</v>
      </c>
      <c r="V169" s="1568">
        <f t="shared" ca="1" si="198"/>
        <v>0</v>
      </c>
      <c r="W169" s="1568">
        <f t="shared" ca="1" si="198"/>
        <v>0</v>
      </c>
      <c r="X169" s="1568">
        <f t="shared" ca="1" si="198"/>
        <v>0</v>
      </c>
      <c r="Y169" s="1568">
        <f t="shared" ca="1" si="198"/>
        <v>0</v>
      </c>
      <c r="Z169" s="1565"/>
      <c r="AA169" s="1962">
        <f t="shared" ca="1" si="158"/>
        <v>0</v>
      </c>
      <c r="AB169" s="1522">
        <f t="shared" ca="1" si="158"/>
        <v>0</v>
      </c>
      <c r="AC169" s="1522">
        <f t="shared" ca="1" si="158"/>
        <v>0</v>
      </c>
      <c r="AD169" s="1522">
        <f t="shared" ref="AD169:AM169" ca="1" si="199">IF(ISNUMBER($B169),$B169*AD87,0)</f>
        <v>0</v>
      </c>
      <c r="AE169" s="1522">
        <f t="shared" ca="1" si="199"/>
        <v>0</v>
      </c>
      <c r="AF169" s="1522">
        <f t="shared" ca="1" si="199"/>
        <v>0</v>
      </c>
      <c r="AG169" s="1522">
        <f t="shared" ca="1" si="199"/>
        <v>0</v>
      </c>
      <c r="AH169" s="1522">
        <f t="shared" ca="1" si="199"/>
        <v>0</v>
      </c>
      <c r="AI169" s="1522">
        <f t="shared" ca="1" si="199"/>
        <v>0</v>
      </c>
      <c r="AJ169" s="1522">
        <f t="shared" ca="1" si="199"/>
        <v>0</v>
      </c>
      <c r="AK169" s="1522">
        <f t="shared" ca="1" si="199"/>
        <v>0</v>
      </c>
      <c r="AL169" s="1522">
        <f t="shared" ca="1" si="199"/>
        <v>0</v>
      </c>
      <c r="AM169" s="1522">
        <f t="shared" ca="1" si="199"/>
        <v>0</v>
      </c>
      <c r="AN169" s="1486"/>
      <c r="AO169" s="1562">
        <f t="shared" ca="1" si="193"/>
        <v>0</v>
      </c>
      <c r="AP169" s="1568">
        <f t="shared" ca="1" si="161"/>
        <v>0</v>
      </c>
      <c r="AQ169" s="1522">
        <f t="shared" ca="1" si="161"/>
        <v>0</v>
      </c>
      <c r="AR169" s="1522">
        <f t="shared" ca="1" si="161"/>
        <v>0</v>
      </c>
      <c r="AS169" s="1522">
        <f t="shared" ca="1" si="193"/>
        <v>0</v>
      </c>
      <c r="AT169" s="1522">
        <f t="shared" ca="1" si="193"/>
        <v>0</v>
      </c>
      <c r="AU169" s="1522">
        <f t="shared" ca="1" si="193"/>
        <v>0</v>
      </c>
      <c r="AV169" s="1522">
        <f t="shared" ca="1" si="193"/>
        <v>0</v>
      </c>
      <c r="AW169" s="1522">
        <f t="shared" ca="1" si="193"/>
        <v>0</v>
      </c>
      <c r="AX169" s="1522">
        <f t="shared" ca="1" si="193"/>
        <v>0</v>
      </c>
      <c r="AY169" s="1522">
        <f t="shared" ca="1" si="193"/>
        <v>0</v>
      </c>
      <c r="AZ169" s="1522">
        <f t="shared" ca="1" si="193"/>
        <v>0</v>
      </c>
      <c r="BA169" s="1522">
        <f t="shared" ca="1" si="193"/>
        <v>0</v>
      </c>
      <c r="BB169" s="1522">
        <f t="shared" ca="1" si="193"/>
        <v>0</v>
      </c>
      <c r="BC169" s="1522">
        <f t="shared" ca="1" si="193"/>
        <v>0</v>
      </c>
      <c r="BD169" s="1522">
        <f t="shared" ca="1" si="193"/>
        <v>0</v>
      </c>
      <c r="BE169" s="1522">
        <f t="shared" ca="1" si="193"/>
        <v>0</v>
      </c>
      <c r="BF169" s="1522">
        <f t="shared" ca="1" si="193"/>
        <v>0</v>
      </c>
      <c r="BG169" s="1522">
        <f t="shared" ca="1" si="193"/>
        <v>0</v>
      </c>
      <c r="BH169" s="1522">
        <f t="shared" ca="1" si="193"/>
        <v>0</v>
      </c>
      <c r="BI169" s="1522">
        <f t="shared" ca="1" si="193"/>
        <v>0</v>
      </c>
      <c r="BJ169" s="1522">
        <f t="shared" ca="1" si="193"/>
        <v>0</v>
      </c>
      <c r="BK169" s="1522">
        <f t="shared" ca="1" si="193"/>
        <v>0</v>
      </c>
      <c r="BL169" s="1522">
        <f t="shared" ca="1" si="193"/>
        <v>0</v>
      </c>
      <c r="BM169" s="1522">
        <f t="shared" ca="1" si="193"/>
        <v>0</v>
      </c>
      <c r="BN169" s="1522">
        <f t="shared" ca="1" si="193"/>
        <v>0</v>
      </c>
      <c r="BO169" s="1522">
        <f t="shared" ca="1" si="193"/>
        <v>0</v>
      </c>
      <c r="BP169" s="1522">
        <f t="shared" ca="1" si="193"/>
        <v>0</v>
      </c>
      <c r="BQ169" s="1522">
        <f t="shared" ca="1" si="193"/>
        <v>0</v>
      </c>
      <c r="BR169" s="1522">
        <f t="shared" ca="1" si="193"/>
        <v>0</v>
      </c>
      <c r="BS169" s="1522">
        <f t="shared" ca="1" si="193"/>
        <v>0</v>
      </c>
      <c r="BT169" s="1522">
        <f t="shared" ca="1" si="193"/>
        <v>0</v>
      </c>
      <c r="BU169" s="1522">
        <f t="shared" ca="1" si="193"/>
        <v>0</v>
      </c>
      <c r="BV169" s="1522">
        <f t="shared" ca="1" si="193"/>
        <v>0</v>
      </c>
      <c r="BW169" s="1522">
        <f t="shared" ca="1" si="193"/>
        <v>0</v>
      </c>
      <c r="BX169" s="1522">
        <f t="shared" ca="1" si="193"/>
        <v>0</v>
      </c>
      <c r="BY169" s="1522">
        <f t="shared" ca="1" si="193"/>
        <v>0</v>
      </c>
      <c r="BZ169" s="1522">
        <f t="shared" ca="1" si="193"/>
        <v>0</v>
      </c>
      <c r="CA169" s="1522">
        <f t="shared" ca="1" si="193"/>
        <v>0</v>
      </c>
      <c r="CB169" s="1522">
        <f t="shared" ca="1" si="193"/>
        <v>0</v>
      </c>
      <c r="CC169" s="1522">
        <f t="shared" ca="1" si="193"/>
        <v>0</v>
      </c>
      <c r="CD169" s="1522">
        <f t="shared" ca="1" si="193"/>
        <v>0</v>
      </c>
      <c r="CE169" s="1522">
        <f t="shared" ca="1" si="193"/>
        <v>0</v>
      </c>
      <c r="CF169" s="1522">
        <f t="shared" ca="1" si="193"/>
        <v>0</v>
      </c>
      <c r="CG169" s="1522">
        <f t="shared" ca="1" si="193"/>
        <v>0</v>
      </c>
      <c r="CH169" s="1522">
        <f t="shared" ca="1" si="193"/>
        <v>0</v>
      </c>
      <c r="CI169" s="1523">
        <f t="shared" ca="1" si="193"/>
        <v>0</v>
      </c>
      <c r="CJ169" s="996"/>
      <c r="CM169" s="446"/>
      <c r="CN169" s="447"/>
      <c r="CO169" s="447"/>
      <c r="CP169" s="447"/>
      <c r="CQ169" s="447"/>
      <c r="CR169" s="447"/>
      <c r="CS169" s="447"/>
      <c r="CT169" s="447"/>
      <c r="CU169" s="447"/>
      <c r="CV169" s="447"/>
      <c r="CW169" s="448"/>
      <c r="CX169" s="997"/>
      <c r="CY169" s="998">
        <f t="shared" ca="1" si="162"/>
        <v>1.0130211263595335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449"/>
      <c r="CN170" s="450"/>
      <c r="CO170" s="450"/>
      <c r="CP170" s="450"/>
      <c r="CQ170" s="450"/>
      <c r="CR170" s="450"/>
      <c r="CS170" s="450"/>
      <c r="CT170" s="450"/>
      <c r="CU170" s="450"/>
      <c r="CV170" s="450"/>
      <c r="CW170" s="451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3057696.5822827648</v>
      </c>
      <c r="D171" s="1963">
        <f ca="1">-SUM(D154:D169)</f>
        <v>378815.49113619962</v>
      </c>
      <c r="E171" s="2102">
        <f ca="1">E154+E165+E166+E167+E168+E169</f>
        <v>39016.955294940388</v>
      </c>
      <c r="F171" s="2102">
        <f t="shared" ref="F171:O171" ca="1" si="200">SUM(F99:F151)</f>
        <v>16022</v>
      </c>
      <c r="G171" s="2102">
        <f t="shared" ca="1" si="200"/>
        <v>520128.00000000006</v>
      </c>
      <c r="H171" s="2102">
        <f t="shared" ca="1" si="200"/>
        <v>617652.00000000012</v>
      </c>
      <c r="I171" s="2102">
        <f ca="1">SUM(I154:I156)+SUM(I163:I169)+SUM(I159:I160)</f>
        <v>757.63098227239925</v>
      </c>
      <c r="J171" s="2102">
        <f ca="1">SUM(J154:J156)+SUM(J163:J169)+SUM(J159:J160)</f>
        <v>3788.1549113619963</v>
      </c>
      <c r="K171" s="2102">
        <f ca="1">SUM(K99:K151)+SUM(K154:K156)+SUM(K163:K169)+K160</f>
        <v>1515.2619645447985</v>
      </c>
      <c r="L171" s="2102">
        <f ca="1">-SUMIF(L154:L169,"&lt;0")</f>
        <v>216347.69114656505</v>
      </c>
      <c r="M171" s="2102">
        <f ca="1">SUMIF(M154:M169,"&gt;0")</f>
        <v>0</v>
      </c>
      <c r="N171" s="2102">
        <f t="shared" ca="1" si="200"/>
        <v>284.39999999999998</v>
      </c>
      <c r="O171" s="2102">
        <f t="shared" ca="1" si="200"/>
        <v>0</v>
      </c>
      <c r="P171" s="2102">
        <f ca="1">SUMIF(P154:P169,"&gt;0")</f>
        <v>30881.190678699626</v>
      </c>
      <c r="Q171" s="2102">
        <f t="shared" ref="Q171:R171" ca="1" si="201">SUMIF(Q154:Q169,"&gt;0")</f>
        <v>105015.5223675512</v>
      </c>
      <c r="R171" s="2102">
        <f t="shared" ca="1" si="201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202">SUM(V99:V151)</f>
        <v>0</v>
      </c>
      <c r="W171" s="1572">
        <f t="shared" ca="1" si="202"/>
        <v>0</v>
      </c>
      <c r="X171" s="1572">
        <f t="shared" ca="1" si="202"/>
        <v>0</v>
      </c>
      <c r="Y171" s="2007">
        <f t="shared" ca="1" si="202"/>
        <v>0</v>
      </c>
      <c r="Z171" s="2101"/>
      <c r="AA171" s="1963">
        <f t="shared" ref="AA171:AC171" ca="1" si="203">SUM(AA99:AA169)</f>
        <v>142555.54257540809</v>
      </c>
      <c r="AB171" s="1572">
        <f t="shared" ca="1" si="203"/>
        <v>0</v>
      </c>
      <c r="AC171" s="1572">
        <f t="shared" ca="1" si="203"/>
        <v>145400.71795779947</v>
      </c>
      <c r="AD171" s="1572">
        <f t="shared" ref="AD171:AM171" ca="1" si="204">SUM(AD99:AD169)</f>
        <v>52328.14672540332</v>
      </c>
      <c r="AE171" s="1572">
        <f t="shared" ca="1" si="204"/>
        <v>0</v>
      </c>
      <c r="AF171" s="1572">
        <f t="shared" ca="1" si="204"/>
        <v>0</v>
      </c>
      <c r="AG171" s="1572">
        <f t="shared" ca="1" si="204"/>
        <v>0</v>
      </c>
      <c r="AH171" s="1572">
        <f t="shared" ca="1" si="204"/>
        <v>0</v>
      </c>
      <c r="AI171" s="1572">
        <f t="shared" ca="1" si="204"/>
        <v>0</v>
      </c>
      <c r="AJ171" s="1572">
        <f t="shared" ca="1" si="204"/>
        <v>0</v>
      </c>
      <c r="AK171" s="1572">
        <f t="shared" ca="1" si="204"/>
        <v>0</v>
      </c>
      <c r="AL171" s="1572">
        <f t="shared" ca="1" si="204"/>
        <v>0</v>
      </c>
      <c r="AM171" s="1572">
        <f t="shared" ca="1" si="204"/>
        <v>0</v>
      </c>
      <c r="AN171" s="1573"/>
      <c r="AO171" s="1572">
        <f t="shared" ref="AO171:CI171" ca="1" si="205">SUM(AO99:AO169)</f>
        <v>0</v>
      </c>
      <c r="AP171" s="1572">
        <f t="shared" ca="1" si="205"/>
        <v>217.27093333948486</v>
      </c>
      <c r="AQ171" s="1572">
        <f t="shared" ca="1" si="205"/>
        <v>424.27335007254356</v>
      </c>
      <c r="AR171" s="1572">
        <f t="shared" ca="1" si="205"/>
        <v>378148.26864529343</v>
      </c>
      <c r="AS171" s="1572">
        <f t="shared" ca="1" si="205"/>
        <v>364015.63539565611</v>
      </c>
      <c r="AT171" s="1572">
        <f t="shared" ca="1" si="205"/>
        <v>179981.43894117628</v>
      </c>
      <c r="AU171" s="1572">
        <f t="shared" ca="1" si="205"/>
        <v>612205.24179733428</v>
      </c>
      <c r="AV171" s="1572">
        <f t="shared" ca="1" si="205"/>
        <v>1140199.9391786999</v>
      </c>
      <c r="AW171" s="1572">
        <f t="shared" ca="1" si="205"/>
        <v>177425.98675511323</v>
      </c>
      <c r="AX171" s="1572">
        <f t="shared" ca="1" si="205"/>
        <v>1280.9558246944889</v>
      </c>
      <c r="AY171" s="1572">
        <f t="shared" ca="1" si="205"/>
        <v>0</v>
      </c>
      <c r="AZ171" s="1572">
        <f t="shared" ca="1" si="205"/>
        <v>0</v>
      </c>
      <c r="BA171" s="1572">
        <f t="shared" ca="1" si="205"/>
        <v>0</v>
      </c>
      <c r="BB171" s="1572">
        <f t="shared" ca="1" si="205"/>
        <v>0</v>
      </c>
      <c r="BC171" s="1572">
        <f t="shared" ca="1" si="205"/>
        <v>0</v>
      </c>
      <c r="BD171" s="1572">
        <f t="shared" ca="1" si="205"/>
        <v>0</v>
      </c>
      <c r="BE171" s="1572">
        <f t="shared" ca="1" si="205"/>
        <v>0</v>
      </c>
      <c r="BF171" s="1572">
        <f t="shared" ca="1" si="205"/>
        <v>0</v>
      </c>
      <c r="BG171" s="1572">
        <f t="shared" ca="1" si="205"/>
        <v>0</v>
      </c>
      <c r="BH171" s="1572">
        <f t="shared" ca="1" si="205"/>
        <v>0</v>
      </c>
      <c r="BI171" s="1572">
        <f t="shared" ca="1" si="205"/>
        <v>0</v>
      </c>
      <c r="BJ171" s="1572">
        <f t="shared" ca="1" si="205"/>
        <v>0</v>
      </c>
      <c r="BK171" s="1572">
        <f t="shared" ca="1" si="205"/>
        <v>0</v>
      </c>
      <c r="BL171" s="1572">
        <f t="shared" ca="1" si="205"/>
        <v>0</v>
      </c>
      <c r="BM171" s="1572">
        <f t="shared" ca="1" si="205"/>
        <v>0</v>
      </c>
      <c r="BN171" s="1572">
        <f t="shared" ca="1" si="205"/>
        <v>0</v>
      </c>
      <c r="BO171" s="1572">
        <f t="shared" ca="1" si="205"/>
        <v>0</v>
      </c>
      <c r="BP171" s="1572">
        <f t="shared" ca="1" si="205"/>
        <v>0</v>
      </c>
      <c r="BQ171" s="1572">
        <f t="shared" ca="1" si="205"/>
        <v>0</v>
      </c>
      <c r="BR171" s="1572">
        <f t="shared" ca="1" si="205"/>
        <v>0</v>
      </c>
      <c r="BS171" s="1572">
        <f t="shared" ca="1" si="205"/>
        <v>0</v>
      </c>
      <c r="BT171" s="1572">
        <f t="shared" ca="1" si="205"/>
        <v>0</v>
      </c>
      <c r="BU171" s="1572">
        <f t="shared" ca="1" si="205"/>
        <v>0</v>
      </c>
      <c r="BV171" s="1572">
        <f t="shared" ca="1" si="205"/>
        <v>0</v>
      </c>
      <c r="BW171" s="1572">
        <f t="shared" ca="1" si="205"/>
        <v>0</v>
      </c>
      <c r="BX171" s="1572">
        <f t="shared" ca="1" si="205"/>
        <v>0</v>
      </c>
      <c r="BY171" s="1572">
        <f t="shared" ca="1" si="205"/>
        <v>0</v>
      </c>
      <c r="BZ171" s="1572">
        <f t="shared" ca="1" si="205"/>
        <v>0</v>
      </c>
      <c r="CA171" s="1572">
        <f t="shared" ca="1" si="205"/>
        <v>0</v>
      </c>
      <c r="CB171" s="1572">
        <f t="shared" ca="1" si="205"/>
        <v>0</v>
      </c>
      <c r="CC171" s="1572">
        <f t="shared" ca="1" si="205"/>
        <v>0</v>
      </c>
      <c r="CD171" s="1572">
        <f t="shared" ca="1" si="205"/>
        <v>0</v>
      </c>
      <c r="CE171" s="1572">
        <f t="shared" ca="1" si="205"/>
        <v>0</v>
      </c>
      <c r="CF171" s="1572">
        <f t="shared" ca="1" si="205"/>
        <v>0</v>
      </c>
      <c r="CG171" s="1572">
        <f t="shared" ca="1" si="205"/>
        <v>0</v>
      </c>
      <c r="CH171" s="1572">
        <f t="shared" ca="1" si="205"/>
        <v>0</v>
      </c>
      <c r="CI171" s="2007">
        <f t="shared" ca="1" si="205"/>
        <v>0</v>
      </c>
      <c r="CJ171" s="1005"/>
      <c r="CM171" s="452"/>
      <c r="CN171" s="453"/>
      <c r="CO171" s="453"/>
      <c r="CP171" s="453"/>
      <c r="CQ171" s="453"/>
      <c r="CR171" s="453"/>
      <c r="CS171" s="453"/>
      <c r="CT171" s="453"/>
      <c r="CU171" s="453"/>
      <c r="CV171" s="453"/>
      <c r="CW171" s="454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452"/>
      <c r="CN172" s="453"/>
      <c r="CO172" s="453"/>
      <c r="CP172" s="453"/>
      <c r="CQ172" s="453"/>
      <c r="CR172" s="453"/>
      <c r="CS172" s="453"/>
      <c r="CT172" s="453"/>
      <c r="CU172" s="453"/>
      <c r="CV172" s="453"/>
      <c r="CW172" s="454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839879.40170789091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452"/>
      <c r="CN173" s="453"/>
      <c r="CO173" s="453"/>
      <c r="CP173" s="453"/>
      <c r="CQ173" s="453"/>
      <c r="CR173" s="453"/>
      <c r="CS173" s="453"/>
      <c r="CT173" s="453"/>
      <c r="CU173" s="453"/>
      <c r="CV173" s="453"/>
      <c r="CW173" s="454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452"/>
      <c r="CN174" s="453"/>
      <c r="CO174" s="453"/>
      <c r="CP174" s="453"/>
      <c r="CQ174" s="453"/>
      <c r="CR174" s="453"/>
      <c r="CS174" s="453"/>
      <c r="CT174" s="453"/>
      <c r="CU174" s="453"/>
      <c r="CV174" s="453"/>
      <c r="CW174" s="454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2258333.6426842394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452"/>
      <c r="CN175" s="453"/>
      <c r="CO175" s="453"/>
      <c r="CP175" s="453"/>
      <c r="CQ175" s="453"/>
      <c r="CR175" s="453"/>
      <c r="CS175" s="453"/>
      <c r="CT175" s="453"/>
      <c r="CU175" s="453"/>
      <c r="CV175" s="453"/>
      <c r="CW175" s="454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449"/>
      <c r="CN176" s="450"/>
      <c r="CO176" s="450"/>
      <c r="CP176" s="450"/>
      <c r="CQ176" s="450"/>
      <c r="CR176" s="450"/>
      <c r="CS176" s="450"/>
      <c r="CT176" s="450"/>
      <c r="CU176" s="450"/>
      <c r="CV176" s="450"/>
      <c r="CW176" s="451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206">IF(AB8&lt;&gt;0,AB171/AB8,0)</f>
        <v>0</v>
      </c>
      <c r="AC177" s="1009">
        <f t="shared" ca="1" si="206"/>
        <v>1</v>
      </c>
      <c r="AD177" s="1009">
        <f ca="1">IF(AD8&lt;&gt;0,ABS(AD171/AD8),0)</f>
        <v>52328.14672540332</v>
      </c>
      <c r="AE177" s="1009">
        <f t="shared" ref="AE177:AF177" si="207">IF(AE8&lt;&gt;0,ABS(AE171/AE8),0)</f>
        <v>0</v>
      </c>
      <c r="AF177" s="1009">
        <f t="shared" si="207"/>
        <v>0</v>
      </c>
      <c r="AG177" s="1009">
        <f t="shared" si="206"/>
        <v>0</v>
      </c>
      <c r="AH177" s="1009">
        <f t="shared" si="206"/>
        <v>0</v>
      </c>
      <c r="AI177" s="1009">
        <f t="shared" si="206"/>
        <v>0</v>
      </c>
      <c r="AJ177" s="1009">
        <f t="shared" si="206"/>
        <v>0</v>
      </c>
      <c r="AK177" s="1009">
        <f t="shared" si="206"/>
        <v>0</v>
      </c>
      <c r="AL177" s="1009">
        <f t="shared" si="206"/>
        <v>0</v>
      </c>
      <c r="AM177" s="1950">
        <f t="shared" si="206"/>
        <v>0</v>
      </c>
      <c r="AN177" s="500"/>
      <c r="AO177" s="1009">
        <f t="shared" ref="AO177:CI177" ca="1" si="208">IF(AO8&lt;&gt;0,AO171/AO8,0)</f>
        <v>0</v>
      </c>
      <c r="AP177" s="1009">
        <f t="shared" ca="1" si="208"/>
        <v>217.27093333948486</v>
      </c>
      <c r="AQ177" s="1009">
        <f t="shared" ca="1" si="208"/>
        <v>2.1213667503627177E-2</v>
      </c>
      <c r="AR177" s="1009">
        <f t="shared" ca="1" si="208"/>
        <v>5.4021181235041915</v>
      </c>
      <c r="AS177" s="1009">
        <f t="shared" ca="1" si="208"/>
        <v>7.2803127079131222</v>
      </c>
      <c r="AT177" s="1009">
        <f t="shared" ca="1" si="208"/>
        <v>3.5996287788235257</v>
      </c>
      <c r="AU177" s="1009">
        <f t="shared" ca="1" si="208"/>
        <v>10.203420696622238</v>
      </c>
      <c r="AV177" s="1009">
        <f t="shared" ca="1" si="208"/>
        <v>142.52499239733748</v>
      </c>
      <c r="AW177" s="1009">
        <f t="shared" ca="1" si="208"/>
        <v>1.1828399117007549</v>
      </c>
      <c r="AX177" s="1009">
        <f t="shared" ca="1" si="208"/>
        <v>0.13483745523099883</v>
      </c>
      <c r="AY177" s="1009">
        <f t="shared" si="208"/>
        <v>0</v>
      </c>
      <c r="AZ177" s="1009">
        <f t="shared" si="208"/>
        <v>0</v>
      </c>
      <c r="BA177" s="1009">
        <f t="shared" si="208"/>
        <v>0</v>
      </c>
      <c r="BB177" s="1009">
        <f t="shared" si="208"/>
        <v>0</v>
      </c>
      <c r="BC177" s="1009">
        <f t="shared" si="208"/>
        <v>0</v>
      </c>
      <c r="BD177" s="1009">
        <f t="shared" si="208"/>
        <v>0</v>
      </c>
      <c r="BE177" s="1009">
        <f t="shared" si="208"/>
        <v>0</v>
      </c>
      <c r="BF177" s="1009">
        <f t="shared" si="208"/>
        <v>0</v>
      </c>
      <c r="BG177" s="1009">
        <f t="shared" si="208"/>
        <v>0</v>
      </c>
      <c r="BH177" s="1009">
        <f t="shared" si="208"/>
        <v>0</v>
      </c>
      <c r="BI177" s="1009">
        <f t="shared" si="208"/>
        <v>0</v>
      </c>
      <c r="BJ177" s="1009">
        <f t="shared" si="208"/>
        <v>0</v>
      </c>
      <c r="BK177" s="1009">
        <f t="shared" si="208"/>
        <v>0</v>
      </c>
      <c r="BL177" s="1009">
        <f t="shared" si="208"/>
        <v>0</v>
      </c>
      <c r="BM177" s="1009">
        <f t="shared" si="208"/>
        <v>0</v>
      </c>
      <c r="BN177" s="1009">
        <f t="shared" si="208"/>
        <v>0</v>
      </c>
      <c r="BO177" s="1009">
        <f t="shared" si="208"/>
        <v>0</v>
      </c>
      <c r="BP177" s="1009">
        <f t="shared" si="208"/>
        <v>0</v>
      </c>
      <c r="BQ177" s="1009">
        <f t="shared" si="208"/>
        <v>0</v>
      </c>
      <c r="BR177" s="1009">
        <f t="shared" si="208"/>
        <v>0</v>
      </c>
      <c r="BS177" s="1009">
        <f t="shared" si="208"/>
        <v>0</v>
      </c>
      <c r="BT177" s="1009">
        <f t="shared" si="208"/>
        <v>0</v>
      </c>
      <c r="BU177" s="1009">
        <f t="shared" si="208"/>
        <v>0</v>
      </c>
      <c r="BV177" s="1009">
        <f t="shared" si="208"/>
        <v>0</v>
      </c>
      <c r="BW177" s="1009">
        <f t="shared" si="208"/>
        <v>0</v>
      </c>
      <c r="BX177" s="1009">
        <f t="shared" si="208"/>
        <v>0</v>
      </c>
      <c r="BY177" s="1009">
        <f t="shared" si="208"/>
        <v>0</v>
      </c>
      <c r="BZ177" s="1009">
        <f t="shared" si="208"/>
        <v>0</v>
      </c>
      <c r="CA177" s="1009">
        <f t="shared" si="208"/>
        <v>0</v>
      </c>
      <c r="CB177" s="1009">
        <f t="shared" si="208"/>
        <v>0</v>
      </c>
      <c r="CC177" s="1009">
        <f t="shared" si="208"/>
        <v>0</v>
      </c>
      <c r="CD177" s="1009">
        <f t="shared" si="208"/>
        <v>0</v>
      </c>
      <c r="CE177" s="1009">
        <f t="shared" si="208"/>
        <v>0</v>
      </c>
      <c r="CF177" s="1009">
        <f t="shared" si="208"/>
        <v>0</v>
      </c>
      <c r="CG177" s="1009">
        <f t="shared" si="208"/>
        <v>0</v>
      </c>
      <c r="CH177" s="1009">
        <f t="shared" si="208"/>
        <v>0</v>
      </c>
      <c r="CI177" s="1950">
        <f t="shared" si="208"/>
        <v>0</v>
      </c>
      <c r="CM177" s="455"/>
      <c r="CN177" s="456"/>
      <c r="CO177" s="456"/>
      <c r="CP177" s="456"/>
      <c r="CQ177" s="456"/>
      <c r="CR177" s="450"/>
      <c r="CS177" s="456"/>
      <c r="CT177" s="456"/>
      <c r="CU177" s="456"/>
      <c r="CV177" s="456"/>
      <c r="CW177" s="457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455"/>
      <c r="CN178" s="456"/>
      <c r="CO178" s="456"/>
      <c r="CP178" s="456"/>
      <c r="CQ178" s="456"/>
      <c r="CR178" s="450"/>
      <c r="CS178" s="456"/>
      <c r="CT178" s="456"/>
      <c r="CU178" s="456"/>
      <c r="CV178" s="456"/>
      <c r="CW178" s="457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</v>
      </c>
      <c r="E179" s="1014">
        <f>IF(E8*(E72+E83+E84+E85+E86+E87)&lt;&gt;0,3.6*E8/(E72+E83+E84+E85+E86+E87),0)</f>
        <v>0.23681214421252372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0.9142271276716315</v>
      </c>
      <c r="H179" s="1014">
        <f ca="1">IF(H8*SUM(H99:H151)&lt;&gt;0,H8/SUM(H99:H151),0)</f>
        <v>0.87356701783815782</v>
      </c>
      <c r="I179" s="1014">
        <f>IF(I8*(SUM(I72:I74)+SUM(I76:I87))&lt;&gt;0,(-I75*$J$541*3.6/(SUM(I72:I73)+SUM(I83:I87)+SUM(I78:I78)+I74*3.6)),0)</f>
        <v>1</v>
      </c>
      <c r="J179" s="1015" t="str">
        <f>IF(J8*(SUM(J72:J74)+SUM(J77:J78)*SUM(J81:J87))&lt;&gt;0,"COP="&amp;TEXT(-J76/(SUM(J72:J73)+SUM(J77:J78)+SUM(J81:J87)+J74*3.6),"0,0"),0)</f>
        <v>COP=3,9</v>
      </c>
      <c r="K179" s="1014">
        <f ca="1">IF((SUM($K$99:$K$151)+K74*3.6+K72+K83+K84+K85+K86+K87+K73+K78)=0,0,(-$K$77/((SUM($K$99:$K$151)+K74*3.6+K72+K83+K84+K85+K86+K87+K73+K78))))</f>
        <v>0.90277777777777779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1</v>
      </c>
      <c r="Q179" s="1014">
        <f>IF(Q8&lt;&gt;0,-SUMIF(Q72:Q87,"&lt;0")/Q8,0)</f>
        <v>0.99999999999999534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209">IF(V8*SUM(V99:V151)&lt;&gt;0,V8/SUM(V99:V151),0)</f>
        <v>0</v>
      </c>
      <c r="W179" s="1014">
        <f t="shared" ca="1" si="209"/>
        <v>0</v>
      </c>
      <c r="X179" s="1014">
        <f t="shared" ca="1" si="209"/>
        <v>0</v>
      </c>
      <c r="Y179" s="1954">
        <f t="shared" ca="1" si="209"/>
        <v>0</v>
      </c>
      <c r="Z179" s="1016"/>
      <c r="AA179" s="1964">
        <f>IF(AA8&lt;&gt;0,(1-(AA72+SUM(AA83:AA87))/AA8),0)</f>
        <v>0.9256615807908809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455"/>
      <c r="CN179" s="456"/>
      <c r="CO179" s="456"/>
      <c r="CP179" s="456"/>
      <c r="CQ179" s="456"/>
      <c r="CR179" s="450"/>
      <c r="CS179" s="456"/>
      <c r="CT179" s="456"/>
      <c r="CU179" s="456"/>
      <c r="CV179" s="456"/>
      <c r="CW179" s="457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449"/>
      <c r="CN180" s="450"/>
      <c r="CO180" s="450"/>
      <c r="CP180" s="450"/>
      <c r="CQ180" s="450"/>
      <c r="CR180" s="450"/>
      <c r="CS180" s="450"/>
      <c r="CT180" s="450"/>
      <c r="CU180" s="450"/>
      <c r="CV180" s="450"/>
      <c r="CW180" s="451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449"/>
      <c r="CN181" s="450"/>
      <c r="CO181" s="450"/>
      <c r="CP181" s="450"/>
      <c r="CQ181" s="450"/>
      <c r="CR181" s="450"/>
      <c r="CS181" s="450"/>
      <c r="CT181" s="450"/>
      <c r="CU181" s="450"/>
      <c r="CV181" s="450"/>
      <c r="CW181" s="451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449"/>
      <c r="CN182" s="450"/>
      <c r="CO182" s="450"/>
      <c r="CP182" s="450"/>
      <c r="CQ182" s="450"/>
      <c r="CR182" s="450"/>
      <c r="CS182" s="450"/>
      <c r="CT182" s="450"/>
      <c r="CU182" s="450"/>
      <c r="CV182" s="450"/>
      <c r="CW182" s="451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449"/>
      <c r="CN183" s="450"/>
      <c r="CO183" s="450"/>
      <c r="CP183" s="450"/>
      <c r="CQ183" s="450"/>
      <c r="CR183" s="450"/>
      <c r="CS183" s="450"/>
      <c r="CT183" s="450"/>
      <c r="CU183" s="450"/>
      <c r="CV183" s="450"/>
      <c r="CW183" s="451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449"/>
      <c r="CN184" s="450"/>
      <c r="CO184" s="450"/>
      <c r="CP184" s="450"/>
      <c r="CQ184" s="450"/>
      <c r="CR184" s="450"/>
      <c r="CS184" s="450"/>
      <c r="CT184" s="450"/>
      <c r="CU184" s="450"/>
      <c r="CV184" s="450"/>
      <c r="CW184" s="451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449"/>
      <c r="CN185" s="450"/>
      <c r="CO185" s="450"/>
      <c r="CP185" s="450"/>
      <c r="CQ185" s="450"/>
      <c r="CR185" s="450"/>
      <c r="CS185" s="450"/>
      <c r="CT185" s="450"/>
      <c r="CU185" s="450"/>
      <c r="CV185" s="450"/>
      <c r="CW185" s="451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20000</v>
      </c>
      <c r="D186" s="1599">
        <f>$B186*D12/1000</f>
        <v>20000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446"/>
      <c r="CN186" s="447"/>
      <c r="CO186" s="447"/>
      <c r="CP186" s="447"/>
      <c r="CQ186" s="447"/>
      <c r="CR186" s="447"/>
      <c r="CS186" s="447"/>
      <c r="CT186" s="447"/>
      <c r="CU186" s="447"/>
      <c r="CV186" s="447"/>
      <c r="CW186" s="448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449"/>
      <c r="CN187" s="450"/>
      <c r="CO187" s="450"/>
      <c r="CP187" s="450"/>
      <c r="CQ187" s="450"/>
      <c r="CR187" s="450"/>
      <c r="CS187" s="450"/>
      <c r="CT187" s="450"/>
      <c r="CU187" s="450"/>
      <c r="CV187" s="450"/>
      <c r="CW187" s="451"/>
    </row>
    <row r="188" spans="1:121" ht="15" hidden="1" x14ac:dyDescent="0.25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449"/>
      <c r="CN188" s="450"/>
      <c r="CO188" s="450"/>
      <c r="CP188" s="450"/>
      <c r="CQ188" s="450"/>
      <c r="CR188" s="450"/>
      <c r="CS188" s="450"/>
      <c r="CT188" s="450"/>
      <c r="CU188" s="450"/>
      <c r="CV188" s="450"/>
      <c r="CW188" s="451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449"/>
      <c r="CN189" s="450"/>
      <c r="CO189" s="450"/>
      <c r="CP189" s="450"/>
      <c r="CQ189" s="450"/>
      <c r="CR189" s="450"/>
      <c r="CS189" s="450"/>
      <c r="CT189" s="450"/>
      <c r="CU189" s="450"/>
      <c r="CV189" s="450"/>
      <c r="CW189" s="451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449"/>
      <c r="CN190" s="450"/>
      <c r="CO190" s="450"/>
      <c r="CP190" s="450"/>
      <c r="CQ190" s="450"/>
      <c r="CR190" s="450"/>
      <c r="CS190" s="450"/>
      <c r="CT190" s="450"/>
      <c r="CU190" s="450"/>
      <c r="CV190" s="450"/>
      <c r="CW190" s="451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210">IF(TRIM(A99)=""," ",INDIRECT("d"&amp;TEXT(246+MATCH((A99),$A$247:$A$484,0),0)))</f>
        <v>56.1</v>
      </c>
      <c r="C191" s="1606">
        <f t="shared" ref="C191:C217" ca="1" si="211">SUM(D191:CI191)</f>
        <v>68844.62970000002</v>
      </c>
      <c r="D191" s="1607">
        <f ca="1">IF(ISNUMBER($B191),$B191*D99/1000,0)</f>
        <v>0</v>
      </c>
      <c r="E191" s="1608">
        <f t="shared" ref="E191:Q206" ca="1" si="212">IF(ISNUMBER($B191),$B191*E99/1000,0)</f>
        <v>0</v>
      </c>
      <c r="F191" s="1608">
        <f t="shared" ca="1" si="212"/>
        <v>0</v>
      </c>
      <c r="G191" s="1608">
        <f t="shared" ca="1" si="212"/>
        <v>29179.180800000006</v>
      </c>
      <c r="H191" s="1608">
        <f t="shared" ca="1" si="212"/>
        <v>34650.277200000011</v>
      </c>
      <c r="I191" s="1608">
        <f t="shared" ca="1" si="212"/>
        <v>0</v>
      </c>
      <c r="J191" s="1608">
        <f t="shared" ca="1" si="212"/>
        <v>0</v>
      </c>
      <c r="K191" s="1608">
        <f t="shared" ca="1" si="212"/>
        <v>0</v>
      </c>
      <c r="L191" s="1608">
        <f t="shared" ca="1" si="212"/>
        <v>0</v>
      </c>
      <c r="M191" s="1608">
        <f t="shared" ca="1" si="212"/>
        <v>0</v>
      </c>
      <c r="N191" s="1608">
        <f t="shared" ca="1" si="212"/>
        <v>0</v>
      </c>
      <c r="O191" s="1608">
        <f t="shared" ca="1" si="212"/>
        <v>0</v>
      </c>
      <c r="P191" s="1608">
        <f t="shared" ca="1" si="212"/>
        <v>0</v>
      </c>
      <c r="Q191" s="1608">
        <f t="shared" ca="1" si="212"/>
        <v>0</v>
      </c>
      <c r="R191" s="1608">
        <f t="shared" ref="R191:Y191" ca="1" si="213">IF(ISNUMBER($B191),$B191*R99/1000,0)</f>
        <v>0</v>
      </c>
      <c r="S191" s="1608">
        <f t="shared" ca="1" si="213"/>
        <v>0</v>
      </c>
      <c r="T191" s="1608">
        <f t="shared" ca="1" si="213"/>
        <v>0</v>
      </c>
      <c r="U191" s="1608">
        <f t="shared" ca="1" si="213"/>
        <v>0</v>
      </c>
      <c r="V191" s="1608">
        <f t="shared" ca="1" si="213"/>
        <v>0</v>
      </c>
      <c r="W191" s="1608">
        <f t="shared" ca="1" si="213"/>
        <v>0</v>
      </c>
      <c r="X191" s="1608">
        <f t="shared" ca="1" si="213"/>
        <v>0</v>
      </c>
      <c r="Y191" s="1955">
        <f t="shared" ca="1" si="213"/>
        <v>0</v>
      </c>
      <c r="Z191" s="1565"/>
      <c r="AA191" s="1608">
        <f t="shared" ref="AA191:AC206" ca="1" si="214">IF(ISNUMBER($B191),$B191*AA99/1000,0)</f>
        <v>0</v>
      </c>
      <c r="AB191" s="1608">
        <f t="shared" ca="1" si="214"/>
        <v>0</v>
      </c>
      <c r="AC191" s="1608">
        <f t="shared" ca="1" si="214"/>
        <v>455.92470000000009</v>
      </c>
      <c r="AD191" s="1608">
        <f t="shared" ref="AD191:AM191" ca="1" si="215">IF(ISNUMBER($B191),$B191*AD99/1000,0)</f>
        <v>0</v>
      </c>
      <c r="AE191" s="1608">
        <f t="shared" ca="1" si="215"/>
        <v>0</v>
      </c>
      <c r="AF191" s="1608">
        <f t="shared" ca="1" si="215"/>
        <v>0</v>
      </c>
      <c r="AG191" s="1608">
        <f t="shared" ca="1" si="215"/>
        <v>0</v>
      </c>
      <c r="AH191" s="1608">
        <f t="shared" ca="1" si="215"/>
        <v>0</v>
      </c>
      <c r="AI191" s="1608">
        <f t="shared" ca="1" si="215"/>
        <v>0</v>
      </c>
      <c r="AJ191" s="1608">
        <f t="shared" ca="1" si="215"/>
        <v>0</v>
      </c>
      <c r="AK191" s="1608">
        <f t="shared" ca="1" si="215"/>
        <v>0</v>
      </c>
      <c r="AL191" s="1608">
        <f t="shared" ca="1" si="215"/>
        <v>0</v>
      </c>
      <c r="AM191" s="1608">
        <f t="shared" ca="1" si="215"/>
        <v>0</v>
      </c>
      <c r="AN191" s="1486"/>
      <c r="AO191" s="1607">
        <f t="shared" ref="AO191:CI196" ca="1" si="216">IF(ISNUMBER($B191),$B191*AO99/1000,0)</f>
        <v>0</v>
      </c>
      <c r="AP191" s="1610">
        <f t="shared" ref="AP191:AR217" ca="1" si="217">IF(ISNUMBER($B191),$B191*AP99/1000,0)</f>
        <v>0</v>
      </c>
      <c r="AQ191" s="1610">
        <f t="shared" ca="1" si="217"/>
        <v>0</v>
      </c>
      <c r="AR191" s="1610">
        <f t="shared" ca="1" si="217"/>
        <v>2735.5482000000006</v>
      </c>
      <c r="AS191" s="1610">
        <f t="shared" ca="1" si="216"/>
        <v>1823.6988000000003</v>
      </c>
      <c r="AT191" s="1610">
        <f t="shared" ca="1" si="216"/>
        <v>0</v>
      </c>
      <c r="AU191" s="1610">
        <f t="shared" ca="1" si="216"/>
        <v>0</v>
      </c>
      <c r="AV191" s="1610">
        <f t="shared" ca="1" si="216"/>
        <v>0</v>
      </c>
      <c r="AW191" s="1610">
        <f t="shared" ca="1" si="216"/>
        <v>0</v>
      </c>
      <c r="AX191" s="1610">
        <f t="shared" ca="1" si="216"/>
        <v>0</v>
      </c>
      <c r="AY191" s="1610">
        <f t="shared" ca="1" si="216"/>
        <v>0</v>
      </c>
      <c r="AZ191" s="1610">
        <f t="shared" ca="1" si="216"/>
        <v>0</v>
      </c>
      <c r="BA191" s="1610">
        <f t="shared" ca="1" si="216"/>
        <v>0</v>
      </c>
      <c r="BB191" s="1610">
        <f t="shared" ca="1" si="216"/>
        <v>0</v>
      </c>
      <c r="BC191" s="1610">
        <f t="shared" ca="1" si="216"/>
        <v>0</v>
      </c>
      <c r="BD191" s="1610">
        <f t="shared" ca="1" si="216"/>
        <v>0</v>
      </c>
      <c r="BE191" s="1610">
        <f t="shared" ca="1" si="216"/>
        <v>0</v>
      </c>
      <c r="BF191" s="1610">
        <f t="shared" ca="1" si="216"/>
        <v>0</v>
      </c>
      <c r="BG191" s="1610">
        <f t="shared" ca="1" si="216"/>
        <v>0</v>
      </c>
      <c r="BH191" s="1610">
        <f t="shared" ca="1" si="216"/>
        <v>0</v>
      </c>
      <c r="BI191" s="1610">
        <f t="shared" ca="1" si="216"/>
        <v>0</v>
      </c>
      <c r="BJ191" s="1610">
        <f t="shared" ca="1" si="216"/>
        <v>0</v>
      </c>
      <c r="BK191" s="1610">
        <f t="shared" ca="1" si="216"/>
        <v>0</v>
      </c>
      <c r="BL191" s="1610">
        <f t="shared" ca="1" si="216"/>
        <v>0</v>
      </c>
      <c r="BM191" s="1610">
        <f t="shared" ca="1" si="216"/>
        <v>0</v>
      </c>
      <c r="BN191" s="1610">
        <f t="shared" ca="1" si="216"/>
        <v>0</v>
      </c>
      <c r="BO191" s="1610">
        <f t="shared" ca="1" si="216"/>
        <v>0</v>
      </c>
      <c r="BP191" s="1610">
        <f t="shared" ca="1" si="216"/>
        <v>0</v>
      </c>
      <c r="BQ191" s="1610">
        <f t="shared" ca="1" si="216"/>
        <v>0</v>
      </c>
      <c r="BR191" s="1610">
        <f t="shared" ca="1" si="216"/>
        <v>0</v>
      </c>
      <c r="BS191" s="1610">
        <f t="shared" ca="1" si="216"/>
        <v>0</v>
      </c>
      <c r="BT191" s="1610">
        <f t="shared" ca="1" si="216"/>
        <v>0</v>
      </c>
      <c r="BU191" s="1610">
        <f t="shared" ca="1" si="216"/>
        <v>0</v>
      </c>
      <c r="BV191" s="1610">
        <f t="shared" ca="1" si="216"/>
        <v>0</v>
      </c>
      <c r="BW191" s="1610">
        <f t="shared" ca="1" si="216"/>
        <v>0</v>
      </c>
      <c r="BX191" s="1610">
        <f t="shared" ca="1" si="216"/>
        <v>0</v>
      </c>
      <c r="BY191" s="1610">
        <f t="shared" ca="1" si="216"/>
        <v>0</v>
      </c>
      <c r="BZ191" s="1610">
        <f t="shared" ca="1" si="216"/>
        <v>0</v>
      </c>
      <c r="CA191" s="1610">
        <f t="shared" ca="1" si="216"/>
        <v>0</v>
      </c>
      <c r="CB191" s="1610">
        <f t="shared" ca="1" si="216"/>
        <v>0</v>
      </c>
      <c r="CC191" s="1610">
        <f t="shared" ca="1" si="216"/>
        <v>0</v>
      </c>
      <c r="CD191" s="1610">
        <f t="shared" ca="1" si="216"/>
        <v>0</v>
      </c>
      <c r="CE191" s="1610">
        <f t="shared" ca="1" si="216"/>
        <v>0</v>
      </c>
      <c r="CF191" s="1610">
        <f t="shared" ca="1" si="216"/>
        <v>0</v>
      </c>
      <c r="CG191" s="1610">
        <f t="shared" ca="1" si="216"/>
        <v>0</v>
      </c>
      <c r="CH191" s="1610">
        <f t="shared" ca="1" si="216"/>
        <v>0</v>
      </c>
      <c r="CI191" s="1609">
        <f t="shared" ca="1" si="216"/>
        <v>0</v>
      </c>
      <c r="CM191" s="446"/>
      <c r="CN191" s="447"/>
      <c r="CO191" s="447"/>
      <c r="CP191" s="447"/>
      <c r="CQ191" s="447"/>
      <c r="CR191" s="447"/>
      <c r="CS191" s="447"/>
      <c r="CT191" s="447"/>
      <c r="CU191" s="447"/>
      <c r="CV191" s="447"/>
      <c r="CW191" s="448"/>
    </row>
    <row r="192" spans="1:121" s="939" customFormat="1" ht="15.75" customHeight="1" x14ac:dyDescent="0.25">
      <c r="A192" s="1028" t="str">
        <f t="shared" ref="A192:A217" si="218">IF(TRIM(A18)="","",A18)</f>
        <v>Gasolie (x1000 L)</v>
      </c>
      <c r="B192" s="1029">
        <f t="shared" ca="1" si="210"/>
        <v>74.099999999999994</v>
      </c>
      <c r="C192" s="1611">
        <f t="shared" ca="1" si="211"/>
        <v>0</v>
      </c>
      <c r="D192" s="1612">
        <f t="shared" ref="D192:Q207" ca="1" si="219">IF(ISNUMBER($B192),$B192*D100/1000,0)</f>
        <v>0</v>
      </c>
      <c r="E192" s="1613">
        <f t="shared" ca="1" si="219"/>
        <v>0</v>
      </c>
      <c r="F192" s="1613">
        <f t="shared" ca="1" si="219"/>
        <v>0</v>
      </c>
      <c r="G192" s="1613">
        <f t="shared" ca="1" si="219"/>
        <v>0</v>
      </c>
      <c r="H192" s="1613">
        <f t="shared" ca="1" si="219"/>
        <v>0</v>
      </c>
      <c r="I192" s="1613">
        <f t="shared" ca="1" si="219"/>
        <v>0</v>
      </c>
      <c r="J192" s="1613">
        <f t="shared" ca="1" si="219"/>
        <v>0</v>
      </c>
      <c r="K192" s="1613">
        <f t="shared" ca="1" si="212"/>
        <v>0</v>
      </c>
      <c r="L192" s="1613">
        <f t="shared" ca="1" si="212"/>
        <v>0</v>
      </c>
      <c r="M192" s="1614">
        <f t="shared" ca="1" si="212"/>
        <v>0</v>
      </c>
      <c r="N192" s="1614">
        <f t="shared" ca="1" si="212"/>
        <v>0</v>
      </c>
      <c r="O192" s="1614">
        <f t="shared" ca="1" si="212"/>
        <v>0</v>
      </c>
      <c r="P192" s="1614">
        <f t="shared" ca="1" si="212"/>
        <v>0</v>
      </c>
      <c r="Q192" s="1614">
        <f t="shared" ca="1" si="212"/>
        <v>0</v>
      </c>
      <c r="R192" s="1614">
        <f t="shared" ref="R192:Y192" ca="1" si="220">IF(ISNUMBER($B192),$B192*R100/1000,0)</f>
        <v>0</v>
      </c>
      <c r="S192" s="1614">
        <f t="shared" ca="1" si="220"/>
        <v>0</v>
      </c>
      <c r="T192" s="1614">
        <f t="shared" ca="1" si="220"/>
        <v>0</v>
      </c>
      <c r="U192" s="1614">
        <f t="shared" ca="1" si="220"/>
        <v>0</v>
      </c>
      <c r="V192" s="1614">
        <f t="shared" ca="1" si="220"/>
        <v>0</v>
      </c>
      <c r="W192" s="1614">
        <f t="shared" ca="1" si="220"/>
        <v>0</v>
      </c>
      <c r="X192" s="1614">
        <f t="shared" ca="1" si="220"/>
        <v>0</v>
      </c>
      <c r="Y192" s="1625">
        <f t="shared" ca="1" si="220"/>
        <v>0</v>
      </c>
      <c r="Z192" s="1565"/>
      <c r="AA192" s="1613">
        <f t="shared" ca="1" si="214"/>
        <v>0</v>
      </c>
      <c r="AB192" s="1613">
        <f t="shared" ca="1" si="214"/>
        <v>0</v>
      </c>
      <c r="AC192" s="1613">
        <f t="shared" ca="1" si="214"/>
        <v>0</v>
      </c>
      <c r="AD192" s="1613">
        <f t="shared" ref="AD192:AM192" ca="1" si="221">IF(ISNUMBER($B192),$B192*AD100/1000,0)</f>
        <v>0</v>
      </c>
      <c r="AE192" s="1613">
        <f t="shared" ca="1" si="221"/>
        <v>0</v>
      </c>
      <c r="AF192" s="1613">
        <f t="shared" ca="1" si="221"/>
        <v>0</v>
      </c>
      <c r="AG192" s="1613">
        <f t="shared" ca="1" si="221"/>
        <v>0</v>
      </c>
      <c r="AH192" s="1613">
        <f t="shared" ca="1" si="221"/>
        <v>0</v>
      </c>
      <c r="AI192" s="1613">
        <f t="shared" ca="1" si="221"/>
        <v>0</v>
      </c>
      <c r="AJ192" s="1613">
        <f t="shared" ca="1" si="221"/>
        <v>0</v>
      </c>
      <c r="AK192" s="1613">
        <f t="shared" ca="1" si="221"/>
        <v>0</v>
      </c>
      <c r="AL192" s="1613">
        <f t="shared" ca="1" si="221"/>
        <v>0</v>
      </c>
      <c r="AM192" s="1613">
        <f t="shared" ca="1" si="221"/>
        <v>0</v>
      </c>
      <c r="AN192" s="1486"/>
      <c r="AO192" s="1612">
        <f t="shared" ca="1" si="216"/>
        <v>0</v>
      </c>
      <c r="AP192" s="1614">
        <f t="shared" ca="1" si="217"/>
        <v>0</v>
      </c>
      <c r="AQ192" s="1614">
        <f t="shared" ca="1" si="217"/>
        <v>0</v>
      </c>
      <c r="AR192" s="1614">
        <f t="shared" ca="1" si="217"/>
        <v>0</v>
      </c>
      <c r="AS192" s="1614">
        <f t="shared" ca="1" si="216"/>
        <v>0</v>
      </c>
      <c r="AT192" s="1614">
        <f t="shared" ca="1" si="216"/>
        <v>0</v>
      </c>
      <c r="AU192" s="1614">
        <f t="shared" ca="1" si="216"/>
        <v>0</v>
      </c>
      <c r="AV192" s="1614">
        <f t="shared" ca="1" si="216"/>
        <v>0</v>
      </c>
      <c r="AW192" s="1614">
        <f t="shared" ca="1" si="216"/>
        <v>0</v>
      </c>
      <c r="AX192" s="1614">
        <f t="shared" ca="1" si="216"/>
        <v>0</v>
      </c>
      <c r="AY192" s="1614">
        <f t="shared" ca="1" si="216"/>
        <v>0</v>
      </c>
      <c r="AZ192" s="1614">
        <f t="shared" ca="1" si="216"/>
        <v>0</v>
      </c>
      <c r="BA192" s="1614">
        <f t="shared" ca="1" si="216"/>
        <v>0</v>
      </c>
      <c r="BB192" s="1614">
        <f t="shared" ca="1" si="216"/>
        <v>0</v>
      </c>
      <c r="BC192" s="1614">
        <f t="shared" ca="1" si="216"/>
        <v>0</v>
      </c>
      <c r="BD192" s="1614">
        <f t="shared" ca="1" si="216"/>
        <v>0</v>
      </c>
      <c r="BE192" s="1614">
        <f t="shared" ca="1" si="216"/>
        <v>0</v>
      </c>
      <c r="BF192" s="1614">
        <f t="shared" ca="1" si="216"/>
        <v>0</v>
      </c>
      <c r="BG192" s="1614">
        <f t="shared" ca="1" si="216"/>
        <v>0</v>
      </c>
      <c r="BH192" s="1614">
        <f t="shared" ca="1" si="216"/>
        <v>0</v>
      </c>
      <c r="BI192" s="1614">
        <f t="shared" ca="1" si="216"/>
        <v>0</v>
      </c>
      <c r="BJ192" s="1614">
        <f t="shared" ca="1" si="216"/>
        <v>0</v>
      </c>
      <c r="BK192" s="1614">
        <f t="shared" ca="1" si="216"/>
        <v>0</v>
      </c>
      <c r="BL192" s="1614">
        <f t="shared" ca="1" si="216"/>
        <v>0</v>
      </c>
      <c r="BM192" s="1614">
        <f t="shared" ca="1" si="216"/>
        <v>0</v>
      </c>
      <c r="BN192" s="1614">
        <f t="shared" ca="1" si="216"/>
        <v>0</v>
      </c>
      <c r="BO192" s="1614">
        <f t="shared" ca="1" si="216"/>
        <v>0</v>
      </c>
      <c r="BP192" s="1614">
        <f t="shared" ca="1" si="216"/>
        <v>0</v>
      </c>
      <c r="BQ192" s="1614">
        <f t="shared" ca="1" si="216"/>
        <v>0</v>
      </c>
      <c r="BR192" s="1614">
        <f t="shared" ca="1" si="216"/>
        <v>0</v>
      </c>
      <c r="BS192" s="1614">
        <f t="shared" ca="1" si="216"/>
        <v>0</v>
      </c>
      <c r="BT192" s="1614">
        <f t="shared" ca="1" si="216"/>
        <v>0</v>
      </c>
      <c r="BU192" s="1614">
        <f t="shared" ca="1" si="216"/>
        <v>0</v>
      </c>
      <c r="BV192" s="1614">
        <f t="shared" ca="1" si="216"/>
        <v>0</v>
      </c>
      <c r="BW192" s="1614">
        <f t="shared" ca="1" si="216"/>
        <v>0</v>
      </c>
      <c r="BX192" s="1614">
        <f t="shared" ca="1" si="216"/>
        <v>0</v>
      </c>
      <c r="BY192" s="1614">
        <f t="shared" ca="1" si="216"/>
        <v>0</v>
      </c>
      <c r="BZ192" s="1614">
        <f t="shared" ca="1" si="216"/>
        <v>0</v>
      </c>
      <c r="CA192" s="1614">
        <f t="shared" ca="1" si="216"/>
        <v>0</v>
      </c>
      <c r="CB192" s="1614">
        <f t="shared" ca="1" si="216"/>
        <v>0</v>
      </c>
      <c r="CC192" s="1614">
        <f t="shared" ca="1" si="216"/>
        <v>0</v>
      </c>
      <c r="CD192" s="1614">
        <f t="shared" ca="1" si="216"/>
        <v>0</v>
      </c>
      <c r="CE192" s="1614">
        <f t="shared" ca="1" si="216"/>
        <v>0</v>
      </c>
      <c r="CF192" s="1614">
        <f t="shared" ca="1" si="216"/>
        <v>0</v>
      </c>
      <c r="CG192" s="1614">
        <f t="shared" ca="1" si="216"/>
        <v>0</v>
      </c>
      <c r="CH192" s="1614">
        <f t="shared" ca="1" si="216"/>
        <v>0</v>
      </c>
      <c r="CI192" s="1615">
        <f t="shared" ca="1" si="216"/>
        <v>0</v>
      </c>
      <c r="CM192" s="446"/>
      <c r="CN192" s="447"/>
      <c r="CO192" s="447"/>
      <c r="CP192" s="447"/>
      <c r="CQ192" s="447"/>
      <c r="CR192" s="447"/>
      <c r="CS192" s="447"/>
      <c r="CT192" s="447"/>
      <c r="CU192" s="447"/>
      <c r="CV192" s="447"/>
      <c r="CW192" s="448"/>
    </row>
    <row r="193" spans="1:101" s="939" customFormat="1" ht="15.75" customHeight="1" x14ac:dyDescent="0.25">
      <c r="A193" s="1028" t="str">
        <f t="shared" si="218"/>
        <v/>
      </c>
      <c r="B193" s="1029" t="str">
        <f t="shared" ca="1" si="210"/>
        <v xml:space="preserve"> </v>
      </c>
      <c r="C193" s="1611">
        <f t="shared" ca="1" si="211"/>
        <v>0</v>
      </c>
      <c r="D193" s="1612">
        <f t="shared" ca="1" si="219"/>
        <v>0</v>
      </c>
      <c r="E193" s="1613">
        <f t="shared" ca="1" si="219"/>
        <v>0</v>
      </c>
      <c r="F193" s="1613">
        <f t="shared" ca="1" si="219"/>
        <v>0</v>
      </c>
      <c r="G193" s="1613">
        <f t="shared" ca="1" si="219"/>
        <v>0</v>
      </c>
      <c r="H193" s="1613">
        <f t="shared" ca="1" si="219"/>
        <v>0</v>
      </c>
      <c r="I193" s="1613">
        <f t="shared" ca="1" si="219"/>
        <v>0</v>
      </c>
      <c r="J193" s="1613">
        <f t="shared" ca="1" si="219"/>
        <v>0</v>
      </c>
      <c r="K193" s="1613">
        <f t="shared" ca="1" si="212"/>
        <v>0</v>
      </c>
      <c r="L193" s="1613">
        <f t="shared" ca="1" si="212"/>
        <v>0</v>
      </c>
      <c r="M193" s="1614">
        <f t="shared" ca="1" si="212"/>
        <v>0</v>
      </c>
      <c r="N193" s="1614">
        <f t="shared" ca="1" si="212"/>
        <v>0</v>
      </c>
      <c r="O193" s="1614">
        <f t="shared" ca="1" si="212"/>
        <v>0</v>
      </c>
      <c r="P193" s="1614">
        <f t="shared" ca="1" si="212"/>
        <v>0</v>
      </c>
      <c r="Q193" s="1614">
        <f t="shared" ca="1" si="212"/>
        <v>0</v>
      </c>
      <c r="R193" s="1614">
        <f t="shared" ref="R193:Y193" ca="1" si="222">IF(ISNUMBER($B193),$B193*R101/1000,0)</f>
        <v>0</v>
      </c>
      <c r="S193" s="1614">
        <f t="shared" ca="1" si="222"/>
        <v>0</v>
      </c>
      <c r="T193" s="1614">
        <f t="shared" ca="1" si="222"/>
        <v>0</v>
      </c>
      <c r="U193" s="1614">
        <f t="shared" ca="1" si="222"/>
        <v>0</v>
      </c>
      <c r="V193" s="1614">
        <f t="shared" ca="1" si="222"/>
        <v>0</v>
      </c>
      <c r="W193" s="1614">
        <f t="shared" ca="1" si="222"/>
        <v>0</v>
      </c>
      <c r="X193" s="1614">
        <f t="shared" ca="1" si="222"/>
        <v>0</v>
      </c>
      <c r="Y193" s="1625">
        <f t="shared" ca="1" si="222"/>
        <v>0</v>
      </c>
      <c r="Z193" s="1565"/>
      <c r="AA193" s="1613">
        <f t="shared" ca="1" si="214"/>
        <v>0</v>
      </c>
      <c r="AB193" s="1613">
        <f t="shared" ca="1" si="214"/>
        <v>0</v>
      </c>
      <c r="AC193" s="1613">
        <f t="shared" ca="1" si="214"/>
        <v>0</v>
      </c>
      <c r="AD193" s="1613">
        <f t="shared" ref="AD193:AM193" ca="1" si="223">IF(ISNUMBER($B193),$B193*AD101/1000,0)</f>
        <v>0</v>
      </c>
      <c r="AE193" s="1613">
        <f t="shared" ca="1" si="223"/>
        <v>0</v>
      </c>
      <c r="AF193" s="1613">
        <f t="shared" ca="1" si="223"/>
        <v>0</v>
      </c>
      <c r="AG193" s="1613">
        <f t="shared" ca="1" si="223"/>
        <v>0</v>
      </c>
      <c r="AH193" s="1613">
        <f t="shared" ca="1" si="223"/>
        <v>0</v>
      </c>
      <c r="AI193" s="1613">
        <f t="shared" ca="1" si="223"/>
        <v>0</v>
      </c>
      <c r="AJ193" s="1613">
        <f t="shared" ca="1" si="223"/>
        <v>0</v>
      </c>
      <c r="AK193" s="1613">
        <f t="shared" ca="1" si="223"/>
        <v>0</v>
      </c>
      <c r="AL193" s="1613">
        <f t="shared" ca="1" si="223"/>
        <v>0</v>
      </c>
      <c r="AM193" s="1613">
        <f t="shared" ca="1" si="223"/>
        <v>0</v>
      </c>
      <c r="AN193" s="1486"/>
      <c r="AO193" s="1612">
        <f t="shared" ca="1" si="216"/>
        <v>0</v>
      </c>
      <c r="AP193" s="1614">
        <f t="shared" ca="1" si="217"/>
        <v>0</v>
      </c>
      <c r="AQ193" s="1614">
        <f t="shared" ca="1" si="217"/>
        <v>0</v>
      </c>
      <c r="AR193" s="1614">
        <f t="shared" ca="1" si="217"/>
        <v>0</v>
      </c>
      <c r="AS193" s="1614">
        <f t="shared" ca="1" si="216"/>
        <v>0</v>
      </c>
      <c r="AT193" s="1614">
        <f t="shared" ca="1" si="216"/>
        <v>0</v>
      </c>
      <c r="AU193" s="1614">
        <f t="shared" ca="1" si="216"/>
        <v>0</v>
      </c>
      <c r="AV193" s="1614">
        <f t="shared" ca="1" si="216"/>
        <v>0</v>
      </c>
      <c r="AW193" s="1614">
        <f t="shared" ca="1" si="216"/>
        <v>0</v>
      </c>
      <c r="AX193" s="1614">
        <f t="shared" ca="1" si="216"/>
        <v>0</v>
      </c>
      <c r="AY193" s="1614">
        <f t="shared" ca="1" si="216"/>
        <v>0</v>
      </c>
      <c r="AZ193" s="1614">
        <f t="shared" ca="1" si="216"/>
        <v>0</v>
      </c>
      <c r="BA193" s="1614">
        <f t="shared" ca="1" si="216"/>
        <v>0</v>
      </c>
      <c r="BB193" s="1614">
        <f t="shared" ca="1" si="216"/>
        <v>0</v>
      </c>
      <c r="BC193" s="1614">
        <f t="shared" ca="1" si="216"/>
        <v>0</v>
      </c>
      <c r="BD193" s="1614">
        <f t="shared" ca="1" si="216"/>
        <v>0</v>
      </c>
      <c r="BE193" s="1614">
        <f t="shared" ca="1" si="216"/>
        <v>0</v>
      </c>
      <c r="BF193" s="1614">
        <f t="shared" ca="1" si="216"/>
        <v>0</v>
      </c>
      <c r="BG193" s="1614">
        <f t="shared" ca="1" si="216"/>
        <v>0</v>
      </c>
      <c r="BH193" s="1614">
        <f t="shared" ca="1" si="216"/>
        <v>0</v>
      </c>
      <c r="BI193" s="1614">
        <f t="shared" ca="1" si="216"/>
        <v>0</v>
      </c>
      <c r="BJ193" s="1614">
        <f t="shared" ca="1" si="216"/>
        <v>0</v>
      </c>
      <c r="BK193" s="1614">
        <f t="shared" ca="1" si="216"/>
        <v>0</v>
      </c>
      <c r="BL193" s="1614">
        <f t="shared" ca="1" si="216"/>
        <v>0</v>
      </c>
      <c r="BM193" s="1614">
        <f t="shared" ca="1" si="216"/>
        <v>0</v>
      </c>
      <c r="BN193" s="1614">
        <f t="shared" ca="1" si="216"/>
        <v>0</v>
      </c>
      <c r="BO193" s="1614">
        <f t="shared" ca="1" si="216"/>
        <v>0</v>
      </c>
      <c r="BP193" s="1614">
        <f t="shared" ca="1" si="216"/>
        <v>0</v>
      </c>
      <c r="BQ193" s="1614">
        <f t="shared" ca="1" si="216"/>
        <v>0</v>
      </c>
      <c r="BR193" s="1614">
        <f t="shared" ca="1" si="216"/>
        <v>0</v>
      </c>
      <c r="BS193" s="1614">
        <f t="shared" ca="1" si="216"/>
        <v>0</v>
      </c>
      <c r="BT193" s="1614">
        <f t="shared" ca="1" si="216"/>
        <v>0</v>
      </c>
      <c r="BU193" s="1614">
        <f t="shared" ca="1" si="216"/>
        <v>0</v>
      </c>
      <c r="BV193" s="1614">
        <f t="shared" ca="1" si="216"/>
        <v>0</v>
      </c>
      <c r="BW193" s="1614">
        <f t="shared" ca="1" si="216"/>
        <v>0</v>
      </c>
      <c r="BX193" s="1614">
        <f t="shared" ca="1" si="216"/>
        <v>0</v>
      </c>
      <c r="BY193" s="1614">
        <f t="shared" ca="1" si="216"/>
        <v>0</v>
      </c>
      <c r="BZ193" s="1614">
        <f t="shared" ca="1" si="216"/>
        <v>0</v>
      </c>
      <c r="CA193" s="1614">
        <f t="shared" ca="1" si="216"/>
        <v>0</v>
      </c>
      <c r="CB193" s="1614">
        <f t="shared" ca="1" si="216"/>
        <v>0</v>
      </c>
      <c r="CC193" s="1614">
        <f t="shared" ca="1" si="216"/>
        <v>0</v>
      </c>
      <c r="CD193" s="1614">
        <f t="shared" ca="1" si="216"/>
        <v>0</v>
      </c>
      <c r="CE193" s="1614">
        <f t="shared" ca="1" si="216"/>
        <v>0</v>
      </c>
      <c r="CF193" s="1614">
        <f t="shared" ca="1" si="216"/>
        <v>0</v>
      </c>
      <c r="CG193" s="1614">
        <f t="shared" ca="1" si="216"/>
        <v>0</v>
      </c>
      <c r="CH193" s="1614">
        <f t="shared" ca="1" si="216"/>
        <v>0</v>
      </c>
      <c r="CI193" s="1615">
        <f t="shared" ca="1" si="216"/>
        <v>0</v>
      </c>
      <c r="CM193" s="446"/>
      <c r="CN193" s="447"/>
      <c r="CO193" s="447"/>
      <c r="CP193" s="447"/>
      <c r="CQ193" s="447"/>
      <c r="CR193" s="447"/>
      <c r="CS193" s="447"/>
      <c r="CT193" s="447"/>
      <c r="CU193" s="447"/>
      <c r="CV193" s="447"/>
      <c r="CW193" s="448"/>
    </row>
    <row r="194" spans="1:101" s="939" customFormat="1" ht="15.75" customHeight="1" x14ac:dyDescent="0.25">
      <c r="A194" s="1028" t="str">
        <f t="shared" si="218"/>
        <v/>
      </c>
      <c r="B194" s="1029" t="str">
        <f t="shared" ca="1" si="210"/>
        <v xml:space="preserve"> </v>
      </c>
      <c r="C194" s="1611">
        <f t="shared" ca="1" si="211"/>
        <v>0</v>
      </c>
      <c r="D194" s="1612">
        <f t="shared" ca="1" si="219"/>
        <v>0</v>
      </c>
      <c r="E194" s="1613">
        <f t="shared" ca="1" si="219"/>
        <v>0</v>
      </c>
      <c r="F194" s="1613">
        <f t="shared" ca="1" si="219"/>
        <v>0</v>
      </c>
      <c r="G194" s="1613">
        <f t="shared" ca="1" si="219"/>
        <v>0</v>
      </c>
      <c r="H194" s="1613">
        <f t="shared" ca="1" si="219"/>
        <v>0</v>
      </c>
      <c r="I194" s="1613">
        <f t="shared" ca="1" si="219"/>
        <v>0</v>
      </c>
      <c r="J194" s="1613">
        <f t="shared" ca="1" si="219"/>
        <v>0</v>
      </c>
      <c r="K194" s="1613">
        <f t="shared" ca="1" si="212"/>
        <v>0</v>
      </c>
      <c r="L194" s="1613">
        <f t="shared" ca="1" si="212"/>
        <v>0</v>
      </c>
      <c r="M194" s="1614">
        <f t="shared" ca="1" si="212"/>
        <v>0</v>
      </c>
      <c r="N194" s="1614">
        <f t="shared" ca="1" si="212"/>
        <v>0</v>
      </c>
      <c r="O194" s="1614">
        <f t="shared" ca="1" si="212"/>
        <v>0</v>
      </c>
      <c r="P194" s="1614">
        <f t="shared" ca="1" si="212"/>
        <v>0</v>
      </c>
      <c r="Q194" s="1614">
        <f t="shared" ca="1" si="212"/>
        <v>0</v>
      </c>
      <c r="R194" s="1614">
        <f t="shared" ref="R194:Y194" ca="1" si="224">IF(ISNUMBER($B194),$B194*R102/1000,0)</f>
        <v>0</v>
      </c>
      <c r="S194" s="1614">
        <f t="shared" ca="1" si="224"/>
        <v>0</v>
      </c>
      <c r="T194" s="1614">
        <f t="shared" ca="1" si="224"/>
        <v>0</v>
      </c>
      <c r="U194" s="1614">
        <f t="shared" ca="1" si="224"/>
        <v>0</v>
      </c>
      <c r="V194" s="1614">
        <f t="shared" ca="1" si="224"/>
        <v>0</v>
      </c>
      <c r="W194" s="1614">
        <f t="shared" ca="1" si="224"/>
        <v>0</v>
      </c>
      <c r="X194" s="1614">
        <f t="shared" ca="1" si="224"/>
        <v>0</v>
      </c>
      <c r="Y194" s="1625">
        <f t="shared" ca="1" si="224"/>
        <v>0</v>
      </c>
      <c r="Z194" s="1565"/>
      <c r="AA194" s="1613">
        <f t="shared" ca="1" si="214"/>
        <v>0</v>
      </c>
      <c r="AB194" s="1613">
        <f t="shared" ca="1" si="214"/>
        <v>0</v>
      </c>
      <c r="AC194" s="1613">
        <f t="shared" ca="1" si="214"/>
        <v>0</v>
      </c>
      <c r="AD194" s="1613">
        <f t="shared" ref="AD194:AM194" ca="1" si="225">IF(ISNUMBER($B194),$B194*AD102/1000,0)</f>
        <v>0</v>
      </c>
      <c r="AE194" s="1613">
        <f t="shared" ca="1" si="225"/>
        <v>0</v>
      </c>
      <c r="AF194" s="1613">
        <f t="shared" ca="1" si="225"/>
        <v>0</v>
      </c>
      <c r="AG194" s="1613">
        <f t="shared" ca="1" si="225"/>
        <v>0</v>
      </c>
      <c r="AH194" s="1613">
        <f t="shared" ca="1" si="225"/>
        <v>0</v>
      </c>
      <c r="AI194" s="1613">
        <f t="shared" ca="1" si="225"/>
        <v>0</v>
      </c>
      <c r="AJ194" s="1613">
        <f t="shared" ca="1" si="225"/>
        <v>0</v>
      </c>
      <c r="AK194" s="1613">
        <f t="shared" ca="1" si="225"/>
        <v>0</v>
      </c>
      <c r="AL194" s="1613">
        <f t="shared" ca="1" si="225"/>
        <v>0</v>
      </c>
      <c r="AM194" s="1613">
        <f t="shared" ca="1" si="225"/>
        <v>0</v>
      </c>
      <c r="AN194" s="1486"/>
      <c r="AO194" s="1612">
        <f t="shared" ca="1" si="216"/>
        <v>0</v>
      </c>
      <c r="AP194" s="1614">
        <f t="shared" ca="1" si="217"/>
        <v>0</v>
      </c>
      <c r="AQ194" s="1614">
        <f t="shared" ca="1" si="217"/>
        <v>0</v>
      </c>
      <c r="AR194" s="1614">
        <f t="shared" ca="1" si="217"/>
        <v>0</v>
      </c>
      <c r="AS194" s="1614">
        <f t="shared" ca="1" si="216"/>
        <v>0</v>
      </c>
      <c r="AT194" s="1614">
        <f t="shared" ca="1" si="216"/>
        <v>0</v>
      </c>
      <c r="AU194" s="1614">
        <f t="shared" ca="1" si="216"/>
        <v>0</v>
      </c>
      <c r="AV194" s="1614">
        <f t="shared" ca="1" si="216"/>
        <v>0</v>
      </c>
      <c r="AW194" s="1614">
        <f t="shared" ca="1" si="216"/>
        <v>0</v>
      </c>
      <c r="AX194" s="1614">
        <f t="shared" ca="1" si="216"/>
        <v>0</v>
      </c>
      <c r="AY194" s="1614">
        <f t="shared" ca="1" si="216"/>
        <v>0</v>
      </c>
      <c r="AZ194" s="1614">
        <f t="shared" ca="1" si="216"/>
        <v>0</v>
      </c>
      <c r="BA194" s="1614">
        <f t="shared" ca="1" si="216"/>
        <v>0</v>
      </c>
      <c r="BB194" s="1614">
        <f t="shared" ca="1" si="216"/>
        <v>0</v>
      </c>
      <c r="BC194" s="1614">
        <f t="shared" ca="1" si="216"/>
        <v>0</v>
      </c>
      <c r="BD194" s="1614">
        <f t="shared" ca="1" si="216"/>
        <v>0</v>
      </c>
      <c r="BE194" s="1614">
        <f t="shared" ca="1" si="216"/>
        <v>0</v>
      </c>
      <c r="BF194" s="1614">
        <f t="shared" ca="1" si="216"/>
        <v>0</v>
      </c>
      <c r="BG194" s="1614">
        <f t="shared" ca="1" si="216"/>
        <v>0</v>
      </c>
      <c r="BH194" s="1614">
        <f t="shared" ca="1" si="216"/>
        <v>0</v>
      </c>
      <c r="BI194" s="1614">
        <f t="shared" ca="1" si="216"/>
        <v>0</v>
      </c>
      <c r="BJ194" s="1614">
        <f t="shared" ca="1" si="216"/>
        <v>0</v>
      </c>
      <c r="BK194" s="1614">
        <f t="shared" ca="1" si="216"/>
        <v>0</v>
      </c>
      <c r="BL194" s="1614">
        <f t="shared" ca="1" si="216"/>
        <v>0</v>
      </c>
      <c r="BM194" s="1614">
        <f t="shared" ca="1" si="216"/>
        <v>0</v>
      </c>
      <c r="BN194" s="1614">
        <f t="shared" ca="1" si="216"/>
        <v>0</v>
      </c>
      <c r="BO194" s="1614">
        <f t="shared" ca="1" si="216"/>
        <v>0</v>
      </c>
      <c r="BP194" s="1614">
        <f t="shared" ca="1" si="216"/>
        <v>0</v>
      </c>
      <c r="BQ194" s="1614">
        <f t="shared" ca="1" si="216"/>
        <v>0</v>
      </c>
      <c r="BR194" s="1614">
        <f t="shared" ca="1" si="216"/>
        <v>0</v>
      </c>
      <c r="BS194" s="1614">
        <f t="shared" ca="1" si="216"/>
        <v>0</v>
      </c>
      <c r="BT194" s="1614">
        <f t="shared" ca="1" si="216"/>
        <v>0</v>
      </c>
      <c r="BU194" s="1614">
        <f t="shared" ca="1" si="216"/>
        <v>0</v>
      </c>
      <c r="BV194" s="1614">
        <f t="shared" ca="1" si="216"/>
        <v>0</v>
      </c>
      <c r="BW194" s="1614">
        <f t="shared" ca="1" si="216"/>
        <v>0</v>
      </c>
      <c r="BX194" s="1614">
        <f t="shared" ca="1" si="216"/>
        <v>0</v>
      </c>
      <c r="BY194" s="1614">
        <f t="shared" ca="1" si="216"/>
        <v>0</v>
      </c>
      <c r="BZ194" s="1614">
        <f t="shared" ca="1" si="216"/>
        <v>0</v>
      </c>
      <c r="CA194" s="1614">
        <f t="shared" ca="1" si="216"/>
        <v>0</v>
      </c>
      <c r="CB194" s="1614">
        <f t="shared" ca="1" si="216"/>
        <v>0</v>
      </c>
      <c r="CC194" s="1614">
        <f t="shared" ca="1" si="216"/>
        <v>0</v>
      </c>
      <c r="CD194" s="1614">
        <f t="shared" ca="1" si="216"/>
        <v>0</v>
      </c>
      <c r="CE194" s="1614">
        <f t="shared" ca="1" si="216"/>
        <v>0</v>
      </c>
      <c r="CF194" s="1614">
        <f t="shared" ca="1" si="216"/>
        <v>0</v>
      </c>
      <c r="CG194" s="1614">
        <f t="shared" ca="1" si="216"/>
        <v>0</v>
      </c>
      <c r="CH194" s="1614">
        <f t="shared" ca="1" si="216"/>
        <v>0</v>
      </c>
      <c r="CI194" s="1615">
        <f t="shared" ca="1" si="216"/>
        <v>0</v>
      </c>
      <c r="CM194" s="446"/>
      <c r="CN194" s="447"/>
      <c r="CO194" s="447"/>
      <c r="CP194" s="447"/>
      <c r="CQ194" s="447"/>
      <c r="CR194" s="447"/>
      <c r="CS194" s="447"/>
      <c r="CT194" s="447"/>
      <c r="CU194" s="447"/>
      <c r="CV194" s="447"/>
      <c r="CW194" s="448"/>
    </row>
    <row r="195" spans="1:101" s="939" customFormat="1" ht="15.75" customHeight="1" x14ac:dyDescent="0.25">
      <c r="A195" s="1028" t="str">
        <f t="shared" si="218"/>
        <v/>
      </c>
      <c r="B195" s="1029" t="str">
        <f t="shared" ca="1" si="210"/>
        <v xml:space="preserve"> </v>
      </c>
      <c r="C195" s="1611">
        <f t="shared" ca="1" si="211"/>
        <v>0</v>
      </c>
      <c r="D195" s="1612">
        <f t="shared" ca="1" si="219"/>
        <v>0</v>
      </c>
      <c r="E195" s="1613">
        <f t="shared" ca="1" si="219"/>
        <v>0</v>
      </c>
      <c r="F195" s="1613">
        <f t="shared" ca="1" si="219"/>
        <v>0</v>
      </c>
      <c r="G195" s="1613">
        <f t="shared" ca="1" si="219"/>
        <v>0</v>
      </c>
      <c r="H195" s="1613">
        <f t="shared" ca="1" si="219"/>
        <v>0</v>
      </c>
      <c r="I195" s="1613">
        <f t="shared" ca="1" si="219"/>
        <v>0</v>
      </c>
      <c r="J195" s="1613">
        <f t="shared" ca="1" si="219"/>
        <v>0</v>
      </c>
      <c r="K195" s="1613">
        <f t="shared" ca="1" si="212"/>
        <v>0</v>
      </c>
      <c r="L195" s="1613">
        <f t="shared" ca="1" si="212"/>
        <v>0</v>
      </c>
      <c r="M195" s="1614">
        <f t="shared" ca="1" si="212"/>
        <v>0</v>
      </c>
      <c r="N195" s="1614">
        <f t="shared" ca="1" si="212"/>
        <v>0</v>
      </c>
      <c r="O195" s="1614">
        <f t="shared" ca="1" si="212"/>
        <v>0</v>
      </c>
      <c r="P195" s="1614">
        <f t="shared" ca="1" si="212"/>
        <v>0</v>
      </c>
      <c r="Q195" s="1614">
        <f t="shared" ca="1" si="212"/>
        <v>0</v>
      </c>
      <c r="R195" s="1614">
        <f t="shared" ref="R195:Y195" ca="1" si="226">IF(ISNUMBER($B195),$B195*R103/1000,0)</f>
        <v>0</v>
      </c>
      <c r="S195" s="1614">
        <f t="shared" ca="1" si="226"/>
        <v>0</v>
      </c>
      <c r="T195" s="1614">
        <f t="shared" ca="1" si="226"/>
        <v>0</v>
      </c>
      <c r="U195" s="1614">
        <f t="shared" ca="1" si="226"/>
        <v>0</v>
      </c>
      <c r="V195" s="1614">
        <f t="shared" ca="1" si="226"/>
        <v>0</v>
      </c>
      <c r="W195" s="1614">
        <f t="shared" ca="1" si="226"/>
        <v>0</v>
      </c>
      <c r="X195" s="1614">
        <f t="shared" ca="1" si="226"/>
        <v>0</v>
      </c>
      <c r="Y195" s="1625">
        <f t="shared" ca="1" si="226"/>
        <v>0</v>
      </c>
      <c r="Z195" s="1565"/>
      <c r="AA195" s="1613">
        <f t="shared" ca="1" si="214"/>
        <v>0</v>
      </c>
      <c r="AB195" s="1613">
        <f t="shared" ca="1" si="214"/>
        <v>0</v>
      </c>
      <c r="AC195" s="1613">
        <f t="shared" ca="1" si="214"/>
        <v>0</v>
      </c>
      <c r="AD195" s="1613">
        <f t="shared" ref="AD195:AM195" ca="1" si="227">IF(ISNUMBER($B195),$B195*AD103/1000,0)</f>
        <v>0</v>
      </c>
      <c r="AE195" s="1613">
        <f t="shared" ca="1" si="227"/>
        <v>0</v>
      </c>
      <c r="AF195" s="1613">
        <f t="shared" ca="1" si="227"/>
        <v>0</v>
      </c>
      <c r="AG195" s="1613">
        <f t="shared" ca="1" si="227"/>
        <v>0</v>
      </c>
      <c r="AH195" s="1613">
        <f t="shared" ca="1" si="227"/>
        <v>0</v>
      </c>
      <c r="AI195" s="1613">
        <f t="shared" ca="1" si="227"/>
        <v>0</v>
      </c>
      <c r="AJ195" s="1613">
        <f t="shared" ca="1" si="227"/>
        <v>0</v>
      </c>
      <c r="AK195" s="1613">
        <f t="shared" ca="1" si="227"/>
        <v>0</v>
      </c>
      <c r="AL195" s="1613">
        <f t="shared" ca="1" si="227"/>
        <v>0</v>
      </c>
      <c r="AM195" s="1613">
        <f t="shared" ca="1" si="227"/>
        <v>0</v>
      </c>
      <c r="AN195" s="1486"/>
      <c r="AO195" s="1612">
        <f t="shared" ca="1" si="216"/>
        <v>0</v>
      </c>
      <c r="AP195" s="1614">
        <f t="shared" ca="1" si="217"/>
        <v>0</v>
      </c>
      <c r="AQ195" s="1614">
        <f t="shared" ca="1" si="217"/>
        <v>0</v>
      </c>
      <c r="AR195" s="1614">
        <f t="shared" ca="1" si="217"/>
        <v>0</v>
      </c>
      <c r="AS195" s="1614">
        <f t="shared" ca="1" si="216"/>
        <v>0</v>
      </c>
      <c r="AT195" s="1614">
        <f t="shared" ca="1" si="216"/>
        <v>0</v>
      </c>
      <c r="AU195" s="1614">
        <f t="shared" ca="1" si="216"/>
        <v>0</v>
      </c>
      <c r="AV195" s="1614">
        <f t="shared" ca="1" si="216"/>
        <v>0</v>
      </c>
      <c r="AW195" s="1614">
        <f t="shared" ca="1" si="216"/>
        <v>0</v>
      </c>
      <c r="AX195" s="1614">
        <f t="shared" ca="1" si="216"/>
        <v>0</v>
      </c>
      <c r="AY195" s="1614">
        <f t="shared" ca="1" si="216"/>
        <v>0</v>
      </c>
      <c r="AZ195" s="1614">
        <f t="shared" ca="1" si="216"/>
        <v>0</v>
      </c>
      <c r="BA195" s="1614">
        <f t="shared" ca="1" si="216"/>
        <v>0</v>
      </c>
      <c r="BB195" s="1614">
        <f t="shared" ca="1" si="216"/>
        <v>0</v>
      </c>
      <c r="BC195" s="1614">
        <f t="shared" ca="1" si="216"/>
        <v>0</v>
      </c>
      <c r="BD195" s="1614">
        <f t="shared" ca="1" si="216"/>
        <v>0</v>
      </c>
      <c r="BE195" s="1614">
        <f t="shared" ca="1" si="216"/>
        <v>0</v>
      </c>
      <c r="BF195" s="1614">
        <f t="shared" ca="1" si="216"/>
        <v>0</v>
      </c>
      <c r="BG195" s="1614">
        <f t="shared" ca="1" si="216"/>
        <v>0</v>
      </c>
      <c r="BH195" s="1614">
        <f t="shared" ca="1" si="216"/>
        <v>0</v>
      </c>
      <c r="BI195" s="1614">
        <f t="shared" ca="1" si="216"/>
        <v>0</v>
      </c>
      <c r="BJ195" s="1614">
        <f t="shared" ca="1" si="216"/>
        <v>0</v>
      </c>
      <c r="BK195" s="1614">
        <f t="shared" ca="1" si="216"/>
        <v>0</v>
      </c>
      <c r="BL195" s="1614">
        <f t="shared" ca="1" si="216"/>
        <v>0</v>
      </c>
      <c r="BM195" s="1614">
        <f t="shared" ca="1" si="216"/>
        <v>0</v>
      </c>
      <c r="BN195" s="1614">
        <f t="shared" ca="1" si="216"/>
        <v>0</v>
      </c>
      <c r="BO195" s="1614">
        <f t="shared" ca="1" si="216"/>
        <v>0</v>
      </c>
      <c r="BP195" s="1614">
        <f t="shared" ca="1" si="216"/>
        <v>0</v>
      </c>
      <c r="BQ195" s="1614">
        <f t="shared" ca="1" si="216"/>
        <v>0</v>
      </c>
      <c r="BR195" s="1614">
        <f t="shared" ca="1" si="216"/>
        <v>0</v>
      </c>
      <c r="BS195" s="1614">
        <f t="shared" ca="1" si="216"/>
        <v>0</v>
      </c>
      <c r="BT195" s="1614">
        <f t="shared" ca="1" si="216"/>
        <v>0</v>
      </c>
      <c r="BU195" s="1614">
        <f t="shared" ca="1" si="216"/>
        <v>0</v>
      </c>
      <c r="BV195" s="1614">
        <f t="shared" ca="1" si="216"/>
        <v>0</v>
      </c>
      <c r="BW195" s="1614">
        <f t="shared" ca="1" si="216"/>
        <v>0</v>
      </c>
      <c r="BX195" s="1614">
        <f t="shared" ca="1" si="216"/>
        <v>0</v>
      </c>
      <c r="BY195" s="1614">
        <f t="shared" ca="1" si="216"/>
        <v>0</v>
      </c>
      <c r="BZ195" s="1614">
        <f t="shared" ca="1" si="216"/>
        <v>0</v>
      </c>
      <c r="CA195" s="1614">
        <f t="shared" ca="1" si="216"/>
        <v>0</v>
      </c>
      <c r="CB195" s="1614">
        <f t="shared" ca="1" si="216"/>
        <v>0</v>
      </c>
      <c r="CC195" s="1614">
        <f t="shared" ca="1" si="216"/>
        <v>0</v>
      </c>
      <c r="CD195" s="1614">
        <f t="shared" ca="1" si="216"/>
        <v>0</v>
      </c>
      <c r="CE195" s="1614">
        <f t="shared" ca="1" si="216"/>
        <v>0</v>
      </c>
      <c r="CF195" s="1614">
        <f t="shared" ca="1" si="216"/>
        <v>0</v>
      </c>
      <c r="CG195" s="1614">
        <f t="shared" ca="1" si="216"/>
        <v>0</v>
      </c>
      <c r="CH195" s="1614">
        <f t="shared" ca="1" si="216"/>
        <v>0</v>
      </c>
      <c r="CI195" s="1615">
        <f t="shared" ca="1" si="216"/>
        <v>0</v>
      </c>
      <c r="CM195" s="446"/>
      <c r="CN195" s="447"/>
      <c r="CO195" s="447"/>
      <c r="CP195" s="447"/>
      <c r="CQ195" s="447"/>
      <c r="CR195" s="447"/>
      <c r="CS195" s="447"/>
      <c r="CT195" s="447"/>
      <c r="CU195" s="447"/>
      <c r="CV195" s="447"/>
      <c r="CW195" s="448"/>
    </row>
    <row r="196" spans="1:101" s="939" customFormat="1" ht="15.75" customHeight="1" x14ac:dyDescent="0.25">
      <c r="A196" s="1028" t="str">
        <f t="shared" si="218"/>
        <v/>
      </c>
      <c r="B196" s="1029" t="str">
        <f t="shared" ca="1" si="210"/>
        <v xml:space="preserve"> </v>
      </c>
      <c r="C196" s="1611">
        <f t="shared" ca="1" si="211"/>
        <v>0</v>
      </c>
      <c r="D196" s="1612">
        <f t="shared" ca="1" si="219"/>
        <v>0</v>
      </c>
      <c r="E196" s="1613">
        <f t="shared" ca="1" si="219"/>
        <v>0</v>
      </c>
      <c r="F196" s="1613">
        <f t="shared" ca="1" si="219"/>
        <v>0</v>
      </c>
      <c r="G196" s="1613">
        <f t="shared" ca="1" si="219"/>
        <v>0</v>
      </c>
      <c r="H196" s="1613">
        <f t="shared" ca="1" si="219"/>
        <v>0</v>
      </c>
      <c r="I196" s="1613">
        <f t="shared" ca="1" si="219"/>
        <v>0</v>
      </c>
      <c r="J196" s="1613">
        <f t="shared" ca="1" si="219"/>
        <v>0</v>
      </c>
      <c r="K196" s="1613">
        <f t="shared" ca="1" si="212"/>
        <v>0</v>
      </c>
      <c r="L196" s="1613">
        <f t="shared" ca="1" si="212"/>
        <v>0</v>
      </c>
      <c r="M196" s="1614">
        <f t="shared" ca="1" si="212"/>
        <v>0</v>
      </c>
      <c r="N196" s="1614">
        <f t="shared" ca="1" si="212"/>
        <v>0</v>
      </c>
      <c r="O196" s="1614">
        <f t="shared" ca="1" si="212"/>
        <v>0</v>
      </c>
      <c r="P196" s="1614">
        <f t="shared" ca="1" si="212"/>
        <v>0</v>
      </c>
      <c r="Q196" s="1614">
        <f t="shared" ca="1" si="212"/>
        <v>0</v>
      </c>
      <c r="R196" s="1614">
        <f t="shared" ref="R196:Y196" ca="1" si="228">IF(ISNUMBER($B196),$B196*R104/1000,0)</f>
        <v>0</v>
      </c>
      <c r="S196" s="1614">
        <f t="shared" ca="1" si="228"/>
        <v>0</v>
      </c>
      <c r="T196" s="1614">
        <f t="shared" ca="1" si="228"/>
        <v>0</v>
      </c>
      <c r="U196" s="1614">
        <f t="shared" ca="1" si="228"/>
        <v>0</v>
      </c>
      <c r="V196" s="1614">
        <f t="shared" ca="1" si="228"/>
        <v>0</v>
      </c>
      <c r="W196" s="1614">
        <f t="shared" ca="1" si="228"/>
        <v>0</v>
      </c>
      <c r="X196" s="1614">
        <f t="shared" ca="1" si="228"/>
        <v>0</v>
      </c>
      <c r="Y196" s="1625">
        <f t="shared" ca="1" si="228"/>
        <v>0</v>
      </c>
      <c r="Z196" s="1565"/>
      <c r="AA196" s="1613">
        <f t="shared" ca="1" si="214"/>
        <v>0</v>
      </c>
      <c r="AB196" s="1613">
        <f t="shared" ca="1" si="214"/>
        <v>0</v>
      </c>
      <c r="AC196" s="1613">
        <f t="shared" ca="1" si="214"/>
        <v>0</v>
      </c>
      <c r="AD196" s="1613">
        <f t="shared" ref="AD196:AM196" ca="1" si="229">IF(ISNUMBER($B196),$B196*AD104/1000,0)</f>
        <v>0</v>
      </c>
      <c r="AE196" s="1613">
        <f t="shared" ca="1" si="229"/>
        <v>0</v>
      </c>
      <c r="AF196" s="1613">
        <f t="shared" ca="1" si="229"/>
        <v>0</v>
      </c>
      <c r="AG196" s="1613">
        <f t="shared" ca="1" si="229"/>
        <v>0</v>
      </c>
      <c r="AH196" s="1613">
        <f t="shared" ca="1" si="229"/>
        <v>0</v>
      </c>
      <c r="AI196" s="1613">
        <f t="shared" ca="1" si="229"/>
        <v>0</v>
      </c>
      <c r="AJ196" s="1613">
        <f t="shared" ca="1" si="229"/>
        <v>0</v>
      </c>
      <c r="AK196" s="1613">
        <f t="shared" ca="1" si="229"/>
        <v>0</v>
      </c>
      <c r="AL196" s="1613">
        <f t="shared" ca="1" si="229"/>
        <v>0</v>
      </c>
      <c r="AM196" s="1613">
        <f t="shared" ca="1" si="229"/>
        <v>0</v>
      </c>
      <c r="AN196" s="1486"/>
      <c r="AO196" s="1612">
        <f t="shared" ca="1" si="216"/>
        <v>0</v>
      </c>
      <c r="AP196" s="1614">
        <f t="shared" ca="1" si="217"/>
        <v>0</v>
      </c>
      <c r="AQ196" s="1614">
        <f t="shared" ca="1" si="217"/>
        <v>0</v>
      </c>
      <c r="AR196" s="1614">
        <f t="shared" ca="1" si="217"/>
        <v>0</v>
      </c>
      <c r="AS196" s="1614">
        <f t="shared" ca="1" si="216"/>
        <v>0</v>
      </c>
      <c r="AT196" s="1614">
        <f t="shared" ca="1" si="216"/>
        <v>0</v>
      </c>
      <c r="AU196" s="1614">
        <f t="shared" ca="1" si="216"/>
        <v>0</v>
      </c>
      <c r="AV196" s="1614">
        <f t="shared" ca="1" si="216"/>
        <v>0</v>
      </c>
      <c r="AW196" s="1614">
        <f t="shared" ca="1" si="216"/>
        <v>0</v>
      </c>
      <c r="AX196" s="1614">
        <f t="shared" ca="1" si="216"/>
        <v>0</v>
      </c>
      <c r="AY196" s="1614">
        <f t="shared" ca="1" si="216"/>
        <v>0</v>
      </c>
      <c r="AZ196" s="1614">
        <f t="shared" ca="1" si="216"/>
        <v>0</v>
      </c>
      <c r="BA196" s="1614">
        <f t="shared" ca="1" si="216"/>
        <v>0</v>
      </c>
      <c r="BB196" s="1614">
        <f t="shared" ca="1" si="216"/>
        <v>0</v>
      </c>
      <c r="BC196" s="1614">
        <f t="shared" ca="1" si="216"/>
        <v>0</v>
      </c>
      <c r="BD196" s="1614">
        <f t="shared" ca="1" si="216"/>
        <v>0</v>
      </c>
      <c r="BE196" s="1614">
        <f t="shared" ca="1" si="216"/>
        <v>0</v>
      </c>
      <c r="BF196" s="1614">
        <f t="shared" ca="1" si="216"/>
        <v>0</v>
      </c>
      <c r="BG196" s="1614">
        <f t="shared" ca="1" si="216"/>
        <v>0</v>
      </c>
      <c r="BH196" s="1614">
        <f t="shared" ca="1" si="216"/>
        <v>0</v>
      </c>
      <c r="BI196" s="1614">
        <f t="shared" ca="1" si="216"/>
        <v>0</v>
      </c>
      <c r="BJ196" s="1614">
        <f t="shared" ca="1" si="216"/>
        <v>0</v>
      </c>
      <c r="BK196" s="1614">
        <f t="shared" ca="1" si="216"/>
        <v>0</v>
      </c>
      <c r="BL196" s="1614">
        <f t="shared" ca="1" si="216"/>
        <v>0</v>
      </c>
      <c r="BM196" s="1614">
        <f t="shared" ca="1" si="216"/>
        <v>0</v>
      </c>
      <c r="BN196" s="1614">
        <f t="shared" ca="1" si="216"/>
        <v>0</v>
      </c>
      <c r="BO196" s="1614">
        <f t="shared" ca="1" si="216"/>
        <v>0</v>
      </c>
      <c r="BP196" s="1614">
        <f t="shared" ca="1" si="216"/>
        <v>0</v>
      </c>
      <c r="BQ196" s="1614">
        <f t="shared" ref="BQ196:CI196" ca="1" si="230">IF(ISNUMBER($B196),$B196*BQ104/1000,0)</f>
        <v>0</v>
      </c>
      <c r="BR196" s="1614">
        <f t="shared" ca="1" si="230"/>
        <v>0</v>
      </c>
      <c r="BS196" s="1614">
        <f t="shared" ca="1" si="230"/>
        <v>0</v>
      </c>
      <c r="BT196" s="1614">
        <f t="shared" ca="1" si="230"/>
        <v>0</v>
      </c>
      <c r="BU196" s="1614">
        <f t="shared" ca="1" si="230"/>
        <v>0</v>
      </c>
      <c r="BV196" s="1614">
        <f t="shared" ca="1" si="230"/>
        <v>0</v>
      </c>
      <c r="BW196" s="1614">
        <f t="shared" ca="1" si="230"/>
        <v>0</v>
      </c>
      <c r="BX196" s="1614">
        <f t="shared" ca="1" si="230"/>
        <v>0</v>
      </c>
      <c r="BY196" s="1614">
        <f t="shared" ca="1" si="230"/>
        <v>0</v>
      </c>
      <c r="BZ196" s="1614">
        <f t="shared" ca="1" si="230"/>
        <v>0</v>
      </c>
      <c r="CA196" s="1614">
        <f t="shared" ca="1" si="230"/>
        <v>0</v>
      </c>
      <c r="CB196" s="1614">
        <f t="shared" ca="1" si="230"/>
        <v>0</v>
      </c>
      <c r="CC196" s="1614">
        <f t="shared" ca="1" si="230"/>
        <v>0</v>
      </c>
      <c r="CD196" s="1614">
        <f t="shared" ca="1" si="230"/>
        <v>0</v>
      </c>
      <c r="CE196" s="1614">
        <f t="shared" ca="1" si="230"/>
        <v>0</v>
      </c>
      <c r="CF196" s="1614">
        <f t="shared" ca="1" si="230"/>
        <v>0</v>
      </c>
      <c r="CG196" s="1614">
        <f t="shared" ca="1" si="230"/>
        <v>0</v>
      </c>
      <c r="CH196" s="1614">
        <f t="shared" ca="1" si="230"/>
        <v>0</v>
      </c>
      <c r="CI196" s="1615">
        <f t="shared" ca="1" si="230"/>
        <v>0</v>
      </c>
      <c r="CM196" s="446"/>
      <c r="CN196" s="447"/>
      <c r="CO196" s="447"/>
      <c r="CP196" s="447"/>
      <c r="CQ196" s="447"/>
      <c r="CR196" s="447"/>
      <c r="CS196" s="447"/>
      <c r="CT196" s="447"/>
      <c r="CU196" s="447"/>
      <c r="CV196" s="447"/>
      <c r="CW196" s="448"/>
    </row>
    <row r="197" spans="1:101" s="939" customFormat="1" ht="15.75" customHeight="1" x14ac:dyDescent="0.25">
      <c r="A197" s="1028" t="str">
        <f t="shared" si="218"/>
        <v/>
      </c>
      <c r="B197" s="1029" t="str">
        <f t="shared" ca="1" si="210"/>
        <v xml:space="preserve"> </v>
      </c>
      <c r="C197" s="1611">
        <f t="shared" ca="1" si="211"/>
        <v>0</v>
      </c>
      <c r="D197" s="1612">
        <f t="shared" ca="1" si="219"/>
        <v>0</v>
      </c>
      <c r="E197" s="1613">
        <f t="shared" ca="1" si="219"/>
        <v>0</v>
      </c>
      <c r="F197" s="1613">
        <f t="shared" ca="1" si="219"/>
        <v>0</v>
      </c>
      <c r="G197" s="1613">
        <f t="shared" ca="1" si="219"/>
        <v>0</v>
      </c>
      <c r="H197" s="1613">
        <f t="shared" ca="1" si="219"/>
        <v>0</v>
      </c>
      <c r="I197" s="1613">
        <f t="shared" ca="1" si="219"/>
        <v>0</v>
      </c>
      <c r="J197" s="1613">
        <f t="shared" ca="1" si="219"/>
        <v>0</v>
      </c>
      <c r="K197" s="1613">
        <f t="shared" ca="1" si="212"/>
        <v>0</v>
      </c>
      <c r="L197" s="1613">
        <f t="shared" ca="1" si="212"/>
        <v>0</v>
      </c>
      <c r="M197" s="1614">
        <f t="shared" ca="1" si="212"/>
        <v>0</v>
      </c>
      <c r="N197" s="1614">
        <f t="shared" ca="1" si="212"/>
        <v>0</v>
      </c>
      <c r="O197" s="1614">
        <f t="shared" ca="1" si="212"/>
        <v>0</v>
      </c>
      <c r="P197" s="1614">
        <f t="shared" ca="1" si="212"/>
        <v>0</v>
      </c>
      <c r="Q197" s="1614">
        <f t="shared" ca="1" si="212"/>
        <v>0</v>
      </c>
      <c r="R197" s="1614">
        <f t="shared" ref="R197:Y197" ca="1" si="231">IF(ISNUMBER($B197),$B197*R105/1000,0)</f>
        <v>0</v>
      </c>
      <c r="S197" s="1614">
        <f t="shared" ca="1" si="231"/>
        <v>0</v>
      </c>
      <c r="T197" s="1614">
        <f t="shared" ca="1" si="231"/>
        <v>0</v>
      </c>
      <c r="U197" s="1614">
        <f t="shared" ca="1" si="231"/>
        <v>0</v>
      </c>
      <c r="V197" s="1614">
        <f t="shared" ca="1" si="231"/>
        <v>0</v>
      </c>
      <c r="W197" s="1614">
        <f t="shared" ca="1" si="231"/>
        <v>0</v>
      </c>
      <c r="X197" s="1614">
        <f t="shared" ca="1" si="231"/>
        <v>0</v>
      </c>
      <c r="Y197" s="1625">
        <f t="shared" ca="1" si="231"/>
        <v>0</v>
      </c>
      <c r="Z197" s="1565"/>
      <c r="AA197" s="1613">
        <f t="shared" ca="1" si="214"/>
        <v>0</v>
      </c>
      <c r="AB197" s="1613">
        <f t="shared" ca="1" si="214"/>
        <v>0</v>
      </c>
      <c r="AC197" s="1613">
        <f t="shared" ca="1" si="214"/>
        <v>0</v>
      </c>
      <c r="AD197" s="1613">
        <f t="shared" ref="AD197:AM197" ca="1" si="232">IF(ISNUMBER($B197),$B197*AD105/1000,0)</f>
        <v>0</v>
      </c>
      <c r="AE197" s="1613">
        <f t="shared" ca="1" si="232"/>
        <v>0</v>
      </c>
      <c r="AF197" s="1613">
        <f t="shared" ca="1" si="232"/>
        <v>0</v>
      </c>
      <c r="AG197" s="1613">
        <f t="shared" ca="1" si="232"/>
        <v>0</v>
      </c>
      <c r="AH197" s="1613">
        <f t="shared" ca="1" si="232"/>
        <v>0</v>
      </c>
      <c r="AI197" s="1613">
        <f t="shared" ca="1" si="232"/>
        <v>0</v>
      </c>
      <c r="AJ197" s="1613">
        <f t="shared" ca="1" si="232"/>
        <v>0</v>
      </c>
      <c r="AK197" s="1613">
        <f t="shared" ca="1" si="232"/>
        <v>0</v>
      </c>
      <c r="AL197" s="1613">
        <f t="shared" ca="1" si="232"/>
        <v>0</v>
      </c>
      <c r="AM197" s="1613">
        <f t="shared" ca="1" si="232"/>
        <v>0</v>
      </c>
      <c r="AN197" s="1486"/>
      <c r="AO197" s="1612">
        <f t="shared" ref="AO197:CI202" ca="1" si="233">IF(ISNUMBER($B197),$B197*AO105/1000,0)</f>
        <v>0</v>
      </c>
      <c r="AP197" s="1614">
        <f t="shared" ca="1" si="217"/>
        <v>0</v>
      </c>
      <c r="AQ197" s="1614">
        <f t="shared" ca="1" si="217"/>
        <v>0</v>
      </c>
      <c r="AR197" s="1614">
        <f t="shared" ca="1" si="217"/>
        <v>0</v>
      </c>
      <c r="AS197" s="1614">
        <f t="shared" ca="1" si="233"/>
        <v>0</v>
      </c>
      <c r="AT197" s="1614">
        <f t="shared" ca="1" si="233"/>
        <v>0</v>
      </c>
      <c r="AU197" s="1614">
        <f t="shared" ca="1" si="233"/>
        <v>0</v>
      </c>
      <c r="AV197" s="1614">
        <f t="shared" ca="1" si="233"/>
        <v>0</v>
      </c>
      <c r="AW197" s="1614">
        <f t="shared" ca="1" si="233"/>
        <v>0</v>
      </c>
      <c r="AX197" s="1614">
        <f t="shared" ca="1" si="233"/>
        <v>0</v>
      </c>
      <c r="AY197" s="1614">
        <f t="shared" ca="1" si="233"/>
        <v>0</v>
      </c>
      <c r="AZ197" s="1614">
        <f t="shared" ca="1" si="233"/>
        <v>0</v>
      </c>
      <c r="BA197" s="1614">
        <f t="shared" ca="1" si="233"/>
        <v>0</v>
      </c>
      <c r="BB197" s="1614">
        <f t="shared" ca="1" si="233"/>
        <v>0</v>
      </c>
      <c r="BC197" s="1614">
        <f t="shared" ca="1" si="233"/>
        <v>0</v>
      </c>
      <c r="BD197" s="1614">
        <f t="shared" ca="1" si="233"/>
        <v>0</v>
      </c>
      <c r="BE197" s="1614">
        <f t="shared" ca="1" si="233"/>
        <v>0</v>
      </c>
      <c r="BF197" s="1614">
        <f t="shared" ca="1" si="233"/>
        <v>0</v>
      </c>
      <c r="BG197" s="1614">
        <f t="shared" ca="1" si="233"/>
        <v>0</v>
      </c>
      <c r="BH197" s="1614">
        <f t="shared" ca="1" si="233"/>
        <v>0</v>
      </c>
      <c r="BI197" s="1614">
        <f t="shared" ca="1" si="233"/>
        <v>0</v>
      </c>
      <c r="BJ197" s="1614">
        <f t="shared" ca="1" si="233"/>
        <v>0</v>
      </c>
      <c r="BK197" s="1614">
        <f t="shared" ca="1" si="233"/>
        <v>0</v>
      </c>
      <c r="BL197" s="1614">
        <f t="shared" ca="1" si="233"/>
        <v>0</v>
      </c>
      <c r="BM197" s="1614">
        <f t="shared" ca="1" si="233"/>
        <v>0</v>
      </c>
      <c r="BN197" s="1614">
        <f t="shared" ca="1" si="233"/>
        <v>0</v>
      </c>
      <c r="BO197" s="1614">
        <f t="shared" ca="1" si="233"/>
        <v>0</v>
      </c>
      <c r="BP197" s="1614">
        <f t="shared" ca="1" si="233"/>
        <v>0</v>
      </c>
      <c r="BQ197" s="1614">
        <f t="shared" ca="1" si="233"/>
        <v>0</v>
      </c>
      <c r="BR197" s="1614">
        <f t="shared" ca="1" si="233"/>
        <v>0</v>
      </c>
      <c r="BS197" s="1614">
        <f t="shared" ca="1" si="233"/>
        <v>0</v>
      </c>
      <c r="BT197" s="1614">
        <f t="shared" ca="1" si="233"/>
        <v>0</v>
      </c>
      <c r="BU197" s="1614">
        <f t="shared" ca="1" si="233"/>
        <v>0</v>
      </c>
      <c r="BV197" s="1614">
        <f t="shared" ca="1" si="233"/>
        <v>0</v>
      </c>
      <c r="BW197" s="1614">
        <f t="shared" ca="1" si="233"/>
        <v>0</v>
      </c>
      <c r="BX197" s="1614">
        <f t="shared" ca="1" si="233"/>
        <v>0</v>
      </c>
      <c r="BY197" s="1614">
        <f t="shared" ca="1" si="233"/>
        <v>0</v>
      </c>
      <c r="BZ197" s="1614">
        <f t="shared" ca="1" si="233"/>
        <v>0</v>
      </c>
      <c r="CA197" s="1614">
        <f t="shared" ca="1" si="233"/>
        <v>0</v>
      </c>
      <c r="CB197" s="1614">
        <f t="shared" ca="1" si="233"/>
        <v>0</v>
      </c>
      <c r="CC197" s="1614">
        <f t="shared" ca="1" si="233"/>
        <v>0</v>
      </c>
      <c r="CD197" s="1614">
        <f t="shared" ca="1" si="233"/>
        <v>0</v>
      </c>
      <c r="CE197" s="1614">
        <f t="shared" ca="1" si="233"/>
        <v>0</v>
      </c>
      <c r="CF197" s="1614">
        <f t="shared" ca="1" si="233"/>
        <v>0</v>
      </c>
      <c r="CG197" s="1614">
        <f t="shared" ca="1" si="233"/>
        <v>0</v>
      </c>
      <c r="CH197" s="1614">
        <f t="shared" ca="1" si="233"/>
        <v>0</v>
      </c>
      <c r="CI197" s="1615">
        <f t="shared" ca="1" si="233"/>
        <v>0</v>
      </c>
      <c r="CM197" s="446"/>
      <c r="CN197" s="447"/>
      <c r="CO197" s="447"/>
      <c r="CP197" s="447"/>
      <c r="CQ197" s="447"/>
      <c r="CR197" s="447"/>
      <c r="CS197" s="447"/>
      <c r="CT197" s="447"/>
      <c r="CU197" s="447"/>
      <c r="CV197" s="447"/>
      <c r="CW197" s="448"/>
    </row>
    <row r="198" spans="1:101" s="939" customFormat="1" ht="15.75" customHeight="1" x14ac:dyDescent="0.25">
      <c r="A198" s="1028" t="str">
        <f t="shared" si="218"/>
        <v/>
      </c>
      <c r="B198" s="1029" t="str">
        <f t="shared" ca="1" si="210"/>
        <v xml:space="preserve"> </v>
      </c>
      <c r="C198" s="1611">
        <f t="shared" ca="1" si="211"/>
        <v>0</v>
      </c>
      <c r="D198" s="1612">
        <f t="shared" ca="1" si="219"/>
        <v>0</v>
      </c>
      <c r="E198" s="1613">
        <f t="shared" ca="1" si="219"/>
        <v>0</v>
      </c>
      <c r="F198" s="1613">
        <f t="shared" ca="1" si="219"/>
        <v>0</v>
      </c>
      <c r="G198" s="1613">
        <f t="shared" ca="1" si="219"/>
        <v>0</v>
      </c>
      <c r="H198" s="1613">
        <f t="shared" ca="1" si="219"/>
        <v>0</v>
      </c>
      <c r="I198" s="1613">
        <f t="shared" ca="1" si="219"/>
        <v>0</v>
      </c>
      <c r="J198" s="1613">
        <f t="shared" ca="1" si="219"/>
        <v>0</v>
      </c>
      <c r="K198" s="1613">
        <f t="shared" ca="1" si="212"/>
        <v>0</v>
      </c>
      <c r="L198" s="1613">
        <f t="shared" ca="1" si="212"/>
        <v>0</v>
      </c>
      <c r="M198" s="1614">
        <f t="shared" ca="1" si="212"/>
        <v>0</v>
      </c>
      <c r="N198" s="1614">
        <f t="shared" ca="1" si="212"/>
        <v>0</v>
      </c>
      <c r="O198" s="1614">
        <f t="shared" ca="1" si="212"/>
        <v>0</v>
      </c>
      <c r="P198" s="1614">
        <f t="shared" ca="1" si="212"/>
        <v>0</v>
      </c>
      <c r="Q198" s="1614">
        <f t="shared" ca="1" si="212"/>
        <v>0</v>
      </c>
      <c r="R198" s="1614">
        <f t="shared" ref="R198:Y198" ca="1" si="234">IF(ISNUMBER($B198),$B198*R106/1000,0)</f>
        <v>0</v>
      </c>
      <c r="S198" s="1614">
        <f t="shared" ca="1" si="234"/>
        <v>0</v>
      </c>
      <c r="T198" s="1614">
        <f t="shared" ca="1" si="234"/>
        <v>0</v>
      </c>
      <c r="U198" s="1614">
        <f t="shared" ca="1" si="234"/>
        <v>0</v>
      </c>
      <c r="V198" s="1614">
        <f t="shared" ca="1" si="234"/>
        <v>0</v>
      </c>
      <c r="W198" s="1614">
        <f t="shared" ca="1" si="234"/>
        <v>0</v>
      </c>
      <c r="X198" s="1614">
        <f t="shared" ca="1" si="234"/>
        <v>0</v>
      </c>
      <c r="Y198" s="1625">
        <f t="shared" ca="1" si="234"/>
        <v>0</v>
      </c>
      <c r="Z198" s="1565"/>
      <c r="AA198" s="1613">
        <f t="shared" ca="1" si="214"/>
        <v>0</v>
      </c>
      <c r="AB198" s="1613">
        <f t="shared" ca="1" si="214"/>
        <v>0</v>
      </c>
      <c r="AC198" s="1613">
        <f t="shared" ca="1" si="214"/>
        <v>0</v>
      </c>
      <c r="AD198" s="1613">
        <f t="shared" ref="AD198:AM198" ca="1" si="235">IF(ISNUMBER($B198),$B198*AD106/1000,0)</f>
        <v>0</v>
      </c>
      <c r="AE198" s="1613">
        <f t="shared" ca="1" si="235"/>
        <v>0</v>
      </c>
      <c r="AF198" s="1613">
        <f t="shared" ca="1" si="235"/>
        <v>0</v>
      </c>
      <c r="AG198" s="1613">
        <f t="shared" ca="1" si="235"/>
        <v>0</v>
      </c>
      <c r="AH198" s="1613">
        <f t="shared" ca="1" si="235"/>
        <v>0</v>
      </c>
      <c r="AI198" s="1613">
        <f t="shared" ca="1" si="235"/>
        <v>0</v>
      </c>
      <c r="AJ198" s="1613">
        <f t="shared" ca="1" si="235"/>
        <v>0</v>
      </c>
      <c r="AK198" s="1613">
        <f t="shared" ca="1" si="235"/>
        <v>0</v>
      </c>
      <c r="AL198" s="1613">
        <f t="shared" ca="1" si="235"/>
        <v>0</v>
      </c>
      <c r="AM198" s="1613">
        <f t="shared" ca="1" si="235"/>
        <v>0</v>
      </c>
      <c r="AN198" s="1486"/>
      <c r="AO198" s="1612">
        <f t="shared" ca="1" si="233"/>
        <v>0</v>
      </c>
      <c r="AP198" s="1614">
        <f t="shared" ca="1" si="217"/>
        <v>0</v>
      </c>
      <c r="AQ198" s="1614">
        <f t="shared" ca="1" si="217"/>
        <v>0</v>
      </c>
      <c r="AR198" s="1614">
        <f t="shared" ca="1" si="217"/>
        <v>0</v>
      </c>
      <c r="AS198" s="1614">
        <f t="shared" ca="1" si="233"/>
        <v>0</v>
      </c>
      <c r="AT198" s="1614">
        <f t="shared" ca="1" si="233"/>
        <v>0</v>
      </c>
      <c r="AU198" s="1614">
        <f t="shared" ca="1" si="233"/>
        <v>0</v>
      </c>
      <c r="AV198" s="1614">
        <f t="shared" ca="1" si="233"/>
        <v>0</v>
      </c>
      <c r="AW198" s="1614">
        <f t="shared" ca="1" si="233"/>
        <v>0</v>
      </c>
      <c r="AX198" s="1614">
        <f t="shared" ca="1" si="233"/>
        <v>0</v>
      </c>
      <c r="AY198" s="1614">
        <f t="shared" ca="1" si="233"/>
        <v>0</v>
      </c>
      <c r="AZ198" s="1614">
        <f t="shared" ca="1" si="233"/>
        <v>0</v>
      </c>
      <c r="BA198" s="1614">
        <f t="shared" ca="1" si="233"/>
        <v>0</v>
      </c>
      <c r="BB198" s="1614">
        <f t="shared" ca="1" si="233"/>
        <v>0</v>
      </c>
      <c r="BC198" s="1614">
        <f t="shared" ca="1" si="233"/>
        <v>0</v>
      </c>
      <c r="BD198" s="1614">
        <f t="shared" ca="1" si="233"/>
        <v>0</v>
      </c>
      <c r="BE198" s="1614">
        <f t="shared" ca="1" si="233"/>
        <v>0</v>
      </c>
      <c r="BF198" s="1614">
        <f t="shared" ca="1" si="233"/>
        <v>0</v>
      </c>
      <c r="BG198" s="1614">
        <f t="shared" ca="1" si="233"/>
        <v>0</v>
      </c>
      <c r="BH198" s="1614">
        <f t="shared" ca="1" si="233"/>
        <v>0</v>
      </c>
      <c r="BI198" s="1614">
        <f t="shared" ca="1" si="233"/>
        <v>0</v>
      </c>
      <c r="BJ198" s="1614">
        <f t="shared" ca="1" si="233"/>
        <v>0</v>
      </c>
      <c r="BK198" s="1614">
        <f t="shared" ca="1" si="233"/>
        <v>0</v>
      </c>
      <c r="BL198" s="1614">
        <f t="shared" ca="1" si="233"/>
        <v>0</v>
      </c>
      <c r="BM198" s="1614">
        <f t="shared" ca="1" si="233"/>
        <v>0</v>
      </c>
      <c r="BN198" s="1614">
        <f t="shared" ca="1" si="233"/>
        <v>0</v>
      </c>
      <c r="BO198" s="1614">
        <f t="shared" ca="1" si="233"/>
        <v>0</v>
      </c>
      <c r="BP198" s="1614">
        <f t="shared" ca="1" si="233"/>
        <v>0</v>
      </c>
      <c r="BQ198" s="1614">
        <f t="shared" ca="1" si="233"/>
        <v>0</v>
      </c>
      <c r="BR198" s="1614">
        <f t="shared" ca="1" si="233"/>
        <v>0</v>
      </c>
      <c r="BS198" s="1614">
        <f t="shared" ca="1" si="233"/>
        <v>0</v>
      </c>
      <c r="BT198" s="1614">
        <f t="shared" ca="1" si="233"/>
        <v>0</v>
      </c>
      <c r="BU198" s="1614">
        <f t="shared" ca="1" si="233"/>
        <v>0</v>
      </c>
      <c r="BV198" s="1614">
        <f t="shared" ca="1" si="233"/>
        <v>0</v>
      </c>
      <c r="BW198" s="1614">
        <f t="shared" ca="1" si="233"/>
        <v>0</v>
      </c>
      <c r="BX198" s="1614">
        <f t="shared" ca="1" si="233"/>
        <v>0</v>
      </c>
      <c r="BY198" s="1614">
        <f t="shared" ca="1" si="233"/>
        <v>0</v>
      </c>
      <c r="BZ198" s="1614">
        <f t="shared" ca="1" si="233"/>
        <v>0</v>
      </c>
      <c r="CA198" s="1614">
        <f t="shared" ca="1" si="233"/>
        <v>0</v>
      </c>
      <c r="CB198" s="1614">
        <f t="shared" ca="1" si="233"/>
        <v>0</v>
      </c>
      <c r="CC198" s="1614">
        <f t="shared" ca="1" si="233"/>
        <v>0</v>
      </c>
      <c r="CD198" s="1614">
        <f t="shared" ca="1" si="233"/>
        <v>0</v>
      </c>
      <c r="CE198" s="1614">
        <f t="shared" ca="1" si="233"/>
        <v>0</v>
      </c>
      <c r="CF198" s="1614">
        <f t="shared" ca="1" si="233"/>
        <v>0</v>
      </c>
      <c r="CG198" s="1614">
        <f t="shared" ca="1" si="233"/>
        <v>0</v>
      </c>
      <c r="CH198" s="1614">
        <f t="shared" ca="1" si="233"/>
        <v>0</v>
      </c>
      <c r="CI198" s="1615">
        <f t="shared" ca="1" si="233"/>
        <v>0</v>
      </c>
      <c r="CM198" s="446"/>
      <c r="CN198" s="447"/>
      <c r="CO198" s="447"/>
      <c r="CP198" s="447"/>
      <c r="CQ198" s="447"/>
      <c r="CR198" s="447"/>
      <c r="CS198" s="447"/>
      <c r="CT198" s="447"/>
      <c r="CU198" s="447"/>
      <c r="CV198" s="447"/>
      <c r="CW198" s="448"/>
    </row>
    <row r="199" spans="1:101" s="939" customFormat="1" ht="15.75" customHeight="1" x14ac:dyDescent="0.25">
      <c r="A199" s="1028" t="str">
        <f t="shared" si="218"/>
        <v/>
      </c>
      <c r="B199" s="1029" t="str">
        <f t="shared" ca="1" si="210"/>
        <v xml:space="preserve"> </v>
      </c>
      <c r="C199" s="1611">
        <f t="shared" ca="1" si="211"/>
        <v>0</v>
      </c>
      <c r="D199" s="1612">
        <f t="shared" ca="1" si="219"/>
        <v>0</v>
      </c>
      <c r="E199" s="1613">
        <f t="shared" ca="1" si="219"/>
        <v>0</v>
      </c>
      <c r="F199" s="1613">
        <f t="shared" ca="1" si="219"/>
        <v>0</v>
      </c>
      <c r="G199" s="1613">
        <f t="shared" ca="1" si="219"/>
        <v>0</v>
      </c>
      <c r="H199" s="1613">
        <f t="shared" ca="1" si="219"/>
        <v>0</v>
      </c>
      <c r="I199" s="1613">
        <f t="shared" ca="1" si="219"/>
        <v>0</v>
      </c>
      <c r="J199" s="1613">
        <f t="shared" ca="1" si="219"/>
        <v>0</v>
      </c>
      <c r="K199" s="1613">
        <f t="shared" ca="1" si="212"/>
        <v>0</v>
      </c>
      <c r="L199" s="1613">
        <f t="shared" ca="1" si="212"/>
        <v>0</v>
      </c>
      <c r="M199" s="1614">
        <f t="shared" ca="1" si="212"/>
        <v>0</v>
      </c>
      <c r="N199" s="1614">
        <f t="shared" ca="1" si="212"/>
        <v>0</v>
      </c>
      <c r="O199" s="1614">
        <f t="shared" ca="1" si="212"/>
        <v>0</v>
      </c>
      <c r="P199" s="1614">
        <f t="shared" ca="1" si="212"/>
        <v>0</v>
      </c>
      <c r="Q199" s="1614">
        <f t="shared" ca="1" si="212"/>
        <v>0</v>
      </c>
      <c r="R199" s="1614">
        <f t="shared" ref="R199:Y199" ca="1" si="236">IF(ISNUMBER($B199),$B199*R107/1000,0)</f>
        <v>0</v>
      </c>
      <c r="S199" s="1614">
        <f t="shared" ca="1" si="236"/>
        <v>0</v>
      </c>
      <c r="T199" s="1614">
        <f t="shared" ca="1" si="236"/>
        <v>0</v>
      </c>
      <c r="U199" s="1614">
        <f t="shared" ca="1" si="236"/>
        <v>0</v>
      </c>
      <c r="V199" s="1614">
        <f t="shared" ca="1" si="236"/>
        <v>0</v>
      </c>
      <c r="W199" s="1614">
        <f t="shared" ca="1" si="236"/>
        <v>0</v>
      </c>
      <c r="X199" s="1614">
        <f t="shared" ca="1" si="236"/>
        <v>0</v>
      </c>
      <c r="Y199" s="1625">
        <f t="shared" ca="1" si="236"/>
        <v>0</v>
      </c>
      <c r="Z199" s="1565"/>
      <c r="AA199" s="1613">
        <f t="shared" ca="1" si="214"/>
        <v>0</v>
      </c>
      <c r="AB199" s="1613">
        <f t="shared" ca="1" si="214"/>
        <v>0</v>
      </c>
      <c r="AC199" s="1613">
        <f t="shared" ca="1" si="214"/>
        <v>0</v>
      </c>
      <c r="AD199" s="1613">
        <f t="shared" ref="AD199:AM199" ca="1" si="237">IF(ISNUMBER($B199),$B199*AD107/1000,0)</f>
        <v>0</v>
      </c>
      <c r="AE199" s="1613">
        <f t="shared" ca="1" si="237"/>
        <v>0</v>
      </c>
      <c r="AF199" s="1613">
        <f t="shared" ca="1" si="237"/>
        <v>0</v>
      </c>
      <c r="AG199" s="1613">
        <f t="shared" ca="1" si="237"/>
        <v>0</v>
      </c>
      <c r="AH199" s="1613">
        <f t="shared" ca="1" si="237"/>
        <v>0</v>
      </c>
      <c r="AI199" s="1613">
        <f t="shared" ca="1" si="237"/>
        <v>0</v>
      </c>
      <c r="AJ199" s="1613">
        <f t="shared" ca="1" si="237"/>
        <v>0</v>
      </c>
      <c r="AK199" s="1613">
        <f t="shared" ca="1" si="237"/>
        <v>0</v>
      </c>
      <c r="AL199" s="1613">
        <f t="shared" ca="1" si="237"/>
        <v>0</v>
      </c>
      <c r="AM199" s="1613">
        <f t="shared" ca="1" si="237"/>
        <v>0</v>
      </c>
      <c r="AN199" s="1486"/>
      <c r="AO199" s="1612">
        <f t="shared" ca="1" si="233"/>
        <v>0</v>
      </c>
      <c r="AP199" s="1614">
        <f t="shared" ca="1" si="217"/>
        <v>0</v>
      </c>
      <c r="AQ199" s="1614">
        <f t="shared" ca="1" si="217"/>
        <v>0</v>
      </c>
      <c r="AR199" s="1614">
        <f t="shared" ca="1" si="217"/>
        <v>0</v>
      </c>
      <c r="AS199" s="1614">
        <f t="shared" ca="1" si="233"/>
        <v>0</v>
      </c>
      <c r="AT199" s="1614">
        <f t="shared" ca="1" si="233"/>
        <v>0</v>
      </c>
      <c r="AU199" s="1614">
        <f t="shared" ca="1" si="233"/>
        <v>0</v>
      </c>
      <c r="AV199" s="1614">
        <f t="shared" ca="1" si="233"/>
        <v>0</v>
      </c>
      <c r="AW199" s="1614">
        <f t="shared" ca="1" si="233"/>
        <v>0</v>
      </c>
      <c r="AX199" s="1614">
        <f t="shared" ca="1" si="233"/>
        <v>0</v>
      </c>
      <c r="AY199" s="1614">
        <f t="shared" ca="1" si="233"/>
        <v>0</v>
      </c>
      <c r="AZ199" s="1614">
        <f t="shared" ca="1" si="233"/>
        <v>0</v>
      </c>
      <c r="BA199" s="1614">
        <f t="shared" ca="1" si="233"/>
        <v>0</v>
      </c>
      <c r="BB199" s="1614">
        <f t="shared" ca="1" si="233"/>
        <v>0</v>
      </c>
      <c r="BC199" s="1614">
        <f t="shared" ca="1" si="233"/>
        <v>0</v>
      </c>
      <c r="BD199" s="1614">
        <f t="shared" ca="1" si="233"/>
        <v>0</v>
      </c>
      <c r="BE199" s="1614">
        <f t="shared" ca="1" si="233"/>
        <v>0</v>
      </c>
      <c r="BF199" s="1614">
        <f t="shared" ca="1" si="233"/>
        <v>0</v>
      </c>
      <c r="BG199" s="1614">
        <f t="shared" ca="1" si="233"/>
        <v>0</v>
      </c>
      <c r="BH199" s="1614">
        <f t="shared" ca="1" si="233"/>
        <v>0</v>
      </c>
      <c r="BI199" s="1614">
        <f t="shared" ca="1" si="233"/>
        <v>0</v>
      </c>
      <c r="BJ199" s="1614">
        <f t="shared" ca="1" si="233"/>
        <v>0</v>
      </c>
      <c r="BK199" s="1614">
        <f t="shared" ca="1" si="233"/>
        <v>0</v>
      </c>
      <c r="BL199" s="1614">
        <f t="shared" ca="1" si="233"/>
        <v>0</v>
      </c>
      <c r="BM199" s="1614">
        <f t="shared" ca="1" si="233"/>
        <v>0</v>
      </c>
      <c r="BN199" s="1614">
        <f t="shared" ca="1" si="233"/>
        <v>0</v>
      </c>
      <c r="BO199" s="1614">
        <f t="shared" ca="1" si="233"/>
        <v>0</v>
      </c>
      <c r="BP199" s="1614">
        <f t="shared" ca="1" si="233"/>
        <v>0</v>
      </c>
      <c r="BQ199" s="1614">
        <f t="shared" ca="1" si="233"/>
        <v>0</v>
      </c>
      <c r="BR199" s="1614">
        <f t="shared" ca="1" si="233"/>
        <v>0</v>
      </c>
      <c r="BS199" s="1614">
        <f t="shared" ca="1" si="233"/>
        <v>0</v>
      </c>
      <c r="BT199" s="1614">
        <f t="shared" ca="1" si="233"/>
        <v>0</v>
      </c>
      <c r="BU199" s="1614">
        <f t="shared" ca="1" si="233"/>
        <v>0</v>
      </c>
      <c r="BV199" s="1614">
        <f t="shared" ca="1" si="233"/>
        <v>0</v>
      </c>
      <c r="BW199" s="1614">
        <f t="shared" ca="1" si="233"/>
        <v>0</v>
      </c>
      <c r="BX199" s="1614">
        <f t="shared" ca="1" si="233"/>
        <v>0</v>
      </c>
      <c r="BY199" s="1614">
        <f t="shared" ca="1" si="233"/>
        <v>0</v>
      </c>
      <c r="BZ199" s="1614">
        <f t="shared" ca="1" si="233"/>
        <v>0</v>
      </c>
      <c r="CA199" s="1614">
        <f t="shared" ca="1" si="233"/>
        <v>0</v>
      </c>
      <c r="CB199" s="1614">
        <f t="shared" ca="1" si="233"/>
        <v>0</v>
      </c>
      <c r="CC199" s="1614">
        <f t="shared" ca="1" si="233"/>
        <v>0</v>
      </c>
      <c r="CD199" s="1614">
        <f t="shared" ca="1" si="233"/>
        <v>0</v>
      </c>
      <c r="CE199" s="1614">
        <f t="shared" ca="1" si="233"/>
        <v>0</v>
      </c>
      <c r="CF199" s="1614">
        <f t="shared" ca="1" si="233"/>
        <v>0</v>
      </c>
      <c r="CG199" s="1614">
        <f t="shared" ca="1" si="233"/>
        <v>0</v>
      </c>
      <c r="CH199" s="1614">
        <f t="shared" ca="1" si="233"/>
        <v>0</v>
      </c>
      <c r="CI199" s="1615">
        <f t="shared" ca="1" si="233"/>
        <v>0</v>
      </c>
      <c r="CM199" s="446"/>
      <c r="CN199" s="447"/>
      <c r="CO199" s="447"/>
      <c r="CP199" s="447"/>
      <c r="CQ199" s="447"/>
      <c r="CR199" s="447"/>
      <c r="CS199" s="447"/>
      <c r="CT199" s="447"/>
      <c r="CU199" s="447"/>
      <c r="CV199" s="447"/>
      <c r="CW199" s="448"/>
    </row>
    <row r="200" spans="1:101" s="939" customFormat="1" ht="15.75" customHeight="1" x14ac:dyDescent="0.25">
      <c r="A200" s="1028" t="str">
        <f t="shared" si="218"/>
        <v/>
      </c>
      <c r="B200" s="1029" t="str">
        <f t="shared" ca="1" si="210"/>
        <v xml:space="preserve"> </v>
      </c>
      <c r="C200" s="1611">
        <f t="shared" ca="1" si="211"/>
        <v>0</v>
      </c>
      <c r="D200" s="1612">
        <f t="shared" ca="1" si="219"/>
        <v>0</v>
      </c>
      <c r="E200" s="1613">
        <f t="shared" ca="1" si="219"/>
        <v>0</v>
      </c>
      <c r="F200" s="1613">
        <f t="shared" ca="1" si="219"/>
        <v>0</v>
      </c>
      <c r="G200" s="1613">
        <f t="shared" ca="1" si="219"/>
        <v>0</v>
      </c>
      <c r="H200" s="1613">
        <f t="shared" ca="1" si="219"/>
        <v>0</v>
      </c>
      <c r="I200" s="1613">
        <f t="shared" ca="1" si="219"/>
        <v>0</v>
      </c>
      <c r="J200" s="1613">
        <f t="shared" ca="1" si="219"/>
        <v>0</v>
      </c>
      <c r="K200" s="1613">
        <f t="shared" ca="1" si="212"/>
        <v>0</v>
      </c>
      <c r="L200" s="1613">
        <f t="shared" ca="1" si="212"/>
        <v>0</v>
      </c>
      <c r="M200" s="1614">
        <f t="shared" ca="1" si="212"/>
        <v>0</v>
      </c>
      <c r="N200" s="1614">
        <f t="shared" ca="1" si="212"/>
        <v>0</v>
      </c>
      <c r="O200" s="1614">
        <f t="shared" ca="1" si="212"/>
        <v>0</v>
      </c>
      <c r="P200" s="1614">
        <f t="shared" ca="1" si="212"/>
        <v>0</v>
      </c>
      <c r="Q200" s="1614">
        <f t="shared" ca="1" si="212"/>
        <v>0</v>
      </c>
      <c r="R200" s="1614">
        <f t="shared" ref="R200:Y200" ca="1" si="238">IF(ISNUMBER($B200),$B200*R108/1000,0)</f>
        <v>0</v>
      </c>
      <c r="S200" s="1614">
        <f t="shared" ca="1" si="238"/>
        <v>0</v>
      </c>
      <c r="T200" s="1614">
        <f t="shared" ca="1" si="238"/>
        <v>0</v>
      </c>
      <c r="U200" s="1614">
        <f t="shared" ca="1" si="238"/>
        <v>0</v>
      </c>
      <c r="V200" s="1614">
        <f t="shared" ca="1" si="238"/>
        <v>0</v>
      </c>
      <c r="W200" s="1614">
        <f t="shared" ca="1" si="238"/>
        <v>0</v>
      </c>
      <c r="X200" s="1614">
        <f t="shared" ca="1" si="238"/>
        <v>0</v>
      </c>
      <c r="Y200" s="1625">
        <f t="shared" ca="1" si="238"/>
        <v>0</v>
      </c>
      <c r="Z200" s="1565"/>
      <c r="AA200" s="1613">
        <f t="shared" ca="1" si="214"/>
        <v>0</v>
      </c>
      <c r="AB200" s="1613">
        <f t="shared" ca="1" si="214"/>
        <v>0</v>
      </c>
      <c r="AC200" s="1613">
        <f t="shared" ca="1" si="214"/>
        <v>0</v>
      </c>
      <c r="AD200" s="1613">
        <f t="shared" ref="AD200:AM200" ca="1" si="239">IF(ISNUMBER($B200),$B200*AD108/1000,0)</f>
        <v>0</v>
      </c>
      <c r="AE200" s="1613">
        <f t="shared" ca="1" si="239"/>
        <v>0</v>
      </c>
      <c r="AF200" s="1613">
        <f t="shared" ca="1" si="239"/>
        <v>0</v>
      </c>
      <c r="AG200" s="1613">
        <f t="shared" ca="1" si="239"/>
        <v>0</v>
      </c>
      <c r="AH200" s="1613">
        <f t="shared" ca="1" si="239"/>
        <v>0</v>
      </c>
      <c r="AI200" s="1613">
        <f t="shared" ca="1" si="239"/>
        <v>0</v>
      </c>
      <c r="AJ200" s="1613">
        <f t="shared" ca="1" si="239"/>
        <v>0</v>
      </c>
      <c r="AK200" s="1613">
        <f t="shared" ca="1" si="239"/>
        <v>0</v>
      </c>
      <c r="AL200" s="1613">
        <f t="shared" ca="1" si="239"/>
        <v>0</v>
      </c>
      <c r="AM200" s="1613">
        <f t="shared" ca="1" si="239"/>
        <v>0</v>
      </c>
      <c r="AN200" s="1486"/>
      <c r="AO200" s="1612">
        <f t="shared" ca="1" si="233"/>
        <v>0</v>
      </c>
      <c r="AP200" s="1614">
        <f t="shared" ca="1" si="217"/>
        <v>0</v>
      </c>
      <c r="AQ200" s="1614">
        <f t="shared" ca="1" si="217"/>
        <v>0</v>
      </c>
      <c r="AR200" s="1614">
        <f t="shared" ca="1" si="217"/>
        <v>0</v>
      </c>
      <c r="AS200" s="1614">
        <f t="shared" ca="1" si="233"/>
        <v>0</v>
      </c>
      <c r="AT200" s="1614">
        <f t="shared" ca="1" si="233"/>
        <v>0</v>
      </c>
      <c r="AU200" s="1614">
        <f t="shared" ca="1" si="233"/>
        <v>0</v>
      </c>
      <c r="AV200" s="1614">
        <f t="shared" ca="1" si="233"/>
        <v>0</v>
      </c>
      <c r="AW200" s="1614">
        <f t="shared" ca="1" si="233"/>
        <v>0</v>
      </c>
      <c r="AX200" s="1614">
        <f t="shared" ca="1" si="233"/>
        <v>0</v>
      </c>
      <c r="AY200" s="1614">
        <f t="shared" ca="1" si="233"/>
        <v>0</v>
      </c>
      <c r="AZ200" s="1614">
        <f t="shared" ca="1" si="233"/>
        <v>0</v>
      </c>
      <c r="BA200" s="1614">
        <f t="shared" ca="1" si="233"/>
        <v>0</v>
      </c>
      <c r="BB200" s="1614">
        <f t="shared" ca="1" si="233"/>
        <v>0</v>
      </c>
      <c r="BC200" s="1614">
        <f t="shared" ca="1" si="233"/>
        <v>0</v>
      </c>
      <c r="BD200" s="1614">
        <f t="shared" ca="1" si="233"/>
        <v>0</v>
      </c>
      <c r="BE200" s="1614">
        <f t="shared" ca="1" si="233"/>
        <v>0</v>
      </c>
      <c r="BF200" s="1614">
        <f t="shared" ca="1" si="233"/>
        <v>0</v>
      </c>
      <c r="BG200" s="1614">
        <f t="shared" ca="1" si="233"/>
        <v>0</v>
      </c>
      <c r="BH200" s="1614">
        <f t="shared" ca="1" si="233"/>
        <v>0</v>
      </c>
      <c r="BI200" s="1614">
        <f t="shared" ca="1" si="233"/>
        <v>0</v>
      </c>
      <c r="BJ200" s="1614">
        <f t="shared" ca="1" si="233"/>
        <v>0</v>
      </c>
      <c r="BK200" s="1614">
        <f t="shared" ca="1" si="233"/>
        <v>0</v>
      </c>
      <c r="BL200" s="1614">
        <f t="shared" ca="1" si="233"/>
        <v>0</v>
      </c>
      <c r="BM200" s="1614">
        <f t="shared" ca="1" si="233"/>
        <v>0</v>
      </c>
      <c r="BN200" s="1614">
        <f t="shared" ca="1" si="233"/>
        <v>0</v>
      </c>
      <c r="BO200" s="1614">
        <f t="shared" ca="1" si="233"/>
        <v>0</v>
      </c>
      <c r="BP200" s="1614">
        <f t="shared" ca="1" si="233"/>
        <v>0</v>
      </c>
      <c r="BQ200" s="1614">
        <f t="shared" ca="1" si="233"/>
        <v>0</v>
      </c>
      <c r="BR200" s="1614">
        <f t="shared" ca="1" si="233"/>
        <v>0</v>
      </c>
      <c r="BS200" s="1614">
        <f t="shared" ca="1" si="233"/>
        <v>0</v>
      </c>
      <c r="BT200" s="1614">
        <f t="shared" ca="1" si="233"/>
        <v>0</v>
      </c>
      <c r="BU200" s="1614">
        <f t="shared" ca="1" si="233"/>
        <v>0</v>
      </c>
      <c r="BV200" s="1614">
        <f t="shared" ca="1" si="233"/>
        <v>0</v>
      </c>
      <c r="BW200" s="1614">
        <f t="shared" ca="1" si="233"/>
        <v>0</v>
      </c>
      <c r="BX200" s="1614">
        <f t="shared" ca="1" si="233"/>
        <v>0</v>
      </c>
      <c r="BY200" s="1614">
        <f t="shared" ca="1" si="233"/>
        <v>0</v>
      </c>
      <c r="BZ200" s="1614">
        <f t="shared" ca="1" si="233"/>
        <v>0</v>
      </c>
      <c r="CA200" s="1614">
        <f t="shared" ca="1" si="233"/>
        <v>0</v>
      </c>
      <c r="CB200" s="1614">
        <f t="shared" ca="1" si="233"/>
        <v>0</v>
      </c>
      <c r="CC200" s="1614">
        <f t="shared" ca="1" si="233"/>
        <v>0</v>
      </c>
      <c r="CD200" s="1614">
        <f t="shared" ca="1" si="233"/>
        <v>0</v>
      </c>
      <c r="CE200" s="1614">
        <f t="shared" ca="1" si="233"/>
        <v>0</v>
      </c>
      <c r="CF200" s="1614">
        <f t="shared" ca="1" si="233"/>
        <v>0</v>
      </c>
      <c r="CG200" s="1614">
        <f t="shared" ca="1" si="233"/>
        <v>0</v>
      </c>
      <c r="CH200" s="1614">
        <f t="shared" ca="1" si="233"/>
        <v>0</v>
      </c>
      <c r="CI200" s="1615">
        <f t="shared" ca="1" si="233"/>
        <v>0</v>
      </c>
      <c r="CM200" s="446"/>
      <c r="CN200" s="447"/>
      <c r="CO200" s="447"/>
      <c r="CP200" s="447"/>
      <c r="CQ200" s="447"/>
      <c r="CR200" s="447"/>
      <c r="CS200" s="447"/>
      <c r="CT200" s="447"/>
      <c r="CU200" s="447"/>
      <c r="CV200" s="447"/>
      <c r="CW200" s="448"/>
    </row>
    <row r="201" spans="1:101" s="939" customFormat="1" ht="15.75" customHeight="1" x14ac:dyDescent="0.25">
      <c r="A201" s="1028" t="str">
        <f t="shared" si="218"/>
        <v/>
      </c>
      <c r="B201" s="1029" t="str">
        <f t="shared" ca="1" si="210"/>
        <v xml:space="preserve"> </v>
      </c>
      <c r="C201" s="1611">
        <f t="shared" ca="1" si="211"/>
        <v>0</v>
      </c>
      <c r="D201" s="1612">
        <f t="shared" ca="1" si="219"/>
        <v>0</v>
      </c>
      <c r="E201" s="1613">
        <f t="shared" ca="1" si="219"/>
        <v>0</v>
      </c>
      <c r="F201" s="1613">
        <f t="shared" ca="1" si="219"/>
        <v>0</v>
      </c>
      <c r="G201" s="1613">
        <f t="shared" ca="1" si="219"/>
        <v>0</v>
      </c>
      <c r="H201" s="1613">
        <f t="shared" ca="1" si="219"/>
        <v>0</v>
      </c>
      <c r="I201" s="1613">
        <f t="shared" ca="1" si="219"/>
        <v>0</v>
      </c>
      <c r="J201" s="1613">
        <f t="shared" ca="1" si="219"/>
        <v>0</v>
      </c>
      <c r="K201" s="1613">
        <f t="shared" ca="1" si="212"/>
        <v>0</v>
      </c>
      <c r="L201" s="1613">
        <f t="shared" ca="1" si="212"/>
        <v>0</v>
      </c>
      <c r="M201" s="1614">
        <f t="shared" ca="1" si="212"/>
        <v>0</v>
      </c>
      <c r="N201" s="1614">
        <f t="shared" ca="1" si="212"/>
        <v>0</v>
      </c>
      <c r="O201" s="1614">
        <f t="shared" ca="1" si="212"/>
        <v>0</v>
      </c>
      <c r="P201" s="1614">
        <f t="shared" ca="1" si="212"/>
        <v>0</v>
      </c>
      <c r="Q201" s="1614">
        <f t="shared" ca="1" si="212"/>
        <v>0</v>
      </c>
      <c r="R201" s="1614">
        <f t="shared" ref="R201:Y201" ca="1" si="240">IF(ISNUMBER($B201),$B201*R109/1000,0)</f>
        <v>0</v>
      </c>
      <c r="S201" s="1614">
        <f t="shared" ca="1" si="240"/>
        <v>0</v>
      </c>
      <c r="T201" s="1614">
        <f t="shared" ca="1" si="240"/>
        <v>0</v>
      </c>
      <c r="U201" s="1614">
        <f t="shared" ca="1" si="240"/>
        <v>0</v>
      </c>
      <c r="V201" s="1614">
        <f t="shared" ca="1" si="240"/>
        <v>0</v>
      </c>
      <c r="W201" s="1614">
        <f t="shared" ca="1" si="240"/>
        <v>0</v>
      </c>
      <c r="X201" s="1614">
        <f t="shared" ca="1" si="240"/>
        <v>0</v>
      </c>
      <c r="Y201" s="1625">
        <f t="shared" ca="1" si="240"/>
        <v>0</v>
      </c>
      <c r="Z201" s="1565"/>
      <c r="AA201" s="1613">
        <f t="shared" ca="1" si="214"/>
        <v>0</v>
      </c>
      <c r="AB201" s="1613">
        <f t="shared" ca="1" si="214"/>
        <v>0</v>
      </c>
      <c r="AC201" s="1613">
        <f t="shared" ca="1" si="214"/>
        <v>0</v>
      </c>
      <c r="AD201" s="1613">
        <f t="shared" ref="AD201:AM201" ca="1" si="241">IF(ISNUMBER($B201),$B201*AD109/1000,0)</f>
        <v>0</v>
      </c>
      <c r="AE201" s="1613">
        <f t="shared" ca="1" si="241"/>
        <v>0</v>
      </c>
      <c r="AF201" s="1613">
        <f t="shared" ca="1" si="241"/>
        <v>0</v>
      </c>
      <c r="AG201" s="1613">
        <f t="shared" ca="1" si="241"/>
        <v>0</v>
      </c>
      <c r="AH201" s="1613">
        <f t="shared" ca="1" si="241"/>
        <v>0</v>
      </c>
      <c r="AI201" s="1613">
        <f t="shared" ca="1" si="241"/>
        <v>0</v>
      </c>
      <c r="AJ201" s="1613">
        <f t="shared" ca="1" si="241"/>
        <v>0</v>
      </c>
      <c r="AK201" s="1613">
        <f t="shared" ca="1" si="241"/>
        <v>0</v>
      </c>
      <c r="AL201" s="1613">
        <f t="shared" ca="1" si="241"/>
        <v>0</v>
      </c>
      <c r="AM201" s="1613">
        <f t="shared" ca="1" si="241"/>
        <v>0</v>
      </c>
      <c r="AN201" s="1486"/>
      <c r="AO201" s="1612">
        <f t="shared" ca="1" si="233"/>
        <v>0</v>
      </c>
      <c r="AP201" s="1614">
        <f t="shared" ca="1" si="217"/>
        <v>0</v>
      </c>
      <c r="AQ201" s="1614">
        <f t="shared" ca="1" si="217"/>
        <v>0</v>
      </c>
      <c r="AR201" s="1614">
        <f t="shared" ca="1" si="217"/>
        <v>0</v>
      </c>
      <c r="AS201" s="1614">
        <f t="shared" ca="1" si="233"/>
        <v>0</v>
      </c>
      <c r="AT201" s="1614">
        <f t="shared" ca="1" si="233"/>
        <v>0</v>
      </c>
      <c r="AU201" s="1614">
        <f t="shared" ca="1" si="233"/>
        <v>0</v>
      </c>
      <c r="AV201" s="1614">
        <f t="shared" ca="1" si="233"/>
        <v>0</v>
      </c>
      <c r="AW201" s="1614">
        <f t="shared" ca="1" si="233"/>
        <v>0</v>
      </c>
      <c r="AX201" s="1614">
        <f t="shared" ca="1" si="233"/>
        <v>0</v>
      </c>
      <c r="AY201" s="1614">
        <f t="shared" ca="1" si="233"/>
        <v>0</v>
      </c>
      <c r="AZ201" s="1614">
        <f t="shared" ca="1" si="233"/>
        <v>0</v>
      </c>
      <c r="BA201" s="1614">
        <f t="shared" ca="1" si="233"/>
        <v>0</v>
      </c>
      <c r="BB201" s="1614">
        <f t="shared" ca="1" si="233"/>
        <v>0</v>
      </c>
      <c r="BC201" s="1614">
        <f t="shared" ca="1" si="233"/>
        <v>0</v>
      </c>
      <c r="BD201" s="1614">
        <f t="shared" ca="1" si="233"/>
        <v>0</v>
      </c>
      <c r="BE201" s="1614">
        <f t="shared" ca="1" si="233"/>
        <v>0</v>
      </c>
      <c r="BF201" s="1614">
        <f t="shared" ca="1" si="233"/>
        <v>0</v>
      </c>
      <c r="BG201" s="1614">
        <f t="shared" ca="1" si="233"/>
        <v>0</v>
      </c>
      <c r="BH201" s="1614">
        <f t="shared" ca="1" si="233"/>
        <v>0</v>
      </c>
      <c r="BI201" s="1614">
        <f t="shared" ca="1" si="233"/>
        <v>0</v>
      </c>
      <c r="BJ201" s="1614">
        <f t="shared" ca="1" si="233"/>
        <v>0</v>
      </c>
      <c r="BK201" s="1614">
        <f t="shared" ca="1" si="233"/>
        <v>0</v>
      </c>
      <c r="BL201" s="1614">
        <f t="shared" ca="1" si="233"/>
        <v>0</v>
      </c>
      <c r="BM201" s="1614">
        <f t="shared" ca="1" si="233"/>
        <v>0</v>
      </c>
      <c r="BN201" s="1614">
        <f t="shared" ca="1" si="233"/>
        <v>0</v>
      </c>
      <c r="BO201" s="1614">
        <f t="shared" ca="1" si="233"/>
        <v>0</v>
      </c>
      <c r="BP201" s="1614">
        <f t="shared" ca="1" si="233"/>
        <v>0</v>
      </c>
      <c r="BQ201" s="1614">
        <f t="shared" ca="1" si="233"/>
        <v>0</v>
      </c>
      <c r="BR201" s="1614">
        <f t="shared" ca="1" si="233"/>
        <v>0</v>
      </c>
      <c r="BS201" s="1614">
        <f t="shared" ca="1" si="233"/>
        <v>0</v>
      </c>
      <c r="BT201" s="1614">
        <f t="shared" ca="1" si="233"/>
        <v>0</v>
      </c>
      <c r="BU201" s="1614">
        <f t="shared" ca="1" si="233"/>
        <v>0</v>
      </c>
      <c r="BV201" s="1614">
        <f t="shared" ca="1" si="233"/>
        <v>0</v>
      </c>
      <c r="BW201" s="1614">
        <f t="shared" ca="1" si="233"/>
        <v>0</v>
      </c>
      <c r="BX201" s="1614">
        <f t="shared" ca="1" si="233"/>
        <v>0</v>
      </c>
      <c r="BY201" s="1614">
        <f t="shared" ca="1" si="233"/>
        <v>0</v>
      </c>
      <c r="BZ201" s="1614">
        <f t="shared" ca="1" si="233"/>
        <v>0</v>
      </c>
      <c r="CA201" s="1614">
        <f t="shared" ca="1" si="233"/>
        <v>0</v>
      </c>
      <c r="CB201" s="1614">
        <f t="shared" ca="1" si="233"/>
        <v>0</v>
      </c>
      <c r="CC201" s="1614">
        <f t="shared" ca="1" si="233"/>
        <v>0</v>
      </c>
      <c r="CD201" s="1614">
        <f t="shared" ca="1" si="233"/>
        <v>0</v>
      </c>
      <c r="CE201" s="1614">
        <f t="shared" ca="1" si="233"/>
        <v>0</v>
      </c>
      <c r="CF201" s="1614">
        <f t="shared" ca="1" si="233"/>
        <v>0</v>
      </c>
      <c r="CG201" s="1614">
        <f t="shared" ca="1" si="233"/>
        <v>0</v>
      </c>
      <c r="CH201" s="1614">
        <f t="shared" ca="1" si="233"/>
        <v>0</v>
      </c>
      <c r="CI201" s="1615">
        <f t="shared" ca="1" si="233"/>
        <v>0</v>
      </c>
      <c r="CM201" s="446"/>
      <c r="CN201" s="447"/>
      <c r="CO201" s="447"/>
      <c r="CP201" s="447"/>
      <c r="CQ201" s="447"/>
      <c r="CR201" s="447"/>
      <c r="CS201" s="447"/>
      <c r="CT201" s="447"/>
      <c r="CU201" s="447"/>
      <c r="CV201" s="447"/>
      <c r="CW201" s="448"/>
    </row>
    <row r="202" spans="1:101" s="939" customFormat="1" ht="15.75" customHeight="1" x14ac:dyDescent="0.25">
      <c r="A202" s="1028" t="str">
        <f t="shared" si="218"/>
        <v/>
      </c>
      <c r="B202" s="1029" t="str">
        <f t="shared" ca="1" si="210"/>
        <v xml:space="preserve"> </v>
      </c>
      <c r="C202" s="1611">
        <f t="shared" ca="1" si="211"/>
        <v>0</v>
      </c>
      <c r="D202" s="1612">
        <f t="shared" ca="1" si="219"/>
        <v>0</v>
      </c>
      <c r="E202" s="1613">
        <f t="shared" ca="1" si="219"/>
        <v>0</v>
      </c>
      <c r="F202" s="1613">
        <f t="shared" ca="1" si="219"/>
        <v>0</v>
      </c>
      <c r="G202" s="1613">
        <f t="shared" ca="1" si="219"/>
        <v>0</v>
      </c>
      <c r="H202" s="1613">
        <f t="shared" ca="1" si="219"/>
        <v>0</v>
      </c>
      <c r="I202" s="1613">
        <f t="shared" ca="1" si="219"/>
        <v>0</v>
      </c>
      <c r="J202" s="1613">
        <f t="shared" ca="1" si="219"/>
        <v>0</v>
      </c>
      <c r="K202" s="1613">
        <f t="shared" ca="1" si="212"/>
        <v>0</v>
      </c>
      <c r="L202" s="1613">
        <f t="shared" ca="1" si="212"/>
        <v>0</v>
      </c>
      <c r="M202" s="1614">
        <f t="shared" ca="1" si="212"/>
        <v>0</v>
      </c>
      <c r="N202" s="1614">
        <f t="shared" ca="1" si="212"/>
        <v>0</v>
      </c>
      <c r="O202" s="1614">
        <f t="shared" ca="1" si="212"/>
        <v>0</v>
      </c>
      <c r="P202" s="1614">
        <f t="shared" ca="1" si="212"/>
        <v>0</v>
      </c>
      <c r="Q202" s="1614">
        <f t="shared" ca="1" si="212"/>
        <v>0</v>
      </c>
      <c r="R202" s="1614">
        <f t="shared" ref="R202:Y202" ca="1" si="242">IF(ISNUMBER($B202),$B202*R110/1000,0)</f>
        <v>0</v>
      </c>
      <c r="S202" s="1614">
        <f t="shared" ca="1" si="242"/>
        <v>0</v>
      </c>
      <c r="T202" s="1614">
        <f t="shared" ca="1" si="242"/>
        <v>0</v>
      </c>
      <c r="U202" s="1614">
        <f t="shared" ca="1" si="242"/>
        <v>0</v>
      </c>
      <c r="V202" s="1614">
        <f t="shared" ca="1" si="242"/>
        <v>0</v>
      </c>
      <c r="W202" s="1614">
        <f t="shared" ca="1" si="242"/>
        <v>0</v>
      </c>
      <c r="X202" s="1614">
        <f t="shared" ca="1" si="242"/>
        <v>0</v>
      </c>
      <c r="Y202" s="1625">
        <f t="shared" ca="1" si="242"/>
        <v>0</v>
      </c>
      <c r="Z202" s="1565"/>
      <c r="AA202" s="1613">
        <f t="shared" ca="1" si="214"/>
        <v>0</v>
      </c>
      <c r="AB202" s="1613">
        <f t="shared" ca="1" si="214"/>
        <v>0</v>
      </c>
      <c r="AC202" s="1613">
        <f t="shared" ca="1" si="214"/>
        <v>0</v>
      </c>
      <c r="AD202" s="1613">
        <f t="shared" ref="AD202:AM202" ca="1" si="243">IF(ISNUMBER($B202),$B202*AD110/1000,0)</f>
        <v>0</v>
      </c>
      <c r="AE202" s="1613">
        <f t="shared" ca="1" si="243"/>
        <v>0</v>
      </c>
      <c r="AF202" s="1613">
        <f t="shared" ca="1" si="243"/>
        <v>0</v>
      </c>
      <c r="AG202" s="1613">
        <f t="shared" ca="1" si="243"/>
        <v>0</v>
      </c>
      <c r="AH202" s="1613">
        <f t="shared" ca="1" si="243"/>
        <v>0</v>
      </c>
      <c r="AI202" s="1613">
        <f t="shared" ca="1" si="243"/>
        <v>0</v>
      </c>
      <c r="AJ202" s="1613">
        <f t="shared" ca="1" si="243"/>
        <v>0</v>
      </c>
      <c r="AK202" s="1613">
        <f t="shared" ca="1" si="243"/>
        <v>0</v>
      </c>
      <c r="AL202" s="1613">
        <f t="shared" ca="1" si="243"/>
        <v>0</v>
      </c>
      <c r="AM202" s="1613">
        <f t="shared" ca="1" si="243"/>
        <v>0</v>
      </c>
      <c r="AN202" s="1486"/>
      <c r="AO202" s="1612">
        <f t="shared" ca="1" si="233"/>
        <v>0</v>
      </c>
      <c r="AP202" s="1614">
        <f t="shared" ca="1" si="217"/>
        <v>0</v>
      </c>
      <c r="AQ202" s="1614">
        <f t="shared" ca="1" si="217"/>
        <v>0</v>
      </c>
      <c r="AR202" s="1614">
        <f t="shared" ca="1" si="217"/>
        <v>0</v>
      </c>
      <c r="AS202" s="1614">
        <f t="shared" ca="1" si="233"/>
        <v>0</v>
      </c>
      <c r="AT202" s="1614">
        <f t="shared" ca="1" si="233"/>
        <v>0</v>
      </c>
      <c r="AU202" s="1614">
        <f t="shared" ca="1" si="233"/>
        <v>0</v>
      </c>
      <c r="AV202" s="1614">
        <f t="shared" ca="1" si="233"/>
        <v>0</v>
      </c>
      <c r="AW202" s="1614">
        <f t="shared" ca="1" si="233"/>
        <v>0</v>
      </c>
      <c r="AX202" s="1614">
        <f t="shared" ca="1" si="233"/>
        <v>0</v>
      </c>
      <c r="AY202" s="1614">
        <f t="shared" ca="1" si="233"/>
        <v>0</v>
      </c>
      <c r="AZ202" s="1614">
        <f t="shared" ca="1" si="233"/>
        <v>0</v>
      </c>
      <c r="BA202" s="1614">
        <f t="shared" ca="1" si="233"/>
        <v>0</v>
      </c>
      <c r="BB202" s="1614">
        <f t="shared" ca="1" si="233"/>
        <v>0</v>
      </c>
      <c r="BC202" s="1614">
        <f t="shared" ca="1" si="233"/>
        <v>0</v>
      </c>
      <c r="BD202" s="1614">
        <f t="shared" ca="1" si="233"/>
        <v>0</v>
      </c>
      <c r="BE202" s="1614">
        <f t="shared" ca="1" si="233"/>
        <v>0</v>
      </c>
      <c r="BF202" s="1614">
        <f t="shared" ca="1" si="233"/>
        <v>0</v>
      </c>
      <c r="BG202" s="1614">
        <f t="shared" ca="1" si="233"/>
        <v>0</v>
      </c>
      <c r="BH202" s="1614">
        <f t="shared" ca="1" si="233"/>
        <v>0</v>
      </c>
      <c r="BI202" s="1614">
        <f t="shared" ca="1" si="233"/>
        <v>0</v>
      </c>
      <c r="BJ202" s="1614">
        <f t="shared" ca="1" si="233"/>
        <v>0</v>
      </c>
      <c r="BK202" s="1614">
        <f t="shared" ca="1" si="233"/>
        <v>0</v>
      </c>
      <c r="BL202" s="1614">
        <f t="shared" ca="1" si="233"/>
        <v>0</v>
      </c>
      <c r="BM202" s="1614">
        <f t="shared" ca="1" si="233"/>
        <v>0</v>
      </c>
      <c r="BN202" s="1614">
        <f t="shared" ca="1" si="233"/>
        <v>0</v>
      </c>
      <c r="BO202" s="1614">
        <f t="shared" ca="1" si="233"/>
        <v>0</v>
      </c>
      <c r="BP202" s="1614">
        <f t="shared" ca="1" si="233"/>
        <v>0</v>
      </c>
      <c r="BQ202" s="1614">
        <f t="shared" ref="BQ202:CI202" ca="1" si="244">IF(ISNUMBER($B202),$B202*BQ110/1000,0)</f>
        <v>0</v>
      </c>
      <c r="BR202" s="1614">
        <f t="shared" ca="1" si="244"/>
        <v>0</v>
      </c>
      <c r="BS202" s="1614">
        <f t="shared" ca="1" si="244"/>
        <v>0</v>
      </c>
      <c r="BT202" s="1614">
        <f t="shared" ca="1" si="244"/>
        <v>0</v>
      </c>
      <c r="BU202" s="1614">
        <f t="shared" ca="1" si="244"/>
        <v>0</v>
      </c>
      <c r="BV202" s="1614">
        <f t="shared" ca="1" si="244"/>
        <v>0</v>
      </c>
      <c r="BW202" s="1614">
        <f t="shared" ca="1" si="244"/>
        <v>0</v>
      </c>
      <c r="BX202" s="1614">
        <f t="shared" ca="1" si="244"/>
        <v>0</v>
      </c>
      <c r="BY202" s="1614">
        <f t="shared" ca="1" si="244"/>
        <v>0</v>
      </c>
      <c r="BZ202" s="1614">
        <f t="shared" ca="1" si="244"/>
        <v>0</v>
      </c>
      <c r="CA202" s="1614">
        <f t="shared" ca="1" si="244"/>
        <v>0</v>
      </c>
      <c r="CB202" s="1614">
        <f t="shared" ca="1" si="244"/>
        <v>0</v>
      </c>
      <c r="CC202" s="1614">
        <f t="shared" ca="1" si="244"/>
        <v>0</v>
      </c>
      <c r="CD202" s="1614">
        <f t="shared" ca="1" si="244"/>
        <v>0</v>
      </c>
      <c r="CE202" s="1614">
        <f t="shared" ca="1" si="244"/>
        <v>0</v>
      </c>
      <c r="CF202" s="1614">
        <f t="shared" ca="1" si="244"/>
        <v>0</v>
      </c>
      <c r="CG202" s="1614">
        <f t="shared" ca="1" si="244"/>
        <v>0</v>
      </c>
      <c r="CH202" s="1614">
        <f t="shared" ca="1" si="244"/>
        <v>0</v>
      </c>
      <c r="CI202" s="1615">
        <f t="shared" ca="1" si="244"/>
        <v>0</v>
      </c>
      <c r="CM202" s="446"/>
      <c r="CN202" s="447"/>
      <c r="CO202" s="447"/>
      <c r="CP202" s="447"/>
      <c r="CQ202" s="447"/>
      <c r="CR202" s="447"/>
      <c r="CS202" s="447"/>
      <c r="CT202" s="447"/>
      <c r="CU202" s="447"/>
      <c r="CV202" s="447"/>
      <c r="CW202" s="448"/>
    </row>
    <row r="203" spans="1:101" s="939" customFormat="1" ht="15.75" customHeight="1" x14ac:dyDescent="0.25">
      <c r="A203" s="1028" t="str">
        <f t="shared" si="218"/>
        <v/>
      </c>
      <c r="B203" s="1029" t="str">
        <f t="shared" ca="1" si="210"/>
        <v xml:space="preserve"> </v>
      </c>
      <c r="C203" s="1611">
        <f t="shared" ca="1" si="211"/>
        <v>0</v>
      </c>
      <c r="D203" s="1612">
        <f t="shared" ca="1" si="219"/>
        <v>0</v>
      </c>
      <c r="E203" s="1613">
        <f t="shared" ca="1" si="219"/>
        <v>0</v>
      </c>
      <c r="F203" s="1613">
        <f t="shared" ca="1" si="219"/>
        <v>0</v>
      </c>
      <c r="G203" s="1613">
        <f t="shared" ca="1" si="219"/>
        <v>0</v>
      </c>
      <c r="H203" s="1613">
        <f t="shared" ca="1" si="219"/>
        <v>0</v>
      </c>
      <c r="I203" s="1613">
        <f t="shared" ca="1" si="219"/>
        <v>0</v>
      </c>
      <c r="J203" s="1613">
        <f t="shared" ca="1" si="219"/>
        <v>0</v>
      </c>
      <c r="K203" s="1613">
        <f t="shared" ca="1" si="212"/>
        <v>0</v>
      </c>
      <c r="L203" s="1613">
        <f t="shared" ca="1" si="212"/>
        <v>0</v>
      </c>
      <c r="M203" s="1614">
        <f t="shared" ca="1" si="212"/>
        <v>0</v>
      </c>
      <c r="N203" s="1614">
        <f t="shared" ca="1" si="212"/>
        <v>0</v>
      </c>
      <c r="O203" s="1614">
        <f t="shared" ca="1" si="212"/>
        <v>0</v>
      </c>
      <c r="P203" s="1614">
        <f t="shared" ca="1" si="212"/>
        <v>0</v>
      </c>
      <c r="Q203" s="1614">
        <f t="shared" ca="1" si="212"/>
        <v>0</v>
      </c>
      <c r="R203" s="1614">
        <f t="shared" ref="R203:Y203" ca="1" si="245">IF(ISNUMBER($B203),$B203*R111/1000,0)</f>
        <v>0</v>
      </c>
      <c r="S203" s="1614">
        <f t="shared" ca="1" si="245"/>
        <v>0</v>
      </c>
      <c r="T203" s="1614">
        <f t="shared" ca="1" si="245"/>
        <v>0</v>
      </c>
      <c r="U203" s="1614">
        <f t="shared" ca="1" si="245"/>
        <v>0</v>
      </c>
      <c r="V203" s="1614">
        <f t="shared" ca="1" si="245"/>
        <v>0</v>
      </c>
      <c r="W203" s="1614">
        <f t="shared" ca="1" si="245"/>
        <v>0</v>
      </c>
      <c r="X203" s="1614">
        <f t="shared" ca="1" si="245"/>
        <v>0</v>
      </c>
      <c r="Y203" s="1625">
        <f t="shared" ca="1" si="245"/>
        <v>0</v>
      </c>
      <c r="Z203" s="1565"/>
      <c r="AA203" s="1613">
        <f t="shared" ca="1" si="214"/>
        <v>0</v>
      </c>
      <c r="AB203" s="1613">
        <f t="shared" ca="1" si="214"/>
        <v>0</v>
      </c>
      <c r="AC203" s="1613">
        <f t="shared" ca="1" si="214"/>
        <v>0</v>
      </c>
      <c r="AD203" s="1613">
        <f t="shared" ref="AD203:AM203" ca="1" si="246">IF(ISNUMBER($B203),$B203*AD111/1000,0)</f>
        <v>0</v>
      </c>
      <c r="AE203" s="1613">
        <f t="shared" ca="1" si="246"/>
        <v>0</v>
      </c>
      <c r="AF203" s="1613">
        <f t="shared" ca="1" si="246"/>
        <v>0</v>
      </c>
      <c r="AG203" s="1613">
        <f t="shared" ca="1" si="246"/>
        <v>0</v>
      </c>
      <c r="AH203" s="1613">
        <f t="shared" ca="1" si="246"/>
        <v>0</v>
      </c>
      <c r="AI203" s="1613">
        <f t="shared" ca="1" si="246"/>
        <v>0</v>
      </c>
      <c r="AJ203" s="1613">
        <f t="shared" ca="1" si="246"/>
        <v>0</v>
      </c>
      <c r="AK203" s="1613">
        <f t="shared" ca="1" si="246"/>
        <v>0</v>
      </c>
      <c r="AL203" s="1613">
        <f t="shared" ca="1" si="246"/>
        <v>0</v>
      </c>
      <c r="AM203" s="1613">
        <f t="shared" ca="1" si="246"/>
        <v>0</v>
      </c>
      <c r="AN203" s="1486"/>
      <c r="AO203" s="1612">
        <f t="shared" ref="AO203:CI208" ca="1" si="247">IF(ISNUMBER($B203),$B203*AO111/1000,0)</f>
        <v>0</v>
      </c>
      <c r="AP203" s="1614">
        <f t="shared" ca="1" si="217"/>
        <v>0</v>
      </c>
      <c r="AQ203" s="1614">
        <f t="shared" ca="1" si="217"/>
        <v>0</v>
      </c>
      <c r="AR203" s="1614">
        <f t="shared" ca="1" si="217"/>
        <v>0</v>
      </c>
      <c r="AS203" s="1614">
        <f t="shared" ca="1" si="247"/>
        <v>0</v>
      </c>
      <c r="AT203" s="1614">
        <f t="shared" ca="1" si="247"/>
        <v>0</v>
      </c>
      <c r="AU203" s="1614">
        <f t="shared" ca="1" si="247"/>
        <v>0</v>
      </c>
      <c r="AV203" s="1614">
        <f t="shared" ca="1" si="247"/>
        <v>0</v>
      </c>
      <c r="AW203" s="1614">
        <f t="shared" ca="1" si="247"/>
        <v>0</v>
      </c>
      <c r="AX203" s="1614">
        <f t="shared" ca="1" si="247"/>
        <v>0</v>
      </c>
      <c r="AY203" s="1614">
        <f t="shared" ca="1" si="247"/>
        <v>0</v>
      </c>
      <c r="AZ203" s="1614">
        <f t="shared" ca="1" si="247"/>
        <v>0</v>
      </c>
      <c r="BA203" s="1614">
        <f t="shared" ca="1" si="247"/>
        <v>0</v>
      </c>
      <c r="BB203" s="1614">
        <f t="shared" ca="1" si="247"/>
        <v>0</v>
      </c>
      <c r="BC203" s="1614">
        <f t="shared" ca="1" si="247"/>
        <v>0</v>
      </c>
      <c r="BD203" s="1614">
        <f t="shared" ca="1" si="247"/>
        <v>0</v>
      </c>
      <c r="BE203" s="1614">
        <f t="shared" ca="1" si="247"/>
        <v>0</v>
      </c>
      <c r="BF203" s="1614">
        <f t="shared" ca="1" si="247"/>
        <v>0</v>
      </c>
      <c r="BG203" s="1614">
        <f t="shared" ca="1" si="247"/>
        <v>0</v>
      </c>
      <c r="BH203" s="1614">
        <f t="shared" ca="1" si="247"/>
        <v>0</v>
      </c>
      <c r="BI203" s="1614">
        <f t="shared" ca="1" si="247"/>
        <v>0</v>
      </c>
      <c r="BJ203" s="1614">
        <f t="shared" ca="1" si="247"/>
        <v>0</v>
      </c>
      <c r="BK203" s="1614">
        <f t="shared" ca="1" si="247"/>
        <v>0</v>
      </c>
      <c r="BL203" s="1614">
        <f t="shared" ca="1" si="247"/>
        <v>0</v>
      </c>
      <c r="BM203" s="1614">
        <f t="shared" ca="1" si="247"/>
        <v>0</v>
      </c>
      <c r="BN203" s="1614">
        <f t="shared" ca="1" si="247"/>
        <v>0</v>
      </c>
      <c r="BO203" s="1614">
        <f t="shared" ca="1" si="247"/>
        <v>0</v>
      </c>
      <c r="BP203" s="1614">
        <f t="shared" ca="1" si="247"/>
        <v>0</v>
      </c>
      <c r="BQ203" s="1614">
        <f t="shared" ca="1" si="247"/>
        <v>0</v>
      </c>
      <c r="BR203" s="1614">
        <f t="shared" ca="1" si="247"/>
        <v>0</v>
      </c>
      <c r="BS203" s="1614">
        <f t="shared" ca="1" si="247"/>
        <v>0</v>
      </c>
      <c r="BT203" s="1614">
        <f t="shared" ca="1" si="247"/>
        <v>0</v>
      </c>
      <c r="BU203" s="1614">
        <f t="shared" ca="1" si="247"/>
        <v>0</v>
      </c>
      <c r="BV203" s="1614">
        <f t="shared" ca="1" si="247"/>
        <v>0</v>
      </c>
      <c r="BW203" s="1614">
        <f t="shared" ca="1" si="247"/>
        <v>0</v>
      </c>
      <c r="BX203" s="1614">
        <f t="shared" ca="1" si="247"/>
        <v>0</v>
      </c>
      <c r="BY203" s="1614">
        <f t="shared" ca="1" si="247"/>
        <v>0</v>
      </c>
      <c r="BZ203" s="1614">
        <f t="shared" ca="1" si="247"/>
        <v>0</v>
      </c>
      <c r="CA203" s="1614">
        <f t="shared" ca="1" si="247"/>
        <v>0</v>
      </c>
      <c r="CB203" s="1614">
        <f t="shared" ca="1" si="247"/>
        <v>0</v>
      </c>
      <c r="CC203" s="1614">
        <f t="shared" ca="1" si="247"/>
        <v>0</v>
      </c>
      <c r="CD203" s="1614">
        <f t="shared" ca="1" si="247"/>
        <v>0</v>
      </c>
      <c r="CE203" s="1614">
        <f t="shared" ca="1" si="247"/>
        <v>0</v>
      </c>
      <c r="CF203" s="1614">
        <f t="shared" ca="1" si="247"/>
        <v>0</v>
      </c>
      <c r="CG203" s="1614">
        <f t="shared" ca="1" si="247"/>
        <v>0</v>
      </c>
      <c r="CH203" s="1614">
        <f t="shared" ca="1" si="247"/>
        <v>0</v>
      </c>
      <c r="CI203" s="1615">
        <f t="shared" ca="1" si="247"/>
        <v>0</v>
      </c>
      <c r="CM203" s="446"/>
      <c r="CN203" s="447"/>
      <c r="CO203" s="447"/>
      <c r="CP203" s="447"/>
      <c r="CQ203" s="447"/>
      <c r="CR203" s="447"/>
      <c r="CS203" s="447"/>
      <c r="CT203" s="447"/>
      <c r="CU203" s="447"/>
      <c r="CV203" s="447"/>
      <c r="CW203" s="448"/>
    </row>
    <row r="204" spans="1:101" s="939" customFormat="1" ht="15.75" customHeight="1" x14ac:dyDescent="0.25">
      <c r="A204" s="1028" t="str">
        <f t="shared" si="218"/>
        <v/>
      </c>
      <c r="B204" s="1029" t="str">
        <f t="shared" ca="1" si="210"/>
        <v xml:space="preserve"> </v>
      </c>
      <c r="C204" s="1611">
        <f t="shared" ca="1" si="211"/>
        <v>0</v>
      </c>
      <c r="D204" s="1612">
        <f t="shared" ca="1" si="219"/>
        <v>0</v>
      </c>
      <c r="E204" s="1613">
        <f t="shared" ca="1" si="219"/>
        <v>0</v>
      </c>
      <c r="F204" s="1613">
        <f t="shared" ca="1" si="219"/>
        <v>0</v>
      </c>
      <c r="G204" s="1613">
        <f t="shared" ca="1" si="219"/>
        <v>0</v>
      </c>
      <c r="H204" s="1613">
        <f t="shared" ca="1" si="219"/>
        <v>0</v>
      </c>
      <c r="I204" s="1613">
        <f t="shared" ca="1" si="219"/>
        <v>0</v>
      </c>
      <c r="J204" s="1613">
        <f t="shared" ca="1" si="219"/>
        <v>0</v>
      </c>
      <c r="K204" s="1613">
        <f t="shared" ca="1" si="212"/>
        <v>0</v>
      </c>
      <c r="L204" s="1613">
        <f t="shared" ca="1" si="212"/>
        <v>0</v>
      </c>
      <c r="M204" s="1614">
        <f t="shared" ca="1" si="212"/>
        <v>0</v>
      </c>
      <c r="N204" s="1614">
        <f t="shared" ca="1" si="212"/>
        <v>0</v>
      </c>
      <c r="O204" s="1614">
        <f t="shared" ca="1" si="212"/>
        <v>0</v>
      </c>
      <c r="P204" s="1614">
        <f t="shared" ca="1" si="212"/>
        <v>0</v>
      </c>
      <c r="Q204" s="1614">
        <f t="shared" ca="1" si="212"/>
        <v>0</v>
      </c>
      <c r="R204" s="1614">
        <f t="shared" ref="R204:Y204" ca="1" si="248">IF(ISNUMBER($B204),$B204*R112/1000,0)</f>
        <v>0</v>
      </c>
      <c r="S204" s="1614">
        <f t="shared" ca="1" si="248"/>
        <v>0</v>
      </c>
      <c r="T204" s="1614">
        <f t="shared" ca="1" si="248"/>
        <v>0</v>
      </c>
      <c r="U204" s="1614">
        <f t="shared" ca="1" si="248"/>
        <v>0</v>
      </c>
      <c r="V204" s="1614">
        <f t="shared" ca="1" si="248"/>
        <v>0</v>
      </c>
      <c r="W204" s="1614">
        <f t="shared" ca="1" si="248"/>
        <v>0</v>
      </c>
      <c r="X204" s="1614">
        <f t="shared" ca="1" si="248"/>
        <v>0</v>
      </c>
      <c r="Y204" s="1625">
        <f t="shared" ca="1" si="248"/>
        <v>0</v>
      </c>
      <c r="Z204" s="1565"/>
      <c r="AA204" s="1613">
        <f t="shared" ca="1" si="214"/>
        <v>0</v>
      </c>
      <c r="AB204" s="1613">
        <f t="shared" ca="1" si="214"/>
        <v>0</v>
      </c>
      <c r="AC204" s="1613">
        <f t="shared" ca="1" si="214"/>
        <v>0</v>
      </c>
      <c r="AD204" s="1613">
        <f t="shared" ref="AD204:AM204" ca="1" si="249">IF(ISNUMBER($B204),$B204*AD112/1000,0)</f>
        <v>0</v>
      </c>
      <c r="AE204" s="1613">
        <f t="shared" ca="1" si="249"/>
        <v>0</v>
      </c>
      <c r="AF204" s="1613">
        <f t="shared" ca="1" si="249"/>
        <v>0</v>
      </c>
      <c r="AG204" s="1613">
        <f t="shared" ca="1" si="249"/>
        <v>0</v>
      </c>
      <c r="AH204" s="1613">
        <f t="shared" ca="1" si="249"/>
        <v>0</v>
      </c>
      <c r="AI204" s="1613">
        <f t="shared" ca="1" si="249"/>
        <v>0</v>
      </c>
      <c r="AJ204" s="1613">
        <f t="shared" ca="1" si="249"/>
        <v>0</v>
      </c>
      <c r="AK204" s="1613">
        <f t="shared" ca="1" si="249"/>
        <v>0</v>
      </c>
      <c r="AL204" s="1613">
        <f t="shared" ca="1" si="249"/>
        <v>0</v>
      </c>
      <c r="AM204" s="1613">
        <f t="shared" ca="1" si="249"/>
        <v>0</v>
      </c>
      <c r="AN204" s="1486"/>
      <c r="AO204" s="1612">
        <f t="shared" ca="1" si="247"/>
        <v>0</v>
      </c>
      <c r="AP204" s="1614">
        <f t="shared" ca="1" si="217"/>
        <v>0</v>
      </c>
      <c r="AQ204" s="1614">
        <f t="shared" ca="1" si="217"/>
        <v>0</v>
      </c>
      <c r="AR204" s="1614">
        <f t="shared" ca="1" si="217"/>
        <v>0</v>
      </c>
      <c r="AS204" s="1614">
        <f t="shared" ca="1" si="247"/>
        <v>0</v>
      </c>
      <c r="AT204" s="1614">
        <f t="shared" ca="1" si="247"/>
        <v>0</v>
      </c>
      <c r="AU204" s="1614">
        <f t="shared" ca="1" si="247"/>
        <v>0</v>
      </c>
      <c r="AV204" s="1614">
        <f t="shared" ca="1" si="247"/>
        <v>0</v>
      </c>
      <c r="AW204" s="1614">
        <f t="shared" ca="1" si="247"/>
        <v>0</v>
      </c>
      <c r="AX204" s="1614">
        <f t="shared" ca="1" si="247"/>
        <v>0</v>
      </c>
      <c r="AY204" s="1614">
        <f t="shared" ca="1" si="247"/>
        <v>0</v>
      </c>
      <c r="AZ204" s="1614">
        <f t="shared" ca="1" si="247"/>
        <v>0</v>
      </c>
      <c r="BA204" s="1614">
        <f t="shared" ca="1" si="247"/>
        <v>0</v>
      </c>
      <c r="BB204" s="1614">
        <f t="shared" ca="1" si="247"/>
        <v>0</v>
      </c>
      <c r="BC204" s="1614">
        <f t="shared" ca="1" si="247"/>
        <v>0</v>
      </c>
      <c r="BD204" s="1614">
        <f t="shared" ca="1" si="247"/>
        <v>0</v>
      </c>
      <c r="BE204" s="1614">
        <f t="shared" ca="1" si="247"/>
        <v>0</v>
      </c>
      <c r="BF204" s="1614">
        <f t="shared" ca="1" si="247"/>
        <v>0</v>
      </c>
      <c r="BG204" s="1614">
        <f t="shared" ca="1" si="247"/>
        <v>0</v>
      </c>
      <c r="BH204" s="1614">
        <f t="shared" ca="1" si="247"/>
        <v>0</v>
      </c>
      <c r="BI204" s="1614">
        <f t="shared" ca="1" si="247"/>
        <v>0</v>
      </c>
      <c r="BJ204" s="1614">
        <f t="shared" ca="1" si="247"/>
        <v>0</v>
      </c>
      <c r="BK204" s="1614">
        <f t="shared" ca="1" si="247"/>
        <v>0</v>
      </c>
      <c r="BL204" s="1614">
        <f t="shared" ca="1" si="247"/>
        <v>0</v>
      </c>
      <c r="BM204" s="1614">
        <f t="shared" ca="1" si="247"/>
        <v>0</v>
      </c>
      <c r="BN204" s="1614">
        <f t="shared" ca="1" si="247"/>
        <v>0</v>
      </c>
      <c r="BO204" s="1614">
        <f t="shared" ca="1" si="247"/>
        <v>0</v>
      </c>
      <c r="BP204" s="1614">
        <f t="shared" ca="1" si="247"/>
        <v>0</v>
      </c>
      <c r="BQ204" s="1614">
        <f t="shared" ca="1" si="247"/>
        <v>0</v>
      </c>
      <c r="BR204" s="1614">
        <f t="shared" ca="1" si="247"/>
        <v>0</v>
      </c>
      <c r="BS204" s="1614">
        <f t="shared" ca="1" si="247"/>
        <v>0</v>
      </c>
      <c r="BT204" s="1614">
        <f t="shared" ca="1" si="247"/>
        <v>0</v>
      </c>
      <c r="BU204" s="1614">
        <f t="shared" ca="1" si="247"/>
        <v>0</v>
      </c>
      <c r="BV204" s="1614">
        <f t="shared" ca="1" si="247"/>
        <v>0</v>
      </c>
      <c r="BW204" s="1614">
        <f t="shared" ca="1" si="247"/>
        <v>0</v>
      </c>
      <c r="BX204" s="1614">
        <f t="shared" ca="1" si="247"/>
        <v>0</v>
      </c>
      <c r="BY204" s="1614">
        <f t="shared" ca="1" si="247"/>
        <v>0</v>
      </c>
      <c r="BZ204" s="1614">
        <f t="shared" ca="1" si="247"/>
        <v>0</v>
      </c>
      <c r="CA204" s="1614">
        <f t="shared" ca="1" si="247"/>
        <v>0</v>
      </c>
      <c r="CB204" s="1614">
        <f t="shared" ca="1" si="247"/>
        <v>0</v>
      </c>
      <c r="CC204" s="1614">
        <f t="shared" ca="1" si="247"/>
        <v>0</v>
      </c>
      <c r="CD204" s="1614">
        <f t="shared" ca="1" si="247"/>
        <v>0</v>
      </c>
      <c r="CE204" s="1614">
        <f t="shared" ca="1" si="247"/>
        <v>0</v>
      </c>
      <c r="CF204" s="1614">
        <f t="shared" ca="1" si="247"/>
        <v>0</v>
      </c>
      <c r="CG204" s="1614">
        <f t="shared" ca="1" si="247"/>
        <v>0</v>
      </c>
      <c r="CH204" s="1614">
        <f t="shared" ca="1" si="247"/>
        <v>0</v>
      </c>
      <c r="CI204" s="1615">
        <f t="shared" ca="1" si="247"/>
        <v>0</v>
      </c>
      <c r="CM204" s="446"/>
      <c r="CN204" s="447"/>
      <c r="CO204" s="447"/>
      <c r="CP204" s="447"/>
      <c r="CQ204" s="447"/>
      <c r="CR204" s="447"/>
      <c r="CS204" s="447"/>
      <c r="CT204" s="447"/>
      <c r="CU204" s="447"/>
      <c r="CV204" s="447"/>
      <c r="CW204" s="448"/>
    </row>
    <row r="205" spans="1:101" s="939" customFormat="1" ht="15.75" customHeight="1" x14ac:dyDescent="0.25">
      <c r="A205" s="1028" t="str">
        <f t="shared" si="218"/>
        <v/>
      </c>
      <c r="B205" s="1029" t="str">
        <f t="shared" ca="1" si="210"/>
        <v xml:space="preserve"> </v>
      </c>
      <c r="C205" s="1611">
        <f t="shared" ca="1" si="211"/>
        <v>0</v>
      </c>
      <c r="D205" s="1612">
        <f t="shared" ca="1" si="219"/>
        <v>0</v>
      </c>
      <c r="E205" s="1613">
        <f t="shared" ca="1" si="219"/>
        <v>0</v>
      </c>
      <c r="F205" s="1613">
        <f t="shared" ca="1" si="219"/>
        <v>0</v>
      </c>
      <c r="G205" s="1613">
        <f t="shared" ca="1" si="219"/>
        <v>0</v>
      </c>
      <c r="H205" s="1613">
        <f t="shared" ca="1" si="219"/>
        <v>0</v>
      </c>
      <c r="I205" s="1613">
        <f t="shared" ca="1" si="219"/>
        <v>0</v>
      </c>
      <c r="J205" s="1613">
        <f t="shared" ca="1" si="219"/>
        <v>0</v>
      </c>
      <c r="K205" s="1613">
        <f t="shared" ca="1" si="212"/>
        <v>0</v>
      </c>
      <c r="L205" s="1613">
        <f t="shared" ca="1" si="212"/>
        <v>0</v>
      </c>
      <c r="M205" s="1614">
        <f t="shared" ca="1" si="212"/>
        <v>0</v>
      </c>
      <c r="N205" s="1614">
        <f t="shared" ca="1" si="212"/>
        <v>0</v>
      </c>
      <c r="O205" s="1614">
        <f t="shared" ca="1" si="212"/>
        <v>0</v>
      </c>
      <c r="P205" s="1614">
        <f t="shared" ca="1" si="212"/>
        <v>0</v>
      </c>
      <c r="Q205" s="1614">
        <f t="shared" ca="1" si="212"/>
        <v>0</v>
      </c>
      <c r="R205" s="1614">
        <f t="shared" ref="R205:Y205" ca="1" si="250">IF(ISNUMBER($B205),$B205*R113/1000,0)</f>
        <v>0</v>
      </c>
      <c r="S205" s="1614">
        <f t="shared" ca="1" si="250"/>
        <v>0</v>
      </c>
      <c r="T205" s="1614">
        <f t="shared" ca="1" si="250"/>
        <v>0</v>
      </c>
      <c r="U205" s="1614">
        <f t="shared" ca="1" si="250"/>
        <v>0</v>
      </c>
      <c r="V205" s="1614">
        <f t="shared" ca="1" si="250"/>
        <v>0</v>
      </c>
      <c r="W205" s="1614">
        <f t="shared" ca="1" si="250"/>
        <v>0</v>
      </c>
      <c r="X205" s="1614">
        <f t="shared" ca="1" si="250"/>
        <v>0</v>
      </c>
      <c r="Y205" s="1625">
        <f t="shared" ca="1" si="250"/>
        <v>0</v>
      </c>
      <c r="Z205" s="1565"/>
      <c r="AA205" s="1613">
        <f t="shared" ca="1" si="214"/>
        <v>0</v>
      </c>
      <c r="AB205" s="1613">
        <f t="shared" ca="1" si="214"/>
        <v>0</v>
      </c>
      <c r="AC205" s="1613">
        <f t="shared" ca="1" si="214"/>
        <v>0</v>
      </c>
      <c r="AD205" s="1613">
        <f t="shared" ref="AD205:AM205" ca="1" si="251">IF(ISNUMBER($B205),$B205*AD113/1000,0)</f>
        <v>0</v>
      </c>
      <c r="AE205" s="1613">
        <f t="shared" ca="1" si="251"/>
        <v>0</v>
      </c>
      <c r="AF205" s="1613">
        <f t="shared" ca="1" si="251"/>
        <v>0</v>
      </c>
      <c r="AG205" s="1613">
        <f t="shared" ca="1" si="251"/>
        <v>0</v>
      </c>
      <c r="AH205" s="1613">
        <f t="shared" ca="1" si="251"/>
        <v>0</v>
      </c>
      <c r="AI205" s="1613">
        <f t="shared" ca="1" si="251"/>
        <v>0</v>
      </c>
      <c r="AJ205" s="1613">
        <f t="shared" ca="1" si="251"/>
        <v>0</v>
      </c>
      <c r="AK205" s="1613">
        <f t="shared" ca="1" si="251"/>
        <v>0</v>
      </c>
      <c r="AL205" s="1613">
        <f t="shared" ca="1" si="251"/>
        <v>0</v>
      </c>
      <c r="AM205" s="1613">
        <f t="shared" ca="1" si="251"/>
        <v>0</v>
      </c>
      <c r="AN205" s="1486"/>
      <c r="AO205" s="1612">
        <f t="shared" ca="1" si="247"/>
        <v>0</v>
      </c>
      <c r="AP205" s="1614">
        <f t="shared" ca="1" si="217"/>
        <v>0</v>
      </c>
      <c r="AQ205" s="1614">
        <f t="shared" ca="1" si="217"/>
        <v>0</v>
      </c>
      <c r="AR205" s="1614">
        <f t="shared" ca="1" si="217"/>
        <v>0</v>
      </c>
      <c r="AS205" s="1614">
        <f t="shared" ca="1" si="247"/>
        <v>0</v>
      </c>
      <c r="AT205" s="1614">
        <f t="shared" ca="1" si="247"/>
        <v>0</v>
      </c>
      <c r="AU205" s="1614">
        <f t="shared" ca="1" si="247"/>
        <v>0</v>
      </c>
      <c r="AV205" s="1614">
        <f t="shared" ca="1" si="247"/>
        <v>0</v>
      </c>
      <c r="AW205" s="1614">
        <f t="shared" ca="1" si="247"/>
        <v>0</v>
      </c>
      <c r="AX205" s="1614">
        <f t="shared" ca="1" si="247"/>
        <v>0</v>
      </c>
      <c r="AY205" s="1614">
        <f t="shared" ca="1" si="247"/>
        <v>0</v>
      </c>
      <c r="AZ205" s="1614">
        <f t="shared" ca="1" si="247"/>
        <v>0</v>
      </c>
      <c r="BA205" s="1614">
        <f t="shared" ca="1" si="247"/>
        <v>0</v>
      </c>
      <c r="BB205" s="1614">
        <f t="shared" ca="1" si="247"/>
        <v>0</v>
      </c>
      <c r="BC205" s="1614">
        <f t="shared" ca="1" si="247"/>
        <v>0</v>
      </c>
      <c r="BD205" s="1614">
        <f t="shared" ca="1" si="247"/>
        <v>0</v>
      </c>
      <c r="BE205" s="1614">
        <f t="shared" ca="1" si="247"/>
        <v>0</v>
      </c>
      <c r="BF205" s="1614">
        <f t="shared" ca="1" si="247"/>
        <v>0</v>
      </c>
      <c r="BG205" s="1614">
        <f t="shared" ca="1" si="247"/>
        <v>0</v>
      </c>
      <c r="BH205" s="1614">
        <f t="shared" ca="1" si="247"/>
        <v>0</v>
      </c>
      <c r="BI205" s="1614">
        <f t="shared" ca="1" si="247"/>
        <v>0</v>
      </c>
      <c r="BJ205" s="1614">
        <f t="shared" ca="1" si="247"/>
        <v>0</v>
      </c>
      <c r="BK205" s="1614">
        <f t="shared" ca="1" si="247"/>
        <v>0</v>
      </c>
      <c r="BL205" s="1614">
        <f t="shared" ca="1" si="247"/>
        <v>0</v>
      </c>
      <c r="BM205" s="1614">
        <f t="shared" ca="1" si="247"/>
        <v>0</v>
      </c>
      <c r="BN205" s="1614">
        <f t="shared" ca="1" si="247"/>
        <v>0</v>
      </c>
      <c r="BO205" s="1614">
        <f t="shared" ca="1" si="247"/>
        <v>0</v>
      </c>
      <c r="BP205" s="1614">
        <f t="shared" ca="1" si="247"/>
        <v>0</v>
      </c>
      <c r="BQ205" s="1614">
        <f t="shared" ca="1" si="247"/>
        <v>0</v>
      </c>
      <c r="BR205" s="1614">
        <f t="shared" ca="1" si="247"/>
        <v>0</v>
      </c>
      <c r="BS205" s="1614">
        <f t="shared" ca="1" si="247"/>
        <v>0</v>
      </c>
      <c r="BT205" s="1614">
        <f t="shared" ca="1" si="247"/>
        <v>0</v>
      </c>
      <c r="BU205" s="1614">
        <f t="shared" ca="1" si="247"/>
        <v>0</v>
      </c>
      <c r="BV205" s="1614">
        <f t="shared" ca="1" si="247"/>
        <v>0</v>
      </c>
      <c r="BW205" s="1614">
        <f t="shared" ca="1" si="247"/>
        <v>0</v>
      </c>
      <c r="BX205" s="1614">
        <f t="shared" ca="1" si="247"/>
        <v>0</v>
      </c>
      <c r="BY205" s="1614">
        <f t="shared" ca="1" si="247"/>
        <v>0</v>
      </c>
      <c r="BZ205" s="1614">
        <f t="shared" ca="1" si="247"/>
        <v>0</v>
      </c>
      <c r="CA205" s="1614">
        <f t="shared" ca="1" si="247"/>
        <v>0</v>
      </c>
      <c r="CB205" s="1614">
        <f t="shared" ca="1" si="247"/>
        <v>0</v>
      </c>
      <c r="CC205" s="1614">
        <f t="shared" ca="1" si="247"/>
        <v>0</v>
      </c>
      <c r="CD205" s="1614">
        <f t="shared" ca="1" si="247"/>
        <v>0</v>
      </c>
      <c r="CE205" s="1614">
        <f t="shared" ca="1" si="247"/>
        <v>0</v>
      </c>
      <c r="CF205" s="1614">
        <f t="shared" ca="1" si="247"/>
        <v>0</v>
      </c>
      <c r="CG205" s="1614">
        <f t="shared" ca="1" si="247"/>
        <v>0</v>
      </c>
      <c r="CH205" s="1614">
        <f t="shared" ca="1" si="247"/>
        <v>0</v>
      </c>
      <c r="CI205" s="1615">
        <f t="shared" ca="1" si="247"/>
        <v>0</v>
      </c>
      <c r="CM205" s="446"/>
      <c r="CN205" s="447"/>
      <c r="CO205" s="447"/>
      <c r="CP205" s="447"/>
      <c r="CQ205" s="447"/>
      <c r="CR205" s="447"/>
      <c r="CS205" s="447"/>
      <c r="CT205" s="447"/>
      <c r="CU205" s="447"/>
      <c r="CV205" s="447"/>
      <c r="CW205" s="448"/>
    </row>
    <row r="206" spans="1:101" s="939" customFormat="1" ht="15.75" customHeight="1" x14ac:dyDescent="0.25">
      <c r="A206" s="1028" t="str">
        <f t="shared" si="218"/>
        <v/>
      </c>
      <c r="B206" s="1029" t="str">
        <f t="shared" ca="1" si="210"/>
        <v xml:space="preserve"> </v>
      </c>
      <c r="C206" s="1611">
        <f t="shared" ca="1" si="211"/>
        <v>0</v>
      </c>
      <c r="D206" s="1612">
        <f t="shared" ca="1" si="219"/>
        <v>0</v>
      </c>
      <c r="E206" s="1613">
        <f t="shared" ca="1" si="219"/>
        <v>0</v>
      </c>
      <c r="F206" s="1613">
        <f t="shared" ca="1" si="219"/>
        <v>0</v>
      </c>
      <c r="G206" s="1613">
        <f t="shared" ca="1" si="219"/>
        <v>0</v>
      </c>
      <c r="H206" s="1613">
        <f t="shared" ca="1" si="219"/>
        <v>0</v>
      </c>
      <c r="I206" s="1613">
        <f t="shared" ca="1" si="219"/>
        <v>0</v>
      </c>
      <c r="J206" s="1613">
        <f t="shared" ca="1" si="219"/>
        <v>0</v>
      </c>
      <c r="K206" s="1613">
        <f t="shared" ca="1" si="212"/>
        <v>0</v>
      </c>
      <c r="L206" s="1613">
        <f t="shared" ca="1" si="212"/>
        <v>0</v>
      </c>
      <c r="M206" s="1614">
        <f t="shared" ca="1" si="212"/>
        <v>0</v>
      </c>
      <c r="N206" s="1614">
        <f t="shared" ca="1" si="212"/>
        <v>0</v>
      </c>
      <c r="O206" s="1614">
        <f t="shared" ca="1" si="212"/>
        <v>0</v>
      </c>
      <c r="P206" s="1614">
        <f t="shared" ca="1" si="212"/>
        <v>0</v>
      </c>
      <c r="Q206" s="1614">
        <f t="shared" ca="1" si="212"/>
        <v>0</v>
      </c>
      <c r="R206" s="1614">
        <f t="shared" ref="R206:Y206" ca="1" si="252">IF(ISNUMBER($B206),$B206*R114/1000,0)</f>
        <v>0</v>
      </c>
      <c r="S206" s="1614">
        <f t="shared" ca="1" si="252"/>
        <v>0</v>
      </c>
      <c r="T206" s="1614">
        <f t="shared" ca="1" si="252"/>
        <v>0</v>
      </c>
      <c r="U206" s="1614">
        <f t="shared" ca="1" si="252"/>
        <v>0</v>
      </c>
      <c r="V206" s="1614">
        <f t="shared" ca="1" si="252"/>
        <v>0</v>
      </c>
      <c r="W206" s="1614">
        <f t="shared" ca="1" si="252"/>
        <v>0</v>
      </c>
      <c r="X206" s="1614">
        <f t="shared" ca="1" si="252"/>
        <v>0</v>
      </c>
      <c r="Y206" s="1625">
        <f t="shared" ca="1" si="252"/>
        <v>0</v>
      </c>
      <c r="Z206" s="1565"/>
      <c r="AA206" s="1613">
        <f t="shared" ca="1" si="214"/>
        <v>0</v>
      </c>
      <c r="AB206" s="1613">
        <f t="shared" ca="1" si="214"/>
        <v>0</v>
      </c>
      <c r="AC206" s="1613">
        <f t="shared" ca="1" si="214"/>
        <v>0</v>
      </c>
      <c r="AD206" s="1613">
        <f t="shared" ref="AD206:AM206" ca="1" si="253">IF(ISNUMBER($B206),$B206*AD114/1000,0)</f>
        <v>0</v>
      </c>
      <c r="AE206" s="1613">
        <f t="shared" ca="1" si="253"/>
        <v>0</v>
      </c>
      <c r="AF206" s="1613">
        <f t="shared" ca="1" si="253"/>
        <v>0</v>
      </c>
      <c r="AG206" s="1613">
        <f t="shared" ca="1" si="253"/>
        <v>0</v>
      </c>
      <c r="AH206" s="1613">
        <f t="shared" ca="1" si="253"/>
        <v>0</v>
      </c>
      <c r="AI206" s="1613">
        <f t="shared" ca="1" si="253"/>
        <v>0</v>
      </c>
      <c r="AJ206" s="1613">
        <f t="shared" ca="1" si="253"/>
        <v>0</v>
      </c>
      <c r="AK206" s="1613">
        <f t="shared" ca="1" si="253"/>
        <v>0</v>
      </c>
      <c r="AL206" s="1613">
        <f t="shared" ca="1" si="253"/>
        <v>0</v>
      </c>
      <c r="AM206" s="1613">
        <f t="shared" ca="1" si="253"/>
        <v>0</v>
      </c>
      <c r="AN206" s="1486"/>
      <c r="AO206" s="1612">
        <f t="shared" ca="1" si="247"/>
        <v>0</v>
      </c>
      <c r="AP206" s="1614">
        <f t="shared" ca="1" si="217"/>
        <v>0</v>
      </c>
      <c r="AQ206" s="1614">
        <f t="shared" ca="1" si="217"/>
        <v>0</v>
      </c>
      <c r="AR206" s="1614">
        <f t="shared" ca="1" si="217"/>
        <v>0</v>
      </c>
      <c r="AS206" s="1614">
        <f t="shared" ca="1" si="247"/>
        <v>0</v>
      </c>
      <c r="AT206" s="1614">
        <f t="shared" ca="1" si="247"/>
        <v>0</v>
      </c>
      <c r="AU206" s="1614">
        <f t="shared" ca="1" si="247"/>
        <v>0</v>
      </c>
      <c r="AV206" s="1614">
        <f t="shared" ca="1" si="247"/>
        <v>0</v>
      </c>
      <c r="AW206" s="1614">
        <f t="shared" ca="1" si="247"/>
        <v>0</v>
      </c>
      <c r="AX206" s="1614">
        <f t="shared" ca="1" si="247"/>
        <v>0</v>
      </c>
      <c r="AY206" s="1614">
        <f t="shared" ca="1" si="247"/>
        <v>0</v>
      </c>
      <c r="AZ206" s="1614">
        <f t="shared" ca="1" si="247"/>
        <v>0</v>
      </c>
      <c r="BA206" s="1614">
        <f t="shared" ca="1" si="247"/>
        <v>0</v>
      </c>
      <c r="BB206" s="1614">
        <f t="shared" ca="1" si="247"/>
        <v>0</v>
      </c>
      <c r="BC206" s="1614">
        <f t="shared" ca="1" si="247"/>
        <v>0</v>
      </c>
      <c r="BD206" s="1614">
        <f t="shared" ca="1" si="247"/>
        <v>0</v>
      </c>
      <c r="BE206" s="1614">
        <f t="shared" ca="1" si="247"/>
        <v>0</v>
      </c>
      <c r="BF206" s="1614">
        <f t="shared" ca="1" si="247"/>
        <v>0</v>
      </c>
      <c r="BG206" s="1614">
        <f t="shared" ca="1" si="247"/>
        <v>0</v>
      </c>
      <c r="BH206" s="1614">
        <f t="shared" ca="1" si="247"/>
        <v>0</v>
      </c>
      <c r="BI206" s="1614">
        <f t="shared" ca="1" si="247"/>
        <v>0</v>
      </c>
      <c r="BJ206" s="1614">
        <f t="shared" ca="1" si="247"/>
        <v>0</v>
      </c>
      <c r="BK206" s="1614">
        <f t="shared" ca="1" si="247"/>
        <v>0</v>
      </c>
      <c r="BL206" s="1614">
        <f t="shared" ca="1" si="247"/>
        <v>0</v>
      </c>
      <c r="BM206" s="1614">
        <f t="shared" ca="1" si="247"/>
        <v>0</v>
      </c>
      <c r="BN206" s="1614">
        <f t="shared" ca="1" si="247"/>
        <v>0</v>
      </c>
      <c r="BO206" s="1614">
        <f t="shared" ca="1" si="247"/>
        <v>0</v>
      </c>
      <c r="BP206" s="1614">
        <f t="shared" ca="1" si="247"/>
        <v>0</v>
      </c>
      <c r="BQ206" s="1614">
        <f t="shared" ca="1" si="247"/>
        <v>0</v>
      </c>
      <c r="BR206" s="1614">
        <f t="shared" ca="1" si="247"/>
        <v>0</v>
      </c>
      <c r="BS206" s="1614">
        <f t="shared" ca="1" si="247"/>
        <v>0</v>
      </c>
      <c r="BT206" s="1614">
        <f t="shared" ca="1" si="247"/>
        <v>0</v>
      </c>
      <c r="BU206" s="1614">
        <f t="shared" ca="1" si="247"/>
        <v>0</v>
      </c>
      <c r="BV206" s="1614">
        <f t="shared" ca="1" si="247"/>
        <v>0</v>
      </c>
      <c r="BW206" s="1614">
        <f t="shared" ca="1" si="247"/>
        <v>0</v>
      </c>
      <c r="BX206" s="1614">
        <f t="shared" ca="1" si="247"/>
        <v>0</v>
      </c>
      <c r="BY206" s="1614">
        <f t="shared" ca="1" si="247"/>
        <v>0</v>
      </c>
      <c r="BZ206" s="1614">
        <f t="shared" ca="1" si="247"/>
        <v>0</v>
      </c>
      <c r="CA206" s="1614">
        <f t="shared" ca="1" si="247"/>
        <v>0</v>
      </c>
      <c r="CB206" s="1614">
        <f t="shared" ca="1" si="247"/>
        <v>0</v>
      </c>
      <c r="CC206" s="1614">
        <f t="shared" ca="1" si="247"/>
        <v>0</v>
      </c>
      <c r="CD206" s="1614">
        <f t="shared" ca="1" si="247"/>
        <v>0</v>
      </c>
      <c r="CE206" s="1614">
        <f t="shared" ca="1" si="247"/>
        <v>0</v>
      </c>
      <c r="CF206" s="1614">
        <f t="shared" ca="1" si="247"/>
        <v>0</v>
      </c>
      <c r="CG206" s="1614">
        <f t="shared" ca="1" si="247"/>
        <v>0</v>
      </c>
      <c r="CH206" s="1614">
        <f t="shared" ca="1" si="247"/>
        <v>0</v>
      </c>
      <c r="CI206" s="1615">
        <f t="shared" ca="1" si="247"/>
        <v>0</v>
      </c>
      <c r="CM206" s="446"/>
      <c r="CN206" s="447"/>
      <c r="CO206" s="447"/>
      <c r="CP206" s="447"/>
      <c r="CQ206" s="447"/>
      <c r="CR206" s="447"/>
      <c r="CS206" s="447"/>
      <c r="CT206" s="447"/>
      <c r="CU206" s="447"/>
      <c r="CV206" s="447"/>
      <c r="CW206" s="448"/>
    </row>
    <row r="207" spans="1:101" s="939" customFormat="1" ht="15.75" customHeight="1" x14ac:dyDescent="0.25">
      <c r="A207" s="1028" t="str">
        <f t="shared" si="218"/>
        <v/>
      </c>
      <c r="B207" s="1029" t="str">
        <f t="shared" ca="1" si="210"/>
        <v xml:space="preserve"> </v>
      </c>
      <c r="C207" s="1611">
        <f t="shared" ca="1" si="211"/>
        <v>0</v>
      </c>
      <c r="D207" s="1612">
        <f t="shared" ca="1" si="219"/>
        <v>0</v>
      </c>
      <c r="E207" s="1613">
        <f t="shared" ca="1" si="219"/>
        <v>0</v>
      </c>
      <c r="F207" s="1613">
        <f t="shared" ca="1" si="219"/>
        <v>0</v>
      </c>
      <c r="G207" s="1613">
        <f t="shared" ca="1" si="219"/>
        <v>0</v>
      </c>
      <c r="H207" s="1613">
        <f t="shared" ca="1" si="219"/>
        <v>0</v>
      </c>
      <c r="I207" s="1613">
        <f t="shared" ca="1" si="219"/>
        <v>0</v>
      </c>
      <c r="J207" s="1613">
        <f t="shared" ca="1" si="219"/>
        <v>0</v>
      </c>
      <c r="K207" s="1613">
        <f t="shared" ca="1" si="219"/>
        <v>0</v>
      </c>
      <c r="L207" s="1613">
        <f t="shared" ca="1" si="219"/>
        <v>0</v>
      </c>
      <c r="M207" s="1614">
        <f t="shared" ca="1" si="219"/>
        <v>0</v>
      </c>
      <c r="N207" s="1614">
        <f t="shared" ca="1" si="219"/>
        <v>0</v>
      </c>
      <c r="O207" s="1614">
        <f t="shared" ca="1" si="219"/>
        <v>0</v>
      </c>
      <c r="P207" s="1614">
        <f t="shared" ca="1" si="219"/>
        <v>0</v>
      </c>
      <c r="Q207" s="1614">
        <f t="shared" ca="1" si="219"/>
        <v>0</v>
      </c>
      <c r="R207" s="1614">
        <f t="shared" ref="R207:Y207" ca="1" si="254">IF(ISNUMBER($B207),$B207*R115/1000,0)</f>
        <v>0</v>
      </c>
      <c r="S207" s="1614">
        <f t="shared" ca="1" si="254"/>
        <v>0</v>
      </c>
      <c r="T207" s="1614">
        <f t="shared" ca="1" si="254"/>
        <v>0</v>
      </c>
      <c r="U207" s="1614">
        <f t="shared" ca="1" si="254"/>
        <v>0</v>
      </c>
      <c r="V207" s="1614">
        <f t="shared" ca="1" si="254"/>
        <v>0</v>
      </c>
      <c r="W207" s="1614">
        <f t="shared" ca="1" si="254"/>
        <v>0</v>
      </c>
      <c r="X207" s="1614">
        <f t="shared" ca="1" si="254"/>
        <v>0</v>
      </c>
      <c r="Y207" s="1625">
        <f t="shared" ca="1" si="254"/>
        <v>0</v>
      </c>
      <c r="Z207" s="1565"/>
      <c r="AA207" s="1613">
        <f t="shared" ref="AA207:AC217" ca="1" si="255">IF(ISNUMBER($B207),$B207*AA115/1000,0)</f>
        <v>0</v>
      </c>
      <c r="AB207" s="1613">
        <f t="shared" ca="1" si="255"/>
        <v>0</v>
      </c>
      <c r="AC207" s="1613">
        <f t="shared" ca="1" si="255"/>
        <v>0</v>
      </c>
      <c r="AD207" s="1613">
        <f t="shared" ref="AD207:AM207" ca="1" si="256">IF(ISNUMBER($B207),$B207*AD115/1000,0)</f>
        <v>0</v>
      </c>
      <c r="AE207" s="1613">
        <f t="shared" ca="1" si="256"/>
        <v>0</v>
      </c>
      <c r="AF207" s="1613">
        <f t="shared" ca="1" si="256"/>
        <v>0</v>
      </c>
      <c r="AG207" s="1613">
        <f t="shared" ca="1" si="256"/>
        <v>0</v>
      </c>
      <c r="AH207" s="1613">
        <f t="shared" ca="1" si="256"/>
        <v>0</v>
      </c>
      <c r="AI207" s="1613">
        <f t="shared" ca="1" si="256"/>
        <v>0</v>
      </c>
      <c r="AJ207" s="1613">
        <f t="shared" ca="1" si="256"/>
        <v>0</v>
      </c>
      <c r="AK207" s="1613">
        <f t="shared" ca="1" si="256"/>
        <v>0</v>
      </c>
      <c r="AL207" s="1613">
        <f t="shared" ca="1" si="256"/>
        <v>0</v>
      </c>
      <c r="AM207" s="1613">
        <f t="shared" ca="1" si="256"/>
        <v>0</v>
      </c>
      <c r="AN207" s="1486"/>
      <c r="AO207" s="1612">
        <f t="shared" ca="1" si="247"/>
        <v>0</v>
      </c>
      <c r="AP207" s="1614">
        <f t="shared" ca="1" si="217"/>
        <v>0</v>
      </c>
      <c r="AQ207" s="1614">
        <f t="shared" ca="1" si="217"/>
        <v>0</v>
      </c>
      <c r="AR207" s="1614">
        <f t="shared" ca="1" si="217"/>
        <v>0</v>
      </c>
      <c r="AS207" s="1614">
        <f t="shared" ca="1" si="247"/>
        <v>0</v>
      </c>
      <c r="AT207" s="1614">
        <f t="shared" ca="1" si="247"/>
        <v>0</v>
      </c>
      <c r="AU207" s="1614">
        <f t="shared" ca="1" si="247"/>
        <v>0</v>
      </c>
      <c r="AV207" s="1614">
        <f t="shared" ca="1" si="247"/>
        <v>0</v>
      </c>
      <c r="AW207" s="1614">
        <f t="shared" ca="1" si="247"/>
        <v>0</v>
      </c>
      <c r="AX207" s="1614">
        <f t="shared" ca="1" si="247"/>
        <v>0</v>
      </c>
      <c r="AY207" s="1614">
        <f t="shared" ca="1" si="247"/>
        <v>0</v>
      </c>
      <c r="AZ207" s="1614">
        <f t="shared" ca="1" si="247"/>
        <v>0</v>
      </c>
      <c r="BA207" s="1614">
        <f t="shared" ca="1" si="247"/>
        <v>0</v>
      </c>
      <c r="BB207" s="1614">
        <f t="shared" ca="1" si="247"/>
        <v>0</v>
      </c>
      <c r="BC207" s="1614">
        <f t="shared" ca="1" si="247"/>
        <v>0</v>
      </c>
      <c r="BD207" s="1614">
        <f t="shared" ca="1" si="247"/>
        <v>0</v>
      </c>
      <c r="BE207" s="1614">
        <f t="shared" ca="1" si="247"/>
        <v>0</v>
      </c>
      <c r="BF207" s="1614">
        <f t="shared" ca="1" si="247"/>
        <v>0</v>
      </c>
      <c r="BG207" s="1614">
        <f t="shared" ca="1" si="247"/>
        <v>0</v>
      </c>
      <c r="BH207" s="1614">
        <f t="shared" ca="1" si="247"/>
        <v>0</v>
      </c>
      <c r="BI207" s="1614">
        <f t="shared" ca="1" si="247"/>
        <v>0</v>
      </c>
      <c r="BJ207" s="1614">
        <f t="shared" ca="1" si="247"/>
        <v>0</v>
      </c>
      <c r="BK207" s="1614">
        <f t="shared" ca="1" si="247"/>
        <v>0</v>
      </c>
      <c r="BL207" s="1614">
        <f t="shared" ca="1" si="247"/>
        <v>0</v>
      </c>
      <c r="BM207" s="1614">
        <f t="shared" ca="1" si="247"/>
        <v>0</v>
      </c>
      <c r="BN207" s="1614">
        <f t="shared" ca="1" si="247"/>
        <v>0</v>
      </c>
      <c r="BO207" s="1614">
        <f t="shared" ca="1" si="247"/>
        <v>0</v>
      </c>
      <c r="BP207" s="1614">
        <f t="shared" ca="1" si="247"/>
        <v>0</v>
      </c>
      <c r="BQ207" s="1614">
        <f t="shared" ca="1" si="247"/>
        <v>0</v>
      </c>
      <c r="BR207" s="1614">
        <f t="shared" ca="1" si="247"/>
        <v>0</v>
      </c>
      <c r="BS207" s="1614">
        <f t="shared" ca="1" si="247"/>
        <v>0</v>
      </c>
      <c r="BT207" s="1614">
        <f t="shared" ca="1" si="247"/>
        <v>0</v>
      </c>
      <c r="BU207" s="1614">
        <f t="shared" ca="1" si="247"/>
        <v>0</v>
      </c>
      <c r="BV207" s="1614">
        <f t="shared" ca="1" si="247"/>
        <v>0</v>
      </c>
      <c r="BW207" s="1614">
        <f t="shared" ca="1" si="247"/>
        <v>0</v>
      </c>
      <c r="BX207" s="1614">
        <f t="shared" ca="1" si="247"/>
        <v>0</v>
      </c>
      <c r="BY207" s="1614">
        <f t="shared" ca="1" si="247"/>
        <v>0</v>
      </c>
      <c r="BZ207" s="1614">
        <f t="shared" ca="1" si="247"/>
        <v>0</v>
      </c>
      <c r="CA207" s="1614">
        <f t="shared" ca="1" si="247"/>
        <v>0</v>
      </c>
      <c r="CB207" s="1614">
        <f t="shared" ca="1" si="247"/>
        <v>0</v>
      </c>
      <c r="CC207" s="1614">
        <f t="shared" ca="1" si="247"/>
        <v>0</v>
      </c>
      <c r="CD207" s="1614">
        <f t="shared" ca="1" si="247"/>
        <v>0</v>
      </c>
      <c r="CE207" s="1614">
        <f t="shared" ca="1" si="247"/>
        <v>0</v>
      </c>
      <c r="CF207" s="1614">
        <f t="shared" ca="1" si="247"/>
        <v>0</v>
      </c>
      <c r="CG207" s="1614">
        <f t="shared" ca="1" si="247"/>
        <v>0</v>
      </c>
      <c r="CH207" s="1614">
        <f t="shared" ca="1" si="247"/>
        <v>0</v>
      </c>
      <c r="CI207" s="1615">
        <f t="shared" ca="1" si="247"/>
        <v>0</v>
      </c>
      <c r="CM207" s="446"/>
      <c r="CN207" s="447"/>
      <c r="CO207" s="447"/>
      <c r="CP207" s="447"/>
      <c r="CQ207" s="447"/>
      <c r="CR207" s="447"/>
      <c r="CS207" s="447"/>
      <c r="CT207" s="447"/>
      <c r="CU207" s="447"/>
      <c r="CV207" s="447"/>
      <c r="CW207" s="448"/>
    </row>
    <row r="208" spans="1:101" s="939" customFormat="1" ht="15.75" customHeight="1" x14ac:dyDescent="0.25">
      <c r="A208" s="1028" t="str">
        <f t="shared" si="218"/>
        <v/>
      </c>
      <c r="B208" s="1029" t="str">
        <f t="shared" ca="1" si="210"/>
        <v xml:space="preserve"> </v>
      </c>
      <c r="C208" s="1611">
        <f t="shared" ca="1" si="211"/>
        <v>0</v>
      </c>
      <c r="D208" s="1612">
        <f t="shared" ref="D208:Q217" ca="1" si="257">IF(ISNUMBER($B208),$B208*D116/1000,0)</f>
        <v>0</v>
      </c>
      <c r="E208" s="1613">
        <f t="shared" ca="1" si="257"/>
        <v>0</v>
      </c>
      <c r="F208" s="1613">
        <f t="shared" ca="1" si="257"/>
        <v>0</v>
      </c>
      <c r="G208" s="1613">
        <f t="shared" ca="1" si="257"/>
        <v>0</v>
      </c>
      <c r="H208" s="1613">
        <f t="shared" ca="1" si="257"/>
        <v>0</v>
      </c>
      <c r="I208" s="1613">
        <f t="shared" ca="1" si="257"/>
        <v>0</v>
      </c>
      <c r="J208" s="1613">
        <f t="shared" ca="1" si="257"/>
        <v>0</v>
      </c>
      <c r="K208" s="1613">
        <f t="shared" ca="1" si="257"/>
        <v>0</v>
      </c>
      <c r="L208" s="1613">
        <f t="shared" ca="1" si="257"/>
        <v>0</v>
      </c>
      <c r="M208" s="1614">
        <f t="shared" ca="1" si="257"/>
        <v>0</v>
      </c>
      <c r="N208" s="1614">
        <f t="shared" ca="1" si="257"/>
        <v>0</v>
      </c>
      <c r="O208" s="1614">
        <f t="shared" ca="1" si="257"/>
        <v>0</v>
      </c>
      <c r="P208" s="1614">
        <f t="shared" ca="1" si="257"/>
        <v>0</v>
      </c>
      <c r="Q208" s="1614">
        <f t="shared" ca="1" si="257"/>
        <v>0</v>
      </c>
      <c r="R208" s="1614">
        <f t="shared" ref="R208:Y208" ca="1" si="258">IF(ISNUMBER($B208),$B208*R116/1000,0)</f>
        <v>0</v>
      </c>
      <c r="S208" s="1614">
        <f t="shared" ca="1" si="258"/>
        <v>0</v>
      </c>
      <c r="T208" s="1614">
        <f t="shared" ca="1" si="258"/>
        <v>0</v>
      </c>
      <c r="U208" s="1614">
        <f t="shared" ca="1" si="258"/>
        <v>0</v>
      </c>
      <c r="V208" s="1614">
        <f t="shared" ca="1" si="258"/>
        <v>0</v>
      </c>
      <c r="W208" s="1614">
        <f t="shared" ca="1" si="258"/>
        <v>0</v>
      </c>
      <c r="X208" s="1614">
        <f t="shared" ca="1" si="258"/>
        <v>0</v>
      </c>
      <c r="Y208" s="1625">
        <f t="shared" ca="1" si="258"/>
        <v>0</v>
      </c>
      <c r="Z208" s="1565"/>
      <c r="AA208" s="1613">
        <f t="shared" ca="1" si="255"/>
        <v>0</v>
      </c>
      <c r="AB208" s="1613">
        <f t="shared" ca="1" si="255"/>
        <v>0</v>
      </c>
      <c r="AC208" s="1613">
        <f t="shared" ca="1" si="255"/>
        <v>0</v>
      </c>
      <c r="AD208" s="1613">
        <f t="shared" ref="AD208:AM208" ca="1" si="259">IF(ISNUMBER($B208),$B208*AD116/1000,0)</f>
        <v>0</v>
      </c>
      <c r="AE208" s="1613">
        <f t="shared" ca="1" si="259"/>
        <v>0</v>
      </c>
      <c r="AF208" s="1613">
        <f t="shared" ca="1" si="259"/>
        <v>0</v>
      </c>
      <c r="AG208" s="1613">
        <f t="shared" ca="1" si="259"/>
        <v>0</v>
      </c>
      <c r="AH208" s="1613">
        <f t="shared" ca="1" si="259"/>
        <v>0</v>
      </c>
      <c r="AI208" s="1613">
        <f t="shared" ca="1" si="259"/>
        <v>0</v>
      </c>
      <c r="AJ208" s="1613">
        <f t="shared" ca="1" si="259"/>
        <v>0</v>
      </c>
      <c r="AK208" s="1613">
        <f t="shared" ca="1" si="259"/>
        <v>0</v>
      </c>
      <c r="AL208" s="1613">
        <f t="shared" ca="1" si="259"/>
        <v>0</v>
      </c>
      <c r="AM208" s="1613">
        <f t="shared" ca="1" si="259"/>
        <v>0</v>
      </c>
      <c r="AN208" s="1486"/>
      <c r="AO208" s="1612">
        <f t="shared" ca="1" si="247"/>
        <v>0</v>
      </c>
      <c r="AP208" s="1614">
        <f t="shared" ca="1" si="217"/>
        <v>0</v>
      </c>
      <c r="AQ208" s="1614">
        <f t="shared" ca="1" si="217"/>
        <v>0</v>
      </c>
      <c r="AR208" s="1614">
        <f t="shared" ca="1" si="217"/>
        <v>0</v>
      </c>
      <c r="AS208" s="1614">
        <f t="shared" ca="1" si="247"/>
        <v>0</v>
      </c>
      <c r="AT208" s="1614">
        <f t="shared" ca="1" si="247"/>
        <v>0</v>
      </c>
      <c r="AU208" s="1614">
        <f t="shared" ca="1" si="247"/>
        <v>0</v>
      </c>
      <c r="AV208" s="1614">
        <f t="shared" ca="1" si="247"/>
        <v>0</v>
      </c>
      <c r="AW208" s="1614">
        <f t="shared" ca="1" si="247"/>
        <v>0</v>
      </c>
      <c r="AX208" s="1614">
        <f t="shared" ca="1" si="247"/>
        <v>0</v>
      </c>
      <c r="AY208" s="1614">
        <f t="shared" ca="1" si="247"/>
        <v>0</v>
      </c>
      <c r="AZ208" s="1614">
        <f t="shared" ca="1" si="247"/>
        <v>0</v>
      </c>
      <c r="BA208" s="1614">
        <f t="shared" ca="1" si="247"/>
        <v>0</v>
      </c>
      <c r="BB208" s="1614">
        <f t="shared" ca="1" si="247"/>
        <v>0</v>
      </c>
      <c r="BC208" s="1614">
        <f t="shared" ca="1" si="247"/>
        <v>0</v>
      </c>
      <c r="BD208" s="1614">
        <f t="shared" ca="1" si="247"/>
        <v>0</v>
      </c>
      <c r="BE208" s="1614">
        <f t="shared" ca="1" si="247"/>
        <v>0</v>
      </c>
      <c r="BF208" s="1614">
        <f t="shared" ca="1" si="247"/>
        <v>0</v>
      </c>
      <c r="BG208" s="1614">
        <f t="shared" ca="1" si="247"/>
        <v>0</v>
      </c>
      <c r="BH208" s="1614">
        <f t="shared" ca="1" si="247"/>
        <v>0</v>
      </c>
      <c r="BI208" s="1614">
        <f t="shared" ca="1" si="247"/>
        <v>0</v>
      </c>
      <c r="BJ208" s="1614">
        <f t="shared" ca="1" si="247"/>
        <v>0</v>
      </c>
      <c r="BK208" s="1614">
        <f t="shared" ca="1" si="247"/>
        <v>0</v>
      </c>
      <c r="BL208" s="1614">
        <f t="shared" ca="1" si="247"/>
        <v>0</v>
      </c>
      <c r="BM208" s="1614">
        <f t="shared" ca="1" si="247"/>
        <v>0</v>
      </c>
      <c r="BN208" s="1614">
        <f t="shared" ca="1" si="247"/>
        <v>0</v>
      </c>
      <c r="BO208" s="1614">
        <f t="shared" ca="1" si="247"/>
        <v>0</v>
      </c>
      <c r="BP208" s="1614">
        <f t="shared" ca="1" si="247"/>
        <v>0</v>
      </c>
      <c r="BQ208" s="1614">
        <f t="shared" ref="BQ208:CI208" ca="1" si="260">IF(ISNUMBER($B208),$B208*BQ116/1000,0)</f>
        <v>0</v>
      </c>
      <c r="BR208" s="1614">
        <f t="shared" ca="1" si="260"/>
        <v>0</v>
      </c>
      <c r="BS208" s="1614">
        <f t="shared" ca="1" si="260"/>
        <v>0</v>
      </c>
      <c r="BT208" s="1614">
        <f t="shared" ca="1" si="260"/>
        <v>0</v>
      </c>
      <c r="BU208" s="1614">
        <f t="shared" ca="1" si="260"/>
        <v>0</v>
      </c>
      <c r="BV208" s="1614">
        <f t="shared" ca="1" si="260"/>
        <v>0</v>
      </c>
      <c r="BW208" s="1614">
        <f t="shared" ca="1" si="260"/>
        <v>0</v>
      </c>
      <c r="BX208" s="1614">
        <f t="shared" ca="1" si="260"/>
        <v>0</v>
      </c>
      <c r="BY208" s="1614">
        <f t="shared" ca="1" si="260"/>
        <v>0</v>
      </c>
      <c r="BZ208" s="1614">
        <f t="shared" ca="1" si="260"/>
        <v>0</v>
      </c>
      <c r="CA208" s="1614">
        <f t="shared" ca="1" si="260"/>
        <v>0</v>
      </c>
      <c r="CB208" s="1614">
        <f t="shared" ca="1" si="260"/>
        <v>0</v>
      </c>
      <c r="CC208" s="1614">
        <f t="shared" ca="1" si="260"/>
        <v>0</v>
      </c>
      <c r="CD208" s="1614">
        <f t="shared" ca="1" si="260"/>
        <v>0</v>
      </c>
      <c r="CE208" s="1614">
        <f t="shared" ca="1" si="260"/>
        <v>0</v>
      </c>
      <c r="CF208" s="1614">
        <f t="shared" ca="1" si="260"/>
        <v>0</v>
      </c>
      <c r="CG208" s="1614">
        <f t="shared" ca="1" si="260"/>
        <v>0</v>
      </c>
      <c r="CH208" s="1614">
        <f t="shared" ca="1" si="260"/>
        <v>0</v>
      </c>
      <c r="CI208" s="1615">
        <f t="shared" ca="1" si="260"/>
        <v>0</v>
      </c>
      <c r="CM208" s="446"/>
      <c r="CN208" s="447"/>
      <c r="CO208" s="447"/>
      <c r="CP208" s="447"/>
      <c r="CQ208" s="447"/>
      <c r="CR208" s="447"/>
      <c r="CS208" s="447"/>
      <c r="CT208" s="447"/>
      <c r="CU208" s="447"/>
      <c r="CV208" s="447"/>
      <c r="CW208" s="448"/>
    </row>
    <row r="209" spans="1:101" s="939" customFormat="1" ht="15.75" customHeight="1" x14ac:dyDescent="0.25">
      <c r="A209" s="1028" t="str">
        <f t="shared" si="218"/>
        <v/>
      </c>
      <c r="B209" s="1029" t="str">
        <f t="shared" ca="1" si="210"/>
        <v xml:space="preserve"> </v>
      </c>
      <c r="C209" s="1611">
        <f t="shared" ca="1" si="211"/>
        <v>0</v>
      </c>
      <c r="D209" s="1612">
        <f t="shared" ca="1" si="257"/>
        <v>0</v>
      </c>
      <c r="E209" s="1613">
        <f t="shared" ca="1" si="257"/>
        <v>0</v>
      </c>
      <c r="F209" s="1613">
        <f t="shared" ca="1" si="257"/>
        <v>0</v>
      </c>
      <c r="G209" s="1613">
        <f t="shared" ca="1" si="257"/>
        <v>0</v>
      </c>
      <c r="H209" s="1613">
        <f t="shared" ca="1" si="257"/>
        <v>0</v>
      </c>
      <c r="I209" s="1613">
        <f t="shared" ca="1" si="257"/>
        <v>0</v>
      </c>
      <c r="J209" s="1613">
        <f t="shared" ca="1" si="257"/>
        <v>0</v>
      </c>
      <c r="K209" s="1613">
        <f t="shared" ca="1" si="257"/>
        <v>0</v>
      </c>
      <c r="L209" s="1613">
        <f t="shared" ca="1" si="257"/>
        <v>0</v>
      </c>
      <c r="M209" s="1614">
        <f t="shared" ca="1" si="257"/>
        <v>0</v>
      </c>
      <c r="N209" s="1614">
        <f t="shared" ca="1" si="257"/>
        <v>0</v>
      </c>
      <c r="O209" s="1614">
        <f t="shared" ca="1" si="257"/>
        <v>0</v>
      </c>
      <c r="P209" s="1614">
        <f t="shared" ca="1" si="257"/>
        <v>0</v>
      </c>
      <c r="Q209" s="1614">
        <f t="shared" ca="1" si="257"/>
        <v>0</v>
      </c>
      <c r="R209" s="1614">
        <f t="shared" ref="R209:Y209" ca="1" si="261">IF(ISNUMBER($B209),$B209*R117/1000,0)</f>
        <v>0</v>
      </c>
      <c r="S209" s="1614">
        <f t="shared" ca="1" si="261"/>
        <v>0</v>
      </c>
      <c r="T209" s="1614">
        <f t="shared" ca="1" si="261"/>
        <v>0</v>
      </c>
      <c r="U209" s="1614">
        <f t="shared" ca="1" si="261"/>
        <v>0</v>
      </c>
      <c r="V209" s="1614">
        <f t="shared" ca="1" si="261"/>
        <v>0</v>
      </c>
      <c r="W209" s="1614">
        <f t="shared" ca="1" si="261"/>
        <v>0</v>
      </c>
      <c r="X209" s="1614">
        <f t="shared" ca="1" si="261"/>
        <v>0</v>
      </c>
      <c r="Y209" s="1625">
        <f t="shared" ca="1" si="261"/>
        <v>0</v>
      </c>
      <c r="Z209" s="1565"/>
      <c r="AA209" s="1613">
        <f t="shared" ca="1" si="255"/>
        <v>0</v>
      </c>
      <c r="AB209" s="1613">
        <f t="shared" ca="1" si="255"/>
        <v>0</v>
      </c>
      <c r="AC209" s="1613">
        <f t="shared" ca="1" si="255"/>
        <v>0</v>
      </c>
      <c r="AD209" s="1613">
        <f t="shared" ref="AD209:AM209" ca="1" si="262">IF(ISNUMBER($B209),$B209*AD117/1000,0)</f>
        <v>0</v>
      </c>
      <c r="AE209" s="1613">
        <f t="shared" ca="1" si="262"/>
        <v>0</v>
      </c>
      <c r="AF209" s="1613">
        <f t="shared" ca="1" si="262"/>
        <v>0</v>
      </c>
      <c r="AG209" s="1613">
        <f t="shared" ca="1" si="262"/>
        <v>0</v>
      </c>
      <c r="AH209" s="1613">
        <f t="shared" ca="1" si="262"/>
        <v>0</v>
      </c>
      <c r="AI209" s="1613">
        <f t="shared" ca="1" si="262"/>
        <v>0</v>
      </c>
      <c r="AJ209" s="1613">
        <f t="shared" ca="1" si="262"/>
        <v>0</v>
      </c>
      <c r="AK209" s="1613">
        <f t="shared" ca="1" si="262"/>
        <v>0</v>
      </c>
      <c r="AL209" s="1613">
        <f t="shared" ca="1" si="262"/>
        <v>0</v>
      </c>
      <c r="AM209" s="1613">
        <f t="shared" ca="1" si="262"/>
        <v>0</v>
      </c>
      <c r="AN209" s="1486"/>
      <c r="AO209" s="1612">
        <f t="shared" ref="AO209:CI214" ca="1" si="263">IF(ISNUMBER($B209),$B209*AO117/1000,0)</f>
        <v>0</v>
      </c>
      <c r="AP209" s="1614">
        <f t="shared" ca="1" si="217"/>
        <v>0</v>
      </c>
      <c r="AQ209" s="1614">
        <f t="shared" ca="1" si="217"/>
        <v>0</v>
      </c>
      <c r="AR209" s="1614">
        <f t="shared" ca="1" si="217"/>
        <v>0</v>
      </c>
      <c r="AS209" s="1614">
        <f t="shared" ca="1" si="263"/>
        <v>0</v>
      </c>
      <c r="AT209" s="1614">
        <f t="shared" ca="1" si="263"/>
        <v>0</v>
      </c>
      <c r="AU209" s="1614">
        <f t="shared" ca="1" si="263"/>
        <v>0</v>
      </c>
      <c r="AV209" s="1614">
        <f t="shared" ca="1" si="263"/>
        <v>0</v>
      </c>
      <c r="AW209" s="1614">
        <f t="shared" ca="1" si="263"/>
        <v>0</v>
      </c>
      <c r="AX209" s="1614">
        <f t="shared" ca="1" si="263"/>
        <v>0</v>
      </c>
      <c r="AY209" s="1614">
        <f t="shared" ca="1" si="263"/>
        <v>0</v>
      </c>
      <c r="AZ209" s="1614">
        <f t="shared" ca="1" si="263"/>
        <v>0</v>
      </c>
      <c r="BA209" s="1614">
        <f t="shared" ca="1" si="263"/>
        <v>0</v>
      </c>
      <c r="BB209" s="1614">
        <f t="shared" ca="1" si="263"/>
        <v>0</v>
      </c>
      <c r="BC209" s="1614">
        <f t="shared" ca="1" si="263"/>
        <v>0</v>
      </c>
      <c r="BD209" s="1614">
        <f t="shared" ca="1" si="263"/>
        <v>0</v>
      </c>
      <c r="BE209" s="1614">
        <f t="shared" ca="1" si="263"/>
        <v>0</v>
      </c>
      <c r="BF209" s="1614">
        <f t="shared" ca="1" si="263"/>
        <v>0</v>
      </c>
      <c r="BG209" s="1614">
        <f t="shared" ca="1" si="263"/>
        <v>0</v>
      </c>
      <c r="BH209" s="1614">
        <f t="shared" ca="1" si="263"/>
        <v>0</v>
      </c>
      <c r="BI209" s="1614">
        <f t="shared" ca="1" si="263"/>
        <v>0</v>
      </c>
      <c r="BJ209" s="1614">
        <f t="shared" ca="1" si="263"/>
        <v>0</v>
      </c>
      <c r="BK209" s="1614">
        <f t="shared" ca="1" si="263"/>
        <v>0</v>
      </c>
      <c r="BL209" s="1614">
        <f t="shared" ca="1" si="263"/>
        <v>0</v>
      </c>
      <c r="BM209" s="1614">
        <f t="shared" ca="1" si="263"/>
        <v>0</v>
      </c>
      <c r="BN209" s="1614">
        <f t="shared" ca="1" si="263"/>
        <v>0</v>
      </c>
      <c r="BO209" s="1614">
        <f t="shared" ca="1" si="263"/>
        <v>0</v>
      </c>
      <c r="BP209" s="1614">
        <f t="shared" ca="1" si="263"/>
        <v>0</v>
      </c>
      <c r="BQ209" s="1614">
        <f t="shared" ca="1" si="263"/>
        <v>0</v>
      </c>
      <c r="BR209" s="1614">
        <f t="shared" ca="1" si="263"/>
        <v>0</v>
      </c>
      <c r="BS209" s="1614">
        <f t="shared" ca="1" si="263"/>
        <v>0</v>
      </c>
      <c r="BT209" s="1614">
        <f t="shared" ca="1" si="263"/>
        <v>0</v>
      </c>
      <c r="BU209" s="1614">
        <f t="shared" ca="1" si="263"/>
        <v>0</v>
      </c>
      <c r="BV209" s="1614">
        <f t="shared" ca="1" si="263"/>
        <v>0</v>
      </c>
      <c r="BW209" s="1614">
        <f t="shared" ca="1" si="263"/>
        <v>0</v>
      </c>
      <c r="BX209" s="1614">
        <f t="shared" ca="1" si="263"/>
        <v>0</v>
      </c>
      <c r="BY209" s="1614">
        <f t="shared" ca="1" si="263"/>
        <v>0</v>
      </c>
      <c r="BZ209" s="1614">
        <f t="shared" ca="1" si="263"/>
        <v>0</v>
      </c>
      <c r="CA209" s="1614">
        <f t="shared" ca="1" si="263"/>
        <v>0</v>
      </c>
      <c r="CB209" s="1614">
        <f t="shared" ca="1" si="263"/>
        <v>0</v>
      </c>
      <c r="CC209" s="1614">
        <f t="shared" ca="1" si="263"/>
        <v>0</v>
      </c>
      <c r="CD209" s="1614">
        <f t="shared" ca="1" si="263"/>
        <v>0</v>
      </c>
      <c r="CE209" s="1614">
        <f t="shared" ca="1" si="263"/>
        <v>0</v>
      </c>
      <c r="CF209" s="1614">
        <f t="shared" ca="1" si="263"/>
        <v>0</v>
      </c>
      <c r="CG209" s="1614">
        <f t="shared" ca="1" si="263"/>
        <v>0</v>
      </c>
      <c r="CH209" s="1614">
        <f t="shared" ca="1" si="263"/>
        <v>0</v>
      </c>
      <c r="CI209" s="1615">
        <f t="shared" ca="1" si="263"/>
        <v>0</v>
      </c>
      <c r="CM209" s="446"/>
      <c r="CN209" s="447"/>
      <c r="CO209" s="447"/>
      <c r="CP209" s="447"/>
      <c r="CQ209" s="447"/>
      <c r="CR209" s="447"/>
      <c r="CS209" s="447"/>
      <c r="CT209" s="447"/>
      <c r="CU209" s="447"/>
      <c r="CV209" s="447"/>
      <c r="CW209" s="448"/>
    </row>
    <row r="210" spans="1:101" s="939" customFormat="1" ht="15.75" customHeight="1" x14ac:dyDescent="0.25">
      <c r="A210" s="1028" t="str">
        <f t="shared" si="218"/>
        <v/>
      </c>
      <c r="B210" s="1029" t="str">
        <f t="shared" ca="1" si="210"/>
        <v xml:space="preserve"> </v>
      </c>
      <c r="C210" s="1611">
        <f t="shared" ca="1" si="211"/>
        <v>0</v>
      </c>
      <c r="D210" s="1612">
        <f t="shared" ca="1" si="257"/>
        <v>0</v>
      </c>
      <c r="E210" s="1613">
        <f t="shared" ca="1" si="257"/>
        <v>0</v>
      </c>
      <c r="F210" s="1613">
        <f t="shared" ca="1" si="257"/>
        <v>0</v>
      </c>
      <c r="G210" s="1613">
        <f t="shared" ca="1" si="257"/>
        <v>0</v>
      </c>
      <c r="H210" s="1613">
        <f t="shared" ca="1" si="257"/>
        <v>0</v>
      </c>
      <c r="I210" s="1613">
        <f t="shared" ca="1" si="257"/>
        <v>0</v>
      </c>
      <c r="J210" s="1613">
        <f t="shared" ca="1" si="257"/>
        <v>0</v>
      </c>
      <c r="K210" s="1613">
        <f t="shared" ca="1" si="257"/>
        <v>0</v>
      </c>
      <c r="L210" s="1613">
        <f t="shared" ca="1" si="257"/>
        <v>0</v>
      </c>
      <c r="M210" s="1614">
        <f t="shared" ca="1" si="257"/>
        <v>0</v>
      </c>
      <c r="N210" s="1614">
        <f t="shared" ca="1" si="257"/>
        <v>0</v>
      </c>
      <c r="O210" s="1614">
        <f t="shared" ca="1" si="257"/>
        <v>0</v>
      </c>
      <c r="P210" s="1614">
        <f t="shared" ca="1" si="257"/>
        <v>0</v>
      </c>
      <c r="Q210" s="1614">
        <f t="shared" ca="1" si="257"/>
        <v>0</v>
      </c>
      <c r="R210" s="1614">
        <f t="shared" ref="R210:Y210" ca="1" si="264">IF(ISNUMBER($B210),$B210*R118/1000,0)</f>
        <v>0</v>
      </c>
      <c r="S210" s="1614">
        <f t="shared" ca="1" si="264"/>
        <v>0</v>
      </c>
      <c r="T210" s="1614">
        <f t="shared" ca="1" si="264"/>
        <v>0</v>
      </c>
      <c r="U210" s="1614">
        <f t="shared" ca="1" si="264"/>
        <v>0</v>
      </c>
      <c r="V210" s="1614">
        <f t="shared" ca="1" si="264"/>
        <v>0</v>
      </c>
      <c r="W210" s="1614">
        <f t="shared" ca="1" si="264"/>
        <v>0</v>
      </c>
      <c r="X210" s="1614">
        <f t="shared" ca="1" si="264"/>
        <v>0</v>
      </c>
      <c r="Y210" s="1625">
        <f t="shared" ca="1" si="264"/>
        <v>0</v>
      </c>
      <c r="Z210" s="1565"/>
      <c r="AA210" s="1613">
        <f t="shared" ca="1" si="255"/>
        <v>0</v>
      </c>
      <c r="AB210" s="1613">
        <f t="shared" ca="1" si="255"/>
        <v>0</v>
      </c>
      <c r="AC210" s="1613">
        <f t="shared" ca="1" si="255"/>
        <v>0</v>
      </c>
      <c r="AD210" s="1613">
        <f t="shared" ref="AD210:AM210" ca="1" si="265">IF(ISNUMBER($B210),$B210*AD118/1000,0)</f>
        <v>0</v>
      </c>
      <c r="AE210" s="1613">
        <f t="shared" ca="1" si="265"/>
        <v>0</v>
      </c>
      <c r="AF210" s="1613">
        <f t="shared" ca="1" si="265"/>
        <v>0</v>
      </c>
      <c r="AG210" s="1613">
        <f t="shared" ca="1" si="265"/>
        <v>0</v>
      </c>
      <c r="AH210" s="1613">
        <f t="shared" ca="1" si="265"/>
        <v>0</v>
      </c>
      <c r="AI210" s="1613">
        <f t="shared" ca="1" si="265"/>
        <v>0</v>
      </c>
      <c r="AJ210" s="1613">
        <f t="shared" ca="1" si="265"/>
        <v>0</v>
      </c>
      <c r="AK210" s="1613">
        <f t="shared" ca="1" si="265"/>
        <v>0</v>
      </c>
      <c r="AL210" s="1613">
        <f t="shared" ca="1" si="265"/>
        <v>0</v>
      </c>
      <c r="AM210" s="1613">
        <f t="shared" ca="1" si="265"/>
        <v>0</v>
      </c>
      <c r="AN210" s="1486"/>
      <c r="AO210" s="1612">
        <f t="shared" ca="1" si="263"/>
        <v>0</v>
      </c>
      <c r="AP210" s="1614">
        <f t="shared" ca="1" si="217"/>
        <v>0</v>
      </c>
      <c r="AQ210" s="1614">
        <f t="shared" ca="1" si="217"/>
        <v>0</v>
      </c>
      <c r="AR210" s="1614">
        <f t="shared" ca="1" si="217"/>
        <v>0</v>
      </c>
      <c r="AS210" s="1614">
        <f t="shared" ca="1" si="263"/>
        <v>0</v>
      </c>
      <c r="AT210" s="1614">
        <f t="shared" ca="1" si="263"/>
        <v>0</v>
      </c>
      <c r="AU210" s="1614">
        <f t="shared" ca="1" si="263"/>
        <v>0</v>
      </c>
      <c r="AV210" s="1614">
        <f t="shared" ca="1" si="263"/>
        <v>0</v>
      </c>
      <c r="AW210" s="1614">
        <f t="shared" ca="1" si="263"/>
        <v>0</v>
      </c>
      <c r="AX210" s="1614">
        <f t="shared" ca="1" si="263"/>
        <v>0</v>
      </c>
      <c r="AY210" s="1614">
        <f t="shared" ca="1" si="263"/>
        <v>0</v>
      </c>
      <c r="AZ210" s="1614">
        <f t="shared" ca="1" si="263"/>
        <v>0</v>
      </c>
      <c r="BA210" s="1614">
        <f t="shared" ca="1" si="263"/>
        <v>0</v>
      </c>
      <c r="BB210" s="1614">
        <f t="shared" ca="1" si="263"/>
        <v>0</v>
      </c>
      <c r="BC210" s="1614">
        <f t="shared" ca="1" si="263"/>
        <v>0</v>
      </c>
      <c r="BD210" s="1614">
        <f t="shared" ca="1" si="263"/>
        <v>0</v>
      </c>
      <c r="BE210" s="1614">
        <f t="shared" ca="1" si="263"/>
        <v>0</v>
      </c>
      <c r="BF210" s="1614">
        <f t="shared" ca="1" si="263"/>
        <v>0</v>
      </c>
      <c r="BG210" s="1614">
        <f t="shared" ca="1" si="263"/>
        <v>0</v>
      </c>
      <c r="BH210" s="1614">
        <f t="shared" ca="1" si="263"/>
        <v>0</v>
      </c>
      <c r="BI210" s="1614">
        <f t="shared" ca="1" si="263"/>
        <v>0</v>
      </c>
      <c r="BJ210" s="1614">
        <f t="shared" ca="1" si="263"/>
        <v>0</v>
      </c>
      <c r="BK210" s="1614">
        <f t="shared" ca="1" si="263"/>
        <v>0</v>
      </c>
      <c r="BL210" s="1614">
        <f t="shared" ca="1" si="263"/>
        <v>0</v>
      </c>
      <c r="BM210" s="1614">
        <f t="shared" ca="1" si="263"/>
        <v>0</v>
      </c>
      <c r="BN210" s="1614">
        <f t="shared" ca="1" si="263"/>
        <v>0</v>
      </c>
      <c r="BO210" s="1614">
        <f t="shared" ca="1" si="263"/>
        <v>0</v>
      </c>
      <c r="BP210" s="1614">
        <f t="shared" ca="1" si="263"/>
        <v>0</v>
      </c>
      <c r="BQ210" s="1614">
        <f t="shared" ca="1" si="263"/>
        <v>0</v>
      </c>
      <c r="BR210" s="1614">
        <f t="shared" ca="1" si="263"/>
        <v>0</v>
      </c>
      <c r="BS210" s="1614">
        <f t="shared" ca="1" si="263"/>
        <v>0</v>
      </c>
      <c r="BT210" s="1614">
        <f t="shared" ca="1" si="263"/>
        <v>0</v>
      </c>
      <c r="BU210" s="1614">
        <f t="shared" ca="1" si="263"/>
        <v>0</v>
      </c>
      <c r="BV210" s="1614">
        <f t="shared" ca="1" si="263"/>
        <v>0</v>
      </c>
      <c r="BW210" s="1614">
        <f t="shared" ca="1" si="263"/>
        <v>0</v>
      </c>
      <c r="BX210" s="1614">
        <f t="shared" ca="1" si="263"/>
        <v>0</v>
      </c>
      <c r="BY210" s="1614">
        <f t="shared" ca="1" si="263"/>
        <v>0</v>
      </c>
      <c r="BZ210" s="1614">
        <f t="shared" ca="1" si="263"/>
        <v>0</v>
      </c>
      <c r="CA210" s="1614">
        <f t="shared" ca="1" si="263"/>
        <v>0</v>
      </c>
      <c r="CB210" s="1614">
        <f t="shared" ca="1" si="263"/>
        <v>0</v>
      </c>
      <c r="CC210" s="1614">
        <f t="shared" ca="1" si="263"/>
        <v>0</v>
      </c>
      <c r="CD210" s="1614">
        <f t="shared" ca="1" si="263"/>
        <v>0</v>
      </c>
      <c r="CE210" s="1614">
        <f t="shared" ca="1" si="263"/>
        <v>0</v>
      </c>
      <c r="CF210" s="1614">
        <f t="shared" ca="1" si="263"/>
        <v>0</v>
      </c>
      <c r="CG210" s="1614">
        <f t="shared" ca="1" si="263"/>
        <v>0</v>
      </c>
      <c r="CH210" s="1614">
        <f t="shared" ca="1" si="263"/>
        <v>0</v>
      </c>
      <c r="CI210" s="1615">
        <f t="shared" ca="1" si="263"/>
        <v>0</v>
      </c>
      <c r="CM210" s="446"/>
      <c r="CN210" s="447"/>
      <c r="CO210" s="447"/>
      <c r="CP210" s="447"/>
      <c r="CQ210" s="447"/>
      <c r="CR210" s="447"/>
      <c r="CS210" s="447"/>
      <c r="CT210" s="447"/>
      <c r="CU210" s="447"/>
      <c r="CV210" s="447"/>
      <c r="CW210" s="448"/>
    </row>
    <row r="211" spans="1:101" s="939" customFormat="1" ht="15.75" customHeight="1" x14ac:dyDescent="0.25">
      <c r="A211" s="1028" t="str">
        <f t="shared" si="218"/>
        <v/>
      </c>
      <c r="B211" s="1029" t="str">
        <f t="shared" ca="1" si="210"/>
        <v xml:space="preserve"> </v>
      </c>
      <c r="C211" s="1611">
        <f t="shared" ca="1" si="211"/>
        <v>0</v>
      </c>
      <c r="D211" s="1612">
        <f t="shared" ca="1" si="257"/>
        <v>0</v>
      </c>
      <c r="E211" s="1613">
        <f t="shared" ca="1" si="257"/>
        <v>0</v>
      </c>
      <c r="F211" s="1613">
        <f t="shared" ca="1" si="257"/>
        <v>0</v>
      </c>
      <c r="G211" s="1613">
        <f t="shared" ca="1" si="257"/>
        <v>0</v>
      </c>
      <c r="H211" s="1613">
        <f t="shared" ca="1" si="257"/>
        <v>0</v>
      </c>
      <c r="I211" s="1613">
        <f t="shared" ca="1" si="257"/>
        <v>0</v>
      </c>
      <c r="J211" s="1613">
        <f t="shared" ca="1" si="257"/>
        <v>0</v>
      </c>
      <c r="K211" s="1613">
        <f t="shared" ca="1" si="257"/>
        <v>0</v>
      </c>
      <c r="L211" s="1613">
        <f t="shared" ca="1" si="257"/>
        <v>0</v>
      </c>
      <c r="M211" s="1614">
        <f t="shared" ca="1" si="257"/>
        <v>0</v>
      </c>
      <c r="N211" s="1614">
        <f t="shared" ca="1" si="257"/>
        <v>0</v>
      </c>
      <c r="O211" s="1614">
        <f t="shared" ca="1" si="257"/>
        <v>0</v>
      </c>
      <c r="P211" s="1614">
        <f t="shared" ca="1" si="257"/>
        <v>0</v>
      </c>
      <c r="Q211" s="1614">
        <f t="shared" ca="1" si="257"/>
        <v>0</v>
      </c>
      <c r="R211" s="1614">
        <f t="shared" ref="R211:Y211" ca="1" si="266">IF(ISNUMBER($B211),$B211*R119/1000,0)</f>
        <v>0</v>
      </c>
      <c r="S211" s="1614">
        <f t="shared" ca="1" si="266"/>
        <v>0</v>
      </c>
      <c r="T211" s="1614">
        <f t="shared" ca="1" si="266"/>
        <v>0</v>
      </c>
      <c r="U211" s="1614">
        <f t="shared" ca="1" si="266"/>
        <v>0</v>
      </c>
      <c r="V211" s="1614">
        <f t="shared" ca="1" si="266"/>
        <v>0</v>
      </c>
      <c r="W211" s="1614">
        <f t="shared" ca="1" si="266"/>
        <v>0</v>
      </c>
      <c r="X211" s="1614">
        <f t="shared" ca="1" si="266"/>
        <v>0</v>
      </c>
      <c r="Y211" s="1625">
        <f t="shared" ca="1" si="266"/>
        <v>0</v>
      </c>
      <c r="Z211" s="1565"/>
      <c r="AA211" s="1613">
        <f t="shared" ca="1" si="255"/>
        <v>0</v>
      </c>
      <c r="AB211" s="1613">
        <f t="shared" ca="1" si="255"/>
        <v>0</v>
      </c>
      <c r="AC211" s="1613">
        <f t="shared" ca="1" si="255"/>
        <v>0</v>
      </c>
      <c r="AD211" s="1613">
        <f t="shared" ref="AD211:AM211" ca="1" si="267">IF(ISNUMBER($B211),$B211*AD119/1000,0)</f>
        <v>0</v>
      </c>
      <c r="AE211" s="1613">
        <f t="shared" ca="1" si="267"/>
        <v>0</v>
      </c>
      <c r="AF211" s="1613">
        <f t="shared" ca="1" si="267"/>
        <v>0</v>
      </c>
      <c r="AG211" s="1613">
        <f t="shared" ca="1" si="267"/>
        <v>0</v>
      </c>
      <c r="AH211" s="1613">
        <f t="shared" ca="1" si="267"/>
        <v>0</v>
      </c>
      <c r="AI211" s="1613">
        <f t="shared" ca="1" si="267"/>
        <v>0</v>
      </c>
      <c r="AJ211" s="1613">
        <f t="shared" ca="1" si="267"/>
        <v>0</v>
      </c>
      <c r="AK211" s="1613">
        <f t="shared" ca="1" si="267"/>
        <v>0</v>
      </c>
      <c r="AL211" s="1613">
        <f t="shared" ca="1" si="267"/>
        <v>0</v>
      </c>
      <c r="AM211" s="1613">
        <f t="shared" ca="1" si="267"/>
        <v>0</v>
      </c>
      <c r="AN211" s="1486"/>
      <c r="AO211" s="1612">
        <f t="shared" ca="1" si="263"/>
        <v>0</v>
      </c>
      <c r="AP211" s="1614">
        <f t="shared" ca="1" si="217"/>
        <v>0</v>
      </c>
      <c r="AQ211" s="1614">
        <f t="shared" ca="1" si="217"/>
        <v>0</v>
      </c>
      <c r="AR211" s="1614">
        <f t="shared" ca="1" si="217"/>
        <v>0</v>
      </c>
      <c r="AS211" s="1614">
        <f t="shared" ca="1" si="263"/>
        <v>0</v>
      </c>
      <c r="AT211" s="1614">
        <f t="shared" ca="1" si="263"/>
        <v>0</v>
      </c>
      <c r="AU211" s="1614">
        <f t="shared" ca="1" si="263"/>
        <v>0</v>
      </c>
      <c r="AV211" s="1614">
        <f t="shared" ca="1" si="263"/>
        <v>0</v>
      </c>
      <c r="AW211" s="1614">
        <f t="shared" ca="1" si="263"/>
        <v>0</v>
      </c>
      <c r="AX211" s="1614">
        <f t="shared" ca="1" si="263"/>
        <v>0</v>
      </c>
      <c r="AY211" s="1614">
        <f t="shared" ca="1" si="263"/>
        <v>0</v>
      </c>
      <c r="AZ211" s="1614">
        <f t="shared" ca="1" si="263"/>
        <v>0</v>
      </c>
      <c r="BA211" s="1614">
        <f t="shared" ca="1" si="263"/>
        <v>0</v>
      </c>
      <c r="BB211" s="1614">
        <f t="shared" ca="1" si="263"/>
        <v>0</v>
      </c>
      <c r="BC211" s="1614">
        <f t="shared" ca="1" si="263"/>
        <v>0</v>
      </c>
      <c r="BD211" s="1614">
        <f t="shared" ca="1" si="263"/>
        <v>0</v>
      </c>
      <c r="BE211" s="1614">
        <f t="shared" ca="1" si="263"/>
        <v>0</v>
      </c>
      <c r="BF211" s="1614">
        <f t="shared" ca="1" si="263"/>
        <v>0</v>
      </c>
      <c r="BG211" s="1614">
        <f t="shared" ca="1" si="263"/>
        <v>0</v>
      </c>
      <c r="BH211" s="1614">
        <f t="shared" ca="1" si="263"/>
        <v>0</v>
      </c>
      <c r="BI211" s="1614">
        <f t="shared" ca="1" si="263"/>
        <v>0</v>
      </c>
      <c r="BJ211" s="1614">
        <f t="shared" ca="1" si="263"/>
        <v>0</v>
      </c>
      <c r="BK211" s="1614">
        <f t="shared" ca="1" si="263"/>
        <v>0</v>
      </c>
      <c r="BL211" s="1614">
        <f t="shared" ca="1" si="263"/>
        <v>0</v>
      </c>
      <c r="BM211" s="1614">
        <f t="shared" ca="1" si="263"/>
        <v>0</v>
      </c>
      <c r="BN211" s="1614">
        <f t="shared" ca="1" si="263"/>
        <v>0</v>
      </c>
      <c r="BO211" s="1614">
        <f t="shared" ca="1" si="263"/>
        <v>0</v>
      </c>
      <c r="BP211" s="1614">
        <f t="shared" ca="1" si="263"/>
        <v>0</v>
      </c>
      <c r="BQ211" s="1614">
        <f t="shared" ca="1" si="263"/>
        <v>0</v>
      </c>
      <c r="BR211" s="1614">
        <f t="shared" ca="1" si="263"/>
        <v>0</v>
      </c>
      <c r="BS211" s="1614">
        <f t="shared" ca="1" si="263"/>
        <v>0</v>
      </c>
      <c r="BT211" s="1614">
        <f t="shared" ca="1" si="263"/>
        <v>0</v>
      </c>
      <c r="BU211" s="1614">
        <f t="shared" ca="1" si="263"/>
        <v>0</v>
      </c>
      <c r="BV211" s="1614">
        <f t="shared" ca="1" si="263"/>
        <v>0</v>
      </c>
      <c r="BW211" s="1614">
        <f t="shared" ca="1" si="263"/>
        <v>0</v>
      </c>
      <c r="BX211" s="1614">
        <f t="shared" ca="1" si="263"/>
        <v>0</v>
      </c>
      <c r="BY211" s="1614">
        <f t="shared" ca="1" si="263"/>
        <v>0</v>
      </c>
      <c r="BZ211" s="1614">
        <f t="shared" ca="1" si="263"/>
        <v>0</v>
      </c>
      <c r="CA211" s="1614">
        <f t="shared" ca="1" si="263"/>
        <v>0</v>
      </c>
      <c r="CB211" s="1614">
        <f t="shared" ca="1" si="263"/>
        <v>0</v>
      </c>
      <c r="CC211" s="1614">
        <f t="shared" ca="1" si="263"/>
        <v>0</v>
      </c>
      <c r="CD211" s="1614">
        <f t="shared" ca="1" si="263"/>
        <v>0</v>
      </c>
      <c r="CE211" s="1614">
        <f t="shared" ca="1" si="263"/>
        <v>0</v>
      </c>
      <c r="CF211" s="1614">
        <f t="shared" ca="1" si="263"/>
        <v>0</v>
      </c>
      <c r="CG211" s="1614">
        <f t="shared" ca="1" si="263"/>
        <v>0</v>
      </c>
      <c r="CH211" s="1614">
        <f t="shared" ca="1" si="263"/>
        <v>0</v>
      </c>
      <c r="CI211" s="1615">
        <f t="shared" ca="1" si="263"/>
        <v>0</v>
      </c>
      <c r="CM211" s="446"/>
      <c r="CN211" s="447"/>
      <c r="CO211" s="447"/>
      <c r="CP211" s="447"/>
      <c r="CQ211" s="447"/>
      <c r="CR211" s="447"/>
      <c r="CS211" s="447"/>
      <c r="CT211" s="447"/>
      <c r="CU211" s="447"/>
      <c r="CV211" s="447"/>
      <c r="CW211" s="448"/>
    </row>
    <row r="212" spans="1:101" s="939" customFormat="1" ht="15.75" customHeight="1" x14ac:dyDescent="0.25">
      <c r="A212" s="1028" t="str">
        <f t="shared" si="218"/>
        <v/>
      </c>
      <c r="B212" s="1029" t="str">
        <f t="shared" ca="1" si="210"/>
        <v xml:space="preserve"> </v>
      </c>
      <c r="C212" s="1611">
        <f t="shared" ca="1" si="211"/>
        <v>0</v>
      </c>
      <c r="D212" s="1612">
        <f t="shared" ca="1" si="257"/>
        <v>0</v>
      </c>
      <c r="E212" s="1613">
        <f t="shared" ca="1" si="257"/>
        <v>0</v>
      </c>
      <c r="F212" s="1613">
        <f t="shared" ca="1" si="257"/>
        <v>0</v>
      </c>
      <c r="G212" s="1613">
        <f t="shared" ca="1" si="257"/>
        <v>0</v>
      </c>
      <c r="H212" s="1613">
        <f t="shared" ca="1" si="257"/>
        <v>0</v>
      </c>
      <c r="I212" s="1613">
        <f t="shared" ca="1" si="257"/>
        <v>0</v>
      </c>
      <c r="J212" s="1613">
        <f t="shared" ca="1" si="257"/>
        <v>0</v>
      </c>
      <c r="K212" s="1613">
        <f t="shared" ca="1" si="257"/>
        <v>0</v>
      </c>
      <c r="L212" s="1613">
        <f t="shared" ca="1" si="257"/>
        <v>0</v>
      </c>
      <c r="M212" s="1614">
        <f t="shared" ca="1" si="257"/>
        <v>0</v>
      </c>
      <c r="N212" s="1614">
        <f t="shared" ca="1" si="257"/>
        <v>0</v>
      </c>
      <c r="O212" s="1614">
        <f t="shared" ca="1" si="257"/>
        <v>0</v>
      </c>
      <c r="P212" s="1614">
        <f t="shared" ca="1" si="257"/>
        <v>0</v>
      </c>
      <c r="Q212" s="1614">
        <f t="shared" ca="1" si="257"/>
        <v>0</v>
      </c>
      <c r="R212" s="1614">
        <f t="shared" ref="R212:Y212" ca="1" si="268">IF(ISNUMBER($B212),$B212*R120/1000,0)</f>
        <v>0</v>
      </c>
      <c r="S212" s="1614">
        <f t="shared" ca="1" si="268"/>
        <v>0</v>
      </c>
      <c r="T212" s="1614">
        <f t="shared" ca="1" si="268"/>
        <v>0</v>
      </c>
      <c r="U212" s="1614">
        <f t="shared" ca="1" si="268"/>
        <v>0</v>
      </c>
      <c r="V212" s="1614">
        <f t="shared" ca="1" si="268"/>
        <v>0</v>
      </c>
      <c r="W212" s="1614">
        <f t="shared" ca="1" si="268"/>
        <v>0</v>
      </c>
      <c r="X212" s="1614">
        <f t="shared" ca="1" si="268"/>
        <v>0</v>
      </c>
      <c r="Y212" s="1625">
        <f t="shared" ca="1" si="268"/>
        <v>0</v>
      </c>
      <c r="Z212" s="1565"/>
      <c r="AA212" s="1613">
        <f t="shared" ca="1" si="255"/>
        <v>0</v>
      </c>
      <c r="AB212" s="1613">
        <f t="shared" ca="1" si="255"/>
        <v>0</v>
      </c>
      <c r="AC212" s="1613">
        <f t="shared" ca="1" si="255"/>
        <v>0</v>
      </c>
      <c r="AD212" s="1613">
        <f t="shared" ref="AD212:AM212" ca="1" si="269">IF(ISNUMBER($B212),$B212*AD120/1000,0)</f>
        <v>0</v>
      </c>
      <c r="AE212" s="1613">
        <f t="shared" ca="1" si="269"/>
        <v>0</v>
      </c>
      <c r="AF212" s="1613">
        <f t="shared" ca="1" si="269"/>
        <v>0</v>
      </c>
      <c r="AG212" s="1613">
        <f t="shared" ca="1" si="269"/>
        <v>0</v>
      </c>
      <c r="AH212" s="1613">
        <f t="shared" ca="1" si="269"/>
        <v>0</v>
      </c>
      <c r="AI212" s="1613">
        <f t="shared" ca="1" si="269"/>
        <v>0</v>
      </c>
      <c r="AJ212" s="1613">
        <f t="shared" ca="1" si="269"/>
        <v>0</v>
      </c>
      <c r="AK212" s="1613">
        <f t="shared" ca="1" si="269"/>
        <v>0</v>
      </c>
      <c r="AL212" s="1613">
        <f t="shared" ca="1" si="269"/>
        <v>0</v>
      </c>
      <c r="AM212" s="1613">
        <f t="shared" ca="1" si="269"/>
        <v>0</v>
      </c>
      <c r="AN212" s="1486"/>
      <c r="AO212" s="1612">
        <f t="shared" ca="1" si="263"/>
        <v>0</v>
      </c>
      <c r="AP212" s="1614">
        <f t="shared" ca="1" si="217"/>
        <v>0</v>
      </c>
      <c r="AQ212" s="1614">
        <f t="shared" ca="1" si="217"/>
        <v>0</v>
      </c>
      <c r="AR212" s="1614">
        <f t="shared" ca="1" si="217"/>
        <v>0</v>
      </c>
      <c r="AS212" s="1614">
        <f t="shared" ca="1" si="263"/>
        <v>0</v>
      </c>
      <c r="AT212" s="1614">
        <f t="shared" ca="1" si="263"/>
        <v>0</v>
      </c>
      <c r="AU212" s="1614">
        <f t="shared" ca="1" si="263"/>
        <v>0</v>
      </c>
      <c r="AV212" s="1614">
        <f t="shared" ca="1" si="263"/>
        <v>0</v>
      </c>
      <c r="AW212" s="1614">
        <f t="shared" ca="1" si="263"/>
        <v>0</v>
      </c>
      <c r="AX212" s="1614">
        <f t="shared" ca="1" si="263"/>
        <v>0</v>
      </c>
      <c r="AY212" s="1614">
        <f t="shared" ca="1" si="263"/>
        <v>0</v>
      </c>
      <c r="AZ212" s="1614">
        <f t="shared" ca="1" si="263"/>
        <v>0</v>
      </c>
      <c r="BA212" s="1614">
        <f t="shared" ca="1" si="263"/>
        <v>0</v>
      </c>
      <c r="BB212" s="1614">
        <f t="shared" ca="1" si="263"/>
        <v>0</v>
      </c>
      <c r="BC212" s="1614">
        <f t="shared" ca="1" si="263"/>
        <v>0</v>
      </c>
      <c r="BD212" s="1614">
        <f t="shared" ca="1" si="263"/>
        <v>0</v>
      </c>
      <c r="BE212" s="1614">
        <f t="shared" ca="1" si="263"/>
        <v>0</v>
      </c>
      <c r="BF212" s="1614">
        <f t="shared" ca="1" si="263"/>
        <v>0</v>
      </c>
      <c r="BG212" s="1614">
        <f t="shared" ca="1" si="263"/>
        <v>0</v>
      </c>
      <c r="BH212" s="1614">
        <f t="shared" ca="1" si="263"/>
        <v>0</v>
      </c>
      <c r="BI212" s="1614">
        <f t="shared" ca="1" si="263"/>
        <v>0</v>
      </c>
      <c r="BJ212" s="1614">
        <f t="shared" ca="1" si="263"/>
        <v>0</v>
      </c>
      <c r="BK212" s="1614">
        <f t="shared" ca="1" si="263"/>
        <v>0</v>
      </c>
      <c r="BL212" s="1614">
        <f t="shared" ca="1" si="263"/>
        <v>0</v>
      </c>
      <c r="BM212" s="1614">
        <f t="shared" ca="1" si="263"/>
        <v>0</v>
      </c>
      <c r="BN212" s="1614">
        <f t="shared" ca="1" si="263"/>
        <v>0</v>
      </c>
      <c r="BO212" s="1614">
        <f t="shared" ca="1" si="263"/>
        <v>0</v>
      </c>
      <c r="BP212" s="1614">
        <f t="shared" ca="1" si="263"/>
        <v>0</v>
      </c>
      <c r="BQ212" s="1614">
        <f t="shared" ca="1" si="263"/>
        <v>0</v>
      </c>
      <c r="BR212" s="1614">
        <f t="shared" ca="1" si="263"/>
        <v>0</v>
      </c>
      <c r="BS212" s="1614">
        <f t="shared" ca="1" si="263"/>
        <v>0</v>
      </c>
      <c r="BT212" s="1614">
        <f t="shared" ca="1" si="263"/>
        <v>0</v>
      </c>
      <c r="BU212" s="1614">
        <f t="shared" ca="1" si="263"/>
        <v>0</v>
      </c>
      <c r="BV212" s="1614">
        <f t="shared" ca="1" si="263"/>
        <v>0</v>
      </c>
      <c r="BW212" s="1614">
        <f t="shared" ca="1" si="263"/>
        <v>0</v>
      </c>
      <c r="BX212" s="1614">
        <f t="shared" ca="1" si="263"/>
        <v>0</v>
      </c>
      <c r="BY212" s="1614">
        <f t="shared" ca="1" si="263"/>
        <v>0</v>
      </c>
      <c r="BZ212" s="1614">
        <f t="shared" ca="1" si="263"/>
        <v>0</v>
      </c>
      <c r="CA212" s="1614">
        <f t="shared" ca="1" si="263"/>
        <v>0</v>
      </c>
      <c r="CB212" s="1614">
        <f t="shared" ca="1" si="263"/>
        <v>0</v>
      </c>
      <c r="CC212" s="1614">
        <f t="shared" ca="1" si="263"/>
        <v>0</v>
      </c>
      <c r="CD212" s="1614">
        <f t="shared" ca="1" si="263"/>
        <v>0</v>
      </c>
      <c r="CE212" s="1614">
        <f t="shared" ca="1" si="263"/>
        <v>0</v>
      </c>
      <c r="CF212" s="1614">
        <f t="shared" ca="1" si="263"/>
        <v>0</v>
      </c>
      <c r="CG212" s="1614">
        <f t="shared" ca="1" si="263"/>
        <v>0</v>
      </c>
      <c r="CH212" s="1614">
        <f t="shared" ca="1" si="263"/>
        <v>0</v>
      </c>
      <c r="CI212" s="1615">
        <f t="shared" ca="1" si="263"/>
        <v>0</v>
      </c>
      <c r="CM212" s="446"/>
      <c r="CN212" s="447"/>
      <c r="CO212" s="447"/>
      <c r="CP212" s="447"/>
      <c r="CQ212" s="447"/>
      <c r="CR212" s="447"/>
      <c r="CS212" s="447"/>
      <c r="CT212" s="447"/>
      <c r="CU212" s="447"/>
      <c r="CV212" s="447"/>
      <c r="CW212" s="448"/>
    </row>
    <row r="213" spans="1:101" s="939" customFormat="1" ht="15.75" customHeight="1" x14ac:dyDescent="0.25">
      <c r="A213" s="1028" t="str">
        <f t="shared" si="218"/>
        <v/>
      </c>
      <c r="B213" s="1029" t="str">
        <f t="shared" ca="1" si="210"/>
        <v xml:space="preserve"> </v>
      </c>
      <c r="C213" s="1611">
        <f t="shared" ca="1" si="211"/>
        <v>0</v>
      </c>
      <c r="D213" s="1612">
        <f t="shared" ca="1" si="257"/>
        <v>0</v>
      </c>
      <c r="E213" s="1613">
        <f t="shared" ca="1" si="257"/>
        <v>0</v>
      </c>
      <c r="F213" s="1613">
        <f t="shared" ca="1" si="257"/>
        <v>0</v>
      </c>
      <c r="G213" s="1613">
        <f t="shared" ca="1" si="257"/>
        <v>0</v>
      </c>
      <c r="H213" s="1613">
        <f t="shared" ca="1" si="257"/>
        <v>0</v>
      </c>
      <c r="I213" s="1613">
        <f t="shared" ca="1" si="257"/>
        <v>0</v>
      </c>
      <c r="J213" s="1613">
        <f t="shared" ca="1" si="257"/>
        <v>0</v>
      </c>
      <c r="K213" s="1613">
        <f t="shared" ca="1" si="257"/>
        <v>0</v>
      </c>
      <c r="L213" s="1613">
        <f t="shared" ca="1" si="257"/>
        <v>0</v>
      </c>
      <c r="M213" s="1614">
        <f t="shared" ca="1" si="257"/>
        <v>0</v>
      </c>
      <c r="N213" s="1614">
        <f t="shared" ca="1" si="257"/>
        <v>0</v>
      </c>
      <c r="O213" s="1614">
        <f t="shared" ca="1" si="257"/>
        <v>0</v>
      </c>
      <c r="P213" s="1614">
        <f t="shared" ca="1" si="257"/>
        <v>0</v>
      </c>
      <c r="Q213" s="1614">
        <f t="shared" ca="1" si="257"/>
        <v>0</v>
      </c>
      <c r="R213" s="1614">
        <f t="shared" ref="R213:Y213" ca="1" si="270">IF(ISNUMBER($B213),$B213*R121/1000,0)</f>
        <v>0</v>
      </c>
      <c r="S213" s="1614">
        <f t="shared" ca="1" si="270"/>
        <v>0</v>
      </c>
      <c r="T213" s="1614">
        <f t="shared" ca="1" si="270"/>
        <v>0</v>
      </c>
      <c r="U213" s="1614">
        <f t="shared" ca="1" si="270"/>
        <v>0</v>
      </c>
      <c r="V213" s="1614">
        <f t="shared" ca="1" si="270"/>
        <v>0</v>
      </c>
      <c r="W213" s="1614">
        <f t="shared" ca="1" si="270"/>
        <v>0</v>
      </c>
      <c r="X213" s="1614">
        <f t="shared" ca="1" si="270"/>
        <v>0</v>
      </c>
      <c r="Y213" s="1625">
        <f t="shared" ca="1" si="270"/>
        <v>0</v>
      </c>
      <c r="Z213" s="1565"/>
      <c r="AA213" s="1613">
        <f t="shared" ca="1" si="255"/>
        <v>0</v>
      </c>
      <c r="AB213" s="1613">
        <f t="shared" ca="1" si="255"/>
        <v>0</v>
      </c>
      <c r="AC213" s="1613">
        <f t="shared" ca="1" si="255"/>
        <v>0</v>
      </c>
      <c r="AD213" s="1613">
        <f t="shared" ref="AD213:AM213" ca="1" si="271">IF(ISNUMBER($B213),$B213*AD121/1000,0)</f>
        <v>0</v>
      </c>
      <c r="AE213" s="1613">
        <f t="shared" ca="1" si="271"/>
        <v>0</v>
      </c>
      <c r="AF213" s="1613">
        <f t="shared" ca="1" si="271"/>
        <v>0</v>
      </c>
      <c r="AG213" s="1613">
        <f t="shared" ca="1" si="271"/>
        <v>0</v>
      </c>
      <c r="AH213" s="1613">
        <f t="shared" ca="1" si="271"/>
        <v>0</v>
      </c>
      <c r="AI213" s="1613">
        <f t="shared" ca="1" si="271"/>
        <v>0</v>
      </c>
      <c r="AJ213" s="1613">
        <f t="shared" ca="1" si="271"/>
        <v>0</v>
      </c>
      <c r="AK213" s="1613">
        <f t="shared" ca="1" si="271"/>
        <v>0</v>
      </c>
      <c r="AL213" s="1613">
        <f t="shared" ca="1" si="271"/>
        <v>0</v>
      </c>
      <c r="AM213" s="1613">
        <f t="shared" ca="1" si="271"/>
        <v>0</v>
      </c>
      <c r="AN213" s="1486"/>
      <c r="AO213" s="1612">
        <f t="shared" ca="1" si="263"/>
        <v>0</v>
      </c>
      <c r="AP213" s="1614">
        <f t="shared" ca="1" si="217"/>
        <v>0</v>
      </c>
      <c r="AQ213" s="1614">
        <f t="shared" ca="1" si="217"/>
        <v>0</v>
      </c>
      <c r="AR213" s="1614">
        <f t="shared" ca="1" si="217"/>
        <v>0</v>
      </c>
      <c r="AS213" s="1614">
        <f t="shared" ca="1" si="263"/>
        <v>0</v>
      </c>
      <c r="AT213" s="1614">
        <f t="shared" ca="1" si="263"/>
        <v>0</v>
      </c>
      <c r="AU213" s="1614">
        <f t="shared" ca="1" si="263"/>
        <v>0</v>
      </c>
      <c r="AV213" s="1614">
        <f t="shared" ca="1" si="263"/>
        <v>0</v>
      </c>
      <c r="AW213" s="1614">
        <f t="shared" ca="1" si="263"/>
        <v>0</v>
      </c>
      <c r="AX213" s="1614">
        <f t="shared" ca="1" si="263"/>
        <v>0</v>
      </c>
      <c r="AY213" s="1614">
        <f t="shared" ca="1" si="263"/>
        <v>0</v>
      </c>
      <c r="AZ213" s="1614">
        <f t="shared" ca="1" si="263"/>
        <v>0</v>
      </c>
      <c r="BA213" s="1614">
        <f t="shared" ca="1" si="263"/>
        <v>0</v>
      </c>
      <c r="BB213" s="1614">
        <f t="shared" ca="1" si="263"/>
        <v>0</v>
      </c>
      <c r="BC213" s="1614">
        <f t="shared" ca="1" si="263"/>
        <v>0</v>
      </c>
      <c r="BD213" s="1614">
        <f t="shared" ca="1" si="263"/>
        <v>0</v>
      </c>
      <c r="BE213" s="1614">
        <f t="shared" ca="1" si="263"/>
        <v>0</v>
      </c>
      <c r="BF213" s="1614">
        <f t="shared" ca="1" si="263"/>
        <v>0</v>
      </c>
      <c r="BG213" s="1614">
        <f t="shared" ca="1" si="263"/>
        <v>0</v>
      </c>
      <c r="BH213" s="1614">
        <f t="shared" ca="1" si="263"/>
        <v>0</v>
      </c>
      <c r="BI213" s="1614">
        <f t="shared" ca="1" si="263"/>
        <v>0</v>
      </c>
      <c r="BJ213" s="1614">
        <f t="shared" ca="1" si="263"/>
        <v>0</v>
      </c>
      <c r="BK213" s="1614">
        <f t="shared" ca="1" si="263"/>
        <v>0</v>
      </c>
      <c r="BL213" s="1614">
        <f t="shared" ca="1" si="263"/>
        <v>0</v>
      </c>
      <c r="BM213" s="1614">
        <f t="shared" ca="1" si="263"/>
        <v>0</v>
      </c>
      <c r="BN213" s="1614">
        <f t="shared" ca="1" si="263"/>
        <v>0</v>
      </c>
      <c r="BO213" s="1614">
        <f t="shared" ca="1" si="263"/>
        <v>0</v>
      </c>
      <c r="BP213" s="1614">
        <f t="shared" ca="1" si="263"/>
        <v>0</v>
      </c>
      <c r="BQ213" s="1614">
        <f t="shared" ca="1" si="263"/>
        <v>0</v>
      </c>
      <c r="BR213" s="1614">
        <f t="shared" ca="1" si="263"/>
        <v>0</v>
      </c>
      <c r="BS213" s="1614">
        <f t="shared" ca="1" si="263"/>
        <v>0</v>
      </c>
      <c r="BT213" s="1614">
        <f t="shared" ca="1" si="263"/>
        <v>0</v>
      </c>
      <c r="BU213" s="1614">
        <f t="shared" ca="1" si="263"/>
        <v>0</v>
      </c>
      <c r="BV213" s="1614">
        <f t="shared" ca="1" si="263"/>
        <v>0</v>
      </c>
      <c r="BW213" s="1614">
        <f t="shared" ca="1" si="263"/>
        <v>0</v>
      </c>
      <c r="BX213" s="1614">
        <f t="shared" ca="1" si="263"/>
        <v>0</v>
      </c>
      <c r="BY213" s="1614">
        <f t="shared" ca="1" si="263"/>
        <v>0</v>
      </c>
      <c r="BZ213" s="1614">
        <f t="shared" ca="1" si="263"/>
        <v>0</v>
      </c>
      <c r="CA213" s="1614">
        <f t="shared" ca="1" si="263"/>
        <v>0</v>
      </c>
      <c r="CB213" s="1614">
        <f t="shared" ca="1" si="263"/>
        <v>0</v>
      </c>
      <c r="CC213" s="1614">
        <f t="shared" ca="1" si="263"/>
        <v>0</v>
      </c>
      <c r="CD213" s="1614">
        <f t="shared" ca="1" si="263"/>
        <v>0</v>
      </c>
      <c r="CE213" s="1614">
        <f t="shared" ca="1" si="263"/>
        <v>0</v>
      </c>
      <c r="CF213" s="1614">
        <f t="shared" ca="1" si="263"/>
        <v>0</v>
      </c>
      <c r="CG213" s="1614">
        <f t="shared" ca="1" si="263"/>
        <v>0</v>
      </c>
      <c r="CH213" s="1614">
        <f t="shared" ca="1" si="263"/>
        <v>0</v>
      </c>
      <c r="CI213" s="1615">
        <f t="shared" ca="1" si="263"/>
        <v>0</v>
      </c>
      <c r="CM213" s="446"/>
      <c r="CN213" s="447"/>
      <c r="CO213" s="447"/>
      <c r="CP213" s="447"/>
      <c r="CQ213" s="447"/>
      <c r="CR213" s="447"/>
      <c r="CS213" s="447"/>
      <c r="CT213" s="447"/>
      <c r="CU213" s="447"/>
      <c r="CV213" s="447"/>
      <c r="CW213" s="448"/>
    </row>
    <row r="214" spans="1:101" s="939" customFormat="1" ht="15.75" customHeight="1" x14ac:dyDescent="0.25">
      <c r="A214" s="1028" t="str">
        <f t="shared" si="218"/>
        <v/>
      </c>
      <c r="B214" s="1029" t="str">
        <f t="shared" ca="1" si="210"/>
        <v xml:space="preserve"> </v>
      </c>
      <c r="C214" s="1611">
        <f t="shared" ca="1" si="211"/>
        <v>0</v>
      </c>
      <c r="D214" s="1612">
        <f t="shared" ca="1" si="257"/>
        <v>0</v>
      </c>
      <c r="E214" s="1613">
        <f t="shared" ca="1" si="257"/>
        <v>0</v>
      </c>
      <c r="F214" s="1613">
        <f t="shared" ca="1" si="257"/>
        <v>0</v>
      </c>
      <c r="G214" s="1613">
        <f t="shared" ca="1" si="257"/>
        <v>0</v>
      </c>
      <c r="H214" s="1613">
        <f t="shared" ca="1" si="257"/>
        <v>0</v>
      </c>
      <c r="I214" s="1613">
        <f t="shared" ca="1" si="257"/>
        <v>0</v>
      </c>
      <c r="J214" s="1613">
        <f t="shared" ca="1" si="257"/>
        <v>0</v>
      </c>
      <c r="K214" s="1613">
        <f t="shared" ca="1" si="257"/>
        <v>0</v>
      </c>
      <c r="L214" s="1613">
        <f t="shared" ca="1" si="257"/>
        <v>0</v>
      </c>
      <c r="M214" s="1614">
        <f t="shared" ca="1" si="257"/>
        <v>0</v>
      </c>
      <c r="N214" s="1614">
        <f t="shared" ca="1" si="257"/>
        <v>0</v>
      </c>
      <c r="O214" s="1614">
        <f t="shared" ca="1" si="257"/>
        <v>0</v>
      </c>
      <c r="P214" s="1614">
        <f t="shared" ca="1" si="257"/>
        <v>0</v>
      </c>
      <c r="Q214" s="1614">
        <f t="shared" ca="1" si="257"/>
        <v>0</v>
      </c>
      <c r="R214" s="1614">
        <f t="shared" ref="R214:Y214" ca="1" si="272">IF(ISNUMBER($B214),$B214*R122/1000,0)</f>
        <v>0</v>
      </c>
      <c r="S214" s="1614">
        <f t="shared" ca="1" si="272"/>
        <v>0</v>
      </c>
      <c r="T214" s="1614">
        <f t="shared" ca="1" si="272"/>
        <v>0</v>
      </c>
      <c r="U214" s="1614">
        <f t="shared" ca="1" si="272"/>
        <v>0</v>
      </c>
      <c r="V214" s="1614">
        <f t="shared" ca="1" si="272"/>
        <v>0</v>
      </c>
      <c r="W214" s="1614">
        <f t="shared" ca="1" si="272"/>
        <v>0</v>
      </c>
      <c r="X214" s="1614">
        <f t="shared" ca="1" si="272"/>
        <v>0</v>
      </c>
      <c r="Y214" s="1625">
        <f t="shared" ca="1" si="272"/>
        <v>0</v>
      </c>
      <c r="Z214" s="1565"/>
      <c r="AA214" s="1613">
        <f t="shared" ca="1" si="255"/>
        <v>0</v>
      </c>
      <c r="AB214" s="1613">
        <f t="shared" ca="1" si="255"/>
        <v>0</v>
      </c>
      <c r="AC214" s="1613">
        <f t="shared" ca="1" si="255"/>
        <v>0</v>
      </c>
      <c r="AD214" s="1613">
        <f t="shared" ref="AD214:AM214" ca="1" si="273">IF(ISNUMBER($B214),$B214*AD122/1000,0)</f>
        <v>0</v>
      </c>
      <c r="AE214" s="1613">
        <f t="shared" ca="1" si="273"/>
        <v>0</v>
      </c>
      <c r="AF214" s="1613">
        <f t="shared" ca="1" si="273"/>
        <v>0</v>
      </c>
      <c r="AG214" s="1613">
        <f t="shared" ca="1" si="273"/>
        <v>0</v>
      </c>
      <c r="AH214" s="1613">
        <f t="shared" ca="1" si="273"/>
        <v>0</v>
      </c>
      <c r="AI214" s="1613">
        <f t="shared" ca="1" si="273"/>
        <v>0</v>
      </c>
      <c r="AJ214" s="1613">
        <f t="shared" ca="1" si="273"/>
        <v>0</v>
      </c>
      <c r="AK214" s="1613">
        <f t="shared" ca="1" si="273"/>
        <v>0</v>
      </c>
      <c r="AL214" s="1613">
        <f t="shared" ca="1" si="273"/>
        <v>0</v>
      </c>
      <c r="AM214" s="1613">
        <f t="shared" ca="1" si="273"/>
        <v>0</v>
      </c>
      <c r="AN214" s="1486"/>
      <c r="AO214" s="1612">
        <f t="shared" ca="1" si="263"/>
        <v>0</v>
      </c>
      <c r="AP214" s="1614">
        <f t="shared" ca="1" si="217"/>
        <v>0</v>
      </c>
      <c r="AQ214" s="1614">
        <f t="shared" ca="1" si="217"/>
        <v>0</v>
      </c>
      <c r="AR214" s="1614">
        <f t="shared" ca="1" si="217"/>
        <v>0</v>
      </c>
      <c r="AS214" s="1614">
        <f t="shared" ca="1" si="263"/>
        <v>0</v>
      </c>
      <c r="AT214" s="1614">
        <f t="shared" ca="1" si="263"/>
        <v>0</v>
      </c>
      <c r="AU214" s="1614">
        <f t="shared" ca="1" si="263"/>
        <v>0</v>
      </c>
      <c r="AV214" s="1614">
        <f t="shared" ca="1" si="263"/>
        <v>0</v>
      </c>
      <c r="AW214" s="1614">
        <f t="shared" ca="1" si="263"/>
        <v>0</v>
      </c>
      <c r="AX214" s="1614">
        <f t="shared" ca="1" si="263"/>
        <v>0</v>
      </c>
      <c r="AY214" s="1614">
        <f t="shared" ca="1" si="263"/>
        <v>0</v>
      </c>
      <c r="AZ214" s="1614">
        <f t="shared" ca="1" si="263"/>
        <v>0</v>
      </c>
      <c r="BA214" s="1614">
        <f t="shared" ca="1" si="263"/>
        <v>0</v>
      </c>
      <c r="BB214" s="1614">
        <f t="shared" ca="1" si="263"/>
        <v>0</v>
      </c>
      <c r="BC214" s="1614">
        <f t="shared" ca="1" si="263"/>
        <v>0</v>
      </c>
      <c r="BD214" s="1614">
        <f t="shared" ca="1" si="263"/>
        <v>0</v>
      </c>
      <c r="BE214" s="1614">
        <f t="shared" ca="1" si="263"/>
        <v>0</v>
      </c>
      <c r="BF214" s="1614">
        <f t="shared" ca="1" si="263"/>
        <v>0</v>
      </c>
      <c r="BG214" s="1614">
        <f t="shared" ca="1" si="263"/>
        <v>0</v>
      </c>
      <c r="BH214" s="1614">
        <f t="shared" ca="1" si="263"/>
        <v>0</v>
      </c>
      <c r="BI214" s="1614">
        <f t="shared" ca="1" si="263"/>
        <v>0</v>
      </c>
      <c r="BJ214" s="1614">
        <f t="shared" ca="1" si="263"/>
        <v>0</v>
      </c>
      <c r="BK214" s="1614">
        <f t="shared" ca="1" si="263"/>
        <v>0</v>
      </c>
      <c r="BL214" s="1614">
        <f t="shared" ca="1" si="263"/>
        <v>0</v>
      </c>
      <c r="BM214" s="1614">
        <f t="shared" ca="1" si="263"/>
        <v>0</v>
      </c>
      <c r="BN214" s="1614">
        <f t="shared" ca="1" si="263"/>
        <v>0</v>
      </c>
      <c r="BO214" s="1614">
        <f t="shared" ca="1" si="263"/>
        <v>0</v>
      </c>
      <c r="BP214" s="1614">
        <f t="shared" ca="1" si="263"/>
        <v>0</v>
      </c>
      <c r="BQ214" s="1614">
        <f t="shared" ref="BQ214:CI214" ca="1" si="274">IF(ISNUMBER($B214),$B214*BQ122/1000,0)</f>
        <v>0</v>
      </c>
      <c r="BR214" s="1614">
        <f t="shared" ca="1" si="274"/>
        <v>0</v>
      </c>
      <c r="BS214" s="1614">
        <f t="shared" ca="1" si="274"/>
        <v>0</v>
      </c>
      <c r="BT214" s="1614">
        <f t="shared" ca="1" si="274"/>
        <v>0</v>
      </c>
      <c r="BU214" s="1614">
        <f t="shared" ca="1" si="274"/>
        <v>0</v>
      </c>
      <c r="BV214" s="1614">
        <f t="shared" ca="1" si="274"/>
        <v>0</v>
      </c>
      <c r="BW214" s="1614">
        <f t="shared" ca="1" si="274"/>
        <v>0</v>
      </c>
      <c r="BX214" s="1614">
        <f t="shared" ca="1" si="274"/>
        <v>0</v>
      </c>
      <c r="BY214" s="1614">
        <f t="shared" ca="1" si="274"/>
        <v>0</v>
      </c>
      <c r="BZ214" s="1614">
        <f t="shared" ca="1" si="274"/>
        <v>0</v>
      </c>
      <c r="CA214" s="1614">
        <f t="shared" ca="1" si="274"/>
        <v>0</v>
      </c>
      <c r="CB214" s="1614">
        <f t="shared" ca="1" si="274"/>
        <v>0</v>
      </c>
      <c r="CC214" s="1614">
        <f t="shared" ca="1" si="274"/>
        <v>0</v>
      </c>
      <c r="CD214" s="1614">
        <f t="shared" ca="1" si="274"/>
        <v>0</v>
      </c>
      <c r="CE214" s="1614">
        <f t="shared" ca="1" si="274"/>
        <v>0</v>
      </c>
      <c r="CF214" s="1614">
        <f t="shared" ca="1" si="274"/>
        <v>0</v>
      </c>
      <c r="CG214" s="1614">
        <f t="shared" ca="1" si="274"/>
        <v>0</v>
      </c>
      <c r="CH214" s="1614">
        <f t="shared" ca="1" si="274"/>
        <v>0</v>
      </c>
      <c r="CI214" s="1615">
        <f t="shared" ca="1" si="274"/>
        <v>0</v>
      </c>
      <c r="CM214" s="446"/>
      <c r="CN214" s="447"/>
      <c r="CO214" s="447"/>
      <c r="CP214" s="447"/>
      <c r="CQ214" s="447"/>
      <c r="CR214" s="447"/>
      <c r="CS214" s="447"/>
      <c r="CT214" s="447"/>
      <c r="CU214" s="447"/>
      <c r="CV214" s="447"/>
      <c r="CW214" s="448"/>
    </row>
    <row r="215" spans="1:101" s="939" customFormat="1" ht="15.75" customHeight="1" x14ac:dyDescent="0.25">
      <c r="A215" s="1028" t="str">
        <f t="shared" si="218"/>
        <v/>
      </c>
      <c r="B215" s="1029" t="str">
        <f t="shared" ca="1" si="210"/>
        <v xml:space="preserve"> </v>
      </c>
      <c r="C215" s="1611">
        <f t="shared" ca="1" si="211"/>
        <v>0</v>
      </c>
      <c r="D215" s="1612">
        <f t="shared" ca="1" si="257"/>
        <v>0</v>
      </c>
      <c r="E215" s="1613">
        <f t="shared" ca="1" si="257"/>
        <v>0</v>
      </c>
      <c r="F215" s="1613">
        <f t="shared" ca="1" si="257"/>
        <v>0</v>
      </c>
      <c r="G215" s="1613">
        <f t="shared" ca="1" si="257"/>
        <v>0</v>
      </c>
      <c r="H215" s="1613">
        <f t="shared" ca="1" si="257"/>
        <v>0</v>
      </c>
      <c r="I215" s="1613">
        <f t="shared" ca="1" si="257"/>
        <v>0</v>
      </c>
      <c r="J215" s="1613">
        <f t="shared" ca="1" si="257"/>
        <v>0</v>
      </c>
      <c r="K215" s="1613">
        <f t="shared" ca="1" si="257"/>
        <v>0</v>
      </c>
      <c r="L215" s="1613">
        <f t="shared" ca="1" si="257"/>
        <v>0</v>
      </c>
      <c r="M215" s="1614">
        <f t="shared" ca="1" si="257"/>
        <v>0</v>
      </c>
      <c r="N215" s="1614">
        <f t="shared" ca="1" si="257"/>
        <v>0</v>
      </c>
      <c r="O215" s="1614">
        <f t="shared" ca="1" si="257"/>
        <v>0</v>
      </c>
      <c r="P215" s="1614">
        <f t="shared" ca="1" si="257"/>
        <v>0</v>
      </c>
      <c r="Q215" s="1614">
        <f t="shared" ca="1" si="257"/>
        <v>0</v>
      </c>
      <c r="R215" s="1614">
        <f t="shared" ref="R215:Y215" ca="1" si="275">IF(ISNUMBER($B215),$B215*R123/1000,0)</f>
        <v>0</v>
      </c>
      <c r="S215" s="1614">
        <f t="shared" ca="1" si="275"/>
        <v>0</v>
      </c>
      <c r="T215" s="1614">
        <f t="shared" ca="1" si="275"/>
        <v>0</v>
      </c>
      <c r="U215" s="1614">
        <f t="shared" ca="1" si="275"/>
        <v>0</v>
      </c>
      <c r="V215" s="1614">
        <f t="shared" ca="1" si="275"/>
        <v>0</v>
      </c>
      <c r="W215" s="1614">
        <f t="shared" ca="1" si="275"/>
        <v>0</v>
      </c>
      <c r="X215" s="1614">
        <f t="shared" ca="1" si="275"/>
        <v>0</v>
      </c>
      <c r="Y215" s="1625">
        <f t="shared" ca="1" si="275"/>
        <v>0</v>
      </c>
      <c r="Z215" s="1565"/>
      <c r="AA215" s="1613">
        <f t="shared" ca="1" si="255"/>
        <v>0</v>
      </c>
      <c r="AB215" s="1613">
        <f t="shared" ca="1" si="255"/>
        <v>0</v>
      </c>
      <c r="AC215" s="1613">
        <f t="shared" ca="1" si="255"/>
        <v>0</v>
      </c>
      <c r="AD215" s="1613">
        <f t="shared" ref="AD215:AM215" ca="1" si="276">IF(ISNUMBER($B215),$B215*AD123/1000,0)</f>
        <v>0</v>
      </c>
      <c r="AE215" s="1613">
        <f t="shared" ca="1" si="276"/>
        <v>0</v>
      </c>
      <c r="AF215" s="1613">
        <f t="shared" ca="1" si="276"/>
        <v>0</v>
      </c>
      <c r="AG215" s="1613">
        <f t="shared" ca="1" si="276"/>
        <v>0</v>
      </c>
      <c r="AH215" s="1613">
        <f t="shared" ca="1" si="276"/>
        <v>0</v>
      </c>
      <c r="AI215" s="1613">
        <f t="shared" ca="1" si="276"/>
        <v>0</v>
      </c>
      <c r="AJ215" s="1613">
        <f t="shared" ca="1" si="276"/>
        <v>0</v>
      </c>
      <c r="AK215" s="1613">
        <f t="shared" ca="1" si="276"/>
        <v>0</v>
      </c>
      <c r="AL215" s="1613">
        <f t="shared" ca="1" si="276"/>
        <v>0</v>
      </c>
      <c r="AM215" s="1613">
        <f t="shared" ca="1" si="276"/>
        <v>0</v>
      </c>
      <c r="AN215" s="1486"/>
      <c r="AO215" s="1612">
        <f t="shared" ref="AO215:CI217" ca="1" si="277">IF(ISNUMBER($B215),$B215*AO123/1000,0)</f>
        <v>0</v>
      </c>
      <c r="AP215" s="1614">
        <f t="shared" ca="1" si="217"/>
        <v>0</v>
      </c>
      <c r="AQ215" s="1614">
        <f t="shared" ca="1" si="217"/>
        <v>0</v>
      </c>
      <c r="AR215" s="1614">
        <f t="shared" ca="1" si="217"/>
        <v>0</v>
      </c>
      <c r="AS215" s="1614">
        <f t="shared" ca="1" si="277"/>
        <v>0</v>
      </c>
      <c r="AT215" s="1614">
        <f t="shared" ca="1" si="277"/>
        <v>0</v>
      </c>
      <c r="AU215" s="1614">
        <f t="shared" ca="1" si="277"/>
        <v>0</v>
      </c>
      <c r="AV215" s="1614">
        <f t="shared" ca="1" si="277"/>
        <v>0</v>
      </c>
      <c r="AW215" s="1614">
        <f t="shared" ca="1" si="277"/>
        <v>0</v>
      </c>
      <c r="AX215" s="1614">
        <f t="shared" ca="1" si="277"/>
        <v>0</v>
      </c>
      <c r="AY215" s="1614">
        <f t="shared" ca="1" si="277"/>
        <v>0</v>
      </c>
      <c r="AZ215" s="1614">
        <f t="shared" ca="1" si="277"/>
        <v>0</v>
      </c>
      <c r="BA215" s="1614">
        <f t="shared" ca="1" si="277"/>
        <v>0</v>
      </c>
      <c r="BB215" s="1614">
        <f t="shared" ca="1" si="277"/>
        <v>0</v>
      </c>
      <c r="BC215" s="1614">
        <f t="shared" ca="1" si="277"/>
        <v>0</v>
      </c>
      <c r="BD215" s="1614">
        <f t="shared" ca="1" si="277"/>
        <v>0</v>
      </c>
      <c r="BE215" s="1614">
        <f t="shared" ca="1" si="277"/>
        <v>0</v>
      </c>
      <c r="BF215" s="1614">
        <f t="shared" ca="1" si="277"/>
        <v>0</v>
      </c>
      <c r="BG215" s="1614">
        <f t="shared" ca="1" si="277"/>
        <v>0</v>
      </c>
      <c r="BH215" s="1614">
        <f t="shared" ca="1" si="277"/>
        <v>0</v>
      </c>
      <c r="BI215" s="1614">
        <f t="shared" ca="1" si="277"/>
        <v>0</v>
      </c>
      <c r="BJ215" s="1614">
        <f t="shared" ca="1" si="277"/>
        <v>0</v>
      </c>
      <c r="BK215" s="1614">
        <f t="shared" ca="1" si="277"/>
        <v>0</v>
      </c>
      <c r="BL215" s="1614">
        <f t="shared" ca="1" si="277"/>
        <v>0</v>
      </c>
      <c r="BM215" s="1614">
        <f t="shared" ca="1" si="277"/>
        <v>0</v>
      </c>
      <c r="BN215" s="1614">
        <f t="shared" ca="1" si="277"/>
        <v>0</v>
      </c>
      <c r="BO215" s="1614">
        <f t="shared" ca="1" si="277"/>
        <v>0</v>
      </c>
      <c r="BP215" s="1614">
        <f t="shared" ca="1" si="277"/>
        <v>0</v>
      </c>
      <c r="BQ215" s="1614">
        <f t="shared" ca="1" si="277"/>
        <v>0</v>
      </c>
      <c r="BR215" s="1614">
        <f t="shared" ca="1" si="277"/>
        <v>0</v>
      </c>
      <c r="BS215" s="1614">
        <f t="shared" ca="1" si="277"/>
        <v>0</v>
      </c>
      <c r="BT215" s="1614">
        <f t="shared" ca="1" si="277"/>
        <v>0</v>
      </c>
      <c r="BU215" s="1614">
        <f t="shared" ca="1" si="277"/>
        <v>0</v>
      </c>
      <c r="BV215" s="1614">
        <f t="shared" ca="1" si="277"/>
        <v>0</v>
      </c>
      <c r="BW215" s="1614">
        <f t="shared" ca="1" si="277"/>
        <v>0</v>
      </c>
      <c r="BX215" s="1614">
        <f t="shared" ca="1" si="277"/>
        <v>0</v>
      </c>
      <c r="BY215" s="1614">
        <f t="shared" ca="1" si="277"/>
        <v>0</v>
      </c>
      <c r="BZ215" s="1614">
        <f t="shared" ca="1" si="277"/>
        <v>0</v>
      </c>
      <c r="CA215" s="1614">
        <f t="shared" ca="1" si="277"/>
        <v>0</v>
      </c>
      <c r="CB215" s="1614">
        <f t="shared" ca="1" si="277"/>
        <v>0</v>
      </c>
      <c r="CC215" s="1614">
        <f t="shared" ca="1" si="277"/>
        <v>0</v>
      </c>
      <c r="CD215" s="1614">
        <f t="shared" ca="1" si="277"/>
        <v>0</v>
      </c>
      <c r="CE215" s="1614">
        <f t="shared" ca="1" si="277"/>
        <v>0</v>
      </c>
      <c r="CF215" s="1614">
        <f t="shared" ca="1" si="277"/>
        <v>0</v>
      </c>
      <c r="CG215" s="1614">
        <f t="shared" ca="1" si="277"/>
        <v>0</v>
      </c>
      <c r="CH215" s="1614">
        <f t="shared" ca="1" si="277"/>
        <v>0</v>
      </c>
      <c r="CI215" s="1615">
        <f t="shared" ca="1" si="277"/>
        <v>0</v>
      </c>
      <c r="CM215" s="446"/>
      <c r="CN215" s="447"/>
      <c r="CO215" s="447"/>
      <c r="CP215" s="447"/>
      <c r="CQ215" s="447"/>
      <c r="CR215" s="447"/>
      <c r="CS215" s="447"/>
      <c r="CT215" s="447"/>
      <c r="CU215" s="447"/>
      <c r="CV215" s="447"/>
      <c r="CW215" s="448"/>
    </row>
    <row r="216" spans="1:101" s="939" customFormat="1" ht="15.75" customHeight="1" x14ac:dyDescent="0.25">
      <c r="A216" s="1028" t="str">
        <f t="shared" si="218"/>
        <v/>
      </c>
      <c r="B216" s="1029" t="str">
        <f t="shared" ca="1" si="210"/>
        <v xml:space="preserve"> </v>
      </c>
      <c r="C216" s="1611">
        <f t="shared" ca="1" si="211"/>
        <v>0</v>
      </c>
      <c r="D216" s="1612">
        <f t="shared" ca="1" si="257"/>
        <v>0</v>
      </c>
      <c r="E216" s="1613">
        <f t="shared" ca="1" si="257"/>
        <v>0</v>
      </c>
      <c r="F216" s="1613">
        <f t="shared" ca="1" si="257"/>
        <v>0</v>
      </c>
      <c r="G216" s="1613">
        <f t="shared" ca="1" si="257"/>
        <v>0</v>
      </c>
      <c r="H216" s="1613">
        <f t="shared" ca="1" si="257"/>
        <v>0</v>
      </c>
      <c r="I216" s="1613">
        <f t="shared" ca="1" si="257"/>
        <v>0</v>
      </c>
      <c r="J216" s="1613">
        <f t="shared" ca="1" si="257"/>
        <v>0</v>
      </c>
      <c r="K216" s="1613">
        <f t="shared" ca="1" si="257"/>
        <v>0</v>
      </c>
      <c r="L216" s="1613">
        <f t="shared" ca="1" si="257"/>
        <v>0</v>
      </c>
      <c r="M216" s="1614">
        <f t="shared" ca="1" si="257"/>
        <v>0</v>
      </c>
      <c r="N216" s="1614">
        <f t="shared" ca="1" si="257"/>
        <v>0</v>
      </c>
      <c r="O216" s="1614">
        <f t="shared" ca="1" si="257"/>
        <v>0</v>
      </c>
      <c r="P216" s="1614">
        <f t="shared" ca="1" si="257"/>
        <v>0</v>
      </c>
      <c r="Q216" s="1614">
        <f t="shared" ca="1" si="257"/>
        <v>0</v>
      </c>
      <c r="R216" s="1614">
        <f t="shared" ref="R216:Y216" ca="1" si="278">IF(ISNUMBER($B216),$B216*R124/1000,0)</f>
        <v>0</v>
      </c>
      <c r="S216" s="1614">
        <f t="shared" ca="1" si="278"/>
        <v>0</v>
      </c>
      <c r="T216" s="1614">
        <f t="shared" ca="1" si="278"/>
        <v>0</v>
      </c>
      <c r="U216" s="1614">
        <f t="shared" ca="1" si="278"/>
        <v>0</v>
      </c>
      <c r="V216" s="1614">
        <f t="shared" ca="1" si="278"/>
        <v>0</v>
      </c>
      <c r="W216" s="1614">
        <f t="shared" ca="1" si="278"/>
        <v>0</v>
      </c>
      <c r="X216" s="1614">
        <f t="shared" ca="1" si="278"/>
        <v>0</v>
      </c>
      <c r="Y216" s="1625">
        <f t="shared" ca="1" si="278"/>
        <v>0</v>
      </c>
      <c r="Z216" s="1565"/>
      <c r="AA216" s="1613">
        <f t="shared" ca="1" si="255"/>
        <v>0</v>
      </c>
      <c r="AB216" s="1613">
        <f t="shared" ca="1" si="255"/>
        <v>0</v>
      </c>
      <c r="AC216" s="1613">
        <f t="shared" ca="1" si="255"/>
        <v>0</v>
      </c>
      <c r="AD216" s="1613">
        <f t="shared" ref="AD216:AM216" ca="1" si="279">IF(ISNUMBER($B216),$B216*AD124/1000,0)</f>
        <v>0</v>
      </c>
      <c r="AE216" s="1613">
        <f t="shared" ca="1" si="279"/>
        <v>0</v>
      </c>
      <c r="AF216" s="1613">
        <f t="shared" ca="1" si="279"/>
        <v>0</v>
      </c>
      <c r="AG216" s="1613">
        <f t="shared" ca="1" si="279"/>
        <v>0</v>
      </c>
      <c r="AH216" s="1613">
        <f t="shared" ca="1" si="279"/>
        <v>0</v>
      </c>
      <c r="AI216" s="1613">
        <f t="shared" ca="1" si="279"/>
        <v>0</v>
      </c>
      <c r="AJ216" s="1613">
        <f t="shared" ca="1" si="279"/>
        <v>0</v>
      </c>
      <c r="AK216" s="1613">
        <f t="shared" ca="1" si="279"/>
        <v>0</v>
      </c>
      <c r="AL216" s="1613">
        <f t="shared" ca="1" si="279"/>
        <v>0</v>
      </c>
      <c r="AM216" s="1613">
        <f t="shared" ca="1" si="279"/>
        <v>0</v>
      </c>
      <c r="AN216" s="1486"/>
      <c r="AO216" s="1612">
        <f t="shared" ca="1" si="277"/>
        <v>0</v>
      </c>
      <c r="AP216" s="1614">
        <f t="shared" ca="1" si="217"/>
        <v>0</v>
      </c>
      <c r="AQ216" s="1614">
        <f t="shared" ca="1" si="217"/>
        <v>0</v>
      </c>
      <c r="AR216" s="1614">
        <f t="shared" ca="1" si="217"/>
        <v>0</v>
      </c>
      <c r="AS216" s="1614">
        <f t="shared" ca="1" si="277"/>
        <v>0</v>
      </c>
      <c r="AT216" s="1614">
        <f t="shared" ca="1" si="277"/>
        <v>0</v>
      </c>
      <c r="AU216" s="1614">
        <f t="shared" ca="1" si="277"/>
        <v>0</v>
      </c>
      <c r="AV216" s="1614">
        <f t="shared" ca="1" si="277"/>
        <v>0</v>
      </c>
      <c r="AW216" s="1614">
        <f t="shared" ca="1" si="277"/>
        <v>0</v>
      </c>
      <c r="AX216" s="1614">
        <f t="shared" ca="1" si="277"/>
        <v>0</v>
      </c>
      <c r="AY216" s="1614">
        <f t="shared" ca="1" si="277"/>
        <v>0</v>
      </c>
      <c r="AZ216" s="1614">
        <f t="shared" ca="1" si="277"/>
        <v>0</v>
      </c>
      <c r="BA216" s="1614">
        <f t="shared" ca="1" si="277"/>
        <v>0</v>
      </c>
      <c r="BB216" s="1614">
        <f t="shared" ca="1" si="277"/>
        <v>0</v>
      </c>
      <c r="BC216" s="1614">
        <f t="shared" ca="1" si="277"/>
        <v>0</v>
      </c>
      <c r="BD216" s="1614">
        <f t="shared" ca="1" si="277"/>
        <v>0</v>
      </c>
      <c r="BE216" s="1614">
        <f t="shared" ca="1" si="277"/>
        <v>0</v>
      </c>
      <c r="BF216" s="1614">
        <f t="shared" ca="1" si="277"/>
        <v>0</v>
      </c>
      <c r="BG216" s="1614">
        <f t="shared" ca="1" si="277"/>
        <v>0</v>
      </c>
      <c r="BH216" s="1614">
        <f t="shared" ca="1" si="277"/>
        <v>0</v>
      </c>
      <c r="BI216" s="1614">
        <f t="shared" ca="1" si="277"/>
        <v>0</v>
      </c>
      <c r="BJ216" s="1614">
        <f t="shared" ca="1" si="277"/>
        <v>0</v>
      </c>
      <c r="BK216" s="1614">
        <f t="shared" ca="1" si="277"/>
        <v>0</v>
      </c>
      <c r="BL216" s="1614">
        <f t="shared" ca="1" si="277"/>
        <v>0</v>
      </c>
      <c r="BM216" s="1614">
        <f t="shared" ca="1" si="277"/>
        <v>0</v>
      </c>
      <c r="BN216" s="1614">
        <f t="shared" ca="1" si="277"/>
        <v>0</v>
      </c>
      <c r="BO216" s="1614">
        <f t="shared" ca="1" si="277"/>
        <v>0</v>
      </c>
      <c r="BP216" s="1614">
        <f t="shared" ca="1" si="277"/>
        <v>0</v>
      </c>
      <c r="BQ216" s="1614">
        <f t="shared" ca="1" si="277"/>
        <v>0</v>
      </c>
      <c r="BR216" s="1614">
        <f t="shared" ca="1" si="277"/>
        <v>0</v>
      </c>
      <c r="BS216" s="1614">
        <f t="shared" ca="1" si="277"/>
        <v>0</v>
      </c>
      <c r="BT216" s="1614">
        <f t="shared" ca="1" si="277"/>
        <v>0</v>
      </c>
      <c r="BU216" s="1614">
        <f t="shared" ca="1" si="277"/>
        <v>0</v>
      </c>
      <c r="BV216" s="1614">
        <f t="shared" ca="1" si="277"/>
        <v>0</v>
      </c>
      <c r="BW216" s="1614">
        <f t="shared" ca="1" si="277"/>
        <v>0</v>
      </c>
      <c r="BX216" s="1614">
        <f t="shared" ca="1" si="277"/>
        <v>0</v>
      </c>
      <c r="BY216" s="1614">
        <f t="shared" ca="1" si="277"/>
        <v>0</v>
      </c>
      <c r="BZ216" s="1614">
        <f t="shared" ca="1" si="277"/>
        <v>0</v>
      </c>
      <c r="CA216" s="1614">
        <f t="shared" ca="1" si="277"/>
        <v>0</v>
      </c>
      <c r="CB216" s="1614">
        <f t="shared" ca="1" si="277"/>
        <v>0</v>
      </c>
      <c r="CC216" s="1614">
        <f t="shared" ca="1" si="277"/>
        <v>0</v>
      </c>
      <c r="CD216" s="1614">
        <f t="shared" ca="1" si="277"/>
        <v>0</v>
      </c>
      <c r="CE216" s="1614">
        <f t="shared" ca="1" si="277"/>
        <v>0</v>
      </c>
      <c r="CF216" s="1614">
        <f t="shared" ca="1" si="277"/>
        <v>0</v>
      </c>
      <c r="CG216" s="1614">
        <f t="shared" ca="1" si="277"/>
        <v>0</v>
      </c>
      <c r="CH216" s="1614">
        <f t="shared" ca="1" si="277"/>
        <v>0</v>
      </c>
      <c r="CI216" s="1615">
        <f t="shared" ca="1" si="277"/>
        <v>0</v>
      </c>
      <c r="CM216" s="446"/>
      <c r="CN216" s="447"/>
      <c r="CO216" s="447"/>
      <c r="CP216" s="447"/>
      <c r="CQ216" s="447"/>
      <c r="CR216" s="447"/>
      <c r="CS216" s="447"/>
      <c r="CT216" s="447"/>
      <c r="CU216" s="447"/>
      <c r="CV216" s="447"/>
      <c r="CW216" s="448"/>
    </row>
    <row r="217" spans="1:101" s="939" customFormat="1" ht="15.75" customHeight="1" thickBot="1" x14ac:dyDescent="0.3">
      <c r="A217" s="1030" t="str">
        <f t="shared" si="218"/>
        <v/>
      </c>
      <c r="B217" s="1031" t="str">
        <f t="shared" ca="1" si="210"/>
        <v xml:space="preserve"> </v>
      </c>
      <c r="C217" s="1616">
        <f t="shared" ca="1" si="211"/>
        <v>0</v>
      </c>
      <c r="D217" s="1617">
        <f t="shared" ca="1" si="257"/>
        <v>0</v>
      </c>
      <c r="E217" s="1618">
        <f t="shared" ca="1" si="257"/>
        <v>0</v>
      </c>
      <c r="F217" s="1618">
        <f t="shared" ca="1" si="257"/>
        <v>0</v>
      </c>
      <c r="G217" s="1618">
        <f t="shared" ca="1" si="257"/>
        <v>0</v>
      </c>
      <c r="H217" s="1618">
        <f t="shared" ca="1" si="257"/>
        <v>0</v>
      </c>
      <c r="I217" s="1618">
        <f t="shared" ca="1" si="257"/>
        <v>0</v>
      </c>
      <c r="J217" s="1618">
        <f t="shared" ca="1" si="257"/>
        <v>0</v>
      </c>
      <c r="K217" s="1618">
        <f t="shared" ca="1" si="257"/>
        <v>0</v>
      </c>
      <c r="L217" s="1618">
        <f t="shared" ca="1" si="257"/>
        <v>0</v>
      </c>
      <c r="M217" s="1619">
        <f t="shared" ca="1" si="257"/>
        <v>0</v>
      </c>
      <c r="N217" s="1619">
        <f t="shared" ca="1" si="257"/>
        <v>0</v>
      </c>
      <c r="O217" s="1619">
        <f t="shared" ca="1" si="257"/>
        <v>0</v>
      </c>
      <c r="P217" s="1619">
        <f t="shared" ca="1" si="257"/>
        <v>0</v>
      </c>
      <c r="Q217" s="1619">
        <f t="shared" ca="1" si="257"/>
        <v>0</v>
      </c>
      <c r="R217" s="1619">
        <f t="shared" ref="R217:Y217" ca="1" si="280">IF(ISNUMBER($B217),$B217*R125/1000,0)</f>
        <v>0</v>
      </c>
      <c r="S217" s="1619">
        <f t="shared" ca="1" si="280"/>
        <v>0</v>
      </c>
      <c r="T217" s="1619">
        <f t="shared" ca="1" si="280"/>
        <v>0</v>
      </c>
      <c r="U217" s="1619">
        <f t="shared" ca="1" si="280"/>
        <v>0</v>
      </c>
      <c r="V217" s="1619">
        <f t="shared" ca="1" si="280"/>
        <v>0</v>
      </c>
      <c r="W217" s="1619">
        <f t="shared" ca="1" si="280"/>
        <v>0</v>
      </c>
      <c r="X217" s="1619">
        <f t="shared" ca="1" si="280"/>
        <v>0</v>
      </c>
      <c r="Y217" s="1626">
        <f t="shared" ca="1" si="280"/>
        <v>0</v>
      </c>
      <c r="Z217" s="1565"/>
      <c r="AA217" s="1618">
        <f t="shared" ca="1" si="255"/>
        <v>0</v>
      </c>
      <c r="AB217" s="1618">
        <f t="shared" ca="1" si="255"/>
        <v>0</v>
      </c>
      <c r="AC217" s="1618">
        <f t="shared" ca="1" si="255"/>
        <v>0</v>
      </c>
      <c r="AD217" s="1618">
        <f t="shared" ref="AD217:AM217" ca="1" si="281">IF(ISNUMBER($B217),$B217*AD125/1000,0)</f>
        <v>0</v>
      </c>
      <c r="AE217" s="1618">
        <f t="shared" ca="1" si="281"/>
        <v>0</v>
      </c>
      <c r="AF217" s="1618">
        <f t="shared" ca="1" si="281"/>
        <v>0</v>
      </c>
      <c r="AG217" s="1618">
        <f t="shared" ca="1" si="281"/>
        <v>0</v>
      </c>
      <c r="AH217" s="1618">
        <f t="shared" ca="1" si="281"/>
        <v>0</v>
      </c>
      <c r="AI217" s="1618">
        <f t="shared" ca="1" si="281"/>
        <v>0</v>
      </c>
      <c r="AJ217" s="1618">
        <f t="shared" ca="1" si="281"/>
        <v>0</v>
      </c>
      <c r="AK217" s="1618">
        <f t="shared" ca="1" si="281"/>
        <v>0</v>
      </c>
      <c r="AL217" s="1618">
        <f t="shared" ca="1" si="281"/>
        <v>0</v>
      </c>
      <c r="AM217" s="1618">
        <f t="shared" ca="1" si="281"/>
        <v>0</v>
      </c>
      <c r="AN217" s="1486"/>
      <c r="AO217" s="1617">
        <f t="shared" ca="1" si="277"/>
        <v>0</v>
      </c>
      <c r="AP217" s="1619">
        <f t="shared" ca="1" si="217"/>
        <v>0</v>
      </c>
      <c r="AQ217" s="1619">
        <f t="shared" ca="1" si="217"/>
        <v>0</v>
      </c>
      <c r="AR217" s="1619">
        <f t="shared" ca="1" si="217"/>
        <v>0</v>
      </c>
      <c r="AS217" s="1619">
        <f t="shared" ca="1" si="277"/>
        <v>0</v>
      </c>
      <c r="AT217" s="1619">
        <f t="shared" ca="1" si="277"/>
        <v>0</v>
      </c>
      <c r="AU217" s="1619">
        <f t="shared" ca="1" si="277"/>
        <v>0</v>
      </c>
      <c r="AV217" s="1619">
        <f t="shared" ca="1" si="277"/>
        <v>0</v>
      </c>
      <c r="AW217" s="1619">
        <f t="shared" ca="1" si="277"/>
        <v>0</v>
      </c>
      <c r="AX217" s="1619">
        <f t="shared" ca="1" si="277"/>
        <v>0</v>
      </c>
      <c r="AY217" s="1619">
        <f t="shared" ca="1" si="277"/>
        <v>0</v>
      </c>
      <c r="AZ217" s="1619">
        <f t="shared" ca="1" si="277"/>
        <v>0</v>
      </c>
      <c r="BA217" s="1619">
        <f t="shared" ca="1" si="277"/>
        <v>0</v>
      </c>
      <c r="BB217" s="1619">
        <f t="shared" ca="1" si="277"/>
        <v>0</v>
      </c>
      <c r="BC217" s="1619">
        <f t="shared" ca="1" si="277"/>
        <v>0</v>
      </c>
      <c r="BD217" s="1619">
        <f t="shared" ca="1" si="277"/>
        <v>0</v>
      </c>
      <c r="BE217" s="1619">
        <f t="shared" ca="1" si="277"/>
        <v>0</v>
      </c>
      <c r="BF217" s="1619">
        <f t="shared" ca="1" si="277"/>
        <v>0</v>
      </c>
      <c r="BG217" s="1619">
        <f t="shared" ca="1" si="277"/>
        <v>0</v>
      </c>
      <c r="BH217" s="1619">
        <f t="shared" ca="1" si="277"/>
        <v>0</v>
      </c>
      <c r="BI217" s="1619">
        <f t="shared" ca="1" si="277"/>
        <v>0</v>
      </c>
      <c r="BJ217" s="1619">
        <f t="shared" ca="1" si="277"/>
        <v>0</v>
      </c>
      <c r="BK217" s="1619">
        <f t="shared" ca="1" si="277"/>
        <v>0</v>
      </c>
      <c r="BL217" s="1619">
        <f t="shared" ca="1" si="277"/>
        <v>0</v>
      </c>
      <c r="BM217" s="1619">
        <f t="shared" ca="1" si="277"/>
        <v>0</v>
      </c>
      <c r="BN217" s="1619">
        <f t="shared" ca="1" si="277"/>
        <v>0</v>
      </c>
      <c r="BO217" s="1619">
        <f t="shared" ca="1" si="277"/>
        <v>0</v>
      </c>
      <c r="BP217" s="1619">
        <f t="shared" ca="1" si="277"/>
        <v>0</v>
      </c>
      <c r="BQ217" s="1619">
        <f t="shared" ca="1" si="277"/>
        <v>0</v>
      </c>
      <c r="BR217" s="1619">
        <f t="shared" ca="1" si="277"/>
        <v>0</v>
      </c>
      <c r="BS217" s="1619">
        <f t="shared" ca="1" si="277"/>
        <v>0</v>
      </c>
      <c r="BT217" s="1619">
        <f t="shared" ca="1" si="277"/>
        <v>0</v>
      </c>
      <c r="BU217" s="1619">
        <f t="shared" ca="1" si="277"/>
        <v>0</v>
      </c>
      <c r="BV217" s="1619">
        <f t="shared" ca="1" si="277"/>
        <v>0</v>
      </c>
      <c r="BW217" s="1619">
        <f t="shared" ca="1" si="277"/>
        <v>0</v>
      </c>
      <c r="BX217" s="1619">
        <f t="shared" ca="1" si="277"/>
        <v>0</v>
      </c>
      <c r="BY217" s="1619">
        <f t="shared" ca="1" si="277"/>
        <v>0</v>
      </c>
      <c r="BZ217" s="1619">
        <f t="shared" ca="1" si="277"/>
        <v>0</v>
      </c>
      <c r="CA217" s="1619">
        <f t="shared" ca="1" si="277"/>
        <v>0</v>
      </c>
      <c r="CB217" s="1619">
        <f t="shared" ca="1" si="277"/>
        <v>0</v>
      </c>
      <c r="CC217" s="1619">
        <f t="shared" ca="1" si="277"/>
        <v>0</v>
      </c>
      <c r="CD217" s="1619">
        <f t="shared" ca="1" si="277"/>
        <v>0</v>
      </c>
      <c r="CE217" s="1619">
        <f t="shared" ca="1" si="277"/>
        <v>0</v>
      </c>
      <c r="CF217" s="1619">
        <f t="shared" ca="1" si="277"/>
        <v>0</v>
      </c>
      <c r="CG217" s="1619">
        <f t="shared" ca="1" si="277"/>
        <v>0</v>
      </c>
      <c r="CH217" s="1619">
        <f t="shared" ca="1" si="277"/>
        <v>0</v>
      </c>
      <c r="CI217" s="1620">
        <f t="shared" ca="1" si="277"/>
        <v>0</v>
      </c>
      <c r="CM217" s="446"/>
      <c r="CN217" s="447"/>
      <c r="CO217" s="447"/>
      <c r="CP217" s="447"/>
      <c r="CQ217" s="447"/>
      <c r="CR217" s="447"/>
      <c r="CS217" s="447"/>
      <c r="CT217" s="447"/>
      <c r="CU217" s="447"/>
      <c r="CV217" s="447"/>
      <c r="CW217" s="448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449"/>
      <c r="CN218" s="450"/>
      <c r="CO218" s="450"/>
      <c r="CP218" s="450"/>
      <c r="CQ218" s="450"/>
      <c r="CR218" s="450"/>
      <c r="CS218" s="450"/>
      <c r="CT218" s="450"/>
      <c r="CU218" s="450"/>
      <c r="CV218" s="450"/>
      <c r="CW218" s="451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449"/>
      <c r="CN219" s="450"/>
      <c r="CO219" s="450"/>
      <c r="CP219" s="450"/>
      <c r="CQ219" s="450"/>
      <c r="CR219" s="450"/>
      <c r="CS219" s="450"/>
      <c r="CT219" s="450"/>
      <c r="CU219" s="450"/>
      <c r="CV219" s="450"/>
      <c r="CW219" s="451"/>
    </row>
    <row r="220" spans="1:101" s="939" customFormat="1" ht="15.75" customHeight="1" x14ac:dyDescent="0.25">
      <c r="A220" s="1033" t="str">
        <f t="shared" ref="A220:A229" si="282">IF(TRIM(A46)="","",A46)</f>
        <v>Fabrieksgas (ton )</v>
      </c>
      <c r="B220" s="1034">
        <f t="shared" ref="B220:B229" ca="1" si="283">IF(TRIM(A128)=""," ",INDIRECT("d"&amp;TEXT(246+MATCH((A128),$A$247:$A$484,0),0)))</f>
        <v>44.4</v>
      </c>
      <c r="C220" s="1590">
        <f t="shared" ref="C220:C229" ca="1" si="284">SUM(D220:CI220)</f>
        <v>54125.82</v>
      </c>
      <c r="D220" s="1607">
        <f t="shared" ref="D220:Q229" ca="1" si="285">IF(ISNUMBER($B220),$B220*D128/1000,0)</f>
        <v>0</v>
      </c>
      <c r="E220" s="1610">
        <f t="shared" ca="1" si="285"/>
        <v>0</v>
      </c>
      <c r="F220" s="1610">
        <f t="shared" ca="1" si="285"/>
        <v>0</v>
      </c>
      <c r="G220" s="1610">
        <f t="shared" ca="1" si="285"/>
        <v>0</v>
      </c>
      <c r="H220" s="1610">
        <f t="shared" ca="1" si="285"/>
        <v>0</v>
      </c>
      <c r="I220" s="1610">
        <f t="shared" ca="1" si="285"/>
        <v>0</v>
      </c>
      <c r="J220" s="1610">
        <f t="shared" ca="1" si="285"/>
        <v>0</v>
      </c>
      <c r="K220" s="1624">
        <f t="shared" ca="1" si="285"/>
        <v>0</v>
      </c>
      <c r="L220" s="1624">
        <f t="shared" ca="1" si="285"/>
        <v>0</v>
      </c>
      <c r="M220" s="1624">
        <f t="shared" ca="1" si="285"/>
        <v>0</v>
      </c>
      <c r="N220" s="1624">
        <f t="shared" ca="1" si="285"/>
        <v>0</v>
      </c>
      <c r="O220" s="1624">
        <f t="shared" ca="1" si="285"/>
        <v>0</v>
      </c>
      <c r="P220" s="1624">
        <f t="shared" ca="1" si="285"/>
        <v>0</v>
      </c>
      <c r="Q220" s="1624">
        <f t="shared" ca="1" si="285"/>
        <v>0</v>
      </c>
      <c r="R220" s="1624">
        <f t="shared" ref="R220:Y220" ca="1" si="286">IF(ISNUMBER($B220),$B220*R128/1000,0)</f>
        <v>0</v>
      </c>
      <c r="S220" s="1624">
        <f t="shared" ca="1" si="286"/>
        <v>0</v>
      </c>
      <c r="T220" s="1624">
        <f t="shared" ca="1" si="286"/>
        <v>0</v>
      </c>
      <c r="U220" s="1624">
        <f t="shared" ca="1" si="286"/>
        <v>0</v>
      </c>
      <c r="V220" s="1624">
        <f t="shared" ca="1" si="286"/>
        <v>0</v>
      </c>
      <c r="W220" s="1624">
        <f t="shared" ca="1" si="286"/>
        <v>0</v>
      </c>
      <c r="X220" s="1624">
        <f t="shared" ca="1" si="286"/>
        <v>0</v>
      </c>
      <c r="Y220" s="1624">
        <f t="shared" ca="1" si="286"/>
        <v>0</v>
      </c>
      <c r="Z220" s="1565"/>
      <c r="AA220" s="1608">
        <f t="shared" ref="AA220:AC229" ca="1" si="287">IF(ISNUMBER($B220),$B220*AA128/1000,0)</f>
        <v>0</v>
      </c>
      <c r="AB220" s="1610">
        <f t="shared" ca="1" si="287"/>
        <v>0</v>
      </c>
      <c r="AC220" s="1610">
        <f t="shared" ca="1" si="287"/>
        <v>2577.4200000000005</v>
      </c>
      <c r="AD220" s="1610">
        <f t="shared" ref="AD220:AM220" ca="1" si="288">IF(ISNUMBER($B220),$B220*AD128/1000,0)</f>
        <v>0</v>
      </c>
      <c r="AE220" s="1610">
        <f t="shared" ca="1" si="288"/>
        <v>0</v>
      </c>
      <c r="AF220" s="1610">
        <f t="shared" ca="1" si="288"/>
        <v>0</v>
      </c>
      <c r="AG220" s="1610">
        <f t="shared" ca="1" si="288"/>
        <v>0</v>
      </c>
      <c r="AH220" s="1610">
        <f t="shared" ca="1" si="288"/>
        <v>0</v>
      </c>
      <c r="AI220" s="1610">
        <f t="shared" ca="1" si="288"/>
        <v>0</v>
      </c>
      <c r="AJ220" s="1610">
        <f t="shared" ca="1" si="288"/>
        <v>0</v>
      </c>
      <c r="AK220" s="1610">
        <f t="shared" ca="1" si="288"/>
        <v>0</v>
      </c>
      <c r="AL220" s="1610">
        <f t="shared" ca="1" si="288"/>
        <v>0</v>
      </c>
      <c r="AM220" s="1610">
        <f t="shared" ca="1" si="288"/>
        <v>0</v>
      </c>
      <c r="AN220" s="1486"/>
      <c r="AO220" s="1607">
        <f t="shared" ref="AO220:CI225" ca="1" si="289">IF(ISNUMBER($B220),$B220*AO128/1000,0)</f>
        <v>0</v>
      </c>
      <c r="AP220" s="1624">
        <f t="shared" ref="AP220:AR229" ca="1" si="290">IF(ISNUMBER($B220),$B220*AP128/1000,0)</f>
        <v>0</v>
      </c>
      <c r="AQ220" s="1624">
        <f t="shared" ca="1" si="290"/>
        <v>0</v>
      </c>
      <c r="AR220" s="1624">
        <f t="shared" ca="1" si="290"/>
        <v>0</v>
      </c>
      <c r="AS220" s="1610">
        <f t="shared" ca="1" si="289"/>
        <v>0</v>
      </c>
      <c r="AT220" s="1610">
        <f t="shared" ca="1" si="289"/>
        <v>0</v>
      </c>
      <c r="AU220" s="1610">
        <f t="shared" ca="1" si="289"/>
        <v>0</v>
      </c>
      <c r="AV220" s="1610">
        <f t="shared" ca="1" si="289"/>
        <v>51548.4</v>
      </c>
      <c r="AW220" s="1610">
        <f t="shared" ca="1" si="289"/>
        <v>0</v>
      </c>
      <c r="AX220" s="1610">
        <f t="shared" ca="1" si="289"/>
        <v>0</v>
      </c>
      <c r="AY220" s="1610">
        <f t="shared" ca="1" si="289"/>
        <v>0</v>
      </c>
      <c r="AZ220" s="1610">
        <f t="shared" ca="1" si="289"/>
        <v>0</v>
      </c>
      <c r="BA220" s="1610">
        <f t="shared" ca="1" si="289"/>
        <v>0</v>
      </c>
      <c r="BB220" s="1610">
        <f t="shared" ca="1" si="289"/>
        <v>0</v>
      </c>
      <c r="BC220" s="1610">
        <f t="shared" ca="1" si="289"/>
        <v>0</v>
      </c>
      <c r="BD220" s="1610">
        <f t="shared" ca="1" si="289"/>
        <v>0</v>
      </c>
      <c r="BE220" s="1610">
        <f t="shared" ca="1" si="289"/>
        <v>0</v>
      </c>
      <c r="BF220" s="1610">
        <f t="shared" ca="1" si="289"/>
        <v>0</v>
      </c>
      <c r="BG220" s="1610">
        <f t="shared" ca="1" si="289"/>
        <v>0</v>
      </c>
      <c r="BH220" s="1610">
        <f t="shared" ca="1" si="289"/>
        <v>0</v>
      </c>
      <c r="BI220" s="1610">
        <f t="shared" ca="1" si="289"/>
        <v>0</v>
      </c>
      <c r="BJ220" s="1610">
        <f t="shared" ca="1" si="289"/>
        <v>0</v>
      </c>
      <c r="BK220" s="1610">
        <f t="shared" ca="1" si="289"/>
        <v>0</v>
      </c>
      <c r="BL220" s="1610">
        <f t="shared" ca="1" si="289"/>
        <v>0</v>
      </c>
      <c r="BM220" s="1610">
        <f t="shared" ca="1" si="289"/>
        <v>0</v>
      </c>
      <c r="BN220" s="1610">
        <f t="shared" ca="1" si="289"/>
        <v>0</v>
      </c>
      <c r="BO220" s="1610">
        <f t="shared" ca="1" si="289"/>
        <v>0</v>
      </c>
      <c r="BP220" s="1610">
        <f t="shared" ca="1" si="289"/>
        <v>0</v>
      </c>
      <c r="BQ220" s="1610">
        <f t="shared" ca="1" si="289"/>
        <v>0</v>
      </c>
      <c r="BR220" s="1610">
        <f t="shared" ca="1" si="289"/>
        <v>0</v>
      </c>
      <c r="BS220" s="1610">
        <f t="shared" ca="1" si="289"/>
        <v>0</v>
      </c>
      <c r="BT220" s="1610">
        <f t="shared" ca="1" si="289"/>
        <v>0</v>
      </c>
      <c r="BU220" s="1610">
        <f t="shared" ca="1" si="289"/>
        <v>0</v>
      </c>
      <c r="BV220" s="1610">
        <f t="shared" ca="1" si="289"/>
        <v>0</v>
      </c>
      <c r="BW220" s="1610">
        <f t="shared" ca="1" si="289"/>
        <v>0</v>
      </c>
      <c r="BX220" s="1610">
        <f t="shared" ca="1" si="289"/>
        <v>0</v>
      </c>
      <c r="BY220" s="1610">
        <f t="shared" ca="1" si="289"/>
        <v>0</v>
      </c>
      <c r="BZ220" s="1610">
        <f t="shared" ca="1" si="289"/>
        <v>0</v>
      </c>
      <c r="CA220" s="1610">
        <f t="shared" ca="1" si="289"/>
        <v>0</v>
      </c>
      <c r="CB220" s="1610">
        <f t="shared" ca="1" si="289"/>
        <v>0</v>
      </c>
      <c r="CC220" s="1610">
        <f t="shared" ca="1" si="289"/>
        <v>0</v>
      </c>
      <c r="CD220" s="1610">
        <f t="shared" ca="1" si="289"/>
        <v>0</v>
      </c>
      <c r="CE220" s="1610">
        <f t="shared" ca="1" si="289"/>
        <v>0</v>
      </c>
      <c r="CF220" s="1610">
        <f t="shared" ca="1" si="289"/>
        <v>0</v>
      </c>
      <c r="CG220" s="1610">
        <f t="shared" ca="1" si="289"/>
        <v>0</v>
      </c>
      <c r="CH220" s="1610">
        <f t="shared" ca="1" si="289"/>
        <v>0</v>
      </c>
      <c r="CI220" s="1609">
        <f t="shared" ca="1" si="289"/>
        <v>0</v>
      </c>
      <c r="CM220" s="446"/>
      <c r="CN220" s="447"/>
      <c r="CO220" s="447"/>
      <c r="CP220" s="447"/>
      <c r="CQ220" s="447"/>
      <c r="CR220" s="447"/>
      <c r="CS220" s="447"/>
      <c r="CT220" s="447"/>
      <c r="CU220" s="447"/>
      <c r="CV220" s="447"/>
      <c r="CW220" s="448"/>
    </row>
    <row r="221" spans="1:101" s="939" customFormat="1" ht="15.75" customHeight="1" x14ac:dyDescent="0.25">
      <c r="A221" s="1035" t="str">
        <f t="shared" si="282"/>
        <v/>
      </c>
      <c r="B221" s="1036" t="str">
        <f t="shared" ca="1" si="283"/>
        <v xml:space="preserve"> </v>
      </c>
      <c r="C221" s="1579">
        <f t="shared" ca="1" si="284"/>
        <v>0</v>
      </c>
      <c r="D221" s="1612">
        <f t="shared" ca="1" si="285"/>
        <v>0</v>
      </c>
      <c r="E221" s="1614">
        <f t="shared" ca="1" si="285"/>
        <v>0</v>
      </c>
      <c r="F221" s="1614">
        <f t="shared" ca="1" si="285"/>
        <v>0</v>
      </c>
      <c r="G221" s="1614">
        <f t="shared" ca="1" si="285"/>
        <v>0</v>
      </c>
      <c r="H221" s="1614">
        <f t="shared" ca="1" si="285"/>
        <v>0</v>
      </c>
      <c r="I221" s="1614">
        <f t="shared" ca="1" si="285"/>
        <v>0</v>
      </c>
      <c r="J221" s="1614">
        <f t="shared" ca="1" si="285"/>
        <v>0</v>
      </c>
      <c r="K221" s="1625">
        <f t="shared" ca="1" si="285"/>
        <v>0</v>
      </c>
      <c r="L221" s="1625">
        <f t="shared" ca="1" si="285"/>
        <v>0</v>
      </c>
      <c r="M221" s="1625">
        <f t="shared" ca="1" si="285"/>
        <v>0</v>
      </c>
      <c r="N221" s="1625">
        <f t="shared" ca="1" si="285"/>
        <v>0</v>
      </c>
      <c r="O221" s="1625">
        <f t="shared" ca="1" si="285"/>
        <v>0</v>
      </c>
      <c r="P221" s="1625">
        <f t="shared" ca="1" si="285"/>
        <v>0</v>
      </c>
      <c r="Q221" s="1625">
        <f t="shared" ca="1" si="285"/>
        <v>0</v>
      </c>
      <c r="R221" s="1625">
        <f t="shared" ref="R221:Y221" ca="1" si="291">IF(ISNUMBER($B221),$B221*R129/1000,0)</f>
        <v>0</v>
      </c>
      <c r="S221" s="1625">
        <f t="shared" ca="1" si="291"/>
        <v>0</v>
      </c>
      <c r="T221" s="1625">
        <f t="shared" ca="1" si="291"/>
        <v>0</v>
      </c>
      <c r="U221" s="1625">
        <f t="shared" ca="1" si="291"/>
        <v>0</v>
      </c>
      <c r="V221" s="1625">
        <f t="shared" ca="1" si="291"/>
        <v>0</v>
      </c>
      <c r="W221" s="1625">
        <f t="shared" ca="1" si="291"/>
        <v>0</v>
      </c>
      <c r="X221" s="1625">
        <f t="shared" ca="1" si="291"/>
        <v>0</v>
      </c>
      <c r="Y221" s="1625">
        <f t="shared" ca="1" si="291"/>
        <v>0</v>
      </c>
      <c r="Z221" s="1565"/>
      <c r="AA221" s="1613">
        <f t="shared" ca="1" si="287"/>
        <v>0</v>
      </c>
      <c r="AB221" s="1614">
        <f t="shared" ca="1" si="287"/>
        <v>0</v>
      </c>
      <c r="AC221" s="1614">
        <f t="shared" ca="1" si="287"/>
        <v>0</v>
      </c>
      <c r="AD221" s="1614">
        <f t="shared" ref="AD221:AM221" ca="1" si="292">IF(ISNUMBER($B221),$B221*AD129/1000,0)</f>
        <v>0</v>
      </c>
      <c r="AE221" s="1614">
        <f t="shared" ca="1" si="292"/>
        <v>0</v>
      </c>
      <c r="AF221" s="1614">
        <f t="shared" ca="1" si="292"/>
        <v>0</v>
      </c>
      <c r="AG221" s="1614">
        <f t="shared" ca="1" si="292"/>
        <v>0</v>
      </c>
      <c r="AH221" s="1614">
        <f t="shared" ca="1" si="292"/>
        <v>0</v>
      </c>
      <c r="AI221" s="1614">
        <f t="shared" ca="1" si="292"/>
        <v>0</v>
      </c>
      <c r="AJ221" s="1614">
        <f t="shared" ca="1" si="292"/>
        <v>0</v>
      </c>
      <c r="AK221" s="1614">
        <f t="shared" ca="1" si="292"/>
        <v>0</v>
      </c>
      <c r="AL221" s="1614">
        <f t="shared" ca="1" si="292"/>
        <v>0</v>
      </c>
      <c r="AM221" s="1614">
        <f t="shared" ca="1" si="292"/>
        <v>0</v>
      </c>
      <c r="AN221" s="1486"/>
      <c r="AO221" s="1612">
        <f t="shared" ca="1" si="289"/>
        <v>0</v>
      </c>
      <c r="AP221" s="1625">
        <f t="shared" ca="1" si="290"/>
        <v>0</v>
      </c>
      <c r="AQ221" s="1625">
        <f t="shared" ca="1" si="290"/>
        <v>0</v>
      </c>
      <c r="AR221" s="1625">
        <f t="shared" ca="1" si="290"/>
        <v>0</v>
      </c>
      <c r="AS221" s="1614">
        <f t="shared" ca="1" si="289"/>
        <v>0</v>
      </c>
      <c r="AT221" s="1614">
        <f t="shared" ca="1" si="289"/>
        <v>0</v>
      </c>
      <c r="AU221" s="1614">
        <f t="shared" ca="1" si="289"/>
        <v>0</v>
      </c>
      <c r="AV221" s="1614">
        <f t="shared" ca="1" si="289"/>
        <v>0</v>
      </c>
      <c r="AW221" s="1614">
        <f t="shared" ca="1" si="289"/>
        <v>0</v>
      </c>
      <c r="AX221" s="1614">
        <f t="shared" ca="1" si="289"/>
        <v>0</v>
      </c>
      <c r="AY221" s="1614">
        <f t="shared" ca="1" si="289"/>
        <v>0</v>
      </c>
      <c r="AZ221" s="1614">
        <f t="shared" ca="1" si="289"/>
        <v>0</v>
      </c>
      <c r="BA221" s="1614">
        <f t="shared" ca="1" si="289"/>
        <v>0</v>
      </c>
      <c r="BB221" s="1614">
        <f t="shared" ca="1" si="289"/>
        <v>0</v>
      </c>
      <c r="BC221" s="1614">
        <f t="shared" ca="1" si="289"/>
        <v>0</v>
      </c>
      <c r="BD221" s="1614">
        <f t="shared" ca="1" si="289"/>
        <v>0</v>
      </c>
      <c r="BE221" s="1614">
        <f t="shared" ca="1" si="289"/>
        <v>0</v>
      </c>
      <c r="BF221" s="1614">
        <f t="shared" ca="1" si="289"/>
        <v>0</v>
      </c>
      <c r="BG221" s="1614">
        <f t="shared" ca="1" si="289"/>
        <v>0</v>
      </c>
      <c r="BH221" s="1614">
        <f t="shared" ca="1" si="289"/>
        <v>0</v>
      </c>
      <c r="BI221" s="1614">
        <f t="shared" ca="1" si="289"/>
        <v>0</v>
      </c>
      <c r="BJ221" s="1614">
        <f t="shared" ca="1" si="289"/>
        <v>0</v>
      </c>
      <c r="BK221" s="1614">
        <f t="shared" ca="1" si="289"/>
        <v>0</v>
      </c>
      <c r="BL221" s="1614">
        <f t="shared" ca="1" si="289"/>
        <v>0</v>
      </c>
      <c r="BM221" s="1614">
        <f t="shared" ca="1" si="289"/>
        <v>0</v>
      </c>
      <c r="BN221" s="1614">
        <f t="shared" ca="1" si="289"/>
        <v>0</v>
      </c>
      <c r="BO221" s="1614">
        <f t="shared" ca="1" si="289"/>
        <v>0</v>
      </c>
      <c r="BP221" s="1614">
        <f t="shared" ca="1" si="289"/>
        <v>0</v>
      </c>
      <c r="BQ221" s="1614">
        <f t="shared" ca="1" si="289"/>
        <v>0</v>
      </c>
      <c r="BR221" s="1614">
        <f t="shared" ca="1" si="289"/>
        <v>0</v>
      </c>
      <c r="BS221" s="1614">
        <f t="shared" ca="1" si="289"/>
        <v>0</v>
      </c>
      <c r="BT221" s="1614">
        <f t="shared" ca="1" si="289"/>
        <v>0</v>
      </c>
      <c r="BU221" s="1614">
        <f t="shared" ca="1" si="289"/>
        <v>0</v>
      </c>
      <c r="BV221" s="1614">
        <f t="shared" ca="1" si="289"/>
        <v>0</v>
      </c>
      <c r="BW221" s="1614">
        <f t="shared" ca="1" si="289"/>
        <v>0</v>
      </c>
      <c r="BX221" s="1614">
        <f t="shared" ca="1" si="289"/>
        <v>0</v>
      </c>
      <c r="BY221" s="1614">
        <f t="shared" ca="1" si="289"/>
        <v>0</v>
      </c>
      <c r="BZ221" s="1614">
        <f t="shared" ca="1" si="289"/>
        <v>0</v>
      </c>
      <c r="CA221" s="1614">
        <f t="shared" ca="1" si="289"/>
        <v>0</v>
      </c>
      <c r="CB221" s="1614">
        <f t="shared" ca="1" si="289"/>
        <v>0</v>
      </c>
      <c r="CC221" s="1614">
        <f t="shared" ca="1" si="289"/>
        <v>0</v>
      </c>
      <c r="CD221" s="1614">
        <f t="shared" ca="1" si="289"/>
        <v>0</v>
      </c>
      <c r="CE221" s="1614">
        <f t="shared" ca="1" si="289"/>
        <v>0</v>
      </c>
      <c r="CF221" s="1614">
        <f t="shared" ca="1" si="289"/>
        <v>0</v>
      </c>
      <c r="CG221" s="1614">
        <f t="shared" ca="1" si="289"/>
        <v>0</v>
      </c>
      <c r="CH221" s="1614">
        <f t="shared" ca="1" si="289"/>
        <v>0</v>
      </c>
      <c r="CI221" s="1615">
        <f t="shared" ca="1" si="289"/>
        <v>0</v>
      </c>
      <c r="CM221" s="446"/>
      <c r="CN221" s="447"/>
      <c r="CO221" s="447"/>
      <c r="CP221" s="447"/>
      <c r="CQ221" s="447"/>
      <c r="CR221" s="447"/>
      <c r="CS221" s="447"/>
      <c r="CT221" s="447"/>
      <c r="CU221" s="447"/>
      <c r="CV221" s="447"/>
      <c r="CW221" s="448"/>
    </row>
    <row r="222" spans="1:101" s="939" customFormat="1" ht="15.75" customHeight="1" x14ac:dyDescent="0.25">
      <c r="A222" s="1035" t="str">
        <f t="shared" si="282"/>
        <v/>
      </c>
      <c r="B222" s="1036" t="str">
        <f t="shared" ca="1" si="283"/>
        <v xml:space="preserve"> </v>
      </c>
      <c r="C222" s="1579">
        <f t="shared" ca="1" si="284"/>
        <v>0</v>
      </c>
      <c r="D222" s="1612">
        <f t="shared" ca="1" si="285"/>
        <v>0</v>
      </c>
      <c r="E222" s="1614">
        <f t="shared" ca="1" si="285"/>
        <v>0</v>
      </c>
      <c r="F222" s="1614">
        <f t="shared" ca="1" si="285"/>
        <v>0</v>
      </c>
      <c r="G222" s="1614">
        <f t="shared" ca="1" si="285"/>
        <v>0</v>
      </c>
      <c r="H222" s="1614">
        <f t="shared" ca="1" si="285"/>
        <v>0</v>
      </c>
      <c r="I222" s="1614">
        <f t="shared" ca="1" si="285"/>
        <v>0</v>
      </c>
      <c r="J222" s="1614">
        <f t="shared" ca="1" si="285"/>
        <v>0</v>
      </c>
      <c r="K222" s="1625">
        <f t="shared" ca="1" si="285"/>
        <v>0</v>
      </c>
      <c r="L222" s="1625">
        <f t="shared" ca="1" si="285"/>
        <v>0</v>
      </c>
      <c r="M222" s="1625">
        <f t="shared" ca="1" si="285"/>
        <v>0</v>
      </c>
      <c r="N222" s="1625">
        <f t="shared" ca="1" si="285"/>
        <v>0</v>
      </c>
      <c r="O222" s="1625">
        <f t="shared" ca="1" si="285"/>
        <v>0</v>
      </c>
      <c r="P222" s="1625">
        <f t="shared" ca="1" si="285"/>
        <v>0</v>
      </c>
      <c r="Q222" s="1625">
        <f t="shared" ca="1" si="285"/>
        <v>0</v>
      </c>
      <c r="R222" s="1625">
        <f t="shared" ref="R222:Y222" ca="1" si="293">IF(ISNUMBER($B222),$B222*R130/1000,0)</f>
        <v>0</v>
      </c>
      <c r="S222" s="1625">
        <f t="shared" ca="1" si="293"/>
        <v>0</v>
      </c>
      <c r="T222" s="1625">
        <f t="shared" ca="1" si="293"/>
        <v>0</v>
      </c>
      <c r="U222" s="1625">
        <f t="shared" ca="1" si="293"/>
        <v>0</v>
      </c>
      <c r="V222" s="1625">
        <f t="shared" ca="1" si="293"/>
        <v>0</v>
      </c>
      <c r="W222" s="1625">
        <f t="shared" ca="1" si="293"/>
        <v>0</v>
      </c>
      <c r="X222" s="1625">
        <f t="shared" ca="1" si="293"/>
        <v>0</v>
      </c>
      <c r="Y222" s="1625">
        <f t="shared" ca="1" si="293"/>
        <v>0</v>
      </c>
      <c r="Z222" s="1565"/>
      <c r="AA222" s="1613">
        <f t="shared" ca="1" si="287"/>
        <v>0</v>
      </c>
      <c r="AB222" s="1614">
        <f t="shared" ca="1" si="287"/>
        <v>0</v>
      </c>
      <c r="AC222" s="1614">
        <f t="shared" ca="1" si="287"/>
        <v>0</v>
      </c>
      <c r="AD222" s="1614">
        <f t="shared" ref="AD222:AM222" ca="1" si="294">IF(ISNUMBER($B222),$B222*AD130/1000,0)</f>
        <v>0</v>
      </c>
      <c r="AE222" s="1614">
        <f t="shared" ca="1" si="294"/>
        <v>0</v>
      </c>
      <c r="AF222" s="1614">
        <f t="shared" ca="1" si="294"/>
        <v>0</v>
      </c>
      <c r="AG222" s="1614">
        <f t="shared" ca="1" si="294"/>
        <v>0</v>
      </c>
      <c r="AH222" s="1614">
        <f t="shared" ca="1" si="294"/>
        <v>0</v>
      </c>
      <c r="AI222" s="1614">
        <f t="shared" ca="1" si="294"/>
        <v>0</v>
      </c>
      <c r="AJ222" s="1614">
        <f t="shared" ca="1" si="294"/>
        <v>0</v>
      </c>
      <c r="AK222" s="1614">
        <f t="shared" ca="1" si="294"/>
        <v>0</v>
      </c>
      <c r="AL222" s="1614">
        <f t="shared" ca="1" si="294"/>
        <v>0</v>
      </c>
      <c r="AM222" s="1614">
        <f t="shared" ca="1" si="294"/>
        <v>0</v>
      </c>
      <c r="AN222" s="1486"/>
      <c r="AO222" s="1612">
        <f t="shared" ca="1" si="289"/>
        <v>0</v>
      </c>
      <c r="AP222" s="1625">
        <f t="shared" ca="1" si="290"/>
        <v>0</v>
      </c>
      <c r="AQ222" s="1625">
        <f t="shared" ca="1" si="290"/>
        <v>0</v>
      </c>
      <c r="AR222" s="1625">
        <f t="shared" ca="1" si="290"/>
        <v>0</v>
      </c>
      <c r="AS222" s="1614">
        <f t="shared" ca="1" si="289"/>
        <v>0</v>
      </c>
      <c r="AT222" s="1614">
        <f t="shared" ca="1" si="289"/>
        <v>0</v>
      </c>
      <c r="AU222" s="1614">
        <f t="shared" ca="1" si="289"/>
        <v>0</v>
      </c>
      <c r="AV222" s="1614">
        <f t="shared" ca="1" si="289"/>
        <v>0</v>
      </c>
      <c r="AW222" s="1614">
        <f t="shared" ca="1" si="289"/>
        <v>0</v>
      </c>
      <c r="AX222" s="1614">
        <f t="shared" ca="1" si="289"/>
        <v>0</v>
      </c>
      <c r="AY222" s="1614">
        <f t="shared" ca="1" si="289"/>
        <v>0</v>
      </c>
      <c r="AZ222" s="1614">
        <f t="shared" ca="1" si="289"/>
        <v>0</v>
      </c>
      <c r="BA222" s="1614">
        <f t="shared" ca="1" si="289"/>
        <v>0</v>
      </c>
      <c r="BB222" s="1614">
        <f t="shared" ca="1" si="289"/>
        <v>0</v>
      </c>
      <c r="BC222" s="1614">
        <f t="shared" ca="1" si="289"/>
        <v>0</v>
      </c>
      <c r="BD222" s="1614">
        <f t="shared" ca="1" si="289"/>
        <v>0</v>
      </c>
      <c r="BE222" s="1614">
        <f t="shared" ca="1" si="289"/>
        <v>0</v>
      </c>
      <c r="BF222" s="1614">
        <f t="shared" ca="1" si="289"/>
        <v>0</v>
      </c>
      <c r="BG222" s="1614">
        <f t="shared" ca="1" si="289"/>
        <v>0</v>
      </c>
      <c r="BH222" s="1614">
        <f t="shared" ca="1" si="289"/>
        <v>0</v>
      </c>
      <c r="BI222" s="1614">
        <f t="shared" ca="1" si="289"/>
        <v>0</v>
      </c>
      <c r="BJ222" s="1614">
        <f t="shared" ca="1" si="289"/>
        <v>0</v>
      </c>
      <c r="BK222" s="1614">
        <f t="shared" ca="1" si="289"/>
        <v>0</v>
      </c>
      <c r="BL222" s="1614">
        <f t="shared" ca="1" si="289"/>
        <v>0</v>
      </c>
      <c r="BM222" s="1614">
        <f t="shared" ca="1" si="289"/>
        <v>0</v>
      </c>
      <c r="BN222" s="1614">
        <f t="shared" ca="1" si="289"/>
        <v>0</v>
      </c>
      <c r="BO222" s="1614">
        <f t="shared" ca="1" si="289"/>
        <v>0</v>
      </c>
      <c r="BP222" s="1614">
        <f t="shared" ca="1" si="289"/>
        <v>0</v>
      </c>
      <c r="BQ222" s="1614">
        <f t="shared" ca="1" si="289"/>
        <v>0</v>
      </c>
      <c r="BR222" s="1614">
        <f t="shared" ca="1" si="289"/>
        <v>0</v>
      </c>
      <c r="BS222" s="1614">
        <f t="shared" ca="1" si="289"/>
        <v>0</v>
      </c>
      <c r="BT222" s="1614">
        <f t="shared" ca="1" si="289"/>
        <v>0</v>
      </c>
      <c r="BU222" s="1614">
        <f t="shared" ca="1" si="289"/>
        <v>0</v>
      </c>
      <c r="BV222" s="1614">
        <f t="shared" ca="1" si="289"/>
        <v>0</v>
      </c>
      <c r="BW222" s="1614">
        <f t="shared" ca="1" si="289"/>
        <v>0</v>
      </c>
      <c r="BX222" s="1614">
        <f t="shared" ca="1" si="289"/>
        <v>0</v>
      </c>
      <c r="BY222" s="1614">
        <f t="shared" ca="1" si="289"/>
        <v>0</v>
      </c>
      <c r="BZ222" s="1614">
        <f t="shared" ca="1" si="289"/>
        <v>0</v>
      </c>
      <c r="CA222" s="1614">
        <f t="shared" ca="1" si="289"/>
        <v>0</v>
      </c>
      <c r="CB222" s="1614">
        <f t="shared" ca="1" si="289"/>
        <v>0</v>
      </c>
      <c r="CC222" s="1614">
        <f t="shared" ca="1" si="289"/>
        <v>0</v>
      </c>
      <c r="CD222" s="1614">
        <f t="shared" ca="1" si="289"/>
        <v>0</v>
      </c>
      <c r="CE222" s="1614">
        <f t="shared" ca="1" si="289"/>
        <v>0</v>
      </c>
      <c r="CF222" s="1614">
        <f t="shared" ca="1" si="289"/>
        <v>0</v>
      </c>
      <c r="CG222" s="1614">
        <f t="shared" ca="1" si="289"/>
        <v>0</v>
      </c>
      <c r="CH222" s="1614">
        <f t="shared" ca="1" si="289"/>
        <v>0</v>
      </c>
      <c r="CI222" s="1615">
        <f t="shared" ca="1" si="289"/>
        <v>0</v>
      </c>
      <c r="CM222" s="446"/>
      <c r="CN222" s="447"/>
      <c r="CO222" s="447"/>
      <c r="CP222" s="447"/>
      <c r="CQ222" s="447"/>
      <c r="CR222" s="447"/>
      <c r="CS222" s="447"/>
      <c r="CT222" s="447"/>
      <c r="CU222" s="447"/>
      <c r="CV222" s="447"/>
      <c r="CW222" s="448"/>
    </row>
    <row r="223" spans="1:101" s="939" customFormat="1" ht="15.75" customHeight="1" x14ac:dyDescent="0.25">
      <c r="A223" s="1035" t="str">
        <f t="shared" si="282"/>
        <v/>
      </c>
      <c r="B223" s="1036" t="str">
        <f t="shared" ca="1" si="283"/>
        <v xml:space="preserve"> </v>
      </c>
      <c r="C223" s="1579">
        <f t="shared" ca="1" si="284"/>
        <v>0</v>
      </c>
      <c r="D223" s="1612">
        <f t="shared" ca="1" si="285"/>
        <v>0</v>
      </c>
      <c r="E223" s="1614">
        <f t="shared" ca="1" si="285"/>
        <v>0</v>
      </c>
      <c r="F223" s="1614">
        <f t="shared" ca="1" si="285"/>
        <v>0</v>
      </c>
      <c r="G223" s="1614">
        <f t="shared" ca="1" si="285"/>
        <v>0</v>
      </c>
      <c r="H223" s="1614">
        <f t="shared" ca="1" si="285"/>
        <v>0</v>
      </c>
      <c r="I223" s="1614">
        <f t="shared" ca="1" si="285"/>
        <v>0</v>
      </c>
      <c r="J223" s="1614">
        <f t="shared" ca="1" si="285"/>
        <v>0</v>
      </c>
      <c r="K223" s="1625">
        <f t="shared" ca="1" si="285"/>
        <v>0</v>
      </c>
      <c r="L223" s="1625">
        <f t="shared" ca="1" si="285"/>
        <v>0</v>
      </c>
      <c r="M223" s="1625">
        <f t="shared" ca="1" si="285"/>
        <v>0</v>
      </c>
      <c r="N223" s="1625">
        <f t="shared" ca="1" si="285"/>
        <v>0</v>
      </c>
      <c r="O223" s="1625">
        <f t="shared" ca="1" si="285"/>
        <v>0</v>
      </c>
      <c r="P223" s="1625">
        <f t="shared" ca="1" si="285"/>
        <v>0</v>
      </c>
      <c r="Q223" s="1625">
        <f t="shared" ca="1" si="285"/>
        <v>0</v>
      </c>
      <c r="R223" s="1625">
        <f t="shared" ref="R223:Y223" ca="1" si="295">IF(ISNUMBER($B223),$B223*R131/1000,0)</f>
        <v>0</v>
      </c>
      <c r="S223" s="1625">
        <f t="shared" ca="1" si="295"/>
        <v>0</v>
      </c>
      <c r="T223" s="1625">
        <f t="shared" ca="1" si="295"/>
        <v>0</v>
      </c>
      <c r="U223" s="1625">
        <f t="shared" ca="1" si="295"/>
        <v>0</v>
      </c>
      <c r="V223" s="1625">
        <f t="shared" ca="1" si="295"/>
        <v>0</v>
      </c>
      <c r="W223" s="1625">
        <f t="shared" ca="1" si="295"/>
        <v>0</v>
      </c>
      <c r="X223" s="1625">
        <f t="shared" ca="1" si="295"/>
        <v>0</v>
      </c>
      <c r="Y223" s="1625">
        <f t="shared" ca="1" si="295"/>
        <v>0</v>
      </c>
      <c r="Z223" s="1565"/>
      <c r="AA223" s="1613">
        <f t="shared" ca="1" si="287"/>
        <v>0</v>
      </c>
      <c r="AB223" s="1614">
        <f t="shared" ca="1" si="287"/>
        <v>0</v>
      </c>
      <c r="AC223" s="1614">
        <f t="shared" ca="1" si="287"/>
        <v>0</v>
      </c>
      <c r="AD223" s="1614">
        <f t="shared" ref="AD223:AM223" ca="1" si="296">IF(ISNUMBER($B223),$B223*AD131/1000,0)</f>
        <v>0</v>
      </c>
      <c r="AE223" s="1614">
        <f t="shared" ca="1" si="296"/>
        <v>0</v>
      </c>
      <c r="AF223" s="1614">
        <f t="shared" ca="1" si="296"/>
        <v>0</v>
      </c>
      <c r="AG223" s="1614">
        <f t="shared" ca="1" si="296"/>
        <v>0</v>
      </c>
      <c r="AH223" s="1614">
        <f t="shared" ca="1" si="296"/>
        <v>0</v>
      </c>
      <c r="AI223" s="1614">
        <f t="shared" ca="1" si="296"/>
        <v>0</v>
      </c>
      <c r="AJ223" s="1614">
        <f t="shared" ca="1" si="296"/>
        <v>0</v>
      </c>
      <c r="AK223" s="1614">
        <f t="shared" ca="1" si="296"/>
        <v>0</v>
      </c>
      <c r="AL223" s="1614">
        <f t="shared" ca="1" si="296"/>
        <v>0</v>
      </c>
      <c r="AM223" s="1614">
        <f t="shared" ca="1" si="296"/>
        <v>0</v>
      </c>
      <c r="AN223" s="1486"/>
      <c r="AO223" s="1612">
        <f t="shared" ca="1" si="289"/>
        <v>0</v>
      </c>
      <c r="AP223" s="1625">
        <f t="shared" ca="1" si="290"/>
        <v>0</v>
      </c>
      <c r="AQ223" s="1625">
        <f t="shared" ca="1" si="290"/>
        <v>0</v>
      </c>
      <c r="AR223" s="1625">
        <f t="shared" ca="1" si="290"/>
        <v>0</v>
      </c>
      <c r="AS223" s="1614">
        <f t="shared" ca="1" si="289"/>
        <v>0</v>
      </c>
      <c r="AT223" s="1614">
        <f t="shared" ca="1" si="289"/>
        <v>0</v>
      </c>
      <c r="AU223" s="1614">
        <f t="shared" ca="1" si="289"/>
        <v>0</v>
      </c>
      <c r="AV223" s="1614">
        <f t="shared" ca="1" si="289"/>
        <v>0</v>
      </c>
      <c r="AW223" s="1614">
        <f t="shared" ca="1" si="289"/>
        <v>0</v>
      </c>
      <c r="AX223" s="1614">
        <f t="shared" ca="1" si="289"/>
        <v>0</v>
      </c>
      <c r="AY223" s="1614">
        <f t="shared" ca="1" si="289"/>
        <v>0</v>
      </c>
      <c r="AZ223" s="1614">
        <f t="shared" ca="1" si="289"/>
        <v>0</v>
      </c>
      <c r="BA223" s="1614">
        <f t="shared" ca="1" si="289"/>
        <v>0</v>
      </c>
      <c r="BB223" s="1614">
        <f t="shared" ca="1" si="289"/>
        <v>0</v>
      </c>
      <c r="BC223" s="1614">
        <f t="shared" ca="1" si="289"/>
        <v>0</v>
      </c>
      <c r="BD223" s="1614">
        <f t="shared" ca="1" si="289"/>
        <v>0</v>
      </c>
      <c r="BE223" s="1614">
        <f t="shared" ca="1" si="289"/>
        <v>0</v>
      </c>
      <c r="BF223" s="1614">
        <f t="shared" ca="1" si="289"/>
        <v>0</v>
      </c>
      <c r="BG223" s="1614">
        <f t="shared" ca="1" si="289"/>
        <v>0</v>
      </c>
      <c r="BH223" s="1614">
        <f t="shared" ca="1" si="289"/>
        <v>0</v>
      </c>
      <c r="BI223" s="1614">
        <f t="shared" ca="1" si="289"/>
        <v>0</v>
      </c>
      <c r="BJ223" s="1614">
        <f t="shared" ca="1" si="289"/>
        <v>0</v>
      </c>
      <c r="BK223" s="1614">
        <f t="shared" ca="1" si="289"/>
        <v>0</v>
      </c>
      <c r="BL223" s="1614">
        <f t="shared" ca="1" si="289"/>
        <v>0</v>
      </c>
      <c r="BM223" s="1614">
        <f t="shared" ca="1" si="289"/>
        <v>0</v>
      </c>
      <c r="BN223" s="1614">
        <f t="shared" ca="1" si="289"/>
        <v>0</v>
      </c>
      <c r="BO223" s="1614">
        <f t="shared" ca="1" si="289"/>
        <v>0</v>
      </c>
      <c r="BP223" s="1614">
        <f t="shared" ca="1" si="289"/>
        <v>0</v>
      </c>
      <c r="BQ223" s="1614">
        <f t="shared" ca="1" si="289"/>
        <v>0</v>
      </c>
      <c r="BR223" s="1614">
        <f t="shared" ca="1" si="289"/>
        <v>0</v>
      </c>
      <c r="BS223" s="1614">
        <f t="shared" ca="1" si="289"/>
        <v>0</v>
      </c>
      <c r="BT223" s="1614">
        <f t="shared" ca="1" si="289"/>
        <v>0</v>
      </c>
      <c r="BU223" s="1614">
        <f t="shared" ca="1" si="289"/>
        <v>0</v>
      </c>
      <c r="BV223" s="1614">
        <f t="shared" ca="1" si="289"/>
        <v>0</v>
      </c>
      <c r="BW223" s="1614">
        <f t="shared" ca="1" si="289"/>
        <v>0</v>
      </c>
      <c r="BX223" s="1614">
        <f t="shared" ca="1" si="289"/>
        <v>0</v>
      </c>
      <c r="BY223" s="1614">
        <f t="shared" ca="1" si="289"/>
        <v>0</v>
      </c>
      <c r="BZ223" s="1614">
        <f t="shared" ca="1" si="289"/>
        <v>0</v>
      </c>
      <c r="CA223" s="1614">
        <f t="shared" ca="1" si="289"/>
        <v>0</v>
      </c>
      <c r="CB223" s="1614">
        <f t="shared" ca="1" si="289"/>
        <v>0</v>
      </c>
      <c r="CC223" s="1614">
        <f t="shared" ca="1" si="289"/>
        <v>0</v>
      </c>
      <c r="CD223" s="1614">
        <f t="shared" ca="1" si="289"/>
        <v>0</v>
      </c>
      <c r="CE223" s="1614">
        <f t="shared" ca="1" si="289"/>
        <v>0</v>
      </c>
      <c r="CF223" s="1614">
        <f t="shared" ca="1" si="289"/>
        <v>0</v>
      </c>
      <c r="CG223" s="1614">
        <f t="shared" ca="1" si="289"/>
        <v>0</v>
      </c>
      <c r="CH223" s="1614">
        <f t="shared" ca="1" si="289"/>
        <v>0</v>
      </c>
      <c r="CI223" s="1615">
        <f t="shared" ca="1" si="289"/>
        <v>0</v>
      </c>
      <c r="CM223" s="446"/>
      <c r="CN223" s="447"/>
      <c r="CO223" s="447"/>
      <c r="CP223" s="447"/>
      <c r="CQ223" s="447"/>
      <c r="CR223" s="447"/>
      <c r="CS223" s="447"/>
      <c r="CT223" s="447"/>
      <c r="CU223" s="447"/>
      <c r="CV223" s="447"/>
      <c r="CW223" s="448"/>
    </row>
    <row r="224" spans="1:101" s="939" customFormat="1" ht="15.75" customHeight="1" x14ac:dyDescent="0.25">
      <c r="A224" s="1035" t="str">
        <f t="shared" si="282"/>
        <v/>
      </c>
      <c r="B224" s="1036" t="str">
        <f t="shared" ca="1" si="283"/>
        <v xml:space="preserve"> </v>
      </c>
      <c r="C224" s="1579">
        <f t="shared" ca="1" si="284"/>
        <v>0</v>
      </c>
      <c r="D224" s="1612">
        <f t="shared" ca="1" si="285"/>
        <v>0</v>
      </c>
      <c r="E224" s="1614">
        <f t="shared" ca="1" si="285"/>
        <v>0</v>
      </c>
      <c r="F224" s="1614">
        <f t="shared" ca="1" si="285"/>
        <v>0</v>
      </c>
      <c r="G224" s="1614">
        <f t="shared" ca="1" si="285"/>
        <v>0</v>
      </c>
      <c r="H224" s="1614">
        <f t="shared" ca="1" si="285"/>
        <v>0</v>
      </c>
      <c r="I224" s="1614">
        <f t="shared" ca="1" si="285"/>
        <v>0</v>
      </c>
      <c r="J224" s="1614">
        <f t="shared" ca="1" si="285"/>
        <v>0</v>
      </c>
      <c r="K224" s="1625">
        <f t="shared" ca="1" si="285"/>
        <v>0</v>
      </c>
      <c r="L224" s="1625">
        <f t="shared" ca="1" si="285"/>
        <v>0</v>
      </c>
      <c r="M224" s="1625">
        <f t="shared" ca="1" si="285"/>
        <v>0</v>
      </c>
      <c r="N224" s="1625">
        <f t="shared" ca="1" si="285"/>
        <v>0</v>
      </c>
      <c r="O224" s="1625">
        <f t="shared" ca="1" si="285"/>
        <v>0</v>
      </c>
      <c r="P224" s="1625">
        <f t="shared" ca="1" si="285"/>
        <v>0</v>
      </c>
      <c r="Q224" s="1625">
        <f t="shared" ca="1" si="285"/>
        <v>0</v>
      </c>
      <c r="R224" s="1625">
        <f t="shared" ref="R224:Y224" ca="1" si="297">IF(ISNUMBER($B224),$B224*R132/1000,0)</f>
        <v>0</v>
      </c>
      <c r="S224" s="1625">
        <f t="shared" ca="1" si="297"/>
        <v>0</v>
      </c>
      <c r="T224" s="1625">
        <f t="shared" ca="1" si="297"/>
        <v>0</v>
      </c>
      <c r="U224" s="1625">
        <f t="shared" ca="1" si="297"/>
        <v>0</v>
      </c>
      <c r="V224" s="1625">
        <f t="shared" ca="1" si="297"/>
        <v>0</v>
      </c>
      <c r="W224" s="1625">
        <f t="shared" ca="1" si="297"/>
        <v>0</v>
      </c>
      <c r="X224" s="1625">
        <f t="shared" ca="1" si="297"/>
        <v>0</v>
      </c>
      <c r="Y224" s="1625">
        <f t="shared" ca="1" si="297"/>
        <v>0</v>
      </c>
      <c r="Z224" s="1565"/>
      <c r="AA224" s="1613">
        <f t="shared" ca="1" si="287"/>
        <v>0</v>
      </c>
      <c r="AB224" s="1614">
        <f t="shared" ca="1" si="287"/>
        <v>0</v>
      </c>
      <c r="AC224" s="1614">
        <f t="shared" ca="1" si="287"/>
        <v>0</v>
      </c>
      <c r="AD224" s="1614">
        <f t="shared" ref="AD224:AM224" ca="1" si="298">IF(ISNUMBER($B224),$B224*AD132/1000,0)</f>
        <v>0</v>
      </c>
      <c r="AE224" s="1614">
        <f t="shared" ca="1" si="298"/>
        <v>0</v>
      </c>
      <c r="AF224" s="1614">
        <f t="shared" ca="1" si="298"/>
        <v>0</v>
      </c>
      <c r="AG224" s="1614">
        <f t="shared" ca="1" si="298"/>
        <v>0</v>
      </c>
      <c r="AH224" s="1614">
        <f t="shared" ca="1" si="298"/>
        <v>0</v>
      </c>
      <c r="AI224" s="1614">
        <f t="shared" ca="1" si="298"/>
        <v>0</v>
      </c>
      <c r="AJ224" s="1614">
        <f t="shared" ca="1" si="298"/>
        <v>0</v>
      </c>
      <c r="AK224" s="1614">
        <f t="shared" ca="1" si="298"/>
        <v>0</v>
      </c>
      <c r="AL224" s="1614">
        <f t="shared" ca="1" si="298"/>
        <v>0</v>
      </c>
      <c r="AM224" s="1614">
        <f t="shared" ca="1" si="298"/>
        <v>0</v>
      </c>
      <c r="AN224" s="1486"/>
      <c r="AO224" s="1612">
        <f t="shared" ca="1" si="289"/>
        <v>0</v>
      </c>
      <c r="AP224" s="1625">
        <f t="shared" ca="1" si="290"/>
        <v>0</v>
      </c>
      <c r="AQ224" s="1625">
        <f t="shared" ca="1" si="290"/>
        <v>0</v>
      </c>
      <c r="AR224" s="1625">
        <f t="shared" ca="1" si="290"/>
        <v>0</v>
      </c>
      <c r="AS224" s="1614">
        <f t="shared" ca="1" si="289"/>
        <v>0</v>
      </c>
      <c r="AT224" s="1614">
        <f t="shared" ca="1" si="289"/>
        <v>0</v>
      </c>
      <c r="AU224" s="1614">
        <f t="shared" ca="1" si="289"/>
        <v>0</v>
      </c>
      <c r="AV224" s="1614">
        <f t="shared" ca="1" si="289"/>
        <v>0</v>
      </c>
      <c r="AW224" s="1614">
        <f t="shared" ca="1" si="289"/>
        <v>0</v>
      </c>
      <c r="AX224" s="1614">
        <f t="shared" ca="1" si="289"/>
        <v>0</v>
      </c>
      <c r="AY224" s="1614">
        <f t="shared" ca="1" si="289"/>
        <v>0</v>
      </c>
      <c r="AZ224" s="1614">
        <f t="shared" ca="1" si="289"/>
        <v>0</v>
      </c>
      <c r="BA224" s="1614">
        <f t="shared" ca="1" si="289"/>
        <v>0</v>
      </c>
      <c r="BB224" s="1614">
        <f t="shared" ca="1" si="289"/>
        <v>0</v>
      </c>
      <c r="BC224" s="1614">
        <f t="shared" ca="1" si="289"/>
        <v>0</v>
      </c>
      <c r="BD224" s="1614">
        <f t="shared" ca="1" si="289"/>
        <v>0</v>
      </c>
      <c r="BE224" s="1614">
        <f t="shared" ca="1" si="289"/>
        <v>0</v>
      </c>
      <c r="BF224" s="1614">
        <f t="shared" ca="1" si="289"/>
        <v>0</v>
      </c>
      <c r="BG224" s="1614">
        <f t="shared" ca="1" si="289"/>
        <v>0</v>
      </c>
      <c r="BH224" s="1614">
        <f t="shared" ca="1" si="289"/>
        <v>0</v>
      </c>
      <c r="BI224" s="1614">
        <f t="shared" ca="1" si="289"/>
        <v>0</v>
      </c>
      <c r="BJ224" s="1614">
        <f t="shared" ca="1" si="289"/>
        <v>0</v>
      </c>
      <c r="BK224" s="1614">
        <f t="shared" ca="1" si="289"/>
        <v>0</v>
      </c>
      <c r="BL224" s="1614">
        <f t="shared" ca="1" si="289"/>
        <v>0</v>
      </c>
      <c r="BM224" s="1614">
        <f t="shared" ca="1" si="289"/>
        <v>0</v>
      </c>
      <c r="BN224" s="1614">
        <f t="shared" ca="1" si="289"/>
        <v>0</v>
      </c>
      <c r="BO224" s="1614">
        <f t="shared" ca="1" si="289"/>
        <v>0</v>
      </c>
      <c r="BP224" s="1614">
        <f t="shared" ca="1" si="289"/>
        <v>0</v>
      </c>
      <c r="BQ224" s="1614">
        <f t="shared" ca="1" si="289"/>
        <v>0</v>
      </c>
      <c r="BR224" s="1614">
        <f t="shared" ca="1" si="289"/>
        <v>0</v>
      </c>
      <c r="BS224" s="1614">
        <f t="shared" ca="1" si="289"/>
        <v>0</v>
      </c>
      <c r="BT224" s="1614">
        <f t="shared" ca="1" si="289"/>
        <v>0</v>
      </c>
      <c r="BU224" s="1614">
        <f t="shared" ca="1" si="289"/>
        <v>0</v>
      </c>
      <c r="BV224" s="1614">
        <f t="shared" ca="1" si="289"/>
        <v>0</v>
      </c>
      <c r="BW224" s="1614">
        <f t="shared" ca="1" si="289"/>
        <v>0</v>
      </c>
      <c r="BX224" s="1614">
        <f t="shared" ca="1" si="289"/>
        <v>0</v>
      </c>
      <c r="BY224" s="1614">
        <f t="shared" ca="1" si="289"/>
        <v>0</v>
      </c>
      <c r="BZ224" s="1614">
        <f t="shared" ca="1" si="289"/>
        <v>0</v>
      </c>
      <c r="CA224" s="1614">
        <f t="shared" ca="1" si="289"/>
        <v>0</v>
      </c>
      <c r="CB224" s="1614">
        <f t="shared" ca="1" si="289"/>
        <v>0</v>
      </c>
      <c r="CC224" s="1614">
        <f t="shared" ca="1" si="289"/>
        <v>0</v>
      </c>
      <c r="CD224" s="1614">
        <f t="shared" ca="1" si="289"/>
        <v>0</v>
      </c>
      <c r="CE224" s="1614">
        <f t="shared" ca="1" si="289"/>
        <v>0</v>
      </c>
      <c r="CF224" s="1614">
        <f t="shared" ca="1" si="289"/>
        <v>0</v>
      </c>
      <c r="CG224" s="1614">
        <f t="shared" ca="1" si="289"/>
        <v>0</v>
      </c>
      <c r="CH224" s="1614">
        <f t="shared" ca="1" si="289"/>
        <v>0</v>
      </c>
      <c r="CI224" s="1615">
        <f t="shared" ca="1" si="289"/>
        <v>0</v>
      </c>
      <c r="CM224" s="446"/>
      <c r="CN224" s="447"/>
      <c r="CO224" s="447"/>
      <c r="CP224" s="447"/>
      <c r="CQ224" s="447"/>
      <c r="CR224" s="447"/>
      <c r="CS224" s="447"/>
      <c r="CT224" s="447"/>
      <c r="CU224" s="447"/>
      <c r="CV224" s="447"/>
      <c r="CW224" s="448"/>
    </row>
    <row r="225" spans="1:101" s="939" customFormat="1" ht="15.75" customHeight="1" x14ac:dyDescent="0.25">
      <c r="A225" s="1035" t="str">
        <f t="shared" si="282"/>
        <v/>
      </c>
      <c r="B225" s="1036" t="str">
        <f t="shared" ca="1" si="283"/>
        <v xml:space="preserve"> </v>
      </c>
      <c r="C225" s="1579">
        <f t="shared" ca="1" si="284"/>
        <v>0</v>
      </c>
      <c r="D225" s="1612">
        <f t="shared" ca="1" si="285"/>
        <v>0</v>
      </c>
      <c r="E225" s="1614">
        <f t="shared" ca="1" si="285"/>
        <v>0</v>
      </c>
      <c r="F225" s="1614">
        <f t="shared" ca="1" si="285"/>
        <v>0</v>
      </c>
      <c r="G225" s="1614">
        <f t="shared" ca="1" si="285"/>
        <v>0</v>
      </c>
      <c r="H225" s="1614">
        <f t="shared" ca="1" si="285"/>
        <v>0</v>
      </c>
      <c r="I225" s="1614">
        <f t="shared" ca="1" si="285"/>
        <v>0</v>
      </c>
      <c r="J225" s="1614">
        <f t="shared" ca="1" si="285"/>
        <v>0</v>
      </c>
      <c r="K225" s="1625">
        <f t="shared" ca="1" si="285"/>
        <v>0</v>
      </c>
      <c r="L225" s="1625">
        <f t="shared" ca="1" si="285"/>
        <v>0</v>
      </c>
      <c r="M225" s="1625">
        <f t="shared" ca="1" si="285"/>
        <v>0</v>
      </c>
      <c r="N225" s="1625">
        <f t="shared" ca="1" si="285"/>
        <v>0</v>
      </c>
      <c r="O225" s="1625">
        <f t="shared" ca="1" si="285"/>
        <v>0</v>
      </c>
      <c r="P225" s="1625">
        <f t="shared" ca="1" si="285"/>
        <v>0</v>
      </c>
      <c r="Q225" s="1625">
        <f t="shared" ca="1" si="285"/>
        <v>0</v>
      </c>
      <c r="R225" s="1625">
        <f t="shared" ref="R225:Y225" ca="1" si="299">IF(ISNUMBER($B225),$B225*R133/1000,0)</f>
        <v>0</v>
      </c>
      <c r="S225" s="1625">
        <f t="shared" ca="1" si="299"/>
        <v>0</v>
      </c>
      <c r="T225" s="1625">
        <f t="shared" ca="1" si="299"/>
        <v>0</v>
      </c>
      <c r="U225" s="1625">
        <f t="shared" ca="1" si="299"/>
        <v>0</v>
      </c>
      <c r="V225" s="1625">
        <f t="shared" ca="1" si="299"/>
        <v>0</v>
      </c>
      <c r="W225" s="1625">
        <f t="shared" ca="1" si="299"/>
        <v>0</v>
      </c>
      <c r="X225" s="1625">
        <f t="shared" ca="1" si="299"/>
        <v>0</v>
      </c>
      <c r="Y225" s="1625">
        <f t="shared" ca="1" si="299"/>
        <v>0</v>
      </c>
      <c r="Z225" s="1565"/>
      <c r="AA225" s="1613">
        <f t="shared" ca="1" si="287"/>
        <v>0</v>
      </c>
      <c r="AB225" s="1614">
        <f t="shared" ca="1" si="287"/>
        <v>0</v>
      </c>
      <c r="AC225" s="1614">
        <f t="shared" ca="1" si="287"/>
        <v>0</v>
      </c>
      <c r="AD225" s="1614">
        <f t="shared" ref="AD225:AM225" ca="1" si="300">IF(ISNUMBER($B225),$B225*AD133/1000,0)</f>
        <v>0</v>
      </c>
      <c r="AE225" s="1614">
        <f t="shared" ca="1" si="300"/>
        <v>0</v>
      </c>
      <c r="AF225" s="1614">
        <f t="shared" ca="1" si="300"/>
        <v>0</v>
      </c>
      <c r="AG225" s="1614">
        <f t="shared" ca="1" si="300"/>
        <v>0</v>
      </c>
      <c r="AH225" s="1614">
        <f t="shared" ca="1" si="300"/>
        <v>0</v>
      </c>
      <c r="AI225" s="1614">
        <f t="shared" ca="1" si="300"/>
        <v>0</v>
      </c>
      <c r="AJ225" s="1614">
        <f t="shared" ca="1" si="300"/>
        <v>0</v>
      </c>
      <c r="AK225" s="1614">
        <f t="shared" ca="1" si="300"/>
        <v>0</v>
      </c>
      <c r="AL225" s="1614">
        <f t="shared" ca="1" si="300"/>
        <v>0</v>
      </c>
      <c r="AM225" s="1614">
        <f t="shared" ca="1" si="300"/>
        <v>0</v>
      </c>
      <c r="AN225" s="1486"/>
      <c r="AO225" s="1612">
        <f t="shared" ca="1" si="289"/>
        <v>0</v>
      </c>
      <c r="AP225" s="1625">
        <f t="shared" ca="1" si="290"/>
        <v>0</v>
      </c>
      <c r="AQ225" s="1625">
        <f t="shared" ca="1" si="290"/>
        <v>0</v>
      </c>
      <c r="AR225" s="1625">
        <f t="shared" ca="1" si="290"/>
        <v>0</v>
      </c>
      <c r="AS225" s="1614">
        <f t="shared" ca="1" si="289"/>
        <v>0</v>
      </c>
      <c r="AT225" s="1614">
        <f t="shared" ca="1" si="289"/>
        <v>0</v>
      </c>
      <c r="AU225" s="1614">
        <f t="shared" ca="1" si="289"/>
        <v>0</v>
      </c>
      <c r="AV225" s="1614">
        <f t="shared" ca="1" si="289"/>
        <v>0</v>
      </c>
      <c r="AW225" s="1614">
        <f t="shared" ca="1" si="289"/>
        <v>0</v>
      </c>
      <c r="AX225" s="1614">
        <f t="shared" ca="1" si="289"/>
        <v>0</v>
      </c>
      <c r="AY225" s="1614">
        <f t="shared" ca="1" si="289"/>
        <v>0</v>
      </c>
      <c r="AZ225" s="1614">
        <f t="shared" ca="1" si="289"/>
        <v>0</v>
      </c>
      <c r="BA225" s="1614">
        <f t="shared" ca="1" si="289"/>
        <v>0</v>
      </c>
      <c r="BB225" s="1614">
        <f t="shared" ca="1" si="289"/>
        <v>0</v>
      </c>
      <c r="BC225" s="1614">
        <f t="shared" ca="1" si="289"/>
        <v>0</v>
      </c>
      <c r="BD225" s="1614">
        <f t="shared" ca="1" si="289"/>
        <v>0</v>
      </c>
      <c r="BE225" s="1614">
        <f t="shared" ca="1" si="289"/>
        <v>0</v>
      </c>
      <c r="BF225" s="1614">
        <f t="shared" ca="1" si="289"/>
        <v>0</v>
      </c>
      <c r="BG225" s="1614">
        <f t="shared" ca="1" si="289"/>
        <v>0</v>
      </c>
      <c r="BH225" s="1614">
        <f t="shared" ca="1" si="289"/>
        <v>0</v>
      </c>
      <c r="BI225" s="1614">
        <f t="shared" ca="1" si="289"/>
        <v>0</v>
      </c>
      <c r="BJ225" s="1614">
        <f t="shared" ca="1" si="289"/>
        <v>0</v>
      </c>
      <c r="BK225" s="1614">
        <f t="shared" ca="1" si="289"/>
        <v>0</v>
      </c>
      <c r="BL225" s="1614">
        <f t="shared" ca="1" si="289"/>
        <v>0</v>
      </c>
      <c r="BM225" s="1614">
        <f t="shared" ca="1" si="289"/>
        <v>0</v>
      </c>
      <c r="BN225" s="1614">
        <f t="shared" ca="1" si="289"/>
        <v>0</v>
      </c>
      <c r="BO225" s="1614">
        <f t="shared" ca="1" si="289"/>
        <v>0</v>
      </c>
      <c r="BP225" s="1614">
        <f t="shared" ca="1" si="289"/>
        <v>0</v>
      </c>
      <c r="BQ225" s="1614">
        <f t="shared" ref="BQ225:CI225" ca="1" si="301">IF(ISNUMBER($B225),$B225*BQ133/1000,0)</f>
        <v>0</v>
      </c>
      <c r="BR225" s="1614">
        <f t="shared" ca="1" si="301"/>
        <v>0</v>
      </c>
      <c r="BS225" s="1614">
        <f t="shared" ca="1" si="301"/>
        <v>0</v>
      </c>
      <c r="BT225" s="1614">
        <f t="shared" ca="1" si="301"/>
        <v>0</v>
      </c>
      <c r="BU225" s="1614">
        <f t="shared" ca="1" si="301"/>
        <v>0</v>
      </c>
      <c r="BV225" s="1614">
        <f t="shared" ca="1" si="301"/>
        <v>0</v>
      </c>
      <c r="BW225" s="1614">
        <f t="shared" ca="1" si="301"/>
        <v>0</v>
      </c>
      <c r="BX225" s="1614">
        <f t="shared" ca="1" si="301"/>
        <v>0</v>
      </c>
      <c r="BY225" s="1614">
        <f t="shared" ca="1" si="301"/>
        <v>0</v>
      </c>
      <c r="BZ225" s="1614">
        <f t="shared" ca="1" si="301"/>
        <v>0</v>
      </c>
      <c r="CA225" s="1614">
        <f t="shared" ca="1" si="301"/>
        <v>0</v>
      </c>
      <c r="CB225" s="1614">
        <f t="shared" ca="1" si="301"/>
        <v>0</v>
      </c>
      <c r="CC225" s="1614">
        <f t="shared" ca="1" si="301"/>
        <v>0</v>
      </c>
      <c r="CD225" s="1614">
        <f t="shared" ca="1" si="301"/>
        <v>0</v>
      </c>
      <c r="CE225" s="1614">
        <f t="shared" ca="1" si="301"/>
        <v>0</v>
      </c>
      <c r="CF225" s="1614">
        <f t="shared" ca="1" si="301"/>
        <v>0</v>
      </c>
      <c r="CG225" s="1614">
        <f t="shared" ca="1" si="301"/>
        <v>0</v>
      </c>
      <c r="CH225" s="1614">
        <f t="shared" ca="1" si="301"/>
        <v>0</v>
      </c>
      <c r="CI225" s="1615">
        <f t="shared" ca="1" si="301"/>
        <v>0</v>
      </c>
      <c r="CM225" s="446"/>
      <c r="CN225" s="447"/>
      <c r="CO225" s="447"/>
      <c r="CP225" s="447"/>
      <c r="CQ225" s="447"/>
      <c r="CR225" s="447"/>
      <c r="CS225" s="447"/>
      <c r="CT225" s="447"/>
      <c r="CU225" s="447"/>
      <c r="CV225" s="447"/>
      <c r="CW225" s="448"/>
    </row>
    <row r="226" spans="1:101" s="939" customFormat="1" ht="15.75" customHeight="1" x14ac:dyDescent="0.25">
      <c r="A226" s="1035" t="str">
        <f t="shared" si="282"/>
        <v/>
      </c>
      <c r="B226" s="1036" t="str">
        <f t="shared" ca="1" si="283"/>
        <v xml:space="preserve"> </v>
      </c>
      <c r="C226" s="1579">
        <f t="shared" ca="1" si="284"/>
        <v>0</v>
      </c>
      <c r="D226" s="1612">
        <f t="shared" ca="1" si="285"/>
        <v>0</v>
      </c>
      <c r="E226" s="1614">
        <f t="shared" ca="1" si="285"/>
        <v>0</v>
      </c>
      <c r="F226" s="1614">
        <f t="shared" ca="1" si="285"/>
        <v>0</v>
      </c>
      <c r="G226" s="1614">
        <f t="shared" ca="1" si="285"/>
        <v>0</v>
      </c>
      <c r="H226" s="1614">
        <f t="shared" ca="1" si="285"/>
        <v>0</v>
      </c>
      <c r="I226" s="1614">
        <f t="shared" ca="1" si="285"/>
        <v>0</v>
      </c>
      <c r="J226" s="1614">
        <f t="shared" ca="1" si="285"/>
        <v>0</v>
      </c>
      <c r="K226" s="1625">
        <f t="shared" ca="1" si="285"/>
        <v>0</v>
      </c>
      <c r="L226" s="1625">
        <f t="shared" ca="1" si="285"/>
        <v>0</v>
      </c>
      <c r="M226" s="1625">
        <f t="shared" ca="1" si="285"/>
        <v>0</v>
      </c>
      <c r="N226" s="1625">
        <f t="shared" ca="1" si="285"/>
        <v>0</v>
      </c>
      <c r="O226" s="1625">
        <f t="shared" ca="1" si="285"/>
        <v>0</v>
      </c>
      <c r="P226" s="1625">
        <f t="shared" ca="1" si="285"/>
        <v>0</v>
      </c>
      <c r="Q226" s="1625">
        <f t="shared" ca="1" si="285"/>
        <v>0</v>
      </c>
      <c r="R226" s="1625">
        <f t="shared" ref="R226:Y226" ca="1" si="302">IF(ISNUMBER($B226),$B226*R134/1000,0)</f>
        <v>0</v>
      </c>
      <c r="S226" s="1625">
        <f t="shared" ca="1" si="302"/>
        <v>0</v>
      </c>
      <c r="T226" s="1625">
        <f t="shared" ca="1" si="302"/>
        <v>0</v>
      </c>
      <c r="U226" s="1625">
        <f t="shared" ca="1" si="302"/>
        <v>0</v>
      </c>
      <c r="V226" s="1625">
        <f t="shared" ca="1" si="302"/>
        <v>0</v>
      </c>
      <c r="W226" s="1625">
        <f t="shared" ca="1" si="302"/>
        <v>0</v>
      </c>
      <c r="X226" s="1625">
        <f t="shared" ca="1" si="302"/>
        <v>0</v>
      </c>
      <c r="Y226" s="1625">
        <f t="shared" ca="1" si="302"/>
        <v>0</v>
      </c>
      <c r="Z226" s="1565"/>
      <c r="AA226" s="1613">
        <f t="shared" ca="1" si="287"/>
        <v>0</v>
      </c>
      <c r="AB226" s="1614">
        <f t="shared" ca="1" si="287"/>
        <v>0</v>
      </c>
      <c r="AC226" s="1614">
        <f t="shared" ca="1" si="287"/>
        <v>0</v>
      </c>
      <c r="AD226" s="1614">
        <f t="shared" ref="AD226:AM226" ca="1" si="303">IF(ISNUMBER($B226),$B226*AD134/1000,0)</f>
        <v>0</v>
      </c>
      <c r="AE226" s="1614">
        <f t="shared" ca="1" si="303"/>
        <v>0</v>
      </c>
      <c r="AF226" s="1614">
        <f t="shared" ca="1" si="303"/>
        <v>0</v>
      </c>
      <c r="AG226" s="1614">
        <f t="shared" ca="1" si="303"/>
        <v>0</v>
      </c>
      <c r="AH226" s="1614">
        <f t="shared" ca="1" si="303"/>
        <v>0</v>
      </c>
      <c r="AI226" s="1614">
        <f t="shared" ca="1" si="303"/>
        <v>0</v>
      </c>
      <c r="AJ226" s="1614">
        <f t="shared" ca="1" si="303"/>
        <v>0</v>
      </c>
      <c r="AK226" s="1614">
        <f t="shared" ca="1" si="303"/>
        <v>0</v>
      </c>
      <c r="AL226" s="1614">
        <f t="shared" ca="1" si="303"/>
        <v>0</v>
      </c>
      <c r="AM226" s="1614">
        <f t="shared" ca="1" si="303"/>
        <v>0</v>
      </c>
      <c r="AN226" s="1486"/>
      <c r="AO226" s="1612">
        <f t="shared" ref="AO226:CI229" ca="1" si="304">IF(ISNUMBER($B226),$B226*AO134/1000,0)</f>
        <v>0</v>
      </c>
      <c r="AP226" s="1625">
        <f t="shared" ca="1" si="290"/>
        <v>0</v>
      </c>
      <c r="AQ226" s="1625">
        <f t="shared" ca="1" si="290"/>
        <v>0</v>
      </c>
      <c r="AR226" s="1625">
        <f t="shared" ca="1" si="290"/>
        <v>0</v>
      </c>
      <c r="AS226" s="1614">
        <f t="shared" ca="1" si="304"/>
        <v>0</v>
      </c>
      <c r="AT226" s="1614">
        <f t="shared" ca="1" si="304"/>
        <v>0</v>
      </c>
      <c r="AU226" s="1614">
        <f t="shared" ca="1" si="304"/>
        <v>0</v>
      </c>
      <c r="AV226" s="1614">
        <f t="shared" ca="1" si="304"/>
        <v>0</v>
      </c>
      <c r="AW226" s="1614">
        <f t="shared" ca="1" si="304"/>
        <v>0</v>
      </c>
      <c r="AX226" s="1614">
        <f t="shared" ca="1" si="304"/>
        <v>0</v>
      </c>
      <c r="AY226" s="1614">
        <f t="shared" ca="1" si="304"/>
        <v>0</v>
      </c>
      <c r="AZ226" s="1614">
        <f t="shared" ca="1" si="304"/>
        <v>0</v>
      </c>
      <c r="BA226" s="1614">
        <f t="shared" ca="1" si="304"/>
        <v>0</v>
      </c>
      <c r="BB226" s="1614">
        <f t="shared" ca="1" si="304"/>
        <v>0</v>
      </c>
      <c r="BC226" s="1614">
        <f t="shared" ca="1" si="304"/>
        <v>0</v>
      </c>
      <c r="BD226" s="1614">
        <f t="shared" ca="1" si="304"/>
        <v>0</v>
      </c>
      <c r="BE226" s="1614">
        <f t="shared" ca="1" si="304"/>
        <v>0</v>
      </c>
      <c r="BF226" s="1614">
        <f t="shared" ca="1" si="304"/>
        <v>0</v>
      </c>
      <c r="BG226" s="1614">
        <f t="shared" ca="1" si="304"/>
        <v>0</v>
      </c>
      <c r="BH226" s="1614">
        <f t="shared" ca="1" si="304"/>
        <v>0</v>
      </c>
      <c r="BI226" s="1614">
        <f t="shared" ca="1" si="304"/>
        <v>0</v>
      </c>
      <c r="BJ226" s="1614">
        <f t="shared" ca="1" si="304"/>
        <v>0</v>
      </c>
      <c r="BK226" s="1614">
        <f t="shared" ca="1" si="304"/>
        <v>0</v>
      </c>
      <c r="BL226" s="1614">
        <f t="shared" ca="1" si="304"/>
        <v>0</v>
      </c>
      <c r="BM226" s="1614">
        <f t="shared" ca="1" si="304"/>
        <v>0</v>
      </c>
      <c r="BN226" s="1614">
        <f t="shared" ca="1" si="304"/>
        <v>0</v>
      </c>
      <c r="BO226" s="1614">
        <f t="shared" ca="1" si="304"/>
        <v>0</v>
      </c>
      <c r="BP226" s="1614">
        <f t="shared" ca="1" si="304"/>
        <v>0</v>
      </c>
      <c r="BQ226" s="1614">
        <f t="shared" ca="1" si="304"/>
        <v>0</v>
      </c>
      <c r="BR226" s="1614">
        <f t="shared" ca="1" si="304"/>
        <v>0</v>
      </c>
      <c r="BS226" s="1614">
        <f t="shared" ca="1" si="304"/>
        <v>0</v>
      </c>
      <c r="BT226" s="1614">
        <f t="shared" ca="1" si="304"/>
        <v>0</v>
      </c>
      <c r="BU226" s="1614">
        <f t="shared" ca="1" si="304"/>
        <v>0</v>
      </c>
      <c r="BV226" s="1614">
        <f t="shared" ca="1" si="304"/>
        <v>0</v>
      </c>
      <c r="BW226" s="1614">
        <f t="shared" ca="1" si="304"/>
        <v>0</v>
      </c>
      <c r="BX226" s="1614">
        <f t="shared" ca="1" si="304"/>
        <v>0</v>
      </c>
      <c r="BY226" s="1614">
        <f t="shared" ca="1" si="304"/>
        <v>0</v>
      </c>
      <c r="BZ226" s="1614">
        <f t="shared" ca="1" si="304"/>
        <v>0</v>
      </c>
      <c r="CA226" s="1614">
        <f t="shared" ca="1" si="304"/>
        <v>0</v>
      </c>
      <c r="CB226" s="1614">
        <f t="shared" ca="1" si="304"/>
        <v>0</v>
      </c>
      <c r="CC226" s="1614">
        <f t="shared" ca="1" si="304"/>
        <v>0</v>
      </c>
      <c r="CD226" s="1614">
        <f t="shared" ca="1" si="304"/>
        <v>0</v>
      </c>
      <c r="CE226" s="1614">
        <f t="shared" ca="1" si="304"/>
        <v>0</v>
      </c>
      <c r="CF226" s="1614">
        <f t="shared" ca="1" si="304"/>
        <v>0</v>
      </c>
      <c r="CG226" s="1614">
        <f t="shared" ca="1" si="304"/>
        <v>0</v>
      </c>
      <c r="CH226" s="1614">
        <f t="shared" ca="1" si="304"/>
        <v>0</v>
      </c>
      <c r="CI226" s="1615">
        <f t="shared" ca="1" si="304"/>
        <v>0</v>
      </c>
      <c r="CM226" s="446"/>
      <c r="CN226" s="447"/>
      <c r="CO226" s="447"/>
      <c r="CP226" s="447"/>
      <c r="CQ226" s="447"/>
      <c r="CR226" s="447"/>
      <c r="CS226" s="447"/>
      <c r="CT226" s="447"/>
      <c r="CU226" s="447"/>
      <c r="CV226" s="447"/>
      <c r="CW226" s="448"/>
    </row>
    <row r="227" spans="1:101" s="939" customFormat="1" ht="15.75" customHeight="1" x14ac:dyDescent="0.25">
      <c r="A227" s="1035" t="str">
        <f t="shared" si="282"/>
        <v/>
      </c>
      <c r="B227" s="1036" t="str">
        <f t="shared" ca="1" si="283"/>
        <v xml:space="preserve"> </v>
      </c>
      <c r="C227" s="1579">
        <f t="shared" ca="1" si="284"/>
        <v>0</v>
      </c>
      <c r="D227" s="1612">
        <f t="shared" ca="1" si="285"/>
        <v>0</v>
      </c>
      <c r="E227" s="1614">
        <f t="shared" ca="1" si="285"/>
        <v>0</v>
      </c>
      <c r="F227" s="1614">
        <f t="shared" ca="1" si="285"/>
        <v>0</v>
      </c>
      <c r="G227" s="1614">
        <f t="shared" ca="1" si="285"/>
        <v>0</v>
      </c>
      <c r="H227" s="1614">
        <f t="shared" ca="1" si="285"/>
        <v>0</v>
      </c>
      <c r="I227" s="1614">
        <f t="shared" ca="1" si="285"/>
        <v>0</v>
      </c>
      <c r="J227" s="1614">
        <f t="shared" ca="1" si="285"/>
        <v>0</v>
      </c>
      <c r="K227" s="1625">
        <f t="shared" ca="1" si="285"/>
        <v>0</v>
      </c>
      <c r="L227" s="1625">
        <f t="shared" ca="1" si="285"/>
        <v>0</v>
      </c>
      <c r="M227" s="1625">
        <f t="shared" ca="1" si="285"/>
        <v>0</v>
      </c>
      <c r="N227" s="1625">
        <f t="shared" ca="1" si="285"/>
        <v>0</v>
      </c>
      <c r="O227" s="1625">
        <f t="shared" ca="1" si="285"/>
        <v>0</v>
      </c>
      <c r="P227" s="1625">
        <f t="shared" ca="1" si="285"/>
        <v>0</v>
      </c>
      <c r="Q227" s="1625">
        <f t="shared" ca="1" si="285"/>
        <v>0</v>
      </c>
      <c r="R227" s="1625">
        <f t="shared" ref="R227:Y227" ca="1" si="305">IF(ISNUMBER($B227),$B227*R135/1000,0)</f>
        <v>0</v>
      </c>
      <c r="S227" s="1625">
        <f t="shared" ca="1" si="305"/>
        <v>0</v>
      </c>
      <c r="T227" s="1625">
        <f t="shared" ca="1" si="305"/>
        <v>0</v>
      </c>
      <c r="U227" s="1625">
        <f t="shared" ca="1" si="305"/>
        <v>0</v>
      </c>
      <c r="V227" s="1625">
        <f t="shared" ca="1" si="305"/>
        <v>0</v>
      </c>
      <c r="W227" s="1625">
        <f t="shared" ca="1" si="305"/>
        <v>0</v>
      </c>
      <c r="X227" s="1625">
        <f t="shared" ca="1" si="305"/>
        <v>0</v>
      </c>
      <c r="Y227" s="1625">
        <f t="shared" ca="1" si="305"/>
        <v>0</v>
      </c>
      <c r="Z227" s="1565"/>
      <c r="AA227" s="1613">
        <f t="shared" ca="1" si="287"/>
        <v>0</v>
      </c>
      <c r="AB227" s="1614">
        <f t="shared" ca="1" si="287"/>
        <v>0</v>
      </c>
      <c r="AC227" s="1614">
        <f t="shared" ca="1" si="287"/>
        <v>0</v>
      </c>
      <c r="AD227" s="1614">
        <f t="shared" ref="AD227:AM227" ca="1" si="306">IF(ISNUMBER($B227),$B227*AD135/1000,0)</f>
        <v>0</v>
      </c>
      <c r="AE227" s="1614">
        <f t="shared" ca="1" si="306"/>
        <v>0</v>
      </c>
      <c r="AF227" s="1614">
        <f t="shared" ca="1" si="306"/>
        <v>0</v>
      </c>
      <c r="AG227" s="1614">
        <f t="shared" ca="1" si="306"/>
        <v>0</v>
      </c>
      <c r="AH227" s="1614">
        <f t="shared" ca="1" si="306"/>
        <v>0</v>
      </c>
      <c r="AI227" s="1614">
        <f t="shared" ca="1" si="306"/>
        <v>0</v>
      </c>
      <c r="AJ227" s="1614">
        <f t="shared" ca="1" si="306"/>
        <v>0</v>
      </c>
      <c r="AK227" s="1614">
        <f t="shared" ca="1" si="306"/>
        <v>0</v>
      </c>
      <c r="AL227" s="1614">
        <f t="shared" ca="1" si="306"/>
        <v>0</v>
      </c>
      <c r="AM227" s="1614">
        <f t="shared" ca="1" si="306"/>
        <v>0</v>
      </c>
      <c r="AN227" s="1486"/>
      <c r="AO227" s="1612">
        <f t="shared" ca="1" si="304"/>
        <v>0</v>
      </c>
      <c r="AP227" s="1625">
        <f t="shared" ca="1" si="290"/>
        <v>0</v>
      </c>
      <c r="AQ227" s="1625">
        <f t="shared" ca="1" si="290"/>
        <v>0</v>
      </c>
      <c r="AR227" s="1625">
        <f t="shared" ca="1" si="290"/>
        <v>0</v>
      </c>
      <c r="AS227" s="1614">
        <f t="shared" ca="1" si="304"/>
        <v>0</v>
      </c>
      <c r="AT227" s="1614">
        <f t="shared" ca="1" si="304"/>
        <v>0</v>
      </c>
      <c r="AU227" s="1614">
        <f t="shared" ca="1" si="304"/>
        <v>0</v>
      </c>
      <c r="AV227" s="1614">
        <f t="shared" ca="1" si="304"/>
        <v>0</v>
      </c>
      <c r="AW227" s="1614">
        <f t="shared" ca="1" si="304"/>
        <v>0</v>
      </c>
      <c r="AX227" s="1614">
        <f t="shared" ca="1" si="304"/>
        <v>0</v>
      </c>
      <c r="AY227" s="1614">
        <f t="shared" ca="1" si="304"/>
        <v>0</v>
      </c>
      <c r="AZ227" s="1614">
        <f t="shared" ca="1" si="304"/>
        <v>0</v>
      </c>
      <c r="BA227" s="1614">
        <f t="shared" ca="1" si="304"/>
        <v>0</v>
      </c>
      <c r="BB227" s="1614">
        <f t="shared" ca="1" si="304"/>
        <v>0</v>
      </c>
      <c r="BC227" s="1614">
        <f t="shared" ca="1" si="304"/>
        <v>0</v>
      </c>
      <c r="BD227" s="1614">
        <f t="shared" ca="1" si="304"/>
        <v>0</v>
      </c>
      <c r="BE227" s="1614">
        <f t="shared" ca="1" si="304"/>
        <v>0</v>
      </c>
      <c r="BF227" s="1614">
        <f t="shared" ca="1" si="304"/>
        <v>0</v>
      </c>
      <c r="BG227" s="1614">
        <f t="shared" ca="1" si="304"/>
        <v>0</v>
      </c>
      <c r="BH227" s="1614">
        <f t="shared" ca="1" si="304"/>
        <v>0</v>
      </c>
      <c r="BI227" s="1614">
        <f t="shared" ca="1" si="304"/>
        <v>0</v>
      </c>
      <c r="BJ227" s="1614">
        <f t="shared" ca="1" si="304"/>
        <v>0</v>
      </c>
      <c r="BK227" s="1614">
        <f t="shared" ca="1" si="304"/>
        <v>0</v>
      </c>
      <c r="BL227" s="1614">
        <f t="shared" ca="1" si="304"/>
        <v>0</v>
      </c>
      <c r="BM227" s="1614">
        <f t="shared" ca="1" si="304"/>
        <v>0</v>
      </c>
      <c r="BN227" s="1614">
        <f t="shared" ca="1" si="304"/>
        <v>0</v>
      </c>
      <c r="BO227" s="1614">
        <f t="shared" ca="1" si="304"/>
        <v>0</v>
      </c>
      <c r="BP227" s="1614">
        <f t="shared" ca="1" si="304"/>
        <v>0</v>
      </c>
      <c r="BQ227" s="1614">
        <f t="shared" ca="1" si="304"/>
        <v>0</v>
      </c>
      <c r="BR227" s="1614">
        <f t="shared" ca="1" si="304"/>
        <v>0</v>
      </c>
      <c r="BS227" s="1614">
        <f t="shared" ca="1" si="304"/>
        <v>0</v>
      </c>
      <c r="BT227" s="1614">
        <f t="shared" ca="1" si="304"/>
        <v>0</v>
      </c>
      <c r="BU227" s="1614">
        <f t="shared" ca="1" si="304"/>
        <v>0</v>
      </c>
      <c r="BV227" s="1614">
        <f t="shared" ca="1" si="304"/>
        <v>0</v>
      </c>
      <c r="BW227" s="1614">
        <f t="shared" ca="1" si="304"/>
        <v>0</v>
      </c>
      <c r="BX227" s="1614">
        <f t="shared" ca="1" si="304"/>
        <v>0</v>
      </c>
      <c r="BY227" s="1614">
        <f t="shared" ca="1" si="304"/>
        <v>0</v>
      </c>
      <c r="BZ227" s="1614">
        <f t="shared" ca="1" si="304"/>
        <v>0</v>
      </c>
      <c r="CA227" s="1614">
        <f t="shared" ca="1" si="304"/>
        <v>0</v>
      </c>
      <c r="CB227" s="1614">
        <f t="shared" ca="1" si="304"/>
        <v>0</v>
      </c>
      <c r="CC227" s="1614">
        <f t="shared" ca="1" si="304"/>
        <v>0</v>
      </c>
      <c r="CD227" s="1614">
        <f t="shared" ca="1" si="304"/>
        <v>0</v>
      </c>
      <c r="CE227" s="1614">
        <f t="shared" ca="1" si="304"/>
        <v>0</v>
      </c>
      <c r="CF227" s="1614">
        <f t="shared" ca="1" si="304"/>
        <v>0</v>
      </c>
      <c r="CG227" s="1614">
        <f t="shared" ca="1" si="304"/>
        <v>0</v>
      </c>
      <c r="CH227" s="1614">
        <f t="shared" ca="1" si="304"/>
        <v>0</v>
      </c>
      <c r="CI227" s="1615">
        <f t="shared" ca="1" si="304"/>
        <v>0</v>
      </c>
      <c r="CM227" s="446"/>
      <c r="CN227" s="447"/>
      <c r="CO227" s="447"/>
      <c r="CP227" s="447"/>
      <c r="CQ227" s="447"/>
      <c r="CR227" s="447"/>
      <c r="CS227" s="447"/>
      <c r="CT227" s="447"/>
      <c r="CU227" s="447"/>
      <c r="CV227" s="447"/>
      <c r="CW227" s="448"/>
    </row>
    <row r="228" spans="1:101" s="939" customFormat="1" ht="15.75" customHeight="1" x14ac:dyDescent="0.25">
      <c r="A228" s="1035" t="str">
        <f t="shared" si="282"/>
        <v/>
      </c>
      <c r="B228" s="1036" t="str">
        <f t="shared" ca="1" si="283"/>
        <v xml:space="preserve"> </v>
      </c>
      <c r="C228" s="1579">
        <f t="shared" ca="1" si="284"/>
        <v>0</v>
      </c>
      <c r="D228" s="1612">
        <f t="shared" ca="1" si="285"/>
        <v>0</v>
      </c>
      <c r="E228" s="1614">
        <f t="shared" ca="1" si="285"/>
        <v>0</v>
      </c>
      <c r="F228" s="1614">
        <f t="shared" ca="1" si="285"/>
        <v>0</v>
      </c>
      <c r="G228" s="1614">
        <f t="shared" ca="1" si="285"/>
        <v>0</v>
      </c>
      <c r="H228" s="1614">
        <f t="shared" ca="1" si="285"/>
        <v>0</v>
      </c>
      <c r="I228" s="1614">
        <f t="shared" ca="1" si="285"/>
        <v>0</v>
      </c>
      <c r="J228" s="1614">
        <f t="shared" ca="1" si="285"/>
        <v>0</v>
      </c>
      <c r="K228" s="1625">
        <f t="shared" ca="1" si="285"/>
        <v>0</v>
      </c>
      <c r="L228" s="1625">
        <f t="shared" ca="1" si="285"/>
        <v>0</v>
      </c>
      <c r="M228" s="1625">
        <f t="shared" ca="1" si="285"/>
        <v>0</v>
      </c>
      <c r="N228" s="1625">
        <f t="shared" ca="1" si="285"/>
        <v>0</v>
      </c>
      <c r="O228" s="1625">
        <f t="shared" ca="1" si="285"/>
        <v>0</v>
      </c>
      <c r="P228" s="1625">
        <f t="shared" ca="1" si="285"/>
        <v>0</v>
      </c>
      <c r="Q228" s="1625">
        <f t="shared" ca="1" si="285"/>
        <v>0</v>
      </c>
      <c r="R228" s="1625">
        <f t="shared" ref="R228:Y228" ca="1" si="307">IF(ISNUMBER($B228),$B228*R136/1000,0)</f>
        <v>0</v>
      </c>
      <c r="S228" s="1625">
        <f t="shared" ca="1" si="307"/>
        <v>0</v>
      </c>
      <c r="T228" s="1625">
        <f t="shared" ca="1" si="307"/>
        <v>0</v>
      </c>
      <c r="U228" s="1625">
        <f t="shared" ca="1" si="307"/>
        <v>0</v>
      </c>
      <c r="V228" s="1625">
        <f t="shared" ca="1" si="307"/>
        <v>0</v>
      </c>
      <c r="W228" s="1625">
        <f t="shared" ca="1" si="307"/>
        <v>0</v>
      </c>
      <c r="X228" s="1625">
        <f t="shared" ca="1" si="307"/>
        <v>0</v>
      </c>
      <c r="Y228" s="1625">
        <f t="shared" ca="1" si="307"/>
        <v>0</v>
      </c>
      <c r="Z228" s="1565"/>
      <c r="AA228" s="1613">
        <f t="shared" ca="1" si="287"/>
        <v>0</v>
      </c>
      <c r="AB228" s="1614">
        <f t="shared" ca="1" si="287"/>
        <v>0</v>
      </c>
      <c r="AC228" s="1614">
        <f t="shared" ca="1" si="287"/>
        <v>0</v>
      </c>
      <c r="AD228" s="1614">
        <f t="shared" ref="AD228:AM228" ca="1" si="308">IF(ISNUMBER($B228),$B228*AD136/1000,0)</f>
        <v>0</v>
      </c>
      <c r="AE228" s="1614">
        <f t="shared" ca="1" si="308"/>
        <v>0</v>
      </c>
      <c r="AF228" s="1614">
        <f t="shared" ca="1" si="308"/>
        <v>0</v>
      </c>
      <c r="AG228" s="1614">
        <f t="shared" ca="1" si="308"/>
        <v>0</v>
      </c>
      <c r="AH228" s="1614">
        <f t="shared" ca="1" si="308"/>
        <v>0</v>
      </c>
      <c r="AI228" s="1614">
        <f t="shared" ca="1" si="308"/>
        <v>0</v>
      </c>
      <c r="AJ228" s="1614">
        <f t="shared" ca="1" si="308"/>
        <v>0</v>
      </c>
      <c r="AK228" s="1614">
        <f t="shared" ca="1" si="308"/>
        <v>0</v>
      </c>
      <c r="AL228" s="1614">
        <f t="shared" ca="1" si="308"/>
        <v>0</v>
      </c>
      <c r="AM228" s="1614">
        <f t="shared" ca="1" si="308"/>
        <v>0</v>
      </c>
      <c r="AN228" s="1486"/>
      <c r="AO228" s="1612">
        <f t="shared" ca="1" si="304"/>
        <v>0</v>
      </c>
      <c r="AP228" s="1625">
        <f t="shared" ca="1" si="290"/>
        <v>0</v>
      </c>
      <c r="AQ228" s="1625">
        <f t="shared" ca="1" si="290"/>
        <v>0</v>
      </c>
      <c r="AR228" s="1625">
        <f t="shared" ca="1" si="290"/>
        <v>0</v>
      </c>
      <c r="AS228" s="1614">
        <f t="shared" ca="1" si="304"/>
        <v>0</v>
      </c>
      <c r="AT228" s="1614">
        <f t="shared" ca="1" si="304"/>
        <v>0</v>
      </c>
      <c r="AU228" s="1614">
        <f t="shared" ca="1" si="304"/>
        <v>0</v>
      </c>
      <c r="AV228" s="1614">
        <f t="shared" ca="1" si="304"/>
        <v>0</v>
      </c>
      <c r="AW228" s="1614">
        <f t="shared" ca="1" si="304"/>
        <v>0</v>
      </c>
      <c r="AX228" s="1614">
        <f t="shared" ca="1" si="304"/>
        <v>0</v>
      </c>
      <c r="AY228" s="1614">
        <f t="shared" ca="1" si="304"/>
        <v>0</v>
      </c>
      <c r="AZ228" s="1614">
        <f t="shared" ca="1" si="304"/>
        <v>0</v>
      </c>
      <c r="BA228" s="1614">
        <f t="shared" ca="1" si="304"/>
        <v>0</v>
      </c>
      <c r="BB228" s="1614">
        <f t="shared" ca="1" si="304"/>
        <v>0</v>
      </c>
      <c r="BC228" s="1614">
        <f t="shared" ca="1" si="304"/>
        <v>0</v>
      </c>
      <c r="BD228" s="1614">
        <f t="shared" ca="1" si="304"/>
        <v>0</v>
      </c>
      <c r="BE228" s="1614">
        <f t="shared" ca="1" si="304"/>
        <v>0</v>
      </c>
      <c r="BF228" s="1614">
        <f t="shared" ca="1" si="304"/>
        <v>0</v>
      </c>
      <c r="BG228" s="1614">
        <f t="shared" ca="1" si="304"/>
        <v>0</v>
      </c>
      <c r="BH228" s="1614">
        <f t="shared" ca="1" si="304"/>
        <v>0</v>
      </c>
      <c r="BI228" s="1614">
        <f t="shared" ca="1" si="304"/>
        <v>0</v>
      </c>
      <c r="BJ228" s="1614">
        <f t="shared" ca="1" si="304"/>
        <v>0</v>
      </c>
      <c r="BK228" s="1614">
        <f t="shared" ca="1" si="304"/>
        <v>0</v>
      </c>
      <c r="BL228" s="1614">
        <f t="shared" ca="1" si="304"/>
        <v>0</v>
      </c>
      <c r="BM228" s="1614">
        <f t="shared" ca="1" si="304"/>
        <v>0</v>
      </c>
      <c r="BN228" s="1614">
        <f t="shared" ca="1" si="304"/>
        <v>0</v>
      </c>
      <c r="BO228" s="1614">
        <f t="shared" ca="1" si="304"/>
        <v>0</v>
      </c>
      <c r="BP228" s="1614">
        <f t="shared" ca="1" si="304"/>
        <v>0</v>
      </c>
      <c r="BQ228" s="1614">
        <f t="shared" ca="1" si="304"/>
        <v>0</v>
      </c>
      <c r="BR228" s="1614">
        <f t="shared" ca="1" si="304"/>
        <v>0</v>
      </c>
      <c r="BS228" s="1614">
        <f t="shared" ca="1" si="304"/>
        <v>0</v>
      </c>
      <c r="BT228" s="1614">
        <f t="shared" ca="1" si="304"/>
        <v>0</v>
      </c>
      <c r="BU228" s="1614">
        <f t="shared" ca="1" si="304"/>
        <v>0</v>
      </c>
      <c r="BV228" s="1614">
        <f t="shared" ca="1" si="304"/>
        <v>0</v>
      </c>
      <c r="BW228" s="1614">
        <f t="shared" ca="1" si="304"/>
        <v>0</v>
      </c>
      <c r="BX228" s="1614">
        <f t="shared" ca="1" si="304"/>
        <v>0</v>
      </c>
      <c r="BY228" s="1614">
        <f t="shared" ca="1" si="304"/>
        <v>0</v>
      </c>
      <c r="BZ228" s="1614">
        <f t="shared" ca="1" si="304"/>
        <v>0</v>
      </c>
      <c r="CA228" s="1614">
        <f t="shared" ca="1" si="304"/>
        <v>0</v>
      </c>
      <c r="CB228" s="1614">
        <f t="shared" ca="1" si="304"/>
        <v>0</v>
      </c>
      <c r="CC228" s="1614">
        <f t="shared" ca="1" si="304"/>
        <v>0</v>
      </c>
      <c r="CD228" s="1614">
        <f t="shared" ca="1" si="304"/>
        <v>0</v>
      </c>
      <c r="CE228" s="1614">
        <f t="shared" ca="1" si="304"/>
        <v>0</v>
      </c>
      <c r="CF228" s="1614">
        <f t="shared" ca="1" si="304"/>
        <v>0</v>
      </c>
      <c r="CG228" s="1614">
        <f t="shared" ca="1" si="304"/>
        <v>0</v>
      </c>
      <c r="CH228" s="1614">
        <f t="shared" ca="1" si="304"/>
        <v>0</v>
      </c>
      <c r="CI228" s="1615">
        <f t="shared" ca="1" si="304"/>
        <v>0</v>
      </c>
      <c r="CM228" s="446"/>
      <c r="CN228" s="447"/>
      <c r="CO228" s="447"/>
      <c r="CP228" s="447"/>
      <c r="CQ228" s="447"/>
      <c r="CR228" s="447"/>
      <c r="CS228" s="447"/>
      <c r="CT228" s="447"/>
      <c r="CU228" s="447"/>
      <c r="CV228" s="447"/>
      <c r="CW228" s="448"/>
    </row>
    <row r="229" spans="1:101" s="939" customFormat="1" ht="15.75" customHeight="1" thickBot="1" x14ac:dyDescent="0.3">
      <c r="A229" s="1037" t="str">
        <f t="shared" si="282"/>
        <v/>
      </c>
      <c r="B229" s="1038" t="str">
        <f t="shared" ca="1" si="283"/>
        <v xml:space="preserve"> </v>
      </c>
      <c r="C229" s="1580">
        <f t="shared" ca="1" si="284"/>
        <v>0</v>
      </c>
      <c r="D229" s="1617">
        <f t="shared" ca="1" si="285"/>
        <v>0</v>
      </c>
      <c r="E229" s="1619">
        <f t="shared" ca="1" si="285"/>
        <v>0</v>
      </c>
      <c r="F229" s="1619">
        <f t="shared" ca="1" si="285"/>
        <v>0</v>
      </c>
      <c r="G229" s="1619">
        <f t="shared" ca="1" si="285"/>
        <v>0</v>
      </c>
      <c r="H229" s="1619">
        <f t="shared" ca="1" si="285"/>
        <v>0</v>
      </c>
      <c r="I229" s="1619">
        <f t="shared" ca="1" si="285"/>
        <v>0</v>
      </c>
      <c r="J229" s="1619">
        <f t="shared" ca="1" si="285"/>
        <v>0</v>
      </c>
      <c r="K229" s="1626">
        <f t="shared" ca="1" si="285"/>
        <v>0</v>
      </c>
      <c r="L229" s="1626">
        <f t="shared" ca="1" si="285"/>
        <v>0</v>
      </c>
      <c r="M229" s="1626">
        <f t="shared" ca="1" si="285"/>
        <v>0</v>
      </c>
      <c r="N229" s="1626">
        <f t="shared" ca="1" si="285"/>
        <v>0</v>
      </c>
      <c r="O229" s="1626">
        <f t="shared" ca="1" si="285"/>
        <v>0</v>
      </c>
      <c r="P229" s="1626">
        <f t="shared" ca="1" si="285"/>
        <v>0</v>
      </c>
      <c r="Q229" s="1626">
        <f t="shared" ca="1" si="285"/>
        <v>0</v>
      </c>
      <c r="R229" s="1626">
        <f t="shared" ref="R229:Y229" ca="1" si="309">IF(ISNUMBER($B229),$B229*R137/1000,0)</f>
        <v>0</v>
      </c>
      <c r="S229" s="1626">
        <f t="shared" ca="1" si="309"/>
        <v>0</v>
      </c>
      <c r="T229" s="1626">
        <f t="shared" ca="1" si="309"/>
        <v>0</v>
      </c>
      <c r="U229" s="1626">
        <f t="shared" ca="1" si="309"/>
        <v>0</v>
      </c>
      <c r="V229" s="1626">
        <f t="shared" ca="1" si="309"/>
        <v>0</v>
      </c>
      <c r="W229" s="1626">
        <f t="shared" ca="1" si="309"/>
        <v>0</v>
      </c>
      <c r="X229" s="1626">
        <f t="shared" ca="1" si="309"/>
        <v>0</v>
      </c>
      <c r="Y229" s="1626">
        <f t="shared" ca="1" si="309"/>
        <v>0</v>
      </c>
      <c r="Z229" s="1965"/>
      <c r="AA229" s="1618">
        <f t="shared" ca="1" si="287"/>
        <v>0</v>
      </c>
      <c r="AB229" s="1619">
        <f t="shared" ca="1" si="287"/>
        <v>0</v>
      </c>
      <c r="AC229" s="1619">
        <f t="shared" ca="1" si="287"/>
        <v>0</v>
      </c>
      <c r="AD229" s="1619">
        <f t="shared" ref="AD229:AM229" ca="1" si="310">IF(ISNUMBER($B229),$B229*AD137/1000,0)</f>
        <v>0</v>
      </c>
      <c r="AE229" s="1619">
        <f t="shared" ca="1" si="310"/>
        <v>0</v>
      </c>
      <c r="AF229" s="1619">
        <f t="shared" ca="1" si="310"/>
        <v>0</v>
      </c>
      <c r="AG229" s="1619">
        <f t="shared" ca="1" si="310"/>
        <v>0</v>
      </c>
      <c r="AH229" s="1619">
        <f t="shared" ca="1" si="310"/>
        <v>0</v>
      </c>
      <c r="AI229" s="1619">
        <f t="shared" ca="1" si="310"/>
        <v>0</v>
      </c>
      <c r="AJ229" s="1619">
        <f t="shared" ca="1" si="310"/>
        <v>0</v>
      </c>
      <c r="AK229" s="1619">
        <f t="shared" ca="1" si="310"/>
        <v>0</v>
      </c>
      <c r="AL229" s="1619">
        <f t="shared" ca="1" si="310"/>
        <v>0</v>
      </c>
      <c r="AM229" s="1619">
        <f t="shared" ca="1" si="310"/>
        <v>0</v>
      </c>
      <c r="AN229" s="1486"/>
      <c r="AO229" s="1617">
        <f t="shared" ca="1" si="304"/>
        <v>0</v>
      </c>
      <c r="AP229" s="1626">
        <f t="shared" ca="1" si="290"/>
        <v>0</v>
      </c>
      <c r="AQ229" s="1626">
        <f t="shared" ca="1" si="290"/>
        <v>0</v>
      </c>
      <c r="AR229" s="1626">
        <f t="shared" ca="1" si="290"/>
        <v>0</v>
      </c>
      <c r="AS229" s="1619">
        <f t="shared" ca="1" si="304"/>
        <v>0</v>
      </c>
      <c r="AT229" s="1619">
        <f t="shared" ca="1" si="304"/>
        <v>0</v>
      </c>
      <c r="AU229" s="1619">
        <f t="shared" ca="1" si="304"/>
        <v>0</v>
      </c>
      <c r="AV229" s="1619">
        <f t="shared" ca="1" si="304"/>
        <v>0</v>
      </c>
      <c r="AW229" s="1619">
        <f t="shared" ca="1" si="304"/>
        <v>0</v>
      </c>
      <c r="AX229" s="1619">
        <f t="shared" ca="1" si="304"/>
        <v>0</v>
      </c>
      <c r="AY229" s="1619">
        <f t="shared" ca="1" si="304"/>
        <v>0</v>
      </c>
      <c r="AZ229" s="1619">
        <f t="shared" ca="1" si="304"/>
        <v>0</v>
      </c>
      <c r="BA229" s="1619">
        <f t="shared" ca="1" si="304"/>
        <v>0</v>
      </c>
      <c r="BB229" s="1619">
        <f t="shared" ca="1" si="304"/>
        <v>0</v>
      </c>
      <c r="BC229" s="1619">
        <f t="shared" ca="1" si="304"/>
        <v>0</v>
      </c>
      <c r="BD229" s="1619">
        <f t="shared" ca="1" si="304"/>
        <v>0</v>
      </c>
      <c r="BE229" s="1619">
        <f t="shared" ca="1" si="304"/>
        <v>0</v>
      </c>
      <c r="BF229" s="1619">
        <f t="shared" ca="1" si="304"/>
        <v>0</v>
      </c>
      <c r="BG229" s="1619">
        <f t="shared" ca="1" si="304"/>
        <v>0</v>
      </c>
      <c r="BH229" s="1619">
        <f t="shared" ca="1" si="304"/>
        <v>0</v>
      </c>
      <c r="BI229" s="1619">
        <f t="shared" ca="1" si="304"/>
        <v>0</v>
      </c>
      <c r="BJ229" s="1619">
        <f t="shared" ca="1" si="304"/>
        <v>0</v>
      </c>
      <c r="BK229" s="1619">
        <f t="shared" ca="1" si="304"/>
        <v>0</v>
      </c>
      <c r="BL229" s="1619">
        <f t="shared" ca="1" si="304"/>
        <v>0</v>
      </c>
      <c r="BM229" s="1619">
        <f t="shared" ca="1" si="304"/>
        <v>0</v>
      </c>
      <c r="BN229" s="1619">
        <f t="shared" ca="1" si="304"/>
        <v>0</v>
      </c>
      <c r="BO229" s="1619">
        <f t="shared" ca="1" si="304"/>
        <v>0</v>
      </c>
      <c r="BP229" s="1619">
        <f t="shared" ca="1" si="304"/>
        <v>0</v>
      </c>
      <c r="BQ229" s="1619">
        <f t="shared" ca="1" si="304"/>
        <v>0</v>
      </c>
      <c r="BR229" s="1619">
        <f t="shared" ca="1" si="304"/>
        <v>0</v>
      </c>
      <c r="BS229" s="1619">
        <f t="shared" ca="1" si="304"/>
        <v>0</v>
      </c>
      <c r="BT229" s="1619">
        <f t="shared" ca="1" si="304"/>
        <v>0</v>
      </c>
      <c r="BU229" s="1619">
        <f t="shared" ca="1" si="304"/>
        <v>0</v>
      </c>
      <c r="BV229" s="1619">
        <f t="shared" ca="1" si="304"/>
        <v>0</v>
      </c>
      <c r="BW229" s="1619">
        <f t="shared" ca="1" si="304"/>
        <v>0</v>
      </c>
      <c r="BX229" s="1619">
        <f t="shared" ca="1" si="304"/>
        <v>0</v>
      </c>
      <c r="BY229" s="1619">
        <f t="shared" ca="1" si="304"/>
        <v>0</v>
      </c>
      <c r="BZ229" s="1619">
        <f t="shared" ca="1" si="304"/>
        <v>0</v>
      </c>
      <c r="CA229" s="1619">
        <f t="shared" ca="1" si="304"/>
        <v>0</v>
      </c>
      <c r="CB229" s="1619">
        <f t="shared" ca="1" si="304"/>
        <v>0</v>
      </c>
      <c r="CC229" s="1619">
        <f t="shared" ca="1" si="304"/>
        <v>0</v>
      </c>
      <c r="CD229" s="1619">
        <f t="shared" ca="1" si="304"/>
        <v>0</v>
      </c>
      <c r="CE229" s="1619">
        <f t="shared" ca="1" si="304"/>
        <v>0</v>
      </c>
      <c r="CF229" s="1619">
        <f t="shared" ca="1" si="304"/>
        <v>0</v>
      </c>
      <c r="CG229" s="1619">
        <f t="shared" ca="1" si="304"/>
        <v>0</v>
      </c>
      <c r="CH229" s="1619">
        <f t="shared" ca="1" si="304"/>
        <v>0</v>
      </c>
      <c r="CI229" s="1620">
        <f t="shared" ca="1" si="304"/>
        <v>0</v>
      </c>
      <c r="CM229" s="446"/>
      <c r="CN229" s="447"/>
      <c r="CO229" s="447"/>
      <c r="CP229" s="447"/>
      <c r="CQ229" s="447"/>
      <c r="CR229" s="447"/>
      <c r="CS229" s="447"/>
      <c r="CT229" s="447"/>
      <c r="CU229" s="447"/>
      <c r="CV229" s="447"/>
      <c r="CW229" s="448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449"/>
      <c r="CN230" s="450"/>
      <c r="CO230" s="450"/>
      <c r="CP230" s="450"/>
      <c r="CQ230" s="450"/>
      <c r="CR230" s="450"/>
      <c r="CS230" s="450"/>
      <c r="CT230" s="450"/>
      <c r="CU230" s="450"/>
      <c r="CV230" s="450"/>
      <c r="CW230" s="451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142970.44970000003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449"/>
      <c r="CN231" s="450"/>
      <c r="CO231" s="450"/>
      <c r="CP231" s="450"/>
      <c r="CQ231" s="450"/>
      <c r="CR231" s="450"/>
      <c r="CS231" s="450"/>
      <c r="CT231" s="450"/>
      <c r="CU231" s="450"/>
      <c r="CV231" s="450"/>
      <c r="CW231" s="451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449"/>
      <c r="CN232" s="450"/>
      <c r="CO232" s="450"/>
      <c r="CP232" s="450"/>
      <c r="CQ232" s="450"/>
      <c r="CR232" s="450"/>
      <c r="CS232" s="450"/>
      <c r="CT232" s="450"/>
      <c r="CU232" s="450"/>
      <c r="CV232" s="450"/>
      <c r="CW232" s="451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122970.44970000003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449"/>
      <c r="CN233" s="450"/>
      <c r="CO233" s="450"/>
      <c r="CP233" s="450"/>
      <c r="CQ233" s="450"/>
      <c r="CR233" s="450"/>
      <c r="CS233" s="450"/>
      <c r="CT233" s="450"/>
      <c r="CU233" s="450"/>
      <c r="CV233" s="450"/>
      <c r="CW233" s="451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449"/>
      <c r="CN234" s="450"/>
      <c r="CO234" s="450"/>
      <c r="CP234" s="450"/>
      <c r="CQ234" s="450"/>
      <c r="CR234" s="450"/>
      <c r="CS234" s="450"/>
      <c r="CT234" s="450"/>
      <c r="CU234" s="450"/>
      <c r="CV234" s="450"/>
      <c r="CW234" s="451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20000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449"/>
      <c r="CN235" s="450"/>
      <c r="CO235" s="450"/>
      <c r="CP235" s="450"/>
      <c r="CQ235" s="450"/>
      <c r="CR235" s="450"/>
      <c r="CS235" s="450"/>
      <c r="CT235" s="450"/>
      <c r="CU235" s="450"/>
      <c r="CV235" s="450"/>
      <c r="CW235" s="451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449"/>
      <c r="CN236" s="450"/>
      <c r="CO236" s="450"/>
      <c r="CP236" s="450"/>
      <c r="CQ236" s="450"/>
      <c r="CR236" s="450"/>
      <c r="CS236" s="450"/>
      <c r="CT236" s="450"/>
      <c r="CU236" s="450"/>
      <c r="CV236" s="450"/>
      <c r="CW236" s="451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449"/>
      <c r="CN237" s="450"/>
      <c r="CO237" s="450"/>
      <c r="CP237" s="450"/>
      <c r="CQ237" s="450"/>
      <c r="CR237" s="450"/>
      <c r="CS237" s="450"/>
      <c r="CT237" s="450"/>
      <c r="CU237" s="450"/>
      <c r="CV237" s="450"/>
      <c r="CW237" s="451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449"/>
      <c r="CN238" s="450"/>
      <c r="CO238" s="450"/>
      <c r="CP238" s="450"/>
      <c r="CQ238" s="450"/>
      <c r="CR238" s="450"/>
      <c r="CS238" s="450"/>
      <c r="CT238" s="450"/>
      <c r="CU238" s="450"/>
      <c r="CV238" s="450"/>
      <c r="CW238" s="451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530"/>
      <c r="CN239" s="531"/>
      <c r="CO239" s="531"/>
      <c r="CP239" s="531"/>
      <c r="CQ239" s="531"/>
      <c r="CR239" s="531"/>
      <c r="CS239" s="531"/>
      <c r="CT239" s="531"/>
      <c r="CU239" s="531"/>
      <c r="CV239" s="531"/>
      <c r="CW239" s="532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">
        <v>1079</v>
      </c>
      <c r="B248" s="536" t="s">
        <v>1</v>
      </c>
      <c r="C248" s="536">
        <v>3.2508000000000004</v>
      </c>
      <c r="D248" s="537">
        <v>56.1</v>
      </c>
    </row>
    <row r="249" spans="1:87" ht="15" x14ac:dyDescent="0.25">
      <c r="A249" s="536" t="s">
        <v>1080</v>
      </c>
      <c r="B249" s="536" t="s">
        <v>168</v>
      </c>
      <c r="C249" s="536">
        <v>3.6</v>
      </c>
      <c r="D249" s="537">
        <v>56.1</v>
      </c>
    </row>
    <row r="250" spans="1:87" ht="15" x14ac:dyDescent="0.25">
      <c r="A250" s="536" t="s">
        <v>182</v>
      </c>
      <c r="B250" s="536" t="s">
        <v>3</v>
      </c>
      <c r="C250" s="536">
        <v>44.2</v>
      </c>
      <c r="D250" s="537">
        <v>64.2</v>
      </c>
    </row>
    <row r="251" spans="1:87" ht="15" x14ac:dyDescent="0.25">
      <c r="A251" s="536" t="s">
        <v>183</v>
      </c>
      <c r="B251" s="536" t="s">
        <v>3</v>
      </c>
      <c r="C251" s="536">
        <v>40.200000000000003</v>
      </c>
      <c r="D251" s="537">
        <v>73.3</v>
      </c>
    </row>
    <row r="252" spans="1:87" ht="15" x14ac:dyDescent="0.25">
      <c r="A252" s="536" t="s">
        <v>184</v>
      </c>
      <c r="B252" s="536" t="s">
        <v>3</v>
      </c>
      <c r="C252" s="536">
        <v>40.200000000000003</v>
      </c>
      <c r="D252" s="537">
        <v>73.3</v>
      </c>
    </row>
    <row r="253" spans="1:87" ht="15" x14ac:dyDescent="0.25">
      <c r="A253" s="536" t="s">
        <v>185</v>
      </c>
      <c r="B253" s="536" t="s">
        <v>3</v>
      </c>
      <c r="C253" s="536">
        <v>25.8</v>
      </c>
      <c r="D253" s="537">
        <v>94.6</v>
      </c>
    </row>
    <row r="254" spans="1:87" ht="15" x14ac:dyDescent="0.25">
      <c r="A254" s="536" t="s">
        <v>186</v>
      </c>
      <c r="B254" s="536" t="s">
        <v>3</v>
      </c>
      <c r="C254" s="536">
        <v>26.7</v>
      </c>
      <c r="D254" s="537">
        <v>98.3</v>
      </c>
    </row>
    <row r="255" spans="1:87" ht="15" x14ac:dyDescent="0.25">
      <c r="A255" s="536" t="s">
        <v>187</v>
      </c>
      <c r="B255" s="536" t="s">
        <v>169</v>
      </c>
      <c r="C255" s="536">
        <v>27</v>
      </c>
      <c r="D255" s="537">
        <v>0</v>
      </c>
    </row>
    <row r="256" spans="1:87" ht="15" x14ac:dyDescent="0.25">
      <c r="A256" s="536" t="s">
        <v>188</v>
      </c>
      <c r="B256" s="536" t="s">
        <v>169</v>
      </c>
      <c r="C256" s="536">
        <v>27</v>
      </c>
      <c r="D256" s="537">
        <v>0</v>
      </c>
    </row>
    <row r="257" spans="1:4" s="886" customFormat="1" ht="15" x14ac:dyDescent="0.25">
      <c r="A257" s="536" t="s">
        <v>250</v>
      </c>
      <c r="B257" s="536" t="s">
        <v>170</v>
      </c>
      <c r="C257" s="536">
        <v>2.844E-2</v>
      </c>
      <c r="D257" s="537">
        <v>0</v>
      </c>
    </row>
    <row r="258" spans="1:4" s="886" customFormat="1" ht="15" x14ac:dyDescent="0.25">
      <c r="A258" s="536" t="s">
        <v>251</v>
      </c>
      <c r="B258" s="536" t="s">
        <v>3</v>
      </c>
      <c r="C258" s="536">
        <v>14.6</v>
      </c>
      <c r="D258" s="537">
        <v>0</v>
      </c>
    </row>
    <row r="259" spans="1:4" s="886" customFormat="1" ht="15" x14ac:dyDescent="0.25">
      <c r="A259" s="536" t="s">
        <v>189</v>
      </c>
      <c r="B259" s="536" t="s">
        <v>3</v>
      </c>
      <c r="C259" s="536">
        <v>40.200000000000003</v>
      </c>
      <c r="D259" s="537">
        <v>80.7</v>
      </c>
    </row>
    <row r="260" spans="1:4" s="886" customFormat="1" ht="15" x14ac:dyDescent="0.25">
      <c r="A260" s="536" t="s">
        <v>190</v>
      </c>
      <c r="B260" s="536" t="s">
        <v>3</v>
      </c>
      <c r="C260" s="536">
        <v>8.9</v>
      </c>
      <c r="D260" s="537">
        <v>107</v>
      </c>
    </row>
    <row r="261" spans="1:4" s="886" customFormat="1" ht="15" x14ac:dyDescent="0.25">
      <c r="A261" s="536" t="s">
        <v>1068</v>
      </c>
      <c r="B261" s="536" t="s">
        <v>3</v>
      </c>
      <c r="C261" s="536">
        <v>45.7</v>
      </c>
      <c r="D261" s="537">
        <v>63.1</v>
      </c>
    </row>
    <row r="262" spans="1:4" s="886" customFormat="1" ht="15" x14ac:dyDescent="0.25">
      <c r="A262" s="536" t="s">
        <v>1069</v>
      </c>
      <c r="B262" s="536" t="s">
        <v>169</v>
      </c>
      <c r="C262" s="536">
        <v>26.734500000000001</v>
      </c>
      <c r="D262" s="537">
        <v>63.1</v>
      </c>
    </row>
    <row r="263" spans="1:4" s="886" customFormat="1" ht="15" x14ac:dyDescent="0.25">
      <c r="A263" s="536" t="s">
        <v>191</v>
      </c>
      <c r="B263" s="536" t="s">
        <v>3</v>
      </c>
      <c r="C263" s="536">
        <v>28.2</v>
      </c>
      <c r="D263" s="537">
        <v>94.6</v>
      </c>
    </row>
    <row r="264" spans="1:4" s="886" customFormat="1" ht="15" x14ac:dyDescent="0.25">
      <c r="A264" s="536" t="s">
        <v>192</v>
      </c>
      <c r="B264" s="536" t="s">
        <v>3</v>
      </c>
      <c r="C264" s="536">
        <v>28.2</v>
      </c>
      <c r="D264" s="537">
        <v>107</v>
      </c>
    </row>
    <row r="265" spans="1:4" s="886" customFormat="1" ht="15" x14ac:dyDescent="0.25">
      <c r="A265" s="536" t="s">
        <v>193</v>
      </c>
      <c r="B265" s="536" t="s">
        <v>3</v>
      </c>
      <c r="C265" s="536">
        <v>38.700000000000003</v>
      </c>
      <c r="D265" s="537">
        <v>44.4</v>
      </c>
    </row>
    <row r="266" spans="1:4" s="886" customFormat="1" ht="15" x14ac:dyDescent="0.25">
      <c r="A266" s="536" t="s">
        <v>194</v>
      </c>
      <c r="B266" s="536" t="s">
        <v>27</v>
      </c>
      <c r="C266" s="536">
        <v>9</v>
      </c>
      <c r="D266" s="537">
        <v>44.444444444444443</v>
      </c>
    </row>
    <row r="267" spans="1:4" s="886" customFormat="1" ht="15" x14ac:dyDescent="0.25">
      <c r="A267" s="536" t="s">
        <v>195</v>
      </c>
      <c r="B267" s="536" t="s">
        <v>3</v>
      </c>
      <c r="C267" s="536">
        <v>46.4</v>
      </c>
      <c r="D267" s="537">
        <v>61.6</v>
      </c>
    </row>
    <row r="268" spans="1:4" s="886" customFormat="1" ht="15" x14ac:dyDescent="0.25">
      <c r="A268" s="536" t="s">
        <v>196</v>
      </c>
      <c r="B268" s="536" t="s">
        <v>3</v>
      </c>
      <c r="C268" s="536">
        <v>38.700000000000003</v>
      </c>
      <c r="D268" s="537">
        <v>44.4</v>
      </c>
    </row>
    <row r="269" spans="1:4" s="886" customFormat="1" ht="15" x14ac:dyDescent="0.25">
      <c r="A269" s="536" t="s">
        <v>248</v>
      </c>
      <c r="B269" s="536" t="s">
        <v>3</v>
      </c>
      <c r="C269" s="536">
        <v>14.6</v>
      </c>
      <c r="D269" s="537">
        <v>5.5075342465753428E-2</v>
      </c>
    </row>
    <row r="270" spans="1:4" s="886" customFormat="1" ht="15" x14ac:dyDescent="0.25">
      <c r="A270" s="536" t="s">
        <v>197</v>
      </c>
      <c r="B270" s="536" t="s">
        <v>3</v>
      </c>
      <c r="C270" s="536">
        <v>28.2</v>
      </c>
      <c r="D270" s="537">
        <v>107</v>
      </c>
    </row>
    <row r="271" spans="1:4" s="886" customFormat="1" ht="15" x14ac:dyDescent="0.25">
      <c r="A271" s="536" t="s">
        <v>1070</v>
      </c>
      <c r="B271" s="536" t="s">
        <v>169</v>
      </c>
      <c r="C271" s="536">
        <v>35.937150000000003</v>
      </c>
      <c r="D271" s="537">
        <v>74.099999999999994</v>
      </c>
    </row>
    <row r="272" spans="1:4" s="886" customFormat="1" ht="15" x14ac:dyDescent="0.25">
      <c r="A272" s="536" t="s">
        <v>1071</v>
      </c>
      <c r="B272" s="536" t="s">
        <v>3</v>
      </c>
      <c r="C272" s="536">
        <v>42.279000000000003</v>
      </c>
      <c r="D272" s="537">
        <v>74.099999999999994</v>
      </c>
    </row>
    <row r="273" spans="1:4" s="886" customFormat="1" ht="15" x14ac:dyDescent="0.25">
      <c r="A273" s="536" t="s">
        <v>1072</v>
      </c>
      <c r="B273" s="536" t="s">
        <v>2</v>
      </c>
      <c r="C273" s="536">
        <v>35.937150000000003</v>
      </c>
      <c r="D273" s="537">
        <v>74.099999999999994</v>
      </c>
    </row>
    <row r="274" spans="1:4" s="886" customFormat="1" ht="15" x14ac:dyDescent="0.25">
      <c r="A274" s="536" t="s">
        <v>198</v>
      </c>
      <c r="B274" s="536" t="s">
        <v>3</v>
      </c>
      <c r="C274" s="536">
        <v>2.4700000000000002</v>
      </c>
      <c r="D274" s="537">
        <v>260</v>
      </c>
    </row>
    <row r="275" spans="1:4" s="886" customFormat="1" ht="15" x14ac:dyDescent="0.25">
      <c r="A275" s="536" t="s">
        <v>1073</v>
      </c>
      <c r="B275" s="536" t="s">
        <v>3</v>
      </c>
      <c r="C275" s="536">
        <v>15.6</v>
      </c>
      <c r="D275" s="537">
        <v>0</v>
      </c>
    </row>
    <row r="276" spans="1:4" s="886" customFormat="1" ht="15" x14ac:dyDescent="0.25">
      <c r="A276" s="536" t="s">
        <v>199</v>
      </c>
      <c r="B276" s="536" t="s">
        <v>3</v>
      </c>
      <c r="C276" s="536">
        <v>29.5</v>
      </c>
      <c r="D276" s="537">
        <v>0</v>
      </c>
    </row>
    <row r="277" spans="1:4" s="886" customFormat="1" ht="15" x14ac:dyDescent="0.25">
      <c r="A277" s="536" t="s">
        <v>200</v>
      </c>
      <c r="B277" s="536" t="s">
        <v>169</v>
      </c>
      <c r="C277" s="536">
        <v>34.492800000000003</v>
      </c>
      <c r="D277" s="537">
        <v>71.900000000000006</v>
      </c>
    </row>
    <row r="278" spans="1:4" s="886" customFormat="1" ht="15" x14ac:dyDescent="0.25">
      <c r="A278" s="536" t="s">
        <v>201</v>
      </c>
      <c r="B278" s="536" t="s">
        <v>3</v>
      </c>
      <c r="C278" s="536">
        <v>43.116</v>
      </c>
      <c r="D278" s="537">
        <v>71.900000000000006</v>
      </c>
    </row>
    <row r="279" spans="1:4" s="886" customFormat="1" ht="15" x14ac:dyDescent="0.25">
      <c r="A279" s="536" t="s">
        <v>202</v>
      </c>
      <c r="B279" s="536" t="s">
        <v>170</v>
      </c>
      <c r="C279" s="536">
        <v>1.2625000000000001E-2</v>
      </c>
      <c r="D279" s="537">
        <v>155.21</v>
      </c>
    </row>
    <row r="280" spans="1:4" s="886" customFormat="1" ht="15" x14ac:dyDescent="0.25">
      <c r="A280" s="536" t="s">
        <v>203</v>
      </c>
      <c r="B280" s="536" t="s">
        <v>3</v>
      </c>
      <c r="C280" s="536">
        <v>10.1</v>
      </c>
      <c r="D280" s="537">
        <v>155.21</v>
      </c>
    </row>
    <row r="281" spans="1:4" s="886" customFormat="1" ht="15" x14ac:dyDescent="0.25">
      <c r="A281" s="536" t="s">
        <v>204</v>
      </c>
      <c r="B281" s="536" t="s">
        <v>3</v>
      </c>
      <c r="C281" s="536">
        <v>28</v>
      </c>
      <c r="D281" s="537">
        <v>80.7</v>
      </c>
    </row>
    <row r="282" spans="1:4" s="886" customFormat="1" ht="15" x14ac:dyDescent="0.25">
      <c r="A282" s="536" t="s">
        <v>1074</v>
      </c>
      <c r="B282" s="536" t="s">
        <v>3</v>
      </c>
      <c r="C282" s="536">
        <v>34.492800000000003</v>
      </c>
      <c r="D282" s="537">
        <v>71.900000000000006</v>
      </c>
    </row>
    <row r="283" spans="1:4" s="886" customFormat="1" ht="15" x14ac:dyDescent="0.25">
      <c r="A283" s="536" t="s">
        <v>1075</v>
      </c>
      <c r="B283" s="536" t="s">
        <v>3</v>
      </c>
      <c r="C283" s="536">
        <v>43.116</v>
      </c>
      <c r="D283" s="537">
        <v>71.900000000000006</v>
      </c>
    </row>
    <row r="284" spans="1:4" s="886" customFormat="1" ht="15" x14ac:dyDescent="0.25">
      <c r="A284" s="536" t="s">
        <v>205</v>
      </c>
      <c r="B284" s="536" t="s">
        <v>169</v>
      </c>
      <c r="C284" s="536">
        <v>32.384999999999998</v>
      </c>
      <c r="D284" s="537">
        <v>73.3</v>
      </c>
    </row>
    <row r="285" spans="1:4" s="886" customFormat="1" ht="15" x14ac:dyDescent="0.25">
      <c r="A285" s="536" t="s">
        <v>206</v>
      </c>
      <c r="B285" s="536" t="s">
        <v>3</v>
      </c>
      <c r="C285" s="536">
        <v>38.1</v>
      </c>
      <c r="D285" s="537">
        <v>73.3</v>
      </c>
    </row>
    <row r="286" spans="1:4" s="886" customFormat="1" ht="15" x14ac:dyDescent="0.25">
      <c r="A286" s="536" t="s">
        <v>207</v>
      </c>
      <c r="B286" s="536" t="s">
        <v>3</v>
      </c>
      <c r="C286" s="536">
        <v>11.9</v>
      </c>
      <c r="D286" s="537">
        <v>101</v>
      </c>
    </row>
    <row r="287" spans="1:4" s="886" customFormat="1" ht="15" x14ac:dyDescent="0.25">
      <c r="A287" s="536" t="s">
        <v>208</v>
      </c>
      <c r="B287" s="536" t="s">
        <v>3</v>
      </c>
      <c r="C287" s="536">
        <v>45.948999999999998</v>
      </c>
      <c r="D287" s="537">
        <v>63.1</v>
      </c>
    </row>
    <row r="288" spans="1:4" s="886" customFormat="1" ht="15" x14ac:dyDescent="0.25">
      <c r="A288" s="536" t="s">
        <v>519</v>
      </c>
      <c r="B288" s="536" t="s">
        <v>169</v>
      </c>
      <c r="C288" s="536">
        <v>25.27195</v>
      </c>
      <c r="D288" s="537">
        <v>63.1</v>
      </c>
    </row>
    <row r="289" spans="1:4" s="886" customFormat="1" ht="15" x14ac:dyDescent="0.25">
      <c r="A289" s="536" t="s">
        <v>209</v>
      </c>
      <c r="B289" s="536" t="s">
        <v>3</v>
      </c>
      <c r="C289" s="536">
        <v>50</v>
      </c>
      <c r="D289" s="537">
        <v>54.9</v>
      </c>
    </row>
    <row r="290" spans="1:4" s="886" customFormat="1" ht="15" x14ac:dyDescent="0.25">
      <c r="A290" s="536" t="s">
        <v>520</v>
      </c>
      <c r="B290" s="536" t="s">
        <v>170</v>
      </c>
      <c r="C290" s="536">
        <v>3.585E-2</v>
      </c>
      <c r="D290" s="537">
        <v>54.9</v>
      </c>
    </row>
    <row r="291" spans="1:4" s="886" customFormat="1" ht="15" x14ac:dyDescent="0.25">
      <c r="A291" s="536" t="s">
        <v>513</v>
      </c>
      <c r="B291" s="536" t="s">
        <v>3</v>
      </c>
      <c r="C291" s="536">
        <v>44.3</v>
      </c>
      <c r="D291" s="537">
        <v>69.3</v>
      </c>
    </row>
    <row r="292" spans="1:4" s="886" customFormat="1" ht="15" x14ac:dyDescent="0.25">
      <c r="A292" s="536" t="s">
        <v>210</v>
      </c>
      <c r="B292" s="536" t="s">
        <v>3</v>
      </c>
      <c r="C292" s="536">
        <v>44.5</v>
      </c>
      <c r="D292" s="537">
        <v>73.3</v>
      </c>
    </row>
    <row r="293" spans="1:4" s="886" customFormat="1" ht="15" x14ac:dyDescent="0.25">
      <c r="A293" s="536" t="s">
        <v>211</v>
      </c>
      <c r="B293" s="536" t="s">
        <v>3</v>
      </c>
      <c r="C293" s="536">
        <v>27.5</v>
      </c>
      <c r="D293" s="537">
        <v>77</v>
      </c>
    </row>
    <row r="294" spans="1:4" s="886" customFormat="1" ht="15" x14ac:dyDescent="0.25">
      <c r="A294" s="536" t="s">
        <v>212</v>
      </c>
      <c r="B294" s="536" t="s">
        <v>3</v>
      </c>
      <c r="C294" s="536">
        <v>50.4</v>
      </c>
      <c r="D294" s="537">
        <v>0</v>
      </c>
    </row>
    <row r="295" spans="1:4" s="886" customFormat="1" ht="15" x14ac:dyDescent="0.25">
      <c r="A295" s="536" t="s">
        <v>213</v>
      </c>
      <c r="B295" s="536" t="s">
        <v>3</v>
      </c>
      <c r="C295" s="536">
        <v>7.06</v>
      </c>
      <c r="D295" s="537">
        <v>182</v>
      </c>
    </row>
    <row r="296" spans="1:4" s="886" customFormat="1" ht="15" x14ac:dyDescent="0.25">
      <c r="A296" s="536" t="s">
        <v>214</v>
      </c>
      <c r="B296" s="536" t="s">
        <v>3</v>
      </c>
      <c r="C296" s="536">
        <v>40.200000000000003</v>
      </c>
      <c r="D296" s="537">
        <v>73.3</v>
      </c>
    </row>
    <row r="297" spans="1:4" s="886" customFormat="1" ht="15" x14ac:dyDescent="0.25">
      <c r="A297" s="536" t="s">
        <v>215</v>
      </c>
      <c r="B297" s="536" t="s">
        <v>3</v>
      </c>
      <c r="C297" s="536">
        <v>32.5</v>
      </c>
      <c r="D297" s="537">
        <v>97.5</v>
      </c>
    </row>
    <row r="298" spans="1:4" s="886" customFormat="1" ht="15" x14ac:dyDescent="0.25">
      <c r="A298" s="536" t="s">
        <v>1076</v>
      </c>
      <c r="B298" s="536" t="s">
        <v>3</v>
      </c>
      <c r="C298" s="536">
        <v>46.2</v>
      </c>
      <c r="D298" s="537">
        <v>63.1</v>
      </c>
    </row>
    <row r="299" spans="1:4" s="886" customFormat="1" ht="15" x14ac:dyDescent="0.25">
      <c r="A299" s="536" t="s">
        <v>1077</v>
      </c>
      <c r="B299" s="536" t="s">
        <v>169</v>
      </c>
      <c r="C299" s="536">
        <v>24.301200000000001</v>
      </c>
      <c r="D299" s="537">
        <v>63.1</v>
      </c>
    </row>
    <row r="300" spans="1:4" s="886" customFormat="1" ht="15" x14ac:dyDescent="0.25">
      <c r="A300" s="536" t="s">
        <v>216</v>
      </c>
      <c r="B300" s="536" t="s">
        <v>3</v>
      </c>
      <c r="C300" s="536">
        <v>49.5</v>
      </c>
      <c r="D300" s="537">
        <v>57.6</v>
      </c>
    </row>
    <row r="301" spans="1:4" s="886" customFormat="1" ht="15" x14ac:dyDescent="0.25">
      <c r="A301" s="536" t="s">
        <v>217</v>
      </c>
      <c r="B301" s="536" t="s">
        <v>3</v>
      </c>
      <c r="C301" s="536">
        <v>43</v>
      </c>
      <c r="D301" s="537">
        <v>73.3</v>
      </c>
    </row>
    <row r="302" spans="1:4" s="886" customFormat="1" ht="15" x14ac:dyDescent="0.25">
      <c r="A302" s="536" t="s">
        <v>218</v>
      </c>
      <c r="B302" s="536" t="s">
        <v>3</v>
      </c>
      <c r="C302" s="536">
        <v>40.603999999999999</v>
      </c>
      <c r="D302" s="537">
        <v>77.400000000000006</v>
      </c>
    </row>
    <row r="303" spans="1:4" s="886" customFormat="1" ht="15" x14ac:dyDescent="0.25">
      <c r="A303" s="536" t="s">
        <v>219</v>
      </c>
      <c r="B303" s="536" t="s">
        <v>3</v>
      </c>
      <c r="C303" s="536">
        <v>42.3</v>
      </c>
      <c r="D303" s="537">
        <v>73.3</v>
      </c>
    </row>
    <row r="304" spans="1:4" s="886" customFormat="1" ht="15" x14ac:dyDescent="0.25">
      <c r="A304" s="536" t="s">
        <v>220</v>
      </c>
      <c r="B304" s="536" t="s">
        <v>3</v>
      </c>
      <c r="C304" s="536">
        <v>50.4</v>
      </c>
      <c r="D304" s="537">
        <v>0</v>
      </c>
    </row>
    <row r="305" spans="1:5" s="886" customFormat="1" ht="15" x14ac:dyDescent="0.25">
      <c r="A305" s="536" t="s">
        <v>221</v>
      </c>
      <c r="B305" s="536" t="s">
        <v>3</v>
      </c>
      <c r="C305" s="536">
        <v>40.200000000000003</v>
      </c>
      <c r="D305" s="537">
        <v>73.3</v>
      </c>
      <c r="E305" s="1054"/>
    </row>
    <row r="306" spans="1:5" s="886" customFormat="1" ht="15" x14ac:dyDescent="0.25">
      <c r="A306" s="536" t="s">
        <v>234</v>
      </c>
      <c r="B306" s="536" t="s">
        <v>3</v>
      </c>
      <c r="C306" s="536">
        <v>20.7</v>
      </c>
      <c r="D306" s="537">
        <v>97.5</v>
      </c>
      <c r="E306" s="1054"/>
    </row>
    <row r="307" spans="1:5" s="886" customFormat="1" ht="15" x14ac:dyDescent="0.25">
      <c r="A307" s="536" t="s">
        <v>222</v>
      </c>
      <c r="B307" s="536" t="s">
        <v>3</v>
      </c>
      <c r="C307" s="536">
        <v>50.4</v>
      </c>
      <c r="D307" s="537">
        <v>0</v>
      </c>
      <c r="E307" s="1054"/>
    </row>
    <row r="308" spans="1:5" s="886" customFormat="1" ht="15" x14ac:dyDescent="0.25">
      <c r="A308" s="536" t="s">
        <v>223</v>
      </c>
      <c r="B308" s="536" t="s">
        <v>3</v>
      </c>
      <c r="C308" s="536">
        <v>18.899999999999999</v>
      </c>
      <c r="D308" s="537">
        <v>96.1</v>
      </c>
      <c r="E308" s="1054"/>
    </row>
    <row r="309" spans="1:5" s="886" customFormat="1" ht="15" x14ac:dyDescent="0.25">
      <c r="A309" s="536" t="s">
        <v>224</v>
      </c>
      <c r="B309" s="536" t="s">
        <v>3</v>
      </c>
      <c r="C309" s="536">
        <v>9.76</v>
      </c>
      <c r="D309" s="537">
        <v>106</v>
      </c>
      <c r="E309" s="1054"/>
    </row>
    <row r="310" spans="1:5" s="886" customFormat="1" ht="15" x14ac:dyDescent="0.25">
      <c r="A310" s="536" t="s">
        <v>225</v>
      </c>
      <c r="B310" s="536" t="s">
        <v>3</v>
      </c>
      <c r="C310" s="536">
        <v>14.6</v>
      </c>
      <c r="D310" s="537">
        <v>0</v>
      </c>
      <c r="E310" s="1069"/>
    </row>
    <row r="311" spans="1:5" s="886" customFormat="1" ht="15" x14ac:dyDescent="0.25">
      <c r="A311" s="536" t="s">
        <v>514</v>
      </c>
      <c r="B311" s="536" t="s">
        <v>3</v>
      </c>
      <c r="C311" s="536">
        <v>47.3</v>
      </c>
      <c r="D311" s="537">
        <v>63.1</v>
      </c>
      <c r="E311" s="1054"/>
    </row>
    <row r="312" spans="1:5" s="886" customFormat="1" ht="15" x14ac:dyDescent="0.25">
      <c r="A312" s="536" t="s">
        <v>226</v>
      </c>
      <c r="B312" s="536" t="s">
        <v>3</v>
      </c>
      <c r="C312" s="536">
        <v>40.200000000000003</v>
      </c>
      <c r="D312" s="537">
        <v>73.3</v>
      </c>
      <c r="E312" s="1054"/>
    </row>
    <row r="313" spans="1:5" s="886" customFormat="1" ht="15" x14ac:dyDescent="0.25">
      <c r="A313" s="1977" t="s">
        <v>1078</v>
      </c>
      <c r="B313" s="1977" t="s">
        <v>3</v>
      </c>
      <c r="C313" s="1977">
        <v>15.6</v>
      </c>
      <c r="D313" s="2038">
        <v>0</v>
      </c>
      <c r="E313" s="1054"/>
    </row>
    <row r="314" spans="1:5" s="886" customFormat="1" ht="15" x14ac:dyDescent="0.25">
      <c r="A314" s="2014"/>
      <c r="B314" s="2014"/>
      <c r="C314" s="2014"/>
      <c r="D314" s="2015"/>
      <c r="E314" s="1054"/>
    </row>
    <row r="315" spans="1:5" s="886" customFormat="1" ht="15" x14ac:dyDescent="0.25">
      <c r="A315" s="2014"/>
      <c r="B315" s="2014"/>
      <c r="C315" s="2014"/>
      <c r="D315" s="2015"/>
      <c r="E315" s="1054"/>
    </row>
    <row r="316" spans="1:5" s="886" customFormat="1" ht="15" x14ac:dyDescent="0.25">
      <c r="A316" s="2014"/>
      <c r="B316" s="2014"/>
      <c r="C316" s="2014"/>
      <c r="D316" s="2015"/>
      <c r="E316" s="1054"/>
    </row>
    <row r="317" spans="1:5" s="886" customFormat="1" ht="15" x14ac:dyDescent="0.25">
      <c r="A317" s="2014"/>
      <c r="B317" s="2014"/>
      <c r="C317" s="2014"/>
      <c r="D317" s="2015"/>
      <c r="E317" s="1054"/>
    </row>
    <row r="318" spans="1:5" s="886" customFormat="1" ht="15" x14ac:dyDescent="0.25">
      <c r="A318" s="2014"/>
      <c r="B318" s="2014"/>
      <c r="C318" s="2014"/>
      <c r="D318" s="2015"/>
      <c r="E318" s="1054"/>
    </row>
    <row r="319" spans="1:5" s="886" customFormat="1" ht="15" x14ac:dyDescent="0.25">
      <c r="A319" s="2014"/>
      <c r="B319" s="2014"/>
      <c r="C319" s="2014"/>
      <c r="D319" s="2015"/>
      <c r="E319" s="1054"/>
    </row>
    <row r="320" spans="1:5" s="886" customFormat="1" ht="15" x14ac:dyDescent="0.25">
      <c r="A320" s="2014"/>
      <c r="B320" s="2014"/>
      <c r="C320" s="2014"/>
      <c r="D320" s="2015"/>
      <c r="E320" s="1054"/>
    </row>
    <row r="321" spans="1:4" s="886" customFormat="1" ht="15" x14ac:dyDescent="0.25">
      <c r="A321" s="2014"/>
      <c r="B321" s="2014"/>
      <c r="C321" s="2014"/>
      <c r="D321" s="2015"/>
    </row>
    <row r="322" spans="1:4" s="886" customFormat="1" ht="15" x14ac:dyDescent="0.25">
      <c r="A322" s="2014"/>
      <c r="B322" s="2014"/>
      <c r="C322" s="2014"/>
      <c r="D322" s="2015"/>
    </row>
    <row r="323" spans="1:4" s="886" customFormat="1" ht="15" x14ac:dyDescent="0.25">
      <c r="A323" s="2014"/>
      <c r="B323" s="2014"/>
      <c r="C323" s="2014"/>
      <c r="D323" s="2015"/>
    </row>
    <row r="324" spans="1:4" s="886" customFormat="1" ht="15" x14ac:dyDescent="0.25">
      <c r="A324" s="2014"/>
      <c r="B324" s="2014"/>
      <c r="C324" s="2014"/>
      <c r="D324" s="2015"/>
    </row>
    <row r="325" spans="1:4" s="886" customFormat="1" ht="15" x14ac:dyDescent="0.25">
      <c r="A325" s="2014"/>
      <c r="B325" s="2014"/>
      <c r="C325" s="2014"/>
      <c r="D325" s="2015"/>
    </row>
    <row r="326" spans="1:4" s="886" customFormat="1" ht="15" x14ac:dyDescent="0.25">
      <c r="A326" s="2014"/>
      <c r="B326" s="2014"/>
      <c r="C326" s="2014"/>
      <c r="D326" s="2015"/>
    </row>
    <row r="327" spans="1:4" s="886" customFormat="1" ht="15" x14ac:dyDescent="0.25">
      <c r="A327" s="2014"/>
      <c r="B327" s="2014"/>
      <c r="C327" s="2014"/>
      <c r="D327" s="2015"/>
    </row>
    <row r="328" spans="1:4" s="886" customFormat="1" ht="15" x14ac:dyDescent="0.25">
      <c r="A328" s="2014"/>
      <c r="B328" s="2014"/>
      <c r="C328" s="2014"/>
      <c r="D328" s="2015"/>
    </row>
    <row r="329" spans="1:4" s="886" customFormat="1" ht="15" x14ac:dyDescent="0.25">
      <c r="A329" s="2014"/>
      <c r="B329" s="2014"/>
      <c r="C329" s="2014"/>
      <c r="D329" s="2015"/>
    </row>
    <row r="330" spans="1:4" s="886" customFormat="1" ht="15" x14ac:dyDescent="0.25">
      <c r="A330" s="2014"/>
      <c r="B330" s="2014"/>
      <c r="C330" s="2014"/>
      <c r="D330" s="2015"/>
    </row>
    <row r="331" spans="1:4" s="886" customFormat="1" ht="15" x14ac:dyDescent="0.25">
      <c r="A331" s="2014"/>
      <c r="B331" s="2014"/>
      <c r="C331" s="2014"/>
      <c r="D331" s="2015"/>
    </row>
    <row r="332" spans="1:4" s="886" customFormat="1" ht="15" x14ac:dyDescent="0.25">
      <c r="A332" s="2014"/>
      <c r="B332" s="2014"/>
      <c r="C332" s="2014"/>
      <c r="D332" s="2015"/>
    </row>
    <row r="333" spans="1:4" s="886" customFormat="1" ht="15" x14ac:dyDescent="0.25">
      <c r="A333" s="2014"/>
      <c r="B333" s="2014"/>
      <c r="C333" s="2014"/>
      <c r="D333" s="2015"/>
    </row>
    <row r="334" spans="1:4" s="886" customFormat="1" ht="15" x14ac:dyDescent="0.25">
      <c r="A334" s="2014"/>
      <c r="B334" s="2014"/>
      <c r="C334" s="2014"/>
      <c r="D334" s="2015"/>
    </row>
    <row r="335" spans="1:4" s="886" customFormat="1" ht="15" x14ac:dyDescent="0.25">
      <c r="A335" s="2014"/>
      <c r="B335" s="2014"/>
      <c r="C335" s="2014"/>
      <c r="D335" s="2015"/>
    </row>
    <row r="336" spans="1:4" s="886" customFormat="1" ht="15" x14ac:dyDescent="0.25">
      <c r="A336" s="2014"/>
      <c r="B336" s="2014"/>
      <c r="C336" s="2014"/>
      <c r="D336" s="2015"/>
    </row>
    <row r="337" spans="1:4" s="886" customFormat="1" ht="15" x14ac:dyDescent="0.25">
      <c r="A337" s="2014"/>
      <c r="B337" s="2014"/>
      <c r="C337" s="2014"/>
      <c r="D337" s="2015"/>
    </row>
    <row r="338" spans="1:4" s="886" customFormat="1" ht="15" x14ac:dyDescent="0.25">
      <c r="A338" s="2014"/>
      <c r="B338" s="2014"/>
      <c r="C338" s="2014"/>
      <c r="D338" s="2015"/>
    </row>
    <row r="339" spans="1:4" s="886" customFormat="1" ht="15" x14ac:dyDescent="0.25">
      <c r="A339" s="2014"/>
      <c r="B339" s="2014"/>
      <c r="C339" s="2014"/>
      <c r="D339" s="2015"/>
    </row>
    <row r="340" spans="1:4" s="886" customFormat="1" ht="15" x14ac:dyDescent="0.25">
      <c r="A340" s="2014"/>
      <c r="B340" s="2014"/>
      <c r="C340" s="2014"/>
      <c r="D340" s="2015"/>
    </row>
    <row r="341" spans="1:4" s="886" customFormat="1" ht="15" x14ac:dyDescent="0.25">
      <c r="A341" s="2014"/>
      <c r="B341" s="2014"/>
      <c r="C341" s="2014"/>
      <c r="D341" s="2015"/>
    </row>
    <row r="342" spans="1:4" s="886" customFormat="1" ht="15" x14ac:dyDescent="0.25">
      <c r="A342" s="2014"/>
      <c r="B342" s="2014"/>
      <c r="C342" s="2014"/>
      <c r="D342" s="2015"/>
    </row>
    <row r="343" spans="1:4" s="886" customFormat="1" ht="15" x14ac:dyDescent="0.25">
      <c r="A343" s="2014"/>
      <c r="B343" s="2014"/>
      <c r="C343" s="2014"/>
      <c r="D343" s="2015"/>
    </row>
    <row r="344" spans="1:4" s="886" customFormat="1" ht="15" x14ac:dyDescent="0.25">
      <c r="A344" s="2014"/>
      <c r="B344" s="2014"/>
      <c r="C344" s="2014"/>
      <c r="D344" s="2015"/>
    </row>
    <row r="345" spans="1:4" s="886" customFormat="1" ht="15" x14ac:dyDescent="0.25">
      <c r="A345" s="2014"/>
      <c r="B345" s="2014"/>
      <c r="C345" s="2014"/>
      <c r="D345" s="2015"/>
    </row>
    <row r="346" spans="1:4" s="886" customFormat="1" ht="15" x14ac:dyDescent="0.25">
      <c r="A346" s="2014"/>
      <c r="B346" s="2014"/>
      <c r="C346" s="2014"/>
      <c r="D346" s="2015"/>
    </row>
    <row r="347" spans="1:4" s="886" customFormat="1" ht="15" x14ac:dyDescent="0.25">
      <c r="A347" s="2014"/>
      <c r="B347" s="2014"/>
      <c r="C347" s="2014"/>
      <c r="D347" s="2015"/>
    </row>
    <row r="348" spans="1:4" s="886" customFormat="1" ht="15" hidden="1" customHeight="1" x14ac:dyDescent="0.25">
      <c r="A348" s="2014"/>
      <c r="B348" s="2014"/>
      <c r="C348" s="2014"/>
      <c r="D348" s="2015"/>
    </row>
    <row r="349" spans="1:4" s="886" customFormat="1" ht="15" hidden="1" customHeight="1" x14ac:dyDescent="0.25">
      <c r="A349" s="2014"/>
      <c r="B349" s="2014"/>
      <c r="C349" s="2014"/>
      <c r="D349" s="2015"/>
    </row>
    <row r="350" spans="1:4" s="886" customFormat="1" ht="15" hidden="1" customHeight="1" x14ac:dyDescent="0.25">
      <c r="A350" s="2014"/>
      <c r="B350" s="2014"/>
      <c r="C350" s="2014"/>
      <c r="D350" s="2015"/>
    </row>
    <row r="351" spans="1:4" s="886" customFormat="1" ht="15" hidden="1" customHeight="1" x14ac:dyDescent="0.25">
      <c r="A351" s="2014"/>
      <c r="B351" s="2014"/>
      <c r="C351" s="2014"/>
      <c r="D351" s="2015"/>
    </row>
    <row r="352" spans="1:4" s="886" customFormat="1" ht="15" hidden="1" customHeight="1" x14ac:dyDescent="0.25">
      <c r="A352" s="2014"/>
      <c r="B352" s="2014"/>
      <c r="C352" s="2014"/>
      <c r="D352" s="2015"/>
    </row>
    <row r="353" spans="1:4" s="886" customFormat="1" ht="15" hidden="1" customHeight="1" x14ac:dyDescent="0.25">
      <c r="A353" s="2014"/>
      <c r="B353" s="2014"/>
      <c r="C353" s="2014"/>
      <c r="D353" s="2015"/>
    </row>
    <row r="354" spans="1:4" s="886" customFormat="1" ht="15" hidden="1" customHeight="1" x14ac:dyDescent="0.25">
      <c r="A354" s="2014"/>
      <c r="B354" s="2014"/>
      <c r="C354" s="2014"/>
      <c r="D354" s="2015"/>
    </row>
    <row r="355" spans="1:4" s="886" customFormat="1" ht="15" hidden="1" customHeight="1" x14ac:dyDescent="0.25">
      <c r="A355" s="2014"/>
      <c r="B355" s="2014"/>
      <c r="C355" s="2014"/>
      <c r="D355" s="2015"/>
    </row>
    <row r="356" spans="1:4" s="886" customFormat="1" ht="15" hidden="1" customHeight="1" x14ac:dyDescent="0.25">
      <c r="A356" s="2014"/>
      <c r="B356" s="2014"/>
      <c r="C356" s="2014"/>
      <c r="D356" s="2015"/>
    </row>
    <row r="357" spans="1:4" s="886" customFormat="1" ht="15" hidden="1" customHeight="1" x14ac:dyDescent="0.25">
      <c r="A357" s="2014"/>
      <c r="B357" s="2014"/>
      <c r="C357" s="2014"/>
      <c r="D357" s="2015"/>
    </row>
    <row r="358" spans="1:4" s="886" customFormat="1" ht="15" hidden="1" customHeight="1" x14ac:dyDescent="0.25">
      <c r="A358" s="2014"/>
      <c r="B358" s="2014"/>
      <c r="C358" s="2014"/>
      <c r="D358" s="2015"/>
    </row>
    <row r="359" spans="1:4" s="886" customFormat="1" ht="15" hidden="1" customHeight="1" x14ac:dyDescent="0.25">
      <c r="A359" s="2014"/>
      <c r="B359" s="2014"/>
      <c r="C359" s="2014"/>
      <c r="D359" s="2015"/>
    </row>
    <row r="360" spans="1:4" s="886" customFormat="1" ht="15" hidden="1" customHeight="1" x14ac:dyDescent="0.25">
      <c r="A360" s="2014"/>
      <c r="B360" s="2014"/>
      <c r="C360" s="2014"/>
      <c r="D360" s="2015"/>
    </row>
    <row r="361" spans="1:4" s="886" customFormat="1" ht="15" hidden="1" customHeight="1" x14ac:dyDescent="0.25">
      <c r="A361" s="2014"/>
      <c r="B361" s="2014"/>
      <c r="C361" s="2014"/>
      <c r="D361" s="2015"/>
    </row>
    <row r="362" spans="1:4" s="886" customFormat="1" ht="15" hidden="1" customHeight="1" x14ac:dyDescent="0.25">
      <c r="A362" s="2014"/>
      <c r="B362" s="2014"/>
      <c r="C362" s="2014"/>
      <c r="D362" s="2015"/>
    </row>
    <row r="363" spans="1:4" s="886" customFormat="1" ht="15" hidden="1" customHeight="1" x14ac:dyDescent="0.25">
      <c r="A363" s="2014"/>
      <c r="B363" s="2014"/>
      <c r="C363" s="2014"/>
      <c r="D363" s="2015"/>
    </row>
    <row r="364" spans="1:4" s="886" customFormat="1" ht="15" hidden="1" customHeight="1" x14ac:dyDescent="0.25">
      <c r="A364" s="2014"/>
      <c r="B364" s="2014"/>
      <c r="C364" s="2014"/>
      <c r="D364" s="2015"/>
    </row>
    <row r="365" spans="1:4" s="886" customFormat="1" ht="15" hidden="1" customHeight="1" x14ac:dyDescent="0.25">
      <c r="A365" s="2014"/>
      <c r="B365" s="2014"/>
      <c r="C365" s="2014"/>
      <c r="D365" s="2015"/>
    </row>
    <row r="366" spans="1:4" s="886" customFormat="1" ht="15" hidden="1" customHeight="1" x14ac:dyDescent="0.25">
      <c r="A366" s="2014"/>
      <c r="B366" s="2014"/>
      <c r="C366" s="2014"/>
      <c r="D366" s="2015"/>
    </row>
    <row r="367" spans="1:4" s="886" customFormat="1" ht="15" hidden="1" customHeight="1" x14ac:dyDescent="0.25">
      <c r="A367" s="2014"/>
      <c r="B367" s="2014"/>
      <c r="C367" s="2014"/>
      <c r="D367" s="2015"/>
    </row>
    <row r="368" spans="1:4" s="886" customFormat="1" ht="15" hidden="1" customHeight="1" x14ac:dyDescent="0.25">
      <c r="A368" s="2014"/>
      <c r="B368" s="2014"/>
      <c r="C368" s="2014"/>
      <c r="D368" s="2015"/>
    </row>
    <row r="369" spans="1:4" s="886" customFormat="1" ht="15" hidden="1" customHeight="1" x14ac:dyDescent="0.25">
      <c r="A369" s="2014"/>
      <c r="B369" s="2014"/>
      <c r="C369" s="2014"/>
      <c r="D369" s="2015"/>
    </row>
    <row r="370" spans="1:4" s="886" customFormat="1" ht="15" hidden="1" customHeight="1" x14ac:dyDescent="0.25">
      <c r="A370" s="2014"/>
      <c r="B370" s="2014"/>
      <c r="C370" s="2014"/>
      <c r="D370" s="2015"/>
    </row>
    <row r="371" spans="1:4" s="886" customFormat="1" ht="15" hidden="1" customHeight="1" x14ac:dyDescent="0.25">
      <c r="A371" s="2014"/>
      <c r="B371" s="2014"/>
      <c r="C371" s="2014"/>
      <c r="D371" s="2015"/>
    </row>
    <row r="372" spans="1:4" s="886" customFormat="1" ht="15" hidden="1" customHeight="1" x14ac:dyDescent="0.25">
      <c r="A372" s="2014"/>
      <c r="B372" s="2014"/>
      <c r="C372" s="2014"/>
      <c r="D372" s="2015"/>
    </row>
    <row r="373" spans="1:4" s="886" customFormat="1" ht="15" hidden="1" customHeight="1" x14ac:dyDescent="0.25">
      <c r="A373" s="2014"/>
      <c r="B373" s="2014"/>
      <c r="C373" s="2014"/>
      <c r="D373" s="2015"/>
    </row>
    <row r="374" spans="1:4" s="886" customFormat="1" ht="15" hidden="1" customHeight="1" x14ac:dyDescent="0.25">
      <c r="A374" s="2014"/>
      <c r="B374" s="2014"/>
      <c r="C374" s="2014"/>
      <c r="D374" s="2015"/>
    </row>
    <row r="375" spans="1:4" s="886" customFormat="1" ht="15" hidden="1" customHeight="1" x14ac:dyDescent="0.25">
      <c r="A375" s="2014"/>
      <c r="B375" s="2014"/>
      <c r="C375" s="2014"/>
      <c r="D375" s="2015"/>
    </row>
    <row r="376" spans="1:4" s="886" customFormat="1" ht="15" hidden="1" customHeight="1" x14ac:dyDescent="0.25">
      <c r="A376" s="2014"/>
      <c r="B376" s="2014"/>
      <c r="C376" s="2014"/>
      <c r="D376" s="2015"/>
    </row>
    <row r="377" spans="1:4" s="886" customFormat="1" ht="15" hidden="1" customHeight="1" x14ac:dyDescent="0.25">
      <c r="A377" s="2014"/>
      <c r="B377" s="2014"/>
      <c r="C377" s="2014"/>
      <c r="D377" s="2015"/>
    </row>
    <row r="378" spans="1:4" s="886" customFormat="1" ht="15" hidden="1" customHeight="1" x14ac:dyDescent="0.25">
      <c r="A378" s="2014"/>
      <c r="B378" s="2014"/>
      <c r="C378" s="2014"/>
      <c r="D378" s="2015"/>
    </row>
    <row r="379" spans="1:4" s="886" customFormat="1" ht="15" hidden="1" customHeight="1" x14ac:dyDescent="0.25">
      <c r="A379" s="2014"/>
      <c r="B379" s="2014"/>
      <c r="C379" s="2014"/>
      <c r="D379" s="2015"/>
    </row>
    <row r="380" spans="1:4" s="886" customFormat="1" ht="15" hidden="1" customHeight="1" x14ac:dyDescent="0.25">
      <c r="A380" s="2014"/>
      <c r="B380" s="2014"/>
      <c r="C380" s="2014"/>
      <c r="D380" s="2015"/>
    </row>
    <row r="381" spans="1:4" s="886" customFormat="1" ht="15" hidden="1" customHeight="1" x14ac:dyDescent="0.25">
      <c r="A381" s="2014"/>
      <c r="B381" s="2014"/>
      <c r="C381" s="2014"/>
      <c r="D381" s="2015"/>
    </row>
    <row r="382" spans="1:4" s="886" customFormat="1" ht="15" hidden="1" customHeight="1" x14ac:dyDescent="0.25">
      <c r="A382" s="2014"/>
      <c r="B382" s="2014"/>
      <c r="C382" s="2014"/>
      <c r="D382" s="2015"/>
    </row>
    <row r="383" spans="1:4" s="886" customFormat="1" ht="15" hidden="1" customHeight="1" x14ac:dyDescent="0.25">
      <c r="A383" s="2014"/>
      <c r="B383" s="2014"/>
      <c r="C383" s="2014"/>
      <c r="D383" s="2015"/>
    </row>
    <row r="384" spans="1:4" s="886" customFormat="1" ht="15" hidden="1" customHeight="1" x14ac:dyDescent="0.25">
      <c r="A384" s="2014"/>
      <c r="B384" s="2014"/>
      <c r="C384" s="2014"/>
      <c r="D384" s="2015"/>
    </row>
    <row r="385" spans="1:4" s="886" customFormat="1" ht="15" hidden="1" customHeight="1" x14ac:dyDescent="0.25">
      <c r="A385" s="2014"/>
      <c r="B385" s="2014"/>
      <c r="C385" s="2014"/>
      <c r="D385" s="2015"/>
    </row>
    <row r="386" spans="1:4" s="886" customFormat="1" ht="15" hidden="1" customHeight="1" x14ac:dyDescent="0.25">
      <c r="A386" s="2014"/>
      <c r="B386" s="2014"/>
      <c r="C386" s="2014"/>
      <c r="D386" s="2015"/>
    </row>
    <row r="387" spans="1:4" s="886" customFormat="1" ht="15" hidden="1" customHeight="1" x14ac:dyDescent="0.25">
      <c r="A387" s="2014"/>
      <c r="B387" s="2014"/>
      <c r="C387" s="2014"/>
      <c r="D387" s="2015"/>
    </row>
    <row r="388" spans="1:4" s="886" customFormat="1" ht="15" hidden="1" customHeight="1" x14ac:dyDescent="0.25">
      <c r="A388" s="2014"/>
      <c r="B388" s="2014"/>
      <c r="C388" s="2014"/>
      <c r="D388" s="2015"/>
    </row>
    <row r="389" spans="1:4" s="886" customFormat="1" ht="15" hidden="1" customHeight="1" x14ac:dyDescent="0.25">
      <c r="A389" s="2014"/>
      <c r="B389" s="2014"/>
      <c r="C389" s="2014"/>
      <c r="D389" s="2015"/>
    </row>
    <row r="390" spans="1:4" s="886" customFormat="1" ht="15" hidden="1" customHeight="1" x14ac:dyDescent="0.25">
      <c r="A390" s="2014"/>
      <c r="B390" s="2014"/>
      <c r="C390" s="2014"/>
      <c r="D390" s="2015"/>
    </row>
    <row r="391" spans="1:4" s="886" customFormat="1" ht="15" hidden="1" customHeight="1" x14ac:dyDescent="0.25">
      <c r="A391" s="2014"/>
      <c r="B391" s="2014"/>
      <c r="C391" s="2014"/>
      <c r="D391" s="2015"/>
    </row>
    <row r="392" spans="1:4" s="886" customFormat="1" ht="15" hidden="1" customHeight="1" x14ac:dyDescent="0.25">
      <c r="A392" s="2014"/>
      <c r="B392" s="2014"/>
      <c r="C392" s="2014"/>
      <c r="D392" s="2015"/>
    </row>
    <row r="393" spans="1:4" s="886" customFormat="1" ht="15" hidden="1" customHeight="1" x14ac:dyDescent="0.25">
      <c r="A393" s="2014"/>
      <c r="B393" s="2014"/>
      <c r="C393" s="2014"/>
      <c r="D393" s="2015"/>
    </row>
    <row r="394" spans="1:4" s="886" customFormat="1" ht="15" hidden="1" customHeight="1" x14ac:dyDescent="0.25">
      <c r="A394" s="2014"/>
      <c r="B394" s="2014"/>
      <c r="C394" s="2014"/>
      <c r="D394" s="2015"/>
    </row>
    <row r="395" spans="1:4" s="886" customFormat="1" ht="15" hidden="1" customHeight="1" x14ac:dyDescent="0.25">
      <c r="A395" s="2014"/>
      <c r="B395" s="2014"/>
      <c r="C395" s="2014"/>
      <c r="D395" s="2015"/>
    </row>
    <row r="396" spans="1:4" s="886" customFormat="1" ht="15" hidden="1" customHeight="1" x14ac:dyDescent="0.25">
      <c r="A396" s="2014"/>
      <c r="B396" s="2014"/>
      <c r="C396" s="2014"/>
      <c r="D396" s="2015"/>
    </row>
    <row r="397" spans="1:4" s="886" customFormat="1" ht="15" hidden="1" customHeight="1" x14ac:dyDescent="0.25">
      <c r="A397" s="2014"/>
      <c r="B397" s="2014"/>
      <c r="C397" s="2014"/>
      <c r="D397" s="2015"/>
    </row>
    <row r="398" spans="1:4" s="886" customFormat="1" ht="15" hidden="1" customHeight="1" x14ac:dyDescent="0.25">
      <c r="A398" s="2014"/>
      <c r="B398" s="2014"/>
      <c r="C398" s="2014"/>
      <c r="D398" s="2015"/>
    </row>
    <row r="399" spans="1:4" s="886" customFormat="1" ht="15" hidden="1" customHeight="1" x14ac:dyDescent="0.25">
      <c r="A399" s="2014"/>
      <c r="B399" s="2014"/>
      <c r="C399" s="2014"/>
      <c r="D399" s="2015"/>
    </row>
    <row r="400" spans="1:4" s="886" customFormat="1" ht="15" hidden="1" customHeight="1" x14ac:dyDescent="0.25">
      <c r="A400" s="2014"/>
      <c r="B400" s="2014"/>
      <c r="C400" s="2014"/>
      <c r="D400" s="2015"/>
    </row>
    <row r="401" spans="1:4" s="886" customFormat="1" ht="15" hidden="1" customHeight="1" x14ac:dyDescent="0.25">
      <c r="A401" s="2014"/>
      <c r="B401" s="2014"/>
      <c r="C401" s="2014"/>
      <c r="D401" s="2015"/>
    </row>
    <row r="402" spans="1:4" s="886" customFormat="1" ht="15" hidden="1" customHeight="1" x14ac:dyDescent="0.25">
      <c r="A402" s="2014"/>
      <c r="B402" s="2014"/>
      <c r="C402" s="2014"/>
      <c r="D402" s="2015"/>
    </row>
    <row r="403" spans="1:4" s="886" customFormat="1" ht="15" hidden="1" customHeight="1" x14ac:dyDescent="0.25">
      <c r="A403" s="2014"/>
      <c r="B403" s="2014"/>
      <c r="C403" s="2014"/>
      <c r="D403" s="2015"/>
    </row>
    <row r="404" spans="1:4" s="886" customFormat="1" ht="15" hidden="1" customHeight="1" x14ac:dyDescent="0.25">
      <c r="A404" s="2014"/>
      <c r="B404" s="2014"/>
      <c r="C404" s="2014"/>
      <c r="D404" s="2015"/>
    </row>
    <row r="405" spans="1:4" s="886" customFormat="1" ht="15" hidden="1" customHeight="1" x14ac:dyDescent="0.25">
      <c r="A405" s="2014"/>
      <c r="B405" s="2014"/>
      <c r="C405" s="2014"/>
      <c r="D405" s="2015"/>
    </row>
    <row r="406" spans="1:4" s="886" customFormat="1" ht="15" hidden="1" customHeight="1" x14ac:dyDescent="0.25">
      <c r="A406" s="2014"/>
      <c r="B406" s="2014"/>
      <c r="C406" s="2014"/>
      <c r="D406" s="2015"/>
    </row>
    <row r="407" spans="1:4" s="886" customFormat="1" ht="15" hidden="1" customHeight="1" x14ac:dyDescent="0.25">
      <c r="A407" s="2014"/>
      <c r="B407" s="2014"/>
      <c r="C407" s="2014"/>
      <c r="D407" s="2015"/>
    </row>
    <row r="408" spans="1:4" s="886" customFormat="1" ht="15" hidden="1" customHeight="1" x14ac:dyDescent="0.25">
      <c r="A408" s="2014"/>
      <c r="B408" s="2014"/>
      <c r="C408" s="2014"/>
      <c r="D408" s="2015"/>
    </row>
    <row r="409" spans="1:4" s="886" customFormat="1" ht="15" hidden="1" customHeight="1" x14ac:dyDescent="0.25">
      <c r="A409" s="2014"/>
      <c r="B409" s="2014"/>
      <c r="C409" s="2014"/>
      <c r="D409" s="2015"/>
    </row>
    <row r="410" spans="1:4" s="886" customFormat="1" ht="15" hidden="1" customHeight="1" x14ac:dyDescent="0.25">
      <c r="A410" s="2014"/>
      <c r="B410" s="2014"/>
      <c r="C410" s="2014"/>
      <c r="D410" s="2015"/>
    </row>
    <row r="411" spans="1:4" s="886" customFormat="1" ht="15" hidden="1" customHeight="1" x14ac:dyDescent="0.25">
      <c r="A411" s="2014"/>
      <c r="B411" s="2014"/>
      <c r="C411" s="2014"/>
      <c r="D411" s="2015"/>
    </row>
    <row r="412" spans="1:4" s="886" customFormat="1" ht="15" hidden="1" customHeight="1" x14ac:dyDescent="0.25">
      <c r="A412" s="2014"/>
      <c r="B412" s="2014"/>
      <c r="C412" s="2014"/>
      <c r="D412" s="2015"/>
    </row>
    <row r="413" spans="1:4" s="886" customFormat="1" ht="15" hidden="1" customHeight="1" x14ac:dyDescent="0.25">
      <c r="A413" s="2014"/>
      <c r="B413" s="2014"/>
      <c r="C413" s="2014"/>
      <c r="D413" s="2015"/>
    </row>
    <row r="414" spans="1:4" s="886" customFormat="1" ht="15" hidden="1" customHeight="1" x14ac:dyDescent="0.25">
      <c r="A414" s="2014"/>
      <c r="B414" s="2014"/>
      <c r="C414" s="2014"/>
      <c r="D414" s="2015"/>
    </row>
    <row r="415" spans="1:4" s="886" customFormat="1" ht="15" hidden="1" customHeight="1" x14ac:dyDescent="0.25">
      <c r="A415" s="2014"/>
      <c r="B415" s="2014"/>
      <c r="C415" s="2014"/>
      <c r="D415" s="2015"/>
    </row>
    <row r="416" spans="1:4" s="886" customFormat="1" ht="15" hidden="1" customHeight="1" x14ac:dyDescent="0.25">
      <c r="A416" s="2014"/>
      <c r="B416" s="2014"/>
      <c r="C416" s="2014"/>
      <c r="D416" s="2015"/>
    </row>
    <row r="417" spans="1:4" s="886" customFormat="1" ht="15" hidden="1" customHeight="1" x14ac:dyDescent="0.25">
      <c r="A417" s="2014"/>
      <c r="B417" s="2014"/>
      <c r="C417" s="2014"/>
      <c r="D417" s="2015"/>
    </row>
    <row r="418" spans="1:4" s="886" customFormat="1" ht="15" hidden="1" customHeight="1" x14ac:dyDescent="0.25">
      <c r="A418" s="2014"/>
      <c r="B418" s="2014"/>
      <c r="C418" s="2014"/>
      <c r="D418" s="2015"/>
    </row>
    <row r="419" spans="1:4" s="886" customFormat="1" ht="15" hidden="1" customHeight="1" x14ac:dyDescent="0.25">
      <c r="A419" s="2014"/>
      <c r="B419" s="2014"/>
      <c r="C419" s="2014"/>
      <c r="D419" s="2015"/>
    </row>
    <row r="420" spans="1:4" s="886" customFormat="1" ht="15" hidden="1" customHeight="1" x14ac:dyDescent="0.25">
      <c r="A420" s="2014"/>
      <c r="B420" s="2014"/>
      <c r="C420" s="2014"/>
      <c r="D420" s="2015"/>
    </row>
    <row r="421" spans="1:4" s="886" customFormat="1" ht="15" hidden="1" customHeight="1" x14ac:dyDescent="0.25">
      <c r="A421" s="2014"/>
      <c r="B421" s="2014"/>
      <c r="C421" s="2014"/>
      <c r="D421" s="2015"/>
    </row>
    <row r="422" spans="1:4" s="886" customFormat="1" ht="15" hidden="1" customHeight="1" x14ac:dyDescent="0.25">
      <c r="A422" s="2014"/>
      <c r="B422" s="2014"/>
      <c r="C422" s="2014"/>
      <c r="D422" s="2015"/>
    </row>
    <row r="423" spans="1:4" s="886" customFormat="1" ht="15" hidden="1" customHeight="1" x14ac:dyDescent="0.25">
      <c r="A423" s="2014"/>
      <c r="B423" s="2014"/>
      <c r="C423" s="2014"/>
      <c r="D423" s="2015"/>
    </row>
    <row r="424" spans="1:4" s="886" customFormat="1" ht="15" hidden="1" customHeight="1" x14ac:dyDescent="0.25">
      <c r="A424" s="2014"/>
      <c r="B424" s="2014"/>
      <c r="C424" s="2014"/>
      <c r="D424" s="2015"/>
    </row>
    <row r="425" spans="1:4" s="886" customFormat="1" ht="15" hidden="1" customHeight="1" x14ac:dyDescent="0.25">
      <c r="A425" s="2014"/>
      <c r="B425" s="2014"/>
      <c r="C425" s="2014"/>
      <c r="D425" s="2015"/>
    </row>
    <row r="426" spans="1:4" s="886" customFormat="1" ht="15" hidden="1" customHeight="1" x14ac:dyDescent="0.25">
      <c r="A426" s="2014"/>
      <c r="B426" s="2014"/>
      <c r="C426" s="2014"/>
      <c r="D426" s="2015"/>
    </row>
    <row r="427" spans="1:4" s="886" customFormat="1" ht="15" hidden="1" customHeight="1" x14ac:dyDescent="0.25">
      <c r="A427" s="2014"/>
      <c r="B427" s="2014"/>
      <c r="C427" s="2014"/>
      <c r="D427" s="2015"/>
    </row>
    <row r="428" spans="1:4" s="886" customFormat="1" ht="15" hidden="1" customHeight="1" x14ac:dyDescent="0.25">
      <c r="A428" s="2014"/>
      <c r="B428" s="2014"/>
      <c r="C428" s="2014"/>
      <c r="D428" s="2015"/>
    </row>
    <row r="429" spans="1:4" s="886" customFormat="1" ht="15" hidden="1" customHeight="1" x14ac:dyDescent="0.25">
      <c r="A429" s="2014"/>
      <c r="B429" s="2014"/>
      <c r="C429" s="2014"/>
      <c r="D429" s="2015"/>
    </row>
    <row r="430" spans="1:4" s="886" customFormat="1" ht="15" hidden="1" customHeight="1" x14ac:dyDescent="0.25">
      <c r="A430" s="2014"/>
      <c r="B430" s="2014"/>
      <c r="C430" s="2014"/>
      <c r="D430" s="2015"/>
    </row>
    <row r="431" spans="1:4" s="886" customFormat="1" ht="15" hidden="1" customHeight="1" x14ac:dyDescent="0.25">
      <c r="A431" s="2014"/>
      <c r="B431" s="2014"/>
      <c r="C431" s="2014"/>
      <c r="D431" s="2015"/>
    </row>
    <row r="432" spans="1:4" s="886" customFormat="1" ht="15" hidden="1" customHeight="1" x14ac:dyDescent="0.25">
      <c r="A432" s="2014"/>
      <c r="B432" s="2014"/>
      <c r="C432" s="2014"/>
      <c r="D432" s="2015"/>
    </row>
    <row r="433" spans="1:4" s="886" customFormat="1" ht="15" hidden="1" customHeight="1" x14ac:dyDescent="0.25">
      <c r="A433" s="2014"/>
      <c r="B433" s="2014"/>
      <c r="C433" s="2014"/>
      <c r="D433" s="2015"/>
    </row>
    <row r="434" spans="1:4" s="886" customFormat="1" ht="15" hidden="1" customHeight="1" x14ac:dyDescent="0.25">
      <c r="A434" s="2014"/>
      <c r="B434" s="2014"/>
      <c r="C434" s="2014"/>
      <c r="D434" s="2015"/>
    </row>
    <row r="435" spans="1:4" s="886" customFormat="1" ht="15" hidden="1" customHeight="1" x14ac:dyDescent="0.25">
      <c r="A435" s="2014"/>
      <c r="B435" s="2014"/>
      <c r="C435" s="2014"/>
      <c r="D435" s="2015"/>
    </row>
    <row r="436" spans="1:4" s="886" customFormat="1" ht="15" hidden="1" customHeight="1" x14ac:dyDescent="0.25">
      <c r="A436" s="2014"/>
      <c r="B436" s="2014"/>
      <c r="C436" s="2014"/>
      <c r="D436" s="2015"/>
    </row>
    <row r="437" spans="1:4" s="886" customFormat="1" ht="15" hidden="1" customHeight="1" x14ac:dyDescent="0.25">
      <c r="A437" s="2014"/>
      <c r="B437" s="2014"/>
      <c r="C437" s="2014"/>
      <c r="D437" s="2015"/>
    </row>
    <row r="438" spans="1:4" s="886" customFormat="1" ht="15" hidden="1" customHeight="1" x14ac:dyDescent="0.25">
      <c r="A438" s="2014"/>
      <c r="B438" s="2014"/>
      <c r="C438" s="2014"/>
      <c r="D438" s="2015"/>
    </row>
    <row r="439" spans="1:4" s="886" customFormat="1" ht="15" hidden="1" customHeight="1" x14ac:dyDescent="0.25">
      <c r="A439" s="2014"/>
      <c r="B439" s="2014"/>
      <c r="C439" s="2014"/>
      <c r="D439" s="2015"/>
    </row>
    <row r="440" spans="1:4" s="886" customFormat="1" ht="15" hidden="1" customHeight="1" x14ac:dyDescent="0.25">
      <c r="A440" s="2014"/>
      <c r="B440" s="2014"/>
      <c r="C440" s="2014"/>
      <c r="D440" s="2015"/>
    </row>
    <row r="441" spans="1:4" s="886" customFormat="1" ht="15" hidden="1" customHeight="1" x14ac:dyDescent="0.25">
      <c r="A441" s="2014"/>
      <c r="B441" s="2014"/>
      <c r="C441" s="2014"/>
      <c r="D441" s="2015"/>
    </row>
    <row r="442" spans="1:4" s="886" customFormat="1" ht="15" hidden="1" customHeight="1" x14ac:dyDescent="0.25">
      <c r="A442" s="2014"/>
      <c r="B442" s="2014"/>
      <c r="C442" s="2014"/>
      <c r="D442" s="2015"/>
    </row>
    <row r="443" spans="1:4" s="886" customFormat="1" ht="15" hidden="1" customHeight="1" x14ac:dyDescent="0.25">
      <c r="A443" s="2014"/>
      <c r="B443" s="2014"/>
      <c r="C443" s="2014"/>
      <c r="D443" s="2015"/>
    </row>
    <row r="444" spans="1:4" s="886" customFormat="1" ht="15" hidden="1" customHeight="1" x14ac:dyDescent="0.25">
      <c r="A444" s="2014"/>
      <c r="B444" s="2014"/>
      <c r="C444" s="2014"/>
      <c r="D444" s="2015"/>
    </row>
    <row r="445" spans="1:4" s="886" customFormat="1" ht="15" hidden="1" customHeight="1" x14ac:dyDescent="0.25">
      <c r="A445" s="2014"/>
      <c r="B445" s="2014"/>
      <c r="C445" s="2014"/>
      <c r="D445" s="2015"/>
    </row>
    <row r="446" spans="1:4" s="886" customFormat="1" ht="15" hidden="1" customHeight="1" x14ac:dyDescent="0.25">
      <c r="A446" s="2014"/>
      <c r="B446" s="2014"/>
      <c r="C446" s="2014"/>
      <c r="D446" s="2015"/>
    </row>
    <row r="447" spans="1:4" s="886" customFormat="1" ht="15" hidden="1" customHeight="1" x14ac:dyDescent="0.25">
      <c r="A447" s="2014"/>
      <c r="B447" s="2014"/>
      <c r="C447" s="2014"/>
      <c r="D447" s="2015"/>
    </row>
    <row r="448" spans="1:4" s="886" customFormat="1" ht="15" hidden="1" customHeight="1" x14ac:dyDescent="0.25">
      <c r="A448" s="2014"/>
      <c r="B448" s="2014"/>
      <c r="C448" s="2014"/>
      <c r="D448" s="2015"/>
    </row>
    <row r="449" spans="1:4" s="886" customFormat="1" ht="15" hidden="1" customHeight="1" x14ac:dyDescent="0.25">
      <c r="A449" s="2014"/>
      <c r="B449" s="2014"/>
      <c r="C449" s="2014"/>
      <c r="D449" s="2015"/>
    </row>
    <row r="450" spans="1:4" s="886" customFormat="1" ht="15" hidden="1" customHeight="1" x14ac:dyDescent="0.25">
      <c r="A450" s="2014"/>
      <c r="B450" s="2014"/>
      <c r="C450" s="2014"/>
      <c r="D450" s="2015"/>
    </row>
    <row r="451" spans="1:4" s="886" customFormat="1" ht="15" hidden="1" customHeight="1" x14ac:dyDescent="0.25">
      <c r="A451" s="2014"/>
      <c r="B451" s="2014"/>
      <c r="C451" s="2014"/>
      <c r="D451" s="2015"/>
    </row>
    <row r="452" spans="1:4" s="886" customFormat="1" ht="15" hidden="1" customHeight="1" x14ac:dyDescent="0.25">
      <c r="A452" s="2014"/>
      <c r="B452" s="2014"/>
      <c r="C452" s="2014"/>
      <c r="D452" s="2015"/>
    </row>
    <row r="453" spans="1:4" s="886" customFormat="1" ht="15" hidden="1" customHeight="1" x14ac:dyDescent="0.25">
      <c r="A453" s="2014"/>
      <c r="B453" s="2014"/>
      <c r="C453" s="2014"/>
      <c r="D453" s="2015"/>
    </row>
    <row r="454" spans="1:4" s="886" customFormat="1" ht="15" hidden="1" customHeight="1" x14ac:dyDescent="0.25">
      <c r="A454" s="2014"/>
      <c r="B454" s="2014"/>
      <c r="C454" s="2014"/>
      <c r="D454" s="2015"/>
    </row>
    <row r="455" spans="1:4" s="886" customFormat="1" ht="15" hidden="1" customHeight="1" x14ac:dyDescent="0.25">
      <c r="A455" s="2014"/>
      <c r="B455" s="2014"/>
      <c r="C455" s="2014"/>
      <c r="D455" s="2015"/>
    </row>
    <row r="456" spans="1:4" s="886" customFormat="1" ht="15" hidden="1" customHeight="1" x14ac:dyDescent="0.25">
      <c r="A456" s="2014"/>
      <c r="B456" s="2014"/>
      <c r="C456" s="2014"/>
      <c r="D456" s="2015"/>
    </row>
    <row r="457" spans="1:4" s="886" customFormat="1" ht="15" hidden="1" customHeight="1" x14ac:dyDescent="0.25">
      <c r="A457" s="2014"/>
      <c r="B457" s="2014"/>
      <c r="C457" s="2014"/>
      <c r="D457" s="2015"/>
    </row>
    <row r="458" spans="1:4" s="886" customFormat="1" ht="15" hidden="1" customHeight="1" x14ac:dyDescent="0.25">
      <c r="A458" s="2014"/>
      <c r="B458" s="2014"/>
      <c r="C458" s="2014"/>
      <c r="D458" s="2015"/>
    </row>
    <row r="459" spans="1:4" s="886" customFormat="1" ht="15" hidden="1" customHeight="1" x14ac:dyDescent="0.25">
      <c r="A459" s="2014"/>
      <c r="B459" s="2014"/>
      <c r="C459" s="2014"/>
      <c r="D459" s="2015"/>
    </row>
    <row r="460" spans="1:4" s="886" customFormat="1" ht="15" hidden="1" customHeight="1" x14ac:dyDescent="0.25">
      <c r="A460" s="2014"/>
      <c r="B460" s="2014"/>
      <c r="C460" s="2014"/>
      <c r="D460" s="2015"/>
    </row>
    <row r="461" spans="1:4" s="886" customFormat="1" ht="15" hidden="1" customHeight="1" x14ac:dyDescent="0.25">
      <c r="A461" s="2014"/>
      <c r="B461" s="2014"/>
      <c r="C461" s="2014"/>
      <c r="D461" s="2015"/>
    </row>
    <row r="462" spans="1:4" s="886" customFormat="1" ht="15" hidden="1" customHeight="1" x14ac:dyDescent="0.25">
      <c r="A462" s="2014"/>
      <c r="B462" s="2014"/>
      <c r="C462" s="2014"/>
      <c r="D462" s="2015"/>
    </row>
    <row r="463" spans="1:4" s="886" customFormat="1" ht="15" hidden="1" customHeight="1" x14ac:dyDescent="0.25">
      <c r="A463" s="2014"/>
      <c r="B463" s="2014"/>
      <c r="C463" s="2014"/>
      <c r="D463" s="2015"/>
    </row>
    <row r="464" spans="1:4" s="886" customFormat="1" ht="15" hidden="1" customHeight="1" x14ac:dyDescent="0.25">
      <c r="A464" s="2014"/>
      <c r="B464" s="2014"/>
      <c r="C464" s="2014"/>
      <c r="D464" s="2015"/>
    </row>
    <row r="465" spans="1:4" s="886" customFormat="1" ht="15" hidden="1" customHeight="1" x14ac:dyDescent="0.25">
      <c r="A465" s="2014"/>
      <c r="B465" s="2014"/>
      <c r="C465" s="2014"/>
      <c r="D465" s="2015"/>
    </row>
    <row r="466" spans="1:4" s="886" customFormat="1" ht="15" hidden="1" customHeight="1" x14ac:dyDescent="0.25">
      <c r="A466" s="2014"/>
      <c r="B466" s="2014"/>
      <c r="C466" s="2014"/>
      <c r="D466" s="2015"/>
    </row>
    <row r="467" spans="1:4" s="886" customFormat="1" ht="15" hidden="1" customHeight="1" x14ac:dyDescent="0.25">
      <c r="A467" s="2014"/>
      <c r="B467" s="2014"/>
      <c r="C467" s="2014"/>
      <c r="D467" s="2015"/>
    </row>
    <row r="468" spans="1:4" s="886" customFormat="1" ht="15" hidden="1" customHeight="1" x14ac:dyDescent="0.25">
      <c r="A468" s="2014"/>
      <c r="B468" s="2014"/>
      <c r="C468" s="2014"/>
      <c r="D468" s="2015"/>
    </row>
    <row r="469" spans="1:4" s="886" customFormat="1" ht="15" hidden="1" customHeight="1" x14ac:dyDescent="0.25">
      <c r="A469" s="2014"/>
      <c r="B469" s="2014"/>
      <c r="C469" s="2014"/>
      <c r="D469" s="2015"/>
    </row>
    <row r="470" spans="1:4" s="886" customFormat="1" ht="15" hidden="1" customHeight="1" x14ac:dyDescent="0.25">
      <c r="A470" s="2014"/>
      <c r="B470" s="2014"/>
      <c r="C470" s="2014"/>
      <c r="D470" s="2015"/>
    </row>
    <row r="471" spans="1:4" s="886" customFormat="1" ht="15" hidden="1" customHeight="1" x14ac:dyDescent="0.25">
      <c r="A471" s="2014"/>
      <c r="B471" s="2014"/>
      <c r="C471" s="2014"/>
      <c r="D471" s="2015"/>
    </row>
    <row r="472" spans="1:4" s="886" customFormat="1" ht="15" hidden="1" customHeight="1" x14ac:dyDescent="0.25">
      <c r="A472" s="2014"/>
      <c r="B472" s="2014"/>
      <c r="C472" s="2014"/>
      <c r="D472" s="2015"/>
    </row>
    <row r="473" spans="1:4" s="886" customFormat="1" ht="15" hidden="1" customHeight="1" x14ac:dyDescent="0.25">
      <c r="A473" s="2014"/>
      <c r="B473" s="2014"/>
      <c r="C473" s="2014"/>
      <c r="D473" s="2015"/>
    </row>
    <row r="474" spans="1:4" s="886" customFormat="1" ht="15" hidden="1" customHeight="1" x14ac:dyDescent="0.25">
      <c r="A474" s="2014"/>
      <c r="B474" s="2014"/>
      <c r="C474" s="2014"/>
      <c r="D474" s="2015"/>
    </row>
    <row r="475" spans="1:4" s="886" customFormat="1" ht="15" hidden="1" customHeight="1" x14ac:dyDescent="0.25">
      <c r="A475" s="2014"/>
      <c r="B475" s="2014"/>
      <c r="C475" s="2014"/>
      <c r="D475" s="2015"/>
    </row>
    <row r="476" spans="1:4" s="886" customFormat="1" ht="15" hidden="1" customHeight="1" x14ac:dyDescent="0.25">
      <c r="A476" s="2014"/>
      <c r="B476" s="2014"/>
      <c r="C476" s="2014"/>
      <c r="D476" s="2015"/>
    </row>
    <row r="477" spans="1:4" s="886" customFormat="1" ht="15" hidden="1" customHeight="1" x14ac:dyDescent="0.25">
      <c r="A477" s="2014"/>
      <c r="B477" s="2014"/>
      <c r="C477" s="2014"/>
      <c r="D477" s="2015"/>
    </row>
    <row r="478" spans="1:4" s="886" customFormat="1" ht="15" hidden="1" customHeight="1" x14ac:dyDescent="0.25">
      <c r="A478" s="2014"/>
      <c r="B478" s="2014"/>
      <c r="C478" s="2014"/>
      <c r="D478" s="2015"/>
    </row>
    <row r="479" spans="1:4" s="886" customFormat="1" ht="15" hidden="1" customHeight="1" x14ac:dyDescent="0.25">
      <c r="A479" s="2014"/>
      <c r="B479" s="2014"/>
      <c r="C479" s="2014"/>
      <c r="D479" s="2015"/>
    </row>
    <row r="480" spans="1:4" s="886" customFormat="1" ht="15" hidden="1" customHeight="1" x14ac:dyDescent="0.25">
      <c r="A480" s="2014"/>
      <c r="B480" s="2014"/>
      <c r="C480" s="2014"/>
      <c r="D480" s="2015"/>
    </row>
    <row r="481" spans="1:87" ht="15" hidden="1" customHeight="1" x14ac:dyDescent="0.25">
      <c r="A481" s="2014"/>
      <c r="B481" s="2014"/>
      <c r="C481" s="2014"/>
      <c r="D481" s="2015"/>
      <c r="E481" s="886"/>
      <c r="F481" s="886"/>
      <c r="G481" s="886"/>
      <c r="H481" s="886"/>
      <c r="I481" s="886"/>
      <c r="J481" s="886"/>
      <c r="BD481" s="886"/>
      <c r="BE481" s="886"/>
      <c r="BF481" s="886"/>
      <c r="BG481" s="886"/>
      <c r="BH481" s="886"/>
      <c r="BI481" s="886"/>
      <c r="BJ481" s="886"/>
      <c r="BK481" s="886"/>
      <c r="BL481" s="886"/>
      <c r="BM481" s="886"/>
      <c r="BN481" s="886"/>
      <c r="BO481" s="886"/>
      <c r="BP481" s="886"/>
      <c r="BQ481" s="886"/>
      <c r="BR481" s="886"/>
      <c r="BS481" s="886"/>
      <c r="BT481" s="886"/>
      <c r="BU481" s="886"/>
      <c r="BV481" s="886"/>
      <c r="BW481" s="886"/>
      <c r="BX481" s="886"/>
      <c r="BY481" s="886"/>
      <c r="BZ481" s="886"/>
      <c r="CA481" s="886"/>
      <c r="CB481" s="886"/>
      <c r="CC481" s="886"/>
      <c r="CD481" s="886"/>
      <c r="CE481" s="886"/>
      <c r="CF481" s="886"/>
      <c r="CG481" s="886"/>
      <c r="CH481" s="886"/>
      <c r="CI481" s="886"/>
    </row>
    <row r="482" spans="1:87" ht="15" hidden="1" customHeight="1" x14ac:dyDescent="0.25">
      <c r="A482" s="2014"/>
      <c r="B482" s="2014"/>
      <c r="C482" s="2014"/>
      <c r="D482" s="2015"/>
      <c r="E482" s="886"/>
      <c r="F482" s="886"/>
      <c r="G482" s="886"/>
      <c r="H482" s="886"/>
      <c r="I482" s="886"/>
      <c r="J482" s="886"/>
      <c r="BD482" s="886"/>
      <c r="BE482" s="886"/>
      <c r="BF482" s="886"/>
      <c r="BG482" s="886"/>
      <c r="BH482" s="886"/>
      <c r="BI482" s="886"/>
      <c r="BJ482" s="886"/>
      <c r="BK482" s="886"/>
      <c r="BL482" s="886"/>
      <c r="BM482" s="886"/>
      <c r="BN482" s="886"/>
      <c r="BO482" s="886"/>
      <c r="BP482" s="886"/>
      <c r="BQ482" s="886"/>
      <c r="BR482" s="886"/>
      <c r="BS482" s="886"/>
      <c r="BT482" s="886"/>
      <c r="BU482" s="886"/>
      <c r="BV482" s="886"/>
      <c r="BW482" s="886"/>
      <c r="BX482" s="886"/>
      <c r="BY482" s="886"/>
      <c r="BZ482" s="886"/>
      <c r="CA482" s="886"/>
      <c r="CB482" s="886"/>
      <c r="CC482" s="886"/>
      <c r="CD482" s="886"/>
      <c r="CE482" s="886"/>
      <c r="CF482" s="886"/>
      <c r="CG482" s="886"/>
      <c r="CH482" s="886"/>
      <c r="CI482" s="886"/>
    </row>
    <row r="483" spans="1:87" ht="15" hidden="1" customHeight="1" x14ac:dyDescent="0.25">
      <c r="A483" s="2014"/>
      <c r="B483" s="2014"/>
      <c r="C483" s="2014"/>
      <c r="D483" s="2015"/>
      <c r="E483" s="886"/>
      <c r="F483" s="886"/>
      <c r="G483" s="886"/>
      <c r="H483" s="886"/>
      <c r="I483" s="886"/>
      <c r="J483" s="886"/>
      <c r="BD483" s="886"/>
      <c r="BE483" s="886"/>
      <c r="BF483" s="886"/>
      <c r="BG483" s="886"/>
      <c r="BH483" s="886"/>
      <c r="BI483" s="886"/>
      <c r="BJ483" s="886"/>
      <c r="BK483" s="886"/>
      <c r="BL483" s="886"/>
      <c r="BM483" s="886"/>
      <c r="BN483" s="886"/>
      <c r="BO483" s="886"/>
      <c r="BP483" s="886"/>
      <c r="BQ483" s="886"/>
      <c r="BR483" s="886"/>
      <c r="BS483" s="886"/>
      <c r="BT483" s="886"/>
      <c r="BU483" s="886"/>
      <c r="BV483" s="886"/>
      <c r="BW483" s="886"/>
      <c r="BX483" s="886"/>
      <c r="BY483" s="886"/>
      <c r="BZ483" s="886"/>
      <c r="CA483" s="886"/>
      <c r="CB483" s="886"/>
      <c r="CC483" s="886"/>
      <c r="CD483" s="886"/>
      <c r="CE483" s="886"/>
      <c r="CF483" s="886"/>
      <c r="CG483" s="886"/>
      <c r="CH483" s="886"/>
      <c r="CI483" s="886"/>
    </row>
    <row r="484" spans="1:87" ht="15" x14ac:dyDescent="0.25">
      <c r="A484" s="2016"/>
      <c r="B484" s="2016"/>
      <c r="C484" s="2016"/>
      <c r="D484" s="2017"/>
      <c r="E484" s="886"/>
      <c r="F484" s="886"/>
      <c r="G484" s="886"/>
      <c r="H484" s="886"/>
      <c r="I484" s="886"/>
      <c r="J484" s="886"/>
      <c r="BD484" s="886"/>
      <c r="BE484" s="886"/>
      <c r="BF484" s="886"/>
      <c r="BG484" s="886"/>
      <c r="BH484" s="886"/>
      <c r="BI484" s="886"/>
      <c r="BJ484" s="886"/>
      <c r="BK484" s="886"/>
      <c r="BL484" s="886"/>
      <c r="BM484" s="886"/>
      <c r="BN484" s="886"/>
      <c r="BO484" s="886"/>
      <c r="BP484" s="886"/>
      <c r="BQ484" s="886"/>
      <c r="BR484" s="886"/>
      <c r="BS484" s="886"/>
      <c r="BT484" s="886"/>
      <c r="BU484" s="886"/>
      <c r="BV484" s="886"/>
      <c r="BW484" s="886"/>
      <c r="BX484" s="886"/>
      <c r="BY484" s="886"/>
      <c r="BZ484" s="886"/>
      <c r="CA484" s="886"/>
      <c r="CB484" s="886"/>
      <c r="CC484" s="886"/>
      <c r="CD484" s="886"/>
      <c r="CE484" s="886"/>
      <c r="CF484" s="886"/>
      <c r="CG484" s="886"/>
      <c r="CH484" s="886"/>
      <c r="CI484" s="886"/>
    </row>
    <row r="485" spans="1:87" ht="15" x14ac:dyDescent="0.25">
      <c r="A485" s="889"/>
      <c r="B485" s="889"/>
      <c r="C485" s="889"/>
      <c r="D485" s="889"/>
      <c r="E485" s="886"/>
      <c r="F485" s="886"/>
      <c r="G485" s="886"/>
      <c r="H485" s="886"/>
      <c r="I485" s="886"/>
      <c r="J485" s="886"/>
      <c r="BD485" s="886"/>
      <c r="BE485" s="886"/>
      <c r="BF485" s="886"/>
      <c r="BG485" s="886"/>
      <c r="BH485" s="886"/>
      <c r="BI485" s="886"/>
      <c r="BJ485" s="886"/>
      <c r="BK485" s="886"/>
      <c r="BL485" s="886"/>
      <c r="BM485" s="886"/>
      <c r="BN485" s="886"/>
      <c r="BO485" s="886"/>
      <c r="BP485" s="886"/>
      <c r="BQ485" s="886"/>
      <c r="BR485" s="886"/>
      <c r="BS485" s="886"/>
      <c r="BT485" s="886"/>
      <c r="BU485" s="886"/>
      <c r="BV485" s="886"/>
      <c r="BW485" s="886"/>
      <c r="BX485" s="886"/>
      <c r="BY485" s="886"/>
      <c r="BZ485" s="886"/>
      <c r="CA485" s="886"/>
      <c r="CB485" s="886"/>
      <c r="CC485" s="886"/>
      <c r="CD485" s="886"/>
      <c r="CE485" s="886"/>
      <c r="CF485" s="886"/>
      <c r="CG485" s="886"/>
      <c r="CH485" s="886"/>
      <c r="CI485" s="886"/>
    </row>
    <row r="486" spans="1:87" ht="15" x14ac:dyDescent="0.25">
      <c r="D486" s="886"/>
      <c r="E486" s="886"/>
      <c r="F486" s="886"/>
      <c r="G486" s="886"/>
      <c r="H486" s="886"/>
      <c r="I486" s="886"/>
      <c r="J486" s="886"/>
      <c r="BD486" s="886"/>
      <c r="BE486" s="886"/>
      <c r="BF486" s="886"/>
      <c r="BG486" s="886"/>
      <c r="BH486" s="886"/>
      <c r="BI486" s="886"/>
      <c r="BJ486" s="886"/>
      <c r="BK486" s="886"/>
      <c r="BL486" s="886"/>
      <c r="BM486" s="886"/>
      <c r="BN486" s="886"/>
      <c r="BO486" s="886"/>
      <c r="BP486" s="886"/>
      <c r="BQ486" s="886"/>
      <c r="BR486" s="886"/>
      <c r="BS486" s="886"/>
      <c r="BT486" s="886"/>
      <c r="BU486" s="886"/>
      <c r="BV486" s="886"/>
      <c r="BW486" s="886"/>
      <c r="BX486" s="886"/>
      <c r="BY486" s="886"/>
      <c r="BZ486" s="886"/>
      <c r="CA486" s="886"/>
      <c r="CB486" s="886"/>
      <c r="CC486" s="886"/>
      <c r="CD486" s="886"/>
      <c r="CE486" s="886"/>
      <c r="CF486" s="886"/>
      <c r="CG486" s="886"/>
      <c r="CH486" s="886"/>
      <c r="CI486" s="886"/>
    </row>
    <row r="487" spans="1:87" thickBot="1" x14ac:dyDescent="0.3">
      <c r="D487" s="886"/>
      <c r="E487" s="886"/>
      <c r="F487" s="886"/>
      <c r="G487" s="886"/>
      <c r="H487" s="886"/>
      <c r="I487" s="886"/>
      <c r="J487" s="886"/>
      <c r="BD487" s="886"/>
      <c r="BE487" s="886"/>
      <c r="BF487" s="886"/>
      <c r="BG487" s="886"/>
      <c r="BH487" s="886"/>
      <c r="BI487" s="886"/>
      <c r="BJ487" s="886"/>
      <c r="BK487" s="886"/>
      <c r="BL487" s="886"/>
      <c r="BM487" s="886"/>
      <c r="BN487" s="886"/>
      <c r="BO487" s="886"/>
      <c r="BP487" s="886"/>
      <c r="BQ487" s="886"/>
      <c r="BR487" s="886"/>
      <c r="BS487" s="886"/>
      <c r="BT487" s="886"/>
      <c r="BU487" s="886"/>
      <c r="BV487" s="886"/>
      <c r="BW487" s="886"/>
      <c r="BX487" s="886"/>
      <c r="BY487" s="886"/>
      <c r="BZ487" s="886"/>
      <c r="CA487" s="886"/>
      <c r="CB487" s="886"/>
      <c r="CC487" s="886"/>
      <c r="CD487" s="886"/>
      <c r="CE487" s="886"/>
      <c r="CF487" s="886"/>
      <c r="CG487" s="886"/>
      <c r="CH487" s="886"/>
      <c r="CI487" s="886"/>
    </row>
    <row r="488" spans="1:87" ht="31.5" thickTop="1" thickBot="1" x14ac:dyDescent="0.3">
      <c r="A488" s="1070" t="s">
        <v>238</v>
      </c>
      <c r="B488" s="1071" t="s">
        <v>239</v>
      </c>
      <c r="C488" s="1072" t="s">
        <v>240</v>
      </c>
      <c r="E488" s="886"/>
      <c r="F488" s="886"/>
      <c r="G488" s="886"/>
      <c r="H488" s="886"/>
      <c r="I488" s="886"/>
      <c r="J488" s="886"/>
      <c r="BD488" s="886"/>
      <c r="BE488" s="886"/>
      <c r="BF488" s="886"/>
      <c r="BG488" s="886"/>
      <c r="BH488" s="886"/>
      <c r="BI488" s="886"/>
      <c r="BJ488" s="886"/>
      <c r="BK488" s="886"/>
      <c r="BL488" s="886"/>
      <c r="BM488" s="886"/>
      <c r="BN488" s="886"/>
      <c r="BO488" s="886"/>
      <c r="BP488" s="886"/>
      <c r="BQ488" s="886"/>
      <c r="BR488" s="886"/>
      <c r="BS488" s="886"/>
      <c r="BT488" s="886"/>
      <c r="BU488" s="886"/>
      <c r="BV488" s="886"/>
      <c r="BW488" s="886"/>
      <c r="BX488" s="886"/>
      <c r="BY488" s="886"/>
      <c r="BZ488" s="886"/>
      <c r="CA488" s="886"/>
      <c r="CB488" s="886"/>
      <c r="CC488" s="886"/>
      <c r="CD488" s="886"/>
      <c r="CE488" s="886"/>
      <c r="CF488" s="886"/>
      <c r="CG488" s="886"/>
      <c r="CH488" s="886"/>
      <c r="CI488" s="886"/>
    </row>
    <row r="489" spans="1:87" ht="22.5" thickTop="1" thickBot="1" x14ac:dyDescent="0.3">
      <c r="A489" s="1454" t="s">
        <v>253</v>
      </c>
      <c r="B489" s="1455"/>
      <c r="C489" s="1456"/>
      <c r="D489" s="886"/>
      <c r="E489" s="886"/>
      <c r="F489" s="886"/>
      <c r="G489" s="886"/>
      <c r="H489" s="886"/>
      <c r="I489" s="886"/>
      <c r="J489" s="886"/>
      <c r="BD489" s="886"/>
      <c r="BE489" s="886"/>
      <c r="BF489" s="886"/>
      <c r="BG489" s="886"/>
      <c r="BH489" s="886"/>
      <c r="BI489" s="886"/>
      <c r="BJ489" s="886"/>
      <c r="BK489" s="886"/>
      <c r="BL489" s="886"/>
      <c r="BM489" s="886"/>
      <c r="BN489" s="886"/>
      <c r="BO489" s="886"/>
      <c r="BP489" s="886"/>
      <c r="BQ489" s="886"/>
      <c r="BR489" s="886"/>
      <c r="BS489" s="886"/>
      <c r="BT489" s="886"/>
      <c r="BU489" s="886"/>
      <c r="BV489" s="886"/>
      <c r="BW489" s="886"/>
      <c r="BX489" s="886"/>
      <c r="BY489" s="886"/>
      <c r="BZ489" s="886"/>
      <c r="CA489" s="886"/>
      <c r="CB489" s="886"/>
      <c r="CC489" s="886"/>
      <c r="CD489" s="886"/>
      <c r="CE489" s="886"/>
      <c r="CF489" s="886"/>
      <c r="CG489" s="886"/>
      <c r="CH489" s="886"/>
      <c r="CI489" s="886"/>
    </row>
    <row r="490" spans="1:87" ht="15" x14ac:dyDescent="0.25">
      <c r="A490" s="696"/>
      <c r="B490" s="1073"/>
      <c r="C490" s="1074"/>
      <c r="D490" s="886"/>
      <c r="E490" s="886"/>
      <c r="F490" s="886"/>
      <c r="G490" s="886"/>
      <c r="H490" s="886"/>
      <c r="I490" s="886"/>
      <c r="J490" s="886"/>
      <c r="BD490" s="886"/>
      <c r="BE490" s="886"/>
      <c r="BF490" s="886"/>
      <c r="BG490" s="886"/>
      <c r="BH490" s="886"/>
      <c r="BI490" s="886"/>
      <c r="BJ490" s="886"/>
      <c r="BK490" s="886"/>
      <c r="BL490" s="886"/>
      <c r="BM490" s="886"/>
      <c r="BN490" s="886"/>
      <c r="BO490" s="886"/>
      <c r="BP490" s="886"/>
      <c r="BQ490" s="886"/>
      <c r="BR490" s="886"/>
      <c r="BS490" s="886"/>
      <c r="BT490" s="886"/>
      <c r="BU490" s="886"/>
      <c r="BV490" s="886"/>
      <c r="BW490" s="886"/>
      <c r="BX490" s="886"/>
      <c r="BY490" s="886"/>
      <c r="BZ490" s="886"/>
      <c r="CA490" s="886"/>
      <c r="CB490" s="886"/>
      <c r="CC490" s="886"/>
      <c r="CD490" s="886"/>
      <c r="CE490" s="886"/>
      <c r="CF490" s="886"/>
      <c r="CG490" s="886"/>
      <c r="CH490" s="886"/>
      <c r="CI490" s="886"/>
    </row>
    <row r="491" spans="1:87" ht="15" x14ac:dyDescent="0.25">
      <c r="A491" s="1075" t="s">
        <v>229</v>
      </c>
      <c r="B491" s="1076" t="s">
        <v>0</v>
      </c>
      <c r="C491" s="1077" t="s">
        <v>233</v>
      </c>
      <c r="D491" s="886"/>
      <c r="E491" s="886"/>
      <c r="F491" s="886"/>
      <c r="G491" s="886"/>
      <c r="H491" s="886"/>
      <c r="I491" s="886"/>
      <c r="J491" s="886"/>
      <c r="BD491" s="886"/>
      <c r="BE491" s="886"/>
      <c r="BF491" s="886"/>
      <c r="BG491" s="886"/>
      <c r="BH491" s="886"/>
      <c r="BI491" s="886"/>
      <c r="BJ491" s="886"/>
      <c r="BK491" s="886"/>
      <c r="BL491" s="886"/>
      <c r="BM491" s="886"/>
      <c r="BN491" s="886"/>
      <c r="BO491" s="886"/>
      <c r="BP491" s="886"/>
      <c r="BQ491" s="886"/>
      <c r="BR491" s="886"/>
      <c r="BS491" s="886"/>
      <c r="BT491" s="886"/>
      <c r="BU491" s="886"/>
      <c r="BV491" s="886"/>
      <c r="BW491" s="886"/>
      <c r="BX491" s="886"/>
      <c r="BY491" s="886"/>
      <c r="BZ491" s="886"/>
      <c r="CA491" s="886"/>
      <c r="CB491" s="886"/>
      <c r="CC491" s="886"/>
      <c r="CD491" s="886"/>
      <c r="CE491" s="886"/>
      <c r="CF491" s="886"/>
      <c r="CG491" s="886"/>
      <c r="CH491" s="886"/>
      <c r="CI491" s="886"/>
    </row>
    <row r="492" spans="1:87" ht="15" x14ac:dyDescent="0.25">
      <c r="A492" s="1978"/>
      <c r="B492" s="1979"/>
      <c r="C492" s="1980"/>
      <c r="D492" s="886"/>
      <c r="E492" s="886"/>
      <c r="F492" s="886"/>
      <c r="G492" s="886"/>
      <c r="H492" s="886"/>
      <c r="I492" s="886"/>
      <c r="J492" s="886"/>
      <c r="BD492" s="886"/>
      <c r="BE492" s="886"/>
      <c r="BF492" s="886"/>
      <c r="BG492" s="886"/>
      <c r="BH492" s="886"/>
      <c r="BI492" s="886"/>
      <c r="BJ492" s="886"/>
      <c r="BK492" s="886"/>
      <c r="BL492" s="886"/>
      <c r="BM492" s="886"/>
      <c r="BN492" s="886"/>
      <c r="BO492" s="886"/>
      <c r="BP492" s="886"/>
      <c r="BQ492" s="886"/>
      <c r="BR492" s="886"/>
      <c r="BS492" s="886"/>
      <c r="BT492" s="886"/>
      <c r="BU492" s="886"/>
      <c r="BV492" s="886"/>
      <c r="BW492" s="886"/>
      <c r="BX492" s="886"/>
      <c r="BY492" s="886"/>
      <c r="BZ492" s="886"/>
      <c r="CA492" s="886"/>
      <c r="CB492" s="886"/>
      <c r="CC492" s="886"/>
      <c r="CD492" s="886"/>
      <c r="CE492" s="886"/>
      <c r="CF492" s="886"/>
      <c r="CG492" s="886"/>
      <c r="CH492" s="886"/>
      <c r="CI492" s="886"/>
    </row>
    <row r="493" spans="1:87" ht="15" x14ac:dyDescent="0.25">
      <c r="A493" s="536" t="str">
        <f>CONCATENATE("stoom ",E493," bara")</f>
        <v>stoom 30 bara</v>
      </c>
      <c r="B493" s="536" t="s">
        <v>5</v>
      </c>
      <c r="C493" s="538">
        <f>1/0.9</f>
        <v>1.1111111111111112</v>
      </c>
      <c r="D493" s="2432" t="s">
        <v>1394</v>
      </c>
      <c r="E493" s="2437">
        <v>30</v>
      </c>
      <c r="F493" s="2433" t="s">
        <v>1395</v>
      </c>
      <c r="G493" s="886"/>
      <c r="H493" s="886"/>
      <c r="I493" s="886"/>
      <c r="J493" s="886"/>
      <c r="BD493" s="886"/>
      <c r="BE493" s="886"/>
      <c r="BF493" s="886"/>
      <c r="BG493" s="886"/>
      <c r="BH493" s="886"/>
      <c r="BI493" s="886"/>
      <c r="BJ493" s="886"/>
      <c r="BK493" s="886"/>
      <c r="BL493" s="886"/>
      <c r="BM493" s="886"/>
      <c r="BN493" s="886"/>
      <c r="BO493" s="886"/>
      <c r="BP493" s="886"/>
      <c r="BQ493" s="886"/>
      <c r="BR493" s="886"/>
      <c r="BS493" s="886"/>
      <c r="BT493" s="886"/>
      <c r="BU493" s="886"/>
      <c r="BV493" s="886"/>
      <c r="BW493" s="886"/>
      <c r="BX493" s="886"/>
      <c r="BY493" s="886"/>
      <c r="BZ493" s="886"/>
      <c r="CA493" s="886"/>
      <c r="CB493" s="886"/>
      <c r="CC493" s="886"/>
      <c r="CD493" s="886"/>
      <c r="CE493" s="886"/>
      <c r="CF493" s="886"/>
      <c r="CG493" s="886"/>
      <c r="CH493" s="886"/>
      <c r="CI493" s="886"/>
    </row>
    <row r="494" spans="1:87" ht="15" x14ac:dyDescent="0.25">
      <c r="A494" s="536" t="s">
        <v>230</v>
      </c>
      <c r="B494" s="536" t="s">
        <v>5</v>
      </c>
      <c r="C494" s="538">
        <f>1/0.85</f>
        <v>1.1764705882352942</v>
      </c>
      <c r="D494" s="2434"/>
      <c r="E494" s="1395"/>
      <c r="F494" s="1395"/>
      <c r="G494" s="886"/>
      <c r="H494" s="886"/>
      <c r="I494" s="886"/>
      <c r="J494" s="886"/>
      <c r="BD494" s="886"/>
      <c r="BE494" s="886"/>
      <c r="BF494" s="886"/>
      <c r="BG494" s="886"/>
      <c r="BH494" s="886"/>
      <c r="BI494" s="886"/>
      <c r="BJ494" s="886"/>
      <c r="BK494" s="886"/>
      <c r="BL494" s="886"/>
      <c r="BM494" s="886"/>
      <c r="BN494" s="886"/>
      <c r="BO494" s="886"/>
      <c r="BP494" s="886"/>
      <c r="BQ494" s="886"/>
      <c r="BR494" s="886"/>
      <c r="BS494" s="886"/>
      <c r="BT494" s="886"/>
      <c r="BU494" s="886"/>
      <c r="BV494" s="886"/>
      <c r="BW494" s="886"/>
      <c r="BX494" s="886"/>
      <c r="BY494" s="886"/>
      <c r="BZ494" s="886"/>
      <c r="CA494" s="886"/>
      <c r="CB494" s="886"/>
      <c r="CC494" s="886"/>
      <c r="CD494" s="886"/>
      <c r="CE494" s="886"/>
      <c r="CF494" s="886"/>
      <c r="CG494" s="886"/>
      <c r="CH494" s="886"/>
      <c r="CI494" s="886"/>
    </row>
    <row r="495" spans="1:87" ht="15" x14ac:dyDescent="0.25">
      <c r="A495" s="536" t="s">
        <v>231</v>
      </c>
      <c r="B495" s="536" t="s">
        <v>27</v>
      </c>
      <c r="C495" s="538">
        <v>9</v>
      </c>
      <c r="D495" s="2434"/>
      <c r="E495" s="1395"/>
      <c r="F495" s="1395"/>
      <c r="G495" s="886"/>
      <c r="H495" s="886"/>
      <c r="I495" s="886"/>
      <c r="J495" s="886"/>
      <c r="BD495" s="886"/>
      <c r="BE495" s="886"/>
      <c r="BF495" s="886"/>
      <c r="BG495" s="886"/>
      <c r="BH495" s="886"/>
      <c r="BI495" s="886"/>
      <c r="BJ495" s="886"/>
      <c r="BK495" s="886"/>
      <c r="BL495" s="886"/>
      <c r="BM495" s="886"/>
      <c r="BN495" s="886"/>
      <c r="BO495" s="886"/>
      <c r="BP495" s="886"/>
      <c r="BQ495" s="886"/>
      <c r="BR495" s="886"/>
      <c r="BS495" s="886"/>
      <c r="BT495" s="886"/>
      <c r="BU495" s="886"/>
      <c r="BV495" s="886"/>
      <c r="BW495" s="886"/>
      <c r="BX495" s="886"/>
      <c r="BY495" s="886"/>
      <c r="BZ495" s="886"/>
      <c r="CA495" s="886"/>
      <c r="CB495" s="886"/>
      <c r="CC495" s="886"/>
      <c r="CD495" s="886"/>
      <c r="CE495" s="886"/>
      <c r="CF495" s="886"/>
      <c r="CG495" s="886"/>
      <c r="CH495" s="886"/>
      <c r="CI495" s="886"/>
    </row>
    <row r="496" spans="1:87" ht="15" x14ac:dyDescent="0.25">
      <c r="A496" s="536" t="str">
        <f>CONCATENATE("perslucht-1 op ",E496," bara")</f>
        <v>perslucht-1 op 8 bara</v>
      </c>
      <c r="B496" s="1981" t="s">
        <v>29</v>
      </c>
      <c r="C496" s="538">
        <v>0.9</v>
      </c>
      <c r="D496" s="2432" t="s">
        <v>1394</v>
      </c>
      <c r="E496" s="2438">
        <f>IF(ISBLANK(I12),"p1",I12)</f>
        <v>8</v>
      </c>
      <c r="F496" s="2433" t="s">
        <v>1395</v>
      </c>
      <c r="G496" s="886"/>
      <c r="H496" s="886"/>
      <c r="I496" s="886"/>
      <c r="J496" s="886"/>
      <c r="BD496" s="886"/>
      <c r="BE496" s="886"/>
      <c r="BF496" s="886"/>
      <c r="BG496" s="886"/>
      <c r="BH496" s="886"/>
      <c r="BI496" s="886"/>
      <c r="BJ496" s="886"/>
      <c r="BK496" s="886"/>
      <c r="BL496" s="886"/>
      <c r="BM496" s="886"/>
      <c r="BN496" s="886"/>
      <c r="BO496" s="886"/>
      <c r="BP496" s="886"/>
      <c r="BQ496" s="886"/>
      <c r="BR496" s="886"/>
      <c r="BS496" s="886"/>
      <c r="BT496" s="886"/>
      <c r="BU496" s="886"/>
      <c r="BV496" s="886"/>
      <c r="BW496" s="886"/>
      <c r="BX496" s="886"/>
      <c r="BY496" s="886"/>
      <c r="BZ496" s="886"/>
      <c r="CA496" s="886"/>
      <c r="CB496" s="886"/>
      <c r="CC496" s="886"/>
      <c r="CD496" s="886"/>
      <c r="CE496" s="886"/>
      <c r="CF496" s="886"/>
      <c r="CG496" s="886"/>
      <c r="CH496" s="886"/>
      <c r="CI496" s="886"/>
    </row>
    <row r="497" spans="1:87" ht="15" x14ac:dyDescent="0.25">
      <c r="A497" s="536" t="str">
        <f>CONCATENATE("koelenergie-1 op ",E497," °C")</f>
        <v>koelenergie-1 op 6 °C</v>
      </c>
      <c r="B497" s="536" t="s">
        <v>5</v>
      </c>
      <c r="C497" s="538">
        <v>1</v>
      </c>
      <c r="D497" s="2432" t="s">
        <v>1396</v>
      </c>
      <c r="E497" s="2437">
        <v>6</v>
      </c>
      <c r="F497" s="2433" t="s">
        <v>1397</v>
      </c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">
        <v>232</v>
      </c>
      <c r="B498" s="536" t="s">
        <v>5</v>
      </c>
      <c r="C498" s="538">
        <v>1.1111111111111112</v>
      </c>
      <c r="D498" s="2434"/>
      <c r="E498" s="1005"/>
      <c r="F498" s="1395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">
        <v>1010</v>
      </c>
      <c r="B499" s="537" t="s">
        <v>5</v>
      </c>
      <c r="C499" s="1416">
        <v>1</v>
      </c>
      <c r="D499" s="2434"/>
      <c r="E499" s="1005"/>
      <c r="F499" s="1395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536" t="str">
        <f>CONCATENATE("perslucht-2 op ",E500," bara")</f>
        <v>perslucht-2 op 8 bara</v>
      </c>
      <c r="B500" s="1981" t="s">
        <v>29</v>
      </c>
      <c r="C500" s="538">
        <v>0.9</v>
      </c>
      <c r="D500" s="2435" t="s">
        <v>1394</v>
      </c>
      <c r="E500" s="2438">
        <f>IF(ISBLANK(S12),"p2",S12)</f>
        <v>8</v>
      </c>
      <c r="F500" s="2436" t="s">
        <v>1395</v>
      </c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536" t="str">
        <f>CONCATENATE("koelenergie-2 op ",E501," °C")</f>
        <v>koelenergie-2 op k2 °C</v>
      </c>
      <c r="B501" s="536" t="s">
        <v>5</v>
      </c>
      <c r="C501" s="538">
        <v>1</v>
      </c>
      <c r="D501" s="2432" t="s">
        <v>1396</v>
      </c>
      <c r="E501" s="2437" t="s">
        <v>1398</v>
      </c>
      <c r="F501" s="2433" t="s">
        <v>1397</v>
      </c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536" t="str">
        <f t="shared" ref="A502:A506" si="311">CONCATENATE("stoom ",E502," bara")</f>
        <v>stoom 10 bara</v>
      </c>
      <c r="B502" s="2281" t="s">
        <v>5</v>
      </c>
      <c r="C502" s="2282">
        <v>1.1111111111111001</v>
      </c>
      <c r="D502" s="2432" t="s">
        <v>1394</v>
      </c>
      <c r="E502" s="2437">
        <v>10</v>
      </c>
      <c r="F502" s="2433" t="s">
        <v>1395</v>
      </c>
      <c r="H502" s="1078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536" t="str">
        <f t="shared" si="311"/>
        <v>stoom 1,7 bara</v>
      </c>
      <c r="B503" s="2281" t="s">
        <v>5</v>
      </c>
      <c r="C503" s="2282">
        <v>1.1111111111111001</v>
      </c>
      <c r="D503" s="2432" t="s">
        <v>1394</v>
      </c>
      <c r="E503" s="2437">
        <v>1.7</v>
      </c>
      <c r="F503" s="2433" t="s">
        <v>1395</v>
      </c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536" t="str">
        <f t="shared" si="311"/>
        <v>stoom u bara</v>
      </c>
      <c r="B504" s="2281" t="s">
        <v>5</v>
      </c>
      <c r="C504" s="2282">
        <v>1.1111111111111001</v>
      </c>
      <c r="D504" s="2432" t="s">
        <v>1394</v>
      </c>
      <c r="E504" s="2437" t="s">
        <v>1399</v>
      </c>
      <c r="F504" s="2433" t="s">
        <v>1395</v>
      </c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 t="shared" si="311"/>
        <v>stoom v bara</v>
      </c>
      <c r="B505" s="2281" t="s">
        <v>5</v>
      </c>
      <c r="C505" s="2282">
        <v>1.1111111111111001</v>
      </c>
      <c r="D505" s="2432" t="s">
        <v>1394</v>
      </c>
      <c r="E505" s="2437" t="s">
        <v>1400</v>
      </c>
      <c r="F505" s="2433" t="s">
        <v>1395</v>
      </c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 t="shared" si="311"/>
        <v>stoom w bara</v>
      </c>
      <c r="B506" s="2281" t="s">
        <v>5</v>
      </c>
      <c r="C506" s="2282">
        <v>1.1111111111111001</v>
      </c>
      <c r="D506" s="2432" t="s">
        <v>1394</v>
      </c>
      <c r="E506" s="2437" t="s">
        <v>1401</v>
      </c>
      <c r="F506" s="2433" t="s">
        <v>1395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018"/>
      <c r="B507" s="2014"/>
      <c r="C507" s="2019"/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016"/>
      <c r="B508" s="2016"/>
      <c r="C508" s="2020"/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0.59863453998800198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1.0130211263595335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0.9142271276716315</v>
      </c>
      <c r="H525" s="2075">
        <f ca="1">IF((H520&lt;&gt;0),(H523/H520),0)</f>
        <v>1.3326623812541414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-561898.65799075842</v>
      </c>
      <c r="H526" s="2078">
        <f ca="1">IF(H525=0,0,((H72+H83+H84+H85+H86+H87)/H525))</f>
        <v>-267438.32872703625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312">IF(K525=0,0,((K72+K83+K84+K85+K86+K87)/K525))</f>
        <v>0</v>
      </c>
      <c r="L526" s="2078">
        <f>IF((L72+L83+L84+L85+L86+L87)&gt;0,0,((L72+L83+L84+L85+L86+L87)/L525))</f>
        <v>-222931.38888888888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-25328.511794912301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313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AQ526" si="314">IF((AF72+AF83+AF84+AF85+AF86+AF87)&lt;0,((AF72+AF83+AF84+AF85+AF86+AF87)/AF525),0)</f>
        <v>0</v>
      </c>
      <c r="AG526" s="2078">
        <f t="shared" si="314"/>
        <v>0</v>
      </c>
      <c r="AH526" s="2078">
        <f t="shared" si="314"/>
        <v>0</v>
      </c>
      <c r="AI526" s="2078">
        <f t="shared" si="314"/>
        <v>0</v>
      </c>
      <c r="AJ526" s="2078">
        <f t="shared" si="314"/>
        <v>0</v>
      </c>
      <c r="AK526" s="2078">
        <f t="shared" si="314"/>
        <v>0</v>
      </c>
      <c r="AL526" s="2078">
        <f t="shared" si="314"/>
        <v>0</v>
      </c>
      <c r="AM526" s="2078">
        <f t="shared" si="314"/>
        <v>0</v>
      </c>
      <c r="AN526" s="2286">
        <f t="shared" ref="AN526" si="315">IF(AN72&lt;0,(AN72/AN525),0)</f>
        <v>0</v>
      </c>
      <c r="AO526" s="2078">
        <f t="shared" si="314"/>
        <v>0</v>
      </c>
      <c r="AP526" s="2078">
        <f t="shared" si="314"/>
        <v>0</v>
      </c>
      <c r="AQ526" s="2078">
        <f t="shared" si="314"/>
        <v>0</v>
      </c>
      <c r="AR526" s="2078">
        <f t="shared" ref="AR526" si="316">IF((AR72+AR83+AR84+AR85+AR86+AR87)&lt;0,((AR72+AR83+AR84+AR85+AR86+AR87)/AR525),0)</f>
        <v>0</v>
      </c>
      <c r="AS526" s="2078">
        <f t="shared" ref="AS526" si="317">IF((AS72+AS83+AS84+AS85+AS86+AS87)&lt;0,((AS72+AS83+AS84+AS85+AS86+AS87)/AS525),0)</f>
        <v>0</v>
      </c>
      <c r="AT526" s="2078">
        <f t="shared" ref="AT526" si="318">IF((AT72+AT83+AT84+AT85+AT86+AT87)&lt;0,((AT72+AT83+AT84+AT85+AT86+AT87)/AT525),0)</f>
        <v>0</v>
      </c>
      <c r="AU526" s="2078">
        <f t="shared" ref="AU526" si="319">IF((AU72+AU83+AU84+AU85+AU86+AU87)&lt;0,((AU72+AU83+AU84+AU85+AU86+AU87)/AU525),0)</f>
        <v>0</v>
      </c>
      <c r="AV526" s="2078">
        <f t="shared" ref="AV526" si="320">IF((AV72+AV83+AV84+AV85+AV86+AV87)&lt;0,((AV72+AV83+AV84+AV85+AV86+AV87)/AV525),0)</f>
        <v>-39340.833333333336</v>
      </c>
      <c r="AW526" s="2078">
        <f t="shared" ref="AW526" si="321">IF((AW72+AW83+AW84+AW85+AW86+AW87)&lt;0,((AW72+AW83+AW84+AW85+AW86+AW87)/AW525),0)</f>
        <v>0</v>
      </c>
      <c r="AX526" s="2078">
        <f t="shared" ref="AX526" si="322">IF((AX72+AX83+AX84+AX85+AX86+AX87)&lt;0,((AX72+AX83+AX84+AX85+AX86+AX87)/AX525),0)</f>
        <v>0</v>
      </c>
      <c r="AY526" s="2078">
        <f t="shared" ref="AY526" si="323">IF((AY72+AY83+AY84+AY85+AY86+AY87)&lt;0,((AY72+AY83+AY84+AY85+AY86+AY87)/AY525),0)</f>
        <v>0</v>
      </c>
      <c r="AZ526" s="2078">
        <f t="shared" ref="AZ526" si="324">IF((AZ72+AZ83+AZ84+AZ85+AZ86+AZ87)&lt;0,((AZ72+AZ83+AZ84+AZ85+AZ86+AZ87)/AZ525),0)</f>
        <v>0</v>
      </c>
      <c r="BA526" s="2078">
        <f t="shared" ref="BA526" si="325">IF((BA72+BA83+BA84+BA85+BA86+BA87)&lt;0,((BA72+BA83+BA84+BA85+BA86+BA87)/BA525),0)</f>
        <v>0</v>
      </c>
      <c r="BB526" s="2078">
        <f t="shared" ref="BB526" si="326">IF((BB72+BB83+BB84+BB85+BB86+BB87)&lt;0,((BB72+BB83+BB84+BB85+BB86+BB87)/BB525),0)</f>
        <v>0</v>
      </c>
      <c r="BC526" s="2078">
        <f t="shared" ref="BC526" si="327">IF((BC72+BC83+BC84+BC85+BC86+BC87)&lt;0,((BC72+BC83+BC84+BC85+BC86+BC87)/BC525),0)</f>
        <v>0</v>
      </c>
      <c r="BD526" s="2078">
        <f t="shared" ref="BD526" si="328">IF((BD72+BD83+BD84+BD85+BD86+BD87)&lt;0,((BD72+BD83+BD84+BD85+BD86+BD87)/BD525),0)</f>
        <v>0</v>
      </c>
      <c r="BE526" s="2078">
        <f t="shared" ref="BE526" si="329">IF((BE72+BE83+BE84+BE85+BE86+BE87)&lt;0,((BE72+BE83+BE84+BE85+BE86+BE87)/BE525),0)</f>
        <v>0</v>
      </c>
      <c r="BF526" s="2078">
        <f t="shared" ref="BF526" si="330">IF((BF72+BF83+BF84+BF85+BF86+BF87)&lt;0,((BF72+BF83+BF84+BF85+BF86+BF87)/BF525),0)</f>
        <v>0</v>
      </c>
      <c r="BG526" s="2078">
        <f t="shared" ref="BG526" si="331">IF((BG72+BG83+BG84+BG85+BG86+BG87)&lt;0,((BG72+BG83+BG84+BG85+BG86+BG87)/BG525),0)</f>
        <v>0</v>
      </c>
      <c r="BH526" s="2078">
        <f t="shared" ref="BH526" si="332">IF((BH72+BH83+BH84+BH85+BH86+BH87)&lt;0,((BH72+BH83+BH84+BH85+BH86+BH87)/BH525),0)</f>
        <v>0</v>
      </c>
      <c r="BI526" s="2078">
        <f t="shared" ref="BI526" si="333">IF((BI72+BI83+BI84+BI85+BI86+BI87)&lt;0,((BI72+BI83+BI84+BI85+BI86+BI87)/BI525),0)</f>
        <v>0</v>
      </c>
      <c r="BJ526" s="2078">
        <f t="shared" ref="BJ526" si="334">IF((BJ72+BJ83+BJ84+BJ85+BJ86+BJ87)&lt;0,((BJ72+BJ83+BJ84+BJ85+BJ86+BJ87)/BJ525),0)</f>
        <v>0</v>
      </c>
      <c r="BK526" s="2078">
        <f t="shared" ref="BK526" si="335">IF((BK72+BK83+BK84+BK85+BK86+BK87)&lt;0,((BK72+BK83+BK84+BK85+BK86+BK87)/BK525),0)</f>
        <v>0</v>
      </c>
      <c r="BL526" s="2078">
        <f t="shared" ref="BL526" si="336">IF((BL72+BL83+BL84+BL85+BL86+BL87)&lt;0,((BL72+BL83+BL84+BL85+BL86+BL87)/BL525),0)</f>
        <v>0</v>
      </c>
      <c r="BM526" s="2078">
        <f t="shared" ref="BM526" si="337">IF((BM72+BM83+BM84+BM85+BM86+BM87)&lt;0,((BM72+BM83+BM84+BM85+BM86+BM87)/BM525),0)</f>
        <v>0</v>
      </c>
      <c r="BN526" s="2078">
        <f t="shared" ref="BN526" si="338">IF((BN72+BN83+BN84+BN85+BN86+BN87)&lt;0,((BN72+BN83+BN84+BN85+BN86+BN87)/BN525),0)</f>
        <v>0</v>
      </c>
      <c r="BO526" s="2078">
        <f t="shared" ref="BO526" si="339">IF((BO72+BO83+BO84+BO85+BO86+BO87)&lt;0,((BO72+BO83+BO84+BO85+BO86+BO87)/BO525),0)</f>
        <v>0</v>
      </c>
      <c r="BP526" s="2078">
        <f t="shared" ref="BP526" si="340">IF((BP72+BP83+BP84+BP85+BP86+BP87)&lt;0,((BP72+BP83+BP84+BP85+BP86+BP87)/BP525),0)</f>
        <v>0</v>
      </c>
      <c r="BQ526" s="2078">
        <f t="shared" ref="BQ526" si="341">IF((BQ72+BQ83+BQ84+BQ85+BQ86+BQ87)&lt;0,((BQ72+BQ83+BQ84+BQ85+BQ86+BQ87)/BQ525),0)</f>
        <v>0</v>
      </c>
      <c r="BR526" s="2078">
        <f t="shared" ref="BR526" si="342">IF((BR72+BR83+BR84+BR85+BR86+BR87)&lt;0,((BR72+BR83+BR84+BR85+BR86+BR87)/BR525),0)</f>
        <v>0</v>
      </c>
      <c r="BS526" s="2078">
        <f t="shared" ref="BS526" si="343">IF((BS72+BS83+BS84+BS85+BS86+BS87)&lt;0,((BS72+BS83+BS84+BS85+BS86+BS87)/BS525),0)</f>
        <v>0</v>
      </c>
      <c r="BT526" s="2078">
        <f t="shared" ref="BT526" si="344">IF((BT72+BT83+BT84+BT85+BT86+BT87)&lt;0,((BT72+BT83+BT84+BT85+BT86+BT87)/BT525),0)</f>
        <v>0</v>
      </c>
      <c r="BU526" s="2078">
        <f t="shared" ref="BU526" si="345">IF((BU72+BU83+BU84+BU85+BU86+BU87)&lt;0,((BU72+BU83+BU84+BU85+BU86+BU87)/BU525),0)</f>
        <v>0</v>
      </c>
      <c r="BV526" s="2078">
        <f t="shared" ref="BV526" si="346">IF((BV72+BV83+BV84+BV85+BV86+BV87)&lt;0,((BV72+BV83+BV84+BV85+BV86+BV87)/BV525),0)</f>
        <v>0</v>
      </c>
      <c r="BW526" s="2078">
        <f t="shared" ref="BW526" si="347">IF((BW72+BW83+BW84+BW85+BW86+BW87)&lt;0,((BW72+BW83+BW84+BW85+BW86+BW87)/BW525),0)</f>
        <v>0</v>
      </c>
      <c r="BX526" s="2078">
        <f t="shared" ref="BX526" si="348">IF((BX72+BX83+BX84+BX85+BX86+BX87)&lt;0,((BX72+BX83+BX84+BX85+BX86+BX87)/BX525),0)</f>
        <v>0</v>
      </c>
      <c r="BY526" s="2078">
        <f t="shared" ref="BY526" si="349">IF((BY72+BY83+BY84+BY85+BY86+BY87)&lt;0,((BY72+BY83+BY84+BY85+BY86+BY87)/BY525),0)</f>
        <v>0</v>
      </c>
      <c r="BZ526" s="2078">
        <f t="shared" ref="BZ526" si="350">IF((BZ72+BZ83+BZ84+BZ85+BZ86+BZ87)&lt;0,((BZ72+BZ83+BZ84+BZ85+BZ86+BZ87)/BZ525),0)</f>
        <v>0</v>
      </c>
      <c r="CA526" s="2078">
        <f t="shared" ref="CA526" si="351">IF((CA72+CA83+CA84+CA85+CA86+CA87)&lt;0,((CA72+CA83+CA84+CA85+CA86+CA87)/CA525),0)</f>
        <v>0</v>
      </c>
      <c r="CB526" s="2078">
        <f t="shared" ref="CB526" si="352">IF((CB72+CB83+CB84+CB85+CB86+CB87)&lt;0,((CB72+CB83+CB84+CB85+CB86+CB87)/CB525),0)</f>
        <v>0</v>
      </c>
      <c r="CC526" s="2078">
        <f t="shared" ref="CC526" si="353">IF((CC72+CC83+CC84+CC85+CC86+CC87)&lt;0,((CC72+CC83+CC84+CC85+CC86+CC87)/CC525),0)</f>
        <v>0</v>
      </c>
      <c r="CD526" s="2078">
        <f t="shared" ref="CD526" si="354">IF((CD72+CD83+CD84+CD85+CD86+CD87)&lt;0,((CD72+CD83+CD84+CD85+CD86+CD87)/CD525),0)</f>
        <v>0</v>
      </c>
      <c r="CE526" s="2078">
        <f t="shared" ref="CE526" si="355">IF((CE72+CE83+CE84+CE85+CE86+CE87)&lt;0,((CE72+CE83+CE84+CE85+CE86+CE87)/CE525),0)</f>
        <v>0</v>
      </c>
      <c r="CF526" s="2078">
        <f t="shared" ref="CF526" si="356">IF((CF72+CF83+CF84+CF85+CF86+CF87)&lt;0,((CF72+CF83+CF84+CF85+CF86+CF87)/CF525),0)</f>
        <v>0</v>
      </c>
      <c r="CG526" s="2078">
        <f t="shared" ref="CG526" si="357">IF((CG72+CG83+CG84+CG85+CG86+CG87)&lt;0,((CG72+CG83+CG84+CG85+CG86+CG87)/CG525),0)</f>
        <v>0</v>
      </c>
      <c r="CH526" s="2078">
        <f t="shared" ref="CH526" si="358">IF((CH72+CH83+CH84+CH85+CH86+CH87)&lt;0,((CH72+CH83+CH84+CH85+CH86+CH87)/CH525),0)</f>
        <v>0</v>
      </c>
      <c r="CI526" s="2078">
        <f t="shared" ref="CI526" si="359">IF((CI72+CI83+CI84+CI85+CI86+CI87)&lt;0,((CI72+CI83+CI84+CI85+CI86+CI87)/CI525),0)</f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2.898588442621906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360">IF(AND(AA73&lt;0,(AA72+SUM(AA83:AA87)=0)),(AA73),0)</f>
        <v>0</v>
      </c>
      <c r="AB527" s="1080">
        <f t="shared" si="360"/>
        <v>0</v>
      </c>
      <c r="AC527" s="1080">
        <f t="shared" si="360"/>
        <v>0</v>
      </c>
      <c r="AD527" s="1080">
        <f t="shared" si="360"/>
        <v>0</v>
      </c>
      <c r="AE527" s="1080">
        <f t="shared" si="360"/>
        <v>0</v>
      </c>
      <c r="AF527" s="1080">
        <f t="shared" si="360"/>
        <v>0</v>
      </c>
      <c r="AG527" s="1080">
        <f t="shared" si="360"/>
        <v>0</v>
      </c>
      <c r="AH527" s="1080">
        <f t="shared" si="360"/>
        <v>0</v>
      </c>
      <c r="AI527" s="1080">
        <f t="shared" si="360"/>
        <v>0</v>
      </c>
      <c r="AJ527" s="1080">
        <f t="shared" si="360"/>
        <v>0</v>
      </c>
      <c r="AK527" s="1080">
        <f t="shared" si="360"/>
        <v>0</v>
      </c>
      <c r="AL527" s="1080">
        <f t="shared" si="360"/>
        <v>0</v>
      </c>
      <c r="AM527" s="1080">
        <f t="shared" si="360"/>
        <v>0</v>
      </c>
      <c r="AN527" s="2287">
        <f t="shared" ref="AN527" si="361">IF(AND(AN73&lt;0,AN72=0),(AN73),0)</f>
        <v>0</v>
      </c>
      <c r="AO527" s="1080">
        <f t="shared" ref="AO527:AQ527" si="362">IF(AND(AO73&lt;0,(AO72+SUM(AO83:AO87)=0)),(AO73),0)</f>
        <v>0</v>
      </c>
      <c r="AP527" s="1080">
        <f t="shared" si="362"/>
        <v>0</v>
      </c>
      <c r="AQ527" s="1080">
        <f t="shared" si="362"/>
        <v>0</v>
      </c>
      <c r="AR527" s="1080">
        <f>IF(AND(AR73&lt;0,(AR72+SUM(AR83:AR87)=0)),(AR73),0)</f>
        <v>0</v>
      </c>
      <c r="AS527" s="1080">
        <f t="shared" ref="AS527:CI527" si="363">IF(AND(AS73&lt;0,(AS72+SUM(AS83:AS87)=0)),(AS73),0)</f>
        <v>0</v>
      </c>
      <c r="AT527" s="1080">
        <f t="shared" si="363"/>
        <v>0</v>
      </c>
      <c r="AU527" s="1080">
        <f t="shared" si="363"/>
        <v>0</v>
      </c>
      <c r="AV527" s="1080">
        <f t="shared" si="363"/>
        <v>0</v>
      </c>
      <c r="AW527" s="1080">
        <f t="shared" si="363"/>
        <v>0</v>
      </c>
      <c r="AX527" s="1080">
        <f t="shared" si="363"/>
        <v>-1000</v>
      </c>
      <c r="AY527" s="1080">
        <f t="shared" si="363"/>
        <v>0</v>
      </c>
      <c r="AZ527" s="1080">
        <f t="shared" si="363"/>
        <v>0</v>
      </c>
      <c r="BA527" s="1080">
        <f t="shared" si="363"/>
        <v>0</v>
      </c>
      <c r="BB527" s="1080">
        <f t="shared" si="363"/>
        <v>0</v>
      </c>
      <c r="BC527" s="1080">
        <f t="shared" si="363"/>
        <v>0</v>
      </c>
      <c r="BD527" s="1080">
        <f t="shared" si="363"/>
        <v>0</v>
      </c>
      <c r="BE527" s="1080">
        <f t="shared" si="363"/>
        <v>0</v>
      </c>
      <c r="BF527" s="1080">
        <f t="shared" si="363"/>
        <v>0</v>
      </c>
      <c r="BG527" s="1080">
        <f t="shared" si="363"/>
        <v>0</v>
      </c>
      <c r="BH527" s="1080">
        <f t="shared" si="363"/>
        <v>0</v>
      </c>
      <c r="BI527" s="1080">
        <f t="shared" si="363"/>
        <v>0</v>
      </c>
      <c r="BJ527" s="1080">
        <f t="shared" si="363"/>
        <v>0</v>
      </c>
      <c r="BK527" s="1080">
        <f t="shared" si="363"/>
        <v>0</v>
      </c>
      <c r="BL527" s="1080">
        <f t="shared" si="363"/>
        <v>0</v>
      </c>
      <c r="BM527" s="1080">
        <f t="shared" si="363"/>
        <v>0</v>
      </c>
      <c r="BN527" s="1080">
        <f t="shared" si="363"/>
        <v>0</v>
      </c>
      <c r="BO527" s="1080">
        <f t="shared" si="363"/>
        <v>0</v>
      </c>
      <c r="BP527" s="1080">
        <f t="shared" si="363"/>
        <v>0</v>
      </c>
      <c r="BQ527" s="1080">
        <f t="shared" si="363"/>
        <v>0</v>
      </c>
      <c r="BR527" s="1080">
        <f t="shared" si="363"/>
        <v>0</v>
      </c>
      <c r="BS527" s="1080">
        <f t="shared" si="363"/>
        <v>0</v>
      </c>
      <c r="BT527" s="1080">
        <f t="shared" si="363"/>
        <v>0</v>
      </c>
      <c r="BU527" s="1080">
        <f t="shared" si="363"/>
        <v>0</v>
      </c>
      <c r="BV527" s="1080">
        <f t="shared" si="363"/>
        <v>0</v>
      </c>
      <c r="BW527" s="1080">
        <f t="shared" si="363"/>
        <v>0</v>
      </c>
      <c r="BX527" s="1080">
        <f t="shared" si="363"/>
        <v>0</v>
      </c>
      <c r="BY527" s="1080">
        <f t="shared" si="363"/>
        <v>0</v>
      </c>
      <c r="BZ527" s="1080">
        <f t="shared" si="363"/>
        <v>0</v>
      </c>
      <c r="CA527" s="1080">
        <f t="shared" si="363"/>
        <v>0</v>
      </c>
      <c r="CB527" s="1080">
        <f t="shared" si="363"/>
        <v>0</v>
      </c>
      <c r="CC527" s="1080">
        <f t="shared" si="363"/>
        <v>0</v>
      </c>
      <c r="CD527" s="1080">
        <f t="shared" si="363"/>
        <v>0</v>
      </c>
      <c r="CE527" s="1080">
        <f t="shared" si="363"/>
        <v>0</v>
      </c>
      <c r="CF527" s="1080">
        <f t="shared" si="363"/>
        <v>0</v>
      </c>
      <c r="CG527" s="1080">
        <f t="shared" si="363"/>
        <v>0</v>
      </c>
      <c r="CH527" s="1080">
        <f t="shared" si="363"/>
        <v>0</v>
      </c>
      <c r="CI527" s="1080">
        <f t="shared" si="363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364">IF(I73&gt;0,0,((I73)/I527))</f>
        <v>0</v>
      </c>
      <c r="J528" s="2078">
        <f t="shared" si="364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365">IF(N527=0,0,((N73)/N527))</f>
        <v>-48.730637178037021</v>
      </c>
      <c r="O528" s="2078">
        <f t="shared" si="365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366">IF(AND(AA73&lt;0,(AA72+SUM(AA83:AA87)=0)),(AA73/0.85),0)</f>
        <v>0</v>
      </c>
      <c r="AB528" s="1080">
        <f t="shared" si="366"/>
        <v>0</v>
      </c>
      <c r="AC528" s="1080">
        <f t="shared" si="366"/>
        <v>0</v>
      </c>
      <c r="AD528" s="1080">
        <f t="shared" si="366"/>
        <v>0</v>
      </c>
      <c r="AE528" s="1080">
        <f t="shared" si="366"/>
        <v>0</v>
      </c>
      <c r="AF528" s="1080">
        <f t="shared" si="366"/>
        <v>0</v>
      </c>
      <c r="AG528" s="1080">
        <f t="shared" si="366"/>
        <v>0</v>
      </c>
      <c r="AH528" s="1080">
        <f t="shared" si="366"/>
        <v>0</v>
      </c>
      <c r="AI528" s="1080">
        <f t="shared" si="366"/>
        <v>0</v>
      </c>
      <c r="AJ528" s="1080">
        <f t="shared" si="366"/>
        <v>0</v>
      </c>
      <c r="AK528" s="1080">
        <f t="shared" si="366"/>
        <v>0</v>
      </c>
      <c r="AL528" s="1080">
        <f t="shared" si="366"/>
        <v>0</v>
      </c>
      <c r="AM528" s="1080">
        <f t="shared" si="366"/>
        <v>0</v>
      </c>
      <c r="AN528" s="2287">
        <f t="shared" ref="AN528" si="367">IF(AND(AN73&lt;0,AN72=0),(AN73/0.85),0)</f>
        <v>0</v>
      </c>
      <c r="AO528" s="1080">
        <f t="shared" ref="AO528:AQ528" si="368">IF(AND(AO73&lt;0,(AO72+SUM(AO83:AO87)=0)),(AO73/0.85),0)</f>
        <v>0</v>
      </c>
      <c r="AP528" s="1080">
        <f t="shared" si="368"/>
        <v>0</v>
      </c>
      <c r="AQ528" s="1080">
        <f t="shared" si="368"/>
        <v>0</v>
      </c>
      <c r="AR528" s="1080">
        <f>IF(AND(AR73&lt;0,(AR72+SUM(AR83:AR87)=0)),(AR73/0.85),0)</f>
        <v>0</v>
      </c>
      <c r="AS528" s="1080">
        <f t="shared" ref="AS528:CI528" si="369">IF(AND(AS73&lt;0,(AS72+SUM(AS83:AS87)=0)),(AS73/0.85),0)</f>
        <v>0</v>
      </c>
      <c r="AT528" s="1080">
        <f t="shared" si="369"/>
        <v>0</v>
      </c>
      <c r="AU528" s="1080">
        <f t="shared" si="369"/>
        <v>0</v>
      </c>
      <c r="AV528" s="1080">
        <f t="shared" si="369"/>
        <v>0</v>
      </c>
      <c r="AW528" s="1080">
        <f t="shared" si="369"/>
        <v>0</v>
      </c>
      <c r="AX528" s="1080">
        <f t="shared" si="369"/>
        <v>-1176.4705882352941</v>
      </c>
      <c r="AY528" s="1080">
        <f t="shared" si="369"/>
        <v>0</v>
      </c>
      <c r="AZ528" s="1080">
        <f t="shared" si="369"/>
        <v>0</v>
      </c>
      <c r="BA528" s="1080">
        <f t="shared" si="369"/>
        <v>0</v>
      </c>
      <c r="BB528" s="1080">
        <f t="shared" si="369"/>
        <v>0</v>
      </c>
      <c r="BC528" s="1080">
        <f t="shared" si="369"/>
        <v>0</v>
      </c>
      <c r="BD528" s="1080">
        <f t="shared" si="369"/>
        <v>0</v>
      </c>
      <c r="BE528" s="1080">
        <f t="shared" si="369"/>
        <v>0</v>
      </c>
      <c r="BF528" s="1080">
        <f t="shared" si="369"/>
        <v>0</v>
      </c>
      <c r="BG528" s="1080">
        <f t="shared" si="369"/>
        <v>0</v>
      </c>
      <c r="BH528" s="1080">
        <f t="shared" si="369"/>
        <v>0</v>
      </c>
      <c r="BI528" s="1080">
        <f t="shared" si="369"/>
        <v>0</v>
      </c>
      <c r="BJ528" s="1080">
        <f t="shared" si="369"/>
        <v>0</v>
      </c>
      <c r="BK528" s="1080">
        <f t="shared" si="369"/>
        <v>0</v>
      </c>
      <c r="BL528" s="1080">
        <f t="shared" si="369"/>
        <v>0</v>
      </c>
      <c r="BM528" s="1080">
        <f t="shared" si="369"/>
        <v>0</v>
      </c>
      <c r="BN528" s="1080">
        <f t="shared" si="369"/>
        <v>0</v>
      </c>
      <c r="BO528" s="1080">
        <f t="shared" si="369"/>
        <v>0</v>
      </c>
      <c r="BP528" s="1080">
        <f t="shared" si="369"/>
        <v>0</v>
      </c>
      <c r="BQ528" s="1080">
        <f t="shared" si="369"/>
        <v>0</v>
      </c>
      <c r="BR528" s="1080">
        <f t="shared" si="369"/>
        <v>0</v>
      </c>
      <c r="BS528" s="1080">
        <f t="shared" si="369"/>
        <v>0</v>
      </c>
      <c r="BT528" s="1080">
        <f t="shared" si="369"/>
        <v>0</v>
      </c>
      <c r="BU528" s="1080">
        <f t="shared" si="369"/>
        <v>0</v>
      </c>
      <c r="BV528" s="1080">
        <f t="shared" si="369"/>
        <v>0</v>
      </c>
      <c r="BW528" s="1080">
        <f t="shared" si="369"/>
        <v>0</v>
      </c>
      <c r="BX528" s="1080">
        <f t="shared" si="369"/>
        <v>0</v>
      </c>
      <c r="BY528" s="1080">
        <f t="shared" si="369"/>
        <v>0</v>
      </c>
      <c r="BZ528" s="1080">
        <f t="shared" si="369"/>
        <v>0</v>
      </c>
      <c r="CA528" s="1080">
        <f t="shared" si="369"/>
        <v>0</v>
      </c>
      <c r="CB528" s="1080">
        <f t="shared" si="369"/>
        <v>0</v>
      </c>
      <c r="CC528" s="1080">
        <f t="shared" si="369"/>
        <v>0</v>
      </c>
      <c r="CD528" s="1080">
        <f t="shared" si="369"/>
        <v>0</v>
      </c>
      <c r="CE528" s="1080">
        <f t="shared" si="369"/>
        <v>0</v>
      </c>
      <c r="CF528" s="1080">
        <f t="shared" si="369"/>
        <v>0</v>
      </c>
      <c r="CG528" s="1080">
        <f t="shared" si="369"/>
        <v>0</v>
      </c>
      <c r="CH528" s="1080">
        <f t="shared" si="369"/>
        <v>0</v>
      </c>
      <c r="CI528" s="1080">
        <f t="shared" si="369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370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371">IF(N529=0,0,((N78)/N529))</f>
        <v>-94.097115692329751</v>
      </c>
      <c r="O530" s="2078">
        <f t="shared" si="371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372">IF(AB78&lt;0,(AB78/1),0)</f>
        <v>0</v>
      </c>
      <c r="AC530" s="2087">
        <f t="shared" si="372"/>
        <v>0</v>
      </c>
      <c r="AD530" s="2087">
        <f t="shared" si="372"/>
        <v>0</v>
      </c>
      <c r="AE530" s="2087">
        <f t="shared" si="372"/>
        <v>0</v>
      </c>
      <c r="AF530" s="2087">
        <f t="shared" si="372"/>
        <v>0</v>
      </c>
      <c r="AG530" s="2087">
        <f t="shared" si="372"/>
        <v>0</v>
      </c>
      <c r="AH530" s="2087">
        <f t="shared" si="372"/>
        <v>0</v>
      </c>
      <c r="AI530" s="2087">
        <f t="shared" si="372"/>
        <v>0</v>
      </c>
      <c r="AJ530" s="2087">
        <f t="shared" si="372"/>
        <v>0</v>
      </c>
      <c r="AK530" s="2087">
        <f t="shared" si="372"/>
        <v>0</v>
      </c>
      <c r="AL530" s="2087">
        <f t="shared" si="372"/>
        <v>0</v>
      </c>
      <c r="AM530" s="2087">
        <f t="shared" si="372"/>
        <v>0</v>
      </c>
      <c r="AN530" s="2286">
        <f t="shared" si="372"/>
        <v>0</v>
      </c>
      <c r="AO530" s="2087">
        <f t="shared" si="372"/>
        <v>0</v>
      </c>
      <c r="AP530" s="2087">
        <f t="shared" si="372"/>
        <v>0</v>
      </c>
      <c r="AQ530" s="2087">
        <f t="shared" si="372"/>
        <v>0</v>
      </c>
      <c r="AR530" s="2087">
        <f t="shared" si="372"/>
        <v>0</v>
      </c>
      <c r="AS530" s="2087">
        <f t="shared" si="372"/>
        <v>0</v>
      </c>
      <c r="AT530" s="2087">
        <f t="shared" si="372"/>
        <v>0</v>
      </c>
      <c r="AU530" s="2087">
        <f t="shared" si="372"/>
        <v>0</v>
      </c>
      <c r="AV530" s="2087">
        <f t="shared" si="372"/>
        <v>0</v>
      </c>
      <c r="AW530" s="2087">
        <f t="shared" si="372"/>
        <v>0</v>
      </c>
      <c r="AX530" s="2087">
        <f t="shared" si="372"/>
        <v>0</v>
      </c>
      <c r="AY530" s="2087">
        <f t="shared" si="372"/>
        <v>0</v>
      </c>
      <c r="AZ530" s="2087">
        <f t="shared" si="372"/>
        <v>0</v>
      </c>
      <c r="BA530" s="2087">
        <f t="shared" si="372"/>
        <v>0</v>
      </c>
      <c r="BB530" s="2087">
        <f t="shared" si="372"/>
        <v>0</v>
      </c>
      <c r="BC530" s="2087">
        <f t="shared" si="372"/>
        <v>0</v>
      </c>
      <c r="BD530" s="2087">
        <f t="shared" si="372"/>
        <v>0</v>
      </c>
      <c r="BE530" s="2087">
        <f t="shared" si="372"/>
        <v>0</v>
      </c>
      <c r="BF530" s="2087">
        <f t="shared" si="372"/>
        <v>0</v>
      </c>
      <c r="BG530" s="2087">
        <f t="shared" si="372"/>
        <v>0</v>
      </c>
      <c r="BH530" s="2087">
        <f t="shared" si="372"/>
        <v>0</v>
      </c>
      <c r="BI530" s="2087">
        <f t="shared" si="372"/>
        <v>0</v>
      </c>
      <c r="BJ530" s="2087">
        <f t="shared" si="372"/>
        <v>0</v>
      </c>
      <c r="BK530" s="2087">
        <f t="shared" si="372"/>
        <v>0</v>
      </c>
      <c r="BL530" s="2087">
        <f t="shared" si="372"/>
        <v>0</v>
      </c>
      <c r="BM530" s="2087">
        <f t="shared" si="372"/>
        <v>0</v>
      </c>
      <c r="BN530" s="2087">
        <f t="shared" si="372"/>
        <v>0</v>
      </c>
      <c r="BO530" s="2087">
        <f t="shared" si="372"/>
        <v>0</v>
      </c>
      <c r="BP530" s="2087">
        <f t="shared" si="372"/>
        <v>0</v>
      </c>
      <c r="BQ530" s="2087">
        <f t="shared" si="372"/>
        <v>0</v>
      </c>
      <c r="BR530" s="2087">
        <f t="shared" si="372"/>
        <v>0</v>
      </c>
      <c r="BS530" s="2087">
        <f t="shared" si="372"/>
        <v>0</v>
      </c>
      <c r="BT530" s="2087">
        <f t="shared" si="372"/>
        <v>0</v>
      </c>
      <c r="BU530" s="2087">
        <f t="shared" si="372"/>
        <v>0</v>
      </c>
      <c r="BV530" s="2087">
        <f t="shared" si="372"/>
        <v>0</v>
      </c>
      <c r="BW530" s="2087">
        <f t="shared" si="372"/>
        <v>0</v>
      </c>
      <c r="BX530" s="2087">
        <f t="shared" si="372"/>
        <v>0</v>
      </c>
      <c r="BY530" s="2087">
        <f t="shared" si="372"/>
        <v>0</v>
      </c>
      <c r="BZ530" s="2087">
        <f t="shared" si="372"/>
        <v>0</v>
      </c>
      <c r="CA530" s="2087">
        <f t="shared" si="372"/>
        <v>0</v>
      </c>
      <c r="CB530" s="2087">
        <f t="shared" si="372"/>
        <v>0</v>
      </c>
      <c r="CC530" s="2087">
        <f t="shared" si="372"/>
        <v>0</v>
      </c>
      <c r="CD530" s="2087">
        <f t="shared" si="372"/>
        <v>0</v>
      </c>
      <c r="CE530" s="2087">
        <f t="shared" si="372"/>
        <v>0</v>
      </c>
      <c r="CF530" s="2087">
        <f t="shared" si="372"/>
        <v>0</v>
      </c>
      <c r="CG530" s="2087">
        <f t="shared" si="372"/>
        <v>0</v>
      </c>
      <c r="CH530" s="2087">
        <f t="shared" si="372"/>
        <v>0</v>
      </c>
      <c r="CI530" s="2087">
        <f t="shared" si="372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0.47516536206087379</v>
      </c>
      <c r="D531" s="1089">
        <v>0.4</v>
      </c>
      <c r="E531" s="1089">
        <f>E179</f>
        <v>0.23681214421252372</v>
      </c>
      <c r="F531" s="1084">
        <f ca="1">IF(F$8&lt;&gt;0,(-F$74*3.6/SUM(F$140:F$151)),0)</f>
        <v>0</v>
      </c>
      <c r="G531" s="1089">
        <v>0.4</v>
      </c>
      <c r="H531" s="2075">
        <f ca="1">H523</f>
        <v>0.59863453998800198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125000</v>
      </c>
      <c r="E532" s="2076">
        <f>-IF(E531=0,0,E74/E531)</f>
        <v>10979.166666666666</v>
      </c>
      <c r="F532" s="2076">
        <f ca="1">-IF(F531=0,0,F74/F531)</f>
        <v>0</v>
      </c>
      <c r="G532" s="2076">
        <f t="shared" ref="G532:H532" si="373">-IF(G531=0,0,G74/G531)</f>
        <v>0</v>
      </c>
      <c r="H532" s="2076">
        <f t="shared" ca="1" si="373"/>
        <v>97281.575353601045</v>
      </c>
      <c r="I532" s="2076">
        <f>IF(D530=0,0,((D68+D69)/D530))</f>
        <v>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374">IF(AB74&lt;0,(-AB74/AB531),0)</f>
        <v>0</v>
      </c>
      <c r="AC532" s="2087">
        <f t="shared" si="374"/>
        <v>0</v>
      </c>
      <c r="AD532" s="2087">
        <f t="shared" si="374"/>
        <v>0</v>
      </c>
      <c r="AE532" s="2087">
        <f t="shared" si="374"/>
        <v>0</v>
      </c>
      <c r="AF532" s="2087">
        <f t="shared" si="374"/>
        <v>0</v>
      </c>
      <c r="AG532" s="2087">
        <f t="shared" si="374"/>
        <v>0</v>
      </c>
      <c r="AH532" s="2087">
        <f t="shared" si="374"/>
        <v>0</v>
      </c>
      <c r="AI532" s="2087">
        <f t="shared" si="374"/>
        <v>0</v>
      </c>
      <c r="AJ532" s="2087">
        <f t="shared" si="374"/>
        <v>0</v>
      </c>
      <c r="AK532" s="2087">
        <f t="shared" si="374"/>
        <v>0</v>
      </c>
      <c r="AL532" s="2087">
        <f t="shared" si="374"/>
        <v>0</v>
      </c>
      <c r="AM532" s="2087">
        <f t="shared" si="374"/>
        <v>0</v>
      </c>
      <c r="AN532" s="2286">
        <f t="shared" si="374"/>
        <v>0</v>
      </c>
      <c r="AO532" s="2087">
        <f t="shared" si="374"/>
        <v>0</v>
      </c>
      <c r="AP532" s="2087">
        <f t="shared" si="374"/>
        <v>0</v>
      </c>
      <c r="AQ532" s="2087">
        <f t="shared" si="374"/>
        <v>0</v>
      </c>
      <c r="AR532" s="2087">
        <f t="shared" si="374"/>
        <v>0</v>
      </c>
      <c r="AS532" s="2087">
        <f t="shared" si="374"/>
        <v>0</v>
      </c>
      <c r="AT532" s="2087">
        <f t="shared" si="374"/>
        <v>0</v>
      </c>
      <c r="AU532" s="2087">
        <f t="shared" si="374"/>
        <v>0</v>
      </c>
      <c r="AV532" s="2087">
        <f t="shared" si="374"/>
        <v>0</v>
      </c>
      <c r="AW532" s="2087">
        <f t="shared" si="374"/>
        <v>0</v>
      </c>
      <c r="AX532" s="2087">
        <f t="shared" si="374"/>
        <v>0</v>
      </c>
      <c r="AY532" s="2087">
        <f t="shared" si="374"/>
        <v>0</v>
      </c>
      <c r="AZ532" s="2087">
        <f t="shared" si="374"/>
        <v>0</v>
      </c>
      <c r="BA532" s="2087">
        <f t="shared" si="374"/>
        <v>0</v>
      </c>
      <c r="BB532" s="2087">
        <f t="shared" si="374"/>
        <v>0</v>
      </c>
      <c r="BC532" s="2087">
        <f t="shared" si="374"/>
        <v>0</v>
      </c>
      <c r="BD532" s="2087">
        <f t="shared" si="374"/>
        <v>0</v>
      </c>
      <c r="BE532" s="2087">
        <f t="shared" si="374"/>
        <v>0</v>
      </c>
      <c r="BF532" s="2087">
        <f t="shared" si="374"/>
        <v>0</v>
      </c>
      <c r="BG532" s="2087">
        <f t="shared" si="374"/>
        <v>0</v>
      </c>
      <c r="BH532" s="2087">
        <f t="shared" si="374"/>
        <v>0</v>
      </c>
      <c r="BI532" s="2087">
        <f t="shared" si="374"/>
        <v>0</v>
      </c>
      <c r="BJ532" s="2087">
        <f t="shared" si="374"/>
        <v>0</v>
      </c>
      <c r="BK532" s="2087">
        <f t="shared" si="374"/>
        <v>0</v>
      </c>
      <c r="BL532" s="2087">
        <f t="shared" si="374"/>
        <v>0</v>
      </c>
      <c r="BM532" s="2087">
        <f t="shared" si="374"/>
        <v>0</v>
      </c>
      <c r="BN532" s="2087">
        <f t="shared" si="374"/>
        <v>0</v>
      </c>
      <c r="BO532" s="2087">
        <f t="shared" si="374"/>
        <v>0</v>
      </c>
      <c r="BP532" s="2087">
        <f t="shared" si="374"/>
        <v>0</v>
      </c>
      <c r="BQ532" s="2087">
        <f t="shared" si="374"/>
        <v>0</v>
      </c>
      <c r="BR532" s="2087">
        <f t="shared" si="374"/>
        <v>0</v>
      </c>
      <c r="BS532" s="2087">
        <f t="shared" si="374"/>
        <v>0</v>
      </c>
      <c r="BT532" s="2087">
        <f t="shared" si="374"/>
        <v>0</v>
      </c>
      <c r="BU532" s="2087">
        <f t="shared" si="374"/>
        <v>0</v>
      </c>
      <c r="BV532" s="2087">
        <f t="shared" si="374"/>
        <v>0</v>
      </c>
      <c r="BW532" s="2087">
        <f t="shared" si="374"/>
        <v>0</v>
      </c>
      <c r="BX532" s="2087">
        <f t="shared" si="374"/>
        <v>0</v>
      </c>
      <c r="BY532" s="2087">
        <f t="shared" si="374"/>
        <v>0</v>
      </c>
      <c r="BZ532" s="2087">
        <f t="shared" si="374"/>
        <v>0</v>
      </c>
      <c r="CA532" s="2087">
        <f t="shared" si="374"/>
        <v>0</v>
      </c>
      <c r="CB532" s="2087">
        <f t="shared" si="374"/>
        <v>0</v>
      </c>
      <c r="CC532" s="2087">
        <f t="shared" si="374"/>
        <v>0</v>
      </c>
      <c r="CD532" s="2087">
        <f t="shared" si="374"/>
        <v>0</v>
      </c>
      <c r="CE532" s="2087">
        <f t="shared" si="374"/>
        <v>0</v>
      </c>
      <c r="CF532" s="2087">
        <f t="shared" si="374"/>
        <v>0</v>
      </c>
      <c r="CG532" s="2087">
        <f t="shared" si="374"/>
        <v>0</v>
      </c>
      <c r="CH532" s="2087">
        <f t="shared" si="374"/>
        <v>0</v>
      </c>
      <c r="CI532" s="2087">
        <f t="shared" si="374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3.8888888888888888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855.29765170957285</v>
      </c>
      <c r="I536" s="1096">
        <f>IF(J74&gt;0, 3.6*J74,0)</f>
        <v>1800</v>
      </c>
      <c r="J536" s="1097">
        <f ca="1">IF(SUM(I534:I537)=0,0,(SUM(H534:H537)/SUM(I534:I537)))</f>
        <v>0.47516536206087379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8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171.05953034191455</v>
      </c>
      <c r="I541" s="1096">
        <f>IF(I74&gt;0,I74*3.6,0)</f>
        <v>360</v>
      </c>
      <c r="J541" s="2318">
        <f>IF(J540=0,0.1,((J540^(0.4/1.4/0.9))-1)/((J539^(0.4/1.4/0.9))-1)*0.1)</f>
        <v>0.1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0.47516536206087373</v>
      </c>
      <c r="K542" s="2267">
        <f ca="1">IF(J542*I179=0,0,J541/J542/I179*3.6)</f>
        <v>0.75763098227239933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0.4289687296382888</v>
      </c>
    </row>
    <row r="545" s="886" customFormat="1" ht="15.75" customHeight="1" x14ac:dyDescent="0.25"/>
  </sheetData>
  <sheetProtection password="DD46" sheet="1" objects="1" scenarios="1" formatColumns="0" formatRows="0"/>
  <mergeCells count="4">
    <mergeCell ref="D6:H6"/>
    <mergeCell ref="AA11:AB11"/>
    <mergeCell ref="Q538:R538"/>
    <mergeCell ref="S533:T533"/>
  </mergeCells>
  <conditionalFormatting sqref="F60:F61">
    <cfRule type="cellIs" dxfId="95" priority="2" operator="greaterThan">
      <formula>0</formula>
    </cfRule>
  </conditionalFormatting>
  <conditionalFormatting sqref="D11">
    <cfRule type="cellIs" dxfId="94" priority="1" operator="equal">
      <formula>"INPUT FOUTIEF"</formula>
    </cfRule>
  </conditionalFormatting>
  <dataValidations count="3">
    <dataValidation type="list" allowBlank="1" showInputMessage="1" showErrorMessage="1" sqref="A17:A43 A58:A67 A46:A55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81:A82">
      <formula1>$A$492:$A$508</formula1>
    </dataValidation>
  </dataValidations>
  <hyperlinks>
    <hyperlink ref="E1" location="'2014'!A314" display="Brandstof-tabel"/>
    <hyperlink ref="B243" location="'2014'!A91" display="Terug              naar  GJ"/>
    <hyperlink ref="C243" location="'2014'!A183" display="Terug naar CO2"/>
    <hyperlink ref="F1" location="'2014'!A500" display="Energie-drager tabel"/>
    <hyperlink ref="A488" location="'2014'!A6" display="Terug naar gebruiken"/>
    <hyperlink ref="B488" location="'2014'!A91" display="Terug              naar  GJ"/>
    <hyperlink ref="C488" location="'2014'!A183" display="Terug naar CO2"/>
    <hyperlink ref="G1" location="'2014'!A6" display="Terug"/>
    <hyperlink ref="H1:J1" location="Maatregelen!A1" display="Grafieken"/>
    <hyperlink ref="K1" location="'2014'!CW6" display="Notablok"/>
    <hyperlink ref="I1" location="EPIS!C99" display="EPIS"/>
    <hyperlink ref="H1" location="Grafieken!A1" display="Grafieken"/>
    <hyperlink ref="A243" location="'2014'!A6" display="Terug naar gebruiken"/>
    <hyperlink ref="C3" location="'2015'!C3" display="Naar 2015"/>
    <hyperlink ref="B1:B2" location="'2012'!D1" display="Navigatie"/>
    <hyperlink ref="B1:C2" location="'2014'!D1" display=" Navigatie"/>
    <hyperlink ref="J1" location="Maatregelen!B5" display="Maatregel"/>
    <hyperlink ref="L1" location="'2014'!G17" display="'2014'!G17"/>
    <hyperlink ref="M1" location="'2014'!AE17" display="'2014'!AE17"/>
    <hyperlink ref="N1" location="'2014'!AR17" display="'2014'!AR17"/>
    <hyperlink ref="B3" location="'Vorige jaren'!B2" display="Naar 2013"/>
  </hyperlink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Q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10</v>
      </c>
      <c r="B3" s="888" t="s">
        <v>445</v>
      </c>
      <c r="C3" s="539" t="s">
        <v>447</v>
      </c>
      <c r="D3" s="420" t="str">
        <f>'2014'!D3</f>
        <v>Elektriciteit inkoop of eigen bio-opwekking (WM of FV)</v>
      </c>
      <c r="E3" s="421" t="str">
        <f>'2014'!E3</f>
        <v xml:space="preserve"> Elektriciteit via stoom
turbine</v>
      </c>
      <c r="F3" s="2" t="str">
        <f>'2014'!F3</f>
        <v>Biostoom generator</v>
      </c>
      <c r="G3" s="422" t="str">
        <f>'2014'!G3</f>
        <v>Stoom
ketels</v>
      </c>
      <c r="H3" s="421" t="str">
        <f>'2014'!H3</f>
        <v>WKK-1</v>
      </c>
      <c r="I3" s="2" t="str">
        <f>'2014'!I3</f>
        <v>Perslucht-1</v>
      </c>
      <c r="J3" s="2" t="str">
        <f>'2014'!J3</f>
        <v>Koel-systeem-1</v>
      </c>
      <c r="K3" s="2" t="str">
        <f>'2014'!K3</f>
        <v>Thermische olie</v>
      </c>
      <c r="L3" s="2" t="str">
        <f>'2014'!L3</f>
        <v>Warmte invoer</v>
      </c>
      <c r="M3" s="2" t="str">
        <f>'2014'!M3</f>
        <v>Warmte Uitvoer</v>
      </c>
      <c r="N3" s="2" t="str">
        <f>'2014'!N3</f>
        <v>WKK-2</v>
      </c>
      <c r="O3" s="2" t="str">
        <f>'2014'!O3</f>
        <v>Warm water ketel</v>
      </c>
      <c r="P3" s="2" t="str">
        <f>'2014'!P3</f>
        <v>Flashstoom</v>
      </c>
      <c r="Q3" s="2292" t="str">
        <f>'2014'!Q3</f>
        <v>Stoomtransfer via regelklep deel 1</v>
      </c>
      <c r="R3" s="2292" t="str">
        <f>'2014'!R3</f>
        <v>Stoomtransfer via regelklep deel 2</v>
      </c>
      <c r="S3" s="2" t="str">
        <f>'2014'!S3</f>
        <v>Perslucht-2</v>
      </c>
      <c r="T3" s="2" t="str">
        <f>'2014'!T3</f>
        <v>Perslucht transfer</v>
      </c>
      <c r="U3" s="2" t="str">
        <f>'2014'!U3</f>
        <v>Koel-systeem-2</v>
      </c>
      <c r="V3" s="2137" t="str">
        <f>'2014'!V3</f>
        <v>vrije kolom Transfer-6</v>
      </c>
      <c r="W3" s="2137" t="str">
        <f>'2014'!W3</f>
        <v>vrije kolom Transfer-7</v>
      </c>
      <c r="X3" s="2137" t="str">
        <f>'2014'!X3</f>
        <v>vrije kolom Transfer-8</v>
      </c>
      <c r="Y3" s="2137" t="str">
        <f>'2014'!Y3</f>
        <v>vrije kolom Transfer-9</v>
      </c>
      <c r="Z3" s="71"/>
      <c r="AA3" s="13" t="str">
        <f>'2014'!AA3</f>
        <v>Ontgasser</v>
      </c>
      <c r="AB3" s="2" t="str">
        <f>'2014'!AB3</f>
        <v>Naver-branders</v>
      </c>
      <c r="AC3" s="2" t="str">
        <f>'2014'!AC3</f>
        <v>Fakkels</v>
      </c>
      <c r="AD3" s="2" t="str">
        <f>'2014'!AD3</f>
        <v>Condensaat-recuperatie</v>
      </c>
      <c r="AE3" s="2137" t="str">
        <f>'2014'!AE3</f>
        <v>Vrije kolom Utility-1</v>
      </c>
      <c r="AF3" s="2137" t="str">
        <f>'2014'!AF3</f>
        <v>Vrije kolom Utility-2</v>
      </c>
      <c r="AG3" s="2137" t="str">
        <f>'2014'!AG3</f>
        <v>Vrije kolom Utility-3</v>
      </c>
      <c r="AH3" s="2137" t="str">
        <f>'2014'!AH3</f>
        <v>Vrije kolom Utility-4</v>
      </c>
      <c r="AI3" s="2137" t="str">
        <f>'2014'!AI3</f>
        <v>Vrije kolom Utility-5</v>
      </c>
      <c r="AJ3" s="2137" t="str">
        <f>'2014'!AJ3</f>
        <v>Vrije kolom Utility-6</v>
      </c>
      <c r="AK3" s="2137" t="str">
        <f>'2014'!AK3</f>
        <v>Vrije kolom Utility-7</v>
      </c>
      <c r="AL3" s="2137" t="str">
        <f>'2014'!AL3</f>
        <v>Vrije kolom Utility-8</v>
      </c>
      <c r="AM3" s="2137" t="str">
        <f>'2014'!AM3</f>
        <v>Vrije kolom Utility-9</v>
      </c>
      <c r="AN3" s="487"/>
      <c r="AO3" s="1388" t="str">
        <f>'2014'!AO3</f>
        <v>Rest-processen</v>
      </c>
      <c r="AP3" s="1912" t="str">
        <f>'2014'!AP3</f>
        <v>Sluitpost</v>
      </c>
      <c r="AQ3" s="2" t="str">
        <f>'2014'!AQ3</f>
        <v>Gebouwen</v>
      </c>
      <c r="AR3" s="2137" t="str">
        <f>'2014'!AR3</f>
        <v>Proces 1</v>
      </c>
      <c r="AS3" s="2137" t="str">
        <f>'2014'!AS3</f>
        <v>Proces 2</v>
      </c>
      <c r="AT3" s="2137" t="str">
        <f>'2014'!AT3</f>
        <v>Proces 3</v>
      </c>
      <c r="AU3" s="2137" t="str">
        <f>'2014'!AU3</f>
        <v>Proces 4</v>
      </c>
      <c r="AV3" s="2137" t="str">
        <f>'2014'!AV3</f>
        <v>Proces 5</v>
      </c>
      <c r="AW3" s="2137" t="str">
        <f>'2014'!AW3</f>
        <v>Proces 6</v>
      </c>
      <c r="AX3" s="2137" t="str">
        <f>'2014'!AX3</f>
        <v>Proces 7</v>
      </c>
      <c r="AY3" s="2137" t="str">
        <f>'2014'!AY3</f>
        <v>Proces 8</v>
      </c>
      <c r="AZ3" s="2137" t="str">
        <f>'2014'!AZ3</f>
        <v>Proces 9</v>
      </c>
      <c r="BA3" s="2137" t="str">
        <f>'2014'!BA3</f>
        <v>Proces 10</v>
      </c>
      <c r="BB3" s="2137" t="str">
        <f>'2014'!BB3</f>
        <v>Proces 11</v>
      </c>
      <c r="BC3" s="2137" t="str">
        <f>'2014'!BC3</f>
        <v>Proces 12</v>
      </c>
      <c r="BD3" s="2137" t="str">
        <f>'2014'!BD3</f>
        <v>Proces 13</v>
      </c>
      <c r="BE3" s="2137" t="str">
        <f>'2014'!BE3</f>
        <v>Proces 14</v>
      </c>
      <c r="BF3" s="2137" t="str">
        <f>'2014'!BF3</f>
        <v>Proces 15</v>
      </c>
      <c r="BG3" s="2137" t="str">
        <f>'2014'!BG3</f>
        <v>Proces 16</v>
      </c>
      <c r="BH3" s="2137" t="str">
        <f>'2014'!BH3</f>
        <v>Proces 17</v>
      </c>
      <c r="BI3" s="2137" t="str">
        <f>'2014'!BI3</f>
        <v>Proces 18</v>
      </c>
      <c r="BJ3" s="2137" t="str">
        <f>'2014'!BJ3</f>
        <v>Proces 19</v>
      </c>
      <c r="BK3" s="2137" t="str">
        <f>'2014'!BK3</f>
        <v>Proces 20</v>
      </c>
      <c r="BL3" s="2137" t="str">
        <f>'2014'!BL3</f>
        <v>Proces 21</v>
      </c>
      <c r="BM3" s="2137" t="str">
        <f>'2014'!BM3</f>
        <v>Proces 22</v>
      </c>
      <c r="BN3" s="2137" t="str">
        <f>'2014'!BN3</f>
        <v>Proces 23</v>
      </c>
      <c r="BO3" s="2137" t="str">
        <f>'2014'!BO3</f>
        <v>Proces 24</v>
      </c>
      <c r="BP3" s="2137" t="str">
        <f>'2014'!BP3</f>
        <v>Proces 25</v>
      </c>
      <c r="BQ3" s="2137" t="str">
        <f>'2014'!BQ3</f>
        <v>Proces 26</v>
      </c>
      <c r="BR3" s="2137" t="str">
        <f>'2014'!BR3</f>
        <v>Proces 27</v>
      </c>
      <c r="BS3" s="2137" t="str">
        <f>'2014'!BS3</f>
        <v>Proces 28</v>
      </c>
      <c r="BT3" s="2137" t="str">
        <f>'2014'!BT3</f>
        <v>Proces 29</v>
      </c>
      <c r="BU3" s="2137" t="str">
        <f>'2014'!BU3</f>
        <v>Proces 30</v>
      </c>
      <c r="BV3" s="2137" t="str">
        <f>'2014'!BV3</f>
        <v>Proces 31</v>
      </c>
      <c r="BW3" s="2137" t="str">
        <f>'2014'!BW3</f>
        <v>Proces 32</v>
      </c>
      <c r="BX3" s="2137" t="str">
        <f>'2014'!BX3</f>
        <v>Proces 33</v>
      </c>
      <c r="BY3" s="2137" t="str">
        <f>'2014'!BY3</f>
        <v>Proces 34</v>
      </c>
      <c r="BZ3" s="2137" t="str">
        <f>'2014'!BZ3</f>
        <v>Proces 35</v>
      </c>
      <c r="CA3" s="2137" t="str">
        <f>'2014'!CA3</f>
        <v>Proces 36</v>
      </c>
      <c r="CB3" s="2137" t="str">
        <f>'2014'!CB3</f>
        <v>Proces 37</v>
      </c>
      <c r="CC3" s="2137" t="str">
        <f>'2014'!CC3</f>
        <v>Proces 38</v>
      </c>
      <c r="CD3" s="2137" t="str">
        <f>'2014'!CD3</f>
        <v>Proces 39</v>
      </c>
      <c r="CE3" s="2137" t="str">
        <f>'2014'!CE3</f>
        <v>Proces 40</v>
      </c>
      <c r="CF3" s="2137" t="str">
        <f>'2014'!CF3</f>
        <v>Proces 41</v>
      </c>
      <c r="CG3" s="2137" t="str">
        <f>'2014'!CG3</f>
        <v>Proces 42</v>
      </c>
      <c r="CH3" s="2138" t="str">
        <f>'2014'!CH3</f>
        <v>Proces 43</v>
      </c>
      <c r="CI3" s="2139" t="str">
        <f>'2014'!CI3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 t="s">
        <v>178</v>
      </c>
      <c r="DP3" s="445" t="s">
        <v>176</v>
      </c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 t="s">
        <v>180</v>
      </c>
      <c r="DN4" s="488" t="s">
        <v>0</v>
      </c>
      <c r="DO4" s="445" t="s">
        <v>177</v>
      </c>
      <c r="DP4" s="488" t="s">
        <v>179</v>
      </c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">
        <v>537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  <c r="DQ7" s="886" t="str">
        <f>TRIM(A247)</f>
        <v/>
      </c>
    </row>
    <row r="8" spans="1:121" ht="27.6" customHeight="1" x14ac:dyDescent="0.25">
      <c r="A8" s="1445" t="s">
        <v>568</v>
      </c>
      <c r="B8" s="1446"/>
      <c r="C8" s="1447"/>
      <c r="D8" s="1418">
        <f>D12+D68+D69</f>
        <v>50000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457304.90467978019</v>
      </c>
      <c r="H8" s="1419">
        <f>-(H72+H83+H84+H85+H86+H87+H73+H78+3.6*H74+(AA72+AA83+AA84+AA85+AA86+AA87)*AB13)</f>
        <v>556008.31595234235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215638.25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25328.51179491232</v>
      </c>
      <c r="Q8" s="1420">
        <f>SUMIF(Q72:Q87,"&gt;0")</f>
        <v>64465.652509676962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864537.28694755794</v>
      </c>
      <c r="AB8" s="1419">
        <f ca="1">SUM(AB99:AB169)</f>
        <v>0</v>
      </c>
      <c r="AC8" s="1419">
        <f ca="1">SUM(AC99:AC169)</f>
        <v>145868.23509187781</v>
      </c>
      <c r="AD8" s="1420">
        <v>1</v>
      </c>
      <c r="AE8" s="2145"/>
      <c r="AF8" s="2145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70000</v>
      </c>
      <c r="AS8" s="2146">
        <v>50000</v>
      </c>
      <c r="AT8" s="2146">
        <v>50000</v>
      </c>
      <c r="AU8" s="2146">
        <v>60000</v>
      </c>
      <c r="AV8" s="2146">
        <v>8000</v>
      </c>
      <c r="AW8" s="2146">
        <v>150000</v>
      </c>
      <c r="AX8" s="2146">
        <v>9500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'2014'!D9</f>
        <v>MWh input</v>
      </c>
      <c r="E9" s="914" t="str">
        <f>'2014'!E9</f>
        <v>MWh elekt.</v>
      </c>
      <c r="F9" s="915" t="str">
        <f>'2014'!F9</f>
        <v>GJsec uit</v>
      </c>
      <c r="G9" s="915" t="str">
        <f>'2014'!G9</f>
        <v>GJsec stoom</v>
      </c>
      <c r="H9" s="915" t="str">
        <f>'2014'!H9</f>
        <v>GJsec uit</v>
      </c>
      <c r="I9" s="914" t="str">
        <f>'2014'!I9</f>
        <v>1000 Nm³</v>
      </c>
      <c r="J9" s="914" t="str">
        <f>'2014'!J9</f>
        <v>GJ koeling</v>
      </c>
      <c r="K9" s="916" t="str">
        <f>'2014'!K9</f>
        <v>GJ in olie</v>
      </c>
      <c r="L9" s="916" t="str">
        <f>'2014'!L9</f>
        <v>GJ</v>
      </c>
      <c r="M9" s="916" t="str">
        <f>'2014'!M9</f>
        <v>GJ</v>
      </c>
      <c r="N9" s="916" t="str">
        <f>'2014'!N9</f>
        <v>GJsec uit</v>
      </c>
      <c r="O9" s="916" t="str">
        <f>'2014'!O9</f>
        <v>GJsec uit</v>
      </c>
      <c r="P9" s="916" t="str">
        <f>'2014'!P9</f>
        <v xml:space="preserve">GJ </v>
      </c>
      <c r="Q9" s="916" t="str">
        <f>IF(TRIM('2014'!Q9)="","",'2014'!Q9)</f>
        <v>GJ</v>
      </c>
      <c r="R9" s="916" t="str">
        <f>IF(TRIM('2014'!R9)="","",'2014'!R9)</f>
        <v>GJ</v>
      </c>
      <c r="S9" s="916" t="str">
        <f>IF(TRIM('2014'!S9)="","",'2014'!S9)</f>
        <v>1000 Nm³</v>
      </c>
      <c r="T9" s="916" t="str">
        <f>IF(TRIM('2014'!T9)="","",'2014'!T9)</f>
        <v>1000 Nm³</v>
      </c>
      <c r="U9" s="916" t="str">
        <f>IF(TRIM('2014'!U9)="","",'2014'!U9)</f>
        <v>GJ koeling</v>
      </c>
      <c r="V9" s="2148" t="str">
        <f>IF(TRIM('2014'!V9)="","",'2014'!V9)</f>
        <v/>
      </c>
      <c r="W9" s="2148" t="str">
        <f>IF(TRIM('2014'!W9)="","",'2014'!W9)</f>
        <v/>
      </c>
      <c r="X9" s="2148" t="str">
        <f>IF(TRIM('2014'!X9)="","",'2014'!X9)</f>
        <v/>
      </c>
      <c r="Y9" s="2148" t="str">
        <f>IF(TRIM('2014'!Y9)="","",'2014'!Y9)</f>
        <v/>
      </c>
      <c r="Z9" s="917"/>
      <c r="AA9" s="918" t="str">
        <f>'2014'!AA9</f>
        <v>GJ uit ketel</v>
      </c>
      <c r="AB9" s="919" t="str">
        <f>'2014'!AB9</f>
        <v>GJpr-input</v>
      </c>
      <c r="AC9" s="919" t="str">
        <f>'2014'!AC9</f>
        <v>GJpr-input</v>
      </c>
      <c r="AD9" s="916"/>
      <c r="AE9" s="2148" t="str">
        <f>IF(TRIM('2014'!AE9)="","",'2014'!AE9)</f>
        <v/>
      </c>
      <c r="AF9" s="2148" t="str">
        <f>IF(TRIM('2014'!AF9)="","",'2014'!AF9)</f>
        <v/>
      </c>
      <c r="AG9" s="2148" t="str">
        <f>IF(TRIM('2014'!AG9)="","",'2014'!AG9)</f>
        <v/>
      </c>
      <c r="AH9" s="2148" t="str">
        <f>IF(TRIM('2014'!AH9)="","",'2014'!AH9)</f>
        <v/>
      </c>
      <c r="AI9" s="2148" t="str">
        <f>IF(TRIM('2014'!AI9)="","",'2014'!AI9)</f>
        <v/>
      </c>
      <c r="AJ9" s="2148" t="str">
        <f>IF(TRIM('2014'!AJ9)="","",'2014'!AJ9)</f>
        <v/>
      </c>
      <c r="AK9" s="2148" t="str">
        <f>IF(TRIM('2014'!AK9)="","",'2014'!AK9)</f>
        <v/>
      </c>
      <c r="AL9" s="2148" t="str">
        <f>IF(TRIM('2014'!AL9)="","",'2014'!AL9)</f>
        <v/>
      </c>
      <c r="AM9" s="2148" t="str">
        <f>IF(TRIM('2014'!AM9)="","",'2014'!AM9)</f>
        <v/>
      </c>
      <c r="AN9" s="920"/>
      <c r="AO9" s="2209"/>
      <c r="AP9" s="919"/>
      <c r="AQ9" s="2149" t="str">
        <f>IF(TRIM('2014'!AQ9)="","",'2014'!AQ9)</f>
        <v>m² opp</v>
      </c>
      <c r="AR9" s="2149" t="str">
        <f>IF(TRIM('2014'!AR9)="","",'2014'!AR9)</f>
        <v>ton</v>
      </c>
      <c r="AS9" s="2149" t="str">
        <f>IF(TRIM('2014'!AS9)="","",'2014'!AS9)</f>
        <v>ton</v>
      </c>
      <c r="AT9" s="2149" t="str">
        <f>IF(TRIM('2014'!AT9)="","",'2014'!AT9)</f>
        <v>ton</v>
      </c>
      <c r="AU9" s="2149" t="str">
        <f>IF(TRIM('2014'!AU9)="","",'2014'!AU9)</f>
        <v>ton</v>
      </c>
      <c r="AV9" s="2149" t="str">
        <f>IF(TRIM('2014'!AV9)="","",'2014'!AV9)</f>
        <v>ton</v>
      </c>
      <c r="AW9" s="2149" t="str">
        <f>IF(TRIM('2014'!AW9)="","",'2014'!AW9)</f>
        <v>ton</v>
      </c>
      <c r="AX9" s="2149" t="str">
        <f>IF(TRIM('2014'!AX9)="","",'2014'!AX9)</f>
        <v>ton</v>
      </c>
      <c r="AY9" s="2149" t="str">
        <f>IF(TRIM('2014'!AY9)="","",'2014'!AY9)</f>
        <v/>
      </c>
      <c r="AZ9" s="2149" t="str">
        <f>IF(TRIM('2014'!AZ9)="","",'2014'!AZ9)</f>
        <v/>
      </c>
      <c r="BA9" s="2149" t="str">
        <f>IF(TRIM('2014'!BA9)="","",'2014'!BA9)</f>
        <v/>
      </c>
      <c r="BB9" s="2149" t="str">
        <f>IF(TRIM('2014'!BB9)="","",'2014'!BB9)</f>
        <v/>
      </c>
      <c r="BC9" s="2149" t="str">
        <f>IF(TRIM('2014'!BC9)="","",'2014'!BC9)</f>
        <v/>
      </c>
      <c r="BD9" s="2149" t="str">
        <f>IF(TRIM('2014'!BD9)="","",'2014'!BD9)</f>
        <v/>
      </c>
      <c r="BE9" s="2149" t="str">
        <f>IF(TRIM('2014'!BE9)="","",'2014'!BE9)</f>
        <v/>
      </c>
      <c r="BF9" s="2149" t="str">
        <f>IF(TRIM('2014'!BF9)="","",'2014'!BF9)</f>
        <v/>
      </c>
      <c r="BG9" s="2149" t="str">
        <f>IF(TRIM('2014'!BG9)="","",'2014'!BG9)</f>
        <v/>
      </c>
      <c r="BH9" s="2149" t="str">
        <f>IF(TRIM('2014'!BH9)="","",'2014'!BH9)</f>
        <v/>
      </c>
      <c r="BI9" s="2149" t="str">
        <f>IF(TRIM('2014'!BI9)="","",'2014'!BI9)</f>
        <v/>
      </c>
      <c r="BJ9" s="2149" t="str">
        <f>IF(TRIM('2014'!BJ9)="","",'2014'!BJ9)</f>
        <v/>
      </c>
      <c r="BK9" s="2149" t="str">
        <f>IF(TRIM('2014'!BK9)="","",'2014'!BK9)</f>
        <v/>
      </c>
      <c r="BL9" s="2149" t="str">
        <f>IF(TRIM('2014'!BL9)="","",'2014'!BL9)</f>
        <v/>
      </c>
      <c r="BM9" s="2149" t="str">
        <f>IF(TRIM('2014'!BM9)="","",'2014'!BM9)</f>
        <v/>
      </c>
      <c r="BN9" s="2149" t="str">
        <f>IF(TRIM('2014'!BN9)="","",'2014'!BN9)</f>
        <v/>
      </c>
      <c r="BO9" s="2149" t="str">
        <f>IF(TRIM('2014'!BO9)="","",'2014'!BO9)</f>
        <v/>
      </c>
      <c r="BP9" s="2149" t="str">
        <f>IF(TRIM('2014'!BP9)="","",'2014'!BP9)</f>
        <v/>
      </c>
      <c r="BQ9" s="2149" t="str">
        <f>IF(TRIM('2014'!BQ9)="","",'2014'!BQ9)</f>
        <v/>
      </c>
      <c r="BR9" s="2149" t="str">
        <f>IF(TRIM('2014'!BR9)="","",'2014'!BR9)</f>
        <v/>
      </c>
      <c r="BS9" s="2149" t="str">
        <f>IF(TRIM('2014'!BS9)="","",'2014'!BS9)</f>
        <v/>
      </c>
      <c r="BT9" s="2149" t="str">
        <f>IF(TRIM('2014'!BT9)="","",'2014'!BT9)</f>
        <v/>
      </c>
      <c r="BU9" s="2149" t="str">
        <f>IF(TRIM('2014'!BU9)="","",'2014'!BU9)</f>
        <v/>
      </c>
      <c r="BV9" s="2149" t="str">
        <f>IF(TRIM('2014'!BV9)="","",'2014'!BV9)</f>
        <v/>
      </c>
      <c r="BW9" s="2149" t="str">
        <f>IF(TRIM('2014'!BW9)="","",'2014'!BW9)</f>
        <v/>
      </c>
      <c r="BX9" s="2149" t="str">
        <f>IF(TRIM('2014'!BX9)="","",'2014'!BX9)</f>
        <v/>
      </c>
      <c r="BY9" s="2149" t="str">
        <f>IF(TRIM('2014'!BY9)="","",'2014'!BY9)</f>
        <v/>
      </c>
      <c r="BZ9" s="2149" t="str">
        <f>IF(TRIM('2014'!BZ9)="","",'2014'!BZ9)</f>
        <v/>
      </c>
      <c r="CA9" s="2149" t="str">
        <f>IF(TRIM('2014'!CA9)="","",'2014'!CA9)</f>
        <v/>
      </c>
      <c r="CB9" s="2149" t="str">
        <f>IF(TRIM('2014'!CB9)="","",'2014'!CB9)</f>
        <v/>
      </c>
      <c r="CC9" s="2149" t="str">
        <f>IF(TRIM('2014'!CC9)="","",'2014'!CC9)</f>
        <v/>
      </c>
      <c r="CD9" s="2149" t="str">
        <f>IF(TRIM('2014'!CD9)="","",'2014'!CD9)</f>
        <v/>
      </c>
      <c r="CE9" s="2149" t="str">
        <f>IF(TRIM('2014'!CE9)="","",'2014'!CE9)</f>
        <v/>
      </c>
      <c r="CF9" s="2149" t="str">
        <f>IF(TRIM('2014'!CF9)="","",'2014'!CF9)</f>
        <v/>
      </c>
      <c r="CG9" s="2149" t="str">
        <f>IF(TRIM('2014'!CG9)="","",'2014'!CG9)</f>
        <v/>
      </c>
      <c r="CH9" s="2149" t="str">
        <f>IF(TRIM('2014'!CH9)="","",'2014'!CH9)</f>
        <v/>
      </c>
      <c r="CI9" s="2150" t="str">
        <f>IF(TRIM('2014'!CI9)="","",'2014'!CI9)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50000</v>
      </c>
      <c r="D12" s="2370">
        <v>50000</v>
      </c>
      <c r="E12" s="928"/>
      <c r="F12" s="928"/>
      <c r="G12" s="929" t="s">
        <v>598</v>
      </c>
      <c r="H12" s="2369">
        <v>90</v>
      </c>
      <c r="I12" s="2371">
        <v>8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2265"/>
      <c r="AA12" s="2273" t="str">
        <f>'2014'!AA12</f>
        <v>G</v>
      </c>
      <c r="AB12" s="2373">
        <f>'2014'!AB12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3" t="str">
        <f>'2014'!AA13</f>
        <v>H</v>
      </c>
      <c r="AB13" s="2374">
        <f>'2014'!AB13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3" t="str">
        <f>'2014'!AA14</f>
        <v>N</v>
      </c>
      <c r="AB14" s="2374">
        <f>'2014'!AB14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4" t="str">
        <f>'2014'!AA15</f>
        <v>Andere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">
        <v>1079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377500</v>
      </c>
      <c r="D17" s="1469"/>
      <c r="E17" s="1470"/>
      <c r="F17" s="1470"/>
      <c r="G17" s="2154">
        <v>155000</v>
      </c>
      <c r="H17" s="2154">
        <v>195000</v>
      </c>
      <c r="I17" s="1470"/>
      <c r="J17" s="1470"/>
      <c r="K17" s="2154"/>
      <c r="L17" s="1472"/>
      <c r="M17" s="1472"/>
      <c r="N17" s="2154"/>
      <c r="O17" s="2154"/>
      <c r="P17" s="2304"/>
      <c r="Q17" s="2293"/>
      <c r="R17" s="1481"/>
      <c r="S17" s="2180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2500</v>
      </c>
      <c r="AD17" s="1564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15000</v>
      </c>
      <c r="AS17" s="2155">
        <v>10000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IF(TRIM('2014'!A18)="","",'2014'!A18)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IF(TRIM('2014'!A19)="","",'2014'!A19)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IF(TRIM('2014'!A20)="","",'2014'!A20)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IF(TRIM('2014'!A21)="","",'2014'!A21)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IF(TRIM('2014'!A22)="","",'2014'!A22)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IF(TRIM('2014'!A23)="","",'2014'!A23)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IF(TRIM('2014'!A24)="","",'2014'!A24)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IF(TRIM('2014'!A25)="","",'2014'!A25)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IF(TRIM('2014'!A26)="","",'2014'!A26)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IF(TRIM('2014'!A27)="","",'2014'!A27)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IF(TRIM('2014'!A28)="","",'2014'!A28)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IF(TRIM('2014'!A29)="","",'2014'!A29)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IF(TRIM('2014'!A30)="","",'2014'!A30)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IF(TRIM('2014'!A31)="","",'2014'!A31)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IF(TRIM('2014'!A32)="","",'2014'!A32)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01" s="939" customFormat="1" ht="15.75" hidden="1" customHeight="1" x14ac:dyDescent="0.25">
      <c r="A33" s="940" t="str">
        <f>IF(TRIM('2014'!A33)="","",'2014'!A33)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01" s="939" customFormat="1" ht="15.75" hidden="1" customHeight="1" x14ac:dyDescent="0.25">
      <c r="A34" s="940" t="str">
        <f>IF(TRIM('2014'!A34)="","",'2014'!A34)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01" s="939" customFormat="1" ht="15.75" hidden="1" customHeight="1" x14ac:dyDescent="0.25">
      <c r="A35" s="940" t="str">
        <f>IF(TRIM('2014'!A35)="","",'2014'!A35)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01" s="939" customFormat="1" ht="15.75" hidden="1" customHeight="1" x14ac:dyDescent="0.25">
      <c r="A36" s="940" t="str">
        <f>IF(TRIM('2014'!A36)="","",'2014'!A36)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01" s="939" customFormat="1" ht="15.75" hidden="1" customHeight="1" x14ac:dyDescent="0.25">
      <c r="A37" s="940" t="str">
        <f>IF(TRIM('2014'!A37)="","",'2014'!A37)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01" s="939" customFormat="1" ht="15.75" hidden="1" customHeight="1" x14ac:dyDescent="0.25">
      <c r="A38" s="940" t="str">
        <f>IF(TRIM('2014'!A38)="","",'2014'!A38)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01" s="939" customFormat="1" ht="15.75" hidden="1" customHeight="1" x14ac:dyDescent="0.25">
      <c r="A39" s="940" t="str">
        <f>IF(TRIM('2014'!A39)="","",'2014'!A39)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01" s="939" customFormat="1" ht="15.75" hidden="1" customHeight="1" x14ac:dyDescent="0.25">
      <c r="A40" s="940" t="str">
        <f>IF(TRIM('2014'!A40)="","",'2014'!A40)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01" s="939" customFormat="1" ht="15.75" hidden="1" customHeight="1" x14ac:dyDescent="0.25">
      <c r="A41" s="940" t="str">
        <f>IF(TRIM('2014'!A41)="","",'2014'!A41)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01" s="939" customFormat="1" ht="15.75" hidden="1" customHeight="1" x14ac:dyDescent="0.25">
      <c r="A42" s="940" t="str">
        <f>IF(TRIM('2014'!A42)="","",'2014'!A42)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01" s="939" customFormat="1" ht="15.75" customHeight="1" thickBot="1" x14ac:dyDescent="0.3">
      <c r="A43" s="978" t="str">
        <f>IF(TRIM('2014'!A43)="","",'2014'!A43)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01" s="939" customFormat="1" ht="15.75" customHeight="1" x14ac:dyDescent="0.25">
      <c r="A46" s="2176" t="str">
        <f>IF(TRIM('2014'!A46)="","",'2014'!A46)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31500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1500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30000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</row>
    <row r="47" spans="1:101" s="939" customFormat="1" ht="15.75" customHeight="1" x14ac:dyDescent="0.25">
      <c r="A47" s="984" t="str">
        <f>IF(TRIM('2014'!A47)="","",'2014'!A47)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</row>
    <row r="48" spans="1:101" s="939" customFormat="1" ht="15.75" customHeight="1" x14ac:dyDescent="0.25">
      <c r="A48" s="984" t="str">
        <f>IF(TRIM('2014'!A48)="","",'2014'!A48)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</row>
    <row r="49" spans="1:101" s="939" customFormat="1" ht="15.75" customHeight="1" x14ac:dyDescent="0.25">
      <c r="A49" s="984" t="str">
        <f>IF(TRIM('2014'!A49)="","",'2014'!A49)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</row>
    <row r="50" spans="1:101" s="939" customFormat="1" ht="15.75" customHeight="1" x14ac:dyDescent="0.25">
      <c r="A50" s="984" t="str">
        <f>IF(TRIM('2014'!A50)="","",'2014'!A50)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</row>
    <row r="51" spans="1:101" s="939" customFormat="1" ht="15.75" customHeight="1" x14ac:dyDescent="0.25">
      <c r="A51" s="984" t="str">
        <f>IF(TRIM('2014'!A51)="","",'2014'!A51)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01" s="939" customFormat="1" ht="15.75" customHeight="1" x14ac:dyDescent="0.25">
      <c r="A52" s="984" t="str">
        <f>IF(TRIM('2014'!A52)="","",'2014'!A52)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01" s="939" customFormat="1" ht="15.75" customHeight="1" x14ac:dyDescent="0.25">
      <c r="A53" s="984" t="str">
        <f>IF(TRIM('2014'!A53)="","",'2014'!A53)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01" s="939" customFormat="1" ht="15.75" customHeight="1" x14ac:dyDescent="0.25">
      <c r="A54" s="984" t="str">
        <f>IF(TRIM('2014'!A54)="","",'2014'!A54)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01" s="939" customFormat="1" ht="15.75" customHeight="1" thickBot="1" x14ac:dyDescent="0.3">
      <c r="A55" s="986" t="str">
        <f>IF(TRIM('2014'!A55)="","",'2014'!A55)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01" s="939" customFormat="1" ht="15.75" customHeight="1" x14ac:dyDescent="0.2">
      <c r="A58" s="952" t="str">
        <f>IF(TRIM('2014'!A58)="","",'2014'!A58)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01" s="939" customFormat="1" ht="15.75" customHeight="1" x14ac:dyDescent="0.2">
      <c r="A59" s="954" t="str">
        <f>IF(TRIM('2014'!A59)="","",'2014'!A59)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01" s="939" customFormat="1" ht="15.75" customHeight="1" x14ac:dyDescent="0.25">
      <c r="A60" s="956" t="str">
        <f>IF(TRIM('2014'!A60)="","",'2014'!A60)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01" s="939" customFormat="1" ht="15.75" customHeight="1" x14ac:dyDescent="0.25">
      <c r="A61" s="956" t="str">
        <f>IF(TRIM('2014'!A61)="","",'2014'!A61)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01" s="939" customFormat="1" ht="15.75" customHeight="1" x14ac:dyDescent="0.25">
      <c r="A62" s="956" t="str">
        <f>IF(TRIM('2014'!A62)="","",'2014'!A62)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01" s="939" customFormat="1" ht="15.75" customHeight="1" x14ac:dyDescent="0.25">
      <c r="A63" s="956" t="str">
        <f>IF(TRIM('2014'!A63)="","",'2014'!A63)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01" s="939" customFormat="1" ht="15.75" customHeight="1" x14ac:dyDescent="0.25">
      <c r="A64" s="956" t="str">
        <f>IF(TRIM('2014'!A64)="","",'2014'!A64)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IF(TRIM('2014'!A65)="","",'2014'!A65)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IF(TRIM('2014'!A66)="","",'2014'!A66)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IF(TRIM('2014'!A67)="","",'2014'!A67)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IF(TRIM('2014'!A68)="","",'2014'!A68)</f>
        <v>zelf opgewekte windenergie</v>
      </c>
      <c r="B68" s="955" t="str">
        <f>'2014'!B68</f>
        <v>MWh</v>
      </c>
      <c r="C68" s="1940">
        <f t="shared" si="5"/>
        <v>0</v>
      </c>
      <c r="D68" s="2400"/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IF(TRIM('2014'!A69)="","",'2014'!A69)</f>
        <v>zelf opgewekte zonneenergie</v>
      </c>
      <c r="B69" s="959" t="str">
        <f>'2014'!B69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IF(TRIM('2014'!A72)="","",'2014'!A72)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-2.149839565390721E-3</v>
      </c>
      <c r="D72" s="1469"/>
      <c r="E72" s="2180">
        <v>763725</v>
      </c>
      <c r="F72" s="2154"/>
      <c r="G72" s="2154">
        <v>-471785.65465951653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64465.652509676962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IF(TRIM('2014'!A73)="","",'2014'!A73)</f>
        <v>warm water</v>
      </c>
      <c r="B73" s="962" t="str">
        <f t="shared" ca="1" si="6"/>
        <v>GJ</v>
      </c>
      <c r="C73" s="1582">
        <f t="shared" si="7"/>
        <v>0.40000000002328306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25328.51179491232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62254.462000315994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101.026204771704</v>
      </c>
      <c r="AQ73" s="2181"/>
      <c r="AR73" s="2168">
        <v>-26860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IF(TRIM('2014'!A74)="","",'2014'!A74)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-50000</v>
      </c>
      <c r="E74" s="2413">
        <v>-2600</v>
      </c>
      <c r="F74" s="2089"/>
      <c r="G74" s="2089"/>
      <c r="H74" s="2089">
        <f>H72/1.7/3.6</f>
        <v>-58236.111111111109</v>
      </c>
      <c r="I74" s="2397">
        <v>100</v>
      </c>
      <c r="J74" s="2397">
        <v>500</v>
      </c>
      <c r="K74" s="2414">
        <v>200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19670</v>
      </c>
      <c r="AS74" s="2089">
        <v>20000</v>
      </c>
      <c r="AT74" s="2089"/>
      <c r="AU74" s="2089">
        <v>50000</v>
      </c>
      <c r="AV74" s="2089"/>
      <c r="AW74" s="2089">
        <v>20000</v>
      </c>
      <c r="AX74" s="2089">
        <v>330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IF(TRIM('2014'!A75)="","",'2014'!A75)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IF(TRIM('2014'!A76)="","",'2014'!A76)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IF(TRIM('2014'!A77)="","",'2014'!A77)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IF(TRIM('2014'!A78)="","",'2014'!A78)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IF(TRIM('2014'!A79)="","",'2014'!A79)</f>
        <v>perslucht-2 op 8 bara</v>
      </c>
      <c r="B79" s="962" t="str">
        <f t="shared" ca="1" si="6"/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IF(TRIM('2014'!A80)="","",'2014'!A80)</f>
        <v>koelenergie-2 op k2 °C</v>
      </c>
      <c r="B80" s="962" t="str">
        <f t="shared" ref="B80" ca="1" si="8">IF(A80="","",INDIRECT("b"&amp;TEXT(491+MATCH((A80),$A$492:$A$508,0),0)))</f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IF(TRIM('2014'!A81)="","",'2014'!A81)</f>
        <v/>
      </c>
      <c r="B81" s="962" t="str">
        <f t="shared" ca="1" si="6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2289" t="str">
        <f>IF(TRIM('2014'!A82)="","",'2014'!A82)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2290" t="str">
        <f>IF(TRIM('2014'!A83)="","",'2014'!A83)</f>
        <v>stoom 10 bara</v>
      </c>
      <c r="B83" s="962" t="str">
        <f t="shared" ca="1" si="6"/>
        <v>GJ</v>
      </c>
      <c r="C83" s="1582">
        <f t="shared" si="7"/>
        <v>1.5648233238607645E-4</v>
      </c>
      <c r="D83" s="1478"/>
      <c r="E83" s="2406">
        <v>-724200</v>
      </c>
      <c r="F83" s="2089"/>
      <c r="G83" s="2089"/>
      <c r="H83" s="2089"/>
      <c r="I83" s="2089"/>
      <c r="J83" s="2089"/>
      <c r="K83" s="2089"/>
      <c r="L83" s="2424">
        <v>-200638.25</v>
      </c>
      <c r="M83" s="2089"/>
      <c r="N83" s="2181"/>
      <c r="O83" s="1517"/>
      <c r="P83" s="2406"/>
      <c r="Q83" s="2089">
        <v>-64465.652509676998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275.35266615928259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236045</v>
      </c>
      <c r="AS83" s="2168">
        <v>236045</v>
      </c>
      <c r="AT83" s="2169">
        <v>236045</v>
      </c>
      <c r="AU83" s="2169">
        <v>236045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2290" t="str">
        <f>IF(TRIM('2014'!A84)="","",'2014'!A84)</f>
        <v>stoom 1,7 bara</v>
      </c>
      <c r="B84" s="962" t="str">
        <f t="shared" ca="1" si="6"/>
        <v>GJ</v>
      </c>
      <c r="C84" s="1582">
        <f t="shared" si="7"/>
        <v>0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-25328.511794912301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25328.51179491232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2290" t="str">
        <f>IF(TRIM('2014'!A85)="","",'2014'!A85)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2290" t="str">
        <f>IF(TRIM('2014'!A86)="","",'2014'!A86)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291" t="str">
        <f>IF(TRIM('2014'!A87)="","",'2014'!A87)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7.6594459633629866</v>
      </c>
      <c r="C94" s="1585">
        <f ca="1">SUM(D94:CI94)</f>
        <v>382972.29816814931</v>
      </c>
      <c r="D94" s="1556">
        <f ca="1">$B94*D12</f>
        <v>382972.29816814931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1227177.0000000002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503874.00000000006</v>
      </c>
      <c r="H99" s="1560">
        <f t="shared" ca="1" si="11"/>
        <v>633906.00000000012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8127.0000000000009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ref="AP99" ca="1" si="15">$B99*AP17</f>
        <v>0</v>
      </c>
      <c r="AQ99" s="1560">
        <f t="shared" ca="1" si="14"/>
        <v>0</v>
      </c>
      <c r="AR99" s="1560">
        <f t="shared" ca="1" si="14"/>
        <v>48762.000000000007</v>
      </c>
      <c r="AS99" s="1560">
        <f t="shared" ca="1" si="14"/>
        <v>32508.000000000004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6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7">IF(ISNUMBER($B100),$B100*D18,0)</f>
        <v>0</v>
      </c>
      <c r="E100" s="1527">
        <f t="shared" ca="1" si="17"/>
        <v>0</v>
      </c>
      <c r="F100" s="1527">
        <f t="shared" ca="1" si="17"/>
        <v>0</v>
      </c>
      <c r="G100" s="1527">
        <f t="shared" ca="1" si="17"/>
        <v>0</v>
      </c>
      <c r="H100" s="1527">
        <f t="shared" ca="1" si="17"/>
        <v>0</v>
      </c>
      <c r="I100" s="1527">
        <f t="shared" ca="1" si="17"/>
        <v>0</v>
      </c>
      <c r="J100" s="1527">
        <f t="shared" ca="1" si="17"/>
        <v>0</v>
      </c>
      <c r="K100" s="1531">
        <f t="shared" ca="1" si="17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ref="AP100" ca="1" si="18">$B100*AP18</f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6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7"/>
        <v>0</v>
      </c>
      <c r="E101" s="1527">
        <f t="shared" ca="1" si="17"/>
        <v>0</v>
      </c>
      <c r="F101" s="1527">
        <f t="shared" ca="1" si="17"/>
        <v>0</v>
      </c>
      <c r="G101" s="1527">
        <f t="shared" ca="1" si="17"/>
        <v>0</v>
      </c>
      <c r="H101" s="1527">
        <f t="shared" ca="1" si="17"/>
        <v>0</v>
      </c>
      <c r="I101" s="1527">
        <f t="shared" ca="1" si="17"/>
        <v>0</v>
      </c>
      <c r="J101" s="1527">
        <f t="shared" ca="1" si="17"/>
        <v>0</v>
      </c>
      <c r="K101" s="1531">
        <f t="shared" ca="1" si="17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9">IF(ISNUMBER($B101),$B101*AO19,0)</f>
        <v>0</v>
      </c>
      <c r="AP101" s="1527">
        <f t="shared" ref="AP101:AP103" ca="1" si="20">IF(ISNUMBER($B101),$B101*AP19,0)</f>
        <v>0</v>
      </c>
      <c r="AQ101" s="1527">
        <f t="shared" ca="1" si="19"/>
        <v>0</v>
      </c>
      <c r="AR101" s="1527">
        <f t="shared" ca="1" si="19"/>
        <v>0</v>
      </c>
      <c r="AS101" s="1527">
        <f t="shared" ca="1" si="19"/>
        <v>0</v>
      </c>
      <c r="AT101" s="1527">
        <f t="shared" ca="1" si="19"/>
        <v>0</v>
      </c>
      <c r="AU101" s="1527">
        <f t="shared" ca="1" si="19"/>
        <v>0</v>
      </c>
      <c r="AV101" s="1527">
        <f t="shared" ca="1" si="19"/>
        <v>0</v>
      </c>
      <c r="AW101" s="1527">
        <f t="shared" ca="1" si="19"/>
        <v>0</v>
      </c>
      <c r="AX101" s="1527">
        <f t="shared" ca="1" si="19"/>
        <v>0</v>
      </c>
      <c r="AY101" s="1527">
        <f t="shared" ca="1" si="19"/>
        <v>0</v>
      </c>
      <c r="AZ101" s="1527">
        <f t="shared" ca="1" si="19"/>
        <v>0</v>
      </c>
      <c r="BA101" s="1527">
        <f t="shared" ca="1" si="19"/>
        <v>0</v>
      </c>
      <c r="BB101" s="1527">
        <f t="shared" ca="1" si="19"/>
        <v>0</v>
      </c>
      <c r="BC101" s="1527">
        <f t="shared" ca="1" si="19"/>
        <v>0</v>
      </c>
      <c r="BD101" s="1527">
        <f t="shared" ca="1" si="19"/>
        <v>0</v>
      </c>
      <c r="BE101" s="1527">
        <f t="shared" ca="1" si="19"/>
        <v>0</v>
      </c>
      <c r="BF101" s="1527">
        <f t="shared" ca="1" si="19"/>
        <v>0</v>
      </c>
      <c r="BG101" s="1527">
        <f t="shared" ca="1" si="19"/>
        <v>0</v>
      </c>
      <c r="BH101" s="1527">
        <f t="shared" ca="1" si="19"/>
        <v>0</v>
      </c>
      <c r="BI101" s="1527">
        <f t="shared" ca="1" si="19"/>
        <v>0</v>
      </c>
      <c r="BJ101" s="1527">
        <f t="shared" ca="1" si="19"/>
        <v>0</v>
      </c>
      <c r="BK101" s="1527">
        <f t="shared" ca="1" si="19"/>
        <v>0</v>
      </c>
      <c r="BL101" s="1527">
        <f t="shared" ca="1" si="19"/>
        <v>0</v>
      </c>
      <c r="BM101" s="1527">
        <f t="shared" ca="1" si="19"/>
        <v>0</v>
      </c>
      <c r="BN101" s="1527">
        <f t="shared" ca="1" si="19"/>
        <v>0</v>
      </c>
      <c r="BO101" s="1527">
        <f t="shared" ca="1" si="19"/>
        <v>0</v>
      </c>
      <c r="BP101" s="1527">
        <f t="shared" ca="1" si="19"/>
        <v>0</v>
      </c>
      <c r="BQ101" s="1527">
        <f t="shared" ca="1" si="19"/>
        <v>0</v>
      </c>
      <c r="BR101" s="1527">
        <f t="shared" ca="1" si="19"/>
        <v>0</v>
      </c>
      <c r="BS101" s="1527">
        <f t="shared" ca="1" si="19"/>
        <v>0</v>
      </c>
      <c r="BT101" s="1527">
        <f t="shared" ca="1" si="19"/>
        <v>0</v>
      </c>
      <c r="BU101" s="1527">
        <f t="shared" ca="1" si="19"/>
        <v>0</v>
      </c>
      <c r="BV101" s="1527">
        <f t="shared" ca="1" si="19"/>
        <v>0</v>
      </c>
      <c r="BW101" s="1527">
        <f t="shared" ca="1" si="19"/>
        <v>0</v>
      </c>
      <c r="BX101" s="1527">
        <f t="shared" ca="1" si="19"/>
        <v>0</v>
      </c>
      <c r="BY101" s="1527">
        <f t="shared" ca="1" si="19"/>
        <v>0</v>
      </c>
      <c r="BZ101" s="1527">
        <f t="shared" ca="1" si="19"/>
        <v>0</v>
      </c>
      <c r="CA101" s="1527">
        <f t="shared" ca="1" si="19"/>
        <v>0</v>
      </c>
      <c r="CB101" s="1527">
        <f t="shared" ca="1" si="19"/>
        <v>0</v>
      </c>
      <c r="CC101" s="1527">
        <f t="shared" ca="1" si="19"/>
        <v>0</v>
      </c>
      <c r="CD101" s="1527">
        <f t="shared" ca="1" si="19"/>
        <v>0</v>
      </c>
      <c r="CE101" s="1527">
        <f t="shared" ca="1" si="19"/>
        <v>0</v>
      </c>
      <c r="CF101" s="1527">
        <f t="shared" ca="1" si="19"/>
        <v>0</v>
      </c>
      <c r="CG101" s="1527">
        <f t="shared" ca="1" si="19"/>
        <v>0</v>
      </c>
      <c r="CH101" s="1527">
        <f t="shared" ca="1" si="19"/>
        <v>0</v>
      </c>
      <c r="CI101" s="1567">
        <f t="shared" ca="1" si="19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6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7"/>
        <v>0</v>
      </c>
      <c r="E102" s="1527">
        <f t="shared" ca="1" si="17"/>
        <v>0</v>
      </c>
      <c r="F102" s="1527">
        <f t="shared" ca="1" si="17"/>
        <v>0</v>
      </c>
      <c r="G102" s="1527">
        <f t="shared" ca="1" si="17"/>
        <v>0</v>
      </c>
      <c r="H102" s="1527">
        <f t="shared" ca="1" si="17"/>
        <v>0</v>
      </c>
      <c r="I102" s="1527">
        <f t="shared" ca="1" si="17"/>
        <v>0</v>
      </c>
      <c r="J102" s="1527">
        <f t="shared" ca="1" si="17"/>
        <v>0</v>
      </c>
      <c r="K102" s="1531">
        <f t="shared" ca="1" si="17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9"/>
        <v>0</v>
      </c>
      <c r="AP102" s="1527">
        <f t="shared" ca="1" si="20"/>
        <v>0</v>
      </c>
      <c r="AQ102" s="1527">
        <f t="shared" ca="1" si="19"/>
        <v>0</v>
      </c>
      <c r="AR102" s="1527">
        <f t="shared" ca="1" si="19"/>
        <v>0</v>
      </c>
      <c r="AS102" s="1527">
        <f t="shared" ca="1" si="19"/>
        <v>0</v>
      </c>
      <c r="AT102" s="1527">
        <f t="shared" ca="1" si="19"/>
        <v>0</v>
      </c>
      <c r="AU102" s="1527">
        <f t="shared" ca="1" si="19"/>
        <v>0</v>
      </c>
      <c r="AV102" s="1527">
        <f t="shared" ca="1" si="19"/>
        <v>0</v>
      </c>
      <c r="AW102" s="1527">
        <f t="shared" ca="1" si="19"/>
        <v>0</v>
      </c>
      <c r="AX102" s="1527">
        <f t="shared" ca="1" si="19"/>
        <v>0</v>
      </c>
      <c r="AY102" s="1527">
        <f t="shared" ca="1" si="19"/>
        <v>0</v>
      </c>
      <c r="AZ102" s="1527">
        <f t="shared" ca="1" si="19"/>
        <v>0</v>
      </c>
      <c r="BA102" s="1527">
        <f t="shared" ca="1" si="19"/>
        <v>0</v>
      </c>
      <c r="BB102" s="1527">
        <f t="shared" ca="1" si="19"/>
        <v>0</v>
      </c>
      <c r="BC102" s="1527">
        <f t="shared" ca="1" si="19"/>
        <v>0</v>
      </c>
      <c r="BD102" s="1527">
        <f t="shared" ca="1" si="19"/>
        <v>0</v>
      </c>
      <c r="BE102" s="1527">
        <f t="shared" ca="1" si="19"/>
        <v>0</v>
      </c>
      <c r="BF102" s="1527">
        <f t="shared" ca="1" si="19"/>
        <v>0</v>
      </c>
      <c r="BG102" s="1527">
        <f t="shared" ca="1" si="19"/>
        <v>0</v>
      </c>
      <c r="BH102" s="1527">
        <f t="shared" ca="1" si="19"/>
        <v>0</v>
      </c>
      <c r="BI102" s="1527">
        <f t="shared" ca="1" si="19"/>
        <v>0</v>
      </c>
      <c r="BJ102" s="1527">
        <f t="shared" ca="1" si="19"/>
        <v>0</v>
      </c>
      <c r="BK102" s="1527">
        <f t="shared" ca="1" si="19"/>
        <v>0</v>
      </c>
      <c r="BL102" s="1527">
        <f t="shared" ca="1" si="19"/>
        <v>0</v>
      </c>
      <c r="BM102" s="1527">
        <f t="shared" ca="1" si="19"/>
        <v>0</v>
      </c>
      <c r="BN102" s="1527">
        <f t="shared" ca="1" si="19"/>
        <v>0</v>
      </c>
      <c r="BO102" s="1527">
        <f t="shared" ca="1" si="19"/>
        <v>0</v>
      </c>
      <c r="BP102" s="1527">
        <f t="shared" ca="1" si="19"/>
        <v>0</v>
      </c>
      <c r="BQ102" s="1527">
        <f t="shared" ca="1" si="19"/>
        <v>0</v>
      </c>
      <c r="BR102" s="1527">
        <f t="shared" ca="1" si="19"/>
        <v>0</v>
      </c>
      <c r="BS102" s="1527">
        <f t="shared" ca="1" si="19"/>
        <v>0</v>
      </c>
      <c r="BT102" s="1527">
        <f t="shared" ca="1" si="19"/>
        <v>0</v>
      </c>
      <c r="BU102" s="1527">
        <f t="shared" ca="1" si="19"/>
        <v>0</v>
      </c>
      <c r="BV102" s="1527">
        <f t="shared" ca="1" si="19"/>
        <v>0</v>
      </c>
      <c r="BW102" s="1527">
        <f t="shared" ca="1" si="19"/>
        <v>0</v>
      </c>
      <c r="BX102" s="1527">
        <f t="shared" ca="1" si="19"/>
        <v>0</v>
      </c>
      <c r="BY102" s="1527">
        <f t="shared" ca="1" si="19"/>
        <v>0</v>
      </c>
      <c r="BZ102" s="1527">
        <f t="shared" ca="1" si="19"/>
        <v>0</v>
      </c>
      <c r="CA102" s="1527">
        <f t="shared" ca="1" si="19"/>
        <v>0</v>
      </c>
      <c r="CB102" s="1527">
        <f t="shared" ca="1" si="19"/>
        <v>0</v>
      </c>
      <c r="CC102" s="1527">
        <f t="shared" ca="1" si="19"/>
        <v>0</v>
      </c>
      <c r="CD102" s="1527">
        <f t="shared" ca="1" si="19"/>
        <v>0</v>
      </c>
      <c r="CE102" s="1527">
        <f t="shared" ca="1" si="19"/>
        <v>0</v>
      </c>
      <c r="CF102" s="1527">
        <f t="shared" ca="1" si="19"/>
        <v>0</v>
      </c>
      <c r="CG102" s="1527">
        <f t="shared" ca="1" si="19"/>
        <v>0</v>
      </c>
      <c r="CH102" s="1527">
        <f t="shared" ca="1" si="19"/>
        <v>0</v>
      </c>
      <c r="CI102" s="1567">
        <f t="shared" ca="1" si="19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6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7"/>
        <v>0</v>
      </c>
      <c r="E103" s="1527">
        <f t="shared" ca="1" si="17"/>
        <v>0</v>
      </c>
      <c r="F103" s="1527">
        <f t="shared" ca="1" si="17"/>
        <v>0</v>
      </c>
      <c r="G103" s="1527">
        <f t="shared" ca="1" si="17"/>
        <v>0</v>
      </c>
      <c r="H103" s="1527">
        <f t="shared" ca="1" si="17"/>
        <v>0</v>
      </c>
      <c r="I103" s="1527">
        <f t="shared" ca="1" si="17"/>
        <v>0</v>
      </c>
      <c r="J103" s="1527">
        <f t="shared" ca="1" si="17"/>
        <v>0</v>
      </c>
      <c r="K103" s="1531">
        <f t="shared" ca="1" si="17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21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2">IF(ISNUMBER($B103),$B103*AO21,0)</f>
        <v>0</v>
      </c>
      <c r="AP103" s="1527">
        <f t="shared" ca="1" si="20"/>
        <v>0</v>
      </c>
      <c r="AQ103" s="1527">
        <f t="shared" ca="1" si="22"/>
        <v>0</v>
      </c>
      <c r="AR103" s="1527">
        <f t="shared" ca="1" si="22"/>
        <v>0</v>
      </c>
      <c r="AS103" s="1527">
        <f t="shared" ca="1" si="22"/>
        <v>0</v>
      </c>
      <c r="AT103" s="1527">
        <f t="shared" ca="1" si="22"/>
        <v>0</v>
      </c>
      <c r="AU103" s="1527">
        <f t="shared" ca="1" si="22"/>
        <v>0</v>
      </c>
      <c r="AV103" s="1527">
        <f t="shared" ca="1" si="22"/>
        <v>0</v>
      </c>
      <c r="AW103" s="1527">
        <f t="shared" ca="1" si="22"/>
        <v>0</v>
      </c>
      <c r="AX103" s="1527">
        <f t="shared" ca="1" si="22"/>
        <v>0</v>
      </c>
      <c r="AY103" s="1527">
        <f t="shared" ca="1" si="22"/>
        <v>0</v>
      </c>
      <c r="AZ103" s="1527">
        <f t="shared" ca="1" si="22"/>
        <v>0</v>
      </c>
      <c r="BA103" s="1527">
        <f t="shared" ca="1" si="22"/>
        <v>0</v>
      </c>
      <c r="BB103" s="1527">
        <f t="shared" ca="1" si="22"/>
        <v>0</v>
      </c>
      <c r="BC103" s="1527">
        <f t="shared" ca="1" si="22"/>
        <v>0</v>
      </c>
      <c r="BD103" s="1527">
        <f t="shared" ca="1" si="22"/>
        <v>0</v>
      </c>
      <c r="BE103" s="1527">
        <f t="shared" ca="1" si="22"/>
        <v>0</v>
      </c>
      <c r="BF103" s="1527">
        <f t="shared" ca="1" si="22"/>
        <v>0</v>
      </c>
      <c r="BG103" s="1527">
        <f t="shared" ca="1" si="22"/>
        <v>0</v>
      </c>
      <c r="BH103" s="1527">
        <f t="shared" ca="1" si="22"/>
        <v>0</v>
      </c>
      <c r="BI103" s="1527">
        <f t="shared" ca="1" si="22"/>
        <v>0</v>
      </c>
      <c r="BJ103" s="1527">
        <f t="shared" ca="1" si="22"/>
        <v>0</v>
      </c>
      <c r="BK103" s="1527">
        <f t="shared" ca="1" si="22"/>
        <v>0</v>
      </c>
      <c r="BL103" s="1527">
        <f t="shared" ca="1" si="22"/>
        <v>0</v>
      </c>
      <c r="BM103" s="1527">
        <f t="shared" ca="1" si="22"/>
        <v>0</v>
      </c>
      <c r="BN103" s="1527">
        <f t="shared" ca="1" si="22"/>
        <v>0</v>
      </c>
      <c r="BO103" s="1527">
        <f t="shared" ca="1" si="22"/>
        <v>0</v>
      </c>
      <c r="BP103" s="1527">
        <f t="shared" ca="1" si="22"/>
        <v>0</v>
      </c>
      <c r="BQ103" s="1527">
        <f t="shared" ca="1" si="22"/>
        <v>0</v>
      </c>
      <c r="BR103" s="1527">
        <f t="shared" ca="1" si="22"/>
        <v>0</v>
      </c>
      <c r="BS103" s="1527">
        <f t="shared" ca="1" si="22"/>
        <v>0</v>
      </c>
      <c r="BT103" s="1527">
        <f t="shared" ca="1" si="22"/>
        <v>0</v>
      </c>
      <c r="BU103" s="1527">
        <f t="shared" ca="1" si="22"/>
        <v>0</v>
      </c>
      <c r="BV103" s="1527">
        <f t="shared" ca="1" si="22"/>
        <v>0</v>
      </c>
      <c r="BW103" s="1527">
        <f t="shared" ca="1" si="22"/>
        <v>0</v>
      </c>
      <c r="BX103" s="1527">
        <f t="shared" ca="1" si="22"/>
        <v>0</v>
      </c>
      <c r="BY103" s="1527">
        <f t="shared" ca="1" si="22"/>
        <v>0</v>
      </c>
      <c r="BZ103" s="1527">
        <f t="shared" ca="1" si="22"/>
        <v>0</v>
      </c>
      <c r="CA103" s="1527">
        <f t="shared" ca="1" si="22"/>
        <v>0</v>
      </c>
      <c r="CB103" s="1527">
        <f t="shared" ca="1" si="22"/>
        <v>0</v>
      </c>
      <c r="CC103" s="1527">
        <f t="shared" ca="1" si="22"/>
        <v>0</v>
      </c>
      <c r="CD103" s="1527">
        <f t="shared" ca="1" si="22"/>
        <v>0</v>
      </c>
      <c r="CE103" s="1527">
        <f t="shared" ca="1" si="22"/>
        <v>0</v>
      </c>
      <c r="CF103" s="1527">
        <f t="shared" ca="1" si="22"/>
        <v>0</v>
      </c>
      <c r="CG103" s="1527">
        <f t="shared" ca="1" si="22"/>
        <v>0</v>
      </c>
      <c r="CH103" s="1527">
        <f t="shared" ca="1" si="22"/>
        <v>0</v>
      </c>
      <c r="CI103" s="1567">
        <f t="shared" ca="1" si="22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6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7"/>
        <v>0</v>
      </c>
      <c r="E104" s="1527">
        <f t="shared" ca="1" si="17"/>
        <v>0</v>
      </c>
      <c r="F104" s="1527">
        <f t="shared" ca="1" si="17"/>
        <v>0</v>
      </c>
      <c r="G104" s="1527">
        <f t="shared" ca="1" si="17"/>
        <v>0</v>
      </c>
      <c r="H104" s="1527">
        <f t="shared" ca="1" si="17"/>
        <v>0</v>
      </c>
      <c r="I104" s="1527">
        <f t="shared" ca="1" si="17"/>
        <v>0</v>
      </c>
      <c r="J104" s="1527">
        <f t="shared" ca="1" si="17"/>
        <v>0</v>
      </c>
      <c r="K104" s="1531">
        <f t="shared" ca="1" si="17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21"/>
        <v>0</v>
      </c>
      <c r="AB104" s="1527">
        <f t="shared" ca="1" si="21"/>
        <v>0</v>
      </c>
      <c r="AC104" s="1527">
        <f t="shared" ca="1" si="21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2"/>
        <v>0</v>
      </c>
      <c r="AP104" s="1527">
        <f t="shared" ref="AP104:AP125" ca="1" si="23">IF(ISNUMBER($B104),$B104*AP22,0)</f>
        <v>0</v>
      </c>
      <c r="AQ104" s="1527">
        <f t="shared" ca="1" si="22"/>
        <v>0</v>
      </c>
      <c r="AR104" s="1527">
        <f t="shared" ca="1" si="22"/>
        <v>0</v>
      </c>
      <c r="AS104" s="1527">
        <f t="shared" ca="1" si="22"/>
        <v>0</v>
      </c>
      <c r="AT104" s="1527">
        <f t="shared" ca="1" si="22"/>
        <v>0</v>
      </c>
      <c r="AU104" s="1527">
        <f t="shared" ca="1" si="22"/>
        <v>0</v>
      </c>
      <c r="AV104" s="1527">
        <f t="shared" ca="1" si="22"/>
        <v>0</v>
      </c>
      <c r="AW104" s="1527">
        <f t="shared" ca="1" si="22"/>
        <v>0</v>
      </c>
      <c r="AX104" s="1527">
        <f t="shared" ca="1" si="22"/>
        <v>0</v>
      </c>
      <c r="AY104" s="1527">
        <f t="shared" ca="1" si="22"/>
        <v>0</v>
      </c>
      <c r="AZ104" s="1527">
        <f t="shared" ca="1" si="22"/>
        <v>0</v>
      </c>
      <c r="BA104" s="1527">
        <f t="shared" ca="1" si="22"/>
        <v>0</v>
      </c>
      <c r="BB104" s="1527">
        <f t="shared" ca="1" si="22"/>
        <v>0</v>
      </c>
      <c r="BC104" s="1527">
        <f t="shared" ca="1" si="22"/>
        <v>0</v>
      </c>
      <c r="BD104" s="1527">
        <f t="shared" ca="1" si="22"/>
        <v>0</v>
      </c>
      <c r="BE104" s="1527">
        <f t="shared" ca="1" si="22"/>
        <v>0</v>
      </c>
      <c r="BF104" s="1527">
        <f t="shared" ca="1" si="22"/>
        <v>0</v>
      </c>
      <c r="BG104" s="1527">
        <f t="shared" ca="1" si="22"/>
        <v>0</v>
      </c>
      <c r="BH104" s="1527">
        <f t="shared" ca="1" si="22"/>
        <v>0</v>
      </c>
      <c r="BI104" s="1527">
        <f t="shared" ca="1" si="22"/>
        <v>0</v>
      </c>
      <c r="BJ104" s="1527">
        <f t="shared" ca="1" si="22"/>
        <v>0</v>
      </c>
      <c r="BK104" s="1527">
        <f t="shared" ca="1" si="22"/>
        <v>0</v>
      </c>
      <c r="BL104" s="1527">
        <f t="shared" ca="1" si="22"/>
        <v>0</v>
      </c>
      <c r="BM104" s="1527">
        <f t="shared" ca="1" si="22"/>
        <v>0</v>
      </c>
      <c r="BN104" s="1527">
        <f t="shared" ca="1" si="22"/>
        <v>0</v>
      </c>
      <c r="BO104" s="1527">
        <f t="shared" ca="1" si="22"/>
        <v>0</v>
      </c>
      <c r="BP104" s="1527">
        <f t="shared" ca="1" si="22"/>
        <v>0</v>
      </c>
      <c r="BQ104" s="1527">
        <f t="shared" ca="1" si="22"/>
        <v>0</v>
      </c>
      <c r="BR104" s="1527">
        <f t="shared" ca="1" si="22"/>
        <v>0</v>
      </c>
      <c r="BS104" s="1527">
        <f t="shared" ca="1" si="22"/>
        <v>0</v>
      </c>
      <c r="BT104" s="1527">
        <f t="shared" ca="1" si="22"/>
        <v>0</v>
      </c>
      <c r="BU104" s="1527">
        <f t="shared" ca="1" si="22"/>
        <v>0</v>
      </c>
      <c r="BV104" s="1527">
        <f t="shared" ca="1" si="22"/>
        <v>0</v>
      </c>
      <c r="BW104" s="1527">
        <f t="shared" ca="1" si="22"/>
        <v>0</v>
      </c>
      <c r="BX104" s="1527">
        <f t="shared" ca="1" si="22"/>
        <v>0</v>
      </c>
      <c r="BY104" s="1527">
        <f t="shared" ca="1" si="22"/>
        <v>0</v>
      </c>
      <c r="BZ104" s="1527">
        <f t="shared" ca="1" si="22"/>
        <v>0</v>
      </c>
      <c r="CA104" s="1527">
        <f t="shared" ca="1" si="22"/>
        <v>0</v>
      </c>
      <c r="CB104" s="1527">
        <f t="shared" ca="1" si="22"/>
        <v>0</v>
      </c>
      <c r="CC104" s="1527">
        <f t="shared" ca="1" si="22"/>
        <v>0</v>
      </c>
      <c r="CD104" s="1527">
        <f t="shared" ca="1" si="22"/>
        <v>0</v>
      </c>
      <c r="CE104" s="1527">
        <f t="shared" ca="1" si="22"/>
        <v>0</v>
      </c>
      <c r="CF104" s="1527">
        <f t="shared" ca="1" si="22"/>
        <v>0</v>
      </c>
      <c r="CG104" s="1527">
        <f t="shared" ca="1" si="22"/>
        <v>0</v>
      </c>
      <c r="CH104" s="1527">
        <f t="shared" ca="1" si="22"/>
        <v>0</v>
      </c>
      <c r="CI104" s="1567">
        <f t="shared" ca="1" si="22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6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7"/>
        <v>0</v>
      </c>
      <c r="E105" s="1527">
        <f t="shared" ca="1" si="17"/>
        <v>0</v>
      </c>
      <c r="F105" s="1527">
        <f t="shared" ca="1" si="17"/>
        <v>0</v>
      </c>
      <c r="G105" s="1527">
        <f t="shared" ca="1" si="17"/>
        <v>0</v>
      </c>
      <c r="H105" s="1527">
        <f t="shared" ca="1" si="17"/>
        <v>0</v>
      </c>
      <c r="I105" s="1527">
        <f t="shared" ca="1" si="17"/>
        <v>0</v>
      </c>
      <c r="J105" s="1527">
        <f t="shared" ca="1" si="17"/>
        <v>0</v>
      </c>
      <c r="K105" s="1531">
        <f t="shared" ca="1" si="17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21"/>
        <v>0</v>
      </c>
      <c r="AB105" s="1527">
        <f t="shared" ca="1" si="21"/>
        <v>0</v>
      </c>
      <c r="AC105" s="1527">
        <f t="shared" ca="1" si="21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2"/>
        <v>0</v>
      </c>
      <c r="AP105" s="1527">
        <f t="shared" ca="1" si="23"/>
        <v>0</v>
      </c>
      <c r="AQ105" s="1527">
        <f t="shared" ca="1" si="22"/>
        <v>0</v>
      </c>
      <c r="AR105" s="1527">
        <f t="shared" ca="1" si="22"/>
        <v>0</v>
      </c>
      <c r="AS105" s="1527">
        <f t="shared" ca="1" si="22"/>
        <v>0</v>
      </c>
      <c r="AT105" s="1527">
        <f t="shared" ca="1" si="22"/>
        <v>0</v>
      </c>
      <c r="AU105" s="1527">
        <f t="shared" ca="1" si="22"/>
        <v>0</v>
      </c>
      <c r="AV105" s="1527">
        <f t="shared" ca="1" si="22"/>
        <v>0</v>
      </c>
      <c r="AW105" s="1527">
        <f t="shared" ca="1" si="22"/>
        <v>0</v>
      </c>
      <c r="AX105" s="1527">
        <f t="shared" ca="1" si="22"/>
        <v>0</v>
      </c>
      <c r="AY105" s="1527">
        <f t="shared" ca="1" si="22"/>
        <v>0</v>
      </c>
      <c r="AZ105" s="1527">
        <f t="shared" ca="1" si="22"/>
        <v>0</v>
      </c>
      <c r="BA105" s="1527">
        <f t="shared" ca="1" si="22"/>
        <v>0</v>
      </c>
      <c r="BB105" s="1527">
        <f t="shared" ca="1" si="22"/>
        <v>0</v>
      </c>
      <c r="BC105" s="1527">
        <f t="shared" ca="1" si="22"/>
        <v>0</v>
      </c>
      <c r="BD105" s="1527">
        <f t="shared" ca="1" si="22"/>
        <v>0</v>
      </c>
      <c r="BE105" s="1527">
        <f t="shared" ca="1" si="22"/>
        <v>0</v>
      </c>
      <c r="BF105" s="1527">
        <f t="shared" ca="1" si="22"/>
        <v>0</v>
      </c>
      <c r="BG105" s="1527">
        <f t="shared" ca="1" si="22"/>
        <v>0</v>
      </c>
      <c r="BH105" s="1527">
        <f t="shared" ca="1" si="22"/>
        <v>0</v>
      </c>
      <c r="BI105" s="1527">
        <f t="shared" ca="1" si="22"/>
        <v>0</v>
      </c>
      <c r="BJ105" s="1527">
        <f t="shared" ca="1" si="22"/>
        <v>0</v>
      </c>
      <c r="BK105" s="1527">
        <f t="shared" ca="1" si="22"/>
        <v>0</v>
      </c>
      <c r="BL105" s="1527">
        <f t="shared" ca="1" si="22"/>
        <v>0</v>
      </c>
      <c r="BM105" s="1527">
        <f t="shared" ca="1" si="22"/>
        <v>0</v>
      </c>
      <c r="BN105" s="1527">
        <f t="shared" ca="1" si="22"/>
        <v>0</v>
      </c>
      <c r="BO105" s="1527">
        <f t="shared" ca="1" si="22"/>
        <v>0</v>
      </c>
      <c r="BP105" s="1527">
        <f t="shared" ca="1" si="22"/>
        <v>0</v>
      </c>
      <c r="BQ105" s="1527">
        <f t="shared" ca="1" si="22"/>
        <v>0</v>
      </c>
      <c r="BR105" s="1527">
        <f t="shared" ca="1" si="22"/>
        <v>0</v>
      </c>
      <c r="BS105" s="1527">
        <f t="shared" ca="1" si="22"/>
        <v>0</v>
      </c>
      <c r="BT105" s="1527">
        <f t="shared" ca="1" si="22"/>
        <v>0</v>
      </c>
      <c r="BU105" s="1527">
        <f t="shared" ca="1" si="22"/>
        <v>0</v>
      </c>
      <c r="BV105" s="1527">
        <f t="shared" ca="1" si="22"/>
        <v>0</v>
      </c>
      <c r="BW105" s="1527">
        <f t="shared" ca="1" si="22"/>
        <v>0</v>
      </c>
      <c r="BX105" s="1527">
        <f t="shared" ca="1" si="22"/>
        <v>0</v>
      </c>
      <c r="BY105" s="1527">
        <f t="shared" ca="1" si="22"/>
        <v>0</v>
      </c>
      <c r="BZ105" s="1527">
        <f t="shared" ca="1" si="22"/>
        <v>0</v>
      </c>
      <c r="CA105" s="1527">
        <f t="shared" ca="1" si="22"/>
        <v>0</v>
      </c>
      <c r="CB105" s="1527">
        <f t="shared" ca="1" si="22"/>
        <v>0</v>
      </c>
      <c r="CC105" s="1527">
        <f t="shared" ca="1" si="22"/>
        <v>0</v>
      </c>
      <c r="CD105" s="1527">
        <f t="shared" ca="1" si="22"/>
        <v>0</v>
      </c>
      <c r="CE105" s="1527">
        <f t="shared" ca="1" si="22"/>
        <v>0</v>
      </c>
      <c r="CF105" s="1527">
        <f t="shared" ca="1" si="22"/>
        <v>0</v>
      </c>
      <c r="CG105" s="1527">
        <f t="shared" ca="1" si="22"/>
        <v>0</v>
      </c>
      <c r="CH105" s="1527">
        <f t="shared" ca="1" si="22"/>
        <v>0</v>
      </c>
      <c r="CI105" s="1567">
        <f t="shared" ca="1" si="22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6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7"/>
        <v>0</v>
      </c>
      <c r="E106" s="1527">
        <f t="shared" ca="1" si="17"/>
        <v>0</v>
      </c>
      <c r="F106" s="1527">
        <f t="shared" ca="1" si="17"/>
        <v>0</v>
      </c>
      <c r="G106" s="1527">
        <f t="shared" ca="1" si="17"/>
        <v>0</v>
      </c>
      <c r="H106" s="1527">
        <f t="shared" ca="1" si="17"/>
        <v>0</v>
      </c>
      <c r="I106" s="1527">
        <f t="shared" ca="1" si="17"/>
        <v>0</v>
      </c>
      <c r="J106" s="1527">
        <f t="shared" ca="1" si="17"/>
        <v>0</v>
      </c>
      <c r="K106" s="1531">
        <f t="shared" ca="1" si="17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21"/>
        <v>0</v>
      </c>
      <c r="AB106" s="1527">
        <f t="shared" ca="1" si="21"/>
        <v>0</v>
      </c>
      <c r="AC106" s="1527">
        <f t="shared" ca="1" si="21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2"/>
        <v>0</v>
      </c>
      <c r="AP106" s="1527">
        <f t="shared" ca="1" si="23"/>
        <v>0</v>
      </c>
      <c r="AQ106" s="1527">
        <f t="shared" ca="1" si="22"/>
        <v>0</v>
      </c>
      <c r="AR106" s="1527">
        <f t="shared" ca="1" si="22"/>
        <v>0</v>
      </c>
      <c r="AS106" s="1527">
        <f t="shared" ca="1" si="22"/>
        <v>0</v>
      </c>
      <c r="AT106" s="1527">
        <f t="shared" ca="1" si="22"/>
        <v>0</v>
      </c>
      <c r="AU106" s="1527">
        <f t="shared" ca="1" si="22"/>
        <v>0</v>
      </c>
      <c r="AV106" s="1527">
        <f t="shared" ca="1" si="22"/>
        <v>0</v>
      </c>
      <c r="AW106" s="1527">
        <f t="shared" ca="1" si="22"/>
        <v>0</v>
      </c>
      <c r="AX106" s="1527">
        <f t="shared" ca="1" si="22"/>
        <v>0</v>
      </c>
      <c r="AY106" s="1527">
        <f t="shared" ca="1" si="22"/>
        <v>0</v>
      </c>
      <c r="AZ106" s="1527">
        <f t="shared" ca="1" si="22"/>
        <v>0</v>
      </c>
      <c r="BA106" s="1527">
        <f t="shared" ca="1" si="22"/>
        <v>0</v>
      </c>
      <c r="BB106" s="1527">
        <f t="shared" ca="1" si="22"/>
        <v>0</v>
      </c>
      <c r="BC106" s="1527">
        <f t="shared" ca="1" si="22"/>
        <v>0</v>
      </c>
      <c r="BD106" s="1527">
        <f t="shared" ca="1" si="22"/>
        <v>0</v>
      </c>
      <c r="BE106" s="1527">
        <f t="shared" ca="1" si="22"/>
        <v>0</v>
      </c>
      <c r="BF106" s="1527">
        <f t="shared" ca="1" si="22"/>
        <v>0</v>
      </c>
      <c r="BG106" s="1527">
        <f t="shared" ca="1" si="22"/>
        <v>0</v>
      </c>
      <c r="BH106" s="1527">
        <f t="shared" ca="1" si="22"/>
        <v>0</v>
      </c>
      <c r="BI106" s="1527">
        <f t="shared" ca="1" si="22"/>
        <v>0</v>
      </c>
      <c r="BJ106" s="1527">
        <f t="shared" ca="1" si="22"/>
        <v>0</v>
      </c>
      <c r="BK106" s="1527">
        <f t="shared" ca="1" si="22"/>
        <v>0</v>
      </c>
      <c r="BL106" s="1527">
        <f t="shared" ca="1" si="22"/>
        <v>0</v>
      </c>
      <c r="BM106" s="1527">
        <f t="shared" ca="1" si="22"/>
        <v>0</v>
      </c>
      <c r="BN106" s="1527">
        <f t="shared" ca="1" si="22"/>
        <v>0</v>
      </c>
      <c r="BO106" s="1527">
        <f t="shared" ca="1" si="22"/>
        <v>0</v>
      </c>
      <c r="BP106" s="1527">
        <f t="shared" ca="1" si="22"/>
        <v>0</v>
      </c>
      <c r="BQ106" s="1527">
        <f t="shared" ca="1" si="22"/>
        <v>0</v>
      </c>
      <c r="BR106" s="1527">
        <f t="shared" ca="1" si="22"/>
        <v>0</v>
      </c>
      <c r="BS106" s="1527">
        <f t="shared" ca="1" si="22"/>
        <v>0</v>
      </c>
      <c r="BT106" s="1527">
        <f t="shared" ca="1" si="22"/>
        <v>0</v>
      </c>
      <c r="BU106" s="1527">
        <f t="shared" ca="1" si="22"/>
        <v>0</v>
      </c>
      <c r="BV106" s="1527">
        <f t="shared" ca="1" si="22"/>
        <v>0</v>
      </c>
      <c r="BW106" s="1527">
        <f t="shared" ca="1" si="22"/>
        <v>0</v>
      </c>
      <c r="BX106" s="1527">
        <f t="shared" ca="1" si="22"/>
        <v>0</v>
      </c>
      <c r="BY106" s="1527">
        <f t="shared" ca="1" si="22"/>
        <v>0</v>
      </c>
      <c r="BZ106" s="1527">
        <f t="shared" ca="1" si="22"/>
        <v>0</v>
      </c>
      <c r="CA106" s="1527">
        <f t="shared" ca="1" si="22"/>
        <v>0</v>
      </c>
      <c r="CB106" s="1527">
        <f t="shared" ca="1" si="22"/>
        <v>0</v>
      </c>
      <c r="CC106" s="1527">
        <f t="shared" ca="1" si="22"/>
        <v>0</v>
      </c>
      <c r="CD106" s="1527">
        <f t="shared" ca="1" si="22"/>
        <v>0</v>
      </c>
      <c r="CE106" s="1527">
        <f t="shared" ca="1" si="22"/>
        <v>0</v>
      </c>
      <c r="CF106" s="1527">
        <f t="shared" ca="1" si="22"/>
        <v>0</v>
      </c>
      <c r="CG106" s="1527">
        <f t="shared" ca="1" si="22"/>
        <v>0</v>
      </c>
      <c r="CH106" s="1527">
        <f t="shared" ca="1" si="22"/>
        <v>0</v>
      </c>
      <c r="CI106" s="1567">
        <f t="shared" ca="1" si="22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6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7"/>
        <v>0</v>
      </c>
      <c r="E107" s="1527">
        <f t="shared" ca="1" si="17"/>
        <v>0</v>
      </c>
      <c r="F107" s="1527">
        <f t="shared" ca="1" si="17"/>
        <v>0</v>
      </c>
      <c r="G107" s="1527">
        <f t="shared" ca="1" si="17"/>
        <v>0</v>
      </c>
      <c r="H107" s="1527">
        <f t="shared" ca="1" si="17"/>
        <v>0</v>
      </c>
      <c r="I107" s="1527">
        <f t="shared" ca="1" si="17"/>
        <v>0</v>
      </c>
      <c r="J107" s="1527">
        <f t="shared" ca="1" si="17"/>
        <v>0</v>
      </c>
      <c r="K107" s="1531">
        <f t="shared" ca="1" si="17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21"/>
        <v>0</v>
      </c>
      <c r="AB107" s="1527">
        <f t="shared" ca="1" si="21"/>
        <v>0</v>
      </c>
      <c r="AC107" s="1527">
        <f t="shared" ca="1" si="21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2"/>
        <v>0</v>
      </c>
      <c r="AP107" s="1527">
        <f t="shared" ca="1" si="23"/>
        <v>0</v>
      </c>
      <c r="AQ107" s="1527">
        <f t="shared" ca="1" si="22"/>
        <v>0</v>
      </c>
      <c r="AR107" s="1527">
        <f t="shared" ca="1" si="22"/>
        <v>0</v>
      </c>
      <c r="AS107" s="1527">
        <f t="shared" ca="1" si="22"/>
        <v>0</v>
      </c>
      <c r="AT107" s="1527">
        <f t="shared" ca="1" si="22"/>
        <v>0</v>
      </c>
      <c r="AU107" s="1527">
        <f t="shared" ca="1" si="22"/>
        <v>0</v>
      </c>
      <c r="AV107" s="1527">
        <f t="shared" ca="1" si="22"/>
        <v>0</v>
      </c>
      <c r="AW107" s="1527">
        <f t="shared" ca="1" si="22"/>
        <v>0</v>
      </c>
      <c r="AX107" s="1527">
        <f t="shared" ca="1" si="22"/>
        <v>0</v>
      </c>
      <c r="AY107" s="1527">
        <f t="shared" ca="1" si="22"/>
        <v>0</v>
      </c>
      <c r="AZ107" s="1527">
        <f t="shared" ca="1" si="22"/>
        <v>0</v>
      </c>
      <c r="BA107" s="1527">
        <f t="shared" ca="1" si="22"/>
        <v>0</v>
      </c>
      <c r="BB107" s="1527">
        <f t="shared" ca="1" si="22"/>
        <v>0</v>
      </c>
      <c r="BC107" s="1527">
        <f t="shared" ca="1" si="22"/>
        <v>0</v>
      </c>
      <c r="BD107" s="1527">
        <f t="shared" ca="1" si="22"/>
        <v>0</v>
      </c>
      <c r="BE107" s="1527">
        <f t="shared" ca="1" si="22"/>
        <v>0</v>
      </c>
      <c r="BF107" s="1527">
        <f t="shared" ca="1" si="22"/>
        <v>0</v>
      </c>
      <c r="BG107" s="1527">
        <f t="shared" ca="1" si="22"/>
        <v>0</v>
      </c>
      <c r="BH107" s="1527">
        <f t="shared" ca="1" si="22"/>
        <v>0</v>
      </c>
      <c r="BI107" s="1527">
        <f t="shared" ca="1" si="22"/>
        <v>0</v>
      </c>
      <c r="BJ107" s="1527">
        <f t="shared" ca="1" si="22"/>
        <v>0</v>
      </c>
      <c r="BK107" s="1527">
        <f t="shared" ca="1" si="22"/>
        <v>0</v>
      </c>
      <c r="BL107" s="1527">
        <f t="shared" ca="1" si="22"/>
        <v>0</v>
      </c>
      <c r="BM107" s="1527">
        <f t="shared" ca="1" si="22"/>
        <v>0</v>
      </c>
      <c r="BN107" s="1527">
        <f t="shared" ca="1" si="22"/>
        <v>0</v>
      </c>
      <c r="BO107" s="1527">
        <f t="shared" ca="1" si="22"/>
        <v>0</v>
      </c>
      <c r="BP107" s="1527">
        <f t="shared" ca="1" si="22"/>
        <v>0</v>
      </c>
      <c r="BQ107" s="1527">
        <f t="shared" ca="1" si="22"/>
        <v>0</v>
      </c>
      <c r="BR107" s="1527">
        <f t="shared" ca="1" si="22"/>
        <v>0</v>
      </c>
      <c r="BS107" s="1527">
        <f t="shared" ca="1" si="22"/>
        <v>0</v>
      </c>
      <c r="BT107" s="1527">
        <f t="shared" ca="1" si="22"/>
        <v>0</v>
      </c>
      <c r="BU107" s="1527">
        <f t="shared" ca="1" si="22"/>
        <v>0</v>
      </c>
      <c r="BV107" s="1527">
        <f t="shared" ca="1" si="22"/>
        <v>0</v>
      </c>
      <c r="BW107" s="1527">
        <f t="shared" ca="1" si="22"/>
        <v>0</v>
      </c>
      <c r="BX107" s="1527">
        <f t="shared" ca="1" si="22"/>
        <v>0</v>
      </c>
      <c r="BY107" s="1527">
        <f t="shared" ca="1" si="22"/>
        <v>0</v>
      </c>
      <c r="BZ107" s="1527">
        <f t="shared" ca="1" si="22"/>
        <v>0</v>
      </c>
      <c r="CA107" s="1527">
        <f t="shared" ca="1" si="22"/>
        <v>0</v>
      </c>
      <c r="CB107" s="1527">
        <f t="shared" ca="1" si="22"/>
        <v>0</v>
      </c>
      <c r="CC107" s="1527">
        <f t="shared" ca="1" si="22"/>
        <v>0</v>
      </c>
      <c r="CD107" s="1527">
        <f t="shared" ca="1" si="22"/>
        <v>0</v>
      </c>
      <c r="CE107" s="1527">
        <f t="shared" ca="1" si="22"/>
        <v>0</v>
      </c>
      <c r="CF107" s="1527">
        <f t="shared" ca="1" si="22"/>
        <v>0</v>
      </c>
      <c r="CG107" s="1527">
        <f t="shared" ca="1" si="22"/>
        <v>0</v>
      </c>
      <c r="CH107" s="1527">
        <f t="shared" ca="1" si="22"/>
        <v>0</v>
      </c>
      <c r="CI107" s="1567">
        <f t="shared" ca="1" si="22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6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7"/>
        <v>0</v>
      </c>
      <c r="E108" s="1527">
        <f t="shared" ca="1" si="17"/>
        <v>0</v>
      </c>
      <c r="F108" s="1527">
        <f t="shared" ca="1" si="17"/>
        <v>0</v>
      </c>
      <c r="G108" s="1527">
        <f t="shared" ca="1" si="17"/>
        <v>0</v>
      </c>
      <c r="H108" s="1527">
        <f t="shared" ca="1" si="17"/>
        <v>0</v>
      </c>
      <c r="I108" s="1527">
        <f t="shared" ca="1" si="17"/>
        <v>0</v>
      </c>
      <c r="J108" s="1527">
        <f t="shared" ca="1" si="17"/>
        <v>0</v>
      </c>
      <c r="K108" s="1531">
        <f t="shared" ca="1" si="17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21"/>
        <v>0</v>
      </c>
      <c r="AB108" s="1527">
        <f t="shared" ca="1" si="21"/>
        <v>0</v>
      </c>
      <c r="AC108" s="1527">
        <f t="shared" ca="1" si="21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2"/>
        <v>0</v>
      </c>
      <c r="AP108" s="1527">
        <f t="shared" ca="1" si="23"/>
        <v>0</v>
      </c>
      <c r="AQ108" s="1527">
        <f t="shared" ca="1" si="22"/>
        <v>0</v>
      </c>
      <c r="AR108" s="1527">
        <f t="shared" ca="1" si="22"/>
        <v>0</v>
      </c>
      <c r="AS108" s="1527">
        <f t="shared" ca="1" si="22"/>
        <v>0</v>
      </c>
      <c r="AT108" s="1527">
        <f t="shared" ca="1" si="22"/>
        <v>0</v>
      </c>
      <c r="AU108" s="1527">
        <f t="shared" ca="1" si="22"/>
        <v>0</v>
      </c>
      <c r="AV108" s="1527">
        <f t="shared" ca="1" si="22"/>
        <v>0</v>
      </c>
      <c r="AW108" s="1527">
        <f t="shared" ca="1" si="22"/>
        <v>0</v>
      </c>
      <c r="AX108" s="1527">
        <f t="shared" ca="1" si="22"/>
        <v>0</v>
      </c>
      <c r="AY108" s="1527">
        <f t="shared" ca="1" si="22"/>
        <v>0</v>
      </c>
      <c r="AZ108" s="1527">
        <f t="shared" ca="1" si="22"/>
        <v>0</v>
      </c>
      <c r="BA108" s="1527">
        <f t="shared" ca="1" si="22"/>
        <v>0</v>
      </c>
      <c r="BB108" s="1527">
        <f t="shared" ca="1" si="22"/>
        <v>0</v>
      </c>
      <c r="BC108" s="1527">
        <f t="shared" ca="1" si="22"/>
        <v>0</v>
      </c>
      <c r="BD108" s="1527">
        <f t="shared" ca="1" si="22"/>
        <v>0</v>
      </c>
      <c r="BE108" s="1527">
        <f t="shared" ca="1" si="22"/>
        <v>0</v>
      </c>
      <c r="BF108" s="1527">
        <f t="shared" ca="1" si="22"/>
        <v>0</v>
      </c>
      <c r="BG108" s="1527">
        <f t="shared" ca="1" si="22"/>
        <v>0</v>
      </c>
      <c r="BH108" s="1527">
        <f t="shared" ca="1" si="22"/>
        <v>0</v>
      </c>
      <c r="BI108" s="1527">
        <f t="shared" ca="1" si="22"/>
        <v>0</v>
      </c>
      <c r="BJ108" s="1527">
        <f t="shared" ca="1" si="22"/>
        <v>0</v>
      </c>
      <c r="BK108" s="1527">
        <f t="shared" ca="1" si="22"/>
        <v>0</v>
      </c>
      <c r="BL108" s="1527">
        <f t="shared" ca="1" si="22"/>
        <v>0</v>
      </c>
      <c r="BM108" s="1527">
        <f t="shared" ca="1" si="22"/>
        <v>0</v>
      </c>
      <c r="BN108" s="1527">
        <f t="shared" ca="1" si="22"/>
        <v>0</v>
      </c>
      <c r="BO108" s="1527">
        <f t="shared" ref="BO108:CI108" ca="1" si="24">IF(ISNUMBER($B108),$B108*BO26,0)</f>
        <v>0</v>
      </c>
      <c r="BP108" s="1527">
        <f t="shared" ca="1" si="24"/>
        <v>0</v>
      </c>
      <c r="BQ108" s="1527">
        <f t="shared" ca="1" si="24"/>
        <v>0</v>
      </c>
      <c r="BR108" s="1527">
        <f t="shared" ca="1" si="24"/>
        <v>0</v>
      </c>
      <c r="BS108" s="1527">
        <f t="shared" ca="1" si="24"/>
        <v>0</v>
      </c>
      <c r="BT108" s="1527">
        <f t="shared" ca="1" si="24"/>
        <v>0</v>
      </c>
      <c r="BU108" s="1527">
        <f t="shared" ca="1" si="24"/>
        <v>0</v>
      </c>
      <c r="BV108" s="1527">
        <f t="shared" ca="1" si="24"/>
        <v>0</v>
      </c>
      <c r="BW108" s="1527">
        <f t="shared" ca="1" si="24"/>
        <v>0</v>
      </c>
      <c r="BX108" s="1527">
        <f t="shared" ca="1" si="24"/>
        <v>0</v>
      </c>
      <c r="BY108" s="1527">
        <f t="shared" ca="1" si="24"/>
        <v>0</v>
      </c>
      <c r="BZ108" s="1527">
        <f t="shared" ca="1" si="24"/>
        <v>0</v>
      </c>
      <c r="CA108" s="1527">
        <f t="shared" ca="1" si="24"/>
        <v>0</v>
      </c>
      <c r="CB108" s="1527">
        <f t="shared" ca="1" si="24"/>
        <v>0</v>
      </c>
      <c r="CC108" s="1527">
        <f t="shared" ca="1" si="24"/>
        <v>0</v>
      </c>
      <c r="CD108" s="1527">
        <f t="shared" ca="1" si="24"/>
        <v>0</v>
      </c>
      <c r="CE108" s="1527">
        <f t="shared" ca="1" si="24"/>
        <v>0</v>
      </c>
      <c r="CF108" s="1527">
        <f t="shared" ca="1" si="24"/>
        <v>0</v>
      </c>
      <c r="CG108" s="1527">
        <f t="shared" ca="1" si="24"/>
        <v>0</v>
      </c>
      <c r="CH108" s="1527">
        <f t="shared" ca="1" si="24"/>
        <v>0</v>
      </c>
      <c r="CI108" s="1567">
        <f t="shared" ca="1" si="24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6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7"/>
        <v>0</v>
      </c>
      <c r="E109" s="1527">
        <f t="shared" ca="1" si="17"/>
        <v>0</v>
      </c>
      <c r="F109" s="1527">
        <f t="shared" ca="1" si="17"/>
        <v>0</v>
      </c>
      <c r="G109" s="1527">
        <f t="shared" ca="1" si="17"/>
        <v>0</v>
      </c>
      <c r="H109" s="1527">
        <f t="shared" ca="1" si="17"/>
        <v>0</v>
      </c>
      <c r="I109" s="1527">
        <f t="shared" ca="1" si="17"/>
        <v>0</v>
      </c>
      <c r="J109" s="1527">
        <f t="shared" ca="1" si="17"/>
        <v>0</v>
      </c>
      <c r="K109" s="1531">
        <f t="shared" ca="1" si="17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21"/>
        <v>0</v>
      </c>
      <c r="AB109" s="1527">
        <f t="shared" ca="1" si="21"/>
        <v>0</v>
      </c>
      <c r="AC109" s="1527">
        <f t="shared" ca="1" si="21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5">IF(ISNUMBER($B109),$B109*AO27,0)</f>
        <v>0</v>
      </c>
      <c r="AP109" s="1527">
        <f t="shared" ca="1" si="23"/>
        <v>0</v>
      </c>
      <c r="AQ109" s="1527">
        <f t="shared" ca="1" si="25"/>
        <v>0</v>
      </c>
      <c r="AR109" s="1527">
        <f t="shared" ca="1" si="25"/>
        <v>0</v>
      </c>
      <c r="AS109" s="1527">
        <f t="shared" ca="1" si="25"/>
        <v>0</v>
      </c>
      <c r="AT109" s="1527">
        <f t="shared" ca="1" si="25"/>
        <v>0</v>
      </c>
      <c r="AU109" s="1527">
        <f t="shared" ca="1" si="25"/>
        <v>0</v>
      </c>
      <c r="AV109" s="1527">
        <f t="shared" ca="1" si="25"/>
        <v>0</v>
      </c>
      <c r="AW109" s="1527">
        <f t="shared" ca="1" si="25"/>
        <v>0</v>
      </c>
      <c r="AX109" s="1527">
        <f t="shared" ca="1" si="25"/>
        <v>0</v>
      </c>
      <c r="AY109" s="1527">
        <f t="shared" ca="1" si="25"/>
        <v>0</v>
      </c>
      <c r="AZ109" s="1527">
        <f t="shared" ca="1" si="25"/>
        <v>0</v>
      </c>
      <c r="BA109" s="1527">
        <f t="shared" ca="1" si="25"/>
        <v>0</v>
      </c>
      <c r="BB109" s="1527">
        <f t="shared" ca="1" si="25"/>
        <v>0</v>
      </c>
      <c r="BC109" s="1527">
        <f t="shared" ca="1" si="25"/>
        <v>0</v>
      </c>
      <c r="BD109" s="1527">
        <f t="shared" ca="1" si="25"/>
        <v>0</v>
      </c>
      <c r="BE109" s="1527">
        <f t="shared" ca="1" si="25"/>
        <v>0</v>
      </c>
      <c r="BF109" s="1527">
        <f t="shared" ca="1" si="25"/>
        <v>0</v>
      </c>
      <c r="BG109" s="1527">
        <f t="shared" ca="1" si="25"/>
        <v>0</v>
      </c>
      <c r="BH109" s="1527">
        <f t="shared" ca="1" si="25"/>
        <v>0</v>
      </c>
      <c r="BI109" s="1527">
        <f t="shared" ca="1" si="25"/>
        <v>0</v>
      </c>
      <c r="BJ109" s="1527">
        <f t="shared" ca="1" si="25"/>
        <v>0</v>
      </c>
      <c r="BK109" s="1527">
        <f t="shared" ca="1" si="25"/>
        <v>0</v>
      </c>
      <c r="BL109" s="1527">
        <f t="shared" ca="1" si="25"/>
        <v>0</v>
      </c>
      <c r="BM109" s="1527">
        <f t="shared" ca="1" si="25"/>
        <v>0</v>
      </c>
      <c r="BN109" s="1527">
        <f t="shared" ca="1" si="25"/>
        <v>0</v>
      </c>
      <c r="BO109" s="1527">
        <f t="shared" ca="1" si="25"/>
        <v>0</v>
      </c>
      <c r="BP109" s="1527">
        <f t="shared" ca="1" si="25"/>
        <v>0</v>
      </c>
      <c r="BQ109" s="1527">
        <f t="shared" ca="1" si="25"/>
        <v>0</v>
      </c>
      <c r="BR109" s="1527">
        <f t="shared" ca="1" si="25"/>
        <v>0</v>
      </c>
      <c r="BS109" s="1527">
        <f t="shared" ca="1" si="25"/>
        <v>0</v>
      </c>
      <c r="BT109" s="1527">
        <f t="shared" ca="1" si="25"/>
        <v>0</v>
      </c>
      <c r="BU109" s="1527">
        <f t="shared" ca="1" si="25"/>
        <v>0</v>
      </c>
      <c r="BV109" s="1527">
        <f t="shared" ca="1" si="25"/>
        <v>0</v>
      </c>
      <c r="BW109" s="1527">
        <f t="shared" ca="1" si="25"/>
        <v>0</v>
      </c>
      <c r="BX109" s="1527">
        <f t="shared" ca="1" si="25"/>
        <v>0</v>
      </c>
      <c r="BY109" s="1527">
        <f t="shared" ca="1" si="25"/>
        <v>0</v>
      </c>
      <c r="BZ109" s="1527">
        <f t="shared" ca="1" si="25"/>
        <v>0</v>
      </c>
      <c r="CA109" s="1527">
        <f t="shared" ca="1" si="25"/>
        <v>0</v>
      </c>
      <c r="CB109" s="1527">
        <f t="shared" ca="1" si="25"/>
        <v>0</v>
      </c>
      <c r="CC109" s="1527">
        <f t="shared" ca="1" si="25"/>
        <v>0</v>
      </c>
      <c r="CD109" s="1527">
        <f t="shared" ca="1" si="25"/>
        <v>0</v>
      </c>
      <c r="CE109" s="1527">
        <f t="shared" ca="1" si="25"/>
        <v>0</v>
      </c>
      <c r="CF109" s="1527">
        <f t="shared" ca="1" si="25"/>
        <v>0</v>
      </c>
      <c r="CG109" s="1527">
        <f t="shared" ca="1" si="25"/>
        <v>0</v>
      </c>
      <c r="CH109" s="1527">
        <f t="shared" ca="1" si="25"/>
        <v>0</v>
      </c>
      <c r="CI109" s="1567">
        <f t="shared" ca="1" si="25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6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7"/>
        <v>0</v>
      </c>
      <c r="E110" s="1527">
        <f t="shared" ca="1" si="17"/>
        <v>0</v>
      </c>
      <c r="F110" s="1527">
        <f t="shared" ca="1" si="17"/>
        <v>0</v>
      </c>
      <c r="G110" s="1527">
        <f t="shared" ca="1" si="17"/>
        <v>0</v>
      </c>
      <c r="H110" s="1527">
        <f t="shared" ca="1" si="17"/>
        <v>0</v>
      </c>
      <c r="I110" s="1527">
        <f t="shared" ca="1" si="17"/>
        <v>0</v>
      </c>
      <c r="J110" s="1527">
        <f t="shared" ca="1" si="17"/>
        <v>0</v>
      </c>
      <c r="K110" s="1531">
        <f t="shared" ca="1" si="17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21"/>
        <v>0</v>
      </c>
      <c r="AB110" s="1527">
        <f t="shared" ca="1" si="21"/>
        <v>0</v>
      </c>
      <c r="AC110" s="1527">
        <f t="shared" ca="1" si="21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5"/>
        <v>0</v>
      </c>
      <c r="AP110" s="1527">
        <f t="shared" ca="1" si="23"/>
        <v>0</v>
      </c>
      <c r="AQ110" s="1527">
        <f t="shared" ca="1" si="25"/>
        <v>0</v>
      </c>
      <c r="AR110" s="1527">
        <f t="shared" ca="1" si="25"/>
        <v>0</v>
      </c>
      <c r="AS110" s="1527">
        <f t="shared" ca="1" si="25"/>
        <v>0</v>
      </c>
      <c r="AT110" s="1527">
        <f t="shared" ca="1" si="25"/>
        <v>0</v>
      </c>
      <c r="AU110" s="1527">
        <f t="shared" ca="1" si="25"/>
        <v>0</v>
      </c>
      <c r="AV110" s="1527">
        <f t="shared" ca="1" si="25"/>
        <v>0</v>
      </c>
      <c r="AW110" s="1527">
        <f t="shared" ca="1" si="25"/>
        <v>0</v>
      </c>
      <c r="AX110" s="1527">
        <f t="shared" ca="1" si="25"/>
        <v>0</v>
      </c>
      <c r="AY110" s="1527">
        <f t="shared" ca="1" si="25"/>
        <v>0</v>
      </c>
      <c r="AZ110" s="1527">
        <f t="shared" ca="1" si="25"/>
        <v>0</v>
      </c>
      <c r="BA110" s="1527">
        <f t="shared" ca="1" si="25"/>
        <v>0</v>
      </c>
      <c r="BB110" s="1527">
        <f t="shared" ca="1" si="25"/>
        <v>0</v>
      </c>
      <c r="BC110" s="1527">
        <f t="shared" ca="1" si="25"/>
        <v>0</v>
      </c>
      <c r="BD110" s="1527">
        <f t="shared" ca="1" si="25"/>
        <v>0</v>
      </c>
      <c r="BE110" s="1527">
        <f t="shared" ca="1" si="25"/>
        <v>0</v>
      </c>
      <c r="BF110" s="1527">
        <f t="shared" ca="1" si="25"/>
        <v>0</v>
      </c>
      <c r="BG110" s="1527">
        <f t="shared" ca="1" si="25"/>
        <v>0</v>
      </c>
      <c r="BH110" s="1527">
        <f t="shared" ca="1" si="25"/>
        <v>0</v>
      </c>
      <c r="BI110" s="1527">
        <f t="shared" ca="1" si="25"/>
        <v>0</v>
      </c>
      <c r="BJ110" s="1527">
        <f t="shared" ca="1" si="25"/>
        <v>0</v>
      </c>
      <c r="BK110" s="1527">
        <f t="shared" ca="1" si="25"/>
        <v>0</v>
      </c>
      <c r="BL110" s="1527">
        <f t="shared" ca="1" si="25"/>
        <v>0</v>
      </c>
      <c r="BM110" s="1527">
        <f t="shared" ca="1" si="25"/>
        <v>0</v>
      </c>
      <c r="BN110" s="1527">
        <f t="shared" ca="1" si="25"/>
        <v>0</v>
      </c>
      <c r="BO110" s="1527">
        <f t="shared" ca="1" si="25"/>
        <v>0</v>
      </c>
      <c r="BP110" s="1527">
        <f t="shared" ca="1" si="25"/>
        <v>0</v>
      </c>
      <c r="BQ110" s="1527">
        <f t="shared" ca="1" si="25"/>
        <v>0</v>
      </c>
      <c r="BR110" s="1527">
        <f t="shared" ca="1" si="25"/>
        <v>0</v>
      </c>
      <c r="BS110" s="1527">
        <f t="shared" ca="1" si="25"/>
        <v>0</v>
      </c>
      <c r="BT110" s="1527">
        <f t="shared" ca="1" si="25"/>
        <v>0</v>
      </c>
      <c r="BU110" s="1527">
        <f t="shared" ca="1" si="25"/>
        <v>0</v>
      </c>
      <c r="BV110" s="1527">
        <f t="shared" ca="1" si="25"/>
        <v>0</v>
      </c>
      <c r="BW110" s="1527">
        <f t="shared" ca="1" si="25"/>
        <v>0</v>
      </c>
      <c r="BX110" s="1527">
        <f t="shared" ca="1" si="25"/>
        <v>0</v>
      </c>
      <c r="BY110" s="1527">
        <f t="shared" ca="1" si="25"/>
        <v>0</v>
      </c>
      <c r="BZ110" s="1527">
        <f t="shared" ca="1" si="25"/>
        <v>0</v>
      </c>
      <c r="CA110" s="1527">
        <f t="shared" ca="1" si="25"/>
        <v>0</v>
      </c>
      <c r="CB110" s="1527">
        <f t="shared" ca="1" si="25"/>
        <v>0</v>
      </c>
      <c r="CC110" s="1527">
        <f t="shared" ca="1" si="25"/>
        <v>0</v>
      </c>
      <c r="CD110" s="1527">
        <f t="shared" ca="1" si="25"/>
        <v>0</v>
      </c>
      <c r="CE110" s="1527">
        <f t="shared" ca="1" si="25"/>
        <v>0</v>
      </c>
      <c r="CF110" s="1527">
        <f t="shared" ca="1" si="25"/>
        <v>0</v>
      </c>
      <c r="CG110" s="1527">
        <f t="shared" ca="1" si="25"/>
        <v>0</v>
      </c>
      <c r="CH110" s="1527">
        <f t="shared" ca="1" si="25"/>
        <v>0</v>
      </c>
      <c r="CI110" s="1567">
        <f t="shared" ca="1" si="25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6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7"/>
        <v>0</v>
      </c>
      <c r="E111" s="1527">
        <f t="shared" ca="1" si="17"/>
        <v>0</v>
      </c>
      <c r="F111" s="1527">
        <f t="shared" ca="1" si="17"/>
        <v>0</v>
      </c>
      <c r="G111" s="1527">
        <f t="shared" ca="1" si="17"/>
        <v>0</v>
      </c>
      <c r="H111" s="1527">
        <f t="shared" ca="1" si="17"/>
        <v>0</v>
      </c>
      <c r="I111" s="1527">
        <f t="shared" ca="1" si="17"/>
        <v>0</v>
      </c>
      <c r="J111" s="1527">
        <f t="shared" ca="1" si="17"/>
        <v>0</v>
      </c>
      <c r="K111" s="1531">
        <f t="shared" ca="1" si="17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21"/>
        <v>0</v>
      </c>
      <c r="AB111" s="1527">
        <f t="shared" ca="1" si="21"/>
        <v>0</v>
      </c>
      <c r="AC111" s="1527">
        <f t="shared" ca="1" si="21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5"/>
        <v>0</v>
      </c>
      <c r="AP111" s="1527">
        <f t="shared" ca="1" si="23"/>
        <v>0</v>
      </c>
      <c r="AQ111" s="1527">
        <f t="shared" ca="1" si="25"/>
        <v>0</v>
      </c>
      <c r="AR111" s="1527">
        <f t="shared" ca="1" si="25"/>
        <v>0</v>
      </c>
      <c r="AS111" s="1527">
        <f t="shared" ca="1" si="25"/>
        <v>0</v>
      </c>
      <c r="AT111" s="1527">
        <f t="shared" ca="1" si="25"/>
        <v>0</v>
      </c>
      <c r="AU111" s="1527">
        <f t="shared" ca="1" si="25"/>
        <v>0</v>
      </c>
      <c r="AV111" s="1527">
        <f t="shared" ca="1" si="25"/>
        <v>0</v>
      </c>
      <c r="AW111" s="1527">
        <f t="shared" ca="1" si="25"/>
        <v>0</v>
      </c>
      <c r="AX111" s="1527">
        <f t="shared" ca="1" si="25"/>
        <v>0</v>
      </c>
      <c r="AY111" s="1527">
        <f t="shared" ca="1" si="25"/>
        <v>0</v>
      </c>
      <c r="AZ111" s="1527">
        <f t="shared" ca="1" si="25"/>
        <v>0</v>
      </c>
      <c r="BA111" s="1527">
        <f t="shared" ca="1" si="25"/>
        <v>0</v>
      </c>
      <c r="BB111" s="1527">
        <f t="shared" ca="1" si="25"/>
        <v>0</v>
      </c>
      <c r="BC111" s="1527">
        <f t="shared" ca="1" si="25"/>
        <v>0</v>
      </c>
      <c r="BD111" s="1527">
        <f t="shared" ca="1" si="25"/>
        <v>0</v>
      </c>
      <c r="BE111" s="1527">
        <f t="shared" ca="1" si="25"/>
        <v>0</v>
      </c>
      <c r="BF111" s="1527">
        <f t="shared" ca="1" si="25"/>
        <v>0</v>
      </c>
      <c r="BG111" s="1527">
        <f t="shared" ca="1" si="25"/>
        <v>0</v>
      </c>
      <c r="BH111" s="1527">
        <f t="shared" ca="1" si="25"/>
        <v>0</v>
      </c>
      <c r="BI111" s="1527">
        <f t="shared" ca="1" si="25"/>
        <v>0</v>
      </c>
      <c r="BJ111" s="1527">
        <f t="shared" ca="1" si="25"/>
        <v>0</v>
      </c>
      <c r="BK111" s="1527">
        <f t="shared" ca="1" si="25"/>
        <v>0</v>
      </c>
      <c r="BL111" s="1527">
        <f t="shared" ca="1" si="25"/>
        <v>0</v>
      </c>
      <c r="BM111" s="1527">
        <f t="shared" ca="1" si="25"/>
        <v>0</v>
      </c>
      <c r="BN111" s="1527">
        <f t="shared" ca="1" si="25"/>
        <v>0</v>
      </c>
      <c r="BO111" s="1527">
        <f t="shared" ca="1" si="25"/>
        <v>0</v>
      </c>
      <c r="BP111" s="1527">
        <f t="shared" ca="1" si="25"/>
        <v>0</v>
      </c>
      <c r="BQ111" s="1527">
        <f t="shared" ca="1" si="25"/>
        <v>0</v>
      </c>
      <c r="BR111" s="1527">
        <f t="shared" ca="1" si="25"/>
        <v>0</v>
      </c>
      <c r="BS111" s="1527">
        <f t="shared" ca="1" si="25"/>
        <v>0</v>
      </c>
      <c r="BT111" s="1527">
        <f t="shared" ca="1" si="25"/>
        <v>0</v>
      </c>
      <c r="BU111" s="1527">
        <f t="shared" ca="1" si="25"/>
        <v>0</v>
      </c>
      <c r="BV111" s="1527">
        <f t="shared" ca="1" si="25"/>
        <v>0</v>
      </c>
      <c r="BW111" s="1527">
        <f t="shared" ca="1" si="25"/>
        <v>0</v>
      </c>
      <c r="BX111" s="1527">
        <f t="shared" ca="1" si="25"/>
        <v>0</v>
      </c>
      <c r="BY111" s="1527">
        <f t="shared" ca="1" si="25"/>
        <v>0</v>
      </c>
      <c r="BZ111" s="1527">
        <f t="shared" ca="1" si="25"/>
        <v>0</v>
      </c>
      <c r="CA111" s="1527">
        <f t="shared" ca="1" si="25"/>
        <v>0</v>
      </c>
      <c r="CB111" s="1527">
        <f t="shared" ca="1" si="25"/>
        <v>0</v>
      </c>
      <c r="CC111" s="1527">
        <f t="shared" ca="1" si="25"/>
        <v>0</v>
      </c>
      <c r="CD111" s="1527">
        <f t="shared" ca="1" si="25"/>
        <v>0</v>
      </c>
      <c r="CE111" s="1527">
        <f t="shared" ca="1" si="25"/>
        <v>0</v>
      </c>
      <c r="CF111" s="1527">
        <f t="shared" ca="1" si="25"/>
        <v>0</v>
      </c>
      <c r="CG111" s="1527">
        <f t="shared" ca="1" si="25"/>
        <v>0</v>
      </c>
      <c r="CH111" s="1527">
        <f t="shared" ca="1" si="25"/>
        <v>0</v>
      </c>
      <c r="CI111" s="1567">
        <f t="shared" ca="1" si="25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6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7"/>
        <v>0</v>
      </c>
      <c r="E112" s="1527">
        <f t="shared" ca="1" si="17"/>
        <v>0</v>
      </c>
      <c r="F112" s="1527">
        <f t="shared" ca="1" si="17"/>
        <v>0</v>
      </c>
      <c r="G112" s="1527">
        <f t="shared" ca="1" si="17"/>
        <v>0</v>
      </c>
      <c r="H112" s="1527">
        <f t="shared" ca="1" si="17"/>
        <v>0</v>
      </c>
      <c r="I112" s="1527">
        <f t="shared" ca="1" si="17"/>
        <v>0</v>
      </c>
      <c r="J112" s="1527">
        <f t="shared" ca="1" si="17"/>
        <v>0</v>
      </c>
      <c r="K112" s="1531">
        <f t="shared" ca="1" si="17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21"/>
        <v>0</v>
      </c>
      <c r="AB112" s="1527">
        <f t="shared" ca="1" si="21"/>
        <v>0</v>
      </c>
      <c r="AC112" s="1527">
        <f t="shared" ca="1" si="21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5"/>
        <v>0</v>
      </c>
      <c r="AP112" s="1527">
        <f t="shared" ca="1" si="23"/>
        <v>0</v>
      </c>
      <c r="AQ112" s="1527">
        <f t="shared" ca="1" si="25"/>
        <v>0</v>
      </c>
      <c r="AR112" s="1527">
        <f t="shared" ca="1" si="25"/>
        <v>0</v>
      </c>
      <c r="AS112" s="1527">
        <f t="shared" ca="1" si="25"/>
        <v>0</v>
      </c>
      <c r="AT112" s="1527">
        <f t="shared" ca="1" si="25"/>
        <v>0</v>
      </c>
      <c r="AU112" s="1527">
        <f t="shared" ca="1" si="25"/>
        <v>0</v>
      </c>
      <c r="AV112" s="1527">
        <f t="shared" ca="1" si="25"/>
        <v>0</v>
      </c>
      <c r="AW112" s="1527">
        <f t="shared" ca="1" si="25"/>
        <v>0</v>
      </c>
      <c r="AX112" s="1527">
        <f t="shared" ca="1" si="25"/>
        <v>0</v>
      </c>
      <c r="AY112" s="1527">
        <f t="shared" ca="1" si="25"/>
        <v>0</v>
      </c>
      <c r="AZ112" s="1527">
        <f t="shared" ca="1" si="25"/>
        <v>0</v>
      </c>
      <c r="BA112" s="1527">
        <f t="shared" ca="1" si="25"/>
        <v>0</v>
      </c>
      <c r="BB112" s="1527">
        <f t="shared" ca="1" si="25"/>
        <v>0</v>
      </c>
      <c r="BC112" s="1527">
        <f t="shared" ca="1" si="25"/>
        <v>0</v>
      </c>
      <c r="BD112" s="1527">
        <f t="shared" ca="1" si="25"/>
        <v>0</v>
      </c>
      <c r="BE112" s="1527">
        <f t="shared" ca="1" si="25"/>
        <v>0</v>
      </c>
      <c r="BF112" s="1527">
        <f t="shared" ca="1" si="25"/>
        <v>0</v>
      </c>
      <c r="BG112" s="1527">
        <f t="shared" ca="1" si="25"/>
        <v>0</v>
      </c>
      <c r="BH112" s="1527">
        <f t="shared" ca="1" si="25"/>
        <v>0</v>
      </c>
      <c r="BI112" s="1527">
        <f t="shared" ca="1" si="25"/>
        <v>0</v>
      </c>
      <c r="BJ112" s="1527">
        <f t="shared" ca="1" si="25"/>
        <v>0</v>
      </c>
      <c r="BK112" s="1527">
        <f t="shared" ca="1" si="25"/>
        <v>0</v>
      </c>
      <c r="BL112" s="1527">
        <f t="shared" ca="1" si="25"/>
        <v>0</v>
      </c>
      <c r="BM112" s="1527">
        <f t="shared" ca="1" si="25"/>
        <v>0</v>
      </c>
      <c r="BN112" s="1527">
        <f t="shared" ca="1" si="25"/>
        <v>0</v>
      </c>
      <c r="BO112" s="1527">
        <f t="shared" ca="1" si="25"/>
        <v>0</v>
      </c>
      <c r="BP112" s="1527">
        <f t="shared" ca="1" si="25"/>
        <v>0</v>
      </c>
      <c r="BQ112" s="1527">
        <f t="shared" ca="1" si="25"/>
        <v>0</v>
      </c>
      <c r="BR112" s="1527">
        <f t="shared" ca="1" si="25"/>
        <v>0</v>
      </c>
      <c r="BS112" s="1527">
        <f t="shared" ca="1" si="25"/>
        <v>0</v>
      </c>
      <c r="BT112" s="1527">
        <f t="shared" ca="1" si="25"/>
        <v>0</v>
      </c>
      <c r="BU112" s="1527">
        <f t="shared" ca="1" si="25"/>
        <v>0</v>
      </c>
      <c r="BV112" s="1527">
        <f t="shared" ca="1" si="25"/>
        <v>0</v>
      </c>
      <c r="BW112" s="1527">
        <f t="shared" ca="1" si="25"/>
        <v>0</v>
      </c>
      <c r="BX112" s="1527">
        <f t="shared" ca="1" si="25"/>
        <v>0</v>
      </c>
      <c r="BY112" s="1527">
        <f t="shared" ca="1" si="25"/>
        <v>0</v>
      </c>
      <c r="BZ112" s="1527">
        <f t="shared" ca="1" si="25"/>
        <v>0</v>
      </c>
      <c r="CA112" s="1527">
        <f t="shared" ca="1" si="25"/>
        <v>0</v>
      </c>
      <c r="CB112" s="1527">
        <f t="shared" ca="1" si="25"/>
        <v>0</v>
      </c>
      <c r="CC112" s="1527">
        <f t="shared" ca="1" si="25"/>
        <v>0</v>
      </c>
      <c r="CD112" s="1527">
        <f t="shared" ca="1" si="25"/>
        <v>0</v>
      </c>
      <c r="CE112" s="1527">
        <f t="shared" ca="1" si="25"/>
        <v>0</v>
      </c>
      <c r="CF112" s="1527">
        <f t="shared" ca="1" si="25"/>
        <v>0</v>
      </c>
      <c r="CG112" s="1527">
        <f t="shared" ca="1" si="25"/>
        <v>0</v>
      </c>
      <c r="CH112" s="1527">
        <f t="shared" ca="1" si="25"/>
        <v>0</v>
      </c>
      <c r="CI112" s="1567">
        <f t="shared" ca="1" si="25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6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7"/>
        <v>0</v>
      </c>
      <c r="E113" s="1527">
        <f t="shared" ca="1" si="17"/>
        <v>0</v>
      </c>
      <c r="F113" s="1527">
        <f t="shared" ca="1" si="17"/>
        <v>0</v>
      </c>
      <c r="G113" s="1527">
        <f t="shared" ca="1" si="17"/>
        <v>0</v>
      </c>
      <c r="H113" s="1527">
        <f t="shared" ca="1" si="17"/>
        <v>0</v>
      </c>
      <c r="I113" s="1527">
        <f t="shared" ca="1" si="17"/>
        <v>0</v>
      </c>
      <c r="J113" s="1527">
        <f t="shared" ca="1" si="17"/>
        <v>0</v>
      </c>
      <c r="K113" s="1531">
        <f t="shared" ca="1" si="17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21"/>
        <v>0</v>
      </c>
      <c r="AB113" s="1527">
        <f t="shared" ca="1" si="21"/>
        <v>0</v>
      </c>
      <c r="AC113" s="1527">
        <f t="shared" ca="1" si="21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5"/>
        <v>0</v>
      </c>
      <c r="AP113" s="1527">
        <f t="shared" ca="1" si="23"/>
        <v>0</v>
      </c>
      <c r="AQ113" s="1527">
        <f t="shared" ca="1" si="25"/>
        <v>0</v>
      </c>
      <c r="AR113" s="1527">
        <f t="shared" ca="1" si="25"/>
        <v>0</v>
      </c>
      <c r="AS113" s="1527">
        <f t="shared" ca="1" si="25"/>
        <v>0</v>
      </c>
      <c r="AT113" s="1527">
        <f t="shared" ca="1" si="25"/>
        <v>0</v>
      </c>
      <c r="AU113" s="1527">
        <f t="shared" ca="1" si="25"/>
        <v>0</v>
      </c>
      <c r="AV113" s="1527">
        <f t="shared" ca="1" si="25"/>
        <v>0</v>
      </c>
      <c r="AW113" s="1527">
        <f t="shared" ca="1" si="25"/>
        <v>0</v>
      </c>
      <c r="AX113" s="1527">
        <f t="shared" ca="1" si="25"/>
        <v>0</v>
      </c>
      <c r="AY113" s="1527">
        <f t="shared" ca="1" si="25"/>
        <v>0</v>
      </c>
      <c r="AZ113" s="1527">
        <f t="shared" ca="1" si="25"/>
        <v>0</v>
      </c>
      <c r="BA113" s="1527">
        <f t="shared" ca="1" si="25"/>
        <v>0</v>
      </c>
      <c r="BB113" s="1527">
        <f t="shared" ca="1" si="25"/>
        <v>0</v>
      </c>
      <c r="BC113" s="1527">
        <f t="shared" ca="1" si="25"/>
        <v>0</v>
      </c>
      <c r="BD113" s="1527">
        <f t="shared" ca="1" si="25"/>
        <v>0</v>
      </c>
      <c r="BE113" s="1527">
        <f t="shared" ca="1" si="25"/>
        <v>0</v>
      </c>
      <c r="BF113" s="1527">
        <f t="shared" ca="1" si="25"/>
        <v>0</v>
      </c>
      <c r="BG113" s="1527">
        <f t="shared" ca="1" si="25"/>
        <v>0</v>
      </c>
      <c r="BH113" s="1527">
        <f t="shared" ca="1" si="25"/>
        <v>0</v>
      </c>
      <c r="BI113" s="1527">
        <f t="shared" ca="1" si="25"/>
        <v>0</v>
      </c>
      <c r="BJ113" s="1527">
        <f t="shared" ca="1" si="25"/>
        <v>0</v>
      </c>
      <c r="BK113" s="1527">
        <f t="shared" ca="1" si="25"/>
        <v>0</v>
      </c>
      <c r="BL113" s="1527">
        <f t="shared" ca="1" si="25"/>
        <v>0</v>
      </c>
      <c r="BM113" s="1527">
        <f t="shared" ca="1" si="25"/>
        <v>0</v>
      </c>
      <c r="BN113" s="1527">
        <f t="shared" ca="1" si="25"/>
        <v>0</v>
      </c>
      <c r="BO113" s="1527">
        <f t="shared" ca="1" si="25"/>
        <v>0</v>
      </c>
      <c r="BP113" s="1527">
        <f t="shared" ca="1" si="25"/>
        <v>0</v>
      </c>
      <c r="BQ113" s="1527">
        <f t="shared" ca="1" si="25"/>
        <v>0</v>
      </c>
      <c r="BR113" s="1527">
        <f t="shared" ca="1" si="25"/>
        <v>0</v>
      </c>
      <c r="BS113" s="1527">
        <f t="shared" ca="1" si="25"/>
        <v>0</v>
      </c>
      <c r="BT113" s="1527">
        <f t="shared" ca="1" si="25"/>
        <v>0</v>
      </c>
      <c r="BU113" s="1527">
        <f t="shared" ca="1" si="25"/>
        <v>0</v>
      </c>
      <c r="BV113" s="1527">
        <f t="shared" ca="1" si="25"/>
        <v>0</v>
      </c>
      <c r="BW113" s="1527">
        <f t="shared" ca="1" si="25"/>
        <v>0</v>
      </c>
      <c r="BX113" s="1527">
        <f t="shared" ca="1" si="25"/>
        <v>0</v>
      </c>
      <c r="BY113" s="1527">
        <f t="shared" ca="1" si="25"/>
        <v>0</v>
      </c>
      <c r="BZ113" s="1527">
        <f t="shared" ca="1" si="25"/>
        <v>0</v>
      </c>
      <c r="CA113" s="1527">
        <f t="shared" ca="1" si="25"/>
        <v>0</v>
      </c>
      <c r="CB113" s="1527">
        <f t="shared" ca="1" si="25"/>
        <v>0</v>
      </c>
      <c r="CC113" s="1527">
        <f t="shared" ca="1" si="25"/>
        <v>0</v>
      </c>
      <c r="CD113" s="1527">
        <f t="shared" ca="1" si="25"/>
        <v>0</v>
      </c>
      <c r="CE113" s="1527">
        <f t="shared" ca="1" si="25"/>
        <v>0</v>
      </c>
      <c r="CF113" s="1527">
        <f t="shared" ca="1" si="25"/>
        <v>0</v>
      </c>
      <c r="CG113" s="1527">
        <f t="shared" ca="1" si="25"/>
        <v>0</v>
      </c>
      <c r="CH113" s="1527">
        <f t="shared" ca="1" si="25"/>
        <v>0</v>
      </c>
      <c r="CI113" s="1567">
        <f t="shared" ca="1" si="25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6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7"/>
        <v>0</v>
      </c>
      <c r="E114" s="1527">
        <f t="shared" ca="1" si="17"/>
        <v>0</v>
      </c>
      <c r="F114" s="1527">
        <f t="shared" ca="1" si="17"/>
        <v>0</v>
      </c>
      <c r="G114" s="1527">
        <f t="shared" ca="1" si="17"/>
        <v>0</v>
      </c>
      <c r="H114" s="1527">
        <f t="shared" ca="1" si="17"/>
        <v>0</v>
      </c>
      <c r="I114" s="1527">
        <f t="shared" ca="1" si="17"/>
        <v>0</v>
      </c>
      <c r="J114" s="1527">
        <f t="shared" ca="1" si="17"/>
        <v>0</v>
      </c>
      <c r="K114" s="1531">
        <f t="shared" ca="1" si="17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21"/>
        <v>0</v>
      </c>
      <c r="AB114" s="1527">
        <f t="shared" ca="1" si="21"/>
        <v>0</v>
      </c>
      <c r="AC114" s="1527">
        <f t="shared" ca="1" si="21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5"/>
        <v>0</v>
      </c>
      <c r="AP114" s="1527">
        <f t="shared" ca="1" si="23"/>
        <v>0</v>
      </c>
      <c r="AQ114" s="1527">
        <f t="shared" ca="1" si="25"/>
        <v>0</v>
      </c>
      <c r="AR114" s="1527">
        <f t="shared" ca="1" si="25"/>
        <v>0</v>
      </c>
      <c r="AS114" s="1527">
        <f t="shared" ca="1" si="25"/>
        <v>0</v>
      </c>
      <c r="AT114" s="1527">
        <f t="shared" ca="1" si="25"/>
        <v>0</v>
      </c>
      <c r="AU114" s="1527">
        <f t="shared" ca="1" si="25"/>
        <v>0</v>
      </c>
      <c r="AV114" s="1527">
        <f t="shared" ca="1" si="25"/>
        <v>0</v>
      </c>
      <c r="AW114" s="1527">
        <f t="shared" ca="1" si="25"/>
        <v>0</v>
      </c>
      <c r="AX114" s="1527">
        <f t="shared" ca="1" si="25"/>
        <v>0</v>
      </c>
      <c r="AY114" s="1527">
        <f t="shared" ca="1" si="25"/>
        <v>0</v>
      </c>
      <c r="AZ114" s="1527">
        <f t="shared" ca="1" si="25"/>
        <v>0</v>
      </c>
      <c r="BA114" s="1527">
        <f t="shared" ca="1" si="25"/>
        <v>0</v>
      </c>
      <c r="BB114" s="1527">
        <f t="shared" ca="1" si="25"/>
        <v>0</v>
      </c>
      <c r="BC114" s="1527">
        <f t="shared" ca="1" si="25"/>
        <v>0</v>
      </c>
      <c r="BD114" s="1527">
        <f t="shared" ca="1" si="25"/>
        <v>0</v>
      </c>
      <c r="BE114" s="1527">
        <f t="shared" ca="1" si="25"/>
        <v>0</v>
      </c>
      <c r="BF114" s="1527">
        <f t="shared" ca="1" si="25"/>
        <v>0</v>
      </c>
      <c r="BG114" s="1527">
        <f t="shared" ca="1" si="25"/>
        <v>0</v>
      </c>
      <c r="BH114" s="1527">
        <f t="shared" ca="1" si="25"/>
        <v>0</v>
      </c>
      <c r="BI114" s="1527">
        <f t="shared" ca="1" si="25"/>
        <v>0</v>
      </c>
      <c r="BJ114" s="1527">
        <f t="shared" ca="1" si="25"/>
        <v>0</v>
      </c>
      <c r="BK114" s="1527">
        <f t="shared" ca="1" si="25"/>
        <v>0</v>
      </c>
      <c r="BL114" s="1527">
        <f t="shared" ca="1" si="25"/>
        <v>0</v>
      </c>
      <c r="BM114" s="1527">
        <f t="shared" ca="1" si="25"/>
        <v>0</v>
      </c>
      <c r="BN114" s="1527">
        <f t="shared" ca="1" si="25"/>
        <v>0</v>
      </c>
      <c r="BO114" s="1527">
        <f t="shared" ref="BO114:CI114" ca="1" si="26">IF(ISNUMBER($B114),$B114*BO32,0)</f>
        <v>0</v>
      </c>
      <c r="BP114" s="1527">
        <f t="shared" ca="1" si="26"/>
        <v>0</v>
      </c>
      <c r="BQ114" s="1527">
        <f t="shared" ca="1" si="26"/>
        <v>0</v>
      </c>
      <c r="BR114" s="1527">
        <f t="shared" ca="1" si="26"/>
        <v>0</v>
      </c>
      <c r="BS114" s="1527">
        <f t="shared" ca="1" si="26"/>
        <v>0</v>
      </c>
      <c r="BT114" s="1527">
        <f t="shared" ca="1" si="26"/>
        <v>0</v>
      </c>
      <c r="BU114" s="1527">
        <f t="shared" ca="1" si="26"/>
        <v>0</v>
      </c>
      <c r="BV114" s="1527">
        <f t="shared" ca="1" si="26"/>
        <v>0</v>
      </c>
      <c r="BW114" s="1527">
        <f t="shared" ca="1" si="26"/>
        <v>0</v>
      </c>
      <c r="BX114" s="1527">
        <f t="shared" ca="1" si="26"/>
        <v>0</v>
      </c>
      <c r="BY114" s="1527">
        <f t="shared" ca="1" si="26"/>
        <v>0</v>
      </c>
      <c r="BZ114" s="1527">
        <f t="shared" ca="1" si="26"/>
        <v>0</v>
      </c>
      <c r="CA114" s="1527">
        <f t="shared" ca="1" si="26"/>
        <v>0</v>
      </c>
      <c r="CB114" s="1527">
        <f t="shared" ca="1" si="26"/>
        <v>0</v>
      </c>
      <c r="CC114" s="1527">
        <f t="shared" ca="1" si="26"/>
        <v>0</v>
      </c>
      <c r="CD114" s="1527">
        <f t="shared" ca="1" si="26"/>
        <v>0</v>
      </c>
      <c r="CE114" s="1527">
        <f t="shared" ca="1" si="26"/>
        <v>0</v>
      </c>
      <c r="CF114" s="1527">
        <f t="shared" ca="1" si="26"/>
        <v>0</v>
      </c>
      <c r="CG114" s="1527">
        <f t="shared" ca="1" si="26"/>
        <v>0</v>
      </c>
      <c r="CH114" s="1527">
        <f t="shared" ca="1" si="26"/>
        <v>0</v>
      </c>
      <c r="CI114" s="1567">
        <f t="shared" ca="1" si="26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6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7"/>
        <v>0</v>
      </c>
      <c r="E115" s="1527">
        <f t="shared" ca="1" si="17"/>
        <v>0</v>
      </c>
      <c r="F115" s="1527">
        <f t="shared" ca="1" si="17"/>
        <v>0</v>
      </c>
      <c r="G115" s="1527">
        <f t="shared" ca="1" si="17"/>
        <v>0</v>
      </c>
      <c r="H115" s="1527">
        <f t="shared" ca="1" si="17"/>
        <v>0</v>
      </c>
      <c r="I115" s="1527">
        <f t="shared" ca="1" si="17"/>
        <v>0</v>
      </c>
      <c r="J115" s="1527">
        <f t="shared" ca="1" si="17"/>
        <v>0</v>
      </c>
      <c r="K115" s="1531">
        <f t="shared" ca="1" si="17"/>
        <v>0</v>
      </c>
      <c r="L115" s="1531">
        <f t="shared" ca="1" si="17"/>
        <v>0</v>
      </c>
      <c r="M115" s="1531">
        <f t="shared" ca="1" si="17"/>
        <v>0</v>
      </c>
      <c r="N115" s="1531">
        <f t="shared" ca="1" si="17"/>
        <v>0</v>
      </c>
      <c r="O115" s="1531">
        <f t="shared" ca="1" si="17"/>
        <v>0</v>
      </c>
      <c r="P115" s="1531">
        <f t="shared" ca="1" si="17"/>
        <v>0</v>
      </c>
      <c r="Q115" s="1531">
        <f t="shared" ca="1" si="17"/>
        <v>0</v>
      </c>
      <c r="R115" s="1531">
        <f t="shared" ca="1" si="17"/>
        <v>0</v>
      </c>
      <c r="S115" s="1531">
        <f t="shared" ca="1" si="17"/>
        <v>0</v>
      </c>
      <c r="T115" s="1531">
        <f t="shared" ref="T115:Y125" ca="1" si="27">IF(ISNUMBER($B115),$B115*T33,0)</f>
        <v>0</v>
      </c>
      <c r="U115" s="1531">
        <f t="shared" ca="1" si="27"/>
        <v>0</v>
      </c>
      <c r="V115" s="1531">
        <f t="shared" ca="1" si="27"/>
        <v>0</v>
      </c>
      <c r="W115" s="1531">
        <f t="shared" ca="1" si="27"/>
        <v>0</v>
      </c>
      <c r="X115" s="1531">
        <f t="shared" ca="1" si="27"/>
        <v>0</v>
      </c>
      <c r="Y115" s="1531">
        <f t="shared" ca="1" si="27"/>
        <v>0</v>
      </c>
      <c r="Z115" s="1565"/>
      <c r="AA115" s="1526">
        <f t="shared" ca="1" si="21"/>
        <v>0</v>
      </c>
      <c r="AB115" s="1527">
        <f t="shared" ca="1" si="21"/>
        <v>0</v>
      </c>
      <c r="AC115" s="1527">
        <f t="shared" ca="1" si="21"/>
        <v>0</v>
      </c>
      <c r="AD115" s="1527">
        <f t="shared" ca="1" si="21"/>
        <v>0</v>
      </c>
      <c r="AE115" s="1527">
        <f t="shared" ca="1" si="21"/>
        <v>0</v>
      </c>
      <c r="AF115" s="1527">
        <f t="shared" ca="1" si="21"/>
        <v>0</v>
      </c>
      <c r="AG115" s="1527">
        <f t="shared" ca="1" si="21"/>
        <v>0</v>
      </c>
      <c r="AH115" s="1527">
        <f t="shared" ca="1" si="21"/>
        <v>0</v>
      </c>
      <c r="AI115" s="1527">
        <f t="shared" ca="1" si="21"/>
        <v>0</v>
      </c>
      <c r="AJ115" s="1527">
        <f t="shared" ca="1" si="21"/>
        <v>0</v>
      </c>
      <c r="AK115" s="1527">
        <f t="shared" ca="1" si="21"/>
        <v>0</v>
      </c>
      <c r="AL115" s="1527">
        <f t="shared" ca="1" si="21"/>
        <v>0</v>
      </c>
      <c r="AM115" s="1527">
        <f t="shared" ca="1" si="21"/>
        <v>0</v>
      </c>
      <c r="AN115" s="1486"/>
      <c r="AO115" s="1566">
        <f t="shared" ref="AO115:CI120" ca="1" si="28">IF(ISNUMBER($B115),$B115*AO33,0)</f>
        <v>0</v>
      </c>
      <c r="AP115" s="1527">
        <f t="shared" ca="1" si="23"/>
        <v>0</v>
      </c>
      <c r="AQ115" s="1527">
        <f t="shared" ca="1" si="28"/>
        <v>0</v>
      </c>
      <c r="AR115" s="1527">
        <f t="shared" ca="1" si="28"/>
        <v>0</v>
      </c>
      <c r="AS115" s="1527">
        <f t="shared" ca="1" si="28"/>
        <v>0</v>
      </c>
      <c r="AT115" s="1527">
        <f t="shared" ca="1" si="28"/>
        <v>0</v>
      </c>
      <c r="AU115" s="1527">
        <f t="shared" ca="1" si="28"/>
        <v>0</v>
      </c>
      <c r="AV115" s="1527">
        <f t="shared" ca="1" si="28"/>
        <v>0</v>
      </c>
      <c r="AW115" s="1527">
        <f t="shared" ca="1" si="28"/>
        <v>0</v>
      </c>
      <c r="AX115" s="1527">
        <f t="shared" ca="1" si="28"/>
        <v>0</v>
      </c>
      <c r="AY115" s="1527">
        <f t="shared" ca="1" si="28"/>
        <v>0</v>
      </c>
      <c r="AZ115" s="1527">
        <f t="shared" ca="1" si="28"/>
        <v>0</v>
      </c>
      <c r="BA115" s="1527">
        <f t="shared" ca="1" si="28"/>
        <v>0</v>
      </c>
      <c r="BB115" s="1527">
        <f t="shared" ca="1" si="28"/>
        <v>0</v>
      </c>
      <c r="BC115" s="1527">
        <f t="shared" ca="1" si="28"/>
        <v>0</v>
      </c>
      <c r="BD115" s="1527">
        <f t="shared" ca="1" si="28"/>
        <v>0</v>
      </c>
      <c r="BE115" s="1527">
        <f t="shared" ca="1" si="28"/>
        <v>0</v>
      </c>
      <c r="BF115" s="1527">
        <f t="shared" ca="1" si="28"/>
        <v>0</v>
      </c>
      <c r="BG115" s="1527">
        <f t="shared" ca="1" si="28"/>
        <v>0</v>
      </c>
      <c r="BH115" s="1527">
        <f t="shared" ca="1" si="28"/>
        <v>0</v>
      </c>
      <c r="BI115" s="1527">
        <f t="shared" ca="1" si="28"/>
        <v>0</v>
      </c>
      <c r="BJ115" s="1527">
        <f t="shared" ca="1" si="28"/>
        <v>0</v>
      </c>
      <c r="BK115" s="1527">
        <f t="shared" ca="1" si="28"/>
        <v>0</v>
      </c>
      <c r="BL115" s="1527">
        <f t="shared" ca="1" si="28"/>
        <v>0</v>
      </c>
      <c r="BM115" s="1527">
        <f t="shared" ca="1" si="28"/>
        <v>0</v>
      </c>
      <c r="BN115" s="1527">
        <f t="shared" ca="1" si="28"/>
        <v>0</v>
      </c>
      <c r="BO115" s="1527">
        <f t="shared" ca="1" si="28"/>
        <v>0</v>
      </c>
      <c r="BP115" s="1527">
        <f t="shared" ca="1" si="28"/>
        <v>0</v>
      </c>
      <c r="BQ115" s="1527">
        <f t="shared" ca="1" si="28"/>
        <v>0</v>
      </c>
      <c r="BR115" s="1527">
        <f t="shared" ca="1" si="28"/>
        <v>0</v>
      </c>
      <c r="BS115" s="1527">
        <f t="shared" ca="1" si="28"/>
        <v>0</v>
      </c>
      <c r="BT115" s="1527">
        <f t="shared" ca="1" si="28"/>
        <v>0</v>
      </c>
      <c r="BU115" s="1527">
        <f t="shared" ca="1" si="28"/>
        <v>0</v>
      </c>
      <c r="BV115" s="1527">
        <f t="shared" ca="1" si="28"/>
        <v>0</v>
      </c>
      <c r="BW115" s="1527">
        <f t="shared" ca="1" si="28"/>
        <v>0</v>
      </c>
      <c r="BX115" s="1527">
        <f t="shared" ca="1" si="28"/>
        <v>0</v>
      </c>
      <c r="BY115" s="1527">
        <f t="shared" ca="1" si="28"/>
        <v>0</v>
      </c>
      <c r="BZ115" s="1527">
        <f t="shared" ca="1" si="28"/>
        <v>0</v>
      </c>
      <c r="CA115" s="1527">
        <f t="shared" ca="1" si="28"/>
        <v>0</v>
      </c>
      <c r="CB115" s="1527">
        <f t="shared" ca="1" si="28"/>
        <v>0</v>
      </c>
      <c r="CC115" s="1527">
        <f t="shared" ca="1" si="28"/>
        <v>0</v>
      </c>
      <c r="CD115" s="1527">
        <f t="shared" ca="1" si="28"/>
        <v>0</v>
      </c>
      <c r="CE115" s="1527">
        <f t="shared" ca="1" si="28"/>
        <v>0</v>
      </c>
      <c r="CF115" s="1527">
        <f t="shared" ca="1" si="28"/>
        <v>0</v>
      </c>
      <c r="CG115" s="1527">
        <f t="shared" ca="1" si="28"/>
        <v>0</v>
      </c>
      <c r="CH115" s="1527">
        <f t="shared" ca="1" si="28"/>
        <v>0</v>
      </c>
      <c r="CI115" s="1567">
        <f t="shared" ca="1" si="28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6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9">IF(ISNUMBER($B116),$B116*D34,0)</f>
        <v>0</v>
      </c>
      <c r="E116" s="1527">
        <f t="shared" ca="1" si="29"/>
        <v>0</v>
      </c>
      <c r="F116" s="1527">
        <f t="shared" ca="1" si="29"/>
        <v>0</v>
      </c>
      <c r="G116" s="1527">
        <f t="shared" ca="1" si="29"/>
        <v>0</v>
      </c>
      <c r="H116" s="1527">
        <f t="shared" ca="1" si="29"/>
        <v>0</v>
      </c>
      <c r="I116" s="1527">
        <f t="shared" ca="1" si="29"/>
        <v>0</v>
      </c>
      <c r="J116" s="1527">
        <f t="shared" ca="1" si="29"/>
        <v>0</v>
      </c>
      <c r="K116" s="1531">
        <f t="shared" ca="1" si="29"/>
        <v>0</v>
      </c>
      <c r="L116" s="1531">
        <f t="shared" ca="1" si="29"/>
        <v>0</v>
      </c>
      <c r="M116" s="1531">
        <f t="shared" ca="1" si="29"/>
        <v>0</v>
      </c>
      <c r="N116" s="1531">
        <f t="shared" ca="1" si="29"/>
        <v>0</v>
      </c>
      <c r="O116" s="1531">
        <f t="shared" ca="1" si="29"/>
        <v>0</v>
      </c>
      <c r="P116" s="1531">
        <f t="shared" ca="1" si="29"/>
        <v>0</v>
      </c>
      <c r="Q116" s="1531">
        <f t="shared" ca="1" si="29"/>
        <v>0</v>
      </c>
      <c r="R116" s="1531">
        <f t="shared" ca="1" si="29"/>
        <v>0</v>
      </c>
      <c r="S116" s="1531">
        <f t="shared" ca="1" si="29"/>
        <v>0</v>
      </c>
      <c r="T116" s="1531">
        <f t="shared" ca="1" si="27"/>
        <v>0</v>
      </c>
      <c r="U116" s="1531">
        <f t="shared" ca="1" si="27"/>
        <v>0</v>
      </c>
      <c r="V116" s="1531">
        <f t="shared" ca="1" si="27"/>
        <v>0</v>
      </c>
      <c r="W116" s="1531">
        <f t="shared" ca="1" si="27"/>
        <v>0</v>
      </c>
      <c r="X116" s="1531">
        <f t="shared" ca="1" si="27"/>
        <v>0</v>
      </c>
      <c r="Y116" s="1531">
        <f t="shared" ca="1" si="27"/>
        <v>0</v>
      </c>
      <c r="Z116" s="1565"/>
      <c r="AA116" s="1526">
        <f t="shared" ref="AA116:AM125" ca="1" si="30">IF(ISNUMBER($B116),$B116*AA34,0)</f>
        <v>0</v>
      </c>
      <c r="AB116" s="1527">
        <f t="shared" ca="1" si="30"/>
        <v>0</v>
      </c>
      <c r="AC116" s="1527">
        <f t="shared" ca="1" si="30"/>
        <v>0</v>
      </c>
      <c r="AD116" s="1527">
        <f t="shared" ca="1" si="21"/>
        <v>0</v>
      </c>
      <c r="AE116" s="1527">
        <f t="shared" ca="1" si="21"/>
        <v>0</v>
      </c>
      <c r="AF116" s="1527">
        <f t="shared" ca="1" si="21"/>
        <v>0</v>
      </c>
      <c r="AG116" s="1527">
        <f t="shared" ca="1" si="21"/>
        <v>0</v>
      </c>
      <c r="AH116" s="1527">
        <f t="shared" ca="1" si="21"/>
        <v>0</v>
      </c>
      <c r="AI116" s="1527">
        <f t="shared" ca="1" si="21"/>
        <v>0</v>
      </c>
      <c r="AJ116" s="1527">
        <f t="shared" ca="1" si="21"/>
        <v>0</v>
      </c>
      <c r="AK116" s="1527">
        <f t="shared" ca="1" si="21"/>
        <v>0</v>
      </c>
      <c r="AL116" s="1527">
        <f t="shared" ca="1" si="21"/>
        <v>0</v>
      </c>
      <c r="AM116" s="1527">
        <f t="shared" ca="1" si="21"/>
        <v>0</v>
      </c>
      <c r="AN116" s="1486"/>
      <c r="AO116" s="1566">
        <f t="shared" ca="1" si="28"/>
        <v>0</v>
      </c>
      <c r="AP116" s="1527">
        <f t="shared" ca="1" si="23"/>
        <v>0</v>
      </c>
      <c r="AQ116" s="1527">
        <f t="shared" ca="1" si="28"/>
        <v>0</v>
      </c>
      <c r="AR116" s="1527">
        <f t="shared" ca="1" si="28"/>
        <v>0</v>
      </c>
      <c r="AS116" s="1527">
        <f t="shared" ca="1" si="28"/>
        <v>0</v>
      </c>
      <c r="AT116" s="1527">
        <f t="shared" ca="1" si="28"/>
        <v>0</v>
      </c>
      <c r="AU116" s="1527">
        <f t="shared" ca="1" si="28"/>
        <v>0</v>
      </c>
      <c r="AV116" s="1527">
        <f t="shared" ca="1" si="28"/>
        <v>0</v>
      </c>
      <c r="AW116" s="1527">
        <f t="shared" ca="1" si="28"/>
        <v>0</v>
      </c>
      <c r="AX116" s="1527">
        <f t="shared" ca="1" si="28"/>
        <v>0</v>
      </c>
      <c r="AY116" s="1527">
        <f t="shared" ca="1" si="28"/>
        <v>0</v>
      </c>
      <c r="AZ116" s="1527">
        <f t="shared" ca="1" si="28"/>
        <v>0</v>
      </c>
      <c r="BA116" s="1527">
        <f t="shared" ca="1" si="28"/>
        <v>0</v>
      </c>
      <c r="BB116" s="1527">
        <f t="shared" ca="1" si="28"/>
        <v>0</v>
      </c>
      <c r="BC116" s="1527">
        <f t="shared" ca="1" si="28"/>
        <v>0</v>
      </c>
      <c r="BD116" s="1527">
        <f t="shared" ca="1" si="28"/>
        <v>0</v>
      </c>
      <c r="BE116" s="1527">
        <f t="shared" ca="1" si="28"/>
        <v>0</v>
      </c>
      <c r="BF116" s="1527">
        <f t="shared" ca="1" si="28"/>
        <v>0</v>
      </c>
      <c r="BG116" s="1527">
        <f t="shared" ca="1" si="28"/>
        <v>0</v>
      </c>
      <c r="BH116" s="1527">
        <f t="shared" ca="1" si="28"/>
        <v>0</v>
      </c>
      <c r="BI116" s="1527">
        <f t="shared" ca="1" si="28"/>
        <v>0</v>
      </c>
      <c r="BJ116" s="1527">
        <f t="shared" ca="1" si="28"/>
        <v>0</v>
      </c>
      <c r="BK116" s="1527">
        <f t="shared" ca="1" si="28"/>
        <v>0</v>
      </c>
      <c r="BL116" s="1527">
        <f t="shared" ca="1" si="28"/>
        <v>0</v>
      </c>
      <c r="BM116" s="1527">
        <f t="shared" ca="1" si="28"/>
        <v>0</v>
      </c>
      <c r="BN116" s="1527">
        <f t="shared" ca="1" si="28"/>
        <v>0</v>
      </c>
      <c r="BO116" s="1527">
        <f t="shared" ca="1" si="28"/>
        <v>0</v>
      </c>
      <c r="BP116" s="1527">
        <f t="shared" ca="1" si="28"/>
        <v>0</v>
      </c>
      <c r="BQ116" s="1527">
        <f t="shared" ca="1" si="28"/>
        <v>0</v>
      </c>
      <c r="BR116" s="1527">
        <f t="shared" ca="1" si="28"/>
        <v>0</v>
      </c>
      <c r="BS116" s="1527">
        <f t="shared" ca="1" si="28"/>
        <v>0</v>
      </c>
      <c r="BT116" s="1527">
        <f t="shared" ca="1" si="28"/>
        <v>0</v>
      </c>
      <c r="BU116" s="1527">
        <f t="shared" ca="1" si="28"/>
        <v>0</v>
      </c>
      <c r="BV116" s="1527">
        <f t="shared" ca="1" si="28"/>
        <v>0</v>
      </c>
      <c r="BW116" s="1527">
        <f t="shared" ca="1" si="28"/>
        <v>0</v>
      </c>
      <c r="BX116" s="1527">
        <f t="shared" ca="1" si="28"/>
        <v>0</v>
      </c>
      <c r="BY116" s="1527">
        <f t="shared" ca="1" si="28"/>
        <v>0</v>
      </c>
      <c r="BZ116" s="1527">
        <f t="shared" ca="1" si="28"/>
        <v>0</v>
      </c>
      <c r="CA116" s="1527">
        <f t="shared" ca="1" si="28"/>
        <v>0</v>
      </c>
      <c r="CB116" s="1527">
        <f t="shared" ca="1" si="28"/>
        <v>0</v>
      </c>
      <c r="CC116" s="1527">
        <f t="shared" ca="1" si="28"/>
        <v>0</v>
      </c>
      <c r="CD116" s="1527">
        <f t="shared" ca="1" si="28"/>
        <v>0</v>
      </c>
      <c r="CE116" s="1527">
        <f t="shared" ca="1" si="28"/>
        <v>0</v>
      </c>
      <c r="CF116" s="1527">
        <f t="shared" ca="1" si="28"/>
        <v>0</v>
      </c>
      <c r="CG116" s="1527">
        <f t="shared" ca="1" si="28"/>
        <v>0</v>
      </c>
      <c r="CH116" s="1527">
        <f t="shared" ca="1" si="28"/>
        <v>0</v>
      </c>
      <c r="CI116" s="1567">
        <f t="shared" ca="1" si="28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6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9"/>
        <v>0</v>
      </c>
      <c r="E117" s="1527">
        <f t="shared" ca="1" si="29"/>
        <v>0</v>
      </c>
      <c r="F117" s="1527">
        <f t="shared" ca="1" si="29"/>
        <v>0</v>
      </c>
      <c r="G117" s="1527">
        <f t="shared" ca="1" si="29"/>
        <v>0</v>
      </c>
      <c r="H117" s="1527">
        <f t="shared" ca="1" si="29"/>
        <v>0</v>
      </c>
      <c r="I117" s="1527">
        <f t="shared" ca="1" si="29"/>
        <v>0</v>
      </c>
      <c r="J117" s="1527">
        <f t="shared" ca="1" si="29"/>
        <v>0</v>
      </c>
      <c r="K117" s="1531">
        <f t="shared" ca="1" si="29"/>
        <v>0</v>
      </c>
      <c r="L117" s="1531">
        <f t="shared" ca="1" si="29"/>
        <v>0</v>
      </c>
      <c r="M117" s="1531">
        <f t="shared" ca="1" si="29"/>
        <v>0</v>
      </c>
      <c r="N117" s="1531">
        <f t="shared" ca="1" si="29"/>
        <v>0</v>
      </c>
      <c r="O117" s="1531">
        <f t="shared" ca="1" si="29"/>
        <v>0</v>
      </c>
      <c r="P117" s="1531">
        <f t="shared" ca="1" si="29"/>
        <v>0</v>
      </c>
      <c r="Q117" s="1531">
        <f t="shared" ca="1" si="29"/>
        <v>0</v>
      </c>
      <c r="R117" s="1531">
        <f t="shared" ca="1" si="29"/>
        <v>0</v>
      </c>
      <c r="S117" s="1531">
        <f t="shared" ca="1" si="29"/>
        <v>0</v>
      </c>
      <c r="T117" s="1531">
        <f t="shared" ca="1" si="27"/>
        <v>0</v>
      </c>
      <c r="U117" s="1531">
        <f t="shared" ca="1" si="27"/>
        <v>0</v>
      </c>
      <c r="V117" s="1531">
        <f t="shared" ca="1" si="27"/>
        <v>0</v>
      </c>
      <c r="W117" s="1531">
        <f t="shared" ca="1" si="27"/>
        <v>0</v>
      </c>
      <c r="X117" s="1531">
        <f t="shared" ca="1" si="27"/>
        <v>0</v>
      </c>
      <c r="Y117" s="1531">
        <f t="shared" ca="1" si="27"/>
        <v>0</v>
      </c>
      <c r="Z117" s="1565"/>
      <c r="AA117" s="1526">
        <f t="shared" ca="1" si="30"/>
        <v>0</v>
      </c>
      <c r="AB117" s="1527">
        <f t="shared" ca="1" si="30"/>
        <v>0</v>
      </c>
      <c r="AC117" s="1527">
        <f t="shared" ca="1" si="30"/>
        <v>0</v>
      </c>
      <c r="AD117" s="1527">
        <f t="shared" ca="1" si="21"/>
        <v>0</v>
      </c>
      <c r="AE117" s="1527">
        <f t="shared" ca="1" si="21"/>
        <v>0</v>
      </c>
      <c r="AF117" s="1527">
        <f t="shared" ca="1" si="21"/>
        <v>0</v>
      </c>
      <c r="AG117" s="1527">
        <f t="shared" ca="1" si="21"/>
        <v>0</v>
      </c>
      <c r="AH117" s="1527">
        <f t="shared" ca="1" si="21"/>
        <v>0</v>
      </c>
      <c r="AI117" s="1527">
        <f t="shared" ca="1" si="21"/>
        <v>0</v>
      </c>
      <c r="AJ117" s="1527">
        <f t="shared" ca="1" si="21"/>
        <v>0</v>
      </c>
      <c r="AK117" s="1527">
        <f t="shared" ca="1" si="21"/>
        <v>0</v>
      </c>
      <c r="AL117" s="1527">
        <f t="shared" ca="1" si="21"/>
        <v>0</v>
      </c>
      <c r="AM117" s="1527">
        <f t="shared" ca="1" si="21"/>
        <v>0</v>
      </c>
      <c r="AN117" s="1486"/>
      <c r="AO117" s="1566">
        <f t="shared" ca="1" si="28"/>
        <v>0</v>
      </c>
      <c r="AP117" s="1527">
        <f t="shared" ca="1" si="23"/>
        <v>0</v>
      </c>
      <c r="AQ117" s="1527">
        <f t="shared" ca="1" si="28"/>
        <v>0</v>
      </c>
      <c r="AR117" s="1527">
        <f t="shared" ca="1" si="28"/>
        <v>0</v>
      </c>
      <c r="AS117" s="1527">
        <f t="shared" ca="1" si="28"/>
        <v>0</v>
      </c>
      <c r="AT117" s="1527">
        <f t="shared" ca="1" si="28"/>
        <v>0</v>
      </c>
      <c r="AU117" s="1527">
        <f t="shared" ca="1" si="28"/>
        <v>0</v>
      </c>
      <c r="AV117" s="1527">
        <f t="shared" ca="1" si="28"/>
        <v>0</v>
      </c>
      <c r="AW117" s="1527">
        <f t="shared" ca="1" si="28"/>
        <v>0</v>
      </c>
      <c r="AX117" s="1527">
        <f t="shared" ca="1" si="28"/>
        <v>0</v>
      </c>
      <c r="AY117" s="1527">
        <f t="shared" ca="1" si="28"/>
        <v>0</v>
      </c>
      <c r="AZ117" s="1527">
        <f t="shared" ca="1" si="28"/>
        <v>0</v>
      </c>
      <c r="BA117" s="1527">
        <f t="shared" ca="1" si="28"/>
        <v>0</v>
      </c>
      <c r="BB117" s="1527">
        <f t="shared" ca="1" si="28"/>
        <v>0</v>
      </c>
      <c r="BC117" s="1527">
        <f t="shared" ca="1" si="28"/>
        <v>0</v>
      </c>
      <c r="BD117" s="1527">
        <f t="shared" ca="1" si="28"/>
        <v>0</v>
      </c>
      <c r="BE117" s="1527">
        <f t="shared" ca="1" si="28"/>
        <v>0</v>
      </c>
      <c r="BF117" s="1527">
        <f t="shared" ca="1" si="28"/>
        <v>0</v>
      </c>
      <c r="BG117" s="1527">
        <f t="shared" ca="1" si="28"/>
        <v>0</v>
      </c>
      <c r="BH117" s="1527">
        <f t="shared" ca="1" si="28"/>
        <v>0</v>
      </c>
      <c r="BI117" s="1527">
        <f t="shared" ca="1" si="28"/>
        <v>0</v>
      </c>
      <c r="BJ117" s="1527">
        <f t="shared" ca="1" si="28"/>
        <v>0</v>
      </c>
      <c r="BK117" s="1527">
        <f t="shared" ca="1" si="28"/>
        <v>0</v>
      </c>
      <c r="BL117" s="1527">
        <f t="shared" ca="1" si="28"/>
        <v>0</v>
      </c>
      <c r="BM117" s="1527">
        <f t="shared" ca="1" si="28"/>
        <v>0</v>
      </c>
      <c r="BN117" s="1527">
        <f t="shared" ca="1" si="28"/>
        <v>0</v>
      </c>
      <c r="BO117" s="1527">
        <f t="shared" ca="1" si="28"/>
        <v>0</v>
      </c>
      <c r="BP117" s="1527">
        <f t="shared" ca="1" si="28"/>
        <v>0</v>
      </c>
      <c r="BQ117" s="1527">
        <f t="shared" ca="1" si="28"/>
        <v>0</v>
      </c>
      <c r="BR117" s="1527">
        <f t="shared" ca="1" si="28"/>
        <v>0</v>
      </c>
      <c r="BS117" s="1527">
        <f t="shared" ca="1" si="28"/>
        <v>0</v>
      </c>
      <c r="BT117" s="1527">
        <f t="shared" ca="1" si="28"/>
        <v>0</v>
      </c>
      <c r="BU117" s="1527">
        <f t="shared" ca="1" si="28"/>
        <v>0</v>
      </c>
      <c r="BV117" s="1527">
        <f t="shared" ca="1" si="28"/>
        <v>0</v>
      </c>
      <c r="BW117" s="1527">
        <f t="shared" ca="1" si="28"/>
        <v>0</v>
      </c>
      <c r="BX117" s="1527">
        <f t="shared" ca="1" si="28"/>
        <v>0</v>
      </c>
      <c r="BY117" s="1527">
        <f t="shared" ca="1" si="28"/>
        <v>0</v>
      </c>
      <c r="BZ117" s="1527">
        <f t="shared" ca="1" si="28"/>
        <v>0</v>
      </c>
      <c r="CA117" s="1527">
        <f t="shared" ca="1" si="28"/>
        <v>0</v>
      </c>
      <c r="CB117" s="1527">
        <f t="shared" ca="1" si="28"/>
        <v>0</v>
      </c>
      <c r="CC117" s="1527">
        <f t="shared" ca="1" si="28"/>
        <v>0</v>
      </c>
      <c r="CD117" s="1527">
        <f t="shared" ca="1" si="28"/>
        <v>0</v>
      </c>
      <c r="CE117" s="1527">
        <f t="shared" ca="1" si="28"/>
        <v>0</v>
      </c>
      <c r="CF117" s="1527">
        <f t="shared" ca="1" si="28"/>
        <v>0</v>
      </c>
      <c r="CG117" s="1527">
        <f t="shared" ca="1" si="28"/>
        <v>0</v>
      </c>
      <c r="CH117" s="1527">
        <f t="shared" ca="1" si="28"/>
        <v>0</v>
      </c>
      <c r="CI117" s="1567">
        <f t="shared" ca="1" si="28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6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9"/>
        <v>0</v>
      </c>
      <c r="E118" s="1527">
        <f t="shared" ca="1" si="29"/>
        <v>0</v>
      </c>
      <c r="F118" s="1527">
        <f t="shared" ca="1" si="29"/>
        <v>0</v>
      </c>
      <c r="G118" s="1527">
        <f t="shared" ca="1" si="29"/>
        <v>0</v>
      </c>
      <c r="H118" s="1527">
        <f t="shared" ca="1" si="29"/>
        <v>0</v>
      </c>
      <c r="I118" s="1527">
        <f t="shared" ca="1" si="29"/>
        <v>0</v>
      </c>
      <c r="J118" s="1527">
        <f t="shared" ca="1" si="29"/>
        <v>0</v>
      </c>
      <c r="K118" s="1531">
        <f t="shared" ca="1" si="29"/>
        <v>0</v>
      </c>
      <c r="L118" s="1531">
        <f t="shared" ca="1" si="29"/>
        <v>0</v>
      </c>
      <c r="M118" s="1531">
        <f t="shared" ca="1" si="29"/>
        <v>0</v>
      </c>
      <c r="N118" s="1531">
        <f t="shared" ca="1" si="29"/>
        <v>0</v>
      </c>
      <c r="O118" s="1531">
        <f t="shared" ca="1" si="29"/>
        <v>0</v>
      </c>
      <c r="P118" s="1531">
        <f t="shared" ca="1" si="29"/>
        <v>0</v>
      </c>
      <c r="Q118" s="1531">
        <f t="shared" ca="1" si="29"/>
        <v>0</v>
      </c>
      <c r="R118" s="1531">
        <f t="shared" ca="1" si="29"/>
        <v>0</v>
      </c>
      <c r="S118" s="1531">
        <f t="shared" ca="1" si="29"/>
        <v>0</v>
      </c>
      <c r="T118" s="1531">
        <f t="shared" ca="1" si="27"/>
        <v>0</v>
      </c>
      <c r="U118" s="1531">
        <f t="shared" ca="1" si="27"/>
        <v>0</v>
      </c>
      <c r="V118" s="1531">
        <f t="shared" ca="1" si="27"/>
        <v>0</v>
      </c>
      <c r="W118" s="1531">
        <f t="shared" ca="1" si="27"/>
        <v>0</v>
      </c>
      <c r="X118" s="1531">
        <f t="shared" ca="1" si="27"/>
        <v>0</v>
      </c>
      <c r="Y118" s="1531">
        <f t="shared" ca="1" si="27"/>
        <v>0</v>
      </c>
      <c r="Z118" s="1565"/>
      <c r="AA118" s="1526">
        <f t="shared" ca="1" si="30"/>
        <v>0</v>
      </c>
      <c r="AB118" s="1527">
        <f t="shared" ca="1" si="30"/>
        <v>0</v>
      </c>
      <c r="AC118" s="1527">
        <f t="shared" ca="1" si="30"/>
        <v>0</v>
      </c>
      <c r="AD118" s="1527">
        <f t="shared" ca="1" si="21"/>
        <v>0</v>
      </c>
      <c r="AE118" s="1527">
        <f t="shared" ca="1" si="21"/>
        <v>0</v>
      </c>
      <c r="AF118" s="1527">
        <f t="shared" ca="1" si="21"/>
        <v>0</v>
      </c>
      <c r="AG118" s="1527">
        <f t="shared" ca="1" si="21"/>
        <v>0</v>
      </c>
      <c r="AH118" s="1527">
        <f t="shared" ca="1" si="21"/>
        <v>0</v>
      </c>
      <c r="AI118" s="1527">
        <f t="shared" ca="1" si="21"/>
        <v>0</v>
      </c>
      <c r="AJ118" s="1527">
        <f t="shared" ca="1" si="21"/>
        <v>0</v>
      </c>
      <c r="AK118" s="1527">
        <f t="shared" ca="1" si="21"/>
        <v>0</v>
      </c>
      <c r="AL118" s="1527">
        <f t="shared" ca="1" si="21"/>
        <v>0</v>
      </c>
      <c r="AM118" s="1527">
        <f t="shared" ca="1" si="21"/>
        <v>0</v>
      </c>
      <c r="AN118" s="1486"/>
      <c r="AO118" s="1566">
        <f t="shared" ca="1" si="28"/>
        <v>0</v>
      </c>
      <c r="AP118" s="1527">
        <f t="shared" ca="1" si="23"/>
        <v>0</v>
      </c>
      <c r="AQ118" s="1527">
        <f t="shared" ca="1" si="28"/>
        <v>0</v>
      </c>
      <c r="AR118" s="1527">
        <f t="shared" ca="1" si="28"/>
        <v>0</v>
      </c>
      <c r="AS118" s="1527">
        <f t="shared" ca="1" si="28"/>
        <v>0</v>
      </c>
      <c r="AT118" s="1527">
        <f t="shared" ca="1" si="28"/>
        <v>0</v>
      </c>
      <c r="AU118" s="1527">
        <f t="shared" ca="1" si="28"/>
        <v>0</v>
      </c>
      <c r="AV118" s="1527">
        <f t="shared" ca="1" si="28"/>
        <v>0</v>
      </c>
      <c r="AW118" s="1527">
        <f t="shared" ca="1" si="28"/>
        <v>0</v>
      </c>
      <c r="AX118" s="1527">
        <f t="shared" ca="1" si="28"/>
        <v>0</v>
      </c>
      <c r="AY118" s="1527">
        <f t="shared" ca="1" si="28"/>
        <v>0</v>
      </c>
      <c r="AZ118" s="1527">
        <f t="shared" ca="1" si="28"/>
        <v>0</v>
      </c>
      <c r="BA118" s="1527">
        <f t="shared" ca="1" si="28"/>
        <v>0</v>
      </c>
      <c r="BB118" s="1527">
        <f t="shared" ca="1" si="28"/>
        <v>0</v>
      </c>
      <c r="BC118" s="1527">
        <f t="shared" ca="1" si="28"/>
        <v>0</v>
      </c>
      <c r="BD118" s="1527">
        <f t="shared" ca="1" si="28"/>
        <v>0</v>
      </c>
      <c r="BE118" s="1527">
        <f t="shared" ca="1" si="28"/>
        <v>0</v>
      </c>
      <c r="BF118" s="1527">
        <f t="shared" ca="1" si="28"/>
        <v>0</v>
      </c>
      <c r="BG118" s="1527">
        <f t="shared" ca="1" si="28"/>
        <v>0</v>
      </c>
      <c r="BH118" s="1527">
        <f t="shared" ca="1" si="28"/>
        <v>0</v>
      </c>
      <c r="BI118" s="1527">
        <f t="shared" ca="1" si="28"/>
        <v>0</v>
      </c>
      <c r="BJ118" s="1527">
        <f t="shared" ca="1" si="28"/>
        <v>0</v>
      </c>
      <c r="BK118" s="1527">
        <f t="shared" ca="1" si="28"/>
        <v>0</v>
      </c>
      <c r="BL118" s="1527">
        <f t="shared" ca="1" si="28"/>
        <v>0</v>
      </c>
      <c r="BM118" s="1527">
        <f t="shared" ca="1" si="28"/>
        <v>0</v>
      </c>
      <c r="BN118" s="1527">
        <f t="shared" ca="1" si="28"/>
        <v>0</v>
      </c>
      <c r="BO118" s="1527">
        <f t="shared" ca="1" si="28"/>
        <v>0</v>
      </c>
      <c r="BP118" s="1527">
        <f t="shared" ca="1" si="28"/>
        <v>0</v>
      </c>
      <c r="BQ118" s="1527">
        <f t="shared" ca="1" si="28"/>
        <v>0</v>
      </c>
      <c r="BR118" s="1527">
        <f t="shared" ca="1" si="28"/>
        <v>0</v>
      </c>
      <c r="BS118" s="1527">
        <f t="shared" ca="1" si="28"/>
        <v>0</v>
      </c>
      <c r="BT118" s="1527">
        <f t="shared" ca="1" si="28"/>
        <v>0</v>
      </c>
      <c r="BU118" s="1527">
        <f t="shared" ca="1" si="28"/>
        <v>0</v>
      </c>
      <c r="BV118" s="1527">
        <f t="shared" ca="1" si="28"/>
        <v>0</v>
      </c>
      <c r="BW118" s="1527">
        <f t="shared" ca="1" si="28"/>
        <v>0</v>
      </c>
      <c r="BX118" s="1527">
        <f t="shared" ca="1" si="28"/>
        <v>0</v>
      </c>
      <c r="BY118" s="1527">
        <f t="shared" ca="1" si="28"/>
        <v>0</v>
      </c>
      <c r="BZ118" s="1527">
        <f t="shared" ca="1" si="28"/>
        <v>0</v>
      </c>
      <c r="CA118" s="1527">
        <f t="shared" ca="1" si="28"/>
        <v>0</v>
      </c>
      <c r="CB118" s="1527">
        <f t="shared" ca="1" si="28"/>
        <v>0</v>
      </c>
      <c r="CC118" s="1527">
        <f t="shared" ca="1" si="28"/>
        <v>0</v>
      </c>
      <c r="CD118" s="1527">
        <f t="shared" ca="1" si="28"/>
        <v>0</v>
      </c>
      <c r="CE118" s="1527">
        <f t="shared" ca="1" si="28"/>
        <v>0</v>
      </c>
      <c r="CF118" s="1527">
        <f t="shared" ca="1" si="28"/>
        <v>0</v>
      </c>
      <c r="CG118" s="1527">
        <f t="shared" ca="1" si="28"/>
        <v>0</v>
      </c>
      <c r="CH118" s="1527">
        <f t="shared" ca="1" si="28"/>
        <v>0</v>
      </c>
      <c r="CI118" s="1567">
        <f t="shared" ca="1" si="28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6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9"/>
        <v>0</v>
      </c>
      <c r="E119" s="1527">
        <f t="shared" ca="1" si="29"/>
        <v>0</v>
      </c>
      <c r="F119" s="1527">
        <f t="shared" ca="1" si="29"/>
        <v>0</v>
      </c>
      <c r="G119" s="1527">
        <f t="shared" ca="1" si="29"/>
        <v>0</v>
      </c>
      <c r="H119" s="1527">
        <f t="shared" ca="1" si="29"/>
        <v>0</v>
      </c>
      <c r="I119" s="1527">
        <f t="shared" ca="1" si="29"/>
        <v>0</v>
      </c>
      <c r="J119" s="1527">
        <f t="shared" ca="1" si="29"/>
        <v>0</v>
      </c>
      <c r="K119" s="1531">
        <f t="shared" ca="1" si="29"/>
        <v>0</v>
      </c>
      <c r="L119" s="1531">
        <f t="shared" ca="1" si="29"/>
        <v>0</v>
      </c>
      <c r="M119" s="1531">
        <f t="shared" ca="1" si="29"/>
        <v>0</v>
      </c>
      <c r="N119" s="1531">
        <f t="shared" ca="1" si="29"/>
        <v>0</v>
      </c>
      <c r="O119" s="1531">
        <f t="shared" ca="1" si="29"/>
        <v>0</v>
      </c>
      <c r="P119" s="1531">
        <f t="shared" ca="1" si="29"/>
        <v>0</v>
      </c>
      <c r="Q119" s="1531">
        <f t="shared" ca="1" si="29"/>
        <v>0</v>
      </c>
      <c r="R119" s="1531">
        <f t="shared" ca="1" si="29"/>
        <v>0</v>
      </c>
      <c r="S119" s="1531">
        <f t="shared" ca="1" si="29"/>
        <v>0</v>
      </c>
      <c r="T119" s="1531">
        <f t="shared" ca="1" si="27"/>
        <v>0</v>
      </c>
      <c r="U119" s="1531">
        <f t="shared" ca="1" si="27"/>
        <v>0</v>
      </c>
      <c r="V119" s="1531">
        <f t="shared" ca="1" si="27"/>
        <v>0</v>
      </c>
      <c r="W119" s="1531">
        <f t="shared" ca="1" si="27"/>
        <v>0</v>
      </c>
      <c r="X119" s="1531">
        <f t="shared" ca="1" si="27"/>
        <v>0</v>
      </c>
      <c r="Y119" s="1531">
        <f t="shared" ca="1" si="27"/>
        <v>0</v>
      </c>
      <c r="Z119" s="1565"/>
      <c r="AA119" s="1526">
        <f t="shared" ca="1" si="30"/>
        <v>0</v>
      </c>
      <c r="AB119" s="1527">
        <f t="shared" ca="1" si="30"/>
        <v>0</v>
      </c>
      <c r="AC119" s="1527">
        <f t="shared" ca="1" si="30"/>
        <v>0</v>
      </c>
      <c r="AD119" s="1527">
        <f t="shared" ca="1" si="30"/>
        <v>0</v>
      </c>
      <c r="AE119" s="1527">
        <f t="shared" ca="1" si="30"/>
        <v>0</v>
      </c>
      <c r="AF119" s="1527">
        <f t="shared" ca="1" si="30"/>
        <v>0</v>
      </c>
      <c r="AG119" s="1527">
        <f t="shared" ca="1" si="30"/>
        <v>0</v>
      </c>
      <c r="AH119" s="1527">
        <f t="shared" ca="1" si="30"/>
        <v>0</v>
      </c>
      <c r="AI119" s="1527">
        <f t="shared" ca="1" si="30"/>
        <v>0</v>
      </c>
      <c r="AJ119" s="1527">
        <f t="shared" ca="1" si="30"/>
        <v>0</v>
      </c>
      <c r="AK119" s="1527">
        <f t="shared" ca="1" si="30"/>
        <v>0</v>
      </c>
      <c r="AL119" s="1527">
        <f t="shared" ca="1" si="30"/>
        <v>0</v>
      </c>
      <c r="AM119" s="1527">
        <f t="shared" ca="1" si="30"/>
        <v>0</v>
      </c>
      <c r="AN119" s="1486"/>
      <c r="AO119" s="1566">
        <f t="shared" ca="1" si="28"/>
        <v>0</v>
      </c>
      <c r="AP119" s="1527">
        <f t="shared" ca="1" si="23"/>
        <v>0</v>
      </c>
      <c r="AQ119" s="1527">
        <f t="shared" ca="1" si="28"/>
        <v>0</v>
      </c>
      <c r="AR119" s="1527">
        <f t="shared" ca="1" si="28"/>
        <v>0</v>
      </c>
      <c r="AS119" s="1527">
        <f t="shared" ca="1" si="28"/>
        <v>0</v>
      </c>
      <c r="AT119" s="1527">
        <f t="shared" ca="1" si="28"/>
        <v>0</v>
      </c>
      <c r="AU119" s="1527">
        <f t="shared" ca="1" si="28"/>
        <v>0</v>
      </c>
      <c r="AV119" s="1527">
        <f t="shared" ca="1" si="28"/>
        <v>0</v>
      </c>
      <c r="AW119" s="1527">
        <f t="shared" ca="1" si="28"/>
        <v>0</v>
      </c>
      <c r="AX119" s="1527">
        <f t="shared" ca="1" si="28"/>
        <v>0</v>
      </c>
      <c r="AY119" s="1527">
        <f t="shared" ca="1" si="28"/>
        <v>0</v>
      </c>
      <c r="AZ119" s="1527">
        <f t="shared" ca="1" si="28"/>
        <v>0</v>
      </c>
      <c r="BA119" s="1527">
        <f t="shared" ca="1" si="28"/>
        <v>0</v>
      </c>
      <c r="BB119" s="1527">
        <f t="shared" ca="1" si="28"/>
        <v>0</v>
      </c>
      <c r="BC119" s="1527">
        <f t="shared" ca="1" si="28"/>
        <v>0</v>
      </c>
      <c r="BD119" s="1527">
        <f t="shared" ca="1" si="28"/>
        <v>0</v>
      </c>
      <c r="BE119" s="1527">
        <f t="shared" ca="1" si="28"/>
        <v>0</v>
      </c>
      <c r="BF119" s="1527">
        <f t="shared" ca="1" si="28"/>
        <v>0</v>
      </c>
      <c r="BG119" s="1527">
        <f t="shared" ca="1" si="28"/>
        <v>0</v>
      </c>
      <c r="BH119" s="1527">
        <f t="shared" ca="1" si="28"/>
        <v>0</v>
      </c>
      <c r="BI119" s="1527">
        <f t="shared" ca="1" si="28"/>
        <v>0</v>
      </c>
      <c r="BJ119" s="1527">
        <f t="shared" ca="1" si="28"/>
        <v>0</v>
      </c>
      <c r="BK119" s="1527">
        <f t="shared" ca="1" si="28"/>
        <v>0</v>
      </c>
      <c r="BL119" s="1527">
        <f t="shared" ca="1" si="28"/>
        <v>0</v>
      </c>
      <c r="BM119" s="1527">
        <f t="shared" ca="1" si="28"/>
        <v>0</v>
      </c>
      <c r="BN119" s="1527">
        <f t="shared" ca="1" si="28"/>
        <v>0</v>
      </c>
      <c r="BO119" s="1527">
        <f t="shared" ca="1" si="28"/>
        <v>0</v>
      </c>
      <c r="BP119" s="1527">
        <f t="shared" ca="1" si="28"/>
        <v>0</v>
      </c>
      <c r="BQ119" s="1527">
        <f t="shared" ca="1" si="28"/>
        <v>0</v>
      </c>
      <c r="BR119" s="1527">
        <f t="shared" ca="1" si="28"/>
        <v>0</v>
      </c>
      <c r="BS119" s="1527">
        <f t="shared" ca="1" si="28"/>
        <v>0</v>
      </c>
      <c r="BT119" s="1527">
        <f t="shared" ca="1" si="28"/>
        <v>0</v>
      </c>
      <c r="BU119" s="1527">
        <f t="shared" ca="1" si="28"/>
        <v>0</v>
      </c>
      <c r="BV119" s="1527">
        <f t="shared" ca="1" si="28"/>
        <v>0</v>
      </c>
      <c r="BW119" s="1527">
        <f t="shared" ca="1" si="28"/>
        <v>0</v>
      </c>
      <c r="BX119" s="1527">
        <f t="shared" ca="1" si="28"/>
        <v>0</v>
      </c>
      <c r="BY119" s="1527">
        <f t="shared" ca="1" si="28"/>
        <v>0</v>
      </c>
      <c r="BZ119" s="1527">
        <f t="shared" ca="1" si="28"/>
        <v>0</v>
      </c>
      <c r="CA119" s="1527">
        <f t="shared" ca="1" si="28"/>
        <v>0</v>
      </c>
      <c r="CB119" s="1527">
        <f t="shared" ca="1" si="28"/>
        <v>0</v>
      </c>
      <c r="CC119" s="1527">
        <f t="shared" ca="1" si="28"/>
        <v>0</v>
      </c>
      <c r="CD119" s="1527">
        <f t="shared" ca="1" si="28"/>
        <v>0</v>
      </c>
      <c r="CE119" s="1527">
        <f t="shared" ca="1" si="28"/>
        <v>0</v>
      </c>
      <c r="CF119" s="1527">
        <f t="shared" ca="1" si="28"/>
        <v>0</v>
      </c>
      <c r="CG119" s="1527">
        <f t="shared" ca="1" si="28"/>
        <v>0</v>
      </c>
      <c r="CH119" s="1527">
        <f t="shared" ca="1" si="28"/>
        <v>0</v>
      </c>
      <c r="CI119" s="1567">
        <f t="shared" ca="1" si="28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6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9"/>
        <v>0</v>
      </c>
      <c r="E120" s="1527">
        <f t="shared" ca="1" si="29"/>
        <v>0</v>
      </c>
      <c r="F120" s="1527">
        <f t="shared" ca="1" si="29"/>
        <v>0</v>
      </c>
      <c r="G120" s="1527">
        <f t="shared" ca="1" si="29"/>
        <v>0</v>
      </c>
      <c r="H120" s="1527">
        <f t="shared" ca="1" si="29"/>
        <v>0</v>
      </c>
      <c r="I120" s="1527">
        <f t="shared" ca="1" si="29"/>
        <v>0</v>
      </c>
      <c r="J120" s="1527">
        <f t="shared" ca="1" si="29"/>
        <v>0</v>
      </c>
      <c r="K120" s="1531">
        <f t="shared" ca="1" si="29"/>
        <v>0</v>
      </c>
      <c r="L120" s="1531">
        <f t="shared" ca="1" si="29"/>
        <v>0</v>
      </c>
      <c r="M120" s="1531">
        <f t="shared" ca="1" si="29"/>
        <v>0</v>
      </c>
      <c r="N120" s="1531">
        <f t="shared" ca="1" si="29"/>
        <v>0</v>
      </c>
      <c r="O120" s="1531">
        <f t="shared" ca="1" si="29"/>
        <v>0</v>
      </c>
      <c r="P120" s="1531">
        <f t="shared" ca="1" si="29"/>
        <v>0</v>
      </c>
      <c r="Q120" s="1531">
        <f t="shared" ca="1" si="29"/>
        <v>0</v>
      </c>
      <c r="R120" s="1531">
        <f t="shared" ca="1" si="29"/>
        <v>0</v>
      </c>
      <c r="S120" s="1531">
        <f t="shared" ca="1" si="29"/>
        <v>0</v>
      </c>
      <c r="T120" s="1531">
        <f t="shared" ca="1" si="27"/>
        <v>0</v>
      </c>
      <c r="U120" s="1531">
        <f t="shared" ca="1" si="27"/>
        <v>0</v>
      </c>
      <c r="V120" s="1531">
        <f t="shared" ca="1" si="27"/>
        <v>0</v>
      </c>
      <c r="W120" s="1531">
        <f t="shared" ca="1" si="27"/>
        <v>0</v>
      </c>
      <c r="X120" s="1531">
        <f t="shared" ca="1" si="27"/>
        <v>0</v>
      </c>
      <c r="Y120" s="1531">
        <f t="shared" ca="1" si="27"/>
        <v>0</v>
      </c>
      <c r="Z120" s="1565"/>
      <c r="AA120" s="1526">
        <f t="shared" ca="1" si="30"/>
        <v>0</v>
      </c>
      <c r="AB120" s="1527">
        <f t="shared" ca="1" si="30"/>
        <v>0</v>
      </c>
      <c r="AC120" s="1527">
        <f t="shared" ca="1" si="30"/>
        <v>0</v>
      </c>
      <c r="AD120" s="1527">
        <f t="shared" ca="1" si="30"/>
        <v>0</v>
      </c>
      <c r="AE120" s="1527">
        <f t="shared" ca="1" si="30"/>
        <v>0</v>
      </c>
      <c r="AF120" s="1527">
        <f t="shared" ca="1" si="30"/>
        <v>0</v>
      </c>
      <c r="AG120" s="1527">
        <f t="shared" ca="1" si="30"/>
        <v>0</v>
      </c>
      <c r="AH120" s="1527">
        <f t="shared" ca="1" si="30"/>
        <v>0</v>
      </c>
      <c r="AI120" s="1527">
        <f t="shared" ca="1" si="30"/>
        <v>0</v>
      </c>
      <c r="AJ120" s="1527">
        <f t="shared" ca="1" si="30"/>
        <v>0</v>
      </c>
      <c r="AK120" s="1527">
        <f t="shared" ca="1" si="30"/>
        <v>0</v>
      </c>
      <c r="AL120" s="1527">
        <f t="shared" ca="1" si="30"/>
        <v>0</v>
      </c>
      <c r="AM120" s="1527">
        <f t="shared" ca="1" si="30"/>
        <v>0</v>
      </c>
      <c r="AN120" s="1486"/>
      <c r="AO120" s="1566">
        <f t="shared" ca="1" si="28"/>
        <v>0</v>
      </c>
      <c r="AP120" s="1527">
        <f t="shared" ca="1" si="23"/>
        <v>0</v>
      </c>
      <c r="AQ120" s="1527">
        <f t="shared" ca="1" si="28"/>
        <v>0</v>
      </c>
      <c r="AR120" s="1527">
        <f t="shared" ca="1" si="28"/>
        <v>0</v>
      </c>
      <c r="AS120" s="1527">
        <f t="shared" ca="1" si="28"/>
        <v>0</v>
      </c>
      <c r="AT120" s="1527">
        <f t="shared" ca="1" si="28"/>
        <v>0</v>
      </c>
      <c r="AU120" s="1527">
        <f t="shared" ca="1" si="28"/>
        <v>0</v>
      </c>
      <c r="AV120" s="1527">
        <f t="shared" ca="1" si="28"/>
        <v>0</v>
      </c>
      <c r="AW120" s="1527">
        <f t="shared" ca="1" si="28"/>
        <v>0</v>
      </c>
      <c r="AX120" s="1527">
        <f t="shared" ca="1" si="28"/>
        <v>0</v>
      </c>
      <c r="AY120" s="1527">
        <f t="shared" ca="1" si="28"/>
        <v>0</v>
      </c>
      <c r="AZ120" s="1527">
        <f t="shared" ca="1" si="28"/>
        <v>0</v>
      </c>
      <c r="BA120" s="1527">
        <f t="shared" ca="1" si="28"/>
        <v>0</v>
      </c>
      <c r="BB120" s="1527">
        <f t="shared" ca="1" si="28"/>
        <v>0</v>
      </c>
      <c r="BC120" s="1527">
        <f t="shared" ca="1" si="28"/>
        <v>0</v>
      </c>
      <c r="BD120" s="1527">
        <f t="shared" ca="1" si="28"/>
        <v>0</v>
      </c>
      <c r="BE120" s="1527">
        <f t="shared" ca="1" si="28"/>
        <v>0</v>
      </c>
      <c r="BF120" s="1527">
        <f t="shared" ca="1" si="28"/>
        <v>0</v>
      </c>
      <c r="BG120" s="1527">
        <f t="shared" ca="1" si="28"/>
        <v>0</v>
      </c>
      <c r="BH120" s="1527">
        <f t="shared" ca="1" si="28"/>
        <v>0</v>
      </c>
      <c r="BI120" s="1527">
        <f t="shared" ca="1" si="28"/>
        <v>0</v>
      </c>
      <c r="BJ120" s="1527">
        <f t="shared" ca="1" si="28"/>
        <v>0</v>
      </c>
      <c r="BK120" s="1527">
        <f t="shared" ca="1" si="28"/>
        <v>0</v>
      </c>
      <c r="BL120" s="1527">
        <f t="shared" ca="1" si="28"/>
        <v>0</v>
      </c>
      <c r="BM120" s="1527">
        <f t="shared" ca="1" si="28"/>
        <v>0</v>
      </c>
      <c r="BN120" s="1527">
        <f t="shared" ca="1" si="28"/>
        <v>0</v>
      </c>
      <c r="BO120" s="1527">
        <f t="shared" ref="BO120:CI120" ca="1" si="31">IF(ISNUMBER($B120),$B120*BO38,0)</f>
        <v>0</v>
      </c>
      <c r="BP120" s="1527">
        <f t="shared" ca="1" si="31"/>
        <v>0</v>
      </c>
      <c r="BQ120" s="1527">
        <f t="shared" ca="1" si="31"/>
        <v>0</v>
      </c>
      <c r="BR120" s="1527">
        <f t="shared" ca="1" si="31"/>
        <v>0</v>
      </c>
      <c r="BS120" s="1527">
        <f t="shared" ca="1" si="31"/>
        <v>0</v>
      </c>
      <c r="BT120" s="1527">
        <f t="shared" ca="1" si="31"/>
        <v>0</v>
      </c>
      <c r="BU120" s="1527">
        <f t="shared" ca="1" si="31"/>
        <v>0</v>
      </c>
      <c r="BV120" s="1527">
        <f t="shared" ca="1" si="31"/>
        <v>0</v>
      </c>
      <c r="BW120" s="1527">
        <f t="shared" ca="1" si="31"/>
        <v>0</v>
      </c>
      <c r="BX120" s="1527">
        <f t="shared" ca="1" si="31"/>
        <v>0</v>
      </c>
      <c r="BY120" s="1527">
        <f t="shared" ca="1" si="31"/>
        <v>0</v>
      </c>
      <c r="BZ120" s="1527">
        <f t="shared" ca="1" si="31"/>
        <v>0</v>
      </c>
      <c r="CA120" s="1527">
        <f t="shared" ca="1" si="31"/>
        <v>0</v>
      </c>
      <c r="CB120" s="1527">
        <f t="shared" ca="1" si="31"/>
        <v>0</v>
      </c>
      <c r="CC120" s="1527">
        <f t="shared" ca="1" si="31"/>
        <v>0</v>
      </c>
      <c r="CD120" s="1527">
        <f t="shared" ca="1" si="31"/>
        <v>0</v>
      </c>
      <c r="CE120" s="1527">
        <f t="shared" ca="1" si="31"/>
        <v>0</v>
      </c>
      <c r="CF120" s="1527">
        <f t="shared" ca="1" si="31"/>
        <v>0</v>
      </c>
      <c r="CG120" s="1527">
        <f t="shared" ca="1" si="31"/>
        <v>0</v>
      </c>
      <c r="CH120" s="1527">
        <f t="shared" ca="1" si="31"/>
        <v>0</v>
      </c>
      <c r="CI120" s="1567">
        <f t="shared" ca="1" si="31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6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9"/>
        <v>0</v>
      </c>
      <c r="E121" s="1527">
        <f t="shared" ca="1" si="29"/>
        <v>0</v>
      </c>
      <c r="F121" s="1527">
        <f t="shared" ca="1" si="29"/>
        <v>0</v>
      </c>
      <c r="G121" s="1527">
        <f t="shared" ca="1" si="29"/>
        <v>0</v>
      </c>
      <c r="H121" s="1527">
        <f t="shared" ca="1" si="29"/>
        <v>0</v>
      </c>
      <c r="I121" s="1527">
        <f t="shared" ca="1" si="29"/>
        <v>0</v>
      </c>
      <c r="J121" s="1527">
        <f t="shared" ca="1" si="29"/>
        <v>0</v>
      </c>
      <c r="K121" s="1531">
        <f t="shared" ca="1" si="29"/>
        <v>0</v>
      </c>
      <c r="L121" s="1531">
        <f t="shared" ca="1" si="29"/>
        <v>0</v>
      </c>
      <c r="M121" s="1531">
        <f t="shared" ca="1" si="29"/>
        <v>0</v>
      </c>
      <c r="N121" s="1531">
        <f t="shared" ca="1" si="29"/>
        <v>0</v>
      </c>
      <c r="O121" s="1531">
        <f t="shared" ca="1" si="29"/>
        <v>0</v>
      </c>
      <c r="P121" s="1531">
        <f t="shared" ca="1" si="29"/>
        <v>0</v>
      </c>
      <c r="Q121" s="1531">
        <f t="shared" ca="1" si="29"/>
        <v>0</v>
      </c>
      <c r="R121" s="1531">
        <f t="shared" ca="1" si="29"/>
        <v>0</v>
      </c>
      <c r="S121" s="1531">
        <f t="shared" ca="1" si="29"/>
        <v>0</v>
      </c>
      <c r="T121" s="1531">
        <f t="shared" ca="1" si="27"/>
        <v>0</v>
      </c>
      <c r="U121" s="1531">
        <f t="shared" ca="1" si="27"/>
        <v>0</v>
      </c>
      <c r="V121" s="1531">
        <f t="shared" ca="1" si="27"/>
        <v>0</v>
      </c>
      <c r="W121" s="1531">
        <f t="shared" ca="1" si="27"/>
        <v>0</v>
      </c>
      <c r="X121" s="1531">
        <f t="shared" ca="1" si="27"/>
        <v>0</v>
      </c>
      <c r="Y121" s="1531">
        <f t="shared" ca="1" si="27"/>
        <v>0</v>
      </c>
      <c r="Z121" s="1565"/>
      <c r="AA121" s="1526">
        <f t="shared" ca="1" si="30"/>
        <v>0</v>
      </c>
      <c r="AB121" s="1527">
        <f t="shared" ca="1" si="30"/>
        <v>0</v>
      </c>
      <c r="AC121" s="1527">
        <f t="shared" ca="1" si="30"/>
        <v>0</v>
      </c>
      <c r="AD121" s="1527">
        <f t="shared" ca="1" si="30"/>
        <v>0</v>
      </c>
      <c r="AE121" s="1527">
        <f t="shared" ca="1" si="30"/>
        <v>0</v>
      </c>
      <c r="AF121" s="1527">
        <f t="shared" ca="1" si="30"/>
        <v>0</v>
      </c>
      <c r="AG121" s="1527">
        <f t="shared" ca="1" si="30"/>
        <v>0</v>
      </c>
      <c r="AH121" s="1527">
        <f t="shared" ca="1" si="30"/>
        <v>0</v>
      </c>
      <c r="AI121" s="1527">
        <f t="shared" ca="1" si="30"/>
        <v>0</v>
      </c>
      <c r="AJ121" s="1527">
        <f t="shared" ca="1" si="30"/>
        <v>0</v>
      </c>
      <c r="AK121" s="1527">
        <f t="shared" ca="1" si="30"/>
        <v>0</v>
      </c>
      <c r="AL121" s="1527">
        <f t="shared" ca="1" si="30"/>
        <v>0</v>
      </c>
      <c r="AM121" s="1527">
        <f t="shared" ca="1" si="30"/>
        <v>0</v>
      </c>
      <c r="AN121" s="1486"/>
      <c r="AO121" s="1566">
        <f t="shared" ref="AO121:CI125" ca="1" si="32">IF(ISNUMBER($B121),$B121*AO39,0)</f>
        <v>0</v>
      </c>
      <c r="AP121" s="1527">
        <f t="shared" ca="1" si="23"/>
        <v>0</v>
      </c>
      <c r="AQ121" s="1527">
        <f t="shared" ca="1" si="32"/>
        <v>0</v>
      </c>
      <c r="AR121" s="1527">
        <f t="shared" ca="1" si="32"/>
        <v>0</v>
      </c>
      <c r="AS121" s="1527">
        <f t="shared" ca="1" si="32"/>
        <v>0</v>
      </c>
      <c r="AT121" s="1527">
        <f t="shared" ca="1" si="32"/>
        <v>0</v>
      </c>
      <c r="AU121" s="1527">
        <f t="shared" ca="1" si="32"/>
        <v>0</v>
      </c>
      <c r="AV121" s="1527">
        <f t="shared" ca="1" si="32"/>
        <v>0</v>
      </c>
      <c r="AW121" s="1527">
        <f t="shared" ca="1" si="32"/>
        <v>0</v>
      </c>
      <c r="AX121" s="1527">
        <f t="shared" ca="1" si="32"/>
        <v>0</v>
      </c>
      <c r="AY121" s="1527">
        <f t="shared" ca="1" si="32"/>
        <v>0</v>
      </c>
      <c r="AZ121" s="1527">
        <f t="shared" ca="1" si="32"/>
        <v>0</v>
      </c>
      <c r="BA121" s="1527">
        <f t="shared" ca="1" si="32"/>
        <v>0</v>
      </c>
      <c r="BB121" s="1527">
        <f t="shared" ca="1" si="32"/>
        <v>0</v>
      </c>
      <c r="BC121" s="1527">
        <f t="shared" ca="1" si="32"/>
        <v>0</v>
      </c>
      <c r="BD121" s="1527">
        <f t="shared" ca="1" si="32"/>
        <v>0</v>
      </c>
      <c r="BE121" s="1527">
        <f t="shared" ca="1" si="32"/>
        <v>0</v>
      </c>
      <c r="BF121" s="1527">
        <f t="shared" ca="1" si="32"/>
        <v>0</v>
      </c>
      <c r="BG121" s="1527">
        <f t="shared" ca="1" si="32"/>
        <v>0</v>
      </c>
      <c r="BH121" s="1527">
        <f t="shared" ca="1" si="32"/>
        <v>0</v>
      </c>
      <c r="BI121" s="1527">
        <f t="shared" ca="1" si="32"/>
        <v>0</v>
      </c>
      <c r="BJ121" s="1527">
        <f t="shared" ca="1" si="32"/>
        <v>0</v>
      </c>
      <c r="BK121" s="1527">
        <f t="shared" ca="1" si="32"/>
        <v>0</v>
      </c>
      <c r="BL121" s="1527">
        <f t="shared" ca="1" si="32"/>
        <v>0</v>
      </c>
      <c r="BM121" s="1527">
        <f t="shared" ca="1" si="32"/>
        <v>0</v>
      </c>
      <c r="BN121" s="1527">
        <f t="shared" ca="1" si="32"/>
        <v>0</v>
      </c>
      <c r="BO121" s="1527">
        <f t="shared" ca="1" si="32"/>
        <v>0</v>
      </c>
      <c r="BP121" s="1527">
        <f t="shared" ca="1" si="32"/>
        <v>0</v>
      </c>
      <c r="BQ121" s="1527">
        <f t="shared" ca="1" si="32"/>
        <v>0</v>
      </c>
      <c r="BR121" s="1527">
        <f t="shared" ca="1" si="32"/>
        <v>0</v>
      </c>
      <c r="BS121" s="1527">
        <f t="shared" ca="1" si="32"/>
        <v>0</v>
      </c>
      <c r="BT121" s="1527">
        <f t="shared" ca="1" si="32"/>
        <v>0</v>
      </c>
      <c r="BU121" s="1527">
        <f t="shared" ca="1" si="32"/>
        <v>0</v>
      </c>
      <c r="BV121" s="1527">
        <f t="shared" ca="1" si="32"/>
        <v>0</v>
      </c>
      <c r="BW121" s="1527">
        <f t="shared" ca="1" si="32"/>
        <v>0</v>
      </c>
      <c r="BX121" s="1527">
        <f t="shared" ca="1" si="32"/>
        <v>0</v>
      </c>
      <c r="BY121" s="1527">
        <f t="shared" ca="1" si="32"/>
        <v>0</v>
      </c>
      <c r="BZ121" s="1527">
        <f t="shared" ca="1" si="32"/>
        <v>0</v>
      </c>
      <c r="CA121" s="1527">
        <f t="shared" ca="1" si="32"/>
        <v>0</v>
      </c>
      <c r="CB121" s="1527">
        <f t="shared" ca="1" si="32"/>
        <v>0</v>
      </c>
      <c r="CC121" s="1527">
        <f t="shared" ca="1" si="32"/>
        <v>0</v>
      </c>
      <c r="CD121" s="1527">
        <f t="shared" ca="1" si="32"/>
        <v>0</v>
      </c>
      <c r="CE121" s="1527">
        <f t="shared" ca="1" si="32"/>
        <v>0</v>
      </c>
      <c r="CF121" s="1527">
        <f t="shared" ca="1" si="32"/>
        <v>0</v>
      </c>
      <c r="CG121" s="1527">
        <f t="shared" ca="1" si="32"/>
        <v>0</v>
      </c>
      <c r="CH121" s="1527">
        <f t="shared" ca="1" si="32"/>
        <v>0</v>
      </c>
      <c r="CI121" s="1567">
        <f t="shared" ca="1" si="32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6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9"/>
        <v>0</v>
      </c>
      <c r="E122" s="1527">
        <f t="shared" ca="1" si="29"/>
        <v>0</v>
      </c>
      <c r="F122" s="1527">
        <f t="shared" ca="1" si="29"/>
        <v>0</v>
      </c>
      <c r="G122" s="1527">
        <f t="shared" ca="1" si="29"/>
        <v>0</v>
      </c>
      <c r="H122" s="1527">
        <f t="shared" ca="1" si="29"/>
        <v>0</v>
      </c>
      <c r="I122" s="1527">
        <f t="shared" ca="1" si="29"/>
        <v>0</v>
      </c>
      <c r="J122" s="1527">
        <f t="shared" ca="1" si="29"/>
        <v>0</v>
      </c>
      <c r="K122" s="1531">
        <f t="shared" ca="1" si="29"/>
        <v>0</v>
      </c>
      <c r="L122" s="1531">
        <f t="shared" ca="1" si="29"/>
        <v>0</v>
      </c>
      <c r="M122" s="1531">
        <f t="shared" ca="1" si="29"/>
        <v>0</v>
      </c>
      <c r="N122" s="1531">
        <f t="shared" ca="1" si="29"/>
        <v>0</v>
      </c>
      <c r="O122" s="1531">
        <f t="shared" ca="1" si="29"/>
        <v>0</v>
      </c>
      <c r="P122" s="1531">
        <f t="shared" ca="1" si="29"/>
        <v>0</v>
      </c>
      <c r="Q122" s="1531">
        <f t="shared" ca="1" si="29"/>
        <v>0</v>
      </c>
      <c r="R122" s="1531">
        <f t="shared" ca="1" si="29"/>
        <v>0</v>
      </c>
      <c r="S122" s="1531">
        <f t="shared" ca="1" si="29"/>
        <v>0</v>
      </c>
      <c r="T122" s="1531">
        <f t="shared" ca="1" si="27"/>
        <v>0</v>
      </c>
      <c r="U122" s="1531">
        <f t="shared" ca="1" si="27"/>
        <v>0</v>
      </c>
      <c r="V122" s="1531">
        <f t="shared" ca="1" si="27"/>
        <v>0</v>
      </c>
      <c r="W122" s="1531">
        <f t="shared" ca="1" si="27"/>
        <v>0</v>
      </c>
      <c r="X122" s="1531">
        <f t="shared" ca="1" si="27"/>
        <v>0</v>
      </c>
      <c r="Y122" s="1531">
        <f t="shared" ca="1" si="27"/>
        <v>0</v>
      </c>
      <c r="Z122" s="1565"/>
      <c r="AA122" s="1526">
        <f t="shared" ca="1" si="30"/>
        <v>0</v>
      </c>
      <c r="AB122" s="1527">
        <f t="shared" ca="1" si="30"/>
        <v>0</v>
      </c>
      <c r="AC122" s="1527">
        <f t="shared" ca="1" si="30"/>
        <v>0</v>
      </c>
      <c r="AD122" s="1527">
        <f t="shared" ca="1" si="30"/>
        <v>0</v>
      </c>
      <c r="AE122" s="1527">
        <f t="shared" ca="1" si="30"/>
        <v>0</v>
      </c>
      <c r="AF122" s="1527">
        <f t="shared" ca="1" si="30"/>
        <v>0</v>
      </c>
      <c r="AG122" s="1527">
        <f t="shared" ca="1" si="30"/>
        <v>0</v>
      </c>
      <c r="AH122" s="1527">
        <f t="shared" ca="1" si="30"/>
        <v>0</v>
      </c>
      <c r="AI122" s="1527">
        <f t="shared" ca="1" si="30"/>
        <v>0</v>
      </c>
      <c r="AJ122" s="1527">
        <f t="shared" ca="1" si="30"/>
        <v>0</v>
      </c>
      <c r="AK122" s="1527">
        <f t="shared" ca="1" si="30"/>
        <v>0</v>
      </c>
      <c r="AL122" s="1527">
        <f t="shared" ca="1" si="30"/>
        <v>0</v>
      </c>
      <c r="AM122" s="1527">
        <f t="shared" ca="1" si="30"/>
        <v>0</v>
      </c>
      <c r="AN122" s="1486"/>
      <c r="AO122" s="1566">
        <f t="shared" ca="1" si="32"/>
        <v>0</v>
      </c>
      <c r="AP122" s="1527">
        <f t="shared" ca="1" si="23"/>
        <v>0</v>
      </c>
      <c r="AQ122" s="1527">
        <f t="shared" ca="1" si="32"/>
        <v>0</v>
      </c>
      <c r="AR122" s="1527">
        <f t="shared" ca="1" si="32"/>
        <v>0</v>
      </c>
      <c r="AS122" s="1527">
        <f t="shared" ca="1" si="32"/>
        <v>0</v>
      </c>
      <c r="AT122" s="1527">
        <f t="shared" ca="1" si="32"/>
        <v>0</v>
      </c>
      <c r="AU122" s="1527">
        <f t="shared" ca="1" si="32"/>
        <v>0</v>
      </c>
      <c r="AV122" s="1527">
        <f t="shared" ca="1" si="32"/>
        <v>0</v>
      </c>
      <c r="AW122" s="1527">
        <f t="shared" ca="1" si="32"/>
        <v>0</v>
      </c>
      <c r="AX122" s="1527">
        <f t="shared" ca="1" si="32"/>
        <v>0</v>
      </c>
      <c r="AY122" s="1527">
        <f t="shared" ca="1" si="32"/>
        <v>0</v>
      </c>
      <c r="AZ122" s="1527">
        <f t="shared" ca="1" si="32"/>
        <v>0</v>
      </c>
      <c r="BA122" s="1527">
        <f t="shared" ca="1" si="32"/>
        <v>0</v>
      </c>
      <c r="BB122" s="1527">
        <f t="shared" ca="1" si="32"/>
        <v>0</v>
      </c>
      <c r="BC122" s="1527">
        <f t="shared" ca="1" si="32"/>
        <v>0</v>
      </c>
      <c r="BD122" s="1527">
        <f t="shared" ca="1" si="32"/>
        <v>0</v>
      </c>
      <c r="BE122" s="1527">
        <f t="shared" ca="1" si="32"/>
        <v>0</v>
      </c>
      <c r="BF122" s="1527">
        <f t="shared" ca="1" si="32"/>
        <v>0</v>
      </c>
      <c r="BG122" s="1527">
        <f t="shared" ca="1" si="32"/>
        <v>0</v>
      </c>
      <c r="BH122" s="1527">
        <f t="shared" ca="1" si="32"/>
        <v>0</v>
      </c>
      <c r="BI122" s="1527">
        <f t="shared" ca="1" si="32"/>
        <v>0</v>
      </c>
      <c r="BJ122" s="1527">
        <f t="shared" ca="1" si="32"/>
        <v>0</v>
      </c>
      <c r="BK122" s="1527">
        <f t="shared" ca="1" si="32"/>
        <v>0</v>
      </c>
      <c r="BL122" s="1527">
        <f t="shared" ca="1" si="32"/>
        <v>0</v>
      </c>
      <c r="BM122" s="1527">
        <f t="shared" ca="1" si="32"/>
        <v>0</v>
      </c>
      <c r="BN122" s="1527">
        <f t="shared" ca="1" si="32"/>
        <v>0</v>
      </c>
      <c r="BO122" s="1527">
        <f t="shared" ca="1" si="32"/>
        <v>0</v>
      </c>
      <c r="BP122" s="1527">
        <f t="shared" ca="1" si="32"/>
        <v>0</v>
      </c>
      <c r="BQ122" s="1527">
        <f t="shared" ca="1" si="32"/>
        <v>0</v>
      </c>
      <c r="BR122" s="1527">
        <f t="shared" ca="1" si="32"/>
        <v>0</v>
      </c>
      <c r="BS122" s="1527">
        <f t="shared" ca="1" si="32"/>
        <v>0</v>
      </c>
      <c r="BT122" s="1527">
        <f t="shared" ca="1" si="32"/>
        <v>0</v>
      </c>
      <c r="BU122" s="1527">
        <f t="shared" ca="1" si="32"/>
        <v>0</v>
      </c>
      <c r="BV122" s="1527">
        <f t="shared" ca="1" si="32"/>
        <v>0</v>
      </c>
      <c r="BW122" s="1527">
        <f t="shared" ca="1" si="32"/>
        <v>0</v>
      </c>
      <c r="BX122" s="1527">
        <f t="shared" ca="1" si="32"/>
        <v>0</v>
      </c>
      <c r="BY122" s="1527">
        <f t="shared" ca="1" si="32"/>
        <v>0</v>
      </c>
      <c r="BZ122" s="1527">
        <f t="shared" ca="1" si="32"/>
        <v>0</v>
      </c>
      <c r="CA122" s="1527">
        <f t="shared" ca="1" si="32"/>
        <v>0</v>
      </c>
      <c r="CB122" s="1527">
        <f t="shared" ca="1" si="32"/>
        <v>0</v>
      </c>
      <c r="CC122" s="1527">
        <f t="shared" ca="1" si="32"/>
        <v>0</v>
      </c>
      <c r="CD122" s="1527">
        <f t="shared" ca="1" si="32"/>
        <v>0</v>
      </c>
      <c r="CE122" s="1527">
        <f t="shared" ca="1" si="32"/>
        <v>0</v>
      </c>
      <c r="CF122" s="1527">
        <f t="shared" ca="1" si="32"/>
        <v>0</v>
      </c>
      <c r="CG122" s="1527">
        <f t="shared" ca="1" si="32"/>
        <v>0</v>
      </c>
      <c r="CH122" s="1527">
        <f t="shared" ca="1" si="32"/>
        <v>0</v>
      </c>
      <c r="CI122" s="1567">
        <f t="shared" ca="1" si="32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6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9"/>
        <v>0</v>
      </c>
      <c r="E123" s="1527">
        <f t="shared" ca="1" si="29"/>
        <v>0</v>
      </c>
      <c r="F123" s="1527">
        <f t="shared" ca="1" si="29"/>
        <v>0</v>
      </c>
      <c r="G123" s="1527">
        <f t="shared" ca="1" si="29"/>
        <v>0</v>
      </c>
      <c r="H123" s="1527">
        <f t="shared" ca="1" si="29"/>
        <v>0</v>
      </c>
      <c r="I123" s="1527">
        <f t="shared" ca="1" si="29"/>
        <v>0</v>
      </c>
      <c r="J123" s="1527">
        <f t="shared" ca="1" si="29"/>
        <v>0</v>
      </c>
      <c r="K123" s="1531">
        <f t="shared" ca="1" si="29"/>
        <v>0</v>
      </c>
      <c r="L123" s="1531">
        <f t="shared" ca="1" si="29"/>
        <v>0</v>
      </c>
      <c r="M123" s="1531">
        <f t="shared" ca="1" si="29"/>
        <v>0</v>
      </c>
      <c r="N123" s="1531">
        <f t="shared" ca="1" si="29"/>
        <v>0</v>
      </c>
      <c r="O123" s="1531">
        <f t="shared" ca="1" si="29"/>
        <v>0</v>
      </c>
      <c r="P123" s="1531">
        <f t="shared" ca="1" si="29"/>
        <v>0</v>
      </c>
      <c r="Q123" s="1531">
        <f t="shared" ca="1" si="29"/>
        <v>0</v>
      </c>
      <c r="R123" s="1531">
        <f t="shared" ca="1" si="29"/>
        <v>0</v>
      </c>
      <c r="S123" s="1531">
        <f t="shared" ca="1" si="29"/>
        <v>0</v>
      </c>
      <c r="T123" s="1531">
        <f t="shared" ca="1" si="27"/>
        <v>0</v>
      </c>
      <c r="U123" s="1531">
        <f t="shared" ca="1" si="27"/>
        <v>0</v>
      </c>
      <c r="V123" s="1531">
        <f t="shared" ca="1" si="27"/>
        <v>0</v>
      </c>
      <c r="W123" s="1531">
        <f t="shared" ca="1" si="27"/>
        <v>0</v>
      </c>
      <c r="X123" s="1531">
        <f t="shared" ca="1" si="27"/>
        <v>0</v>
      </c>
      <c r="Y123" s="1531">
        <f t="shared" ca="1" si="27"/>
        <v>0</v>
      </c>
      <c r="Z123" s="1565"/>
      <c r="AA123" s="1526">
        <f t="shared" ca="1" si="30"/>
        <v>0</v>
      </c>
      <c r="AB123" s="1527">
        <f t="shared" ca="1" si="30"/>
        <v>0</v>
      </c>
      <c r="AC123" s="1527">
        <f t="shared" ca="1" si="30"/>
        <v>0</v>
      </c>
      <c r="AD123" s="1527">
        <f t="shared" ca="1" si="30"/>
        <v>0</v>
      </c>
      <c r="AE123" s="1527">
        <f t="shared" ca="1" si="30"/>
        <v>0</v>
      </c>
      <c r="AF123" s="1527">
        <f t="shared" ca="1" si="30"/>
        <v>0</v>
      </c>
      <c r="AG123" s="1527">
        <f t="shared" ca="1" si="30"/>
        <v>0</v>
      </c>
      <c r="AH123" s="1527">
        <f t="shared" ca="1" si="30"/>
        <v>0</v>
      </c>
      <c r="AI123" s="1527">
        <f t="shared" ca="1" si="30"/>
        <v>0</v>
      </c>
      <c r="AJ123" s="1527">
        <f t="shared" ca="1" si="30"/>
        <v>0</v>
      </c>
      <c r="AK123" s="1527">
        <f t="shared" ca="1" si="30"/>
        <v>0</v>
      </c>
      <c r="AL123" s="1527">
        <f t="shared" ca="1" si="30"/>
        <v>0</v>
      </c>
      <c r="AM123" s="1527">
        <f t="shared" ca="1" si="30"/>
        <v>0</v>
      </c>
      <c r="AN123" s="1486"/>
      <c r="AO123" s="1566">
        <f t="shared" ca="1" si="32"/>
        <v>0</v>
      </c>
      <c r="AP123" s="1527">
        <f t="shared" ca="1" si="23"/>
        <v>0</v>
      </c>
      <c r="AQ123" s="1527">
        <f t="shared" ca="1" si="32"/>
        <v>0</v>
      </c>
      <c r="AR123" s="1527">
        <f t="shared" ca="1" si="32"/>
        <v>0</v>
      </c>
      <c r="AS123" s="1527">
        <f t="shared" ca="1" si="32"/>
        <v>0</v>
      </c>
      <c r="AT123" s="1527">
        <f t="shared" ca="1" si="32"/>
        <v>0</v>
      </c>
      <c r="AU123" s="1527">
        <f t="shared" ca="1" si="32"/>
        <v>0</v>
      </c>
      <c r="AV123" s="1527">
        <f t="shared" ca="1" si="32"/>
        <v>0</v>
      </c>
      <c r="AW123" s="1527">
        <f t="shared" ca="1" si="32"/>
        <v>0</v>
      </c>
      <c r="AX123" s="1527">
        <f t="shared" ca="1" si="32"/>
        <v>0</v>
      </c>
      <c r="AY123" s="1527">
        <f t="shared" ca="1" si="32"/>
        <v>0</v>
      </c>
      <c r="AZ123" s="1527">
        <f t="shared" ca="1" si="32"/>
        <v>0</v>
      </c>
      <c r="BA123" s="1527">
        <f t="shared" ca="1" si="32"/>
        <v>0</v>
      </c>
      <c r="BB123" s="1527">
        <f t="shared" ca="1" si="32"/>
        <v>0</v>
      </c>
      <c r="BC123" s="1527">
        <f t="shared" ca="1" si="32"/>
        <v>0</v>
      </c>
      <c r="BD123" s="1527">
        <f t="shared" ca="1" si="32"/>
        <v>0</v>
      </c>
      <c r="BE123" s="1527">
        <f t="shared" ca="1" si="32"/>
        <v>0</v>
      </c>
      <c r="BF123" s="1527">
        <f t="shared" ca="1" si="32"/>
        <v>0</v>
      </c>
      <c r="BG123" s="1527">
        <f t="shared" ca="1" si="32"/>
        <v>0</v>
      </c>
      <c r="BH123" s="1527">
        <f t="shared" ca="1" si="32"/>
        <v>0</v>
      </c>
      <c r="BI123" s="1527">
        <f t="shared" ca="1" si="32"/>
        <v>0</v>
      </c>
      <c r="BJ123" s="1527">
        <f t="shared" ca="1" si="32"/>
        <v>0</v>
      </c>
      <c r="BK123" s="1527">
        <f t="shared" ca="1" si="32"/>
        <v>0</v>
      </c>
      <c r="BL123" s="1527">
        <f t="shared" ca="1" si="32"/>
        <v>0</v>
      </c>
      <c r="BM123" s="1527">
        <f t="shared" ca="1" si="32"/>
        <v>0</v>
      </c>
      <c r="BN123" s="1527">
        <f t="shared" ca="1" si="32"/>
        <v>0</v>
      </c>
      <c r="BO123" s="1527">
        <f t="shared" ca="1" si="32"/>
        <v>0</v>
      </c>
      <c r="BP123" s="1527">
        <f t="shared" ca="1" si="32"/>
        <v>0</v>
      </c>
      <c r="BQ123" s="1527">
        <f t="shared" ca="1" si="32"/>
        <v>0</v>
      </c>
      <c r="BR123" s="1527">
        <f t="shared" ca="1" si="32"/>
        <v>0</v>
      </c>
      <c r="BS123" s="1527">
        <f t="shared" ca="1" si="32"/>
        <v>0</v>
      </c>
      <c r="BT123" s="1527">
        <f t="shared" ca="1" si="32"/>
        <v>0</v>
      </c>
      <c r="BU123" s="1527">
        <f t="shared" ca="1" si="32"/>
        <v>0</v>
      </c>
      <c r="BV123" s="1527">
        <f t="shared" ca="1" si="32"/>
        <v>0</v>
      </c>
      <c r="BW123" s="1527">
        <f t="shared" ca="1" si="32"/>
        <v>0</v>
      </c>
      <c r="BX123" s="1527">
        <f t="shared" ca="1" si="32"/>
        <v>0</v>
      </c>
      <c r="BY123" s="1527">
        <f t="shared" ca="1" si="32"/>
        <v>0</v>
      </c>
      <c r="BZ123" s="1527">
        <f t="shared" ca="1" si="32"/>
        <v>0</v>
      </c>
      <c r="CA123" s="1527">
        <f t="shared" ca="1" si="32"/>
        <v>0</v>
      </c>
      <c r="CB123" s="1527">
        <f t="shared" ca="1" si="32"/>
        <v>0</v>
      </c>
      <c r="CC123" s="1527">
        <f t="shared" ca="1" si="32"/>
        <v>0</v>
      </c>
      <c r="CD123" s="1527">
        <f t="shared" ca="1" si="32"/>
        <v>0</v>
      </c>
      <c r="CE123" s="1527">
        <f t="shared" ca="1" si="32"/>
        <v>0</v>
      </c>
      <c r="CF123" s="1527">
        <f t="shared" ca="1" si="32"/>
        <v>0</v>
      </c>
      <c r="CG123" s="1527">
        <f t="shared" ca="1" si="32"/>
        <v>0</v>
      </c>
      <c r="CH123" s="1527">
        <f t="shared" ca="1" si="32"/>
        <v>0</v>
      </c>
      <c r="CI123" s="1567">
        <f t="shared" ca="1" si="32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6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9"/>
        <v>0</v>
      </c>
      <c r="E124" s="1527">
        <f t="shared" ca="1" si="29"/>
        <v>0</v>
      </c>
      <c r="F124" s="1527">
        <f t="shared" ca="1" si="29"/>
        <v>0</v>
      </c>
      <c r="G124" s="1527">
        <f t="shared" ca="1" si="29"/>
        <v>0</v>
      </c>
      <c r="H124" s="1527">
        <f t="shared" ca="1" si="29"/>
        <v>0</v>
      </c>
      <c r="I124" s="1527">
        <f t="shared" ca="1" si="29"/>
        <v>0</v>
      </c>
      <c r="J124" s="1527">
        <f t="shared" ca="1" si="29"/>
        <v>0</v>
      </c>
      <c r="K124" s="1531">
        <f t="shared" ca="1" si="29"/>
        <v>0</v>
      </c>
      <c r="L124" s="1531">
        <f t="shared" ca="1" si="29"/>
        <v>0</v>
      </c>
      <c r="M124" s="1531">
        <f t="shared" ca="1" si="29"/>
        <v>0</v>
      </c>
      <c r="N124" s="1531">
        <f t="shared" ca="1" si="29"/>
        <v>0</v>
      </c>
      <c r="O124" s="1531">
        <f t="shared" ca="1" si="29"/>
        <v>0</v>
      </c>
      <c r="P124" s="1531">
        <f t="shared" ca="1" si="29"/>
        <v>0</v>
      </c>
      <c r="Q124" s="1531">
        <f t="shared" ca="1" si="29"/>
        <v>0</v>
      </c>
      <c r="R124" s="1531">
        <f t="shared" ca="1" si="29"/>
        <v>0</v>
      </c>
      <c r="S124" s="1531">
        <f t="shared" ca="1" si="29"/>
        <v>0</v>
      </c>
      <c r="T124" s="1531">
        <f t="shared" ca="1" si="27"/>
        <v>0</v>
      </c>
      <c r="U124" s="1531">
        <f t="shared" ca="1" si="27"/>
        <v>0</v>
      </c>
      <c r="V124" s="1531">
        <f t="shared" ca="1" si="27"/>
        <v>0</v>
      </c>
      <c r="W124" s="1531">
        <f t="shared" ca="1" si="27"/>
        <v>0</v>
      </c>
      <c r="X124" s="1531">
        <f t="shared" ca="1" si="27"/>
        <v>0</v>
      </c>
      <c r="Y124" s="1531">
        <f t="shared" ca="1" si="27"/>
        <v>0</v>
      </c>
      <c r="Z124" s="1565"/>
      <c r="AA124" s="1526">
        <f t="shared" ca="1" si="30"/>
        <v>0</v>
      </c>
      <c r="AB124" s="1527">
        <f t="shared" ca="1" si="30"/>
        <v>0</v>
      </c>
      <c r="AC124" s="1527">
        <f t="shared" ca="1" si="30"/>
        <v>0</v>
      </c>
      <c r="AD124" s="1527">
        <f t="shared" ca="1" si="30"/>
        <v>0</v>
      </c>
      <c r="AE124" s="1527">
        <f t="shared" ca="1" si="30"/>
        <v>0</v>
      </c>
      <c r="AF124" s="1527">
        <f t="shared" ca="1" si="30"/>
        <v>0</v>
      </c>
      <c r="AG124" s="1527">
        <f t="shared" ca="1" si="30"/>
        <v>0</v>
      </c>
      <c r="AH124" s="1527">
        <f t="shared" ca="1" si="30"/>
        <v>0</v>
      </c>
      <c r="AI124" s="1527">
        <f t="shared" ca="1" si="30"/>
        <v>0</v>
      </c>
      <c r="AJ124" s="1527">
        <f t="shared" ca="1" si="30"/>
        <v>0</v>
      </c>
      <c r="AK124" s="1527">
        <f t="shared" ca="1" si="30"/>
        <v>0</v>
      </c>
      <c r="AL124" s="1527">
        <f t="shared" ca="1" si="30"/>
        <v>0</v>
      </c>
      <c r="AM124" s="1527">
        <f t="shared" ca="1" si="30"/>
        <v>0</v>
      </c>
      <c r="AN124" s="1486"/>
      <c r="AO124" s="1566">
        <f t="shared" ca="1" si="32"/>
        <v>0</v>
      </c>
      <c r="AP124" s="1527">
        <f t="shared" ca="1" si="23"/>
        <v>0</v>
      </c>
      <c r="AQ124" s="1527">
        <f t="shared" ca="1" si="32"/>
        <v>0</v>
      </c>
      <c r="AR124" s="1527">
        <f t="shared" ca="1" si="32"/>
        <v>0</v>
      </c>
      <c r="AS124" s="1527">
        <f t="shared" ca="1" si="32"/>
        <v>0</v>
      </c>
      <c r="AT124" s="1527">
        <f t="shared" ca="1" si="32"/>
        <v>0</v>
      </c>
      <c r="AU124" s="1527">
        <f t="shared" ca="1" si="32"/>
        <v>0</v>
      </c>
      <c r="AV124" s="1527">
        <f t="shared" ca="1" si="32"/>
        <v>0</v>
      </c>
      <c r="AW124" s="1527">
        <f t="shared" ca="1" si="32"/>
        <v>0</v>
      </c>
      <c r="AX124" s="1527">
        <f t="shared" ca="1" si="32"/>
        <v>0</v>
      </c>
      <c r="AY124" s="1527">
        <f t="shared" ca="1" si="32"/>
        <v>0</v>
      </c>
      <c r="AZ124" s="1527">
        <f t="shared" ca="1" si="32"/>
        <v>0</v>
      </c>
      <c r="BA124" s="1527">
        <f t="shared" ca="1" si="32"/>
        <v>0</v>
      </c>
      <c r="BB124" s="1527">
        <f t="shared" ca="1" si="32"/>
        <v>0</v>
      </c>
      <c r="BC124" s="1527">
        <f t="shared" ca="1" si="32"/>
        <v>0</v>
      </c>
      <c r="BD124" s="1527">
        <f t="shared" ca="1" si="32"/>
        <v>0</v>
      </c>
      <c r="BE124" s="1527">
        <f t="shared" ca="1" si="32"/>
        <v>0</v>
      </c>
      <c r="BF124" s="1527">
        <f t="shared" ca="1" si="32"/>
        <v>0</v>
      </c>
      <c r="BG124" s="1527">
        <f t="shared" ca="1" si="32"/>
        <v>0</v>
      </c>
      <c r="BH124" s="1527">
        <f t="shared" ca="1" si="32"/>
        <v>0</v>
      </c>
      <c r="BI124" s="1527">
        <f t="shared" ca="1" si="32"/>
        <v>0</v>
      </c>
      <c r="BJ124" s="1527">
        <f t="shared" ca="1" si="32"/>
        <v>0</v>
      </c>
      <c r="BK124" s="1527">
        <f t="shared" ca="1" si="32"/>
        <v>0</v>
      </c>
      <c r="BL124" s="1527">
        <f t="shared" ca="1" si="32"/>
        <v>0</v>
      </c>
      <c r="BM124" s="1527">
        <f t="shared" ca="1" si="32"/>
        <v>0</v>
      </c>
      <c r="BN124" s="1527">
        <f t="shared" ca="1" si="32"/>
        <v>0</v>
      </c>
      <c r="BO124" s="1527">
        <f t="shared" ca="1" si="32"/>
        <v>0</v>
      </c>
      <c r="BP124" s="1527">
        <f t="shared" ca="1" si="32"/>
        <v>0</v>
      </c>
      <c r="BQ124" s="1527">
        <f t="shared" ca="1" si="32"/>
        <v>0</v>
      </c>
      <c r="BR124" s="1527">
        <f t="shared" ca="1" si="32"/>
        <v>0</v>
      </c>
      <c r="BS124" s="1527">
        <f t="shared" ca="1" si="32"/>
        <v>0</v>
      </c>
      <c r="BT124" s="1527">
        <f t="shared" ca="1" si="32"/>
        <v>0</v>
      </c>
      <c r="BU124" s="1527">
        <f t="shared" ca="1" si="32"/>
        <v>0</v>
      </c>
      <c r="BV124" s="1527">
        <f t="shared" ca="1" si="32"/>
        <v>0</v>
      </c>
      <c r="BW124" s="1527">
        <f t="shared" ca="1" si="32"/>
        <v>0</v>
      </c>
      <c r="BX124" s="1527">
        <f t="shared" ca="1" si="32"/>
        <v>0</v>
      </c>
      <c r="BY124" s="1527">
        <f t="shared" ca="1" si="32"/>
        <v>0</v>
      </c>
      <c r="BZ124" s="1527">
        <f t="shared" ca="1" si="32"/>
        <v>0</v>
      </c>
      <c r="CA124" s="1527">
        <f t="shared" ca="1" si="32"/>
        <v>0</v>
      </c>
      <c r="CB124" s="1527">
        <f t="shared" ca="1" si="32"/>
        <v>0</v>
      </c>
      <c r="CC124" s="1527">
        <f t="shared" ca="1" si="32"/>
        <v>0</v>
      </c>
      <c r="CD124" s="1527">
        <f t="shared" ca="1" si="32"/>
        <v>0</v>
      </c>
      <c r="CE124" s="1527">
        <f t="shared" ca="1" si="32"/>
        <v>0</v>
      </c>
      <c r="CF124" s="1527">
        <f t="shared" ca="1" si="32"/>
        <v>0</v>
      </c>
      <c r="CG124" s="1527">
        <f t="shared" ca="1" si="32"/>
        <v>0</v>
      </c>
      <c r="CH124" s="1527">
        <f t="shared" ca="1" si="32"/>
        <v>0</v>
      </c>
      <c r="CI124" s="1567">
        <f t="shared" ca="1" si="32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6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9"/>
        <v>0</v>
      </c>
      <c r="E125" s="1522">
        <f t="shared" ca="1" si="29"/>
        <v>0</v>
      </c>
      <c r="F125" s="1522">
        <f t="shared" ca="1" si="29"/>
        <v>0</v>
      </c>
      <c r="G125" s="1522">
        <f t="shared" ca="1" si="29"/>
        <v>0</v>
      </c>
      <c r="H125" s="1522">
        <f t="shared" ca="1" si="29"/>
        <v>0</v>
      </c>
      <c r="I125" s="1522">
        <f t="shared" ca="1" si="29"/>
        <v>0</v>
      </c>
      <c r="J125" s="1522">
        <f t="shared" ca="1" si="29"/>
        <v>0</v>
      </c>
      <c r="K125" s="1568">
        <f t="shared" ca="1" si="29"/>
        <v>0</v>
      </c>
      <c r="L125" s="1568">
        <f t="shared" ca="1" si="29"/>
        <v>0</v>
      </c>
      <c r="M125" s="1568">
        <f t="shared" ca="1" si="29"/>
        <v>0</v>
      </c>
      <c r="N125" s="1568">
        <f t="shared" ca="1" si="29"/>
        <v>0</v>
      </c>
      <c r="O125" s="1568">
        <f t="shared" ca="1" si="29"/>
        <v>0</v>
      </c>
      <c r="P125" s="1568">
        <f t="shared" ca="1" si="29"/>
        <v>0</v>
      </c>
      <c r="Q125" s="1568">
        <f t="shared" ca="1" si="29"/>
        <v>0</v>
      </c>
      <c r="R125" s="1568">
        <f t="shared" ca="1" si="29"/>
        <v>0</v>
      </c>
      <c r="S125" s="1568">
        <f t="shared" ca="1" si="29"/>
        <v>0</v>
      </c>
      <c r="T125" s="1568">
        <f t="shared" ca="1" si="27"/>
        <v>0</v>
      </c>
      <c r="U125" s="1568">
        <f t="shared" ca="1" si="27"/>
        <v>0</v>
      </c>
      <c r="V125" s="1568">
        <f t="shared" ca="1" si="27"/>
        <v>0</v>
      </c>
      <c r="W125" s="1568">
        <f t="shared" ca="1" si="27"/>
        <v>0</v>
      </c>
      <c r="X125" s="1568">
        <f t="shared" ca="1" si="27"/>
        <v>0</v>
      </c>
      <c r="Y125" s="1568">
        <f t="shared" ca="1" si="27"/>
        <v>0</v>
      </c>
      <c r="Z125" s="1565"/>
      <c r="AA125" s="1962">
        <f t="shared" ca="1" si="30"/>
        <v>0</v>
      </c>
      <c r="AB125" s="1522">
        <f t="shared" ca="1" si="30"/>
        <v>0</v>
      </c>
      <c r="AC125" s="1522">
        <f t="shared" ca="1" si="30"/>
        <v>0</v>
      </c>
      <c r="AD125" s="1522">
        <f t="shared" ca="1" si="30"/>
        <v>0</v>
      </c>
      <c r="AE125" s="1522">
        <f t="shared" ca="1" si="30"/>
        <v>0</v>
      </c>
      <c r="AF125" s="1522">
        <f t="shared" ca="1" si="30"/>
        <v>0</v>
      </c>
      <c r="AG125" s="1522">
        <f t="shared" ca="1" si="30"/>
        <v>0</v>
      </c>
      <c r="AH125" s="1522">
        <f t="shared" ca="1" si="30"/>
        <v>0</v>
      </c>
      <c r="AI125" s="1522">
        <f t="shared" ca="1" si="30"/>
        <v>0</v>
      </c>
      <c r="AJ125" s="1522">
        <f t="shared" ca="1" si="30"/>
        <v>0</v>
      </c>
      <c r="AK125" s="1522">
        <f t="shared" ca="1" si="30"/>
        <v>0</v>
      </c>
      <c r="AL125" s="1522">
        <f t="shared" ca="1" si="30"/>
        <v>0</v>
      </c>
      <c r="AM125" s="1522">
        <f t="shared" ca="1" si="30"/>
        <v>0</v>
      </c>
      <c r="AN125" s="1486"/>
      <c r="AO125" s="1562">
        <f t="shared" ca="1" si="32"/>
        <v>0</v>
      </c>
      <c r="AP125" s="1522">
        <f t="shared" ca="1" si="23"/>
        <v>0</v>
      </c>
      <c r="AQ125" s="1522">
        <f t="shared" ca="1" si="32"/>
        <v>0</v>
      </c>
      <c r="AR125" s="1522">
        <f t="shared" ca="1" si="32"/>
        <v>0</v>
      </c>
      <c r="AS125" s="1522">
        <f t="shared" ca="1" si="32"/>
        <v>0</v>
      </c>
      <c r="AT125" s="1522">
        <f t="shared" ca="1" si="32"/>
        <v>0</v>
      </c>
      <c r="AU125" s="1522">
        <f t="shared" ca="1" si="32"/>
        <v>0</v>
      </c>
      <c r="AV125" s="1522">
        <f t="shared" ca="1" si="32"/>
        <v>0</v>
      </c>
      <c r="AW125" s="1522">
        <f t="shared" ca="1" si="32"/>
        <v>0</v>
      </c>
      <c r="AX125" s="1522">
        <f t="shared" ca="1" si="32"/>
        <v>0</v>
      </c>
      <c r="AY125" s="1522">
        <f t="shared" ca="1" si="32"/>
        <v>0</v>
      </c>
      <c r="AZ125" s="1522">
        <f t="shared" ca="1" si="32"/>
        <v>0</v>
      </c>
      <c r="BA125" s="1522">
        <f t="shared" ca="1" si="32"/>
        <v>0</v>
      </c>
      <c r="BB125" s="1522">
        <f t="shared" ca="1" si="32"/>
        <v>0</v>
      </c>
      <c r="BC125" s="1522">
        <f t="shared" ca="1" si="32"/>
        <v>0</v>
      </c>
      <c r="BD125" s="1522">
        <f t="shared" ca="1" si="32"/>
        <v>0</v>
      </c>
      <c r="BE125" s="1522">
        <f t="shared" ca="1" si="32"/>
        <v>0</v>
      </c>
      <c r="BF125" s="1522">
        <f t="shared" ca="1" si="32"/>
        <v>0</v>
      </c>
      <c r="BG125" s="1522">
        <f t="shared" ca="1" si="32"/>
        <v>0</v>
      </c>
      <c r="BH125" s="1522">
        <f t="shared" ca="1" si="32"/>
        <v>0</v>
      </c>
      <c r="BI125" s="1522">
        <f t="shared" ca="1" si="32"/>
        <v>0</v>
      </c>
      <c r="BJ125" s="1522">
        <f t="shared" ca="1" si="32"/>
        <v>0</v>
      </c>
      <c r="BK125" s="1522">
        <f t="shared" ca="1" si="32"/>
        <v>0</v>
      </c>
      <c r="BL125" s="1522">
        <f t="shared" ca="1" si="32"/>
        <v>0</v>
      </c>
      <c r="BM125" s="1522">
        <f t="shared" ca="1" si="32"/>
        <v>0</v>
      </c>
      <c r="BN125" s="1522">
        <f t="shared" ca="1" si="32"/>
        <v>0</v>
      </c>
      <c r="BO125" s="1522">
        <f t="shared" ca="1" si="32"/>
        <v>0</v>
      </c>
      <c r="BP125" s="1522">
        <f t="shared" ca="1" si="32"/>
        <v>0</v>
      </c>
      <c r="BQ125" s="1522">
        <f t="shared" ca="1" si="32"/>
        <v>0</v>
      </c>
      <c r="BR125" s="1522">
        <f t="shared" ca="1" si="32"/>
        <v>0</v>
      </c>
      <c r="BS125" s="1522">
        <f t="shared" ca="1" si="32"/>
        <v>0</v>
      </c>
      <c r="BT125" s="1522">
        <f t="shared" ca="1" si="32"/>
        <v>0</v>
      </c>
      <c r="BU125" s="1522">
        <f t="shared" ca="1" si="32"/>
        <v>0</v>
      </c>
      <c r="BV125" s="1522">
        <f t="shared" ca="1" si="32"/>
        <v>0</v>
      </c>
      <c r="BW125" s="1522">
        <f t="shared" ca="1" si="32"/>
        <v>0</v>
      </c>
      <c r="BX125" s="1522">
        <f t="shared" ca="1" si="32"/>
        <v>0</v>
      </c>
      <c r="BY125" s="1522">
        <f t="shared" ca="1" si="32"/>
        <v>0</v>
      </c>
      <c r="BZ125" s="1522">
        <f t="shared" ca="1" si="32"/>
        <v>0</v>
      </c>
      <c r="CA125" s="1522">
        <f t="shared" ca="1" si="32"/>
        <v>0</v>
      </c>
      <c r="CB125" s="1522">
        <f t="shared" ca="1" si="32"/>
        <v>0</v>
      </c>
      <c r="CC125" s="1522">
        <f t="shared" ca="1" si="32"/>
        <v>0</v>
      </c>
      <c r="CD125" s="1522">
        <f t="shared" ca="1" si="32"/>
        <v>0</v>
      </c>
      <c r="CE125" s="1522">
        <f t="shared" ca="1" si="32"/>
        <v>0</v>
      </c>
      <c r="CF125" s="1522">
        <f t="shared" ca="1" si="32"/>
        <v>0</v>
      </c>
      <c r="CG125" s="1522">
        <f t="shared" ca="1" si="32"/>
        <v>0</v>
      </c>
      <c r="CH125" s="1522">
        <f t="shared" ca="1" si="32"/>
        <v>0</v>
      </c>
      <c r="CI125" s="1523">
        <f t="shared" ca="1" si="32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33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4">IF(TRIM(A46)="","",A46)</f>
        <v>Fabrieksgas (ton )</v>
      </c>
      <c r="B128" s="982">
        <f t="shared" ref="B128:B137" ca="1" si="35">IF(TRIM(A128)=""," ",INDIRECT("c"&amp;TEXT(246+MATCH((A128),$A$247:$A$484,0),0)))</f>
        <v>38.700000000000003</v>
      </c>
      <c r="C128" s="1590">
        <f t="shared" ref="C128:C137" ca="1" si="36">SUM(D128:CI128)</f>
        <v>1219050</v>
      </c>
      <c r="D128" s="1559">
        <f t="shared" ref="D128:S137" ca="1" si="37">IF(ISNUMBER($B128),$B128*D46,0)</f>
        <v>0</v>
      </c>
      <c r="E128" s="1560">
        <f t="shared" ca="1" si="37"/>
        <v>0</v>
      </c>
      <c r="F128" s="1560">
        <f t="shared" ca="1" si="37"/>
        <v>0</v>
      </c>
      <c r="G128" s="1560">
        <f t="shared" ca="1" si="37"/>
        <v>0</v>
      </c>
      <c r="H128" s="1560">
        <f t="shared" ca="1" si="37"/>
        <v>0</v>
      </c>
      <c r="I128" s="1560">
        <f t="shared" ca="1" si="37"/>
        <v>0</v>
      </c>
      <c r="J128" s="1560">
        <f t="shared" ca="1" si="37"/>
        <v>0</v>
      </c>
      <c r="K128" s="1564">
        <f t="shared" ca="1" si="37"/>
        <v>0</v>
      </c>
      <c r="L128" s="1564">
        <f t="shared" ca="1" si="37"/>
        <v>0</v>
      </c>
      <c r="M128" s="1564">
        <f t="shared" ca="1" si="37"/>
        <v>0</v>
      </c>
      <c r="N128" s="1564">
        <f t="shared" ca="1" si="37"/>
        <v>0</v>
      </c>
      <c r="O128" s="1564">
        <f t="shared" ca="1" si="37"/>
        <v>0</v>
      </c>
      <c r="P128" s="1564">
        <f t="shared" ca="1" si="37"/>
        <v>0</v>
      </c>
      <c r="Q128" s="1564">
        <f t="shared" ca="1" si="37"/>
        <v>0</v>
      </c>
      <c r="R128" s="1564">
        <f t="shared" ca="1" si="37"/>
        <v>0</v>
      </c>
      <c r="S128" s="1564">
        <f t="shared" ca="1" si="37"/>
        <v>0</v>
      </c>
      <c r="T128" s="1564">
        <f t="shared" ref="T128:Y137" ca="1" si="38">IF(ISNUMBER($B128),$B128*T46,0)</f>
        <v>0</v>
      </c>
      <c r="U128" s="1564">
        <f t="shared" ca="1" si="38"/>
        <v>0</v>
      </c>
      <c r="V128" s="1564">
        <f t="shared" ca="1" si="38"/>
        <v>0</v>
      </c>
      <c r="W128" s="1564">
        <f t="shared" ca="1" si="38"/>
        <v>0</v>
      </c>
      <c r="X128" s="1564">
        <f t="shared" ca="1" si="38"/>
        <v>0</v>
      </c>
      <c r="Y128" s="1564">
        <f t="shared" ca="1" si="38"/>
        <v>0</v>
      </c>
      <c r="Z128" s="1565"/>
      <c r="AA128" s="1961">
        <f t="shared" ref="AA128:AM137" ca="1" si="39">IF(ISNUMBER($B128),$B128*AA46,0)</f>
        <v>0</v>
      </c>
      <c r="AB128" s="1560">
        <f t="shared" ca="1" si="39"/>
        <v>0</v>
      </c>
      <c r="AC128" s="1560">
        <f t="shared" ca="1" si="39"/>
        <v>58050.000000000007</v>
      </c>
      <c r="AD128" s="1560">
        <f t="shared" ca="1" si="39"/>
        <v>0</v>
      </c>
      <c r="AE128" s="1560">
        <f t="shared" ca="1" si="39"/>
        <v>0</v>
      </c>
      <c r="AF128" s="1560">
        <f t="shared" ca="1" si="39"/>
        <v>0</v>
      </c>
      <c r="AG128" s="1560">
        <f t="shared" ca="1" si="39"/>
        <v>0</v>
      </c>
      <c r="AH128" s="1560">
        <f t="shared" ca="1" si="39"/>
        <v>0</v>
      </c>
      <c r="AI128" s="1560">
        <f t="shared" ca="1" si="39"/>
        <v>0</v>
      </c>
      <c r="AJ128" s="1560">
        <f t="shared" ca="1" si="39"/>
        <v>0</v>
      </c>
      <c r="AK128" s="1560">
        <f t="shared" ca="1" si="39"/>
        <v>0</v>
      </c>
      <c r="AL128" s="1560">
        <f t="shared" ca="1" si="39"/>
        <v>0</v>
      </c>
      <c r="AM128" s="1560">
        <f t="shared" ca="1" si="39"/>
        <v>0</v>
      </c>
      <c r="AN128" s="1486"/>
      <c r="AO128" s="1559">
        <f t="shared" ref="AO128:CI133" ca="1" si="40">IF(ISNUMBER($B128),$B128*AO46,0)</f>
        <v>0</v>
      </c>
      <c r="AP128" s="1564">
        <f t="shared" ref="AP128:AP137" ca="1" si="41">IF(ISNUMBER($B128),$B128*AP46,0)</f>
        <v>0</v>
      </c>
      <c r="AQ128" s="1560">
        <f t="shared" ca="1" si="40"/>
        <v>0</v>
      </c>
      <c r="AR128" s="1560">
        <f t="shared" ca="1" si="40"/>
        <v>0</v>
      </c>
      <c r="AS128" s="1560">
        <f t="shared" ca="1" si="40"/>
        <v>0</v>
      </c>
      <c r="AT128" s="1560">
        <f t="shared" ca="1" si="40"/>
        <v>0</v>
      </c>
      <c r="AU128" s="1560">
        <f t="shared" ca="1" si="40"/>
        <v>0</v>
      </c>
      <c r="AV128" s="1560">
        <f t="shared" ca="1" si="40"/>
        <v>1161000</v>
      </c>
      <c r="AW128" s="1560">
        <f t="shared" ca="1" si="40"/>
        <v>0</v>
      </c>
      <c r="AX128" s="1560">
        <f t="shared" ca="1" si="40"/>
        <v>0</v>
      </c>
      <c r="AY128" s="1560">
        <f t="shared" ca="1" si="40"/>
        <v>0</v>
      </c>
      <c r="AZ128" s="1560">
        <f t="shared" ca="1" si="40"/>
        <v>0</v>
      </c>
      <c r="BA128" s="1560">
        <f t="shared" ca="1" si="40"/>
        <v>0</v>
      </c>
      <c r="BB128" s="1560">
        <f t="shared" ca="1" si="40"/>
        <v>0</v>
      </c>
      <c r="BC128" s="1560">
        <f t="shared" ca="1" si="40"/>
        <v>0</v>
      </c>
      <c r="BD128" s="1560">
        <f t="shared" ca="1" si="40"/>
        <v>0</v>
      </c>
      <c r="BE128" s="1560">
        <f t="shared" ca="1" si="40"/>
        <v>0</v>
      </c>
      <c r="BF128" s="1560">
        <f t="shared" ca="1" si="40"/>
        <v>0</v>
      </c>
      <c r="BG128" s="1560">
        <f t="shared" ca="1" si="40"/>
        <v>0</v>
      </c>
      <c r="BH128" s="1560">
        <f t="shared" ca="1" si="40"/>
        <v>0</v>
      </c>
      <c r="BI128" s="1560">
        <f t="shared" ca="1" si="40"/>
        <v>0</v>
      </c>
      <c r="BJ128" s="1560">
        <f t="shared" ca="1" si="40"/>
        <v>0</v>
      </c>
      <c r="BK128" s="1560">
        <f t="shared" ca="1" si="40"/>
        <v>0</v>
      </c>
      <c r="BL128" s="1560">
        <f t="shared" ca="1" si="40"/>
        <v>0</v>
      </c>
      <c r="BM128" s="1560">
        <f t="shared" ca="1" si="40"/>
        <v>0</v>
      </c>
      <c r="BN128" s="1560">
        <f t="shared" ca="1" si="40"/>
        <v>0</v>
      </c>
      <c r="BO128" s="1560">
        <f t="shared" ca="1" si="40"/>
        <v>0</v>
      </c>
      <c r="BP128" s="1560">
        <f t="shared" ca="1" si="40"/>
        <v>0</v>
      </c>
      <c r="BQ128" s="1560">
        <f t="shared" ca="1" si="40"/>
        <v>0</v>
      </c>
      <c r="BR128" s="1560">
        <f t="shared" ca="1" si="40"/>
        <v>0</v>
      </c>
      <c r="BS128" s="1560">
        <f t="shared" ca="1" si="40"/>
        <v>0</v>
      </c>
      <c r="BT128" s="1560">
        <f t="shared" ca="1" si="40"/>
        <v>0</v>
      </c>
      <c r="BU128" s="1560">
        <f t="shared" ca="1" si="40"/>
        <v>0</v>
      </c>
      <c r="BV128" s="1560">
        <f t="shared" ca="1" si="40"/>
        <v>0</v>
      </c>
      <c r="BW128" s="1560">
        <f t="shared" ca="1" si="40"/>
        <v>0</v>
      </c>
      <c r="BX128" s="1560">
        <f t="shared" ca="1" si="40"/>
        <v>0</v>
      </c>
      <c r="BY128" s="1560">
        <f t="shared" ca="1" si="40"/>
        <v>0</v>
      </c>
      <c r="BZ128" s="1560">
        <f t="shared" ca="1" si="40"/>
        <v>0</v>
      </c>
      <c r="CA128" s="1560">
        <f t="shared" ca="1" si="40"/>
        <v>0</v>
      </c>
      <c r="CB128" s="1560">
        <f t="shared" ca="1" si="40"/>
        <v>0</v>
      </c>
      <c r="CC128" s="1560">
        <f t="shared" ca="1" si="40"/>
        <v>0</v>
      </c>
      <c r="CD128" s="1560">
        <f t="shared" ca="1" si="40"/>
        <v>0</v>
      </c>
      <c r="CE128" s="1560">
        <f t="shared" ca="1" si="40"/>
        <v>0</v>
      </c>
      <c r="CF128" s="1560">
        <f t="shared" ca="1" si="40"/>
        <v>0</v>
      </c>
      <c r="CG128" s="1560">
        <f t="shared" ca="1" si="40"/>
        <v>0</v>
      </c>
      <c r="CH128" s="1560">
        <f t="shared" ca="1" si="40"/>
        <v>0</v>
      </c>
      <c r="CI128" s="1561">
        <f t="shared" ca="1" si="40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4"/>
        <v/>
      </c>
      <c r="B129" s="985" t="str">
        <f t="shared" ca="1" si="35"/>
        <v xml:space="preserve"> </v>
      </c>
      <c r="C129" s="1579">
        <f t="shared" ca="1" si="36"/>
        <v>0</v>
      </c>
      <c r="D129" s="1566">
        <f t="shared" ca="1" si="37"/>
        <v>0</v>
      </c>
      <c r="E129" s="1527">
        <f t="shared" ca="1" si="37"/>
        <v>0</v>
      </c>
      <c r="F129" s="1527">
        <f t="shared" ca="1" si="37"/>
        <v>0</v>
      </c>
      <c r="G129" s="1527">
        <f t="shared" ca="1" si="37"/>
        <v>0</v>
      </c>
      <c r="H129" s="1527">
        <f t="shared" ca="1" si="37"/>
        <v>0</v>
      </c>
      <c r="I129" s="1527">
        <f t="shared" ca="1" si="37"/>
        <v>0</v>
      </c>
      <c r="J129" s="1527">
        <f t="shared" ca="1" si="37"/>
        <v>0</v>
      </c>
      <c r="K129" s="1531">
        <f t="shared" ca="1" si="37"/>
        <v>0</v>
      </c>
      <c r="L129" s="1531">
        <f t="shared" ca="1" si="37"/>
        <v>0</v>
      </c>
      <c r="M129" s="1531">
        <f t="shared" ca="1" si="37"/>
        <v>0</v>
      </c>
      <c r="N129" s="1531">
        <f t="shared" ca="1" si="37"/>
        <v>0</v>
      </c>
      <c r="O129" s="1531">
        <f t="shared" ca="1" si="37"/>
        <v>0</v>
      </c>
      <c r="P129" s="1531">
        <f t="shared" ca="1" si="37"/>
        <v>0</v>
      </c>
      <c r="Q129" s="1531">
        <f t="shared" ca="1" si="37"/>
        <v>0</v>
      </c>
      <c r="R129" s="1531">
        <f t="shared" ca="1" si="37"/>
        <v>0</v>
      </c>
      <c r="S129" s="1531">
        <f t="shared" ca="1" si="37"/>
        <v>0</v>
      </c>
      <c r="T129" s="1531">
        <f t="shared" ca="1" si="38"/>
        <v>0</v>
      </c>
      <c r="U129" s="1531">
        <f t="shared" ca="1" si="38"/>
        <v>0</v>
      </c>
      <c r="V129" s="1531">
        <f t="shared" ca="1" si="38"/>
        <v>0</v>
      </c>
      <c r="W129" s="1531">
        <f t="shared" ca="1" si="38"/>
        <v>0</v>
      </c>
      <c r="X129" s="1531">
        <f t="shared" ca="1" si="38"/>
        <v>0</v>
      </c>
      <c r="Y129" s="1531">
        <f t="shared" ca="1" si="38"/>
        <v>0</v>
      </c>
      <c r="Z129" s="1565"/>
      <c r="AA129" s="1526">
        <f t="shared" ca="1" si="39"/>
        <v>0</v>
      </c>
      <c r="AB129" s="1527">
        <f t="shared" ca="1" si="39"/>
        <v>0</v>
      </c>
      <c r="AC129" s="1527">
        <f t="shared" ca="1" si="39"/>
        <v>0</v>
      </c>
      <c r="AD129" s="1527">
        <f t="shared" ca="1" si="39"/>
        <v>0</v>
      </c>
      <c r="AE129" s="1527">
        <f t="shared" ca="1" si="39"/>
        <v>0</v>
      </c>
      <c r="AF129" s="1527">
        <f t="shared" ca="1" si="39"/>
        <v>0</v>
      </c>
      <c r="AG129" s="1527">
        <f t="shared" ca="1" si="39"/>
        <v>0</v>
      </c>
      <c r="AH129" s="1527">
        <f t="shared" ca="1" si="39"/>
        <v>0</v>
      </c>
      <c r="AI129" s="1527">
        <f t="shared" ca="1" si="39"/>
        <v>0</v>
      </c>
      <c r="AJ129" s="1527">
        <f t="shared" ca="1" si="39"/>
        <v>0</v>
      </c>
      <c r="AK129" s="1527">
        <f t="shared" ca="1" si="39"/>
        <v>0</v>
      </c>
      <c r="AL129" s="1527">
        <f t="shared" ca="1" si="39"/>
        <v>0</v>
      </c>
      <c r="AM129" s="1527">
        <f t="shared" ca="1" si="39"/>
        <v>0</v>
      </c>
      <c r="AN129" s="1486"/>
      <c r="AO129" s="1566">
        <f t="shared" ca="1" si="40"/>
        <v>0</v>
      </c>
      <c r="AP129" s="1531">
        <f t="shared" ca="1" si="41"/>
        <v>0</v>
      </c>
      <c r="AQ129" s="1527">
        <f t="shared" ca="1" si="40"/>
        <v>0</v>
      </c>
      <c r="AR129" s="1527">
        <f t="shared" ca="1" si="40"/>
        <v>0</v>
      </c>
      <c r="AS129" s="1527">
        <f t="shared" ca="1" si="40"/>
        <v>0</v>
      </c>
      <c r="AT129" s="1527">
        <f t="shared" ca="1" si="40"/>
        <v>0</v>
      </c>
      <c r="AU129" s="1527">
        <f t="shared" ca="1" si="40"/>
        <v>0</v>
      </c>
      <c r="AV129" s="1527">
        <f t="shared" ca="1" si="40"/>
        <v>0</v>
      </c>
      <c r="AW129" s="1527">
        <f t="shared" ca="1" si="40"/>
        <v>0</v>
      </c>
      <c r="AX129" s="1527">
        <f t="shared" ca="1" si="40"/>
        <v>0</v>
      </c>
      <c r="AY129" s="1527">
        <f t="shared" ca="1" si="40"/>
        <v>0</v>
      </c>
      <c r="AZ129" s="1527">
        <f t="shared" ca="1" si="40"/>
        <v>0</v>
      </c>
      <c r="BA129" s="1527">
        <f t="shared" ca="1" si="40"/>
        <v>0</v>
      </c>
      <c r="BB129" s="1527">
        <f t="shared" ca="1" si="40"/>
        <v>0</v>
      </c>
      <c r="BC129" s="1527">
        <f t="shared" ca="1" si="40"/>
        <v>0</v>
      </c>
      <c r="BD129" s="1527">
        <f t="shared" ca="1" si="40"/>
        <v>0</v>
      </c>
      <c r="BE129" s="1527">
        <f t="shared" ca="1" si="40"/>
        <v>0</v>
      </c>
      <c r="BF129" s="1527">
        <f t="shared" ca="1" si="40"/>
        <v>0</v>
      </c>
      <c r="BG129" s="1527">
        <f t="shared" ca="1" si="40"/>
        <v>0</v>
      </c>
      <c r="BH129" s="1527">
        <f t="shared" ca="1" si="40"/>
        <v>0</v>
      </c>
      <c r="BI129" s="1527">
        <f t="shared" ca="1" si="40"/>
        <v>0</v>
      </c>
      <c r="BJ129" s="1527">
        <f t="shared" ca="1" si="40"/>
        <v>0</v>
      </c>
      <c r="BK129" s="1527">
        <f t="shared" ca="1" si="40"/>
        <v>0</v>
      </c>
      <c r="BL129" s="1527">
        <f t="shared" ca="1" si="40"/>
        <v>0</v>
      </c>
      <c r="BM129" s="1527">
        <f t="shared" ca="1" si="40"/>
        <v>0</v>
      </c>
      <c r="BN129" s="1527">
        <f t="shared" ca="1" si="40"/>
        <v>0</v>
      </c>
      <c r="BO129" s="1527">
        <f t="shared" ca="1" si="40"/>
        <v>0</v>
      </c>
      <c r="BP129" s="1527">
        <f t="shared" ca="1" si="40"/>
        <v>0</v>
      </c>
      <c r="BQ129" s="1527">
        <f t="shared" ca="1" si="40"/>
        <v>0</v>
      </c>
      <c r="BR129" s="1527">
        <f t="shared" ca="1" si="40"/>
        <v>0</v>
      </c>
      <c r="BS129" s="1527">
        <f t="shared" ca="1" si="40"/>
        <v>0</v>
      </c>
      <c r="BT129" s="1527">
        <f t="shared" ca="1" si="40"/>
        <v>0</v>
      </c>
      <c r="BU129" s="1527">
        <f t="shared" ca="1" si="40"/>
        <v>0</v>
      </c>
      <c r="BV129" s="1527">
        <f t="shared" ca="1" si="40"/>
        <v>0</v>
      </c>
      <c r="BW129" s="1527">
        <f t="shared" ca="1" si="40"/>
        <v>0</v>
      </c>
      <c r="BX129" s="1527">
        <f t="shared" ca="1" si="40"/>
        <v>0</v>
      </c>
      <c r="BY129" s="1527">
        <f t="shared" ca="1" si="40"/>
        <v>0</v>
      </c>
      <c r="BZ129" s="1527">
        <f t="shared" ca="1" si="40"/>
        <v>0</v>
      </c>
      <c r="CA129" s="1527">
        <f t="shared" ca="1" si="40"/>
        <v>0</v>
      </c>
      <c r="CB129" s="1527">
        <f t="shared" ca="1" si="40"/>
        <v>0</v>
      </c>
      <c r="CC129" s="1527">
        <f t="shared" ca="1" si="40"/>
        <v>0</v>
      </c>
      <c r="CD129" s="1527">
        <f t="shared" ca="1" si="40"/>
        <v>0</v>
      </c>
      <c r="CE129" s="1527">
        <f t="shared" ca="1" si="40"/>
        <v>0</v>
      </c>
      <c r="CF129" s="1527">
        <f t="shared" ca="1" si="40"/>
        <v>0</v>
      </c>
      <c r="CG129" s="1527">
        <f t="shared" ca="1" si="40"/>
        <v>0</v>
      </c>
      <c r="CH129" s="1527">
        <f t="shared" ca="1" si="40"/>
        <v>0</v>
      </c>
      <c r="CI129" s="1567">
        <f t="shared" ca="1" si="40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4"/>
        <v/>
      </c>
      <c r="B130" s="985" t="str">
        <f t="shared" ca="1" si="35"/>
        <v xml:space="preserve"> </v>
      </c>
      <c r="C130" s="1579">
        <f t="shared" ca="1" si="36"/>
        <v>0</v>
      </c>
      <c r="D130" s="1566">
        <f t="shared" ca="1" si="37"/>
        <v>0</v>
      </c>
      <c r="E130" s="1527">
        <f t="shared" ca="1" si="37"/>
        <v>0</v>
      </c>
      <c r="F130" s="1527">
        <f t="shared" ca="1" si="37"/>
        <v>0</v>
      </c>
      <c r="G130" s="1527">
        <f t="shared" ca="1" si="37"/>
        <v>0</v>
      </c>
      <c r="H130" s="1527">
        <f t="shared" ca="1" si="37"/>
        <v>0</v>
      </c>
      <c r="I130" s="1527">
        <f t="shared" ca="1" si="37"/>
        <v>0</v>
      </c>
      <c r="J130" s="1527">
        <f t="shared" ca="1" si="37"/>
        <v>0</v>
      </c>
      <c r="K130" s="1531">
        <f t="shared" ca="1" si="37"/>
        <v>0</v>
      </c>
      <c r="L130" s="1531">
        <f t="shared" ca="1" si="37"/>
        <v>0</v>
      </c>
      <c r="M130" s="1531">
        <f t="shared" ca="1" si="37"/>
        <v>0</v>
      </c>
      <c r="N130" s="1531">
        <f t="shared" ca="1" si="37"/>
        <v>0</v>
      </c>
      <c r="O130" s="1531">
        <f t="shared" ca="1" si="37"/>
        <v>0</v>
      </c>
      <c r="P130" s="1531">
        <f t="shared" ca="1" si="37"/>
        <v>0</v>
      </c>
      <c r="Q130" s="1531">
        <f t="shared" ca="1" si="37"/>
        <v>0</v>
      </c>
      <c r="R130" s="1531">
        <f t="shared" ca="1" si="37"/>
        <v>0</v>
      </c>
      <c r="S130" s="1531">
        <f t="shared" ca="1" si="37"/>
        <v>0</v>
      </c>
      <c r="T130" s="1531">
        <f t="shared" ca="1" si="38"/>
        <v>0</v>
      </c>
      <c r="U130" s="1531">
        <f t="shared" ca="1" si="38"/>
        <v>0</v>
      </c>
      <c r="V130" s="1531">
        <f t="shared" ca="1" si="38"/>
        <v>0</v>
      </c>
      <c r="W130" s="1531">
        <f t="shared" ca="1" si="38"/>
        <v>0</v>
      </c>
      <c r="X130" s="1531">
        <f t="shared" ca="1" si="38"/>
        <v>0</v>
      </c>
      <c r="Y130" s="1531">
        <f t="shared" ca="1" si="38"/>
        <v>0</v>
      </c>
      <c r="Z130" s="1565"/>
      <c r="AA130" s="1526">
        <f t="shared" ca="1" si="39"/>
        <v>0</v>
      </c>
      <c r="AB130" s="1527">
        <f t="shared" ca="1" si="39"/>
        <v>0</v>
      </c>
      <c r="AC130" s="1527">
        <f t="shared" ca="1" si="39"/>
        <v>0</v>
      </c>
      <c r="AD130" s="1527">
        <f t="shared" ca="1" si="39"/>
        <v>0</v>
      </c>
      <c r="AE130" s="1527">
        <f t="shared" ca="1" si="39"/>
        <v>0</v>
      </c>
      <c r="AF130" s="1527">
        <f t="shared" ca="1" si="39"/>
        <v>0</v>
      </c>
      <c r="AG130" s="1527">
        <f t="shared" ca="1" si="39"/>
        <v>0</v>
      </c>
      <c r="AH130" s="1527">
        <f t="shared" ca="1" si="39"/>
        <v>0</v>
      </c>
      <c r="AI130" s="1527">
        <f t="shared" ca="1" si="39"/>
        <v>0</v>
      </c>
      <c r="AJ130" s="1527">
        <f t="shared" ca="1" si="39"/>
        <v>0</v>
      </c>
      <c r="AK130" s="1527">
        <f t="shared" ca="1" si="39"/>
        <v>0</v>
      </c>
      <c r="AL130" s="1527">
        <f t="shared" ca="1" si="39"/>
        <v>0</v>
      </c>
      <c r="AM130" s="1527">
        <f t="shared" ca="1" si="39"/>
        <v>0</v>
      </c>
      <c r="AN130" s="1486"/>
      <c r="AO130" s="1566">
        <f t="shared" ca="1" si="40"/>
        <v>0</v>
      </c>
      <c r="AP130" s="1531">
        <f t="shared" ca="1" si="41"/>
        <v>0</v>
      </c>
      <c r="AQ130" s="1527">
        <f t="shared" ca="1" si="40"/>
        <v>0</v>
      </c>
      <c r="AR130" s="1527">
        <f t="shared" ca="1" si="40"/>
        <v>0</v>
      </c>
      <c r="AS130" s="1527">
        <f t="shared" ca="1" si="40"/>
        <v>0</v>
      </c>
      <c r="AT130" s="1527">
        <f t="shared" ca="1" si="40"/>
        <v>0</v>
      </c>
      <c r="AU130" s="1527">
        <f t="shared" ca="1" si="40"/>
        <v>0</v>
      </c>
      <c r="AV130" s="1527">
        <f t="shared" ca="1" si="40"/>
        <v>0</v>
      </c>
      <c r="AW130" s="1527">
        <f t="shared" ca="1" si="40"/>
        <v>0</v>
      </c>
      <c r="AX130" s="1527">
        <f t="shared" ca="1" si="40"/>
        <v>0</v>
      </c>
      <c r="AY130" s="1527">
        <f t="shared" ca="1" si="40"/>
        <v>0</v>
      </c>
      <c r="AZ130" s="1527">
        <f t="shared" ca="1" si="40"/>
        <v>0</v>
      </c>
      <c r="BA130" s="1527">
        <f t="shared" ca="1" si="40"/>
        <v>0</v>
      </c>
      <c r="BB130" s="1527">
        <f t="shared" ca="1" si="40"/>
        <v>0</v>
      </c>
      <c r="BC130" s="1527">
        <f t="shared" ca="1" si="40"/>
        <v>0</v>
      </c>
      <c r="BD130" s="1527">
        <f t="shared" ca="1" si="40"/>
        <v>0</v>
      </c>
      <c r="BE130" s="1527">
        <f t="shared" ca="1" si="40"/>
        <v>0</v>
      </c>
      <c r="BF130" s="1527">
        <f t="shared" ca="1" si="40"/>
        <v>0</v>
      </c>
      <c r="BG130" s="1527">
        <f t="shared" ca="1" si="40"/>
        <v>0</v>
      </c>
      <c r="BH130" s="1527">
        <f t="shared" ca="1" si="40"/>
        <v>0</v>
      </c>
      <c r="BI130" s="1527">
        <f t="shared" ca="1" si="40"/>
        <v>0</v>
      </c>
      <c r="BJ130" s="1527">
        <f t="shared" ca="1" si="40"/>
        <v>0</v>
      </c>
      <c r="BK130" s="1527">
        <f t="shared" ca="1" si="40"/>
        <v>0</v>
      </c>
      <c r="BL130" s="1527">
        <f t="shared" ca="1" si="40"/>
        <v>0</v>
      </c>
      <c r="BM130" s="1527">
        <f t="shared" ca="1" si="40"/>
        <v>0</v>
      </c>
      <c r="BN130" s="1527">
        <f t="shared" ca="1" si="40"/>
        <v>0</v>
      </c>
      <c r="BO130" s="1527">
        <f t="shared" ca="1" si="40"/>
        <v>0</v>
      </c>
      <c r="BP130" s="1527">
        <f t="shared" ca="1" si="40"/>
        <v>0</v>
      </c>
      <c r="BQ130" s="1527">
        <f t="shared" ca="1" si="40"/>
        <v>0</v>
      </c>
      <c r="BR130" s="1527">
        <f t="shared" ca="1" si="40"/>
        <v>0</v>
      </c>
      <c r="BS130" s="1527">
        <f t="shared" ca="1" si="40"/>
        <v>0</v>
      </c>
      <c r="BT130" s="1527">
        <f t="shared" ca="1" si="40"/>
        <v>0</v>
      </c>
      <c r="BU130" s="1527">
        <f t="shared" ca="1" si="40"/>
        <v>0</v>
      </c>
      <c r="BV130" s="1527">
        <f t="shared" ca="1" si="40"/>
        <v>0</v>
      </c>
      <c r="BW130" s="1527">
        <f t="shared" ca="1" si="40"/>
        <v>0</v>
      </c>
      <c r="BX130" s="1527">
        <f t="shared" ca="1" si="40"/>
        <v>0</v>
      </c>
      <c r="BY130" s="1527">
        <f t="shared" ca="1" si="40"/>
        <v>0</v>
      </c>
      <c r="BZ130" s="1527">
        <f t="shared" ca="1" si="40"/>
        <v>0</v>
      </c>
      <c r="CA130" s="1527">
        <f t="shared" ca="1" si="40"/>
        <v>0</v>
      </c>
      <c r="CB130" s="1527">
        <f t="shared" ca="1" si="40"/>
        <v>0</v>
      </c>
      <c r="CC130" s="1527">
        <f t="shared" ca="1" si="40"/>
        <v>0</v>
      </c>
      <c r="CD130" s="1527">
        <f t="shared" ca="1" si="40"/>
        <v>0</v>
      </c>
      <c r="CE130" s="1527">
        <f t="shared" ca="1" si="40"/>
        <v>0</v>
      </c>
      <c r="CF130" s="1527">
        <f t="shared" ca="1" si="40"/>
        <v>0</v>
      </c>
      <c r="CG130" s="1527">
        <f t="shared" ca="1" si="40"/>
        <v>0</v>
      </c>
      <c r="CH130" s="1527">
        <f t="shared" ca="1" si="40"/>
        <v>0</v>
      </c>
      <c r="CI130" s="1567">
        <f t="shared" ca="1" si="40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4"/>
        <v/>
      </c>
      <c r="B131" s="985" t="str">
        <f t="shared" ca="1" si="35"/>
        <v xml:space="preserve"> </v>
      </c>
      <c r="C131" s="1579">
        <f t="shared" ca="1" si="36"/>
        <v>0</v>
      </c>
      <c r="D131" s="1566">
        <f t="shared" ca="1" si="37"/>
        <v>0</v>
      </c>
      <c r="E131" s="1527">
        <f t="shared" ca="1" si="37"/>
        <v>0</v>
      </c>
      <c r="F131" s="1527">
        <f t="shared" ca="1" si="37"/>
        <v>0</v>
      </c>
      <c r="G131" s="1527">
        <f t="shared" ca="1" si="37"/>
        <v>0</v>
      </c>
      <c r="H131" s="1527">
        <f t="shared" ca="1" si="37"/>
        <v>0</v>
      </c>
      <c r="I131" s="1527">
        <f t="shared" ca="1" si="37"/>
        <v>0</v>
      </c>
      <c r="J131" s="1527">
        <f t="shared" ca="1" si="37"/>
        <v>0</v>
      </c>
      <c r="K131" s="1531">
        <f t="shared" ca="1" si="37"/>
        <v>0</v>
      </c>
      <c r="L131" s="1531">
        <f t="shared" ca="1" si="37"/>
        <v>0</v>
      </c>
      <c r="M131" s="1531">
        <f t="shared" ca="1" si="37"/>
        <v>0</v>
      </c>
      <c r="N131" s="1531">
        <f t="shared" ca="1" si="37"/>
        <v>0</v>
      </c>
      <c r="O131" s="1531">
        <f t="shared" ca="1" si="37"/>
        <v>0</v>
      </c>
      <c r="P131" s="1531">
        <f t="shared" ca="1" si="37"/>
        <v>0</v>
      </c>
      <c r="Q131" s="1531">
        <f t="shared" ca="1" si="37"/>
        <v>0</v>
      </c>
      <c r="R131" s="1531">
        <f t="shared" ca="1" si="37"/>
        <v>0</v>
      </c>
      <c r="S131" s="1531">
        <f t="shared" ca="1" si="37"/>
        <v>0</v>
      </c>
      <c r="T131" s="1531">
        <f t="shared" ca="1" si="38"/>
        <v>0</v>
      </c>
      <c r="U131" s="1531">
        <f t="shared" ca="1" si="38"/>
        <v>0</v>
      </c>
      <c r="V131" s="1531">
        <f t="shared" ca="1" si="38"/>
        <v>0</v>
      </c>
      <c r="W131" s="1531">
        <f t="shared" ca="1" si="38"/>
        <v>0</v>
      </c>
      <c r="X131" s="1531">
        <f t="shared" ca="1" si="38"/>
        <v>0</v>
      </c>
      <c r="Y131" s="1531">
        <f t="shared" ca="1" si="38"/>
        <v>0</v>
      </c>
      <c r="Z131" s="1565"/>
      <c r="AA131" s="1526">
        <f t="shared" ca="1" si="39"/>
        <v>0</v>
      </c>
      <c r="AB131" s="1527">
        <f t="shared" ca="1" si="39"/>
        <v>0</v>
      </c>
      <c r="AC131" s="1527">
        <f t="shared" ca="1" si="39"/>
        <v>0</v>
      </c>
      <c r="AD131" s="1527">
        <f t="shared" ca="1" si="39"/>
        <v>0</v>
      </c>
      <c r="AE131" s="1527">
        <f t="shared" ca="1" si="39"/>
        <v>0</v>
      </c>
      <c r="AF131" s="1527">
        <f t="shared" ca="1" si="39"/>
        <v>0</v>
      </c>
      <c r="AG131" s="1527">
        <f t="shared" ca="1" si="39"/>
        <v>0</v>
      </c>
      <c r="AH131" s="1527">
        <f t="shared" ca="1" si="39"/>
        <v>0</v>
      </c>
      <c r="AI131" s="1527">
        <f t="shared" ca="1" si="39"/>
        <v>0</v>
      </c>
      <c r="AJ131" s="1527">
        <f t="shared" ca="1" si="39"/>
        <v>0</v>
      </c>
      <c r="AK131" s="1527">
        <f t="shared" ca="1" si="39"/>
        <v>0</v>
      </c>
      <c r="AL131" s="1527">
        <f t="shared" ca="1" si="39"/>
        <v>0</v>
      </c>
      <c r="AM131" s="1527">
        <f t="shared" ca="1" si="39"/>
        <v>0</v>
      </c>
      <c r="AN131" s="1486"/>
      <c r="AO131" s="1566">
        <f t="shared" ca="1" si="40"/>
        <v>0</v>
      </c>
      <c r="AP131" s="1531">
        <f t="shared" ca="1" si="41"/>
        <v>0</v>
      </c>
      <c r="AQ131" s="1527">
        <f t="shared" ca="1" si="40"/>
        <v>0</v>
      </c>
      <c r="AR131" s="1527">
        <f t="shared" ca="1" si="40"/>
        <v>0</v>
      </c>
      <c r="AS131" s="1527">
        <f t="shared" ca="1" si="40"/>
        <v>0</v>
      </c>
      <c r="AT131" s="1527">
        <f t="shared" ca="1" si="40"/>
        <v>0</v>
      </c>
      <c r="AU131" s="1527">
        <f t="shared" ca="1" si="40"/>
        <v>0</v>
      </c>
      <c r="AV131" s="1527">
        <f t="shared" ca="1" si="40"/>
        <v>0</v>
      </c>
      <c r="AW131" s="1527">
        <f t="shared" ca="1" si="40"/>
        <v>0</v>
      </c>
      <c r="AX131" s="1527">
        <f t="shared" ca="1" si="40"/>
        <v>0</v>
      </c>
      <c r="AY131" s="1527">
        <f t="shared" ca="1" si="40"/>
        <v>0</v>
      </c>
      <c r="AZ131" s="1527">
        <f t="shared" ca="1" si="40"/>
        <v>0</v>
      </c>
      <c r="BA131" s="1527">
        <f t="shared" ca="1" si="40"/>
        <v>0</v>
      </c>
      <c r="BB131" s="1527">
        <f t="shared" ca="1" si="40"/>
        <v>0</v>
      </c>
      <c r="BC131" s="1527">
        <f t="shared" ca="1" si="40"/>
        <v>0</v>
      </c>
      <c r="BD131" s="1527">
        <f t="shared" ca="1" si="40"/>
        <v>0</v>
      </c>
      <c r="BE131" s="1527">
        <f t="shared" ca="1" si="40"/>
        <v>0</v>
      </c>
      <c r="BF131" s="1527">
        <f t="shared" ca="1" si="40"/>
        <v>0</v>
      </c>
      <c r="BG131" s="1527">
        <f t="shared" ca="1" si="40"/>
        <v>0</v>
      </c>
      <c r="BH131" s="1527">
        <f t="shared" ca="1" si="40"/>
        <v>0</v>
      </c>
      <c r="BI131" s="1527">
        <f t="shared" ca="1" si="40"/>
        <v>0</v>
      </c>
      <c r="BJ131" s="1527">
        <f t="shared" ca="1" si="40"/>
        <v>0</v>
      </c>
      <c r="BK131" s="1527">
        <f t="shared" ca="1" si="40"/>
        <v>0</v>
      </c>
      <c r="BL131" s="1527">
        <f t="shared" ca="1" si="40"/>
        <v>0</v>
      </c>
      <c r="BM131" s="1527">
        <f t="shared" ca="1" si="40"/>
        <v>0</v>
      </c>
      <c r="BN131" s="1527">
        <f t="shared" ca="1" si="40"/>
        <v>0</v>
      </c>
      <c r="BO131" s="1527">
        <f t="shared" ca="1" si="40"/>
        <v>0</v>
      </c>
      <c r="BP131" s="1527">
        <f t="shared" ca="1" si="40"/>
        <v>0</v>
      </c>
      <c r="BQ131" s="1527">
        <f t="shared" ca="1" si="40"/>
        <v>0</v>
      </c>
      <c r="BR131" s="1527">
        <f t="shared" ca="1" si="40"/>
        <v>0</v>
      </c>
      <c r="BS131" s="1527">
        <f t="shared" ca="1" si="40"/>
        <v>0</v>
      </c>
      <c r="BT131" s="1527">
        <f t="shared" ca="1" si="40"/>
        <v>0</v>
      </c>
      <c r="BU131" s="1527">
        <f t="shared" ca="1" si="40"/>
        <v>0</v>
      </c>
      <c r="BV131" s="1527">
        <f t="shared" ca="1" si="40"/>
        <v>0</v>
      </c>
      <c r="BW131" s="1527">
        <f t="shared" ca="1" si="40"/>
        <v>0</v>
      </c>
      <c r="BX131" s="1527">
        <f t="shared" ca="1" si="40"/>
        <v>0</v>
      </c>
      <c r="BY131" s="1527">
        <f t="shared" ca="1" si="40"/>
        <v>0</v>
      </c>
      <c r="BZ131" s="1527">
        <f t="shared" ca="1" si="40"/>
        <v>0</v>
      </c>
      <c r="CA131" s="1527">
        <f t="shared" ca="1" si="40"/>
        <v>0</v>
      </c>
      <c r="CB131" s="1527">
        <f t="shared" ca="1" si="40"/>
        <v>0</v>
      </c>
      <c r="CC131" s="1527">
        <f t="shared" ca="1" si="40"/>
        <v>0</v>
      </c>
      <c r="CD131" s="1527">
        <f t="shared" ca="1" si="40"/>
        <v>0</v>
      </c>
      <c r="CE131" s="1527">
        <f t="shared" ca="1" si="40"/>
        <v>0</v>
      </c>
      <c r="CF131" s="1527">
        <f t="shared" ca="1" si="40"/>
        <v>0</v>
      </c>
      <c r="CG131" s="1527">
        <f t="shared" ca="1" si="40"/>
        <v>0</v>
      </c>
      <c r="CH131" s="1527">
        <f t="shared" ca="1" si="40"/>
        <v>0</v>
      </c>
      <c r="CI131" s="1567">
        <f t="shared" ca="1" si="40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4"/>
        <v/>
      </c>
      <c r="B132" s="985" t="str">
        <f t="shared" ca="1" si="35"/>
        <v xml:space="preserve"> </v>
      </c>
      <c r="C132" s="1579">
        <f t="shared" ca="1" si="36"/>
        <v>0</v>
      </c>
      <c r="D132" s="1566">
        <f t="shared" ca="1" si="37"/>
        <v>0</v>
      </c>
      <c r="E132" s="1527">
        <f t="shared" ca="1" si="37"/>
        <v>0</v>
      </c>
      <c r="F132" s="1527">
        <f t="shared" ca="1" si="37"/>
        <v>0</v>
      </c>
      <c r="G132" s="1527">
        <f t="shared" ca="1" si="37"/>
        <v>0</v>
      </c>
      <c r="H132" s="1527">
        <f t="shared" ca="1" si="37"/>
        <v>0</v>
      </c>
      <c r="I132" s="1527">
        <f t="shared" ca="1" si="37"/>
        <v>0</v>
      </c>
      <c r="J132" s="1527">
        <f t="shared" ca="1" si="37"/>
        <v>0</v>
      </c>
      <c r="K132" s="1531">
        <f t="shared" ca="1" si="37"/>
        <v>0</v>
      </c>
      <c r="L132" s="1531">
        <f t="shared" ca="1" si="37"/>
        <v>0</v>
      </c>
      <c r="M132" s="1531">
        <f t="shared" ca="1" si="37"/>
        <v>0</v>
      </c>
      <c r="N132" s="1531">
        <f t="shared" ca="1" si="37"/>
        <v>0</v>
      </c>
      <c r="O132" s="1531">
        <f t="shared" ca="1" si="37"/>
        <v>0</v>
      </c>
      <c r="P132" s="1531">
        <f t="shared" ca="1" si="37"/>
        <v>0</v>
      </c>
      <c r="Q132" s="1531">
        <f t="shared" ca="1" si="37"/>
        <v>0</v>
      </c>
      <c r="R132" s="1531">
        <f t="shared" ca="1" si="37"/>
        <v>0</v>
      </c>
      <c r="S132" s="1531">
        <f t="shared" ca="1" si="37"/>
        <v>0</v>
      </c>
      <c r="T132" s="1531">
        <f t="shared" ca="1" si="38"/>
        <v>0</v>
      </c>
      <c r="U132" s="1531">
        <f t="shared" ca="1" si="38"/>
        <v>0</v>
      </c>
      <c r="V132" s="1531">
        <f t="shared" ca="1" si="38"/>
        <v>0</v>
      </c>
      <c r="W132" s="1531">
        <f t="shared" ca="1" si="38"/>
        <v>0</v>
      </c>
      <c r="X132" s="1531">
        <f t="shared" ca="1" si="38"/>
        <v>0</v>
      </c>
      <c r="Y132" s="1531">
        <f t="shared" ca="1" si="38"/>
        <v>0</v>
      </c>
      <c r="Z132" s="1565"/>
      <c r="AA132" s="1526">
        <f t="shared" ca="1" si="39"/>
        <v>0</v>
      </c>
      <c r="AB132" s="1527">
        <f t="shared" ca="1" si="39"/>
        <v>0</v>
      </c>
      <c r="AC132" s="1527">
        <f t="shared" ca="1" si="39"/>
        <v>0</v>
      </c>
      <c r="AD132" s="1527">
        <f t="shared" ca="1" si="39"/>
        <v>0</v>
      </c>
      <c r="AE132" s="1527">
        <f t="shared" ca="1" si="39"/>
        <v>0</v>
      </c>
      <c r="AF132" s="1527">
        <f t="shared" ca="1" si="39"/>
        <v>0</v>
      </c>
      <c r="AG132" s="1527">
        <f t="shared" ca="1" si="39"/>
        <v>0</v>
      </c>
      <c r="AH132" s="1527">
        <f t="shared" ca="1" si="39"/>
        <v>0</v>
      </c>
      <c r="AI132" s="1527">
        <f t="shared" ca="1" si="39"/>
        <v>0</v>
      </c>
      <c r="AJ132" s="1527">
        <f t="shared" ca="1" si="39"/>
        <v>0</v>
      </c>
      <c r="AK132" s="1527">
        <f t="shared" ca="1" si="39"/>
        <v>0</v>
      </c>
      <c r="AL132" s="1527">
        <f t="shared" ca="1" si="39"/>
        <v>0</v>
      </c>
      <c r="AM132" s="1527">
        <f t="shared" ca="1" si="39"/>
        <v>0</v>
      </c>
      <c r="AN132" s="1486"/>
      <c r="AO132" s="1566">
        <f t="shared" ca="1" si="40"/>
        <v>0</v>
      </c>
      <c r="AP132" s="1531">
        <f t="shared" ca="1" si="41"/>
        <v>0</v>
      </c>
      <c r="AQ132" s="1527">
        <f t="shared" ca="1" si="40"/>
        <v>0</v>
      </c>
      <c r="AR132" s="1527">
        <f t="shared" ca="1" si="40"/>
        <v>0</v>
      </c>
      <c r="AS132" s="1527">
        <f t="shared" ca="1" si="40"/>
        <v>0</v>
      </c>
      <c r="AT132" s="1527">
        <f t="shared" ca="1" si="40"/>
        <v>0</v>
      </c>
      <c r="AU132" s="1527">
        <f t="shared" ca="1" si="40"/>
        <v>0</v>
      </c>
      <c r="AV132" s="1527">
        <f t="shared" ca="1" si="40"/>
        <v>0</v>
      </c>
      <c r="AW132" s="1527">
        <f t="shared" ca="1" si="40"/>
        <v>0</v>
      </c>
      <c r="AX132" s="1527">
        <f t="shared" ca="1" si="40"/>
        <v>0</v>
      </c>
      <c r="AY132" s="1527">
        <f t="shared" ca="1" si="40"/>
        <v>0</v>
      </c>
      <c r="AZ132" s="1527">
        <f t="shared" ca="1" si="40"/>
        <v>0</v>
      </c>
      <c r="BA132" s="1527">
        <f t="shared" ca="1" si="40"/>
        <v>0</v>
      </c>
      <c r="BB132" s="1527">
        <f t="shared" ca="1" si="40"/>
        <v>0</v>
      </c>
      <c r="BC132" s="1527">
        <f t="shared" ca="1" si="40"/>
        <v>0</v>
      </c>
      <c r="BD132" s="1527">
        <f t="shared" ca="1" si="40"/>
        <v>0</v>
      </c>
      <c r="BE132" s="1527">
        <f t="shared" ca="1" si="40"/>
        <v>0</v>
      </c>
      <c r="BF132" s="1527">
        <f t="shared" ca="1" si="40"/>
        <v>0</v>
      </c>
      <c r="BG132" s="1527">
        <f t="shared" ca="1" si="40"/>
        <v>0</v>
      </c>
      <c r="BH132" s="1527">
        <f t="shared" ca="1" si="40"/>
        <v>0</v>
      </c>
      <c r="BI132" s="1527">
        <f t="shared" ca="1" si="40"/>
        <v>0</v>
      </c>
      <c r="BJ132" s="1527">
        <f t="shared" ca="1" si="40"/>
        <v>0</v>
      </c>
      <c r="BK132" s="1527">
        <f t="shared" ca="1" si="40"/>
        <v>0</v>
      </c>
      <c r="BL132" s="1527">
        <f t="shared" ca="1" si="40"/>
        <v>0</v>
      </c>
      <c r="BM132" s="1527">
        <f t="shared" ca="1" si="40"/>
        <v>0</v>
      </c>
      <c r="BN132" s="1527">
        <f t="shared" ca="1" si="40"/>
        <v>0</v>
      </c>
      <c r="BO132" s="1527">
        <f t="shared" ca="1" si="40"/>
        <v>0</v>
      </c>
      <c r="BP132" s="1527">
        <f t="shared" ca="1" si="40"/>
        <v>0</v>
      </c>
      <c r="BQ132" s="1527">
        <f t="shared" ca="1" si="40"/>
        <v>0</v>
      </c>
      <c r="BR132" s="1527">
        <f t="shared" ca="1" si="40"/>
        <v>0</v>
      </c>
      <c r="BS132" s="1527">
        <f t="shared" ca="1" si="40"/>
        <v>0</v>
      </c>
      <c r="BT132" s="1527">
        <f t="shared" ca="1" si="40"/>
        <v>0</v>
      </c>
      <c r="BU132" s="1527">
        <f t="shared" ca="1" si="40"/>
        <v>0</v>
      </c>
      <c r="BV132" s="1527">
        <f t="shared" ca="1" si="40"/>
        <v>0</v>
      </c>
      <c r="BW132" s="1527">
        <f t="shared" ca="1" si="40"/>
        <v>0</v>
      </c>
      <c r="BX132" s="1527">
        <f t="shared" ca="1" si="40"/>
        <v>0</v>
      </c>
      <c r="BY132" s="1527">
        <f t="shared" ca="1" si="40"/>
        <v>0</v>
      </c>
      <c r="BZ132" s="1527">
        <f t="shared" ca="1" si="40"/>
        <v>0</v>
      </c>
      <c r="CA132" s="1527">
        <f t="shared" ca="1" si="40"/>
        <v>0</v>
      </c>
      <c r="CB132" s="1527">
        <f t="shared" ca="1" si="40"/>
        <v>0</v>
      </c>
      <c r="CC132" s="1527">
        <f t="shared" ca="1" si="40"/>
        <v>0</v>
      </c>
      <c r="CD132" s="1527">
        <f t="shared" ca="1" si="40"/>
        <v>0</v>
      </c>
      <c r="CE132" s="1527">
        <f t="shared" ca="1" si="40"/>
        <v>0</v>
      </c>
      <c r="CF132" s="1527">
        <f t="shared" ca="1" si="40"/>
        <v>0</v>
      </c>
      <c r="CG132" s="1527">
        <f t="shared" ca="1" si="40"/>
        <v>0</v>
      </c>
      <c r="CH132" s="1527">
        <f t="shared" ca="1" si="40"/>
        <v>0</v>
      </c>
      <c r="CI132" s="1567">
        <f t="shared" ca="1" si="40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4"/>
        <v/>
      </c>
      <c r="B133" s="985" t="str">
        <f t="shared" ca="1" si="35"/>
        <v xml:space="preserve"> </v>
      </c>
      <c r="C133" s="1579">
        <f t="shared" ca="1" si="36"/>
        <v>0</v>
      </c>
      <c r="D133" s="1566">
        <f t="shared" ca="1" si="37"/>
        <v>0</v>
      </c>
      <c r="E133" s="1527">
        <f t="shared" ca="1" si="37"/>
        <v>0</v>
      </c>
      <c r="F133" s="1527">
        <f t="shared" ca="1" si="37"/>
        <v>0</v>
      </c>
      <c r="G133" s="1527">
        <f t="shared" ca="1" si="37"/>
        <v>0</v>
      </c>
      <c r="H133" s="1527">
        <f t="shared" ca="1" si="37"/>
        <v>0</v>
      </c>
      <c r="I133" s="1527">
        <f t="shared" ca="1" si="37"/>
        <v>0</v>
      </c>
      <c r="J133" s="1527">
        <f t="shared" ca="1" si="37"/>
        <v>0</v>
      </c>
      <c r="K133" s="1531">
        <f t="shared" ca="1" si="37"/>
        <v>0</v>
      </c>
      <c r="L133" s="1531">
        <f t="shared" ca="1" si="37"/>
        <v>0</v>
      </c>
      <c r="M133" s="1531">
        <f t="shared" ca="1" si="37"/>
        <v>0</v>
      </c>
      <c r="N133" s="1531">
        <f t="shared" ca="1" si="37"/>
        <v>0</v>
      </c>
      <c r="O133" s="1531">
        <f t="shared" ca="1" si="37"/>
        <v>0</v>
      </c>
      <c r="P133" s="1531">
        <f t="shared" ca="1" si="37"/>
        <v>0</v>
      </c>
      <c r="Q133" s="1531">
        <f t="shared" ca="1" si="37"/>
        <v>0</v>
      </c>
      <c r="R133" s="1531">
        <f t="shared" ca="1" si="37"/>
        <v>0</v>
      </c>
      <c r="S133" s="1531">
        <f t="shared" ca="1" si="37"/>
        <v>0</v>
      </c>
      <c r="T133" s="1531">
        <f t="shared" ca="1" si="38"/>
        <v>0</v>
      </c>
      <c r="U133" s="1531">
        <f t="shared" ca="1" si="38"/>
        <v>0</v>
      </c>
      <c r="V133" s="1531">
        <f t="shared" ca="1" si="38"/>
        <v>0</v>
      </c>
      <c r="W133" s="1531">
        <f t="shared" ca="1" si="38"/>
        <v>0</v>
      </c>
      <c r="X133" s="1531">
        <f t="shared" ca="1" si="38"/>
        <v>0</v>
      </c>
      <c r="Y133" s="1531">
        <f t="shared" ca="1" si="38"/>
        <v>0</v>
      </c>
      <c r="Z133" s="1565"/>
      <c r="AA133" s="1526">
        <f t="shared" ca="1" si="39"/>
        <v>0</v>
      </c>
      <c r="AB133" s="1527">
        <f t="shared" ca="1" si="39"/>
        <v>0</v>
      </c>
      <c r="AC133" s="1527">
        <f t="shared" ca="1" si="39"/>
        <v>0</v>
      </c>
      <c r="AD133" s="1527">
        <f t="shared" ca="1" si="39"/>
        <v>0</v>
      </c>
      <c r="AE133" s="1527">
        <f t="shared" ca="1" si="39"/>
        <v>0</v>
      </c>
      <c r="AF133" s="1527">
        <f t="shared" ca="1" si="39"/>
        <v>0</v>
      </c>
      <c r="AG133" s="1527">
        <f t="shared" ca="1" si="39"/>
        <v>0</v>
      </c>
      <c r="AH133" s="1527">
        <f t="shared" ca="1" si="39"/>
        <v>0</v>
      </c>
      <c r="AI133" s="1527">
        <f t="shared" ca="1" si="39"/>
        <v>0</v>
      </c>
      <c r="AJ133" s="1527">
        <f t="shared" ca="1" si="39"/>
        <v>0</v>
      </c>
      <c r="AK133" s="1527">
        <f t="shared" ca="1" si="39"/>
        <v>0</v>
      </c>
      <c r="AL133" s="1527">
        <f t="shared" ca="1" si="39"/>
        <v>0</v>
      </c>
      <c r="AM133" s="1527">
        <f t="shared" ca="1" si="39"/>
        <v>0</v>
      </c>
      <c r="AN133" s="1486"/>
      <c r="AO133" s="1566">
        <f t="shared" ca="1" si="40"/>
        <v>0</v>
      </c>
      <c r="AP133" s="1531">
        <f t="shared" ca="1" si="41"/>
        <v>0</v>
      </c>
      <c r="AQ133" s="1527">
        <f t="shared" ca="1" si="40"/>
        <v>0</v>
      </c>
      <c r="AR133" s="1527">
        <f t="shared" ca="1" si="40"/>
        <v>0</v>
      </c>
      <c r="AS133" s="1527">
        <f t="shared" ca="1" si="40"/>
        <v>0</v>
      </c>
      <c r="AT133" s="1527">
        <f t="shared" ca="1" si="40"/>
        <v>0</v>
      </c>
      <c r="AU133" s="1527">
        <f t="shared" ca="1" si="40"/>
        <v>0</v>
      </c>
      <c r="AV133" s="1527">
        <f t="shared" ca="1" si="40"/>
        <v>0</v>
      </c>
      <c r="AW133" s="1527">
        <f t="shared" ca="1" si="40"/>
        <v>0</v>
      </c>
      <c r="AX133" s="1527">
        <f t="shared" ca="1" si="40"/>
        <v>0</v>
      </c>
      <c r="AY133" s="1527">
        <f t="shared" ca="1" si="40"/>
        <v>0</v>
      </c>
      <c r="AZ133" s="1527">
        <f t="shared" ca="1" si="40"/>
        <v>0</v>
      </c>
      <c r="BA133" s="1527">
        <f t="shared" ca="1" si="40"/>
        <v>0</v>
      </c>
      <c r="BB133" s="1527">
        <f t="shared" ca="1" si="40"/>
        <v>0</v>
      </c>
      <c r="BC133" s="1527">
        <f t="shared" ca="1" si="40"/>
        <v>0</v>
      </c>
      <c r="BD133" s="1527">
        <f t="shared" ca="1" si="40"/>
        <v>0</v>
      </c>
      <c r="BE133" s="1527">
        <f t="shared" ca="1" si="40"/>
        <v>0</v>
      </c>
      <c r="BF133" s="1527">
        <f t="shared" ca="1" si="40"/>
        <v>0</v>
      </c>
      <c r="BG133" s="1527">
        <f t="shared" ca="1" si="40"/>
        <v>0</v>
      </c>
      <c r="BH133" s="1527">
        <f t="shared" ca="1" si="40"/>
        <v>0</v>
      </c>
      <c r="BI133" s="1527">
        <f t="shared" ca="1" si="40"/>
        <v>0</v>
      </c>
      <c r="BJ133" s="1527">
        <f t="shared" ca="1" si="40"/>
        <v>0</v>
      </c>
      <c r="BK133" s="1527">
        <f t="shared" ca="1" si="40"/>
        <v>0</v>
      </c>
      <c r="BL133" s="1527">
        <f t="shared" ca="1" si="40"/>
        <v>0</v>
      </c>
      <c r="BM133" s="1527">
        <f t="shared" ca="1" si="40"/>
        <v>0</v>
      </c>
      <c r="BN133" s="1527">
        <f t="shared" ca="1" si="40"/>
        <v>0</v>
      </c>
      <c r="BO133" s="1527">
        <f t="shared" ref="BO133:CI133" ca="1" si="42">IF(ISNUMBER($B133),$B133*BO51,0)</f>
        <v>0</v>
      </c>
      <c r="BP133" s="1527">
        <f t="shared" ca="1" si="42"/>
        <v>0</v>
      </c>
      <c r="BQ133" s="1527">
        <f t="shared" ca="1" si="42"/>
        <v>0</v>
      </c>
      <c r="BR133" s="1527">
        <f t="shared" ca="1" si="42"/>
        <v>0</v>
      </c>
      <c r="BS133" s="1527">
        <f t="shared" ca="1" si="42"/>
        <v>0</v>
      </c>
      <c r="BT133" s="1527">
        <f t="shared" ca="1" si="42"/>
        <v>0</v>
      </c>
      <c r="BU133" s="1527">
        <f t="shared" ca="1" si="42"/>
        <v>0</v>
      </c>
      <c r="BV133" s="1527">
        <f t="shared" ca="1" si="42"/>
        <v>0</v>
      </c>
      <c r="BW133" s="1527">
        <f t="shared" ca="1" si="42"/>
        <v>0</v>
      </c>
      <c r="BX133" s="1527">
        <f t="shared" ca="1" si="42"/>
        <v>0</v>
      </c>
      <c r="BY133" s="1527">
        <f t="shared" ca="1" si="42"/>
        <v>0</v>
      </c>
      <c r="BZ133" s="1527">
        <f t="shared" ca="1" si="42"/>
        <v>0</v>
      </c>
      <c r="CA133" s="1527">
        <f t="shared" ca="1" si="42"/>
        <v>0</v>
      </c>
      <c r="CB133" s="1527">
        <f t="shared" ca="1" si="42"/>
        <v>0</v>
      </c>
      <c r="CC133" s="1527">
        <f t="shared" ca="1" si="42"/>
        <v>0</v>
      </c>
      <c r="CD133" s="1527">
        <f t="shared" ca="1" si="42"/>
        <v>0</v>
      </c>
      <c r="CE133" s="1527">
        <f t="shared" ca="1" si="42"/>
        <v>0</v>
      </c>
      <c r="CF133" s="1527">
        <f t="shared" ca="1" si="42"/>
        <v>0</v>
      </c>
      <c r="CG133" s="1527">
        <f t="shared" ca="1" si="42"/>
        <v>0</v>
      </c>
      <c r="CH133" s="1527">
        <f t="shared" ca="1" si="42"/>
        <v>0</v>
      </c>
      <c r="CI133" s="1567">
        <f t="shared" ca="1" si="42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4"/>
        <v/>
      </c>
      <c r="B134" s="985" t="str">
        <f t="shared" ca="1" si="35"/>
        <v xml:space="preserve"> </v>
      </c>
      <c r="C134" s="1579">
        <f t="shared" ca="1" si="36"/>
        <v>0</v>
      </c>
      <c r="D134" s="1566">
        <f t="shared" ca="1" si="37"/>
        <v>0</v>
      </c>
      <c r="E134" s="1527">
        <f t="shared" ca="1" si="37"/>
        <v>0</v>
      </c>
      <c r="F134" s="1527">
        <f t="shared" ca="1" si="37"/>
        <v>0</v>
      </c>
      <c r="G134" s="1527">
        <f t="shared" ca="1" si="37"/>
        <v>0</v>
      </c>
      <c r="H134" s="1527">
        <f t="shared" ca="1" si="37"/>
        <v>0</v>
      </c>
      <c r="I134" s="1527">
        <f t="shared" ca="1" si="37"/>
        <v>0</v>
      </c>
      <c r="J134" s="1527">
        <f t="shared" ca="1" si="37"/>
        <v>0</v>
      </c>
      <c r="K134" s="1531">
        <f t="shared" ca="1" si="37"/>
        <v>0</v>
      </c>
      <c r="L134" s="1531">
        <f t="shared" ca="1" si="37"/>
        <v>0</v>
      </c>
      <c r="M134" s="1531">
        <f t="shared" ca="1" si="37"/>
        <v>0</v>
      </c>
      <c r="N134" s="1531">
        <f t="shared" ca="1" si="37"/>
        <v>0</v>
      </c>
      <c r="O134" s="1531">
        <f t="shared" ca="1" si="37"/>
        <v>0</v>
      </c>
      <c r="P134" s="1531">
        <f t="shared" ca="1" si="37"/>
        <v>0</v>
      </c>
      <c r="Q134" s="1531">
        <f t="shared" ca="1" si="37"/>
        <v>0</v>
      </c>
      <c r="R134" s="1531">
        <f t="shared" ca="1" si="37"/>
        <v>0</v>
      </c>
      <c r="S134" s="1531">
        <f t="shared" ca="1" si="37"/>
        <v>0</v>
      </c>
      <c r="T134" s="1531">
        <f t="shared" ca="1" si="38"/>
        <v>0</v>
      </c>
      <c r="U134" s="1531">
        <f t="shared" ca="1" si="38"/>
        <v>0</v>
      </c>
      <c r="V134" s="1531">
        <f t="shared" ca="1" si="38"/>
        <v>0</v>
      </c>
      <c r="W134" s="1531">
        <f t="shared" ca="1" si="38"/>
        <v>0</v>
      </c>
      <c r="X134" s="1531">
        <f t="shared" ca="1" si="38"/>
        <v>0</v>
      </c>
      <c r="Y134" s="1531">
        <f t="shared" ca="1" si="38"/>
        <v>0</v>
      </c>
      <c r="Z134" s="1565"/>
      <c r="AA134" s="1526">
        <f t="shared" ca="1" si="39"/>
        <v>0</v>
      </c>
      <c r="AB134" s="1527">
        <f t="shared" ca="1" si="39"/>
        <v>0</v>
      </c>
      <c r="AC134" s="1527">
        <f t="shared" ca="1" si="39"/>
        <v>0</v>
      </c>
      <c r="AD134" s="1527">
        <f t="shared" ca="1" si="39"/>
        <v>0</v>
      </c>
      <c r="AE134" s="1527">
        <f t="shared" ca="1" si="39"/>
        <v>0</v>
      </c>
      <c r="AF134" s="1527">
        <f t="shared" ca="1" si="39"/>
        <v>0</v>
      </c>
      <c r="AG134" s="1527">
        <f t="shared" ca="1" si="39"/>
        <v>0</v>
      </c>
      <c r="AH134" s="1527">
        <f t="shared" ca="1" si="39"/>
        <v>0</v>
      </c>
      <c r="AI134" s="1527">
        <f t="shared" ca="1" si="39"/>
        <v>0</v>
      </c>
      <c r="AJ134" s="1527">
        <f t="shared" ca="1" si="39"/>
        <v>0</v>
      </c>
      <c r="AK134" s="1527">
        <f t="shared" ca="1" si="39"/>
        <v>0</v>
      </c>
      <c r="AL134" s="1527">
        <f t="shared" ca="1" si="39"/>
        <v>0</v>
      </c>
      <c r="AM134" s="1527">
        <f t="shared" ca="1" si="39"/>
        <v>0</v>
      </c>
      <c r="AN134" s="1486"/>
      <c r="AO134" s="1566">
        <f t="shared" ref="AO134:CI137" ca="1" si="43">IF(ISNUMBER($B134),$B134*AO52,0)</f>
        <v>0</v>
      </c>
      <c r="AP134" s="1531">
        <f t="shared" ca="1" si="41"/>
        <v>0</v>
      </c>
      <c r="AQ134" s="1527">
        <f t="shared" ca="1" si="43"/>
        <v>0</v>
      </c>
      <c r="AR134" s="1527">
        <f t="shared" ca="1" si="43"/>
        <v>0</v>
      </c>
      <c r="AS134" s="1527">
        <f t="shared" ca="1" si="43"/>
        <v>0</v>
      </c>
      <c r="AT134" s="1527">
        <f t="shared" ca="1" si="43"/>
        <v>0</v>
      </c>
      <c r="AU134" s="1527">
        <f t="shared" ca="1" si="43"/>
        <v>0</v>
      </c>
      <c r="AV134" s="1527">
        <f t="shared" ca="1" si="43"/>
        <v>0</v>
      </c>
      <c r="AW134" s="1527">
        <f t="shared" ca="1" si="43"/>
        <v>0</v>
      </c>
      <c r="AX134" s="1527">
        <f t="shared" ca="1" si="43"/>
        <v>0</v>
      </c>
      <c r="AY134" s="1527">
        <f t="shared" ca="1" si="43"/>
        <v>0</v>
      </c>
      <c r="AZ134" s="1527">
        <f t="shared" ca="1" si="43"/>
        <v>0</v>
      </c>
      <c r="BA134" s="1527">
        <f t="shared" ca="1" si="43"/>
        <v>0</v>
      </c>
      <c r="BB134" s="1527">
        <f t="shared" ca="1" si="43"/>
        <v>0</v>
      </c>
      <c r="BC134" s="1527">
        <f t="shared" ca="1" si="43"/>
        <v>0</v>
      </c>
      <c r="BD134" s="1527">
        <f t="shared" ca="1" si="43"/>
        <v>0</v>
      </c>
      <c r="BE134" s="1527">
        <f t="shared" ca="1" si="43"/>
        <v>0</v>
      </c>
      <c r="BF134" s="1527">
        <f t="shared" ca="1" si="43"/>
        <v>0</v>
      </c>
      <c r="BG134" s="1527">
        <f t="shared" ca="1" si="43"/>
        <v>0</v>
      </c>
      <c r="BH134" s="1527">
        <f t="shared" ca="1" si="43"/>
        <v>0</v>
      </c>
      <c r="BI134" s="1527">
        <f t="shared" ca="1" si="43"/>
        <v>0</v>
      </c>
      <c r="BJ134" s="1527">
        <f t="shared" ca="1" si="43"/>
        <v>0</v>
      </c>
      <c r="BK134" s="1527">
        <f t="shared" ca="1" si="43"/>
        <v>0</v>
      </c>
      <c r="BL134" s="1527">
        <f t="shared" ca="1" si="43"/>
        <v>0</v>
      </c>
      <c r="BM134" s="1527">
        <f t="shared" ca="1" si="43"/>
        <v>0</v>
      </c>
      <c r="BN134" s="1527">
        <f t="shared" ca="1" si="43"/>
        <v>0</v>
      </c>
      <c r="BO134" s="1527">
        <f t="shared" ca="1" si="43"/>
        <v>0</v>
      </c>
      <c r="BP134" s="1527">
        <f t="shared" ca="1" si="43"/>
        <v>0</v>
      </c>
      <c r="BQ134" s="1527">
        <f t="shared" ca="1" si="43"/>
        <v>0</v>
      </c>
      <c r="BR134" s="1527">
        <f t="shared" ca="1" si="43"/>
        <v>0</v>
      </c>
      <c r="BS134" s="1527">
        <f t="shared" ca="1" si="43"/>
        <v>0</v>
      </c>
      <c r="BT134" s="1527">
        <f t="shared" ca="1" si="43"/>
        <v>0</v>
      </c>
      <c r="BU134" s="1527">
        <f t="shared" ca="1" si="43"/>
        <v>0</v>
      </c>
      <c r="BV134" s="1527">
        <f t="shared" ca="1" si="43"/>
        <v>0</v>
      </c>
      <c r="BW134" s="1527">
        <f t="shared" ca="1" si="43"/>
        <v>0</v>
      </c>
      <c r="BX134" s="1527">
        <f t="shared" ca="1" si="43"/>
        <v>0</v>
      </c>
      <c r="BY134" s="1527">
        <f t="shared" ca="1" si="43"/>
        <v>0</v>
      </c>
      <c r="BZ134" s="1527">
        <f t="shared" ca="1" si="43"/>
        <v>0</v>
      </c>
      <c r="CA134" s="1527">
        <f t="shared" ca="1" si="43"/>
        <v>0</v>
      </c>
      <c r="CB134" s="1527">
        <f t="shared" ca="1" si="43"/>
        <v>0</v>
      </c>
      <c r="CC134" s="1527">
        <f t="shared" ca="1" si="43"/>
        <v>0</v>
      </c>
      <c r="CD134" s="1527">
        <f t="shared" ca="1" si="43"/>
        <v>0</v>
      </c>
      <c r="CE134" s="1527">
        <f t="shared" ca="1" si="43"/>
        <v>0</v>
      </c>
      <c r="CF134" s="1527">
        <f t="shared" ca="1" si="43"/>
        <v>0</v>
      </c>
      <c r="CG134" s="1527">
        <f t="shared" ca="1" si="43"/>
        <v>0</v>
      </c>
      <c r="CH134" s="1527">
        <f t="shared" ca="1" si="43"/>
        <v>0</v>
      </c>
      <c r="CI134" s="1567">
        <f t="shared" ca="1" si="43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4"/>
        <v/>
      </c>
      <c r="B135" s="985" t="str">
        <f t="shared" ca="1" si="35"/>
        <v xml:space="preserve"> </v>
      </c>
      <c r="C135" s="1579">
        <f t="shared" ca="1" si="36"/>
        <v>0</v>
      </c>
      <c r="D135" s="1566">
        <f t="shared" ca="1" si="37"/>
        <v>0</v>
      </c>
      <c r="E135" s="1527">
        <f t="shared" ca="1" si="37"/>
        <v>0</v>
      </c>
      <c r="F135" s="1527">
        <f t="shared" ca="1" si="37"/>
        <v>0</v>
      </c>
      <c r="G135" s="1527">
        <f t="shared" ca="1" si="37"/>
        <v>0</v>
      </c>
      <c r="H135" s="1527">
        <f t="shared" ca="1" si="37"/>
        <v>0</v>
      </c>
      <c r="I135" s="1527">
        <f t="shared" ca="1" si="37"/>
        <v>0</v>
      </c>
      <c r="J135" s="1527">
        <f t="shared" ca="1" si="37"/>
        <v>0</v>
      </c>
      <c r="K135" s="1531">
        <f t="shared" ca="1" si="37"/>
        <v>0</v>
      </c>
      <c r="L135" s="1531">
        <f t="shared" ca="1" si="37"/>
        <v>0</v>
      </c>
      <c r="M135" s="1531">
        <f t="shared" ca="1" si="37"/>
        <v>0</v>
      </c>
      <c r="N135" s="1531">
        <f t="shared" ca="1" si="37"/>
        <v>0</v>
      </c>
      <c r="O135" s="1531">
        <f t="shared" ca="1" si="37"/>
        <v>0</v>
      </c>
      <c r="P135" s="1531">
        <f t="shared" ca="1" si="37"/>
        <v>0</v>
      </c>
      <c r="Q135" s="1531">
        <f t="shared" ca="1" si="37"/>
        <v>0</v>
      </c>
      <c r="R135" s="1531">
        <f t="shared" ca="1" si="37"/>
        <v>0</v>
      </c>
      <c r="S135" s="1531">
        <f t="shared" ca="1" si="37"/>
        <v>0</v>
      </c>
      <c r="T135" s="1531">
        <f t="shared" ca="1" si="38"/>
        <v>0</v>
      </c>
      <c r="U135" s="1531">
        <f t="shared" ca="1" si="38"/>
        <v>0</v>
      </c>
      <c r="V135" s="1531">
        <f t="shared" ca="1" si="38"/>
        <v>0</v>
      </c>
      <c r="W135" s="1531">
        <f t="shared" ca="1" si="38"/>
        <v>0</v>
      </c>
      <c r="X135" s="1531">
        <f t="shared" ca="1" si="38"/>
        <v>0</v>
      </c>
      <c r="Y135" s="1531">
        <f t="shared" ca="1" si="38"/>
        <v>0</v>
      </c>
      <c r="Z135" s="1565"/>
      <c r="AA135" s="1526">
        <f t="shared" ca="1" si="39"/>
        <v>0</v>
      </c>
      <c r="AB135" s="1527">
        <f t="shared" ca="1" si="39"/>
        <v>0</v>
      </c>
      <c r="AC135" s="1527">
        <f t="shared" ca="1" si="39"/>
        <v>0</v>
      </c>
      <c r="AD135" s="1527">
        <f t="shared" ca="1" si="39"/>
        <v>0</v>
      </c>
      <c r="AE135" s="1527">
        <f t="shared" ca="1" si="39"/>
        <v>0</v>
      </c>
      <c r="AF135" s="1527">
        <f t="shared" ca="1" si="39"/>
        <v>0</v>
      </c>
      <c r="AG135" s="1527">
        <f t="shared" ca="1" si="39"/>
        <v>0</v>
      </c>
      <c r="AH135" s="1527">
        <f t="shared" ca="1" si="39"/>
        <v>0</v>
      </c>
      <c r="AI135" s="1527">
        <f t="shared" ca="1" si="39"/>
        <v>0</v>
      </c>
      <c r="AJ135" s="1527">
        <f t="shared" ca="1" si="39"/>
        <v>0</v>
      </c>
      <c r="AK135" s="1527">
        <f t="shared" ca="1" si="39"/>
        <v>0</v>
      </c>
      <c r="AL135" s="1527">
        <f t="shared" ca="1" si="39"/>
        <v>0</v>
      </c>
      <c r="AM135" s="1527">
        <f t="shared" ca="1" si="39"/>
        <v>0</v>
      </c>
      <c r="AN135" s="1486"/>
      <c r="AO135" s="1566">
        <f t="shared" ca="1" si="43"/>
        <v>0</v>
      </c>
      <c r="AP135" s="1531">
        <f t="shared" ca="1" si="41"/>
        <v>0</v>
      </c>
      <c r="AQ135" s="1527">
        <f t="shared" ca="1" si="43"/>
        <v>0</v>
      </c>
      <c r="AR135" s="1527">
        <f t="shared" ca="1" si="43"/>
        <v>0</v>
      </c>
      <c r="AS135" s="1527">
        <f t="shared" ca="1" si="43"/>
        <v>0</v>
      </c>
      <c r="AT135" s="1527">
        <f t="shared" ca="1" si="43"/>
        <v>0</v>
      </c>
      <c r="AU135" s="1527">
        <f t="shared" ca="1" si="43"/>
        <v>0</v>
      </c>
      <c r="AV135" s="1527">
        <f t="shared" ca="1" si="43"/>
        <v>0</v>
      </c>
      <c r="AW135" s="1527">
        <f t="shared" ca="1" si="43"/>
        <v>0</v>
      </c>
      <c r="AX135" s="1527">
        <f t="shared" ca="1" si="43"/>
        <v>0</v>
      </c>
      <c r="AY135" s="1527">
        <f t="shared" ca="1" si="43"/>
        <v>0</v>
      </c>
      <c r="AZ135" s="1527">
        <f t="shared" ca="1" si="43"/>
        <v>0</v>
      </c>
      <c r="BA135" s="1527">
        <f t="shared" ca="1" si="43"/>
        <v>0</v>
      </c>
      <c r="BB135" s="1527">
        <f t="shared" ca="1" si="43"/>
        <v>0</v>
      </c>
      <c r="BC135" s="1527">
        <f t="shared" ca="1" si="43"/>
        <v>0</v>
      </c>
      <c r="BD135" s="1527">
        <f t="shared" ca="1" si="43"/>
        <v>0</v>
      </c>
      <c r="BE135" s="1527">
        <f t="shared" ca="1" si="43"/>
        <v>0</v>
      </c>
      <c r="BF135" s="1527">
        <f t="shared" ca="1" si="43"/>
        <v>0</v>
      </c>
      <c r="BG135" s="1527">
        <f t="shared" ca="1" si="43"/>
        <v>0</v>
      </c>
      <c r="BH135" s="1527">
        <f t="shared" ca="1" si="43"/>
        <v>0</v>
      </c>
      <c r="BI135" s="1527">
        <f t="shared" ca="1" si="43"/>
        <v>0</v>
      </c>
      <c r="BJ135" s="1527">
        <f t="shared" ca="1" si="43"/>
        <v>0</v>
      </c>
      <c r="BK135" s="1527">
        <f t="shared" ca="1" si="43"/>
        <v>0</v>
      </c>
      <c r="BL135" s="1527">
        <f t="shared" ca="1" si="43"/>
        <v>0</v>
      </c>
      <c r="BM135" s="1527">
        <f t="shared" ca="1" si="43"/>
        <v>0</v>
      </c>
      <c r="BN135" s="1527">
        <f t="shared" ca="1" si="43"/>
        <v>0</v>
      </c>
      <c r="BO135" s="1527">
        <f t="shared" ca="1" si="43"/>
        <v>0</v>
      </c>
      <c r="BP135" s="1527">
        <f t="shared" ca="1" si="43"/>
        <v>0</v>
      </c>
      <c r="BQ135" s="1527">
        <f t="shared" ca="1" si="43"/>
        <v>0</v>
      </c>
      <c r="BR135" s="1527">
        <f t="shared" ca="1" si="43"/>
        <v>0</v>
      </c>
      <c r="BS135" s="1527">
        <f t="shared" ca="1" si="43"/>
        <v>0</v>
      </c>
      <c r="BT135" s="1527">
        <f t="shared" ca="1" si="43"/>
        <v>0</v>
      </c>
      <c r="BU135" s="1527">
        <f t="shared" ca="1" si="43"/>
        <v>0</v>
      </c>
      <c r="BV135" s="1527">
        <f t="shared" ca="1" si="43"/>
        <v>0</v>
      </c>
      <c r="BW135" s="1527">
        <f t="shared" ca="1" si="43"/>
        <v>0</v>
      </c>
      <c r="BX135" s="1527">
        <f t="shared" ca="1" si="43"/>
        <v>0</v>
      </c>
      <c r="BY135" s="1527">
        <f t="shared" ca="1" si="43"/>
        <v>0</v>
      </c>
      <c r="BZ135" s="1527">
        <f t="shared" ca="1" si="43"/>
        <v>0</v>
      </c>
      <c r="CA135" s="1527">
        <f t="shared" ca="1" si="43"/>
        <v>0</v>
      </c>
      <c r="CB135" s="1527">
        <f t="shared" ca="1" si="43"/>
        <v>0</v>
      </c>
      <c r="CC135" s="1527">
        <f t="shared" ca="1" si="43"/>
        <v>0</v>
      </c>
      <c r="CD135" s="1527">
        <f t="shared" ca="1" si="43"/>
        <v>0</v>
      </c>
      <c r="CE135" s="1527">
        <f t="shared" ca="1" si="43"/>
        <v>0</v>
      </c>
      <c r="CF135" s="1527">
        <f t="shared" ca="1" si="43"/>
        <v>0</v>
      </c>
      <c r="CG135" s="1527">
        <f t="shared" ca="1" si="43"/>
        <v>0</v>
      </c>
      <c r="CH135" s="1527">
        <f t="shared" ca="1" si="43"/>
        <v>0</v>
      </c>
      <c r="CI135" s="1567">
        <f t="shared" ca="1" si="43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4"/>
        <v/>
      </c>
      <c r="B136" s="985" t="str">
        <f t="shared" ca="1" si="35"/>
        <v xml:space="preserve"> </v>
      </c>
      <c r="C136" s="1579">
        <f t="shared" ca="1" si="36"/>
        <v>0</v>
      </c>
      <c r="D136" s="1566">
        <f t="shared" ca="1" si="37"/>
        <v>0</v>
      </c>
      <c r="E136" s="1527">
        <f t="shared" ca="1" si="37"/>
        <v>0</v>
      </c>
      <c r="F136" s="1527">
        <f t="shared" ca="1" si="37"/>
        <v>0</v>
      </c>
      <c r="G136" s="1527">
        <f t="shared" ca="1" si="37"/>
        <v>0</v>
      </c>
      <c r="H136" s="1527">
        <f t="shared" ca="1" si="37"/>
        <v>0</v>
      </c>
      <c r="I136" s="1527">
        <f t="shared" ca="1" si="37"/>
        <v>0</v>
      </c>
      <c r="J136" s="1527">
        <f t="shared" ca="1" si="37"/>
        <v>0</v>
      </c>
      <c r="K136" s="1531">
        <f t="shared" ca="1" si="37"/>
        <v>0</v>
      </c>
      <c r="L136" s="1531">
        <f t="shared" ca="1" si="37"/>
        <v>0</v>
      </c>
      <c r="M136" s="1531">
        <f t="shared" ca="1" si="37"/>
        <v>0</v>
      </c>
      <c r="N136" s="1531">
        <f t="shared" ca="1" si="37"/>
        <v>0</v>
      </c>
      <c r="O136" s="1531">
        <f t="shared" ca="1" si="37"/>
        <v>0</v>
      </c>
      <c r="P136" s="1531">
        <f t="shared" ca="1" si="37"/>
        <v>0</v>
      </c>
      <c r="Q136" s="1531">
        <f t="shared" ca="1" si="37"/>
        <v>0</v>
      </c>
      <c r="R136" s="1531">
        <f t="shared" ca="1" si="37"/>
        <v>0</v>
      </c>
      <c r="S136" s="1531">
        <f t="shared" ca="1" si="37"/>
        <v>0</v>
      </c>
      <c r="T136" s="1531">
        <f t="shared" ca="1" si="38"/>
        <v>0</v>
      </c>
      <c r="U136" s="1531">
        <f t="shared" ca="1" si="38"/>
        <v>0</v>
      </c>
      <c r="V136" s="1531">
        <f t="shared" ca="1" si="38"/>
        <v>0</v>
      </c>
      <c r="W136" s="1531">
        <f t="shared" ca="1" si="38"/>
        <v>0</v>
      </c>
      <c r="X136" s="1531">
        <f t="shared" ca="1" si="38"/>
        <v>0</v>
      </c>
      <c r="Y136" s="1531">
        <f t="shared" ca="1" si="38"/>
        <v>0</v>
      </c>
      <c r="Z136" s="1565"/>
      <c r="AA136" s="1526">
        <f t="shared" ca="1" si="39"/>
        <v>0</v>
      </c>
      <c r="AB136" s="1527">
        <f t="shared" ca="1" si="39"/>
        <v>0</v>
      </c>
      <c r="AC136" s="1527">
        <f t="shared" ca="1" si="39"/>
        <v>0</v>
      </c>
      <c r="AD136" s="1527">
        <f t="shared" ca="1" si="39"/>
        <v>0</v>
      </c>
      <c r="AE136" s="1527">
        <f t="shared" ca="1" si="39"/>
        <v>0</v>
      </c>
      <c r="AF136" s="1527">
        <f t="shared" ca="1" si="39"/>
        <v>0</v>
      </c>
      <c r="AG136" s="1527">
        <f t="shared" ca="1" si="39"/>
        <v>0</v>
      </c>
      <c r="AH136" s="1527">
        <f t="shared" ca="1" si="39"/>
        <v>0</v>
      </c>
      <c r="AI136" s="1527">
        <f t="shared" ca="1" si="39"/>
        <v>0</v>
      </c>
      <c r="AJ136" s="1527">
        <f t="shared" ca="1" si="39"/>
        <v>0</v>
      </c>
      <c r="AK136" s="1527">
        <f t="shared" ca="1" si="39"/>
        <v>0</v>
      </c>
      <c r="AL136" s="1527">
        <f t="shared" ca="1" si="39"/>
        <v>0</v>
      </c>
      <c r="AM136" s="1527">
        <f t="shared" ca="1" si="39"/>
        <v>0</v>
      </c>
      <c r="AN136" s="1486"/>
      <c r="AO136" s="1566">
        <f t="shared" ca="1" si="43"/>
        <v>0</v>
      </c>
      <c r="AP136" s="1531">
        <f t="shared" ca="1" si="41"/>
        <v>0</v>
      </c>
      <c r="AQ136" s="1527">
        <f t="shared" ca="1" si="43"/>
        <v>0</v>
      </c>
      <c r="AR136" s="1527">
        <f t="shared" ca="1" si="43"/>
        <v>0</v>
      </c>
      <c r="AS136" s="1527">
        <f t="shared" ca="1" si="43"/>
        <v>0</v>
      </c>
      <c r="AT136" s="1527">
        <f t="shared" ca="1" si="43"/>
        <v>0</v>
      </c>
      <c r="AU136" s="1527">
        <f t="shared" ca="1" si="43"/>
        <v>0</v>
      </c>
      <c r="AV136" s="1527">
        <f t="shared" ca="1" si="43"/>
        <v>0</v>
      </c>
      <c r="AW136" s="1527">
        <f t="shared" ca="1" si="43"/>
        <v>0</v>
      </c>
      <c r="AX136" s="1527">
        <f t="shared" ca="1" si="43"/>
        <v>0</v>
      </c>
      <c r="AY136" s="1527">
        <f t="shared" ca="1" si="43"/>
        <v>0</v>
      </c>
      <c r="AZ136" s="1527">
        <f t="shared" ca="1" si="43"/>
        <v>0</v>
      </c>
      <c r="BA136" s="1527">
        <f t="shared" ca="1" si="43"/>
        <v>0</v>
      </c>
      <c r="BB136" s="1527">
        <f t="shared" ca="1" si="43"/>
        <v>0</v>
      </c>
      <c r="BC136" s="1527">
        <f t="shared" ca="1" si="43"/>
        <v>0</v>
      </c>
      <c r="BD136" s="1527">
        <f t="shared" ca="1" si="43"/>
        <v>0</v>
      </c>
      <c r="BE136" s="1527">
        <f t="shared" ca="1" si="43"/>
        <v>0</v>
      </c>
      <c r="BF136" s="1527">
        <f t="shared" ca="1" si="43"/>
        <v>0</v>
      </c>
      <c r="BG136" s="1527">
        <f t="shared" ca="1" si="43"/>
        <v>0</v>
      </c>
      <c r="BH136" s="1527">
        <f t="shared" ca="1" si="43"/>
        <v>0</v>
      </c>
      <c r="BI136" s="1527">
        <f t="shared" ca="1" si="43"/>
        <v>0</v>
      </c>
      <c r="BJ136" s="1527">
        <f t="shared" ca="1" si="43"/>
        <v>0</v>
      </c>
      <c r="BK136" s="1527">
        <f t="shared" ca="1" si="43"/>
        <v>0</v>
      </c>
      <c r="BL136" s="1527">
        <f t="shared" ca="1" si="43"/>
        <v>0</v>
      </c>
      <c r="BM136" s="1527">
        <f t="shared" ca="1" si="43"/>
        <v>0</v>
      </c>
      <c r="BN136" s="1527">
        <f t="shared" ca="1" si="43"/>
        <v>0</v>
      </c>
      <c r="BO136" s="1527">
        <f t="shared" ca="1" si="43"/>
        <v>0</v>
      </c>
      <c r="BP136" s="1527">
        <f t="shared" ca="1" si="43"/>
        <v>0</v>
      </c>
      <c r="BQ136" s="1527">
        <f t="shared" ca="1" si="43"/>
        <v>0</v>
      </c>
      <c r="BR136" s="1527">
        <f t="shared" ca="1" si="43"/>
        <v>0</v>
      </c>
      <c r="BS136" s="1527">
        <f t="shared" ca="1" si="43"/>
        <v>0</v>
      </c>
      <c r="BT136" s="1527">
        <f t="shared" ca="1" si="43"/>
        <v>0</v>
      </c>
      <c r="BU136" s="1527">
        <f t="shared" ca="1" si="43"/>
        <v>0</v>
      </c>
      <c r="BV136" s="1527">
        <f t="shared" ca="1" si="43"/>
        <v>0</v>
      </c>
      <c r="BW136" s="1527">
        <f t="shared" ca="1" si="43"/>
        <v>0</v>
      </c>
      <c r="BX136" s="1527">
        <f t="shared" ca="1" si="43"/>
        <v>0</v>
      </c>
      <c r="BY136" s="1527">
        <f t="shared" ca="1" si="43"/>
        <v>0</v>
      </c>
      <c r="BZ136" s="1527">
        <f t="shared" ca="1" si="43"/>
        <v>0</v>
      </c>
      <c r="CA136" s="1527">
        <f t="shared" ca="1" si="43"/>
        <v>0</v>
      </c>
      <c r="CB136" s="1527">
        <f t="shared" ca="1" si="43"/>
        <v>0</v>
      </c>
      <c r="CC136" s="1527">
        <f t="shared" ca="1" si="43"/>
        <v>0</v>
      </c>
      <c r="CD136" s="1527">
        <f t="shared" ca="1" si="43"/>
        <v>0</v>
      </c>
      <c r="CE136" s="1527">
        <f t="shared" ca="1" si="43"/>
        <v>0</v>
      </c>
      <c r="CF136" s="1527">
        <f t="shared" ca="1" si="43"/>
        <v>0</v>
      </c>
      <c r="CG136" s="1527">
        <f t="shared" ca="1" si="43"/>
        <v>0</v>
      </c>
      <c r="CH136" s="1527">
        <f t="shared" ca="1" si="43"/>
        <v>0</v>
      </c>
      <c r="CI136" s="1567">
        <f t="shared" ca="1" si="43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4"/>
        <v/>
      </c>
      <c r="B137" s="987" t="str">
        <f t="shared" ca="1" si="35"/>
        <v xml:space="preserve"> </v>
      </c>
      <c r="C137" s="1580">
        <f t="shared" ca="1" si="36"/>
        <v>0</v>
      </c>
      <c r="D137" s="1562">
        <f t="shared" ca="1" si="37"/>
        <v>0</v>
      </c>
      <c r="E137" s="1522">
        <f t="shared" ca="1" si="37"/>
        <v>0</v>
      </c>
      <c r="F137" s="1522">
        <f t="shared" ca="1" si="37"/>
        <v>0</v>
      </c>
      <c r="G137" s="1522">
        <f t="shared" ca="1" si="37"/>
        <v>0</v>
      </c>
      <c r="H137" s="1522">
        <f t="shared" ca="1" si="37"/>
        <v>0</v>
      </c>
      <c r="I137" s="1522">
        <f t="shared" ca="1" si="37"/>
        <v>0</v>
      </c>
      <c r="J137" s="1522">
        <f t="shared" ca="1" si="37"/>
        <v>0</v>
      </c>
      <c r="K137" s="1568">
        <f t="shared" ca="1" si="37"/>
        <v>0</v>
      </c>
      <c r="L137" s="1568">
        <f t="shared" ca="1" si="37"/>
        <v>0</v>
      </c>
      <c r="M137" s="1568">
        <f t="shared" ca="1" si="37"/>
        <v>0</v>
      </c>
      <c r="N137" s="1568">
        <f t="shared" ca="1" si="37"/>
        <v>0</v>
      </c>
      <c r="O137" s="1568">
        <f t="shared" ca="1" si="37"/>
        <v>0</v>
      </c>
      <c r="P137" s="1568">
        <f t="shared" ca="1" si="37"/>
        <v>0</v>
      </c>
      <c r="Q137" s="1568">
        <f t="shared" ca="1" si="37"/>
        <v>0</v>
      </c>
      <c r="R137" s="1568">
        <f t="shared" ca="1" si="37"/>
        <v>0</v>
      </c>
      <c r="S137" s="1568">
        <f t="shared" ca="1" si="37"/>
        <v>0</v>
      </c>
      <c r="T137" s="1568">
        <f t="shared" ca="1" si="38"/>
        <v>0</v>
      </c>
      <c r="U137" s="1568">
        <f t="shared" ca="1" si="38"/>
        <v>0</v>
      </c>
      <c r="V137" s="1568">
        <f t="shared" ca="1" si="38"/>
        <v>0</v>
      </c>
      <c r="W137" s="1568">
        <f t="shared" ca="1" si="38"/>
        <v>0</v>
      </c>
      <c r="X137" s="1568">
        <f t="shared" ca="1" si="38"/>
        <v>0</v>
      </c>
      <c r="Y137" s="1568">
        <f t="shared" ca="1" si="38"/>
        <v>0</v>
      </c>
      <c r="Z137" s="1565"/>
      <c r="AA137" s="1962">
        <f t="shared" ca="1" si="39"/>
        <v>0</v>
      </c>
      <c r="AB137" s="1522">
        <f t="shared" ca="1" si="39"/>
        <v>0</v>
      </c>
      <c r="AC137" s="1522">
        <f t="shared" ca="1" si="39"/>
        <v>0</v>
      </c>
      <c r="AD137" s="1522">
        <f t="shared" ca="1" si="39"/>
        <v>0</v>
      </c>
      <c r="AE137" s="1522">
        <f t="shared" ca="1" si="39"/>
        <v>0</v>
      </c>
      <c r="AF137" s="1522">
        <f t="shared" ca="1" si="39"/>
        <v>0</v>
      </c>
      <c r="AG137" s="1522">
        <f t="shared" ca="1" si="39"/>
        <v>0</v>
      </c>
      <c r="AH137" s="1522">
        <f t="shared" ca="1" si="39"/>
        <v>0</v>
      </c>
      <c r="AI137" s="1522">
        <f t="shared" ca="1" si="39"/>
        <v>0</v>
      </c>
      <c r="AJ137" s="1522">
        <f t="shared" ca="1" si="39"/>
        <v>0</v>
      </c>
      <c r="AK137" s="1522">
        <f t="shared" ca="1" si="39"/>
        <v>0</v>
      </c>
      <c r="AL137" s="1522">
        <f t="shared" ca="1" si="39"/>
        <v>0</v>
      </c>
      <c r="AM137" s="1522">
        <f t="shared" ca="1" si="39"/>
        <v>0</v>
      </c>
      <c r="AN137" s="1486"/>
      <c r="AO137" s="1562">
        <f t="shared" ca="1" si="43"/>
        <v>0</v>
      </c>
      <c r="AP137" s="1568">
        <f t="shared" ca="1" si="41"/>
        <v>0</v>
      </c>
      <c r="AQ137" s="1522">
        <f t="shared" ca="1" si="43"/>
        <v>0</v>
      </c>
      <c r="AR137" s="1522">
        <f t="shared" ca="1" si="43"/>
        <v>0</v>
      </c>
      <c r="AS137" s="1522">
        <f t="shared" ca="1" si="43"/>
        <v>0</v>
      </c>
      <c r="AT137" s="1522">
        <f t="shared" ca="1" si="43"/>
        <v>0</v>
      </c>
      <c r="AU137" s="1522">
        <f t="shared" ca="1" si="43"/>
        <v>0</v>
      </c>
      <c r="AV137" s="1522">
        <f t="shared" ca="1" si="43"/>
        <v>0</v>
      </c>
      <c r="AW137" s="1522">
        <f t="shared" ca="1" si="43"/>
        <v>0</v>
      </c>
      <c r="AX137" s="1522">
        <f t="shared" ca="1" si="43"/>
        <v>0</v>
      </c>
      <c r="AY137" s="1522">
        <f t="shared" ca="1" si="43"/>
        <v>0</v>
      </c>
      <c r="AZ137" s="1522">
        <f t="shared" ca="1" si="43"/>
        <v>0</v>
      </c>
      <c r="BA137" s="1522">
        <f t="shared" ca="1" si="43"/>
        <v>0</v>
      </c>
      <c r="BB137" s="1522">
        <f t="shared" ca="1" si="43"/>
        <v>0</v>
      </c>
      <c r="BC137" s="1522">
        <f t="shared" ca="1" si="43"/>
        <v>0</v>
      </c>
      <c r="BD137" s="1522">
        <f t="shared" ca="1" si="43"/>
        <v>0</v>
      </c>
      <c r="BE137" s="1522">
        <f t="shared" ca="1" si="43"/>
        <v>0</v>
      </c>
      <c r="BF137" s="1522">
        <f t="shared" ca="1" si="43"/>
        <v>0</v>
      </c>
      <c r="BG137" s="1522">
        <f t="shared" ca="1" si="43"/>
        <v>0</v>
      </c>
      <c r="BH137" s="1522">
        <f t="shared" ca="1" si="43"/>
        <v>0</v>
      </c>
      <c r="BI137" s="1522">
        <f t="shared" ca="1" si="43"/>
        <v>0</v>
      </c>
      <c r="BJ137" s="1522">
        <f t="shared" ca="1" si="43"/>
        <v>0</v>
      </c>
      <c r="BK137" s="1522">
        <f t="shared" ca="1" si="43"/>
        <v>0</v>
      </c>
      <c r="BL137" s="1522">
        <f t="shared" ca="1" si="43"/>
        <v>0</v>
      </c>
      <c r="BM137" s="1522">
        <f t="shared" ca="1" si="43"/>
        <v>0</v>
      </c>
      <c r="BN137" s="1522">
        <f t="shared" ca="1" si="43"/>
        <v>0</v>
      </c>
      <c r="BO137" s="1522">
        <f t="shared" ca="1" si="43"/>
        <v>0</v>
      </c>
      <c r="BP137" s="1522">
        <f t="shared" ca="1" si="43"/>
        <v>0</v>
      </c>
      <c r="BQ137" s="1522">
        <f t="shared" ca="1" si="43"/>
        <v>0</v>
      </c>
      <c r="BR137" s="1522">
        <f t="shared" ca="1" si="43"/>
        <v>0</v>
      </c>
      <c r="BS137" s="1522">
        <f t="shared" ca="1" si="43"/>
        <v>0</v>
      </c>
      <c r="BT137" s="1522">
        <f t="shared" ca="1" si="43"/>
        <v>0</v>
      </c>
      <c r="BU137" s="1522">
        <f t="shared" ca="1" si="43"/>
        <v>0</v>
      </c>
      <c r="BV137" s="1522">
        <f t="shared" ca="1" si="43"/>
        <v>0</v>
      </c>
      <c r="BW137" s="1522">
        <f t="shared" ca="1" si="43"/>
        <v>0</v>
      </c>
      <c r="BX137" s="1522">
        <f t="shared" ca="1" si="43"/>
        <v>0</v>
      </c>
      <c r="BY137" s="1522">
        <f t="shared" ca="1" si="43"/>
        <v>0</v>
      </c>
      <c r="BZ137" s="1522">
        <f t="shared" ca="1" si="43"/>
        <v>0</v>
      </c>
      <c r="CA137" s="1522">
        <f t="shared" ca="1" si="43"/>
        <v>0</v>
      </c>
      <c r="CB137" s="1522">
        <f t="shared" ca="1" si="43"/>
        <v>0</v>
      </c>
      <c r="CC137" s="1522">
        <f t="shared" ca="1" si="43"/>
        <v>0</v>
      </c>
      <c r="CD137" s="1522">
        <f t="shared" ca="1" si="43"/>
        <v>0</v>
      </c>
      <c r="CE137" s="1522">
        <f t="shared" ca="1" si="43"/>
        <v>0</v>
      </c>
      <c r="CF137" s="1522">
        <f t="shared" ca="1" si="43"/>
        <v>0</v>
      </c>
      <c r="CG137" s="1522">
        <f t="shared" ca="1" si="43"/>
        <v>0</v>
      </c>
      <c r="CH137" s="1522">
        <f t="shared" ca="1" si="43"/>
        <v>0</v>
      </c>
      <c r="CI137" s="1523">
        <f t="shared" ca="1" si="43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4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5">IF(TRIM(A58)="","",A58)</f>
        <v>Biogas waterzuivering (Nm³)</v>
      </c>
      <c r="B140" s="989">
        <f t="shared" ref="B140:B149" ca="1" si="46">IF(TRIM(A140)=""," ",INDIRECT("c"&amp;TEXT(246+MATCH((A140),$A$247:$A$484,0),0)))</f>
        <v>2.844E-2</v>
      </c>
      <c r="C140" s="1592">
        <f t="shared" ref="C140:C151" ca="1" si="47">SUM(D140:CI140)</f>
        <v>1706.4</v>
      </c>
      <c r="D140" s="1559">
        <f t="shared" ref="D140:S151" ca="1" si="48">IF(ISNUMBER($B140),$B140*D58,0)</f>
        <v>0</v>
      </c>
      <c r="E140" s="1560">
        <f t="shared" ca="1" si="48"/>
        <v>0</v>
      </c>
      <c r="F140" s="1560">
        <f t="shared" ca="1" si="48"/>
        <v>1422</v>
      </c>
      <c r="G140" s="1560">
        <f t="shared" ca="1" si="48"/>
        <v>0</v>
      </c>
      <c r="H140" s="1560">
        <f t="shared" ca="1" si="48"/>
        <v>0</v>
      </c>
      <c r="I140" s="1560">
        <f t="shared" ca="1" si="48"/>
        <v>0</v>
      </c>
      <c r="J140" s="1560">
        <f t="shared" ca="1" si="48"/>
        <v>0</v>
      </c>
      <c r="K140" s="1564">
        <f t="shared" ca="1" si="48"/>
        <v>0</v>
      </c>
      <c r="L140" s="1564">
        <f t="shared" ca="1" si="48"/>
        <v>0</v>
      </c>
      <c r="M140" s="1564">
        <f t="shared" ca="1" si="48"/>
        <v>0</v>
      </c>
      <c r="N140" s="1564">
        <f t="shared" ca="1" si="48"/>
        <v>284.39999999999998</v>
      </c>
      <c r="O140" s="1564">
        <f t="shared" ca="1" si="48"/>
        <v>0</v>
      </c>
      <c r="P140" s="1564">
        <f t="shared" ca="1" si="48"/>
        <v>0</v>
      </c>
      <c r="Q140" s="1564">
        <f t="shared" ca="1" si="48"/>
        <v>0</v>
      </c>
      <c r="R140" s="1564">
        <f t="shared" ca="1" si="48"/>
        <v>0</v>
      </c>
      <c r="S140" s="1564">
        <f t="shared" ca="1" si="48"/>
        <v>0</v>
      </c>
      <c r="T140" s="1564">
        <f t="shared" ref="T140:Y149" ca="1" si="49">IF(ISNUMBER($B140),$B140*T58,0)</f>
        <v>0</v>
      </c>
      <c r="U140" s="1564">
        <f t="shared" ca="1" si="49"/>
        <v>0</v>
      </c>
      <c r="V140" s="1564">
        <f t="shared" ca="1" si="49"/>
        <v>0</v>
      </c>
      <c r="W140" s="1564">
        <f t="shared" ca="1" si="49"/>
        <v>0</v>
      </c>
      <c r="X140" s="1564">
        <f t="shared" ca="1" si="49"/>
        <v>0</v>
      </c>
      <c r="Y140" s="1564">
        <f t="shared" ca="1" si="49"/>
        <v>0</v>
      </c>
      <c r="Z140" s="1565"/>
      <c r="AA140" s="1961">
        <f t="shared" ref="AA140:AM151" ca="1" si="50">IF(ISNUMBER($B140),$B140*AA58,0)</f>
        <v>0</v>
      </c>
      <c r="AB140" s="1560">
        <f t="shared" ca="1" si="50"/>
        <v>0</v>
      </c>
      <c r="AC140" s="1560">
        <f t="shared" ca="1" si="50"/>
        <v>0</v>
      </c>
      <c r="AD140" s="1560">
        <f t="shared" ca="1" si="50"/>
        <v>0</v>
      </c>
      <c r="AE140" s="1560">
        <f t="shared" ca="1" si="50"/>
        <v>0</v>
      </c>
      <c r="AF140" s="1560">
        <f t="shared" ca="1" si="50"/>
        <v>0</v>
      </c>
      <c r="AG140" s="1560">
        <f t="shared" ca="1" si="50"/>
        <v>0</v>
      </c>
      <c r="AH140" s="1560">
        <f t="shared" ca="1" si="50"/>
        <v>0</v>
      </c>
      <c r="AI140" s="1560">
        <f t="shared" ca="1" si="50"/>
        <v>0</v>
      </c>
      <c r="AJ140" s="1560">
        <f t="shared" ca="1" si="50"/>
        <v>0</v>
      </c>
      <c r="AK140" s="1560">
        <f t="shared" ca="1" si="50"/>
        <v>0</v>
      </c>
      <c r="AL140" s="1560">
        <f t="shared" ca="1" si="50"/>
        <v>0</v>
      </c>
      <c r="AM140" s="1560">
        <f t="shared" ca="1" si="50"/>
        <v>0</v>
      </c>
      <c r="AN140" s="1486"/>
      <c r="AO140" s="1559">
        <f t="shared" ref="AO140:CI145" ca="1" si="51">IF(ISNUMBER($B140),$B140*AO58,0)</f>
        <v>0</v>
      </c>
      <c r="AP140" s="1564">
        <f t="shared" ref="AP140:AP151" ca="1" si="52">IF(ISNUMBER($B140),$B140*AP58,0)</f>
        <v>0</v>
      </c>
      <c r="AQ140" s="1560">
        <f t="shared" ca="1" si="51"/>
        <v>0</v>
      </c>
      <c r="AR140" s="1560">
        <f t="shared" ca="1" si="51"/>
        <v>0</v>
      </c>
      <c r="AS140" s="1560">
        <f t="shared" ca="1" si="51"/>
        <v>0</v>
      </c>
      <c r="AT140" s="1560">
        <f t="shared" ca="1" si="51"/>
        <v>0</v>
      </c>
      <c r="AU140" s="1560">
        <f t="shared" ca="1" si="51"/>
        <v>0</v>
      </c>
      <c r="AV140" s="1560">
        <f t="shared" ca="1" si="51"/>
        <v>0</v>
      </c>
      <c r="AW140" s="1560">
        <f t="shared" ca="1" si="51"/>
        <v>0</v>
      </c>
      <c r="AX140" s="1560">
        <f t="shared" ca="1" si="51"/>
        <v>0</v>
      </c>
      <c r="AY140" s="1560">
        <f t="shared" ca="1" si="51"/>
        <v>0</v>
      </c>
      <c r="AZ140" s="1560">
        <f t="shared" ca="1" si="51"/>
        <v>0</v>
      </c>
      <c r="BA140" s="1560">
        <f t="shared" ca="1" si="51"/>
        <v>0</v>
      </c>
      <c r="BB140" s="1560">
        <f t="shared" ca="1" si="51"/>
        <v>0</v>
      </c>
      <c r="BC140" s="1560">
        <f t="shared" ca="1" si="51"/>
        <v>0</v>
      </c>
      <c r="BD140" s="1560">
        <f t="shared" ca="1" si="51"/>
        <v>0</v>
      </c>
      <c r="BE140" s="1560">
        <f t="shared" ca="1" si="51"/>
        <v>0</v>
      </c>
      <c r="BF140" s="1560">
        <f t="shared" ca="1" si="51"/>
        <v>0</v>
      </c>
      <c r="BG140" s="1560">
        <f t="shared" ca="1" si="51"/>
        <v>0</v>
      </c>
      <c r="BH140" s="1560">
        <f t="shared" ca="1" si="51"/>
        <v>0</v>
      </c>
      <c r="BI140" s="1560">
        <f t="shared" ca="1" si="51"/>
        <v>0</v>
      </c>
      <c r="BJ140" s="1560">
        <f t="shared" ca="1" si="51"/>
        <v>0</v>
      </c>
      <c r="BK140" s="1560">
        <f t="shared" ca="1" si="51"/>
        <v>0</v>
      </c>
      <c r="BL140" s="1560">
        <f t="shared" ca="1" si="51"/>
        <v>0</v>
      </c>
      <c r="BM140" s="1560">
        <f t="shared" ca="1" si="51"/>
        <v>0</v>
      </c>
      <c r="BN140" s="1560">
        <f t="shared" ca="1" si="51"/>
        <v>0</v>
      </c>
      <c r="BO140" s="1560">
        <f t="shared" ca="1" si="51"/>
        <v>0</v>
      </c>
      <c r="BP140" s="1560">
        <f t="shared" ca="1" si="51"/>
        <v>0</v>
      </c>
      <c r="BQ140" s="1560">
        <f t="shared" ca="1" si="51"/>
        <v>0</v>
      </c>
      <c r="BR140" s="1560">
        <f t="shared" ca="1" si="51"/>
        <v>0</v>
      </c>
      <c r="BS140" s="1560">
        <f t="shared" ca="1" si="51"/>
        <v>0</v>
      </c>
      <c r="BT140" s="1560">
        <f t="shared" ca="1" si="51"/>
        <v>0</v>
      </c>
      <c r="BU140" s="1560">
        <f t="shared" ca="1" si="51"/>
        <v>0</v>
      </c>
      <c r="BV140" s="1560">
        <f t="shared" ca="1" si="51"/>
        <v>0</v>
      </c>
      <c r="BW140" s="1560">
        <f t="shared" ca="1" si="51"/>
        <v>0</v>
      </c>
      <c r="BX140" s="1560">
        <f t="shared" ca="1" si="51"/>
        <v>0</v>
      </c>
      <c r="BY140" s="1560">
        <f t="shared" ca="1" si="51"/>
        <v>0</v>
      </c>
      <c r="BZ140" s="1560">
        <f t="shared" ca="1" si="51"/>
        <v>0</v>
      </c>
      <c r="CA140" s="1560">
        <f t="shared" ca="1" si="51"/>
        <v>0</v>
      </c>
      <c r="CB140" s="1560">
        <f t="shared" ca="1" si="51"/>
        <v>0</v>
      </c>
      <c r="CC140" s="1560">
        <f t="shared" ca="1" si="51"/>
        <v>0</v>
      </c>
      <c r="CD140" s="1560">
        <f t="shared" ca="1" si="51"/>
        <v>0</v>
      </c>
      <c r="CE140" s="1560">
        <f t="shared" ca="1" si="51"/>
        <v>0</v>
      </c>
      <c r="CF140" s="1560">
        <f t="shared" ca="1" si="51"/>
        <v>0</v>
      </c>
      <c r="CG140" s="1560">
        <f t="shared" ca="1" si="51"/>
        <v>0</v>
      </c>
      <c r="CH140" s="1560">
        <f t="shared" ca="1" si="51"/>
        <v>0</v>
      </c>
      <c r="CI140" s="1561">
        <f t="shared" ca="1" si="51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5"/>
        <v>Biomassa hout (ton)</v>
      </c>
      <c r="B141" s="990">
        <f t="shared" ca="1" si="46"/>
        <v>14.6</v>
      </c>
      <c r="C141" s="1593">
        <f t="shared" ca="1" si="47"/>
        <v>14600</v>
      </c>
      <c r="D141" s="1566">
        <f t="shared" ca="1" si="48"/>
        <v>0</v>
      </c>
      <c r="E141" s="1527">
        <f t="shared" ca="1" si="48"/>
        <v>0</v>
      </c>
      <c r="F141" s="1527">
        <f t="shared" ca="1" si="48"/>
        <v>14600</v>
      </c>
      <c r="G141" s="1527">
        <f t="shared" ca="1" si="48"/>
        <v>0</v>
      </c>
      <c r="H141" s="1527">
        <f t="shared" ca="1" si="48"/>
        <v>0</v>
      </c>
      <c r="I141" s="1527">
        <f t="shared" ca="1" si="48"/>
        <v>0</v>
      </c>
      <c r="J141" s="1527">
        <f t="shared" ca="1" si="48"/>
        <v>0</v>
      </c>
      <c r="K141" s="1531">
        <f t="shared" ca="1" si="48"/>
        <v>0</v>
      </c>
      <c r="L141" s="1531">
        <f t="shared" ca="1" si="48"/>
        <v>0</v>
      </c>
      <c r="M141" s="1531">
        <f t="shared" ca="1" si="48"/>
        <v>0</v>
      </c>
      <c r="N141" s="1531">
        <f t="shared" ca="1" si="48"/>
        <v>0</v>
      </c>
      <c r="O141" s="1531">
        <f t="shared" ca="1" si="48"/>
        <v>0</v>
      </c>
      <c r="P141" s="1531">
        <f t="shared" ca="1" si="48"/>
        <v>0</v>
      </c>
      <c r="Q141" s="1531">
        <f t="shared" ca="1" si="48"/>
        <v>0</v>
      </c>
      <c r="R141" s="1531">
        <f t="shared" ca="1" si="48"/>
        <v>0</v>
      </c>
      <c r="S141" s="1531">
        <f t="shared" ca="1" si="48"/>
        <v>0</v>
      </c>
      <c r="T141" s="1531">
        <f t="shared" ca="1" si="49"/>
        <v>0</v>
      </c>
      <c r="U141" s="1531">
        <f t="shared" ca="1" si="49"/>
        <v>0</v>
      </c>
      <c r="V141" s="1531">
        <f t="shared" ca="1" si="49"/>
        <v>0</v>
      </c>
      <c r="W141" s="1531">
        <f t="shared" ca="1" si="49"/>
        <v>0</v>
      </c>
      <c r="X141" s="1531">
        <f t="shared" ca="1" si="49"/>
        <v>0</v>
      </c>
      <c r="Y141" s="1531">
        <f t="shared" ca="1" si="49"/>
        <v>0</v>
      </c>
      <c r="Z141" s="1565"/>
      <c r="AA141" s="1526">
        <f t="shared" ca="1" si="50"/>
        <v>0</v>
      </c>
      <c r="AB141" s="1527">
        <f t="shared" ca="1" si="50"/>
        <v>0</v>
      </c>
      <c r="AC141" s="1527">
        <f t="shared" ca="1" si="50"/>
        <v>0</v>
      </c>
      <c r="AD141" s="1527">
        <f t="shared" ca="1" si="50"/>
        <v>0</v>
      </c>
      <c r="AE141" s="1527">
        <f t="shared" ca="1" si="50"/>
        <v>0</v>
      </c>
      <c r="AF141" s="1527">
        <f t="shared" ca="1" si="50"/>
        <v>0</v>
      </c>
      <c r="AG141" s="1527">
        <f t="shared" ca="1" si="50"/>
        <v>0</v>
      </c>
      <c r="AH141" s="1527">
        <f t="shared" ca="1" si="50"/>
        <v>0</v>
      </c>
      <c r="AI141" s="1527">
        <f t="shared" ca="1" si="50"/>
        <v>0</v>
      </c>
      <c r="AJ141" s="1527">
        <f t="shared" ca="1" si="50"/>
        <v>0</v>
      </c>
      <c r="AK141" s="1527">
        <f t="shared" ca="1" si="50"/>
        <v>0</v>
      </c>
      <c r="AL141" s="1527">
        <f t="shared" ca="1" si="50"/>
        <v>0</v>
      </c>
      <c r="AM141" s="1527">
        <f t="shared" ca="1" si="50"/>
        <v>0</v>
      </c>
      <c r="AN141" s="1486"/>
      <c r="AO141" s="1566">
        <f t="shared" ca="1" si="51"/>
        <v>0</v>
      </c>
      <c r="AP141" s="1531">
        <f t="shared" ca="1" si="52"/>
        <v>0</v>
      </c>
      <c r="AQ141" s="1527">
        <f t="shared" ca="1" si="51"/>
        <v>0</v>
      </c>
      <c r="AR141" s="1527">
        <f t="shared" ca="1" si="51"/>
        <v>0</v>
      </c>
      <c r="AS141" s="1527">
        <f t="shared" ca="1" si="51"/>
        <v>0</v>
      </c>
      <c r="AT141" s="1527">
        <f t="shared" ca="1" si="51"/>
        <v>0</v>
      </c>
      <c r="AU141" s="1527">
        <f t="shared" ca="1" si="51"/>
        <v>0</v>
      </c>
      <c r="AV141" s="1527">
        <f t="shared" ca="1" si="51"/>
        <v>0</v>
      </c>
      <c r="AW141" s="1527">
        <f t="shared" ca="1" si="51"/>
        <v>0</v>
      </c>
      <c r="AX141" s="1527">
        <f t="shared" ca="1" si="51"/>
        <v>0</v>
      </c>
      <c r="AY141" s="1527">
        <f t="shared" ca="1" si="51"/>
        <v>0</v>
      </c>
      <c r="AZ141" s="1527">
        <f t="shared" ca="1" si="51"/>
        <v>0</v>
      </c>
      <c r="BA141" s="1527">
        <f t="shared" ca="1" si="51"/>
        <v>0</v>
      </c>
      <c r="BB141" s="1527">
        <f t="shared" ca="1" si="51"/>
        <v>0</v>
      </c>
      <c r="BC141" s="1527">
        <f t="shared" ca="1" si="51"/>
        <v>0</v>
      </c>
      <c r="BD141" s="1527">
        <f t="shared" ca="1" si="51"/>
        <v>0</v>
      </c>
      <c r="BE141" s="1527">
        <f t="shared" ca="1" si="51"/>
        <v>0</v>
      </c>
      <c r="BF141" s="1527">
        <f t="shared" ca="1" si="51"/>
        <v>0</v>
      </c>
      <c r="BG141" s="1527">
        <f t="shared" ca="1" si="51"/>
        <v>0</v>
      </c>
      <c r="BH141" s="1527">
        <f t="shared" ca="1" si="51"/>
        <v>0</v>
      </c>
      <c r="BI141" s="1527">
        <f t="shared" ca="1" si="51"/>
        <v>0</v>
      </c>
      <c r="BJ141" s="1527">
        <f t="shared" ca="1" si="51"/>
        <v>0</v>
      </c>
      <c r="BK141" s="1527">
        <f t="shared" ca="1" si="51"/>
        <v>0</v>
      </c>
      <c r="BL141" s="1527">
        <f t="shared" ca="1" si="51"/>
        <v>0</v>
      </c>
      <c r="BM141" s="1527">
        <f t="shared" ca="1" si="51"/>
        <v>0</v>
      </c>
      <c r="BN141" s="1527">
        <f t="shared" ca="1" si="51"/>
        <v>0</v>
      </c>
      <c r="BO141" s="1527">
        <f t="shared" ca="1" si="51"/>
        <v>0</v>
      </c>
      <c r="BP141" s="1527">
        <f t="shared" ca="1" si="51"/>
        <v>0</v>
      </c>
      <c r="BQ141" s="1527">
        <f t="shared" ca="1" si="51"/>
        <v>0</v>
      </c>
      <c r="BR141" s="1527">
        <f t="shared" ca="1" si="51"/>
        <v>0</v>
      </c>
      <c r="BS141" s="1527">
        <f t="shared" ca="1" si="51"/>
        <v>0</v>
      </c>
      <c r="BT141" s="1527">
        <f t="shared" ca="1" si="51"/>
        <v>0</v>
      </c>
      <c r="BU141" s="1527">
        <f t="shared" ca="1" si="51"/>
        <v>0</v>
      </c>
      <c r="BV141" s="1527">
        <f t="shared" ca="1" si="51"/>
        <v>0</v>
      </c>
      <c r="BW141" s="1527">
        <f t="shared" ca="1" si="51"/>
        <v>0</v>
      </c>
      <c r="BX141" s="1527">
        <f t="shared" ca="1" si="51"/>
        <v>0</v>
      </c>
      <c r="BY141" s="1527">
        <f t="shared" ca="1" si="51"/>
        <v>0</v>
      </c>
      <c r="BZ141" s="1527">
        <f t="shared" ca="1" si="51"/>
        <v>0</v>
      </c>
      <c r="CA141" s="1527">
        <f t="shared" ca="1" si="51"/>
        <v>0</v>
      </c>
      <c r="CB141" s="1527">
        <f t="shared" ca="1" si="51"/>
        <v>0</v>
      </c>
      <c r="CC141" s="1527">
        <f t="shared" ca="1" si="51"/>
        <v>0</v>
      </c>
      <c r="CD141" s="1527">
        <f t="shared" ca="1" si="51"/>
        <v>0</v>
      </c>
      <c r="CE141" s="1527">
        <f t="shared" ca="1" si="51"/>
        <v>0</v>
      </c>
      <c r="CF141" s="1527">
        <f t="shared" ca="1" si="51"/>
        <v>0</v>
      </c>
      <c r="CG141" s="1527">
        <f t="shared" ca="1" si="51"/>
        <v>0</v>
      </c>
      <c r="CH141" s="1527">
        <f t="shared" ca="1" si="51"/>
        <v>0</v>
      </c>
      <c r="CI141" s="1567">
        <f t="shared" ca="1" si="51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5"/>
        <v/>
      </c>
      <c r="B142" s="990" t="str">
        <f t="shared" ca="1" si="46"/>
        <v xml:space="preserve"> </v>
      </c>
      <c r="C142" s="1593">
        <f t="shared" ca="1" si="47"/>
        <v>0</v>
      </c>
      <c r="D142" s="1566">
        <f t="shared" ca="1" si="48"/>
        <v>0</v>
      </c>
      <c r="E142" s="1527">
        <f t="shared" ca="1" si="48"/>
        <v>0</v>
      </c>
      <c r="F142" s="1527">
        <f t="shared" ca="1" si="48"/>
        <v>0</v>
      </c>
      <c r="G142" s="1527">
        <f t="shared" ca="1" si="48"/>
        <v>0</v>
      </c>
      <c r="H142" s="1527">
        <f t="shared" ca="1" si="48"/>
        <v>0</v>
      </c>
      <c r="I142" s="1527">
        <f t="shared" ca="1" si="48"/>
        <v>0</v>
      </c>
      <c r="J142" s="1527">
        <f t="shared" ca="1" si="48"/>
        <v>0</v>
      </c>
      <c r="K142" s="1531">
        <f t="shared" ca="1" si="48"/>
        <v>0</v>
      </c>
      <c r="L142" s="1531">
        <f t="shared" ca="1" si="48"/>
        <v>0</v>
      </c>
      <c r="M142" s="1531">
        <f t="shared" ca="1" si="48"/>
        <v>0</v>
      </c>
      <c r="N142" s="1531">
        <f t="shared" ca="1" si="48"/>
        <v>0</v>
      </c>
      <c r="O142" s="1531">
        <f t="shared" ca="1" si="48"/>
        <v>0</v>
      </c>
      <c r="P142" s="1531">
        <f t="shared" ca="1" si="48"/>
        <v>0</v>
      </c>
      <c r="Q142" s="1531">
        <f t="shared" ca="1" si="48"/>
        <v>0</v>
      </c>
      <c r="R142" s="1531">
        <f t="shared" ca="1" si="48"/>
        <v>0</v>
      </c>
      <c r="S142" s="1531">
        <f t="shared" ca="1" si="48"/>
        <v>0</v>
      </c>
      <c r="T142" s="1531">
        <f t="shared" ca="1" si="49"/>
        <v>0</v>
      </c>
      <c r="U142" s="1531">
        <f t="shared" ca="1" si="49"/>
        <v>0</v>
      </c>
      <c r="V142" s="1531">
        <f t="shared" ca="1" si="49"/>
        <v>0</v>
      </c>
      <c r="W142" s="1531">
        <f t="shared" ca="1" si="49"/>
        <v>0</v>
      </c>
      <c r="X142" s="1531">
        <f t="shared" ca="1" si="49"/>
        <v>0</v>
      </c>
      <c r="Y142" s="1531">
        <f t="shared" ca="1" si="49"/>
        <v>0</v>
      </c>
      <c r="Z142" s="1565"/>
      <c r="AA142" s="1526">
        <f t="shared" ca="1" si="50"/>
        <v>0</v>
      </c>
      <c r="AB142" s="1527">
        <f t="shared" ca="1" si="50"/>
        <v>0</v>
      </c>
      <c r="AC142" s="1527">
        <f t="shared" ca="1" si="50"/>
        <v>0</v>
      </c>
      <c r="AD142" s="1527">
        <f t="shared" ca="1" si="50"/>
        <v>0</v>
      </c>
      <c r="AE142" s="1527">
        <f t="shared" ca="1" si="50"/>
        <v>0</v>
      </c>
      <c r="AF142" s="1527">
        <f t="shared" ca="1" si="50"/>
        <v>0</v>
      </c>
      <c r="AG142" s="1527">
        <f t="shared" ca="1" si="50"/>
        <v>0</v>
      </c>
      <c r="AH142" s="1527">
        <f t="shared" ca="1" si="50"/>
        <v>0</v>
      </c>
      <c r="AI142" s="1527">
        <f t="shared" ca="1" si="50"/>
        <v>0</v>
      </c>
      <c r="AJ142" s="1527">
        <f t="shared" ca="1" si="50"/>
        <v>0</v>
      </c>
      <c r="AK142" s="1527">
        <f t="shared" ca="1" si="50"/>
        <v>0</v>
      </c>
      <c r="AL142" s="1527">
        <f t="shared" ca="1" si="50"/>
        <v>0</v>
      </c>
      <c r="AM142" s="1527">
        <f t="shared" ca="1" si="50"/>
        <v>0</v>
      </c>
      <c r="AN142" s="1486"/>
      <c r="AO142" s="1566">
        <f t="shared" ca="1" si="51"/>
        <v>0</v>
      </c>
      <c r="AP142" s="1531">
        <f t="shared" ca="1" si="52"/>
        <v>0</v>
      </c>
      <c r="AQ142" s="1527">
        <f t="shared" ca="1" si="51"/>
        <v>0</v>
      </c>
      <c r="AR142" s="1527">
        <f t="shared" ca="1" si="51"/>
        <v>0</v>
      </c>
      <c r="AS142" s="1527">
        <f t="shared" ca="1" si="51"/>
        <v>0</v>
      </c>
      <c r="AT142" s="1527">
        <f t="shared" ca="1" si="51"/>
        <v>0</v>
      </c>
      <c r="AU142" s="1527">
        <f t="shared" ca="1" si="51"/>
        <v>0</v>
      </c>
      <c r="AV142" s="1527">
        <f t="shared" ca="1" si="51"/>
        <v>0</v>
      </c>
      <c r="AW142" s="1527">
        <f t="shared" ca="1" si="51"/>
        <v>0</v>
      </c>
      <c r="AX142" s="1527">
        <f t="shared" ca="1" si="51"/>
        <v>0</v>
      </c>
      <c r="AY142" s="1527">
        <f t="shared" ca="1" si="51"/>
        <v>0</v>
      </c>
      <c r="AZ142" s="1527">
        <f t="shared" ca="1" si="51"/>
        <v>0</v>
      </c>
      <c r="BA142" s="1527">
        <f t="shared" ca="1" si="51"/>
        <v>0</v>
      </c>
      <c r="BB142" s="1527">
        <f t="shared" ca="1" si="51"/>
        <v>0</v>
      </c>
      <c r="BC142" s="1527">
        <f t="shared" ca="1" si="51"/>
        <v>0</v>
      </c>
      <c r="BD142" s="1527">
        <f t="shared" ca="1" si="51"/>
        <v>0</v>
      </c>
      <c r="BE142" s="1527">
        <f t="shared" ca="1" si="51"/>
        <v>0</v>
      </c>
      <c r="BF142" s="1527">
        <f t="shared" ca="1" si="51"/>
        <v>0</v>
      </c>
      <c r="BG142" s="1527">
        <f t="shared" ca="1" si="51"/>
        <v>0</v>
      </c>
      <c r="BH142" s="1527">
        <f t="shared" ca="1" si="51"/>
        <v>0</v>
      </c>
      <c r="BI142" s="1527">
        <f t="shared" ca="1" si="51"/>
        <v>0</v>
      </c>
      <c r="BJ142" s="1527">
        <f t="shared" ca="1" si="51"/>
        <v>0</v>
      </c>
      <c r="BK142" s="1527">
        <f t="shared" ca="1" si="51"/>
        <v>0</v>
      </c>
      <c r="BL142" s="1527">
        <f t="shared" ca="1" si="51"/>
        <v>0</v>
      </c>
      <c r="BM142" s="1527">
        <f t="shared" ca="1" si="51"/>
        <v>0</v>
      </c>
      <c r="BN142" s="1527">
        <f t="shared" ca="1" si="51"/>
        <v>0</v>
      </c>
      <c r="BO142" s="1527">
        <f t="shared" ca="1" si="51"/>
        <v>0</v>
      </c>
      <c r="BP142" s="1527">
        <f t="shared" ca="1" si="51"/>
        <v>0</v>
      </c>
      <c r="BQ142" s="1527">
        <f t="shared" ca="1" si="51"/>
        <v>0</v>
      </c>
      <c r="BR142" s="1527">
        <f t="shared" ca="1" si="51"/>
        <v>0</v>
      </c>
      <c r="BS142" s="1527">
        <f t="shared" ca="1" si="51"/>
        <v>0</v>
      </c>
      <c r="BT142" s="1527">
        <f t="shared" ca="1" si="51"/>
        <v>0</v>
      </c>
      <c r="BU142" s="1527">
        <f t="shared" ca="1" si="51"/>
        <v>0</v>
      </c>
      <c r="BV142" s="1527">
        <f t="shared" ca="1" si="51"/>
        <v>0</v>
      </c>
      <c r="BW142" s="1527">
        <f t="shared" ca="1" si="51"/>
        <v>0</v>
      </c>
      <c r="BX142" s="1527">
        <f t="shared" ca="1" si="51"/>
        <v>0</v>
      </c>
      <c r="BY142" s="1527">
        <f t="shared" ca="1" si="51"/>
        <v>0</v>
      </c>
      <c r="BZ142" s="1527">
        <f t="shared" ca="1" si="51"/>
        <v>0</v>
      </c>
      <c r="CA142" s="1527">
        <f t="shared" ca="1" si="51"/>
        <v>0</v>
      </c>
      <c r="CB142" s="1527">
        <f t="shared" ca="1" si="51"/>
        <v>0</v>
      </c>
      <c r="CC142" s="1527">
        <f t="shared" ca="1" si="51"/>
        <v>0</v>
      </c>
      <c r="CD142" s="1527">
        <f t="shared" ca="1" si="51"/>
        <v>0</v>
      </c>
      <c r="CE142" s="1527">
        <f t="shared" ca="1" si="51"/>
        <v>0</v>
      </c>
      <c r="CF142" s="1527">
        <f t="shared" ca="1" si="51"/>
        <v>0</v>
      </c>
      <c r="CG142" s="1527">
        <f t="shared" ca="1" si="51"/>
        <v>0</v>
      </c>
      <c r="CH142" s="1527">
        <f t="shared" ca="1" si="51"/>
        <v>0</v>
      </c>
      <c r="CI142" s="1567">
        <f t="shared" ca="1" si="51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5"/>
        <v/>
      </c>
      <c r="B143" s="990" t="str">
        <f t="shared" ca="1" si="46"/>
        <v xml:space="preserve"> </v>
      </c>
      <c r="C143" s="1593">
        <f t="shared" ca="1" si="47"/>
        <v>0</v>
      </c>
      <c r="D143" s="1566">
        <f t="shared" ca="1" si="48"/>
        <v>0</v>
      </c>
      <c r="E143" s="1527">
        <f t="shared" ca="1" si="48"/>
        <v>0</v>
      </c>
      <c r="F143" s="1527">
        <f t="shared" ca="1" si="48"/>
        <v>0</v>
      </c>
      <c r="G143" s="1527">
        <f t="shared" ca="1" si="48"/>
        <v>0</v>
      </c>
      <c r="H143" s="1527">
        <f t="shared" ca="1" si="48"/>
        <v>0</v>
      </c>
      <c r="I143" s="1527">
        <f t="shared" ca="1" si="48"/>
        <v>0</v>
      </c>
      <c r="J143" s="1527">
        <f t="shared" ca="1" si="48"/>
        <v>0</v>
      </c>
      <c r="K143" s="1531">
        <f t="shared" ca="1" si="48"/>
        <v>0</v>
      </c>
      <c r="L143" s="1531">
        <f t="shared" ca="1" si="48"/>
        <v>0</v>
      </c>
      <c r="M143" s="1531">
        <f t="shared" ca="1" si="48"/>
        <v>0</v>
      </c>
      <c r="N143" s="1531">
        <f t="shared" ca="1" si="48"/>
        <v>0</v>
      </c>
      <c r="O143" s="1531">
        <f t="shared" ca="1" si="48"/>
        <v>0</v>
      </c>
      <c r="P143" s="1531">
        <f t="shared" ca="1" si="48"/>
        <v>0</v>
      </c>
      <c r="Q143" s="1531">
        <f t="shared" ca="1" si="48"/>
        <v>0</v>
      </c>
      <c r="R143" s="1531">
        <f t="shared" ca="1" si="48"/>
        <v>0</v>
      </c>
      <c r="S143" s="1531">
        <f t="shared" ca="1" si="48"/>
        <v>0</v>
      </c>
      <c r="T143" s="1531">
        <f t="shared" ca="1" si="49"/>
        <v>0</v>
      </c>
      <c r="U143" s="1531">
        <f t="shared" ca="1" si="49"/>
        <v>0</v>
      </c>
      <c r="V143" s="1531">
        <f t="shared" ca="1" si="49"/>
        <v>0</v>
      </c>
      <c r="W143" s="1531">
        <f t="shared" ca="1" si="49"/>
        <v>0</v>
      </c>
      <c r="X143" s="1531">
        <f t="shared" ca="1" si="49"/>
        <v>0</v>
      </c>
      <c r="Y143" s="1531">
        <f t="shared" ca="1" si="49"/>
        <v>0</v>
      </c>
      <c r="Z143" s="1565"/>
      <c r="AA143" s="1526">
        <f t="shared" ca="1" si="50"/>
        <v>0</v>
      </c>
      <c r="AB143" s="1527">
        <f t="shared" ca="1" si="50"/>
        <v>0</v>
      </c>
      <c r="AC143" s="1527">
        <f t="shared" ca="1" si="50"/>
        <v>0</v>
      </c>
      <c r="AD143" s="1527">
        <f t="shared" ca="1" si="50"/>
        <v>0</v>
      </c>
      <c r="AE143" s="1527">
        <f t="shared" ca="1" si="50"/>
        <v>0</v>
      </c>
      <c r="AF143" s="1527">
        <f t="shared" ca="1" si="50"/>
        <v>0</v>
      </c>
      <c r="AG143" s="1527">
        <f t="shared" ca="1" si="50"/>
        <v>0</v>
      </c>
      <c r="AH143" s="1527">
        <f t="shared" ca="1" si="50"/>
        <v>0</v>
      </c>
      <c r="AI143" s="1527">
        <f t="shared" ca="1" si="50"/>
        <v>0</v>
      </c>
      <c r="AJ143" s="1527">
        <f t="shared" ca="1" si="50"/>
        <v>0</v>
      </c>
      <c r="AK143" s="1527">
        <f t="shared" ca="1" si="50"/>
        <v>0</v>
      </c>
      <c r="AL143" s="1527">
        <f t="shared" ca="1" si="50"/>
        <v>0</v>
      </c>
      <c r="AM143" s="1527">
        <f t="shared" ca="1" si="50"/>
        <v>0</v>
      </c>
      <c r="AN143" s="1486"/>
      <c r="AO143" s="1566">
        <f t="shared" ca="1" si="51"/>
        <v>0</v>
      </c>
      <c r="AP143" s="1531">
        <f t="shared" ca="1" si="52"/>
        <v>0</v>
      </c>
      <c r="AQ143" s="1527">
        <f t="shared" ca="1" si="51"/>
        <v>0</v>
      </c>
      <c r="AR143" s="1527">
        <f t="shared" ca="1" si="51"/>
        <v>0</v>
      </c>
      <c r="AS143" s="1527">
        <f t="shared" ca="1" si="51"/>
        <v>0</v>
      </c>
      <c r="AT143" s="1527">
        <f t="shared" ca="1" si="51"/>
        <v>0</v>
      </c>
      <c r="AU143" s="1527">
        <f t="shared" ca="1" si="51"/>
        <v>0</v>
      </c>
      <c r="AV143" s="1527">
        <f t="shared" ca="1" si="51"/>
        <v>0</v>
      </c>
      <c r="AW143" s="1527">
        <f t="shared" ca="1" si="51"/>
        <v>0</v>
      </c>
      <c r="AX143" s="1527">
        <f t="shared" ca="1" si="51"/>
        <v>0</v>
      </c>
      <c r="AY143" s="1527">
        <f t="shared" ca="1" si="51"/>
        <v>0</v>
      </c>
      <c r="AZ143" s="1527">
        <f t="shared" ca="1" si="51"/>
        <v>0</v>
      </c>
      <c r="BA143" s="1527">
        <f t="shared" ca="1" si="51"/>
        <v>0</v>
      </c>
      <c r="BB143" s="1527">
        <f t="shared" ca="1" si="51"/>
        <v>0</v>
      </c>
      <c r="BC143" s="1527">
        <f t="shared" ca="1" si="51"/>
        <v>0</v>
      </c>
      <c r="BD143" s="1527">
        <f t="shared" ca="1" si="51"/>
        <v>0</v>
      </c>
      <c r="BE143" s="1527">
        <f t="shared" ca="1" si="51"/>
        <v>0</v>
      </c>
      <c r="BF143" s="1527">
        <f t="shared" ca="1" si="51"/>
        <v>0</v>
      </c>
      <c r="BG143" s="1527">
        <f t="shared" ca="1" si="51"/>
        <v>0</v>
      </c>
      <c r="BH143" s="1527">
        <f t="shared" ca="1" si="51"/>
        <v>0</v>
      </c>
      <c r="BI143" s="1527">
        <f t="shared" ca="1" si="51"/>
        <v>0</v>
      </c>
      <c r="BJ143" s="1527">
        <f t="shared" ca="1" si="51"/>
        <v>0</v>
      </c>
      <c r="BK143" s="1527">
        <f t="shared" ca="1" si="51"/>
        <v>0</v>
      </c>
      <c r="BL143" s="1527">
        <f t="shared" ca="1" si="51"/>
        <v>0</v>
      </c>
      <c r="BM143" s="1527">
        <f t="shared" ca="1" si="51"/>
        <v>0</v>
      </c>
      <c r="BN143" s="1527">
        <f t="shared" ca="1" si="51"/>
        <v>0</v>
      </c>
      <c r="BO143" s="1527">
        <f t="shared" ca="1" si="51"/>
        <v>0</v>
      </c>
      <c r="BP143" s="1527">
        <f t="shared" ca="1" si="51"/>
        <v>0</v>
      </c>
      <c r="BQ143" s="1527">
        <f t="shared" ca="1" si="51"/>
        <v>0</v>
      </c>
      <c r="BR143" s="1527">
        <f t="shared" ca="1" si="51"/>
        <v>0</v>
      </c>
      <c r="BS143" s="1527">
        <f t="shared" ca="1" si="51"/>
        <v>0</v>
      </c>
      <c r="BT143" s="1527">
        <f t="shared" ca="1" si="51"/>
        <v>0</v>
      </c>
      <c r="BU143" s="1527">
        <f t="shared" ca="1" si="51"/>
        <v>0</v>
      </c>
      <c r="BV143" s="1527">
        <f t="shared" ca="1" si="51"/>
        <v>0</v>
      </c>
      <c r="BW143" s="1527">
        <f t="shared" ca="1" si="51"/>
        <v>0</v>
      </c>
      <c r="BX143" s="1527">
        <f t="shared" ca="1" si="51"/>
        <v>0</v>
      </c>
      <c r="BY143" s="1527">
        <f t="shared" ca="1" si="51"/>
        <v>0</v>
      </c>
      <c r="BZ143" s="1527">
        <f t="shared" ca="1" si="51"/>
        <v>0</v>
      </c>
      <c r="CA143" s="1527">
        <f t="shared" ca="1" si="51"/>
        <v>0</v>
      </c>
      <c r="CB143" s="1527">
        <f t="shared" ca="1" si="51"/>
        <v>0</v>
      </c>
      <c r="CC143" s="1527">
        <f t="shared" ca="1" si="51"/>
        <v>0</v>
      </c>
      <c r="CD143" s="1527">
        <f t="shared" ca="1" si="51"/>
        <v>0</v>
      </c>
      <c r="CE143" s="1527">
        <f t="shared" ca="1" si="51"/>
        <v>0</v>
      </c>
      <c r="CF143" s="1527">
        <f t="shared" ca="1" si="51"/>
        <v>0</v>
      </c>
      <c r="CG143" s="1527">
        <f t="shared" ca="1" si="51"/>
        <v>0</v>
      </c>
      <c r="CH143" s="1527">
        <f t="shared" ca="1" si="51"/>
        <v>0</v>
      </c>
      <c r="CI143" s="1567">
        <f t="shared" ca="1" si="51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5"/>
        <v/>
      </c>
      <c r="B144" s="990" t="str">
        <f t="shared" ca="1" si="46"/>
        <v xml:space="preserve"> </v>
      </c>
      <c r="C144" s="1593">
        <f t="shared" ca="1" si="47"/>
        <v>0</v>
      </c>
      <c r="D144" s="1566">
        <f t="shared" ca="1" si="48"/>
        <v>0</v>
      </c>
      <c r="E144" s="1527">
        <f t="shared" ca="1" si="48"/>
        <v>0</v>
      </c>
      <c r="F144" s="1527">
        <f t="shared" ca="1" si="48"/>
        <v>0</v>
      </c>
      <c r="G144" s="1527">
        <f t="shared" ca="1" si="48"/>
        <v>0</v>
      </c>
      <c r="H144" s="1527">
        <f t="shared" ca="1" si="48"/>
        <v>0</v>
      </c>
      <c r="I144" s="1527">
        <f t="shared" ca="1" si="48"/>
        <v>0</v>
      </c>
      <c r="J144" s="1527">
        <f t="shared" ca="1" si="48"/>
        <v>0</v>
      </c>
      <c r="K144" s="1531">
        <f t="shared" ca="1" si="48"/>
        <v>0</v>
      </c>
      <c r="L144" s="1531">
        <f t="shared" ca="1" si="48"/>
        <v>0</v>
      </c>
      <c r="M144" s="1531">
        <f t="shared" ca="1" si="48"/>
        <v>0</v>
      </c>
      <c r="N144" s="1531">
        <f t="shared" ca="1" si="48"/>
        <v>0</v>
      </c>
      <c r="O144" s="1531">
        <f t="shared" ca="1" si="48"/>
        <v>0</v>
      </c>
      <c r="P144" s="1531">
        <f t="shared" ca="1" si="48"/>
        <v>0</v>
      </c>
      <c r="Q144" s="1531">
        <f t="shared" ca="1" si="48"/>
        <v>0</v>
      </c>
      <c r="R144" s="1531">
        <f t="shared" ca="1" si="48"/>
        <v>0</v>
      </c>
      <c r="S144" s="1531">
        <f t="shared" ca="1" si="48"/>
        <v>0</v>
      </c>
      <c r="T144" s="1531">
        <f t="shared" ca="1" si="49"/>
        <v>0</v>
      </c>
      <c r="U144" s="1531">
        <f t="shared" ca="1" si="49"/>
        <v>0</v>
      </c>
      <c r="V144" s="1531">
        <f t="shared" ca="1" si="49"/>
        <v>0</v>
      </c>
      <c r="W144" s="1531">
        <f t="shared" ca="1" si="49"/>
        <v>0</v>
      </c>
      <c r="X144" s="1531">
        <f t="shared" ca="1" si="49"/>
        <v>0</v>
      </c>
      <c r="Y144" s="1531">
        <f t="shared" ca="1" si="49"/>
        <v>0</v>
      </c>
      <c r="Z144" s="1565"/>
      <c r="AA144" s="1526">
        <f t="shared" ca="1" si="50"/>
        <v>0</v>
      </c>
      <c r="AB144" s="1527">
        <f t="shared" ca="1" si="50"/>
        <v>0</v>
      </c>
      <c r="AC144" s="1527">
        <f t="shared" ca="1" si="50"/>
        <v>0</v>
      </c>
      <c r="AD144" s="1527">
        <f t="shared" ca="1" si="50"/>
        <v>0</v>
      </c>
      <c r="AE144" s="1527">
        <f t="shared" ca="1" si="50"/>
        <v>0</v>
      </c>
      <c r="AF144" s="1527">
        <f t="shared" ca="1" si="50"/>
        <v>0</v>
      </c>
      <c r="AG144" s="1527">
        <f t="shared" ca="1" si="50"/>
        <v>0</v>
      </c>
      <c r="AH144" s="1527">
        <f t="shared" ca="1" si="50"/>
        <v>0</v>
      </c>
      <c r="AI144" s="1527">
        <f t="shared" ca="1" si="50"/>
        <v>0</v>
      </c>
      <c r="AJ144" s="1527">
        <f t="shared" ca="1" si="50"/>
        <v>0</v>
      </c>
      <c r="AK144" s="1527">
        <f t="shared" ca="1" si="50"/>
        <v>0</v>
      </c>
      <c r="AL144" s="1527">
        <f t="shared" ca="1" si="50"/>
        <v>0</v>
      </c>
      <c r="AM144" s="1527">
        <f t="shared" ca="1" si="50"/>
        <v>0</v>
      </c>
      <c r="AN144" s="1486"/>
      <c r="AO144" s="1566">
        <f t="shared" ca="1" si="51"/>
        <v>0</v>
      </c>
      <c r="AP144" s="1531">
        <f t="shared" ca="1" si="52"/>
        <v>0</v>
      </c>
      <c r="AQ144" s="1527">
        <f t="shared" ca="1" si="51"/>
        <v>0</v>
      </c>
      <c r="AR144" s="1527">
        <f t="shared" ca="1" si="51"/>
        <v>0</v>
      </c>
      <c r="AS144" s="1527">
        <f t="shared" ca="1" si="51"/>
        <v>0</v>
      </c>
      <c r="AT144" s="1527">
        <f t="shared" ca="1" si="51"/>
        <v>0</v>
      </c>
      <c r="AU144" s="1527">
        <f t="shared" ca="1" si="51"/>
        <v>0</v>
      </c>
      <c r="AV144" s="1527">
        <f t="shared" ca="1" si="51"/>
        <v>0</v>
      </c>
      <c r="AW144" s="1527">
        <f t="shared" ca="1" si="51"/>
        <v>0</v>
      </c>
      <c r="AX144" s="1527">
        <f t="shared" ca="1" si="51"/>
        <v>0</v>
      </c>
      <c r="AY144" s="1527">
        <f t="shared" ca="1" si="51"/>
        <v>0</v>
      </c>
      <c r="AZ144" s="1527">
        <f t="shared" ca="1" si="51"/>
        <v>0</v>
      </c>
      <c r="BA144" s="1527">
        <f t="shared" ca="1" si="51"/>
        <v>0</v>
      </c>
      <c r="BB144" s="1527">
        <f t="shared" ca="1" si="51"/>
        <v>0</v>
      </c>
      <c r="BC144" s="1527">
        <f t="shared" ca="1" si="51"/>
        <v>0</v>
      </c>
      <c r="BD144" s="1527">
        <f t="shared" ca="1" si="51"/>
        <v>0</v>
      </c>
      <c r="BE144" s="1527">
        <f t="shared" ca="1" si="51"/>
        <v>0</v>
      </c>
      <c r="BF144" s="1527">
        <f t="shared" ca="1" si="51"/>
        <v>0</v>
      </c>
      <c r="BG144" s="1527">
        <f t="shared" ca="1" si="51"/>
        <v>0</v>
      </c>
      <c r="BH144" s="1527">
        <f t="shared" ca="1" si="51"/>
        <v>0</v>
      </c>
      <c r="BI144" s="1527">
        <f t="shared" ca="1" si="51"/>
        <v>0</v>
      </c>
      <c r="BJ144" s="1527">
        <f t="shared" ca="1" si="51"/>
        <v>0</v>
      </c>
      <c r="BK144" s="1527">
        <f t="shared" ca="1" si="51"/>
        <v>0</v>
      </c>
      <c r="BL144" s="1527">
        <f t="shared" ca="1" si="51"/>
        <v>0</v>
      </c>
      <c r="BM144" s="1527">
        <f t="shared" ca="1" si="51"/>
        <v>0</v>
      </c>
      <c r="BN144" s="1527">
        <f t="shared" ca="1" si="51"/>
        <v>0</v>
      </c>
      <c r="BO144" s="1527">
        <f t="shared" ca="1" si="51"/>
        <v>0</v>
      </c>
      <c r="BP144" s="1527">
        <f t="shared" ca="1" si="51"/>
        <v>0</v>
      </c>
      <c r="BQ144" s="1527">
        <f t="shared" ca="1" si="51"/>
        <v>0</v>
      </c>
      <c r="BR144" s="1527">
        <f t="shared" ca="1" si="51"/>
        <v>0</v>
      </c>
      <c r="BS144" s="1527">
        <f t="shared" ca="1" si="51"/>
        <v>0</v>
      </c>
      <c r="BT144" s="1527">
        <f t="shared" ca="1" si="51"/>
        <v>0</v>
      </c>
      <c r="BU144" s="1527">
        <f t="shared" ca="1" si="51"/>
        <v>0</v>
      </c>
      <c r="BV144" s="1527">
        <f t="shared" ca="1" si="51"/>
        <v>0</v>
      </c>
      <c r="BW144" s="1527">
        <f t="shared" ca="1" si="51"/>
        <v>0</v>
      </c>
      <c r="BX144" s="1527">
        <f t="shared" ca="1" si="51"/>
        <v>0</v>
      </c>
      <c r="BY144" s="1527">
        <f t="shared" ca="1" si="51"/>
        <v>0</v>
      </c>
      <c r="BZ144" s="1527">
        <f t="shared" ca="1" si="51"/>
        <v>0</v>
      </c>
      <c r="CA144" s="1527">
        <f t="shared" ca="1" si="51"/>
        <v>0</v>
      </c>
      <c r="CB144" s="1527">
        <f t="shared" ca="1" si="51"/>
        <v>0</v>
      </c>
      <c r="CC144" s="1527">
        <f t="shared" ca="1" si="51"/>
        <v>0</v>
      </c>
      <c r="CD144" s="1527">
        <f t="shared" ca="1" si="51"/>
        <v>0</v>
      </c>
      <c r="CE144" s="1527">
        <f t="shared" ca="1" si="51"/>
        <v>0</v>
      </c>
      <c r="CF144" s="1527">
        <f t="shared" ca="1" si="51"/>
        <v>0</v>
      </c>
      <c r="CG144" s="1527">
        <f t="shared" ca="1" si="51"/>
        <v>0</v>
      </c>
      <c r="CH144" s="1527">
        <f t="shared" ca="1" si="51"/>
        <v>0</v>
      </c>
      <c r="CI144" s="1567">
        <f t="shared" ca="1" si="51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5"/>
        <v/>
      </c>
      <c r="B145" s="990" t="str">
        <f t="shared" ca="1" si="46"/>
        <v xml:space="preserve"> </v>
      </c>
      <c r="C145" s="1593">
        <f t="shared" ca="1" si="47"/>
        <v>0</v>
      </c>
      <c r="D145" s="1566">
        <f t="shared" ca="1" si="48"/>
        <v>0</v>
      </c>
      <c r="E145" s="1527">
        <f t="shared" ca="1" si="48"/>
        <v>0</v>
      </c>
      <c r="F145" s="1527">
        <f t="shared" ca="1" si="48"/>
        <v>0</v>
      </c>
      <c r="G145" s="1527">
        <f t="shared" ca="1" si="48"/>
        <v>0</v>
      </c>
      <c r="H145" s="1527">
        <f t="shared" ca="1" si="48"/>
        <v>0</v>
      </c>
      <c r="I145" s="1527">
        <f t="shared" ca="1" si="48"/>
        <v>0</v>
      </c>
      <c r="J145" s="1527">
        <f t="shared" ca="1" si="48"/>
        <v>0</v>
      </c>
      <c r="K145" s="1531">
        <f t="shared" ca="1" si="48"/>
        <v>0</v>
      </c>
      <c r="L145" s="1531">
        <f t="shared" ca="1" si="48"/>
        <v>0</v>
      </c>
      <c r="M145" s="1531">
        <f t="shared" ca="1" si="48"/>
        <v>0</v>
      </c>
      <c r="N145" s="1531">
        <f t="shared" ca="1" si="48"/>
        <v>0</v>
      </c>
      <c r="O145" s="1531">
        <f t="shared" ca="1" si="48"/>
        <v>0</v>
      </c>
      <c r="P145" s="1531">
        <f t="shared" ca="1" si="48"/>
        <v>0</v>
      </c>
      <c r="Q145" s="1531">
        <f t="shared" ca="1" si="48"/>
        <v>0</v>
      </c>
      <c r="R145" s="1531">
        <f t="shared" ca="1" si="48"/>
        <v>0</v>
      </c>
      <c r="S145" s="1531">
        <f t="shared" ca="1" si="48"/>
        <v>0</v>
      </c>
      <c r="T145" s="1531">
        <f t="shared" ca="1" si="49"/>
        <v>0</v>
      </c>
      <c r="U145" s="1531">
        <f t="shared" ca="1" si="49"/>
        <v>0</v>
      </c>
      <c r="V145" s="1531">
        <f t="shared" ca="1" si="49"/>
        <v>0</v>
      </c>
      <c r="W145" s="1531">
        <f t="shared" ca="1" si="49"/>
        <v>0</v>
      </c>
      <c r="X145" s="1531">
        <f t="shared" ca="1" si="49"/>
        <v>0</v>
      </c>
      <c r="Y145" s="1531">
        <f t="shared" ca="1" si="49"/>
        <v>0</v>
      </c>
      <c r="Z145" s="1565"/>
      <c r="AA145" s="1526">
        <f t="shared" ca="1" si="50"/>
        <v>0</v>
      </c>
      <c r="AB145" s="1527">
        <f t="shared" ca="1" si="50"/>
        <v>0</v>
      </c>
      <c r="AC145" s="1527">
        <f t="shared" ca="1" si="50"/>
        <v>0</v>
      </c>
      <c r="AD145" s="1527">
        <f t="shared" ca="1" si="50"/>
        <v>0</v>
      </c>
      <c r="AE145" s="1527">
        <f t="shared" ca="1" si="50"/>
        <v>0</v>
      </c>
      <c r="AF145" s="1527">
        <f t="shared" ca="1" si="50"/>
        <v>0</v>
      </c>
      <c r="AG145" s="1527">
        <f t="shared" ca="1" si="50"/>
        <v>0</v>
      </c>
      <c r="AH145" s="1527">
        <f t="shared" ca="1" si="50"/>
        <v>0</v>
      </c>
      <c r="AI145" s="1527">
        <f t="shared" ca="1" si="50"/>
        <v>0</v>
      </c>
      <c r="AJ145" s="1527">
        <f t="shared" ca="1" si="50"/>
        <v>0</v>
      </c>
      <c r="AK145" s="1527">
        <f t="shared" ca="1" si="50"/>
        <v>0</v>
      </c>
      <c r="AL145" s="1527">
        <f t="shared" ca="1" si="50"/>
        <v>0</v>
      </c>
      <c r="AM145" s="1527">
        <f t="shared" ca="1" si="50"/>
        <v>0</v>
      </c>
      <c r="AN145" s="1486"/>
      <c r="AO145" s="1566">
        <f t="shared" ca="1" si="51"/>
        <v>0</v>
      </c>
      <c r="AP145" s="1531">
        <f t="shared" ca="1" si="52"/>
        <v>0</v>
      </c>
      <c r="AQ145" s="1527">
        <f t="shared" ca="1" si="51"/>
        <v>0</v>
      </c>
      <c r="AR145" s="1527">
        <f t="shared" ca="1" si="51"/>
        <v>0</v>
      </c>
      <c r="AS145" s="1527">
        <f t="shared" ca="1" si="51"/>
        <v>0</v>
      </c>
      <c r="AT145" s="1527">
        <f t="shared" ca="1" si="51"/>
        <v>0</v>
      </c>
      <c r="AU145" s="1527">
        <f t="shared" ca="1" si="51"/>
        <v>0</v>
      </c>
      <c r="AV145" s="1527">
        <f t="shared" ca="1" si="51"/>
        <v>0</v>
      </c>
      <c r="AW145" s="1527">
        <f t="shared" ca="1" si="51"/>
        <v>0</v>
      </c>
      <c r="AX145" s="1527">
        <f t="shared" ca="1" si="51"/>
        <v>0</v>
      </c>
      <c r="AY145" s="1527">
        <f t="shared" ca="1" si="51"/>
        <v>0</v>
      </c>
      <c r="AZ145" s="1527">
        <f t="shared" ca="1" si="51"/>
        <v>0</v>
      </c>
      <c r="BA145" s="1527">
        <f t="shared" ca="1" si="51"/>
        <v>0</v>
      </c>
      <c r="BB145" s="1527">
        <f t="shared" ca="1" si="51"/>
        <v>0</v>
      </c>
      <c r="BC145" s="1527">
        <f t="shared" ca="1" si="51"/>
        <v>0</v>
      </c>
      <c r="BD145" s="1527">
        <f t="shared" ca="1" si="51"/>
        <v>0</v>
      </c>
      <c r="BE145" s="1527">
        <f t="shared" ca="1" si="51"/>
        <v>0</v>
      </c>
      <c r="BF145" s="1527">
        <f t="shared" ca="1" si="51"/>
        <v>0</v>
      </c>
      <c r="BG145" s="1527">
        <f t="shared" ca="1" si="51"/>
        <v>0</v>
      </c>
      <c r="BH145" s="1527">
        <f t="shared" ca="1" si="51"/>
        <v>0</v>
      </c>
      <c r="BI145" s="1527">
        <f t="shared" ca="1" si="51"/>
        <v>0</v>
      </c>
      <c r="BJ145" s="1527">
        <f t="shared" ca="1" si="51"/>
        <v>0</v>
      </c>
      <c r="BK145" s="1527">
        <f t="shared" ca="1" si="51"/>
        <v>0</v>
      </c>
      <c r="BL145" s="1527">
        <f t="shared" ca="1" si="51"/>
        <v>0</v>
      </c>
      <c r="BM145" s="1527">
        <f t="shared" ca="1" si="51"/>
        <v>0</v>
      </c>
      <c r="BN145" s="1527">
        <f t="shared" ca="1" si="51"/>
        <v>0</v>
      </c>
      <c r="BO145" s="1527">
        <f t="shared" ref="BO145:CI145" ca="1" si="53">IF(ISNUMBER($B145),$B145*BO63,0)</f>
        <v>0</v>
      </c>
      <c r="BP145" s="1527">
        <f t="shared" ca="1" si="53"/>
        <v>0</v>
      </c>
      <c r="BQ145" s="1527">
        <f t="shared" ca="1" si="53"/>
        <v>0</v>
      </c>
      <c r="BR145" s="1527">
        <f t="shared" ca="1" si="53"/>
        <v>0</v>
      </c>
      <c r="BS145" s="1527">
        <f t="shared" ca="1" si="53"/>
        <v>0</v>
      </c>
      <c r="BT145" s="1527">
        <f t="shared" ca="1" si="53"/>
        <v>0</v>
      </c>
      <c r="BU145" s="1527">
        <f t="shared" ca="1" si="53"/>
        <v>0</v>
      </c>
      <c r="BV145" s="1527">
        <f t="shared" ca="1" si="53"/>
        <v>0</v>
      </c>
      <c r="BW145" s="1527">
        <f t="shared" ca="1" si="53"/>
        <v>0</v>
      </c>
      <c r="BX145" s="1527">
        <f t="shared" ca="1" si="53"/>
        <v>0</v>
      </c>
      <c r="BY145" s="1527">
        <f t="shared" ca="1" si="53"/>
        <v>0</v>
      </c>
      <c r="BZ145" s="1527">
        <f t="shared" ca="1" si="53"/>
        <v>0</v>
      </c>
      <c r="CA145" s="1527">
        <f t="shared" ca="1" si="53"/>
        <v>0</v>
      </c>
      <c r="CB145" s="1527">
        <f t="shared" ca="1" si="53"/>
        <v>0</v>
      </c>
      <c r="CC145" s="1527">
        <f t="shared" ca="1" si="53"/>
        <v>0</v>
      </c>
      <c r="CD145" s="1527">
        <f t="shared" ca="1" si="53"/>
        <v>0</v>
      </c>
      <c r="CE145" s="1527">
        <f t="shared" ca="1" si="53"/>
        <v>0</v>
      </c>
      <c r="CF145" s="1527">
        <f t="shared" ca="1" si="53"/>
        <v>0</v>
      </c>
      <c r="CG145" s="1527">
        <f t="shared" ca="1" si="53"/>
        <v>0</v>
      </c>
      <c r="CH145" s="1527">
        <f t="shared" ca="1" si="53"/>
        <v>0</v>
      </c>
      <c r="CI145" s="1567">
        <f t="shared" ca="1" si="53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5"/>
        <v/>
      </c>
      <c r="B146" s="990" t="str">
        <f t="shared" ca="1" si="46"/>
        <v xml:space="preserve"> </v>
      </c>
      <c r="C146" s="1593">
        <f t="shared" ca="1" si="47"/>
        <v>0</v>
      </c>
      <c r="D146" s="1566">
        <f t="shared" ca="1" si="48"/>
        <v>0</v>
      </c>
      <c r="E146" s="1527">
        <f t="shared" ca="1" si="48"/>
        <v>0</v>
      </c>
      <c r="F146" s="1527">
        <f t="shared" ca="1" si="48"/>
        <v>0</v>
      </c>
      <c r="G146" s="1527">
        <f t="shared" ca="1" si="48"/>
        <v>0</v>
      </c>
      <c r="H146" s="1527">
        <f t="shared" ca="1" si="48"/>
        <v>0</v>
      </c>
      <c r="I146" s="1527">
        <f t="shared" ca="1" si="48"/>
        <v>0</v>
      </c>
      <c r="J146" s="1527">
        <f t="shared" ca="1" si="48"/>
        <v>0</v>
      </c>
      <c r="K146" s="1531">
        <f t="shared" ca="1" si="48"/>
        <v>0</v>
      </c>
      <c r="L146" s="1531">
        <f t="shared" ca="1" si="48"/>
        <v>0</v>
      </c>
      <c r="M146" s="1531">
        <f t="shared" ca="1" si="48"/>
        <v>0</v>
      </c>
      <c r="N146" s="1531">
        <f t="shared" ca="1" si="48"/>
        <v>0</v>
      </c>
      <c r="O146" s="1531">
        <f t="shared" ca="1" si="48"/>
        <v>0</v>
      </c>
      <c r="P146" s="1531">
        <f t="shared" ca="1" si="48"/>
        <v>0</v>
      </c>
      <c r="Q146" s="1531">
        <f t="shared" ca="1" si="48"/>
        <v>0</v>
      </c>
      <c r="R146" s="1531">
        <f t="shared" ca="1" si="48"/>
        <v>0</v>
      </c>
      <c r="S146" s="1531">
        <f t="shared" ca="1" si="48"/>
        <v>0</v>
      </c>
      <c r="T146" s="1531">
        <f t="shared" ca="1" si="49"/>
        <v>0</v>
      </c>
      <c r="U146" s="1531">
        <f t="shared" ca="1" si="49"/>
        <v>0</v>
      </c>
      <c r="V146" s="1531">
        <f t="shared" ca="1" si="49"/>
        <v>0</v>
      </c>
      <c r="W146" s="1531">
        <f t="shared" ca="1" si="49"/>
        <v>0</v>
      </c>
      <c r="X146" s="1531">
        <f t="shared" ca="1" si="49"/>
        <v>0</v>
      </c>
      <c r="Y146" s="1531">
        <f t="shared" ca="1" si="49"/>
        <v>0</v>
      </c>
      <c r="Z146" s="1565"/>
      <c r="AA146" s="1526">
        <f t="shared" ca="1" si="50"/>
        <v>0</v>
      </c>
      <c r="AB146" s="1527">
        <f t="shared" ca="1" si="50"/>
        <v>0</v>
      </c>
      <c r="AC146" s="1527">
        <f t="shared" ca="1" si="50"/>
        <v>0</v>
      </c>
      <c r="AD146" s="1527">
        <f t="shared" ca="1" si="50"/>
        <v>0</v>
      </c>
      <c r="AE146" s="1527">
        <f t="shared" ca="1" si="50"/>
        <v>0</v>
      </c>
      <c r="AF146" s="1527">
        <f t="shared" ca="1" si="50"/>
        <v>0</v>
      </c>
      <c r="AG146" s="1527">
        <f t="shared" ca="1" si="50"/>
        <v>0</v>
      </c>
      <c r="AH146" s="1527">
        <f t="shared" ca="1" si="50"/>
        <v>0</v>
      </c>
      <c r="AI146" s="1527">
        <f t="shared" ca="1" si="50"/>
        <v>0</v>
      </c>
      <c r="AJ146" s="1527">
        <f t="shared" ca="1" si="50"/>
        <v>0</v>
      </c>
      <c r="AK146" s="1527">
        <f t="shared" ca="1" si="50"/>
        <v>0</v>
      </c>
      <c r="AL146" s="1527">
        <f t="shared" ca="1" si="50"/>
        <v>0</v>
      </c>
      <c r="AM146" s="1527">
        <f t="shared" ca="1" si="50"/>
        <v>0</v>
      </c>
      <c r="AN146" s="1486"/>
      <c r="AO146" s="1566">
        <f t="shared" ref="AO146:CI151" ca="1" si="54">IF(ISNUMBER($B146),$B146*AO64,0)</f>
        <v>0</v>
      </c>
      <c r="AP146" s="1531">
        <f t="shared" ca="1" si="52"/>
        <v>0</v>
      </c>
      <c r="AQ146" s="1527">
        <f t="shared" ca="1" si="54"/>
        <v>0</v>
      </c>
      <c r="AR146" s="1527">
        <f t="shared" ca="1" si="54"/>
        <v>0</v>
      </c>
      <c r="AS146" s="1527">
        <f t="shared" ca="1" si="54"/>
        <v>0</v>
      </c>
      <c r="AT146" s="1527">
        <f t="shared" ca="1" si="54"/>
        <v>0</v>
      </c>
      <c r="AU146" s="1527">
        <f t="shared" ca="1" si="54"/>
        <v>0</v>
      </c>
      <c r="AV146" s="1527">
        <f t="shared" ca="1" si="54"/>
        <v>0</v>
      </c>
      <c r="AW146" s="1527">
        <f t="shared" ca="1" si="54"/>
        <v>0</v>
      </c>
      <c r="AX146" s="1527">
        <f t="shared" ca="1" si="54"/>
        <v>0</v>
      </c>
      <c r="AY146" s="1527">
        <f t="shared" ca="1" si="54"/>
        <v>0</v>
      </c>
      <c r="AZ146" s="1527">
        <f t="shared" ca="1" si="54"/>
        <v>0</v>
      </c>
      <c r="BA146" s="1527">
        <f t="shared" ca="1" si="54"/>
        <v>0</v>
      </c>
      <c r="BB146" s="1527">
        <f t="shared" ca="1" si="54"/>
        <v>0</v>
      </c>
      <c r="BC146" s="1527">
        <f t="shared" ca="1" si="54"/>
        <v>0</v>
      </c>
      <c r="BD146" s="1527">
        <f t="shared" ca="1" si="54"/>
        <v>0</v>
      </c>
      <c r="BE146" s="1527">
        <f t="shared" ca="1" si="54"/>
        <v>0</v>
      </c>
      <c r="BF146" s="1527">
        <f t="shared" ca="1" si="54"/>
        <v>0</v>
      </c>
      <c r="BG146" s="1527">
        <f t="shared" ca="1" si="54"/>
        <v>0</v>
      </c>
      <c r="BH146" s="1527">
        <f t="shared" ca="1" si="54"/>
        <v>0</v>
      </c>
      <c r="BI146" s="1527">
        <f t="shared" ca="1" si="54"/>
        <v>0</v>
      </c>
      <c r="BJ146" s="1527">
        <f t="shared" ca="1" si="54"/>
        <v>0</v>
      </c>
      <c r="BK146" s="1527">
        <f t="shared" ca="1" si="54"/>
        <v>0</v>
      </c>
      <c r="BL146" s="1527">
        <f t="shared" ca="1" si="54"/>
        <v>0</v>
      </c>
      <c r="BM146" s="1527">
        <f t="shared" ca="1" si="54"/>
        <v>0</v>
      </c>
      <c r="BN146" s="1527">
        <f t="shared" ca="1" si="54"/>
        <v>0</v>
      </c>
      <c r="BO146" s="1527">
        <f t="shared" ca="1" si="54"/>
        <v>0</v>
      </c>
      <c r="BP146" s="1527">
        <f t="shared" ca="1" si="54"/>
        <v>0</v>
      </c>
      <c r="BQ146" s="1527">
        <f t="shared" ca="1" si="54"/>
        <v>0</v>
      </c>
      <c r="BR146" s="1527">
        <f t="shared" ca="1" si="54"/>
        <v>0</v>
      </c>
      <c r="BS146" s="1527">
        <f t="shared" ca="1" si="54"/>
        <v>0</v>
      </c>
      <c r="BT146" s="1527">
        <f t="shared" ca="1" si="54"/>
        <v>0</v>
      </c>
      <c r="BU146" s="1527">
        <f t="shared" ca="1" si="54"/>
        <v>0</v>
      </c>
      <c r="BV146" s="1527">
        <f t="shared" ca="1" si="54"/>
        <v>0</v>
      </c>
      <c r="BW146" s="1527">
        <f t="shared" ca="1" si="54"/>
        <v>0</v>
      </c>
      <c r="BX146" s="1527">
        <f t="shared" ca="1" si="54"/>
        <v>0</v>
      </c>
      <c r="BY146" s="1527">
        <f t="shared" ca="1" si="54"/>
        <v>0</v>
      </c>
      <c r="BZ146" s="1527">
        <f t="shared" ca="1" si="54"/>
        <v>0</v>
      </c>
      <c r="CA146" s="1527">
        <f t="shared" ca="1" si="54"/>
        <v>0</v>
      </c>
      <c r="CB146" s="1527">
        <f t="shared" ca="1" si="54"/>
        <v>0</v>
      </c>
      <c r="CC146" s="1527">
        <f t="shared" ca="1" si="54"/>
        <v>0</v>
      </c>
      <c r="CD146" s="1527">
        <f t="shared" ca="1" si="54"/>
        <v>0</v>
      </c>
      <c r="CE146" s="1527">
        <f t="shared" ca="1" si="54"/>
        <v>0</v>
      </c>
      <c r="CF146" s="1527">
        <f t="shared" ca="1" si="54"/>
        <v>0</v>
      </c>
      <c r="CG146" s="1527">
        <f t="shared" ca="1" si="54"/>
        <v>0</v>
      </c>
      <c r="CH146" s="1527">
        <f t="shared" ca="1" si="54"/>
        <v>0</v>
      </c>
      <c r="CI146" s="1567">
        <f t="shared" ca="1" si="54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5"/>
        <v/>
      </c>
      <c r="B147" s="990" t="str">
        <f t="shared" ca="1" si="46"/>
        <v xml:space="preserve"> </v>
      </c>
      <c r="C147" s="1593">
        <f t="shared" ca="1" si="47"/>
        <v>0</v>
      </c>
      <c r="D147" s="1566">
        <f t="shared" ca="1" si="48"/>
        <v>0</v>
      </c>
      <c r="E147" s="1527">
        <f t="shared" ca="1" si="48"/>
        <v>0</v>
      </c>
      <c r="F147" s="1527">
        <f t="shared" ca="1" si="48"/>
        <v>0</v>
      </c>
      <c r="G147" s="1527">
        <f t="shared" ca="1" si="48"/>
        <v>0</v>
      </c>
      <c r="H147" s="1527">
        <f t="shared" ca="1" si="48"/>
        <v>0</v>
      </c>
      <c r="I147" s="1527">
        <f t="shared" ca="1" si="48"/>
        <v>0</v>
      </c>
      <c r="J147" s="1527">
        <f t="shared" ca="1" si="48"/>
        <v>0</v>
      </c>
      <c r="K147" s="1531">
        <f t="shared" ca="1" si="48"/>
        <v>0</v>
      </c>
      <c r="L147" s="1531">
        <f t="shared" ca="1" si="48"/>
        <v>0</v>
      </c>
      <c r="M147" s="1531">
        <f t="shared" ca="1" si="48"/>
        <v>0</v>
      </c>
      <c r="N147" s="1531">
        <f t="shared" ca="1" si="48"/>
        <v>0</v>
      </c>
      <c r="O147" s="1531">
        <f t="shared" ca="1" si="48"/>
        <v>0</v>
      </c>
      <c r="P147" s="1531">
        <f t="shared" ca="1" si="48"/>
        <v>0</v>
      </c>
      <c r="Q147" s="1531">
        <f t="shared" ca="1" si="48"/>
        <v>0</v>
      </c>
      <c r="R147" s="1531">
        <f t="shared" ca="1" si="48"/>
        <v>0</v>
      </c>
      <c r="S147" s="1531">
        <f t="shared" ca="1" si="48"/>
        <v>0</v>
      </c>
      <c r="T147" s="1531">
        <f t="shared" ca="1" si="49"/>
        <v>0</v>
      </c>
      <c r="U147" s="1531">
        <f t="shared" ca="1" si="49"/>
        <v>0</v>
      </c>
      <c r="V147" s="1531">
        <f t="shared" ca="1" si="49"/>
        <v>0</v>
      </c>
      <c r="W147" s="1531">
        <f t="shared" ca="1" si="49"/>
        <v>0</v>
      </c>
      <c r="X147" s="1531">
        <f t="shared" ca="1" si="49"/>
        <v>0</v>
      </c>
      <c r="Y147" s="1531">
        <f t="shared" ca="1" si="49"/>
        <v>0</v>
      </c>
      <c r="Z147" s="1565"/>
      <c r="AA147" s="1526">
        <f t="shared" ca="1" si="50"/>
        <v>0</v>
      </c>
      <c r="AB147" s="1527">
        <f t="shared" ca="1" si="50"/>
        <v>0</v>
      </c>
      <c r="AC147" s="1527">
        <f t="shared" ca="1" si="50"/>
        <v>0</v>
      </c>
      <c r="AD147" s="1527">
        <f t="shared" ca="1" si="50"/>
        <v>0</v>
      </c>
      <c r="AE147" s="1527">
        <f t="shared" ca="1" si="50"/>
        <v>0</v>
      </c>
      <c r="AF147" s="1527">
        <f t="shared" ca="1" si="50"/>
        <v>0</v>
      </c>
      <c r="AG147" s="1527">
        <f t="shared" ca="1" si="50"/>
        <v>0</v>
      </c>
      <c r="AH147" s="1527">
        <f t="shared" ca="1" si="50"/>
        <v>0</v>
      </c>
      <c r="AI147" s="1527">
        <f t="shared" ca="1" si="50"/>
        <v>0</v>
      </c>
      <c r="AJ147" s="1527">
        <f t="shared" ca="1" si="50"/>
        <v>0</v>
      </c>
      <c r="AK147" s="1527">
        <f t="shared" ca="1" si="50"/>
        <v>0</v>
      </c>
      <c r="AL147" s="1527">
        <f t="shared" ca="1" si="50"/>
        <v>0</v>
      </c>
      <c r="AM147" s="1527">
        <f t="shared" ca="1" si="50"/>
        <v>0</v>
      </c>
      <c r="AN147" s="1486"/>
      <c r="AO147" s="1566">
        <f t="shared" ca="1" si="54"/>
        <v>0</v>
      </c>
      <c r="AP147" s="1531">
        <f t="shared" ca="1" si="52"/>
        <v>0</v>
      </c>
      <c r="AQ147" s="1527">
        <f t="shared" ca="1" si="54"/>
        <v>0</v>
      </c>
      <c r="AR147" s="1527">
        <f t="shared" ca="1" si="54"/>
        <v>0</v>
      </c>
      <c r="AS147" s="1527">
        <f t="shared" ca="1" si="54"/>
        <v>0</v>
      </c>
      <c r="AT147" s="1527">
        <f t="shared" ca="1" si="54"/>
        <v>0</v>
      </c>
      <c r="AU147" s="1527">
        <f t="shared" ca="1" si="54"/>
        <v>0</v>
      </c>
      <c r="AV147" s="1527">
        <f t="shared" ca="1" si="54"/>
        <v>0</v>
      </c>
      <c r="AW147" s="1527">
        <f t="shared" ca="1" si="54"/>
        <v>0</v>
      </c>
      <c r="AX147" s="1527">
        <f t="shared" ca="1" si="54"/>
        <v>0</v>
      </c>
      <c r="AY147" s="1527">
        <f t="shared" ca="1" si="54"/>
        <v>0</v>
      </c>
      <c r="AZ147" s="1527">
        <f t="shared" ca="1" si="54"/>
        <v>0</v>
      </c>
      <c r="BA147" s="1527">
        <f t="shared" ca="1" si="54"/>
        <v>0</v>
      </c>
      <c r="BB147" s="1527">
        <f t="shared" ca="1" si="54"/>
        <v>0</v>
      </c>
      <c r="BC147" s="1527">
        <f t="shared" ca="1" si="54"/>
        <v>0</v>
      </c>
      <c r="BD147" s="1527">
        <f t="shared" ca="1" si="54"/>
        <v>0</v>
      </c>
      <c r="BE147" s="1527">
        <f t="shared" ca="1" si="54"/>
        <v>0</v>
      </c>
      <c r="BF147" s="1527">
        <f t="shared" ca="1" si="54"/>
        <v>0</v>
      </c>
      <c r="BG147" s="1527">
        <f t="shared" ca="1" si="54"/>
        <v>0</v>
      </c>
      <c r="BH147" s="1527">
        <f t="shared" ca="1" si="54"/>
        <v>0</v>
      </c>
      <c r="BI147" s="1527">
        <f t="shared" ca="1" si="54"/>
        <v>0</v>
      </c>
      <c r="BJ147" s="1527">
        <f t="shared" ca="1" si="54"/>
        <v>0</v>
      </c>
      <c r="BK147" s="1527">
        <f t="shared" ca="1" si="54"/>
        <v>0</v>
      </c>
      <c r="BL147" s="1527">
        <f t="shared" ca="1" si="54"/>
        <v>0</v>
      </c>
      <c r="BM147" s="1527">
        <f t="shared" ca="1" si="54"/>
        <v>0</v>
      </c>
      <c r="BN147" s="1527">
        <f t="shared" ca="1" si="54"/>
        <v>0</v>
      </c>
      <c r="BO147" s="1527">
        <f t="shared" ca="1" si="54"/>
        <v>0</v>
      </c>
      <c r="BP147" s="1527">
        <f t="shared" ca="1" si="54"/>
        <v>0</v>
      </c>
      <c r="BQ147" s="1527">
        <f t="shared" ca="1" si="54"/>
        <v>0</v>
      </c>
      <c r="BR147" s="1527">
        <f t="shared" ca="1" si="54"/>
        <v>0</v>
      </c>
      <c r="BS147" s="1527">
        <f t="shared" ca="1" si="54"/>
        <v>0</v>
      </c>
      <c r="BT147" s="1527">
        <f t="shared" ca="1" si="54"/>
        <v>0</v>
      </c>
      <c r="BU147" s="1527">
        <f t="shared" ca="1" si="54"/>
        <v>0</v>
      </c>
      <c r="BV147" s="1527">
        <f t="shared" ca="1" si="54"/>
        <v>0</v>
      </c>
      <c r="BW147" s="1527">
        <f t="shared" ca="1" si="54"/>
        <v>0</v>
      </c>
      <c r="BX147" s="1527">
        <f t="shared" ca="1" si="54"/>
        <v>0</v>
      </c>
      <c r="BY147" s="1527">
        <f t="shared" ca="1" si="54"/>
        <v>0</v>
      </c>
      <c r="BZ147" s="1527">
        <f t="shared" ca="1" si="54"/>
        <v>0</v>
      </c>
      <c r="CA147" s="1527">
        <f t="shared" ca="1" si="54"/>
        <v>0</v>
      </c>
      <c r="CB147" s="1527">
        <f t="shared" ca="1" si="54"/>
        <v>0</v>
      </c>
      <c r="CC147" s="1527">
        <f t="shared" ca="1" si="54"/>
        <v>0</v>
      </c>
      <c r="CD147" s="1527">
        <f t="shared" ca="1" si="54"/>
        <v>0</v>
      </c>
      <c r="CE147" s="1527">
        <f t="shared" ca="1" si="54"/>
        <v>0</v>
      </c>
      <c r="CF147" s="1527">
        <f t="shared" ca="1" si="54"/>
        <v>0</v>
      </c>
      <c r="CG147" s="1527">
        <f t="shared" ca="1" si="54"/>
        <v>0</v>
      </c>
      <c r="CH147" s="1527">
        <f t="shared" ca="1" si="54"/>
        <v>0</v>
      </c>
      <c r="CI147" s="1567">
        <f t="shared" ca="1" si="54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5"/>
        <v/>
      </c>
      <c r="B148" s="990" t="str">
        <f t="shared" ca="1" si="46"/>
        <v xml:space="preserve"> </v>
      </c>
      <c r="C148" s="1593">
        <f t="shared" ca="1" si="47"/>
        <v>0</v>
      </c>
      <c r="D148" s="1566">
        <f t="shared" ca="1" si="48"/>
        <v>0</v>
      </c>
      <c r="E148" s="1527">
        <f t="shared" ca="1" si="48"/>
        <v>0</v>
      </c>
      <c r="F148" s="1527">
        <f t="shared" ca="1" si="48"/>
        <v>0</v>
      </c>
      <c r="G148" s="1527">
        <f t="shared" ca="1" si="48"/>
        <v>0</v>
      </c>
      <c r="H148" s="1527">
        <f t="shared" ca="1" si="48"/>
        <v>0</v>
      </c>
      <c r="I148" s="1527">
        <f t="shared" ca="1" si="48"/>
        <v>0</v>
      </c>
      <c r="J148" s="1527">
        <f t="shared" ca="1" si="48"/>
        <v>0</v>
      </c>
      <c r="K148" s="1531">
        <f t="shared" ca="1" si="48"/>
        <v>0</v>
      </c>
      <c r="L148" s="1531">
        <f t="shared" ca="1" si="48"/>
        <v>0</v>
      </c>
      <c r="M148" s="1531">
        <f t="shared" ca="1" si="48"/>
        <v>0</v>
      </c>
      <c r="N148" s="1531">
        <f t="shared" ca="1" si="48"/>
        <v>0</v>
      </c>
      <c r="O148" s="1531">
        <f t="shared" ca="1" si="48"/>
        <v>0</v>
      </c>
      <c r="P148" s="1531">
        <f t="shared" ca="1" si="48"/>
        <v>0</v>
      </c>
      <c r="Q148" s="1531">
        <f t="shared" ca="1" si="48"/>
        <v>0</v>
      </c>
      <c r="R148" s="1531">
        <f t="shared" ca="1" si="48"/>
        <v>0</v>
      </c>
      <c r="S148" s="1531">
        <f t="shared" ca="1" si="48"/>
        <v>0</v>
      </c>
      <c r="T148" s="1531">
        <f t="shared" ca="1" si="49"/>
        <v>0</v>
      </c>
      <c r="U148" s="1531">
        <f t="shared" ca="1" si="49"/>
        <v>0</v>
      </c>
      <c r="V148" s="1531">
        <f t="shared" ca="1" si="49"/>
        <v>0</v>
      </c>
      <c r="W148" s="1531">
        <f t="shared" ca="1" si="49"/>
        <v>0</v>
      </c>
      <c r="X148" s="1531">
        <f t="shared" ca="1" si="49"/>
        <v>0</v>
      </c>
      <c r="Y148" s="1531">
        <f t="shared" ca="1" si="49"/>
        <v>0</v>
      </c>
      <c r="Z148" s="1565"/>
      <c r="AA148" s="1526">
        <f t="shared" ca="1" si="50"/>
        <v>0</v>
      </c>
      <c r="AB148" s="1527">
        <f t="shared" ca="1" si="50"/>
        <v>0</v>
      </c>
      <c r="AC148" s="1527">
        <f t="shared" ca="1" si="50"/>
        <v>0</v>
      </c>
      <c r="AD148" s="1527">
        <f t="shared" ca="1" si="50"/>
        <v>0</v>
      </c>
      <c r="AE148" s="1527">
        <f t="shared" ca="1" si="50"/>
        <v>0</v>
      </c>
      <c r="AF148" s="1527">
        <f t="shared" ca="1" si="50"/>
        <v>0</v>
      </c>
      <c r="AG148" s="1527">
        <f t="shared" ca="1" si="50"/>
        <v>0</v>
      </c>
      <c r="AH148" s="1527">
        <f t="shared" ca="1" si="50"/>
        <v>0</v>
      </c>
      <c r="AI148" s="1527">
        <f t="shared" ca="1" si="50"/>
        <v>0</v>
      </c>
      <c r="AJ148" s="1527">
        <f t="shared" ca="1" si="50"/>
        <v>0</v>
      </c>
      <c r="AK148" s="1527">
        <f t="shared" ca="1" si="50"/>
        <v>0</v>
      </c>
      <c r="AL148" s="1527">
        <f t="shared" ca="1" si="50"/>
        <v>0</v>
      </c>
      <c r="AM148" s="1527">
        <f t="shared" ca="1" si="50"/>
        <v>0</v>
      </c>
      <c r="AN148" s="1486"/>
      <c r="AO148" s="1566">
        <f t="shared" ca="1" si="54"/>
        <v>0</v>
      </c>
      <c r="AP148" s="1531">
        <f t="shared" ca="1" si="52"/>
        <v>0</v>
      </c>
      <c r="AQ148" s="1527">
        <f t="shared" ca="1" si="54"/>
        <v>0</v>
      </c>
      <c r="AR148" s="1527">
        <f t="shared" ca="1" si="54"/>
        <v>0</v>
      </c>
      <c r="AS148" s="1527">
        <f t="shared" ca="1" si="54"/>
        <v>0</v>
      </c>
      <c r="AT148" s="1527">
        <f t="shared" ca="1" si="54"/>
        <v>0</v>
      </c>
      <c r="AU148" s="1527">
        <f t="shared" ca="1" si="54"/>
        <v>0</v>
      </c>
      <c r="AV148" s="1527">
        <f t="shared" ca="1" si="54"/>
        <v>0</v>
      </c>
      <c r="AW148" s="1527">
        <f t="shared" ca="1" si="54"/>
        <v>0</v>
      </c>
      <c r="AX148" s="1527">
        <f t="shared" ca="1" si="54"/>
        <v>0</v>
      </c>
      <c r="AY148" s="1527">
        <f t="shared" ca="1" si="54"/>
        <v>0</v>
      </c>
      <c r="AZ148" s="1527">
        <f t="shared" ca="1" si="54"/>
        <v>0</v>
      </c>
      <c r="BA148" s="1527">
        <f t="shared" ca="1" si="54"/>
        <v>0</v>
      </c>
      <c r="BB148" s="1527">
        <f t="shared" ca="1" si="54"/>
        <v>0</v>
      </c>
      <c r="BC148" s="1527">
        <f t="shared" ca="1" si="54"/>
        <v>0</v>
      </c>
      <c r="BD148" s="1527">
        <f t="shared" ca="1" si="54"/>
        <v>0</v>
      </c>
      <c r="BE148" s="1527">
        <f t="shared" ca="1" si="54"/>
        <v>0</v>
      </c>
      <c r="BF148" s="1527">
        <f t="shared" ca="1" si="54"/>
        <v>0</v>
      </c>
      <c r="BG148" s="1527">
        <f t="shared" ca="1" si="54"/>
        <v>0</v>
      </c>
      <c r="BH148" s="1527">
        <f t="shared" ca="1" si="54"/>
        <v>0</v>
      </c>
      <c r="BI148" s="1527">
        <f t="shared" ca="1" si="54"/>
        <v>0</v>
      </c>
      <c r="BJ148" s="1527">
        <f t="shared" ca="1" si="54"/>
        <v>0</v>
      </c>
      <c r="BK148" s="1527">
        <f t="shared" ca="1" si="54"/>
        <v>0</v>
      </c>
      <c r="BL148" s="1527">
        <f t="shared" ca="1" si="54"/>
        <v>0</v>
      </c>
      <c r="BM148" s="1527">
        <f t="shared" ca="1" si="54"/>
        <v>0</v>
      </c>
      <c r="BN148" s="1527">
        <f t="shared" ca="1" si="54"/>
        <v>0</v>
      </c>
      <c r="BO148" s="1527">
        <f t="shared" ca="1" si="54"/>
        <v>0</v>
      </c>
      <c r="BP148" s="1527">
        <f t="shared" ca="1" si="54"/>
        <v>0</v>
      </c>
      <c r="BQ148" s="1527">
        <f t="shared" ca="1" si="54"/>
        <v>0</v>
      </c>
      <c r="BR148" s="1527">
        <f t="shared" ca="1" si="54"/>
        <v>0</v>
      </c>
      <c r="BS148" s="1527">
        <f t="shared" ca="1" si="54"/>
        <v>0</v>
      </c>
      <c r="BT148" s="1527">
        <f t="shared" ca="1" si="54"/>
        <v>0</v>
      </c>
      <c r="BU148" s="1527">
        <f t="shared" ca="1" si="54"/>
        <v>0</v>
      </c>
      <c r="BV148" s="1527">
        <f t="shared" ca="1" si="54"/>
        <v>0</v>
      </c>
      <c r="BW148" s="1527">
        <f t="shared" ca="1" si="54"/>
        <v>0</v>
      </c>
      <c r="BX148" s="1527">
        <f t="shared" ca="1" si="54"/>
        <v>0</v>
      </c>
      <c r="BY148" s="1527">
        <f t="shared" ca="1" si="54"/>
        <v>0</v>
      </c>
      <c r="BZ148" s="1527">
        <f t="shared" ca="1" si="54"/>
        <v>0</v>
      </c>
      <c r="CA148" s="1527">
        <f t="shared" ca="1" si="54"/>
        <v>0</v>
      </c>
      <c r="CB148" s="1527">
        <f t="shared" ca="1" si="54"/>
        <v>0</v>
      </c>
      <c r="CC148" s="1527">
        <f t="shared" ca="1" si="54"/>
        <v>0</v>
      </c>
      <c r="CD148" s="1527">
        <f t="shared" ca="1" si="54"/>
        <v>0</v>
      </c>
      <c r="CE148" s="1527">
        <f t="shared" ca="1" si="54"/>
        <v>0</v>
      </c>
      <c r="CF148" s="1527">
        <f t="shared" ca="1" si="54"/>
        <v>0</v>
      </c>
      <c r="CG148" s="1527">
        <f t="shared" ca="1" si="54"/>
        <v>0</v>
      </c>
      <c r="CH148" s="1527">
        <f t="shared" ca="1" si="54"/>
        <v>0</v>
      </c>
      <c r="CI148" s="1567">
        <f t="shared" ca="1" si="54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5"/>
        <v/>
      </c>
      <c r="B149" s="990" t="str">
        <f t="shared" ca="1" si="46"/>
        <v xml:space="preserve"> </v>
      </c>
      <c r="C149" s="1593">
        <f t="shared" ca="1" si="47"/>
        <v>0</v>
      </c>
      <c r="D149" s="1566">
        <f t="shared" ca="1" si="48"/>
        <v>0</v>
      </c>
      <c r="E149" s="1527">
        <f t="shared" ca="1" si="48"/>
        <v>0</v>
      </c>
      <c r="F149" s="1527">
        <f t="shared" ca="1" si="48"/>
        <v>0</v>
      </c>
      <c r="G149" s="1527">
        <f t="shared" ca="1" si="48"/>
        <v>0</v>
      </c>
      <c r="H149" s="1527">
        <f t="shared" ca="1" si="48"/>
        <v>0</v>
      </c>
      <c r="I149" s="1527">
        <f t="shared" ca="1" si="48"/>
        <v>0</v>
      </c>
      <c r="J149" s="1527">
        <f t="shared" ca="1" si="48"/>
        <v>0</v>
      </c>
      <c r="K149" s="1531">
        <f t="shared" ca="1" si="48"/>
        <v>0</v>
      </c>
      <c r="L149" s="1531">
        <f t="shared" ca="1" si="48"/>
        <v>0</v>
      </c>
      <c r="M149" s="1531">
        <f t="shared" ca="1" si="48"/>
        <v>0</v>
      </c>
      <c r="N149" s="1531">
        <f t="shared" ca="1" si="48"/>
        <v>0</v>
      </c>
      <c r="O149" s="1531">
        <f t="shared" ca="1" si="48"/>
        <v>0</v>
      </c>
      <c r="P149" s="1531">
        <f t="shared" ca="1" si="48"/>
        <v>0</v>
      </c>
      <c r="Q149" s="1531">
        <f t="shared" ca="1" si="48"/>
        <v>0</v>
      </c>
      <c r="R149" s="1531">
        <f t="shared" ca="1" si="48"/>
        <v>0</v>
      </c>
      <c r="S149" s="1531">
        <f t="shared" ca="1" si="48"/>
        <v>0</v>
      </c>
      <c r="T149" s="1531">
        <f t="shared" ca="1" si="49"/>
        <v>0</v>
      </c>
      <c r="U149" s="1531">
        <f t="shared" ca="1" si="49"/>
        <v>0</v>
      </c>
      <c r="V149" s="1531">
        <f t="shared" ca="1" si="49"/>
        <v>0</v>
      </c>
      <c r="W149" s="1531">
        <f t="shared" ca="1" si="49"/>
        <v>0</v>
      </c>
      <c r="X149" s="1531">
        <f t="shared" ca="1" si="49"/>
        <v>0</v>
      </c>
      <c r="Y149" s="1531">
        <f t="shared" ca="1" si="49"/>
        <v>0</v>
      </c>
      <c r="Z149" s="1565"/>
      <c r="AA149" s="1526">
        <f t="shared" ca="1" si="50"/>
        <v>0</v>
      </c>
      <c r="AB149" s="1527">
        <f t="shared" ca="1" si="50"/>
        <v>0</v>
      </c>
      <c r="AC149" s="1527">
        <f t="shared" ca="1" si="50"/>
        <v>0</v>
      </c>
      <c r="AD149" s="1527">
        <f t="shared" ca="1" si="50"/>
        <v>0</v>
      </c>
      <c r="AE149" s="1527">
        <f t="shared" ca="1" si="50"/>
        <v>0</v>
      </c>
      <c r="AF149" s="1527">
        <f t="shared" ca="1" si="50"/>
        <v>0</v>
      </c>
      <c r="AG149" s="1527">
        <f t="shared" ca="1" si="50"/>
        <v>0</v>
      </c>
      <c r="AH149" s="1527">
        <f t="shared" ca="1" si="50"/>
        <v>0</v>
      </c>
      <c r="AI149" s="1527">
        <f t="shared" ca="1" si="50"/>
        <v>0</v>
      </c>
      <c r="AJ149" s="1527">
        <f t="shared" ca="1" si="50"/>
        <v>0</v>
      </c>
      <c r="AK149" s="1527">
        <f t="shared" ca="1" si="50"/>
        <v>0</v>
      </c>
      <c r="AL149" s="1527">
        <f t="shared" ca="1" si="50"/>
        <v>0</v>
      </c>
      <c r="AM149" s="1527">
        <f t="shared" ca="1" si="50"/>
        <v>0</v>
      </c>
      <c r="AN149" s="1486"/>
      <c r="AO149" s="1566">
        <f t="shared" ca="1" si="54"/>
        <v>0</v>
      </c>
      <c r="AP149" s="1531">
        <f t="shared" ca="1" si="52"/>
        <v>0</v>
      </c>
      <c r="AQ149" s="1527">
        <f t="shared" ca="1" si="54"/>
        <v>0</v>
      </c>
      <c r="AR149" s="1527">
        <f t="shared" ca="1" si="54"/>
        <v>0</v>
      </c>
      <c r="AS149" s="1527">
        <f t="shared" ca="1" si="54"/>
        <v>0</v>
      </c>
      <c r="AT149" s="1527">
        <f t="shared" ca="1" si="54"/>
        <v>0</v>
      </c>
      <c r="AU149" s="1527">
        <f t="shared" ca="1" si="54"/>
        <v>0</v>
      </c>
      <c r="AV149" s="1527">
        <f t="shared" ca="1" si="54"/>
        <v>0</v>
      </c>
      <c r="AW149" s="1527">
        <f t="shared" ca="1" si="54"/>
        <v>0</v>
      </c>
      <c r="AX149" s="1527">
        <f t="shared" ca="1" si="54"/>
        <v>0</v>
      </c>
      <c r="AY149" s="1527">
        <f t="shared" ca="1" si="54"/>
        <v>0</v>
      </c>
      <c r="AZ149" s="1527">
        <f t="shared" ca="1" si="54"/>
        <v>0</v>
      </c>
      <c r="BA149" s="1527">
        <f t="shared" ca="1" si="54"/>
        <v>0</v>
      </c>
      <c r="BB149" s="1527">
        <f t="shared" ca="1" si="54"/>
        <v>0</v>
      </c>
      <c r="BC149" s="1527">
        <f t="shared" ca="1" si="54"/>
        <v>0</v>
      </c>
      <c r="BD149" s="1527">
        <f t="shared" ca="1" si="54"/>
        <v>0</v>
      </c>
      <c r="BE149" s="1527">
        <f t="shared" ca="1" si="54"/>
        <v>0</v>
      </c>
      <c r="BF149" s="1527">
        <f t="shared" ca="1" si="54"/>
        <v>0</v>
      </c>
      <c r="BG149" s="1527">
        <f t="shared" ca="1" si="54"/>
        <v>0</v>
      </c>
      <c r="BH149" s="1527">
        <f t="shared" ca="1" si="54"/>
        <v>0</v>
      </c>
      <c r="BI149" s="1527">
        <f t="shared" ca="1" si="54"/>
        <v>0</v>
      </c>
      <c r="BJ149" s="1527">
        <f t="shared" ca="1" si="54"/>
        <v>0</v>
      </c>
      <c r="BK149" s="1527">
        <f t="shared" ca="1" si="54"/>
        <v>0</v>
      </c>
      <c r="BL149" s="1527">
        <f t="shared" ca="1" si="54"/>
        <v>0</v>
      </c>
      <c r="BM149" s="1527">
        <f t="shared" ca="1" si="54"/>
        <v>0</v>
      </c>
      <c r="BN149" s="1527">
        <f t="shared" ca="1" si="54"/>
        <v>0</v>
      </c>
      <c r="BO149" s="1527">
        <f t="shared" ca="1" si="54"/>
        <v>0</v>
      </c>
      <c r="BP149" s="1527">
        <f t="shared" ca="1" si="54"/>
        <v>0</v>
      </c>
      <c r="BQ149" s="1527">
        <f t="shared" ca="1" si="54"/>
        <v>0</v>
      </c>
      <c r="BR149" s="1527">
        <f t="shared" ca="1" si="54"/>
        <v>0</v>
      </c>
      <c r="BS149" s="1527">
        <f t="shared" ca="1" si="54"/>
        <v>0</v>
      </c>
      <c r="BT149" s="1527">
        <f t="shared" ca="1" si="54"/>
        <v>0</v>
      </c>
      <c r="BU149" s="1527">
        <f t="shared" ca="1" si="54"/>
        <v>0</v>
      </c>
      <c r="BV149" s="1527">
        <f t="shared" ca="1" si="54"/>
        <v>0</v>
      </c>
      <c r="BW149" s="1527">
        <f t="shared" ca="1" si="54"/>
        <v>0</v>
      </c>
      <c r="BX149" s="1527">
        <f t="shared" ca="1" si="54"/>
        <v>0</v>
      </c>
      <c r="BY149" s="1527">
        <f t="shared" ca="1" si="54"/>
        <v>0</v>
      </c>
      <c r="BZ149" s="1527">
        <f t="shared" ca="1" si="54"/>
        <v>0</v>
      </c>
      <c r="CA149" s="1527">
        <f t="shared" ca="1" si="54"/>
        <v>0</v>
      </c>
      <c r="CB149" s="1527">
        <f t="shared" ca="1" si="54"/>
        <v>0</v>
      </c>
      <c r="CC149" s="1527">
        <f t="shared" ca="1" si="54"/>
        <v>0</v>
      </c>
      <c r="CD149" s="1527">
        <f t="shared" ca="1" si="54"/>
        <v>0</v>
      </c>
      <c r="CE149" s="1527">
        <f t="shared" ca="1" si="54"/>
        <v>0</v>
      </c>
      <c r="CF149" s="1527">
        <f t="shared" ca="1" si="54"/>
        <v>0</v>
      </c>
      <c r="CG149" s="1527">
        <f t="shared" ca="1" si="54"/>
        <v>0</v>
      </c>
      <c r="CH149" s="1527">
        <f t="shared" ca="1" si="54"/>
        <v>0</v>
      </c>
      <c r="CI149" s="1567">
        <f t="shared" ca="1" si="54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5"/>
        <v>zelf opgewekte windenergie</v>
      </c>
      <c r="B150" s="990">
        <f ca="1">IF(C531=0,0,(3.6/C531))</f>
        <v>7.6594459633629866</v>
      </c>
      <c r="C150" s="1593">
        <f t="shared" ca="1" si="47"/>
        <v>0</v>
      </c>
      <c r="D150" s="1566">
        <f t="shared" ca="1" si="48"/>
        <v>0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50"/>
        <v>0</v>
      </c>
      <c r="AB150" s="1527">
        <f t="shared" ca="1" si="50"/>
        <v>0</v>
      </c>
      <c r="AC150" s="1527">
        <f t="shared" ca="1" si="50"/>
        <v>0</v>
      </c>
      <c r="AD150" s="1527">
        <f t="shared" ca="1" si="50"/>
        <v>0</v>
      </c>
      <c r="AE150" s="1527">
        <f t="shared" ca="1" si="50"/>
        <v>0</v>
      </c>
      <c r="AF150" s="1527">
        <f t="shared" ca="1" si="50"/>
        <v>0</v>
      </c>
      <c r="AG150" s="1527">
        <f t="shared" ca="1" si="50"/>
        <v>0</v>
      </c>
      <c r="AH150" s="1527">
        <f t="shared" ca="1" si="50"/>
        <v>0</v>
      </c>
      <c r="AI150" s="1527">
        <f t="shared" ca="1" si="50"/>
        <v>0</v>
      </c>
      <c r="AJ150" s="1527">
        <f t="shared" ca="1" si="50"/>
        <v>0</v>
      </c>
      <c r="AK150" s="1527">
        <f t="shared" ca="1" si="50"/>
        <v>0</v>
      </c>
      <c r="AL150" s="1527">
        <f t="shared" ca="1" si="50"/>
        <v>0</v>
      </c>
      <c r="AM150" s="1527">
        <f t="shared" ca="1" si="50"/>
        <v>0</v>
      </c>
      <c r="AN150" s="1486"/>
      <c r="AO150" s="1566">
        <f t="shared" ca="1" si="54"/>
        <v>0</v>
      </c>
      <c r="AP150" s="1531">
        <f t="shared" ca="1" si="52"/>
        <v>0</v>
      </c>
      <c r="AQ150" s="1527">
        <f t="shared" ca="1" si="54"/>
        <v>0</v>
      </c>
      <c r="AR150" s="1527">
        <f t="shared" ca="1" si="54"/>
        <v>0</v>
      </c>
      <c r="AS150" s="1527">
        <f t="shared" ca="1" si="54"/>
        <v>0</v>
      </c>
      <c r="AT150" s="1527">
        <f t="shared" ca="1" si="54"/>
        <v>0</v>
      </c>
      <c r="AU150" s="1527">
        <f t="shared" ca="1" si="54"/>
        <v>0</v>
      </c>
      <c r="AV150" s="1527">
        <f t="shared" ca="1" si="54"/>
        <v>0</v>
      </c>
      <c r="AW150" s="1527">
        <f t="shared" ca="1" si="54"/>
        <v>0</v>
      </c>
      <c r="AX150" s="1527">
        <f t="shared" ca="1" si="54"/>
        <v>0</v>
      </c>
      <c r="AY150" s="1527">
        <f t="shared" ca="1" si="54"/>
        <v>0</v>
      </c>
      <c r="AZ150" s="1527">
        <f t="shared" ca="1" si="54"/>
        <v>0</v>
      </c>
      <c r="BA150" s="1527">
        <f t="shared" ca="1" si="54"/>
        <v>0</v>
      </c>
      <c r="BB150" s="1527">
        <f t="shared" ca="1" si="54"/>
        <v>0</v>
      </c>
      <c r="BC150" s="1527">
        <f t="shared" ca="1" si="54"/>
        <v>0</v>
      </c>
      <c r="BD150" s="1527">
        <f t="shared" ca="1" si="54"/>
        <v>0</v>
      </c>
      <c r="BE150" s="1527">
        <f t="shared" ca="1" si="54"/>
        <v>0</v>
      </c>
      <c r="BF150" s="1527">
        <f t="shared" ca="1" si="54"/>
        <v>0</v>
      </c>
      <c r="BG150" s="1527">
        <f t="shared" ca="1" si="54"/>
        <v>0</v>
      </c>
      <c r="BH150" s="1527">
        <f t="shared" ca="1" si="54"/>
        <v>0</v>
      </c>
      <c r="BI150" s="1527">
        <f t="shared" ca="1" si="54"/>
        <v>0</v>
      </c>
      <c r="BJ150" s="1527">
        <f t="shared" ca="1" si="54"/>
        <v>0</v>
      </c>
      <c r="BK150" s="1527">
        <f t="shared" ca="1" si="54"/>
        <v>0</v>
      </c>
      <c r="BL150" s="1527">
        <f t="shared" ca="1" si="54"/>
        <v>0</v>
      </c>
      <c r="BM150" s="1527">
        <f t="shared" ca="1" si="54"/>
        <v>0</v>
      </c>
      <c r="BN150" s="1527">
        <f t="shared" ca="1" si="54"/>
        <v>0</v>
      </c>
      <c r="BO150" s="1527">
        <f t="shared" ca="1" si="54"/>
        <v>0</v>
      </c>
      <c r="BP150" s="1527">
        <f t="shared" ca="1" si="54"/>
        <v>0</v>
      </c>
      <c r="BQ150" s="1527">
        <f t="shared" ca="1" si="54"/>
        <v>0</v>
      </c>
      <c r="BR150" s="1527">
        <f t="shared" ca="1" si="54"/>
        <v>0</v>
      </c>
      <c r="BS150" s="1527">
        <f t="shared" ca="1" si="54"/>
        <v>0</v>
      </c>
      <c r="BT150" s="1527">
        <f t="shared" ca="1" si="54"/>
        <v>0</v>
      </c>
      <c r="BU150" s="1527">
        <f t="shared" ca="1" si="54"/>
        <v>0</v>
      </c>
      <c r="BV150" s="1527">
        <f t="shared" ca="1" si="54"/>
        <v>0</v>
      </c>
      <c r="BW150" s="1527">
        <f t="shared" ca="1" si="54"/>
        <v>0</v>
      </c>
      <c r="BX150" s="1527">
        <f t="shared" ca="1" si="54"/>
        <v>0</v>
      </c>
      <c r="BY150" s="1527">
        <f t="shared" ca="1" si="54"/>
        <v>0</v>
      </c>
      <c r="BZ150" s="1527">
        <f t="shared" ca="1" si="54"/>
        <v>0</v>
      </c>
      <c r="CA150" s="1527">
        <f t="shared" ca="1" si="54"/>
        <v>0</v>
      </c>
      <c r="CB150" s="1527">
        <f t="shared" ca="1" si="54"/>
        <v>0</v>
      </c>
      <c r="CC150" s="1527">
        <f t="shared" ca="1" si="54"/>
        <v>0</v>
      </c>
      <c r="CD150" s="1527">
        <f t="shared" ca="1" si="54"/>
        <v>0</v>
      </c>
      <c r="CE150" s="1527">
        <f t="shared" ca="1" si="54"/>
        <v>0</v>
      </c>
      <c r="CF150" s="1527">
        <f t="shared" ca="1" si="54"/>
        <v>0</v>
      </c>
      <c r="CG150" s="1527">
        <f t="shared" ca="1" si="54"/>
        <v>0</v>
      </c>
      <c r="CH150" s="1527">
        <f t="shared" ca="1" si="54"/>
        <v>0</v>
      </c>
      <c r="CI150" s="1567">
        <f t="shared" ca="1" si="54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5"/>
        <v>zelf opgewekte zonneenergie</v>
      </c>
      <c r="B151" s="992">
        <f ca="1">IF(C531=0,0,(3.6/C531))</f>
        <v>7.6594459633629866</v>
      </c>
      <c r="C151" s="1594">
        <f t="shared" ca="1" si="47"/>
        <v>0</v>
      </c>
      <c r="D151" s="1562">
        <f t="shared" ca="1" si="48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50"/>
        <v>0</v>
      </c>
      <c r="AB151" s="1522">
        <f t="shared" ca="1" si="50"/>
        <v>0</v>
      </c>
      <c r="AC151" s="1522">
        <f t="shared" ca="1" si="50"/>
        <v>0</v>
      </c>
      <c r="AD151" s="1522">
        <f t="shared" ca="1" si="50"/>
        <v>0</v>
      </c>
      <c r="AE151" s="1522">
        <f t="shared" ca="1" si="50"/>
        <v>0</v>
      </c>
      <c r="AF151" s="1522">
        <f t="shared" ca="1" si="50"/>
        <v>0</v>
      </c>
      <c r="AG151" s="1522">
        <f t="shared" ca="1" si="50"/>
        <v>0</v>
      </c>
      <c r="AH151" s="1522">
        <f t="shared" ca="1" si="50"/>
        <v>0</v>
      </c>
      <c r="AI151" s="1522">
        <f t="shared" ca="1" si="50"/>
        <v>0</v>
      </c>
      <c r="AJ151" s="1522">
        <f t="shared" ca="1" si="50"/>
        <v>0</v>
      </c>
      <c r="AK151" s="1522">
        <f t="shared" ca="1" si="50"/>
        <v>0</v>
      </c>
      <c r="AL151" s="1522">
        <f t="shared" ca="1" si="50"/>
        <v>0</v>
      </c>
      <c r="AM151" s="1522">
        <f t="shared" ca="1" si="50"/>
        <v>0</v>
      </c>
      <c r="AN151" s="1486"/>
      <c r="AO151" s="1562">
        <f t="shared" ca="1" si="54"/>
        <v>0</v>
      </c>
      <c r="AP151" s="1568">
        <f t="shared" ca="1" si="52"/>
        <v>0</v>
      </c>
      <c r="AQ151" s="1522">
        <f t="shared" ca="1" si="54"/>
        <v>0</v>
      </c>
      <c r="AR151" s="1522">
        <f t="shared" ca="1" si="54"/>
        <v>0</v>
      </c>
      <c r="AS151" s="1522">
        <f t="shared" ca="1" si="54"/>
        <v>0</v>
      </c>
      <c r="AT151" s="1522">
        <f t="shared" ca="1" si="54"/>
        <v>0</v>
      </c>
      <c r="AU151" s="1522">
        <f t="shared" ca="1" si="54"/>
        <v>0</v>
      </c>
      <c r="AV151" s="1522">
        <f t="shared" ca="1" si="54"/>
        <v>0</v>
      </c>
      <c r="AW151" s="1522">
        <f t="shared" ca="1" si="54"/>
        <v>0</v>
      </c>
      <c r="AX151" s="1522">
        <f t="shared" ca="1" si="54"/>
        <v>0</v>
      </c>
      <c r="AY151" s="1522">
        <f t="shared" ca="1" si="54"/>
        <v>0</v>
      </c>
      <c r="AZ151" s="1522">
        <f t="shared" ca="1" si="54"/>
        <v>0</v>
      </c>
      <c r="BA151" s="1522">
        <f t="shared" ca="1" si="54"/>
        <v>0</v>
      </c>
      <c r="BB151" s="1522">
        <f t="shared" ca="1" si="54"/>
        <v>0</v>
      </c>
      <c r="BC151" s="1522">
        <f t="shared" ca="1" si="54"/>
        <v>0</v>
      </c>
      <c r="BD151" s="1522">
        <f t="shared" ca="1" si="54"/>
        <v>0</v>
      </c>
      <c r="BE151" s="1522">
        <f t="shared" ca="1" si="54"/>
        <v>0</v>
      </c>
      <c r="BF151" s="1522">
        <f t="shared" ca="1" si="54"/>
        <v>0</v>
      </c>
      <c r="BG151" s="1522">
        <f t="shared" ca="1" si="54"/>
        <v>0</v>
      </c>
      <c r="BH151" s="1522">
        <f t="shared" ca="1" si="54"/>
        <v>0</v>
      </c>
      <c r="BI151" s="1522">
        <f t="shared" ca="1" si="54"/>
        <v>0</v>
      </c>
      <c r="BJ151" s="1522">
        <f t="shared" ca="1" si="54"/>
        <v>0</v>
      </c>
      <c r="BK151" s="1522">
        <f t="shared" ca="1" si="54"/>
        <v>0</v>
      </c>
      <c r="BL151" s="1522">
        <f t="shared" ca="1" si="54"/>
        <v>0</v>
      </c>
      <c r="BM151" s="1522">
        <f t="shared" ca="1" si="54"/>
        <v>0</v>
      </c>
      <c r="BN151" s="1522">
        <f t="shared" ca="1" si="54"/>
        <v>0</v>
      </c>
      <c r="BO151" s="1522">
        <f t="shared" ref="BO151:CI151" ca="1" si="55">IF(ISNUMBER($B151),$B151*BO69,0)</f>
        <v>0</v>
      </c>
      <c r="BP151" s="1522">
        <f t="shared" ca="1" si="55"/>
        <v>0</v>
      </c>
      <c r="BQ151" s="1522">
        <f t="shared" ca="1" si="55"/>
        <v>0</v>
      </c>
      <c r="BR151" s="1522">
        <f t="shared" ca="1" si="55"/>
        <v>0</v>
      </c>
      <c r="BS151" s="1522">
        <f t="shared" ca="1" si="55"/>
        <v>0</v>
      </c>
      <c r="BT151" s="1522">
        <f t="shared" ca="1" si="55"/>
        <v>0</v>
      </c>
      <c r="BU151" s="1522">
        <f t="shared" ca="1" si="55"/>
        <v>0</v>
      </c>
      <c r="BV151" s="1522">
        <f t="shared" ca="1" si="55"/>
        <v>0</v>
      </c>
      <c r="BW151" s="1522">
        <f t="shared" ca="1" si="55"/>
        <v>0</v>
      </c>
      <c r="BX151" s="1522">
        <f t="shared" ca="1" si="55"/>
        <v>0</v>
      </c>
      <c r="BY151" s="1522">
        <f t="shared" ca="1" si="55"/>
        <v>0</v>
      </c>
      <c r="BZ151" s="1522">
        <f t="shared" ca="1" si="55"/>
        <v>0</v>
      </c>
      <c r="CA151" s="1522">
        <f t="shared" ca="1" si="55"/>
        <v>0</v>
      </c>
      <c r="CB151" s="1522">
        <f t="shared" ca="1" si="55"/>
        <v>0</v>
      </c>
      <c r="CC151" s="1522">
        <f t="shared" ca="1" si="55"/>
        <v>0</v>
      </c>
      <c r="CD151" s="1522">
        <f t="shared" ca="1" si="55"/>
        <v>0</v>
      </c>
      <c r="CE151" s="1522">
        <f t="shared" ca="1" si="55"/>
        <v>0</v>
      </c>
      <c r="CF151" s="1522">
        <f t="shared" ca="1" si="55"/>
        <v>0</v>
      </c>
      <c r="CG151" s="1522">
        <f t="shared" ca="1" si="55"/>
        <v>0</v>
      </c>
      <c r="CH151" s="1522">
        <f t="shared" ca="1" si="55"/>
        <v>0</v>
      </c>
      <c r="CI151" s="1523">
        <f t="shared" ca="1" si="55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6">IF(TRIM(A72)="","",A72)</f>
        <v>stoom 30 bara</v>
      </c>
      <c r="B154" s="995">
        <f ca="1">IF($C$525=0,0,(1/$C$525))</f>
        <v>0.99297161797261735</v>
      </c>
      <c r="C154" s="1581">
        <f t="shared" ref="C154:C169" ca="1" si="57">SUM(D154:CI154)</f>
        <v>-2.1347296351450495E-3</v>
      </c>
      <c r="D154" s="1559">
        <f t="shared" ref="D154:S169" ca="1" si="58">IF(ISNUMBER($B154),$B154*D72,0)</f>
        <v>0</v>
      </c>
      <c r="E154" s="1560">
        <f t="shared" ca="1" si="58"/>
        <v>758357.24893613718</v>
      </c>
      <c r="F154" s="1560">
        <f t="shared" ca="1" si="58"/>
        <v>0</v>
      </c>
      <c r="G154" s="1560">
        <f t="shared" ca="1" si="58"/>
        <v>-468469.7648435306</v>
      </c>
      <c r="H154" s="1560">
        <f t="shared" ca="1" si="58"/>
        <v>-353900.04950353067</v>
      </c>
      <c r="I154" s="1560">
        <f t="shared" ca="1" si="58"/>
        <v>0</v>
      </c>
      <c r="J154" s="1560">
        <f t="shared" ca="1" si="58"/>
        <v>0</v>
      </c>
      <c r="K154" s="1564">
        <f t="shared" ca="1" si="58"/>
        <v>0</v>
      </c>
      <c r="L154" s="1564">
        <f t="shared" ca="1" si="58"/>
        <v>0</v>
      </c>
      <c r="M154" s="1564">
        <f t="shared" ca="1" si="58"/>
        <v>0</v>
      </c>
      <c r="N154" s="1564">
        <f t="shared" ca="1" si="58"/>
        <v>0</v>
      </c>
      <c r="O154" s="1564">
        <f t="shared" ca="1" si="58"/>
        <v>0</v>
      </c>
      <c r="P154" s="1564">
        <f t="shared" ca="1" si="58"/>
        <v>0</v>
      </c>
      <c r="Q154" s="1564">
        <f t="shared" ca="1" si="58"/>
        <v>64012.563276194451</v>
      </c>
      <c r="R154" s="1564">
        <f t="shared" ca="1" si="58"/>
        <v>0</v>
      </c>
      <c r="S154" s="1564">
        <f t="shared" ca="1" si="58"/>
        <v>0</v>
      </c>
      <c r="T154" s="1564">
        <f t="shared" ref="T154:Y163" ca="1" si="59">IF(ISNUMBER($B154),$B154*T72,0)</f>
        <v>0</v>
      </c>
      <c r="U154" s="1564">
        <f t="shared" ca="1" si="59"/>
        <v>0</v>
      </c>
      <c r="V154" s="1564">
        <f t="shared" ca="1" si="59"/>
        <v>0</v>
      </c>
      <c r="W154" s="1564">
        <f t="shared" ca="1" si="59"/>
        <v>0</v>
      </c>
      <c r="X154" s="1564">
        <f t="shared" ca="1" si="59"/>
        <v>0</v>
      </c>
      <c r="Y154" s="1564">
        <f t="shared" ca="1" si="59"/>
        <v>0</v>
      </c>
      <c r="Z154" s="1565"/>
      <c r="AA154" s="1961">
        <f t="shared" ref="AA154:AM169" ca="1" si="60">IF(ISNUMBER($B154),$B154*AA72,0)</f>
        <v>0</v>
      </c>
      <c r="AB154" s="1560">
        <f t="shared" ca="1" si="60"/>
        <v>0</v>
      </c>
      <c r="AC154" s="1560">
        <f t="shared" ca="1" si="60"/>
        <v>0</v>
      </c>
      <c r="AD154" s="1560">
        <f t="shared" ca="1" si="60"/>
        <v>0</v>
      </c>
      <c r="AE154" s="1560">
        <f t="shared" ca="1" si="60"/>
        <v>0</v>
      </c>
      <c r="AF154" s="1560">
        <f t="shared" ca="1" si="60"/>
        <v>0</v>
      </c>
      <c r="AG154" s="1560">
        <f t="shared" ca="1" si="60"/>
        <v>0</v>
      </c>
      <c r="AH154" s="1560">
        <f t="shared" ca="1" si="60"/>
        <v>0</v>
      </c>
      <c r="AI154" s="1560">
        <f t="shared" ca="1" si="60"/>
        <v>0</v>
      </c>
      <c r="AJ154" s="1560">
        <f t="shared" ca="1" si="60"/>
        <v>0</v>
      </c>
      <c r="AK154" s="1560">
        <f t="shared" ca="1" si="60"/>
        <v>0</v>
      </c>
      <c r="AL154" s="1560">
        <f t="shared" ca="1" si="60"/>
        <v>0</v>
      </c>
      <c r="AM154" s="1560">
        <f t="shared" ca="1" si="60"/>
        <v>0</v>
      </c>
      <c r="AN154" s="1486"/>
      <c r="AO154" s="1559">
        <f t="shared" ref="AO154:CI159" ca="1" si="61">IF(ISNUMBER($B154),$B154*AO72,0)</f>
        <v>0</v>
      </c>
      <c r="AP154" s="1564">
        <f t="shared" ref="AP154:AP169" ca="1" si="62">IF(ISNUMBER($B154),$B154*AP72,0)</f>
        <v>0</v>
      </c>
      <c r="AQ154" s="1560">
        <f t="shared" ca="1" si="61"/>
        <v>0</v>
      </c>
      <c r="AR154" s="1560">
        <f t="shared" ca="1" si="61"/>
        <v>0</v>
      </c>
      <c r="AS154" s="1560">
        <f t="shared" ca="1" si="61"/>
        <v>0</v>
      </c>
      <c r="AT154" s="1560">
        <f t="shared" ca="1" si="61"/>
        <v>0</v>
      </c>
      <c r="AU154" s="1560">
        <f t="shared" ca="1" si="61"/>
        <v>0</v>
      </c>
      <c r="AV154" s="1560">
        <f t="shared" ca="1" si="61"/>
        <v>0</v>
      </c>
      <c r="AW154" s="1560">
        <f t="shared" ca="1" si="61"/>
        <v>0</v>
      </c>
      <c r="AX154" s="1560">
        <f t="shared" ca="1" si="61"/>
        <v>0</v>
      </c>
      <c r="AY154" s="1560">
        <f t="shared" ca="1" si="61"/>
        <v>0</v>
      </c>
      <c r="AZ154" s="1560">
        <f t="shared" ca="1" si="61"/>
        <v>0</v>
      </c>
      <c r="BA154" s="1560">
        <f t="shared" ca="1" si="61"/>
        <v>0</v>
      </c>
      <c r="BB154" s="1560">
        <f t="shared" ca="1" si="61"/>
        <v>0</v>
      </c>
      <c r="BC154" s="1560">
        <f t="shared" ca="1" si="61"/>
        <v>0</v>
      </c>
      <c r="BD154" s="1560">
        <f t="shared" ca="1" si="61"/>
        <v>0</v>
      </c>
      <c r="BE154" s="1560">
        <f t="shared" ca="1" si="61"/>
        <v>0</v>
      </c>
      <c r="BF154" s="1560">
        <f t="shared" ca="1" si="61"/>
        <v>0</v>
      </c>
      <c r="BG154" s="1560">
        <f t="shared" ca="1" si="61"/>
        <v>0</v>
      </c>
      <c r="BH154" s="1560">
        <f t="shared" ca="1" si="61"/>
        <v>0</v>
      </c>
      <c r="BI154" s="1560">
        <f t="shared" ca="1" si="61"/>
        <v>0</v>
      </c>
      <c r="BJ154" s="1560">
        <f t="shared" ca="1" si="61"/>
        <v>0</v>
      </c>
      <c r="BK154" s="1560">
        <f t="shared" ca="1" si="61"/>
        <v>0</v>
      </c>
      <c r="BL154" s="1560">
        <f t="shared" ca="1" si="61"/>
        <v>0</v>
      </c>
      <c r="BM154" s="1560">
        <f t="shared" ca="1" si="61"/>
        <v>0</v>
      </c>
      <c r="BN154" s="1560">
        <f t="shared" ca="1" si="61"/>
        <v>0</v>
      </c>
      <c r="BO154" s="1560">
        <f t="shared" ca="1" si="61"/>
        <v>0</v>
      </c>
      <c r="BP154" s="1560">
        <f t="shared" ca="1" si="61"/>
        <v>0</v>
      </c>
      <c r="BQ154" s="1560">
        <f t="shared" ca="1" si="61"/>
        <v>0</v>
      </c>
      <c r="BR154" s="1560">
        <f t="shared" ca="1" si="61"/>
        <v>0</v>
      </c>
      <c r="BS154" s="1560">
        <f t="shared" ca="1" si="61"/>
        <v>0</v>
      </c>
      <c r="BT154" s="1560">
        <f t="shared" ca="1" si="61"/>
        <v>0</v>
      </c>
      <c r="BU154" s="1560">
        <f t="shared" ca="1" si="61"/>
        <v>0</v>
      </c>
      <c r="BV154" s="1560">
        <f t="shared" ca="1" si="61"/>
        <v>0</v>
      </c>
      <c r="BW154" s="1560">
        <f t="shared" ca="1" si="61"/>
        <v>0</v>
      </c>
      <c r="BX154" s="1560">
        <f t="shared" ca="1" si="61"/>
        <v>0</v>
      </c>
      <c r="BY154" s="1560">
        <f t="shared" ca="1" si="61"/>
        <v>0</v>
      </c>
      <c r="BZ154" s="1560">
        <f t="shared" ca="1" si="61"/>
        <v>0</v>
      </c>
      <c r="CA154" s="1560">
        <f t="shared" ca="1" si="61"/>
        <v>0</v>
      </c>
      <c r="CB154" s="1560">
        <f t="shared" ca="1" si="61"/>
        <v>0</v>
      </c>
      <c r="CC154" s="1560">
        <f t="shared" ca="1" si="61"/>
        <v>0</v>
      </c>
      <c r="CD154" s="1560">
        <f t="shared" ca="1" si="61"/>
        <v>0</v>
      </c>
      <c r="CE154" s="1560">
        <f t="shared" ca="1" si="61"/>
        <v>0</v>
      </c>
      <c r="CF154" s="1560">
        <f t="shared" ca="1" si="61"/>
        <v>0</v>
      </c>
      <c r="CG154" s="1560">
        <f t="shared" ca="1" si="61"/>
        <v>0</v>
      </c>
      <c r="CH154" s="1560">
        <f t="shared" ca="1" si="61"/>
        <v>0</v>
      </c>
      <c r="CI154" s="1561">
        <f t="shared" ca="1" si="61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63">IF(AND(ISNUMBER(B154),B154&lt;&gt;0),1/B154,1)</f>
        <v>1.0070781298278522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6"/>
        <v>warm water</v>
      </c>
      <c r="B155" s="1000">
        <f ca="1">IF(C527=0,0,(1/C527))</f>
        <v>1.2192264168044284</v>
      </c>
      <c r="C155" s="1582">
        <f t="shared" ca="1" si="57"/>
        <v>0.48769056673245359</v>
      </c>
      <c r="D155" s="1566">
        <f t="shared" ca="1" si="58"/>
        <v>0</v>
      </c>
      <c r="E155" s="1527">
        <f t="shared" ca="1" si="58"/>
        <v>0</v>
      </c>
      <c r="F155" s="1527">
        <f t="shared" ca="1" si="58"/>
        <v>-15240.330210055356</v>
      </c>
      <c r="G155" s="1527">
        <f t="shared" ca="1" si="58"/>
        <v>0</v>
      </c>
      <c r="H155" s="1527">
        <f t="shared" ca="1" si="58"/>
        <v>0</v>
      </c>
      <c r="I155" s="1527">
        <f t="shared" ca="1" si="58"/>
        <v>0</v>
      </c>
      <c r="J155" s="1527">
        <f t="shared" ca="1" si="58"/>
        <v>0</v>
      </c>
      <c r="K155" s="1531">
        <f t="shared" ca="1" si="58"/>
        <v>0</v>
      </c>
      <c r="L155" s="1531">
        <f t="shared" ca="1" si="58"/>
        <v>-18288.396252066428</v>
      </c>
      <c r="M155" s="1531">
        <f t="shared" ca="1" si="58"/>
        <v>0</v>
      </c>
      <c r="N155" s="1531">
        <f t="shared" ca="1" si="58"/>
        <v>-146.30717001653142</v>
      </c>
      <c r="O155" s="1531">
        <f t="shared" ca="1" si="58"/>
        <v>0</v>
      </c>
      <c r="P155" s="1531">
        <f t="shared" ca="1" si="58"/>
        <v>30881.190678699651</v>
      </c>
      <c r="Q155" s="1531">
        <f t="shared" ca="1" si="58"/>
        <v>0</v>
      </c>
      <c r="R155" s="1531">
        <f t="shared" ca="1" si="58"/>
        <v>0</v>
      </c>
      <c r="S155" s="1531">
        <f t="shared" ca="1" si="58"/>
        <v>0</v>
      </c>
      <c r="T155" s="1531">
        <f t="shared" ca="1" si="59"/>
        <v>0</v>
      </c>
      <c r="U155" s="1531">
        <f t="shared" ca="1" si="59"/>
        <v>0</v>
      </c>
      <c r="V155" s="1531">
        <f t="shared" ca="1" si="59"/>
        <v>0</v>
      </c>
      <c r="W155" s="1531">
        <f t="shared" ca="1" si="59"/>
        <v>0</v>
      </c>
      <c r="X155" s="1531">
        <f t="shared" ca="1" si="59"/>
        <v>0</v>
      </c>
      <c r="Y155" s="1531">
        <f t="shared" ca="1" si="59"/>
        <v>0</v>
      </c>
      <c r="Z155" s="1565"/>
      <c r="AA155" s="1526">
        <f t="shared" ca="1" si="60"/>
        <v>75902.284634732714</v>
      </c>
      <c r="AB155" s="1527">
        <f t="shared" ca="1" si="60"/>
        <v>0</v>
      </c>
      <c r="AC155" s="1527">
        <f t="shared" ca="1" si="60"/>
        <v>0</v>
      </c>
      <c r="AD155" s="1527">
        <f t="shared" ca="1" si="60"/>
        <v>0</v>
      </c>
      <c r="AE155" s="1527">
        <f t="shared" ca="1" si="60"/>
        <v>0</v>
      </c>
      <c r="AF155" s="1527">
        <f t="shared" ca="1" si="60"/>
        <v>0</v>
      </c>
      <c r="AG155" s="1527">
        <f t="shared" ca="1" si="60"/>
        <v>0</v>
      </c>
      <c r="AH155" s="1527">
        <f t="shared" ca="1" si="60"/>
        <v>0</v>
      </c>
      <c r="AI155" s="1527">
        <f t="shared" ca="1" si="60"/>
        <v>0</v>
      </c>
      <c r="AJ155" s="1527">
        <f t="shared" ca="1" si="60"/>
        <v>0</v>
      </c>
      <c r="AK155" s="1527">
        <f t="shared" ca="1" si="60"/>
        <v>0</v>
      </c>
      <c r="AL155" s="1527">
        <f t="shared" ca="1" si="60"/>
        <v>0</v>
      </c>
      <c r="AM155" s="1527">
        <f t="shared" ca="1" si="60"/>
        <v>0</v>
      </c>
      <c r="AN155" s="1486"/>
      <c r="AO155" s="1566">
        <f t="shared" ca="1" si="61"/>
        <v>0</v>
      </c>
      <c r="AP155" s="1531">
        <f t="shared" ca="1" si="62"/>
        <v>123.17381764715512</v>
      </c>
      <c r="AQ155" s="1527">
        <f t="shared" ca="1" si="61"/>
        <v>0</v>
      </c>
      <c r="AR155" s="1527">
        <f t="shared" ca="1" si="61"/>
        <v>-32748.421555366949</v>
      </c>
      <c r="AS155" s="1527">
        <f t="shared" ca="1" si="61"/>
        <v>-41263.011159762355</v>
      </c>
      <c r="AT155" s="1527">
        <f t="shared" ca="1" si="61"/>
        <v>-32748.421555366949</v>
      </c>
      <c r="AU155" s="1527">
        <f t="shared" ca="1" si="61"/>
        <v>0</v>
      </c>
      <c r="AV155" s="1527">
        <f t="shared" ca="1" si="61"/>
        <v>10363.424542837642</v>
      </c>
      <c r="AW155" s="1527">
        <f t="shared" ca="1" si="61"/>
        <v>24384.52833608857</v>
      </c>
      <c r="AX155" s="1527">
        <f t="shared" ca="1" si="61"/>
        <v>-1219.2264168044285</v>
      </c>
      <c r="AY155" s="1527">
        <f t="shared" ca="1" si="61"/>
        <v>0</v>
      </c>
      <c r="AZ155" s="1527">
        <f t="shared" ca="1" si="61"/>
        <v>0</v>
      </c>
      <c r="BA155" s="1527">
        <f t="shared" ca="1" si="61"/>
        <v>0</v>
      </c>
      <c r="BB155" s="1527">
        <f t="shared" ca="1" si="61"/>
        <v>0</v>
      </c>
      <c r="BC155" s="1527">
        <f t="shared" ca="1" si="61"/>
        <v>0</v>
      </c>
      <c r="BD155" s="1527">
        <f t="shared" ca="1" si="61"/>
        <v>0</v>
      </c>
      <c r="BE155" s="1527">
        <f t="shared" ca="1" si="61"/>
        <v>0</v>
      </c>
      <c r="BF155" s="1527">
        <f t="shared" ca="1" si="61"/>
        <v>0</v>
      </c>
      <c r="BG155" s="1527">
        <f t="shared" ca="1" si="61"/>
        <v>0</v>
      </c>
      <c r="BH155" s="1527">
        <f t="shared" ca="1" si="61"/>
        <v>0</v>
      </c>
      <c r="BI155" s="1527">
        <f t="shared" ca="1" si="61"/>
        <v>0</v>
      </c>
      <c r="BJ155" s="1527">
        <f t="shared" ca="1" si="61"/>
        <v>0</v>
      </c>
      <c r="BK155" s="1527">
        <f t="shared" ca="1" si="61"/>
        <v>0</v>
      </c>
      <c r="BL155" s="1527">
        <f t="shared" ca="1" si="61"/>
        <v>0</v>
      </c>
      <c r="BM155" s="1527">
        <f t="shared" ca="1" si="61"/>
        <v>0</v>
      </c>
      <c r="BN155" s="1527">
        <f t="shared" ca="1" si="61"/>
        <v>0</v>
      </c>
      <c r="BO155" s="1527">
        <f t="shared" ca="1" si="61"/>
        <v>0</v>
      </c>
      <c r="BP155" s="1527">
        <f t="shared" ca="1" si="61"/>
        <v>0</v>
      </c>
      <c r="BQ155" s="1527">
        <f t="shared" ca="1" si="61"/>
        <v>0</v>
      </c>
      <c r="BR155" s="1527">
        <f t="shared" ca="1" si="61"/>
        <v>0</v>
      </c>
      <c r="BS155" s="1527">
        <f t="shared" ca="1" si="61"/>
        <v>0</v>
      </c>
      <c r="BT155" s="1527">
        <f t="shared" ca="1" si="61"/>
        <v>0</v>
      </c>
      <c r="BU155" s="1527">
        <f t="shared" ca="1" si="61"/>
        <v>0</v>
      </c>
      <c r="BV155" s="1527">
        <f t="shared" ca="1" si="61"/>
        <v>0</v>
      </c>
      <c r="BW155" s="1527">
        <f t="shared" ca="1" si="61"/>
        <v>0</v>
      </c>
      <c r="BX155" s="1527">
        <f t="shared" ca="1" si="61"/>
        <v>0</v>
      </c>
      <c r="BY155" s="1527">
        <f t="shared" ca="1" si="61"/>
        <v>0</v>
      </c>
      <c r="BZ155" s="1527">
        <f t="shared" ca="1" si="61"/>
        <v>0</v>
      </c>
      <c r="CA155" s="1527">
        <f t="shared" ca="1" si="61"/>
        <v>0</v>
      </c>
      <c r="CB155" s="1527">
        <f t="shared" ca="1" si="61"/>
        <v>0</v>
      </c>
      <c r="CC155" s="1527">
        <f t="shared" ca="1" si="61"/>
        <v>0</v>
      </c>
      <c r="CD155" s="1527">
        <f t="shared" ca="1" si="61"/>
        <v>0</v>
      </c>
      <c r="CE155" s="1527">
        <f t="shared" ca="1" si="61"/>
        <v>0</v>
      </c>
      <c r="CF155" s="1527">
        <f t="shared" ca="1" si="61"/>
        <v>0</v>
      </c>
      <c r="CG155" s="1527">
        <f t="shared" ca="1" si="61"/>
        <v>0</v>
      </c>
      <c r="CH155" s="1527">
        <f t="shared" ca="1" si="61"/>
        <v>0</v>
      </c>
      <c r="CI155" s="1567">
        <f t="shared" ca="1" si="61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63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6"/>
        <v>elektriciteit</v>
      </c>
      <c r="B156" s="1000">
        <f ca="1">IF(C531=0,0,(3.6/C531))</f>
        <v>7.6594459633629866</v>
      </c>
      <c r="C156" s="1582">
        <f t="shared" ca="1" si="57"/>
        <v>-0.8510495514969989</v>
      </c>
      <c r="D156" s="1566">
        <f t="shared" ca="1" si="58"/>
        <v>-382972.29816814931</v>
      </c>
      <c r="E156" s="1527">
        <f t="shared" ca="1" si="58"/>
        <v>-19914.559504743764</v>
      </c>
      <c r="F156" s="1527">
        <f t="shared" ca="1" si="58"/>
        <v>0</v>
      </c>
      <c r="G156" s="1527">
        <f t="shared" ca="1" si="58"/>
        <v>0</v>
      </c>
      <c r="H156" s="1527">
        <f t="shared" ca="1" si="58"/>
        <v>-446056.34617195837</v>
      </c>
      <c r="I156" s="1527">
        <f t="shared" ca="1" si="58"/>
        <v>765.94459633629867</v>
      </c>
      <c r="J156" s="1527">
        <f t="shared" ca="1" si="58"/>
        <v>3829.7229816814934</v>
      </c>
      <c r="K156" s="1531">
        <f t="shared" ca="1" si="58"/>
        <v>1531.8891926725973</v>
      </c>
      <c r="L156" s="1531">
        <f t="shared" ca="1" si="58"/>
        <v>0</v>
      </c>
      <c r="M156" s="1531">
        <f t="shared" ca="1" si="58"/>
        <v>0</v>
      </c>
      <c r="N156" s="1531">
        <f t="shared" ca="1" si="58"/>
        <v>-153.18891926725973</v>
      </c>
      <c r="O156" s="1531">
        <f t="shared" ca="1" si="58"/>
        <v>0</v>
      </c>
      <c r="P156" s="1531">
        <f t="shared" ca="1" si="58"/>
        <v>0</v>
      </c>
      <c r="Q156" s="1531">
        <f t="shared" ca="1" si="58"/>
        <v>0</v>
      </c>
      <c r="R156" s="1531">
        <f t="shared" ca="1" si="58"/>
        <v>0</v>
      </c>
      <c r="S156" s="1531">
        <f t="shared" ca="1" si="58"/>
        <v>0</v>
      </c>
      <c r="T156" s="1531">
        <f t="shared" ca="1" si="59"/>
        <v>0</v>
      </c>
      <c r="U156" s="1531">
        <f t="shared" ca="1" si="59"/>
        <v>0</v>
      </c>
      <c r="V156" s="1531">
        <f t="shared" ca="1" si="59"/>
        <v>0</v>
      </c>
      <c r="W156" s="1531">
        <f t="shared" ca="1" si="59"/>
        <v>0</v>
      </c>
      <c r="X156" s="1531">
        <f t="shared" ca="1" si="59"/>
        <v>0</v>
      </c>
      <c r="Y156" s="1531">
        <f t="shared" ca="1" si="59"/>
        <v>0</v>
      </c>
      <c r="Z156" s="1565"/>
      <c r="AA156" s="1526">
        <f t="shared" ca="1" si="60"/>
        <v>0</v>
      </c>
      <c r="AB156" s="1527">
        <f t="shared" ca="1" si="60"/>
        <v>0</v>
      </c>
      <c r="AC156" s="1527">
        <f t="shared" ca="1" si="60"/>
        <v>0</v>
      </c>
      <c r="AD156" s="1527">
        <f t="shared" ca="1" si="60"/>
        <v>0</v>
      </c>
      <c r="AE156" s="1527">
        <f t="shared" ca="1" si="60"/>
        <v>0</v>
      </c>
      <c r="AF156" s="1527">
        <f t="shared" ca="1" si="60"/>
        <v>0</v>
      </c>
      <c r="AG156" s="1527">
        <f t="shared" ca="1" si="60"/>
        <v>0</v>
      </c>
      <c r="AH156" s="1527">
        <f t="shared" ca="1" si="60"/>
        <v>0</v>
      </c>
      <c r="AI156" s="1527">
        <f t="shared" ca="1" si="60"/>
        <v>0</v>
      </c>
      <c r="AJ156" s="1527">
        <f t="shared" ca="1" si="60"/>
        <v>0</v>
      </c>
      <c r="AK156" s="1527">
        <f t="shared" ca="1" si="60"/>
        <v>0</v>
      </c>
      <c r="AL156" s="1527">
        <f t="shared" ca="1" si="60"/>
        <v>0</v>
      </c>
      <c r="AM156" s="1527">
        <f t="shared" ca="1" si="60"/>
        <v>0</v>
      </c>
      <c r="AN156" s="1486"/>
      <c r="AO156" s="1566">
        <f t="shared" ca="1" si="61"/>
        <v>0</v>
      </c>
      <c r="AP156" s="1531">
        <f t="shared" ca="1" si="62"/>
        <v>0</v>
      </c>
      <c r="AQ156" s="1527">
        <f t="shared" ca="1" si="61"/>
        <v>428.92897394832727</v>
      </c>
      <c r="AR156" s="1527">
        <f t="shared" ca="1" si="61"/>
        <v>150661.30209934994</v>
      </c>
      <c r="AS156" s="1527">
        <f t="shared" ca="1" si="61"/>
        <v>153188.91926725974</v>
      </c>
      <c r="AT156" s="1527">
        <f t="shared" ca="1" si="61"/>
        <v>0</v>
      </c>
      <c r="AU156" s="1527">
        <f t="shared" ca="1" si="61"/>
        <v>382972.29816814931</v>
      </c>
      <c r="AV156" s="1527">
        <f t="shared" ca="1" si="61"/>
        <v>0</v>
      </c>
      <c r="AW156" s="1527">
        <f t="shared" ca="1" si="61"/>
        <v>153188.91926725974</v>
      </c>
      <c r="AX156" s="1527">
        <f t="shared" ca="1" si="61"/>
        <v>2527.6171679097856</v>
      </c>
      <c r="AY156" s="1527">
        <f t="shared" ca="1" si="61"/>
        <v>0</v>
      </c>
      <c r="AZ156" s="1527">
        <f t="shared" ca="1" si="61"/>
        <v>0</v>
      </c>
      <c r="BA156" s="1527">
        <f t="shared" ca="1" si="61"/>
        <v>0</v>
      </c>
      <c r="BB156" s="1527">
        <f t="shared" ca="1" si="61"/>
        <v>0</v>
      </c>
      <c r="BC156" s="1527">
        <f t="shared" ca="1" si="61"/>
        <v>0</v>
      </c>
      <c r="BD156" s="1527">
        <f t="shared" ca="1" si="61"/>
        <v>0</v>
      </c>
      <c r="BE156" s="1527">
        <f t="shared" ca="1" si="61"/>
        <v>0</v>
      </c>
      <c r="BF156" s="1527">
        <f t="shared" ca="1" si="61"/>
        <v>0</v>
      </c>
      <c r="BG156" s="1527">
        <f t="shared" ca="1" si="61"/>
        <v>0</v>
      </c>
      <c r="BH156" s="1527">
        <f t="shared" ca="1" si="61"/>
        <v>0</v>
      </c>
      <c r="BI156" s="1527">
        <f t="shared" ca="1" si="61"/>
        <v>0</v>
      </c>
      <c r="BJ156" s="1527">
        <f t="shared" ca="1" si="61"/>
        <v>0</v>
      </c>
      <c r="BK156" s="1527">
        <f t="shared" ca="1" si="61"/>
        <v>0</v>
      </c>
      <c r="BL156" s="1527">
        <f t="shared" ca="1" si="61"/>
        <v>0</v>
      </c>
      <c r="BM156" s="1527">
        <f t="shared" ca="1" si="61"/>
        <v>0</v>
      </c>
      <c r="BN156" s="1527">
        <f t="shared" ca="1" si="61"/>
        <v>0</v>
      </c>
      <c r="BO156" s="1527">
        <f t="shared" ca="1" si="61"/>
        <v>0</v>
      </c>
      <c r="BP156" s="1527">
        <f t="shared" ca="1" si="61"/>
        <v>0</v>
      </c>
      <c r="BQ156" s="1527">
        <f t="shared" ca="1" si="61"/>
        <v>0</v>
      </c>
      <c r="BR156" s="1527">
        <f t="shared" ca="1" si="61"/>
        <v>0</v>
      </c>
      <c r="BS156" s="1527">
        <f t="shared" ca="1" si="61"/>
        <v>0</v>
      </c>
      <c r="BT156" s="1527">
        <f t="shared" ca="1" si="61"/>
        <v>0</v>
      </c>
      <c r="BU156" s="1527">
        <f t="shared" ca="1" si="61"/>
        <v>0</v>
      </c>
      <c r="BV156" s="1527">
        <f t="shared" ca="1" si="61"/>
        <v>0</v>
      </c>
      <c r="BW156" s="1527">
        <f t="shared" ca="1" si="61"/>
        <v>0</v>
      </c>
      <c r="BX156" s="1527">
        <f t="shared" ca="1" si="61"/>
        <v>0</v>
      </c>
      <c r="BY156" s="1527">
        <f t="shared" ca="1" si="61"/>
        <v>0</v>
      </c>
      <c r="BZ156" s="1527">
        <f t="shared" ca="1" si="61"/>
        <v>0</v>
      </c>
      <c r="CA156" s="1527">
        <f t="shared" ca="1" si="61"/>
        <v>0</v>
      </c>
      <c r="CB156" s="1527">
        <f t="shared" ca="1" si="61"/>
        <v>0</v>
      </c>
      <c r="CC156" s="1527">
        <f t="shared" ca="1" si="61"/>
        <v>0</v>
      </c>
      <c r="CD156" s="1527">
        <f t="shared" ca="1" si="61"/>
        <v>0</v>
      </c>
      <c r="CE156" s="1527">
        <f t="shared" ca="1" si="61"/>
        <v>0</v>
      </c>
      <c r="CF156" s="1527">
        <f t="shared" ca="1" si="61"/>
        <v>0</v>
      </c>
      <c r="CG156" s="1527">
        <f t="shared" ca="1" si="61"/>
        <v>0</v>
      </c>
      <c r="CH156" s="1527">
        <f t="shared" ca="1" si="61"/>
        <v>0</v>
      </c>
      <c r="CI156" s="1567">
        <f t="shared" ca="1" si="61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63"/>
        <v>0.13055774592356234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6"/>
        <v>perslucht-1 op 8 bara</v>
      </c>
      <c r="B157" s="1000">
        <f ca="1">K542</f>
        <v>0.76594459633629863</v>
      </c>
      <c r="C157" s="1582">
        <f t="shared" ca="1" si="57"/>
        <v>0</v>
      </c>
      <c r="D157" s="1566">
        <f t="shared" ca="1" si="58"/>
        <v>0</v>
      </c>
      <c r="E157" s="1527">
        <f t="shared" ca="1" si="58"/>
        <v>0</v>
      </c>
      <c r="F157" s="1527">
        <f t="shared" ca="1" si="58"/>
        <v>0</v>
      </c>
      <c r="G157" s="1527">
        <f t="shared" ca="1" si="58"/>
        <v>0</v>
      </c>
      <c r="H157" s="1527">
        <f t="shared" ca="1" si="58"/>
        <v>0</v>
      </c>
      <c r="I157" s="1527">
        <f t="shared" ca="1" si="58"/>
        <v>-765.94459633629867</v>
      </c>
      <c r="J157" s="1527">
        <f t="shared" ca="1" si="58"/>
        <v>0</v>
      </c>
      <c r="K157" s="1531">
        <f t="shared" ca="1" si="58"/>
        <v>0</v>
      </c>
      <c r="L157" s="1531">
        <f t="shared" ca="1" si="58"/>
        <v>0</v>
      </c>
      <c r="M157" s="1531">
        <f t="shared" ca="1" si="58"/>
        <v>0</v>
      </c>
      <c r="N157" s="1531">
        <f t="shared" ca="1" si="58"/>
        <v>0</v>
      </c>
      <c r="O157" s="1531">
        <f t="shared" ca="1" si="58"/>
        <v>0</v>
      </c>
      <c r="P157" s="1531">
        <f t="shared" ca="1" si="58"/>
        <v>0</v>
      </c>
      <c r="Q157" s="1531">
        <f t="shared" ca="1" si="58"/>
        <v>0</v>
      </c>
      <c r="R157" s="1531">
        <f t="shared" ca="1" si="58"/>
        <v>0</v>
      </c>
      <c r="S157" s="1531">
        <f t="shared" ca="1" si="58"/>
        <v>0</v>
      </c>
      <c r="T157" s="1531">
        <f t="shared" ca="1" si="59"/>
        <v>0</v>
      </c>
      <c r="U157" s="1531">
        <f t="shared" ca="1" si="59"/>
        <v>0</v>
      </c>
      <c r="V157" s="1531">
        <f t="shared" ca="1" si="59"/>
        <v>0</v>
      </c>
      <c r="W157" s="1531">
        <f t="shared" ca="1" si="59"/>
        <v>0</v>
      </c>
      <c r="X157" s="1531">
        <f t="shared" ca="1" si="59"/>
        <v>0</v>
      </c>
      <c r="Y157" s="1531">
        <f t="shared" ca="1" si="59"/>
        <v>0</v>
      </c>
      <c r="Z157" s="1565"/>
      <c r="AA157" s="1526">
        <f t="shared" ca="1" si="60"/>
        <v>0</v>
      </c>
      <c r="AB157" s="1527">
        <f t="shared" ca="1" si="60"/>
        <v>0</v>
      </c>
      <c r="AC157" s="1527">
        <f t="shared" ca="1" si="60"/>
        <v>0</v>
      </c>
      <c r="AD157" s="1527">
        <f t="shared" ca="1" si="60"/>
        <v>0</v>
      </c>
      <c r="AE157" s="1527">
        <f t="shared" ca="1" si="60"/>
        <v>0</v>
      </c>
      <c r="AF157" s="1527">
        <f t="shared" ca="1" si="60"/>
        <v>0</v>
      </c>
      <c r="AG157" s="1527">
        <f t="shared" ca="1" si="60"/>
        <v>0</v>
      </c>
      <c r="AH157" s="1527">
        <f t="shared" ca="1" si="60"/>
        <v>0</v>
      </c>
      <c r="AI157" s="1527">
        <f t="shared" ca="1" si="60"/>
        <v>0</v>
      </c>
      <c r="AJ157" s="1527">
        <f t="shared" ca="1" si="60"/>
        <v>0</v>
      </c>
      <c r="AK157" s="1527">
        <f t="shared" ca="1" si="60"/>
        <v>0</v>
      </c>
      <c r="AL157" s="1527">
        <f t="shared" ca="1" si="60"/>
        <v>0</v>
      </c>
      <c r="AM157" s="1527">
        <f t="shared" ca="1" si="60"/>
        <v>0</v>
      </c>
      <c r="AN157" s="1486"/>
      <c r="AO157" s="1566">
        <f t="shared" ca="1" si="61"/>
        <v>0</v>
      </c>
      <c r="AP157" s="1531">
        <f t="shared" ca="1" si="62"/>
        <v>0</v>
      </c>
      <c r="AQ157" s="1527">
        <f t="shared" ca="1" si="61"/>
        <v>0</v>
      </c>
      <c r="AR157" s="1527">
        <f t="shared" ca="1" si="61"/>
        <v>382.97229816814934</v>
      </c>
      <c r="AS157" s="1527">
        <f t="shared" ca="1" si="61"/>
        <v>0</v>
      </c>
      <c r="AT157" s="1527">
        <f t="shared" ca="1" si="61"/>
        <v>0</v>
      </c>
      <c r="AU157" s="1527">
        <f t="shared" ca="1" si="61"/>
        <v>382.97229816814934</v>
      </c>
      <c r="AV157" s="1527">
        <f t="shared" ca="1" si="61"/>
        <v>0</v>
      </c>
      <c r="AW157" s="1527">
        <f t="shared" ca="1" si="61"/>
        <v>0</v>
      </c>
      <c r="AX157" s="1527">
        <f t="shared" ca="1" si="61"/>
        <v>0</v>
      </c>
      <c r="AY157" s="1527">
        <f t="shared" ca="1" si="61"/>
        <v>0</v>
      </c>
      <c r="AZ157" s="1527">
        <f t="shared" ca="1" si="61"/>
        <v>0</v>
      </c>
      <c r="BA157" s="1527">
        <f t="shared" ca="1" si="61"/>
        <v>0</v>
      </c>
      <c r="BB157" s="1527">
        <f t="shared" ca="1" si="61"/>
        <v>0</v>
      </c>
      <c r="BC157" s="1527">
        <f t="shared" ca="1" si="61"/>
        <v>0</v>
      </c>
      <c r="BD157" s="1527">
        <f t="shared" ca="1" si="61"/>
        <v>0</v>
      </c>
      <c r="BE157" s="1527">
        <f t="shared" ca="1" si="61"/>
        <v>0</v>
      </c>
      <c r="BF157" s="1527">
        <f t="shared" ca="1" si="61"/>
        <v>0</v>
      </c>
      <c r="BG157" s="1527">
        <f t="shared" ca="1" si="61"/>
        <v>0</v>
      </c>
      <c r="BH157" s="1527">
        <f t="shared" ca="1" si="61"/>
        <v>0</v>
      </c>
      <c r="BI157" s="1527">
        <f t="shared" ca="1" si="61"/>
        <v>0</v>
      </c>
      <c r="BJ157" s="1527">
        <f t="shared" ca="1" si="61"/>
        <v>0</v>
      </c>
      <c r="BK157" s="1527">
        <f t="shared" ca="1" si="61"/>
        <v>0</v>
      </c>
      <c r="BL157" s="1527">
        <f t="shared" ca="1" si="61"/>
        <v>0</v>
      </c>
      <c r="BM157" s="1527">
        <f t="shared" ca="1" si="61"/>
        <v>0</v>
      </c>
      <c r="BN157" s="1527">
        <f t="shared" ca="1" si="61"/>
        <v>0</v>
      </c>
      <c r="BO157" s="1527">
        <f t="shared" ca="1" si="61"/>
        <v>0</v>
      </c>
      <c r="BP157" s="1527">
        <f t="shared" ca="1" si="61"/>
        <v>0</v>
      </c>
      <c r="BQ157" s="1527">
        <f t="shared" ca="1" si="61"/>
        <v>0</v>
      </c>
      <c r="BR157" s="1527">
        <f t="shared" ca="1" si="61"/>
        <v>0</v>
      </c>
      <c r="BS157" s="1527">
        <f t="shared" ca="1" si="61"/>
        <v>0</v>
      </c>
      <c r="BT157" s="1527">
        <f t="shared" ca="1" si="61"/>
        <v>0</v>
      </c>
      <c r="BU157" s="1527">
        <f t="shared" ca="1" si="61"/>
        <v>0</v>
      </c>
      <c r="BV157" s="1527">
        <f t="shared" ca="1" si="61"/>
        <v>0</v>
      </c>
      <c r="BW157" s="1527">
        <f t="shared" ca="1" si="61"/>
        <v>0</v>
      </c>
      <c r="BX157" s="1527">
        <f t="shared" ca="1" si="61"/>
        <v>0</v>
      </c>
      <c r="BY157" s="1527">
        <f t="shared" ca="1" si="61"/>
        <v>0</v>
      </c>
      <c r="BZ157" s="1527">
        <f t="shared" ca="1" si="61"/>
        <v>0</v>
      </c>
      <c r="CA157" s="1527">
        <f t="shared" ca="1" si="61"/>
        <v>0</v>
      </c>
      <c r="CB157" s="1527">
        <f t="shared" ca="1" si="61"/>
        <v>0</v>
      </c>
      <c r="CC157" s="1527">
        <f t="shared" ca="1" si="61"/>
        <v>0</v>
      </c>
      <c r="CD157" s="1527">
        <f t="shared" ca="1" si="61"/>
        <v>0</v>
      </c>
      <c r="CE157" s="1527">
        <f t="shared" ca="1" si="61"/>
        <v>0</v>
      </c>
      <c r="CF157" s="1527">
        <f t="shared" ca="1" si="61"/>
        <v>0</v>
      </c>
      <c r="CG157" s="1527">
        <f t="shared" ca="1" si="61"/>
        <v>0</v>
      </c>
      <c r="CH157" s="1527">
        <f t="shared" ca="1" si="61"/>
        <v>0</v>
      </c>
      <c r="CI157" s="1567">
        <f t="shared" ca="1" si="61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63"/>
        <v>1.3055774592356235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6"/>
        <v>koelenergie-1 op 6 °C</v>
      </c>
      <c r="B158" s="1000">
        <f ca="1">IF(OR(J536=0, J535=0),0,(1/J536/J535))</f>
        <v>0.54710328309735623</v>
      </c>
      <c r="C158" s="1582">
        <f t="shared" ca="1" si="57"/>
        <v>0</v>
      </c>
      <c r="D158" s="1566">
        <f t="shared" ca="1" si="58"/>
        <v>0</v>
      </c>
      <c r="E158" s="1527">
        <f t="shared" ca="1" si="58"/>
        <v>0</v>
      </c>
      <c r="F158" s="1527">
        <f t="shared" ca="1" si="58"/>
        <v>0</v>
      </c>
      <c r="G158" s="1527">
        <f t="shared" ca="1" si="58"/>
        <v>0</v>
      </c>
      <c r="H158" s="1527">
        <f t="shared" ca="1" si="58"/>
        <v>0</v>
      </c>
      <c r="I158" s="1527">
        <f t="shared" ca="1" si="58"/>
        <v>0</v>
      </c>
      <c r="J158" s="1527">
        <f ca="1">IF(ISNUMBER($B158),$B158*J76,0)</f>
        <v>-3829.7229816814938</v>
      </c>
      <c r="K158" s="1531">
        <f t="shared" ca="1" si="58"/>
        <v>0</v>
      </c>
      <c r="L158" s="1531">
        <f t="shared" ca="1" si="58"/>
        <v>0</v>
      </c>
      <c r="M158" s="1531">
        <f t="shared" ca="1" si="58"/>
        <v>0</v>
      </c>
      <c r="N158" s="1531">
        <f t="shared" ca="1" si="58"/>
        <v>0</v>
      </c>
      <c r="O158" s="1531">
        <f t="shared" ca="1" si="58"/>
        <v>0</v>
      </c>
      <c r="P158" s="1531">
        <f t="shared" ca="1" si="58"/>
        <v>0</v>
      </c>
      <c r="Q158" s="1531">
        <f t="shared" ca="1" si="58"/>
        <v>0</v>
      </c>
      <c r="R158" s="1531">
        <f t="shared" ca="1" si="58"/>
        <v>0</v>
      </c>
      <c r="S158" s="1531">
        <f t="shared" ca="1" si="58"/>
        <v>0</v>
      </c>
      <c r="T158" s="1531">
        <f t="shared" ca="1" si="59"/>
        <v>0</v>
      </c>
      <c r="U158" s="1531">
        <f t="shared" ca="1" si="59"/>
        <v>0</v>
      </c>
      <c r="V158" s="1531">
        <f t="shared" ca="1" si="59"/>
        <v>0</v>
      </c>
      <c r="W158" s="1531">
        <f t="shared" ca="1" si="59"/>
        <v>0</v>
      </c>
      <c r="X158" s="1531">
        <f t="shared" ca="1" si="59"/>
        <v>0</v>
      </c>
      <c r="Y158" s="1531">
        <f t="shared" ca="1" si="59"/>
        <v>0</v>
      </c>
      <c r="Z158" s="1565"/>
      <c r="AA158" s="1526">
        <f t="shared" ca="1" si="60"/>
        <v>0</v>
      </c>
      <c r="AB158" s="1527">
        <f t="shared" ca="1" si="60"/>
        <v>0</v>
      </c>
      <c r="AC158" s="1527">
        <f t="shared" ca="1" si="60"/>
        <v>0</v>
      </c>
      <c r="AD158" s="1527">
        <f t="shared" ca="1" si="60"/>
        <v>0</v>
      </c>
      <c r="AE158" s="1527">
        <f t="shared" ca="1" si="60"/>
        <v>0</v>
      </c>
      <c r="AF158" s="1527">
        <f t="shared" ca="1" si="60"/>
        <v>0</v>
      </c>
      <c r="AG158" s="1527">
        <f t="shared" ca="1" si="60"/>
        <v>0</v>
      </c>
      <c r="AH158" s="1527">
        <f t="shared" ca="1" si="60"/>
        <v>0</v>
      </c>
      <c r="AI158" s="1527">
        <f t="shared" ca="1" si="60"/>
        <v>0</v>
      </c>
      <c r="AJ158" s="1527">
        <f t="shared" ca="1" si="60"/>
        <v>0</v>
      </c>
      <c r="AK158" s="1527">
        <f t="shared" ca="1" si="60"/>
        <v>0</v>
      </c>
      <c r="AL158" s="1527">
        <f t="shared" ca="1" si="60"/>
        <v>0</v>
      </c>
      <c r="AM158" s="1527">
        <f t="shared" ca="1" si="60"/>
        <v>0</v>
      </c>
      <c r="AN158" s="1486"/>
      <c r="AO158" s="1566">
        <f t="shared" ca="1" si="61"/>
        <v>0</v>
      </c>
      <c r="AP158" s="1531">
        <f t="shared" ca="1" si="62"/>
        <v>0</v>
      </c>
      <c r="AQ158" s="1527">
        <f t="shared" ca="1" si="61"/>
        <v>0</v>
      </c>
      <c r="AR158" s="1527">
        <f t="shared" ca="1" si="61"/>
        <v>0</v>
      </c>
      <c r="AS158" s="1527">
        <f t="shared" ca="1" si="61"/>
        <v>0</v>
      </c>
      <c r="AT158" s="1527">
        <f t="shared" ca="1" si="61"/>
        <v>0</v>
      </c>
      <c r="AU158" s="1527">
        <f t="shared" ca="1" si="61"/>
        <v>0</v>
      </c>
      <c r="AV158" s="1527">
        <f t="shared" ca="1" si="61"/>
        <v>3829.7229816814938</v>
      </c>
      <c r="AW158" s="1527">
        <f t="shared" ca="1" si="61"/>
        <v>0</v>
      </c>
      <c r="AX158" s="1527">
        <f t="shared" ca="1" si="61"/>
        <v>0</v>
      </c>
      <c r="AY158" s="1527">
        <f t="shared" ca="1" si="61"/>
        <v>0</v>
      </c>
      <c r="AZ158" s="1527">
        <f t="shared" ca="1" si="61"/>
        <v>0</v>
      </c>
      <c r="BA158" s="1527">
        <f t="shared" ca="1" si="61"/>
        <v>0</v>
      </c>
      <c r="BB158" s="1527">
        <f t="shared" ca="1" si="61"/>
        <v>0</v>
      </c>
      <c r="BC158" s="1527">
        <f t="shared" ca="1" si="61"/>
        <v>0</v>
      </c>
      <c r="BD158" s="1527">
        <f t="shared" ca="1" si="61"/>
        <v>0</v>
      </c>
      <c r="BE158" s="1527">
        <f t="shared" ca="1" si="61"/>
        <v>0</v>
      </c>
      <c r="BF158" s="1527">
        <f t="shared" ca="1" si="61"/>
        <v>0</v>
      </c>
      <c r="BG158" s="1527">
        <f t="shared" ca="1" si="61"/>
        <v>0</v>
      </c>
      <c r="BH158" s="1527">
        <f t="shared" ca="1" si="61"/>
        <v>0</v>
      </c>
      <c r="BI158" s="1527">
        <f t="shared" ca="1" si="61"/>
        <v>0</v>
      </c>
      <c r="BJ158" s="1527">
        <f t="shared" ca="1" si="61"/>
        <v>0</v>
      </c>
      <c r="BK158" s="1527">
        <f t="shared" ca="1" si="61"/>
        <v>0</v>
      </c>
      <c r="BL158" s="1527">
        <f t="shared" ca="1" si="61"/>
        <v>0</v>
      </c>
      <c r="BM158" s="1527">
        <f t="shared" ca="1" si="61"/>
        <v>0</v>
      </c>
      <c r="BN158" s="1527">
        <f t="shared" ca="1" si="61"/>
        <v>0</v>
      </c>
      <c r="BO158" s="1527">
        <f t="shared" ca="1" si="61"/>
        <v>0</v>
      </c>
      <c r="BP158" s="1527">
        <f t="shared" ca="1" si="61"/>
        <v>0</v>
      </c>
      <c r="BQ158" s="1527">
        <f t="shared" ca="1" si="61"/>
        <v>0</v>
      </c>
      <c r="BR158" s="1527">
        <f t="shared" ca="1" si="61"/>
        <v>0</v>
      </c>
      <c r="BS158" s="1527">
        <f t="shared" ca="1" si="61"/>
        <v>0</v>
      </c>
      <c r="BT158" s="1527">
        <f t="shared" ca="1" si="61"/>
        <v>0</v>
      </c>
      <c r="BU158" s="1527">
        <f t="shared" ca="1" si="61"/>
        <v>0</v>
      </c>
      <c r="BV158" s="1527">
        <f t="shared" ca="1" si="61"/>
        <v>0</v>
      </c>
      <c r="BW158" s="1527">
        <f t="shared" ca="1" si="61"/>
        <v>0</v>
      </c>
      <c r="BX158" s="1527">
        <f t="shared" ca="1" si="61"/>
        <v>0</v>
      </c>
      <c r="BY158" s="1527">
        <f t="shared" ca="1" si="61"/>
        <v>0</v>
      </c>
      <c r="BZ158" s="1527">
        <f t="shared" ca="1" si="61"/>
        <v>0</v>
      </c>
      <c r="CA158" s="1527">
        <f t="shared" ca="1" si="61"/>
        <v>0</v>
      </c>
      <c r="CB158" s="1527">
        <f t="shared" ca="1" si="61"/>
        <v>0</v>
      </c>
      <c r="CC158" s="1527">
        <f t="shared" ca="1" si="61"/>
        <v>0</v>
      </c>
      <c r="CD158" s="1527">
        <f t="shared" ca="1" si="61"/>
        <v>0</v>
      </c>
      <c r="CE158" s="1527">
        <f t="shared" ca="1" si="61"/>
        <v>0</v>
      </c>
      <c r="CF158" s="1527">
        <f t="shared" ca="1" si="61"/>
        <v>0</v>
      </c>
      <c r="CG158" s="1527">
        <f t="shared" ca="1" si="61"/>
        <v>0</v>
      </c>
      <c r="CH158" s="1527">
        <f t="shared" ca="1" si="61"/>
        <v>0</v>
      </c>
      <c r="CI158" s="1567">
        <f t="shared" ca="1" si="61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63"/>
        <v>1.8278084429298727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6"/>
        <v>thermische olie</v>
      </c>
      <c r="B159" s="1000">
        <f ca="1">IF(K544=0,0, (1/K544))</f>
        <v>2.3567526041116884</v>
      </c>
      <c r="C159" s="1582">
        <f t="shared" ca="1" si="57"/>
        <v>0</v>
      </c>
      <c r="D159" s="1566">
        <f t="shared" ca="1" si="58"/>
        <v>0</v>
      </c>
      <c r="E159" s="1527">
        <f t="shared" ca="1" si="58"/>
        <v>0</v>
      </c>
      <c r="F159" s="1527">
        <f t="shared" ca="1" si="58"/>
        <v>0</v>
      </c>
      <c r="G159" s="1527">
        <f t="shared" ca="1" si="58"/>
        <v>0</v>
      </c>
      <c r="H159" s="1527">
        <f t="shared" ca="1" si="58"/>
        <v>0</v>
      </c>
      <c r="I159" s="1527">
        <f t="shared" ca="1" si="58"/>
        <v>0</v>
      </c>
      <c r="J159" s="1527">
        <f t="shared" ca="1" si="58"/>
        <v>0</v>
      </c>
      <c r="K159" s="1531">
        <f t="shared" ca="1" si="58"/>
        <v>-1531.8891926725976</v>
      </c>
      <c r="L159" s="1531">
        <f t="shared" ca="1" si="58"/>
        <v>0</v>
      </c>
      <c r="M159" s="1531">
        <f t="shared" ca="1" si="58"/>
        <v>0</v>
      </c>
      <c r="N159" s="1531">
        <f t="shared" ca="1" si="58"/>
        <v>0</v>
      </c>
      <c r="O159" s="1531">
        <f t="shared" ca="1" si="58"/>
        <v>0</v>
      </c>
      <c r="P159" s="1531">
        <f t="shared" ca="1" si="58"/>
        <v>0</v>
      </c>
      <c r="Q159" s="1531">
        <f t="shared" ca="1" si="58"/>
        <v>0</v>
      </c>
      <c r="R159" s="1531">
        <f t="shared" ca="1" si="58"/>
        <v>0</v>
      </c>
      <c r="S159" s="1531">
        <f t="shared" ca="1" si="58"/>
        <v>0</v>
      </c>
      <c r="T159" s="1531">
        <f t="shared" ca="1" si="59"/>
        <v>0</v>
      </c>
      <c r="U159" s="1531">
        <f t="shared" ca="1" si="59"/>
        <v>0</v>
      </c>
      <c r="V159" s="1531">
        <f t="shared" ca="1" si="59"/>
        <v>0</v>
      </c>
      <c r="W159" s="1531">
        <f t="shared" ca="1" si="59"/>
        <v>0</v>
      </c>
      <c r="X159" s="1531">
        <f t="shared" ca="1" si="59"/>
        <v>0</v>
      </c>
      <c r="Y159" s="1531">
        <f t="shared" ca="1" si="59"/>
        <v>0</v>
      </c>
      <c r="Z159" s="1565"/>
      <c r="AA159" s="1526">
        <f t="shared" ca="1" si="60"/>
        <v>0</v>
      </c>
      <c r="AB159" s="1527">
        <f t="shared" ca="1" si="60"/>
        <v>0</v>
      </c>
      <c r="AC159" s="1527">
        <f t="shared" ca="1" si="60"/>
        <v>0</v>
      </c>
      <c r="AD159" s="1527">
        <f t="shared" ca="1" si="60"/>
        <v>0</v>
      </c>
      <c r="AE159" s="1527">
        <f t="shared" ca="1" si="60"/>
        <v>0</v>
      </c>
      <c r="AF159" s="1527">
        <f t="shared" ca="1" si="60"/>
        <v>0</v>
      </c>
      <c r="AG159" s="1527">
        <f t="shared" ca="1" si="60"/>
        <v>0</v>
      </c>
      <c r="AH159" s="1527">
        <f t="shared" ca="1" si="60"/>
        <v>0</v>
      </c>
      <c r="AI159" s="1527">
        <f t="shared" ca="1" si="60"/>
        <v>0</v>
      </c>
      <c r="AJ159" s="1527">
        <f t="shared" ca="1" si="60"/>
        <v>0</v>
      </c>
      <c r="AK159" s="1527">
        <f t="shared" ca="1" si="60"/>
        <v>0</v>
      </c>
      <c r="AL159" s="1527">
        <f t="shared" ca="1" si="60"/>
        <v>0</v>
      </c>
      <c r="AM159" s="1527">
        <f t="shared" ca="1" si="60"/>
        <v>0</v>
      </c>
      <c r="AN159" s="1486"/>
      <c r="AO159" s="1566">
        <f t="shared" ca="1" si="61"/>
        <v>0</v>
      </c>
      <c r="AP159" s="1531">
        <f t="shared" ca="1" si="62"/>
        <v>0</v>
      </c>
      <c r="AQ159" s="1527">
        <f t="shared" ca="1" si="61"/>
        <v>0</v>
      </c>
      <c r="AR159" s="1527">
        <f t="shared" ca="1" si="61"/>
        <v>0</v>
      </c>
      <c r="AS159" s="1527">
        <f t="shared" ca="1" si="61"/>
        <v>0</v>
      </c>
      <c r="AT159" s="1527">
        <f t="shared" ca="1" si="61"/>
        <v>0</v>
      </c>
      <c r="AU159" s="1527">
        <f t="shared" ca="1" si="61"/>
        <v>0</v>
      </c>
      <c r="AV159" s="1527">
        <f t="shared" ca="1" si="61"/>
        <v>0</v>
      </c>
      <c r="AW159" s="1527">
        <f t="shared" ca="1" si="61"/>
        <v>1531.8891926725976</v>
      </c>
      <c r="AX159" s="1527">
        <f t="shared" ca="1" si="61"/>
        <v>0</v>
      </c>
      <c r="AY159" s="1527">
        <f t="shared" ca="1" si="61"/>
        <v>0</v>
      </c>
      <c r="AZ159" s="1527">
        <f t="shared" ca="1" si="61"/>
        <v>0</v>
      </c>
      <c r="BA159" s="1527">
        <f t="shared" ca="1" si="61"/>
        <v>0</v>
      </c>
      <c r="BB159" s="1527">
        <f t="shared" ca="1" si="61"/>
        <v>0</v>
      </c>
      <c r="BC159" s="1527">
        <f t="shared" ca="1" si="61"/>
        <v>0</v>
      </c>
      <c r="BD159" s="1527">
        <f t="shared" ca="1" si="61"/>
        <v>0</v>
      </c>
      <c r="BE159" s="1527">
        <f t="shared" ca="1" si="61"/>
        <v>0</v>
      </c>
      <c r="BF159" s="1527">
        <f t="shared" ca="1" si="61"/>
        <v>0</v>
      </c>
      <c r="BG159" s="1527">
        <f t="shared" ca="1" si="61"/>
        <v>0</v>
      </c>
      <c r="BH159" s="1527">
        <f t="shared" ca="1" si="61"/>
        <v>0</v>
      </c>
      <c r="BI159" s="1527">
        <f t="shared" ca="1" si="61"/>
        <v>0</v>
      </c>
      <c r="BJ159" s="1527">
        <f t="shared" ca="1" si="61"/>
        <v>0</v>
      </c>
      <c r="BK159" s="1527">
        <f t="shared" ca="1" si="61"/>
        <v>0</v>
      </c>
      <c r="BL159" s="1527">
        <f t="shared" ca="1" si="61"/>
        <v>0</v>
      </c>
      <c r="BM159" s="1527">
        <f t="shared" ca="1" si="61"/>
        <v>0</v>
      </c>
      <c r="BN159" s="1527">
        <f t="shared" ca="1" si="61"/>
        <v>0</v>
      </c>
      <c r="BO159" s="1527">
        <f t="shared" ref="BO159:CI159" ca="1" si="64">IF(ISNUMBER($B159),$B159*BO77,0)</f>
        <v>0</v>
      </c>
      <c r="BP159" s="1527">
        <f t="shared" ca="1" si="64"/>
        <v>0</v>
      </c>
      <c r="BQ159" s="1527">
        <f t="shared" ca="1" si="64"/>
        <v>0</v>
      </c>
      <c r="BR159" s="1527">
        <f t="shared" ca="1" si="64"/>
        <v>0</v>
      </c>
      <c r="BS159" s="1527">
        <f t="shared" ca="1" si="64"/>
        <v>0</v>
      </c>
      <c r="BT159" s="1527">
        <f t="shared" ca="1" si="64"/>
        <v>0</v>
      </c>
      <c r="BU159" s="1527">
        <f t="shared" ca="1" si="64"/>
        <v>0</v>
      </c>
      <c r="BV159" s="1527">
        <f t="shared" ca="1" si="64"/>
        <v>0</v>
      </c>
      <c r="BW159" s="1527">
        <f t="shared" ca="1" si="64"/>
        <v>0</v>
      </c>
      <c r="BX159" s="1527">
        <f t="shared" ca="1" si="64"/>
        <v>0</v>
      </c>
      <c r="BY159" s="1527">
        <f t="shared" ca="1" si="64"/>
        <v>0</v>
      </c>
      <c r="BZ159" s="1527">
        <f t="shared" ca="1" si="64"/>
        <v>0</v>
      </c>
      <c r="CA159" s="1527">
        <f t="shared" ca="1" si="64"/>
        <v>0</v>
      </c>
      <c r="CB159" s="1527">
        <f t="shared" ca="1" si="64"/>
        <v>0</v>
      </c>
      <c r="CC159" s="1527">
        <f t="shared" ca="1" si="64"/>
        <v>0</v>
      </c>
      <c r="CD159" s="1527">
        <f t="shared" ca="1" si="64"/>
        <v>0</v>
      </c>
      <c r="CE159" s="1527">
        <f t="shared" ca="1" si="64"/>
        <v>0</v>
      </c>
      <c r="CF159" s="1527">
        <f t="shared" ca="1" si="64"/>
        <v>0</v>
      </c>
      <c r="CG159" s="1527">
        <f t="shared" ca="1" si="64"/>
        <v>0</v>
      </c>
      <c r="CH159" s="1527">
        <f t="shared" ca="1" si="64"/>
        <v>0</v>
      </c>
      <c r="CI159" s="1567">
        <f t="shared" ca="1" si="64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63"/>
        <v>0.42431267425157759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6"/>
        <v>warme lucht</v>
      </c>
      <c r="B160" s="1000">
        <f ca="1">IF(C529=0,0, (1/C529))</f>
        <v>0.62731410461553161</v>
      </c>
      <c r="C160" s="1582">
        <f t="shared" ca="1" si="57"/>
        <v>0</v>
      </c>
      <c r="D160" s="1566">
        <f t="shared" ca="1" si="58"/>
        <v>0</v>
      </c>
      <c r="E160" s="1527">
        <f t="shared" ca="1" si="58"/>
        <v>0</v>
      </c>
      <c r="F160" s="1527">
        <f t="shared" ca="1" si="58"/>
        <v>0</v>
      </c>
      <c r="G160" s="1527">
        <f t="shared" ca="1" si="58"/>
        <v>0</v>
      </c>
      <c r="H160" s="1527">
        <f t="shared" ca="1" si="58"/>
        <v>0</v>
      </c>
      <c r="I160" s="1527">
        <f t="shared" ca="1" si="58"/>
        <v>0</v>
      </c>
      <c r="J160" s="1527">
        <f t="shared" ca="1" si="58"/>
        <v>0</v>
      </c>
      <c r="K160" s="1531">
        <f t="shared" ca="1" si="58"/>
        <v>0</v>
      </c>
      <c r="L160" s="1531">
        <f t="shared" ca="1" si="58"/>
        <v>0</v>
      </c>
      <c r="M160" s="1531">
        <f t="shared" ca="1" si="58"/>
        <v>0</v>
      </c>
      <c r="N160" s="1531">
        <f t="shared" ca="1" si="58"/>
        <v>-94.097115692329737</v>
      </c>
      <c r="O160" s="1531">
        <f t="shared" ca="1" si="58"/>
        <v>0</v>
      </c>
      <c r="P160" s="1531">
        <f t="shared" ca="1" si="58"/>
        <v>0</v>
      </c>
      <c r="Q160" s="1531">
        <f t="shared" ca="1" si="58"/>
        <v>0</v>
      </c>
      <c r="R160" s="1531">
        <f t="shared" ca="1" si="58"/>
        <v>0</v>
      </c>
      <c r="S160" s="1531">
        <f t="shared" ca="1" si="58"/>
        <v>0</v>
      </c>
      <c r="T160" s="1531">
        <f t="shared" ca="1" si="59"/>
        <v>0</v>
      </c>
      <c r="U160" s="1531">
        <f t="shared" ca="1" si="59"/>
        <v>0</v>
      </c>
      <c r="V160" s="1531">
        <f t="shared" ca="1" si="59"/>
        <v>0</v>
      </c>
      <c r="W160" s="1531">
        <f t="shared" ca="1" si="59"/>
        <v>0</v>
      </c>
      <c r="X160" s="1531">
        <f t="shared" ca="1" si="59"/>
        <v>0</v>
      </c>
      <c r="Y160" s="1531">
        <f t="shared" ca="1" si="59"/>
        <v>0</v>
      </c>
      <c r="Z160" s="1565"/>
      <c r="AA160" s="1526">
        <f t="shared" ca="1" si="60"/>
        <v>0</v>
      </c>
      <c r="AB160" s="1527">
        <f t="shared" ca="1" si="60"/>
        <v>0</v>
      </c>
      <c r="AC160" s="1527">
        <f t="shared" ca="1" si="60"/>
        <v>0</v>
      </c>
      <c r="AD160" s="1527">
        <f t="shared" ca="1" si="60"/>
        <v>0</v>
      </c>
      <c r="AE160" s="1527">
        <f t="shared" ca="1" si="60"/>
        <v>0</v>
      </c>
      <c r="AF160" s="1527">
        <f t="shared" ca="1" si="60"/>
        <v>0</v>
      </c>
      <c r="AG160" s="1527">
        <f t="shared" ca="1" si="60"/>
        <v>0</v>
      </c>
      <c r="AH160" s="1527">
        <f t="shared" ca="1" si="60"/>
        <v>0</v>
      </c>
      <c r="AI160" s="1527">
        <f t="shared" ca="1" si="60"/>
        <v>0</v>
      </c>
      <c r="AJ160" s="1527">
        <f t="shared" ca="1" si="60"/>
        <v>0</v>
      </c>
      <c r="AK160" s="1527">
        <f t="shared" ca="1" si="60"/>
        <v>0</v>
      </c>
      <c r="AL160" s="1527">
        <f t="shared" ca="1" si="60"/>
        <v>0</v>
      </c>
      <c r="AM160" s="1527">
        <f t="shared" ca="1" si="60"/>
        <v>0</v>
      </c>
      <c r="AN160" s="1486"/>
      <c r="AO160" s="1566">
        <f t="shared" ref="AO160:CI165" ca="1" si="65">IF(ISNUMBER($B160),$B160*AO78,0)</f>
        <v>0</v>
      </c>
      <c r="AP160" s="1531">
        <f t="shared" ca="1" si="62"/>
        <v>94.097115692329737</v>
      </c>
      <c r="AQ160" s="1527">
        <f t="shared" ca="1" si="65"/>
        <v>0</v>
      </c>
      <c r="AR160" s="1527">
        <f t="shared" ca="1" si="65"/>
        <v>0</v>
      </c>
      <c r="AS160" s="1527">
        <f t="shared" ca="1" si="65"/>
        <v>0</v>
      </c>
      <c r="AT160" s="1527">
        <f t="shared" ca="1" si="65"/>
        <v>0</v>
      </c>
      <c r="AU160" s="1527">
        <f t="shared" ca="1" si="65"/>
        <v>0</v>
      </c>
      <c r="AV160" s="1527">
        <f t="shared" ca="1" si="65"/>
        <v>0</v>
      </c>
      <c r="AW160" s="1527">
        <f t="shared" ca="1" si="65"/>
        <v>0</v>
      </c>
      <c r="AX160" s="1527">
        <f t="shared" ca="1" si="65"/>
        <v>0</v>
      </c>
      <c r="AY160" s="1527">
        <f t="shared" ca="1" si="65"/>
        <v>0</v>
      </c>
      <c r="AZ160" s="1527">
        <f t="shared" ca="1" si="65"/>
        <v>0</v>
      </c>
      <c r="BA160" s="1527">
        <f t="shared" ca="1" si="65"/>
        <v>0</v>
      </c>
      <c r="BB160" s="1527">
        <f t="shared" ca="1" si="65"/>
        <v>0</v>
      </c>
      <c r="BC160" s="1527">
        <f t="shared" ca="1" si="65"/>
        <v>0</v>
      </c>
      <c r="BD160" s="1527">
        <f t="shared" ca="1" si="65"/>
        <v>0</v>
      </c>
      <c r="BE160" s="1527">
        <f t="shared" ca="1" si="65"/>
        <v>0</v>
      </c>
      <c r="BF160" s="1527">
        <f t="shared" ca="1" si="65"/>
        <v>0</v>
      </c>
      <c r="BG160" s="1527">
        <f t="shared" ca="1" si="65"/>
        <v>0</v>
      </c>
      <c r="BH160" s="1527">
        <f t="shared" ca="1" si="65"/>
        <v>0</v>
      </c>
      <c r="BI160" s="1527">
        <f t="shared" ca="1" si="65"/>
        <v>0</v>
      </c>
      <c r="BJ160" s="1527">
        <f t="shared" ca="1" si="65"/>
        <v>0</v>
      </c>
      <c r="BK160" s="1527">
        <f t="shared" ca="1" si="65"/>
        <v>0</v>
      </c>
      <c r="BL160" s="1527">
        <f t="shared" ca="1" si="65"/>
        <v>0</v>
      </c>
      <c r="BM160" s="1527">
        <f t="shared" ca="1" si="65"/>
        <v>0</v>
      </c>
      <c r="BN160" s="1527">
        <f t="shared" ca="1" si="65"/>
        <v>0</v>
      </c>
      <c r="BO160" s="1527">
        <f t="shared" ca="1" si="65"/>
        <v>0</v>
      </c>
      <c r="BP160" s="1527">
        <f t="shared" ca="1" si="65"/>
        <v>0</v>
      </c>
      <c r="BQ160" s="1527">
        <f t="shared" ca="1" si="65"/>
        <v>0</v>
      </c>
      <c r="BR160" s="1527">
        <f t="shared" ca="1" si="65"/>
        <v>0</v>
      </c>
      <c r="BS160" s="1527">
        <f t="shared" ca="1" si="65"/>
        <v>0</v>
      </c>
      <c r="BT160" s="1527">
        <f t="shared" ca="1" si="65"/>
        <v>0</v>
      </c>
      <c r="BU160" s="1527">
        <f t="shared" ca="1" si="65"/>
        <v>0</v>
      </c>
      <c r="BV160" s="1527">
        <f t="shared" ca="1" si="65"/>
        <v>0</v>
      </c>
      <c r="BW160" s="1527">
        <f t="shared" ca="1" si="65"/>
        <v>0</v>
      </c>
      <c r="BX160" s="1527">
        <f t="shared" ca="1" si="65"/>
        <v>0</v>
      </c>
      <c r="BY160" s="1527">
        <f t="shared" ca="1" si="65"/>
        <v>0</v>
      </c>
      <c r="BZ160" s="1527">
        <f t="shared" ca="1" si="65"/>
        <v>0</v>
      </c>
      <c r="CA160" s="1527">
        <f t="shared" ca="1" si="65"/>
        <v>0</v>
      </c>
      <c r="CB160" s="1527">
        <f t="shared" ca="1" si="65"/>
        <v>0</v>
      </c>
      <c r="CC160" s="1527">
        <f t="shared" ca="1" si="65"/>
        <v>0</v>
      </c>
      <c r="CD160" s="1527">
        <f t="shared" ca="1" si="65"/>
        <v>0</v>
      </c>
      <c r="CE160" s="1527">
        <f t="shared" ca="1" si="65"/>
        <v>0</v>
      </c>
      <c r="CF160" s="1527">
        <f t="shared" ca="1" si="65"/>
        <v>0</v>
      </c>
      <c r="CG160" s="1527">
        <f t="shared" ca="1" si="65"/>
        <v>0</v>
      </c>
      <c r="CH160" s="1527">
        <f t="shared" ca="1" si="65"/>
        <v>0</v>
      </c>
      <c r="CI160" s="1567">
        <f t="shared" ca="1" si="65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63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6"/>
        <v>perslucht-2 op 8 bara</v>
      </c>
      <c r="B161" s="1000">
        <f>U542</f>
        <v>0</v>
      </c>
      <c r="C161" s="1582">
        <f t="shared" si="57"/>
        <v>0</v>
      </c>
      <c r="D161" s="1566">
        <f t="shared" si="58"/>
        <v>0</v>
      </c>
      <c r="E161" s="1527">
        <f t="shared" si="58"/>
        <v>0</v>
      </c>
      <c r="F161" s="1527">
        <f t="shared" si="58"/>
        <v>0</v>
      </c>
      <c r="G161" s="1527">
        <f t="shared" si="58"/>
        <v>0</v>
      </c>
      <c r="H161" s="1527">
        <f t="shared" si="58"/>
        <v>0</v>
      </c>
      <c r="I161" s="1527">
        <f t="shared" si="58"/>
        <v>0</v>
      </c>
      <c r="J161" s="1527">
        <f t="shared" si="58"/>
        <v>0</v>
      </c>
      <c r="K161" s="1531">
        <f t="shared" si="58"/>
        <v>0</v>
      </c>
      <c r="L161" s="1531">
        <f t="shared" si="58"/>
        <v>0</v>
      </c>
      <c r="M161" s="1531">
        <f t="shared" si="58"/>
        <v>0</v>
      </c>
      <c r="N161" s="1531">
        <f t="shared" si="58"/>
        <v>0</v>
      </c>
      <c r="O161" s="1531">
        <f t="shared" si="58"/>
        <v>0</v>
      </c>
      <c r="P161" s="1531">
        <f t="shared" si="58"/>
        <v>0</v>
      </c>
      <c r="Q161" s="1531">
        <f t="shared" si="58"/>
        <v>0</v>
      </c>
      <c r="R161" s="1531">
        <f t="shared" si="58"/>
        <v>0</v>
      </c>
      <c r="S161" s="1531">
        <f t="shared" si="58"/>
        <v>0</v>
      </c>
      <c r="T161" s="1531">
        <f t="shared" si="59"/>
        <v>0</v>
      </c>
      <c r="U161" s="1531">
        <f t="shared" si="59"/>
        <v>0</v>
      </c>
      <c r="V161" s="1531">
        <f t="shared" si="59"/>
        <v>0</v>
      </c>
      <c r="W161" s="1531">
        <f t="shared" si="59"/>
        <v>0</v>
      </c>
      <c r="X161" s="1531">
        <f t="shared" si="59"/>
        <v>0</v>
      </c>
      <c r="Y161" s="1531">
        <f t="shared" si="59"/>
        <v>0</v>
      </c>
      <c r="Z161" s="1565"/>
      <c r="AA161" s="1526">
        <f t="shared" si="60"/>
        <v>0</v>
      </c>
      <c r="AB161" s="1527">
        <f t="shared" si="60"/>
        <v>0</v>
      </c>
      <c r="AC161" s="1527">
        <f t="shared" si="60"/>
        <v>0</v>
      </c>
      <c r="AD161" s="1527">
        <f t="shared" si="60"/>
        <v>0</v>
      </c>
      <c r="AE161" s="1527">
        <f t="shared" si="60"/>
        <v>0</v>
      </c>
      <c r="AF161" s="1527">
        <f t="shared" si="60"/>
        <v>0</v>
      </c>
      <c r="AG161" s="1527">
        <f t="shared" si="60"/>
        <v>0</v>
      </c>
      <c r="AH161" s="1527">
        <f t="shared" si="60"/>
        <v>0</v>
      </c>
      <c r="AI161" s="1527">
        <f t="shared" si="60"/>
        <v>0</v>
      </c>
      <c r="AJ161" s="1527">
        <f t="shared" si="60"/>
        <v>0</v>
      </c>
      <c r="AK161" s="1527">
        <f t="shared" si="60"/>
        <v>0</v>
      </c>
      <c r="AL161" s="1527">
        <f t="shared" si="60"/>
        <v>0</v>
      </c>
      <c r="AM161" s="1527">
        <f t="shared" si="60"/>
        <v>0</v>
      </c>
      <c r="AN161" s="1486"/>
      <c r="AO161" s="1566">
        <f t="shared" si="65"/>
        <v>0</v>
      </c>
      <c r="AP161" s="1531">
        <f t="shared" si="62"/>
        <v>0</v>
      </c>
      <c r="AQ161" s="1527">
        <f t="shared" si="65"/>
        <v>0</v>
      </c>
      <c r="AR161" s="1527">
        <f t="shared" si="65"/>
        <v>0</v>
      </c>
      <c r="AS161" s="1527">
        <f t="shared" si="65"/>
        <v>0</v>
      </c>
      <c r="AT161" s="1527">
        <f t="shared" si="65"/>
        <v>0</v>
      </c>
      <c r="AU161" s="1527">
        <f t="shared" si="65"/>
        <v>0</v>
      </c>
      <c r="AV161" s="1527">
        <f t="shared" si="65"/>
        <v>0</v>
      </c>
      <c r="AW161" s="1527">
        <f t="shared" si="65"/>
        <v>0</v>
      </c>
      <c r="AX161" s="1527">
        <f t="shared" si="65"/>
        <v>0</v>
      </c>
      <c r="AY161" s="1527">
        <f t="shared" si="65"/>
        <v>0</v>
      </c>
      <c r="AZ161" s="1527">
        <f t="shared" si="65"/>
        <v>0</v>
      </c>
      <c r="BA161" s="1527">
        <f t="shared" si="65"/>
        <v>0</v>
      </c>
      <c r="BB161" s="1527">
        <f t="shared" si="65"/>
        <v>0</v>
      </c>
      <c r="BC161" s="1527">
        <f t="shared" si="65"/>
        <v>0</v>
      </c>
      <c r="BD161" s="1527">
        <f t="shared" si="65"/>
        <v>0</v>
      </c>
      <c r="BE161" s="1527">
        <f t="shared" si="65"/>
        <v>0</v>
      </c>
      <c r="BF161" s="1527">
        <f t="shared" si="65"/>
        <v>0</v>
      </c>
      <c r="BG161" s="1527">
        <f t="shared" si="65"/>
        <v>0</v>
      </c>
      <c r="BH161" s="1527">
        <f t="shared" si="65"/>
        <v>0</v>
      </c>
      <c r="BI161" s="1527">
        <f t="shared" si="65"/>
        <v>0</v>
      </c>
      <c r="BJ161" s="1527">
        <f t="shared" si="65"/>
        <v>0</v>
      </c>
      <c r="BK161" s="1527">
        <f t="shared" si="65"/>
        <v>0</v>
      </c>
      <c r="BL161" s="1527">
        <f t="shared" si="65"/>
        <v>0</v>
      </c>
      <c r="BM161" s="1527">
        <f t="shared" si="65"/>
        <v>0</v>
      </c>
      <c r="BN161" s="1527">
        <f t="shared" si="65"/>
        <v>0</v>
      </c>
      <c r="BO161" s="1527">
        <f t="shared" si="65"/>
        <v>0</v>
      </c>
      <c r="BP161" s="1527">
        <f t="shared" si="65"/>
        <v>0</v>
      </c>
      <c r="BQ161" s="1527">
        <f t="shared" si="65"/>
        <v>0</v>
      </c>
      <c r="BR161" s="1527">
        <f t="shared" si="65"/>
        <v>0</v>
      </c>
      <c r="BS161" s="1527">
        <f t="shared" si="65"/>
        <v>0</v>
      </c>
      <c r="BT161" s="1527">
        <f t="shared" si="65"/>
        <v>0</v>
      </c>
      <c r="BU161" s="1527">
        <f t="shared" si="65"/>
        <v>0</v>
      </c>
      <c r="BV161" s="1527">
        <f t="shared" si="65"/>
        <v>0</v>
      </c>
      <c r="BW161" s="1527">
        <f t="shared" si="65"/>
        <v>0</v>
      </c>
      <c r="BX161" s="1527">
        <f t="shared" si="65"/>
        <v>0</v>
      </c>
      <c r="BY161" s="1527">
        <f t="shared" si="65"/>
        <v>0</v>
      </c>
      <c r="BZ161" s="1527">
        <f t="shared" si="65"/>
        <v>0</v>
      </c>
      <c r="CA161" s="1527">
        <f t="shared" si="65"/>
        <v>0</v>
      </c>
      <c r="CB161" s="1527">
        <f t="shared" si="65"/>
        <v>0</v>
      </c>
      <c r="CC161" s="1527">
        <f t="shared" si="65"/>
        <v>0</v>
      </c>
      <c r="CD161" s="1527">
        <f t="shared" si="65"/>
        <v>0</v>
      </c>
      <c r="CE161" s="1527">
        <f t="shared" si="65"/>
        <v>0</v>
      </c>
      <c r="CF161" s="1527">
        <f t="shared" si="65"/>
        <v>0</v>
      </c>
      <c r="CG161" s="1527">
        <f t="shared" si="65"/>
        <v>0</v>
      </c>
      <c r="CH161" s="1527">
        <f t="shared" si="65"/>
        <v>0</v>
      </c>
      <c r="CI161" s="1567">
        <f t="shared" si="65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63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6"/>
        <v>koelenergie-2 op k2 °C</v>
      </c>
      <c r="B162" s="1000">
        <f>IF(OR(U536=0, U535=0),0,(1/U536/U535))</f>
        <v>0</v>
      </c>
      <c r="C162" s="1582">
        <f t="shared" si="57"/>
        <v>0</v>
      </c>
      <c r="D162" s="1566">
        <f t="shared" si="58"/>
        <v>0</v>
      </c>
      <c r="E162" s="1527">
        <f t="shared" si="58"/>
        <v>0</v>
      </c>
      <c r="F162" s="1527">
        <f t="shared" si="58"/>
        <v>0</v>
      </c>
      <c r="G162" s="1527">
        <f t="shared" si="58"/>
        <v>0</v>
      </c>
      <c r="H162" s="1527">
        <f t="shared" si="58"/>
        <v>0</v>
      </c>
      <c r="I162" s="1527">
        <f t="shared" si="58"/>
        <v>0</v>
      </c>
      <c r="J162" s="1527">
        <f t="shared" si="58"/>
        <v>0</v>
      </c>
      <c r="K162" s="1531">
        <f t="shared" si="58"/>
        <v>0</v>
      </c>
      <c r="L162" s="1531">
        <f t="shared" si="58"/>
        <v>0</v>
      </c>
      <c r="M162" s="1531">
        <f t="shared" si="58"/>
        <v>0</v>
      </c>
      <c r="N162" s="1531">
        <f t="shared" si="58"/>
        <v>0</v>
      </c>
      <c r="O162" s="1531">
        <f t="shared" si="58"/>
        <v>0</v>
      </c>
      <c r="P162" s="1531">
        <f t="shared" si="58"/>
        <v>0</v>
      </c>
      <c r="Q162" s="1531">
        <f t="shared" si="58"/>
        <v>0</v>
      </c>
      <c r="R162" s="1531">
        <f t="shared" si="58"/>
        <v>0</v>
      </c>
      <c r="S162" s="1531">
        <f t="shared" si="58"/>
        <v>0</v>
      </c>
      <c r="T162" s="1531">
        <f t="shared" si="59"/>
        <v>0</v>
      </c>
      <c r="U162" s="1531">
        <f t="shared" si="59"/>
        <v>0</v>
      </c>
      <c r="V162" s="1531">
        <f t="shared" si="59"/>
        <v>0</v>
      </c>
      <c r="W162" s="1531">
        <f t="shared" si="59"/>
        <v>0</v>
      </c>
      <c r="X162" s="1531">
        <f t="shared" si="59"/>
        <v>0</v>
      </c>
      <c r="Y162" s="1531">
        <f t="shared" si="59"/>
        <v>0</v>
      </c>
      <c r="Z162" s="1565"/>
      <c r="AA162" s="1526">
        <f t="shared" si="60"/>
        <v>0</v>
      </c>
      <c r="AB162" s="1527">
        <f t="shared" si="60"/>
        <v>0</v>
      </c>
      <c r="AC162" s="1527">
        <f t="shared" si="60"/>
        <v>0</v>
      </c>
      <c r="AD162" s="1527">
        <f t="shared" si="60"/>
        <v>0</v>
      </c>
      <c r="AE162" s="1527">
        <f t="shared" si="60"/>
        <v>0</v>
      </c>
      <c r="AF162" s="1527">
        <f t="shared" si="60"/>
        <v>0</v>
      </c>
      <c r="AG162" s="1527">
        <f t="shared" si="60"/>
        <v>0</v>
      </c>
      <c r="AH162" s="1527">
        <f t="shared" si="60"/>
        <v>0</v>
      </c>
      <c r="AI162" s="1527">
        <f t="shared" si="60"/>
        <v>0</v>
      </c>
      <c r="AJ162" s="1527">
        <f t="shared" si="60"/>
        <v>0</v>
      </c>
      <c r="AK162" s="1527">
        <f t="shared" si="60"/>
        <v>0</v>
      </c>
      <c r="AL162" s="1527">
        <f t="shared" si="60"/>
        <v>0</v>
      </c>
      <c r="AM162" s="1527">
        <f t="shared" si="60"/>
        <v>0</v>
      </c>
      <c r="AN162" s="1486"/>
      <c r="AO162" s="1566">
        <f t="shared" si="65"/>
        <v>0</v>
      </c>
      <c r="AP162" s="1531">
        <f t="shared" si="62"/>
        <v>0</v>
      </c>
      <c r="AQ162" s="1527">
        <f t="shared" si="65"/>
        <v>0</v>
      </c>
      <c r="AR162" s="1527">
        <f t="shared" si="65"/>
        <v>0</v>
      </c>
      <c r="AS162" s="1527">
        <f t="shared" si="65"/>
        <v>0</v>
      </c>
      <c r="AT162" s="1527">
        <f t="shared" si="65"/>
        <v>0</v>
      </c>
      <c r="AU162" s="1527">
        <f t="shared" si="65"/>
        <v>0</v>
      </c>
      <c r="AV162" s="1527">
        <f t="shared" si="65"/>
        <v>0</v>
      </c>
      <c r="AW162" s="1527">
        <f t="shared" si="65"/>
        <v>0</v>
      </c>
      <c r="AX162" s="1527">
        <f t="shared" si="65"/>
        <v>0</v>
      </c>
      <c r="AY162" s="1527">
        <f t="shared" si="65"/>
        <v>0</v>
      </c>
      <c r="AZ162" s="1527">
        <f t="shared" si="65"/>
        <v>0</v>
      </c>
      <c r="BA162" s="1527">
        <f t="shared" si="65"/>
        <v>0</v>
      </c>
      <c r="BB162" s="1527">
        <f t="shared" si="65"/>
        <v>0</v>
      </c>
      <c r="BC162" s="1527">
        <f t="shared" si="65"/>
        <v>0</v>
      </c>
      <c r="BD162" s="1527">
        <f t="shared" si="65"/>
        <v>0</v>
      </c>
      <c r="BE162" s="1527">
        <f t="shared" si="65"/>
        <v>0</v>
      </c>
      <c r="BF162" s="1527">
        <f t="shared" si="65"/>
        <v>0</v>
      </c>
      <c r="BG162" s="1527">
        <f t="shared" si="65"/>
        <v>0</v>
      </c>
      <c r="BH162" s="1527">
        <f t="shared" si="65"/>
        <v>0</v>
      </c>
      <c r="BI162" s="1527">
        <f t="shared" si="65"/>
        <v>0</v>
      </c>
      <c r="BJ162" s="1527">
        <f t="shared" si="65"/>
        <v>0</v>
      </c>
      <c r="BK162" s="1527">
        <f t="shared" si="65"/>
        <v>0</v>
      </c>
      <c r="BL162" s="1527">
        <f t="shared" si="65"/>
        <v>0</v>
      </c>
      <c r="BM162" s="1527">
        <f t="shared" si="65"/>
        <v>0</v>
      </c>
      <c r="BN162" s="1527">
        <f t="shared" si="65"/>
        <v>0</v>
      </c>
      <c r="BO162" s="1527">
        <f t="shared" si="65"/>
        <v>0</v>
      </c>
      <c r="BP162" s="1527">
        <f t="shared" si="65"/>
        <v>0</v>
      </c>
      <c r="BQ162" s="1527">
        <f t="shared" si="65"/>
        <v>0</v>
      </c>
      <c r="BR162" s="1527">
        <f t="shared" si="65"/>
        <v>0</v>
      </c>
      <c r="BS162" s="1527">
        <f t="shared" si="65"/>
        <v>0</v>
      </c>
      <c r="BT162" s="1527">
        <f t="shared" si="65"/>
        <v>0</v>
      </c>
      <c r="BU162" s="1527">
        <f t="shared" si="65"/>
        <v>0</v>
      </c>
      <c r="BV162" s="1527">
        <f t="shared" si="65"/>
        <v>0</v>
      </c>
      <c r="BW162" s="1527">
        <f t="shared" si="65"/>
        <v>0</v>
      </c>
      <c r="BX162" s="1527">
        <f t="shared" si="65"/>
        <v>0</v>
      </c>
      <c r="BY162" s="1527">
        <f t="shared" si="65"/>
        <v>0</v>
      </c>
      <c r="BZ162" s="1527">
        <f t="shared" si="65"/>
        <v>0</v>
      </c>
      <c r="CA162" s="1527">
        <f t="shared" si="65"/>
        <v>0</v>
      </c>
      <c r="CB162" s="1527">
        <f t="shared" si="65"/>
        <v>0</v>
      </c>
      <c r="CC162" s="1527">
        <f t="shared" si="65"/>
        <v>0</v>
      </c>
      <c r="CD162" s="1527">
        <f t="shared" si="65"/>
        <v>0</v>
      </c>
      <c r="CE162" s="1527">
        <f t="shared" si="65"/>
        <v>0</v>
      </c>
      <c r="CF162" s="1527">
        <f t="shared" si="65"/>
        <v>0</v>
      </c>
      <c r="CG162" s="1527">
        <f t="shared" si="65"/>
        <v>0</v>
      </c>
      <c r="CH162" s="1527">
        <f t="shared" si="65"/>
        <v>0</v>
      </c>
      <c r="CI162" s="1567">
        <f t="shared" si="65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63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6"/>
        <v/>
      </c>
      <c r="B163" s="1000" t="str">
        <f t="shared" ref="B163:B164" ca="1" si="66">IF(A163="","",INDIRECT("c"&amp;TEXT(491+MATCH((A163),$A$492:$A$508,0),0)))</f>
        <v/>
      </c>
      <c r="C163" s="1582">
        <f t="shared" ca="1" si="57"/>
        <v>0</v>
      </c>
      <c r="D163" s="1566">
        <f t="shared" ca="1" si="58"/>
        <v>0</v>
      </c>
      <c r="E163" s="1527">
        <f t="shared" ca="1" si="58"/>
        <v>0</v>
      </c>
      <c r="F163" s="1527">
        <f t="shared" ca="1" si="58"/>
        <v>0</v>
      </c>
      <c r="G163" s="1527">
        <f t="shared" ca="1" si="58"/>
        <v>0</v>
      </c>
      <c r="H163" s="1527">
        <f t="shared" ca="1" si="58"/>
        <v>0</v>
      </c>
      <c r="I163" s="1527">
        <f t="shared" ca="1" si="58"/>
        <v>0</v>
      </c>
      <c r="J163" s="1527">
        <f t="shared" ca="1" si="58"/>
        <v>0</v>
      </c>
      <c r="K163" s="1531">
        <f t="shared" ca="1" si="58"/>
        <v>0</v>
      </c>
      <c r="L163" s="1531">
        <f t="shared" ca="1" si="58"/>
        <v>0</v>
      </c>
      <c r="M163" s="1531">
        <f t="shared" ca="1" si="58"/>
        <v>0</v>
      </c>
      <c r="N163" s="1531">
        <f t="shared" ca="1" si="58"/>
        <v>0</v>
      </c>
      <c r="O163" s="1531">
        <f t="shared" ca="1" si="58"/>
        <v>0</v>
      </c>
      <c r="P163" s="1531">
        <f t="shared" ca="1" si="58"/>
        <v>0</v>
      </c>
      <c r="Q163" s="1531">
        <f t="shared" ca="1" si="58"/>
        <v>0</v>
      </c>
      <c r="R163" s="1531">
        <f t="shared" ca="1" si="58"/>
        <v>0</v>
      </c>
      <c r="S163" s="1531">
        <f t="shared" ca="1" si="58"/>
        <v>0</v>
      </c>
      <c r="T163" s="1531">
        <f t="shared" ca="1" si="59"/>
        <v>0</v>
      </c>
      <c r="U163" s="1531">
        <f t="shared" ca="1" si="59"/>
        <v>0</v>
      </c>
      <c r="V163" s="1531">
        <f t="shared" ca="1" si="59"/>
        <v>0</v>
      </c>
      <c r="W163" s="1531">
        <f t="shared" ca="1" si="59"/>
        <v>0</v>
      </c>
      <c r="X163" s="1531">
        <f t="shared" ca="1" si="59"/>
        <v>0</v>
      </c>
      <c r="Y163" s="1531">
        <f t="shared" ca="1" si="59"/>
        <v>0</v>
      </c>
      <c r="Z163" s="1565"/>
      <c r="AA163" s="1526">
        <f t="shared" ca="1" si="60"/>
        <v>0</v>
      </c>
      <c r="AB163" s="1527">
        <f t="shared" ca="1" si="60"/>
        <v>0</v>
      </c>
      <c r="AC163" s="1527">
        <f t="shared" ca="1" si="60"/>
        <v>0</v>
      </c>
      <c r="AD163" s="1527">
        <f t="shared" ca="1" si="60"/>
        <v>0</v>
      </c>
      <c r="AE163" s="1527">
        <f t="shared" ca="1" si="60"/>
        <v>0</v>
      </c>
      <c r="AF163" s="1527">
        <f t="shared" ca="1" si="60"/>
        <v>0</v>
      </c>
      <c r="AG163" s="1527">
        <f t="shared" ca="1" si="60"/>
        <v>0</v>
      </c>
      <c r="AH163" s="1527">
        <f t="shared" ca="1" si="60"/>
        <v>0</v>
      </c>
      <c r="AI163" s="1527">
        <f t="shared" ca="1" si="60"/>
        <v>0</v>
      </c>
      <c r="AJ163" s="1527">
        <f t="shared" ca="1" si="60"/>
        <v>0</v>
      </c>
      <c r="AK163" s="1527">
        <f t="shared" ca="1" si="60"/>
        <v>0</v>
      </c>
      <c r="AL163" s="1527">
        <f t="shared" ca="1" si="60"/>
        <v>0</v>
      </c>
      <c r="AM163" s="1527">
        <f t="shared" ca="1" si="60"/>
        <v>0</v>
      </c>
      <c r="AN163" s="1486"/>
      <c r="AO163" s="1566">
        <f t="shared" ca="1" si="65"/>
        <v>0</v>
      </c>
      <c r="AP163" s="1531">
        <f t="shared" ca="1" si="62"/>
        <v>0</v>
      </c>
      <c r="AQ163" s="1527">
        <f t="shared" ca="1" si="65"/>
        <v>0</v>
      </c>
      <c r="AR163" s="1527">
        <f t="shared" ca="1" si="65"/>
        <v>0</v>
      </c>
      <c r="AS163" s="1527">
        <f t="shared" ca="1" si="65"/>
        <v>0</v>
      </c>
      <c r="AT163" s="1527">
        <f t="shared" ca="1" si="65"/>
        <v>0</v>
      </c>
      <c r="AU163" s="1527">
        <f t="shared" ca="1" si="65"/>
        <v>0</v>
      </c>
      <c r="AV163" s="1527">
        <f t="shared" ca="1" si="65"/>
        <v>0</v>
      </c>
      <c r="AW163" s="1527">
        <f t="shared" ca="1" si="65"/>
        <v>0</v>
      </c>
      <c r="AX163" s="1527">
        <f t="shared" ca="1" si="65"/>
        <v>0</v>
      </c>
      <c r="AY163" s="1527">
        <f t="shared" ca="1" si="65"/>
        <v>0</v>
      </c>
      <c r="AZ163" s="1527">
        <f t="shared" ca="1" si="65"/>
        <v>0</v>
      </c>
      <c r="BA163" s="1527">
        <f t="shared" ca="1" si="65"/>
        <v>0</v>
      </c>
      <c r="BB163" s="1527">
        <f t="shared" ca="1" si="65"/>
        <v>0</v>
      </c>
      <c r="BC163" s="1527">
        <f t="shared" ca="1" si="65"/>
        <v>0</v>
      </c>
      <c r="BD163" s="1527">
        <f t="shared" ca="1" si="65"/>
        <v>0</v>
      </c>
      <c r="BE163" s="1527">
        <f t="shared" ca="1" si="65"/>
        <v>0</v>
      </c>
      <c r="BF163" s="1527">
        <f t="shared" ca="1" si="65"/>
        <v>0</v>
      </c>
      <c r="BG163" s="1527">
        <f t="shared" ca="1" si="65"/>
        <v>0</v>
      </c>
      <c r="BH163" s="1527">
        <f t="shared" ca="1" si="65"/>
        <v>0</v>
      </c>
      <c r="BI163" s="1527">
        <f t="shared" ca="1" si="65"/>
        <v>0</v>
      </c>
      <c r="BJ163" s="1527">
        <f t="shared" ca="1" si="65"/>
        <v>0</v>
      </c>
      <c r="BK163" s="1527">
        <f t="shared" ca="1" si="65"/>
        <v>0</v>
      </c>
      <c r="BL163" s="1527">
        <f t="shared" ca="1" si="65"/>
        <v>0</v>
      </c>
      <c r="BM163" s="1527">
        <f t="shared" ca="1" si="65"/>
        <v>0</v>
      </c>
      <c r="BN163" s="1527">
        <f t="shared" ca="1" si="65"/>
        <v>0</v>
      </c>
      <c r="BO163" s="1527">
        <f t="shared" ca="1" si="65"/>
        <v>0</v>
      </c>
      <c r="BP163" s="1527">
        <f t="shared" ca="1" si="65"/>
        <v>0</v>
      </c>
      <c r="BQ163" s="1527">
        <f t="shared" ca="1" si="65"/>
        <v>0</v>
      </c>
      <c r="BR163" s="1527">
        <f t="shared" ca="1" si="65"/>
        <v>0</v>
      </c>
      <c r="BS163" s="1527">
        <f t="shared" ca="1" si="65"/>
        <v>0</v>
      </c>
      <c r="BT163" s="1527">
        <f t="shared" ca="1" si="65"/>
        <v>0</v>
      </c>
      <c r="BU163" s="1527">
        <f t="shared" ca="1" si="65"/>
        <v>0</v>
      </c>
      <c r="BV163" s="1527">
        <f t="shared" ca="1" si="65"/>
        <v>0</v>
      </c>
      <c r="BW163" s="1527">
        <f t="shared" ca="1" si="65"/>
        <v>0</v>
      </c>
      <c r="BX163" s="1527">
        <f t="shared" ca="1" si="65"/>
        <v>0</v>
      </c>
      <c r="BY163" s="1527">
        <f t="shared" ca="1" si="65"/>
        <v>0</v>
      </c>
      <c r="BZ163" s="1527">
        <f t="shared" ca="1" si="65"/>
        <v>0</v>
      </c>
      <c r="CA163" s="1527">
        <f t="shared" ca="1" si="65"/>
        <v>0</v>
      </c>
      <c r="CB163" s="1527">
        <f t="shared" ca="1" si="65"/>
        <v>0</v>
      </c>
      <c r="CC163" s="1527">
        <f t="shared" ca="1" si="65"/>
        <v>0</v>
      </c>
      <c r="CD163" s="1527">
        <f t="shared" ca="1" si="65"/>
        <v>0</v>
      </c>
      <c r="CE163" s="1527">
        <f t="shared" ca="1" si="65"/>
        <v>0</v>
      </c>
      <c r="CF163" s="1527">
        <f t="shared" ca="1" si="65"/>
        <v>0</v>
      </c>
      <c r="CG163" s="1527">
        <f t="shared" ca="1" si="65"/>
        <v>0</v>
      </c>
      <c r="CH163" s="1527">
        <f t="shared" ca="1" si="65"/>
        <v>0</v>
      </c>
      <c r="CI163" s="1567">
        <f t="shared" ca="1" si="65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63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6"/>
        <v/>
      </c>
      <c r="B164" s="2332" t="str">
        <f t="shared" ca="1" si="66"/>
        <v/>
      </c>
      <c r="C164" s="1582">
        <f t="shared" ca="1" si="57"/>
        <v>0</v>
      </c>
      <c r="D164" s="1566">
        <f t="shared" ca="1" si="58"/>
        <v>0</v>
      </c>
      <c r="E164" s="1527">
        <f t="shared" ca="1" si="58"/>
        <v>0</v>
      </c>
      <c r="F164" s="1527">
        <f t="shared" ca="1" si="58"/>
        <v>0</v>
      </c>
      <c r="G164" s="1527">
        <f t="shared" ca="1" si="58"/>
        <v>0</v>
      </c>
      <c r="H164" s="1527">
        <f t="shared" ca="1" si="58"/>
        <v>0</v>
      </c>
      <c r="I164" s="1527">
        <f t="shared" ca="1" si="58"/>
        <v>0</v>
      </c>
      <c r="J164" s="1527">
        <f t="shared" ca="1" si="58"/>
        <v>0</v>
      </c>
      <c r="K164" s="1531">
        <f t="shared" ca="1" si="58"/>
        <v>0</v>
      </c>
      <c r="L164" s="1531">
        <f t="shared" ca="1" si="58"/>
        <v>0</v>
      </c>
      <c r="M164" s="1531">
        <f t="shared" ca="1" si="58"/>
        <v>0</v>
      </c>
      <c r="N164" s="1531">
        <f t="shared" ca="1" si="58"/>
        <v>0</v>
      </c>
      <c r="O164" s="1531">
        <f t="shared" ca="1" si="58"/>
        <v>0</v>
      </c>
      <c r="P164" s="1531">
        <f t="shared" ca="1" si="58"/>
        <v>0</v>
      </c>
      <c r="Q164" s="1531">
        <f t="shared" ca="1" si="58"/>
        <v>0</v>
      </c>
      <c r="R164" s="1531">
        <f t="shared" ca="1" si="58"/>
        <v>0</v>
      </c>
      <c r="S164" s="1531">
        <f t="shared" ref="S164:Y164" ca="1" si="67">IF(ISNUMBER($B164),$B164*S82,0)</f>
        <v>0</v>
      </c>
      <c r="T164" s="1531">
        <f t="shared" ca="1" si="67"/>
        <v>0</v>
      </c>
      <c r="U164" s="1531">
        <f t="shared" ca="1" si="67"/>
        <v>0</v>
      </c>
      <c r="V164" s="1531">
        <f t="shared" ca="1" si="67"/>
        <v>0</v>
      </c>
      <c r="W164" s="1531">
        <f t="shared" ca="1" si="67"/>
        <v>0</v>
      </c>
      <c r="X164" s="1531">
        <f t="shared" ca="1" si="67"/>
        <v>0</v>
      </c>
      <c r="Y164" s="1531">
        <f t="shared" ca="1" si="67"/>
        <v>0</v>
      </c>
      <c r="Z164" s="1565"/>
      <c r="AA164" s="1526">
        <f t="shared" ca="1" si="60"/>
        <v>0</v>
      </c>
      <c r="AB164" s="1527">
        <f t="shared" ca="1" si="60"/>
        <v>0</v>
      </c>
      <c r="AC164" s="1527">
        <f t="shared" ca="1" si="60"/>
        <v>0</v>
      </c>
      <c r="AD164" s="1527">
        <f t="shared" ca="1" si="60"/>
        <v>0</v>
      </c>
      <c r="AE164" s="1527">
        <f t="shared" ca="1" si="60"/>
        <v>0</v>
      </c>
      <c r="AF164" s="1527">
        <f t="shared" ca="1" si="60"/>
        <v>0</v>
      </c>
      <c r="AG164" s="1527">
        <f t="shared" ca="1" si="60"/>
        <v>0</v>
      </c>
      <c r="AH164" s="1527">
        <f t="shared" ca="1" si="60"/>
        <v>0</v>
      </c>
      <c r="AI164" s="1527">
        <f t="shared" ca="1" si="60"/>
        <v>0</v>
      </c>
      <c r="AJ164" s="1527">
        <f t="shared" ca="1" si="60"/>
        <v>0</v>
      </c>
      <c r="AK164" s="1527">
        <f t="shared" ca="1" si="60"/>
        <v>0</v>
      </c>
      <c r="AL164" s="1527">
        <f t="shared" ca="1" si="60"/>
        <v>0</v>
      </c>
      <c r="AM164" s="1527">
        <f t="shared" ca="1" si="60"/>
        <v>0</v>
      </c>
      <c r="AN164" s="1486"/>
      <c r="AO164" s="1566">
        <f t="shared" ca="1" si="65"/>
        <v>0</v>
      </c>
      <c r="AP164" s="1531">
        <f t="shared" ca="1" si="62"/>
        <v>0</v>
      </c>
      <c r="AQ164" s="1527">
        <f t="shared" ca="1" si="65"/>
        <v>0</v>
      </c>
      <c r="AR164" s="1527">
        <f t="shared" ca="1" si="65"/>
        <v>0</v>
      </c>
      <c r="AS164" s="1527">
        <f t="shared" ca="1" si="65"/>
        <v>0</v>
      </c>
      <c r="AT164" s="1527">
        <f t="shared" ca="1" si="65"/>
        <v>0</v>
      </c>
      <c r="AU164" s="1527">
        <f t="shared" ca="1" si="65"/>
        <v>0</v>
      </c>
      <c r="AV164" s="1527">
        <f t="shared" ca="1" si="65"/>
        <v>0</v>
      </c>
      <c r="AW164" s="1527">
        <f t="shared" ca="1" si="65"/>
        <v>0</v>
      </c>
      <c r="AX164" s="1527">
        <f t="shared" ca="1" si="65"/>
        <v>0</v>
      </c>
      <c r="AY164" s="1527">
        <f t="shared" ca="1" si="65"/>
        <v>0</v>
      </c>
      <c r="AZ164" s="1527">
        <f t="shared" ca="1" si="65"/>
        <v>0</v>
      </c>
      <c r="BA164" s="1527">
        <f t="shared" ca="1" si="65"/>
        <v>0</v>
      </c>
      <c r="BB164" s="1527">
        <f t="shared" ca="1" si="65"/>
        <v>0</v>
      </c>
      <c r="BC164" s="1527">
        <f t="shared" ca="1" si="65"/>
        <v>0</v>
      </c>
      <c r="BD164" s="1527">
        <f t="shared" ca="1" si="65"/>
        <v>0</v>
      </c>
      <c r="BE164" s="1527">
        <f t="shared" ca="1" si="65"/>
        <v>0</v>
      </c>
      <c r="BF164" s="1527">
        <f t="shared" ca="1" si="65"/>
        <v>0</v>
      </c>
      <c r="BG164" s="1527">
        <f t="shared" ca="1" si="65"/>
        <v>0</v>
      </c>
      <c r="BH164" s="1527">
        <f t="shared" ca="1" si="65"/>
        <v>0</v>
      </c>
      <c r="BI164" s="1527">
        <f t="shared" ca="1" si="65"/>
        <v>0</v>
      </c>
      <c r="BJ164" s="1527">
        <f t="shared" ca="1" si="65"/>
        <v>0</v>
      </c>
      <c r="BK164" s="1527">
        <f t="shared" ca="1" si="65"/>
        <v>0</v>
      </c>
      <c r="BL164" s="1527">
        <f t="shared" ca="1" si="65"/>
        <v>0</v>
      </c>
      <c r="BM164" s="1527">
        <f t="shared" ca="1" si="65"/>
        <v>0</v>
      </c>
      <c r="BN164" s="1527">
        <f t="shared" ca="1" si="65"/>
        <v>0</v>
      </c>
      <c r="BO164" s="1527">
        <f t="shared" ca="1" si="65"/>
        <v>0</v>
      </c>
      <c r="BP164" s="1527">
        <f t="shared" ca="1" si="65"/>
        <v>0</v>
      </c>
      <c r="BQ164" s="1527">
        <f t="shared" ca="1" si="65"/>
        <v>0</v>
      </c>
      <c r="BR164" s="1527">
        <f t="shared" ca="1" si="65"/>
        <v>0</v>
      </c>
      <c r="BS164" s="1527">
        <f t="shared" ca="1" si="65"/>
        <v>0</v>
      </c>
      <c r="BT164" s="1527">
        <f t="shared" ca="1" si="65"/>
        <v>0</v>
      </c>
      <c r="BU164" s="1527">
        <f t="shared" ca="1" si="65"/>
        <v>0</v>
      </c>
      <c r="BV164" s="1527">
        <f t="shared" ca="1" si="65"/>
        <v>0</v>
      </c>
      <c r="BW164" s="1527">
        <f t="shared" ca="1" si="65"/>
        <v>0</v>
      </c>
      <c r="BX164" s="1527">
        <f t="shared" ca="1" si="65"/>
        <v>0</v>
      </c>
      <c r="BY164" s="1527">
        <f t="shared" ca="1" si="65"/>
        <v>0</v>
      </c>
      <c r="BZ164" s="1527">
        <f t="shared" ca="1" si="65"/>
        <v>0</v>
      </c>
      <c r="CA164" s="1527">
        <f t="shared" ca="1" si="65"/>
        <v>0</v>
      </c>
      <c r="CB164" s="1527">
        <f t="shared" ca="1" si="65"/>
        <v>0</v>
      </c>
      <c r="CC164" s="1527">
        <f t="shared" ca="1" si="65"/>
        <v>0</v>
      </c>
      <c r="CD164" s="1527">
        <f t="shared" ca="1" si="65"/>
        <v>0</v>
      </c>
      <c r="CE164" s="1527">
        <f t="shared" ca="1" si="65"/>
        <v>0</v>
      </c>
      <c r="CF164" s="1527">
        <f t="shared" ca="1" si="65"/>
        <v>0</v>
      </c>
      <c r="CG164" s="1527">
        <f t="shared" ca="1" si="65"/>
        <v>0</v>
      </c>
      <c r="CH164" s="1527">
        <f t="shared" ca="1" si="65"/>
        <v>0</v>
      </c>
      <c r="CI164" s="1567">
        <f t="shared" ca="1" si="65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63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6"/>
        <v>stoom 10 bara</v>
      </c>
      <c r="B165" s="1000">
        <f t="shared" ref="B165:B169" ca="1" si="68">IF($C$525=0,0,(1/$C$525))</f>
        <v>0.99297161797261735</v>
      </c>
      <c r="C165" s="1582">
        <f t="shared" ca="1" si="57"/>
        <v>1.5538228035438806E-4</v>
      </c>
      <c r="D165" s="1566">
        <f t="shared" ca="1" si="58"/>
        <v>0</v>
      </c>
      <c r="E165" s="1527">
        <f t="shared" ca="1" si="58"/>
        <v>-719110.04573576944</v>
      </c>
      <c r="F165" s="1527">
        <f t="shared" ca="1" si="58"/>
        <v>0</v>
      </c>
      <c r="G165" s="1527">
        <f t="shared" ca="1" si="58"/>
        <v>0</v>
      </c>
      <c r="H165" s="1527">
        <f t="shared" ca="1" si="58"/>
        <v>0</v>
      </c>
      <c r="I165" s="1527">
        <f t="shared" ca="1" si="58"/>
        <v>0</v>
      </c>
      <c r="J165" s="1527">
        <f t="shared" ca="1" si="58"/>
        <v>0</v>
      </c>
      <c r="K165" s="1531">
        <f t="shared" ca="1" si="58"/>
        <v>0</v>
      </c>
      <c r="L165" s="1531">
        <f t="shared" ca="1" si="58"/>
        <v>-199228.0877296945</v>
      </c>
      <c r="M165" s="1531">
        <f t="shared" ca="1" si="58"/>
        <v>0</v>
      </c>
      <c r="N165" s="1531">
        <f t="shared" ca="1" si="58"/>
        <v>0</v>
      </c>
      <c r="O165" s="1531">
        <f t="shared" ca="1" si="58"/>
        <v>0</v>
      </c>
      <c r="P165" s="1531">
        <f t="shared" ca="1" si="58"/>
        <v>0</v>
      </c>
      <c r="Q165" s="1531">
        <f t="shared" ref="Q165:Y169" ca="1" si="69">IF(ISNUMBER($B165),$B165*Q83,0)</f>
        <v>-64012.563276194487</v>
      </c>
      <c r="R165" s="1531">
        <f t="shared" ca="1" si="69"/>
        <v>0</v>
      </c>
      <c r="S165" s="1531">
        <f t="shared" ca="1" si="69"/>
        <v>0</v>
      </c>
      <c r="T165" s="1531">
        <f t="shared" ca="1" si="69"/>
        <v>0</v>
      </c>
      <c r="U165" s="1531">
        <f t="shared" ca="1" si="69"/>
        <v>0</v>
      </c>
      <c r="V165" s="1531">
        <f t="shared" ca="1" si="69"/>
        <v>0</v>
      </c>
      <c r="W165" s="1531">
        <f t="shared" ca="1" si="69"/>
        <v>0</v>
      </c>
      <c r="X165" s="1531">
        <f t="shared" ca="1" si="69"/>
        <v>0</v>
      </c>
      <c r="Y165" s="1531">
        <f t="shared" ca="1" si="69"/>
        <v>0</v>
      </c>
      <c r="Z165" s="1565"/>
      <c r="AA165" s="1526">
        <f t="shared" ca="1" si="60"/>
        <v>273.4173824292568</v>
      </c>
      <c r="AB165" s="1527">
        <f t="shared" ca="1" si="60"/>
        <v>0</v>
      </c>
      <c r="AC165" s="1527">
        <f t="shared" ca="1" si="60"/>
        <v>79691.235091877796</v>
      </c>
      <c r="AD165" s="1527">
        <f t="shared" ca="1" si="60"/>
        <v>0</v>
      </c>
      <c r="AE165" s="1527">
        <f t="shared" ca="1" si="60"/>
        <v>0</v>
      </c>
      <c r="AF165" s="1527">
        <f t="shared" ca="1" si="60"/>
        <v>0</v>
      </c>
      <c r="AG165" s="1527">
        <f t="shared" ca="1" si="60"/>
        <v>0</v>
      </c>
      <c r="AH165" s="1527">
        <f t="shared" ca="1" si="60"/>
        <v>0</v>
      </c>
      <c r="AI165" s="1527">
        <f t="shared" ca="1" si="60"/>
        <v>0</v>
      </c>
      <c r="AJ165" s="1527">
        <f t="shared" ca="1" si="60"/>
        <v>0</v>
      </c>
      <c r="AK165" s="1527">
        <f t="shared" ca="1" si="60"/>
        <v>0</v>
      </c>
      <c r="AL165" s="1527">
        <f t="shared" ca="1" si="60"/>
        <v>0</v>
      </c>
      <c r="AM165" s="1527">
        <f t="shared" ca="1" si="60"/>
        <v>0</v>
      </c>
      <c r="AN165" s="1486"/>
      <c r="AO165" s="1566">
        <f t="shared" ca="1" si="65"/>
        <v>0</v>
      </c>
      <c r="AP165" s="1531">
        <f t="shared" ca="1" si="62"/>
        <v>0</v>
      </c>
      <c r="AQ165" s="1527">
        <f t="shared" ca="1" si="65"/>
        <v>0</v>
      </c>
      <c r="AR165" s="1527">
        <f t="shared" ca="1" si="65"/>
        <v>234385.98556434645</v>
      </c>
      <c r="AS165" s="1527">
        <f t="shared" ca="1" si="65"/>
        <v>234385.98556434645</v>
      </c>
      <c r="AT165" s="1527">
        <f t="shared" ca="1" si="65"/>
        <v>234385.98556434645</v>
      </c>
      <c r="AU165" s="1527">
        <f t="shared" ca="1" si="65"/>
        <v>234385.98556434645</v>
      </c>
      <c r="AV165" s="1527">
        <f t="shared" ca="1" si="65"/>
        <v>-35157.897834651973</v>
      </c>
      <c r="AW165" s="1527">
        <f t="shared" ca="1" si="65"/>
        <v>0</v>
      </c>
      <c r="AX165" s="1527">
        <f t="shared" ca="1" si="65"/>
        <v>0</v>
      </c>
      <c r="AY165" s="1527">
        <f t="shared" ca="1" si="65"/>
        <v>0</v>
      </c>
      <c r="AZ165" s="1527">
        <f t="shared" ca="1" si="65"/>
        <v>0</v>
      </c>
      <c r="BA165" s="1527">
        <f t="shared" ca="1" si="65"/>
        <v>0</v>
      </c>
      <c r="BB165" s="1527">
        <f t="shared" ca="1" si="65"/>
        <v>0</v>
      </c>
      <c r="BC165" s="1527">
        <f t="shared" ca="1" si="65"/>
        <v>0</v>
      </c>
      <c r="BD165" s="1527">
        <f t="shared" ca="1" si="65"/>
        <v>0</v>
      </c>
      <c r="BE165" s="1527">
        <f t="shared" ca="1" si="65"/>
        <v>0</v>
      </c>
      <c r="BF165" s="1527">
        <f t="shared" ca="1" si="65"/>
        <v>0</v>
      </c>
      <c r="BG165" s="1527">
        <f t="shared" ca="1" si="65"/>
        <v>0</v>
      </c>
      <c r="BH165" s="1527">
        <f t="shared" ca="1" si="65"/>
        <v>0</v>
      </c>
      <c r="BI165" s="1527">
        <f t="shared" ca="1" si="65"/>
        <v>0</v>
      </c>
      <c r="BJ165" s="1527">
        <f t="shared" ca="1" si="65"/>
        <v>0</v>
      </c>
      <c r="BK165" s="1527">
        <f t="shared" ca="1" si="65"/>
        <v>0</v>
      </c>
      <c r="BL165" s="1527">
        <f t="shared" ca="1" si="65"/>
        <v>0</v>
      </c>
      <c r="BM165" s="1527">
        <f t="shared" ca="1" si="65"/>
        <v>0</v>
      </c>
      <c r="BN165" s="1527">
        <f t="shared" ca="1" si="65"/>
        <v>0</v>
      </c>
      <c r="BO165" s="1527">
        <f t="shared" ref="BO165:CI165" ca="1" si="70">IF(ISNUMBER($B165),$B165*BO83,0)</f>
        <v>0</v>
      </c>
      <c r="BP165" s="1527">
        <f t="shared" ca="1" si="70"/>
        <v>0</v>
      </c>
      <c r="BQ165" s="1527">
        <f t="shared" ca="1" si="70"/>
        <v>0</v>
      </c>
      <c r="BR165" s="1527">
        <f t="shared" ca="1" si="70"/>
        <v>0</v>
      </c>
      <c r="BS165" s="1527">
        <f t="shared" ca="1" si="70"/>
        <v>0</v>
      </c>
      <c r="BT165" s="1527">
        <f t="shared" ca="1" si="70"/>
        <v>0</v>
      </c>
      <c r="BU165" s="1527">
        <f t="shared" ca="1" si="70"/>
        <v>0</v>
      </c>
      <c r="BV165" s="1527">
        <f t="shared" ca="1" si="70"/>
        <v>0</v>
      </c>
      <c r="BW165" s="1527">
        <f t="shared" ca="1" si="70"/>
        <v>0</v>
      </c>
      <c r="BX165" s="1527">
        <f t="shared" ca="1" si="70"/>
        <v>0</v>
      </c>
      <c r="BY165" s="1527">
        <f t="shared" ca="1" si="70"/>
        <v>0</v>
      </c>
      <c r="BZ165" s="1527">
        <f t="shared" ca="1" si="70"/>
        <v>0</v>
      </c>
      <c r="CA165" s="1527">
        <f t="shared" ca="1" si="70"/>
        <v>0</v>
      </c>
      <c r="CB165" s="1527">
        <f t="shared" ca="1" si="70"/>
        <v>0</v>
      </c>
      <c r="CC165" s="1527">
        <f t="shared" ca="1" si="70"/>
        <v>0</v>
      </c>
      <c r="CD165" s="1527">
        <f t="shared" ca="1" si="70"/>
        <v>0</v>
      </c>
      <c r="CE165" s="1527">
        <f t="shared" ca="1" si="70"/>
        <v>0</v>
      </c>
      <c r="CF165" s="1527">
        <f t="shared" ca="1" si="70"/>
        <v>0</v>
      </c>
      <c r="CG165" s="1527">
        <f t="shared" ca="1" si="70"/>
        <v>0</v>
      </c>
      <c r="CH165" s="1527">
        <f t="shared" ca="1" si="70"/>
        <v>0</v>
      </c>
      <c r="CI165" s="1567">
        <f t="shared" ca="1" si="70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63"/>
        <v>1.0070781298278522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6"/>
        <v>stoom 1,7 bara</v>
      </c>
      <c r="B166" s="1000">
        <f t="shared" ca="1" si="68"/>
        <v>0.99297161797261735</v>
      </c>
      <c r="C166" s="1582">
        <f t="shared" ca="1" si="57"/>
        <v>1.8189894035458565E-11</v>
      </c>
      <c r="D166" s="1566">
        <f t="shared" ca="1" si="58"/>
        <v>0</v>
      </c>
      <c r="E166" s="1527">
        <f t="shared" ca="1" si="58"/>
        <v>0</v>
      </c>
      <c r="F166" s="1527">
        <f t="shared" ca="1" si="58"/>
        <v>0</v>
      </c>
      <c r="G166" s="1527">
        <f t="shared" ca="1" si="58"/>
        <v>0</v>
      </c>
      <c r="H166" s="1527">
        <f t="shared" ca="1" si="58"/>
        <v>0</v>
      </c>
      <c r="I166" s="1527">
        <f t="shared" ca="1" si="58"/>
        <v>0</v>
      </c>
      <c r="J166" s="1527">
        <f t="shared" ca="1" si="58"/>
        <v>0</v>
      </c>
      <c r="K166" s="1531">
        <f t="shared" ca="1" si="58"/>
        <v>0</v>
      </c>
      <c r="L166" s="1531">
        <f t="shared" ca="1" si="58"/>
        <v>0</v>
      </c>
      <c r="M166" s="1531">
        <f t="shared" ca="1" si="58"/>
        <v>0</v>
      </c>
      <c r="N166" s="1531">
        <f t="shared" ca="1" si="58"/>
        <v>0</v>
      </c>
      <c r="O166" s="1531">
        <f t="shared" ca="1" si="58"/>
        <v>0</v>
      </c>
      <c r="P166" s="1531">
        <f t="shared" ca="1" si="58"/>
        <v>-25150.493337832591</v>
      </c>
      <c r="Q166" s="1531">
        <f t="shared" ca="1" si="69"/>
        <v>0</v>
      </c>
      <c r="R166" s="1531">
        <f t="shared" ca="1" si="69"/>
        <v>0</v>
      </c>
      <c r="S166" s="1531">
        <f t="shared" ca="1" si="69"/>
        <v>0</v>
      </c>
      <c r="T166" s="1531">
        <f t="shared" ca="1" si="69"/>
        <v>0</v>
      </c>
      <c r="U166" s="1531">
        <f t="shared" ca="1" si="69"/>
        <v>0</v>
      </c>
      <c r="V166" s="1531">
        <f t="shared" ca="1" si="69"/>
        <v>0</v>
      </c>
      <c r="W166" s="1531">
        <f t="shared" ca="1" si="69"/>
        <v>0</v>
      </c>
      <c r="X166" s="1531">
        <f t="shared" ca="1" si="69"/>
        <v>0</v>
      </c>
      <c r="Y166" s="1531">
        <f t="shared" ca="1" si="69"/>
        <v>0</v>
      </c>
      <c r="Z166" s="1565"/>
      <c r="AA166" s="1526">
        <f t="shared" ca="1" si="60"/>
        <v>25150.49333783261</v>
      </c>
      <c r="AB166" s="1527">
        <f t="shared" ca="1" si="60"/>
        <v>0</v>
      </c>
      <c r="AC166" s="1527">
        <f t="shared" ca="1" si="60"/>
        <v>0</v>
      </c>
      <c r="AD166" s="1527">
        <f t="shared" ca="1" si="60"/>
        <v>0</v>
      </c>
      <c r="AE166" s="1527">
        <f t="shared" ca="1" si="60"/>
        <v>0</v>
      </c>
      <c r="AF166" s="1527">
        <f t="shared" ca="1" si="60"/>
        <v>0</v>
      </c>
      <c r="AG166" s="1527">
        <f t="shared" ca="1" si="60"/>
        <v>0</v>
      </c>
      <c r="AH166" s="1527">
        <f t="shared" ca="1" si="60"/>
        <v>0</v>
      </c>
      <c r="AI166" s="1527">
        <f t="shared" ca="1" si="60"/>
        <v>0</v>
      </c>
      <c r="AJ166" s="1527">
        <f t="shared" ca="1" si="60"/>
        <v>0</v>
      </c>
      <c r="AK166" s="1527">
        <f t="shared" ca="1" si="60"/>
        <v>0</v>
      </c>
      <c r="AL166" s="1527">
        <f t="shared" ca="1" si="60"/>
        <v>0</v>
      </c>
      <c r="AM166" s="1527">
        <f t="shared" ca="1" si="60"/>
        <v>0</v>
      </c>
      <c r="AN166" s="1486"/>
      <c r="AO166" s="1566">
        <f t="shared" ref="AO166:CI169" ca="1" si="71">IF(ISNUMBER($B166),$B166*AO84,0)</f>
        <v>0</v>
      </c>
      <c r="AP166" s="1531">
        <f t="shared" ca="1" si="62"/>
        <v>0</v>
      </c>
      <c r="AQ166" s="1527">
        <f t="shared" ca="1" si="71"/>
        <v>0</v>
      </c>
      <c r="AR166" s="1527">
        <f t="shared" ca="1" si="71"/>
        <v>0</v>
      </c>
      <c r="AS166" s="1527">
        <f t="shared" ca="1" si="71"/>
        <v>0</v>
      </c>
      <c r="AT166" s="1527">
        <f t="shared" ca="1" si="71"/>
        <v>0</v>
      </c>
      <c r="AU166" s="1527">
        <f t="shared" ca="1" si="71"/>
        <v>0</v>
      </c>
      <c r="AV166" s="1527">
        <f t="shared" ca="1" si="71"/>
        <v>0</v>
      </c>
      <c r="AW166" s="1527">
        <f t="shared" ca="1" si="71"/>
        <v>0</v>
      </c>
      <c r="AX166" s="1527">
        <f t="shared" ca="1" si="71"/>
        <v>0</v>
      </c>
      <c r="AY166" s="1527">
        <f t="shared" ca="1" si="71"/>
        <v>0</v>
      </c>
      <c r="AZ166" s="1527">
        <f t="shared" ca="1" si="71"/>
        <v>0</v>
      </c>
      <c r="BA166" s="1527">
        <f t="shared" ca="1" si="71"/>
        <v>0</v>
      </c>
      <c r="BB166" s="1527">
        <f t="shared" ca="1" si="71"/>
        <v>0</v>
      </c>
      <c r="BC166" s="1527">
        <f t="shared" ca="1" si="71"/>
        <v>0</v>
      </c>
      <c r="BD166" s="1527">
        <f t="shared" ca="1" si="71"/>
        <v>0</v>
      </c>
      <c r="BE166" s="1527">
        <f t="shared" ca="1" si="71"/>
        <v>0</v>
      </c>
      <c r="BF166" s="1527">
        <f t="shared" ca="1" si="71"/>
        <v>0</v>
      </c>
      <c r="BG166" s="1527">
        <f t="shared" ca="1" si="71"/>
        <v>0</v>
      </c>
      <c r="BH166" s="1527">
        <f t="shared" ca="1" si="71"/>
        <v>0</v>
      </c>
      <c r="BI166" s="1527">
        <f t="shared" ca="1" si="71"/>
        <v>0</v>
      </c>
      <c r="BJ166" s="1527">
        <f t="shared" ca="1" si="71"/>
        <v>0</v>
      </c>
      <c r="BK166" s="1527">
        <f t="shared" ca="1" si="71"/>
        <v>0</v>
      </c>
      <c r="BL166" s="1527">
        <f t="shared" ca="1" si="71"/>
        <v>0</v>
      </c>
      <c r="BM166" s="1527">
        <f t="shared" ca="1" si="71"/>
        <v>0</v>
      </c>
      <c r="BN166" s="1527">
        <f t="shared" ca="1" si="71"/>
        <v>0</v>
      </c>
      <c r="BO166" s="1527">
        <f t="shared" ca="1" si="71"/>
        <v>0</v>
      </c>
      <c r="BP166" s="1527">
        <f t="shared" ca="1" si="71"/>
        <v>0</v>
      </c>
      <c r="BQ166" s="1527">
        <f t="shared" ca="1" si="71"/>
        <v>0</v>
      </c>
      <c r="BR166" s="1527">
        <f t="shared" ca="1" si="71"/>
        <v>0</v>
      </c>
      <c r="BS166" s="1527">
        <f t="shared" ca="1" si="71"/>
        <v>0</v>
      </c>
      <c r="BT166" s="1527">
        <f t="shared" ca="1" si="71"/>
        <v>0</v>
      </c>
      <c r="BU166" s="1527">
        <f t="shared" ca="1" si="71"/>
        <v>0</v>
      </c>
      <c r="BV166" s="1527">
        <f t="shared" ca="1" si="71"/>
        <v>0</v>
      </c>
      <c r="BW166" s="1527">
        <f t="shared" ca="1" si="71"/>
        <v>0</v>
      </c>
      <c r="BX166" s="1527">
        <f t="shared" ca="1" si="71"/>
        <v>0</v>
      </c>
      <c r="BY166" s="1527">
        <f t="shared" ca="1" si="71"/>
        <v>0</v>
      </c>
      <c r="BZ166" s="1527">
        <f t="shared" ca="1" si="71"/>
        <v>0</v>
      </c>
      <c r="CA166" s="1527">
        <f t="shared" ca="1" si="71"/>
        <v>0</v>
      </c>
      <c r="CB166" s="1527">
        <f t="shared" ca="1" si="71"/>
        <v>0</v>
      </c>
      <c r="CC166" s="1527">
        <f t="shared" ca="1" si="71"/>
        <v>0</v>
      </c>
      <c r="CD166" s="1527">
        <f t="shared" ca="1" si="71"/>
        <v>0</v>
      </c>
      <c r="CE166" s="1527">
        <f t="shared" ca="1" si="71"/>
        <v>0</v>
      </c>
      <c r="CF166" s="1527">
        <f t="shared" ca="1" si="71"/>
        <v>0</v>
      </c>
      <c r="CG166" s="1527">
        <f t="shared" ca="1" si="71"/>
        <v>0</v>
      </c>
      <c r="CH166" s="1527">
        <f t="shared" ca="1" si="71"/>
        <v>0</v>
      </c>
      <c r="CI166" s="1567">
        <f t="shared" ca="1" si="71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63"/>
        <v>1.0070781298278522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6"/>
        <v>stoom u bara</v>
      </c>
      <c r="B167" s="1000">
        <f t="shared" ca="1" si="68"/>
        <v>0.99297161797261735</v>
      </c>
      <c r="C167" s="1582">
        <f t="shared" ca="1" si="57"/>
        <v>0</v>
      </c>
      <c r="D167" s="1566">
        <f t="shared" ca="1" si="58"/>
        <v>0</v>
      </c>
      <c r="E167" s="1527">
        <f t="shared" ca="1" si="58"/>
        <v>0</v>
      </c>
      <c r="F167" s="1527">
        <f t="shared" ca="1" si="58"/>
        <v>0</v>
      </c>
      <c r="G167" s="1527">
        <f t="shared" ca="1" si="58"/>
        <v>0</v>
      </c>
      <c r="H167" s="1527">
        <f t="shared" ca="1" si="58"/>
        <v>0</v>
      </c>
      <c r="I167" s="1527">
        <f t="shared" ca="1" si="58"/>
        <v>0</v>
      </c>
      <c r="J167" s="1527">
        <f t="shared" ca="1" si="58"/>
        <v>0</v>
      </c>
      <c r="K167" s="1531">
        <f t="shared" ca="1" si="58"/>
        <v>0</v>
      </c>
      <c r="L167" s="1531">
        <f t="shared" ca="1" si="58"/>
        <v>0</v>
      </c>
      <c r="M167" s="1531">
        <f t="shared" ca="1" si="58"/>
        <v>0</v>
      </c>
      <c r="N167" s="1531">
        <f t="shared" ca="1" si="58"/>
        <v>0</v>
      </c>
      <c r="O167" s="1531">
        <f t="shared" ca="1" si="58"/>
        <v>0</v>
      </c>
      <c r="P167" s="1531">
        <f t="shared" ca="1" si="58"/>
        <v>0</v>
      </c>
      <c r="Q167" s="1531">
        <f t="shared" ca="1" si="69"/>
        <v>0</v>
      </c>
      <c r="R167" s="1531">
        <f t="shared" ca="1" si="69"/>
        <v>0</v>
      </c>
      <c r="S167" s="1531">
        <f t="shared" ca="1" si="69"/>
        <v>0</v>
      </c>
      <c r="T167" s="1531">
        <f t="shared" ca="1" si="69"/>
        <v>0</v>
      </c>
      <c r="U167" s="1531">
        <f t="shared" ca="1" si="69"/>
        <v>0</v>
      </c>
      <c r="V167" s="1531">
        <f t="shared" ca="1" si="69"/>
        <v>0</v>
      </c>
      <c r="W167" s="1531">
        <f t="shared" ca="1" si="69"/>
        <v>0</v>
      </c>
      <c r="X167" s="1531">
        <f t="shared" ca="1" si="69"/>
        <v>0</v>
      </c>
      <c r="Y167" s="1531">
        <f t="shared" ca="1" si="69"/>
        <v>0</v>
      </c>
      <c r="Z167" s="1565"/>
      <c r="AA167" s="1526">
        <f t="shared" ca="1" si="60"/>
        <v>0</v>
      </c>
      <c r="AB167" s="1527">
        <f t="shared" ca="1" si="60"/>
        <v>0</v>
      </c>
      <c r="AC167" s="1527">
        <f t="shared" ca="1" si="60"/>
        <v>0</v>
      </c>
      <c r="AD167" s="1527">
        <f t="shared" ca="1" si="60"/>
        <v>0</v>
      </c>
      <c r="AE167" s="1527">
        <f t="shared" ca="1" si="60"/>
        <v>0</v>
      </c>
      <c r="AF167" s="1527">
        <f t="shared" ca="1" si="60"/>
        <v>0</v>
      </c>
      <c r="AG167" s="1527">
        <f t="shared" ca="1" si="60"/>
        <v>0</v>
      </c>
      <c r="AH167" s="1527">
        <f t="shared" ca="1" si="60"/>
        <v>0</v>
      </c>
      <c r="AI167" s="1527">
        <f t="shared" ca="1" si="60"/>
        <v>0</v>
      </c>
      <c r="AJ167" s="1527">
        <f t="shared" ca="1" si="60"/>
        <v>0</v>
      </c>
      <c r="AK167" s="1527">
        <f t="shared" ca="1" si="60"/>
        <v>0</v>
      </c>
      <c r="AL167" s="1527">
        <f t="shared" ca="1" si="60"/>
        <v>0</v>
      </c>
      <c r="AM167" s="1527">
        <f t="shared" ca="1" si="60"/>
        <v>0</v>
      </c>
      <c r="AN167" s="1486"/>
      <c r="AO167" s="1566">
        <f t="shared" ca="1" si="71"/>
        <v>0</v>
      </c>
      <c r="AP167" s="1531">
        <f t="shared" ca="1" si="62"/>
        <v>0</v>
      </c>
      <c r="AQ167" s="1527">
        <f t="shared" ca="1" si="71"/>
        <v>0</v>
      </c>
      <c r="AR167" s="1527">
        <f t="shared" ca="1" si="71"/>
        <v>0</v>
      </c>
      <c r="AS167" s="1527">
        <f t="shared" ca="1" si="71"/>
        <v>0</v>
      </c>
      <c r="AT167" s="1527">
        <f t="shared" ca="1" si="71"/>
        <v>0</v>
      </c>
      <c r="AU167" s="1527">
        <f t="shared" ca="1" si="71"/>
        <v>0</v>
      </c>
      <c r="AV167" s="1527">
        <f t="shared" ca="1" si="71"/>
        <v>0</v>
      </c>
      <c r="AW167" s="1527">
        <f t="shared" ca="1" si="71"/>
        <v>0</v>
      </c>
      <c r="AX167" s="1527">
        <f t="shared" ca="1" si="71"/>
        <v>0</v>
      </c>
      <c r="AY167" s="1527">
        <f t="shared" ca="1" si="71"/>
        <v>0</v>
      </c>
      <c r="AZ167" s="1527">
        <f t="shared" ca="1" si="71"/>
        <v>0</v>
      </c>
      <c r="BA167" s="1527">
        <f t="shared" ca="1" si="71"/>
        <v>0</v>
      </c>
      <c r="BB167" s="1527">
        <f t="shared" ca="1" si="71"/>
        <v>0</v>
      </c>
      <c r="BC167" s="1527">
        <f t="shared" ca="1" si="71"/>
        <v>0</v>
      </c>
      <c r="BD167" s="1527">
        <f t="shared" ca="1" si="71"/>
        <v>0</v>
      </c>
      <c r="BE167" s="1527">
        <f t="shared" ca="1" si="71"/>
        <v>0</v>
      </c>
      <c r="BF167" s="1527">
        <f t="shared" ca="1" si="71"/>
        <v>0</v>
      </c>
      <c r="BG167" s="1527">
        <f t="shared" ca="1" si="71"/>
        <v>0</v>
      </c>
      <c r="BH167" s="1527">
        <f t="shared" ca="1" si="71"/>
        <v>0</v>
      </c>
      <c r="BI167" s="1527">
        <f t="shared" ca="1" si="71"/>
        <v>0</v>
      </c>
      <c r="BJ167" s="1527">
        <f t="shared" ca="1" si="71"/>
        <v>0</v>
      </c>
      <c r="BK167" s="1527">
        <f t="shared" ca="1" si="71"/>
        <v>0</v>
      </c>
      <c r="BL167" s="1527">
        <f t="shared" ca="1" si="71"/>
        <v>0</v>
      </c>
      <c r="BM167" s="1527">
        <f t="shared" ca="1" si="71"/>
        <v>0</v>
      </c>
      <c r="BN167" s="1527">
        <f t="shared" ca="1" si="71"/>
        <v>0</v>
      </c>
      <c r="BO167" s="1527">
        <f t="shared" ca="1" si="71"/>
        <v>0</v>
      </c>
      <c r="BP167" s="1527">
        <f t="shared" ca="1" si="71"/>
        <v>0</v>
      </c>
      <c r="BQ167" s="1527">
        <f t="shared" ca="1" si="71"/>
        <v>0</v>
      </c>
      <c r="BR167" s="1527">
        <f t="shared" ca="1" si="71"/>
        <v>0</v>
      </c>
      <c r="BS167" s="1527">
        <f t="shared" ca="1" si="71"/>
        <v>0</v>
      </c>
      <c r="BT167" s="1527">
        <f t="shared" ca="1" si="71"/>
        <v>0</v>
      </c>
      <c r="BU167" s="1527">
        <f t="shared" ca="1" si="71"/>
        <v>0</v>
      </c>
      <c r="BV167" s="1527">
        <f t="shared" ca="1" si="71"/>
        <v>0</v>
      </c>
      <c r="BW167" s="1527">
        <f t="shared" ca="1" si="71"/>
        <v>0</v>
      </c>
      <c r="BX167" s="1527">
        <f t="shared" ca="1" si="71"/>
        <v>0</v>
      </c>
      <c r="BY167" s="1527">
        <f t="shared" ca="1" si="71"/>
        <v>0</v>
      </c>
      <c r="BZ167" s="1527">
        <f t="shared" ca="1" si="71"/>
        <v>0</v>
      </c>
      <c r="CA167" s="1527">
        <f t="shared" ca="1" si="71"/>
        <v>0</v>
      </c>
      <c r="CB167" s="1527">
        <f t="shared" ca="1" si="71"/>
        <v>0</v>
      </c>
      <c r="CC167" s="1527">
        <f t="shared" ca="1" si="71"/>
        <v>0</v>
      </c>
      <c r="CD167" s="1527">
        <f t="shared" ca="1" si="71"/>
        <v>0</v>
      </c>
      <c r="CE167" s="1527">
        <f t="shared" ca="1" si="71"/>
        <v>0</v>
      </c>
      <c r="CF167" s="1527">
        <f t="shared" ca="1" si="71"/>
        <v>0</v>
      </c>
      <c r="CG167" s="1527">
        <f t="shared" ca="1" si="71"/>
        <v>0</v>
      </c>
      <c r="CH167" s="1527">
        <f t="shared" ca="1" si="71"/>
        <v>0</v>
      </c>
      <c r="CI167" s="1567">
        <f t="shared" ca="1" si="71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63"/>
        <v>1.0070781298278522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6"/>
        <v>stoom v bara</v>
      </c>
      <c r="B168" s="1000">
        <f t="shared" ca="1" si="68"/>
        <v>0.99297161797261735</v>
      </c>
      <c r="C168" s="1582">
        <f t="shared" ca="1" si="57"/>
        <v>0</v>
      </c>
      <c r="D168" s="1566">
        <f t="shared" ca="1" si="58"/>
        <v>0</v>
      </c>
      <c r="E168" s="1527">
        <f t="shared" ca="1" si="58"/>
        <v>0</v>
      </c>
      <c r="F168" s="1527">
        <f t="shared" ca="1" si="58"/>
        <v>0</v>
      </c>
      <c r="G168" s="1527">
        <f t="shared" ca="1" si="58"/>
        <v>0</v>
      </c>
      <c r="H168" s="1527">
        <f t="shared" ca="1" si="58"/>
        <v>0</v>
      </c>
      <c r="I168" s="1527">
        <f t="shared" ca="1" si="58"/>
        <v>0</v>
      </c>
      <c r="J168" s="1527">
        <f t="shared" ca="1" si="58"/>
        <v>0</v>
      </c>
      <c r="K168" s="1531">
        <f t="shared" ca="1" si="58"/>
        <v>0</v>
      </c>
      <c r="L168" s="1531">
        <f t="shared" ca="1" si="58"/>
        <v>0</v>
      </c>
      <c r="M168" s="1531">
        <f t="shared" ca="1" si="58"/>
        <v>0</v>
      </c>
      <c r="N168" s="1531">
        <f t="shared" ca="1" si="58"/>
        <v>0</v>
      </c>
      <c r="O168" s="1531">
        <f t="shared" ca="1" si="58"/>
        <v>0</v>
      </c>
      <c r="P168" s="1531">
        <f t="shared" ca="1" si="58"/>
        <v>0</v>
      </c>
      <c r="Q168" s="1531">
        <f t="shared" ca="1" si="69"/>
        <v>0</v>
      </c>
      <c r="R168" s="1531">
        <f t="shared" ca="1" si="69"/>
        <v>0</v>
      </c>
      <c r="S168" s="1531">
        <f t="shared" ca="1" si="69"/>
        <v>0</v>
      </c>
      <c r="T168" s="1531">
        <f t="shared" ca="1" si="69"/>
        <v>0</v>
      </c>
      <c r="U168" s="1531">
        <f t="shared" ca="1" si="69"/>
        <v>0</v>
      </c>
      <c r="V168" s="1531">
        <f t="shared" ca="1" si="69"/>
        <v>0</v>
      </c>
      <c r="W168" s="1531">
        <f t="shared" ca="1" si="69"/>
        <v>0</v>
      </c>
      <c r="X168" s="1531">
        <f t="shared" ca="1" si="69"/>
        <v>0</v>
      </c>
      <c r="Y168" s="1531">
        <f t="shared" ca="1" si="69"/>
        <v>0</v>
      </c>
      <c r="Z168" s="1565"/>
      <c r="AA168" s="1526">
        <f t="shared" ca="1" si="60"/>
        <v>0</v>
      </c>
      <c r="AB168" s="1527">
        <f t="shared" ca="1" si="60"/>
        <v>0</v>
      </c>
      <c r="AC168" s="1527">
        <f t="shared" ca="1" si="60"/>
        <v>0</v>
      </c>
      <c r="AD168" s="1527">
        <f t="shared" ca="1" si="60"/>
        <v>0</v>
      </c>
      <c r="AE168" s="1527">
        <f t="shared" ca="1" si="60"/>
        <v>0</v>
      </c>
      <c r="AF168" s="1527">
        <f t="shared" ca="1" si="60"/>
        <v>0</v>
      </c>
      <c r="AG168" s="1527">
        <f t="shared" ca="1" si="60"/>
        <v>0</v>
      </c>
      <c r="AH168" s="1527">
        <f t="shared" ca="1" si="60"/>
        <v>0</v>
      </c>
      <c r="AI168" s="1527">
        <f t="shared" ca="1" si="60"/>
        <v>0</v>
      </c>
      <c r="AJ168" s="1527">
        <f t="shared" ca="1" si="60"/>
        <v>0</v>
      </c>
      <c r="AK168" s="1527">
        <f t="shared" ca="1" si="60"/>
        <v>0</v>
      </c>
      <c r="AL168" s="1527">
        <f t="shared" ca="1" si="60"/>
        <v>0</v>
      </c>
      <c r="AM168" s="1527">
        <f t="shared" ca="1" si="60"/>
        <v>0</v>
      </c>
      <c r="AN168" s="1486"/>
      <c r="AO168" s="1566">
        <f t="shared" ca="1" si="71"/>
        <v>0</v>
      </c>
      <c r="AP168" s="1531">
        <f t="shared" ca="1" si="62"/>
        <v>0</v>
      </c>
      <c r="AQ168" s="1527">
        <f t="shared" ca="1" si="71"/>
        <v>0</v>
      </c>
      <c r="AR168" s="1527">
        <f t="shared" ca="1" si="71"/>
        <v>0</v>
      </c>
      <c r="AS168" s="1527">
        <f t="shared" ca="1" si="71"/>
        <v>0</v>
      </c>
      <c r="AT168" s="1527">
        <f t="shared" ca="1" si="71"/>
        <v>0</v>
      </c>
      <c r="AU168" s="1527">
        <f t="shared" ca="1" si="71"/>
        <v>0</v>
      </c>
      <c r="AV168" s="1527">
        <f t="shared" ca="1" si="71"/>
        <v>0</v>
      </c>
      <c r="AW168" s="1527">
        <f t="shared" ca="1" si="71"/>
        <v>0</v>
      </c>
      <c r="AX168" s="1527">
        <f t="shared" ca="1" si="71"/>
        <v>0</v>
      </c>
      <c r="AY168" s="1527">
        <f t="shared" ca="1" si="71"/>
        <v>0</v>
      </c>
      <c r="AZ168" s="1527">
        <f t="shared" ca="1" si="71"/>
        <v>0</v>
      </c>
      <c r="BA168" s="1527">
        <f t="shared" ca="1" si="71"/>
        <v>0</v>
      </c>
      <c r="BB168" s="1527">
        <f t="shared" ca="1" si="71"/>
        <v>0</v>
      </c>
      <c r="BC168" s="1527">
        <f t="shared" ca="1" si="71"/>
        <v>0</v>
      </c>
      <c r="BD168" s="1527">
        <f t="shared" ca="1" si="71"/>
        <v>0</v>
      </c>
      <c r="BE168" s="1527">
        <f t="shared" ca="1" si="71"/>
        <v>0</v>
      </c>
      <c r="BF168" s="1527">
        <f t="shared" ca="1" si="71"/>
        <v>0</v>
      </c>
      <c r="BG168" s="1527">
        <f t="shared" ca="1" si="71"/>
        <v>0</v>
      </c>
      <c r="BH168" s="1527">
        <f t="shared" ca="1" si="71"/>
        <v>0</v>
      </c>
      <c r="BI168" s="1527">
        <f t="shared" ca="1" si="71"/>
        <v>0</v>
      </c>
      <c r="BJ168" s="1527">
        <f t="shared" ca="1" si="71"/>
        <v>0</v>
      </c>
      <c r="BK168" s="1527">
        <f t="shared" ca="1" si="71"/>
        <v>0</v>
      </c>
      <c r="BL168" s="1527">
        <f t="shared" ca="1" si="71"/>
        <v>0</v>
      </c>
      <c r="BM168" s="1527">
        <f t="shared" ca="1" si="71"/>
        <v>0</v>
      </c>
      <c r="BN168" s="1527">
        <f t="shared" ca="1" si="71"/>
        <v>0</v>
      </c>
      <c r="BO168" s="1527">
        <f t="shared" ca="1" si="71"/>
        <v>0</v>
      </c>
      <c r="BP168" s="1527">
        <f t="shared" ca="1" si="71"/>
        <v>0</v>
      </c>
      <c r="BQ168" s="1527">
        <f t="shared" ca="1" si="71"/>
        <v>0</v>
      </c>
      <c r="BR168" s="1527">
        <f t="shared" ca="1" si="71"/>
        <v>0</v>
      </c>
      <c r="BS168" s="1527">
        <f t="shared" ca="1" si="71"/>
        <v>0</v>
      </c>
      <c r="BT168" s="1527">
        <f t="shared" ca="1" si="71"/>
        <v>0</v>
      </c>
      <c r="BU168" s="1527">
        <f t="shared" ca="1" si="71"/>
        <v>0</v>
      </c>
      <c r="BV168" s="1527">
        <f t="shared" ca="1" si="71"/>
        <v>0</v>
      </c>
      <c r="BW168" s="1527">
        <f t="shared" ca="1" si="71"/>
        <v>0</v>
      </c>
      <c r="BX168" s="1527">
        <f t="shared" ca="1" si="71"/>
        <v>0</v>
      </c>
      <c r="BY168" s="1527">
        <f t="shared" ca="1" si="71"/>
        <v>0</v>
      </c>
      <c r="BZ168" s="1527">
        <f t="shared" ca="1" si="71"/>
        <v>0</v>
      </c>
      <c r="CA168" s="1527">
        <f t="shared" ca="1" si="71"/>
        <v>0</v>
      </c>
      <c r="CB168" s="1527">
        <f t="shared" ca="1" si="71"/>
        <v>0</v>
      </c>
      <c r="CC168" s="1527">
        <f t="shared" ca="1" si="71"/>
        <v>0</v>
      </c>
      <c r="CD168" s="1527">
        <f t="shared" ca="1" si="71"/>
        <v>0</v>
      </c>
      <c r="CE168" s="1527">
        <f t="shared" ca="1" si="71"/>
        <v>0</v>
      </c>
      <c r="CF168" s="1527">
        <f t="shared" ca="1" si="71"/>
        <v>0</v>
      </c>
      <c r="CG168" s="1527">
        <f t="shared" ca="1" si="71"/>
        <v>0</v>
      </c>
      <c r="CH168" s="1527">
        <f t="shared" ca="1" si="71"/>
        <v>0</v>
      </c>
      <c r="CI168" s="1567">
        <f t="shared" ca="1" si="71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63"/>
        <v>1.0070781298278522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6"/>
        <v>stoom w bara</v>
      </c>
      <c r="B169" s="1002">
        <f t="shared" ca="1" si="68"/>
        <v>0.99297161797261735</v>
      </c>
      <c r="C169" s="1583">
        <f t="shared" ca="1" si="57"/>
        <v>0</v>
      </c>
      <c r="D169" s="1562">
        <f t="shared" ca="1" si="58"/>
        <v>0</v>
      </c>
      <c r="E169" s="1522">
        <f t="shared" ca="1" si="58"/>
        <v>0</v>
      </c>
      <c r="F169" s="1522">
        <f t="shared" ca="1" si="58"/>
        <v>0</v>
      </c>
      <c r="G169" s="1522">
        <f t="shared" ca="1" si="58"/>
        <v>0</v>
      </c>
      <c r="H169" s="1522">
        <f t="shared" ca="1" si="58"/>
        <v>0</v>
      </c>
      <c r="I169" s="1522">
        <f t="shared" ca="1" si="58"/>
        <v>0</v>
      </c>
      <c r="J169" s="1522">
        <f t="shared" ca="1" si="58"/>
        <v>0</v>
      </c>
      <c r="K169" s="1568">
        <f t="shared" ca="1" si="58"/>
        <v>0</v>
      </c>
      <c r="L169" s="1568">
        <f t="shared" ca="1" si="58"/>
        <v>0</v>
      </c>
      <c r="M169" s="1568">
        <f t="shared" ca="1" si="58"/>
        <v>0</v>
      </c>
      <c r="N169" s="1568">
        <f t="shared" ca="1" si="58"/>
        <v>0</v>
      </c>
      <c r="O169" s="1568">
        <f t="shared" ca="1" si="58"/>
        <v>0</v>
      </c>
      <c r="P169" s="1568">
        <f t="shared" ca="1" si="58"/>
        <v>0</v>
      </c>
      <c r="Q169" s="1568">
        <f t="shared" ca="1" si="69"/>
        <v>0</v>
      </c>
      <c r="R169" s="1568">
        <f t="shared" ca="1" si="69"/>
        <v>0</v>
      </c>
      <c r="S169" s="1568">
        <f t="shared" ca="1" si="69"/>
        <v>0</v>
      </c>
      <c r="T169" s="1568">
        <f t="shared" ca="1" si="69"/>
        <v>0</v>
      </c>
      <c r="U169" s="1568">
        <f t="shared" ca="1" si="69"/>
        <v>0</v>
      </c>
      <c r="V169" s="1568">
        <f t="shared" ca="1" si="69"/>
        <v>0</v>
      </c>
      <c r="W169" s="1568">
        <f t="shared" ca="1" si="69"/>
        <v>0</v>
      </c>
      <c r="X169" s="1568">
        <f t="shared" ca="1" si="69"/>
        <v>0</v>
      </c>
      <c r="Y169" s="1568">
        <f t="shared" ca="1" si="69"/>
        <v>0</v>
      </c>
      <c r="Z169" s="1565"/>
      <c r="AA169" s="1962">
        <f t="shared" ca="1" si="60"/>
        <v>0</v>
      </c>
      <c r="AB169" s="1522">
        <f t="shared" ca="1" si="60"/>
        <v>0</v>
      </c>
      <c r="AC169" s="1522">
        <f t="shared" ca="1" si="60"/>
        <v>0</v>
      </c>
      <c r="AD169" s="1522">
        <f t="shared" ca="1" si="60"/>
        <v>0</v>
      </c>
      <c r="AE169" s="1522">
        <f t="shared" ca="1" si="60"/>
        <v>0</v>
      </c>
      <c r="AF169" s="1522">
        <f t="shared" ca="1" si="60"/>
        <v>0</v>
      </c>
      <c r="AG169" s="1522">
        <f t="shared" ca="1" si="60"/>
        <v>0</v>
      </c>
      <c r="AH169" s="1522">
        <f t="shared" ca="1" si="60"/>
        <v>0</v>
      </c>
      <c r="AI169" s="1522">
        <f t="shared" ca="1" si="60"/>
        <v>0</v>
      </c>
      <c r="AJ169" s="1522">
        <f t="shared" ca="1" si="60"/>
        <v>0</v>
      </c>
      <c r="AK169" s="1522">
        <f t="shared" ca="1" si="60"/>
        <v>0</v>
      </c>
      <c r="AL169" s="1522">
        <f t="shared" ca="1" si="60"/>
        <v>0</v>
      </c>
      <c r="AM169" s="1522">
        <f t="shared" ca="1" si="60"/>
        <v>0</v>
      </c>
      <c r="AN169" s="1486"/>
      <c r="AO169" s="1562">
        <f t="shared" ca="1" si="71"/>
        <v>0</v>
      </c>
      <c r="AP169" s="1568">
        <f t="shared" ca="1" si="62"/>
        <v>0</v>
      </c>
      <c r="AQ169" s="1522">
        <f t="shared" ca="1" si="71"/>
        <v>0</v>
      </c>
      <c r="AR169" s="1522">
        <f t="shared" ca="1" si="71"/>
        <v>0</v>
      </c>
      <c r="AS169" s="1522">
        <f t="shared" ca="1" si="71"/>
        <v>0</v>
      </c>
      <c r="AT169" s="1522">
        <f t="shared" ca="1" si="71"/>
        <v>0</v>
      </c>
      <c r="AU169" s="1522">
        <f t="shared" ca="1" si="71"/>
        <v>0</v>
      </c>
      <c r="AV169" s="1522">
        <f t="shared" ca="1" si="71"/>
        <v>0</v>
      </c>
      <c r="AW169" s="1522">
        <f t="shared" ca="1" si="71"/>
        <v>0</v>
      </c>
      <c r="AX169" s="1522">
        <f t="shared" ca="1" si="71"/>
        <v>0</v>
      </c>
      <c r="AY169" s="1522">
        <f t="shared" ca="1" si="71"/>
        <v>0</v>
      </c>
      <c r="AZ169" s="1522">
        <f t="shared" ca="1" si="71"/>
        <v>0</v>
      </c>
      <c r="BA169" s="1522">
        <f t="shared" ca="1" si="71"/>
        <v>0</v>
      </c>
      <c r="BB169" s="1522">
        <f t="shared" ca="1" si="71"/>
        <v>0</v>
      </c>
      <c r="BC169" s="1522">
        <f t="shared" ca="1" si="71"/>
        <v>0</v>
      </c>
      <c r="BD169" s="1522">
        <f t="shared" ca="1" si="71"/>
        <v>0</v>
      </c>
      <c r="BE169" s="1522">
        <f t="shared" ca="1" si="71"/>
        <v>0</v>
      </c>
      <c r="BF169" s="1522">
        <f t="shared" ca="1" si="71"/>
        <v>0</v>
      </c>
      <c r="BG169" s="1522">
        <f t="shared" ca="1" si="71"/>
        <v>0</v>
      </c>
      <c r="BH169" s="1522">
        <f t="shared" ca="1" si="71"/>
        <v>0</v>
      </c>
      <c r="BI169" s="1522">
        <f t="shared" ca="1" si="71"/>
        <v>0</v>
      </c>
      <c r="BJ169" s="1522">
        <f t="shared" ca="1" si="71"/>
        <v>0</v>
      </c>
      <c r="BK169" s="1522">
        <f t="shared" ca="1" si="71"/>
        <v>0</v>
      </c>
      <c r="BL169" s="1522">
        <f t="shared" ca="1" si="71"/>
        <v>0</v>
      </c>
      <c r="BM169" s="1522">
        <f t="shared" ca="1" si="71"/>
        <v>0</v>
      </c>
      <c r="BN169" s="1522">
        <f t="shared" ca="1" si="71"/>
        <v>0</v>
      </c>
      <c r="BO169" s="1522">
        <f t="shared" ca="1" si="71"/>
        <v>0</v>
      </c>
      <c r="BP169" s="1522">
        <f t="shared" ca="1" si="71"/>
        <v>0</v>
      </c>
      <c r="BQ169" s="1522">
        <f t="shared" ca="1" si="71"/>
        <v>0</v>
      </c>
      <c r="BR169" s="1522">
        <f t="shared" ca="1" si="71"/>
        <v>0</v>
      </c>
      <c r="BS169" s="1522">
        <f t="shared" ca="1" si="71"/>
        <v>0</v>
      </c>
      <c r="BT169" s="1522">
        <f t="shared" ca="1" si="71"/>
        <v>0</v>
      </c>
      <c r="BU169" s="1522">
        <f t="shared" ca="1" si="71"/>
        <v>0</v>
      </c>
      <c r="BV169" s="1522">
        <f t="shared" ca="1" si="71"/>
        <v>0</v>
      </c>
      <c r="BW169" s="1522">
        <f t="shared" ca="1" si="71"/>
        <v>0</v>
      </c>
      <c r="BX169" s="1522">
        <f t="shared" ca="1" si="71"/>
        <v>0</v>
      </c>
      <c r="BY169" s="1522">
        <f t="shared" ca="1" si="71"/>
        <v>0</v>
      </c>
      <c r="BZ169" s="1522">
        <f t="shared" ca="1" si="71"/>
        <v>0</v>
      </c>
      <c r="CA169" s="1522">
        <f t="shared" ca="1" si="71"/>
        <v>0</v>
      </c>
      <c r="CB169" s="1522">
        <f t="shared" ca="1" si="71"/>
        <v>0</v>
      </c>
      <c r="CC169" s="1522">
        <f t="shared" ca="1" si="71"/>
        <v>0</v>
      </c>
      <c r="CD169" s="1522">
        <f t="shared" ca="1" si="71"/>
        <v>0</v>
      </c>
      <c r="CE169" s="1522">
        <f t="shared" ca="1" si="71"/>
        <v>0</v>
      </c>
      <c r="CF169" s="1522">
        <f t="shared" ca="1" si="71"/>
        <v>0</v>
      </c>
      <c r="CG169" s="1522">
        <f t="shared" ca="1" si="71"/>
        <v>0</v>
      </c>
      <c r="CH169" s="1522">
        <f t="shared" ca="1" si="71"/>
        <v>0</v>
      </c>
      <c r="CI169" s="1523">
        <f t="shared" ca="1" si="71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63"/>
        <v>1.0070781298278522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3063022.1821499104</v>
      </c>
      <c r="D171" s="1963">
        <f ca="1">-SUM(D154:D169)</f>
        <v>382972.29816814931</v>
      </c>
      <c r="E171" s="2102">
        <f ca="1">E154+E165+E166+E167+E168+E169</f>
        <v>39247.203200367745</v>
      </c>
      <c r="F171" s="2102">
        <f t="shared" ref="F171:H171" ca="1" si="72">SUM(F99:F151)</f>
        <v>16022</v>
      </c>
      <c r="G171" s="2102">
        <f t="shared" ca="1" si="72"/>
        <v>503874.00000000006</v>
      </c>
      <c r="H171" s="2102">
        <f t="shared" ca="1" si="72"/>
        <v>633906.00000000012</v>
      </c>
      <c r="I171" s="2102">
        <f ca="1">SUM(I154:I156)+SUM(I163:I169)+SUM(I159:I160)</f>
        <v>765.94459633629867</v>
      </c>
      <c r="J171" s="2102">
        <f ca="1">SUM(J154:J156)+SUM(J163:J169)+SUM(J159:J160)</f>
        <v>3829.7229816814934</v>
      </c>
      <c r="K171" s="2102">
        <f ca="1">SUM(K99:K151)+SUM(K154:K156)+SUM(K163:K169)+K160</f>
        <v>1531.8891926725973</v>
      </c>
      <c r="L171" s="2102">
        <f ca="1">-SUMIF(L154:L169,"&lt;0")</f>
        <v>217516.48398176092</v>
      </c>
      <c r="M171" s="2102">
        <f ca="1">SUMIF(M154:M169,"&gt;0")</f>
        <v>0</v>
      </c>
      <c r="N171" s="2102">
        <f t="shared" ref="N171:O171" ca="1" si="73">SUM(N99:N151)</f>
        <v>284.39999999999998</v>
      </c>
      <c r="O171" s="2102">
        <f t="shared" ca="1" si="73"/>
        <v>0</v>
      </c>
      <c r="P171" s="2102">
        <f ca="1">SUMIF(P154:P169,"&gt;0")</f>
        <v>30881.190678699651</v>
      </c>
      <c r="Q171" s="2102">
        <f t="shared" ref="Q171:R171" ca="1" si="74">SUMIF(Q154:Q169,"&gt;0")</f>
        <v>64012.563276194451</v>
      </c>
      <c r="R171" s="2102">
        <f t="shared" ca="1" si="74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5">SUM(V99:V151)</f>
        <v>0</v>
      </c>
      <c r="W171" s="1572">
        <f t="shared" ca="1" si="75"/>
        <v>0</v>
      </c>
      <c r="X171" s="1572">
        <f t="shared" ca="1" si="75"/>
        <v>0</v>
      </c>
      <c r="Y171" s="2007">
        <f t="shared" ca="1" si="75"/>
        <v>0</v>
      </c>
      <c r="Z171" s="2101"/>
      <c r="AA171" s="1963">
        <f t="shared" ref="AA171:AM171" ca="1" si="76">SUM(AA99:AA169)</f>
        <v>101326.19535499458</v>
      </c>
      <c r="AB171" s="1572">
        <f t="shared" ca="1" si="76"/>
        <v>0</v>
      </c>
      <c r="AC171" s="1572">
        <f t="shared" ca="1" si="76"/>
        <v>145868.23509187781</v>
      </c>
      <c r="AD171" s="1572">
        <f t="shared" ca="1" si="76"/>
        <v>0</v>
      </c>
      <c r="AE171" s="1572">
        <f t="shared" ca="1" si="76"/>
        <v>0</v>
      </c>
      <c r="AF171" s="1572">
        <f t="shared" ca="1" si="76"/>
        <v>0</v>
      </c>
      <c r="AG171" s="1572">
        <f t="shared" ca="1" si="76"/>
        <v>0</v>
      </c>
      <c r="AH171" s="1572">
        <f t="shared" ca="1" si="76"/>
        <v>0</v>
      </c>
      <c r="AI171" s="1572">
        <f t="shared" ca="1" si="76"/>
        <v>0</v>
      </c>
      <c r="AJ171" s="1572">
        <f t="shared" ca="1" si="76"/>
        <v>0</v>
      </c>
      <c r="AK171" s="1572">
        <f t="shared" ca="1" si="76"/>
        <v>0</v>
      </c>
      <c r="AL171" s="1572">
        <f t="shared" ca="1" si="76"/>
        <v>0</v>
      </c>
      <c r="AM171" s="1572">
        <f t="shared" ca="1" si="76"/>
        <v>0</v>
      </c>
      <c r="AN171" s="1573"/>
      <c r="AO171" s="1572">
        <f t="shared" ref="AO171:BR171" ca="1" si="77">SUM(AO99:AO169)</f>
        <v>0</v>
      </c>
      <c r="AP171" s="1572">
        <f t="shared" ca="1" si="77"/>
        <v>217.27093333948486</v>
      </c>
      <c r="AQ171" s="1572">
        <f t="shared" ca="1" si="77"/>
        <v>428.92897394832727</v>
      </c>
      <c r="AR171" s="1572">
        <f t="shared" ca="1" si="77"/>
        <v>401443.83840649761</v>
      </c>
      <c r="AS171" s="1572">
        <f t="shared" ca="1" si="77"/>
        <v>378819.89367184381</v>
      </c>
      <c r="AT171" s="1572">
        <f t="shared" ca="1" si="77"/>
        <v>201637.56400897951</v>
      </c>
      <c r="AU171" s="1572">
        <f t="shared" ca="1" si="77"/>
        <v>617741.25603066396</v>
      </c>
      <c r="AV171" s="1572">
        <f t="shared" ca="1" si="77"/>
        <v>1140035.2496898673</v>
      </c>
      <c r="AW171" s="1572">
        <f t="shared" ca="1" si="77"/>
        <v>179105.33679602091</v>
      </c>
      <c r="AX171" s="1572">
        <f t="shared" ca="1" si="77"/>
        <v>1308.3907511053571</v>
      </c>
      <c r="AY171" s="1572">
        <f t="shared" ca="1" si="77"/>
        <v>0</v>
      </c>
      <c r="AZ171" s="1572">
        <f t="shared" ca="1" si="77"/>
        <v>0</v>
      </c>
      <c r="BA171" s="1572">
        <f t="shared" ca="1" si="77"/>
        <v>0</v>
      </c>
      <c r="BB171" s="1572">
        <f t="shared" ca="1" si="77"/>
        <v>0</v>
      </c>
      <c r="BC171" s="1572">
        <f t="shared" ca="1" si="77"/>
        <v>0</v>
      </c>
      <c r="BD171" s="1572">
        <f t="shared" ca="1" si="77"/>
        <v>0</v>
      </c>
      <c r="BE171" s="1572">
        <f t="shared" ca="1" si="77"/>
        <v>0</v>
      </c>
      <c r="BF171" s="1572">
        <f t="shared" ca="1" si="77"/>
        <v>0</v>
      </c>
      <c r="BG171" s="1572">
        <f t="shared" ca="1" si="77"/>
        <v>0</v>
      </c>
      <c r="BH171" s="1572">
        <f t="shared" ca="1" si="77"/>
        <v>0</v>
      </c>
      <c r="BI171" s="1572">
        <f t="shared" ca="1" si="77"/>
        <v>0</v>
      </c>
      <c r="BJ171" s="1572">
        <f t="shared" ca="1" si="77"/>
        <v>0</v>
      </c>
      <c r="BK171" s="1572">
        <f t="shared" ca="1" si="77"/>
        <v>0</v>
      </c>
      <c r="BL171" s="1572">
        <f t="shared" ca="1" si="77"/>
        <v>0</v>
      </c>
      <c r="BM171" s="1572">
        <f t="shared" ca="1" si="77"/>
        <v>0</v>
      </c>
      <c r="BN171" s="1572">
        <f t="shared" ca="1" si="77"/>
        <v>0</v>
      </c>
      <c r="BO171" s="1572">
        <f t="shared" ca="1" si="77"/>
        <v>0</v>
      </c>
      <c r="BP171" s="1572">
        <f t="shared" ca="1" si="77"/>
        <v>0</v>
      </c>
      <c r="BQ171" s="1572">
        <f t="shared" ca="1" si="77"/>
        <v>0</v>
      </c>
      <c r="BR171" s="1572">
        <f t="shared" ca="1" si="77"/>
        <v>0</v>
      </c>
      <c r="BS171" s="1572">
        <f t="shared" ref="BS171:CI171" ca="1" si="78">SUM(BS99:BS169)</f>
        <v>0</v>
      </c>
      <c r="BT171" s="1572">
        <f t="shared" ca="1" si="78"/>
        <v>0</v>
      </c>
      <c r="BU171" s="1572">
        <f t="shared" ca="1" si="78"/>
        <v>0</v>
      </c>
      <c r="BV171" s="1572">
        <f t="shared" ca="1" si="78"/>
        <v>0</v>
      </c>
      <c r="BW171" s="1572">
        <f t="shared" ca="1" si="78"/>
        <v>0</v>
      </c>
      <c r="BX171" s="1572">
        <f t="shared" ca="1" si="78"/>
        <v>0</v>
      </c>
      <c r="BY171" s="1572">
        <f t="shared" ca="1" si="78"/>
        <v>0</v>
      </c>
      <c r="BZ171" s="1572">
        <f t="shared" ca="1" si="78"/>
        <v>0</v>
      </c>
      <c r="CA171" s="1572">
        <f t="shared" ca="1" si="78"/>
        <v>0</v>
      </c>
      <c r="CB171" s="1572">
        <f t="shared" ca="1" si="78"/>
        <v>0</v>
      </c>
      <c r="CC171" s="1572">
        <f t="shared" ca="1" si="78"/>
        <v>0</v>
      </c>
      <c r="CD171" s="1572">
        <f t="shared" ca="1" si="78"/>
        <v>0</v>
      </c>
      <c r="CE171" s="1572">
        <f t="shared" ca="1" si="78"/>
        <v>0</v>
      </c>
      <c r="CF171" s="1572">
        <f t="shared" ca="1" si="78"/>
        <v>0</v>
      </c>
      <c r="CG171" s="1572">
        <f t="shared" ca="1" si="78"/>
        <v>0</v>
      </c>
      <c r="CH171" s="1572">
        <f t="shared" ca="1" si="78"/>
        <v>0</v>
      </c>
      <c r="CI171" s="2007">
        <f t="shared" ca="1" si="78"/>
        <v>0</v>
      </c>
      <c r="CJ171" s="1005">
        <f t="shared" ref="CJ171" si="79">SUM(CJ94:CJ169)</f>
        <v>0</v>
      </c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849095.54171456723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2254443.0933073601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80">IF(AB8&lt;&gt;0,AB171/AB8,0)</f>
        <v>0</v>
      </c>
      <c r="AC177" s="1009">
        <f t="shared" ca="1" si="80"/>
        <v>1</v>
      </c>
      <c r="AD177" s="1009">
        <f ca="1">IF(AD8&lt;&gt;0,ABS(AD171/AD8),0)</f>
        <v>0</v>
      </c>
      <c r="AE177" s="1009">
        <f t="shared" ref="AE177:AF177" si="81">IF(AE8&lt;&gt;0,ABS(AE171/AE8),0)</f>
        <v>0</v>
      </c>
      <c r="AF177" s="1009">
        <f t="shared" si="81"/>
        <v>0</v>
      </c>
      <c r="AG177" s="1009">
        <f t="shared" si="80"/>
        <v>0</v>
      </c>
      <c r="AH177" s="1009">
        <f t="shared" si="80"/>
        <v>0</v>
      </c>
      <c r="AI177" s="1009">
        <f t="shared" si="80"/>
        <v>0</v>
      </c>
      <c r="AJ177" s="1009">
        <f t="shared" si="80"/>
        <v>0</v>
      </c>
      <c r="AK177" s="1009">
        <f t="shared" si="80"/>
        <v>0</v>
      </c>
      <c r="AL177" s="1009">
        <f t="shared" si="80"/>
        <v>0</v>
      </c>
      <c r="AM177" s="1950">
        <f t="shared" si="80"/>
        <v>0</v>
      </c>
      <c r="AN177" s="500"/>
      <c r="AO177" s="1009">
        <f t="shared" ref="AO177:BR177" ca="1" si="82">IF(AO8&lt;&gt;0,AO171/AO8,0)</f>
        <v>0</v>
      </c>
      <c r="AP177" s="1009">
        <f t="shared" ca="1" si="82"/>
        <v>217.27093333948486</v>
      </c>
      <c r="AQ177" s="1009">
        <f t="shared" ca="1" si="82"/>
        <v>2.1446448697416364E-2</v>
      </c>
      <c r="AR177" s="1009">
        <f t="shared" ca="1" si="82"/>
        <v>5.7349119772356802</v>
      </c>
      <c r="AS177" s="1009">
        <f t="shared" ca="1" si="82"/>
        <v>7.5763978734368758</v>
      </c>
      <c r="AT177" s="1009">
        <f t="shared" ca="1" si="82"/>
        <v>4.0327512801795899</v>
      </c>
      <c r="AU177" s="1009">
        <f t="shared" ca="1" si="82"/>
        <v>10.295687600511066</v>
      </c>
      <c r="AV177" s="1009">
        <f t="shared" ca="1" si="82"/>
        <v>142.5044062112334</v>
      </c>
      <c r="AW177" s="1009">
        <f t="shared" ca="1" si="82"/>
        <v>1.1940355786401395</v>
      </c>
      <c r="AX177" s="1009">
        <f t="shared" ca="1" si="82"/>
        <v>0.13772534222161653</v>
      </c>
      <c r="AY177" s="1009">
        <f t="shared" si="82"/>
        <v>0</v>
      </c>
      <c r="AZ177" s="1009">
        <f t="shared" si="82"/>
        <v>0</v>
      </c>
      <c r="BA177" s="1009">
        <f t="shared" si="82"/>
        <v>0</v>
      </c>
      <c r="BB177" s="1009">
        <f t="shared" si="82"/>
        <v>0</v>
      </c>
      <c r="BC177" s="1009">
        <f t="shared" si="82"/>
        <v>0</v>
      </c>
      <c r="BD177" s="1009">
        <f t="shared" si="82"/>
        <v>0</v>
      </c>
      <c r="BE177" s="1009">
        <f t="shared" si="82"/>
        <v>0</v>
      </c>
      <c r="BF177" s="1009">
        <f t="shared" si="82"/>
        <v>0</v>
      </c>
      <c r="BG177" s="1009">
        <f t="shared" si="82"/>
        <v>0</v>
      </c>
      <c r="BH177" s="1009">
        <f t="shared" si="82"/>
        <v>0</v>
      </c>
      <c r="BI177" s="1009">
        <f t="shared" si="82"/>
        <v>0</v>
      </c>
      <c r="BJ177" s="1009">
        <f t="shared" si="82"/>
        <v>0</v>
      </c>
      <c r="BK177" s="1009">
        <f t="shared" si="82"/>
        <v>0</v>
      </c>
      <c r="BL177" s="1009">
        <f t="shared" si="82"/>
        <v>0</v>
      </c>
      <c r="BM177" s="1009">
        <f t="shared" si="82"/>
        <v>0</v>
      </c>
      <c r="BN177" s="1009">
        <f t="shared" si="82"/>
        <v>0</v>
      </c>
      <c r="BO177" s="1009">
        <f t="shared" si="82"/>
        <v>0</v>
      </c>
      <c r="BP177" s="1009">
        <f t="shared" si="82"/>
        <v>0</v>
      </c>
      <c r="BQ177" s="1009">
        <f t="shared" si="82"/>
        <v>0</v>
      </c>
      <c r="BR177" s="1009">
        <f t="shared" si="82"/>
        <v>0</v>
      </c>
      <c r="BS177" s="1009">
        <f t="shared" ref="BS177:CI177" si="83">IF(BS8&lt;&gt;0,BS171/BS8,0)</f>
        <v>0</v>
      </c>
      <c r="BT177" s="1009">
        <f t="shared" si="83"/>
        <v>0</v>
      </c>
      <c r="BU177" s="1009">
        <f t="shared" si="83"/>
        <v>0</v>
      </c>
      <c r="BV177" s="1009">
        <f t="shared" si="83"/>
        <v>0</v>
      </c>
      <c r="BW177" s="1009">
        <f t="shared" si="83"/>
        <v>0</v>
      </c>
      <c r="BX177" s="1009">
        <f t="shared" si="83"/>
        <v>0</v>
      </c>
      <c r="BY177" s="1009">
        <f t="shared" si="83"/>
        <v>0</v>
      </c>
      <c r="BZ177" s="1009">
        <f t="shared" si="83"/>
        <v>0</v>
      </c>
      <c r="CA177" s="1009">
        <f t="shared" si="83"/>
        <v>0</v>
      </c>
      <c r="CB177" s="1009">
        <f t="shared" si="83"/>
        <v>0</v>
      </c>
      <c r="CC177" s="1009">
        <f t="shared" si="83"/>
        <v>0</v>
      </c>
      <c r="CD177" s="1009">
        <f t="shared" si="83"/>
        <v>0</v>
      </c>
      <c r="CE177" s="1009">
        <f t="shared" si="83"/>
        <v>0</v>
      </c>
      <c r="CF177" s="1009">
        <f t="shared" si="83"/>
        <v>0</v>
      </c>
      <c r="CG177" s="1009">
        <f t="shared" si="83"/>
        <v>0</v>
      </c>
      <c r="CH177" s="1009">
        <f t="shared" si="83"/>
        <v>0</v>
      </c>
      <c r="CI177" s="1950">
        <f t="shared" si="83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</v>
      </c>
      <c r="E179" s="1014">
        <f>IF(E8*(E72+E83+E84+E85+E86+E87)&lt;&gt;0,3.6*E8/(E72+E83+E84+E85+E86+E87),0)</f>
        <v>0.23681214421252372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0.90757789582272574</v>
      </c>
      <c r="H179" s="1014">
        <f ca="1">IF(H8*SUM(H99:H151)&lt;&gt;0,H8/SUM(H99:H151),0)</f>
        <v>0.87711477088455114</v>
      </c>
      <c r="I179" s="1014">
        <f>IF(I8*(SUM(I72:I74)+SUM(I76:I87))&lt;&gt;0,(-I75*$J$541*3.6/(SUM(I72:I73)+SUM(I83:I87)+SUM(I78:I78)+I74*3.6)),0)</f>
        <v>1</v>
      </c>
      <c r="J179" s="1015" t="str">
        <f>IF(J8*(SUM(J72:J74)+SUM(J77:J78)*SUM(J81:J87))&lt;&gt;0,"COP="&amp;TEXT(-J76/(SUM(J72:J73)+SUM(J77:J78)+SUM(J81:J87)+J74*3.6),"0,0"),0)</f>
        <v>COP=3,9</v>
      </c>
      <c r="K179" s="1014">
        <f ca="1">IF((SUM($K$99:$K$151)+K74*3.6+K72+K83+K84+K85+K86+K87+K73+K78)=0,0,(-$K$77/((SUM($K$99:$K$151)+K74*3.6+K72+K83+K84+K85+K86+K87+K73+K78))))</f>
        <v>0.90277777777777779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0.99999999999999933</v>
      </c>
      <c r="Q179" s="1014">
        <f>IF(Q8&lt;&gt;0,-SUMIF(Q72:Q87,"&lt;0")/Q8,0)</f>
        <v>1.0000000000000007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4">IF(V8*SUM(V99:V151)&lt;&gt;0,V8/SUM(V99:V151),0)</f>
        <v>0</v>
      </c>
      <c r="W179" s="1014">
        <f t="shared" ca="1" si="84"/>
        <v>0</v>
      </c>
      <c r="X179" s="1014">
        <f t="shared" ca="1" si="84"/>
        <v>0</v>
      </c>
      <c r="Y179" s="1954">
        <f t="shared" ca="1" si="84"/>
        <v>0</v>
      </c>
      <c r="Z179" s="1016"/>
      <c r="AA179" s="1964">
        <f>IF(AA8&lt;&gt;0,(1-(AA72+SUM(AA83:AA87))/AA8),0)</f>
        <v>0.97038431442156559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20000</v>
      </c>
      <c r="D186" s="1599">
        <f>$B186*D12/1000</f>
        <v>20000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5">IF(TRIM(A99)=""," ",INDIRECT("d"&amp;TEXT(246+MATCH((A99),$A$247:$A$484,0),0)))</f>
        <v>56.1</v>
      </c>
      <c r="C191" s="1606">
        <f t="shared" ref="C191:C217" ca="1" si="86">SUM(D191:CI191)</f>
        <v>68844.62970000002</v>
      </c>
      <c r="D191" s="1607">
        <f ca="1">IF(ISNUMBER($B191),$B191*D99/1000,0)</f>
        <v>0</v>
      </c>
      <c r="E191" s="1608">
        <f t="shared" ref="E191:T206" ca="1" si="87">IF(ISNUMBER($B191),$B191*E99/1000,0)</f>
        <v>0</v>
      </c>
      <c r="F191" s="1608">
        <f t="shared" ca="1" si="87"/>
        <v>0</v>
      </c>
      <c r="G191" s="1608">
        <f t="shared" ca="1" si="87"/>
        <v>28267.331400000003</v>
      </c>
      <c r="H191" s="1608">
        <f t="shared" ca="1" si="87"/>
        <v>35562.126600000011</v>
      </c>
      <c r="I191" s="1608">
        <f t="shared" ca="1" si="87"/>
        <v>0</v>
      </c>
      <c r="J191" s="1608">
        <f t="shared" ca="1" si="87"/>
        <v>0</v>
      </c>
      <c r="K191" s="1608">
        <f t="shared" ca="1" si="87"/>
        <v>0</v>
      </c>
      <c r="L191" s="1608">
        <f t="shared" ca="1" si="87"/>
        <v>0</v>
      </c>
      <c r="M191" s="1608">
        <f t="shared" ca="1" si="87"/>
        <v>0</v>
      </c>
      <c r="N191" s="1608">
        <f t="shared" ca="1" si="87"/>
        <v>0</v>
      </c>
      <c r="O191" s="1608">
        <f t="shared" ca="1" si="87"/>
        <v>0</v>
      </c>
      <c r="P191" s="1608">
        <f t="shared" ca="1" si="87"/>
        <v>0</v>
      </c>
      <c r="Q191" s="1608">
        <f t="shared" ca="1" si="87"/>
        <v>0</v>
      </c>
      <c r="R191" s="1608">
        <f t="shared" ca="1" si="87"/>
        <v>0</v>
      </c>
      <c r="S191" s="1608">
        <f t="shared" ca="1" si="87"/>
        <v>0</v>
      </c>
      <c r="T191" s="1608">
        <f t="shared" ca="1" si="87"/>
        <v>0</v>
      </c>
      <c r="U191" s="1608">
        <f t="shared" ref="U191:Y206" ca="1" si="88">IF(ISNUMBER($B191),$B191*U99/1000,0)</f>
        <v>0</v>
      </c>
      <c r="V191" s="1608">
        <f t="shared" ca="1" si="88"/>
        <v>0</v>
      </c>
      <c r="W191" s="1608">
        <f t="shared" ca="1" si="88"/>
        <v>0</v>
      </c>
      <c r="X191" s="1608">
        <f t="shared" ca="1" si="88"/>
        <v>0</v>
      </c>
      <c r="Y191" s="1955">
        <f t="shared" ca="1" si="88"/>
        <v>0</v>
      </c>
      <c r="Z191" s="1565"/>
      <c r="AA191" s="1608">
        <f t="shared" ref="AA191:AM206" ca="1" si="89">IF(ISNUMBER($B191),$B191*AA99/1000,0)</f>
        <v>0</v>
      </c>
      <c r="AB191" s="1608">
        <f t="shared" ca="1" si="89"/>
        <v>0</v>
      </c>
      <c r="AC191" s="1608">
        <f t="shared" ca="1" si="89"/>
        <v>455.92470000000009</v>
      </c>
      <c r="AD191" s="1608">
        <f t="shared" ca="1" si="89"/>
        <v>0</v>
      </c>
      <c r="AE191" s="1608">
        <f t="shared" ca="1" si="89"/>
        <v>0</v>
      </c>
      <c r="AF191" s="1608">
        <f t="shared" ca="1" si="89"/>
        <v>0</v>
      </c>
      <c r="AG191" s="1608">
        <f t="shared" ca="1" si="89"/>
        <v>0</v>
      </c>
      <c r="AH191" s="1608">
        <f t="shared" ca="1" si="89"/>
        <v>0</v>
      </c>
      <c r="AI191" s="1608">
        <f t="shared" ca="1" si="89"/>
        <v>0</v>
      </c>
      <c r="AJ191" s="1608">
        <f t="shared" ca="1" si="89"/>
        <v>0</v>
      </c>
      <c r="AK191" s="1608">
        <f t="shared" ca="1" si="89"/>
        <v>0</v>
      </c>
      <c r="AL191" s="1608">
        <f t="shared" ca="1" si="89"/>
        <v>0</v>
      </c>
      <c r="AM191" s="1608">
        <f t="shared" ca="1" si="89"/>
        <v>0</v>
      </c>
      <c r="AN191" s="1486"/>
      <c r="AO191" s="1607">
        <f t="shared" ref="AO191:CI196" ca="1" si="90">IF(ISNUMBER($B191),$B191*AO99/1000,0)</f>
        <v>0</v>
      </c>
      <c r="AP191" s="1610">
        <f t="shared" ref="AP191:AP217" ca="1" si="91">IF(ISNUMBER($B191),$B191*AP99/1000,0)</f>
        <v>0</v>
      </c>
      <c r="AQ191" s="1610">
        <f t="shared" ca="1" si="90"/>
        <v>0</v>
      </c>
      <c r="AR191" s="1610">
        <f t="shared" ca="1" si="90"/>
        <v>2735.5482000000006</v>
      </c>
      <c r="AS191" s="1610">
        <f t="shared" ca="1" si="90"/>
        <v>1823.6988000000003</v>
      </c>
      <c r="AT191" s="1610">
        <f t="shared" ca="1" si="90"/>
        <v>0</v>
      </c>
      <c r="AU191" s="1610">
        <f t="shared" ca="1" si="90"/>
        <v>0</v>
      </c>
      <c r="AV191" s="1610">
        <f t="shared" ca="1" si="90"/>
        <v>0</v>
      </c>
      <c r="AW191" s="1610">
        <f t="shared" ca="1" si="90"/>
        <v>0</v>
      </c>
      <c r="AX191" s="1610">
        <f t="shared" ca="1" si="90"/>
        <v>0</v>
      </c>
      <c r="AY191" s="1610">
        <f t="shared" ca="1" si="90"/>
        <v>0</v>
      </c>
      <c r="AZ191" s="1610">
        <f t="shared" ca="1" si="90"/>
        <v>0</v>
      </c>
      <c r="BA191" s="1610">
        <f t="shared" ca="1" si="90"/>
        <v>0</v>
      </c>
      <c r="BB191" s="1610">
        <f t="shared" ca="1" si="90"/>
        <v>0</v>
      </c>
      <c r="BC191" s="1610">
        <f t="shared" ca="1" si="90"/>
        <v>0</v>
      </c>
      <c r="BD191" s="1610">
        <f t="shared" ca="1" si="90"/>
        <v>0</v>
      </c>
      <c r="BE191" s="1610">
        <f t="shared" ca="1" si="90"/>
        <v>0</v>
      </c>
      <c r="BF191" s="1610">
        <f t="shared" ca="1" si="90"/>
        <v>0</v>
      </c>
      <c r="BG191" s="1610">
        <f t="shared" ca="1" si="90"/>
        <v>0</v>
      </c>
      <c r="BH191" s="1610">
        <f t="shared" ca="1" si="90"/>
        <v>0</v>
      </c>
      <c r="BI191" s="1610">
        <f t="shared" ca="1" si="90"/>
        <v>0</v>
      </c>
      <c r="BJ191" s="1610">
        <f t="shared" ca="1" si="90"/>
        <v>0</v>
      </c>
      <c r="BK191" s="1610">
        <f t="shared" ca="1" si="90"/>
        <v>0</v>
      </c>
      <c r="BL191" s="1610">
        <f t="shared" ca="1" si="90"/>
        <v>0</v>
      </c>
      <c r="BM191" s="1610">
        <f t="shared" ca="1" si="90"/>
        <v>0</v>
      </c>
      <c r="BN191" s="1610">
        <f t="shared" ca="1" si="90"/>
        <v>0</v>
      </c>
      <c r="BO191" s="1610">
        <f t="shared" ca="1" si="90"/>
        <v>0</v>
      </c>
      <c r="BP191" s="1610">
        <f t="shared" ca="1" si="90"/>
        <v>0</v>
      </c>
      <c r="BQ191" s="1610">
        <f t="shared" ca="1" si="90"/>
        <v>0</v>
      </c>
      <c r="BR191" s="1610">
        <f t="shared" ca="1" si="90"/>
        <v>0</v>
      </c>
      <c r="BS191" s="1610">
        <f t="shared" ca="1" si="90"/>
        <v>0</v>
      </c>
      <c r="BT191" s="1610">
        <f t="shared" ca="1" si="90"/>
        <v>0</v>
      </c>
      <c r="BU191" s="1610">
        <f t="shared" ca="1" si="90"/>
        <v>0</v>
      </c>
      <c r="BV191" s="1610">
        <f t="shared" ca="1" si="90"/>
        <v>0</v>
      </c>
      <c r="BW191" s="1610">
        <f t="shared" ca="1" si="90"/>
        <v>0</v>
      </c>
      <c r="BX191" s="1610">
        <f t="shared" ca="1" si="90"/>
        <v>0</v>
      </c>
      <c r="BY191" s="1610">
        <f t="shared" ca="1" si="90"/>
        <v>0</v>
      </c>
      <c r="BZ191" s="1610">
        <f t="shared" ca="1" si="90"/>
        <v>0</v>
      </c>
      <c r="CA191" s="1610">
        <f t="shared" ca="1" si="90"/>
        <v>0</v>
      </c>
      <c r="CB191" s="1610">
        <f t="shared" ca="1" si="90"/>
        <v>0</v>
      </c>
      <c r="CC191" s="1610">
        <f t="shared" ca="1" si="90"/>
        <v>0</v>
      </c>
      <c r="CD191" s="1610">
        <f t="shared" ca="1" si="90"/>
        <v>0</v>
      </c>
      <c r="CE191" s="1610">
        <f t="shared" ca="1" si="90"/>
        <v>0</v>
      </c>
      <c r="CF191" s="1610">
        <f t="shared" ca="1" si="90"/>
        <v>0</v>
      </c>
      <c r="CG191" s="1610">
        <f t="shared" ca="1" si="90"/>
        <v>0</v>
      </c>
      <c r="CH191" s="1610">
        <f t="shared" ca="1" si="90"/>
        <v>0</v>
      </c>
      <c r="CI191" s="1609">
        <f t="shared" ca="1" si="90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92">IF(TRIM(A18)="","",A18)</f>
        <v>Gasolie (x1000 L)</v>
      </c>
      <c r="B192" s="1029">
        <f t="shared" ca="1" si="85"/>
        <v>74.099999999999994</v>
      </c>
      <c r="C192" s="1611">
        <f t="shared" ca="1" si="86"/>
        <v>0</v>
      </c>
      <c r="D192" s="1612">
        <f t="shared" ref="D192:S207" ca="1" si="93">IF(ISNUMBER($B192),$B192*D100/1000,0)</f>
        <v>0</v>
      </c>
      <c r="E192" s="1613">
        <f t="shared" ca="1" si="93"/>
        <v>0</v>
      </c>
      <c r="F192" s="1613">
        <f t="shared" ca="1" si="93"/>
        <v>0</v>
      </c>
      <c r="G192" s="1613">
        <f t="shared" ca="1" si="93"/>
        <v>0</v>
      </c>
      <c r="H192" s="1613">
        <f t="shared" ca="1" si="93"/>
        <v>0</v>
      </c>
      <c r="I192" s="1613">
        <f t="shared" ca="1" si="93"/>
        <v>0</v>
      </c>
      <c r="J192" s="1613">
        <f t="shared" ca="1" si="93"/>
        <v>0</v>
      </c>
      <c r="K192" s="1613">
        <f t="shared" ca="1" si="87"/>
        <v>0</v>
      </c>
      <c r="L192" s="1613">
        <f t="shared" ca="1" si="87"/>
        <v>0</v>
      </c>
      <c r="M192" s="1614">
        <f t="shared" ca="1" si="87"/>
        <v>0</v>
      </c>
      <c r="N192" s="1614">
        <f t="shared" ca="1" si="87"/>
        <v>0</v>
      </c>
      <c r="O192" s="1614">
        <f t="shared" ca="1" si="87"/>
        <v>0</v>
      </c>
      <c r="P192" s="1614">
        <f t="shared" ca="1" si="87"/>
        <v>0</v>
      </c>
      <c r="Q192" s="1614">
        <f t="shared" ca="1" si="87"/>
        <v>0</v>
      </c>
      <c r="R192" s="1614">
        <f t="shared" ca="1" si="87"/>
        <v>0</v>
      </c>
      <c r="S192" s="1614">
        <f t="shared" ca="1" si="87"/>
        <v>0</v>
      </c>
      <c r="T192" s="1614">
        <f t="shared" ca="1" si="87"/>
        <v>0</v>
      </c>
      <c r="U192" s="1614">
        <f t="shared" ca="1" si="88"/>
        <v>0</v>
      </c>
      <c r="V192" s="1614">
        <f t="shared" ca="1" si="88"/>
        <v>0</v>
      </c>
      <c r="W192" s="1614">
        <f t="shared" ca="1" si="88"/>
        <v>0</v>
      </c>
      <c r="X192" s="1614">
        <f t="shared" ca="1" si="88"/>
        <v>0</v>
      </c>
      <c r="Y192" s="1625">
        <f t="shared" ca="1" si="88"/>
        <v>0</v>
      </c>
      <c r="Z192" s="1565"/>
      <c r="AA192" s="1613">
        <f t="shared" ca="1" si="89"/>
        <v>0</v>
      </c>
      <c r="AB192" s="1613">
        <f t="shared" ca="1" si="89"/>
        <v>0</v>
      </c>
      <c r="AC192" s="1613">
        <f t="shared" ca="1" si="89"/>
        <v>0</v>
      </c>
      <c r="AD192" s="1613">
        <f t="shared" ca="1" si="89"/>
        <v>0</v>
      </c>
      <c r="AE192" s="1613">
        <f t="shared" ca="1" si="89"/>
        <v>0</v>
      </c>
      <c r="AF192" s="1613">
        <f t="shared" ca="1" si="89"/>
        <v>0</v>
      </c>
      <c r="AG192" s="1613">
        <f t="shared" ca="1" si="89"/>
        <v>0</v>
      </c>
      <c r="AH192" s="1613">
        <f t="shared" ca="1" si="89"/>
        <v>0</v>
      </c>
      <c r="AI192" s="1613">
        <f t="shared" ca="1" si="89"/>
        <v>0</v>
      </c>
      <c r="AJ192" s="1613">
        <f t="shared" ca="1" si="89"/>
        <v>0</v>
      </c>
      <c r="AK192" s="1613">
        <f t="shared" ca="1" si="89"/>
        <v>0</v>
      </c>
      <c r="AL192" s="1613">
        <f t="shared" ca="1" si="89"/>
        <v>0</v>
      </c>
      <c r="AM192" s="1613">
        <f t="shared" ca="1" si="89"/>
        <v>0</v>
      </c>
      <c r="AN192" s="1486"/>
      <c r="AO192" s="1612">
        <f t="shared" ca="1" si="90"/>
        <v>0</v>
      </c>
      <c r="AP192" s="1614">
        <f t="shared" ca="1" si="91"/>
        <v>0</v>
      </c>
      <c r="AQ192" s="1614">
        <f t="shared" ca="1" si="90"/>
        <v>0</v>
      </c>
      <c r="AR192" s="1614">
        <f t="shared" ca="1" si="90"/>
        <v>0</v>
      </c>
      <c r="AS192" s="1614">
        <f t="shared" ca="1" si="90"/>
        <v>0</v>
      </c>
      <c r="AT192" s="1614">
        <f t="shared" ca="1" si="90"/>
        <v>0</v>
      </c>
      <c r="AU192" s="1614">
        <f t="shared" ca="1" si="90"/>
        <v>0</v>
      </c>
      <c r="AV192" s="1614">
        <f t="shared" ca="1" si="90"/>
        <v>0</v>
      </c>
      <c r="AW192" s="1614">
        <f t="shared" ca="1" si="90"/>
        <v>0</v>
      </c>
      <c r="AX192" s="1614">
        <f t="shared" ca="1" si="90"/>
        <v>0</v>
      </c>
      <c r="AY192" s="1614">
        <f t="shared" ca="1" si="90"/>
        <v>0</v>
      </c>
      <c r="AZ192" s="1614">
        <f t="shared" ca="1" si="90"/>
        <v>0</v>
      </c>
      <c r="BA192" s="1614">
        <f t="shared" ca="1" si="90"/>
        <v>0</v>
      </c>
      <c r="BB192" s="1614">
        <f t="shared" ca="1" si="90"/>
        <v>0</v>
      </c>
      <c r="BC192" s="1614">
        <f t="shared" ca="1" si="90"/>
        <v>0</v>
      </c>
      <c r="BD192" s="1614">
        <f t="shared" ca="1" si="90"/>
        <v>0</v>
      </c>
      <c r="BE192" s="1614">
        <f t="shared" ca="1" si="90"/>
        <v>0</v>
      </c>
      <c r="BF192" s="1614">
        <f t="shared" ca="1" si="90"/>
        <v>0</v>
      </c>
      <c r="BG192" s="1614">
        <f t="shared" ca="1" si="90"/>
        <v>0</v>
      </c>
      <c r="BH192" s="1614">
        <f t="shared" ca="1" si="90"/>
        <v>0</v>
      </c>
      <c r="BI192" s="1614">
        <f t="shared" ca="1" si="90"/>
        <v>0</v>
      </c>
      <c r="BJ192" s="1614">
        <f t="shared" ca="1" si="90"/>
        <v>0</v>
      </c>
      <c r="BK192" s="1614">
        <f t="shared" ca="1" si="90"/>
        <v>0</v>
      </c>
      <c r="BL192" s="1614">
        <f t="shared" ca="1" si="90"/>
        <v>0</v>
      </c>
      <c r="BM192" s="1614">
        <f t="shared" ca="1" si="90"/>
        <v>0</v>
      </c>
      <c r="BN192" s="1614">
        <f t="shared" ca="1" si="90"/>
        <v>0</v>
      </c>
      <c r="BO192" s="1614">
        <f t="shared" ca="1" si="90"/>
        <v>0</v>
      </c>
      <c r="BP192" s="1614">
        <f t="shared" ca="1" si="90"/>
        <v>0</v>
      </c>
      <c r="BQ192" s="1614">
        <f t="shared" ca="1" si="90"/>
        <v>0</v>
      </c>
      <c r="BR192" s="1614">
        <f t="shared" ca="1" si="90"/>
        <v>0</v>
      </c>
      <c r="BS192" s="1614">
        <f t="shared" ca="1" si="90"/>
        <v>0</v>
      </c>
      <c r="BT192" s="1614">
        <f t="shared" ca="1" si="90"/>
        <v>0</v>
      </c>
      <c r="BU192" s="1614">
        <f t="shared" ca="1" si="90"/>
        <v>0</v>
      </c>
      <c r="BV192" s="1614">
        <f t="shared" ca="1" si="90"/>
        <v>0</v>
      </c>
      <c r="BW192" s="1614">
        <f t="shared" ca="1" si="90"/>
        <v>0</v>
      </c>
      <c r="BX192" s="1614">
        <f t="shared" ca="1" si="90"/>
        <v>0</v>
      </c>
      <c r="BY192" s="1614">
        <f t="shared" ca="1" si="90"/>
        <v>0</v>
      </c>
      <c r="BZ192" s="1614">
        <f t="shared" ca="1" si="90"/>
        <v>0</v>
      </c>
      <c r="CA192" s="1614">
        <f t="shared" ca="1" si="90"/>
        <v>0</v>
      </c>
      <c r="CB192" s="1614">
        <f t="shared" ca="1" si="90"/>
        <v>0</v>
      </c>
      <c r="CC192" s="1614">
        <f t="shared" ca="1" si="90"/>
        <v>0</v>
      </c>
      <c r="CD192" s="1614">
        <f t="shared" ca="1" si="90"/>
        <v>0</v>
      </c>
      <c r="CE192" s="1614">
        <f t="shared" ca="1" si="90"/>
        <v>0</v>
      </c>
      <c r="CF192" s="1614">
        <f t="shared" ca="1" si="90"/>
        <v>0</v>
      </c>
      <c r="CG192" s="1614">
        <f t="shared" ca="1" si="90"/>
        <v>0</v>
      </c>
      <c r="CH192" s="1614">
        <f t="shared" ca="1" si="90"/>
        <v>0</v>
      </c>
      <c r="CI192" s="1615">
        <f t="shared" ca="1" si="90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92"/>
        <v/>
      </c>
      <c r="B193" s="1029" t="str">
        <f t="shared" ca="1" si="85"/>
        <v xml:space="preserve"> </v>
      </c>
      <c r="C193" s="1611">
        <f t="shared" ca="1" si="86"/>
        <v>0</v>
      </c>
      <c r="D193" s="1612">
        <f t="shared" ca="1" si="93"/>
        <v>0</v>
      </c>
      <c r="E193" s="1613">
        <f t="shared" ca="1" si="93"/>
        <v>0</v>
      </c>
      <c r="F193" s="1613">
        <f t="shared" ca="1" si="93"/>
        <v>0</v>
      </c>
      <c r="G193" s="1613">
        <f t="shared" ca="1" si="93"/>
        <v>0</v>
      </c>
      <c r="H193" s="1613">
        <f t="shared" ca="1" si="93"/>
        <v>0</v>
      </c>
      <c r="I193" s="1613">
        <f t="shared" ca="1" si="93"/>
        <v>0</v>
      </c>
      <c r="J193" s="1613">
        <f t="shared" ca="1" si="93"/>
        <v>0</v>
      </c>
      <c r="K193" s="1613">
        <f t="shared" ca="1" si="87"/>
        <v>0</v>
      </c>
      <c r="L193" s="1613">
        <f t="shared" ca="1" si="87"/>
        <v>0</v>
      </c>
      <c r="M193" s="1614">
        <f t="shared" ca="1" si="87"/>
        <v>0</v>
      </c>
      <c r="N193" s="1614">
        <f t="shared" ca="1" si="87"/>
        <v>0</v>
      </c>
      <c r="O193" s="1614">
        <f t="shared" ca="1" si="87"/>
        <v>0</v>
      </c>
      <c r="P193" s="1614">
        <f t="shared" ca="1" si="87"/>
        <v>0</v>
      </c>
      <c r="Q193" s="1614">
        <f t="shared" ca="1" si="87"/>
        <v>0</v>
      </c>
      <c r="R193" s="1614">
        <f t="shared" ca="1" si="87"/>
        <v>0</v>
      </c>
      <c r="S193" s="1614">
        <f t="shared" ca="1" si="87"/>
        <v>0</v>
      </c>
      <c r="T193" s="1614">
        <f t="shared" ca="1" si="87"/>
        <v>0</v>
      </c>
      <c r="U193" s="1614">
        <f t="shared" ca="1" si="88"/>
        <v>0</v>
      </c>
      <c r="V193" s="1614">
        <f t="shared" ca="1" si="88"/>
        <v>0</v>
      </c>
      <c r="W193" s="1614">
        <f t="shared" ca="1" si="88"/>
        <v>0</v>
      </c>
      <c r="X193" s="1614">
        <f t="shared" ca="1" si="88"/>
        <v>0</v>
      </c>
      <c r="Y193" s="1625">
        <f t="shared" ca="1" si="88"/>
        <v>0</v>
      </c>
      <c r="Z193" s="1565"/>
      <c r="AA193" s="1613">
        <f t="shared" ca="1" si="89"/>
        <v>0</v>
      </c>
      <c r="AB193" s="1613">
        <f t="shared" ca="1" si="89"/>
        <v>0</v>
      </c>
      <c r="AC193" s="1613">
        <f t="shared" ca="1" si="89"/>
        <v>0</v>
      </c>
      <c r="AD193" s="1613">
        <f t="shared" ca="1" si="89"/>
        <v>0</v>
      </c>
      <c r="AE193" s="1613">
        <f t="shared" ca="1" si="89"/>
        <v>0</v>
      </c>
      <c r="AF193" s="1613">
        <f t="shared" ca="1" si="89"/>
        <v>0</v>
      </c>
      <c r="AG193" s="1613">
        <f t="shared" ca="1" si="89"/>
        <v>0</v>
      </c>
      <c r="AH193" s="1613">
        <f t="shared" ca="1" si="89"/>
        <v>0</v>
      </c>
      <c r="AI193" s="1613">
        <f t="shared" ca="1" si="89"/>
        <v>0</v>
      </c>
      <c r="AJ193" s="1613">
        <f t="shared" ca="1" si="89"/>
        <v>0</v>
      </c>
      <c r="AK193" s="1613">
        <f t="shared" ca="1" si="89"/>
        <v>0</v>
      </c>
      <c r="AL193" s="1613">
        <f t="shared" ca="1" si="89"/>
        <v>0</v>
      </c>
      <c r="AM193" s="1613">
        <f t="shared" ca="1" si="89"/>
        <v>0</v>
      </c>
      <c r="AN193" s="1486"/>
      <c r="AO193" s="1612">
        <f t="shared" ca="1" si="90"/>
        <v>0</v>
      </c>
      <c r="AP193" s="1614">
        <f t="shared" ca="1" si="91"/>
        <v>0</v>
      </c>
      <c r="AQ193" s="1614">
        <f t="shared" ca="1" si="90"/>
        <v>0</v>
      </c>
      <c r="AR193" s="1614">
        <f t="shared" ca="1" si="90"/>
        <v>0</v>
      </c>
      <c r="AS193" s="1614">
        <f t="shared" ca="1" si="90"/>
        <v>0</v>
      </c>
      <c r="AT193" s="1614">
        <f t="shared" ca="1" si="90"/>
        <v>0</v>
      </c>
      <c r="AU193" s="1614">
        <f t="shared" ca="1" si="90"/>
        <v>0</v>
      </c>
      <c r="AV193" s="1614">
        <f t="shared" ca="1" si="90"/>
        <v>0</v>
      </c>
      <c r="AW193" s="1614">
        <f t="shared" ca="1" si="90"/>
        <v>0</v>
      </c>
      <c r="AX193" s="1614">
        <f t="shared" ca="1" si="90"/>
        <v>0</v>
      </c>
      <c r="AY193" s="1614">
        <f t="shared" ca="1" si="90"/>
        <v>0</v>
      </c>
      <c r="AZ193" s="1614">
        <f t="shared" ca="1" si="90"/>
        <v>0</v>
      </c>
      <c r="BA193" s="1614">
        <f t="shared" ca="1" si="90"/>
        <v>0</v>
      </c>
      <c r="BB193" s="1614">
        <f t="shared" ca="1" si="90"/>
        <v>0</v>
      </c>
      <c r="BC193" s="1614">
        <f t="shared" ca="1" si="90"/>
        <v>0</v>
      </c>
      <c r="BD193" s="1614">
        <f t="shared" ca="1" si="90"/>
        <v>0</v>
      </c>
      <c r="BE193" s="1614">
        <f t="shared" ca="1" si="90"/>
        <v>0</v>
      </c>
      <c r="BF193" s="1614">
        <f t="shared" ca="1" si="90"/>
        <v>0</v>
      </c>
      <c r="BG193" s="1614">
        <f t="shared" ca="1" si="90"/>
        <v>0</v>
      </c>
      <c r="BH193" s="1614">
        <f t="shared" ca="1" si="90"/>
        <v>0</v>
      </c>
      <c r="BI193" s="1614">
        <f t="shared" ca="1" si="90"/>
        <v>0</v>
      </c>
      <c r="BJ193" s="1614">
        <f t="shared" ca="1" si="90"/>
        <v>0</v>
      </c>
      <c r="BK193" s="1614">
        <f t="shared" ca="1" si="90"/>
        <v>0</v>
      </c>
      <c r="BL193" s="1614">
        <f t="shared" ca="1" si="90"/>
        <v>0</v>
      </c>
      <c r="BM193" s="1614">
        <f t="shared" ca="1" si="90"/>
        <v>0</v>
      </c>
      <c r="BN193" s="1614">
        <f t="shared" ca="1" si="90"/>
        <v>0</v>
      </c>
      <c r="BO193" s="1614">
        <f t="shared" ca="1" si="90"/>
        <v>0</v>
      </c>
      <c r="BP193" s="1614">
        <f t="shared" ca="1" si="90"/>
        <v>0</v>
      </c>
      <c r="BQ193" s="1614">
        <f t="shared" ca="1" si="90"/>
        <v>0</v>
      </c>
      <c r="BR193" s="1614">
        <f t="shared" ca="1" si="90"/>
        <v>0</v>
      </c>
      <c r="BS193" s="1614">
        <f t="shared" ca="1" si="90"/>
        <v>0</v>
      </c>
      <c r="BT193" s="1614">
        <f t="shared" ca="1" si="90"/>
        <v>0</v>
      </c>
      <c r="BU193" s="1614">
        <f t="shared" ca="1" si="90"/>
        <v>0</v>
      </c>
      <c r="BV193" s="1614">
        <f t="shared" ca="1" si="90"/>
        <v>0</v>
      </c>
      <c r="BW193" s="1614">
        <f t="shared" ca="1" si="90"/>
        <v>0</v>
      </c>
      <c r="BX193" s="1614">
        <f t="shared" ca="1" si="90"/>
        <v>0</v>
      </c>
      <c r="BY193" s="1614">
        <f t="shared" ca="1" si="90"/>
        <v>0</v>
      </c>
      <c r="BZ193" s="1614">
        <f t="shared" ca="1" si="90"/>
        <v>0</v>
      </c>
      <c r="CA193" s="1614">
        <f t="shared" ca="1" si="90"/>
        <v>0</v>
      </c>
      <c r="CB193" s="1614">
        <f t="shared" ca="1" si="90"/>
        <v>0</v>
      </c>
      <c r="CC193" s="1614">
        <f t="shared" ca="1" si="90"/>
        <v>0</v>
      </c>
      <c r="CD193" s="1614">
        <f t="shared" ca="1" si="90"/>
        <v>0</v>
      </c>
      <c r="CE193" s="1614">
        <f t="shared" ca="1" si="90"/>
        <v>0</v>
      </c>
      <c r="CF193" s="1614">
        <f t="shared" ca="1" si="90"/>
        <v>0</v>
      </c>
      <c r="CG193" s="1614">
        <f t="shared" ca="1" si="90"/>
        <v>0</v>
      </c>
      <c r="CH193" s="1614">
        <f t="shared" ca="1" si="90"/>
        <v>0</v>
      </c>
      <c r="CI193" s="1615">
        <f t="shared" ca="1" si="90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92"/>
        <v/>
      </c>
      <c r="B194" s="1029" t="str">
        <f t="shared" ca="1" si="85"/>
        <v xml:space="preserve"> </v>
      </c>
      <c r="C194" s="1611">
        <f t="shared" ca="1" si="86"/>
        <v>0</v>
      </c>
      <c r="D194" s="1612">
        <f t="shared" ca="1" si="93"/>
        <v>0</v>
      </c>
      <c r="E194" s="1613">
        <f t="shared" ca="1" si="93"/>
        <v>0</v>
      </c>
      <c r="F194" s="1613">
        <f t="shared" ca="1" si="93"/>
        <v>0</v>
      </c>
      <c r="G194" s="1613">
        <f t="shared" ca="1" si="93"/>
        <v>0</v>
      </c>
      <c r="H194" s="1613">
        <f t="shared" ca="1" si="93"/>
        <v>0</v>
      </c>
      <c r="I194" s="1613">
        <f t="shared" ca="1" si="93"/>
        <v>0</v>
      </c>
      <c r="J194" s="1613">
        <f t="shared" ca="1" si="93"/>
        <v>0</v>
      </c>
      <c r="K194" s="1613">
        <f t="shared" ca="1" si="87"/>
        <v>0</v>
      </c>
      <c r="L194" s="1613">
        <f t="shared" ca="1" si="87"/>
        <v>0</v>
      </c>
      <c r="M194" s="1614">
        <f t="shared" ca="1" si="87"/>
        <v>0</v>
      </c>
      <c r="N194" s="1614">
        <f t="shared" ca="1" si="87"/>
        <v>0</v>
      </c>
      <c r="O194" s="1614">
        <f t="shared" ca="1" si="87"/>
        <v>0</v>
      </c>
      <c r="P194" s="1614">
        <f t="shared" ca="1" si="87"/>
        <v>0</v>
      </c>
      <c r="Q194" s="1614">
        <f t="shared" ca="1" si="87"/>
        <v>0</v>
      </c>
      <c r="R194" s="1614">
        <f t="shared" ca="1" si="87"/>
        <v>0</v>
      </c>
      <c r="S194" s="1614">
        <f t="shared" ca="1" si="87"/>
        <v>0</v>
      </c>
      <c r="T194" s="1614">
        <f t="shared" ca="1" si="87"/>
        <v>0</v>
      </c>
      <c r="U194" s="1614">
        <f t="shared" ca="1" si="88"/>
        <v>0</v>
      </c>
      <c r="V194" s="1614">
        <f t="shared" ca="1" si="88"/>
        <v>0</v>
      </c>
      <c r="W194" s="1614">
        <f t="shared" ca="1" si="88"/>
        <v>0</v>
      </c>
      <c r="X194" s="1614">
        <f t="shared" ca="1" si="88"/>
        <v>0</v>
      </c>
      <c r="Y194" s="1625">
        <f t="shared" ca="1" si="88"/>
        <v>0</v>
      </c>
      <c r="Z194" s="1565"/>
      <c r="AA194" s="1613">
        <f t="shared" ca="1" si="89"/>
        <v>0</v>
      </c>
      <c r="AB194" s="1613">
        <f t="shared" ca="1" si="89"/>
        <v>0</v>
      </c>
      <c r="AC194" s="1613">
        <f t="shared" ca="1" si="89"/>
        <v>0</v>
      </c>
      <c r="AD194" s="1613">
        <f t="shared" ca="1" si="89"/>
        <v>0</v>
      </c>
      <c r="AE194" s="1613">
        <f t="shared" ca="1" si="89"/>
        <v>0</v>
      </c>
      <c r="AF194" s="1613">
        <f t="shared" ca="1" si="89"/>
        <v>0</v>
      </c>
      <c r="AG194" s="1613">
        <f t="shared" ca="1" si="89"/>
        <v>0</v>
      </c>
      <c r="AH194" s="1613">
        <f t="shared" ca="1" si="89"/>
        <v>0</v>
      </c>
      <c r="AI194" s="1613">
        <f t="shared" ca="1" si="89"/>
        <v>0</v>
      </c>
      <c r="AJ194" s="1613">
        <f t="shared" ca="1" si="89"/>
        <v>0</v>
      </c>
      <c r="AK194" s="1613">
        <f t="shared" ca="1" si="89"/>
        <v>0</v>
      </c>
      <c r="AL194" s="1613">
        <f t="shared" ca="1" si="89"/>
        <v>0</v>
      </c>
      <c r="AM194" s="1613">
        <f t="shared" ca="1" si="89"/>
        <v>0</v>
      </c>
      <c r="AN194" s="1486"/>
      <c r="AO194" s="1612">
        <f t="shared" ca="1" si="90"/>
        <v>0</v>
      </c>
      <c r="AP194" s="1614">
        <f t="shared" ca="1" si="91"/>
        <v>0</v>
      </c>
      <c r="AQ194" s="1614">
        <f t="shared" ca="1" si="90"/>
        <v>0</v>
      </c>
      <c r="AR194" s="1614">
        <f t="shared" ca="1" si="90"/>
        <v>0</v>
      </c>
      <c r="AS194" s="1614">
        <f t="shared" ca="1" si="90"/>
        <v>0</v>
      </c>
      <c r="AT194" s="1614">
        <f t="shared" ca="1" si="90"/>
        <v>0</v>
      </c>
      <c r="AU194" s="1614">
        <f t="shared" ca="1" si="90"/>
        <v>0</v>
      </c>
      <c r="AV194" s="1614">
        <f t="shared" ca="1" si="90"/>
        <v>0</v>
      </c>
      <c r="AW194" s="1614">
        <f t="shared" ca="1" si="90"/>
        <v>0</v>
      </c>
      <c r="AX194" s="1614">
        <f t="shared" ca="1" si="90"/>
        <v>0</v>
      </c>
      <c r="AY194" s="1614">
        <f t="shared" ca="1" si="90"/>
        <v>0</v>
      </c>
      <c r="AZ194" s="1614">
        <f t="shared" ca="1" si="90"/>
        <v>0</v>
      </c>
      <c r="BA194" s="1614">
        <f t="shared" ca="1" si="90"/>
        <v>0</v>
      </c>
      <c r="BB194" s="1614">
        <f t="shared" ca="1" si="90"/>
        <v>0</v>
      </c>
      <c r="BC194" s="1614">
        <f t="shared" ca="1" si="90"/>
        <v>0</v>
      </c>
      <c r="BD194" s="1614">
        <f t="shared" ca="1" si="90"/>
        <v>0</v>
      </c>
      <c r="BE194" s="1614">
        <f t="shared" ca="1" si="90"/>
        <v>0</v>
      </c>
      <c r="BF194" s="1614">
        <f t="shared" ca="1" si="90"/>
        <v>0</v>
      </c>
      <c r="BG194" s="1614">
        <f t="shared" ca="1" si="90"/>
        <v>0</v>
      </c>
      <c r="BH194" s="1614">
        <f t="shared" ca="1" si="90"/>
        <v>0</v>
      </c>
      <c r="BI194" s="1614">
        <f t="shared" ca="1" si="90"/>
        <v>0</v>
      </c>
      <c r="BJ194" s="1614">
        <f t="shared" ca="1" si="90"/>
        <v>0</v>
      </c>
      <c r="BK194" s="1614">
        <f t="shared" ca="1" si="90"/>
        <v>0</v>
      </c>
      <c r="BL194" s="1614">
        <f t="shared" ca="1" si="90"/>
        <v>0</v>
      </c>
      <c r="BM194" s="1614">
        <f t="shared" ca="1" si="90"/>
        <v>0</v>
      </c>
      <c r="BN194" s="1614">
        <f t="shared" ca="1" si="90"/>
        <v>0</v>
      </c>
      <c r="BO194" s="1614">
        <f t="shared" ca="1" si="90"/>
        <v>0</v>
      </c>
      <c r="BP194" s="1614">
        <f t="shared" ca="1" si="90"/>
        <v>0</v>
      </c>
      <c r="BQ194" s="1614">
        <f t="shared" ca="1" si="90"/>
        <v>0</v>
      </c>
      <c r="BR194" s="1614">
        <f t="shared" ca="1" si="90"/>
        <v>0</v>
      </c>
      <c r="BS194" s="1614">
        <f t="shared" ca="1" si="90"/>
        <v>0</v>
      </c>
      <c r="BT194" s="1614">
        <f t="shared" ca="1" si="90"/>
        <v>0</v>
      </c>
      <c r="BU194" s="1614">
        <f t="shared" ca="1" si="90"/>
        <v>0</v>
      </c>
      <c r="BV194" s="1614">
        <f t="shared" ca="1" si="90"/>
        <v>0</v>
      </c>
      <c r="BW194" s="1614">
        <f t="shared" ca="1" si="90"/>
        <v>0</v>
      </c>
      <c r="BX194" s="1614">
        <f t="shared" ca="1" si="90"/>
        <v>0</v>
      </c>
      <c r="BY194" s="1614">
        <f t="shared" ca="1" si="90"/>
        <v>0</v>
      </c>
      <c r="BZ194" s="1614">
        <f t="shared" ca="1" si="90"/>
        <v>0</v>
      </c>
      <c r="CA194" s="1614">
        <f t="shared" ca="1" si="90"/>
        <v>0</v>
      </c>
      <c r="CB194" s="1614">
        <f t="shared" ca="1" si="90"/>
        <v>0</v>
      </c>
      <c r="CC194" s="1614">
        <f t="shared" ca="1" si="90"/>
        <v>0</v>
      </c>
      <c r="CD194" s="1614">
        <f t="shared" ca="1" si="90"/>
        <v>0</v>
      </c>
      <c r="CE194" s="1614">
        <f t="shared" ca="1" si="90"/>
        <v>0</v>
      </c>
      <c r="CF194" s="1614">
        <f t="shared" ca="1" si="90"/>
        <v>0</v>
      </c>
      <c r="CG194" s="1614">
        <f t="shared" ca="1" si="90"/>
        <v>0</v>
      </c>
      <c r="CH194" s="1614">
        <f t="shared" ca="1" si="90"/>
        <v>0</v>
      </c>
      <c r="CI194" s="1615">
        <f t="shared" ca="1" si="90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92"/>
        <v/>
      </c>
      <c r="B195" s="1029" t="str">
        <f t="shared" ca="1" si="85"/>
        <v xml:space="preserve"> </v>
      </c>
      <c r="C195" s="1611">
        <f t="shared" ca="1" si="86"/>
        <v>0</v>
      </c>
      <c r="D195" s="1612">
        <f t="shared" ca="1" si="93"/>
        <v>0</v>
      </c>
      <c r="E195" s="1613">
        <f t="shared" ca="1" si="93"/>
        <v>0</v>
      </c>
      <c r="F195" s="1613">
        <f t="shared" ca="1" si="93"/>
        <v>0</v>
      </c>
      <c r="G195" s="1613">
        <f t="shared" ca="1" si="93"/>
        <v>0</v>
      </c>
      <c r="H195" s="1613">
        <f t="shared" ca="1" si="93"/>
        <v>0</v>
      </c>
      <c r="I195" s="1613">
        <f t="shared" ca="1" si="93"/>
        <v>0</v>
      </c>
      <c r="J195" s="1613">
        <f t="shared" ca="1" si="93"/>
        <v>0</v>
      </c>
      <c r="K195" s="1613">
        <f t="shared" ca="1" si="87"/>
        <v>0</v>
      </c>
      <c r="L195" s="1613">
        <f t="shared" ca="1" si="87"/>
        <v>0</v>
      </c>
      <c r="M195" s="1614">
        <f t="shared" ca="1" si="87"/>
        <v>0</v>
      </c>
      <c r="N195" s="1614">
        <f t="shared" ca="1" si="87"/>
        <v>0</v>
      </c>
      <c r="O195" s="1614">
        <f t="shared" ca="1" si="87"/>
        <v>0</v>
      </c>
      <c r="P195" s="1614">
        <f t="shared" ca="1" si="87"/>
        <v>0</v>
      </c>
      <c r="Q195" s="1614">
        <f t="shared" ca="1" si="87"/>
        <v>0</v>
      </c>
      <c r="R195" s="1614">
        <f t="shared" ca="1" si="87"/>
        <v>0</v>
      </c>
      <c r="S195" s="1614">
        <f t="shared" ca="1" si="87"/>
        <v>0</v>
      </c>
      <c r="T195" s="1614">
        <f t="shared" ca="1" si="87"/>
        <v>0</v>
      </c>
      <c r="U195" s="1614">
        <f t="shared" ca="1" si="88"/>
        <v>0</v>
      </c>
      <c r="V195" s="1614">
        <f t="shared" ca="1" si="88"/>
        <v>0</v>
      </c>
      <c r="W195" s="1614">
        <f t="shared" ca="1" si="88"/>
        <v>0</v>
      </c>
      <c r="X195" s="1614">
        <f t="shared" ca="1" si="88"/>
        <v>0</v>
      </c>
      <c r="Y195" s="1625">
        <f t="shared" ca="1" si="88"/>
        <v>0</v>
      </c>
      <c r="Z195" s="1565"/>
      <c r="AA195" s="1613">
        <f t="shared" ca="1" si="89"/>
        <v>0</v>
      </c>
      <c r="AB195" s="1613">
        <f t="shared" ca="1" si="89"/>
        <v>0</v>
      </c>
      <c r="AC195" s="1613">
        <f t="shared" ca="1" si="89"/>
        <v>0</v>
      </c>
      <c r="AD195" s="1613">
        <f t="shared" ca="1" si="89"/>
        <v>0</v>
      </c>
      <c r="AE195" s="1613">
        <f t="shared" ca="1" si="89"/>
        <v>0</v>
      </c>
      <c r="AF195" s="1613">
        <f t="shared" ca="1" si="89"/>
        <v>0</v>
      </c>
      <c r="AG195" s="1613">
        <f t="shared" ca="1" si="89"/>
        <v>0</v>
      </c>
      <c r="AH195" s="1613">
        <f t="shared" ca="1" si="89"/>
        <v>0</v>
      </c>
      <c r="AI195" s="1613">
        <f t="shared" ca="1" si="89"/>
        <v>0</v>
      </c>
      <c r="AJ195" s="1613">
        <f t="shared" ca="1" si="89"/>
        <v>0</v>
      </c>
      <c r="AK195" s="1613">
        <f t="shared" ca="1" si="89"/>
        <v>0</v>
      </c>
      <c r="AL195" s="1613">
        <f t="shared" ca="1" si="89"/>
        <v>0</v>
      </c>
      <c r="AM195" s="1613">
        <f t="shared" ca="1" si="89"/>
        <v>0</v>
      </c>
      <c r="AN195" s="1486"/>
      <c r="AO195" s="1612">
        <f t="shared" ca="1" si="90"/>
        <v>0</v>
      </c>
      <c r="AP195" s="1614">
        <f t="shared" ca="1" si="91"/>
        <v>0</v>
      </c>
      <c r="AQ195" s="1614">
        <f t="shared" ca="1" si="90"/>
        <v>0</v>
      </c>
      <c r="AR195" s="1614">
        <f t="shared" ca="1" si="90"/>
        <v>0</v>
      </c>
      <c r="AS195" s="1614">
        <f t="shared" ca="1" si="90"/>
        <v>0</v>
      </c>
      <c r="AT195" s="1614">
        <f t="shared" ca="1" si="90"/>
        <v>0</v>
      </c>
      <c r="AU195" s="1614">
        <f t="shared" ca="1" si="90"/>
        <v>0</v>
      </c>
      <c r="AV195" s="1614">
        <f t="shared" ca="1" si="90"/>
        <v>0</v>
      </c>
      <c r="AW195" s="1614">
        <f t="shared" ca="1" si="90"/>
        <v>0</v>
      </c>
      <c r="AX195" s="1614">
        <f t="shared" ca="1" si="90"/>
        <v>0</v>
      </c>
      <c r="AY195" s="1614">
        <f t="shared" ca="1" si="90"/>
        <v>0</v>
      </c>
      <c r="AZ195" s="1614">
        <f t="shared" ca="1" si="90"/>
        <v>0</v>
      </c>
      <c r="BA195" s="1614">
        <f t="shared" ca="1" si="90"/>
        <v>0</v>
      </c>
      <c r="BB195" s="1614">
        <f t="shared" ca="1" si="90"/>
        <v>0</v>
      </c>
      <c r="BC195" s="1614">
        <f t="shared" ca="1" si="90"/>
        <v>0</v>
      </c>
      <c r="BD195" s="1614">
        <f t="shared" ca="1" si="90"/>
        <v>0</v>
      </c>
      <c r="BE195" s="1614">
        <f t="shared" ca="1" si="90"/>
        <v>0</v>
      </c>
      <c r="BF195" s="1614">
        <f t="shared" ca="1" si="90"/>
        <v>0</v>
      </c>
      <c r="BG195" s="1614">
        <f t="shared" ca="1" si="90"/>
        <v>0</v>
      </c>
      <c r="BH195" s="1614">
        <f t="shared" ca="1" si="90"/>
        <v>0</v>
      </c>
      <c r="BI195" s="1614">
        <f t="shared" ca="1" si="90"/>
        <v>0</v>
      </c>
      <c r="BJ195" s="1614">
        <f t="shared" ca="1" si="90"/>
        <v>0</v>
      </c>
      <c r="BK195" s="1614">
        <f t="shared" ca="1" si="90"/>
        <v>0</v>
      </c>
      <c r="BL195" s="1614">
        <f t="shared" ca="1" si="90"/>
        <v>0</v>
      </c>
      <c r="BM195" s="1614">
        <f t="shared" ca="1" si="90"/>
        <v>0</v>
      </c>
      <c r="BN195" s="1614">
        <f t="shared" ca="1" si="90"/>
        <v>0</v>
      </c>
      <c r="BO195" s="1614">
        <f t="shared" ca="1" si="90"/>
        <v>0</v>
      </c>
      <c r="BP195" s="1614">
        <f t="shared" ca="1" si="90"/>
        <v>0</v>
      </c>
      <c r="BQ195" s="1614">
        <f t="shared" ca="1" si="90"/>
        <v>0</v>
      </c>
      <c r="BR195" s="1614">
        <f t="shared" ca="1" si="90"/>
        <v>0</v>
      </c>
      <c r="BS195" s="1614">
        <f t="shared" ca="1" si="90"/>
        <v>0</v>
      </c>
      <c r="BT195" s="1614">
        <f t="shared" ca="1" si="90"/>
        <v>0</v>
      </c>
      <c r="BU195" s="1614">
        <f t="shared" ca="1" si="90"/>
        <v>0</v>
      </c>
      <c r="BV195" s="1614">
        <f t="shared" ca="1" si="90"/>
        <v>0</v>
      </c>
      <c r="BW195" s="1614">
        <f t="shared" ca="1" si="90"/>
        <v>0</v>
      </c>
      <c r="BX195" s="1614">
        <f t="shared" ca="1" si="90"/>
        <v>0</v>
      </c>
      <c r="BY195" s="1614">
        <f t="shared" ca="1" si="90"/>
        <v>0</v>
      </c>
      <c r="BZ195" s="1614">
        <f t="shared" ca="1" si="90"/>
        <v>0</v>
      </c>
      <c r="CA195" s="1614">
        <f t="shared" ca="1" si="90"/>
        <v>0</v>
      </c>
      <c r="CB195" s="1614">
        <f t="shared" ca="1" si="90"/>
        <v>0</v>
      </c>
      <c r="CC195" s="1614">
        <f t="shared" ca="1" si="90"/>
        <v>0</v>
      </c>
      <c r="CD195" s="1614">
        <f t="shared" ca="1" si="90"/>
        <v>0</v>
      </c>
      <c r="CE195" s="1614">
        <f t="shared" ca="1" si="90"/>
        <v>0</v>
      </c>
      <c r="CF195" s="1614">
        <f t="shared" ca="1" si="90"/>
        <v>0</v>
      </c>
      <c r="CG195" s="1614">
        <f t="shared" ca="1" si="90"/>
        <v>0</v>
      </c>
      <c r="CH195" s="1614">
        <f t="shared" ca="1" si="90"/>
        <v>0</v>
      </c>
      <c r="CI195" s="1615">
        <f t="shared" ca="1" si="90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92"/>
        <v/>
      </c>
      <c r="B196" s="1029" t="str">
        <f t="shared" ca="1" si="85"/>
        <v xml:space="preserve"> </v>
      </c>
      <c r="C196" s="1611">
        <f t="shared" ca="1" si="86"/>
        <v>0</v>
      </c>
      <c r="D196" s="1612">
        <f t="shared" ca="1" si="93"/>
        <v>0</v>
      </c>
      <c r="E196" s="1613">
        <f t="shared" ca="1" si="93"/>
        <v>0</v>
      </c>
      <c r="F196" s="1613">
        <f t="shared" ca="1" si="93"/>
        <v>0</v>
      </c>
      <c r="G196" s="1613">
        <f t="shared" ca="1" si="93"/>
        <v>0</v>
      </c>
      <c r="H196" s="1613">
        <f t="shared" ca="1" si="93"/>
        <v>0</v>
      </c>
      <c r="I196" s="1613">
        <f t="shared" ca="1" si="93"/>
        <v>0</v>
      </c>
      <c r="J196" s="1613">
        <f t="shared" ca="1" si="93"/>
        <v>0</v>
      </c>
      <c r="K196" s="1613">
        <f t="shared" ca="1" si="87"/>
        <v>0</v>
      </c>
      <c r="L196" s="1613">
        <f t="shared" ca="1" si="87"/>
        <v>0</v>
      </c>
      <c r="M196" s="1614">
        <f t="shared" ca="1" si="87"/>
        <v>0</v>
      </c>
      <c r="N196" s="1614">
        <f t="shared" ca="1" si="87"/>
        <v>0</v>
      </c>
      <c r="O196" s="1614">
        <f t="shared" ca="1" si="87"/>
        <v>0</v>
      </c>
      <c r="P196" s="1614">
        <f t="shared" ca="1" si="87"/>
        <v>0</v>
      </c>
      <c r="Q196" s="1614">
        <f t="shared" ca="1" si="87"/>
        <v>0</v>
      </c>
      <c r="R196" s="1614">
        <f t="shared" ca="1" si="87"/>
        <v>0</v>
      </c>
      <c r="S196" s="1614">
        <f t="shared" ca="1" si="87"/>
        <v>0</v>
      </c>
      <c r="T196" s="1614">
        <f t="shared" ca="1" si="87"/>
        <v>0</v>
      </c>
      <c r="U196" s="1614">
        <f t="shared" ca="1" si="88"/>
        <v>0</v>
      </c>
      <c r="V196" s="1614">
        <f t="shared" ca="1" si="88"/>
        <v>0</v>
      </c>
      <c r="W196" s="1614">
        <f t="shared" ca="1" si="88"/>
        <v>0</v>
      </c>
      <c r="X196" s="1614">
        <f t="shared" ca="1" si="88"/>
        <v>0</v>
      </c>
      <c r="Y196" s="1625">
        <f t="shared" ca="1" si="88"/>
        <v>0</v>
      </c>
      <c r="Z196" s="1565"/>
      <c r="AA196" s="1613">
        <f t="shared" ca="1" si="89"/>
        <v>0</v>
      </c>
      <c r="AB196" s="1613">
        <f t="shared" ca="1" si="89"/>
        <v>0</v>
      </c>
      <c r="AC196" s="1613">
        <f t="shared" ca="1" si="89"/>
        <v>0</v>
      </c>
      <c r="AD196" s="1613">
        <f t="shared" ca="1" si="89"/>
        <v>0</v>
      </c>
      <c r="AE196" s="1613">
        <f t="shared" ca="1" si="89"/>
        <v>0</v>
      </c>
      <c r="AF196" s="1613">
        <f t="shared" ca="1" si="89"/>
        <v>0</v>
      </c>
      <c r="AG196" s="1613">
        <f t="shared" ca="1" si="89"/>
        <v>0</v>
      </c>
      <c r="AH196" s="1613">
        <f t="shared" ca="1" si="89"/>
        <v>0</v>
      </c>
      <c r="AI196" s="1613">
        <f t="shared" ca="1" si="89"/>
        <v>0</v>
      </c>
      <c r="AJ196" s="1613">
        <f t="shared" ca="1" si="89"/>
        <v>0</v>
      </c>
      <c r="AK196" s="1613">
        <f t="shared" ca="1" si="89"/>
        <v>0</v>
      </c>
      <c r="AL196" s="1613">
        <f t="shared" ca="1" si="89"/>
        <v>0</v>
      </c>
      <c r="AM196" s="1613">
        <f t="shared" ca="1" si="89"/>
        <v>0</v>
      </c>
      <c r="AN196" s="1486"/>
      <c r="AO196" s="1612">
        <f t="shared" ca="1" si="90"/>
        <v>0</v>
      </c>
      <c r="AP196" s="1614">
        <f t="shared" ca="1" si="91"/>
        <v>0</v>
      </c>
      <c r="AQ196" s="1614">
        <f t="shared" ca="1" si="90"/>
        <v>0</v>
      </c>
      <c r="AR196" s="1614">
        <f t="shared" ca="1" si="90"/>
        <v>0</v>
      </c>
      <c r="AS196" s="1614">
        <f t="shared" ca="1" si="90"/>
        <v>0</v>
      </c>
      <c r="AT196" s="1614">
        <f t="shared" ca="1" si="90"/>
        <v>0</v>
      </c>
      <c r="AU196" s="1614">
        <f t="shared" ca="1" si="90"/>
        <v>0</v>
      </c>
      <c r="AV196" s="1614">
        <f t="shared" ca="1" si="90"/>
        <v>0</v>
      </c>
      <c r="AW196" s="1614">
        <f t="shared" ca="1" si="90"/>
        <v>0</v>
      </c>
      <c r="AX196" s="1614">
        <f t="shared" ca="1" si="90"/>
        <v>0</v>
      </c>
      <c r="AY196" s="1614">
        <f t="shared" ca="1" si="90"/>
        <v>0</v>
      </c>
      <c r="AZ196" s="1614">
        <f t="shared" ca="1" si="90"/>
        <v>0</v>
      </c>
      <c r="BA196" s="1614">
        <f t="shared" ca="1" si="90"/>
        <v>0</v>
      </c>
      <c r="BB196" s="1614">
        <f t="shared" ca="1" si="90"/>
        <v>0</v>
      </c>
      <c r="BC196" s="1614">
        <f t="shared" ca="1" si="90"/>
        <v>0</v>
      </c>
      <c r="BD196" s="1614">
        <f t="shared" ca="1" si="90"/>
        <v>0</v>
      </c>
      <c r="BE196" s="1614">
        <f t="shared" ca="1" si="90"/>
        <v>0</v>
      </c>
      <c r="BF196" s="1614">
        <f t="shared" ca="1" si="90"/>
        <v>0</v>
      </c>
      <c r="BG196" s="1614">
        <f t="shared" ca="1" si="90"/>
        <v>0</v>
      </c>
      <c r="BH196" s="1614">
        <f t="shared" ca="1" si="90"/>
        <v>0</v>
      </c>
      <c r="BI196" s="1614">
        <f t="shared" ca="1" si="90"/>
        <v>0</v>
      </c>
      <c r="BJ196" s="1614">
        <f t="shared" ca="1" si="90"/>
        <v>0</v>
      </c>
      <c r="BK196" s="1614">
        <f t="shared" ca="1" si="90"/>
        <v>0</v>
      </c>
      <c r="BL196" s="1614">
        <f t="shared" ca="1" si="90"/>
        <v>0</v>
      </c>
      <c r="BM196" s="1614">
        <f t="shared" ca="1" si="90"/>
        <v>0</v>
      </c>
      <c r="BN196" s="1614">
        <f t="shared" ca="1" si="90"/>
        <v>0</v>
      </c>
      <c r="BO196" s="1614">
        <f t="shared" ref="BO196:CI196" ca="1" si="94">IF(ISNUMBER($B196),$B196*BO104/1000,0)</f>
        <v>0</v>
      </c>
      <c r="BP196" s="1614">
        <f t="shared" ca="1" si="94"/>
        <v>0</v>
      </c>
      <c r="BQ196" s="1614">
        <f t="shared" ca="1" si="94"/>
        <v>0</v>
      </c>
      <c r="BR196" s="1614">
        <f t="shared" ca="1" si="94"/>
        <v>0</v>
      </c>
      <c r="BS196" s="1614">
        <f t="shared" ca="1" si="94"/>
        <v>0</v>
      </c>
      <c r="BT196" s="1614">
        <f t="shared" ca="1" si="94"/>
        <v>0</v>
      </c>
      <c r="BU196" s="1614">
        <f t="shared" ca="1" si="94"/>
        <v>0</v>
      </c>
      <c r="BV196" s="1614">
        <f t="shared" ca="1" si="94"/>
        <v>0</v>
      </c>
      <c r="BW196" s="1614">
        <f t="shared" ca="1" si="94"/>
        <v>0</v>
      </c>
      <c r="BX196" s="1614">
        <f t="shared" ca="1" si="94"/>
        <v>0</v>
      </c>
      <c r="BY196" s="1614">
        <f t="shared" ca="1" si="94"/>
        <v>0</v>
      </c>
      <c r="BZ196" s="1614">
        <f t="shared" ca="1" si="94"/>
        <v>0</v>
      </c>
      <c r="CA196" s="1614">
        <f t="shared" ca="1" si="94"/>
        <v>0</v>
      </c>
      <c r="CB196" s="1614">
        <f t="shared" ca="1" si="94"/>
        <v>0</v>
      </c>
      <c r="CC196" s="1614">
        <f t="shared" ca="1" si="94"/>
        <v>0</v>
      </c>
      <c r="CD196" s="1614">
        <f t="shared" ca="1" si="94"/>
        <v>0</v>
      </c>
      <c r="CE196" s="1614">
        <f t="shared" ca="1" si="94"/>
        <v>0</v>
      </c>
      <c r="CF196" s="1614">
        <f t="shared" ca="1" si="94"/>
        <v>0</v>
      </c>
      <c r="CG196" s="1614">
        <f t="shared" ca="1" si="94"/>
        <v>0</v>
      </c>
      <c r="CH196" s="1614">
        <f t="shared" ca="1" si="94"/>
        <v>0</v>
      </c>
      <c r="CI196" s="1615">
        <f t="shared" ca="1" si="94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92"/>
        <v/>
      </c>
      <c r="B197" s="1029" t="str">
        <f t="shared" ca="1" si="85"/>
        <v xml:space="preserve"> </v>
      </c>
      <c r="C197" s="1611">
        <f t="shared" ca="1" si="86"/>
        <v>0</v>
      </c>
      <c r="D197" s="1612">
        <f t="shared" ca="1" si="93"/>
        <v>0</v>
      </c>
      <c r="E197" s="1613">
        <f t="shared" ca="1" si="93"/>
        <v>0</v>
      </c>
      <c r="F197" s="1613">
        <f t="shared" ca="1" si="93"/>
        <v>0</v>
      </c>
      <c r="G197" s="1613">
        <f t="shared" ca="1" si="93"/>
        <v>0</v>
      </c>
      <c r="H197" s="1613">
        <f t="shared" ca="1" si="93"/>
        <v>0</v>
      </c>
      <c r="I197" s="1613">
        <f t="shared" ca="1" si="93"/>
        <v>0</v>
      </c>
      <c r="J197" s="1613">
        <f t="shared" ca="1" si="93"/>
        <v>0</v>
      </c>
      <c r="K197" s="1613">
        <f t="shared" ca="1" si="87"/>
        <v>0</v>
      </c>
      <c r="L197" s="1613">
        <f t="shared" ca="1" si="87"/>
        <v>0</v>
      </c>
      <c r="M197" s="1614">
        <f t="shared" ca="1" si="87"/>
        <v>0</v>
      </c>
      <c r="N197" s="1614">
        <f t="shared" ca="1" si="87"/>
        <v>0</v>
      </c>
      <c r="O197" s="1614">
        <f t="shared" ca="1" si="87"/>
        <v>0</v>
      </c>
      <c r="P197" s="1614">
        <f t="shared" ca="1" si="87"/>
        <v>0</v>
      </c>
      <c r="Q197" s="1614">
        <f t="shared" ca="1" si="87"/>
        <v>0</v>
      </c>
      <c r="R197" s="1614">
        <f t="shared" ca="1" si="87"/>
        <v>0</v>
      </c>
      <c r="S197" s="1614">
        <f t="shared" ca="1" si="87"/>
        <v>0</v>
      </c>
      <c r="T197" s="1614">
        <f t="shared" ca="1" si="87"/>
        <v>0</v>
      </c>
      <c r="U197" s="1614">
        <f t="shared" ca="1" si="88"/>
        <v>0</v>
      </c>
      <c r="V197" s="1614">
        <f t="shared" ca="1" si="88"/>
        <v>0</v>
      </c>
      <c r="W197" s="1614">
        <f t="shared" ca="1" si="88"/>
        <v>0</v>
      </c>
      <c r="X197" s="1614">
        <f t="shared" ca="1" si="88"/>
        <v>0</v>
      </c>
      <c r="Y197" s="1625">
        <f t="shared" ca="1" si="88"/>
        <v>0</v>
      </c>
      <c r="Z197" s="1565"/>
      <c r="AA197" s="1613">
        <f t="shared" ca="1" si="89"/>
        <v>0</v>
      </c>
      <c r="AB197" s="1613">
        <f t="shared" ca="1" si="89"/>
        <v>0</v>
      </c>
      <c r="AC197" s="1613">
        <f t="shared" ca="1" si="89"/>
        <v>0</v>
      </c>
      <c r="AD197" s="1613">
        <f t="shared" ca="1" si="89"/>
        <v>0</v>
      </c>
      <c r="AE197" s="1613">
        <f t="shared" ca="1" si="89"/>
        <v>0</v>
      </c>
      <c r="AF197" s="1613">
        <f t="shared" ca="1" si="89"/>
        <v>0</v>
      </c>
      <c r="AG197" s="1613">
        <f t="shared" ca="1" si="89"/>
        <v>0</v>
      </c>
      <c r="AH197" s="1613">
        <f t="shared" ca="1" si="89"/>
        <v>0</v>
      </c>
      <c r="AI197" s="1613">
        <f t="shared" ca="1" si="89"/>
        <v>0</v>
      </c>
      <c r="AJ197" s="1613">
        <f t="shared" ca="1" si="89"/>
        <v>0</v>
      </c>
      <c r="AK197" s="1613">
        <f t="shared" ca="1" si="89"/>
        <v>0</v>
      </c>
      <c r="AL197" s="1613">
        <f t="shared" ca="1" si="89"/>
        <v>0</v>
      </c>
      <c r="AM197" s="1613">
        <f t="shared" ca="1" si="89"/>
        <v>0</v>
      </c>
      <c r="AN197" s="1486"/>
      <c r="AO197" s="1612">
        <f t="shared" ref="AO197:CI202" ca="1" si="95">IF(ISNUMBER($B197),$B197*AO105/1000,0)</f>
        <v>0</v>
      </c>
      <c r="AP197" s="1614">
        <f t="shared" ca="1" si="91"/>
        <v>0</v>
      </c>
      <c r="AQ197" s="1614">
        <f t="shared" ca="1" si="95"/>
        <v>0</v>
      </c>
      <c r="AR197" s="1614">
        <f t="shared" ca="1" si="95"/>
        <v>0</v>
      </c>
      <c r="AS197" s="1614">
        <f t="shared" ca="1" si="95"/>
        <v>0</v>
      </c>
      <c r="AT197" s="1614">
        <f t="shared" ca="1" si="95"/>
        <v>0</v>
      </c>
      <c r="AU197" s="1614">
        <f t="shared" ca="1" si="95"/>
        <v>0</v>
      </c>
      <c r="AV197" s="1614">
        <f t="shared" ca="1" si="95"/>
        <v>0</v>
      </c>
      <c r="AW197" s="1614">
        <f t="shared" ca="1" si="95"/>
        <v>0</v>
      </c>
      <c r="AX197" s="1614">
        <f t="shared" ca="1" si="95"/>
        <v>0</v>
      </c>
      <c r="AY197" s="1614">
        <f t="shared" ca="1" si="95"/>
        <v>0</v>
      </c>
      <c r="AZ197" s="1614">
        <f t="shared" ca="1" si="95"/>
        <v>0</v>
      </c>
      <c r="BA197" s="1614">
        <f t="shared" ca="1" si="95"/>
        <v>0</v>
      </c>
      <c r="BB197" s="1614">
        <f t="shared" ca="1" si="95"/>
        <v>0</v>
      </c>
      <c r="BC197" s="1614">
        <f t="shared" ca="1" si="95"/>
        <v>0</v>
      </c>
      <c r="BD197" s="1614">
        <f t="shared" ca="1" si="95"/>
        <v>0</v>
      </c>
      <c r="BE197" s="1614">
        <f t="shared" ca="1" si="95"/>
        <v>0</v>
      </c>
      <c r="BF197" s="1614">
        <f t="shared" ca="1" si="95"/>
        <v>0</v>
      </c>
      <c r="BG197" s="1614">
        <f t="shared" ca="1" si="95"/>
        <v>0</v>
      </c>
      <c r="BH197" s="1614">
        <f t="shared" ca="1" si="95"/>
        <v>0</v>
      </c>
      <c r="BI197" s="1614">
        <f t="shared" ca="1" si="95"/>
        <v>0</v>
      </c>
      <c r="BJ197" s="1614">
        <f t="shared" ca="1" si="95"/>
        <v>0</v>
      </c>
      <c r="BK197" s="1614">
        <f t="shared" ca="1" si="95"/>
        <v>0</v>
      </c>
      <c r="BL197" s="1614">
        <f t="shared" ca="1" si="95"/>
        <v>0</v>
      </c>
      <c r="BM197" s="1614">
        <f t="shared" ca="1" si="95"/>
        <v>0</v>
      </c>
      <c r="BN197" s="1614">
        <f t="shared" ca="1" si="95"/>
        <v>0</v>
      </c>
      <c r="BO197" s="1614">
        <f t="shared" ca="1" si="95"/>
        <v>0</v>
      </c>
      <c r="BP197" s="1614">
        <f t="shared" ca="1" si="95"/>
        <v>0</v>
      </c>
      <c r="BQ197" s="1614">
        <f t="shared" ca="1" si="95"/>
        <v>0</v>
      </c>
      <c r="BR197" s="1614">
        <f t="shared" ca="1" si="95"/>
        <v>0</v>
      </c>
      <c r="BS197" s="1614">
        <f t="shared" ca="1" si="95"/>
        <v>0</v>
      </c>
      <c r="BT197" s="1614">
        <f t="shared" ca="1" si="95"/>
        <v>0</v>
      </c>
      <c r="BU197" s="1614">
        <f t="shared" ca="1" si="95"/>
        <v>0</v>
      </c>
      <c r="BV197" s="1614">
        <f t="shared" ca="1" si="95"/>
        <v>0</v>
      </c>
      <c r="BW197" s="1614">
        <f t="shared" ca="1" si="95"/>
        <v>0</v>
      </c>
      <c r="BX197" s="1614">
        <f t="shared" ca="1" si="95"/>
        <v>0</v>
      </c>
      <c r="BY197" s="1614">
        <f t="shared" ca="1" si="95"/>
        <v>0</v>
      </c>
      <c r="BZ197" s="1614">
        <f t="shared" ca="1" si="95"/>
        <v>0</v>
      </c>
      <c r="CA197" s="1614">
        <f t="shared" ca="1" si="95"/>
        <v>0</v>
      </c>
      <c r="CB197" s="1614">
        <f t="shared" ca="1" si="95"/>
        <v>0</v>
      </c>
      <c r="CC197" s="1614">
        <f t="shared" ca="1" si="95"/>
        <v>0</v>
      </c>
      <c r="CD197" s="1614">
        <f t="shared" ca="1" si="95"/>
        <v>0</v>
      </c>
      <c r="CE197" s="1614">
        <f t="shared" ca="1" si="95"/>
        <v>0</v>
      </c>
      <c r="CF197" s="1614">
        <f t="shared" ca="1" si="95"/>
        <v>0</v>
      </c>
      <c r="CG197" s="1614">
        <f t="shared" ca="1" si="95"/>
        <v>0</v>
      </c>
      <c r="CH197" s="1614">
        <f t="shared" ca="1" si="95"/>
        <v>0</v>
      </c>
      <c r="CI197" s="1615">
        <f t="shared" ca="1" si="95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92"/>
        <v/>
      </c>
      <c r="B198" s="1029" t="str">
        <f t="shared" ca="1" si="85"/>
        <v xml:space="preserve"> </v>
      </c>
      <c r="C198" s="1611">
        <f t="shared" ca="1" si="86"/>
        <v>0</v>
      </c>
      <c r="D198" s="1612">
        <f t="shared" ca="1" si="93"/>
        <v>0</v>
      </c>
      <c r="E198" s="1613">
        <f t="shared" ca="1" si="93"/>
        <v>0</v>
      </c>
      <c r="F198" s="1613">
        <f t="shared" ca="1" si="93"/>
        <v>0</v>
      </c>
      <c r="G198" s="1613">
        <f t="shared" ca="1" si="93"/>
        <v>0</v>
      </c>
      <c r="H198" s="1613">
        <f t="shared" ca="1" si="93"/>
        <v>0</v>
      </c>
      <c r="I198" s="1613">
        <f t="shared" ca="1" si="93"/>
        <v>0</v>
      </c>
      <c r="J198" s="1613">
        <f t="shared" ca="1" si="93"/>
        <v>0</v>
      </c>
      <c r="K198" s="1613">
        <f t="shared" ca="1" si="87"/>
        <v>0</v>
      </c>
      <c r="L198" s="1613">
        <f t="shared" ca="1" si="87"/>
        <v>0</v>
      </c>
      <c r="M198" s="1614">
        <f t="shared" ca="1" si="87"/>
        <v>0</v>
      </c>
      <c r="N198" s="1614">
        <f t="shared" ca="1" si="87"/>
        <v>0</v>
      </c>
      <c r="O198" s="1614">
        <f t="shared" ca="1" si="87"/>
        <v>0</v>
      </c>
      <c r="P198" s="1614">
        <f t="shared" ca="1" si="87"/>
        <v>0</v>
      </c>
      <c r="Q198" s="1614">
        <f t="shared" ca="1" si="87"/>
        <v>0</v>
      </c>
      <c r="R198" s="1614">
        <f t="shared" ca="1" si="87"/>
        <v>0</v>
      </c>
      <c r="S198" s="1614">
        <f t="shared" ca="1" si="87"/>
        <v>0</v>
      </c>
      <c r="T198" s="1614">
        <f t="shared" ca="1" si="87"/>
        <v>0</v>
      </c>
      <c r="U198" s="1614">
        <f t="shared" ca="1" si="88"/>
        <v>0</v>
      </c>
      <c r="V198" s="1614">
        <f t="shared" ca="1" si="88"/>
        <v>0</v>
      </c>
      <c r="W198" s="1614">
        <f t="shared" ca="1" si="88"/>
        <v>0</v>
      </c>
      <c r="X198" s="1614">
        <f t="shared" ca="1" si="88"/>
        <v>0</v>
      </c>
      <c r="Y198" s="1625">
        <f t="shared" ca="1" si="88"/>
        <v>0</v>
      </c>
      <c r="Z198" s="1565"/>
      <c r="AA198" s="1613">
        <f t="shared" ca="1" si="89"/>
        <v>0</v>
      </c>
      <c r="AB198" s="1613">
        <f t="shared" ca="1" si="89"/>
        <v>0</v>
      </c>
      <c r="AC198" s="1613">
        <f t="shared" ca="1" si="89"/>
        <v>0</v>
      </c>
      <c r="AD198" s="1613">
        <f t="shared" ca="1" si="89"/>
        <v>0</v>
      </c>
      <c r="AE198" s="1613">
        <f t="shared" ca="1" si="89"/>
        <v>0</v>
      </c>
      <c r="AF198" s="1613">
        <f t="shared" ca="1" si="89"/>
        <v>0</v>
      </c>
      <c r="AG198" s="1613">
        <f t="shared" ca="1" si="89"/>
        <v>0</v>
      </c>
      <c r="AH198" s="1613">
        <f t="shared" ca="1" si="89"/>
        <v>0</v>
      </c>
      <c r="AI198" s="1613">
        <f t="shared" ca="1" si="89"/>
        <v>0</v>
      </c>
      <c r="AJ198" s="1613">
        <f t="shared" ca="1" si="89"/>
        <v>0</v>
      </c>
      <c r="AK198" s="1613">
        <f t="shared" ca="1" si="89"/>
        <v>0</v>
      </c>
      <c r="AL198" s="1613">
        <f t="shared" ca="1" si="89"/>
        <v>0</v>
      </c>
      <c r="AM198" s="1613">
        <f t="shared" ca="1" si="89"/>
        <v>0</v>
      </c>
      <c r="AN198" s="1486"/>
      <c r="AO198" s="1612">
        <f t="shared" ca="1" si="95"/>
        <v>0</v>
      </c>
      <c r="AP198" s="1614">
        <f t="shared" ca="1" si="91"/>
        <v>0</v>
      </c>
      <c r="AQ198" s="1614">
        <f t="shared" ca="1" si="95"/>
        <v>0</v>
      </c>
      <c r="AR198" s="1614">
        <f t="shared" ca="1" si="95"/>
        <v>0</v>
      </c>
      <c r="AS198" s="1614">
        <f t="shared" ca="1" si="95"/>
        <v>0</v>
      </c>
      <c r="AT198" s="1614">
        <f t="shared" ca="1" si="95"/>
        <v>0</v>
      </c>
      <c r="AU198" s="1614">
        <f t="shared" ca="1" si="95"/>
        <v>0</v>
      </c>
      <c r="AV198" s="1614">
        <f t="shared" ca="1" si="95"/>
        <v>0</v>
      </c>
      <c r="AW198" s="1614">
        <f t="shared" ca="1" si="95"/>
        <v>0</v>
      </c>
      <c r="AX198" s="1614">
        <f t="shared" ca="1" si="95"/>
        <v>0</v>
      </c>
      <c r="AY198" s="1614">
        <f t="shared" ca="1" si="95"/>
        <v>0</v>
      </c>
      <c r="AZ198" s="1614">
        <f t="shared" ca="1" si="95"/>
        <v>0</v>
      </c>
      <c r="BA198" s="1614">
        <f t="shared" ca="1" si="95"/>
        <v>0</v>
      </c>
      <c r="BB198" s="1614">
        <f t="shared" ca="1" si="95"/>
        <v>0</v>
      </c>
      <c r="BC198" s="1614">
        <f t="shared" ca="1" si="95"/>
        <v>0</v>
      </c>
      <c r="BD198" s="1614">
        <f t="shared" ca="1" si="95"/>
        <v>0</v>
      </c>
      <c r="BE198" s="1614">
        <f t="shared" ca="1" si="95"/>
        <v>0</v>
      </c>
      <c r="BF198" s="1614">
        <f t="shared" ca="1" si="95"/>
        <v>0</v>
      </c>
      <c r="BG198" s="1614">
        <f t="shared" ca="1" si="95"/>
        <v>0</v>
      </c>
      <c r="BH198" s="1614">
        <f t="shared" ca="1" si="95"/>
        <v>0</v>
      </c>
      <c r="BI198" s="1614">
        <f t="shared" ca="1" si="95"/>
        <v>0</v>
      </c>
      <c r="BJ198" s="1614">
        <f t="shared" ca="1" si="95"/>
        <v>0</v>
      </c>
      <c r="BK198" s="1614">
        <f t="shared" ca="1" si="95"/>
        <v>0</v>
      </c>
      <c r="BL198" s="1614">
        <f t="shared" ca="1" si="95"/>
        <v>0</v>
      </c>
      <c r="BM198" s="1614">
        <f t="shared" ca="1" si="95"/>
        <v>0</v>
      </c>
      <c r="BN198" s="1614">
        <f t="shared" ca="1" si="95"/>
        <v>0</v>
      </c>
      <c r="BO198" s="1614">
        <f t="shared" ca="1" si="95"/>
        <v>0</v>
      </c>
      <c r="BP198" s="1614">
        <f t="shared" ca="1" si="95"/>
        <v>0</v>
      </c>
      <c r="BQ198" s="1614">
        <f t="shared" ca="1" si="95"/>
        <v>0</v>
      </c>
      <c r="BR198" s="1614">
        <f t="shared" ca="1" si="95"/>
        <v>0</v>
      </c>
      <c r="BS198" s="1614">
        <f t="shared" ca="1" si="95"/>
        <v>0</v>
      </c>
      <c r="BT198" s="1614">
        <f t="shared" ca="1" si="95"/>
        <v>0</v>
      </c>
      <c r="BU198" s="1614">
        <f t="shared" ca="1" si="95"/>
        <v>0</v>
      </c>
      <c r="BV198" s="1614">
        <f t="shared" ca="1" si="95"/>
        <v>0</v>
      </c>
      <c r="BW198" s="1614">
        <f t="shared" ca="1" si="95"/>
        <v>0</v>
      </c>
      <c r="BX198" s="1614">
        <f t="shared" ca="1" si="95"/>
        <v>0</v>
      </c>
      <c r="BY198" s="1614">
        <f t="shared" ca="1" si="95"/>
        <v>0</v>
      </c>
      <c r="BZ198" s="1614">
        <f t="shared" ca="1" si="95"/>
        <v>0</v>
      </c>
      <c r="CA198" s="1614">
        <f t="shared" ca="1" si="95"/>
        <v>0</v>
      </c>
      <c r="CB198" s="1614">
        <f t="shared" ca="1" si="95"/>
        <v>0</v>
      </c>
      <c r="CC198" s="1614">
        <f t="shared" ca="1" si="95"/>
        <v>0</v>
      </c>
      <c r="CD198" s="1614">
        <f t="shared" ca="1" si="95"/>
        <v>0</v>
      </c>
      <c r="CE198" s="1614">
        <f t="shared" ca="1" si="95"/>
        <v>0</v>
      </c>
      <c r="CF198" s="1614">
        <f t="shared" ca="1" si="95"/>
        <v>0</v>
      </c>
      <c r="CG198" s="1614">
        <f t="shared" ca="1" si="95"/>
        <v>0</v>
      </c>
      <c r="CH198" s="1614">
        <f t="shared" ca="1" si="95"/>
        <v>0</v>
      </c>
      <c r="CI198" s="1615">
        <f t="shared" ca="1" si="95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92"/>
        <v/>
      </c>
      <c r="B199" s="1029" t="str">
        <f t="shared" ca="1" si="85"/>
        <v xml:space="preserve"> </v>
      </c>
      <c r="C199" s="1611">
        <f t="shared" ca="1" si="86"/>
        <v>0</v>
      </c>
      <c r="D199" s="1612">
        <f t="shared" ca="1" si="93"/>
        <v>0</v>
      </c>
      <c r="E199" s="1613">
        <f t="shared" ca="1" si="93"/>
        <v>0</v>
      </c>
      <c r="F199" s="1613">
        <f t="shared" ca="1" si="93"/>
        <v>0</v>
      </c>
      <c r="G199" s="1613">
        <f t="shared" ca="1" si="93"/>
        <v>0</v>
      </c>
      <c r="H199" s="1613">
        <f t="shared" ca="1" si="93"/>
        <v>0</v>
      </c>
      <c r="I199" s="1613">
        <f t="shared" ca="1" si="93"/>
        <v>0</v>
      </c>
      <c r="J199" s="1613">
        <f t="shared" ca="1" si="93"/>
        <v>0</v>
      </c>
      <c r="K199" s="1613">
        <f t="shared" ca="1" si="87"/>
        <v>0</v>
      </c>
      <c r="L199" s="1613">
        <f t="shared" ca="1" si="87"/>
        <v>0</v>
      </c>
      <c r="M199" s="1614">
        <f t="shared" ca="1" si="87"/>
        <v>0</v>
      </c>
      <c r="N199" s="1614">
        <f t="shared" ca="1" si="87"/>
        <v>0</v>
      </c>
      <c r="O199" s="1614">
        <f t="shared" ca="1" si="87"/>
        <v>0</v>
      </c>
      <c r="P199" s="1614">
        <f t="shared" ca="1" si="87"/>
        <v>0</v>
      </c>
      <c r="Q199" s="1614">
        <f t="shared" ca="1" si="87"/>
        <v>0</v>
      </c>
      <c r="R199" s="1614">
        <f t="shared" ca="1" si="87"/>
        <v>0</v>
      </c>
      <c r="S199" s="1614">
        <f t="shared" ca="1" si="87"/>
        <v>0</v>
      </c>
      <c r="T199" s="1614">
        <f t="shared" ca="1" si="87"/>
        <v>0</v>
      </c>
      <c r="U199" s="1614">
        <f t="shared" ca="1" si="88"/>
        <v>0</v>
      </c>
      <c r="V199" s="1614">
        <f t="shared" ca="1" si="88"/>
        <v>0</v>
      </c>
      <c r="W199" s="1614">
        <f t="shared" ca="1" si="88"/>
        <v>0</v>
      </c>
      <c r="X199" s="1614">
        <f t="shared" ca="1" si="88"/>
        <v>0</v>
      </c>
      <c r="Y199" s="1625">
        <f t="shared" ca="1" si="88"/>
        <v>0</v>
      </c>
      <c r="Z199" s="1565"/>
      <c r="AA199" s="1613">
        <f t="shared" ca="1" si="89"/>
        <v>0</v>
      </c>
      <c r="AB199" s="1613">
        <f t="shared" ca="1" si="89"/>
        <v>0</v>
      </c>
      <c r="AC199" s="1613">
        <f t="shared" ca="1" si="89"/>
        <v>0</v>
      </c>
      <c r="AD199" s="1613">
        <f t="shared" ca="1" si="89"/>
        <v>0</v>
      </c>
      <c r="AE199" s="1613">
        <f t="shared" ca="1" si="89"/>
        <v>0</v>
      </c>
      <c r="AF199" s="1613">
        <f t="shared" ca="1" si="89"/>
        <v>0</v>
      </c>
      <c r="AG199" s="1613">
        <f t="shared" ca="1" si="89"/>
        <v>0</v>
      </c>
      <c r="AH199" s="1613">
        <f t="shared" ca="1" si="89"/>
        <v>0</v>
      </c>
      <c r="AI199" s="1613">
        <f t="shared" ca="1" si="89"/>
        <v>0</v>
      </c>
      <c r="AJ199" s="1613">
        <f t="shared" ca="1" si="89"/>
        <v>0</v>
      </c>
      <c r="AK199" s="1613">
        <f t="shared" ca="1" si="89"/>
        <v>0</v>
      </c>
      <c r="AL199" s="1613">
        <f t="shared" ca="1" si="89"/>
        <v>0</v>
      </c>
      <c r="AM199" s="1613">
        <f t="shared" ca="1" si="89"/>
        <v>0</v>
      </c>
      <c r="AN199" s="1486"/>
      <c r="AO199" s="1612">
        <f t="shared" ca="1" si="95"/>
        <v>0</v>
      </c>
      <c r="AP199" s="1614">
        <f t="shared" ca="1" si="91"/>
        <v>0</v>
      </c>
      <c r="AQ199" s="1614">
        <f t="shared" ca="1" si="95"/>
        <v>0</v>
      </c>
      <c r="AR199" s="1614">
        <f t="shared" ca="1" si="95"/>
        <v>0</v>
      </c>
      <c r="AS199" s="1614">
        <f t="shared" ca="1" si="95"/>
        <v>0</v>
      </c>
      <c r="AT199" s="1614">
        <f t="shared" ca="1" si="95"/>
        <v>0</v>
      </c>
      <c r="AU199" s="1614">
        <f t="shared" ca="1" si="95"/>
        <v>0</v>
      </c>
      <c r="AV199" s="1614">
        <f t="shared" ca="1" si="95"/>
        <v>0</v>
      </c>
      <c r="AW199" s="1614">
        <f t="shared" ca="1" si="95"/>
        <v>0</v>
      </c>
      <c r="AX199" s="1614">
        <f t="shared" ca="1" si="95"/>
        <v>0</v>
      </c>
      <c r="AY199" s="1614">
        <f t="shared" ca="1" si="95"/>
        <v>0</v>
      </c>
      <c r="AZ199" s="1614">
        <f t="shared" ca="1" si="95"/>
        <v>0</v>
      </c>
      <c r="BA199" s="1614">
        <f t="shared" ca="1" si="95"/>
        <v>0</v>
      </c>
      <c r="BB199" s="1614">
        <f t="shared" ca="1" si="95"/>
        <v>0</v>
      </c>
      <c r="BC199" s="1614">
        <f t="shared" ca="1" si="95"/>
        <v>0</v>
      </c>
      <c r="BD199" s="1614">
        <f t="shared" ca="1" si="95"/>
        <v>0</v>
      </c>
      <c r="BE199" s="1614">
        <f t="shared" ca="1" si="95"/>
        <v>0</v>
      </c>
      <c r="BF199" s="1614">
        <f t="shared" ca="1" si="95"/>
        <v>0</v>
      </c>
      <c r="BG199" s="1614">
        <f t="shared" ca="1" si="95"/>
        <v>0</v>
      </c>
      <c r="BH199" s="1614">
        <f t="shared" ca="1" si="95"/>
        <v>0</v>
      </c>
      <c r="BI199" s="1614">
        <f t="shared" ca="1" si="95"/>
        <v>0</v>
      </c>
      <c r="BJ199" s="1614">
        <f t="shared" ca="1" si="95"/>
        <v>0</v>
      </c>
      <c r="BK199" s="1614">
        <f t="shared" ca="1" si="95"/>
        <v>0</v>
      </c>
      <c r="BL199" s="1614">
        <f t="shared" ca="1" si="95"/>
        <v>0</v>
      </c>
      <c r="BM199" s="1614">
        <f t="shared" ca="1" si="95"/>
        <v>0</v>
      </c>
      <c r="BN199" s="1614">
        <f t="shared" ca="1" si="95"/>
        <v>0</v>
      </c>
      <c r="BO199" s="1614">
        <f t="shared" ca="1" si="95"/>
        <v>0</v>
      </c>
      <c r="BP199" s="1614">
        <f t="shared" ca="1" si="95"/>
        <v>0</v>
      </c>
      <c r="BQ199" s="1614">
        <f t="shared" ca="1" si="95"/>
        <v>0</v>
      </c>
      <c r="BR199" s="1614">
        <f t="shared" ca="1" si="95"/>
        <v>0</v>
      </c>
      <c r="BS199" s="1614">
        <f t="shared" ca="1" si="95"/>
        <v>0</v>
      </c>
      <c r="BT199" s="1614">
        <f t="shared" ca="1" si="95"/>
        <v>0</v>
      </c>
      <c r="BU199" s="1614">
        <f t="shared" ca="1" si="95"/>
        <v>0</v>
      </c>
      <c r="BV199" s="1614">
        <f t="shared" ca="1" si="95"/>
        <v>0</v>
      </c>
      <c r="BW199" s="1614">
        <f t="shared" ca="1" si="95"/>
        <v>0</v>
      </c>
      <c r="BX199" s="1614">
        <f t="shared" ca="1" si="95"/>
        <v>0</v>
      </c>
      <c r="BY199" s="1614">
        <f t="shared" ca="1" si="95"/>
        <v>0</v>
      </c>
      <c r="BZ199" s="1614">
        <f t="shared" ca="1" si="95"/>
        <v>0</v>
      </c>
      <c r="CA199" s="1614">
        <f t="shared" ca="1" si="95"/>
        <v>0</v>
      </c>
      <c r="CB199" s="1614">
        <f t="shared" ca="1" si="95"/>
        <v>0</v>
      </c>
      <c r="CC199" s="1614">
        <f t="shared" ca="1" si="95"/>
        <v>0</v>
      </c>
      <c r="CD199" s="1614">
        <f t="shared" ca="1" si="95"/>
        <v>0</v>
      </c>
      <c r="CE199" s="1614">
        <f t="shared" ca="1" si="95"/>
        <v>0</v>
      </c>
      <c r="CF199" s="1614">
        <f t="shared" ca="1" si="95"/>
        <v>0</v>
      </c>
      <c r="CG199" s="1614">
        <f t="shared" ca="1" si="95"/>
        <v>0</v>
      </c>
      <c r="CH199" s="1614">
        <f t="shared" ca="1" si="95"/>
        <v>0</v>
      </c>
      <c r="CI199" s="1615">
        <f t="shared" ca="1" si="95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92"/>
        <v/>
      </c>
      <c r="B200" s="1029" t="str">
        <f t="shared" ca="1" si="85"/>
        <v xml:space="preserve"> </v>
      </c>
      <c r="C200" s="1611">
        <f t="shared" ca="1" si="86"/>
        <v>0</v>
      </c>
      <c r="D200" s="1612">
        <f t="shared" ca="1" si="93"/>
        <v>0</v>
      </c>
      <c r="E200" s="1613">
        <f t="shared" ca="1" si="93"/>
        <v>0</v>
      </c>
      <c r="F200" s="1613">
        <f t="shared" ca="1" si="93"/>
        <v>0</v>
      </c>
      <c r="G200" s="1613">
        <f t="shared" ca="1" si="93"/>
        <v>0</v>
      </c>
      <c r="H200" s="1613">
        <f t="shared" ca="1" si="93"/>
        <v>0</v>
      </c>
      <c r="I200" s="1613">
        <f t="shared" ca="1" si="93"/>
        <v>0</v>
      </c>
      <c r="J200" s="1613">
        <f t="shared" ca="1" si="93"/>
        <v>0</v>
      </c>
      <c r="K200" s="1613">
        <f t="shared" ca="1" si="87"/>
        <v>0</v>
      </c>
      <c r="L200" s="1613">
        <f t="shared" ca="1" si="87"/>
        <v>0</v>
      </c>
      <c r="M200" s="1614">
        <f t="shared" ca="1" si="87"/>
        <v>0</v>
      </c>
      <c r="N200" s="1614">
        <f t="shared" ca="1" si="87"/>
        <v>0</v>
      </c>
      <c r="O200" s="1614">
        <f t="shared" ca="1" si="87"/>
        <v>0</v>
      </c>
      <c r="P200" s="1614">
        <f t="shared" ca="1" si="87"/>
        <v>0</v>
      </c>
      <c r="Q200" s="1614">
        <f t="shared" ca="1" si="87"/>
        <v>0</v>
      </c>
      <c r="R200" s="1614">
        <f t="shared" ca="1" si="87"/>
        <v>0</v>
      </c>
      <c r="S200" s="1614">
        <f t="shared" ca="1" si="87"/>
        <v>0</v>
      </c>
      <c r="T200" s="1614">
        <f t="shared" ca="1" si="87"/>
        <v>0</v>
      </c>
      <c r="U200" s="1614">
        <f t="shared" ca="1" si="88"/>
        <v>0</v>
      </c>
      <c r="V200" s="1614">
        <f t="shared" ca="1" si="88"/>
        <v>0</v>
      </c>
      <c r="W200" s="1614">
        <f t="shared" ca="1" si="88"/>
        <v>0</v>
      </c>
      <c r="X200" s="1614">
        <f t="shared" ca="1" si="88"/>
        <v>0</v>
      </c>
      <c r="Y200" s="1625">
        <f t="shared" ca="1" si="88"/>
        <v>0</v>
      </c>
      <c r="Z200" s="1565"/>
      <c r="AA200" s="1613">
        <f t="shared" ca="1" si="89"/>
        <v>0</v>
      </c>
      <c r="AB200" s="1613">
        <f t="shared" ca="1" si="89"/>
        <v>0</v>
      </c>
      <c r="AC200" s="1613">
        <f t="shared" ca="1" si="89"/>
        <v>0</v>
      </c>
      <c r="AD200" s="1613">
        <f t="shared" ca="1" si="89"/>
        <v>0</v>
      </c>
      <c r="AE200" s="1613">
        <f t="shared" ca="1" si="89"/>
        <v>0</v>
      </c>
      <c r="AF200" s="1613">
        <f t="shared" ca="1" si="89"/>
        <v>0</v>
      </c>
      <c r="AG200" s="1613">
        <f t="shared" ca="1" si="89"/>
        <v>0</v>
      </c>
      <c r="AH200" s="1613">
        <f t="shared" ca="1" si="89"/>
        <v>0</v>
      </c>
      <c r="AI200" s="1613">
        <f t="shared" ca="1" si="89"/>
        <v>0</v>
      </c>
      <c r="AJ200" s="1613">
        <f t="shared" ca="1" si="89"/>
        <v>0</v>
      </c>
      <c r="AK200" s="1613">
        <f t="shared" ca="1" si="89"/>
        <v>0</v>
      </c>
      <c r="AL200" s="1613">
        <f t="shared" ca="1" si="89"/>
        <v>0</v>
      </c>
      <c r="AM200" s="1613">
        <f t="shared" ca="1" si="89"/>
        <v>0</v>
      </c>
      <c r="AN200" s="1486"/>
      <c r="AO200" s="1612">
        <f t="shared" ca="1" si="95"/>
        <v>0</v>
      </c>
      <c r="AP200" s="1614">
        <f t="shared" ca="1" si="91"/>
        <v>0</v>
      </c>
      <c r="AQ200" s="1614">
        <f t="shared" ca="1" si="95"/>
        <v>0</v>
      </c>
      <c r="AR200" s="1614">
        <f t="shared" ca="1" si="95"/>
        <v>0</v>
      </c>
      <c r="AS200" s="1614">
        <f t="shared" ca="1" si="95"/>
        <v>0</v>
      </c>
      <c r="AT200" s="1614">
        <f t="shared" ca="1" si="95"/>
        <v>0</v>
      </c>
      <c r="AU200" s="1614">
        <f t="shared" ca="1" si="95"/>
        <v>0</v>
      </c>
      <c r="AV200" s="1614">
        <f t="shared" ca="1" si="95"/>
        <v>0</v>
      </c>
      <c r="AW200" s="1614">
        <f t="shared" ca="1" si="95"/>
        <v>0</v>
      </c>
      <c r="AX200" s="1614">
        <f t="shared" ca="1" si="95"/>
        <v>0</v>
      </c>
      <c r="AY200" s="1614">
        <f t="shared" ca="1" si="95"/>
        <v>0</v>
      </c>
      <c r="AZ200" s="1614">
        <f t="shared" ca="1" si="95"/>
        <v>0</v>
      </c>
      <c r="BA200" s="1614">
        <f t="shared" ca="1" si="95"/>
        <v>0</v>
      </c>
      <c r="BB200" s="1614">
        <f t="shared" ca="1" si="95"/>
        <v>0</v>
      </c>
      <c r="BC200" s="1614">
        <f t="shared" ca="1" si="95"/>
        <v>0</v>
      </c>
      <c r="BD200" s="1614">
        <f t="shared" ca="1" si="95"/>
        <v>0</v>
      </c>
      <c r="BE200" s="1614">
        <f t="shared" ca="1" si="95"/>
        <v>0</v>
      </c>
      <c r="BF200" s="1614">
        <f t="shared" ca="1" si="95"/>
        <v>0</v>
      </c>
      <c r="BG200" s="1614">
        <f t="shared" ca="1" si="95"/>
        <v>0</v>
      </c>
      <c r="BH200" s="1614">
        <f t="shared" ca="1" si="95"/>
        <v>0</v>
      </c>
      <c r="BI200" s="1614">
        <f t="shared" ca="1" si="95"/>
        <v>0</v>
      </c>
      <c r="BJ200" s="1614">
        <f t="shared" ca="1" si="95"/>
        <v>0</v>
      </c>
      <c r="BK200" s="1614">
        <f t="shared" ca="1" si="95"/>
        <v>0</v>
      </c>
      <c r="BL200" s="1614">
        <f t="shared" ca="1" si="95"/>
        <v>0</v>
      </c>
      <c r="BM200" s="1614">
        <f t="shared" ca="1" si="95"/>
        <v>0</v>
      </c>
      <c r="BN200" s="1614">
        <f t="shared" ca="1" si="95"/>
        <v>0</v>
      </c>
      <c r="BO200" s="1614">
        <f t="shared" ca="1" si="95"/>
        <v>0</v>
      </c>
      <c r="BP200" s="1614">
        <f t="shared" ca="1" si="95"/>
        <v>0</v>
      </c>
      <c r="BQ200" s="1614">
        <f t="shared" ca="1" si="95"/>
        <v>0</v>
      </c>
      <c r="BR200" s="1614">
        <f t="shared" ca="1" si="95"/>
        <v>0</v>
      </c>
      <c r="BS200" s="1614">
        <f t="shared" ca="1" si="95"/>
        <v>0</v>
      </c>
      <c r="BT200" s="1614">
        <f t="shared" ca="1" si="95"/>
        <v>0</v>
      </c>
      <c r="BU200" s="1614">
        <f t="shared" ca="1" si="95"/>
        <v>0</v>
      </c>
      <c r="BV200" s="1614">
        <f t="shared" ca="1" si="95"/>
        <v>0</v>
      </c>
      <c r="BW200" s="1614">
        <f t="shared" ca="1" si="95"/>
        <v>0</v>
      </c>
      <c r="BX200" s="1614">
        <f t="shared" ca="1" si="95"/>
        <v>0</v>
      </c>
      <c r="BY200" s="1614">
        <f t="shared" ca="1" si="95"/>
        <v>0</v>
      </c>
      <c r="BZ200" s="1614">
        <f t="shared" ca="1" si="95"/>
        <v>0</v>
      </c>
      <c r="CA200" s="1614">
        <f t="shared" ca="1" si="95"/>
        <v>0</v>
      </c>
      <c r="CB200" s="1614">
        <f t="shared" ca="1" si="95"/>
        <v>0</v>
      </c>
      <c r="CC200" s="1614">
        <f t="shared" ca="1" si="95"/>
        <v>0</v>
      </c>
      <c r="CD200" s="1614">
        <f t="shared" ca="1" si="95"/>
        <v>0</v>
      </c>
      <c r="CE200" s="1614">
        <f t="shared" ca="1" si="95"/>
        <v>0</v>
      </c>
      <c r="CF200" s="1614">
        <f t="shared" ca="1" si="95"/>
        <v>0</v>
      </c>
      <c r="CG200" s="1614">
        <f t="shared" ca="1" si="95"/>
        <v>0</v>
      </c>
      <c r="CH200" s="1614">
        <f t="shared" ca="1" si="95"/>
        <v>0</v>
      </c>
      <c r="CI200" s="1615">
        <f t="shared" ca="1" si="95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92"/>
        <v/>
      </c>
      <c r="B201" s="1029" t="str">
        <f t="shared" ca="1" si="85"/>
        <v xml:space="preserve"> </v>
      </c>
      <c r="C201" s="1611">
        <f t="shared" ca="1" si="86"/>
        <v>0</v>
      </c>
      <c r="D201" s="1612">
        <f t="shared" ca="1" si="93"/>
        <v>0</v>
      </c>
      <c r="E201" s="1613">
        <f t="shared" ca="1" si="93"/>
        <v>0</v>
      </c>
      <c r="F201" s="1613">
        <f t="shared" ca="1" si="93"/>
        <v>0</v>
      </c>
      <c r="G201" s="1613">
        <f t="shared" ca="1" si="93"/>
        <v>0</v>
      </c>
      <c r="H201" s="1613">
        <f t="shared" ca="1" si="93"/>
        <v>0</v>
      </c>
      <c r="I201" s="1613">
        <f t="shared" ca="1" si="93"/>
        <v>0</v>
      </c>
      <c r="J201" s="1613">
        <f t="shared" ca="1" si="93"/>
        <v>0</v>
      </c>
      <c r="K201" s="1613">
        <f t="shared" ca="1" si="87"/>
        <v>0</v>
      </c>
      <c r="L201" s="1613">
        <f t="shared" ca="1" si="87"/>
        <v>0</v>
      </c>
      <c r="M201" s="1614">
        <f t="shared" ca="1" si="87"/>
        <v>0</v>
      </c>
      <c r="N201" s="1614">
        <f t="shared" ca="1" si="87"/>
        <v>0</v>
      </c>
      <c r="O201" s="1614">
        <f t="shared" ca="1" si="87"/>
        <v>0</v>
      </c>
      <c r="P201" s="1614">
        <f t="shared" ca="1" si="87"/>
        <v>0</v>
      </c>
      <c r="Q201" s="1614">
        <f t="shared" ca="1" si="87"/>
        <v>0</v>
      </c>
      <c r="R201" s="1614">
        <f t="shared" ca="1" si="87"/>
        <v>0</v>
      </c>
      <c r="S201" s="1614">
        <f t="shared" ca="1" si="87"/>
        <v>0</v>
      </c>
      <c r="T201" s="1614">
        <f t="shared" ca="1" si="87"/>
        <v>0</v>
      </c>
      <c r="U201" s="1614">
        <f t="shared" ca="1" si="88"/>
        <v>0</v>
      </c>
      <c r="V201" s="1614">
        <f t="shared" ca="1" si="88"/>
        <v>0</v>
      </c>
      <c r="W201" s="1614">
        <f t="shared" ca="1" si="88"/>
        <v>0</v>
      </c>
      <c r="X201" s="1614">
        <f t="shared" ca="1" si="88"/>
        <v>0</v>
      </c>
      <c r="Y201" s="1625">
        <f t="shared" ca="1" si="88"/>
        <v>0</v>
      </c>
      <c r="Z201" s="1565"/>
      <c r="AA201" s="1613">
        <f t="shared" ca="1" si="89"/>
        <v>0</v>
      </c>
      <c r="AB201" s="1613">
        <f t="shared" ca="1" si="89"/>
        <v>0</v>
      </c>
      <c r="AC201" s="1613">
        <f t="shared" ca="1" si="89"/>
        <v>0</v>
      </c>
      <c r="AD201" s="1613">
        <f t="shared" ca="1" si="89"/>
        <v>0</v>
      </c>
      <c r="AE201" s="1613">
        <f t="shared" ca="1" si="89"/>
        <v>0</v>
      </c>
      <c r="AF201" s="1613">
        <f t="shared" ca="1" si="89"/>
        <v>0</v>
      </c>
      <c r="AG201" s="1613">
        <f t="shared" ca="1" si="89"/>
        <v>0</v>
      </c>
      <c r="AH201" s="1613">
        <f t="shared" ca="1" si="89"/>
        <v>0</v>
      </c>
      <c r="AI201" s="1613">
        <f t="shared" ca="1" si="89"/>
        <v>0</v>
      </c>
      <c r="AJ201" s="1613">
        <f t="shared" ca="1" si="89"/>
        <v>0</v>
      </c>
      <c r="AK201" s="1613">
        <f t="shared" ca="1" si="89"/>
        <v>0</v>
      </c>
      <c r="AL201" s="1613">
        <f t="shared" ca="1" si="89"/>
        <v>0</v>
      </c>
      <c r="AM201" s="1613">
        <f t="shared" ca="1" si="89"/>
        <v>0</v>
      </c>
      <c r="AN201" s="1486"/>
      <c r="AO201" s="1612">
        <f t="shared" ca="1" si="95"/>
        <v>0</v>
      </c>
      <c r="AP201" s="1614">
        <f t="shared" ca="1" si="91"/>
        <v>0</v>
      </c>
      <c r="AQ201" s="1614">
        <f t="shared" ca="1" si="95"/>
        <v>0</v>
      </c>
      <c r="AR201" s="1614">
        <f t="shared" ca="1" si="95"/>
        <v>0</v>
      </c>
      <c r="AS201" s="1614">
        <f t="shared" ca="1" si="95"/>
        <v>0</v>
      </c>
      <c r="AT201" s="1614">
        <f t="shared" ca="1" si="95"/>
        <v>0</v>
      </c>
      <c r="AU201" s="1614">
        <f t="shared" ca="1" si="95"/>
        <v>0</v>
      </c>
      <c r="AV201" s="1614">
        <f t="shared" ca="1" si="95"/>
        <v>0</v>
      </c>
      <c r="AW201" s="1614">
        <f t="shared" ca="1" si="95"/>
        <v>0</v>
      </c>
      <c r="AX201" s="1614">
        <f t="shared" ca="1" si="95"/>
        <v>0</v>
      </c>
      <c r="AY201" s="1614">
        <f t="shared" ca="1" si="95"/>
        <v>0</v>
      </c>
      <c r="AZ201" s="1614">
        <f t="shared" ca="1" si="95"/>
        <v>0</v>
      </c>
      <c r="BA201" s="1614">
        <f t="shared" ca="1" si="95"/>
        <v>0</v>
      </c>
      <c r="BB201" s="1614">
        <f t="shared" ca="1" si="95"/>
        <v>0</v>
      </c>
      <c r="BC201" s="1614">
        <f t="shared" ca="1" si="95"/>
        <v>0</v>
      </c>
      <c r="BD201" s="1614">
        <f t="shared" ca="1" si="95"/>
        <v>0</v>
      </c>
      <c r="BE201" s="1614">
        <f t="shared" ca="1" si="95"/>
        <v>0</v>
      </c>
      <c r="BF201" s="1614">
        <f t="shared" ca="1" si="95"/>
        <v>0</v>
      </c>
      <c r="BG201" s="1614">
        <f t="shared" ca="1" si="95"/>
        <v>0</v>
      </c>
      <c r="BH201" s="1614">
        <f t="shared" ca="1" si="95"/>
        <v>0</v>
      </c>
      <c r="BI201" s="1614">
        <f t="shared" ca="1" si="95"/>
        <v>0</v>
      </c>
      <c r="BJ201" s="1614">
        <f t="shared" ca="1" si="95"/>
        <v>0</v>
      </c>
      <c r="BK201" s="1614">
        <f t="shared" ca="1" si="95"/>
        <v>0</v>
      </c>
      <c r="BL201" s="1614">
        <f t="shared" ca="1" si="95"/>
        <v>0</v>
      </c>
      <c r="BM201" s="1614">
        <f t="shared" ca="1" si="95"/>
        <v>0</v>
      </c>
      <c r="BN201" s="1614">
        <f t="shared" ca="1" si="95"/>
        <v>0</v>
      </c>
      <c r="BO201" s="1614">
        <f t="shared" ca="1" si="95"/>
        <v>0</v>
      </c>
      <c r="BP201" s="1614">
        <f t="shared" ca="1" si="95"/>
        <v>0</v>
      </c>
      <c r="BQ201" s="1614">
        <f t="shared" ca="1" si="95"/>
        <v>0</v>
      </c>
      <c r="BR201" s="1614">
        <f t="shared" ca="1" si="95"/>
        <v>0</v>
      </c>
      <c r="BS201" s="1614">
        <f t="shared" ca="1" si="95"/>
        <v>0</v>
      </c>
      <c r="BT201" s="1614">
        <f t="shared" ca="1" si="95"/>
        <v>0</v>
      </c>
      <c r="BU201" s="1614">
        <f t="shared" ca="1" si="95"/>
        <v>0</v>
      </c>
      <c r="BV201" s="1614">
        <f t="shared" ca="1" si="95"/>
        <v>0</v>
      </c>
      <c r="BW201" s="1614">
        <f t="shared" ca="1" si="95"/>
        <v>0</v>
      </c>
      <c r="BX201" s="1614">
        <f t="shared" ca="1" si="95"/>
        <v>0</v>
      </c>
      <c r="BY201" s="1614">
        <f t="shared" ca="1" si="95"/>
        <v>0</v>
      </c>
      <c r="BZ201" s="1614">
        <f t="shared" ca="1" si="95"/>
        <v>0</v>
      </c>
      <c r="CA201" s="1614">
        <f t="shared" ca="1" si="95"/>
        <v>0</v>
      </c>
      <c r="CB201" s="1614">
        <f t="shared" ca="1" si="95"/>
        <v>0</v>
      </c>
      <c r="CC201" s="1614">
        <f t="shared" ca="1" si="95"/>
        <v>0</v>
      </c>
      <c r="CD201" s="1614">
        <f t="shared" ca="1" si="95"/>
        <v>0</v>
      </c>
      <c r="CE201" s="1614">
        <f t="shared" ca="1" si="95"/>
        <v>0</v>
      </c>
      <c r="CF201" s="1614">
        <f t="shared" ca="1" si="95"/>
        <v>0</v>
      </c>
      <c r="CG201" s="1614">
        <f t="shared" ca="1" si="95"/>
        <v>0</v>
      </c>
      <c r="CH201" s="1614">
        <f t="shared" ca="1" si="95"/>
        <v>0</v>
      </c>
      <c r="CI201" s="1615">
        <f t="shared" ca="1" si="95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92"/>
        <v/>
      </c>
      <c r="B202" s="1029" t="str">
        <f t="shared" ca="1" si="85"/>
        <v xml:space="preserve"> </v>
      </c>
      <c r="C202" s="1611">
        <f t="shared" ca="1" si="86"/>
        <v>0</v>
      </c>
      <c r="D202" s="1612">
        <f t="shared" ca="1" si="93"/>
        <v>0</v>
      </c>
      <c r="E202" s="1613">
        <f t="shared" ca="1" si="93"/>
        <v>0</v>
      </c>
      <c r="F202" s="1613">
        <f t="shared" ca="1" si="93"/>
        <v>0</v>
      </c>
      <c r="G202" s="1613">
        <f t="shared" ca="1" si="93"/>
        <v>0</v>
      </c>
      <c r="H202" s="1613">
        <f t="shared" ca="1" si="93"/>
        <v>0</v>
      </c>
      <c r="I202" s="1613">
        <f t="shared" ca="1" si="93"/>
        <v>0</v>
      </c>
      <c r="J202" s="1613">
        <f t="shared" ca="1" si="93"/>
        <v>0</v>
      </c>
      <c r="K202" s="1613">
        <f t="shared" ca="1" si="87"/>
        <v>0</v>
      </c>
      <c r="L202" s="1613">
        <f t="shared" ca="1" si="87"/>
        <v>0</v>
      </c>
      <c r="M202" s="1614">
        <f t="shared" ca="1" si="87"/>
        <v>0</v>
      </c>
      <c r="N202" s="1614">
        <f t="shared" ca="1" si="87"/>
        <v>0</v>
      </c>
      <c r="O202" s="1614">
        <f t="shared" ca="1" si="87"/>
        <v>0</v>
      </c>
      <c r="P202" s="1614">
        <f t="shared" ca="1" si="87"/>
        <v>0</v>
      </c>
      <c r="Q202" s="1614">
        <f t="shared" ca="1" si="87"/>
        <v>0</v>
      </c>
      <c r="R202" s="1614">
        <f t="shared" ca="1" si="87"/>
        <v>0</v>
      </c>
      <c r="S202" s="1614">
        <f t="shared" ca="1" si="87"/>
        <v>0</v>
      </c>
      <c r="T202" s="1614">
        <f t="shared" ca="1" si="87"/>
        <v>0</v>
      </c>
      <c r="U202" s="1614">
        <f t="shared" ca="1" si="88"/>
        <v>0</v>
      </c>
      <c r="V202" s="1614">
        <f t="shared" ca="1" si="88"/>
        <v>0</v>
      </c>
      <c r="W202" s="1614">
        <f t="shared" ca="1" si="88"/>
        <v>0</v>
      </c>
      <c r="X202" s="1614">
        <f t="shared" ca="1" si="88"/>
        <v>0</v>
      </c>
      <c r="Y202" s="1625">
        <f t="shared" ca="1" si="88"/>
        <v>0</v>
      </c>
      <c r="Z202" s="1565"/>
      <c r="AA202" s="1613">
        <f t="shared" ca="1" si="89"/>
        <v>0</v>
      </c>
      <c r="AB202" s="1613">
        <f t="shared" ca="1" si="89"/>
        <v>0</v>
      </c>
      <c r="AC202" s="1613">
        <f t="shared" ca="1" si="89"/>
        <v>0</v>
      </c>
      <c r="AD202" s="1613">
        <f t="shared" ca="1" si="89"/>
        <v>0</v>
      </c>
      <c r="AE202" s="1613">
        <f t="shared" ca="1" si="89"/>
        <v>0</v>
      </c>
      <c r="AF202" s="1613">
        <f t="shared" ca="1" si="89"/>
        <v>0</v>
      </c>
      <c r="AG202" s="1613">
        <f t="shared" ca="1" si="89"/>
        <v>0</v>
      </c>
      <c r="AH202" s="1613">
        <f t="shared" ca="1" si="89"/>
        <v>0</v>
      </c>
      <c r="AI202" s="1613">
        <f t="shared" ca="1" si="89"/>
        <v>0</v>
      </c>
      <c r="AJ202" s="1613">
        <f t="shared" ca="1" si="89"/>
        <v>0</v>
      </c>
      <c r="AK202" s="1613">
        <f t="shared" ca="1" si="89"/>
        <v>0</v>
      </c>
      <c r="AL202" s="1613">
        <f t="shared" ca="1" si="89"/>
        <v>0</v>
      </c>
      <c r="AM202" s="1613">
        <f t="shared" ca="1" si="89"/>
        <v>0</v>
      </c>
      <c r="AN202" s="1486"/>
      <c r="AO202" s="1612">
        <f t="shared" ca="1" si="95"/>
        <v>0</v>
      </c>
      <c r="AP202" s="1614">
        <f t="shared" ca="1" si="91"/>
        <v>0</v>
      </c>
      <c r="AQ202" s="1614">
        <f t="shared" ca="1" si="95"/>
        <v>0</v>
      </c>
      <c r="AR202" s="1614">
        <f t="shared" ca="1" si="95"/>
        <v>0</v>
      </c>
      <c r="AS202" s="1614">
        <f t="shared" ca="1" si="95"/>
        <v>0</v>
      </c>
      <c r="AT202" s="1614">
        <f t="shared" ca="1" si="95"/>
        <v>0</v>
      </c>
      <c r="AU202" s="1614">
        <f t="shared" ca="1" si="95"/>
        <v>0</v>
      </c>
      <c r="AV202" s="1614">
        <f t="shared" ca="1" si="95"/>
        <v>0</v>
      </c>
      <c r="AW202" s="1614">
        <f t="shared" ca="1" si="95"/>
        <v>0</v>
      </c>
      <c r="AX202" s="1614">
        <f t="shared" ca="1" si="95"/>
        <v>0</v>
      </c>
      <c r="AY202" s="1614">
        <f t="shared" ca="1" si="95"/>
        <v>0</v>
      </c>
      <c r="AZ202" s="1614">
        <f t="shared" ca="1" si="95"/>
        <v>0</v>
      </c>
      <c r="BA202" s="1614">
        <f t="shared" ca="1" si="95"/>
        <v>0</v>
      </c>
      <c r="BB202" s="1614">
        <f t="shared" ca="1" si="95"/>
        <v>0</v>
      </c>
      <c r="BC202" s="1614">
        <f t="shared" ca="1" si="95"/>
        <v>0</v>
      </c>
      <c r="BD202" s="1614">
        <f t="shared" ca="1" si="95"/>
        <v>0</v>
      </c>
      <c r="BE202" s="1614">
        <f t="shared" ca="1" si="95"/>
        <v>0</v>
      </c>
      <c r="BF202" s="1614">
        <f t="shared" ca="1" si="95"/>
        <v>0</v>
      </c>
      <c r="BG202" s="1614">
        <f t="shared" ca="1" si="95"/>
        <v>0</v>
      </c>
      <c r="BH202" s="1614">
        <f t="shared" ca="1" si="95"/>
        <v>0</v>
      </c>
      <c r="BI202" s="1614">
        <f t="shared" ca="1" si="95"/>
        <v>0</v>
      </c>
      <c r="BJ202" s="1614">
        <f t="shared" ca="1" si="95"/>
        <v>0</v>
      </c>
      <c r="BK202" s="1614">
        <f t="shared" ca="1" si="95"/>
        <v>0</v>
      </c>
      <c r="BL202" s="1614">
        <f t="shared" ca="1" si="95"/>
        <v>0</v>
      </c>
      <c r="BM202" s="1614">
        <f t="shared" ca="1" si="95"/>
        <v>0</v>
      </c>
      <c r="BN202" s="1614">
        <f t="shared" ca="1" si="95"/>
        <v>0</v>
      </c>
      <c r="BO202" s="1614">
        <f t="shared" ref="BO202:CI202" ca="1" si="96">IF(ISNUMBER($B202),$B202*BO110/1000,0)</f>
        <v>0</v>
      </c>
      <c r="BP202" s="1614">
        <f t="shared" ca="1" si="96"/>
        <v>0</v>
      </c>
      <c r="BQ202" s="1614">
        <f t="shared" ca="1" si="96"/>
        <v>0</v>
      </c>
      <c r="BR202" s="1614">
        <f t="shared" ca="1" si="96"/>
        <v>0</v>
      </c>
      <c r="BS202" s="1614">
        <f t="shared" ca="1" si="96"/>
        <v>0</v>
      </c>
      <c r="BT202" s="1614">
        <f t="shared" ca="1" si="96"/>
        <v>0</v>
      </c>
      <c r="BU202" s="1614">
        <f t="shared" ca="1" si="96"/>
        <v>0</v>
      </c>
      <c r="BV202" s="1614">
        <f t="shared" ca="1" si="96"/>
        <v>0</v>
      </c>
      <c r="BW202" s="1614">
        <f t="shared" ca="1" si="96"/>
        <v>0</v>
      </c>
      <c r="BX202" s="1614">
        <f t="shared" ca="1" si="96"/>
        <v>0</v>
      </c>
      <c r="BY202" s="1614">
        <f t="shared" ca="1" si="96"/>
        <v>0</v>
      </c>
      <c r="BZ202" s="1614">
        <f t="shared" ca="1" si="96"/>
        <v>0</v>
      </c>
      <c r="CA202" s="1614">
        <f t="shared" ca="1" si="96"/>
        <v>0</v>
      </c>
      <c r="CB202" s="1614">
        <f t="shared" ca="1" si="96"/>
        <v>0</v>
      </c>
      <c r="CC202" s="1614">
        <f t="shared" ca="1" si="96"/>
        <v>0</v>
      </c>
      <c r="CD202" s="1614">
        <f t="shared" ca="1" si="96"/>
        <v>0</v>
      </c>
      <c r="CE202" s="1614">
        <f t="shared" ca="1" si="96"/>
        <v>0</v>
      </c>
      <c r="CF202" s="1614">
        <f t="shared" ca="1" si="96"/>
        <v>0</v>
      </c>
      <c r="CG202" s="1614">
        <f t="shared" ca="1" si="96"/>
        <v>0</v>
      </c>
      <c r="CH202" s="1614">
        <f t="shared" ca="1" si="96"/>
        <v>0</v>
      </c>
      <c r="CI202" s="1615">
        <f t="shared" ca="1" si="96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92"/>
        <v/>
      </c>
      <c r="B203" s="1029" t="str">
        <f t="shared" ca="1" si="85"/>
        <v xml:space="preserve"> </v>
      </c>
      <c r="C203" s="1611">
        <f t="shared" ca="1" si="86"/>
        <v>0</v>
      </c>
      <c r="D203" s="1612">
        <f t="shared" ca="1" si="93"/>
        <v>0</v>
      </c>
      <c r="E203" s="1613">
        <f t="shared" ca="1" si="93"/>
        <v>0</v>
      </c>
      <c r="F203" s="1613">
        <f t="shared" ca="1" si="93"/>
        <v>0</v>
      </c>
      <c r="G203" s="1613">
        <f t="shared" ca="1" si="93"/>
        <v>0</v>
      </c>
      <c r="H203" s="1613">
        <f t="shared" ca="1" si="93"/>
        <v>0</v>
      </c>
      <c r="I203" s="1613">
        <f t="shared" ca="1" si="93"/>
        <v>0</v>
      </c>
      <c r="J203" s="1613">
        <f t="shared" ca="1" si="93"/>
        <v>0</v>
      </c>
      <c r="K203" s="1613">
        <f t="shared" ca="1" si="87"/>
        <v>0</v>
      </c>
      <c r="L203" s="1613">
        <f t="shared" ca="1" si="87"/>
        <v>0</v>
      </c>
      <c r="M203" s="1614">
        <f t="shared" ca="1" si="87"/>
        <v>0</v>
      </c>
      <c r="N203" s="1614">
        <f t="shared" ca="1" si="87"/>
        <v>0</v>
      </c>
      <c r="O203" s="1614">
        <f t="shared" ca="1" si="87"/>
        <v>0</v>
      </c>
      <c r="P203" s="1614">
        <f t="shared" ca="1" si="87"/>
        <v>0</v>
      </c>
      <c r="Q203" s="1614">
        <f t="shared" ca="1" si="87"/>
        <v>0</v>
      </c>
      <c r="R203" s="1614">
        <f t="shared" ca="1" si="87"/>
        <v>0</v>
      </c>
      <c r="S203" s="1614">
        <f t="shared" ca="1" si="87"/>
        <v>0</v>
      </c>
      <c r="T203" s="1614">
        <f t="shared" ca="1" si="87"/>
        <v>0</v>
      </c>
      <c r="U203" s="1614">
        <f t="shared" ca="1" si="88"/>
        <v>0</v>
      </c>
      <c r="V203" s="1614">
        <f t="shared" ca="1" si="88"/>
        <v>0</v>
      </c>
      <c r="W203" s="1614">
        <f t="shared" ca="1" si="88"/>
        <v>0</v>
      </c>
      <c r="X203" s="1614">
        <f t="shared" ca="1" si="88"/>
        <v>0</v>
      </c>
      <c r="Y203" s="1625">
        <f t="shared" ca="1" si="88"/>
        <v>0</v>
      </c>
      <c r="Z203" s="1565"/>
      <c r="AA203" s="1613">
        <f t="shared" ca="1" si="89"/>
        <v>0</v>
      </c>
      <c r="AB203" s="1613">
        <f t="shared" ca="1" si="89"/>
        <v>0</v>
      </c>
      <c r="AC203" s="1613">
        <f t="shared" ca="1" si="89"/>
        <v>0</v>
      </c>
      <c r="AD203" s="1613">
        <f t="shared" ca="1" si="89"/>
        <v>0</v>
      </c>
      <c r="AE203" s="1613">
        <f t="shared" ca="1" si="89"/>
        <v>0</v>
      </c>
      <c r="AF203" s="1613">
        <f t="shared" ca="1" si="89"/>
        <v>0</v>
      </c>
      <c r="AG203" s="1613">
        <f t="shared" ca="1" si="89"/>
        <v>0</v>
      </c>
      <c r="AH203" s="1613">
        <f t="shared" ca="1" si="89"/>
        <v>0</v>
      </c>
      <c r="AI203" s="1613">
        <f t="shared" ca="1" si="89"/>
        <v>0</v>
      </c>
      <c r="AJ203" s="1613">
        <f t="shared" ca="1" si="89"/>
        <v>0</v>
      </c>
      <c r="AK203" s="1613">
        <f t="shared" ca="1" si="89"/>
        <v>0</v>
      </c>
      <c r="AL203" s="1613">
        <f t="shared" ca="1" si="89"/>
        <v>0</v>
      </c>
      <c r="AM203" s="1613">
        <f t="shared" ca="1" si="89"/>
        <v>0</v>
      </c>
      <c r="AN203" s="1486"/>
      <c r="AO203" s="1612">
        <f t="shared" ref="AO203:CI208" ca="1" si="97">IF(ISNUMBER($B203),$B203*AO111/1000,0)</f>
        <v>0</v>
      </c>
      <c r="AP203" s="1614">
        <f t="shared" ca="1" si="91"/>
        <v>0</v>
      </c>
      <c r="AQ203" s="1614">
        <f t="shared" ca="1" si="97"/>
        <v>0</v>
      </c>
      <c r="AR203" s="1614">
        <f t="shared" ca="1" si="97"/>
        <v>0</v>
      </c>
      <c r="AS203" s="1614">
        <f t="shared" ca="1" si="97"/>
        <v>0</v>
      </c>
      <c r="AT203" s="1614">
        <f t="shared" ca="1" si="97"/>
        <v>0</v>
      </c>
      <c r="AU203" s="1614">
        <f t="shared" ca="1" si="97"/>
        <v>0</v>
      </c>
      <c r="AV203" s="1614">
        <f t="shared" ca="1" si="97"/>
        <v>0</v>
      </c>
      <c r="AW203" s="1614">
        <f t="shared" ca="1" si="97"/>
        <v>0</v>
      </c>
      <c r="AX203" s="1614">
        <f t="shared" ca="1" si="97"/>
        <v>0</v>
      </c>
      <c r="AY203" s="1614">
        <f t="shared" ca="1" si="97"/>
        <v>0</v>
      </c>
      <c r="AZ203" s="1614">
        <f t="shared" ca="1" si="97"/>
        <v>0</v>
      </c>
      <c r="BA203" s="1614">
        <f t="shared" ca="1" si="97"/>
        <v>0</v>
      </c>
      <c r="BB203" s="1614">
        <f t="shared" ca="1" si="97"/>
        <v>0</v>
      </c>
      <c r="BC203" s="1614">
        <f t="shared" ca="1" si="97"/>
        <v>0</v>
      </c>
      <c r="BD203" s="1614">
        <f t="shared" ca="1" si="97"/>
        <v>0</v>
      </c>
      <c r="BE203" s="1614">
        <f t="shared" ca="1" si="97"/>
        <v>0</v>
      </c>
      <c r="BF203" s="1614">
        <f t="shared" ca="1" si="97"/>
        <v>0</v>
      </c>
      <c r="BG203" s="1614">
        <f t="shared" ca="1" si="97"/>
        <v>0</v>
      </c>
      <c r="BH203" s="1614">
        <f t="shared" ca="1" si="97"/>
        <v>0</v>
      </c>
      <c r="BI203" s="1614">
        <f t="shared" ca="1" si="97"/>
        <v>0</v>
      </c>
      <c r="BJ203" s="1614">
        <f t="shared" ca="1" si="97"/>
        <v>0</v>
      </c>
      <c r="BK203" s="1614">
        <f t="shared" ca="1" si="97"/>
        <v>0</v>
      </c>
      <c r="BL203" s="1614">
        <f t="shared" ca="1" si="97"/>
        <v>0</v>
      </c>
      <c r="BM203" s="1614">
        <f t="shared" ca="1" si="97"/>
        <v>0</v>
      </c>
      <c r="BN203" s="1614">
        <f t="shared" ca="1" si="97"/>
        <v>0</v>
      </c>
      <c r="BO203" s="1614">
        <f t="shared" ca="1" si="97"/>
        <v>0</v>
      </c>
      <c r="BP203" s="1614">
        <f t="shared" ca="1" si="97"/>
        <v>0</v>
      </c>
      <c r="BQ203" s="1614">
        <f t="shared" ca="1" si="97"/>
        <v>0</v>
      </c>
      <c r="BR203" s="1614">
        <f t="shared" ca="1" si="97"/>
        <v>0</v>
      </c>
      <c r="BS203" s="1614">
        <f t="shared" ca="1" si="97"/>
        <v>0</v>
      </c>
      <c r="BT203" s="1614">
        <f t="shared" ca="1" si="97"/>
        <v>0</v>
      </c>
      <c r="BU203" s="1614">
        <f t="shared" ca="1" si="97"/>
        <v>0</v>
      </c>
      <c r="BV203" s="1614">
        <f t="shared" ca="1" si="97"/>
        <v>0</v>
      </c>
      <c r="BW203" s="1614">
        <f t="shared" ca="1" si="97"/>
        <v>0</v>
      </c>
      <c r="BX203" s="1614">
        <f t="shared" ca="1" si="97"/>
        <v>0</v>
      </c>
      <c r="BY203" s="1614">
        <f t="shared" ca="1" si="97"/>
        <v>0</v>
      </c>
      <c r="BZ203" s="1614">
        <f t="shared" ca="1" si="97"/>
        <v>0</v>
      </c>
      <c r="CA203" s="1614">
        <f t="shared" ca="1" si="97"/>
        <v>0</v>
      </c>
      <c r="CB203" s="1614">
        <f t="shared" ca="1" si="97"/>
        <v>0</v>
      </c>
      <c r="CC203" s="1614">
        <f t="shared" ca="1" si="97"/>
        <v>0</v>
      </c>
      <c r="CD203" s="1614">
        <f t="shared" ca="1" si="97"/>
        <v>0</v>
      </c>
      <c r="CE203" s="1614">
        <f t="shared" ca="1" si="97"/>
        <v>0</v>
      </c>
      <c r="CF203" s="1614">
        <f t="shared" ca="1" si="97"/>
        <v>0</v>
      </c>
      <c r="CG203" s="1614">
        <f t="shared" ca="1" si="97"/>
        <v>0</v>
      </c>
      <c r="CH203" s="1614">
        <f t="shared" ca="1" si="97"/>
        <v>0</v>
      </c>
      <c r="CI203" s="1615">
        <f t="shared" ca="1" si="97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92"/>
        <v/>
      </c>
      <c r="B204" s="1029" t="str">
        <f t="shared" ca="1" si="85"/>
        <v xml:space="preserve"> </v>
      </c>
      <c r="C204" s="1611">
        <f t="shared" ca="1" si="86"/>
        <v>0</v>
      </c>
      <c r="D204" s="1612">
        <f t="shared" ca="1" si="93"/>
        <v>0</v>
      </c>
      <c r="E204" s="1613">
        <f t="shared" ca="1" si="93"/>
        <v>0</v>
      </c>
      <c r="F204" s="1613">
        <f t="shared" ca="1" si="93"/>
        <v>0</v>
      </c>
      <c r="G204" s="1613">
        <f t="shared" ca="1" si="93"/>
        <v>0</v>
      </c>
      <c r="H204" s="1613">
        <f t="shared" ca="1" si="93"/>
        <v>0</v>
      </c>
      <c r="I204" s="1613">
        <f t="shared" ca="1" si="93"/>
        <v>0</v>
      </c>
      <c r="J204" s="1613">
        <f t="shared" ca="1" si="93"/>
        <v>0</v>
      </c>
      <c r="K204" s="1613">
        <f t="shared" ca="1" si="87"/>
        <v>0</v>
      </c>
      <c r="L204" s="1613">
        <f t="shared" ca="1" si="87"/>
        <v>0</v>
      </c>
      <c r="M204" s="1614">
        <f t="shared" ca="1" si="87"/>
        <v>0</v>
      </c>
      <c r="N204" s="1614">
        <f t="shared" ca="1" si="87"/>
        <v>0</v>
      </c>
      <c r="O204" s="1614">
        <f t="shared" ca="1" si="87"/>
        <v>0</v>
      </c>
      <c r="P204" s="1614">
        <f t="shared" ca="1" si="87"/>
        <v>0</v>
      </c>
      <c r="Q204" s="1614">
        <f t="shared" ca="1" si="87"/>
        <v>0</v>
      </c>
      <c r="R204" s="1614">
        <f t="shared" ca="1" si="87"/>
        <v>0</v>
      </c>
      <c r="S204" s="1614">
        <f t="shared" ca="1" si="87"/>
        <v>0</v>
      </c>
      <c r="T204" s="1614">
        <f t="shared" ca="1" si="87"/>
        <v>0</v>
      </c>
      <c r="U204" s="1614">
        <f t="shared" ca="1" si="88"/>
        <v>0</v>
      </c>
      <c r="V204" s="1614">
        <f t="shared" ca="1" si="88"/>
        <v>0</v>
      </c>
      <c r="W204" s="1614">
        <f t="shared" ca="1" si="88"/>
        <v>0</v>
      </c>
      <c r="X204" s="1614">
        <f t="shared" ca="1" si="88"/>
        <v>0</v>
      </c>
      <c r="Y204" s="1625">
        <f t="shared" ca="1" si="88"/>
        <v>0</v>
      </c>
      <c r="Z204" s="1565"/>
      <c r="AA204" s="1613">
        <f t="shared" ca="1" si="89"/>
        <v>0</v>
      </c>
      <c r="AB204" s="1613">
        <f t="shared" ca="1" si="89"/>
        <v>0</v>
      </c>
      <c r="AC204" s="1613">
        <f t="shared" ca="1" si="89"/>
        <v>0</v>
      </c>
      <c r="AD204" s="1613">
        <f t="shared" ca="1" si="89"/>
        <v>0</v>
      </c>
      <c r="AE204" s="1613">
        <f t="shared" ca="1" si="89"/>
        <v>0</v>
      </c>
      <c r="AF204" s="1613">
        <f t="shared" ca="1" si="89"/>
        <v>0</v>
      </c>
      <c r="AG204" s="1613">
        <f t="shared" ca="1" si="89"/>
        <v>0</v>
      </c>
      <c r="AH204" s="1613">
        <f t="shared" ca="1" si="89"/>
        <v>0</v>
      </c>
      <c r="AI204" s="1613">
        <f t="shared" ca="1" si="89"/>
        <v>0</v>
      </c>
      <c r="AJ204" s="1613">
        <f t="shared" ca="1" si="89"/>
        <v>0</v>
      </c>
      <c r="AK204" s="1613">
        <f t="shared" ca="1" si="89"/>
        <v>0</v>
      </c>
      <c r="AL204" s="1613">
        <f t="shared" ca="1" si="89"/>
        <v>0</v>
      </c>
      <c r="AM204" s="1613">
        <f t="shared" ca="1" si="89"/>
        <v>0</v>
      </c>
      <c r="AN204" s="1486"/>
      <c r="AO204" s="1612">
        <f t="shared" ca="1" si="97"/>
        <v>0</v>
      </c>
      <c r="AP204" s="1614">
        <f t="shared" ca="1" si="91"/>
        <v>0</v>
      </c>
      <c r="AQ204" s="1614">
        <f t="shared" ca="1" si="97"/>
        <v>0</v>
      </c>
      <c r="AR204" s="1614">
        <f t="shared" ca="1" si="97"/>
        <v>0</v>
      </c>
      <c r="AS204" s="1614">
        <f t="shared" ca="1" si="97"/>
        <v>0</v>
      </c>
      <c r="AT204" s="1614">
        <f t="shared" ca="1" si="97"/>
        <v>0</v>
      </c>
      <c r="AU204" s="1614">
        <f t="shared" ca="1" si="97"/>
        <v>0</v>
      </c>
      <c r="AV204" s="1614">
        <f t="shared" ca="1" si="97"/>
        <v>0</v>
      </c>
      <c r="AW204" s="1614">
        <f t="shared" ca="1" si="97"/>
        <v>0</v>
      </c>
      <c r="AX204" s="1614">
        <f t="shared" ca="1" si="97"/>
        <v>0</v>
      </c>
      <c r="AY204" s="1614">
        <f t="shared" ca="1" si="97"/>
        <v>0</v>
      </c>
      <c r="AZ204" s="1614">
        <f t="shared" ca="1" si="97"/>
        <v>0</v>
      </c>
      <c r="BA204" s="1614">
        <f t="shared" ca="1" si="97"/>
        <v>0</v>
      </c>
      <c r="BB204" s="1614">
        <f t="shared" ca="1" si="97"/>
        <v>0</v>
      </c>
      <c r="BC204" s="1614">
        <f t="shared" ca="1" si="97"/>
        <v>0</v>
      </c>
      <c r="BD204" s="1614">
        <f t="shared" ca="1" si="97"/>
        <v>0</v>
      </c>
      <c r="BE204" s="1614">
        <f t="shared" ca="1" si="97"/>
        <v>0</v>
      </c>
      <c r="BF204" s="1614">
        <f t="shared" ca="1" si="97"/>
        <v>0</v>
      </c>
      <c r="BG204" s="1614">
        <f t="shared" ca="1" si="97"/>
        <v>0</v>
      </c>
      <c r="BH204" s="1614">
        <f t="shared" ca="1" si="97"/>
        <v>0</v>
      </c>
      <c r="BI204" s="1614">
        <f t="shared" ca="1" si="97"/>
        <v>0</v>
      </c>
      <c r="BJ204" s="1614">
        <f t="shared" ca="1" si="97"/>
        <v>0</v>
      </c>
      <c r="BK204" s="1614">
        <f t="shared" ca="1" si="97"/>
        <v>0</v>
      </c>
      <c r="BL204" s="1614">
        <f t="shared" ca="1" si="97"/>
        <v>0</v>
      </c>
      <c r="BM204" s="1614">
        <f t="shared" ca="1" si="97"/>
        <v>0</v>
      </c>
      <c r="BN204" s="1614">
        <f t="shared" ca="1" si="97"/>
        <v>0</v>
      </c>
      <c r="BO204" s="1614">
        <f t="shared" ca="1" si="97"/>
        <v>0</v>
      </c>
      <c r="BP204" s="1614">
        <f t="shared" ca="1" si="97"/>
        <v>0</v>
      </c>
      <c r="BQ204" s="1614">
        <f t="shared" ca="1" si="97"/>
        <v>0</v>
      </c>
      <c r="BR204" s="1614">
        <f t="shared" ca="1" si="97"/>
        <v>0</v>
      </c>
      <c r="BS204" s="1614">
        <f t="shared" ca="1" si="97"/>
        <v>0</v>
      </c>
      <c r="BT204" s="1614">
        <f t="shared" ca="1" si="97"/>
        <v>0</v>
      </c>
      <c r="BU204" s="1614">
        <f t="shared" ca="1" si="97"/>
        <v>0</v>
      </c>
      <c r="BV204" s="1614">
        <f t="shared" ca="1" si="97"/>
        <v>0</v>
      </c>
      <c r="BW204" s="1614">
        <f t="shared" ca="1" si="97"/>
        <v>0</v>
      </c>
      <c r="BX204" s="1614">
        <f t="shared" ca="1" si="97"/>
        <v>0</v>
      </c>
      <c r="BY204" s="1614">
        <f t="shared" ca="1" si="97"/>
        <v>0</v>
      </c>
      <c r="BZ204" s="1614">
        <f t="shared" ca="1" si="97"/>
        <v>0</v>
      </c>
      <c r="CA204" s="1614">
        <f t="shared" ca="1" si="97"/>
        <v>0</v>
      </c>
      <c r="CB204" s="1614">
        <f t="shared" ca="1" si="97"/>
        <v>0</v>
      </c>
      <c r="CC204" s="1614">
        <f t="shared" ca="1" si="97"/>
        <v>0</v>
      </c>
      <c r="CD204" s="1614">
        <f t="shared" ca="1" si="97"/>
        <v>0</v>
      </c>
      <c r="CE204" s="1614">
        <f t="shared" ca="1" si="97"/>
        <v>0</v>
      </c>
      <c r="CF204" s="1614">
        <f t="shared" ca="1" si="97"/>
        <v>0</v>
      </c>
      <c r="CG204" s="1614">
        <f t="shared" ca="1" si="97"/>
        <v>0</v>
      </c>
      <c r="CH204" s="1614">
        <f t="shared" ca="1" si="97"/>
        <v>0</v>
      </c>
      <c r="CI204" s="1615">
        <f t="shared" ca="1" si="97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92"/>
        <v/>
      </c>
      <c r="B205" s="1029" t="str">
        <f t="shared" ca="1" si="85"/>
        <v xml:space="preserve"> </v>
      </c>
      <c r="C205" s="1611">
        <f t="shared" ca="1" si="86"/>
        <v>0</v>
      </c>
      <c r="D205" s="1612">
        <f t="shared" ca="1" si="93"/>
        <v>0</v>
      </c>
      <c r="E205" s="1613">
        <f t="shared" ca="1" si="93"/>
        <v>0</v>
      </c>
      <c r="F205" s="1613">
        <f t="shared" ca="1" si="93"/>
        <v>0</v>
      </c>
      <c r="G205" s="1613">
        <f t="shared" ca="1" si="93"/>
        <v>0</v>
      </c>
      <c r="H205" s="1613">
        <f t="shared" ca="1" si="93"/>
        <v>0</v>
      </c>
      <c r="I205" s="1613">
        <f t="shared" ca="1" si="93"/>
        <v>0</v>
      </c>
      <c r="J205" s="1613">
        <f t="shared" ca="1" si="93"/>
        <v>0</v>
      </c>
      <c r="K205" s="1613">
        <f t="shared" ca="1" si="87"/>
        <v>0</v>
      </c>
      <c r="L205" s="1613">
        <f t="shared" ca="1" si="87"/>
        <v>0</v>
      </c>
      <c r="M205" s="1614">
        <f t="shared" ca="1" si="87"/>
        <v>0</v>
      </c>
      <c r="N205" s="1614">
        <f t="shared" ca="1" si="87"/>
        <v>0</v>
      </c>
      <c r="O205" s="1614">
        <f t="shared" ca="1" si="87"/>
        <v>0</v>
      </c>
      <c r="P205" s="1614">
        <f t="shared" ca="1" si="87"/>
        <v>0</v>
      </c>
      <c r="Q205" s="1614">
        <f t="shared" ca="1" si="87"/>
        <v>0</v>
      </c>
      <c r="R205" s="1614">
        <f t="shared" ca="1" si="87"/>
        <v>0</v>
      </c>
      <c r="S205" s="1614">
        <f t="shared" ca="1" si="87"/>
        <v>0</v>
      </c>
      <c r="T205" s="1614">
        <f t="shared" ca="1" si="87"/>
        <v>0</v>
      </c>
      <c r="U205" s="1614">
        <f t="shared" ca="1" si="88"/>
        <v>0</v>
      </c>
      <c r="V205" s="1614">
        <f t="shared" ca="1" si="88"/>
        <v>0</v>
      </c>
      <c r="W205" s="1614">
        <f t="shared" ca="1" si="88"/>
        <v>0</v>
      </c>
      <c r="X205" s="1614">
        <f t="shared" ca="1" si="88"/>
        <v>0</v>
      </c>
      <c r="Y205" s="1625">
        <f t="shared" ca="1" si="88"/>
        <v>0</v>
      </c>
      <c r="Z205" s="1565"/>
      <c r="AA205" s="1613">
        <f t="shared" ca="1" si="89"/>
        <v>0</v>
      </c>
      <c r="AB205" s="1613">
        <f t="shared" ca="1" si="89"/>
        <v>0</v>
      </c>
      <c r="AC205" s="1613">
        <f t="shared" ca="1" si="89"/>
        <v>0</v>
      </c>
      <c r="AD205" s="1613">
        <f t="shared" ca="1" si="89"/>
        <v>0</v>
      </c>
      <c r="AE205" s="1613">
        <f t="shared" ca="1" si="89"/>
        <v>0</v>
      </c>
      <c r="AF205" s="1613">
        <f t="shared" ca="1" si="89"/>
        <v>0</v>
      </c>
      <c r="AG205" s="1613">
        <f t="shared" ca="1" si="89"/>
        <v>0</v>
      </c>
      <c r="AH205" s="1613">
        <f t="shared" ca="1" si="89"/>
        <v>0</v>
      </c>
      <c r="AI205" s="1613">
        <f t="shared" ca="1" si="89"/>
        <v>0</v>
      </c>
      <c r="AJ205" s="1613">
        <f t="shared" ca="1" si="89"/>
        <v>0</v>
      </c>
      <c r="AK205" s="1613">
        <f t="shared" ca="1" si="89"/>
        <v>0</v>
      </c>
      <c r="AL205" s="1613">
        <f t="shared" ca="1" si="89"/>
        <v>0</v>
      </c>
      <c r="AM205" s="1613">
        <f t="shared" ca="1" si="89"/>
        <v>0</v>
      </c>
      <c r="AN205" s="1486"/>
      <c r="AO205" s="1612">
        <f t="shared" ca="1" si="97"/>
        <v>0</v>
      </c>
      <c r="AP205" s="1614">
        <f t="shared" ca="1" si="91"/>
        <v>0</v>
      </c>
      <c r="AQ205" s="1614">
        <f t="shared" ca="1" si="97"/>
        <v>0</v>
      </c>
      <c r="AR205" s="1614">
        <f t="shared" ca="1" si="97"/>
        <v>0</v>
      </c>
      <c r="AS205" s="1614">
        <f t="shared" ca="1" si="97"/>
        <v>0</v>
      </c>
      <c r="AT205" s="1614">
        <f t="shared" ca="1" si="97"/>
        <v>0</v>
      </c>
      <c r="AU205" s="1614">
        <f t="shared" ca="1" si="97"/>
        <v>0</v>
      </c>
      <c r="AV205" s="1614">
        <f t="shared" ca="1" si="97"/>
        <v>0</v>
      </c>
      <c r="AW205" s="1614">
        <f t="shared" ca="1" si="97"/>
        <v>0</v>
      </c>
      <c r="AX205" s="1614">
        <f t="shared" ca="1" si="97"/>
        <v>0</v>
      </c>
      <c r="AY205" s="1614">
        <f t="shared" ca="1" si="97"/>
        <v>0</v>
      </c>
      <c r="AZ205" s="1614">
        <f t="shared" ca="1" si="97"/>
        <v>0</v>
      </c>
      <c r="BA205" s="1614">
        <f t="shared" ca="1" si="97"/>
        <v>0</v>
      </c>
      <c r="BB205" s="1614">
        <f t="shared" ca="1" si="97"/>
        <v>0</v>
      </c>
      <c r="BC205" s="1614">
        <f t="shared" ca="1" si="97"/>
        <v>0</v>
      </c>
      <c r="BD205" s="1614">
        <f t="shared" ca="1" si="97"/>
        <v>0</v>
      </c>
      <c r="BE205" s="1614">
        <f t="shared" ca="1" si="97"/>
        <v>0</v>
      </c>
      <c r="BF205" s="1614">
        <f t="shared" ca="1" si="97"/>
        <v>0</v>
      </c>
      <c r="BG205" s="1614">
        <f t="shared" ca="1" si="97"/>
        <v>0</v>
      </c>
      <c r="BH205" s="1614">
        <f t="shared" ca="1" si="97"/>
        <v>0</v>
      </c>
      <c r="BI205" s="1614">
        <f t="shared" ca="1" si="97"/>
        <v>0</v>
      </c>
      <c r="BJ205" s="1614">
        <f t="shared" ca="1" si="97"/>
        <v>0</v>
      </c>
      <c r="BK205" s="1614">
        <f t="shared" ca="1" si="97"/>
        <v>0</v>
      </c>
      <c r="BL205" s="1614">
        <f t="shared" ca="1" si="97"/>
        <v>0</v>
      </c>
      <c r="BM205" s="1614">
        <f t="shared" ca="1" si="97"/>
        <v>0</v>
      </c>
      <c r="BN205" s="1614">
        <f t="shared" ca="1" si="97"/>
        <v>0</v>
      </c>
      <c r="BO205" s="1614">
        <f t="shared" ca="1" si="97"/>
        <v>0</v>
      </c>
      <c r="BP205" s="1614">
        <f t="shared" ca="1" si="97"/>
        <v>0</v>
      </c>
      <c r="BQ205" s="1614">
        <f t="shared" ca="1" si="97"/>
        <v>0</v>
      </c>
      <c r="BR205" s="1614">
        <f t="shared" ca="1" si="97"/>
        <v>0</v>
      </c>
      <c r="BS205" s="1614">
        <f t="shared" ca="1" si="97"/>
        <v>0</v>
      </c>
      <c r="BT205" s="1614">
        <f t="shared" ca="1" si="97"/>
        <v>0</v>
      </c>
      <c r="BU205" s="1614">
        <f t="shared" ca="1" si="97"/>
        <v>0</v>
      </c>
      <c r="BV205" s="1614">
        <f t="shared" ca="1" si="97"/>
        <v>0</v>
      </c>
      <c r="BW205" s="1614">
        <f t="shared" ca="1" si="97"/>
        <v>0</v>
      </c>
      <c r="BX205" s="1614">
        <f t="shared" ca="1" si="97"/>
        <v>0</v>
      </c>
      <c r="BY205" s="1614">
        <f t="shared" ca="1" si="97"/>
        <v>0</v>
      </c>
      <c r="BZ205" s="1614">
        <f t="shared" ca="1" si="97"/>
        <v>0</v>
      </c>
      <c r="CA205" s="1614">
        <f t="shared" ca="1" si="97"/>
        <v>0</v>
      </c>
      <c r="CB205" s="1614">
        <f t="shared" ca="1" si="97"/>
        <v>0</v>
      </c>
      <c r="CC205" s="1614">
        <f t="shared" ca="1" si="97"/>
        <v>0</v>
      </c>
      <c r="CD205" s="1614">
        <f t="shared" ca="1" si="97"/>
        <v>0</v>
      </c>
      <c r="CE205" s="1614">
        <f t="shared" ca="1" si="97"/>
        <v>0</v>
      </c>
      <c r="CF205" s="1614">
        <f t="shared" ca="1" si="97"/>
        <v>0</v>
      </c>
      <c r="CG205" s="1614">
        <f t="shared" ca="1" si="97"/>
        <v>0</v>
      </c>
      <c r="CH205" s="1614">
        <f t="shared" ca="1" si="97"/>
        <v>0</v>
      </c>
      <c r="CI205" s="1615">
        <f t="shared" ca="1" si="97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92"/>
        <v/>
      </c>
      <c r="B206" s="1029" t="str">
        <f t="shared" ca="1" si="85"/>
        <v xml:space="preserve"> </v>
      </c>
      <c r="C206" s="1611">
        <f t="shared" ca="1" si="86"/>
        <v>0</v>
      </c>
      <c r="D206" s="1612">
        <f t="shared" ca="1" si="93"/>
        <v>0</v>
      </c>
      <c r="E206" s="1613">
        <f t="shared" ca="1" si="93"/>
        <v>0</v>
      </c>
      <c r="F206" s="1613">
        <f t="shared" ca="1" si="93"/>
        <v>0</v>
      </c>
      <c r="G206" s="1613">
        <f t="shared" ca="1" si="93"/>
        <v>0</v>
      </c>
      <c r="H206" s="1613">
        <f t="shared" ca="1" si="93"/>
        <v>0</v>
      </c>
      <c r="I206" s="1613">
        <f t="shared" ca="1" si="93"/>
        <v>0</v>
      </c>
      <c r="J206" s="1613">
        <f t="shared" ca="1" si="93"/>
        <v>0</v>
      </c>
      <c r="K206" s="1613">
        <f t="shared" ca="1" si="87"/>
        <v>0</v>
      </c>
      <c r="L206" s="1613">
        <f t="shared" ca="1" si="87"/>
        <v>0</v>
      </c>
      <c r="M206" s="1614">
        <f t="shared" ca="1" si="87"/>
        <v>0</v>
      </c>
      <c r="N206" s="1614">
        <f t="shared" ca="1" si="87"/>
        <v>0</v>
      </c>
      <c r="O206" s="1614">
        <f t="shared" ca="1" si="87"/>
        <v>0</v>
      </c>
      <c r="P206" s="1614">
        <f t="shared" ca="1" si="87"/>
        <v>0</v>
      </c>
      <c r="Q206" s="1614">
        <f t="shared" ca="1" si="87"/>
        <v>0</v>
      </c>
      <c r="R206" s="1614">
        <f t="shared" ca="1" si="87"/>
        <v>0</v>
      </c>
      <c r="S206" s="1614">
        <f t="shared" ca="1" si="87"/>
        <v>0</v>
      </c>
      <c r="T206" s="1614">
        <f t="shared" ca="1" si="87"/>
        <v>0</v>
      </c>
      <c r="U206" s="1614">
        <f t="shared" ca="1" si="88"/>
        <v>0</v>
      </c>
      <c r="V206" s="1614">
        <f t="shared" ca="1" si="88"/>
        <v>0</v>
      </c>
      <c r="W206" s="1614">
        <f t="shared" ca="1" si="88"/>
        <v>0</v>
      </c>
      <c r="X206" s="1614">
        <f t="shared" ca="1" si="88"/>
        <v>0</v>
      </c>
      <c r="Y206" s="1625">
        <f t="shared" ca="1" si="88"/>
        <v>0</v>
      </c>
      <c r="Z206" s="1565"/>
      <c r="AA206" s="1613">
        <f t="shared" ca="1" si="89"/>
        <v>0</v>
      </c>
      <c r="AB206" s="1613">
        <f t="shared" ca="1" si="89"/>
        <v>0</v>
      </c>
      <c r="AC206" s="1613">
        <f t="shared" ca="1" si="89"/>
        <v>0</v>
      </c>
      <c r="AD206" s="1613">
        <f t="shared" ca="1" si="89"/>
        <v>0</v>
      </c>
      <c r="AE206" s="1613">
        <f t="shared" ca="1" si="89"/>
        <v>0</v>
      </c>
      <c r="AF206" s="1613">
        <f t="shared" ca="1" si="89"/>
        <v>0</v>
      </c>
      <c r="AG206" s="1613">
        <f t="shared" ca="1" si="89"/>
        <v>0</v>
      </c>
      <c r="AH206" s="1613">
        <f t="shared" ca="1" si="89"/>
        <v>0</v>
      </c>
      <c r="AI206" s="1613">
        <f t="shared" ca="1" si="89"/>
        <v>0</v>
      </c>
      <c r="AJ206" s="1613">
        <f t="shared" ca="1" si="89"/>
        <v>0</v>
      </c>
      <c r="AK206" s="1613">
        <f t="shared" ca="1" si="89"/>
        <v>0</v>
      </c>
      <c r="AL206" s="1613">
        <f t="shared" ca="1" si="89"/>
        <v>0</v>
      </c>
      <c r="AM206" s="1613">
        <f t="shared" ca="1" si="89"/>
        <v>0</v>
      </c>
      <c r="AN206" s="1486"/>
      <c r="AO206" s="1612">
        <f t="shared" ca="1" si="97"/>
        <v>0</v>
      </c>
      <c r="AP206" s="1614">
        <f t="shared" ca="1" si="91"/>
        <v>0</v>
      </c>
      <c r="AQ206" s="1614">
        <f t="shared" ca="1" si="97"/>
        <v>0</v>
      </c>
      <c r="AR206" s="1614">
        <f t="shared" ca="1" si="97"/>
        <v>0</v>
      </c>
      <c r="AS206" s="1614">
        <f t="shared" ca="1" si="97"/>
        <v>0</v>
      </c>
      <c r="AT206" s="1614">
        <f t="shared" ca="1" si="97"/>
        <v>0</v>
      </c>
      <c r="AU206" s="1614">
        <f t="shared" ca="1" si="97"/>
        <v>0</v>
      </c>
      <c r="AV206" s="1614">
        <f t="shared" ca="1" si="97"/>
        <v>0</v>
      </c>
      <c r="AW206" s="1614">
        <f t="shared" ca="1" si="97"/>
        <v>0</v>
      </c>
      <c r="AX206" s="1614">
        <f t="shared" ca="1" si="97"/>
        <v>0</v>
      </c>
      <c r="AY206" s="1614">
        <f t="shared" ca="1" si="97"/>
        <v>0</v>
      </c>
      <c r="AZ206" s="1614">
        <f t="shared" ca="1" si="97"/>
        <v>0</v>
      </c>
      <c r="BA206" s="1614">
        <f t="shared" ca="1" si="97"/>
        <v>0</v>
      </c>
      <c r="BB206" s="1614">
        <f t="shared" ca="1" si="97"/>
        <v>0</v>
      </c>
      <c r="BC206" s="1614">
        <f t="shared" ca="1" si="97"/>
        <v>0</v>
      </c>
      <c r="BD206" s="1614">
        <f t="shared" ca="1" si="97"/>
        <v>0</v>
      </c>
      <c r="BE206" s="1614">
        <f t="shared" ca="1" si="97"/>
        <v>0</v>
      </c>
      <c r="BF206" s="1614">
        <f t="shared" ca="1" si="97"/>
        <v>0</v>
      </c>
      <c r="BG206" s="1614">
        <f t="shared" ca="1" si="97"/>
        <v>0</v>
      </c>
      <c r="BH206" s="1614">
        <f t="shared" ca="1" si="97"/>
        <v>0</v>
      </c>
      <c r="BI206" s="1614">
        <f t="shared" ca="1" si="97"/>
        <v>0</v>
      </c>
      <c r="BJ206" s="1614">
        <f t="shared" ca="1" si="97"/>
        <v>0</v>
      </c>
      <c r="BK206" s="1614">
        <f t="shared" ca="1" si="97"/>
        <v>0</v>
      </c>
      <c r="BL206" s="1614">
        <f t="shared" ca="1" si="97"/>
        <v>0</v>
      </c>
      <c r="BM206" s="1614">
        <f t="shared" ca="1" si="97"/>
        <v>0</v>
      </c>
      <c r="BN206" s="1614">
        <f t="shared" ca="1" si="97"/>
        <v>0</v>
      </c>
      <c r="BO206" s="1614">
        <f t="shared" ca="1" si="97"/>
        <v>0</v>
      </c>
      <c r="BP206" s="1614">
        <f t="shared" ca="1" si="97"/>
        <v>0</v>
      </c>
      <c r="BQ206" s="1614">
        <f t="shared" ca="1" si="97"/>
        <v>0</v>
      </c>
      <c r="BR206" s="1614">
        <f t="shared" ca="1" si="97"/>
        <v>0</v>
      </c>
      <c r="BS206" s="1614">
        <f t="shared" ca="1" si="97"/>
        <v>0</v>
      </c>
      <c r="BT206" s="1614">
        <f t="shared" ca="1" si="97"/>
        <v>0</v>
      </c>
      <c r="BU206" s="1614">
        <f t="shared" ca="1" si="97"/>
        <v>0</v>
      </c>
      <c r="BV206" s="1614">
        <f t="shared" ca="1" si="97"/>
        <v>0</v>
      </c>
      <c r="BW206" s="1614">
        <f t="shared" ca="1" si="97"/>
        <v>0</v>
      </c>
      <c r="BX206" s="1614">
        <f t="shared" ca="1" si="97"/>
        <v>0</v>
      </c>
      <c r="BY206" s="1614">
        <f t="shared" ca="1" si="97"/>
        <v>0</v>
      </c>
      <c r="BZ206" s="1614">
        <f t="shared" ca="1" si="97"/>
        <v>0</v>
      </c>
      <c r="CA206" s="1614">
        <f t="shared" ca="1" si="97"/>
        <v>0</v>
      </c>
      <c r="CB206" s="1614">
        <f t="shared" ca="1" si="97"/>
        <v>0</v>
      </c>
      <c r="CC206" s="1614">
        <f t="shared" ca="1" si="97"/>
        <v>0</v>
      </c>
      <c r="CD206" s="1614">
        <f t="shared" ca="1" si="97"/>
        <v>0</v>
      </c>
      <c r="CE206" s="1614">
        <f t="shared" ca="1" si="97"/>
        <v>0</v>
      </c>
      <c r="CF206" s="1614">
        <f t="shared" ca="1" si="97"/>
        <v>0</v>
      </c>
      <c r="CG206" s="1614">
        <f t="shared" ca="1" si="97"/>
        <v>0</v>
      </c>
      <c r="CH206" s="1614">
        <f t="shared" ca="1" si="97"/>
        <v>0</v>
      </c>
      <c r="CI206" s="1615">
        <f t="shared" ca="1" si="97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92"/>
        <v/>
      </c>
      <c r="B207" s="1029" t="str">
        <f t="shared" ca="1" si="85"/>
        <v xml:space="preserve"> </v>
      </c>
      <c r="C207" s="1611">
        <f t="shared" ca="1" si="86"/>
        <v>0</v>
      </c>
      <c r="D207" s="1612">
        <f t="shared" ca="1" si="93"/>
        <v>0</v>
      </c>
      <c r="E207" s="1613">
        <f t="shared" ca="1" si="93"/>
        <v>0</v>
      </c>
      <c r="F207" s="1613">
        <f t="shared" ca="1" si="93"/>
        <v>0</v>
      </c>
      <c r="G207" s="1613">
        <f t="shared" ca="1" si="93"/>
        <v>0</v>
      </c>
      <c r="H207" s="1613">
        <f t="shared" ca="1" si="93"/>
        <v>0</v>
      </c>
      <c r="I207" s="1613">
        <f t="shared" ca="1" si="93"/>
        <v>0</v>
      </c>
      <c r="J207" s="1613">
        <f t="shared" ca="1" si="93"/>
        <v>0</v>
      </c>
      <c r="K207" s="1613">
        <f t="shared" ca="1" si="93"/>
        <v>0</v>
      </c>
      <c r="L207" s="1613">
        <f t="shared" ca="1" si="93"/>
        <v>0</v>
      </c>
      <c r="M207" s="1614">
        <f t="shared" ca="1" si="93"/>
        <v>0</v>
      </c>
      <c r="N207" s="1614">
        <f t="shared" ca="1" si="93"/>
        <v>0</v>
      </c>
      <c r="O207" s="1614">
        <f t="shared" ca="1" si="93"/>
        <v>0</v>
      </c>
      <c r="P207" s="1614">
        <f t="shared" ca="1" si="93"/>
        <v>0</v>
      </c>
      <c r="Q207" s="1614">
        <f t="shared" ca="1" si="93"/>
        <v>0</v>
      </c>
      <c r="R207" s="1614">
        <f t="shared" ca="1" si="93"/>
        <v>0</v>
      </c>
      <c r="S207" s="1614">
        <f t="shared" ca="1" si="93"/>
        <v>0</v>
      </c>
      <c r="T207" s="1614">
        <f t="shared" ref="T207:Y217" ca="1" si="98">IF(ISNUMBER($B207),$B207*T115/1000,0)</f>
        <v>0</v>
      </c>
      <c r="U207" s="1614">
        <f t="shared" ca="1" si="98"/>
        <v>0</v>
      </c>
      <c r="V207" s="1614">
        <f t="shared" ca="1" si="98"/>
        <v>0</v>
      </c>
      <c r="W207" s="1614">
        <f t="shared" ca="1" si="98"/>
        <v>0</v>
      </c>
      <c r="X207" s="1614">
        <f t="shared" ca="1" si="98"/>
        <v>0</v>
      </c>
      <c r="Y207" s="1625">
        <f t="shared" ca="1" si="98"/>
        <v>0</v>
      </c>
      <c r="Z207" s="1565"/>
      <c r="AA207" s="1613">
        <f t="shared" ref="AA207:AM217" ca="1" si="99">IF(ISNUMBER($B207),$B207*AA115/1000,0)</f>
        <v>0</v>
      </c>
      <c r="AB207" s="1613">
        <f t="shared" ca="1" si="99"/>
        <v>0</v>
      </c>
      <c r="AC207" s="1613">
        <f t="shared" ca="1" si="99"/>
        <v>0</v>
      </c>
      <c r="AD207" s="1613">
        <f t="shared" ca="1" si="99"/>
        <v>0</v>
      </c>
      <c r="AE207" s="1613">
        <f t="shared" ca="1" si="99"/>
        <v>0</v>
      </c>
      <c r="AF207" s="1613">
        <f t="shared" ca="1" si="99"/>
        <v>0</v>
      </c>
      <c r="AG207" s="1613">
        <f t="shared" ca="1" si="99"/>
        <v>0</v>
      </c>
      <c r="AH207" s="1613">
        <f t="shared" ca="1" si="99"/>
        <v>0</v>
      </c>
      <c r="AI207" s="1613">
        <f t="shared" ca="1" si="99"/>
        <v>0</v>
      </c>
      <c r="AJ207" s="1613">
        <f t="shared" ca="1" si="99"/>
        <v>0</v>
      </c>
      <c r="AK207" s="1613">
        <f t="shared" ca="1" si="99"/>
        <v>0</v>
      </c>
      <c r="AL207" s="1613">
        <f t="shared" ca="1" si="99"/>
        <v>0</v>
      </c>
      <c r="AM207" s="1613">
        <f t="shared" ca="1" si="99"/>
        <v>0</v>
      </c>
      <c r="AN207" s="1486"/>
      <c r="AO207" s="1612">
        <f t="shared" ca="1" si="97"/>
        <v>0</v>
      </c>
      <c r="AP207" s="1614">
        <f t="shared" ca="1" si="91"/>
        <v>0</v>
      </c>
      <c r="AQ207" s="1614">
        <f t="shared" ca="1" si="97"/>
        <v>0</v>
      </c>
      <c r="AR207" s="1614">
        <f t="shared" ca="1" si="97"/>
        <v>0</v>
      </c>
      <c r="AS207" s="1614">
        <f t="shared" ca="1" si="97"/>
        <v>0</v>
      </c>
      <c r="AT207" s="1614">
        <f t="shared" ca="1" si="97"/>
        <v>0</v>
      </c>
      <c r="AU207" s="1614">
        <f t="shared" ca="1" si="97"/>
        <v>0</v>
      </c>
      <c r="AV207" s="1614">
        <f t="shared" ca="1" si="97"/>
        <v>0</v>
      </c>
      <c r="AW207" s="1614">
        <f t="shared" ca="1" si="97"/>
        <v>0</v>
      </c>
      <c r="AX207" s="1614">
        <f t="shared" ca="1" si="97"/>
        <v>0</v>
      </c>
      <c r="AY207" s="1614">
        <f t="shared" ca="1" si="97"/>
        <v>0</v>
      </c>
      <c r="AZ207" s="1614">
        <f t="shared" ca="1" si="97"/>
        <v>0</v>
      </c>
      <c r="BA207" s="1614">
        <f t="shared" ca="1" si="97"/>
        <v>0</v>
      </c>
      <c r="BB207" s="1614">
        <f t="shared" ca="1" si="97"/>
        <v>0</v>
      </c>
      <c r="BC207" s="1614">
        <f t="shared" ca="1" si="97"/>
        <v>0</v>
      </c>
      <c r="BD207" s="1614">
        <f t="shared" ca="1" si="97"/>
        <v>0</v>
      </c>
      <c r="BE207" s="1614">
        <f t="shared" ca="1" si="97"/>
        <v>0</v>
      </c>
      <c r="BF207" s="1614">
        <f t="shared" ca="1" si="97"/>
        <v>0</v>
      </c>
      <c r="BG207" s="1614">
        <f t="shared" ca="1" si="97"/>
        <v>0</v>
      </c>
      <c r="BH207" s="1614">
        <f t="shared" ca="1" si="97"/>
        <v>0</v>
      </c>
      <c r="BI207" s="1614">
        <f t="shared" ca="1" si="97"/>
        <v>0</v>
      </c>
      <c r="BJ207" s="1614">
        <f t="shared" ca="1" si="97"/>
        <v>0</v>
      </c>
      <c r="BK207" s="1614">
        <f t="shared" ca="1" si="97"/>
        <v>0</v>
      </c>
      <c r="BL207" s="1614">
        <f t="shared" ca="1" si="97"/>
        <v>0</v>
      </c>
      <c r="BM207" s="1614">
        <f t="shared" ca="1" si="97"/>
        <v>0</v>
      </c>
      <c r="BN207" s="1614">
        <f t="shared" ca="1" si="97"/>
        <v>0</v>
      </c>
      <c r="BO207" s="1614">
        <f t="shared" ca="1" si="97"/>
        <v>0</v>
      </c>
      <c r="BP207" s="1614">
        <f t="shared" ca="1" si="97"/>
        <v>0</v>
      </c>
      <c r="BQ207" s="1614">
        <f t="shared" ca="1" si="97"/>
        <v>0</v>
      </c>
      <c r="BR207" s="1614">
        <f t="shared" ca="1" si="97"/>
        <v>0</v>
      </c>
      <c r="BS207" s="1614">
        <f t="shared" ca="1" si="97"/>
        <v>0</v>
      </c>
      <c r="BT207" s="1614">
        <f t="shared" ca="1" si="97"/>
        <v>0</v>
      </c>
      <c r="BU207" s="1614">
        <f t="shared" ca="1" si="97"/>
        <v>0</v>
      </c>
      <c r="BV207" s="1614">
        <f t="shared" ca="1" si="97"/>
        <v>0</v>
      </c>
      <c r="BW207" s="1614">
        <f t="shared" ca="1" si="97"/>
        <v>0</v>
      </c>
      <c r="BX207" s="1614">
        <f t="shared" ca="1" si="97"/>
        <v>0</v>
      </c>
      <c r="BY207" s="1614">
        <f t="shared" ca="1" si="97"/>
        <v>0</v>
      </c>
      <c r="BZ207" s="1614">
        <f t="shared" ca="1" si="97"/>
        <v>0</v>
      </c>
      <c r="CA207" s="1614">
        <f t="shared" ca="1" si="97"/>
        <v>0</v>
      </c>
      <c r="CB207" s="1614">
        <f t="shared" ca="1" si="97"/>
        <v>0</v>
      </c>
      <c r="CC207" s="1614">
        <f t="shared" ca="1" si="97"/>
        <v>0</v>
      </c>
      <c r="CD207" s="1614">
        <f t="shared" ca="1" si="97"/>
        <v>0</v>
      </c>
      <c r="CE207" s="1614">
        <f t="shared" ca="1" si="97"/>
        <v>0</v>
      </c>
      <c r="CF207" s="1614">
        <f t="shared" ca="1" si="97"/>
        <v>0</v>
      </c>
      <c r="CG207" s="1614">
        <f t="shared" ca="1" si="97"/>
        <v>0</v>
      </c>
      <c r="CH207" s="1614">
        <f t="shared" ca="1" si="97"/>
        <v>0</v>
      </c>
      <c r="CI207" s="1615">
        <f t="shared" ca="1" si="97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92"/>
        <v/>
      </c>
      <c r="B208" s="1029" t="str">
        <f t="shared" ca="1" si="85"/>
        <v xml:space="preserve"> </v>
      </c>
      <c r="C208" s="1611">
        <f t="shared" ca="1" si="86"/>
        <v>0</v>
      </c>
      <c r="D208" s="1612">
        <f t="shared" ref="D208:S217" ca="1" si="100">IF(ISNUMBER($B208),$B208*D116/1000,0)</f>
        <v>0</v>
      </c>
      <c r="E208" s="1613">
        <f t="shared" ca="1" si="100"/>
        <v>0</v>
      </c>
      <c r="F208" s="1613">
        <f t="shared" ca="1" si="100"/>
        <v>0</v>
      </c>
      <c r="G208" s="1613">
        <f t="shared" ca="1" si="100"/>
        <v>0</v>
      </c>
      <c r="H208" s="1613">
        <f t="shared" ca="1" si="100"/>
        <v>0</v>
      </c>
      <c r="I208" s="1613">
        <f t="shared" ca="1" si="100"/>
        <v>0</v>
      </c>
      <c r="J208" s="1613">
        <f t="shared" ca="1" si="100"/>
        <v>0</v>
      </c>
      <c r="K208" s="1613">
        <f t="shared" ca="1" si="100"/>
        <v>0</v>
      </c>
      <c r="L208" s="1613">
        <f t="shared" ca="1" si="100"/>
        <v>0</v>
      </c>
      <c r="M208" s="1614">
        <f t="shared" ca="1" si="100"/>
        <v>0</v>
      </c>
      <c r="N208" s="1614">
        <f t="shared" ca="1" si="100"/>
        <v>0</v>
      </c>
      <c r="O208" s="1614">
        <f t="shared" ca="1" si="100"/>
        <v>0</v>
      </c>
      <c r="P208" s="1614">
        <f t="shared" ca="1" si="100"/>
        <v>0</v>
      </c>
      <c r="Q208" s="1614">
        <f t="shared" ca="1" si="100"/>
        <v>0</v>
      </c>
      <c r="R208" s="1614">
        <f t="shared" ca="1" si="100"/>
        <v>0</v>
      </c>
      <c r="S208" s="1614">
        <f t="shared" ca="1" si="100"/>
        <v>0</v>
      </c>
      <c r="T208" s="1614">
        <f t="shared" ca="1" si="98"/>
        <v>0</v>
      </c>
      <c r="U208" s="1614">
        <f t="shared" ca="1" si="98"/>
        <v>0</v>
      </c>
      <c r="V208" s="1614">
        <f t="shared" ca="1" si="98"/>
        <v>0</v>
      </c>
      <c r="W208" s="1614">
        <f t="shared" ca="1" si="98"/>
        <v>0</v>
      </c>
      <c r="X208" s="1614">
        <f t="shared" ca="1" si="98"/>
        <v>0</v>
      </c>
      <c r="Y208" s="1625">
        <f t="shared" ca="1" si="98"/>
        <v>0</v>
      </c>
      <c r="Z208" s="1565"/>
      <c r="AA208" s="1613">
        <f t="shared" ca="1" si="99"/>
        <v>0</v>
      </c>
      <c r="AB208" s="1613">
        <f t="shared" ca="1" si="99"/>
        <v>0</v>
      </c>
      <c r="AC208" s="1613">
        <f t="shared" ca="1" si="99"/>
        <v>0</v>
      </c>
      <c r="AD208" s="1613">
        <f t="shared" ca="1" si="99"/>
        <v>0</v>
      </c>
      <c r="AE208" s="1613">
        <f t="shared" ca="1" si="99"/>
        <v>0</v>
      </c>
      <c r="AF208" s="1613">
        <f t="shared" ca="1" si="99"/>
        <v>0</v>
      </c>
      <c r="AG208" s="1613">
        <f t="shared" ca="1" si="99"/>
        <v>0</v>
      </c>
      <c r="AH208" s="1613">
        <f t="shared" ca="1" si="99"/>
        <v>0</v>
      </c>
      <c r="AI208" s="1613">
        <f t="shared" ca="1" si="99"/>
        <v>0</v>
      </c>
      <c r="AJ208" s="1613">
        <f t="shared" ca="1" si="99"/>
        <v>0</v>
      </c>
      <c r="AK208" s="1613">
        <f t="shared" ca="1" si="99"/>
        <v>0</v>
      </c>
      <c r="AL208" s="1613">
        <f t="shared" ca="1" si="99"/>
        <v>0</v>
      </c>
      <c r="AM208" s="1613">
        <f t="shared" ca="1" si="99"/>
        <v>0</v>
      </c>
      <c r="AN208" s="1486"/>
      <c r="AO208" s="1612">
        <f t="shared" ca="1" si="97"/>
        <v>0</v>
      </c>
      <c r="AP208" s="1614">
        <f t="shared" ca="1" si="91"/>
        <v>0</v>
      </c>
      <c r="AQ208" s="1614">
        <f t="shared" ca="1" si="97"/>
        <v>0</v>
      </c>
      <c r="AR208" s="1614">
        <f t="shared" ca="1" si="97"/>
        <v>0</v>
      </c>
      <c r="AS208" s="1614">
        <f t="shared" ca="1" si="97"/>
        <v>0</v>
      </c>
      <c r="AT208" s="1614">
        <f t="shared" ca="1" si="97"/>
        <v>0</v>
      </c>
      <c r="AU208" s="1614">
        <f t="shared" ca="1" si="97"/>
        <v>0</v>
      </c>
      <c r="AV208" s="1614">
        <f t="shared" ca="1" si="97"/>
        <v>0</v>
      </c>
      <c r="AW208" s="1614">
        <f t="shared" ca="1" si="97"/>
        <v>0</v>
      </c>
      <c r="AX208" s="1614">
        <f t="shared" ca="1" si="97"/>
        <v>0</v>
      </c>
      <c r="AY208" s="1614">
        <f t="shared" ca="1" si="97"/>
        <v>0</v>
      </c>
      <c r="AZ208" s="1614">
        <f t="shared" ca="1" si="97"/>
        <v>0</v>
      </c>
      <c r="BA208" s="1614">
        <f t="shared" ca="1" si="97"/>
        <v>0</v>
      </c>
      <c r="BB208" s="1614">
        <f t="shared" ca="1" si="97"/>
        <v>0</v>
      </c>
      <c r="BC208" s="1614">
        <f t="shared" ca="1" si="97"/>
        <v>0</v>
      </c>
      <c r="BD208" s="1614">
        <f t="shared" ca="1" si="97"/>
        <v>0</v>
      </c>
      <c r="BE208" s="1614">
        <f t="shared" ca="1" si="97"/>
        <v>0</v>
      </c>
      <c r="BF208" s="1614">
        <f t="shared" ca="1" si="97"/>
        <v>0</v>
      </c>
      <c r="BG208" s="1614">
        <f t="shared" ca="1" si="97"/>
        <v>0</v>
      </c>
      <c r="BH208" s="1614">
        <f t="shared" ca="1" si="97"/>
        <v>0</v>
      </c>
      <c r="BI208" s="1614">
        <f t="shared" ca="1" si="97"/>
        <v>0</v>
      </c>
      <c r="BJ208" s="1614">
        <f t="shared" ca="1" si="97"/>
        <v>0</v>
      </c>
      <c r="BK208" s="1614">
        <f t="shared" ca="1" si="97"/>
        <v>0</v>
      </c>
      <c r="BL208" s="1614">
        <f t="shared" ca="1" si="97"/>
        <v>0</v>
      </c>
      <c r="BM208" s="1614">
        <f t="shared" ca="1" si="97"/>
        <v>0</v>
      </c>
      <c r="BN208" s="1614">
        <f t="shared" ca="1" si="97"/>
        <v>0</v>
      </c>
      <c r="BO208" s="1614">
        <f t="shared" ref="BO208:CI208" ca="1" si="101">IF(ISNUMBER($B208),$B208*BO116/1000,0)</f>
        <v>0</v>
      </c>
      <c r="BP208" s="1614">
        <f t="shared" ca="1" si="101"/>
        <v>0</v>
      </c>
      <c r="BQ208" s="1614">
        <f t="shared" ca="1" si="101"/>
        <v>0</v>
      </c>
      <c r="BR208" s="1614">
        <f t="shared" ca="1" si="101"/>
        <v>0</v>
      </c>
      <c r="BS208" s="1614">
        <f t="shared" ca="1" si="101"/>
        <v>0</v>
      </c>
      <c r="BT208" s="1614">
        <f t="shared" ca="1" si="101"/>
        <v>0</v>
      </c>
      <c r="BU208" s="1614">
        <f t="shared" ca="1" si="101"/>
        <v>0</v>
      </c>
      <c r="BV208" s="1614">
        <f t="shared" ca="1" si="101"/>
        <v>0</v>
      </c>
      <c r="BW208" s="1614">
        <f t="shared" ca="1" si="101"/>
        <v>0</v>
      </c>
      <c r="BX208" s="1614">
        <f t="shared" ca="1" si="101"/>
        <v>0</v>
      </c>
      <c r="BY208" s="1614">
        <f t="shared" ca="1" si="101"/>
        <v>0</v>
      </c>
      <c r="BZ208" s="1614">
        <f t="shared" ca="1" si="101"/>
        <v>0</v>
      </c>
      <c r="CA208" s="1614">
        <f t="shared" ca="1" si="101"/>
        <v>0</v>
      </c>
      <c r="CB208" s="1614">
        <f t="shared" ca="1" si="101"/>
        <v>0</v>
      </c>
      <c r="CC208" s="1614">
        <f t="shared" ca="1" si="101"/>
        <v>0</v>
      </c>
      <c r="CD208" s="1614">
        <f t="shared" ca="1" si="101"/>
        <v>0</v>
      </c>
      <c r="CE208" s="1614">
        <f t="shared" ca="1" si="101"/>
        <v>0</v>
      </c>
      <c r="CF208" s="1614">
        <f t="shared" ca="1" si="101"/>
        <v>0</v>
      </c>
      <c r="CG208" s="1614">
        <f t="shared" ca="1" si="101"/>
        <v>0</v>
      </c>
      <c r="CH208" s="1614">
        <f t="shared" ca="1" si="101"/>
        <v>0</v>
      </c>
      <c r="CI208" s="1615">
        <f t="shared" ca="1" si="101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92"/>
        <v/>
      </c>
      <c r="B209" s="1029" t="str">
        <f t="shared" ca="1" si="85"/>
        <v xml:space="preserve"> </v>
      </c>
      <c r="C209" s="1611">
        <f t="shared" ca="1" si="86"/>
        <v>0</v>
      </c>
      <c r="D209" s="1612">
        <f t="shared" ca="1" si="100"/>
        <v>0</v>
      </c>
      <c r="E209" s="1613">
        <f t="shared" ca="1" si="100"/>
        <v>0</v>
      </c>
      <c r="F209" s="1613">
        <f t="shared" ca="1" si="100"/>
        <v>0</v>
      </c>
      <c r="G209" s="1613">
        <f t="shared" ca="1" si="100"/>
        <v>0</v>
      </c>
      <c r="H209" s="1613">
        <f t="shared" ca="1" si="100"/>
        <v>0</v>
      </c>
      <c r="I209" s="1613">
        <f t="shared" ca="1" si="100"/>
        <v>0</v>
      </c>
      <c r="J209" s="1613">
        <f t="shared" ca="1" si="100"/>
        <v>0</v>
      </c>
      <c r="K209" s="1613">
        <f t="shared" ca="1" si="100"/>
        <v>0</v>
      </c>
      <c r="L209" s="1613">
        <f t="shared" ca="1" si="100"/>
        <v>0</v>
      </c>
      <c r="M209" s="1614">
        <f t="shared" ca="1" si="100"/>
        <v>0</v>
      </c>
      <c r="N209" s="1614">
        <f t="shared" ca="1" si="100"/>
        <v>0</v>
      </c>
      <c r="O209" s="1614">
        <f t="shared" ca="1" si="100"/>
        <v>0</v>
      </c>
      <c r="P209" s="1614">
        <f t="shared" ca="1" si="100"/>
        <v>0</v>
      </c>
      <c r="Q209" s="1614">
        <f t="shared" ca="1" si="100"/>
        <v>0</v>
      </c>
      <c r="R209" s="1614">
        <f t="shared" ca="1" si="100"/>
        <v>0</v>
      </c>
      <c r="S209" s="1614">
        <f t="shared" ca="1" si="100"/>
        <v>0</v>
      </c>
      <c r="T209" s="1614">
        <f t="shared" ca="1" si="98"/>
        <v>0</v>
      </c>
      <c r="U209" s="1614">
        <f t="shared" ca="1" si="98"/>
        <v>0</v>
      </c>
      <c r="V209" s="1614">
        <f t="shared" ca="1" si="98"/>
        <v>0</v>
      </c>
      <c r="W209" s="1614">
        <f t="shared" ca="1" si="98"/>
        <v>0</v>
      </c>
      <c r="X209" s="1614">
        <f t="shared" ca="1" si="98"/>
        <v>0</v>
      </c>
      <c r="Y209" s="1625">
        <f t="shared" ca="1" si="98"/>
        <v>0</v>
      </c>
      <c r="Z209" s="1565"/>
      <c r="AA209" s="1613">
        <f t="shared" ca="1" si="99"/>
        <v>0</v>
      </c>
      <c r="AB209" s="1613">
        <f t="shared" ca="1" si="99"/>
        <v>0</v>
      </c>
      <c r="AC209" s="1613">
        <f t="shared" ca="1" si="99"/>
        <v>0</v>
      </c>
      <c r="AD209" s="1613">
        <f t="shared" ca="1" si="99"/>
        <v>0</v>
      </c>
      <c r="AE209" s="1613">
        <f t="shared" ca="1" si="99"/>
        <v>0</v>
      </c>
      <c r="AF209" s="1613">
        <f t="shared" ca="1" si="99"/>
        <v>0</v>
      </c>
      <c r="AG209" s="1613">
        <f t="shared" ca="1" si="99"/>
        <v>0</v>
      </c>
      <c r="AH209" s="1613">
        <f t="shared" ca="1" si="99"/>
        <v>0</v>
      </c>
      <c r="AI209" s="1613">
        <f t="shared" ca="1" si="99"/>
        <v>0</v>
      </c>
      <c r="AJ209" s="1613">
        <f t="shared" ca="1" si="99"/>
        <v>0</v>
      </c>
      <c r="AK209" s="1613">
        <f t="shared" ca="1" si="99"/>
        <v>0</v>
      </c>
      <c r="AL209" s="1613">
        <f t="shared" ca="1" si="99"/>
        <v>0</v>
      </c>
      <c r="AM209" s="1613">
        <f t="shared" ca="1" si="99"/>
        <v>0</v>
      </c>
      <c r="AN209" s="1486"/>
      <c r="AO209" s="1612">
        <f t="shared" ref="AO209:CI214" ca="1" si="102">IF(ISNUMBER($B209),$B209*AO117/1000,0)</f>
        <v>0</v>
      </c>
      <c r="AP209" s="1614">
        <f t="shared" ca="1" si="91"/>
        <v>0</v>
      </c>
      <c r="AQ209" s="1614">
        <f t="shared" ca="1" si="102"/>
        <v>0</v>
      </c>
      <c r="AR209" s="1614">
        <f t="shared" ca="1" si="102"/>
        <v>0</v>
      </c>
      <c r="AS209" s="1614">
        <f t="shared" ca="1" si="102"/>
        <v>0</v>
      </c>
      <c r="AT209" s="1614">
        <f t="shared" ca="1" si="102"/>
        <v>0</v>
      </c>
      <c r="AU209" s="1614">
        <f t="shared" ca="1" si="102"/>
        <v>0</v>
      </c>
      <c r="AV209" s="1614">
        <f t="shared" ca="1" si="102"/>
        <v>0</v>
      </c>
      <c r="AW209" s="1614">
        <f t="shared" ca="1" si="102"/>
        <v>0</v>
      </c>
      <c r="AX209" s="1614">
        <f t="shared" ca="1" si="102"/>
        <v>0</v>
      </c>
      <c r="AY209" s="1614">
        <f t="shared" ca="1" si="102"/>
        <v>0</v>
      </c>
      <c r="AZ209" s="1614">
        <f t="shared" ca="1" si="102"/>
        <v>0</v>
      </c>
      <c r="BA209" s="1614">
        <f t="shared" ca="1" si="102"/>
        <v>0</v>
      </c>
      <c r="BB209" s="1614">
        <f t="shared" ca="1" si="102"/>
        <v>0</v>
      </c>
      <c r="BC209" s="1614">
        <f t="shared" ca="1" si="102"/>
        <v>0</v>
      </c>
      <c r="BD209" s="1614">
        <f t="shared" ca="1" si="102"/>
        <v>0</v>
      </c>
      <c r="BE209" s="1614">
        <f t="shared" ca="1" si="102"/>
        <v>0</v>
      </c>
      <c r="BF209" s="1614">
        <f t="shared" ca="1" si="102"/>
        <v>0</v>
      </c>
      <c r="BG209" s="1614">
        <f t="shared" ca="1" si="102"/>
        <v>0</v>
      </c>
      <c r="BH209" s="1614">
        <f t="shared" ca="1" si="102"/>
        <v>0</v>
      </c>
      <c r="BI209" s="1614">
        <f t="shared" ca="1" si="102"/>
        <v>0</v>
      </c>
      <c r="BJ209" s="1614">
        <f t="shared" ca="1" si="102"/>
        <v>0</v>
      </c>
      <c r="BK209" s="1614">
        <f t="shared" ca="1" si="102"/>
        <v>0</v>
      </c>
      <c r="BL209" s="1614">
        <f t="shared" ca="1" si="102"/>
        <v>0</v>
      </c>
      <c r="BM209" s="1614">
        <f t="shared" ca="1" si="102"/>
        <v>0</v>
      </c>
      <c r="BN209" s="1614">
        <f t="shared" ca="1" si="102"/>
        <v>0</v>
      </c>
      <c r="BO209" s="1614">
        <f t="shared" ca="1" si="102"/>
        <v>0</v>
      </c>
      <c r="BP209" s="1614">
        <f t="shared" ca="1" si="102"/>
        <v>0</v>
      </c>
      <c r="BQ209" s="1614">
        <f t="shared" ca="1" si="102"/>
        <v>0</v>
      </c>
      <c r="BR209" s="1614">
        <f t="shared" ca="1" si="102"/>
        <v>0</v>
      </c>
      <c r="BS209" s="1614">
        <f t="shared" ca="1" si="102"/>
        <v>0</v>
      </c>
      <c r="BT209" s="1614">
        <f t="shared" ca="1" si="102"/>
        <v>0</v>
      </c>
      <c r="BU209" s="1614">
        <f t="shared" ca="1" si="102"/>
        <v>0</v>
      </c>
      <c r="BV209" s="1614">
        <f t="shared" ca="1" si="102"/>
        <v>0</v>
      </c>
      <c r="BW209" s="1614">
        <f t="shared" ca="1" si="102"/>
        <v>0</v>
      </c>
      <c r="BX209" s="1614">
        <f t="shared" ca="1" si="102"/>
        <v>0</v>
      </c>
      <c r="BY209" s="1614">
        <f t="shared" ca="1" si="102"/>
        <v>0</v>
      </c>
      <c r="BZ209" s="1614">
        <f t="shared" ca="1" si="102"/>
        <v>0</v>
      </c>
      <c r="CA209" s="1614">
        <f t="shared" ca="1" si="102"/>
        <v>0</v>
      </c>
      <c r="CB209" s="1614">
        <f t="shared" ca="1" si="102"/>
        <v>0</v>
      </c>
      <c r="CC209" s="1614">
        <f t="shared" ca="1" si="102"/>
        <v>0</v>
      </c>
      <c r="CD209" s="1614">
        <f t="shared" ca="1" si="102"/>
        <v>0</v>
      </c>
      <c r="CE209" s="1614">
        <f t="shared" ca="1" si="102"/>
        <v>0</v>
      </c>
      <c r="CF209" s="1614">
        <f t="shared" ca="1" si="102"/>
        <v>0</v>
      </c>
      <c r="CG209" s="1614">
        <f t="shared" ca="1" si="102"/>
        <v>0</v>
      </c>
      <c r="CH209" s="1614">
        <f t="shared" ca="1" si="102"/>
        <v>0</v>
      </c>
      <c r="CI209" s="1615">
        <f t="shared" ca="1" si="102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92"/>
        <v/>
      </c>
      <c r="B210" s="1029" t="str">
        <f t="shared" ca="1" si="85"/>
        <v xml:space="preserve"> </v>
      </c>
      <c r="C210" s="1611">
        <f t="shared" ca="1" si="86"/>
        <v>0</v>
      </c>
      <c r="D210" s="1612">
        <f t="shared" ca="1" si="100"/>
        <v>0</v>
      </c>
      <c r="E210" s="1613">
        <f t="shared" ca="1" si="100"/>
        <v>0</v>
      </c>
      <c r="F210" s="1613">
        <f t="shared" ca="1" si="100"/>
        <v>0</v>
      </c>
      <c r="G210" s="1613">
        <f t="shared" ca="1" si="100"/>
        <v>0</v>
      </c>
      <c r="H210" s="1613">
        <f t="shared" ca="1" si="100"/>
        <v>0</v>
      </c>
      <c r="I210" s="1613">
        <f t="shared" ca="1" si="100"/>
        <v>0</v>
      </c>
      <c r="J210" s="1613">
        <f t="shared" ca="1" si="100"/>
        <v>0</v>
      </c>
      <c r="K210" s="1613">
        <f t="shared" ca="1" si="100"/>
        <v>0</v>
      </c>
      <c r="L210" s="1613">
        <f t="shared" ca="1" si="100"/>
        <v>0</v>
      </c>
      <c r="M210" s="1614">
        <f t="shared" ca="1" si="100"/>
        <v>0</v>
      </c>
      <c r="N210" s="1614">
        <f t="shared" ca="1" si="100"/>
        <v>0</v>
      </c>
      <c r="O210" s="1614">
        <f t="shared" ca="1" si="100"/>
        <v>0</v>
      </c>
      <c r="P210" s="1614">
        <f t="shared" ca="1" si="100"/>
        <v>0</v>
      </c>
      <c r="Q210" s="1614">
        <f t="shared" ca="1" si="100"/>
        <v>0</v>
      </c>
      <c r="R210" s="1614">
        <f t="shared" ca="1" si="100"/>
        <v>0</v>
      </c>
      <c r="S210" s="1614">
        <f t="shared" ca="1" si="100"/>
        <v>0</v>
      </c>
      <c r="T210" s="1614">
        <f t="shared" ca="1" si="98"/>
        <v>0</v>
      </c>
      <c r="U210" s="1614">
        <f t="shared" ca="1" si="98"/>
        <v>0</v>
      </c>
      <c r="V210" s="1614">
        <f t="shared" ca="1" si="98"/>
        <v>0</v>
      </c>
      <c r="W210" s="1614">
        <f t="shared" ca="1" si="98"/>
        <v>0</v>
      </c>
      <c r="X210" s="1614">
        <f t="shared" ca="1" si="98"/>
        <v>0</v>
      </c>
      <c r="Y210" s="1625">
        <f t="shared" ca="1" si="98"/>
        <v>0</v>
      </c>
      <c r="Z210" s="1565"/>
      <c r="AA210" s="1613">
        <f t="shared" ca="1" si="99"/>
        <v>0</v>
      </c>
      <c r="AB210" s="1613">
        <f t="shared" ca="1" si="99"/>
        <v>0</v>
      </c>
      <c r="AC210" s="1613">
        <f t="shared" ca="1" si="99"/>
        <v>0</v>
      </c>
      <c r="AD210" s="1613">
        <f t="shared" ca="1" si="99"/>
        <v>0</v>
      </c>
      <c r="AE210" s="1613">
        <f t="shared" ca="1" si="99"/>
        <v>0</v>
      </c>
      <c r="AF210" s="1613">
        <f t="shared" ca="1" si="99"/>
        <v>0</v>
      </c>
      <c r="AG210" s="1613">
        <f t="shared" ca="1" si="99"/>
        <v>0</v>
      </c>
      <c r="AH210" s="1613">
        <f t="shared" ca="1" si="99"/>
        <v>0</v>
      </c>
      <c r="AI210" s="1613">
        <f t="shared" ca="1" si="99"/>
        <v>0</v>
      </c>
      <c r="AJ210" s="1613">
        <f t="shared" ca="1" si="99"/>
        <v>0</v>
      </c>
      <c r="AK210" s="1613">
        <f t="shared" ca="1" si="99"/>
        <v>0</v>
      </c>
      <c r="AL210" s="1613">
        <f t="shared" ca="1" si="99"/>
        <v>0</v>
      </c>
      <c r="AM210" s="1613">
        <f t="shared" ca="1" si="99"/>
        <v>0</v>
      </c>
      <c r="AN210" s="1486"/>
      <c r="AO210" s="1612">
        <f t="shared" ca="1" si="102"/>
        <v>0</v>
      </c>
      <c r="AP210" s="1614">
        <f t="shared" ca="1" si="91"/>
        <v>0</v>
      </c>
      <c r="AQ210" s="1614">
        <f t="shared" ca="1" si="102"/>
        <v>0</v>
      </c>
      <c r="AR210" s="1614">
        <f t="shared" ca="1" si="102"/>
        <v>0</v>
      </c>
      <c r="AS210" s="1614">
        <f t="shared" ca="1" si="102"/>
        <v>0</v>
      </c>
      <c r="AT210" s="1614">
        <f t="shared" ca="1" si="102"/>
        <v>0</v>
      </c>
      <c r="AU210" s="1614">
        <f t="shared" ca="1" si="102"/>
        <v>0</v>
      </c>
      <c r="AV210" s="1614">
        <f t="shared" ca="1" si="102"/>
        <v>0</v>
      </c>
      <c r="AW210" s="1614">
        <f t="shared" ca="1" si="102"/>
        <v>0</v>
      </c>
      <c r="AX210" s="1614">
        <f t="shared" ca="1" si="102"/>
        <v>0</v>
      </c>
      <c r="AY210" s="1614">
        <f t="shared" ca="1" si="102"/>
        <v>0</v>
      </c>
      <c r="AZ210" s="1614">
        <f t="shared" ca="1" si="102"/>
        <v>0</v>
      </c>
      <c r="BA210" s="1614">
        <f t="shared" ca="1" si="102"/>
        <v>0</v>
      </c>
      <c r="BB210" s="1614">
        <f t="shared" ca="1" si="102"/>
        <v>0</v>
      </c>
      <c r="BC210" s="1614">
        <f t="shared" ca="1" si="102"/>
        <v>0</v>
      </c>
      <c r="BD210" s="1614">
        <f t="shared" ca="1" si="102"/>
        <v>0</v>
      </c>
      <c r="BE210" s="1614">
        <f t="shared" ca="1" si="102"/>
        <v>0</v>
      </c>
      <c r="BF210" s="1614">
        <f t="shared" ca="1" si="102"/>
        <v>0</v>
      </c>
      <c r="BG210" s="1614">
        <f t="shared" ca="1" si="102"/>
        <v>0</v>
      </c>
      <c r="BH210" s="1614">
        <f t="shared" ca="1" si="102"/>
        <v>0</v>
      </c>
      <c r="BI210" s="1614">
        <f t="shared" ca="1" si="102"/>
        <v>0</v>
      </c>
      <c r="BJ210" s="1614">
        <f t="shared" ca="1" si="102"/>
        <v>0</v>
      </c>
      <c r="BK210" s="1614">
        <f t="shared" ca="1" si="102"/>
        <v>0</v>
      </c>
      <c r="BL210" s="1614">
        <f t="shared" ca="1" si="102"/>
        <v>0</v>
      </c>
      <c r="BM210" s="1614">
        <f t="shared" ca="1" si="102"/>
        <v>0</v>
      </c>
      <c r="BN210" s="1614">
        <f t="shared" ca="1" si="102"/>
        <v>0</v>
      </c>
      <c r="BO210" s="1614">
        <f t="shared" ca="1" si="102"/>
        <v>0</v>
      </c>
      <c r="BP210" s="1614">
        <f t="shared" ca="1" si="102"/>
        <v>0</v>
      </c>
      <c r="BQ210" s="1614">
        <f t="shared" ca="1" si="102"/>
        <v>0</v>
      </c>
      <c r="BR210" s="1614">
        <f t="shared" ca="1" si="102"/>
        <v>0</v>
      </c>
      <c r="BS210" s="1614">
        <f t="shared" ca="1" si="102"/>
        <v>0</v>
      </c>
      <c r="BT210" s="1614">
        <f t="shared" ca="1" si="102"/>
        <v>0</v>
      </c>
      <c r="BU210" s="1614">
        <f t="shared" ca="1" si="102"/>
        <v>0</v>
      </c>
      <c r="BV210" s="1614">
        <f t="shared" ca="1" si="102"/>
        <v>0</v>
      </c>
      <c r="BW210" s="1614">
        <f t="shared" ca="1" si="102"/>
        <v>0</v>
      </c>
      <c r="BX210" s="1614">
        <f t="shared" ca="1" si="102"/>
        <v>0</v>
      </c>
      <c r="BY210" s="1614">
        <f t="shared" ca="1" si="102"/>
        <v>0</v>
      </c>
      <c r="BZ210" s="1614">
        <f t="shared" ca="1" si="102"/>
        <v>0</v>
      </c>
      <c r="CA210" s="1614">
        <f t="shared" ca="1" si="102"/>
        <v>0</v>
      </c>
      <c r="CB210" s="1614">
        <f t="shared" ca="1" si="102"/>
        <v>0</v>
      </c>
      <c r="CC210" s="1614">
        <f t="shared" ca="1" si="102"/>
        <v>0</v>
      </c>
      <c r="CD210" s="1614">
        <f t="shared" ca="1" si="102"/>
        <v>0</v>
      </c>
      <c r="CE210" s="1614">
        <f t="shared" ca="1" si="102"/>
        <v>0</v>
      </c>
      <c r="CF210" s="1614">
        <f t="shared" ca="1" si="102"/>
        <v>0</v>
      </c>
      <c r="CG210" s="1614">
        <f t="shared" ca="1" si="102"/>
        <v>0</v>
      </c>
      <c r="CH210" s="1614">
        <f t="shared" ca="1" si="102"/>
        <v>0</v>
      </c>
      <c r="CI210" s="1615">
        <f t="shared" ca="1" si="102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92"/>
        <v/>
      </c>
      <c r="B211" s="1029" t="str">
        <f t="shared" ca="1" si="85"/>
        <v xml:space="preserve"> </v>
      </c>
      <c r="C211" s="1611">
        <f t="shared" ca="1" si="86"/>
        <v>0</v>
      </c>
      <c r="D211" s="1612">
        <f t="shared" ca="1" si="100"/>
        <v>0</v>
      </c>
      <c r="E211" s="1613">
        <f t="shared" ca="1" si="100"/>
        <v>0</v>
      </c>
      <c r="F211" s="1613">
        <f t="shared" ca="1" si="100"/>
        <v>0</v>
      </c>
      <c r="G211" s="1613">
        <f t="shared" ca="1" si="100"/>
        <v>0</v>
      </c>
      <c r="H211" s="1613">
        <f t="shared" ca="1" si="100"/>
        <v>0</v>
      </c>
      <c r="I211" s="1613">
        <f t="shared" ca="1" si="100"/>
        <v>0</v>
      </c>
      <c r="J211" s="1613">
        <f t="shared" ca="1" si="100"/>
        <v>0</v>
      </c>
      <c r="K211" s="1613">
        <f t="shared" ca="1" si="100"/>
        <v>0</v>
      </c>
      <c r="L211" s="1613">
        <f t="shared" ca="1" si="100"/>
        <v>0</v>
      </c>
      <c r="M211" s="1614">
        <f t="shared" ca="1" si="100"/>
        <v>0</v>
      </c>
      <c r="N211" s="1614">
        <f t="shared" ca="1" si="100"/>
        <v>0</v>
      </c>
      <c r="O211" s="1614">
        <f t="shared" ca="1" si="100"/>
        <v>0</v>
      </c>
      <c r="P211" s="1614">
        <f t="shared" ca="1" si="100"/>
        <v>0</v>
      </c>
      <c r="Q211" s="1614">
        <f t="shared" ca="1" si="100"/>
        <v>0</v>
      </c>
      <c r="R211" s="1614">
        <f t="shared" ca="1" si="100"/>
        <v>0</v>
      </c>
      <c r="S211" s="1614">
        <f t="shared" ca="1" si="100"/>
        <v>0</v>
      </c>
      <c r="T211" s="1614">
        <f t="shared" ca="1" si="98"/>
        <v>0</v>
      </c>
      <c r="U211" s="1614">
        <f t="shared" ca="1" si="98"/>
        <v>0</v>
      </c>
      <c r="V211" s="1614">
        <f t="shared" ca="1" si="98"/>
        <v>0</v>
      </c>
      <c r="W211" s="1614">
        <f t="shared" ca="1" si="98"/>
        <v>0</v>
      </c>
      <c r="X211" s="1614">
        <f t="shared" ca="1" si="98"/>
        <v>0</v>
      </c>
      <c r="Y211" s="1625">
        <f t="shared" ca="1" si="98"/>
        <v>0</v>
      </c>
      <c r="Z211" s="1565"/>
      <c r="AA211" s="1613">
        <f t="shared" ca="1" si="99"/>
        <v>0</v>
      </c>
      <c r="AB211" s="1613">
        <f t="shared" ca="1" si="99"/>
        <v>0</v>
      </c>
      <c r="AC211" s="1613">
        <f t="shared" ca="1" si="99"/>
        <v>0</v>
      </c>
      <c r="AD211" s="1613">
        <f t="shared" ca="1" si="99"/>
        <v>0</v>
      </c>
      <c r="AE211" s="1613">
        <f t="shared" ca="1" si="99"/>
        <v>0</v>
      </c>
      <c r="AF211" s="1613">
        <f t="shared" ca="1" si="99"/>
        <v>0</v>
      </c>
      <c r="AG211" s="1613">
        <f t="shared" ca="1" si="99"/>
        <v>0</v>
      </c>
      <c r="AH211" s="1613">
        <f t="shared" ca="1" si="99"/>
        <v>0</v>
      </c>
      <c r="AI211" s="1613">
        <f t="shared" ca="1" si="99"/>
        <v>0</v>
      </c>
      <c r="AJ211" s="1613">
        <f t="shared" ca="1" si="99"/>
        <v>0</v>
      </c>
      <c r="AK211" s="1613">
        <f t="shared" ca="1" si="99"/>
        <v>0</v>
      </c>
      <c r="AL211" s="1613">
        <f t="shared" ca="1" si="99"/>
        <v>0</v>
      </c>
      <c r="AM211" s="1613">
        <f t="shared" ca="1" si="99"/>
        <v>0</v>
      </c>
      <c r="AN211" s="1486"/>
      <c r="AO211" s="1612">
        <f t="shared" ca="1" si="102"/>
        <v>0</v>
      </c>
      <c r="AP211" s="1614">
        <f t="shared" ca="1" si="91"/>
        <v>0</v>
      </c>
      <c r="AQ211" s="1614">
        <f t="shared" ca="1" si="102"/>
        <v>0</v>
      </c>
      <c r="AR211" s="1614">
        <f t="shared" ca="1" si="102"/>
        <v>0</v>
      </c>
      <c r="AS211" s="1614">
        <f t="shared" ca="1" si="102"/>
        <v>0</v>
      </c>
      <c r="AT211" s="1614">
        <f t="shared" ca="1" si="102"/>
        <v>0</v>
      </c>
      <c r="AU211" s="1614">
        <f t="shared" ca="1" si="102"/>
        <v>0</v>
      </c>
      <c r="AV211" s="1614">
        <f t="shared" ca="1" si="102"/>
        <v>0</v>
      </c>
      <c r="AW211" s="1614">
        <f t="shared" ca="1" si="102"/>
        <v>0</v>
      </c>
      <c r="AX211" s="1614">
        <f t="shared" ca="1" si="102"/>
        <v>0</v>
      </c>
      <c r="AY211" s="1614">
        <f t="shared" ca="1" si="102"/>
        <v>0</v>
      </c>
      <c r="AZ211" s="1614">
        <f t="shared" ca="1" si="102"/>
        <v>0</v>
      </c>
      <c r="BA211" s="1614">
        <f t="shared" ca="1" si="102"/>
        <v>0</v>
      </c>
      <c r="BB211" s="1614">
        <f t="shared" ca="1" si="102"/>
        <v>0</v>
      </c>
      <c r="BC211" s="1614">
        <f t="shared" ca="1" si="102"/>
        <v>0</v>
      </c>
      <c r="BD211" s="1614">
        <f t="shared" ca="1" si="102"/>
        <v>0</v>
      </c>
      <c r="BE211" s="1614">
        <f t="shared" ca="1" si="102"/>
        <v>0</v>
      </c>
      <c r="BF211" s="1614">
        <f t="shared" ca="1" si="102"/>
        <v>0</v>
      </c>
      <c r="BG211" s="1614">
        <f t="shared" ca="1" si="102"/>
        <v>0</v>
      </c>
      <c r="BH211" s="1614">
        <f t="shared" ca="1" si="102"/>
        <v>0</v>
      </c>
      <c r="BI211" s="1614">
        <f t="shared" ca="1" si="102"/>
        <v>0</v>
      </c>
      <c r="BJ211" s="1614">
        <f t="shared" ca="1" si="102"/>
        <v>0</v>
      </c>
      <c r="BK211" s="1614">
        <f t="shared" ca="1" si="102"/>
        <v>0</v>
      </c>
      <c r="BL211" s="1614">
        <f t="shared" ca="1" si="102"/>
        <v>0</v>
      </c>
      <c r="BM211" s="1614">
        <f t="shared" ca="1" si="102"/>
        <v>0</v>
      </c>
      <c r="BN211" s="1614">
        <f t="shared" ca="1" si="102"/>
        <v>0</v>
      </c>
      <c r="BO211" s="1614">
        <f t="shared" ca="1" si="102"/>
        <v>0</v>
      </c>
      <c r="BP211" s="1614">
        <f t="shared" ca="1" si="102"/>
        <v>0</v>
      </c>
      <c r="BQ211" s="1614">
        <f t="shared" ca="1" si="102"/>
        <v>0</v>
      </c>
      <c r="BR211" s="1614">
        <f t="shared" ca="1" si="102"/>
        <v>0</v>
      </c>
      <c r="BS211" s="1614">
        <f t="shared" ca="1" si="102"/>
        <v>0</v>
      </c>
      <c r="BT211" s="1614">
        <f t="shared" ca="1" si="102"/>
        <v>0</v>
      </c>
      <c r="BU211" s="1614">
        <f t="shared" ca="1" si="102"/>
        <v>0</v>
      </c>
      <c r="BV211" s="1614">
        <f t="shared" ca="1" si="102"/>
        <v>0</v>
      </c>
      <c r="BW211" s="1614">
        <f t="shared" ca="1" si="102"/>
        <v>0</v>
      </c>
      <c r="BX211" s="1614">
        <f t="shared" ca="1" si="102"/>
        <v>0</v>
      </c>
      <c r="BY211" s="1614">
        <f t="shared" ca="1" si="102"/>
        <v>0</v>
      </c>
      <c r="BZ211" s="1614">
        <f t="shared" ca="1" si="102"/>
        <v>0</v>
      </c>
      <c r="CA211" s="1614">
        <f t="shared" ca="1" si="102"/>
        <v>0</v>
      </c>
      <c r="CB211" s="1614">
        <f t="shared" ca="1" si="102"/>
        <v>0</v>
      </c>
      <c r="CC211" s="1614">
        <f t="shared" ca="1" si="102"/>
        <v>0</v>
      </c>
      <c r="CD211" s="1614">
        <f t="shared" ca="1" si="102"/>
        <v>0</v>
      </c>
      <c r="CE211" s="1614">
        <f t="shared" ca="1" si="102"/>
        <v>0</v>
      </c>
      <c r="CF211" s="1614">
        <f t="shared" ca="1" si="102"/>
        <v>0</v>
      </c>
      <c r="CG211" s="1614">
        <f t="shared" ca="1" si="102"/>
        <v>0</v>
      </c>
      <c r="CH211" s="1614">
        <f t="shared" ca="1" si="102"/>
        <v>0</v>
      </c>
      <c r="CI211" s="1615">
        <f t="shared" ca="1" si="102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92"/>
        <v/>
      </c>
      <c r="B212" s="1029" t="str">
        <f t="shared" ca="1" si="85"/>
        <v xml:space="preserve"> </v>
      </c>
      <c r="C212" s="1611">
        <f t="shared" ca="1" si="86"/>
        <v>0</v>
      </c>
      <c r="D212" s="1612">
        <f t="shared" ca="1" si="100"/>
        <v>0</v>
      </c>
      <c r="E212" s="1613">
        <f t="shared" ca="1" si="100"/>
        <v>0</v>
      </c>
      <c r="F212" s="1613">
        <f t="shared" ca="1" si="100"/>
        <v>0</v>
      </c>
      <c r="G212" s="1613">
        <f t="shared" ca="1" si="100"/>
        <v>0</v>
      </c>
      <c r="H212" s="1613">
        <f t="shared" ca="1" si="100"/>
        <v>0</v>
      </c>
      <c r="I212" s="1613">
        <f t="shared" ca="1" si="100"/>
        <v>0</v>
      </c>
      <c r="J212" s="1613">
        <f t="shared" ca="1" si="100"/>
        <v>0</v>
      </c>
      <c r="K212" s="1613">
        <f t="shared" ca="1" si="100"/>
        <v>0</v>
      </c>
      <c r="L212" s="1613">
        <f t="shared" ca="1" si="100"/>
        <v>0</v>
      </c>
      <c r="M212" s="1614">
        <f t="shared" ca="1" si="100"/>
        <v>0</v>
      </c>
      <c r="N212" s="1614">
        <f t="shared" ca="1" si="100"/>
        <v>0</v>
      </c>
      <c r="O212" s="1614">
        <f t="shared" ca="1" si="100"/>
        <v>0</v>
      </c>
      <c r="P212" s="1614">
        <f t="shared" ca="1" si="100"/>
        <v>0</v>
      </c>
      <c r="Q212" s="1614">
        <f t="shared" ca="1" si="100"/>
        <v>0</v>
      </c>
      <c r="R212" s="1614">
        <f t="shared" ca="1" si="100"/>
        <v>0</v>
      </c>
      <c r="S212" s="1614">
        <f t="shared" ca="1" si="100"/>
        <v>0</v>
      </c>
      <c r="T212" s="1614">
        <f t="shared" ca="1" si="98"/>
        <v>0</v>
      </c>
      <c r="U212" s="1614">
        <f t="shared" ca="1" si="98"/>
        <v>0</v>
      </c>
      <c r="V212" s="1614">
        <f t="shared" ca="1" si="98"/>
        <v>0</v>
      </c>
      <c r="W212" s="1614">
        <f t="shared" ca="1" si="98"/>
        <v>0</v>
      </c>
      <c r="X212" s="1614">
        <f t="shared" ca="1" si="98"/>
        <v>0</v>
      </c>
      <c r="Y212" s="1625">
        <f t="shared" ca="1" si="98"/>
        <v>0</v>
      </c>
      <c r="Z212" s="1565"/>
      <c r="AA212" s="1613">
        <f t="shared" ca="1" si="99"/>
        <v>0</v>
      </c>
      <c r="AB212" s="1613">
        <f t="shared" ca="1" si="99"/>
        <v>0</v>
      </c>
      <c r="AC212" s="1613">
        <f t="shared" ca="1" si="99"/>
        <v>0</v>
      </c>
      <c r="AD212" s="1613">
        <f t="shared" ca="1" si="99"/>
        <v>0</v>
      </c>
      <c r="AE212" s="1613">
        <f t="shared" ca="1" si="99"/>
        <v>0</v>
      </c>
      <c r="AF212" s="1613">
        <f t="shared" ca="1" si="99"/>
        <v>0</v>
      </c>
      <c r="AG212" s="1613">
        <f t="shared" ca="1" si="99"/>
        <v>0</v>
      </c>
      <c r="AH212" s="1613">
        <f t="shared" ca="1" si="99"/>
        <v>0</v>
      </c>
      <c r="AI212" s="1613">
        <f t="shared" ca="1" si="99"/>
        <v>0</v>
      </c>
      <c r="AJ212" s="1613">
        <f t="shared" ca="1" si="99"/>
        <v>0</v>
      </c>
      <c r="AK212" s="1613">
        <f t="shared" ca="1" si="99"/>
        <v>0</v>
      </c>
      <c r="AL212" s="1613">
        <f t="shared" ca="1" si="99"/>
        <v>0</v>
      </c>
      <c r="AM212" s="1613">
        <f t="shared" ca="1" si="99"/>
        <v>0</v>
      </c>
      <c r="AN212" s="1486"/>
      <c r="AO212" s="1612">
        <f t="shared" ca="1" si="102"/>
        <v>0</v>
      </c>
      <c r="AP212" s="1614">
        <f t="shared" ca="1" si="91"/>
        <v>0</v>
      </c>
      <c r="AQ212" s="1614">
        <f t="shared" ca="1" si="102"/>
        <v>0</v>
      </c>
      <c r="AR212" s="1614">
        <f t="shared" ca="1" si="102"/>
        <v>0</v>
      </c>
      <c r="AS212" s="1614">
        <f t="shared" ca="1" si="102"/>
        <v>0</v>
      </c>
      <c r="AT212" s="1614">
        <f t="shared" ca="1" si="102"/>
        <v>0</v>
      </c>
      <c r="AU212" s="1614">
        <f t="shared" ca="1" si="102"/>
        <v>0</v>
      </c>
      <c r="AV212" s="1614">
        <f t="shared" ca="1" si="102"/>
        <v>0</v>
      </c>
      <c r="AW212" s="1614">
        <f t="shared" ca="1" si="102"/>
        <v>0</v>
      </c>
      <c r="AX212" s="1614">
        <f t="shared" ca="1" si="102"/>
        <v>0</v>
      </c>
      <c r="AY212" s="1614">
        <f t="shared" ca="1" si="102"/>
        <v>0</v>
      </c>
      <c r="AZ212" s="1614">
        <f t="shared" ca="1" si="102"/>
        <v>0</v>
      </c>
      <c r="BA212" s="1614">
        <f t="shared" ca="1" si="102"/>
        <v>0</v>
      </c>
      <c r="BB212" s="1614">
        <f t="shared" ca="1" si="102"/>
        <v>0</v>
      </c>
      <c r="BC212" s="1614">
        <f t="shared" ca="1" si="102"/>
        <v>0</v>
      </c>
      <c r="BD212" s="1614">
        <f t="shared" ca="1" si="102"/>
        <v>0</v>
      </c>
      <c r="BE212" s="1614">
        <f t="shared" ca="1" si="102"/>
        <v>0</v>
      </c>
      <c r="BF212" s="1614">
        <f t="shared" ca="1" si="102"/>
        <v>0</v>
      </c>
      <c r="BG212" s="1614">
        <f t="shared" ca="1" si="102"/>
        <v>0</v>
      </c>
      <c r="BH212" s="1614">
        <f t="shared" ca="1" si="102"/>
        <v>0</v>
      </c>
      <c r="BI212" s="1614">
        <f t="shared" ca="1" si="102"/>
        <v>0</v>
      </c>
      <c r="BJ212" s="1614">
        <f t="shared" ca="1" si="102"/>
        <v>0</v>
      </c>
      <c r="BK212" s="1614">
        <f t="shared" ca="1" si="102"/>
        <v>0</v>
      </c>
      <c r="BL212" s="1614">
        <f t="shared" ca="1" si="102"/>
        <v>0</v>
      </c>
      <c r="BM212" s="1614">
        <f t="shared" ca="1" si="102"/>
        <v>0</v>
      </c>
      <c r="BN212" s="1614">
        <f t="shared" ca="1" si="102"/>
        <v>0</v>
      </c>
      <c r="BO212" s="1614">
        <f t="shared" ca="1" si="102"/>
        <v>0</v>
      </c>
      <c r="BP212" s="1614">
        <f t="shared" ca="1" si="102"/>
        <v>0</v>
      </c>
      <c r="BQ212" s="1614">
        <f t="shared" ca="1" si="102"/>
        <v>0</v>
      </c>
      <c r="BR212" s="1614">
        <f t="shared" ca="1" si="102"/>
        <v>0</v>
      </c>
      <c r="BS212" s="1614">
        <f t="shared" ca="1" si="102"/>
        <v>0</v>
      </c>
      <c r="BT212" s="1614">
        <f t="shared" ca="1" si="102"/>
        <v>0</v>
      </c>
      <c r="BU212" s="1614">
        <f t="shared" ca="1" si="102"/>
        <v>0</v>
      </c>
      <c r="BV212" s="1614">
        <f t="shared" ca="1" si="102"/>
        <v>0</v>
      </c>
      <c r="BW212" s="1614">
        <f t="shared" ca="1" si="102"/>
        <v>0</v>
      </c>
      <c r="BX212" s="1614">
        <f t="shared" ca="1" si="102"/>
        <v>0</v>
      </c>
      <c r="BY212" s="1614">
        <f t="shared" ca="1" si="102"/>
        <v>0</v>
      </c>
      <c r="BZ212" s="1614">
        <f t="shared" ca="1" si="102"/>
        <v>0</v>
      </c>
      <c r="CA212" s="1614">
        <f t="shared" ca="1" si="102"/>
        <v>0</v>
      </c>
      <c r="CB212" s="1614">
        <f t="shared" ca="1" si="102"/>
        <v>0</v>
      </c>
      <c r="CC212" s="1614">
        <f t="shared" ca="1" si="102"/>
        <v>0</v>
      </c>
      <c r="CD212" s="1614">
        <f t="shared" ca="1" si="102"/>
        <v>0</v>
      </c>
      <c r="CE212" s="1614">
        <f t="shared" ca="1" si="102"/>
        <v>0</v>
      </c>
      <c r="CF212" s="1614">
        <f t="shared" ca="1" si="102"/>
        <v>0</v>
      </c>
      <c r="CG212" s="1614">
        <f t="shared" ca="1" si="102"/>
        <v>0</v>
      </c>
      <c r="CH212" s="1614">
        <f t="shared" ca="1" si="102"/>
        <v>0</v>
      </c>
      <c r="CI212" s="1615">
        <f t="shared" ca="1" si="102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92"/>
        <v/>
      </c>
      <c r="B213" s="1029" t="str">
        <f t="shared" ca="1" si="85"/>
        <v xml:space="preserve"> </v>
      </c>
      <c r="C213" s="1611">
        <f t="shared" ca="1" si="86"/>
        <v>0</v>
      </c>
      <c r="D213" s="1612">
        <f t="shared" ca="1" si="100"/>
        <v>0</v>
      </c>
      <c r="E213" s="1613">
        <f t="shared" ca="1" si="100"/>
        <v>0</v>
      </c>
      <c r="F213" s="1613">
        <f t="shared" ca="1" si="100"/>
        <v>0</v>
      </c>
      <c r="G213" s="1613">
        <f t="shared" ca="1" si="100"/>
        <v>0</v>
      </c>
      <c r="H213" s="1613">
        <f t="shared" ca="1" si="100"/>
        <v>0</v>
      </c>
      <c r="I213" s="1613">
        <f t="shared" ca="1" si="100"/>
        <v>0</v>
      </c>
      <c r="J213" s="1613">
        <f t="shared" ca="1" si="100"/>
        <v>0</v>
      </c>
      <c r="K213" s="1613">
        <f t="shared" ca="1" si="100"/>
        <v>0</v>
      </c>
      <c r="L213" s="1613">
        <f t="shared" ca="1" si="100"/>
        <v>0</v>
      </c>
      <c r="M213" s="1614">
        <f t="shared" ca="1" si="100"/>
        <v>0</v>
      </c>
      <c r="N213" s="1614">
        <f t="shared" ca="1" si="100"/>
        <v>0</v>
      </c>
      <c r="O213" s="1614">
        <f t="shared" ca="1" si="100"/>
        <v>0</v>
      </c>
      <c r="P213" s="1614">
        <f t="shared" ca="1" si="100"/>
        <v>0</v>
      </c>
      <c r="Q213" s="1614">
        <f t="shared" ca="1" si="100"/>
        <v>0</v>
      </c>
      <c r="R213" s="1614">
        <f t="shared" ca="1" si="100"/>
        <v>0</v>
      </c>
      <c r="S213" s="1614">
        <f t="shared" ca="1" si="100"/>
        <v>0</v>
      </c>
      <c r="T213" s="1614">
        <f t="shared" ca="1" si="98"/>
        <v>0</v>
      </c>
      <c r="U213" s="1614">
        <f t="shared" ca="1" si="98"/>
        <v>0</v>
      </c>
      <c r="V213" s="1614">
        <f t="shared" ca="1" si="98"/>
        <v>0</v>
      </c>
      <c r="W213" s="1614">
        <f t="shared" ca="1" si="98"/>
        <v>0</v>
      </c>
      <c r="X213" s="1614">
        <f t="shared" ca="1" si="98"/>
        <v>0</v>
      </c>
      <c r="Y213" s="1625">
        <f t="shared" ca="1" si="98"/>
        <v>0</v>
      </c>
      <c r="Z213" s="1565"/>
      <c r="AA213" s="1613">
        <f t="shared" ca="1" si="99"/>
        <v>0</v>
      </c>
      <c r="AB213" s="1613">
        <f t="shared" ca="1" si="99"/>
        <v>0</v>
      </c>
      <c r="AC213" s="1613">
        <f t="shared" ca="1" si="99"/>
        <v>0</v>
      </c>
      <c r="AD213" s="1613">
        <f t="shared" ca="1" si="99"/>
        <v>0</v>
      </c>
      <c r="AE213" s="1613">
        <f t="shared" ca="1" si="99"/>
        <v>0</v>
      </c>
      <c r="AF213" s="1613">
        <f t="shared" ca="1" si="99"/>
        <v>0</v>
      </c>
      <c r="AG213" s="1613">
        <f t="shared" ca="1" si="99"/>
        <v>0</v>
      </c>
      <c r="AH213" s="1613">
        <f t="shared" ca="1" si="99"/>
        <v>0</v>
      </c>
      <c r="AI213" s="1613">
        <f t="shared" ca="1" si="99"/>
        <v>0</v>
      </c>
      <c r="AJ213" s="1613">
        <f t="shared" ca="1" si="99"/>
        <v>0</v>
      </c>
      <c r="AK213" s="1613">
        <f t="shared" ca="1" si="99"/>
        <v>0</v>
      </c>
      <c r="AL213" s="1613">
        <f t="shared" ca="1" si="99"/>
        <v>0</v>
      </c>
      <c r="AM213" s="1613">
        <f t="shared" ca="1" si="99"/>
        <v>0</v>
      </c>
      <c r="AN213" s="1486"/>
      <c r="AO213" s="1612">
        <f t="shared" ca="1" si="102"/>
        <v>0</v>
      </c>
      <c r="AP213" s="1614">
        <f t="shared" ca="1" si="91"/>
        <v>0</v>
      </c>
      <c r="AQ213" s="1614">
        <f t="shared" ca="1" si="102"/>
        <v>0</v>
      </c>
      <c r="AR213" s="1614">
        <f t="shared" ca="1" si="102"/>
        <v>0</v>
      </c>
      <c r="AS213" s="1614">
        <f t="shared" ca="1" si="102"/>
        <v>0</v>
      </c>
      <c r="AT213" s="1614">
        <f t="shared" ca="1" si="102"/>
        <v>0</v>
      </c>
      <c r="AU213" s="1614">
        <f t="shared" ca="1" si="102"/>
        <v>0</v>
      </c>
      <c r="AV213" s="1614">
        <f t="shared" ca="1" si="102"/>
        <v>0</v>
      </c>
      <c r="AW213" s="1614">
        <f t="shared" ca="1" si="102"/>
        <v>0</v>
      </c>
      <c r="AX213" s="1614">
        <f t="shared" ca="1" si="102"/>
        <v>0</v>
      </c>
      <c r="AY213" s="1614">
        <f t="shared" ca="1" si="102"/>
        <v>0</v>
      </c>
      <c r="AZ213" s="1614">
        <f t="shared" ca="1" si="102"/>
        <v>0</v>
      </c>
      <c r="BA213" s="1614">
        <f t="shared" ca="1" si="102"/>
        <v>0</v>
      </c>
      <c r="BB213" s="1614">
        <f t="shared" ca="1" si="102"/>
        <v>0</v>
      </c>
      <c r="BC213" s="1614">
        <f t="shared" ca="1" si="102"/>
        <v>0</v>
      </c>
      <c r="BD213" s="1614">
        <f t="shared" ca="1" si="102"/>
        <v>0</v>
      </c>
      <c r="BE213" s="1614">
        <f t="shared" ca="1" si="102"/>
        <v>0</v>
      </c>
      <c r="BF213" s="1614">
        <f t="shared" ca="1" si="102"/>
        <v>0</v>
      </c>
      <c r="BG213" s="1614">
        <f t="shared" ca="1" si="102"/>
        <v>0</v>
      </c>
      <c r="BH213" s="1614">
        <f t="shared" ca="1" si="102"/>
        <v>0</v>
      </c>
      <c r="BI213" s="1614">
        <f t="shared" ca="1" si="102"/>
        <v>0</v>
      </c>
      <c r="BJ213" s="1614">
        <f t="shared" ca="1" si="102"/>
        <v>0</v>
      </c>
      <c r="BK213" s="1614">
        <f t="shared" ca="1" si="102"/>
        <v>0</v>
      </c>
      <c r="BL213" s="1614">
        <f t="shared" ca="1" si="102"/>
        <v>0</v>
      </c>
      <c r="BM213" s="1614">
        <f t="shared" ca="1" si="102"/>
        <v>0</v>
      </c>
      <c r="BN213" s="1614">
        <f t="shared" ca="1" si="102"/>
        <v>0</v>
      </c>
      <c r="BO213" s="1614">
        <f t="shared" ca="1" si="102"/>
        <v>0</v>
      </c>
      <c r="BP213" s="1614">
        <f t="shared" ca="1" si="102"/>
        <v>0</v>
      </c>
      <c r="BQ213" s="1614">
        <f t="shared" ca="1" si="102"/>
        <v>0</v>
      </c>
      <c r="BR213" s="1614">
        <f t="shared" ca="1" si="102"/>
        <v>0</v>
      </c>
      <c r="BS213" s="1614">
        <f t="shared" ca="1" si="102"/>
        <v>0</v>
      </c>
      <c r="BT213" s="1614">
        <f t="shared" ca="1" si="102"/>
        <v>0</v>
      </c>
      <c r="BU213" s="1614">
        <f t="shared" ca="1" si="102"/>
        <v>0</v>
      </c>
      <c r="BV213" s="1614">
        <f t="shared" ca="1" si="102"/>
        <v>0</v>
      </c>
      <c r="BW213" s="1614">
        <f t="shared" ca="1" si="102"/>
        <v>0</v>
      </c>
      <c r="BX213" s="1614">
        <f t="shared" ca="1" si="102"/>
        <v>0</v>
      </c>
      <c r="BY213" s="1614">
        <f t="shared" ca="1" si="102"/>
        <v>0</v>
      </c>
      <c r="BZ213" s="1614">
        <f t="shared" ca="1" si="102"/>
        <v>0</v>
      </c>
      <c r="CA213" s="1614">
        <f t="shared" ca="1" si="102"/>
        <v>0</v>
      </c>
      <c r="CB213" s="1614">
        <f t="shared" ca="1" si="102"/>
        <v>0</v>
      </c>
      <c r="CC213" s="1614">
        <f t="shared" ca="1" si="102"/>
        <v>0</v>
      </c>
      <c r="CD213" s="1614">
        <f t="shared" ca="1" si="102"/>
        <v>0</v>
      </c>
      <c r="CE213" s="1614">
        <f t="shared" ca="1" si="102"/>
        <v>0</v>
      </c>
      <c r="CF213" s="1614">
        <f t="shared" ca="1" si="102"/>
        <v>0</v>
      </c>
      <c r="CG213" s="1614">
        <f t="shared" ca="1" si="102"/>
        <v>0</v>
      </c>
      <c r="CH213" s="1614">
        <f t="shared" ca="1" si="102"/>
        <v>0</v>
      </c>
      <c r="CI213" s="1615">
        <f t="shared" ca="1" si="102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92"/>
        <v/>
      </c>
      <c r="B214" s="1029" t="str">
        <f t="shared" ca="1" si="85"/>
        <v xml:space="preserve"> </v>
      </c>
      <c r="C214" s="1611">
        <f t="shared" ca="1" si="86"/>
        <v>0</v>
      </c>
      <c r="D214" s="1612">
        <f t="shared" ca="1" si="100"/>
        <v>0</v>
      </c>
      <c r="E214" s="1613">
        <f t="shared" ca="1" si="100"/>
        <v>0</v>
      </c>
      <c r="F214" s="1613">
        <f t="shared" ca="1" si="100"/>
        <v>0</v>
      </c>
      <c r="G214" s="1613">
        <f t="shared" ca="1" si="100"/>
        <v>0</v>
      </c>
      <c r="H214" s="1613">
        <f t="shared" ca="1" si="100"/>
        <v>0</v>
      </c>
      <c r="I214" s="1613">
        <f t="shared" ca="1" si="100"/>
        <v>0</v>
      </c>
      <c r="J214" s="1613">
        <f t="shared" ca="1" si="100"/>
        <v>0</v>
      </c>
      <c r="K214" s="1613">
        <f t="shared" ca="1" si="100"/>
        <v>0</v>
      </c>
      <c r="L214" s="1613">
        <f t="shared" ca="1" si="100"/>
        <v>0</v>
      </c>
      <c r="M214" s="1614">
        <f t="shared" ca="1" si="100"/>
        <v>0</v>
      </c>
      <c r="N214" s="1614">
        <f t="shared" ca="1" si="100"/>
        <v>0</v>
      </c>
      <c r="O214" s="1614">
        <f t="shared" ca="1" si="100"/>
        <v>0</v>
      </c>
      <c r="P214" s="1614">
        <f t="shared" ca="1" si="100"/>
        <v>0</v>
      </c>
      <c r="Q214" s="1614">
        <f t="shared" ca="1" si="100"/>
        <v>0</v>
      </c>
      <c r="R214" s="1614">
        <f t="shared" ca="1" si="100"/>
        <v>0</v>
      </c>
      <c r="S214" s="1614">
        <f t="shared" ca="1" si="100"/>
        <v>0</v>
      </c>
      <c r="T214" s="1614">
        <f t="shared" ca="1" si="98"/>
        <v>0</v>
      </c>
      <c r="U214" s="1614">
        <f t="shared" ca="1" si="98"/>
        <v>0</v>
      </c>
      <c r="V214" s="1614">
        <f t="shared" ca="1" si="98"/>
        <v>0</v>
      </c>
      <c r="W214" s="1614">
        <f t="shared" ca="1" si="98"/>
        <v>0</v>
      </c>
      <c r="X214" s="1614">
        <f t="shared" ca="1" si="98"/>
        <v>0</v>
      </c>
      <c r="Y214" s="1625">
        <f t="shared" ca="1" si="98"/>
        <v>0</v>
      </c>
      <c r="Z214" s="1565"/>
      <c r="AA214" s="1613">
        <f t="shared" ca="1" si="99"/>
        <v>0</v>
      </c>
      <c r="AB214" s="1613">
        <f t="shared" ca="1" si="99"/>
        <v>0</v>
      </c>
      <c r="AC214" s="1613">
        <f t="shared" ca="1" si="99"/>
        <v>0</v>
      </c>
      <c r="AD214" s="1613">
        <f t="shared" ca="1" si="99"/>
        <v>0</v>
      </c>
      <c r="AE214" s="1613">
        <f t="shared" ca="1" si="99"/>
        <v>0</v>
      </c>
      <c r="AF214" s="1613">
        <f t="shared" ca="1" si="99"/>
        <v>0</v>
      </c>
      <c r="AG214" s="1613">
        <f t="shared" ca="1" si="99"/>
        <v>0</v>
      </c>
      <c r="AH214" s="1613">
        <f t="shared" ca="1" si="99"/>
        <v>0</v>
      </c>
      <c r="AI214" s="1613">
        <f t="shared" ca="1" si="99"/>
        <v>0</v>
      </c>
      <c r="AJ214" s="1613">
        <f t="shared" ca="1" si="99"/>
        <v>0</v>
      </c>
      <c r="AK214" s="1613">
        <f t="shared" ca="1" si="99"/>
        <v>0</v>
      </c>
      <c r="AL214" s="1613">
        <f t="shared" ca="1" si="99"/>
        <v>0</v>
      </c>
      <c r="AM214" s="1613">
        <f t="shared" ca="1" si="99"/>
        <v>0</v>
      </c>
      <c r="AN214" s="1486"/>
      <c r="AO214" s="1612">
        <f t="shared" ca="1" si="102"/>
        <v>0</v>
      </c>
      <c r="AP214" s="1614">
        <f t="shared" ca="1" si="91"/>
        <v>0</v>
      </c>
      <c r="AQ214" s="1614">
        <f t="shared" ca="1" si="102"/>
        <v>0</v>
      </c>
      <c r="AR214" s="1614">
        <f t="shared" ca="1" si="102"/>
        <v>0</v>
      </c>
      <c r="AS214" s="1614">
        <f t="shared" ca="1" si="102"/>
        <v>0</v>
      </c>
      <c r="AT214" s="1614">
        <f t="shared" ca="1" si="102"/>
        <v>0</v>
      </c>
      <c r="AU214" s="1614">
        <f t="shared" ca="1" si="102"/>
        <v>0</v>
      </c>
      <c r="AV214" s="1614">
        <f t="shared" ca="1" si="102"/>
        <v>0</v>
      </c>
      <c r="AW214" s="1614">
        <f t="shared" ca="1" si="102"/>
        <v>0</v>
      </c>
      <c r="AX214" s="1614">
        <f t="shared" ca="1" si="102"/>
        <v>0</v>
      </c>
      <c r="AY214" s="1614">
        <f t="shared" ca="1" si="102"/>
        <v>0</v>
      </c>
      <c r="AZ214" s="1614">
        <f t="shared" ca="1" si="102"/>
        <v>0</v>
      </c>
      <c r="BA214" s="1614">
        <f t="shared" ca="1" si="102"/>
        <v>0</v>
      </c>
      <c r="BB214" s="1614">
        <f t="shared" ca="1" si="102"/>
        <v>0</v>
      </c>
      <c r="BC214" s="1614">
        <f t="shared" ca="1" si="102"/>
        <v>0</v>
      </c>
      <c r="BD214" s="1614">
        <f t="shared" ca="1" si="102"/>
        <v>0</v>
      </c>
      <c r="BE214" s="1614">
        <f t="shared" ca="1" si="102"/>
        <v>0</v>
      </c>
      <c r="BF214" s="1614">
        <f t="shared" ca="1" si="102"/>
        <v>0</v>
      </c>
      <c r="BG214" s="1614">
        <f t="shared" ca="1" si="102"/>
        <v>0</v>
      </c>
      <c r="BH214" s="1614">
        <f t="shared" ca="1" si="102"/>
        <v>0</v>
      </c>
      <c r="BI214" s="1614">
        <f t="shared" ca="1" si="102"/>
        <v>0</v>
      </c>
      <c r="BJ214" s="1614">
        <f t="shared" ca="1" si="102"/>
        <v>0</v>
      </c>
      <c r="BK214" s="1614">
        <f t="shared" ca="1" si="102"/>
        <v>0</v>
      </c>
      <c r="BL214" s="1614">
        <f t="shared" ca="1" si="102"/>
        <v>0</v>
      </c>
      <c r="BM214" s="1614">
        <f t="shared" ca="1" si="102"/>
        <v>0</v>
      </c>
      <c r="BN214" s="1614">
        <f t="shared" ca="1" si="102"/>
        <v>0</v>
      </c>
      <c r="BO214" s="1614">
        <f t="shared" ref="BO214:CI214" ca="1" si="103">IF(ISNUMBER($B214),$B214*BO122/1000,0)</f>
        <v>0</v>
      </c>
      <c r="BP214" s="1614">
        <f t="shared" ca="1" si="103"/>
        <v>0</v>
      </c>
      <c r="BQ214" s="1614">
        <f t="shared" ca="1" si="103"/>
        <v>0</v>
      </c>
      <c r="BR214" s="1614">
        <f t="shared" ca="1" si="103"/>
        <v>0</v>
      </c>
      <c r="BS214" s="1614">
        <f t="shared" ca="1" si="103"/>
        <v>0</v>
      </c>
      <c r="BT214" s="1614">
        <f t="shared" ca="1" si="103"/>
        <v>0</v>
      </c>
      <c r="BU214" s="1614">
        <f t="shared" ca="1" si="103"/>
        <v>0</v>
      </c>
      <c r="BV214" s="1614">
        <f t="shared" ca="1" si="103"/>
        <v>0</v>
      </c>
      <c r="BW214" s="1614">
        <f t="shared" ca="1" si="103"/>
        <v>0</v>
      </c>
      <c r="BX214" s="1614">
        <f t="shared" ca="1" si="103"/>
        <v>0</v>
      </c>
      <c r="BY214" s="1614">
        <f t="shared" ca="1" si="103"/>
        <v>0</v>
      </c>
      <c r="BZ214" s="1614">
        <f t="shared" ca="1" si="103"/>
        <v>0</v>
      </c>
      <c r="CA214" s="1614">
        <f t="shared" ca="1" si="103"/>
        <v>0</v>
      </c>
      <c r="CB214" s="1614">
        <f t="shared" ca="1" si="103"/>
        <v>0</v>
      </c>
      <c r="CC214" s="1614">
        <f t="shared" ca="1" si="103"/>
        <v>0</v>
      </c>
      <c r="CD214" s="1614">
        <f t="shared" ca="1" si="103"/>
        <v>0</v>
      </c>
      <c r="CE214" s="1614">
        <f t="shared" ca="1" si="103"/>
        <v>0</v>
      </c>
      <c r="CF214" s="1614">
        <f t="shared" ca="1" si="103"/>
        <v>0</v>
      </c>
      <c r="CG214" s="1614">
        <f t="shared" ca="1" si="103"/>
        <v>0</v>
      </c>
      <c r="CH214" s="1614">
        <f t="shared" ca="1" si="103"/>
        <v>0</v>
      </c>
      <c r="CI214" s="1615">
        <f t="shared" ca="1" si="103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92"/>
        <v/>
      </c>
      <c r="B215" s="1029" t="str">
        <f t="shared" ca="1" si="85"/>
        <v xml:space="preserve"> </v>
      </c>
      <c r="C215" s="1611">
        <f t="shared" ca="1" si="86"/>
        <v>0</v>
      </c>
      <c r="D215" s="1612">
        <f t="shared" ca="1" si="100"/>
        <v>0</v>
      </c>
      <c r="E215" s="1613">
        <f t="shared" ca="1" si="100"/>
        <v>0</v>
      </c>
      <c r="F215" s="1613">
        <f t="shared" ca="1" si="100"/>
        <v>0</v>
      </c>
      <c r="G215" s="1613">
        <f t="shared" ca="1" si="100"/>
        <v>0</v>
      </c>
      <c r="H215" s="1613">
        <f t="shared" ca="1" si="100"/>
        <v>0</v>
      </c>
      <c r="I215" s="1613">
        <f t="shared" ca="1" si="100"/>
        <v>0</v>
      </c>
      <c r="J215" s="1613">
        <f t="shared" ca="1" si="100"/>
        <v>0</v>
      </c>
      <c r="K215" s="1613">
        <f t="shared" ca="1" si="100"/>
        <v>0</v>
      </c>
      <c r="L215" s="1613">
        <f t="shared" ca="1" si="100"/>
        <v>0</v>
      </c>
      <c r="M215" s="1614">
        <f t="shared" ca="1" si="100"/>
        <v>0</v>
      </c>
      <c r="N215" s="1614">
        <f t="shared" ca="1" si="100"/>
        <v>0</v>
      </c>
      <c r="O215" s="1614">
        <f t="shared" ca="1" si="100"/>
        <v>0</v>
      </c>
      <c r="P215" s="1614">
        <f t="shared" ca="1" si="100"/>
        <v>0</v>
      </c>
      <c r="Q215" s="1614">
        <f t="shared" ca="1" si="100"/>
        <v>0</v>
      </c>
      <c r="R215" s="1614">
        <f t="shared" ca="1" si="100"/>
        <v>0</v>
      </c>
      <c r="S215" s="1614">
        <f t="shared" ca="1" si="100"/>
        <v>0</v>
      </c>
      <c r="T215" s="1614">
        <f t="shared" ca="1" si="98"/>
        <v>0</v>
      </c>
      <c r="U215" s="1614">
        <f t="shared" ca="1" si="98"/>
        <v>0</v>
      </c>
      <c r="V215" s="1614">
        <f t="shared" ca="1" si="98"/>
        <v>0</v>
      </c>
      <c r="W215" s="1614">
        <f t="shared" ca="1" si="98"/>
        <v>0</v>
      </c>
      <c r="X215" s="1614">
        <f t="shared" ca="1" si="98"/>
        <v>0</v>
      </c>
      <c r="Y215" s="1625">
        <f t="shared" ca="1" si="98"/>
        <v>0</v>
      </c>
      <c r="Z215" s="1565"/>
      <c r="AA215" s="1613">
        <f t="shared" ca="1" si="99"/>
        <v>0</v>
      </c>
      <c r="AB215" s="1613">
        <f t="shared" ca="1" si="99"/>
        <v>0</v>
      </c>
      <c r="AC215" s="1613">
        <f t="shared" ca="1" si="99"/>
        <v>0</v>
      </c>
      <c r="AD215" s="1613">
        <f t="shared" ca="1" si="99"/>
        <v>0</v>
      </c>
      <c r="AE215" s="1613">
        <f t="shared" ca="1" si="99"/>
        <v>0</v>
      </c>
      <c r="AF215" s="1613">
        <f t="shared" ca="1" si="99"/>
        <v>0</v>
      </c>
      <c r="AG215" s="1613">
        <f t="shared" ca="1" si="99"/>
        <v>0</v>
      </c>
      <c r="AH215" s="1613">
        <f t="shared" ca="1" si="99"/>
        <v>0</v>
      </c>
      <c r="AI215" s="1613">
        <f t="shared" ca="1" si="99"/>
        <v>0</v>
      </c>
      <c r="AJ215" s="1613">
        <f t="shared" ca="1" si="99"/>
        <v>0</v>
      </c>
      <c r="AK215" s="1613">
        <f t="shared" ca="1" si="99"/>
        <v>0</v>
      </c>
      <c r="AL215" s="1613">
        <f t="shared" ca="1" si="99"/>
        <v>0</v>
      </c>
      <c r="AM215" s="1613">
        <f t="shared" ca="1" si="99"/>
        <v>0</v>
      </c>
      <c r="AN215" s="1486"/>
      <c r="AO215" s="1612">
        <f t="shared" ref="AO215:CI217" ca="1" si="104">IF(ISNUMBER($B215),$B215*AO123/1000,0)</f>
        <v>0</v>
      </c>
      <c r="AP215" s="1614">
        <f t="shared" ca="1" si="91"/>
        <v>0</v>
      </c>
      <c r="AQ215" s="1614">
        <f t="shared" ca="1" si="104"/>
        <v>0</v>
      </c>
      <c r="AR215" s="1614">
        <f t="shared" ca="1" si="104"/>
        <v>0</v>
      </c>
      <c r="AS215" s="1614">
        <f t="shared" ca="1" si="104"/>
        <v>0</v>
      </c>
      <c r="AT215" s="1614">
        <f t="shared" ca="1" si="104"/>
        <v>0</v>
      </c>
      <c r="AU215" s="1614">
        <f t="shared" ca="1" si="104"/>
        <v>0</v>
      </c>
      <c r="AV215" s="1614">
        <f t="shared" ca="1" si="104"/>
        <v>0</v>
      </c>
      <c r="AW215" s="1614">
        <f t="shared" ca="1" si="104"/>
        <v>0</v>
      </c>
      <c r="AX215" s="1614">
        <f t="shared" ca="1" si="104"/>
        <v>0</v>
      </c>
      <c r="AY215" s="1614">
        <f t="shared" ca="1" si="104"/>
        <v>0</v>
      </c>
      <c r="AZ215" s="1614">
        <f t="shared" ca="1" si="104"/>
        <v>0</v>
      </c>
      <c r="BA215" s="1614">
        <f t="shared" ca="1" si="104"/>
        <v>0</v>
      </c>
      <c r="BB215" s="1614">
        <f t="shared" ca="1" si="104"/>
        <v>0</v>
      </c>
      <c r="BC215" s="1614">
        <f t="shared" ca="1" si="104"/>
        <v>0</v>
      </c>
      <c r="BD215" s="1614">
        <f t="shared" ca="1" si="104"/>
        <v>0</v>
      </c>
      <c r="BE215" s="1614">
        <f t="shared" ca="1" si="104"/>
        <v>0</v>
      </c>
      <c r="BF215" s="1614">
        <f t="shared" ca="1" si="104"/>
        <v>0</v>
      </c>
      <c r="BG215" s="1614">
        <f t="shared" ca="1" si="104"/>
        <v>0</v>
      </c>
      <c r="BH215" s="1614">
        <f t="shared" ca="1" si="104"/>
        <v>0</v>
      </c>
      <c r="BI215" s="1614">
        <f t="shared" ca="1" si="104"/>
        <v>0</v>
      </c>
      <c r="BJ215" s="1614">
        <f t="shared" ca="1" si="104"/>
        <v>0</v>
      </c>
      <c r="BK215" s="1614">
        <f t="shared" ca="1" si="104"/>
        <v>0</v>
      </c>
      <c r="BL215" s="1614">
        <f t="shared" ca="1" si="104"/>
        <v>0</v>
      </c>
      <c r="BM215" s="1614">
        <f t="shared" ca="1" si="104"/>
        <v>0</v>
      </c>
      <c r="BN215" s="1614">
        <f t="shared" ca="1" si="104"/>
        <v>0</v>
      </c>
      <c r="BO215" s="1614">
        <f t="shared" ca="1" si="104"/>
        <v>0</v>
      </c>
      <c r="BP215" s="1614">
        <f t="shared" ca="1" si="104"/>
        <v>0</v>
      </c>
      <c r="BQ215" s="1614">
        <f t="shared" ca="1" si="104"/>
        <v>0</v>
      </c>
      <c r="BR215" s="1614">
        <f t="shared" ca="1" si="104"/>
        <v>0</v>
      </c>
      <c r="BS215" s="1614">
        <f t="shared" ca="1" si="104"/>
        <v>0</v>
      </c>
      <c r="BT215" s="1614">
        <f t="shared" ca="1" si="104"/>
        <v>0</v>
      </c>
      <c r="BU215" s="1614">
        <f t="shared" ca="1" si="104"/>
        <v>0</v>
      </c>
      <c r="BV215" s="1614">
        <f t="shared" ca="1" si="104"/>
        <v>0</v>
      </c>
      <c r="BW215" s="1614">
        <f t="shared" ca="1" si="104"/>
        <v>0</v>
      </c>
      <c r="BX215" s="1614">
        <f t="shared" ca="1" si="104"/>
        <v>0</v>
      </c>
      <c r="BY215" s="1614">
        <f t="shared" ca="1" si="104"/>
        <v>0</v>
      </c>
      <c r="BZ215" s="1614">
        <f t="shared" ca="1" si="104"/>
        <v>0</v>
      </c>
      <c r="CA215" s="1614">
        <f t="shared" ca="1" si="104"/>
        <v>0</v>
      </c>
      <c r="CB215" s="1614">
        <f t="shared" ca="1" si="104"/>
        <v>0</v>
      </c>
      <c r="CC215" s="1614">
        <f t="shared" ca="1" si="104"/>
        <v>0</v>
      </c>
      <c r="CD215" s="1614">
        <f t="shared" ca="1" si="104"/>
        <v>0</v>
      </c>
      <c r="CE215" s="1614">
        <f t="shared" ca="1" si="104"/>
        <v>0</v>
      </c>
      <c r="CF215" s="1614">
        <f t="shared" ca="1" si="104"/>
        <v>0</v>
      </c>
      <c r="CG215" s="1614">
        <f t="shared" ca="1" si="104"/>
        <v>0</v>
      </c>
      <c r="CH215" s="1614">
        <f t="shared" ca="1" si="104"/>
        <v>0</v>
      </c>
      <c r="CI215" s="1615">
        <f t="shared" ca="1" si="104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92"/>
        <v/>
      </c>
      <c r="B216" s="1029" t="str">
        <f t="shared" ca="1" si="85"/>
        <v xml:space="preserve"> </v>
      </c>
      <c r="C216" s="1611">
        <f t="shared" ca="1" si="86"/>
        <v>0</v>
      </c>
      <c r="D216" s="1612">
        <f t="shared" ca="1" si="100"/>
        <v>0</v>
      </c>
      <c r="E216" s="1613">
        <f t="shared" ca="1" si="100"/>
        <v>0</v>
      </c>
      <c r="F216" s="1613">
        <f t="shared" ca="1" si="100"/>
        <v>0</v>
      </c>
      <c r="G216" s="1613">
        <f t="shared" ca="1" si="100"/>
        <v>0</v>
      </c>
      <c r="H216" s="1613">
        <f t="shared" ca="1" si="100"/>
        <v>0</v>
      </c>
      <c r="I216" s="1613">
        <f t="shared" ca="1" si="100"/>
        <v>0</v>
      </c>
      <c r="J216" s="1613">
        <f t="shared" ca="1" si="100"/>
        <v>0</v>
      </c>
      <c r="K216" s="1613">
        <f t="shared" ca="1" si="100"/>
        <v>0</v>
      </c>
      <c r="L216" s="1613">
        <f t="shared" ca="1" si="100"/>
        <v>0</v>
      </c>
      <c r="M216" s="1614">
        <f t="shared" ca="1" si="100"/>
        <v>0</v>
      </c>
      <c r="N216" s="1614">
        <f t="shared" ca="1" si="100"/>
        <v>0</v>
      </c>
      <c r="O216" s="1614">
        <f t="shared" ca="1" si="100"/>
        <v>0</v>
      </c>
      <c r="P216" s="1614">
        <f t="shared" ca="1" si="100"/>
        <v>0</v>
      </c>
      <c r="Q216" s="1614">
        <f t="shared" ca="1" si="100"/>
        <v>0</v>
      </c>
      <c r="R216" s="1614">
        <f t="shared" ca="1" si="100"/>
        <v>0</v>
      </c>
      <c r="S216" s="1614">
        <f t="shared" ca="1" si="100"/>
        <v>0</v>
      </c>
      <c r="T216" s="1614">
        <f t="shared" ca="1" si="98"/>
        <v>0</v>
      </c>
      <c r="U216" s="1614">
        <f t="shared" ca="1" si="98"/>
        <v>0</v>
      </c>
      <c r="V216" s="1614">
        <f t="shared" ca="1" si="98"/>
        <v>0</v>
      </c>
      <c r="W216" s="1614">
        <f t="shared" ca="1" si="98"/>
        <v>0</v>
      </c>
      <c r="X216" s="1614">
        <f t="shared" ca="1" si="98"/>
        <v>0</v>
      </c>
      <c r="Y216" s="1625">
        <f t="shared" ca="1" si="98"/>
        <v>0</v>
      </c>
      <c r="Z216" s="1565"/>
      <c r="AA216" s="1613">
        <f t="shared" ca="1" si="99"/>
        <v>0</v>
      </c>
      <c r="AB216" s="1613">
        <f t="shared" ca="1" si="99"/>
        <v>0</v>
      </c>
      <c r="AC216" s="1613">
        <f t="shared" ca="1" si="99"/>
        <v>0</v>
      </c>
      <c r="AD216" s="1613">
        <f t="shared" ca="1" si="99"/>
        <v>0</v>
      </c>
      <c r="AE216" s="1613">
        <f t="shared" ca="1" si="99"/>
        <v>0</v>
      </c>
      <c r="AF216" s="1613">
        <f t="shared" ca="1" si="99"/>
        <v>0</v>
      </c>
      <c r="AG216" s="1613">
        <f t="shared" ca="1" si="99"/>
        <v>0</v>
      </c>
      <c r="AH216" s="1613">
        <f t="shared" ca="1" si="99"/>
        <v>0</v>
      </c>
      <c r="AI216" s="1613">
        <f t="shared" ca="1" si="99"/>
        <v>0</v>
      </c>
      <c r="AJ216" s="1613">
        <f t="shared" ca="1" si="99"/>
        <v>0</v>
      </c>
      <c r="AK216" s="1613">
        <f t="shared" ca="1" si="99"/>
        <v>0</v>
      </c>
      <c r="AL216" s="1613">
        <f t="shared" ca="1" si="99"/>
        <v>0</v>
      </c>
      <c r="AM216" s="1613">
        <f t="shared" ca="1" si="99"/>
        <v>0</v>
      </c>
      <c r="AN216" s="1486"/>
      <c r="AO216" s="1612">
        <f t="shared" ca="1" si="104"/>
        <v>0</v>
      </c>
      <c r="AP216" s="1614">
        <f t="shared" ca="1" si="91"/>
        <v>0</v>
      </c>
      <c r="AQ216" s="1614">
        <f t="shared" ca="1" si="104"/>
        <v>0</v>
      </c>
      <c r="AR216" s="1614">
        <f t="shared" ca="1" si="104"/>
        <v>0</v>
      </c>
      <c r="AS216" s="1614">
        <f t="shared" ca="1" si="104"/>
        <v>0</v>
      </c>
      <c r="AT216" s="1614">
        <f t="shared" ca="1" si="104"/>
        <v>0</v>
      </c>
      <c r="AU216" s="1614">
        <f t="shared" ca="1" si="104"/>
        <v>0</v>
      </c>
      <c r="AV216" s="1614">
        <f t="shared" ca="1" si="104"/>
        <v>0</v>
      </c>
      <c r="AW216" s="1614">
        <f t="shared" ca="1" si="104"/>
        <v>0</v>
      </c>
      <c r="AX216" s="1614">
        <f t="shared" ca="1" si="104"/>
        <v>0</v>
      </c>
      <c r="AY216" s="1614">
        <f t="shared" ca="1" si="104"/>
        <v>0</v>
      </c>
      <c r="AZ216" s="1614">
        <f t="shared" ca="1" si="104"/>
        <v>0</v>
      </c>
      <c r="BA216" s="1614">
        <f t="shared" ca="1" si="104"/>
        <v>0</v>
      </c>
      <c r="BB216" s="1614">
        <f t="shared" ca="1" si="104"/>
        <v>0</v>
      </c>
      <c r="BC216" s="1614">
        <f t="shared" ca="1" si="104"/>
        <v>0</v>
      </c>
      <c r="BD216" s="1614">
        <f t="shared" ca="1" si="104"/>
        <v>0</v>
      </c>
      <c r="BE216" s="1614">
        <f t="shared" ca="1" si="104"/>
        <v>0</v>
      </c>
      <c r="BF216" s="1614">
        <f t="shared" ca="1" si="104"/>
        <v>0</v>
      </c>
      <c r="BG216" s="1614">
        <f t="shared" ca="1" si="104"/>
        <v>0</v>
      </c>
      <c r="BH216" s="1614">
        <f t="shared" ca="1" si="104"/>
        <v>0</v>
      </c>
      <c r="BI216" s="1614">
        <f t="shared" ca="1" si="104"/>
        <v>0</v>
      </c>
      <c r="BJ216" s="1614">
        <f t="shared" ca="1" si="104"/>
        <v>0</v>
      </c>
      <c r="BK216" s="1614">
        <f t="shared" ca="1" si="104"/>
        <v>0</v>
      </c>
      <c r="BL216" s="1614">
        <f t="shared" ca="1" si="104"/>
        <v>0</v>
      </c>
      <c r="BM216" s="1614">
        <f t="shared" ca="1" si="104"/>
        <v>0</v>
      </c>
      <c r="BN216" s="1614">
        <f t="shared" ca="1" si="104"/>
        <v>0</v>
      </c>
      <c r="BO216" s="1614">
        <f t="shared" ca="1" si="104"/>
        <v>0</v>
      </c>
      <c r="BP216" s="1614">
        <f t="shared" ca="1" si="104"/>
        <v>0</v>
      </c>
      <c r="BQ216" s="1614">
        <f t="shared" ca="1" si="104"/>
        <v>0</v>
      </c>
      <c r="BR216" s="1614">
        <f t="shared" ca="1" si="104"/>
        <v>0</v>
      </c>
      <c r="BS216" s="1614">
        <f t="shared" ca="1" si="104"/>
        <v>0</v>
      </c>
      <c r="BT216" s="1614">
        <f t="shared" ca="1" si="104"/>
        <v>0</v>
      </c>
      <c r="BU216" s="1614">
        <f t="shared" ca="1" si="104"/>
        <v>0</v>
      </c>
      <c r="BV216" s="1614">
        <f t="shared" ca="1" si="104"/>
        <v>0</v>
      </c>
      <c r="BW216" s="1614">
        <f t="shared" ca="1" si="104"/>
        <v>0</v>
      </c>
      <c r="BX216" s="1614">
        <f t="shared" ca="1" si="104"/>
        <v>0</v>
      </c>
      <c r="BY216" s="1614">
        <f t="shared" ca="1" si="104"/>
        <v>0</v>
      </c>
      <c r="BZ216" s="1614">
        <f t="shared" ca="1" si="104"/>
        <v>0</v>
      </c>
      <c r="CA216" s="1614">
        <f t="shared" ca="1" si="104"/>
        <v>0</v>
      </c>
      <c r="CB216" s="1614">
        <f t="shared" ca="1" si="104"/>
        <v>0</v>
      </c>
      <c r="CC216" s="1614">
        <f t="shared" ca="1" si="104"/>
        <v>0</v>
      </c>
      <c r="CD216" s="1614">
        <f t="shared" ca="1" si="104"/>
        <v>0</v>
      </c>
      <c r="CE216" s="1614">
        <f t="shared" ca="1" si="104"/>
        <v>0</v>
      </c>
      <c r="CF216" s="1614">
        <f t="shared" ca="1" si="104"/>
        <v>0</v>
      </c>
      <c r="CG216" s="1614">
        <f t="shared" ca="1" si="104"/>
        <v>0</v>
      </c>
      <c r="CH216" s="1614">
        <f t="shared" ca="1" si="104"/>
        <v>0</v>
      </c>
      <c r="CI216" s="1615">
        <f t="shared" ca="1" si="104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92"/>
        <v/>
      </c>
      <c r="B217" s="1031" t="str">
        <f t="shared" ca="1" si="85"/>
        <v xml:space="preserve"> </v>
      </c>
      <c r="C217" s="1616">
        <f t="shared" ca="1" si="86"/>
        <v>0</v>
      </c>
      <c r="D217" s="1617">
        <f t="shared" ca="1" si="100"/>
        <v>0</v>
      </c>
      <c r="E217" s="1618">
        <f t="shared" ca="1" si="100"/>
        <v>0</v>
      </c>
      <c r="F217" s="1618">
        <f t="shared" ca="1" si="100"/>
        <v>0</v>
      </c>
      <c r="G217" s="1618">
        <f t="shared" ca="1" si="100"/>
        <v>0</v>
      </c>
      <c r="H217" s="1618">
        <f t="shared" ca="1" si="100"/>
        <v>0</v>
      </c>
      <c r="I217" s="1618">
        <f t="shared" ca="1" si="100"/>
        <v>0</v>
      </c>
      <c r="J217" s="1618">
        <f t="shared" ca="1" si="100"/>
        <v>0</v>
      </c>
      <c r="K217" s="1618">
        <f t="shared" ca="1" si="100"/>
        <v>0</v>
      </c>
      <c r="L217" s="1618">
        <f t="shared" ca="1" si="100"/>
        <v>0</v>
      </c>
      <c r="M217" s="1619">
        <f t="shared" ca="1" si="100"/>
        <v>0</v>
      </c>
      <c r="N217" s="1619">
        <f t="shared" ca="1" si="100"/>
        <v>0</v>
      </c>
      <c r="O217" s="1619">
        <f t="shared" ca="1" si="100"/>
        <v>0</v>
      </c>
      <c r="P217" s="1619">
        <f t="shared" ca="1" si="100"/>
        <v>0</v>
      </c>
      <c r="Q217" s="1619">
        <f t="shared" ca="1" si="100"/>
        <v>0</v>
      </c>
      <c r="R217" s="1619">
        <f t="shared" ca="1" si="100"/>
        <v>0</v>
      </c>
      <c r="S217" s="1619">
        <f t="shared" ca="1" si="100"/>
        <v>0</v>
      </c>
      <c r="T217" s="1619">
        <f t="shared" ca="1" si="98"/>
        <v>0</v>
      </c>
      <c r="U217" s="1619">
        <f t="shared" ca="1" si="98"/>
        <v>0</v>
      </c>
      <c r="V217" s="1619">
        <f t="shared" ca="1" si="98"/>
        <v>0</v>
      </c>
      <c r="W217" s="1619">
        <f t="shared" ca="1" si="98"/>
        <v>0</v>
      </c>
      <c r="X217" s="1619">
        <f t="shared" ca="1" si="98"/>
        <v>0</v>
      </c>
      <c r="Y217" s="1626">
        <f t="shared" ca="1" si="98"/>
        <v>0</v>
      </c>
      <c r="Z217" s="1565"/>
      <c r="AA217" s="1618">
        <f t="shared" ca="1" si="99"/>
        <v>0</v>
      </c>
      <c r="AB217" s="1618">
        <f t="shared" ca="1" si="99"/>
        <v>0</v>
      </c>
      <c r="AC217" s="1618">
        <f t="shared" ca="1" si="99"/>
        <v>0</v>
      </c>
      <c r="AD217" s="1618">
        <f t="shared" ca="1" si="99"/>
        <v>0</v>
      </c>
      <c r="AE217" s="1618">
        <f t="shared" ca="1" si="99"/>
        <v>0</v>
      </c>
      <c r="AF217" s="1618">
        <f t="shared" ca="1" si="99"/>
        <v>0</v>
      </c>
      <c r="AG217" s="1618">
        <f t="shared" ca="1" si="99"/>
        <v>0</v>
      </c>
      <c r="AH217" s="1618">
        <f t="shared" ca="1" si="99"/>
        <v>0</v>
      </c>
      <c r="AI217" s="1618">
        <f t="shared" ca="1" si="99"/>
        <v>0</v>
      </c>
      <c r="AJ217" s="1618">
        <f t="shared" ca="1" si="99"/>
        <v>0</v>
      </c>
      <c r="AK217" s="1618">
        <f t="shared" ca="1" si="99"/>
        <v>0</v>
      </c>
      <c r="AL217" s="1618">
        <f t="shared" ca="1" si="99"/>
        <v>0</v>
      </c>
      <c r="AM217" s="1618">
        <f t="shared" ca="1" si="99"/>
        <v>0</v>
      </c>
      <c r="AN217" s="1486"/>
      <c r="AO217" s="1617">
        <f t="shared" ca="1" si="104"/>
        <v>0</v>
      </c>
      <c r="AP217" s="1619">
        <f t="shared" ca="1" si="91"/>
        <v>0</v>
      </c>
      <c r="AQ217" s="1619">
        <f t="shared" ca="1" si="104"/>
        <v>0</v>
      </c>
      <c r="AR217" s="1619">
        <f t="shared" ca="1" si="104"/>
        <v>0</v>
      </c>
      <c r="AS217" s="1619">
        <f t="shared" ca="1" si="104"/>
        <v>0</v>
      </c>
      <c r="AT217" s="1619">
        <f t="shared" ca="1" si="104"/>
        <v>0</v>
      </c>
      <c r="AU217" s="1619">
        <f t="shared" ca="1" si="104"/>
        <v>0</v>
      </c>
      <c r="AV217" s="1619">
        <f t="shared" ca="1" si="104"/>
        <v>0</v>
      </c>
      <c r="AW217" s="1619">
        <f t="shared" ca="1" si="104"/>
        <v>0</v>
      </c>
      <c r="AX217" s="1619">
        <f t="shared" ca="1" si="104"/>
        <v>0</v>
      </c>
      <c r="AY217" s="1619">
        <f t="shared" ca="1" si="104"/>
        <v>0</v>
      </c>
      <c r="AZ217" s="1619">
        <f t="shared" ca="1" si="104"/>
        <v>0</v>
      </c>
      <c r="BA217" s="1619">
        <f t="shared" ca="1" si="104"/>
        <v>0</v>
      </c>
      <c r="BB217" s="1619">
        <f t="shared" ca="1" si="104"/>
        <v>0</v>
      </c>
      <c r="BC217" s="1619">
        <f t="shared" ca="1" si="104"/>
        <v>0</v>
      </c>
      <c r="BD217" s="1619">
        <f t="shared" ca="1" si="104"/>
        <v>0</v>
      </c>
      <c r="BE217" s="1619">
        <f t="shared" ca="1" si="104"/>
        <v>0</v>
      </c>
      <c r="BF217" s="1619">
        <f t="shared" ca="1" si="104"/>
        <v>0</v>
      </c>
      <c r="BG217" s="1619">
        <f t="shared" ca="1" si="104"/>
        <v>0</v>
      </c>
      <c r="BH217" s="1619">
        <f t="shared" ca="1" si="104"/>
        <v>0</v>
      </c>
      <c r="BI217" s="1619">
        <f t="shared" ca="1" si="104"/>
        <v>0</v>
      </c>
      <c r="BJ217" s="1619">
        <f t="shared" ca="1" si="104"/>
        <v>0</v>
      </c>
      <c r="BK217" s="1619">
        <f t="shared" ca="1" si="104"/>
        <v>0</v>
      </c>
      <c r="BL217" s="1619">
        <f t="shared" ca="1" si="104"/>
        <v>0</v>
      </c>
      <c r="BM217" s="1619">
        <f t="shared" ca="1" si="104"/>
        <v>0</v>
      </c>
      <c r="BN217" s="1619">
        <f t="shared" ca="1" si="104"/>
        <v>0</v>
      </c>
      <c r="BO217" s="1619">
        <f t="shared" ca="1" si="104"/>
        <v>0</v>
      </c>
      <c r="BP217" s="1619">
        <f t="shared" ca="1" si="104"/>
        <v>0</v>
      </c>
      <c r="BQ217" s="1619">
        <f t="shared" ca="1" si="104"/>
        <v>0</v>
      </c>
      <c r="BR217" s="1619">
        <f t="shared" ca="1" si="104"/>
        <v>0</v>
      </c>
      <c r="BS217" s="1619">
        <f t="shared" ca="1" si="104"/>
        <v>0</v>
      </c>
      <c r="BT217" s="1619">
        <f t="shared" ca="1" si="104"/>
        <v>0</v>
      </c>
      <c r="BU217" s="1619">
        <f t="shared" ca="1" si="104"/>
        <v>0</v>
      </c>
      <c r="BV217" s="1619">
        <f t="shared" ca="1" si="104"/>
        <v>0</v>
      </c>
      <c r="BW217" s="1619">
        <f t="shared" ca="1" si="104"/>
        <v>0</v>
      </c>
      <c r="BX217" s="1619">
        <f t="shared" ca="1" si="104"/>
        <v>0</v>
      </c>
      <c r="BY217" s="1619">
        <f t="shared" ca="1" si="104"/>
        <v>0</v>
      </c>
      <c r="BZ217" s="1619">
        <f t="shared" ca="1" si="104"/>
        <v>0</v>
      </c>
      <c r="CA217" s="1619">
        <f t="shared" ca="1" si="104"/>
        <v>0</v>
      </c>
      <c r="CB217" s="1619">
        <f t="shared" ca="1" si="104"/>
        <v>0</v>
      </c>
      <c r="CC217" s="1619">
        <f t="shared" ca="1" si="104"/>
        <v>0</v>
      </c>
      <c r="CD217" s="1619">
        <f t="shared" ca="1" si="104"/>
        <v>0</v>
      </c>
      <c r="CE217" s="1619">
        <f t="shared" ca="1" si="104"/>
        <v>0</v>
      </c>
      <c r="CF217" s="1619">
        <f t="shared" ca="1" si="104"/>
        <v>0</v>
      </c>
      <c r="CG217" s="1619">
        <f t="shared" ca="1" si="104"/>
        <v>0</v>
      </c>
      <c r="CH217" s="1619">
        <f t="shared" ca="1" si="104"/>
        <v>0</v>
      </c>
      <c r="CI217" s="1620">
        <f t="shared" ca="1" si="104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5">IF(TRIM(A46)="","",A46)</f>
        <v>Fabrieksgas (ton )</v>
      </c>
      <c r="B220" s="1034">
        <f t="shared" ref="B220:B229" ca="1" si="106">IF(TRIM(A128)=""," ",INDIRECT("d"&amp;TEXT(246+MATCH((A128),$A$247:$A$484,0),0)))</f>
        <v>44.4</v>
      </c>
      <c r="C220" s="1590">
        <f t="shared" ref="C220:C229" ca="1" si="107">SUM(D220:CI220)</f>
        <v>54125.82</v>
      </c>
      <c r="D220" s="1607">
        <f t="shared" ref="D220:S229" ca="1" si="108">IF(ISNUMBER($B220),$B220*D128/1000,0)</f>
        <v>0</v>
      </c>
      <c r="E220" s="1610">
        <f t="shared" ca="1" si="108"/>
        <v>0</v>
      </c>
      <c r="F220" s="1610">
        <f t="shared" ca="1" si="108"/>
        <v>0</v>
      </c>
      <c r="G220" s="1610">
        <f t="shared" ca="1" si="108"/>
        <v>0</v>
      </c>
      <c r="H220" s="1610">
        <f t="shared" ca="1" si="108"/>
        <v>0</v>
      </c>
      <c r="I220" s="1610">
        <f t="shared" ca="1" si="108"/>
        <v>0</v>
      </c>
      <c r="J220" s="1610">
        <f t="shared" ca="1" si="108"/>
        <v>0</v>
      </c>
      <c r="K220" s="1624">
        <f t="shared" ca="1" si="108"/>
        <v>0</v>
      </c>
      <c r="L220" s="1624">
        <f t="shared" ca="1" si="108"/>
        <v>0</v>
      </c>
      <c r="M220" s="1624">
        <f t="shared" ca="1" si="108"/>
        <v>0</v>
      </c>
      <c r="N220" s="1624">
        <f t="shared" ca="1" si="108"/>
        <v>0</v>
      </c>
      <c r="O220" s="1624">
        <f t="shared" ca="1" si="108"/>
        <v>0</v>
      </c>
      <c r="P220" s="1624">
        <f t="shared" ca="1" si="108"/>
        <v>0</v>
      </c>
      <c r="Q220" s="1624">
        <f t="shared" ca="1" si="108"/>
        <v>0</v>
      </c>
      <c r="R220" s="1624">
        <f t="shared" ca="1" si="108"/>
        <v>0</v>
      </c>
      <c r="S220" s="1624">
        <f t="shared" ca="1" si="108"/>
        <v>0</v>
      </c>
      <c r="T220" s="1624">
        <f t="shared" ref="T220:Y229" ca="1" si="109">IF(ISNUMBER($B220),$B220*T128/1000,0)</f>
        <v>0</v>
      </c>
      <c r="U220" s="1624">
        <f t="shared" ca="1" si="109"/>
        <v>0</v>
      </c>
      <c r="V220" s="1624">
        <f t="shared" ca="1" si="109"/>
        <v>0</v>
      </c>
      <c r="W220" s="1624">
        <f t="shared" ca="1" si="109"/>
        <v>0</v>
      </c>
      <c r="X220" s="1624">
        <f t="shared" ca="1" si="109"/>
        <v>0</v>
      </c>
      <c r="Y220" s="1624">
        <f t="shared" ca="1" si="109"/>
        <v>0</v>
      </c>
      <c r="Z220" s="1565"/>
      <c r="AA220" s="1608">
        <f t="shared" ref="AA220:AM229" ca="1" si="110">IF(ISNUMBER($B220),$B220*AA128/1000,0)</f>
        <v>0</v>
      </c>
      <c r="AB220" s="1610">
        <f t="shared" ca="1" si="110"/>
        <v>0</v>
      </c>
      <c r="AC220" s="1610">
        <f t="shared" ca="1" si="110"/>
        <v>2577.4200000000005</v>
      </c>
      <c r="AD220" s="1610">
        <f t="shared" ca="1" si="110"/>
        <v>0</v>
      </c>
      <c r="AE220" s="1610">
        <f t="shared" ca="1" si="110"/>
        <v>0</v>
      </c>
      <c r="AF220" s="1610">
        <f t="shared" ca="1" si="110"/>
        <v>0</v>
      </c>
      <c r="AG220" s="1610">
        <f t="shared" ca="1" si="110"/>
        <v>0</v>
      </c>
      <c r="AH220" s="1610">
        <f t="shared" ca="1" si="110"/>
        <v>0</v>
      </c>
      <c r="AI220" s="1610">
        <f t="shared" ca="1" si="110"/>
        <v>0</v>
      </c>
      <c r="AJ220" s="1610">
        <f t="shared" ca="1" si="110"/>
        <v>0</v>
      </c>
      <c r="AK220" s="1610">
        <f t="shared" ca="1" si="110"/>
        <v>0</v>
      </c>
      <c r="AL220" s="1610">
        <f t="shared" ca="1" si="110"/>
        <v>0</v>
      </c>
      <c r="AM220" s="1610">
        <f t="shared" ca="1" si="110"/>
        <v>0</v>
      </c>
      <c r="AN220" s="1486"/>
      <c r="AO220" s="1607">
        <f t="shared" ref="AO220:CI225" ca="1" si="111">IF(ISNUMBER($B220),$B220*AO128/1000,0)</f>
        <v>0</v>
      </c>
      <c r="AP220" s="1624">
        <f t="shared" ref="AP220:AP229" ca="1" si="112">IF(ISNUMBER($B220),$B220*AP128/1000,0)</f>
        <v>0</v>
      </c>
      <c r="AQ220" s="1624">
        <f t="shared" ca="1" si="111"/>
        <v>0</v>
      </c>
      <c r="AR220" s="1624">
        <f t="shared" ca="1" si="111"/>
        <v>0</v>
      </c>
      <c r="AS220" s="1610">
        <f t="shared" ca="1" si="111"/>
        <v>0</v>
      </c>
      <c r="AT220" s="1610">
        <f t="shared" ca="1" si="111"/>
        <v>0</v>
      </c>
      <c r="AU220" s="1610">
        <f t="shared" ca="1" si="111"/>
        <v>0</v>
      </c>
      <c r="AV220" s="1610">
        <f t="shared" ca="1" si="111"/>
        <v>51548.4</v>
      </c>
      <c r="AW220" s="1610">
        <f t="shared" ca="1" si="111"/>
        <v>0</v>
      </c>
      <c r="AX220" s="1610">
        <f t="shared" ca="1" si="111"/>
        <v>0</v>
      </c>
      <c r="AY220" s="1610">
        <f t="shared" ca="1" si="111"/>
        <v>0</v>
      </c>
      <c r="AZ220" s="1610">
        <f t="shared" ca="1" si="111"/>
        <v>0</v>
      </c>
      <c r="BA220" s="1610">
        <f t="shared" ca="1" si="111"/>
        <v>0</v>
      </c>
      <c r="BB220" s="1610">
        <f t="shared" ca="1" si="111"/>
        <v>0</v>
      </c>
      <c r="BC220" s="1610">
        <f t="shared" ca="1" si="111"/>
        <v>0</v>
      </c>
      <c r="BD220" s="1610">
        <f t="shared" ca="1" si="111"/>
        <v>0</v>
      </c>
      <c r="BE220" s="1610">
        <f t="shared" ca="1" si="111"/>
        <v>0</v>
      </c>
      <c r="BF220" s="1610">
        <f t="shared" ca="1" si="111"/>
        <v>0</v>
      </c>
      <c r="BG220" s="1610">
        <f t="shared" ca="1" si="111"/>
        <v>0</v>
      </c>
      <c r="BH220" s="1610">
        <f t="shared" ca="1" si="111"/>
        <v>0</v>
      </c>
      <c r="BI220" s="1610">
        <f t="shared" ca="1" si="111"/>
        <v>0</v>
      </c>
      <c r="BJ220" s="1610">
        <f t="shared" ca="1" si="111"/>
        <v>0</v>
      </c>
      <c r="BK220" s="1610">
        <f t="shared" ca="1" si="111"/>
        <v>0</v>
      </c>
      <c r="BL220" s="1610">
        <f t="shared" ca="1" si="111"/>
        <v>0</v>
      </c>
      <c r="BM220" s="1610">
        <f t="shared" ca="1" si="111"/>
        <v>0</v>
      </c>
      <c r="BN220" s="1610">
        <f t="shared" ca="1" si="111"/>
        <v>0</v>
      </c>
      <c r="BO220" s="1610">
        <f t="shared" ca="1" si="111"/>
        <v>0</v>
      </c>
      <c r="BP220" s="1610">
        <f t="shared" ca="1" si="111"/>
        <v>0</v>
      </c>
      <c r="BQ220" s="1610">
        <f t="shared" ca="1" si="111"/>
        <v>0</v>
      </c>
      <c r="BR220" s="1610">
        <f t="shared" ca="1" si="111"/>
        <v>0</v>
      </c>
      <c r="BS220" s="1610">
        <f t="shared" ca="1" si="111"/>
        <v>0</v>
      </c>
      <c r="BT220" s="1610">
        <f t="shared" ca="1" si="111"/>
        <v>0</v>
      </c>
      <c r="BU220" s="1610">
        <f t="shared" ca="1" si="111"/>
        <v>0</v>
      </c>
      <c r="BV220" s="1610">
        <f t="shared" ca="1" si="111"/>
        <v>0</v>
      </c>
      <c r="BW220" s="1610">
        <f t="shared" ca="1" si="111"/>
        <v>0</v>
      </c>
      <c r="BX220" s="1610">
        <f t="shared" ca="1" si="111"/>
        <v>0</v>
      </c>
      <c r="BY220" s="1610">
        <f t="shared" ca="1" si="111"/>
        <v>0</v>
      </c>
      <c r="BZ220" s="1610">
        <f t="shared" ca="1" si="111"/>
        <v>0</v>
      </c>
      <c r="CA220" s="1610">
        <f t="shared" ca="1" si="111"/>
        <v>0</v>
      </c>
      <c r="CB220" s="1610">
        <f t="shared" ca="1" si="111"/>
        <v>0</v>
      </c>
      <c r="CC220" s="1610">
        <f t="shared" ca="1" si="111"/>
        <v>0</v>
      </c>
      <c r="CD220" s="1610">
        <f t="shared" ca="1" si="111"/>
        <v>0</v>
      </c>
      <c r="CE220" s="1610">
        <f t="shared" ca="1" si="111"/>
        <v>0</v>
      </c>
      <c r="CF220" s="1610">
        <f t="shared" ca="1" si="111"/>
        <v>0</v>
      </c>
      <c r="CG220" s="1610">
        <f t="shared" ca="1" si="111"/>
        <v>0</v>
      </c>
      <c r="CH220" s="1610">
        <f t="shared" ca="1" si="111"/>
        <v>0</v>
      </c>
      <c r="CI220" s="1609">
        <f t="shared" ca="1" si="111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5"/>
        <v/>
      </c>
      <c r="B221" s="1036" t="str">
        <f t="shared" ca="1" si="106"/>
        <v xml:space="preserve"> </v>
      </c>
      <c r="C221" s="1579">
        <f t="shared" ca="1" si="107"/>
        <v>0</v>
      </c>
      <c r="D221" s="1612">
        <f t="shared" ca="1" si="108"/>
        <v>0</v>
      </c>
      <c r="E221" s="1614">
        <f t="shared" ca="1" si="108"/>
        <v>0</v>
      </c>
      <c r="F221" s="1614">
        <f t="shared" ca="1" si="108"/>
        <v>0</v>
      </c>
      <c r="G221" s="1614">
        <f t="shared" ca="1" si="108"/>
        <v>0</v>
      </c>
      <c r="H221" s="1614">
        <f t="shared" ca="1" si="108"/>
        <v>0</v>
      </c>
      <c r="I221" s="1614">
        <f t="shared" ca="1" si="108"/>
        <v>0</v>
      </c>
      <c r="J221" s="1614">
        <f t="shared" ca="1" si="108"/>
        <v>0</v>
      </c>
      <c r="K221" s="1625">
        <f t="shared" ca="1" si="108"/>
        <v>0</v>
      </c>
      <c r="L221" s="1625">
        <f t="shared" ca="1" si="108"/>
        <v>0</v>
      </c>
      <c r="M221" s="1625">
        <f t="shared" ca="1" si="108"/>
        <v>0</v>
      </c>
      <c r="N221" s="1625">
        <f t="shared" ca="1" si="108"/>
        <v>0</v>
      </c>
      <c r="O221" s="1625">
        <f t="shared" ca="1" si="108"/>
        <v>0</v>
      </c>
      <c r="P221" s="1625">
        <f t="shared" ca="1" si="108"/>
        <v>0</v>
      </c>
      <c r="Q221" s="1625">
        <f t="shared" ca="1" si="108"/>
        <v>0</v>
      </c>
      <c r="R221" s="1625">
        <f t="shared" ca="1" si="108"/>
        <v>0</v>
      </c>
      <c r="S221" s="1625">
        <f t="shared" ca="1" si="108"/>
        <v>0</v>
      </c>
      <c r="T221" s="1625">
        <f t="shared" ca="1" si="109"/>
        <v>0</v>
      </c>
      <c r="U221" s="1625">
        <f t="shared" ca="1" si="109"/>
        <v>0</v>
      </c>
      <c r="V221" s="1625">
        <f t="shared" ca="1" si="109"/>
        <v>0</v>
      </c>
      <c r="W221" s="1625">
        <f t="shared" ca="1" si="109"/>
        <v>0</v>
      </c>
      <c r="X221" s="1625">
        <f t="shared" ca="1" si="109"/>
        <v>0</v>
      </c>
      <c r="Y221" s="1625">
        <f t="shared" ca="1" si="109"/>
        <v>0</v>
      </c>
      <c r="Z221" s="1565"/>
      <c r="AA221" s="1613">
        <f t="shared" ca="1" si="110"/>
        <v>0</v>
      </c>
      <c r="AB221" s="1614">
        <f t="shared" ca="1" si="110"/>
        <v>0</v>
      </c>
      <c r="AC221" s="1614">
        <f t="shared" ca="1" si="110"/>
        <v>0</v>
      </c>
      <c r="AD221" s="1614">
        <f t="shared" ca="1" si="110"/>
        <v>0</v>
      </c>
      <c r="AE221" s="1614">
        <f t="shared" ca="1" si="110"/>
        <v>0</v>
      </c>
      <c r="AF221" s="1614">
        <f t="shared" ca="1" si="110"/>
        <v>0</v>
      </c>
      <c r="AG221" s="1614">
        <f t="shared" ca="1" si="110"/>
        <v>0</v>
      </c>
      <c r="AH221" s="1614">
        <f t="shared" ca="1" si="110"/>
        <v>0</v>
      </c>
      <c r="AI221" s="1614">
        <f t="shared" ca="1" si="110"/>
        <v>0</v>
      </c>
      <c r="AJ221" s="1614">
        <f t="shared" ca="1" si="110"/>
        <v>0</v>
      </c>
      <c r="AK221" s="1614">
        <f t="shared" ca="1" si="110"/>
        <v>0</v>
      </c>
      <c r="AL221" s="1614">
        <f t="shared" ca="1" si="110"/>
        <v>0</v>
      </c>
      <c r="AM221" s="1614">
        <f t="shared" ca="1" si="110"/>
        <v>0</v>
      </c>
      <c r="AN221" s="1486"/>
      <c r="AO221" s="1612">
        <f t="shared" ca="1" si="111"/>
        <v>0</v>
      </c>
      <c r="AP221" s="1625">
        <f t="shared" ca="1" si="112"/>
        <v>0</v>
      </c>
      <c r="AQ221" s="1625">
        <f t="shared" ca="1" si="111"/>
        <v>0</v>
      </c>
      <c r="AR221" s="1625">
        <f t="shared" ca="1" si="111"/>
        <v>0</v>
      </c>
      <c r="AS221" s="1614">
        <f t="shared" ca="1" si="111"/>
        <v>0</v>
      </c>
      <c r="AT221" s="1614">
        <f t="shared" ca="1" si="111"/>
        <v>0</v>
      </c>
      <c r="AU221" s="1614">
        <f t="shared" ca="1" si="111"/>
        <v>0</v>
      </c>
      <c r="AV221" s="1614">
        <f t="shared" ca="1" si="111"/>
        <v>0</v>
      </c>
      <c r="AW221" s="1614">
        <f t="shared" ca="1" si="111"/>
        <v>0</v>
      </c>
      <c r="AX221" s="1614">
        <f t="shared" ca="1" si="111"/>
        <v>0</v>
      </c>
      <c r="AY221" s="1614">
        <f t="shared" ca="1" si="111"/>
        <v>0</v>
      </c>
      <c r="AZ221" s="1614">
        <f t="shared" ca="1" si="111"/>
        <v>0</v>
      </c>
      <c r="BA221" s="1614">
        <f t="shared" ca="1" si="111"/>
        <v>0</v>
      </c>
      <c r="BB221" s="1614">
        <f t="shared" ca="1" si="111"/>
        <v>0</v>
      </c>
      <c r="BC221" s="1614">
        <f t="shared" ca="1" si="111"/>
        <v>0</v>
      </c>
      <c r="BD221" s="1614">
        <f t="shared" ca="1" si="111"/>
        <v>0</v>
      </c>
      <c r="BE221" s="1614">
        <f t="shared" ca="1" si="111"/>
        <v>0</v>
      </c>
      <c r="BF221" s="1614">
        <f t="shared" ca="1" si="111"/>
        <v>0</v>
      </c>
      <c r="BG221" s="1614">
        <f t="shared" ca="1" si="111"/>
        <v>0</v>
      </c>
      <c r="BH221" s="1614">
        <f t="shared" ca="1" si="111"/>
        <v>0</v>
      </c>
      <c r="BI221" s="1614">
        <f t="shared" ca="1" si="111"/>
        <v>0</v>
      </c>
      <c r="BJ221" s="1614">
        <f t="shared" ca="1" si="111"/>
        <v>0</v>
      </c>
      <c r="BK221" s="1614">
        <f t="shared" ca="1" si="111"/>
        <v>0</v>
      </c>
      <c r="BL221" s="1614">
        <f t="shared" ca="1" si="111"/>
        <v>0</v>
      </c>
      <c r="BM221" s="1614">
        <f t="shared" ca="1" si="111"/>
        <v>0</v>
      </c>
      <c r="BN221" s="1614">
        <f t="shared" ca="1" si="111"/>
        <v>0</v>
      </c>
      <c r="BO221" s="1614">
        <f t="shared" ca="1" si="111"/>
        <v>0</v>
      </c>
      <c r="BP221" s="1614">
        <f t="shared" ca="1" si="111"/>
        <v>0</v>
      </c>
      <c r="BQ221" s="1614">
        <f t="shared" ca="1" si="111"/>
        <v>0</v>
      </c>
      <c r="BR221" s="1614">
        <f t="shared" ca="1" si="111"/>
        <v>0</v>
      </c>
      <c r="BS221" s="1614">
        <f t="shared" ca="1" si="111"/>
        <v>0</v>
      </c>
      <c r="BT221" s="1614">
        <f t="shared" ca="1" si="111"/>
        <v>0</v>
      </c>
      <c r="BU221" s="1614">
        <f t="shared" ca="1" si="111"/>
        <v>0</v>
      </c>
      <c r="BV221" s="1614">
        <f t="shared" ca="1" si="111"/>
        <v>0</v>
      </c>
      <c r="BW221" s="1614">
        <f t="shared" ca="1" si="111"/>
        <v>0</v>
      </c>
      <c r="BX221" s="1614">
        <f t="shared" ca="1" si="111"/>
        <v>0</v>
      </c>
      <c r="BY221" s="1614">
        <f t="shared" ca="1" si="111"/>
        <v>0</v>
      </c>
      <c r="BZ221" s="1614">
        <f t="shared" ca="1" si="111"/>
        <v>0</v>
      </c>
      <c r="CA221" s="1614">
        <f t="shared" ca="1" si="111"/>
        <v>0</v>
      </c>
      <c r="CB221" s="1614">
        <f t="shared" ca="1" si="111"/>
        <v>0</v>
      </c>
      <c r="CC221" s="1614">
        <f t="shared" ca="1" si="111"/>
        <v>0</v>
      </c>
      <c r="CD221" s="1614">
        <f t="shared" ca="1" si="111"/>
        <v>0</v>
      </c>
      <c r="CE221" s="1614">
        <f t="shared" ca="1" si="111"/>
        <v>0</v>
      </c>
      <c r="CF221" s="1614">
        <f t="shared" ca="1" si="111"/>
        <v>0</v>
      </c>
      <c r="CG221" s="1614">
        <f t="shared" ca="1" si="111"/>
        <v>0</v>
      </c>
      <c r="CH221" s="1614">
        <f t="shared" ca="1" si="111"/>
        <v>0</v>
      </c>
      <c r="CI221" s="1615">
        <f t="shared" ca="1" si="111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5"/>
        <v/>
      </c>
      <c r="B222" s="1036" t="str">
        <f t="shared" ca="1" si="106"/>
        <v xml:space="preserve"> </v>
      </c>
      <c r="C222" s="1579">
        <f t="shared" ca="1" si="107"/>
        <v>0</v>
      </c>
      <c r="D222" s="1612">
        <f t="shared" ca="1" si="108"/>
        <v>0</v>
      </c>
      <c r="E222" s="1614">
        <f t="shared" ca="1" si="108"/>
        <v>0</v>
      </c>
      <c r="F222" s="1614">
        <f t="shared" ca="1" si="108"/>
        <v>0</v>
      </c>
      <c r="G222" s="1614">
        <f t="shared" ca="1" si="108"/>
        <v>0</v>
      </c>
      <c r="H222" s="1614">
        <f t="shared" ca="1" si="108"/>
        <v>0</v>
      </c>
      <c r="I222" s="1614">
        <f t="shared" ca="1" si="108"/>
        <v>0</v>
      </c>
      <c r="J222" s="1614">
        <f t="shared" ca="1" si="108"/>
        <v>0</v>
      </c>
      <c r="K222" s="1625">
        <f t="shared" ca="1" si="108"/>
        <v>0</v>
      </c>
      <c r="L222" s="1625">
        <f t="shared" ca="1" si="108"/>
        <v>0</v>
      </c>
      <c r="M222" s="1625">
        <f t="shared" ca="1" si="108"/>
        <v>0</v>
      </c>
      <c r="N222" s="1625">
        <f t="shared" ca="1" si="108"/>
        <v>0</v>
      </c>
      <c r="O222" s="1625">
        <f t="shared" ca="1" si="108"/>
        <v>0</v>
      </c>
      <c r="P222" s="1625">
        <f t="shared" ca="1" si="108"/>
        <v>0</v>
      </c>
      <c r="Q222" s="1625">
        <f t="shared" ca="1" si="108"/>
        <v>0</v>
      </c>
      <c r="R222" s="1625">
        <f t="shared" ca="1" si="108"/>
        <v>0</v>
      </c>
      <c r="S222" s="1625">
        <f t="shared" ca="1" si="108"/>
        <v>0</v>
      </c>
      <c r="T222" s="1625">
        <f t="shared" ca="1" si="109"/>
        <v>0</v>
      </c>
      <c r="U222" s="1625">
        <f t="shared" ca="1" si="109"/>
        <v>0</v>
      </c>
      <c r="V222" s="1625">
        <f t="shared" ca="1" si="109"/>
        <v>0</v>
      </c>
      <c r="W222" s="1625">
        <f t="shared" ca="1" si="109"/>
        <v>0</v>
      </c>
      <c r="X222" s="1625">
        <f t="shared" ca="1" si="109"/>
        <v>0</v>
      </c>
      <c r="Y222" s="1625">
        <f t="shared" ca="1" si="109"/>
        <v>0</v>
      </c>
      <c r="Z222" s="1565"/>
      <c r="AA222" s="1613">
        <f t="shared" ca="1" si="110"/>
        <v>0</v>
      </c>
      <c r="AB222" s="1614">
        <f t="shared" ca="1" si="110"/>
        <v>0</v>
      </c>
      <c r="AC222" s="1614">
        <f t="shared" ca="1" si="110"/>
        <v>0</v>
      </c>
      <c r="AD222" s="1614">
        <f t="shared" ca="1" si="110"/>
        <v>0</v>
      </c>
      <c r="AE222" s="1614">
        <f t="shared" ca="1" si="110"/>
        <v>0</v>
      </c>
      <c r="AF222" s="1614">
        <f t="shared" ca="1" si="110"/>
        <v>0</v>
      </c>
      <c r="AG222" s="1614">
        <f t="shared" ca="1" si="110"/>
        <v>0</v>
      </c>
      <c r="AH222" s="1614">
        <f t="shared" ca="1" si="110"/>
        <v>0</v>
      </c>
      <c r="AI222" s="1614">
        <f t="shared" ca="1" si="110"/>
        <v>0</v>
      </c>
      <c r="AJ222" s="1614">
        <f t="shared" ca="1" si="110"/>
        <v>0</v>
      </c>
      <c r="AK222" s="1614">
        <f t="shared" ca="1" si="110"/>
        <v>0</v>
      </c>
      <c r="AL222" s="1614">
        <f t="shared" ca="1" si="110"/>
        <v>0</v>
      </c>
      <c r="AM222" s="1614">
        <f t="shared" ca="1" si="110"/>
        <v>0</v>
      </c>
      <c r="AN222" s="1486"/>
      <c r="AO222" s="1612">
        <f t="shared" ca="1" si="111"/>
        <v>0</v>
      </c>
      <c r="AP222" s="1625">
        <f t="shared" ca="1" si="112"/>
        <v>0</v>
      </c>
      <c r="AQ222" s="1625">
        <f t="shared" ca="1" si="111"/>
        <v>0</v>
      </c>
      <c r="AR222" s="1625">
        <f t="shared" ca="1" si="111"/>
        <v>0</v>
      </c>
      <c r="AS222" s="1614">
        <f t="shared" ca="1" si="111"/>
        <v>0</v>
      </c>
      <c r="AT222" s="1614">
        <f t="shared" ca="1" si="111"/>
        <v>0</v>
      </c>
      <c r="AU222" s="1614">
        <f t="shared" ca="1" si="111"/>
        <v>0</v>
      </c>
      <c r="AV222" s="1614">
        <f t="shared" ca="1" si="111"/>
        <v>0</v>
      </c>
      <c r="AW222" s="1614">
        <f t="shared" ca="1" si="111"/>
        <v>0</v>
      </c>
      <c r="AX222" s="1614">
        <f t="shared" ca="1" si="111"/>
        <v>0</v>
      </c>
      <c r="AY222" s="1614">
        <f t="shared" ca="1" si="111"/>
        <v>0</v>
      </c>
      <c r="AZ222" s="1614">
        <f t="shared" ca="1" si="111"/>
        <v>0</v>
      </c>
      <c r="BA222" s="1614">
        <f t="shared" ca="1" si="111"/>
        <v>0</v>
      </c>
      <c r="BB222" s="1614">
        <f t="shared" ca="1" si="111"/>
        <v>0</v>
      </c>
      <c r="BC222" s="1614">
        <f t="shared" ca="1" si="111"/>
        <v>0</v>
      </c>
      <c r="BD222" s="1614">
        <f t="shared" ca="1" si="111"/>
        <v>0</v>
      </c>
      <c r="BE222" s="1614">
        <f t="shared" ca="1" si="111"/>
        <v>0</v>
      </c>
      <c r="BF222" s="1614">
        <f t="shared" ca="1" si="111"/>
        <v>0</v>
      </c>
      <c r="BG222" s="1614">
        <f t="shared" ca="1" si="111"/>
        <v>0</v>
      </c>
      <c r="BH222" s="1614">
        <f t="shared" ca="1" si="111"/>
        <v>0</v>
      </c>
      <c r="BI222" s="1614">
        <f t="shared" ca="1" si="111"/>
        <v>0</v>
      </c>
      <c r="BJ222" s="1614">
        <f t="shared" ca="1" si="111"/>
        <v>0</v>
      </c>
      <c r="BK222" s="1614">
        <f t="shared" ca="1" si="111"/>
        <v>0</v>
      </c>
      <c r="BL222" s="1614">
        <f t="shared" ca="1" si="111"/>
        <v>0</v>
      </c>
      <c r="BM222" s="1614">
        <f t="shared" ca="1" si="111"/>
        <v>0</v>
      </c>
      <c r="BN222" s="1614">
        <f t="shared" ca="1" si="111"/>
        <v>0</v>
      </c>
      <c r="BO222" s="1614">
        <f t="shared" ca="1" si="111"/>
        <v>0</v>
      </c>
      <c r="BP222" s="1614">
        <f t="shared" ca="1" si="111"/>
        <v>0</v>
      </c>
      <c r="BQ222" s="1614">
        <f t="shared" ca="1" si="111"/>
        <v>0</v>
      </c>
      <c r="BR222" s="1614">
        <f t="shared" ca="1" si="111"/>
        <v>0</v>
      </c>
      <c r="BS222" s="1614">
        <f t="shared" ca="1" si="111"/>
        <v>0</v>
      </c>
      <c r="BT222" s="1614">
        <f t="shared" ca="1" si="111"/>
        <v>0</v>
      </c>
      <c r="BU222" s="1614">
        <f t="shared" ca="1" si="111"/>
        <v>0</v>
      </c>
      <c r="BV222" s="1614">
        <f t="shared" ca="1" si="111"/>
        <v>0</v>
      </c>
      <c r="BW222" s="1614">
        <f t="shared" ca="1" si="111"/>
        <v>0</v>
      </c>
      <c r="BX222" s="1614">
        <f t="shared" ca="1" si="111"/>
        <v>0</v>
      </c>
      <c r="BY222" s="1614">
        <f t="shared" ca="1" si="111"/>
        <v>0</v>
      </c>
      <c r="BZ222" s="1614">
        <f t="shared" ca="1" si="111"/>
        <v>0</v>
      </c>
      <c r="CA222" s="1614">
        <f t="shared" ca="1" si="111"/>
        <v>0</v>
      </c>
      <c r="CB222" s="1614">
        <f t="shared" ca="1" si="111"/>
        <v>0</v>
      </c>
      <c r="CC222" s="1614">
        <f t="shared" ca="1" si="111"/>
        <v>0</v>
      </c>
      <c r="CD222" s="1614">
        <f t="shared" ca="1" si="111"/>
        <v>0</v>
      </c>
      <c r="CE222" s="1614">
        <f t="shared" ca="1" si="111"/>
        <v>0</v>
      </c>
      <c r="CF222" s="1614">
        <f t="shared" ca="1" si="111"/>
        <v>0</v>
      </c>
      <c r="CG222" s="1614">
        <f t="shared" ca="1" si="111"/>
        <v>0</v>
      </c>
      <c r="CH222" s="1614">
        <f t="shared" ca="1" si="111"/>
        <v>0</v>
      </c>
      <c r="CI222" s="1615">
        <f t="shared" ca="1" si="111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5"/>
        <v/>
      </c>
      <c r="B223" s="1036" t="str">
        <f t="shared" ca="1" si="106"/>
        <v xml:space="preserve"> </v>
      </c>
      <c r="C223" s="1579">
        <f t="shared" ca="1" si="107"/>
        <v>0</v>
      </c>
      <c r="D223" s="1612">
        <f t="shared" ca="1" si="108"/>
        <v>0</v>
      </c>
      <c r="E223" s="1614">
        <f t="shared" ca="1" si="108"/>
        <v>0</v>
      </c>
      <c r="F223" s="1614">
        <f t="shared" ca="1" si="108"/>
        <v>0</v>
      </c>
      <c r="G223" s="1614">
        <f t="shared" ca="1" si="108"/>
        <v>0</v>
      </c>
      <c r="H223" s="1614">
        <f t="shared" ca="1" si="108"/>
        <v>0</v>
      </c>
      <c r="I223" s="1614">
        <f t="shared" ca="1" si="108"/>
        <v>0</v>
      </c>
      <c r="J223" s="1614">
        <f t="shared" ca="1" si="108"/>
        <v>0</v>
      </c>
      <c r="K223" s="1625">
        <f t="shared" ca="1" si="108"/>
        <v>0</v>
      </c>
      <c r="L223" s="1625">
        <f t="shared" ca="1" si="108"/>
        <v>0</v>
      </c>
      <c r="M223" s="1625">
        <f t="shared" ca="1" si="108"/>
        <v>0</v>
      </c>
      <c r="N223" s="1625">
        <f t="shared" ca="1" si="108"/>
        <v>0</v>
      </c>
      <c r="O223" s="1625">
        <f t="shared" ca="1" si="108"/>
        <v>0</v>
      </c>
      <c r="P223" s="1625">
        <f t="shared" ca="1" si="108"/>
        <v>0</v>
      </c>
      <c r="Q223" s="1625">
        <f t="shared" ca="1" si="108"/>
        <v>0</v>
      </c>
      <c r="R223" s="1625">
        <f t="shared" ca="1" si="108"/>
        <v>0</v>
      </c>
      <c r="S223" s="1625">
        <f t="shared" ca="1" si="108"/>
        <v>0</v>
      </c>
      <c r="T223" s="1625">
        <f t="shared" ca="1" si="109"/>
        <v>0</v>
      </c>
      <c r="U223" s="1625">
        <f t="shared" ca="1" si="109"/>
        <v>0</v>
      </c>
      <c r="V223" s="1625">
        <f t="shared" ca="1" si="109"/>
        <v>0</v>
      </c>
      <c r="W223" s="1625">
        <f t="shared" ca="1" si="109"/>
        <v>0</v>
      </c>
      <c r="X223" s="1625">
        <f t="shared" ca="1" si="109"/>
        <v>0</v>
      </c>
      <c r="Y223" s="1625">
        <f t="shared" ca="1" si="109"/>
        <v>0</v>
      </c>
      <c r="Z223" s="1565"/>
      <c r="AA223" s="1613">
        <f t="shared" ca="1" si="110"/>
        <v>0</v>
      </c>
      <c r="AB223" s="1614">
        <f t="shared" ca="1" si="110"/>
        <v>0</v>
      </c>
      <c r="AC223" s="1614">
        <f t="shared" ca="1" si="110"/>
        <v>0</v>
      </c>
      <c r="AD223" s="1614">
        <f t="shared" ca="1" si="110"/>
        <v>0</v>
      </c>
      <c r="AE223" s="1614">
        <f t="shared" ca="1" si="110"/>
        <v>0</v>
      </c>
      <c r="AF223" s="1614">
        <f t="shared" ca="1" si="110"/>
        <v>0</v>
      </c>
      <c r="AG223" s="1614">
        <f t="shared" ca="1" si="110"/>
        <v>0</v>
      </c>
      <c r="AH223" s="1614">
        <f t="shared" ca="1" si="110"/>
        <v>0</v>
      </c>
      <c r="AI223" s="1614">
        <f t="shared" ca="1" si="110"/>
        <v>0</v>
      </c>
      <c r="AJ223" s="1614">
        <f t="shared" ca="1" si="110"/>
        <v>0</v>
      </c>
      <c r="AK223" s="1614">
        <f t="shared" ca="1" si="110"/>
        <v>0</v>
      </c>
      <c r="AL223" s="1614">
        <f t="shared" ca="1" si="110"/>
        <v>0</v>
      </c>
      <c r="AM223" s="1614">
        <f t="shared" ca="1" si="110"/>
        <v>0</v>
      </c>
      <c r="AN223" s="1486"/>
      <c r="AO223" s="1612">
        <f t="shared" ca="1" si="111"/>
        <v>0</v>
      </c>
      <c r="AP223" s="1625">
        <f t="shared" ca="1" si="112"/>
        <v>0</v>
      </c>
      <c r="AQ223" s="1625">
        <f t="shared" ca="1" si="111"/>
        <v>0</v>
      </c>
      <c r="AR223" s="1625">
        <f t="shared" ca="1" si="111"/>
        <v>0</v>
      </c>
      <c r="AS223" s="1614">
        <f t="shared" ca="1" si="111"/>
        <v>0</v>
      </c>
      <c r="AT223" s="1614">
        <f t="shared" ca="1" si="111"/>
        <v>0</v>
      </c>
      <c r="AU223" s="1614">
        <f t="shared" ca="1" si="111"/>
        <v>0</v>
      </c>
      <c r="AV223" s="1614">
        <f t="shared" ca="1" si="111"/>
        <v>0</v>
      </c>
      <c r="AW223" s="1614">
        <f t="shared" ca="1" si="111"/>
        <v>0</v>
      </c>
      <c r="AX223" s="1614">
        <f t="shared" ca="1" si="111"/>
        <v>0</v>
      </c>
      <c r="AY223" s="1614">
        <f t="shared" ca="1" si="111"/>
        <v>0</v>
      </c>
      <c r="AZ223" s="1614">
        <f t="shared" ca="1" si="111"/>
        <v>0</v>
      </c>
      <c r="BA223" s="1614">
        <f t="shared" ca="1" si="111"/>
        <v>0</v>
      </c>
      <c r="BB223" s="1614">
        <f t="shared" ca="1" si="111"/>
        <v>0</v>
      </c>
      <c r="BC223" s="1614">
        <f t="shared" ca="1" si="111"/>
        <v>0</v>
      </c>
      <c r="BD223" s="1614">
        <f t="shared" ca="1" si="111"/>
        <v>0</v>
      </c>
      <c r="BE223" s="1614">
        <f t="shared" ca="1" si="111"/>
        <v>0</v>
      </c>
      <c r="BF223" s="1614">
        <f t="shared" ca="1" si="111"/>
        <v>0</v>
      </c>
      <c r="BG223" s="1614">
        <f t="shared" ca="1" si="111"/>
        <v>0</v>
      </c>
      <c r="BH223" s="1614">
        <f t="shared" ca="1" si="111"/>
        <v>0</v>
      </c>
      <c r="BI223" s="1614">
        <f t="shared" ca="1" si="111"/>
        <v>0</v>
      </c>
      <c r="BJ223" s="1614">
        <f t="shared" ca="1" si="111"/>
        <v>0</v>
      </c>
      <c r="BK223" s="1614">
        <f t="shared" ca="1" si="111"/>
        <v>0</v>
      </c>
      <c r="BL223" s="1614">
        <f t="shared" ca="1" si="111"/>
        <v>0</v>
      </c>
      <c r="BM223" s="1614">
        <f t="shared" ca="1" si="111"/>
        <v>0</v>
      </c>
      <c r="BN223" s="1614">
        <f t="shared" ca="1" si="111"/>
        <v>0</v>
      </c>
      <c r="BO223" s="1614">
        <f t="shared" ca="1" si="111"/>
        <v>0</v>
      </c>
      <c r="BP223" s="1614">
        <f t="shared" ca="1" si="111"/>
        <v>0</v>
      </c>
      <c r="BQ223" s="1614">
        <f t="shared" ca="1" si="111"/>
        <v>0</v>
      </c>
      <c r="BR223" s="1614">
        <f t="shared" ca="1" si="111"/>
        <v>0</v>
      </c>
      <c r="BS223" s="1614">
        <f t="shared" ca="1" si="111"/>
        <v>0</v>
      </c>
      <c r="BT223" s="1614">
        <f t="shared" ca="1" si="111"/>
        <v>0</v>
      </c>
      <c r="BU223" s="1614">
        <f t="shared" ca="1" si="111"/>
        <v>0</v>
      </c>
      <c r="BV223" s="1614">
        <f t="shared" ca="1" si="111"/>
        <v>0</v>
      </c>
      <c r="BW223" s="1614">
        <f t="shared" ca="1" si="111"/>
        <v>0</v>
      </c>
      <c r="BX223" s="1614">
        <f t="shared" ca="1" si="111"/>
        <v>0</v>
      </c>
      <c r="BY223" s="1614">
        <f t="shared" ca="1" si="111"/>
        <v>0</v>
      </c>
      <c r="BZ223" s="1614">
        <f t="shared" ca="1" si="111"/>
        <v>0</v>
      </c>
      <c r="CA223" s="1614">
        <f t="shared" ca="1" si="111"/>
        <v>0</v>
      </c>
      <c r="CB223" s="1614">
        <f t="shared" ca="1" si="111"/>
        <v>0</v>
      </c>
      <c r="CC223" s="1614">
        <f t="shared" ca="1" si="111"/>
        <v>0</v>
      </c>
      <c r="CD223" s="1614">
        <f t="shared" ca="1" si="111"/>
        <v>0</v>
      </c>
      <c r="CE223" s="1614">
        <f t="shared" ca="1" si="111"/>
        <v>0</v>
      </c>
      <c r="CF223" s="1614">
        <f t="shared" ca="1" si="111"/>
        <v>0</v>
      </c>
      <c r="CG223" s="1614">
        <f t="shared" ca="1" si="111"/>
        <v>0</v>
      </c>
      <c r="CH223" s="1614">
        <f t="shared" ca="1" si="111"/>
        <v>0</v>
      </c>
      <c r="CI223" s="1615">
        <f t="shared" ca="1" si="111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5"/>
        <v/>
      </c>
      <c r="B224" s="1036" t="str">
        <f t="shared" ca="1" si="106"/>
        <v xml:space="preserve"> </v>
      </c>
      <c r="C224" s="1579">
        <f t="shared" ca="1" si="107"/>
        <v>0</v>
      </c>
      <c r="D224" s="1612">
        <f t="shared" ca="1" si="108"/>
        <v>0</v>
      </c>
      <c r="E224" s="1614">
        <f t="shared" ca="1" si="108"/>
        <v>0</v>
      </c>
      <c r="F224" s="1614">
        <f t="shared" ca="1" si="108"/>
        <v>0</v>
      </c>
      <c r="G224" s="1614">
        <f t="shared" ca="1" si="108"/>
        <v>0</v>
      </c>
      <c r="H224" s="1614">
        <f t="shared" ca="1" si="108"/>
        <v>0</v>
      </c>
      <c r="I224" s="1614">
        <f t="shared" ca="1" si="108"/>
        <v>0</v>
      </c>
      <c r="J224" s="1614">
        <f t="shared" ca="1" si="108"/>
        <v>0</v>
      </c>
      <c r="K224" s="1625">
        <f t="shared" ca="1" si="108"/>
        <v>0</v>
      </c>
      <c r="L224" s="1625">
        <f t="shared" ca="1" si="108"/>
        <v>0</v>
      </c>
      <c r="M224" s="1625">
        <f t="shared" ca="1" si="108"/>
        <v>0</v>
      </c>
      <c r="N224" s="1625">
        <f t="shared" ca="1" si="108"/>
        <v>0</v>
      </c>
      <c r="O224" s="1625">
        <f t="shared" ca="1" si="108"/>
        <v>0</v>
      </c>
      <c r="P224" s="1625">
        <f t="shared" ca="1" si="108"/>
        <v>0</v>
      </c>
      <c r="Q224" s="1625">
        <f t="shared" ca="1" si="108"/>
        <v>0</v>
      </c>
      <c r="R224" s="1625">
        <f t="shared" ca="1" si="108"/>
        <v>0</v>
      </c>
      <c r="S224" s="1625">
        <f t="shared" ca="1" si="108"/>
        <v>0</v>
      </c>
      <c r="T224" s="1625">
        <f t="shared" ca="1" si="109"/>
        <v>0</v>
      </c>
      <c r="U224" s="1625">
        <f t="shared" ca="1" si="109"/>
        <v>0</v>
      </c>
      <c r="V224" s="1625">
        <f t="shared" ca="1" si="109"/>
        <v>0</v>
      </c>
      <c r="W224" s="1625">
        <f t="shared" ca="1" si="109"/>
        <v>0</v>
      </c>
      <c r="X224" s="1625">
        <f t="shared" ca="1" si="109"/>
        <v>0</v>
      </c>
      <c r="Y224" s="1625">
        <f t="shared" ca="1" si="109"/>
        <v>0</v>
      </c>
      <c r="Z224" s="1565"/>
      <c r="AA224" s="1613">
        <f t="shared" ca="1" si="110"/>
        <v>0</v>
      </c>
      <c r="AB224" s="1614">
        <f t="shared" ca="1" si="110"/>
        <v>0</v>
      </c>
      <c r="AC224" s="1614">
        <f t="shared" ca="1" si="110"/>
        <v>0</v>
      </c>
      <c r="AD224" s="1614">
        <f t="shared" ca="1" si="110"/>
        <v>0</v>
      </c>
      <c r="AE224" s="1614">
        <f t="shared" ca="1" si="110"/>
        <v>0</v>
      </c>
      <c r="AF224" s="1614">
        <f t="shared" ca="1" si="110"/>
        <v>0</v>
      </c>
      <c r="AG224" s="1614">
        <f t="shared" ca="1" si="110"/>
        <v>0</v>
      </c>
      <c r="AH224" s="1614">
        <f t="shared" ca="1" si="110"/>
        <v>0</v>
      </c>
      <c r="AI224" s="1614">
        <f t="shared" ca="1" si="110"/>
        <v>0</v>
      </c>
      <c r="AJ224" s="1614">
        <f t="shared" ca="1" si="110"/>
        <v>0</v>
      </c>
      <c r="AK224" s="1614">
        <f t="shared" ca="1" si="110"/>
        <v>0</v>
      </c>
      <c r="AL224" s="1614">
        <f t="shared" ca="1" si="110"/>
        <v>0</v>
      </c>
      <c r="AM224" s="1614">
        <f t="shared" ca="1" si="110"/>
        <v>0</v>
      </c>
      <c r="AN224" s="1486"/>
      <c r="AO224" s="1612">
        <f t="shared" ca="1" si="111"/>
        <v>0</v>
      </c>
      <c r="AP224" s="1625">
        <f t="shared" ca="1" si="112"/>
        <v>0</v>
      </c>
      <c r="AQ224" s="1625">
        <f t="shared" ca="1" si="111"/>
        <v>0</v>
      </c>
      <c r="AR224" s="1625">
        <f t="shared" ca="1" si="111"/>
        <v>0</v>
      </c>
      <c r="AS224" s="1614">
        <f t="shared" ca="1" si="111"/>
        <v>0</v>
      </c>
      <c r="AT224" s="1614">
        <f t="shared" ca="1" si="111"/>
        <v>0</v>
      </c>
      <c r="AU224" s="1614">
        <f t="shared" ca="1" si="111"/>
        <v>0</v>
      </c>
      <c r="AV224" s="1614">
        <f t="shared" ca="1" si="111"/>
        <v>0</v>
      </c>
      <c r="AW224" s="1614">
        <f t="shared" ca="1" si="111"/>
        <v>0</v>
      </c>
      <c r="AX224" s="1614">
        <f t="shared" ca="1" si="111"/>
        <v>0</v>
      </c>
      <c r="AY224" s="1614">
        <f t="shared" ca="1" si="111"/>
        <v>0</v>
      </c>
      <c r="AZ224" s="1614">
        <f t="shared" ca="1" si="111"/>
        <v>0</v>
      </c>
      <c r="BA224" s="1614">
        <f t="shared" ca="1" si="111"/>
        <v>0</v>
      </c>
      <c r="BB224" s="1614">
        <f t="shared" ca="1" si="111"/>
        <v>0</v>
      </c>
      <c r="BC224" s="1614">
        <f t="shared" ca="1" si="111"/>
        <v>0</v>
      </c>
      <c r="BD224" s="1614">
        <f t="shared" ca="1" si="111"/>
        <v>0</v>
      </c>
      <c r="BE224" s="1614">
        <f t="shared" ca="1" si="111"/>
        <v>0</v>
      </c>
      <c r="BF224" s="1614">
        <f t="shared" ca="1" si="111"/>
        <v>0</v>
      </c>
      <c r="BG224" s="1614">
        <f t="shared" ca="1" si="111"/>
        <v>0</v>
      </c>
      <c r="BH224" s="1614">
        <f t="shared" ca="1" si="111"/>
        <v>0</v>
      </c>
      <c r="BI224" s="1614">
        <f t="shared" ca="1" si="111"/>
        <v>0</v>
      </c>
      <c r="BJ224" s="1614">
        <f t="shared" ca="1" si="111"/>
        <v>0</v>
      </c>
      <c r="BK224" s="1614">
        <f t="shared" ca="1" si="111"/>
        <v>0</v>
      </c>
      <c r="BL224" s="1614">
        <f t="shared" ca="1" si="111"/>
        <v>0</v>
      </c>
      <c r="BM224" s="1614">
        <f t="shared" ca="1" si="111"/>
        <v>0</v>
      </c>
      <c r="BN224" s="1614">
        <f t="shared" ca="1" si="111"/>
        <v>0</v>
      </c>
      <c r="BO224" s="1614">
        <f t="shared" ca="1" si="111"/>
        <v>0</v>
      </c>
      <c r="BP224" s="1614">
        <f t="shared" ca="1" si="111"/>
        <v>0</v>
      </c>
      <c r="BQ224" s="1614">
        <f t="shared" ca="1" si="111"/>
        <v>0</v>
      </c>
      <c r="BR224" s="1614">
        <f t="shared" ca="1" si="111"/>
        <v>0</v>
      </c>
      <c r="BS224" s="1614">
        <f t="shared" ca="1" si="111"/>
        <v>0</v>
      </c>
      <c r="BT224" s="1614">
        <f t="shared" ca="1" si="111"/>
        <v>0</v>
      </c>
      <c r="BU224" s="1614">
        <f t="shared" ca="1" si="111"/>
        <v>0</v>
      </c>
      <c r="BV224" s="1614">
        <f t="shared" ca="1" si="111"/>
        <v>0</v>
      </c>
      <c r="BW224" s="1614">
        <f t="shared" ca="1" si="111"/>
        <v>0</v>
      </c>
      <c r="BX224" s="1614">
        <f t="shared" ca="1" si="111"/>
        <v>0</v>
      </c>
      <c r="BY224" s="1614">
        <f t="shared" ca="1" si="111"/>
        <v>0</v>
      </c>
      <c r="BZ224" s="1614">
        <f t="shared" ca="1" si="111"/>
        <v>0</v>
      </c>
      <c r="CA224" s="1614">
        <f t="shared" ca="1" si="111"/>
        <v>0</v>
      </c>
      <c r="CB224" s="1614">
        <f t="shared" ca="1" si="111"/>
        <v>0</v>
      </c>
      <c r="CC224" s="1614">
        <f t="shared" ca="1" si="111"/>
        <v>0</v>
      </c>
      <c r="CD224" s="1614">
        <f t="shared" ca="1" si="111"/>
        <v>0</v>
      </c>
      <c r="CE224" s="1614">
        <f t="shared" ca="1" si="111"/>
        <v>0</v>
      </c>
      <c r="CF224" s="1614">
        <f t="shared" ca="1" si="111"/>
        <v>0</v>
      </c>
      <c r="CG224" s="1614">
        <f t="shared" ca="1" si="111"/>
        <v>0</v>
      </c>
      <c r="CH224" s="1614">
        <f t="shared" ca="1" si="111"/>
        <v>0</v>
      </c>
      <c r="CI224" s="1615">
        <f t="shared" ca="1" si="111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5"/>
        <v/>
      </c>
      <c r="B225" s="1036" t="str">
        <f t="shared" ca="1" si="106"/>
        <v xml:space="preserve"> </v>
      </c>
      <c r="C225" s="1579">
        <f t="shared" ca="1" si="107"/>
        <v>0</v>
      </c>
      <c r="D225" s="1612">
        <f t="shared" ca="1" si="108"/>
        <v>0</v>
      </c>
      <c r="E225" s="1614">
        <f t="shared" ca="1" si="108"/>
        <v>0</v>
      </c>
      <c r="F225" s="1614">
        <f t="shared" ca="1" si="108"/>
        <v>0</v>
      </c>
      <c r="G225" s="1614">
        <f t="shared" ca="1" si="108"/>
        <v>0</v>
      </c>
      <c r="H225" s="1614">
        <f t="shared" ca="1" si="108"/>
        <v>0</v>
      </c>
      <c r="I225" s="1614">
        <f t="shared" ca="1" si="108"/>
        <v>0</v>
      </c>
      <c r="J225" s="1614">
        <f t="shared" ca="1" si="108"/>
        <v>0</v>
      </c>
      <c r="K225" s="1625">
        <f t="shared" ca="1" si="108"/>
        <v>0</v>
      </c>
      <c r="L225" s="1625">
        <f t="shared" ca="1" si="108"/>
        <v>0</v>
      </c>
      <c r="M225" s="1625">
        <f t="shared" ca="1" si="108"/>
        <v>0</v>
      </c>
      <c r="N225" s="1625">
        <f t="shared" ca="1" si="108"/>
        <v>0</v>
      </c>
      <c r="O225" s="1625">
        <f t="shared" ca="1" si="108"/>
        <v>0</v>
      </c>
      <c r="P225" s="1625">
        <f t="shared" ca="1" si="108"/>
        <v>0</v>
      </c>
      <c r="Q225" s="1625">
        <f t="shared" ca="1" si="108"/>
        <v>0</v>
      </c>
      <c r="R225" s="1625">
        <f t="shared" ca="1" si="108"/>
        <v>0</v>
      </c>
      <c r="S225" s="1625">
        <f t="shared" ca="1" si="108"/>
        <v>0</v>
      </c>
      <c r="T225" s="1625">
        <f t="shared" ca="1" si="109"/>
        <v>0</v>
      </c>
      <c r="U225" s="1625">
        <f t="shared" ca="1" si="109"/>
        <v>0</v>
      </c>
      <c r="V225" s="1625">
        <f t="shared" ca="1" si="109"/>
        <v>0</v>
      </c>
      <c r="W225" s="1625">
        <f t="shared" ca="1" si="109"/>
        <v>0</v>
      </c>
      <c r="X225" s="1625">
        <f t="shared" ca="1" si="109"/>
        <v>0</v>
      </c>
      <c r="Y225" s="1625">
        <f t="shared" ca="1" si="109"/>
        <v>0</v>
      </c>
      <c r="Z225" s="1565"/>
      <c r="AA225" s="1613">
        <f t="shared" ca="1" si="110"/>
        <v>0</v>
      </c>
      <c r="AB225" s="1614">
        <f t="shared" ca="1" si="110"/>
        <v>0</v>
      </c>
      <c r="AC225" s="1614">
        <f t="shared" ca="1" si="110"/>
        <v>0</v>
      </c>
      <c r="AD225" s="1614">
        <f t="shared" ca="1" si="110"/>
        <v>0</v>
      </c>
      <c r="AE225" s="1614">
        <f t="shared" ca="1" si="110"/>
        <v>0</v>
      </c>
      <c r="AF225" s="1614">
        <f t="shared" ca="1" si="110"/>
        <v>0</v>
      </c>
      <c r="AG225" s="1614">
        <f t="shared" ca="1" si="110"/>
        <v>0</v>
      </c>
      <c r="AH225" s="1614">
        <f t="shared" ca="1" si="110"/>
        <v>0</v>
      </c>
      <c r="AI225" s="1614">
        <f t="shared" ca="1" si="110"/>
        <v>0</v>
      </c>
      <c r="AJ225" s="1614">
        <f t="shared" ca="1" si="110"/>
        <v>0</v>
      </c>
      <c r="AK225" s="1614">
        <f t="shared" ca="1" si="110"/>
        <v>0</v>
      </c>
      <c r="AL225" s="1614">
        <f t="shared" ca="1" si="110"/>
        <v>0</v>
      </c>
      <c r="AM225" s="1614">
        <f t="shared" ca="1" si="110"/>
        <v>0</v>
      </c>
      <c r="AN225" s="1486"/>
      <c r="AO225" s="1612">
        <f t="shared" ca="1" si="111"/>
        <v>0</v>
      </c>
      <c r="AP225" s="1625">
        <f t="shared" ca="1" si="112"/>
        <v>0</v>
      </c>
      <c r="AQ225" s="1625">
        <f t="shared" ca="1" si="111"/>
        <v>0</v>
      </c>
      <c r="AR225" s="1625">
        <f t="shared" ca="1" si="111"/>
        <v>0</v>
      </c>
      <c r="AS225" s="1614">
        <f t="shared" ca="1" si="111"/>
        <v>0</v>
      </c>
      <c r="AT225" s="1614">
        <f t="shared" ca="1" si="111"/>
        <v>0</v>
      </c>
      <c r="AU225" s="1614">
        <f t="shared" ca="1" si="111"/>
        <v>0</v>
      </c>
      <c r="AV225" s="1614">
        <f t="shared" ca="1" si="111"/>
        <v>0</v>
      </c>
      <c r="AW225" s="1614">
        <f t="shared" ca="1" si="111"/>
        <v>0</v>
      </c>
      <c r="AX225" s="1614">
        <f t="shared" ca="1" si="111"/>
        <v>0</v>
      </c>
      <c r="AY225" s="1614">
        <f t="shared" ca="1" si="111"/>
        <v>0</v>
      </c>
      <c r="AZ225" s="1614">
        <f t="shared" ca="1" si="111"/>
        <v>0</v>
      </c>
      <c r="BA225" s="1614">
        <f t="shared" ca="1" si="111"/>
        <v>0</v>
      </c>
      <c r="BB225" s="1614">
        <f t="shared" ca="1" si="111"/>
        <v>0</v>
      </c>
      <c r="BC225" s="1614">
        <f t="shared" ca="1" si="111"/>
        <v>0</v>
      </c>
      <c r="BD225" s="1614">
        <f t="shared" ca="1" si="111"/>
        <v>0</v>
      </c>
      <c r="BE225" s="1614">
        <f t="shared" ca="1" si="111"/>
        <v>0</v>
      </c>
      <c r="BF225" s="1614">
        <f t="shared" ca="1" si="111"/>
        <v>0</v>
      </c>
      <c r="BG225" s="1614">
        <f t="shared" ca="1" si="111"/>
        <v>0</v>
      </c>
      <c r="BH225" s="1614">
        <f t="shared" ca="1" si="111"/>
        <v>0</v>
      </c>
      <c r="BI225" s="1614">
        <f t="shared" ca="1" si="111"/>
        <v>0</v>
      </c>
      <c r="BJ225" s="1614">
        <f t="shared" ca="1" si="111"/>
        <v>0</v>
      </c>
      <c r="BK225" s="1614">
        <f t="shared" ca="1" si="111"/>
        <v>0</v>
      </c>
      <c r="BL225" s="1614">
        <f t="shared" ca="1" si="111"/>
        <v>0</v>
      </c>
      <c r="BM225" s="1614">
        <f t="shared" ca="1" si="111"/>
        <v>0</v>
      </c>
      <c r="BN225" s="1614">
        <f t="shared" ca="1" si="111"/>
        <v>0</v>
      </c>
      <c r="BO225" s="1614">
        <f t="shared" ref="BO225:CI225" ca="1" si="113">IF(ISNUMBER($B225),$B225*BO133/1000,0)</f>
        <v>0</v>
      </c>
      <c r="BP225" s="1614">
        <f t="shared" ca="1" si="113"/>
        <v>0</v>
      </c>
      <c r="BQ225" s="1614">
        <f t="shared" ca="1" si="113"/>
        <v>0</v>
      </c>
      <c r="BR225" s="1614">
        <f t="shared" ca="1" si="113"/>
        <v>0</v>
      </c>
      <c r="BS225" s="1614">
        <f t="shared" ca="1" si="113"/>
        <v>0</v>
      </c>
      <c r="BT225" s="1614">
        <f t="shared" ca="1" si="113"/>
        <v>0</v>
      </c>
      <c r="BU225" s="1614">
        <f t="shared" ca="1" si="113"/>
        <v>0</v>
      </c>
      <c r="BV225" s="1614">
        <f t="shared" ca="1" si="113"/>
        <v>0</v>
      </c>
      <c r="BW225" s="1614">
        <f t="shared" ca="1" si="113"/>
        <v>0</v>
      </c>
      <c r="BX225" s="1614">
        <f t="shared" ca="1" si="113"/>
        <v>0</v>
      </c>
      <c r="BY225" s="1614">
        <f t="shared" ca="1" si="113"/>
        <v>0</v>
      </c>
      <c r="BZ225" s="1614">
        <f t="shared" ca="1" si="113"/>
        <v>0</v>
      </c>
      <c r="CA225" s="1614">
        <f t="shared" ca="1" si="113"/>
        <v>0</v>
      </c>
      <c r="CB225" s="1614">
        <f t="shared" ca="1" si="113"/>
        <v>0</v>
      </c>
      <c r="CC225" s="1614">
        <f t="shared" ca="1" si="113"/>
        <v>0</v>
      </c>
      <c r="CD225" s="1614">
        <f t="shared" ca="1" si="113"/>
        <v>0</v>
      </c>
      <c r="CE225" s="1614">
        <f t="shared" ca="1" si="113"/>
        <v>0</v>
      </c>
      <c r="CF225" s="1614">
        <f t="shared" ca="1" si="113"/>
        <v>0</v>
      </c>
      <c r="CG225" s="1614">
        <f t="shared" ca="1" si="113"/>
        <v>0</v>
      </c>
      <c r="CH225" s="1614">
        <f t="shared" ca="1" si="113"/>
        <v>0</v>
      </c>
      <c r="CI225" s="1615">
        <f t="shared" ca="1" si="113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5"/>
        <v/>
      </c>
      <c r="B226" s="1036" t="str">
        <f t="shared" ca="1" si="106"/>
        <v xml:space="preserve"> </v>
      </c>
      <c r="C226" s="1579">
        <f t="shared" ca="1" si="107"/>
        <v>0</v>
      </c>
      <c r="D226" s="1612">
        <f t="shared" ca="1" si="108"/>
        <v>0</v>
      </c>
      <c r="E226" s="1614">
        <f t="shared" ca="1" si="108"/>
        <v>0</v>
      </c>
      <c r="F226" s="1614">
        <f t="shared" ca="1" si="108"/>
        <v>0</v>
      </c>
      <c r="G226" s="1614">
        <f t="shared" ca="1" si="108"/>
        <v>0</v>
      </c>
      <c r="H226" s="1614">
        <f t="shared" ca="1" si="108"/>
        <v>0</v>
      </c>
      <c r="I226" s="1614">
        <f t="shared" ca="1" si="108"/>
        <v>0</v>
      </c>
      <c r="J226" s="1614">
        <f t="shared" ca="1" si="108"/>
        <v>0</v>
      </c>
      <c r="K226" s="1625">
        <f t="shared" ca="1" si="108"/>
        <v>0</v>
      </c>
      <c r="L226" s="1625">
        <f t="shared" ca="1" si="108"/>
        <v>0</v>
      </c>
      <c r="M226" s="1625">
        <f t="shared" ca="1" si="108"/>
        <v>0</v>
      </c>
      <c r="N226" s="1625">
        <f t="shared" ca="1" si="108"/>
        <v>0</v>
      </c>
      <c r="O226" s="1625">
        <f t="shared" ca="1" si="108"/>
        <v>0</v>
      </c>
      <c r="P226" s="1625">
        <f t="shared" ca="1" si="108"/>
        <v>0</v>
      </c>
      <c r="Q226" s="1625">
        <f t="shared" ca="1" si="108"/>
        <v>0</v>
      </c>
      <c r="R226" s="1625">
        <f t="shared" ca="1" si="108"/>
        <v>0</v>
      </c>
      <c r="S226" s="1625">
        <f t="shared" ca="1" si="108"/>
        <v>0</v>
      </c>
      <c r="T226" s="1625">
        <f t="shared" ca="1" si="109"/>
        <v>0</v>
      </c>
      <c r="U226" s="1625">
        <f t="shared" ca="1" si="109"/>
        <v>0</v>
      </c>
      <c r="V226" s="1625">
        <f t="shared" ca="1" si="109"/>
        <v>0</v>
      </c>
      <c r="W226" s="1625">
        <f t="shared" ca="1" si="109"/>
        <v>0</v>
      </c>
      <c r="X226" s="1625">
        <f t="shared" ca="1" si="109"/>
        <v>0</v>
      </c>
      <c r="Y226" s="1625">
        <f t="shared" ca="1" si="109"/>
        <v>0</v>
      </c>
      <c r="Z226" s="1565"/>
      <c r="AA226" s="1613">
        <f t="shared" ca="1" si="110"/>
        <v>0</v>
      </c>
      <c r="AB226" s="1614">
        <f t="shared" ca="1" si="110"/>
        <v>0</v>
      </c>
      <c r="AC226" s="1614">
        <f t="shared" ca="1" si="110"/>
        <v>0</v>
      </c>
      <c r="AD226" s="1614">
        <f t="shared" ca="1" si="110"/>
        <v>0</v>
      </c>
      <c r="AE226" s="1614">
        <f t="shared" ca="1" si="110"/>
        <v>0</v>
      </c>
      <c r="AF226" s="1614">
        <f t="shared" ca="1" si="110"/>
        <v>0</v>
      </c>
      <c r="AG226" s="1614">
        <f t="shared" ca="1" si="110"/>
        <v>0</v>
      </c>
      <c r="AH226" s="1614">
        <f t="shared" ca="1" si="110"/>
        <v>0</v>
      </c>
      <c r="AI226" s="1614">
        <f t="shared" ca="1" si="110"/>
        <v>0</v>
      </c>
      <c r="AJ226" s="1614">
        <f t="shared" ca="1" si="110"/>
        <v>0</v>
      </c>
      <c r="AK226" s="1614">
        <f t="shared" ca="1" si="110"/>
        <v>0</v>
      </c>
      <c r="AL226" s="1614">
        <f t="shared" ca="1" si="110"/>
        <v>0</v>
      </c>
      <c r="AM226" s="1614">
        <f t="shared" ca="1" si="110"/>
        <v>0</v>
      </c>
      <c r="AN226" s="1486"/>
      <c r="AO226" s="1612">
        <f t="shared" ref="AO226:CI229" ca="1" si="114">IF(ISNUMBER($B226),$B226*AO134/1000,0)</f>
        <v>0</v>
      </c>
      <c r="AP226" s="1625">
        <f t="shared" ca="1" si="112"/>
        <v>0</v>
      </c>
      <c r="AQ226" s="1625">
        <f t="shared" ca="1" si="114"/>
        <v>0</v>
      </c>
      <c r="AR226" s="1625">
        <f t="shared" ca="1" si="114"/>
        <v>0</v>
      </c>
      <c r="AS226" s="1614">
        <f t="shared" ca="1" si="114"/>
        <v>0</v>
      </c>
      <c r="AT226" s="1614">
        <f t="shared" ca="1" si="114"/>
        <v>0</v>
      </c>
      <c r="AU226" s="1614">
        <f t="shared" ca="1" si="114"/>
        <v>0</v>
      </c>
      <c r="AV226" s="1614">
        <f t="shared" ca="1" si="114"/>
        <v>0</v>
      </c>
      <c r="AW226" s="1614">
        <f t="shared" ca="1" si="114"/>
        <v>0</v>
      </c>
      <c r="AX226" s="1614">
        <f t="shared" ca="1" si="114"/>
        <v>0</v>
      </c>
      <c r="AY226" s="1614">
        <f t="shared" ca="1" si="114"/>
        <v>0</v>
      </c>
      <c r="AZ226" s="1614">
        <f t="shared" ca="1" si="114"/>
        <v>0</v>
      </c>
      <c r="BA226" s="1614">
        <f t="shared" ca="1" si="114"/>
        <v>0</v>
      </c>
      <c r="BB226" s="1614">
        <f t="shared" ca="1" si="114"/>
        <v>0</v>
      </c>
      <c r="BC226" s="1614">
        <f t="shared" ca="1" si="114"/>
        <v>0</v>
      </c>
      <c r="BD226" s="1614">
        <f t="shared" ca="1" si="114"/>
        <v>0</v>
      </c>
      <c r="BE226" s="1614">
        <f t="shared" ca="1" si="114"/>
        <v>0</v>
      </c>
      <c r="BF226" s="1614">
        <f t="shared" ca="1" si="114"/>
        <v>0</v>
      </c>
      <c r="BG226" s="1614">
        <f t="shared" ca="1" si="114"/>
        <v>0</v>
      </c>
      <c r="BH226" s="1614">
        <f t="shared" ca="1" si="114"/>
        <v>0</v>
      </c>
      <c r="BI226" s="1614">
        <f t="shared" ca="1" si="114"/>
        <v>0</v>
      </c>
      <c r="BJ226" s="1614">
        <f t="shared" ca="1" si="114"/>
        <v>0</v>
      </c>
      <c r="BK226" s="1614">
        <f t="shared" ca="1" si="114"/>
        <v>0</v>
      </c>
      <c r="BL226" s="1614">
        <f t="shared" ca="1" si="114"/>
        <v>0</v>
      </c>
      <c r="BM226" s="1614">
        <f t="shared" ca="1" si="114"/>
        <v>0</v>
      </c>
      <c r="BN226" s="1614">
        <f t="shared" ca="1" si="114"/>
        <v>0</v>
      </c>
      <c r="BO226" s="1614">
        <f t="shared" ca="1" si="114"/>
        <v>0</v>
      </c>
      <c r="BP226" s="1614">
        <f t="shared" ca="1" si="114"/>
        <v>0</v>
      </c>
      <c r="BQ226" s="1614">
        <f t="shared" ca="1" si="114"/>
        <v>0</v>
      </c>
      <c r="BR226" s="1614">
        <f t="shared" ca="1" si="114"/>
        <v>0</v>
      </c>
      <c r="BS226" s="1614">
        <f t="shared" ca="1" si="114"/>
        <v>0</v>
      </c>
      <c r="BT226" s="1614">
        <f t="shared" ca="1" si="114"/>
        <v>0</v>
      </c>
      <c r="BU226" s="1614">
        <f t="shared" ca="1" si="114"/>
        <v>0</v>
      </c>
      <c r="BV226" s="1614">
        <f t="shared" ca="1" si="114"/>
        <v>0</v>
      </c>
      <c r="BW226" s="1614">
        <f t="shared" ca="1" si="114"/>
        <v>0</v>
      </c>
      <c r="BX226" s="1614">
        <f t="shared" ca="1" si="114"/>
        <v>0</v>
      </c>
      <c r="BY226" s="1614">
        <f t="shared" ca="1" si="114"/>
        <v>0</v>
      </c>
      <c r="BZ226" s="1614">
        <f t="shared" ca="1" si="114"/>
        <v>0</v>
      </c>
      <c r="CA226" s="1614">
        <f t="shared" ca="1" si="114"/>
        <v>0</v>
      </c>
      <c r="CB226" s="1614">
        <f t="shared" ca="1" si="114"/>
        <v>0</v>
      </c>
      <c r="CC226" s="1614">
        <f t="shared" ca="1" si="114"/>
        <v>0</v>
      </c>
      <c r="CD226" s="1614">
        <f t="shared" ca="1" si="114"/>
        <v>0</v>
      </c>
      <c r="CE226" s="1614">
        <f t="shared" ca="1" si="114"/>
        <v>0</v>
      </c>
      <c r="CF226" s="1614">
        <f t="shared" ca="1" si="114"/>
        <v>0</v>
      </c>
      <c r="CG226" s="1614">
        <f t="shared" ca="1" si="114"/>
        <v>0</v>
      </c>
      <c r="CH226" s="1614">
        <f t="shared" ca="1" si="114"/>
        <v>0</v>
      </c>
      <c r="CI226" s="1615">
        <f t="shared" ca="1" si="114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5"/>
        <v/>
      </c>
      <c r="B227" s="1036" t="str">
        <f t="shared" ca="1" si="106"/>
        <v xml:space="preserve"> </v>
      </c>
      <c r="C227" s="1579">
        <f t="shared" ca="1" si="107"/>
        <v>0</v>
      </c>
      <c r="D227" s="1612">
        <f t="shared" ca="1" si="108"/>
        <v>0</v>
      </c>
      <c r="E227" s="1614">
        <f t="shared" ca="1" si="108"/>
        <v>0</v>
      </c>
      <c r="F227" s="1614">
        <f t="shared" ca="1" si="108"/>
        <v>0</v>
      </c>
      <c r="G227" s="1614">
        <f t="shared" ca="1" si="108"/>
        <v>0</v>
      </c>
      <c r="H227" s="1614">
        <f t="shared" ca="1" si="108"/>
        <v>0</v>
      </c>
      <c r="I227" s="1614">
        <f t="shared" ca="1" si="108"/>
        <v>0</v>
      </c>
      <c r="J227" s="1614">
        <f t="shared" ca="1" si="108"/>
        <v>0</v>
      </c>
      <c r="K227" s="1625">
        <f t="shared" ca="1" si="108"/>
        <v>0</v>
      </c>
      <c r="L227" s="1625">
        <f t="shared" ca="1" si="108"/>
        <v>0</v>
      </c>
      <c r="M227" s="1625">
        <f t="shared" ca="1" si="108"/>
        <v>0</v>
      </c>
      <c r="N227" s="1625">
        <f t="shared" ca="1" si="108"/>
        <v>0</v>
      </c>
      <c r="O227" s="1625">
        <f t="shared" ca="1" si="108"/>
        <v>0</v>
      </c>
      <c r="P227" s="1625">
        <f t="shared" ca="1" si="108"/>
        <v>0</v>
      </c>
      <c r="Q227" s="1625">
        <f t="shared" ca="1" si="108"/>
        <v>0</v>
      </c>
      <c r="R227" s="1625">
        <f t="shared" ca="1" si="108"/>
        <v>0</v>
      </c>
      <c r="S227" s="1625">
        <f t="shared" ca="1" si="108"/>
        <v>0</v>
      </c>
      <c r="T227" s="1625">
        <f t="shared" ca="1" si="109"/>
        <v>0</v>
      </c>
      <c r="U227" s="1625">
        <f t="shared" ca="1" si="109"/>
        <v>0</v>
      </c>
      <c r="V227" s="1625">
        <f t="shared" ca="1" si="109"/>
        <v>0</v>
      </c>
      <c r="W227" s="1625">
        <f t="shared" ca="1" si="109"/>
        <v>0</v>
      </c>
      <c r="X227" s="1625">
        <f t="shared" ca="1" si="109"/>
        <v>0</v>
      </c>
      <c r="Y227" s="1625">
        <f t="shared" ca="1" si="109"/>
        <v>0</v>
      </c>
      <c r="Z227" s="1565"/>
      <c r="AA227" s="1613">
        <f t="shared" ca="1" si="110"/>
        <v>0</v>
      </c>
      <c r="AB227" s="1614">
        <f t="shared" ca="1" si="110"/>
        <v>0</v>
      </c>
      <c r="AC227" s="1614">
        <f t="shared" ca="1" si="110"/>
        <v>0</v>
      </c>
      <c r="AD227" s="1614">
        <f t="shared" ca="1" si="110"/>
        <v>0</v>
      </c>
      <c r="AE227" s="1614">
        <f t="shared" ca="1" si="110"/>
        <v>0</v>
      </c>
      <c r="AF227" s="1614">
        <f t="shared" ca="1" si="110"/>
        <v>0</v>
      </c>
      <c r="AG227" s="1614">
        <f t="shared" ca="1" si="110"/>
        <v>0</v>
      </c>
      <c r="AH227" s="1614">
        <f t="shared" ca="1" si="110"/>
        <v>0</v>
      </c>
      <c r="AI227" s="1614">
        <f t="shared" ca="1" si="110"/>
        <v>0</v>
      </c>
      <c r="AJ227" s="1614">
        <f t="shared" ca="1" si="110"/>
        <v>0</v>
      </c>
      <c r="AK227" s="1614">
        <f t="shared" ca="1" si="110"/>
        <v>0</v>
      </c>
      <c r="AL227" s="1614">
        <f t="shared" ca="1" si="110"/>
        <v>0</v>
      </c>
      <c r="AM227" s="1614">
        <f t="shared" ca="1" si="110"/>
        <v>0</v>
      </c>
      <c r="AN227" s="1486"/>
      <c r="AO227" s="1612">
        <f t="shared" ca="1" si="114"/>
        <v>0</v>
      </c>
      <c r="AP227" s="1625">
        <f t="shared" ca="1" si="112"/>
        <v>0</v>
      </c>
      <c r="AQ227" s="1625">
        <f t="shared" ca="1" si="114"/>
        <v>0</v>
      </c>
      <c r="AR227" s="1625">
        <f t="shared" ca="1" si="114"/>
        <v>0</v>
      </c>
      <c r="AS227" s="1614">
        <f t="shared" ca="1" si="114"/>
        <v>0</v>
      </c>
      <c r="AT227" s="1614">
        <f t="shared" ca="1" si="114"/>
        <v>0</v>
      </c>
      <c r="AU227" s="1614">
        <f t="shared" ca="1" si="114"/>
        <v>0</v>
      </c>
      <c r="AV227" s="1614">
        <f t="shared" ca="1" si="114"/>
        <v>0</v>
      </c>
      <c r="AW227" s="1614">
        <f t="shared" ca="1" si="114"/>
        <v>0</v>
      </c>
      <c r="AX227" s="1614">
        <f t="shared" ca="1" si="114"/>
        <v>0</v>
      </c>
      <c r="AY227" s="1614">
        <f t="shared" ca="1" si="114"/>
        <v>0</v>
      </c>
      <c r="AZ227" s="1614">
        <f t="shared" ca="1" si="114"/>
        <v>0</v>
      </c>
      <c r="BA227" s="1614">
        <f t="shared" ca="1" si="114"/>
        <v>0</v>
      </c>
      <c r="BB227" s="1614">
        <f t="shared" ca="1" si="114"/>
        <v>0</v>
      </c>
      <c r="BC227" s="1614">
        <f t="shared" ca="1" si="114"/>
        <v>0</v>
      </c>
      <c r="BD227" s="1614">
        <f t="shared" ca="1" si="114"/>
        <v>0</v>
      </c>
      <c r="BE227" s="1614">
        <f t="shared" ca="1" si="114"/>
        <v>0</v>
      </c>
      <c r="BF227" s="1614">
        <f t="shared" ca="1" si="114"/>
        <v>0</v>
      </c>
      <c r="BG227" s="1614">
        <f t="shared" ca="1" si="114"/>
        <v>0</v>
      </c>
      <c r="BH227" s="1614">
        <f t="shared" ca="1" si="114"/>
        <v>0</v>
      </c>
      <c r="BI227" s="1614">
        <f t="shared" ca="1" si="114"/>
        <v>0</v>
      </c>
      <c r="BJ227" s="1614">
        <f t="shared" ca="1" si="114"/>
        <v>0</v>
      </c>
      <c r="BK227" s="1614">
        <f t="shared" ca="1" si="114"/>
        <v>0</v>
      </c>
      <c r="BL227" s="1614">
        <f t="shared" ca="1" si="114"/>
        <v>0</v>
      </c>
      <c r="BM227" s="1614">
        <f t="shared" ca="1" si="114"/>
        <v>0</v>
      </c>
      <c r="BN227" s="1614">
        <f t="shared" ca="1" si="114"/>
        <v>0</v>
      </c>
      <c r="BO227" s="1614">
        <f t="shared" ca="1" si="114"/>
        <v>0</v>
      </c>
      <c r="BP227" s="1614">
        <f t="shared" ca="1" si="114"/>
        <v>0</v>
      </c>
      <c r="BQ227" s="1614">
        <f t="shared" ca="1" si="114"/>
        <v>0</v>
      </c>
      <c r="BR227" s="1614">
        <f t="shared" ca="1" si="114"/>
        <v>0</v>
      </c>
      <c r="BS227" s="1614">
        <f t="shared" ca="1" si="114"/>
        <v>0</v>
      </c>
      <c r="BT227" s="1614">
        <f t="shared" ca="1" si="114"/>
        <v>0</v>
      </c>
      <c r="BU227" s="1614">
        <f t="shared" ca="1" si="114"/>
        <v>0</v>
      </c>
      <c r="BV227" s="1614">
        <f t="shared" ca="1" si="114"/>
        <v>0</v>
      </c>
      <c r="BW227" s="1614">
        <f t="shared" ca="1" si="114"/>
        <v>0</v>
      </c>
      <c r="BX227" s="1614">
        <f t="shared" ca="1" si="114"/>
        <v>0</v>
      </c>
      <c r="BY227" s="1614">
        <f t="shared" ca="1" si="114"/>
        <v>0</v>
      </c>
      <c r="BZ227" s="1614">
        <f t="shared" ca="1" si="114"/>
        <v>0</v>
      </c>
      <c r="CA227" s="1614">
        <f t="shared" ca="1" si="114"/>
        <v>0</v>
      </c>
      <c r="CB227" s="1614">
        <f t="shared" ca="1" si="114"/>
        <v>0</v>
      </c>
      <c r="CC227" s="1614">
        <f t="shared" ca="1" si="114"/>
        <v>0</v>
      </c>
      <c r="CD227" s="1614">
        <f t="shared" ca="1" si="114"/>
        <v>0</v>
      </c>
      <c r="CE227" s="1614">
        <f t="shared" ca="1" si="114"/>
        <v>0</v>
      </c>
      <c r="CF227" s="1614">
        <f t="shared" ca="1" si="114"/>
        <v>0</v>
      </c>
      <c r="CG227" s="1614">
        <f t="shared" ca="1" si="114"/>
        <v>0</v>
      </c>
      <c r="CH227" s="1614">
        <f t="shared" ca="1" si="114"/>
        <v>0</v>
      </c>
      <c r="CI227" s="1615">
        <f t="shared" ca="1" si="114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5"/>
        <v/>
      </c>
      <c r="B228" s="1036" t="str">
        <f t="shared" ca="1" si="106"/>
        <v xml:space="preserve"> </v>
      </c>
      <c r="C228" s="1579">
        <f t="shared" ca="1" si="107"/>
        <v>0</v>
      </c>
      <c r="D228" s="1612">
        <f t="shared" ca="1" si="108"/>
        <v>0</v>
      </c>
      <c r="E228" s="1614">
        <f t="shared" ca="1" si="108"/>
        <v>0</v>
      </c>
      <c r="F228" s="1614">
        <f t="shared" ca="1" si="108"/>
        <v>0</v>
      </c>
      <c r="G228" s="1614">
        <f t="shared" ca="1" si="108"/>
        <v>0</v>
      </c>
      <c r="H228" s="1614">
        <f t="shared" ca="1" si="108"/>
        <v>0</v>
      </c>
      <c r="I228" s="1614">
        <f t="shared" ca="1" si="108"/>
        <v>0</v>
      </c>
      <c r="J228" s="1614">
        <f t="shared" ca="1" si="108"/>
        <v>0</v>
      </c>
      <c r="K228" s="1625">
        <f t="shared" ca="1" si="108"/>
        <v>0</v>
      </c>
      <c r="L228" s="1625">
        <f t="shared" ca="1" si="108"/>
        <v>0</v>
      </c>
      <c r="M228" s="1625">
        <f t="shared" ca="1" si="108"/>
        <v>0</v>
      </c>
      <c r="N228" s="1625">
        <f t="shared" ca="1" si="108"/>
        <v>0</v>
      </c>
      <c r="O228" s="1625">
        <f t="shared" ca="1" si="108"/>
        <v>0</v>
      </c>
      <c r="P228" s="1625">
        <f t="shared" ca="1" si="108"/>
        <v>0</v>
      </c>
      <c r="Q228" s="1625">
        <f t="shared" ca="1" si="108"/>
        <v>0</v>
      </c>
      <c r="R228" s="1625">
        <f t="shared" ca="1" si="108"/>
        <v>0</v>
      </c>
      <c r="S228" s="1625">
        <f t="shared" ca="1" si="108"/>
        <v>0</v>
      </c>
      <c r="T228" s="1625">
        <f t="shared" ca="1" si="109"/>
        <v>0</v>
      </c>
      <c r="U228" s="1625">
        <f t="shared" ca="1" si="109"/>
        <v>0</v>
      </c>
      <c r="V228" s="1625">
        <f t="shared" ca="1" si="109"/>
        <v>0</v>
      </c>
      <c r="W228" s="1625">
        <f t="shared" ca="1" si="109"/>
        <v>0</v>
      </c>
      <c r="X228" s="1625">
        <f t="shared" ca="1" si="109"/>
        <v>0</v>
      </c>
      <c r="Y228" s="1625">
        <f t="shared" ca="1" si="109"/>
        <v>0</v>
      </c>
      <c r="Z228" s="1565"/>
      <c r="AA228" s="1613">
        <f t="shared" ca="1" si="110"/>
        <v>0</v>
      </c>
      <c r="AB228" s="1614">
        <f t="shared" ca="1" si="110"/>
        <v>0</v>
      </c>
      <c r="AC228" s="1614">
        <f t="shared" ca="1" si="110"/>
        <v>0</v>
      </c>
      <c r="AD228" s="1614">
        <f t="shared" ca="1" si="110"/>
        <v>0</v>
      </c>
      <c r="AE228" s="1614">
        <f t="shared" ca="1" si="110"/>
        <v>0</v>
      </c>
      <c r="AF228" s="1614">
        <f t="shared" ca="1" si="110"/>
        <v>0</v>
      </c>
      <c r="AG228" s="1614">
        <f t="shared" ca="1" si="110"/>
        <v>0</v>
      </c>
      <c r="AH228" s="1614">
        <f t="shared" ca="1" si="110"/>
        <v>0</v>
      </c>
      <c r="AI228" s="1614">
        <f t="shared" ca="1" si="110"/>
        <v>0</v>
      </c>
      <c r="AJ228" s="1614">
        <f t="shared" ca="1" si="110"/>
        <v>0</v>
      </c>
      <c r="AK228" s="1614">
        <f t="shared" ca="1" si="110"/>
        <v>0</v>
      </c>
      <c r="AL228" s="1614">
        <f t="shared" ca="1" si="110"/>
        <v>0</v>
      </c>
      <c r="AM228" s="1614">
        <f t="shared" ca="1" si="110"/>
        <v>0</v>
      </c>
      <c r="AN228" s="1486"/>
      <c r="AO228" s="1612">
        <f t="shared" ca="1" si="114"/>
        <v>0</v>
      </c>
      <c r="AP228" s="1625">
        <f t="shared" ca="1" si="112"/>
        <v>0</v>
      </c>
      <c r="AQ228" s="1625">
        <f t="shared" ca="1" si="114"/>
        <v>0</v>
      </c>
      <c r="AR228" s="1625">
        <f t="shared" ca="1" si="114"/>
        <v>0</v>
      </c>
      <c r="AS228" s="1614">
        <f t="shared" ca="1" si="114"/>
        <v>0</v>
      </c>
      <c r="AT228" s="1614">
        <f t="shared" ca="1" si="114"/>
        <v>0</v>
      </c>
      <c r="AU228" s="1614">
        <f t="shared" ca="1" si="114"/>
        <v>0</v>
      </c>
      <c r="AV228" s="1614">
        <f t="shared" ca="1" si="114"/>
        <v>0</v>
      </c>
      <c r="AW228" s="1614">
        <f t="shared" ca="1" si="114"/>
        <v>0</v>
      </c>
      <c r="AX228" s="1614">
        <f t="shared" ca="1" si="114"/>
        <v>0</v>
      </c>
      <c r="AY228" s="1614">
        <f t="shared" ca="1" si="114"/>
        <v>0</v>
      </c>
      <c r="AZ228" s="1614">
        <f t="shared" ca="1" si="114"/>
        <v>0</v>
      </c>
      <c r="BA228" s="1614">
        <f t="shared" ca="1" si="114"/>
        <v>0</v>
      </c>
      <c r="BB228" s="1614">
        <f t="shared" ca="1" si="114"/>
        <v>0</v>
      </c>
      <c r="BC228" s="1614">
        <f t="shared" ca="1" si="114"/>
        <v>0</v>
      </c>
      <c r="BD228" s="1614">
        <f t="shared" ca="1" si="114"/>
        <v>0</v>
      </c>
      <c r="BE228" s="1614">
        <f t="shared" ca="1" si="114"/>
        <v>0</v>
      </c>
      <c r="BF228" s="1614">
        <f t="shared" ca="1" si="114"/>
        <v>0</v>
      </c>
      <c r="BG228" s="1614">
        <f t="shared" ca="1" si="114"/>
        <v>0</v>
      </c>
      <c r="BH228" s="1614">
        <f t="shared" ca="1" si="114"/>
        <v>0</v>
      </c>
      <c r="BI228" s="1614">
        <f t="shared" ca="1" si="114"/>
        <v>0</v>
      </c>
      <c r="BJ228" s="1614">
        <f t="shared" ca="1" si="114"/>
        <v>0</v>
      </c>
      <c r="BK228" s="1614">
        <f t="shared" ca="1" si="114"/>
        <v>0</v>
      </c>
      <c r="BL228" s="1614">
        <f t="shared" ca="1" si="114"/>
        <v>0</v>
      </c>
      <c r="BM228" s="1614">
        <f t="shared" ca="1" si="114"/>
        <v>0</v>
      </c>
      <c r="BN228" s="1614">
        <f t="shared" ca="1" si="114"/>
        <v>0</v>
      </c>
      <c r="BO228" s="1614">
        <f t="shared" ca="1" si="114"/>
        <v>0</v>
      </c>
      <c r="BP228" s="1614">
        <f t="shared" ca="1" si="114"/>
        <v>0</v>
      </c>
      <c r="BQ228" s="1614">
        <f t="shared" ca="1" si="114"/>
        <v>0</v>
      </c>
      <c r="BR228" s="1614">
        <f t="shared" ca="1" si="114"/>
        <v>0</v>
      </c>
      <c r="BS228" s="1614">
        <f t="shared" ca="1" si="114"/>
        <v>0</v>
      </c>
      <c r="BT228" s="1614">
        <f t="shared" ca="1" si="114"/>
        <v>0</v>
      </c>
      <c r="BU228" s="1614">
        <f t="shared" ca="1" si="114"/>
        <v>0</v>
      </c>
      <c r="BV228" s="1614">
        <f t="shared" ca="1" si="114"/>
        <v>0</v>
      </c>
      <c r="BW228" s="1614">
        <f t="shared" ca="1" si="114"/>
        <v>0</v>
      </c>
      <c r="BX228" s="1614">
        <f t="shared" ca="1" si="114"/>
        <v>0</v>
      </c>
      <c r="BY228" s="1614">
        <f t="shared" ca="1" si="114"/>
        <v>0</v>
      </c>
      <c r="BZ228" s="1614">
        <f t="shared" ca="1" si="114"/>
        <v>0</v>
      </c>
      <c r="CA228" s="1614">
        <f t="shared" ca="1" si="114"/>
        <v>0</v>
      </c>
      <c r="CB228" s="1614">
        <f t="shared" ca="1" si="114"/>
        <v>0</v>
      </c>
      <c r="CC228" s="1614">
        <f t="shared" ca="1" si="114"/>
        <v>0</v>
      </c>
      <c r="CD228" s="1614">
        <f t="shared" ca="1" si="114"/>
        <v>0</v>
      </c>
      <c r="CE228" s="1614">
        <f t="shared" ca="1" si="114"/>
        <v>0</v>
      </c>
      <c r="CF228" s="1614">
        <f t="shared" ca="1" si="114"/>
        <v>0</v>
      </c>
      <c r="CG228" s="1614">
        <f t="shared" ca="1" si="114"/>
        <v>0</v>
      </c>
      <c r="CH228" s="1614">
        <f t="shared" ca="1" si="114"/>
        <v>0</v>
      </c>
      <c r="CI228" s="1615">
        <f t="shared" ca="1" si="114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5"/>
        <v/>
      </c>
      <c r="B229" s="1038" t="str">
        <f t="shared" ca="1" si="106"/>
        <v xml:space="preserve"> </v>
      </c>
      <c r="C229" s="1580">
        <f t="shared" ca="1" si="107"/>
        <v>0</v>
      </c>
      <c r="D229" s="1617">
        <f t="shared" ca="1" si="108"/>
        <v>0</v>
      </c>
      <c r="E229" s="1619">
        <f t="shared" ca="1" si="108"/>
        <v>0</v>
      </c>
      <c r="F229" s="1619">
        <f t="shared" ca="1" si="108"/>
        <v>0</v>
      </c>
      <c r="G229" s="1619">
        <f t="shared" ca="1" si="108"/>
        <v>0</v>
      </c>
      <c r="H229" s="1619">
        <f t="shared" ca="1" si="108"/>
        <v>0</v>
      </c>
      <c r="I229" s="1619">
        <f t="shared" ca="1" si="108"/>
        <v>0</v>
      </c>
      <c r="J229" s="1619">
        <f t="shared" ca="1" si="108"/>
        <v>0</v>
      </c>
      <c r="K229" s="1626">
        <f t="shared" ca="1" si="108"/>
        <v>0</v>
      </c>
      <c r="L229" s="1626">
        <f t="shared" ca="1" si="108"/>
        <v>0</v>
      </c>
      <c r="M229" s="1626">
        <f t="shared" ca="1" si="108"/>
        <v>0</v>
      </c>
      <c r="N229" s="1626">
        <f t="shared" ca="1" si="108"/>
        <v>0</v>
      </c>
      <c r="O229" s="1626">
        <f t="shared" ca="1" si="108"/>
        <v>0</v>
      </c>
      <c r="P229" s="1626">
        <f t="shared" ca="1" si="108"/>
        <v>0</v>
      </c>
      <c r="Q229" s="1626">
        <f t="shared" ca="1" si="108"/>
        <v>0</v>
      </c>
      <c r="R229" s="1626">
        <f t="shared" ca="1" si="108"/>
        <v>0</v>
      </c>
      <c r="S229" s="1626">
        <f t="shared" ca="1" si="108"/>
        <v>0</v>
      </c>
      <c r="T229" s="1626">
        <f t="shared" ca="1" si="109"/>
        <v>0</v>
      </c>
      <c r="U229" s="1626">
        <f t="shared" ca="1" si="109"/>
        <v>0</v>
      </c>
      <c r="V229" s="1626">
        <f t="shared" ca="1" si="109"/>
        <v>0</v>
      </c>
      <c r="W229" s="1626">
        <f t="shared" ca="1" si="109"/>
        <v>0</v>
      </c>
      <c r="X229" s="1626">
        <f t="shared" ca="1" si="109"/>
        <v>0</v>
      </c>
      <c r="Y229" s="1626">
        <f t="shared" ca="1" si="109"/>
        <v>0</v>
      </c>
      <c r="Z229" s="1965"/>
      <c r="AA229" s="1618">
        <f t="shared" ca="1" si="110"/>
        <v>0</v>
      </c>
      <c r="AB229" s="1619">
        <f t="shared" ca="1" si="110"/>
        <v>0</v>
      </c>
      <c r="AC229" s="1619">
        <f t="shared" ca="1" si="110"/>
        <v>0</v>
      </c>
      <c r="AD229" s="1619">
        <f t="shared" ca="1" si="110"/>
        <v>0</v>
      </c>
      <c r="AE229" s="1619">
        <f t="shared" ca="1" si="110"/>
        <v>0</v>
      </c>
      <c r="AF229" s="1619">
        <f t="shared" ca="1" si="110"/>
        <v>0</v>
      </c>
      <c r="AG229" s="1619">
        <f t="shared" ca="1" si="110"/>
        <v>0</v>
      </c>
      <c r="AH229" s="1619">
        <f t="shared" ca="1" si="110"/>
        <v>0</v>
      </c>
      <c r="AI229" s="1619">
        <f t="shared" ca="1" si="110"/>
        <v>0</v>
      </c>
      <c r="AJ229" s="1619">
        <f t="shared" ca="1" si="110"/>
        <v>0</v>
      </c>
      <c r="AK229" s="1619">
        <f t="shared" ca="1" si="110"/>
        <v>0</v>
      </c>
      <c r="AL229" s="1619">
        <f t="shared" ca="1" si="110"/>
        <v>0</v>
      </c>
      <c r="AM229" s="1619">
        <f t="shared" ca="1" si="110"/>
        <v>0</v>
      </c>
      <c r="AN229" s="1486"/>
      <c r="AO229" s="1617">
        <f t="shared" ca="1" si="114"/>
        <v>0</v>
      </c>
      <c r="AP229" s="1626">
        <f t="shared" ca="1" si="112"/>
        <v>0</v>
      </c>
      <c r="AQ229" s="1626">
        <f t="shared" ca="1" si="114"/>
        <v>0</v>
      </c>
      <c r="AR229" s="1626">
        <f t="shared" ca="1" si="114"/>
        <v>0</v>
      </c>
      <c r="AS229" s="1619">
        <f t="shared" ca="1" si="114"/>
        <v>0</v>
      </c>
      <c r="AT229" s="1619">
        <f t="shared" ca="1" si="114"/>
        <v>0</v>
      </c>
      <c r="AU229" s="1619">
        <f t="shared" ca="1" si="114"/>
        <v>0</v>
      </c>
      <c r="AV229" s="1619">
        <f t="shared" ca="1" si="114"/>
        <v>0</v>
      </c>
      <c r="AW229" s="1619">
        <f t="shared" ca="1" si="114"/>
        <v>0</v>
      </c>
      <c r="AX229" s="1619">
        <f t="shared" ca="1" si="114"/>
        <v>0</v>
      </c>
      <c r="AY229" s="1619">
        <f t="shared" ca="1" si="114"/>
        <v>0</v>
      </c>
      <c r="AZ229" s="1619">
        <f t="shared" ca="1" si="114"/>
        <v>0</v>
      </c>
      <c r="BA229" s="1619">
        <f t="shared" ca="1" si="114"/>
        <v>0</v>
      </c>
      <c r="BB229" s="1619">
        <f t="shared" ca="1" si="114"/>
        <v>0</v>
      </c>
      <c r="BC229" s="1619">
        <f t="shared" ca="1" si="114"/>
        <v>0</v>
      </c>
      <c r="BD229" s="1619">
        <f t="shared" ca="1" si="114"/>
        <v>0</v>
      </c>
      <c r="BE229" s="1619">
        <f t="shared" ca="1" si="114"/>
        <v>0</v>
      </c>
      <c r="BF229" s="1619">
        <f t="shared" ca="1" si="114"/>
        <v>0</v>
      </c>
      <c r="BG229" s="1619">
        <f t="shared" ca="1" si="114"/>
        <v>0</v>
      </c>
      <c r="BH229" s="1619">
        <f t="shared" ca="1" si="114"/>
        <v>0</v>
      </c>
      <c r="BI229" s="1619">
        <f t="shared" ca="1" si="114"/>
        <v>0</v>
      </c>
      <c r="BJ229" s="1619">
        <f t="shared" ca="1" si="114"/>
        <v>0</v>
      </c>
      <c r="BK229" s="1619">
        <f t="shared" ca="1" si="114"/>
        <v>0</v>
      </c>
      <c r="BL229" s="1619">
        <f t="shared" ca="1" si="114"/>
        <v>0</v>
      </c>
      <c r="BM229" s="1619">
        <f t="shared" ca="1" si="114"/>
        <v>0</v>
      </c>
      <c r="BN229" s="1619">
        <f t="shared" ca="1" si="114"/>
        <v>0</v>
      </c>
      <c r="BO229" s="1619">
        <f t="shared" ca="1" si="114"/>
        <v>0</v>
      </c>
      <c r="BP229" s="1619">
        <f t="shared" ca="1" si="114"/>
        <v>0</v>
      </c>
      <c r="BQ229" s="1619">
        <f t="shared" ca="1" si="114"/>
        <v>0</v>
      </c>
      <c r="BR229" s="1619">
        <f t="shared" ca="1" si="114"/>
        <v>0</v>
      </c>
      <c r="BS229" s="1619">
        <f t="shared" ca="1" si="114"/>
        <v>0</v>
      </c>
      <c r="BT229" s="1619">
        <f t="shared" ca="1" si="114"/>
        <v>0</v>
      </c>
      <c r="BU229" s="1619">
        <f t="shared" ca="1" si="114"/>
        <v>0</v>
      </c>
      <c r="BV229" s="1619">
        <f t="shared" ca="1" si="114"/>
        <v>0</v>
      </c>
      <c r="BW229" s="1619">
        <f t="shared" ca="1" si="114"/>
        <v>0</v>
      </c>
      <c r="BX229" s="1619">
        <f t="shared" ca="1" si="114"/>
        <v>0</v>
      </c>
      <c r="BY229" s="1619">
        <f t="shared" ca="1" si="114"/>
        <v>0</v>
      </c>
      <c r="BZ229" s="1619">
        <f t="shared" ca="1" si="114"/>
        <v>0</v>
      </c>
      <c r="CA229" s="1619">
        <f t="shared" ca="1" si="114"/>
        <v>0</v>
      </c>
      <c r="CB229" s="1619">
        <f t="shared" ca="1" si="114"/>
        <v>0</v>
      </c>
      <c r="CC229" s="1619">
        <f t="shared" ca="1" si="114"/>
        <v>0</v>
      </c>
      <c r="CD229" s="1619">
        <f t="shared" ca="1" si="114"/>
        <v>0</v>
      </c>
      <c r="CE229" s="1619">
        <f t="shared" ca="1" si="114"/>
        <v>0</v>
      </c>
      <c r="CF229" s="1619">
        <f t="shared" ca="1" si="114"/>
        <v>0</v>
      </c>
      <c r="CG229" s="1619">
        <f t="shared" ca="1" si="114"/>
        <v>0</v>
      </c>
      <c r="CH229" s="1619">
        <f t="shared" ca="1" si="114"/>
        <v>0</v>
      </c>
      <c r="CI229" s="1620">
        <f t="shared" ca="1" si="114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142970.44970000003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122970.44970000003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20000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IF(TRIM('2014'!A248)="","",'2014'!A248)</f>
        <v>Aardgas (bvw)</v>
      </c>
      <c r="B248" s="536" t="str">
        <f>IF(TRIM('2014'!B248)="","",'2014'!B248)</f>
        <v>MWh-bvw</v>
      </c>
      <c r="C248" s="536">
        <f>IF(TRIM('2014'!C248)="","",'2014'!C248)</f>
        <v>3.2508000000000004</v>
      </c>
      <c r="D248" s="537">
        <f>IF(TRIM('2014'!D248)="","",'2014'!D248)</f>
        <v>56.1</v>
      </c>
    </row>
    <row r="249" spans="1:87" ht="15" x14ac:dyDescent="0.25">
      <c r="A249" s="536" t="str">
        <f>IF(TRIM('2014'!A249)="","",'2014'!A249)</f>
        <v>Aardgas (ovw)</v>
      </c>
      <c r="B249" s="536" t="str">
        <f>IF(TRIM('2014'!B249)="","",'2014'!B249)</f>
        <v>MWh-ovw</v>
      </c>
      <c r="C249" s="536">
        <f>IF(TRIM('2014'!C249)="","",'2014'!C249)</f>
        <v>3.6</v>
      </c>
      <c r="D249" s="537">
        <f>IF(TRIM('2014'!D249)="","",'2014'!D249)</f>
        <v>56.1</v>
      </c>
    </row>
    <row r="250" spans="1:87" ht="15" x14ac:dyDescent="0.25">
      <c r="A250" s="536" t="str">
        <f>IF(TRIM('2014'!A250)="","",'2014'!A250)</f>
        <v>Aardgascondensaten (ton )</v>
      </c>
      <c r="B250" s="536" t="str">
        <f>IF(TRIM('2014'!B250)="","",'2014'!B250)</f>
        <v>ton</v>
      </c>
      <c r="C250" s="536">
        <f>IF(TRIM('2014'!C250)="","",'2014'!C250)</f>
        <v>44.2</v>
      </c>
      <c r="D250" s="537">
        <f>IF(TRIM('2014'!D250)="","",'2014'!D250)</f>
        <v>64.2</v>
      </c>
    </row>
    <row r="251" spans="1:87" ht="15" x14ac:dyDescent="0.25">
      <c r="A251" s="536" t="str">
        <f>IF(TRIM('2014'!A251)="","",'2014'!A251)</f>
        <v>Afvalolie (ton )</v>
      </c>
      <c r="B251" s="536" t="str">
        <f>IF(TRIM('2014'!B251)="","",'2014'!B251)</f>
        <v>ton</v>
      </c>
      <c r="C251" s="536">
        <f>IF(TRIM('2014'!C251)="","",'2014'!C251)</f>
        <v>40.200000000000003</v>
      </c>
      <c r="D251" s="537">
        <f>IF(TRIM('2014'!D251)="","",'2014'!D251)</f>
        <v>73.3</v>
      </c>
    </row>
    <row r="252" spans="1:87" ht="15" x14ac:dyDescent="0.25">
      <c r="A252" s="536" t="str">
        <f>IF(TRIM('2014'!A252)="","",'2014'!A252)</f>
        <v>Andere aardolieproducten (ton )</v>
      </c>
      <c r="B252" s="536" t="str">
        <f>IF(TRIM('2014'!B252)="","",'2014'!B252)</f>
        <v>ton</v>
      </c>
      <c r="C252" s="536">
        <f>IF(TRIM('2014'!C252)="","",'2014'!C252)</f>
        <v>40.200000000000003</v>
      </c>
      <c r="D252" s="537">
        <f>IF(TRIM('2014'!D252)="","",'2014'!D252)</f>
        <v>73.3</v>
      </c>
    </row>
    <row r="253" spans="1:87" ht="15" x14ac:dyDescent="0.25">
      <c r="A253" s="536" t="str">
        <f>IF(TRIM('2014'!A253)="","",'2014'!A253)</f>
        <v>Andere bitumineuze kool (ton )</v>
      </c>
      <c r="B253" s="536" t="str">
        <f>IF(TRIM('2014'!B253)="","",'2014'!B253)</f>
        <v>ton</v>
      </c>
      <c r="C253" s="536">
        <f>IF(TRIM('2014'!C253)="","",'2014'!C253)</f>
        <v>25.8</v>
      </c>
      <c r="D253" s="537">
        <f>IF(TRIM('2014'!D253)="","",'2014'!D253)</f>
        <v>94.6</v>
      </c>
    </row>
    <row r="254" spans="1:87" ht="15" x14ac:dyDescent="0.25">
      <c r="A254" s="536" t="str">
        <f>IF(TRIM('2014'!A254)="","",'2014'!A254)</f>
        <v>Antraciet (ton )</v>
      </c>
      <c r="B254" s="536" t="str">
        <f>IF(TRIM('2014'!B254)="","",'2014'!B254)</f>
        <v>ton</v>
      </c>
      <c r="C254" s="536">
        <f>IF(TRIM('2014'!C254)="","",'2014'!C254)</f>
        <v>26.7</v>
      </c>
      <c r="D254" s="537">
        <f>IF(TRIM('2014'!D254)="","",'2014'!D254)</f>
        <v>98.3</v>
      </c>
    </row>
    <row r="255" spans="1:87" ht="15" x14ac:dyDescent="0.25">
      <c r="A255" s="536" t="str">
        <f>IF(TRIM('2014'!A255)="","",'2014'!A255)</f>
        <v>Biobenzine (m³ )</v>
      </c>
      <c r="B255" s="536" t="str">
        <f>IF(TRIM('2014'!B255)="","",'2014'!B255)</f>
        <v>m³</v>
      </c>
      <c r="C255" s="536">
        <f>IF(TRIM('2014'!C255)="","",'2014'!C255)</f>
        <v>27</v>
      </c>
      <c r="D255" s="537">
        <f>IF(TRIM('2014'!D255)="","",'2014'!D255)</f>
        <v>0</v>
      </c>
    </row>
    <row r="256" spans="1:87" ht="15" x14ac:dyDescent="0.25">
      <c r="A256" s="536" t="str">
        <f>IF(TRIM('2014'!A256)="","",'2014'!A256)</f>
        <v>Biodiesel (m³ )</v>
      </c>
      <c r="B256" s="536" t="str">
        <f>IF(TRIM('2014'!B256)="","",'2014'!B256)</f>
        <v>m³</v>
      </c>
      <c r="C256" s="536">
        <f>IF(TRIM('2014'!C256)="","",'2014'!C256)</f>
        <v>27</v>
      </c>
      <c r="D256" s="537">
        <f>IF(TRIM('2014'!D256)="","",'2014'!D256)</f>
        <v>0</v>
      </c>
    </row>
    <row r="257" spans="1:4" s="886" customFormat="1" ht="15" x14ac:dyDescent="0.25">
      <c r="A257" s="536" t="str">
        <f>IF(TRIM('2014'!A257)="","",'2014'!A257)</f>
        <v>Biogas waterzuivering (Nm³)</v>
      </c>
      <c r="B257" s="536" t="str">
        <f>IF(TRIM('2014'!B257)="","",'2014'!B257)</f>
        <v>Nm³</v>
      </c>
      <c r="C257" s="536">
        <f>IF(TRIM('2014'!C257)="","",'2014'!C257)</f>
        <v>2.844E-2</v>
      </c>
      <c r="D257" s="537">
        <f>IF(TRIM('2014'!D257)="","",'2014'!D257)</f>
        <v>0</v>
      </c>
    </row>
    <row r="258" spans="1:4" s="886" customFormat="1" ht="15" x14ac:dyDescent="0.25">
      <c r="A258" s="536" t="str">
        <f>IF(TRIM('2014'!A258)="","",'2014'!A258)</f>
        <v>Biomassa hout (ton)</v>
      </c>
      <c r="B258" s="536" t="str">
        <f>IF(TRIM('2014'!B258)="","",'2014'!B258)</f>
        <v>ton</v>
      </c>
      <c r="C258" s="536">
        <f>IF(TRIM('2014'!C258)="","",'2014'!C258)</f>
        <v>14.6</v>
      </c>
      <c r="D258" s="537">
        <f>IF(TRIM('2014'!D258)="","",'2014'!D258)</f>
        <v>0</v>
      </c>
    </row>
    <row r="259" spans="1:4" s="886" customFormat="1" ht="15" x14ac:dyDescent="0.25">
      <c r="A259" s="536" t="str">
        <f>IF(TRIM('2014'!A259)="","",'2014'!A259)</f>
        <v>Bitumen (ton )</v>
      </c>
      <c r="B259" s="536" t="str">
        <f>IF(TRIM('2014'!B259)="","",'2014'!B259)</f>
        <v>ton</v>
      </c>
      <c r="C259" s="536">
        <f>IF(TRIM('2014'!C259)="","",'2014'!C259)</f>
        <v>40.200000000000003</v>
      </c>
      <c r="D259" s="537">
        <f>IF(TRIM('2014'!D259)="","",'2014'!D259)</f>
        <v>80.7</v>
      </c>
    </row>
    <row r="260" spans="1:4" s="886" customFormat="1" ht="15" x14ac:dyDescent="0.25">
      <c r="A260" s="536" t="str">
        <f>IF(TRIM('2014'!A260)="","",'2014'!A260)</f>
        <v>Bitumineuze leisteen en asfaltzand (ton )</v>
      </c>
      <c r="B260" s="536" t="str">
        <f>IF(TRIM('2014'!B260)="","",'2014'!B260)</f>
        <v>ton</v>
      </c>
      <c r="C260" s="536">
        <f>IF(TRIM('2014'!C260)="","",'2014'!C260)</f>
        <v>8.9</v>
      </c>
      <c r="D260" s="537">
        <f>IF(TRIM('2014'!D260)="","",'2014'!D260)</f>
        <v>107</v>
      </c>
    </row>
    <row r="261" spans="1:4" s="886" customFormat="1" ht="15" x14ac:dyDescent="0.25">
      <c r="A261" s="536" t="str">
        <f>IF(TRIM('2014'!A261)="","",'2014'!A261)</f>
        <v>Butaan (ton )</v>
      </c>
      <c r="B261" s="536" t="str">
        <f>IF(TRIM('2014'!B261)="","",'2014'!B261)</f>
        <v>ton</v>
      </c>
      <c r="C261" s="536">
        <f>IF(TRIM('2014'!C261)="","",'2014'!C261)</f>
        <v>45.7</v>
      </c>
      <c r="D261" s="537">
        <f>IF(TRIM('2014'!D261)="","",'2014'!D261)</f>
        <v>63.1</v>
      </c>
    </row>
    <row r="262" spans="1:4" s="886" customFormat="1" ht="15" x14ac:dyDescent="0.25">
      <c r="A262" s="536" t="str">
        <f>IF(TRIM('2014'!A262)="","",'2014'!A262)</f>
        <v>Butaan liq.(m³)</v>
      </c>
      <c r="B262" s="536" t="str">
        <f>IF(TRIM('2014'!B262)="","",'2014'!B262)</f>
        <v>m³</v>
      </c>
      <c r="C262" s="536">
        <f>IF(TRIM('2014'!C262)="","",'2014'!C262)</f>
        <v>26.734500000000001</v>
      </c>
      <c r="D262" s="537">
        <f>IF(TRIM('2014'!D262)="","",'2014'!D262)</f>
        <v>63.1</v>
      </c>
    </row>
    <row r="263" spans="1:4" s="886" customFormat="1" ht="15" x14ac:dyDescent="0.25">
      <c r="A263" s="536" t="str">
        <f>IF(TRIM('2014'!A263)="","",'2014'!A263)</f>
        <v>Cokeskool (ton )</v>
      </c>
      <c r="B263" s="536" t="str">
        <f>IF(TRIM('2014'!B263)="","",'2014'!B263)</f>
        <v>ton</v>
      </c>
      <c r="C263" s="536">
        <f>IF(TRIM('2014'!C263)="","",'2014'!C263)</f>
        <v>28.2</v>
      </c>
      <c r="D263" s="537">
        <f>IF(TRIM('2014'!D263)="","",'2014'!D263)</f>
        <v>94.6</v>
      </c>
    </row>
    <row r="264" spans="1:4" s="886" customFormat="1" ht="15" x14ac:dyDescent="0.25">
      <c r="A264" s="536" t="str">
        <f>IF(TRIM('2014'!A264)="","",'2014'!A264)</f>
        <v>Cokesovencokes en lignietcokes (ton )</v>
      </c>
      <c r="B264" s="536" t="str">
        <f>IF(TRIM('2014'!B264)="","",'2014'!B264)</f>
        <v>ton</v>
      </c>
      <c r="C264" s="536">
        <f>IF(TRIM('2014'!C264)="","",'2014'!C264)</f>
        <v>28.2</v>
      </c>
      <c r="D264" s="537">
        <f>IF(TRIM('2014'!D264)="","",'2014'!D264)</f>
        <v>107</v>
      </c>
    </row>
    <row r="265" spans="1:4" s="886" customFormat="1" ht="15" x14ac:dyDescent="0.25">
      <c r="A265" s="536" t="str">
        <f>IF(TRIM('2014'!A265)="","",'2014'!A265)</f>
        <v>Cokesovengas (ton )</v>
      </c>
      <c r="B265" s="536" t="str">
        <f>IF(TRIM('2014'!B265)="","",'2014'!B265)</f>
        <v>ton</v>
      </c>
      <c r="C265" s="536">
        <f>IF(TRIM('2014'!C265)="","",'2014'!C265)</f>
        <v>38.700000000000003</v>
      </c>
      <c r="D265" s="537">
        <f>IF(TRIM('2014'!D265)="","",'2014'!D265)</f>
        <v>44.4</v>
      </c>
    </row>
    <row r="266" spans="1:4" s="886" customFormat="1" ht="15" x14ac:dyDescent="0.25">
      <c r="A266" s="536" t="str">
        <f>IF(TRIM('2014'!A266)="","",'2014'!A266)</f>
        <v>Elektriciteit (MWh )</v>
      </c>
      <c r="B266" s="536" t="str">
        <f>IF(TRIM('2014'!B266)="","",'2014'!B266)</f>
        <v>MWh</v>
      </c>
      <c r="C266" s="536">
        <f>IF(TRIM('2014'!C266)="","",'2014'!C266)</f>
        <v>9</v>
      </c>
      <c r="D266" s="537">
        <f>IF(TRIM('2014'!D266)="","",'2014'!D266)</f>
        <v>44.444444444444443</v>
      </c>
    </row>
    <row r="267" spans="1:4" s="886" customFormat="1" ht="15" x14ac:dyDescent="0.25">
      <c r="A267" s="536" t="str">
        <f>IF(TRIM('2014'!A267)="","",'2014'!A267)</f>
        <v>Ethaan (ton )</v>
      </c>
      <c r="B267" s="536" t="str">
        <f>IF(TRIM('2014'!B267)="","",'2014'!B267)</f>
        <v>ton</v>
      </c>
      <c r="C267" s="536">
        <f>IF(TRIM('2014'!C267)="","",'2014'!C267)</f>
        <v>46.4</v>
      </c>
      <c r="D267" s="537">
        <f>IF(TRIM('2014'!D267)="","",'2014'!D267)</f>
        <v>61.6</v>
      </c>
    </row>
    <row r="268" spans="1:4" s="886" customFormat="1" ht="15" x14ac:dyDescent="0.25">
      <c r="A268" s="536" t="str">
        <f>IF(TRIM('2014'!A268)="","",'2014'!A268)</f>
        <v>Fabrieksgas (ton )</v>
      </c>
      <c r="B268" s="536" t="str">
        <f>IF(TRIM('2014'!B268)="","",'2014'!B268)</f>
        <v>ton</v>
      </c>
      <c r="C268" s="536">
        <f>IF(TRIM('2014'!C268)="","",'2014'!C268)</f>
        <v>38.700000000000003</v>
      </c>
      <c r="D268" s="537">
        <f>IF(TRIM('2014'!D268)="","",'2014'!D268)</f>
        <v>44.4</v>
      </c>
    </row>
    <row r="269" spans="1:4" s="886" customFormat="1" ht="15" x14ac:dyDescent="0.25">
      <c r="A269" s="536" t="str">
        <f>IF(TRIM('2014'!A269)="","",'2014'!A269)</f>
        <v>Formaldehyde lijm (ton )</v>
      </c>
      <c r="B269" s="536" t="str">
        <f>IF(TRIM('2014'!B269)="","",'2014'!B269)</f>
        <v>ton</v>
      </c>
      <c r="C269" s="536">
        <f>IF(TRIM('2014'!C269)="","",'2014'!C269)</f>
        <v>14.6</v>
      </c>
      <c r="D269" s="537">
        <f>IF(TRIM('2014'!D269)="","",'2014'!D269)</f>
        <v>5.5075342465753428E-2</v>
      </c>
    </row>
    <row r="270" spans="1:4" s="886" customFormat="1" ht="15" x14ac:dyDescent="0.25">
      <c r="A270" s="536" t="str">
        <f>IF(TRIM('2014'!A270)="","",'2014'!A270)</f>
        <v>Gascokes (ton )</v>
      </c>
      <c r="B270" s="536" t="str">
        <f>IF(TRIM('2014'!B270)="","",'2014'!B270)</f>
        <v>ton</v>
      </c>
      <c r="C270" s="536">
        <f>IF(TRIM('2014'!C270)="","",'2014'!C270)</f>
        <v>28.2</v>
      </c>
      <c r="D270" s="537">
        <f>IF(TRIM('2014'!D270)="","",'2014'!D270)</f>
        <v>107</v>
      </c>
    </row>
    <row r="271" spans="1:4" s="886" customFormat="1" ht="15" x14ac:dyDescent="0.25">
      <c r="A271" s="536" t="str">
        <f>IF(TRIM('2014'!A271)="","",'2014'!A271)</f>
        <v>Gasolie (m³)</v>
      </c>
      <c r="B271" s="536" t="str">
        <f>IF(TRIM('2014'!B271)="","",'2014'!B271)</f>
        <v>m³</v>
      </c>
      <c r="C271" s="536">
        <f>IF(TRIM('2014'!C271)="","",'2014'!C271)</f>
        <v>35.937150000000003</v>
      </c>
      <c r="D271" s="537">
        <f>IF(TRIM('2014'!D271)="","",'2014'!D271)</f>
        <v>74.099999999999994</v>
      </c>
    </row>
    <row r="272" spans="1:4" s="886" customFormat="1" ht="15" x14ac:dyDescent="0.25">
      <c r="A272" s="536" t="str">
        <f>IF(TRIM('2014'!A272)="","",'2014'!A272)</f>
        <v>Gasolie (ton )</v>
      </c>
      <c r="B272" s="536" t="str">
        <f>IF(TRIM('2014'!B272)="","",'2014'!B272)</f>
        <v>ton</v>
      </c>
      <c r="C272" s="536">
        <f>IF(TRIM('2014'!C272)="","",'2014'!C272)</f>
        <v>42.279000000000003</v>
      </c>
      <c r="D272" s="537">
        <f>IF(TRIM('2014'!D272)="","",'2014'!D272)</f>
        <v>74.099999999999994</v>
      </c>
    </row>
    <row r="273" spans="1:4" s="886" customFormat="1" ht="15" x14ac:dyDescent="0.25">
      <c r="A273" s="536" t="str">
        <f>IF(TRIM('2014'!A273)="","",'2014'!A273)</f>
        <v>Gasolie (x1000 L)</v>
      </c>
      <c r="B273" s="536" t="str">
        <f>IF(TRIM('2014'!B273)="","",'2014'!B273)</f>
        <v>1000 liter</v>
      </c>
      <c r="C273" s="536">
        <f>IF(TRIM('2014'!C273)="","",'2014'!C273)</f>
        <v>35.937150000000003</v>
      </c>
      <c r="D273" s="537">
        <f>IF(TRIM('2014'!D273)="","",'2014'!D273)</f>
        <v>74.099999999999994</v>
      </c>
    </row>
    <row r="274" spans="1:4" s="886" customFormat="1" ht="15" x14ac:dyDescent="0.25">
      <c r="A274" s="536" t="str">
        <f>IF(TRIM('2014'!A274)="","",'2014'!A274)</f>
        <v>Hoogovengas (ton )</v>
      </c>
      <c r="B274" s="536" t="str">
        <f>IF(TRIM('2014'!B274)="","",'2014'!B274)</f>
        <v>ton</v>
      </c>
      <c r="C274" s="536">
        <f>IF(TRIM('2014'!C274)="","",'2014'!C274)</f>
        <v>2.4700000000000002</v>
      </c>
      <c r="D274" s="537">
        <f>IF(TRIM('2014'!D274)="","",'2014'!D274)</f>
        <v>260</v>
      </c>
    </row>
    <row r="275" spans="1:4" s="886" customFormat="1" ht="15" x14ac:dyDescent="0.25">
      <c r="A275" s="536" t="str">
        <f>IF(TRIM('2014'!A275)="","",'2014'!A275)</f>
        <v>Hout/houtafval (ton)</v>
      </c>
      <c r="B275" s="536" t="str">
        <f>IF(TRIM('2014'!B275)="","",'2014'!B275)</f>
        <v>ton</v>
      </c>
      <c r="C275" s="536">
        <f>IF(TRIM('2014'!C275)="","",'2014'!C275)</f>
        <v>15.6</v>
      </c>
      <c r="D275" s="537">
        <f>IF(TRIM('2014'!D275)="","",'2014'!D275)</f>
        <v>0</v>
      </c>
    </row>
    <row r="276" spans="1:4" s="886" customFormat="1" ht="15" x14ac:dyDescent="0.25">
      <c r="A276" s="536" t="str">
        <f>IF(TRIM('2014'!A276)="","",'2014'!A276)</f>
        <v>Houtskool (ton )</v>
      </c>
      <c r="B276" s="536" t="str">
        <f>IF(TRIM('2014'!B276)="","",'2014'!B276)</f>
        <v>ton</v>
      </c>
      <c r="C276" s="536">
        <f>IF(TRIM('2014'!C276)="","",'2014'!C276)</f>
        <v>29.5</v>
      </c>
      <c r="D276" s="537">
        <f>IF(TRIM('2014'!D276)="","",'2014'!D276)</f>
        <v>0</v>
      </c>
    </row>
    <row r="277" spans="1:4" s="886" customFormat="1" ht="15" x14ac:dyDescent="0.25">
      <c r="A277" s="536" t="str">
        <f>IF(TRIM('2014'!A277)="","",'2014'!A277)</f>
        <v>Kerosine (andere dan vliegtuigkerosine) (m³ )</v>
      </c>
      <c r="B277" s="536" t="str">
        <f>IF(TRIM('2014'!B277)="","",'2014'!B277)</f>
        <v>m³</v>
      </c>
      <c r="C277" s="536">
        <f>IF(TRIM('2014'!C277)="","",'2014'!C277)</f>
        <v>34.492800000000003</v>
      </c>
      <c r="D277" s="537">
        <f>IF(TRIM('2014'!D277)="","",'2014'!D277)</f>
        <v>71.900000000000006</v>
      </c>
    </row>
    <row r="278" spans="1:4" s="886" customFormat="1" ht="15" x14ac:dyDescent="0.25">
      <c r="A278" s="536" t="str">
        <f>IF(TRIM('2014'!A278)="","",'2014'!A278)</f>
        <v>Kerosine (andere dan vliegtuigkerosine) (ton )</v>
      </c>
      <c r="B278" s="536" t="str">
        <f>IF(TRIM('2014'!B278)="","",'2014'!B278)</f>
        <v>ton</v>
      </c>
      <c r="C278" s="536">
        <f>IF(TRIM('2014'!C278)="","",'2014'!C278)</f>
        <v>43.116</v>
      </c>
      <c r="D278" s="537">
        <f>IF(TRIM('2014'!D278)="","",'2014'!D278)</f>
        <v>71.900000000000006</v>
      </c>
    </row>
    <row r="279" spans="1:4" s="886" customFormat="1" ht="15" x14ac:dyDescent="0.25">
      <c r="A279" s="536" t="str">
        <f>IF(TRIM('2014'!A279)="","",'2014'!A279)</f>
        <v>Koolmonoxide (Nm³ )</v>
      </c>
      <c r="B279" s="536" t="str">
        <f>IF(TRIM('2014'!B279)="","",'2014'!B279)</f>
        <v>Nm³</v>
      </c>
      <c r="C279" s="536">
        <f>IF(TRIM('2014'!C279)="","",'2014'!C279)</f>
        <v>1.2625000000000001E-2</v>
      </c>
      <c r="D279" s="537">
        <f>IF(TRIM('2014'!D279)="","",'2014'!D279)</f>
        <v>155.21</v>
      </c>
    </row>
    <row r="280" spans="1:4" s="886" customFormat="1" ht="15" x14ac:dyDescent="0.25">
      <c r="A280" s="536" t="str">
        <f>IF(TRIM('2014'!A280)="","",'2014'!A280)</f>
        <v>Koolmonoxide (ton )</v>
      </c>
      <c r="B280" s="536" t="str">
        <f>IF(TRIM('2014'!B280)="","",'2014'!B280)</f>
        <v>ton</v>
      </c>
      <c r="C280" s="536">
        <f>IF(TRIM('2014'!C280)="","",'2014'!C280)</f>
        <v>10.1</v>
      </c>
      <c r="D280" s="537">
        <f>IF(TRIM('2014'!D280)="","",'2014'!D280)</f>
        <v>155.21</v>
      </c>
    </row>
    <row r="281" spans="1:4" s="886" customFormat="1" ht="15" x14ac:dyDescent="0.25">
      <c r="A281" s="536" t="str">
        <f>IF(TRIM('2014'!A281)="","",'2014'!A281)</f>
        <v>Koolteer (ton )</v>
      </c>
      <c r="B281" s="536" t="str">
        <f>IF(TRIM('2014'!B281)="","",'2014'!B281)</f>
        <v>ton</v>
      </c>
      <c r="C281" s="536">
        <f>IF(TRIM('2014'!C281)="","",'2014'!C281)</f>
        <v>28</v>
      </c>
      <c r="D281" s="537">
        <f>IF(TRIM('2014'!D281)="","",'2014'!D281)</f>
        <v>80.7</v>
      </c>
    </row>
    <row r="282" spans="1:4" s="886" customFormat="1" ht="15" x14ac:dyDescent="0.25">
      <c r="A282" s="536" t="str">
        <f>IF(TRIM('2014'!A282)="","",'2014'!A282)</f>
        <v>Lampen petroleum (m³)</v>
      </c>
      <c r="B282" s="536" t="str">
        <f>IF(TRIM('2014'!B282)="","",'2014'!B282)</f>
        <v>ton</v>
      </c>
      <c r="C282" s="536">
        <f>IF(TRIM('2014'!C282)="","",'2014'!C282)</f>
        <v>34.492800000000003</v>
      </c>
      <c r="D282" s="537">
        <f>IF(TRIM('2014'!D282)="","",'2014'!D282)</f>
        <v>71.900000000000006</v>
      </c>
    </row>
    <row r="283" spans="1:4" s="886" customFormat="1" ht="15" x14ac:dyDescent="0.25">
      <c r="A283" s="536" t="str">
        <f>IF(TRIM('2014'!A283)="","",'2014'!A283)</f>
        <v>Lampen petroleum (ton)</v>
      </c>
      <c r="B283" s="536" t="str">
        <f>IF(TRIM('2014'!B283)="","",'2014'!B283)</f>
        <v>ton</v>
      </c>
      <c r="C283" s="536">
        <f>IF(TRIM('2014'!C283)="","",'2014'!C283)</f>
        <v>43.116</v>
      </c>
      <c r="D283" s="537">
        <f>IF(TRIM('2014'!D283)="","",'2014'!D283)</f>
        <v>71.900000000000006</v>
      </c>
    </row>
    <row r="284" spans="1:4" s="886" customFormat="1" ht="15" x14ac:dyDescent="0.25">
      <c r="A284" s="536" t="str">
        <f>IF(TRIM('2014'!A284)="","",'2014'!A284)</f>
        <v>Leisteenolie (m³ )</v>
      </c>
      <c r="B284" s="536" t="str">
        <f>IF(TRIM('2014'!B284)="","",'2014'!B284)</f>
        <v>m³</v>
      </c>
      <c r="C284" s="536">
        <f>IF(TRIM('2014'!C284)="","",'2014'!C284)</f>
        <v>32.384999999999998</v>
      </c>
      <c r="D284" s="537">
        <f>IF(TRIM('2014'!D284)="","",'2014'!D284)</f>
        <v>73.3</v>
      </c>
    </row>
    <row r="285" spans="1:4" s="886" customFormat="1" ht="15" x14ac:dyDescent="0.25">
      <c r="A285" s="536" t="str">
        <f>IF(TRIM('2014'!A285)="","",'2014'!A285)</f>
        <v>Leisteenolie (ton )</v>
      </c>
      <c r="B285" s="536" t="str">
        <f>IF(TRIM('2014'!B285)="","",'2014'!B285)</f>
        <v>ton</v>
      </c>
      <c r="C285" s="536">
        <f>IF(TRIM('2014'!C285)="","",'2014'!C285)</f>
        <v>38.1</v>
      </c>
      <c r="D285" s="537">
        <f>IF(TRIM('2014'!D285)="","",'2014'!D285)</f>
        <v>73.3</v>
      </c>
    </row>
    <row r="286" spans="1:4" s="886" customFormat="1" ht="15" x14ac:dyDescent="0.25">
      <c r="A286" s="536" t="str">
        <f>IF(TRIM('2014'!A286)="","",'2014'!A286)</f>
        <v>Ligniet (ton )</v>
      </c>
      <c r="B286" s="536" t="str">
        <f>IF(TRIM('2014'!B286)="","",'2014'!B286)</f>
        <v>ton</v>
      </c>
      <c r="C286" s="536">
        <f>IF(TRIM('2014'!C286)="","",'2014'!C286)</f>
        <v>11.9</v>
      </c>
      <c r="D286" s="537">
        <f>IF(TRIM('2014'!D286)="","",'2014'!D286)</f>
        <v>101</v>
      </c>
    </row>
    <row r="287" spans="1:4" s="886" customFormat="1" ht="15" x14ac:dyDescent="0.25">
      <c r="A287" s="536" t="str">
        <f>IF(TRIM('2014'!A287)="","",'2014'!A287)</f>
        <v>LPG (ton )</v>
      </c>
      <c r="B287" s="536" t="str">
        <f>IF(TRIM('2014'!B287)="","",'2014'!B287)</f>
        <v>ton</v>
      </c>
      <c r="C287" s="536">
        <f>IF(TRIM('2014'!C287)="","",'2014'!C287)</f>
        <v>45.948999999999998</v>
      </c>
      <c r="D287" s="537">
        <f>IF(TRIM('2014'!D287)="","",'2014'!D287)</f>
        <v>63.1</v>
      </c>
    </row>
    <row r="288" spans="1:4" s="886" customFormat="1" ht="15" x14ac:dyDescent="0.25">
      <c r="A288" s="536" t="str">
        <f>IF(TRIM('2014'!A288)="","",'2014'!A288)</f>
        <v>LPG liq.(m³ )</v>
      </c>
      <c r="B288" s="536" t="str">
        <f>IF(TRIM('2014'!B288)="","",'2014'!B288)</f>
        <v>m³</v>
      </c>
      <c r="C288" s="536">
        <f>IF(TRIM('2014'!C288)="","",'2014'!C288)</f>
        <v>25.27195</v>
      </c>
      <c r="D288" s="537">
        <f>IF(TRIM('2014'!D288)="","",'2014'!D288)</f>
        <v>63.1</v>
      </c>
    </row>
    <row r="289" spans="1:4" s="886" customFormat="1" ht="15" x14ac:dyDescent="0.25">
      <c r="A289" s="536" t="str">
        <f>IF(TRIM('2014'!A289)="","",'2014'!A289)</f>
        <v>Methaan (ton )</v>
      </c>
      <c r="B289" s="536" t="str">
        <f>IF(TRIM('2014'!B289)="","",'2014'!B289)</f>
        <v>ton</v>
      </c>
      <c r="C289" s="536">
        <f>IF(TRIM('2014'!C289)="","",'2014'!C289)</f>
        <v>50</v>
      </c>
      <c r="D289" s="537">
        <f>IF(TRIM('2014'!D289)="","",'2014'!D289)</f>
        <v>54.9</v>
      </c>
    </row>
    <row r="290" spans="1:4" s="886" customFormat="1" ht="15" x14ac:dyDescent="0.25">
      <c r="A290" s="536" t="str">
        <f>IF(TRIM('2014'!A290)="","",'2014'!A290)</f>
        <v>Methaan vap.(Nm³ )</v>
      </c>
      <c r="B290" s="536" t="str">
        <f>IF(TRIM('2014'!B290)="","",'2014'!B290)</f>
        <v>Nm³</v>
      </c>
      <c r="C290" s="536">
        <f>IF(TRIM('2014'!C290)="","",'2014'!C290)</f>
        <v>3.585E-2</v>
      </c>
      <c r="D290" s="537">
        <f>IF(TRIM('2014'!D290)="","",'2014'!D290)</f>
        <v>54.9</v>
      </c>
    </row>
    <row r="291" spans="1:4" s="886" customFormat="1" ht="15" x14ac:dyDescent="0.25">
      <c r="A291" s="536" t="str">
        <f>IF(TRIM('2014'!A291)="","",'2014'!A291)</f>
        <v>Motorbenzine (ton)</v>
      </c>
      <c r="B291" s="536" t="str">
        <f>IF(TRIM('2014'!B291)="","",'2014'!B291)</f>
        <v>ton</v>
      </c>
      <c r="C291" s="536">
        <f>IF(TRIM('2014'!C291)="","",'2014'!C291)</f>
        <v>44.3</v>
      </c>
      <c r="D291" s="537">
        <f>IF(TRIM('2014'!D291)="","",'2014'!D291)</f>
        <v>69.3</v>
      </c>
    </row>
    <row r="292" spans="1:4" s="886" customFormat="1" ht="15" x14ac:dyDescent="0.25">
      <c r="A292" s="536" t="str">
        <f>IF(TRIM('2014'!A292)="","",'2014'!A292)</f>
        <v>Nafta (ton )</v>
      </c>
      <c r="B292" s="536" t="str">
        <f>IF(TRIM('2014'!B292)="","",'2014'!B292)</f>
        <v>ton</v>
      </c>
      <c r="C292" s="536">
        <f>IF(TRIM('2014'!C292)="","",'2014'!C292)</f>
        <v>44.5</v>
      </c>
      <c r="D292" s="537">
        <f>IF(TRIM('2014'!D292)="","",'2014'!D292)</f>
        <v>73.3</v>
      </c>
    </row>
    <row r="293" spans="1:4" s="886" customFormat="1" ht="15" x14ac:dyDescent="0.25">
      <c r="A293" s="536" t="str">
        <f>IF(TRIM('2014'!A293)="","",'2014'!A293)</f>
        <v>Orimulsion (ton )</v>
      </c>
      <c r="B293" s="536" t="str">
        <f>IF(TRIM('2014'!B293)="","",'2014'!B293)</f>
        <v>ton</v>
      </c>
      <c r="C293" s="536">
        <f>IF(TRIM('2014'!C293)="","",'2014'!C293)</f>
        <v>27.5</v>
      </c>
      <c r="D293" s="537">
        <f>IF(TRIM('2014'!D293)="","",'2014'!D293)</f>
        <v>77</v>
      </c>
    </row>
    <row r="294" spans="1:4" s="886" customFormat="1" ht="15" x14ac:dyDescent="0.25">
      <c r="A294" s="536" t="str">
        <f>IF(TRIM('2014'!A294)="","",'2014'!A294)</f>
        <v>Overig biogas (ton )</v>
      </c>
      <c r="B294" s="536" t="str">
        <f>IF(TRIM('2014'!B294)="","",'2014'!B294)</f>
        <v>ton</v>
      </c>
      <c r="C294" s="536">
        <f>IF(TRIM('2014'!C294)="","",'2014'!C294)</f>
        <v>50.4</v>
      </c>
      <c r="D294" s="537">
        <f>IF(TRIM('2014'!D294)="","",'2014'!D294)</f>
        <v>0</v>
      </c>
    </row>
    <row r="295" spans="1:4" s="886" customFormat="1" ht="15" x14ac:dyDescent="0.25">
      <c r="A295" s="536" t="str">
        <f>IF(TRIM('2014'!A295)="","",'2014'!A295)</f>
        <v>Oxystaalovengas (ton )</v>
      </c>
      <c r="B295" s="536" t="str">
        <f>IF(TRIM('2014'!B295)="","",'2014'!B295)</f>
        <v>ton</v>
      </c>
      <c r="C295" s="536">
        <f>IF(TRIM('2014'!C295)="","",'2014'!C295)</f>
        <v>7.06</v>
      </c>
      <c r="D295" s="537">
        <f>IF(TRIM('2014'!D295)="","",'2014'!D295)</f>
        <v>182</v>
      </c>
    </row>
    <row r="296" spans="1:4" s="886" customFormat="1" ht="15" x14ac:dyDescent="0.25">
      <c r="A296" s="536" t="str">
        <f>IF(TRIM('2014'!A296)="","",'2014'!A296)</f>
        <v>Paraffinewassen (ton )</v>
      </c>
      <c r="B296" s="536" t="str">
        <f>IF(TRIM('2014'!B296)="","",'2014'!B296)</f>
        <v>ton</v>
      </c>
      <c r="C296" s="536">
        <f>IF(TRIM('2014'!C296)="","",'2014'!C296)</f>
        <v>40.200000000000003</v>
      </c>
      <c r="D296" s="537">
        <f>IF(TRIM('2014'!D296)="","",'2014'!D296)</f>
        <v>73.3</v>
      </c>
    </row>
    <row r="297" spans="1:4" s="886" customFormat="1" ht="15" x14ac:dyDescent="0.25">
      <c r="A297" s="536" t="str">
        <f>IF(TRIM('2014'!A297)="","",'2014'!A297)</f>
        <v>Petroleumcokes (ton )</v>
      </c>
      <c r="B297" s="536" t="str">
        <f>IF(TRIM('2014'!B297)="","",'2014'!B297)</f>
        <v>ton</v>
      </c>
      <c r="C297" s="536">
        <f>IF(TRIM('2014'!C297)="","",'2014'!C297)</f>
        <v>32.5</v>
      </c>
      <c r="D297" s="537">
        <f>IF(TRIM('2014'!D297)="","",'2014'!D297)</f>
        <v>97.5</v>
      </c>
    </row>
    <row r="298" spans="1:4" s="886" customFormat="1" ht="15" x14ac:dyDescent="0.25">
      <c r="A298" s="536" t="str">
        <f>IF(TRIM('2014'!A298)="","",'2014'!A298)</f>
        <v>Propaan (ton )</v>
      </c>
      <c r="B298" s="536" t="str">
        <f>IF(TRIM('2014'!B298)="","",'2014'!B298)</f>
        <v>ton</v>
      </c>
      <c r="C298" s="536">
        <f>IF(TRIM('2014'!C298)="","",'2014'!C298)</f>
        <v>46.2</v>
      </c>
      <c r="D298" s="537">
        <f>IF(TRIM('2014'!D298)="","",'2014'!D298)</f>
        <v>63.1</v>
      </c>
    </row>
    <row r="299" spans="1:4" s="886" customFormat="1" ht="15" x14ac:dyDescent="0.25">
      <c r="A299" s="536" t="str">
        <f>IF(TRIM('2014'!A299)="","",'2014'!A299)</f>
        <v>Propaan liq.(m³ )</v>
      </c>
      <c r="B299" s="536" t="str">
        <f>IF(TRIM('2014'!B299)="","",'2014'!B299)</f>
        <v>m³</v>
      </c>
      <c r="C299" s="536">
        <f>IF(TRIM('2014'!C299)="","",'2014'!C299)</f>
        <v>24.301200000000001</v>
      </c>
      <c r="D299" s="537">
        <f>IF(TRIM('2014'!D299)="","",'2014'!D299)</f>
        <v>63.1</v>
      </c>
    </row>
    <row r="300" spans="1:4" s="886" customFormat="1" ht="15" x14ac:dyDescent="0.25">
      <c r="A300" s="536" t="str">
        <f>IF(TRIM('2014'!A300)="","",'2014'!A300)</f>
        <v>Raffinaderijgas (ton )</v>
      </c>
      <c r="B300" s="536" t="str">
        <f>IF(TRIM('2014'!B300)="","",'2014'!B300)</f>
        <v>ton</v>
      </c>
      <c r="C300" s="536">
        <f>IF(TRIM('2014'!C300)="","",'2014'!C300)</f>
        <v>49.5</v>
      </c>
      <c r="D300" s="537">
        <f>IF(TRIM('2014'!D300)="","",'2014'!D300)</f>
        <v>57.6</v>
      </c>
    </row>
    <row r="301" spans="1:4" s="886" customFormat="1" ht="15" x14ac:dyDescent="0.25">
      <c r="A301" s="536" t="str">
        <f>IF(TRIM('2014'!A301)="","",'2014'!A301)</f>
        <v>Raffinagegrondstoffen (ton )</v>
      </c>
      <c r="B301" s="536" t="str">
        <f>IF(TRIM('2014'!B301)="","",'2014'!B301)</f>
        <v>ton</v>
      </c>
      <c r="C301" s="536">
        <f>IF(TRIM('2014'!C301)="","",'2014'!C301)</f>
        <v>43</v>
      </c>
      <c r="D301" s="537">
        <f>IF(TRIM('2014'!D301)="","",'2014'!D301)</f>
        <v>73.3</v>
      </c>
    </row>
    <row r="302" spans="1:4" s="886" customFormat="1" ht="15" x14ac:dyDescent="0.25">
      <c r="A302" s="536" t="str">
        <f>IF(TRIM('2014'!A302)="","",'2014'!A302)</f>
        <v>Residuale stookolie (ton )</v>
      </c>
      <c r="B302" s="536" t="str">
        <f>IF(TRIM('2014'!B302)="","",'2014'!B302)</f>
        <v>ton</v>
      </c>
      <c r="C302" s="536">
        <f>IF(TRIM('2014'!C302)="","",'2014'!C302)</f>
        <v>40.603999999999999</v>
      </c>
      <c r="D302" s="537">
        <f>IF(TRIM('2014'!D302)="","",'2014'!D302)</f>
        <v>77.400000000000006</v>
      </c>
    </row>
    <row r="303" spans="1:4" s="886" customFormat="1" ht="15" x14ac:dyDescent="0.25">
      <c r="A303" s="536" t="str">
        <f>IF(TRIM('2014'!A303)="","",'2014'!A303)</f>
        <v>Ruwe aardolie (ton )</v>
      </c>
      <c r="B303" s="536" t="str">
        <f>IF(TRIM('2014'!B303)="","",'2014'!B303)</f>
        <v>ton</v>
      </c>
      <c r="C303" s="536">
        <f>IF(TRIM('2014'!C303)="","",'2014'!C303)</f>
        <v>42.3</v>
      </c>
      <c r="D303" s="537">
        <f>IF(TRIM('2014'!D303)="","",'2014'!D303)</f>
        <v>73.3</v>
      </c>
    </row>
    <row r="304" spans="1:4" s="886" customFormat="1" ht="15" x14ac:dyDescent="0.25">
      <c r="A304" s="536" t="str">
        <f>IF(TRIM('2014'!A304)="","",'2014'!A304)</f>
        <v>Slibgas (ton )</v>
      </c>
      <c r="B304" s="536" t="str">
        <f>IF(TRIM('2014'!B304)="","",'2014'!B304)</f>
        <v>ton</v>
      </c>
      <c r="C304" s="536">
        <f>IF(TRIM('2014'!C304)="","",'2014'!C304)</f>
        <v>50.4</v>
      </c>
      <c r="D304" s="537">
        <f>IF(TRIM('2014'!D304)="","",'2014'!D304)</f>
        <v>0</v>
      </c>
    </row>
    <row r="305" spans="1:5" s="886" customFormat="1" ht="15" x14ac:dyDescent="0.25">
      <c r="A305" s="536" t="str">
        <f>IF(TRIM('2014'!A305)="","",'2014'!A305)</f>
        <v>Smeermiddelen (ton )</v>
      </c>
      <c r="B305" s="536" t="str">
        <f>IF(TRIM('2014'!B305)="","",'2014'!B305)</f>
        <v>ton</v>
      </c>
      <c r="C305" s="536">
        <f>IF(TRIM('2014'!C305)="","",'2014'!C305)</f>
        <v>40.200000000000003</v>
      </c>
      <c r="D305" s="537">
        <f>IF(TRIM('2014'!D305)="","",'2014'!D305)</f>
        <v>73.3</v>
      </c>
      <c r="E305" s="1054"/>
    </row>
    <row r="306" spans="1:5" s="886" customFormat="1" ht="15" x14ac:dyDescent="0.25">
      <c r="A306" s="536" t="str">
        <f>IF(TRIM('2014'!A306)="","",'2014'!A306)</f>
        <v>Steenkool (ton )</v>
      </c>
      <c r="B306" s="536" t="str">
        <f>IF(TRIM('2014'!B306)="","",'2014'!B306)</f>
        <v>ton</v>
      </c>
      <c r="C306" s="536">
        <f>IF(TRIM('2014'!C306)="","",'2014'!C306)</f>
        <v>20.7</v>
      </c>
      <c r="D306" s="537">
        <f>IF(TRIM('2014'!D306)="","",'2014'!D306)</f>
        <v>97.5</v>
      </c>
      <c r="E306" s="1054"/>
    </row>
    <row r="307" spans="1:5" s="886" customFormat="1" ht="15" x14ac:dyDescent="0.25">
      <c r="A307" s="536" t="str">
        <f>IF(TRIM('2014'!A307)="","",'2014'!A307)</f>
        <v>Stortgas (ton )</v>
      </c>
      <c r="B307" s="536" t="str">
        <f>IF(TRIM('2014'!B307)="","",'2014'!B307)</f>
        <v>ton</v>
      </c>
      <c r="C307" s="536">
        <f>IF(TRIM('2014'!C307)="","",'2014'!C307)</f>
        <v>50.4</v>
      </c>
      <c r="D307" s="537">
        <f>IF(TRIM('2014'!D307)="","",'2014'!D307)</f>
        <v>0</v>
      </c>
      <c r="E307" s="1054"/>
    </row>
    <row r="308" spans="1:5" s="886" customFormat="1" ht="15" x14ac:dyDescent="0.25">
      <c r="A308" s="536" t="str">
        <f>IF(TRIM('2014'!A308)="","",'2014'!A308)</f>
        <v>Subbitumineuze kool (ton )</v>
      </c>
      <c r="B308" s="536" t="str">
        <f>IF(TRIM('2014'!B308)="","",'2014'!B308)</f>
        <v>ton</v>
      </c>
      <c r="C308" s="536">
        <f>IF(TRIM('2014'!C308)="","",'2014'!C308)</f>
        <v>18.899999999999999</v>
      </c>
      <c r="D308" s="537">
        <f>IF(TRIM('2014'!D308)="","",'2014'!D308)</f>
        <v>96.1</v>
      </c>
      <c r="E308" s="1054"/>
    </row>
    <row r="309" spans="1:5" s="886" customFormat="1" ht="15" x14ac:dyDescent="0.25">
      <c r="A309" s="536" t="str">
        <f>IF(TRIM('2014'!A309)="","",'2014'!A309)</f>
        <v>Turf (ton )</v>
      </c>
      <c r="B309" s="536" t="str">
        <f>IF(TRIM('2014'!B309)="","",'2014'!B309)</f>
        <v>ton</v>
      </c>
      <c r="C309" s="536">
        <f>IF(TRIM('2014'!C309)="","",'2014'!C309)</f>
        <v>9.76</v>
      </c>
      <c r="D309" s="537">
        <f>IF(TRIM('2014'!D309)="","",'2014'!D309)</f>
        <v>106</v>
      </c>
      <c r="E309" s="1054"/>
    </row>
    <row r="310" spans="1:5" s="886" customFormat="1" ht="15" x14ac:dyDescent="0.25">
      <c r="A310" s="536" t="str">
        <f>IF(TRIM('2014'!A310)="","",'2014'!A310)</f>
        <v>Vershout droog (ton )</v>
      </c>
      <c r="B310" s="536" t="str">
        <f>IF(TRIM('2014'!B310)="","",'2014'!B310)</f>
        <v>ton</v>
      </c>
      <c r="C310" s="536">
        <f>IF(TRIM('2014'!C310)="","",'2014'!C310)</f>
        <v>14.6</v>
      </c>
      <c r="D310" s="537">
        <f>IF(TRIM('2014'!D310)="","",'2014'!D310)</f>
        <v>0</v>
      </c>
      <c r="E310" s="1069"/>
    </row>
    <row r="311" spans="1:5" s="886" customFormat="1" ht="15" x14ac:dyDescent="0.25">
      <c r="A311" s="536" t="str">
        <f>IF(TRIM('2014'!A311)="","",'2014'!A311)</f>
        <v>Vloeibare petroleumgas(ton)</v>
      </c>
      <c r="B311" s="536" t="str">
        <f>IF(TRIM('2014'!B311)="","",'2014'!B311)</f>
        <v>ton</v>
      </c>
      <c r="C311" s="536">
        <f>IF(TRIM('2014'!C311)="","",'2014'!C311)</f>
        <v>47.3</v>
      </c>
      <c r="D311" s="537">
        <f>IF(TRIM('2014'!D311)="","",'2014'!D311)</f>
        <v>63.1</v>
      </c>
      <c r="E311" s="1054"/>
    </row>
    <row r="312" spans="1:5" s="886" customFormat="1" ht="15" x14ac:dyDescent="0.25">
      <c r="A312" s="536" t="str">
        <f>IF(TRIM('2014'!A312)="","",'2014'!A312)</f>
        <v>White spirit en industriële spiritus (ton )</v>
      </c>
      <c r="B312" s="536" t="str">
        <f>IF(TRIM('2014'!B312)="","",'2014'!B312)</f>
        <v>ton</v>
      </c>
      <c r="C312" s="536">
        <f>IF(TRIM('2014'!C312)="","",'2014'!C312)</f>
        <v>40.200000000000003</v>
      </c>
      <c r="D312" s="537">
        <f>IF(TRIM('2014'!D312)="","",'2014'!D312)</f>
        <v>73.3</v>
      </c>
      <c r="E312" s="1054"/>
    </row>
    <row r="313" spans="1:5" s="886" customFormat="1" ht="15" x14ac:dyDescent="0.25">
      <c r="A313" s="1977" t="str">
        <f>IF(TRIM('2014'!A313)="","",'2014'!A313)</f>
        <v>Zuiver houtafval (ton )</v>
      </c>
      <c r="B313" s="1977" t="str">
        <f>IF(TRIM('2014'!B313)="","",'2014'!B313)</f>
        <v>ton</v>
      </c>
      <c r="C313" s="1977">
        <f>IF(TRIM('2014'!C313)="","",'2014'!C313)</f>
        <v>15.6</v>
      </c>
      <c r="D313" s="2038">
        <f>IF(TRIM('2014'!D313)="","",'2014'!D313)</f>
        <v>0</v>
      </c>
      <c r="E313" s="1054"/>
    </row>
    <row r="314" spans="1:5" s="886" customFormat="1" ht="15" x14ac:dyDescent="0.25">
      <c r="A314" s="2200" t="str">
        <f>IF(TRIM('2014'!A314)="","",'2014'!A314)</f>
        <v/>
      </c>
      <c r="B314" s="2200" t="str">
        <f>IF(TRIM('2014'!B314)="","",'2014'!B314)</f>
        <v/>
      </c>
      <c r="C314" s="2200" t="str">
        <f>IF(TRIM('2014'!C314)="","",'2014'!C314)</f>
        <v/>
      </c>
      <c r="D314" s="2201" t="str">
        <f>IF(TRIM('2014'!D314)="","",'2014'!D314)</f>
        <v/>
      </c>
      <c r="E314" s="1054"/>
    </row>
    <row r="315" spans="1:5" s="886" customFormat="1" ht="15" x14ac:dyDescent="0.25">
      <c r="A315" s="2200" t="str">
        <f>IF(TRIM('2014'!A315)="","",'2014'!A315)</f>
        <v/>
      </c>
      <c r="B315" s="2200" t="str">
        <f>IF(TRIM('2014'!B315)="","",'2014'!B315)</f>
        <v/>
      </c>
      <c r="C315" s="2200" t="str">
        <f>IF(TRIM('2014'!C315)="","",'2014'!C315)</f>
        <v/>
      </c>
      <c r="D315" s="2201" t="str">
        <f>IF(TRIM('2014'!D315)="","",'2014'!D315)</f>
        <v/>
      </c>
      <c r="E315" s="1054"/>
    </row>
    <row r="316" spans="1:5" s="886" customFormat="1" ht="15" x14ac:dyDescent="0.25">
      <c r="A316" s="2200" t="str">
        <f>IF(TRIM('2014'!A316)="","",'2014'!A316)</f>
        <v/>
      </c>
      <c r="B316" s="2200" t="str">
        <f>IF(TRIM('2014'!B316)="","",'2014'!B316)</f>
        <v/>
      </c>
      <c r="C316" s="2200" t="str">
        <f>IF(TRIM('2014'!C316)="","",'2014'!C316)</f>
        <v/>
      </c>
      <c r="D316" s="2201" t="str">
        <f>IF(TRIM('2014'!D316)="","",'2014'!D316)</f>
        <v/>
      </c>
      <c r="E316" s="1054"/>
    </row>
    <row r="317" spans="1:5" s="886" customFormat="1" ht="15" x14ac:dyDescent="0.25">
      <c r="A317" s="2200" t="str">
        <f>IF(TRIM('2014'!A317)="","",'2014'!A317)</f>
        <v/>
      </c>
      <c r="B317" s="2200" t="str">
        <f>IF(TRIM('2014'!B317)="","",'2014'!B317)</f>
        <v/>
      </c>
      <c r="C317" s="2200" t="str">
        <f>IF(TRIM('2014'!C317)="","",'2014'!C317)</f>
        <v/>
      </c>
      <c r="D317" s="2201" t="str">
        <f>IF(TRIM('2014'!D317)="","",'2014'!D317)</f>
        <v/>
      </c>
      <c r="E317" s="1054"/>
    </row>
    <row r="318" spans="1:5" s="886" customFormat="1" ht="15" x14ac:dyDescent="0.25">
      <c r="A318" s="2200" t="str">
        <f>IF(TRIM('2014'!A318)="","",'2014'!A318)</f>
        <v/>
      </c>
      <c r="B318" s="2200" t="str">
        <f>IF(TRIM('2014'!B318)="","",'2014'!B318)</f>
        <v/>
      </c>
      <c r="C318" s="2200" t="str">
        <f>IF(TRIM('2014'!C318)="","",'2014'!C318)</f>
        <v/>
      </c>
      <c r="D318" s="2201" t="str">
        <f>IF(TRIM('2014'!D318)="","",'2014'!D318)</f>
        <v/>
      </c>
      <c r="E318" s="1054"/>
    </row>
    <row r="319" spans="1:5" s="886" customFormat="1" ht="15" x14ac:dyDescent="0.25">
      <c r="A319" s="2200" t="str">
        <f>IF(TRIM('2014'!A319)="","",'2014'!A319)</f>
        <v/>
      </c>
      <c r="B319" s="2200" t="str">
        <f>IF(TRIM('2014'!B319)="","",'2014'!B319)</f>
        <v/>
      </c>
      <c r="C319" s="2200" t="str">
        <f>IF(TRIM('2014'!C319)="","",'2014'!C319)</f>
        <v/>
      </c>
      <c r="D319" s="2201" t="str">
        <f>IF(TRIM('2014'!D319)="","",'2014'!D319)</f>
        <v/>
      </c>
      <c r="E319" s="1054"/>
    </row>
    <row r="320" spans="1:5" s="886" customFormat="1" ht="15" x14ac:dyDescent="0.25">
      <c r="A320" s="2200" t="str">
        <f>IF(TRIM('2014'!A320)="","",'2014'!A320)</f>
        <v/>
      </c>
      <c r="B320" s="2200" t="str">
        <f>IF(TRIM('2014'!B320)="","",'2014'!B320)</f>
        <v/>
      </c>
      <c r="C320" s="2200" t="str">
        <f>IF(TRIM('2014'!C320)="","",'2014'!C320)</f>
        <v/>
      </c>
      <c r="D320" s="2201" t="str">
        <f>IF(TRIM('2014'!D320)="","",'2014'!D320)</f>
        <v/>
      </c>
      <c r="E320" s="1054"/>
    </row>
    <row r="321" spans="1:4" s="886" customFormat="1" ht="15" x14ac:dyDescent="0.25">
      <c r="A321" s="2200" t="str">
        <f>IF(TRIM('2014'!A321)="","",'2014'!A321)</f>
        <v/>
      </c>
      <c r="B321" s="2200" t="str">
        <f>IF(TRIM('2014'!B321)="","",'2014'!B321)</f>
        <v/>
      </c>
      <c r="C321" s="2200" t="str">
        <f>IF(TRIM('2014'!C321)="","",'2014'!C321)</f>
        <v/>
      </c>
      <c r="D321" s="2201" t="str">
        <f>IF(TRIM('2014'!D321)="","",'2014'!D321)</f>
        <v/>
      </c>
    </row>
    <row r="322" spans="1:4" s="886" customFormat="1" ht="15" x14ac:dyDescent="0.25">
      <c r="A322" s="2200" t="str">
        <f>IF(TRIM('2014'!A322)="","",'2014'!A322)</f>
        <v/>
      </c>
      <c r="B322" s="2200" t="str">
        <f>IF(TRIM('2014'!B322)="","",'2014'!B322)</f>
        <v/>
      </c>
      <c r="C322" s="2200" t="str">
        <f>IF(TRIM('2014'!C322)="","",'2014'!C322)</f>
        <v/>
      </c>
      <c r="D322" s="2201" t="str">
        <f>IF(TRIM('2014'!D322)="","",'2014'!D322)</f>
        <v/>
      </c>
    </row>
    <row r="323" spans="1:4" s="886" customFormat="1" ht="15" x14ac:dyDescent="0.25">
      <c r="A323" s="2200" t="str">
        <f>IF(TRIM('2014'!A323)="","",'2014'!A323)</f>
        <v/>
      </c>
      <c r="B323" s="2200" t="str">
        <f>IF(TRIM('2014'!B323)="","",'2014'!B323)</f>
        <v/>
      </c>
      <c r="C323" s="2200" t="str">
        <f>IF(TRIM('2014'!C323)="","",'2014'!C323)</f>
        <v/>
      </c>
      <c r="D323" s="2201" t="str">
        <f>IF(TRIM('2014'!D323)="","",'2014'!D323)</f>
        <v/>
      </c>
    </row>
    <row r="324" spans="1:4" s="886" customFormat="1" ht="15" x14ac:dyDescent="0.25">
      <c r="A324" s="2200" t="str">
        <f>IF(TRIM('2014'!A324)="","",'2014'!A324)</f>
        <v/>
      </c>
      <c r="B324" s="2200" t="str">
        <f>IF(TRIM('2014'!B324)="","",'2014'!B324)</f>
        <v/>
      </c>
      <c r="C324" s="2200" t="str">
        <f>IF(TRIM('2014'!C324)="","",'2014'!C324)</f>
        <v/>
      </c>
      <c r="D324" s="2201" t="str">
        <f>IF(TRIM('2014'!D324)="","",'2014'!D324)</f>
        <v/>
      </c>
    </row>
    <row r="325" spans="1:4" s="886" customFormat="1" ht="15" x14ac:dyDescent="0.25">
      <c r="A325" s="2200" t="str">
        <f>IF(TRIM('2014'!A325)="","",'2014'!A325)</f>
        <v/>
      </c>
      <c r="B325" s="2200" t="str">
        <f>IF(TRIM('2014'!B325)="","",'2014'!B325)</f>
        <v/>
      </c>
      <c r="C325" s="2200" t="str">
        <f>IF(TRIM('2014'!C325)="","",'2014'!C325)</f>
        <v/>
      </c>
      <c r="D325" s="2201" t="str">
        <f>IF(TRIM('2014'!D325)="","",'2014'!D325)</f>
        <v/>
      </c>
    </row>
    <row r="326" spans="1:4" s="886" customFormat="1" ht="15" x14ac:dyDescent="0.25">
      <c r="A326" s="2200" t="str">
        <f>IF(TRIM('2014'!A326)="","",'2014'!A326)</f>
        <v/>
      </c>
      <c r="B326" s="2200" t="str">
        <f>IF(TRIM('2014'!B326)="","",'2014'!B326)</f>
        <v/>
      </c>
      <c r="C326" s="2200" t="str">
        <f>IF(TRIM('2014'!C326)="","",'2014'!C326)</f>
        <v/>
      </c>
      <c r="D326" s="2201" t="str">
        <f>IF(TRIM('2014'!D326)="","",'2014'!D326)</f>
        <v/>
      </c>
    </row>
    <row r="327" spans="1:4" s="886" customFormat="1" ht="15" x14ac:dyDescent="0.25">
      <c r="A327" s="2200" t="str">
        <f>IF(TRIM('2014'!A327)="","",'2014'!A327)</f>
        <v/>
      </c>
      <c r="B327" s="2200" t="str">
        <f>IF(TRIM('2014'!B327)="","",'2014'!B327)</f>
        <v/>
      </c>
      <c r="C327" s="2200" t="str">
        <f>IF(TRIM('2014'!C327)="","",'2014'!C327)</f>
        <v/>
      </c>
      <c r="D327" s="2201" t="str">
        <f>IF(TRIM('2014'!D327)="","",'2014'!D327)</f>
        <v/>
      </c>
    </row>
    <row r="328" spans="1:4" s="886" customFormat="1" ht="15" x14ac:dyDescent="0.25">
      <c r="A328" s="2200" t="str">
        <f>IF(TRIM('2014'!A328)="","",'2014'!A328)</f>
        <v/>
      </c>
      <c r="B328" s="2200" t="str">
        <f>IF(TRIM('2014'!B328)="","",'2014'!B328)</f>
        <v/>
      </c>
      <c r="C328" s="2200" t="str">
        <f>IF(TRIM('2014'!C328)="","",'2014'!C328)</f>
        <v/>
      </c>
      <c r="D328" s="2201" t="str">
        <f>IF(TRIM('2014'!D328)="","",'2014'!D328)</f>
        <v/>
      </c>
    </row>
    <row r="329" spans="1:4" s="886" customFormat="1" ht="15" x14ac:dyDescent="0.25">
      <c r="A329" s="2200" t="str">
        <f>IF(TRIM('2014'!A329)="","",'2014'!A329)</f>
        <v/>
      </c>
      <c r="B329" s="2200" t="str">
        <f>IF(TRIM('2014'!B329)="","",'2014'!B329)</f>
        <v/>
      </c>
      <c r="C329" s="2200" t="str">
        <f>IF(TRIM('2014'!C329)="","",'2014'!C329)</f>
        <v/>
      </c>
      <c r="D329" s="2201" t="str">
        <f>IF(TRIM('2014'!D329)="","",'2014'!D329)</f>
        <v/>
      </c>
    </row>
    <row r="330" spans="1:4" s="886" customFormat="1" ht="15" x14ac:dyDescent="0.25">
      <c r="A330" s="2200" t="str">
        <f>IF(TRIM('2014'!A330)="","",'2014'!A330)</f>
        <v/>
      </c>
      <c r="B330" s="2200" t="str">
        <f>IF(TRIM('2014'!B330)="","",'2014'!B330)</f>
        <v/>
      </c>
      <c r="C330" s="2200" t="str">
        <f>IF(TRIM('2014'!C330)="","",'2014'!C330)</f>
        <v/>
      </c>
      <c r="D330" s="2201" t="str">
        <f>IF(TRIM('2014'!D330)="","",'2014'!D330)</f>
        <v/>
      </c>
    </row>
    <row r="331" spans="1:4" s="886" customFormat="1" ht="15" x14ac:dyDescent="0.25">
      <c r="A331" s="2200" t="str">
        <f>IF(TRIM('2014'!A331)="","",'2014'!A331)</f>
        <v/>
      </c>
      <c r="B331" s="2200" t="str">
        <f>IF(TRIM('2014'!B331)="","",'2014'!B331)</f>
        <v/>
      </c>
      <c r="C331" s="2200" t="str">
        <f>IF(TRIM('2014'!C331)="","",'2014'!C331)</f>
        <v/>
      </c>
      <c r="D331" s="2201" t="str">
        <f>IF(TRIM('2014'!D331)="","",'2014'!D331)</f>
        <v/>
      </c>
    </row>
    <row r="332" spans="1:4" s="886" customFormat="1" ht="15" x14ac:dyDescent="0.25">
      <c r="A332" s="2200" t="str">
        <f>IF(TRIM('2014'!A332)="","",'2014'!A332)</f>
        <v/>
      </c>
      <c r="B332" s="2200" t="str">
        <f>IF(TRIM('2014'!B332)="","",'2014'!B332)</f>
        <v/>
      </c>
      <c r="C332" s="2200" t="str">
        <f>IF(TRIM('2014'!C332)="","",'2014'!C332)</f>
        <v/>
      </c>
      <c r="D332" s="2201" t="str">
        <f>IF(TRIM('2014'!D332)="","",'2014'!D332)</f>
        <v/>
      </c>
    </row>
    <row r="333" spans="1:4" s="886" customFormat="1" ht="15" x14ac:dyDescent="0.25">
      <c r="A333" s="2200" t="str">
        <f>IF(TRIM('2014'!A333)="","",'2014'!A333)</f>
        <v/>
      </c>
      <c r="B333" s="2200" t="str">
        <f>IF(TRIM('2014'!B333)="","",'2014'!B333)</f>
        <v/>
      </c>
      <c r="C333" s="2200" t="str">
        <f>IF(TRIM('2014'!C333)="","",'2014'!C333)</f>
        <v/>
      </c>
      <c r="D333" s="2201" t="str">
        <f>IF(TRIM('2014'!D333)="","",'2014'!D333)</f>
        <v/>
      </c>
    </row>
    <row r="334" spans="1:4" s="886" customFormat="1" ht="15" x14ac:dyDescent="0.25">
      <c r="A334" s="2200" t="str">
        <f>IF(TRIM('2014'!A334)="","",'2014'!A334)</f>
        <v/>
      </c>
      <c r="B334" s="2200" t="str">
        <f>IF(TRIM('2014'!B334)="","",'2014'!B334)</f>
        <v/>
      </c>
      <c r="C334" s="2200" t="str">
        <f>IF(TRIM('2014'!C334)="","",'2014'!C334)</f>
        <v/>
      </c>
      <c r="D334" s="2201" t="str">
        <f>IF(TRIM('2014'!D334)="","",'2014'!D334)</f>
        <v/>
      </c>
    </row>
    <row r="335" spans="1:4" s="886" customFormat="1" ht="15" x14ac:dyDescent="0.25">
      <c r="A335" s="2200" t="str">
        <f>IF(TRIM('2014'!A335)="","",'2014'!A335)</f>
        <v/>
      </c>
      <c r="B335" s="2200" t="str">
        <f>IF(TRIM('2014'!B335)="","",'2014'!B335)</f>
        <v/>
      </c>
      <c r="C335" s="2200" t="str">
        <f>IF(TRIM('2014'!C335)="","",'2014'!C335)</f>
        <v/>
      </c>
      <c r="D335" s="2201" t="str">
        <f>IF(TRIM('2014'!D335)="","",'2014'!D335)</f>
        <v/>
      </c>
    </row>
    <row r="336" spans="1:4" s="886" customFormat="1" ht="15" x14ac:dyDescent="0.25">
      <c r="A336" s="2200" t="str">
        <f>IF(TRIM('2014'!A336)="","",'2014'!A336)</f>
        <v/>
      </c>
      <c r="B336" s="2200" t="str">
        <f>IF(TRIM('2014'!B336)="","",'2014'!B336)</f>
        <v/>
      </c>
      <c r="C336" s="2200" t="str">
        <f>IF(TRIM('2014'!C336)="","",'2014'!C336)</f>
        <v/>
      </c>
      <c r="D336" s="2201" t="str">
        <f>IF(TRIM('2014'!D336)="","",'2014'!D336)</f>
        <v/>
      </c>
    </row>
    <row r="337" spans="1:4" s="886" customFormat="1" ht="15" x14ac:dyDescent="0.25">
      <c r="A337" s="2200" t="str">
        <f>IF(TRIM('2014'!A337)="","",'2014'!A337)</f>
        <v/>
      </c>
      <c r="B337" s="2200" t="str">
        <f>IF(TRIM('2014'!B337)="","",'2014'!B337)</f>
        <v/>
      </c>
      <c r="C337" s="2200" t="str">
        <f>IF(TRIM('2014'!C337)="","",'2014'!C337)</f>
        <v/>
      </c>
      <c r="D337" s="2201" t="str">
        <f>IF(TRIM('2014'!D337)="","",'2014'!D337)</f>
        <v/>
      </c>
    </row>
    <row r="338" spans="1:4" s="886" customFormat="1" ht="15" x14ac:dyDescent="0.25">
      <c r="A338" s="2200" t="str">
        <f>IF(TRIM('2014'!A338)="","",'2014'!A338)</f>
        <v/>
      </c>
      <c r="B338" s="2200" t="str">
        <f>IF(TRIM('2014'!B338)="","",'2014'!B338)</f>
        <v/>
      </c>
      <c r="C338" s="2200" t="str">
        <f>IF(TRIM('2014'!C338)="","",'2014'!C338)</f>
        <v/>
      </c>
      <c r="D338" s="2201" t="str">
        <f>IF(TRIM('2014'!D338)="","",'2014'!D338)</f>
        <v/>
      </c>
    </row>
    <row r="339" spans="1:4" s="886" customFormat="1" ht="15" x14ac:dyDescent="0.25">
      <c r="A339" s="2200" t="str">
        <f>IF(TRIM('2014'!A339)="","",'2014'!A339)</f>
        <v/>
      </c>
      <c r="B339" s="2200" t="str">
        <f>IF(TRIM('2014'!B339)="","",'2014'!B339)</f>
        <v/>
      </c>
      <c r="C339" s="2200" t="str">
        <f>IF(TRIM('2014'!C339)="","",'2014'!C339)</f>
        <v/>
      </c>
      <c r="D339" s="2201" t="str">
        <f>IF(TRIM('2014'!D339)="","",'2014'!D339)</f>
        <v/>
      </c>
    </row>
    <row r="340" spans="1:4" s="886" customFormat="1" ht="15" x14ac:dyDescent="0.25">
      <c r="A340" s="2200" t="str">
        <f>IF(TRIM('2014'!A340)="","",'2014'!A340)</f>
        <v/>
      </c>
      <c r="B340" s="2200" t="str">
        <f>IF(TRIM('2014'!B340)="","",'2014'!B340)</f>
        <v/>
      </c>
      <c r="C340" s="2200" t="str">
        <f>IF(TRIM('2014'!C340)="","",'2014'!C340)</f>
        <v/>
      </c>
      <c r="D340" s="2201" t="str">
        <f>IF(TRIM('2014'!D340)="","",'2014'!D340)</f>
        <v/>
      </c>
    </row>
    <row r="341" spans="1:4" s="886" customFormat="1" ht="15" x14ac:dyDescent="0.25">
      <c r="A341" s="2200" t="str">
        <f>IF(TRIM('2014'!A341)="","",'2014'!A341)</f>
        <v/>
      </c>
      <c r="B341" s="2200" t="str">
        <f>IF(TRIM('2014'!B341)="","",'2014'!B341)</f>
        <v/>
      </c>
      <c r="C341" s="2200" t="str">
        <f>IF(TRIM('2014'!C341)="","",'2014'!C341)</f>
        <v/>
      </c>
      <c r="D341" s="2201" t="str">
        <f>IF(TRIM('2014'!D341)="","",'2014'!D341)</f>
        <v/>
      </c>
    </row>
    <row r="342" spans="1:4" s="886" customFormat="1" ht="15" x14ac:dyDescent="0.25">
      <c r="A342" s="2200" t="str">
        <f>IF(TRIM('2014'!A342)="","",'2014'!A342)</f>
        <v/>
      </c>
      <c r="B342" s="2200" t="str">
        <f>IF(TRIM('2014'!B342)="","",'2014'!B342)</f>
        <v/>
      </c>
      <c r="C342" s="2200" t="str">
        <f>IF(TRIM('2014'!C342)="","",'2014'!C342)</f>
        <v/>
      </c>
      <c r="D342" s="2201" t="str">
        <f>IF(TRIM('2014'!D342)="","",'2014'!D342)</f>
        <v/>
      </c>
    </row>
    <row r="343" spans="1:4" s="886" customFormat="1" ht="15" x14ac:dyDescent="0.25">
      <c r="A343" s="2200" t="str">
        <f>IF(TRIM('2014'!A343)="","",'2014'!A343)</f>
        <v/>
      </c>
      <c r="B343" s="2200" t="str">
        <f>IF(TRIM('2014'!B343)="","",'2014'!B343)</f>
        <v/>
      </c>
      <c r="C343" s="2200" t="str">
        <f>IF(TRIM('2014'!C343)="","",'2014'!C343)</f>
        <v/>
      </c>
      <c r="D343" s="2201" t="str">
        <f>IF(TRIM('2014'!D343)="","",'2014'!D343)</f>
        <v/>
      </c>
    </row>
    <row r="344" spans="1:4" s="886" customFormat="1" ht="15" x14ac:dyDescent="0.25">
      <c r="A344" s="2200" t="str">
        <f>IF(TRIM('2014'!A344)="","",'2014'!A344)</f>
        <v/>
      </c>
      <c r="B344" s="2200" t="str">
        <f>IF(TRIM('2014'!B344)="","",'2014'!B344)</f>
        <v/>
      </c>
      <c r="C344" s="2200" t="str">
        <f>IF(TRIM('2014'!C344)="","",'2014'!C344)</f>
        <v/>
      </c>
      <c r="D344" s="2201" t="str">
        <f>IF(TRIM('2014'!D344)="","",'2014'!D344)</f>
        <v/>
      </c>
    </row>
    <row r="345" spans="1:4" s="886" customFormat="1" ht="15" x14ac:dyDescent="0.25">
      <c r="A345" s="2200" t="str">
        <f>IF(TRIM('2014'!A345)="","",'2014'!A345)</f>
        <v/>
      </c>
      <c r="B345" s="2200" t="str">
        <f>IF(TRIM('2014'!B345)="","",'2014'!B345)</f>
        <v/>
      </c>
      <c r="C345" s="2200" t="str">
        <f>IF(TRIM('2014'!C345)="","",'2014'!C345)</f>
        <v/>
      </c>
      <c r="D345" s="2201" t="str">
        <f>IF(TRIM('2014'!D345)="","",'2014'!D345)</f>
        <v/>
      </c>
    </row>
    <row r="346" spans="1:4" s="886" customFormat="1" ht="15" x14ac:dyDescent="0.25">
      <c r="A346" s="2200" t="str">
        <f>IF(TRIM('2014'!A346)="","",'2014'!A346)</f>
        <v/>
      </c>
      <c r="B346" s="2200" t="str">
        <f>IF(TRIM('2014'!B346)="","",'2014'!B346)</f>
        <v/>
      </c>
      <c r="C346" s="2200" t="str">
        <f>IF(TRIM('2014'!C346)="","",'2014'!C346)</f>
        <v/>
      </c>
      <c r="D346" s="2201" t="str">
        <f>IF(TRIM('2014'!D346)="","",'2014'!D346)</f>
        <v/>
      </c>
    </row>
    <row r="347" spans="1:4" s="886" customFormat="1" ht="15" x14ac:dyDescent="0.25">
      <c r="A347" s="2200" t="str">
        <f>IF(TRIM('2014'!A347)="","",'2014'!A347)</f>
        <v/>
      </c>
      <c r="B347" s="2200" t="str">
        <f>IF(TRIM('2014'!B347)="","",'2014'!B347)</f>
        <v/>
      </c>
      <c r="C347" s="2200" t="str">
        <f>IF(TRIM('2014'!C347)="","",'2014'!C347)</f>
        <v/>
      </c>
      <c r="D347" s="2201" t="str">
        <f>IF(TRIM('2014'!D347)="","",'2014'!D347)</f>
        <v/>
      </c>
    </row>
    <row r="348" spans="1:4" s="886" customFormat="1" ht="15" hidden="1" customHeight="1" x14ac:dyDescent="0.25">
      <c r="A348" s="2200" t="str">
        <f>IF(TRIM('2014'!A348)="","",'2014'!A348)</f>
        <v/>
      </c>
      <c r="B348" s="2200" t="str">
        <f>IF(TRIM('2014'!B348)="","",'2014'!B348)</f>
        <v/>
      </c>
      <c r="C348" s="2200" t="str">
        <f>IF(TRIM('2014'!C348)="","",'2014'!C348)</f>
        <v/>
      </c>
      <c r="D348" s="2201" t="str">
        <f>IF(TRIM('2014'!D348)="","",'2014'!D348)</f>
        <v/>
      </c>
    </row>
    <row r="349" spans="1:4" s="886" customFormat="1" ht="15" hidden="1" customHeight="1" x14ac:dyDescent="0.25">
      <c r="A349" s="2200" t="str">
        <f>IF(TRIM('2014'!A349)="","",'2014'!A349)</f>
        <v/>
      </c>
      <c r="B349" s="2200" t="str">
        <f>IF(TRIM('2014'!B349)="","",'2014'!B349)</f>
        <v/>
      </c>
      <c r="C349" s="2200" t="str">
        <f>IF(TRIM('2014'!C349)="","",'2014'!C349)</f>
        <v/>
      </c>
      <c r="D349" s="2201" t="str">
        <f>IF(TRIM('2014'!D349)="","",'2014'!D349)</f>
        <v/>
      </c>
    </row>
    <row r="350" spans="1:4" s="886" customFormat="1" ht="15" hidden="1" customHeight="1" x14ac:dyDescent="0.25">
      <c r="A350" s="2200" t="str">
        <f>IF(TRIM('2014'!A350)="","",'2014'!A350)</f>
        <v/>
      </c>
      <c r="B350" s="2200" t="str">
        <f>IF(TRIM('2014'!B350)="","",'2014'!B350)</f>
        <v/>
      </c>
      <c r="C350" s="2200" t="str">
        <f>IF(TRIM('2014'!C350)="","",'2014'!C350)</f>
        <v/>
      </c>
      <c r="D350" s="2201" t="str">
        <f>IF(TRIM('2014'!D350)="","",'2014'!D350)</f>
        <v/>
      </c>
    </row>
    <row r="351" spans="1:4" s="886" customFormat="1" ht="15" hidden="1" customHeight="1" x14ac:dyDescent="0.25">
      <c r="A351" s="2200" t="str">
        <f>IF(TRIM('2014'!A351)="","",'2014'!A351)</f>
        <v/>
      </c>
      <c r="B351" s="2200" t="str">
        <f>IF(TRIM('2014'!B351)="","",'2014'!B351)</f>
        <v/>
      </c>
      <c r="C351" s="2200" t="str">
        <f>IF(TRIM('2014'!C351)="","",'2014'!C351)</f>
        <v/>
      </c>
      <c r="D351" s="2201" t="str">
        <f>IF(TRIM('2014'!D351)="","",'2014'!D351)</f>
        <v/>
      </c>
    </row>
    <row r="352" spans="1:4" s="886" customFormat="1" ht="15" hidden="1" customHeight="1" x14ac:dyDescent="0.25">
      <c r="A352" s="2200" t="str">
        <f>IF(TRIM('2014'!A352)="","",'2014'!A352)</f>
        <v/>
      </c>
      <c r="B352" s="2200" t="str">
        <f>IF(TRIM('2014'!B352)="","",'2014'!B352)</f>
        <v/>
      </c>
      <c r="C352" s="2200" t="str">
        <f>IF(TRIM('2014'!C352)="","",'2014'!C352)</f>
        <v/>
      </c>
      <c r="D352" s="2201" t="str">
        <f>IF(TRIM('2014'!D352)="","",'2014'!D352)</f>
        <v/>
      </c>
    </row>
    <row r="353" spans="1:4" s="886" customFormat="1" ht="15" hidden="1" customHeight="1" x14ac:dyDescent="0.25">
      <c r="A353" s="2200" t="str">
        <f>IF(TRIM('2014'!A353)="","",'2014'!A353)</f>
        <v/>
      </c>
      <c r="B353" s="2200" t="str">
        <f>IF(TRIM('2014'!B353)="","",'2014'!B353)</f>
        <v/>
      </c>
      <c r="C353" s="2200" t="str">
        <f>IF(TRIM('2014'!C353)="","",'2014'!C353)</f>
        <v/>
      </c>
      <c r="D353" s="2201" t="str">
        <f>IF(TRIM('2014'!D353)="","",'2014'!D353)</f>
        <v/>
      </c>
    </row>
    <row r="354" spans="1:4" s="886" customFormat="1" ht="15" hidden="1" customHeight="1" x14ac:dyDescent="0.25">
      <c r="A354" s="2200" t="str">
        <f>IF(TRIM('2014'!A354)="","",'2014'!A354)</f>
        <v/>
      </c>
      <c r="B354" s="2200" t="str">
        <f>IF(TRIM('2014'!B354)="","",'2014'!B354)</f>
        <v/>
      </c>
      <c r="C354" s="2200" t="str">
        <f>IF(TRIM('2014'!C354)="","",'2014'!C354)</f>
        <v/>
      </c>
      <c r="D354" s="2201" t="str">
        <f>IF(TRIM('2014'!D354)="","",'2014'!D354)</f>
        <v/>
      </c>
    </row>
    <row r="355" spans="1:4" s="886" customFormat="1" ht="15" hidden="1" customHeight="1" x14ac:dyDescent="0.25">
      <c r="A355" s="2200" t="str">
        <f>IF(TRIM('2014'!A355)="","",'2014'!A355)</f>
        <v/>
      </c>
      <c r="B355" s="2200" t="str">
        <f>IF(TRIM('2014'!B355)="","",'2014'!B355)</f>
        <v/>
      </c>
      <c r="C355" s="2200" t="str">
        <f>IF(TRIM('2014'!C355)="","",'2014'!C355)</f>
        <v/>
      </c>
      <c r="D355" s="2201" t="str">
        <f>IF(TRIM('2014'!D355)="","",'2014'!D355)</f>
        <v/>
      </c>
    </row>
    <row r="356" spans="1:4" s="886" customFormat="1" ht="15" hidden="1" customHeight="1" x14ac:dyDescent="0.25">
      <c r="A356" s="2200" t="str">
        <f>IF(TRIM('2014'!A356)="","",'2014'!A356)</f>
        <v/>
      </c>
      <c r="B356" s="2200" t="str">
        <f>IF(TRIM('2014'!B356)="","",'2014'!B356)</f>
        <v/>
      </c>
      <c r="C356" s="2200" t="str">
        <f>IF(TRIM('2014'!C356)="","",'2014'!C356)</f>
        <v/>
      </c>
      <c r="D356" s="2201" t="str">
        <f>IF(TRIM('2014'!D356)="","",'2014'!D356)</f>
        <v/>
      </c>
    </row>
    <row r="357" spans="1:4" s="886" customFormat="1" ht="15" hidden="1" customHeight="1" x14ac:dyDescent="0.25">
      <c r="A357" s="2200" t="str">
        <f>IF(TRIM('2014'!A357)="","",'2014'!A357)</f>
        <v/>
      </c>
      <c r="B357" s="2200" t="str">
        <f>IF(TRIM('2014'!B357)="","",'2014'!B357)</f>
        <v/>
      </c>
      <c r="C357" s="2200" t="str">
        <f>IF(TRIM('2014'!C357)="","",'2014'!C357)</f>
        <v/>
      </c>
      <c r="D357" s="2201" t="str">
        <f>IF(TRIM('2014'!D357)="","",'2014'!D357)</f>
        <v/>
      </c>
    </row>
    <row r="358" spans="1:4" s="886" customFormat="1" ht="15" hidden="1" customHeight="1" x14ac:dyDescent="0.25">
      <c r="A358" s="2200" t="str">
        <f>IF(TRIM('2014'!A358)="","",'2014'!A358)</f>
        <v/>
      </c>
      <c r="B358" s="2200" t="str">
        <f>IF(TRIM('2014'!B358)="","",'2014'!B358)</f>
        <v/>
      </c>
      <c r="C358" s="2200" t="str">
        <f>IF(TRIM('2014'!C358)="","",'2014'!C358)</f>
        <v/>
      </c>
      <c r="D358" s="2201" t="str">
        <f>IF(TRIM('2014'!D358)="","",'2014'!D358)</f>
        <v/>
      </c>
    </row>
    <row r="359" spans="1:4" s="886" customFormat="1" ht="15" hidden="1" customHeight="1" x14ac:dyDescent="0.25">
      <c r="A359" s="2200" t="str">
        <f>IF(TRIM('2014'!A359)="","",'2014'!A359)</f>
        <v/>
      </c>
      <c r="B359" s="2200" t="str">
        <f>IF(TRIM('2014'!B359)="","",'2014'!B359)</f>
        <v/>
      </c>
      <c r="C359" s="2200" t="str">
        <f>IF(TRIM('2014'!C359)="","",'2014'!C359)</f>
        <v/>
      </c>
      <c r="D359" s="2201" t="str">
        <f>IF(TRIM('2014'!D359)="","",'2014'!D359)</f>
        <v/>
      </c>
    </row>
    <row r="360" spans="1:4" s="886" customFormat="1" ht="15" hidden="1" customHeight="1" x14ac:dyDescent="0.25">
      <c r="A360" s="2200" t="str">
        <f>IF(TRIM('2014'!A360)="","",'2014'!A360)</f>
        <v/>
      </c>
      <c r="B360" s="2200" t="str">
        <f>IF(TRIM('2014'!B360)="","",'2014'!B360)</f>
        <v/>
      </c>
      <c r="C360" s="2200" t="str">
        <f>IF(TRIM('2014'!C360)="","",'2014'!C360)</f>
        <v/>
      </c>
      <c r="D360" s="2201" t="str">
        <f>IF(TRIM('2014'!D360)="","",'2014'!D360)</f>
        <v/>
      </c>
    </row>
    <row r="361" spans="1:4" s="886" customFormat="1" ht="15" hidden="1" customHeight="1" x14ac:dyDescent="0.25">
      <c r="A361" s="2200" t="str">
        <f>IF(TRIM('2014'!A361)="","",'2014'!A361)</f>
        <v/>
      </c>
      <c r="B361" s="2200" t="str">
        <f>IF(TRIM('2014'!B361)="","",'2014'!B361)</f>
        <v/>
      </c>
      <c r="C361" s="2200" t="str">
        <f>IF(TRIM('2014'!C361)="","",'2014'!C361)</f>
        <v/>
      </c>
      <c r="D361" s="2201" t="str">
        <f>IF(TRIM('2014'!D361)="","",'2014'!D361)</f>
        <v/>
      </c>
    </row>
    <row r="362" spans="1:4" s="886" customFormat="1" ht="15" hidden="1" customHeight="1" x14ac:dyDescent="0.25">
      <c r="A362" s="2200" t="str">
        <f>IF(TRIM('2014'!A362)="","",'2014'!A362)</f>
        <v/>
      </c>
      <c r="B362" s="2200" t="str">
        <f>IF(TRIM('2014'!B362)="","",'2014'!B362)</f>
        <v/>
      </c>
      <c r="C362" s="2200" t="str">
        <f>IF(TRIM('2014'!C362)="","",'2014'!C362)</f>
        <v/>
      </c>
      <c r="D362" s="2201" t="str">
        <f>IF(TRIM('2014'!D362)="","",'2014'!D362)</f>
        <v/>
      </c>
    </row>
    <row r="363" spans="1:4" s="886" customFormat="1" ht="15" hidden="1" customHeight="1" x14ac:dyDescent="0.25">
      <c r="A363" s="2200" t="str">
        <f>IF(TRIM('2014'!A363)="","",'2014'!A363)</f>
        <v/>
      </c>
      <c r="B363" s="2200" t="str">
        <f>IF(TRIM('2014'!B363)="","",'2014'!B363)</f>
        <v/>
      </c>
      <c r="C363" s="2200" t="str">
        <f>IF(TRIM('2014'!C363)="","",'2014'!C363)</f>
        <v/>
      </c>
      <c r="D363" s="2201" t="str">
        <f>IF(TRIM('2014'!D363)="","",'2014'!D363)</f>
        <v/>
      </c>
    </row>
    <row r="364" spans="1:4" s="886" customFormat="1" ht="15" hidden="1" customHeight="1" x14ac:dyDescent="0.25">
      <c r="A364" s="2200" t="str">
        <f>IF(TRIM('2014'!A364)="","",'2014'!A364)</f>
        <v/>
      </c>
      <c r="B364" s="2200" t="str">
        <f>IF(TRIM('2014'!B364)="","",'2014'!B364)</f>
        <v/>
      </c>
      <c r="C364" s="2200" t="str">
        <f>IF(TRIM('2014'!C364)="","",'2014'!C364)</f>
        <v/>
      </c>
      <c r="D364" s="2201" t="str">
        <f>IF(TRIM('2014'!D364)="","",'2014'!D364)</f>
        <v/>
      </c>
    </row>
    <row r="365" spans="1:4" s="886" customFormat="1" ht="15" hidden="1" customHeight="1" x14ac:dyDescent="0.25">
      <c r="A365" s="2200" t="str">
        <f>IF(TRIM('2014'!A365)="","",'2014'!A365)</f>
        <v/>
      </c>
      <c r="B365" s="2200" t="str">
        <f>IF(TRIM('2014'!B365)="","",'2014'!B365)</f>
        <v/>
      </c>
      <c r="C365" s="2200" t="str">
        <f>IF(TRIM('2014'!C365)="","",'2014'!C365)</f>
        <v/>
      </c>
      <c r="D365" s="2201" t="str">
        <f>IF(TRIM('2014'!D365)="","",'2014'!D365)</f>
        <v/>
      </c>
    </row>
    <row r="366" spans="1:4" s="886" customFormat="1" ht="15" hidden="1" customHeight="1" x14ac:dyDescent="0.25">
      <c r="A366" s="2200" t="str">
        <f>IF(TRIM('2014'!A366)="","",'2014'!A366)</f>
        <v/>
      </c>
      <c r="B366" s="2200" t="str">
        <f>IF(TRIM('2014'!B366)="","",'2014'!B366)</f>
        <v/>
      </c>
      <c r="C366" s="2200" t="str">
        <f>IF(TRIM('2014'!C366)="","",'2014'!C366)</f>
        <v/>
      </c>
      <c r="D366" s="2201" t="str">
        <f>IF(TRIM('2014'!D366)="","",'2014'!D366)</f>
        <v/>
      </c>
    </row>
    <row r="367" spans="1:4" s="886" customFormat="1" ht="15" hidden="1" customHeight="1" x14ac:dyDescent="0.25">
      <c r="A367" s="2200" t="str">
        <f>IF(TRIM('2014'!A367)="","",'2014'!A367)</f>
        <v/>
      </c>
      <c r="B367" s="2200" t="str">
        <f>IF(TRIM('2014'!B367)="","",'2014'!B367)</f>
        <v/>
      </c>
      <c r="C367" s="2200" t="str">
        <f>IF(TRIM('2014'!C367)="","",'2014'!C367)</f>
        <v/>
      </c>
      <c r="D367" s="2201" t="str">
        <f>IF(TRIM('2014'!D367)="","",'2014'!D367)</f>
        <v/>
      </c>
    </row>
    <row r="368" spans="1:4" s="886" customFormat="1" ht="15" hidden="1" customHeight="1" x14ac:dyDescent="0.25">
      <c r="A368" s="2200" t="str">
        <f>IF(TRIM('2014'!A368)="","",'2014'!A368)</f>
        <v/>
      </c>
      <c r="B368" s="2200" t="str">
        <f>IF(TRIM('2014'!B368)="","",'2014'!B368)</f>
        <v/>
      </c>
      <c r="C368" s="2200" t="str">
        <f>IF(TRIM('2014'!C368)="","",'2014'!C368)</f>
        <v/>
      </c>
      <c r="D368" s="2201" t="str">
        <f>IF(TRIM('2014'!D368)="","",'2014'!D368)</f>
        <v/>
      </c>
    </row>
    <row r="369" spans="1:4" s="886" customFormat="1" ht="15" hidden="1" customHeight="1" x14ac:dyDescent="0.25">
      <c r="A369" s="2200" t="str">
        <f>IF(TRIM('2014'!A369)="","",'2014'!A369)</f>
        <v/>
      </c>
      <c r="B369" s="2200" t="str">
        <f>IF(TRIM('2014'!B369)="","",'2014'!B369)</f>
        <v/>
      </c>
      <c r="C369" s="2200" t="str">
        <f>IF(TRIM('2014'!C369)="","",'2014'!C369)</f>
        <v/>
      </c>
      <c r="D369" s="2201" t="str">
        <f>IF(TRIM('2014'!D369)="","",'2014'!D369)</f>
        <v/>
      </c>
    </row>
    <row r="370" spans="1:4" s="886" customFormat="1" ht="15" hidden="1" customHeight="1" x14ac:dyDescent="0.25">
      <c r="A370" s="2200" t="str">
        <f>IF(TRIM('2014'!A370)="","",'2014'!A370)</f>
        <v/>
      </c>
      <c r="B370" s="2200" t="str">
        <f>IF(TRIM('2014'!B370)="","",'2014'!B370)</f>
        <v/>
      </c>
      <c r="C370" s="2200" t="str">
        <f>IF(TRIM('2014'!C370)="","",'2014'!C370)</f>
        <v/>
      </c>
      <c r="D370" s="2201" t="str">
        <f>IF(TRIM('2014'!D370)="","",'2014'!D370)</f>
        <v/>
      </c>
    </row>
    <row r="371" spans="1:4" s="886" customFormat="1" ht="15" hidden="1" customHeight="1" x14ac:dyDescent="0.25">
      <c r="A371" s="2200" t="str">
        <f>IF(TRIM('2014'!A371)="","",'2014'!A371)</f>
        <v/>
      </c>
      <c r="B371" s="2200" t="str">
        <f>IF(TRIM('2014'!B371)="","",'2014'!B371)</f>
        <v/>
      </c>
      <c r="C371" s="2200" t="str">
        <f>IF(TRIM('2014'!C371)="","",'2014'!C371)</f>
        <v/>
      </c>
      <c r="D371" s="2201" t="str">
        <f>IF(TRIM('2014'!D371)="","",'2014'!D371)</f>
        <v/>
      </c>
    </row>
    <row r="372" spans="1:4" s="886" customFormat="1" ht="15" hidden="1" customHeight="1" x14ac:dyDescent="0.25">
      <c r="A372" s="2200" t="str">
        <f>IF(TRIM('2014'!A372)="","",'2014'!A372)</f>
        <v/>
      </c>
      <c r="B372" s="2200" t="str">
        <f>IF(TRIM('2014'!B372)="","",'2014'!B372)</f>
        <v/>
      </c>
      <c r="C372" s="2200" t="str">
        <f>IF(TRIM('2014'!C372)="","",'2014'!C372)</f>
        <v/>
      </c>
      <c r="D372" s="2201" t="str">
        <f>IF(TRIM('2014'!D372)="","",'2014'!D372)</f>
        <v/>
      </c>
    </row>
    <row r="373" spans="1:4" s="886" customFormat="1" ht="15" hidden="1" customHeight="1" x14ac:dyDescent="0.25">
      <c r="A373" s="2200" t="str">
        <f>IF(TRIM('2014'!A373)="","",'2014'!A373)</f>
        <v/>
      </c>
      <c r="B373" s="2200" t="str">
        <f>IF(TRIM('2014'!B373)="","",'2014'!B373)</f>
        <v/>
      </c>
      <c r="C373" s="2200" t="str">
        <f>IF(TRIM('2014'!C373)="","",'2014'!C373)</f>
        <v/>
      </c>
      <c r="D373" s="2201" t="str">
        <f>IF(TRIM('2014'!D373)="","",'2014'!D373)</f>
        <v/>
      </c>
    </row>
    <row r="374" spans="1:4" s="886" customFormat="1" ht="15" hidden="1" customHeight="1" x14ac:dyDescent="0.25">
      <c r="A374" s="2200" t="str">
        <f>IF(TRIM('2014'!A374)="","",'2014'!A374)</f>
        <v/>
      </c>
      <c r="B374" s="2200" t="str">
        <f>IF(TRIM('2014'!B374)="","",'2014'!B374)</f>
        <v/>
      </c>
      <c r="C374" s="2200" t="str">
        <f>IF(TRIM('2014'!C374)="","",'2014'!C374)</f>
        <v/>
      </c>
      <c r="D374" s="2201" t="str">
        <f>IF(TRIM('2014'!D374)="","",'2014'!D374)</f>
        <v/>
      </c>
    </row>
    <row r="375" spans="1:4" s="886" customFormat="1" ht="15" hidden="1" customHeight="1" x14ac:dyDescent="0.25">
      <c r="A375" s="2200" t="str">
        <f>IF(TRIM('2014'!A375)="","",'2014'!A375)</f>
        <v/>
      </c>
      <c r="B375" s="2200" t="str">
        <f>IF(TRIM('2014'!B375)="","",'2014'!B375)</f>
        <v/>
      </c>
      <c r="C375" s="2200" t="str">
        <f>IF(TRIM('2014'!C375)="","",'2014'!C375)</f>
        <v/>
      </c>
      <c r="D375" s="2201" t="str">
        <f>IF(TRIM('2014'!D375)="","",'2014'!D375)</f>
        <v/>
      </c>
    </row>
    <row r="376" spans="1:4" s="886" customFormat="1" ht="15" hidden="1" customHeight="1" x14ac:dyDescent="0.25">
      <c r="A376" s="2200" t="str">
        <f>IF(TRIM('2014'!A376)="","",'2014'!A376)</f>
        <v/>
      </c>
      <c r="B376" s="2200" t="str">
        <f>IF(TRIM('2014'!B376)="","",'2014'!B376)</f>
        <v/>
      </c>
      <c r="C376" s="2200" t="str">
        <f>IF(TRIM('2014'!C376)="","",'2014'!C376)</f>
        <v/>
      </c>
      <c r="D376" s="2201" t="str">
        <f>IF(TRIM('2014'!D376)="","",'2014'!D376)</f>
        <v/>
      </c>
    </row>
    <row r="377" spans="1:4" s="886" customFormat="1" ht="15" hidden="1" customHeight="1" x14ac:dyDescent="0.25">
      <c r="A377" s="2200" t="str">
        <f>IF(TRIM('2014'!A377)="","",'2014'!A377)</f>
        <v/>
      </c>
      <c r="B377" s="2200" t="str">
        <f>IF(TRIM('2014'!B377)="","",'2014'!B377)</f>
        <v/>
      </c>
      <c r="C377" s="2200" t="str">
        <f>IF(TRIM('2014'!C377)="","",'2014'!C377)</f>
        <v/>
      </c>
      <c r="D377" s="2201" t="str">
        <f>IF(TRIM('2014'!D377)="","",'2014'!D377)</f>
        <v/>
      </c>
    </row>
    <row r="378" spans="1:4" s="886" customFormat="1" ht="15" hidden="1" customHeight="1" x14ac:dyDescent="0.25">
      <c r="A378" s="2200" t="str">
        <f>IF(TRIM('2014'!A378)="","",'2014'!A378)</f>
        <v/>
      </c>
      <c r="B378" s="2200" t="str">
        <f>IF(TRIM('2014'!B378)="","",'2014'!B378)</f>
        <v/>
      </c>
      <c r="C378" s="2200" t="str">
        <f>IF(TRIM('2014'!C378)="","",'2014'!C378)</f>
        <v/>
      </c>
      <c r="D378" s="2201" t="str">
        <f>IF(TRIM('2014'!D378)="","",'2014'!D378)</f>
        <v/>
      </c>
    </row>
    <row r="379" spans="1:4" s="886" customFormat="1" ht="15" hidden="1" customHeight="1" x14ac:dyDescent="0.25">
      <c r="A379" s="2200" t="str">
        <f>IF(TRIM('2014'!A379)="","",'2014'!A379)</f>
        <v/>
      </c>
      <c r="B379" s="2200" t="str">
        <f>IF(TRIM('2014'!B379)="","",'2014'!B379)</f>
        <v/>
      </c>
      <c r="C379" s="2200" t="str">
        <f>IF(TRIM('2014'!C379)="","",'2014'!C379)</f>
        <v/>
      </c>
      <c r="D379" s="2201" t="str">
        <f>IF(TRIM('2014'!D379)="","",'2014'!D379)</f>
        <v/>
      </c>
    </row>
    <row r="380" spans="1:4" s="886" customFormat="1" ht="15" hidden="1" customHeight="1" x14ac:dyDescent="0.25">
      <c r="A380" s="2200" t="str">
        <f>IF(TRIM('2014'!A380)="","",'2014'!A380)</f>
        <v/>
      </c>
      <c r="B380" s="2200" t="str">
        <f>IF(TRIM('2014'!B380)="","",'2014'!B380)</f>
        <v/>
      </c>
      <c r="C380" s="2200" t="str">
        <f>IF(TRIM('2014'!C380)="","",'2014'!C380)</f>
        <v/>
      </c>
      <c r="D380" s="2201" t="str">
        <f>IF(TRIM('2014'!D380)="","",'2014'!D380)</f>
        <v/>
      </c>
    </row>
    <row r="381" spans="1:4" s="886" customFormat="1" ht="15" hidden="1" customHeight="1" x14ac:dyDescent="0.25">
      <c r="A381" s="2200" t="str">
        <f>IF(TRIM('2014'!A381)="","",'2014'!A381)</f>
        <v/>
      </c>
      <c r="B381" s="2200" t="str">
        <f>IF(TRIM('2014'!B381)="","",'2014'!B381)</f>
        <v/>
      </c>
      <c r="C381" s="2200" t="str">
        <f>IF(TRIM('2014'!C381)="","",'2014'!C381)</f>
        <v/>
      </c>
      <c r="D381" s="2201" t="str">
        <f>IF(TRIM('2014'!D381)="","",'2014'!D381)</f>
        <v/>
      </c>
    </row>
    <row r="382" spans="1:4" s="886" customFormat="1" ht="15" hidden="1" customHeight="1" x14ac:dyDescent="0.25">
      <c r="A382" s="2200" t="str">
        <f>IF(TRIM('2014'!A382)="","",'2014'!A382)</f>
        <v/>
      </c>
      <c r="B382" s="2200" t="str">
        <f>IF(TRIM('2014'!B382)="","",'2014'!B382)</f>
        <v/>
      </c>
      <c r="C382" s="2200" t="str">
        <f>IF(TRIM('2014'!C382)="","",'2014'!C382)</f>
        <v/>
      </c>
      <c r="D382" s="2201" t="str">
        <f>IF(TRIM('2014'!D382)="","",'2014'!D382)</f>
        <v/>
      </c>
    </row>
    <row r="383" spans="1:4" s="886" customFormat="1" ht="15" hidden="1" customHeight="1" x14ac:dyDescent="0.25">
      <c r="A383" s="2200" t="str">
        <f>IF(TRIM('2014'!A383)="","",'2014'!A383)</f>
        <v/>
      </c>
      <c r="B383" s="2200" t="str">
        <f>IF(TRIM('2014'!B383)="","",'2014'!B383)</f>
        <v/>
      </c>
      <c r="C383" s="2200" t="str">
        <f>IF(TRIM('2014'!C383)="","",'2014'!C383)</f>
        <v/>
      </c>
      <c r="D383" s="2201" t="str">
        <f>IF(TRIM('2014'!D383)="","",'2014'!D383)</f>
        <v/>
      </c>
    </row>
    <row r="384" spans="1:4" s="886" customFormat="1" ht="15" hidden="1" customHeight="1" x14ac:dyDescent="0.25">
      <c r="A384" s="2200" t="str">
        <f>IF(TRIM('2014'!A384)="","",'2014'!A384)</f>
        <v/>
      </c>
      <c r="B384" s="2200" t="str">
        <f>IF(TRIM('2014'!B384)="","",'2014'!B384)</f>
        <v/>
      </c>
      <c r="C384" s="2200" t="str">
        <f>IF(TRIM('2014'!C384)="","",'2014'!C384)</f>
        <v/>
      </c>
      <c r="D384" s="2201" t="str">
        <f>IF(TRIM('2014'!D384)="","",'2014'!D384)</f>
        <v/>
      </c>
    </row>
    <row r="385" spans="1:4" s="886" customFormat="1" ht="15" hidden="1" customHeight="1" x14ac:dyDescent="0.25">
      <c r="A385" s="2200" t="str">
        <f>IF(TRIM('2014'!A385)="","",'2014'!A385)</f>
        <v/>
      </c>
      <c r="B385" s="2200" t="str">
        <f>IF(TRIM('2014'!B385)="","",'2014'!B385)</f>
        <v/>
      </c>
      <c r="C385" s="2200" t="str">
        <f>IF(TRIM('2014'!C385)="","",'2014'!C385)</f>
        <v/>
      </c>
      <c r="D385" s="2201" t="str">
        <f>IF(TRIM('2014'!D385)="","",'2014'!D385)</f>
        <v/>
      </c>
    </row>
    <row r="386" spans="1:4" s="886" customFormat="1" ht="15" hidden="1" customHeight="1" x14ac:dyDescent="0.25">
      <c r="A386" s="2200" t="str">
        <f>IF(TRIM('2014'!A386)="","",'2014'!A386)</f>
        <v/>
      </c>
      <c r="B386" s="2200" t="str">
        <f>IF(TRIM('2014'!B386)="","",'2014'!B386)</f>
        <v/>
      </c>
      <c r="C386" s="2200" t="str">
        <f>IF(TRIM('2014'!C386)="","",'2014'!C386)</f>
        <v/>
      </c>
      <c r="D386" s="2201" t="str">
        <f>IF(TRIM('2014'!D386)="","",'2014'!D386)</f>
        <v/>
      </c>
    </row>
    <row r="387" spans="1:4" s="886" customFormat="1" ht="15" hidden="1" customHeight="1" x14ac:dyDescent="0.25">
      <c r="A387" s="2200" t="str">
        <f>IF(TRIM('2014'!A387)="","",'2014'!A387)</f>
        <v/>
      </c>
      <c r="B387" s="2200" t="str">
        <f>IF(TRIM('2014'!B387)="","",'2014'!B387)</f>
        <v/>
      </c>
      <c r="C387" s="2200" t="str">
        <f>IF(TRIM('2014'!C387)="","",'2014'!C387)</f>
        <v/>
      </c>
      <c r="D387" s="2201" t="str">
        <f>IF(TRIM('2014'!D387)="","",'2014'!D387)</f>
        <v/>
      </c>
    </row>
    <row r="388" spans="1:4" s="886" customFormat="1" ht="15" hidden="1" customHeight="1" x14ac:dyDescent="0.25">
      <c r="A388" s="2200" t="str">
        <f>IF(TRIM('2014'!A388)="","",'2014'!A388)</f>
        <v/>
      </c>
      <c r="B388" s="2200" t="str">
        <f>IF(TRIM('2014'!B388)="","",'2014'!B388)</f>
        <v/>
      </c>
      <c r="C388" s="2200" t="str">
        <f>IF(TRIM('2014'!C388)="","",'2014'!C388)</f>
        <v/>
      </c>
      <c r="D388" s="2201" t="str">
        <f>IF(TRIM('2014'!D388)="","",'2014'!D388)</f>
        <v/>
      </c>
    </row>
    <row r="389" spans="1:4" s="886" customFormat="1" ht="15" hidden="1" customHeight="1" x14ac:dyDescent="0.25">
      <c r="A389" s="2200" t="str">
        <f>IF(TRIM('2014'!A389)="","",'2014'!A389)</f>
        <v/>
      </c>
      <c r="B389" s="2200" t="str">
        <f>IF(TRIM('2014'!B389)="","",'2014'!B389)</f>
        <v/>
      </c>
      <c r="C389" s="2200" t="str">
        <f>IF(TRIM('2014'!C389)="","",'2014'!C389)</f>
        <v/>
      </c>
      <c r="D389" s="2201" t="str">
        <f>IF(TRIM('2014'!D389)="","",'2014'!D389)</f>
        <v/>
      </c>
    </row>
    <row r="390" spans="1:4" s="886" customFormat="1" ht="15" hidden="1" customHeight="1" x14ac:dyDescent="0.25">
      <c r="A390" s="2200" t="str">
        <f>IF(TRIM('2014'!A390)="","",'2014'!A390)</f>
        <v/>
      </c>
      <c r="B390" s="2200" t="str">
        <f>IF(TRIM('2014'!B390)="","",'2014'!B390)</f>
        <v/>
      </c>
      <c r="C390" s="2200" t="str">
        <f>IF(TRIM('2014'!C390)="","",'2014'!C390)</f>
        <v/>
      </c>
      <c r="D390" s="2201" t="str">
        <f>IF(TRIM('2014'!D390)="","",'2014'!D390)</f>
        <v/>
      </c>
    </row>
    <row r="391" spans="1:4" s="886" customFormat="1" ht="15" hidden="1" customHeight="1" x14ac:dyDescent="0.25">
      <c r="A391" s="2200" t="str">
        <f>IF(TRIM('2014'!A391)="","",'2014'!A391)</f>
        <v/>
      </c>
      <c r="B391" s="2200" t="str">
        <f>IF(TRIM('2014'!B391)="","",'2014'!B391)</f>
        <v/>
      </c>
      <c r="C391" s="2200" t="str">
        <f>IF(TRIM('2014'!C391)="","",'2014'!C391)</f>
        <v/>
      </c>
      <c r="D391" s="2201" t="str">
        <f>IF(TRIM('2014'!D391)="","",'2014'!D391)</f>
        <v/>
      </c>
    </row>
    <row r="392" spans="1:4" s="886" customFormat="1" ht="15" hidden="1" customHeight="1" x14ac:dyDescent="0.25">
      <c r="A392" s="2200" t="str">
        <f>IF(TRIM('2014'!A392)="","",'2014'!A392)</f>
        <v/>
      </c>
      <c r="B392" s="2200" t="str">
        <f>IF(TRIM('2014'!B392)="","",'2014'!B392)</f>
        <v/>
      </c>
      <c r="C392" s="2200" t="str">
        <f>IF(TRIM('2014'!C392)="","",'2014'!C392)</f>
        <v/>
      </c>
      <c r="D392" s="2201" t="str">
        <f>IF(TRIM('2014'!D392)="","",'2014'!D392)</f>
        <v/>
      </c>
    </row>
    <row r="393" spans="1:4" s="886" customFormat="1" ht="15" hidden="1" customHeight="1" x14ac:dyDescent="0.25">
      <c r="A393" s="2200" t="str">
        <f>IF(TRIM('2014'!A393)="","",'2014'!A393)</f>
        <v/>
      </c>
      <c r="B393" s="2200" t="str">
        <f>IF(TRIM('2014'!B393)="","",'2014'!B393)</f>
        <v/>
      </c>
      <c r="C393" s="2200" t="str">
        <f>IF(TRIM('2014'!C393)="","",'2014'!C393)</f>
        <v/>
      </c>
      <c r="D393" s="2201" t="str">
        <f>IF(TRIM('2014'!D393)="","",'2014'!D393)</f>
        <v/>
      </c>
    </row>
    <row r="394" spans="1:4" s="886" customFormat="1" ht="15" hidden="1" customHeight="1" x14ac:dyDescent="0.25">
      <c r="A394" s="2200" t="str">
        <f>IF(TRIM('2014'!A394)="","",'2014'!A394)</f>
        <v/>
      </c>
      <c r="B394" s="2200" t="str">
        <f>IF(TRIM('2014'!B394)="","",'2014'!B394)</f>
        <v/>
      </c>
      <c r="C394" s="2200" t="str">
        <f>IF(TRIM('2014'!C394)="","",'2014'!C394)</f>
        <v/>
      </c>
      <c r="D394" s="2201" t="str">
        <f>IF(TRIM('2014'!D394)="","",'2014'!D394)</f>
        <v/>
      </c>
    </row>
    <row r="395" spans="1:4" s="886" customFormat="1" ht="15" hidden="1" customHeight="1" x14ac:dyDescent="0.25">
      <c r="A395" s="2200" t="str">
        <f>IF(TRIM('2014'!A395)="","",'2014'!A395)</f>
        <v/>
      </c>
      <c r="B395" s="2200" t="str">
        <f>IF(TRIM('2014'!B395)="","",'2014'!B395)</f>
        <v/>
      </c>
      <c r="C395" s="2200" t="str">
        <f>IF(TRIM('2014'!C395)="","",'2014'!C395)</f>
        <v/>
      </c>
      <c r="D395" s="2201" t="str">
        <f>IF(TRIM('2014'!D395)="","",'2014'!D395)</f>
        <v/>
      </c>
    </row>
    <row r="396" spans="1:4" s="886" customFormat="1" ht="15" hidden="1" customHeight="1" x14ac:dyDescent="0.25">
      <c r="A396" s="2200" t="str">
        <f>IF(TRIM('2014'!A396)="","",'2014'!A396)</f>
        <v/>
      </c>
      <c r="B396" s="2200" t="str">
        <f>IF(TRIM('2014'!B396)="","",'2014'!B396)</f>
        <v/>
      </c>
      <c r="C396" s="2200" t="str">
        <f>IF(TRIM('2014'!C396)="","",'2014'!C396)</f>
        <v/>
      </c>
      <c r="D396" s="2201" t="str">
        <f>IF(TRIM('2014'!D396)="","",'2014'!D396)</f>
        <v/>
      </c>
    </row>
    <row r="397" spans="1:4" s="886" customFormat="1" ht="15" hidden="1" customHeight="1" x14ac:dyDescent="0.25">
      <c r="A397" s="2200" t="str">
        <f>IF(TRIM('2014'!A397)="","",'2014'!A397)</f>
        <v/>
      </c>
      <c r="B397" s="2200" t="str">
        <f>IF(TRIM('2014'!B397)="","",'2014'!B397)</f>
        <v/>
      </c>
      <c r="C397" s="2200" t="str">
        <f>IF(TRIM('2014'!C397)="","",'2014'!C397)</f>
        <v/>
      </c>
      <c r="D397" s="2201" t="str">
        <f>IF(TRIM('2014'!D397)="","",'2014'!D397)</f>
        <v/>
      </c>
    </row>
    <row r="398" spans="1:4" s="886" customFormat="1" ht="15" hidden="1" customHeight="1" x14ac:dyDescent="0.25">
      <c r="A398" s="2200" t="str">
        <f>IF(TRIM('2014'!A398)="","",'2014'!A398)</f>
        <v/>
      </c>
      <c r="B398" s="2200" t="str">
        <f>IF(TRIM('2014'!B398)="","",'2014'!B398)</f>
        <v/>
      </c>
      <c r="C398" s="2200" t="str">
        <f>IF(TRIM('2014'!C398)="","",'2014'!C398)</f>
        <v/>
      </c>
      <c r="D398" s="2201" t="str">
        <f>IF(TRIM('2014'!D398)="","",'2014'!D398)</f>
        <v/>
      </c>
    </row>
    <row r="399" spans="1:4" s="886" customFormat="1" ht="15" hidden="1" customHeight="1" x14ac:dyDescent="0.25">
      <c r="A399" s="2200" t="str">
        <f>IF(TRIM('2014'!A399)="","",'2014'!A399)</f>
        <v/>
      </c>
      <c r="B399" s="2200" t="str">
        <f>IF(TRIM('2014'!B399)="","",'2014'!B399)</f>
        <v/>
      </c>
      <c r="C399" s="2200" t="str">
        <f>IF(TRIM('2014'!C399)="","",'2014'!C399)</f>
        <v/>
      </c>
      <c r="D399" s="2201" t="str">
        <f>IF(TRIM('2014'!D399)="","",'2014'!D399)</f>
        <v/>
      </c>
    </row>
    <row r="400" spans="1:4" s="886" customFormat="1" ht="15" hidden="1" customHeight="1" x14ac:dyDescent="0.25">
      <c r="A400" s="2200" t="str">
        <f>IF(TRIM('2014'!A400)="","",'2014'!A400)</f>
        <v/>
      </c>
      <c r="B400" s="2200" t="str">
        <f>IF(TRIM('2014'!B400)="","",'2014'!B400)</f>
        <v/>
      </c>
      <c r="C400" s="2200" t="str">
        <f>IF(TRIM('2014'!C400)="","",'2014'!C400)</f>
        <v/>
      </c>
      <c r="D400" s="2201" t="str">
        <f>IF(TRIM('2014'!D400)="","",'2014'!D400)</f>
        <v/>
      </c>
    </row>
    <row r="401" spans="1:4" s="886" customFormat="1" ht="15" hidden="1" customHeight="1" x14ac:dyDescent="0.25">
      <c r="A401" s="2200" t="str">
        <f>IF(TRIM('2014'!A401)="","",'2014'!A401)</f>
        <v/>
      </c>
      <c r="B401" s="2200" t="str">
        <f>IF(TRIM('2014'!B401)="","",'2014'!B401)</f>
        <v/>
      </c>
      <c r="C401" s="2200" t="str">
        <f>IF(TRIM('2014'!C401)="","",'2014'!C401)</f>
        <v/>
      </c>
      <c r="D401" s="2201" t="str">
        <f>IF(TRIM('2014'!D401)="","",'2014'!D401)</f>
        <v/>
      </c>
    </row>
    <row r="402" spans="1:4" s="886" customFormat="1" ht="15" hidden="1" customHeight="1" x14ac:dyDescent="0.25">
      <c r="A402" s="2200" t="str">
        <f>IF(TRIM('2014'!A402)="","",'2014'!A402)</f>
        <v/>
      </c>
      <c r="B402" s="2200" t="str">
        <f>IF(TRIM('2014'!B402)="","",'2014'!B402)</f>
        <v/>
      </c>
      <c r="C402" s="2200" t="str">
        <f>IF(TRIM('2014'!C402)="","",'2014'!C402)</f>
        <v/>
      </c>
      <c r="D402" s="2201" t="str">
        <f>IF(TRIM('2014'!D402)="","",'2014'!D402)</f>
        <v/>
      </c>
    </row>
    <row r="403" spans="1:4" s="886" customFormat="1" ht="15" hidden="1" customHeight="1" x14ac:dyDescent="0.25">
      <c r="A403" s="2200" t="str">
        <f>IF(TRIM('2014'!A403)="","",'2014'!A403)</f>
        <v/>
      </c>
      <c r="B403" s="2200" t="str">
        <f>IF(TRIM('2014'!B403)="","",'2014'!B403)</f>
        <v/>
      </c>
      <c r="C403" s="2200" t="str">
        <f>IF(TRIM('2014'!C403)="","",'2014'!C403)</f>
        <v/>
      </c>
      <c r="D403" s="2201" t="str">
        <f>IF(TRIM('2014'!D403)="","",'2014'!D403)</f>
        <v/>
      </c>
    </row>
    <row r="404" spans="1:4" s="886" customFormat="1" ht="15" hidden="1" customHeight="1" x14ac:dyDescent="0.25">
      <c r="A404" s="2200" t="str">
        <f>IF(TRIM('2014'!A404)="","",'2014'!A404)</f>
        <v/>
      </c>
      <c r="B404" s="2200" t="str">
        <f>IF(TRIM('2014'!B404)="","",'2014'!B404)</f>
        <v/>
      </c>
      <c r="C404" s="2200" t="str">
        <f>IF(TRIM('2014'!C404)="","",'2014'!C404)</f>
        <v/>
      </c>
      <c r="D404" s="2201" t="str">
        <f>IF(TRIM('2014'!D404)="","",'2014'!D404)</f>
        <v/>
      </c>
    </row>
    <row r="405" spans="1:4" s="886" customFormat="1" ht="15" hidden="1" customHeight="1" x14ac:dyDescent="0.25">
      <c r="A405" s="2200" t="str">
        <f>IF(TRIM('2014'!A405)="","",'2014'!A405)</f>
        <v/>
      </c>
      <c r="B405" s="2200" t="str">
        <f>IF(TRIM('2014'!B405)="","",'2014'!B405)</f>
        <v/>
      </c>
      <c r="C405" s="2200" t="str">
        <f>IF(TRIM('2014'!C405)="","",'2014'!C405)</f>
        <v/>
      </c>
      <c r="D405" s="2201" t="str">
        <f>IF(TRIM('2014'!D405)="","",'2014'!D405)</f>
        <v/>
      </c>
    </row>
    <row r="406" spans="1:4" s="886" customFormat="1" ht="15" hidden="1" customHeight="1" x14ac:dyDescent="0.25">
      <c r="A406" s="2200" t="str">
        <f>IF(TRIM('2014'!A406)="","",'2014'!A406)</f>
        <v/>
      </c>
      <c r="B406" s="2200" t="str">
        <f>IF(TRIM('2014'!B406)="","",'2014'!B406)</f>
        <v/>
      </c>
      <c r="C406" s="2200" t="str">
        <f>IF(TRIM('2014'!C406)="","",'2014'!C406)</f>
        <v/>
      </c>
      <c r="D406" s="2201" t="str">
        <f>IF(TRIM('2014'!D406)="","",'2014'!D406)</f>
        <v/>
      </c>
    </row>
    <row r="407" spans="1:4" s="886" customFormat="1" ht="15" hidden="1" customHeight="1" x14ac:dyDescent="0.25">
      <c r="A407" s="2200" t="str">
        <f>IF(TRIM('2014'!A407)="","",'2014'!A407)</f>
        <v/>
      </c>
      <c r="B407" s="2200" t="str">
        <f>IF(TRIM('2014'!B407)="","",'2014'!B407)</f>
        <v/>
      </c>
      <c r="C407" s="2200" t="str">
        <f>IF(TRIM('2014'!C407)="","",'2014'!C407)</f>
        <v/>
      </c>
      <c r="D407" s="2201" t="str">
        <f>IF(TRIM('2014'!D407)="","",'2014'!D407)</f>
        <v/>
      </c>
    </row>
    <row r="408" spans="1:4" s="886" customFormat="1" ht="15" hidden="1" customHeight="1" x14ac:dyDescent="0.25">
      <c r="A408" s="2200" t="str">
        <f>IF(TRIM('2014'!A408)="","",'2014'!A408)</f>
        <v/>
      </c>
      <c r="B408" s="2200" t="str">
        <f>IF(TRIM('2014'!B408)="","",'2014'!B408)</f>
        <v/>
      </c>
      <c r="C408" s="2200" t="str">
        <f>IF(TRIM('2014'!C408)="","",'2014'!C408)</f>
        <v/>
      </c>
      <c r="D408" s="2201" t="str">
        <f>IF(TRIM('2014'!D408)="","",'2014'!D408)</f>
        <v/>
      </c>
    </row>
    <row r="409" spans="1:4" s="886" customFormat="1" ht="15" hidden="1" customHeight="1" x14ac:dyDescent="0.25">
      <c r="A409" s="2200" t="str">
        <f>IF(TRIM('2014'!A409)="","",'2014'!A409)</f>
        <v/>
      </c>
      <c r="B409" s="2200" t="str">
        <f>IF(TRIM('2014'!B409)="","",'2014'!B409)</f>
        <v/>
      </c>
      <c r="C409" s="2200" t="str">
        <f>IF(TRIM('2014'!C409)="","",'2014'!C409)</f>
        <v/>
      </c>
      <c r="D409" s="2201" t="str">
        <f>IF(TRIM('2014'!D409)="","",'2014'!D409)</f>
        <v/>
      </c>
    </row>
    <row r="410" spans="1:4" s="886" customFormat="1" ht="15" hidden="1" customHeight="1" x14ac:dyDescent="0.25">
      <c r="A410" s="2200" t="str">
        <f>IF(TRIM('2014'!A410)="","",'2014'!A410)</f>
        <v/>
      </c>
      <c r="B410" s="2200" t="str">
        <f>IF(TRIM('2014'!B410)="","",'2014'!B410)</f>
        <v/>
      </c>
      <c r="C410" s="2200" t="str">
        <f>IF(TRIM('2014'!C410)="","",'2014'!C410)</f>
        <v/>
      </c>
      <c r="D410" s="2201" t="str">
        <f>IF(TRIM('2014'!D410)="","",'2014'!D410)</f>
        <v/>
      </c>
    </row>
    <row r="411" spans="1:4" s="886" customFormat="1" ht="15" hidden="1" customHeight="1" x14ac:dyDescent="0.25">
      <c r="A411" s="2200" t="str">
        <f>IF(TRIM('2014'!A411)="","",'2014'!A411)</f>
        <v/>
      </c>
      <c r="B411" s="2200" t="str">
        <f>IF(TRIM('2014'!B411)="","",'2014'!B411)</f>
        <v/>
      </c>
      <c r="C411" s="2200" t="str">
        <f>IF(TRIM('2014'!C411)="","",'2014'!C411)</f>
        <v/>
      </c>
      <c r="D411" s="2201" t="str">
        <f>IF(TRIM('2014'!D411)="","",'2014'!D411)</f>
        <v/>
      </c>
    </row>
    <row r="412" spans="1:4" s="886" customFormat="1" ht="15" hidden="1" customHeight="1" x14ac:dyDescent="0.25">
      <c r="A412" s="2200" t="str">
        <f>IF(TRIM('2014'!A412)="","",'2014'!A412)</f>
        <v/>
      </c>
      <c r="B412" s="2200" t="str">
        <f>IF(TRIM('2014'!B412)="","",'2014'!B412)</f>
        <v/>
      </c>
      <c r="C412" s="2200" t="str">
        <f>IF(TRIM('2014'!C412)="","",'2014'!C412)</f>
        <v/>
      </c>
      <c r="D412" s="2201" t="str">
        <f>IF(TRIM('2014'!D412)="","",'2014'!D412)</f>
        <v/>
      </c>
    </row>
    <row r="413" spans="1:4" s="886" customFormat="1" ht="15" hidden="1" customHeight="1" x14ac:dyDescent="0.25">
      <c r="A413" s="2200" t="str">
        <f>IF(TRIM('2014'!A413)="","",'2014'!A413)</f>
        <v/>
      </c>
      <c r="B413" s="2200" t="str">
        <f>IF(TRIM('2014'!B413)="","",'2014'!B413)</f>
        <v/>
      </c>
      <c r="C413" s="2200" t="str">
        <f>IF(TRIM('2014'!C413)="","",'2014'!C413)</f>
        <v/>
      </c>
      <c r="D413" s="2201" t="str">
        <f>IF(TRIM('2014'!D413)="","",'2014'!D413)</f>
        <v/>
      </c>
    </row>
    <row r="414" spans="1:4" s="886" customFormat="1" ht="15" hidden="1" customHeight="1" x14ac:dyDescent="0.25">
      <c r="A414" s="2200" t="str">
        <f>IF(TRIM('2014'!A414)="","",'2014'!A414)</f>
        <v/>
      </c>
      <c r="B414" s="2200" t="str">
        <f>IF(TRIM('2014'!B414)="","",'2014'!B414)</f>
        <v/>
      </c>
      <c r="C414" s="2200" t="str">
        <f>IF(TRIM('2014'!C414)="","",'2014'!C414)</f>
        <v/>
      </c>
      <c r="D414" s="2201" t="str">
        <f>IF(TRIM('2014'!D414)="","",'2014'!D414)</f>
        <v/>
      </c>
    </row>
    <row r="415" spans="1:4" s="886" customFormat="1" ht="15" hidden="1" customHeight="1" x14ac:dyDescent="0.25">
      <c r="A415" s="2200" t="str">
        <f>IF(TRIM('2014'!A415)="","",'2014'!A415)</f>
        <v/>
      </c>
      <c r="B415" s="2200" t="str">
        <f>IF(TRIM('2014'!B415)="","",'2014'!B415)</f>
        <v/>
      </c>
      <c r="C415" s="2200" t="str">
        <f>IF(TRIM('2014'!C415)="","",'2014'!C415)</f>
        <v/>
      </c>
      <c r="D415" s="2201" t="str">
        <f>IF(TRIM('2014'!D415)="","",'2014'!D415)</f>
        <v/>
      </c>
    </row>
    <row r="416" spans="1:4" s="886" customFormat="1" ht="15" hidden="1" customHeight="1" x14ac:dyDescent="0.25">
      <c r="A416" s="2200" t="str">
        <f>IF(TRIM('2014'!A416)="","",'2014'!A416)</f>
        <v/>
      </c>
      <c r="B416" s="2200" t="str">
        <f>IF(TRIM('2014'!B416)="","",'2014'!B416)</f>
        <v/>
      </c>
      <c r="C416" s="2200" t="str">
        <f>IF(TRIM('2014'!C416)="","",'2014'!C416)</f>
        <v/>
      </c>
      <c r="D416" s="2201" t="str">
        <f>IF(TRIM('2014'!D416)="","",'2014'!D416)</f>
        <v/>
      </c>
    </row>
    <row r="417" spans="1:4" s="886" customFormat="1" ht="15" hidden="1" customHeight="1" x14ac:dyDescent="0.25">
      <c r="A417" s="2200" t="str">
        <f>IF(TRIM('2014'!A417)="","",'2014'!A417)</f>
        <v/>
      </c>
      <c r="B417" s="2200" t="str">
        <f>IF(TRIM('2014'!B417)="","",'2014'!B417)</f>
        <v/>
      </c>
      <c r="C417" s="2200" t="str">
        <f>IF(TRIM('2014'!C417)="","",'2014'!C417)</f>
        <v/>
      </c>
      <c r="D417" s="2201" t="str">
        <f>IF(TRIM('2014'!D417)="","",'2014'!D417)</f>
        <v/>
      </c>
    </row>
    <row r="418" spans="1:4" s="886" customFormat="1" ht="15" hidden="1" customHeight="1" x14ac:dyDescent="0.25">
      <c r="A418" s="2200" t="str">
        <f>IF(TRIM('2014'!A418)="","",'2014'!A418)</f>
        <v/>
      </c>
      <c r="B418" s="2200" t="str">
        <f>IF(TRIM('2014'!B418)="","",'2014'!B418)</f>
        <v/>
      </c>
      <c r="C418" s="2200" t="str">
        <f>IF(TRIM('2014'!C418)="","",'2014'!C418)</f>
        <v/>
      </c>
      <c r="D418" s="2201" t="str">
        <f>IF(TRIM('2014'!D418)="","",'2014'!D418)</f>
        <v/>
      </c>
    </row>
    <row r="419" spans="1:4" s="886" customFormat="1" ht="15" hidden="1" customHeight="1" x14ac:dyDescent="0.25">
      <c r="A419" s="2200" t="str">
        <f>IF(TRIM('2014'!A419)="","",'2014'!A419)</f>
        <v/>
      </c>
      <c r="B419" s="2200" t="str">
        <f>IF(TRIM('2014'!B419)="","",'2014'!B419)</f>
        <v/>
      </c>
      <c r="C419" s="2200" t="str">
        <f>IF(TRIM('2014'!C419)="","",'2014'!C419)</f>
        <v/>
      </c>
      <c r="D419" s="2201" t="str">
        <f>IF(TRIM('2014'!D419)="","",'2014'!D419)</f>
        <v/>
      </c>
    </row>
    <row r="420" spans="1:4" s="886" customFormat="1" ht="15" hidden="1" customHeight="1" x14ac:dyDescent="0.25">
      <c r="A420" s="2200" t="str">
        <f>IF(TRIM('2014'!A420)="","",'2014'!A420)</f>
        <v/>
      </c>
      <c r="B420" s="2200" t="str">
        <f>IF(TRIM('2014'!B420)="","",'2014'!B420)</f>
        <v/>
      </c>
      <c r="C420" s="2200" t="str">
        <f>IF(TRIM('2014'!C420)="","",'2014'!C420)</f>
        <v/>
      </c>
      <c r="D420" s="2201" t="str">
        <f>IF(TRIM('2014'!D420)="","",'2014'!D420)</f>
        <v/>
      </c>
    </row>
    <row r="421" spans="1:4" s="886" customFormat="1" ht="15" hidden="1" customHeight="1" x14ac:dyDescent="0.25">
      <c r="A421" s="2200" t="str">
        <f>IF(TRIM('2014'!A421)="","",'2014'!A421)</f>
        <v/>
      </c>
      <c r="B421" s="2200" t="str">
        <f>IF(TRIM('2014'!B421)="","",'2014'!B421)</f>
        <v/>
      </c>
      <c r="C421" s="2200" t="str">
        <f>IF(TRIM('2014'!C421)="","",'2014'!C421)</f>
        <v/>
      </c>
      <c r="D421" s="2201" t="str">
        <f>IF(TRIM('2014'!D421)="","",'2014'!D421)</f>
        <v/>
      </c>
    </row>
    <row r="422" spans="1:4" s="886" customFormat="1" ht="15" hidden="1" customHeight="1" x14ac:dyDescent="0.25">
      <c r="A422" s="2200" t="str">
        <f>IF(TRIM('2014'!A422)="","",'2014'!A422)</f>
        <v/>
      </c>
      <c r="B422" s="2200" t="str">
        <f>IF(TRIM('2014'!B422)="","",'2014'!B422)</f>
        <v/>
      </c>
      <c r="C422" s="2200" t="str">
        <f>IF(TRIM('2014'!C422)="","",'2014'!C422)</f>
        <v/>
      </c>
      <c r="D422" s="2201" t="str">
        <f>IF(TRIM('2014'!D422)="","",'2014'!D422)</f>
        <v/>
      </c>
    </row>
    <row r="423" spans="1:4" s="886" customFormat="1" ht="15" hidden="1" customHeight="1" x14ac:dyDescent="0.25">
      <c r="A423" s="2200" t="str">
        <f>IF(TRIM('2014'!A423)="","",'2014'!A423)</f>
        <v/>
      </c>
      <c r="B423" s="2200" t="str">
        <f>IF(TRIM('2014'!B423)="","",'2014'!B423)</f>
        <v/>
      </c>
      <c r="C423" s="2200" t="str">
        <f>IF(TRIM('2014'!C423)="","",'2014'!C423)</f>
        <v/>
      </c>
      <c r="D423" s="2201" t="str">
        <f>IF(TRIM('2014'!D423)="","",'2014'!D423)</f>
        <v/>
      </c>
    </row>
    <row r="424" spans="1:4" s="886" customFormat="1" ht="15" hidden="1" customHeight="1" x14ac:dyDescent="0.25">
      <c r="A424" s="2200" t="str">
        <f>IF(TRIM('2014'!A424)="","",'2014'!A424)</f>
        <v/>
      </c>
      <c r="B424" s="2200" t="str">
        <f>IF(TRIM('2014'!B424)="","",'2014'!B424)</f>
        <v/>
      </c>
      <c r="C424" s="2200" t="str">
        <f>IF(TRIM('2014'!C424)="","",'2014'!C424)</f>
        <v/>
      </c>
      <c r="D424" s="2201" t="str">
        <f>IF(TRIM('2014'!D424)="","",'2014'!D424)</f>
        <v/>
      </c>
    </row>
    <row r="425" spans="1:4" s="886" customFormat="1" ht="15" hidden="1" customHeight="1" x14ac:dyDescent="0.25">
      <c r="A425" s="2200" t="str">
        <f>IF(TRIM('2014'!A425)="","",'2014'!A425)</f>
        <v/>
      </c>
      <c r="B425" s="2200" t="str">
        <f>IF(TRIM('2014'!B425)="","",'2014'!B425)</f>
        <v/>
      </c>
      <c r="C425" s="2200" t="str">
        <f>IF(TRIM('2014'!C425)="","",'2014'!C425)</f>
        <v/>
      </c>
      <c r="D425" s="2201" t="str">
        <f>IF(TRIM('2014'!D425)="","",'2014'!D425)</f>
        <v/>
      </c>
    </row>
    <row r="426" spans="1:4" s="886" customFormat="1" ht="15" hidden="1" customHeight="1" x14ac:dyDescent="0.25">
      <c r="A426" s="2200" t="str">
        <f>IF(TRIM('2014'!A426)="","",'2014'!A426)</f>
        <v/>
      </c>
      <c r="B426" s="2200" t="str">
        <f>IF(TRIM('2014'!B426)="","",'2014'!B426)</f>
        <v/>
      </c>
      <c r="C426" s="2200" t="str">
        <f>IF(TRIM('2014'!C426)="","",'2014'!C426)</f>
        <v/>
      </c>
      <c r="D426" s="2201" t="str">
        <f>IF(TRIM('2014'!D426)="","",'2014'!D426)</f>
        <v/>
      </c>
    </row>
    <row r="427" spans="1:4" s="886" customFormat="1" ht="15" hidden="1" customHeight="1" x14ac:dyDescent="0.25">
      <c r="A427" s="2200" t="str">
        <f>IF(TRIM('2014'!A427)="","",'2014'!A427)</f>
        <v/>
      </c>
      <c r="B427" s="2200" t="str">
        <f>IF(TRIM('2014'!B427)="","",'2014'!B427)</f>
        <v/>
      </c>
      <c r="C427" s="2200" t="str">
        <f>IF(TRIM('2014'!C427)="","",'2014'!C427)</f>
        <v/>
      </c>
      <c r="D427" s="2201" t="str">
        <f>IF(TRIM('2014'!D427)="","",'2014'!D427)</f>
        <v/>
      </c>
    </row>
    <row r="428" spans="1:4" s="886" customFormat="1" ht="15" hidden="1" customHeight="1" x14ac:dyDescent="0.25">
      <c r="A428" s="2200" t="str">
        <f>IF(TRIM('2014'!A428)="","",'2014'!A428)</f>
        <v/>
      </c>
      <c r="B428" s="2200" t="str">
        <f>IF(TRIM('2014'!B428)="","",'2014'!B428)</f>
        <v/>
      </c>
      <c r="C428" s="2200" t="str">
        <f>IF(TRIM('2014'!C428)="","",'2014'!C428)</f>
        <v/>
      </c>
      <c r="D428" s="2201" t="str">
        <f>IF(TRIM('2014'!D428)="","",'2014'!D428)</f>
        <v/>
      </c>
    </row>
    <row r="429" spans="1:4" s="886" customFormat="1" ht="15" hidden="1" customHeight="1" x14ac:dyDescent="0.25">
      <c r="A429" s="2200" t="str">
        <f>IF(TRIM('2014'!A429)="","",'2014'!A429)</f>
        <v/>
      </c>
      <c r="B429" s="2200" t="str">
        <f>IF(TRIM('2014'!B429)="","",'2014'!B429)</f>
        <v/>
      </c>
      <c r="C429" s="2200" t="str">
        <f>IF(TRIM('2014'!C429)="","",'2014'!C429)</f>
        <v/>
      </c>
      <c r="D429" s="2201" t="str">
        <f>IF(TRIM('2014'!D429)="","",'2014'!D429)</f>
        <v/>
      </c>
    </row>
    <row r="430" spans="1:4" s="886" customFormat="1" ht="15" hidden="1" customHeight="1" x14ac:dyDescent="0.25">
      <c r="A430" s="2200" t="str">
        <f>IF(TRIM('2014'!A430)="","",'2014'!A430)</f>
        <v/>
      </c>
      <c r="B430" s="2200" t="str">
        <f>IF(TRIM('2014'!B430)="","",'2014'!B430)</f>
        <v/>
      </c>
      <c r="C430" s="2200" t="str">
        <f>IF(TRIM('2014'!C430)="","",'2014'!C430)</f>
        <v/>
      </c>
      <c r="D430" s="2201" t="str">
        <f>IF(TRIM('2014'!D430)="","",'2014'!D430)</f>
        <v/>
      </c>
    </row>
    <row r="431" spans="1:4" s="886" customFormat="1" ht="15" hidden="1" customHeight="1" x14ac:dyDescent="0.25">
      <c r="A431" s="2200" t="str">
        <f>IF(TRIM('2014'!A431)="","",'2014'!A431)</f>
        <v/>
      </c>
      <c r="B431" s="2200" t="str">
        <f>IF(TRIM('2014'!B431)="","",'2014'!B431)</f>
        <v/>
      </c>
      <c r="C431" s="2200" t="str">
        <f>IF(TRIM('2014'!C431)="","",'2014'!C431)</f>
        <v/>
      </c>
      <c r="D431" s="2201" t="str">
        <f>IF(TRIM('2014'!D431)="","",'2014'!D431)</f>
        <v/>
      </c>
    </row>
    <row r="432" spans="1:4" s="886" customFormat="1" ht="15" hidden="1" customHeight="1" x14ac:dyDescent="0.25">
      <c r="A432" s="2200" t="str">
        <f>IF(TRIM('2014'!A432)="","",'2014'!A432)</f>
        <v/>
      </c>
      <c r="B432" s="2200" t="str">
        <f>IF(TRIM('2014'!B432)="","",'2014'!B432)</f>
        <v/>
      </c>
      <c r="C432" s="2200" t="str">
        <f>IF(TRIM('2014'!C432)="","",'2014'!C432)</f>
        <v/>
      </c>
      <c r="D432" s="2201" t="str">
        <f>IF(TRIM('2014'!D432)="","",'2014'!D432)</f>
        <v/>
      </c>
    </row>
    <row r="433" spans="1:4" s="886" customFormat="1" ht="15" hidden="1" customHeight="1" x14ac:dyDescent="0.25">
      <c r="A433" s="2200" t="str">
        <f>IF(TRIM('2014'!A433)="","",'2014'!A433)</f>
        <v/>
      </c>
      <c r="B433" s="2200" t="str">
        <f>IF(TRIM('2014'!B433)="","",'2014'!B433)</f>
        <v/>
      </c>
      <c r="C433" s="2200" t="str">
        <f>IF(TRIM('2014'!C433)="","",'2014'!C433)</f>
        <v/>
      </c>
      <c r="D433" s="2201" t="str">
        <f>IF(TRIM('2014'!D433)="","",'2014'!D433)</f>
        <v/>
      </c>
    </row>
    <row r="434" spans="1:4" s="886" customFormat="1" ht="15" hidden="1" customHeight="1" x14ac:dyDescent="0.25">
      <c r="A434" s="2200" t="str">
        <f>IF(TRIM('2014'!A434)="","",'2014'!A434)</f>
        <v/>
      </c>
      <c r="B434" s="2200" t="str">
        <f>IF(TRIM('2014'!B434)="","",'2014'!B434)</f>
        <v/>
      </c>
      <c r="C434" s="2200" t="str">
        <f>IF(TRIM('2014'!C434)="","",'2014'!C434)</f>
        <v/>
      </c>
      <c r="D434" s="2201" t="str">
        <f>IF(TRIM('2014'!D434)="","",'2014'!D434)</f>
        <v/>
      </c>
    </row>
    <row r="435" spans="1:4" s="886" customFormat="1" ht="15" hidden="1" customHeight="1" x14ac:dyDescent="0.25">
      <c r="A435" s="2200" t="str">
        <f>IF(TRIM('2014'!A435)="","",'2014'!A435)</f>
        <v/>
      </c>
      <c r="B435" s="2200" t="str">
        <f>IF(TRIM('2014'!B435)="","",'2014'!B435)</f>
        <v/>
      </c>
      <c r="C435" s="2200" t="str">
        <f>IF(TRIM('2014'!C435)="","",'2014'!C435)</f>
        <v/>
      </c>
      <c r="D435" s="2201" t="str">
        <f>IF(TRIM('2014'!D435)="","",'2014'!D435)</f>
        <v/>
      </c>
    </row>
    <row r="436" spans="1:4" s="886" customFormat="1" ht="15" hidden="1" customHeight="1" x14ac:dyDescent="0.25">
      <c r="A436" s="2200" t="str">
        <f>IF(TRIM('2014'!A436)="","",'2014'!A436)</f>
        <v/>
      </c>
      <c r="B436" s="2200" t="str">
        <f>IF(TRIM('2014'!B436)="","",'2014'!B436)</f>
        <v/>
      </c>
      <c r="C436" s="2200" t="str">
        <f>IF(TRIM('2014'!C436)="","",'2014'!C436)</f>
        <v/>
      </c>
      <c r="D436" s="2201" t="str">
        <f>IF(TRIM('2014'!D436)="","",'2014'!D436)</f>
        <v/>
      </c>
    </row>
    <row r="437" spans="1:4" s="886" customFormat="1" ht="15" hidden="1" customHeight="1" x14ac:dyDescent="0.25">
      <c r="A437" s="2200" t="str">
        <f>IF(TRIM('2014'!A437)="","",'2014'!A437)</f>
        <v/>
      </c>
      <c r="B437" s="2200" t="str">
        <f>IF(TRIM('2014'!B437)="","",'2014'!B437)</f>
        <v/>
      </c>
      <c r="C437" s="2200" t="str">
        <f>IF(TRIM('2014'!C437)="","",'2014'!C437)</f>
        <v/>
      </c>
      <c r="D437" s="2201" t="str">
        <f>IF(TRIM('2014'!D437)="","",'2014'!D437)</f>
        <v/>
      </c>
    </row>
    <row r="438" spans="1:4" s="886" customFormat="1" ht="15" hidden="1" customHeight="1" x14ac:dyDescent="0.25">
      <c r="A438" s="2200" t="str">
        <f>IF(TRIM('2014'!A438)="","",'2014'!A438)</f>
        <v/>
      </c>
      <c r="B438" s="2200" t="str">
        <f>IF(TRIM('2014'!B438)="","",'2014'!B438)</f>
        <v/>
      </c>
      <c r="C438" s="2200" t="str">
        <f>IF(TRIM('2014'!C438)="","",'2014'!C438)</f>
        <v/>
      </c>
      <c r="D438" s="2201" t="str">
        <f>IF(TRIM('2014'!D438)="","",'2014'!D438)</f>
        <v/>
      </c>
    </row>
    <row r="439" spans="1:4" s="886" customFormat="1" ht="15" hidden="1" customHeight="1" x14ac:dyDescent="0.25">
      <c r="A439" s="2200" t="str">
        <f>IF(TRIM('2014'!A439)="","",'2014'!A439)</f>
        <v/>
      </c>
      <c r="B439" s="2200" t="str">
        <f>IF(TRIM('2014'!B439)="","",'2014'!B439)</f>
        <v/>
      </c>
      <c r="C439" s="2200" t="str">
        <f>IF(TRIM('2014'!C439)="","",'2014'!C439)</f>
        <v/>
      </c>
      <c r="D439" s="2201" t="str">
        <f>IF(TRIM('2014'!D439)="","",'2014'!D439)</f>
        <v/>
      </c>
    </row>
    <row r="440" spans="1:4" s="886" customFormat="1" ht="15" hidden="1" customHeight="1" x14ac:dyDescent="0.25">
      <c r="A440" s="2200" t="str">
        <f>IF(TRIM('2014'!A440)="","",'2014'!A440)</f>
        <v/>
      </c>
      <c r="B440" s="2200" t="str">
        <f>IF(TRIM('2014'!B440)="","",'2014'!B440)</f>
        <v/>
      </c>
      <c r="C440" s="2200" t="str">
        <f>IF(TRIM('2014'!C440)="","",'2014'!C440)</f>
        <v/>
      </c>
      <c r="D440" s="2201" t="str">
        <f>IF(TRIM('2014'!D440)="","",'2014'!D440)</f>
        <v/>
      </c>
    </row>
    <row r="441" spans="1:4" s="886" customFormat="1" ht="15" hidden="1" customHeight="1" x14ac:dyDescent="0.25">
      <c r="A441" s="2200" t="str">
        <f>IF(TRIM('2014'!A441)="","",'2014'!A441)</f>
        <v/>
      </c>
      <c r="B441" s="2200" t="str">
        <f>IF(TRIM('2014'!B441)="","",'2014'!B441)</f>
        <v/>
      </c>
      <c r="C441" s="2200" t="str">
        <f>IF(TRIM('2014'!C441)="","",'2014'!C441)</f>
        <v/>
      </c>
      <c r="D441" s="2201" t="str">
        <f>IF(TRIM('2014'!D441)="","",'2014'!D441)</f>
        <v/>
      </c>
    </row>
    <row r="442" spans="1:4" s="886" customFormat="1" ht="15" hidden="1" customHeight="1" x14ac:dyDescent="0.25">
      <c r="A442" s="2200" t="str">
        <f>IF(TRIM('2014'!A442)="","",'2014'!A442)</f>
        <v/>
      </c>
      <c r="B442" s="2200" t="str">
        <f>IF(TRIM('2014'!B442)="","",'2014'!B442)</f>
        <v/>
      </c>
      <c r="C442" s="2200" t="str">
        <f>IF(TRIM('2014'!C442)="","",'2014'!C442)</f>
        <v/>
      </c>
      <c r="D442" s="2201" t="str">
        <f>IF(TRIM('2014'!D442)="","",'2014'!D442)</f>
        <v/>
      </c>
    </row>
    <row r="443" spans="1:4" s="886" customFormat="1" ht="15" hidden="1" customHeight="1" x14ac:dyDescent="0.25">
      <c r="A443" s="2200" t="str">
        <f>IF(TRIM('2014'!A443)="","",'2014'!A443)</f>
        <v/>
      </c>
      <c r="B443" s="2200" t="str">
        <f>IF(TRIM('2014'!B443)="","",'2014'!B443)</f>
        <v/>
      </c>
      <c r="C443" s="2200" t="str">
        <f>IF(TRIM('2014'!C443)="","",'2014'!C443)</f>
        <v/>
      </c>
      <c r="D443" s="2201" t="str">
        <f>IF(TRIM('2014'!D443)="","",'2014'!D443)</f>
        <v/>
      </c>
    </row>
    <row r="444" spans="1:4" s="886" customFormat="1" ht="15" hidden="1" customHeight="1" x14ac:dyDescent="0.25">
      <c r="A444" s="2200" t="str">
        <f>IF(TRIM('2014'!A444)="","",'2014'!A444)</f>
        <v/>
      </c>
      <c r="B444" s="2200" t="str">
        <f>IF(TRIM('2014'!B444)="","",'2014'!B444)</f>
        <v/>
      </c>
      <c r="C444" s="2200" t="str">
        <f>IF(TRIM('2014'!C444)="","",'2014'!C444)</f>
        <v/>
      </c>
      <c r="D444" s="2201" t="str">
        <f>IF(TRIM('2014'!D444)="","",'2014'!D444)</f>
        <v/>
      </c>
    </row>
    <row r="445" spans="1:4" s="886" customFormat="1" ht="15" hidden="1" customHeight="1" x14ac:dyDescent="0.25">
      <c r="A445" s="2200" t="str">
        <f>IF(TRIM('2014'!A445)="","",'2014'!A445)</f>
        <v/>
      </c>
      <c r="B445" s="2200" t="str">
        <f>IF(TRIM('2014'!B445)="","",'2014'!B445)</f>
        <v/>
      </c>
      <c r="C445" s="2200" t="str">
        <f>IF(TRIM('2014'!C445)="","",'2014'!C445)</f>
        <v/>
      </c>
      <c r="D445" s="2201" t="str">
        <f>IF(TRIM('2014'!D445)="","",'2014'!D445)</f>
        <v/>
      </c>
    </row>
    <row r="446" spans="1:4" s="886" customFormat="1" ht="15" hidden="1" customHeight="1" x14ac:dyDescent="0.25">
      <c r="A446" s="2200" t="str">
        <f>IF(TRIM('2014'!A446)="","",'2014'!A446)</f>
        <v/>
      </c>
      <c r="B446" s="2200" t="str">
        <f>IF(TRIM('2014'!B446)="","",'2014'!B446)</f>
        <v/>
      </c>
      <c r="C446" s="2200" t="str">
        <f>IF(TRIM('2014'!C446)="","",'2014'!C446)</f>
        <v/>
      </c>
      <c r="D446" s="2201" t="str">
        <f>IF(TRIM('2014'!D446)="","",'2014'!D446)</f>
        <v/>
      </c>
    </row>
    <row r="447" spans="1:4" s="886" customFormat="1" ht="15" hidden="1" customHeight="1" x14ac:dyDescent="0.25">
      <c r="A447" s="2200" t="str">
        <f>IF(TRIM('2014'!A447)="","",'2014'!A447)</f>
        <v/>
      </c>
      <c r="B447" s="2200" t="str">
        <f>IF(TRIM('2014'!B447)="","",'2014'!B447)</f>
        <v/>
      </c>
      <c r="C447" s="2200" t="str">
        <f>IF(TRIM('2014'!C447)="","",'2014'!C447)</f>
        <v/>
      </c>
      <c r="D447" s="2201" t="str">
        <f>IF(TRIM('2014'!D447)="","",'2014'!D447)</f>
        <v/>
      </c>
    </row>
    <row r="448" spans="1:4" s="886" customFormat="1" ht="15" hidden="1" customHeight="1" x14ac:dyDescent="0.25">
      <c r="A448" s="2200" t="str">
        <f>IF(TRIM('2014'!A448)="","",'2014'!A448)</f>
        <v/>
      </c>
      <c r="B448" s="2200" t="str">
        <f>IF(TRIM('2014'!B448)="","",'2014'!B448)</f>
        <v/>
      </c>
      <c r="C448" s="2200" t="str">
        <f>IF(TRIM('2014'!C448)="","",'2014'!C448)</f>
        <v/>
      </c>
      <c r="D448" s="2201" t="str">
        <f>IF(TRIM('2014'!D448)="","",'2014'!D448)</f>
        <v/>
      </c>
    </row>
    <row r="449" spans="1:4" s="886" customFormat="1" ht="15" hidden="1" customHeight="1" x14ac:dyDescent="0.25">
      <c r="A449" s="2200" t="str">
        <f>IF(TRIM('2014'!A449)="","",'2014'!A449)</f>
        <v/>
      </c>
      <c r="B449" s="2200" t="str">
        <f>IF(TRIM('2014'!B449)="","",'2014'!B449)</f>
        <v/>
      </c>
      <c r="C449" s="2200" t="str">
        <f>IF(TRIM('2014'!C449)="","",'2014'!C449)</f>
        <v/>
      </c>
      <c r="D449" s="2201" t="str">
        <f>IF(TRIM('2014'!D449)="","",'2014'!D449)</f>
        <v/>
      </c>
    </row>
    <row r="450" spans="1:4" s="886" customFormat="1" ht="15" hidden="1" customHeight="1" x14ac:dyDescent="0.25">
      <c r="A450" s="2200" t="str">
        <f>IF(TRIM('2014'!A450)="","",'2014'!A450)</f>
        <v/>
      </c>
      <c r="B450" s="2200" t="str">
        <f>IF(TRIM('2014'!B450)="","",'2014'!B450)</f>
        <v/>
      </c>
      <c r="C450" s="2200" t="str">
        <f>IF(TRIM('2014'!C450)="","",'2014'!C450)</f>
        <v/>
      </c>
      <c r="D450" s="2201" t="str">
        <f>IF(TRIM('2014'!D450)="","",'2014'!D450)</f>
        <v/>
      </c>
    </row>
    <row r="451" spans="1:4" s="886" customFormat="1" ht="15" hidden="1" customHeight="1" x14ac:dyDescent="0.25">
      <c r="A451" s="2200" t="str">
        <f>IF(TRIM('2014'!A451)="","",'2014'!A451)</f>
        <v/>
      </c>
      <c r="B451" s="2200" t="str">
        <f>IF(TRIM('2014'!B451)="","",'2014'!B451)</f>
        <v/>
      </c>
      <c r="C451" s="2200" t="str">
        <f>IF(TRIM('2014'!C451)="","",'2014'!C451)</f>
        <v/>
      </c>
      <c r="D451" s="2201" t="str">
        <f>IF(TRIM('2014'!D451)="","",'2014'!D451)</f>
        <v/>
      </c>
    </row>
    <row r="452" spans="1:4" s="886" customFormat="1" ht="15" hidden="1" customHeight="1" x14ac:dyDescent="0.25">
      <c r="A452" s="2200" t="str">
        <f>IF(TRIM('2014'!A452)="","",'2014'!A452)</f>
        <v/>
      </c>
      <c r="B452" s="2200" t="str">
        <f>IF(TRIM('2014'!B452)="","",'2014'!B452)</f>
        <v/>
      </c>
      <c r="C452" s="2200" t="str">
        <f>IF(TRIM('2014'!C452)="","",'2014'!C452)</f>
        <v/>
      </c>
      <c r="D452" s="2201" t="str">
        <f>IF(TRIM('2014'!D452)="","",'2014'!D452)</f>
        <v/>
      </c>
    </row>
    <row r="453" spans="1:4" s="886" customFormat="1" ht="15" hidden="1" customHeight="1" x14ac:dyDescent="0.25">
      <c r="A453" s="2200" t="str">
        <f>IF(TRIM('2014'!A453)="","",'2014'!A453)</f>
        <v/>
      </c>
      <c r="B453" s="2200" t="str">
        <f>IF(TRIM('2014'!B453)="","",'2014'!B453)</f>
        <v/>
      </c>
      <c r="C453" s="2200" t="str">
        <f>IF(TRIM('2014'!C453)="","",'2014'!C453)</f>
        <v/>
      </c>
      <c r="D453" s="2201" t="str">
        <f>IF(TRIM('2014'!D453)="","",'2014'!D453)</f>
        <v/>
      </c>
    </row>
    <row r="454" spans="1:4" s="886" customFormat="1" ht="15" hidden="1" customHeight="1" x14ac:dyDescent="0.25">
      <c r="A454" s="2200" t="str">
        <f>IF(TRIM('2014'!A454)="","",'2014'!A454)</f>
        <v/>
      </c>
      <c r="B454" s="2200" t="str">
        <f>IF(TRIM('2014'!B454)="","",'2014'!B454)</f>
        <v/>
      </c>
      <c r="C454" s="2200" t="str">
        <f>IF(TRIM('2014'!C454)="","",'2014'!C454)</f>
        <v/>
      </c>
      <c r="D454" s="2201" t="str">
        <f>IF(TRIM('2014'!D454)="","",'2014'!D454)</f>
        <v/>
      </c>
    </row>
    <row r="455" spans="1:4" s="886" customFormat="1" ht="15" hidden="1" customHeight="1" x14ac:dyDescent="0.25">
      <c r="A455" s="2200" t="str">
        <f>IF(TRIM('2014'!A455)="","",'2014'!A455)</f>
        <v/>
      </c>
      <c r="B455" s="2200" t="str">
        <f>IF(TRIM('2014'!B455)="","",'2014'!B455)</f>
        <v/>
      </c>
      <c r="C455" s="2200" t="str">
        <f>IF(TRIM('2014'!C455)="","",'2014'!C455)</f>
        <v/>
      </c>
      <c r="D455" s="2201" t="str">
        <f>IF(TRIM('2014'!D455)="","",'2014'!D455)</f>
        <v/>
      </c>
    </row>
    <row r="456" spans="1:4" s="886" customFormat="1" ht="15" hidden="1" customHeight="1" x14ac:dyDescent="0.25">
      <c r="A456" s="2200" t="str">
        <f>IF(TRIM('2014'!A456)="","",'2014'!A456)</f>
        <v/>
      </c>
      <c r="B456" s="2200" t="str">
        <f>IF(TRIM('2014'!B456)="","",'2014'!B456)</f>
        <v/>
      </c>
      <c r="C456" s="2200" t="str">
        <f>IF(TRIM('2014'!C456)="","",'2014'!C456)</f>
        <v/>
      </c>
      <c r="D456" s="2201" t="str">
        <f>IF(TRIM('2014'!D456)="","",'2014'!D456)</f>
        <v/>
      </c>
    </row>
    <row r="457" spans="1:4" s="886" customFormat="1" ht="15" hidden="1" customHeight="1" x14ac:dyDescent="0.25">
      <c r="A457" s="2200" t="str">
        <f>IF(TRIM('2014'!A457)="","",'2014'!A457)</f>
        <v/>
      </c>
      <c r="B457" s="2200" t="str">
        <f>IF(TRIM('2014'!B457)="","",'2014'!B457)</f>
        <v/>
      </c>
      <c r="C457" s="2200" t="str">
        <f>IF(TRIM('2014'!C457)="","",'2014'!C457)</f>
        <v/>
      </c>
      <c r="D457" s="2201" t="str">
        <f>IF(TRIM('2014'!D457)="","",'2014'!D457)</f>
        <v/>
      </c>
    </row>
    <row r="458" spans="1:4" s="886" customFormat="1" ht="15" hidden="1" customHeight="1" x14ac:dyDescent="0.25">
      <c r="A458" s="2200" t="str">
        <f>IF(TRIM('2014'!A458)="","",'2014'!A458)</f>
        <v/>
      </c>
      <c r="B458" s="2200" t="str">
        <f>IF(TRIM('2014'!B458)="","",'2014'!B458)</f>
        <v/>
      </c>
      <c r="C458" s="2200" t="str">
        <f>IF(TRIM('2014'!C458)="","",'2014'!C458)</f>
        <v/>
      </c>
      <c r="D458" s="2201" t="str">
        <f>IF(TRIM('2014'!D458)="","",'2014'!D458)</f>
        <v/>
      </c>
    </row>
    <row r="459" spans="1:4" s="886" customFormat="1" ht="15" hidden="1" customHeight="1" x14ac:dyDescent="0.25">
      <c r="A459" s="2200" t="str">
        <f>IF(TRIM('2014'!A459)="","",'2014'!A459)</f>
        <v/>
      </c>
      <c r="B459" s="2200" t="str">
        <f>IF(TRIM('2014'!B459)="","",'2014'!B459)</f>
        <v/>
      </c>
      <c r="C459" s="2200" t="str">
        <f>IF(TRIM('2014'!C459)="","",'2014'!C459)</f>
        <v/>
      </c>
      <c r="D459" s="2201" t="str">
        <f>IF(TRIM('2014'!D459)="","",'2014'!D459)</f>
        <v/>
      </c>
    </row>
    <row r="460" spans="1:4" s="886" customFormat="1" ht="15" hidden="1" customHeight="1" x14ac:dyDescent="0.25">
      <c r="A460" s="2200" t="str">
        <f>IF(TRIM('2014'!A460)="","",'2014'!A460)</f>
        <v/>
      </c>
      <c r="B460" s="2200" t="str">
        <f>IF(TRIM('2014'!B460)="","",'2014'!B460)</f>
        <v/>
      </c>
      <c r="C460" s="2200" t="str">
        <f>IF(TRIM('2014'!C460)="","",'2014'!C460)</f>
        <v/>
      </c>
      <c r="D460" s="2201" t="str">
        <f>IF(TRIM('2014'!D460)="","",'2014'!D460)</f>
        <v/>
      </c>
    </row>
    <row r="461" spans="1:4" s="886" customFormat="1" ht="15" hidden="1" customHeight="1" x14ac:dyDescent="0.25">
      <c r="A461" s="2200" t="str">
        <f>IF(TRIM('2014'!A461)="","",'2014'!A461)</f>
        <v/>
      </c>
      <c r="B461" s="2200" t="str">
        <f>IF(TRIM('2014'!B461)="","",'2014'!B461)</f>
        <v/>
      </c>
      <c r="C461" s="2200" t="str">
        <f>IF(TRIM('2014'!C461)="","",'2014'!C461)</f>
        <v/>
      </c>
      <c r="D461" s="2201" t="str">
        <f>IF(TRIM('2014'!D461)="","",'2014'!D461)</f>
        <v/>
      </c>
    </row>
    <row r="462" spans="1:4" s="886" customFormat="1" ht="15" hidden="1" customHeight="1" x14ac:dyDescent="0.25">
      <c r="A462" s="2200" t="str">
        <f>IF(TRIM('2014'!A462)="","",'2014'!A462)</f>
        <v/>
      </c>
      <c r="B462" s="2200" t="str">
        <f>IF(TRIM('2014'!B462)="","",'2014'!B462)</f>
        <v/>
      </c>
      <c r="C462" s="2200" t="str">
        <f>IF(TRIM('2014'!C462)="","",'2014'!C462)</f>
        <v/>
      </c>
      <c r="D462" s="2201" t="str">
        <f>IF(TRIM('2014'!D462)="","",'2014'!D462)</f>
        <v/>
      </c>
    </row>
    <row r="463" spans="1:4" s="886" customFormat="1" ht="15" hidden="1" customHeight="1" x14ac:dyDescent="0.25">
      <c r="A463" s="2200" t="str">
        <f>IF(TRIM('2014'!A463)="","",'2014'!A463)</f>
        <v/>
      </c>
      <c r="B463" s="2200" t="str">
        <f>IF(TRIM('2014'!B463)="","",'2014'!B463)</f>
        <v/>
      </c>
      <c r="C463" s="2200" t="str">
        <f>IF(TRIM('2014'!C463)="","",'2014'!C463)</f>
        <v/>
      </c>
      <c r="D463" s="2201" t="str">
        <f>IF(TRIM('2014'!D463)="","",'2014'!D463)</f>
        <v/>
      </c>
    </row>
    <row r="464" spans="1:4" s="886" customFormat="1" ht="15" hidden="1" customHeight="1" x14ac:dyDescent="0.25">
      <c r="A464" s="2200" t="str">
        <f>IF(TRIM('2014'!A464)="","",'2014'!A464)</f>
        <v/>
      </c>
      <c r="B464" s="2200" t="str">
        <f>IF(TRIM('2014'!B464)="","",'2014'!B464)</f>
        <v/>
      </c>
      <c r="C464" s="2200" t="str">
        <f>IF(TRIM('2014'!C464)="","",'2014'!C464)</f>
        <v/>
      </c>
      <c r="D464" s="2201" t="str">
        <f>IF(TRIM('2014'!D464)="","",'2014'!D464)</f>
        <v/>
      </c>
    </row>
    <row r="465" spans="1:4" s="886" customFormat="1" ht="15" hidden="1" customHeight="1" x14ac:dyDescent="0.25">
      <c r="A465" s="2200" t="str">
        <f>IF(TRIM('2014'!A465)="","",'2014'!A465)</f>
        <v/>
      </c>
      <c r="B465" s="2200" t="str">
        <f>IF(TRIM('2014'!B465)="","",'2014'!B465)</f>
        <v/>
      </c>
      <c r="C465" s="2200" t="str">
        <f>IF(TRIM('2014'!C465)="","",'2014'!C465)</f>
        <v/>
      </c>
      <c r="D465" s="2201" t="str">
        <f>IF(TRIM('2014'!D465)="","",'2014'!D465)</f>
        <v/>
      </c>
    </row>
    <row r="466" spans="1:4" s="886" customFormat="1" ht="15" hidden="1" customHeight="1" x14ac:dyDescent="0.25">
      <c r="A466" s="2200" t="str">
        <f>IF(TRIM('2014'!A466)="","",'2014'!A466)</f>
        <v/>
      </c>
      <c r="B466" s="2200" t="str">
        <f>IF(TRIM('2014'!B466)="","",'2014'!B466)</f>
        <v/>
      </c>
      <c r="C466" s="2200" t="str">
        <f>IF(TRIM('2014'!C466)="","",'2014'!C466)</f>
        <v/>
      </c>
      <c r="D466" s="2201" t="str">
        <f>IF(TRIM('2014'!D466)="","",'2014'!D466)</f>
        <v/>
      </c>
    </row>
    <row r="467" spans="1:4" s="886" customFormat="1" ht="15" hidden="1" customHeight="1" x14ac:dyDescent="0.25">
      <c r="A467" s="2200" t="str">
        <f>IF(TRIM('2014'!A467)="","",'2014'!A467)</f>
        <v/>
      </c>
      <c r="B467" s="2200" t="str">
        <f>IF(TRIM('2014'!B467)="","",'2014'!B467)</f>
        <v/>
      </c>
      <c r="C467" s="2200" t="str">
        <f>IF(TRIM('2014'!C467)="","",'2014'!C467)</f>
        <v/>
      </c>
      <c r="D467" s="2201" t="str">
        <f>IF(TRIM('2014'!D467)="","",'2014'!D467)</f>
        <v/>
      </c>
    </row>
    <row r="468" spans="1:4" s="886" customFormat="1" ht="15" hidden="1" customHeight="1" x14ac:dyDescent="0.25">
      <c r="A468" s="2200" t="str">
        <f>IF(TRIM('2014'!A468)="","",'2014'!A468)</f>
        <v/>
      </c>
      <c r="B468" s="2200" t="str">
        <f>IF(TRIM('2014'!B468)="","",'2014'!B468)</f>
        <v/>
      </c>
      <c r="C468" s="2200" t="str">
        <f>IF(TRIM('2014'!C468)="","",'2014'!C468)</f>
        <v/>
      </c>
      <c r="D468" s="2201" t="str">
        <f>IF(TRIM('2014'!D468)="","",'2014'!D468)</f>
        <v/>
      </c>
    </row>
    <row r="469" spans="1:4" s="886" customFormat="1" ht="15" hidden="1" customHeight="1" x14ac:dyDescent="0.25">
      <c r="A469" s="2200" t="str">
        <f>IF(TRIM('2014'!A469)="","",'2014'!A469)</f>
        <v/>
      </c>
      <c r="B469" s="2200" t="str">
        <f>IF(TRIM('2014'!B469)="","",'2014'!B469)</f>
        <v/>
      </c>
      <c r="C469" s="2200" t="str">
        <f>IF(TRIM('2014'!C469)="","",'2014'!C469)</f>
        <v/>
      </c>
      <c r="D469" s="2201" t="str">
        <f>IF(TRIM('2014'!D469)="","",'2014'!D469)</f>
        <v/>
      </c>
    </row>
    <row r="470" spans="1:4" s="886" customFormat="1" ht="15" hidden="1" customHeight="1" x14ac:dyDescent="0.25">
      <c r="A470" s="2200" t="str">
        <f>IF(TRIM('2014'!A470)="","",'2014'!A470)</f>
        <v/>
      </c>
      <c r="B470" s="2200" t="str">
        <f>IF(TRIM('2014'!B470)="","",'2014'!B470)</f>
        <v/>
      </c>
      <c r="C470" s="2200" t="str">
        <f>IF(TRIM('2014'!C470)="","",'2014'!C470)</f>
        <v/>
      </c>
      <c r="D470" s="2201" t="str">
        <f>IF(TRIM('2014'!D470)="","",'2014'!D470)</f>
        <v/>
      </c>
    </row>
    <row r="471" spans="1:4" s="886" customFormat="1" ht="15" hidden="1" customHeight="1" x14ac:dyDescent="0.25">
      <c r="A471" s="2200" t="str">
        <f>IF(TRIM('2014'!A471)="","",'2014'!A471)</f>
        <v/>
      </c>
      <c r="B471" s="2200" t="str">
        <f>IF(TRIM('2014'!B471)="","",'2014'!B471)</f>
        <v/>
      </c>
      <c r="C471" s="2200" t="str">
        <f>IF(TRIM('2014'!C471)="","",'2014'!C471)</f>
        <v/>
      </c>
      <c r="D471" s="2201" t="str">
        <f>IF(TRIM('2014'!D471)="","",'2014'!D471)</f>
        <v/>
      </c>
    </row>
    <row r="472" spans="1:4" s="886" customFormat="1" ht="15" hidden="1" customHeight="1" x14ac:dyDescent="0.25">
      <c r="A472" s="2200" t="str">
        <f>IF(TRIM('2014'!A472)="","",'2014'!A472)</f>
        <v/>
      </c>
      <c r="B472" s="2200" t="str">
        <f>IF(TRIM('2014'!B472)="","",'2014'!B472)</f>
        <v/>
      </c>
      <c r="C472" s="2200" t="str">
        <f>IF(TRIM('2014'!C472)="","",'2014'!C472)</f>
        <v/>
      </c>
      <c r="D472" s="2201" t="str">
        <f>IF(TRIM('2014'!D472)="","",'2014'!D472)</f>
        <v/>
      </c>
    </row>
    <row r="473" spans="1:4" s="886" customFormat="1" ht="15" hidden="1" customHeight="1" x14ac:dyDescent="0.25">
      <c r="A473" s="2200" t="str">
        <f>IF(TRIM('2014'!A473)="","",'2014'!A473)</f>
        <v/>
      </c>
      <c r="B473" s="2200" t="str">
        <f>IF(TRIM('2014'!B473)="","",'2014'!B473)</f>
        <v/>
      </c>
      <c r="C473" s="2200" t="str">
        <f>IF(TRIM('2014'!C473)="","",'2014'!C473)</f>
        <v/>
      </c>
      <c r="D473" s="2201" t="str">
        <f>IF(TRIM('2014'!D473)="","",'2014'!D473)</f>
        <v/>
      </c>
    </row>
    <row r="474" spans="1:4" s="886" customFormat="1" ht="15" hidden="1" customHeight="1" x14ac:dyDescent="0.25">
      <c r="A474" s="2200" t="str">
        <f>IF(TRIM('2014'!A474)="","",'2014'!A474)</f>
        <v/>
      </c>
      <c r="B474" s="2200" t="str">
        <f>IF(TRIM('2014'!B474)="","",'2014'!B474)</f>
        <v/>
      </c>
      <c r="C474" s="2200" t="str">
        <f>IF(TRIM('2014'!C474)="","",'2014'!C474)</f>
        <v/>
      </c>
      <c r="D474" s="2201" t="str">
        <f>IF(TRIM('2014'!D474)="","",'2014'!D474)</f>
        <v/>
      </c>
    </row>
    <row r="475" spans="1:4" s="886" customFormat="1" ht="15" hidden="1" customHeight="1" x14ac:dyDescent="0.25">
      <c r="A475" s="2200" t="str">
        <f>IF(TRIM('2014'!A475)="","",'2014'!A475)</f>
        <v/>
      </c>
      <c r="B475" s="2200" t="str">
        <f>IF(TRIM('2014'!B475)="","",'2014'!B475)</f>
        <v/>
      </c>
      <c r="C475" s="2200" t="str">
        <f>IF(TRIM('2014'!C475)="","",'2014'!C475)</f>
        <v/>
      </c>
      <c r="D475" s="2201" t="str">
        <f>IF(TRIM('2014'!D475)="","",'2014'!D475)</f>
        <v/>
      </c>
    </row>
    <row r="476" spans="1:4" s="886" customFormat="1" ht="15" hidden="1" customHeight="1" x14ac:dyDescent="0.25">
      <c r="A476" s="2200" t="str">
        <f>IF(TRIM('2014'!A476)="","",'2014'!A476)</f>
        <v/>
      </c>
      <c r="B476" s="2200" t="str">
        <f>IF(TRIM('2014'!B476)="","",'2014'!B476)</f>
        <v/>
      </c>
      <c r="C476" s="2200" t="str">
        <f>IF(TRIM('2014'!C476)="","",'2014'!C476)</f>
        <v/>
      </c>
      <c r="D476" s="2201" t="str">
        <f>IF(TRIM('2014'!D476)="","",'2014'!D476)</f>
        <v/>
      </c>
    </row>
    <row r="477" spans="1:4" s="886" customFormat="1" ht="15" hidden="1" customHeight="1" x14ac:dyDescent="0.25">
      <c r="A477" s="2200" t="str">
        <f>IF(TRIM('2014'!A477)="","",'2014'!A477)</f>
        <v/>
      </c>
      <c r="B477" s="2200" t="str">
        <f>IF(TRIM('2014'!B477)="","",'2014'!B477)</f>
        <v/>
      </c>
      <c r="C477" s="2200" t="str">
        <f>IF(TRIM('2014'!C477)="","",'2014'!C477)</f>
        <v/>
      </c>
      <c r="D477" s="2201" t="str">
        <f>IF(TRIM('2014'!D477)="","",'2014'!D477)</f>
        <v/>
      </c>
    </row>
    <row r="478" spans="1:4" s="886" customFormat="1" ht="15" hidden="1" customHeight="1" x14ac:dyDescent="0.25">
      <c r="A478" s="2200" t="str">
        <f>IF(TRIM('2014'!A478)="","",'2014'!A478)</f>
        <v/>
      </c>
      <c r="B478" s="2200" t="str">
        <f>IF(TRIM('2014'!B478)="","",'2014'!B478)</f>
        <v/>
      </c>
      <c r="C478" s="2200" t="str">
        <f>IF(TRIM('2014'!C478)="","",'2014'!C478)</f>
        <v/>
      </c>
      <c r="D478" s="2201" t="str">
        <f>IF(TRIM('2014'!D478)="","",'2014'!D478)</f>
        <v/>
      </c>
    </row>
    <row r="479" spans="1:4" s="886" customFormat="1" ht="15" hidden="1" customHeight="1" x14ac:dyDescent="0.25">
      <c r="A479" s="2200" t="str">
        <f>IF(TRIM('2014'!A479)="","",'2014'!A479)</f>
        <v/>
      </c>
      <c r="B479" s="2200" t="str">
        <f>IF(TRIM('2014'!B479)="","",'2014'!B479)</f>
        <v/>
      </c>
      <c r="C479" s="2200" t="str">
        <f>IF(TRIM('2014'!C479)="","",'2014'!C479)</f>
        <v/>
      </c>
      <c r="D479" s="2201" t="str">
        <f>IF(TRIM('2014'!D479)="","",'2014'!D479)</f>
        <v/>
      </c>
    </row>
    <row r="480" spans="1:4" s="886" customFormat="1" ht="15" hidden="1" customHeight="1" x14ac:dyDescent="0.25">
      <c r="A480" s="2200" t="str">
        <f>IF(TRIM('2014'!A480)="","",'2014'!A480)</f>
        <v/>
      </c>
      <c r="B480" s="2200" t="str">
        <f>IF(TRIM('2014'!B480)="","",'2014'!B480)</f>
        <v/>
      </c>
      <c r="C480" s="2200" t="str">
        <f>IF(TRIM('2014'!C480)="","",'2014'!C480)</f>
        <v/>
      </c>
      <c r="D480" s="2201" t="str">
        <f>IF(TRIM('2014'!D480)="","",'2014'!D480)</f>
        <v/>
      </c>
    </row>
    <row r="481" spans="1:5" s="886" customFormat="1" ht="15" hidden="1" customHeight="1" x14ac:dyDescent="0.25">
      <c r="A481" s="2200" t="str">
        <f>IF(TRIM('2014'!A481)="","",'2014'!A481)</f>
        <v/>
      </c>
      <c r="B481" s="2200" t="str">
        <f>IF(TRIM('2014'!B481)="","",'2014'!B481)</f>
        <v/>
      </c>
      <c r="C481" s="2200" t="str">
        <f>IF(TRIM('2014'!C481)="","",'2014'!C481)</f>
        <v/>
      </c>
      <c r="D481" s="2201" t="str">
        <f>IF(TRIM('2014'!D481)="","",'2014'!D481)</f>
        <v/>
      </c>
    </row>
    <row r="482" spans="1:5" s="886" customFormat="1" ht="15" hidden="1" customHeight="1" x14ac:dyDescent="0.25">
      <c r="A482" s="2200" t="str">
        <f>IF(TRIM('2014'!A482)="","",'2014'!A482)</f>
        <v/>
      </c>
      <c r="B482" s="2200" t="str">
        <f>IF(TRIM('2014'!B482)="","",'2014'!B482)</f>
        <v/>
      </c>
      <c r="C482" s="2200" t="str">
        <f>IF(TRIM('2014'!C482)="","",'2014'!C482)</f>
        <v/>
      </c>
      <c r="D482" s="2201" t="str">
        <f>IF(TRIM('2014'!D482)="","",'2014'!D482)</f>
        <v/>
      </c>
    </row>
    <row r="483" spans="1:5" s="886" customFormat="1" ht="15" hidden="1" customHeight="1" x14ac:dyDescent="0.25">
      <c r="A483" s="2200" t="str">
        <f>IF(TRIM('2014'!A483)="","",'2014'!A483)</f>
        <v/>
      </c>
      <c r="B483" s="2200" t="str">
        <f>IF(TRIM('2014'!B483)="","",'2014'!B483)</f>
        <v/>
      </c>
      <c r="C483" s="2200" t="str">
        <f>IF(TRIM('2014'!C483)="","",'2014'!C483)</f>
        <v/>
      </c>
      <c r="D483" s="2201" t="str">
        <f>IF(TRIM('2014'!D483)="","",'2014'!D483)</f>
        <v/>
      </c>
    </row>
    <row r="484" spans="1:5" s="886" customFormat="1" ht="15" x14ac:dyDescent="0.25">
      <c r="A484" s="2202" t="str">
        <f>IF(TRIM('2014'!A484)="","",'2014'!A484)</f>
        <v/>
      </c>
      <c r="B484" s="2202" t="str">
        <f>IF(TRIM('2014'!B484)="","",'2014'!B484)</f>
        <v/>
      </c>
      <c r="C484" s="2202" t="str">
        <f>IF(TRIM('2014'!C484)="","",'2014'!C484)</f>
        <v/>
      </c>
      <c r="D484" s="2203" t="str">
        <f>IF(TRIM('2014'!D484)="","",'2014'!D484)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IF(TRIM('2014'!A493)="","",'2014'!A493)</f>
        <v>stoom 30 bara</v>
      </c>
      <c r="B493" s="536" t="str">
        <f>IF(TRIM('2014'!B493)="","",'2014'!B493)</f>
        <v>GJ</v>
      </c>
      <c r="C493" s="538">
        <f>IF(TRIM('2014'!C493)="","",'2014'!C493)</f>
        <v>1.1111111111111112</v>
      </c>
      <c r="E493" s="1005"/>
    </row>
    <row r="494" spans="1:5" s="886" customFormat="1" ht="15" x14ac:dyDescent="0.25">
      <c r="A494" s="536" t="str">
        <f>IF(TRIM('2014'!A494)="","",'2014'!A494)</f>
        <v>warm water</v>
      </c>
      <c r="B494" s="536" t="str">
        <f>IF(TRIM('2014'!B494)="","",'2014'!B494)</f>
        <v>GJ</v>
      </c>
      <c r="C494" s="538">
        <f>IF(TRIM('2014'!C494)="","",'2014'!C494)</f>
        <v>1.1764705882352942</v>
      </c>
    </row>
    <row r="495" spans="1:5" s="886" customFormat="1" ht="15" x14ac:dyDescent="0.25">
      <c r="A495" s="536" t="str">
        <f>IF(TRIM('2014'!A495)="","",'2014'!A495)</f>
        <v>elektriciteit</v>
      </c>
      <c r="B495" s="536" t="str">
        <f>IF(TRIM('2014'!B495)="","",'2014'!B495)</f>
        <v>MWh</v>
      </c>
      <c r="C495" s="538">
        <f>IF(TRIM('2014'!C495)="","",'2014'!C495)</f>
        <v>9</v>
      </c>
    </row>
    <row r="496" spans="1:5" s="886" customFormat="1" ht="15" x14ac:dyDescent="0.25">
      <c r="A496" s="536" t="str">
        <f>IF(TRIM('2014'!A496)="","",'2014'!A496)</f>
        <v>perslucht-1 op 8 bara</v>
      </c>
      <c r="B496" s="536" t="str">
        <f>IF(TRIM('2014'!B496)="","",'2014'!B496)</f>
        <v>1000 Nm³</v>
      </c>
      <c r="C496" s="538">
        <f>IF(TRIM('2014'!C496)="","",'2014'!C496)</f>
        <v>0.9</v>
      </c>
    </row>
    <row r="497" spans="1:87" ht="15" x14ac:dyDescent="0.25">
      <c r="A497" s="536" t="str">
        <f>IF(TRIM('2014'!A497)="","",'2014'!A497)</f>
        <v>koelenergie-1 op 6 °C</v>
      </c>
      <c r="B497" s="536" t="str">
        <f>IF(TRIM('2014'!B497)="","",'2014'!B497)</f>
        <v>GJ</v>
      </c>
      <c r="C497" s="538">
        <f>IF(TRIM('2014'!C497)="","",'2014'!C497)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6" t="str">
        <f>IF(TRIM('2014'!A498)="","",'2014'!A498)</f>
        <v>thermische olie</v>
      </c>
      <c r="B498" s="536" t="str">
        <f>IF(TRIM('2014'!B498)="","",'2014'!B498)</f>
        <v>GJ</v>
      </c>
      <c r="C498" s="538">
        <f>IF(TRIM('2014'!C498)="","",'2014'!C498)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IF(TRIM('2014'!A499)="","",'2014'!A499)</f>
        <v>warme lucht</v>
      </c>
      <c r="B499" s="536" t="str">
        <f>IF(TRIM('2014'!B499)="","",'2014'!B499)</f>
        <v>GJ</v>
      </c>
      <c r="C499" s="538">
        <f>IF(TRIM('2014'!C499)="","",'2014'!C499)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536" t="str">
        <f>IF(TRIM('2014'!A500)="","",'2014'!A500)</f>
        <v>perslucht-2 op 8 bara</v>
      </c>
      <c r="B500" s="536" t="str">
        <f>IF(TRIM('2014'!B500)="","",'2014'!B500)</f>
        <v>1000 Nm³</v>
      </c>
      <c r="C500" s="538">
        <f>IF(TRIM('2014'!C500)="","",'2014'!C500)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536" t="str">
        <f>IF(TRIM('2014'!A501)="","",'2014'!A501)</f>
        <v>koelenergie-2 op k2 °C</v>
      </c>
      <c r="B501" s="536" t="str">
        <f>IF(TRIM('2014'!B501)="","",'2014'!B501)</f>
        <v>GJ</v>
      </c>
      <c r="C501" s="538">
        <f>IF(TRIM('2014'!C501)="","",'2014'!C501)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536" t="str">
        <f>IF(TRIM('2014'!A502)="","",'2014'!A502)</f>
        <v>stoom 10 bara</v>
      </c>
      <c r="B502" s="536" t="str">
        <f>IF(TRIM('2014'!B502)="","",'2014'!B502)</f>
        <v>GJ</v>
      </c>
      <c r="C502" s="538">
        <f>IF(TRIM('2014'!C502)="","",'2014'!C502)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536" t="str">
        <f>IF(TRIM('2014'!A503)="","",'2014'!A503)</f>
        <v>stoom 1,7 bara</v>
      </c>
      <c r="B503" s="536" t="str">
        <f>IF(TRIM('2014'!B503)="","",'2014'!B503)</f>
        <v>GJ</v>
      </c>
      <c r="C503" s="538">
        <f>IF(TRIM('2014'!C503)="","",'2014'!C503)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536" t="str">
        <f>IF(TRIM('2014'!A504)="","",'2014'!A504)</f>
        <v>stoom u bara</v>
      </c>
      <c r="B504" s="536" t="str">
        <f>IF(TRIM('2014'!B504)="","",'2014'!B504)</f>
        <v>GJ</v>
      </c>
      <c r="C504" s="538">
        <f>IF(TRIM('2014'!C504)="","",'2014'!C504)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IF(TRIM('2014'!A505)="","",'2014'!A505)</f>
        <v>stoom v bara</v>
      </c>
      <c r="B505" s="536" t="str">
        <f>IF(TRIM('2014'!B505)="","",'2014'!B505)</f>
        <v>GJ</v>
      </c>
      <c r="C505" s="538">
        <f>IF(TRIM('2014'!C505)="","",'2014'!C505)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IF(TRIM('2014'!A506)="","",'2014'!A506)</f>
        <v>stoom w bara</v>
      </c>
      <c r="B506" s="536" t="str">
        <f>IF(TRIM('2014'!B506)="","",'2014'!B506)</f>
        <v>GJ</v>
      </c>
      <c r="C506" s="538">
        <f>IF(TRIM('2014'!C506)="","",'2014'!C506)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IF(TRIM('2014'!A507)="","",'2014'!A507)</f>
        <v/>
      </c>
      <c r="B507" s="2200" t="str">
        <f>IF(TRIM('2014'!B507)="","",'2014'!B507)</f>
        <v/>
      </c>
      <c r="C507" s="2204" t="str">
        <f>IF(TRIM('2014'!C507)="","",'2014'!C507)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IF(TRIM('2014'!A508)="","",'2014'!A508)</f>
        <v/>
      </c>
      <c r="B508" s="2202" t="str">
        <f>IF(TRIM('2014'!B508)="","",'2014'!B508)</f>
        <v/>
      </c>
      <c r="C508" s="2205" t="str">
        <f>IF(TRIM('2014'!C508)="","",'2014'!C508)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0.58328493639856593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1.0070781298278522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0.90757789582272574</v>
      </c>
      <c r="H525" s="2075">
        <f ca="1">IF((H520&lt;&gt;0),(H523/H520),0)</f>
        <v>1.2984915509655734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-519829.37974909524</v>
      </c>
      <c r="H526" s="2078">
        <f ca="1">IF(H525=0,0,((H72+H83+H84+H85+H86+H87)/H525))</f>
        <v>-274476.17948301096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5">IF(K525=0,0,((K72+K83+K84+K85+K86+K87)/K525))</f>
        <v>0</v>
      </c>
      <c r="L526" s="2078">
        <f>IF((L72+L83+L84+L85+L86+L87)&gt;0,0,((L72+L83+L84+L85+L86+L87)/L525))</f>
        <v>-222931.38888888888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-25328.511794912301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6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7">IF((AF72+AF83+AF84+AF85+AF86+AF87)&lt;0,((AF72+AF83+AF84+AF85+AF86+AF87)/AF525),0)</f>
        <v>0</v>
      </c>
      <c r="AG526" s="2078">
        <f t="shared" si="117"/>
        <v>0</v>
      </c>
      <c r="AH526" s="2078">
        <f t="shared" si="117"/>
        <v>0</v>
      </c>
      <c r="AI526" s="2078">
        <f t="shared" si="117"/>
        <v>0</v>
      </c>
      <c r="AJ526" s="2078">
        <f t="shared" si="117"/>
        <v>0</v>
      </c>
      <c r="AK526" s="2078">
        <f t="shared" si="117"/>
        <v>0</v>
      </c>
      <c r="AL526" s="2078">
        <f t="shared" si="117"/>
        <v>0</v>
      </c>
      <c r="AM526" s="2078">
        <f t="shared" si="117"/>
        <v>0</v>
      </c>
      <c r="AN526" s="2286">
        <f t="shared" ref="AN526" si="118">IF(AN72&lt;0,(AN72/AN525),0)</f>
        <v>0</v>
      </c>
      <c r="AO526" s="2078">
        <f t="shared" si="117"/>
        <v>0</v>
      </c>
      <c r="AP526" s="2078">
        <f t="shared" si="117"/>
        <v>0</v>
      </c>
      <c r="AQ526" s="2078">
        <f t="shared" si="117"/>
        <v>0</v>
      </c>
      <c r="AR526" s="2078">
        <f t="shared" si="117"/>
        <v>0</v>
      </c>
      <c r="AS526" s="2078">
        <f t="shared" si="117"/>
        <v>0</v>
      </c>
      <c r="AT526" s="2078">
        <f t="shared" si="117"/>
        <v>0</v>
      </c>
      <c r="AU526" s="2078">
        <f t="shared" si="117"/>
        <v>0</v>
      </c>
      <c r="AV526" s="2078">
        <f t="shared" si="117"/>
        <v>-39340.833333333336</v>
      </c>
      <c r="AW526" s="2078">
        <f t="shared" si="117"/>
        <v>0</v>
      </c>
      <c r="AX526" s="2078">
        <f t="shared" si="117"/>
        <v>0</v>
      </c>
      <c r="AY526" s="2078">
        <f t="shared" si="117"/>
        <v>0</v>
      </c>
      <c r="AZ526" s="2078">
        <f t="shared" si="117"/>
        <v>0</v>
      </c>
      <c r="BA526" s="2078">
        <f t="shared" si="117"/>
        <v>0</v>
      </c>
      <c r="BB526" s="2078">
        <f t="shared" si="117"/>
        <v>0</v>
      </c>
      <c r="BC526" s="2078">
        <f t="shared" si="117"/>
        <v>0</v>
      </c>
      <c r="BD526" s="2078">
        <f t="shared" si="117"/>
        <v>0</v>
      </c>
      <c r="BE526" s="2078">
        <f t="shared" si="117"/>
        <v>0</v>
      </c>
      <c r="BF526" s="2078">
        <f t="shared" si="117"/>
        <v>0</v>
      </c>
      <c r="BG526" s="2078">
        <f t="shared" si="117"/>
        <v>0</v>
      </c>
      <c r="BH526" s="2078">
        <f t="shared" si="117"/>
        <v>0</v>
      </c>
      <c r="BI526" s="2078">
        <f t="shared" si="117"/>
        <v>0</v>
      </c>
      <c r="BJ526" s="2078">
        <f t="shared" si="117"/>
        <v>0</v>
      </c>
      <c r="BK526" s="2078">
        <f t="shared" si="117"/>
        <v>0</v>
      </c>
      <c r="BL526" s="2078">
        <f t="shared" si="117"/>
        <v>0</v>
      </c>
      <c r="BM526" s="2078">
        <f t="shared" si="117"/>
        <v>0</v>
      </c>
      <c r="BN526" s="2078">
        <f t="shared" si="117"/>
        <v>0</v>
      </c>
      <c r="BO526" s="2078">
        <f t="shared" si="117"/>
        <v>0</v>
      </c>
      <c r="BP526" s="2078">
        <f t="shared" si="117"/>
        <v>0</v>
      </c>
      <c r="BQ526" s="2078">
        <f t="shared" si="117"/>
        <v>0</v>
      </c>
      <c r="BR526" s="2078">
        <f t="shared" si="117"/>
        <v>0</v>
      </c>
      <c r="BS526" s="2078">
        <f t="shared" si="117"/>
        <v>0</v>
      </c>
      <c r="BT526" s="2078">
        <f t="shared" si="117"/>
        <v>0</v>
      </c>
      <c r="BU526" s="2078">
        <f t="shared" si="117"/>
        <v>0</v>
      </c>
      <c r="BV526" s="2078">
        <f t="shared" si="117"/>
        <v>0</v>
      </c>
      <c r="BW526" s="2078">
        <f t="shared" si="117"/>
        <v>0</v>
      </c>
      <c r="BX526" s="2078">
        <f t="shared" si="117"/>
        <v>0</v>
      </c>
      <c r="BY526" s="2078">
        <f t="shared" si="117"/>
        <v>0</v>
      </c>
      <c r="BZ526" s="2078">
        <f t="shared" si="117"/>
        <v>0</v>
      </c>
      <c r="CA526" s="2078">
        <f t="shared" si="117"/>
        <v>0</v>
      </c>
      <c r="CB526" s="2078">
        <f t="shared" si="117"/>
        <v>0</v>
      </c>
      <c r="CC526" s="2078">
        <f t="shared" si="117"/>
        <v>0</v>
      </c>
      <c r="CD526" s="2078">
        <f t="shared" si="117"/>
        <v>0</v>
      </c>
      <c r="CE526" s="2078">
        <f t="shared" si="117"/>
        <v>0</v>
      </c>
      <c r="CF526" s="2078">
        <f t="shared" si="117"/>
        <v>0</v>
      </c>
      <c r="CG526" s="2078">
        <f t="shared" si="117"/>
        <v>0</v>
      </c>
      <c r="CH526" s="2078">
        <f t="shared" si="117"/>
        <v>0</v>
      </c>
      <c r="CI526" s="2078">
        <f t="shared" si="117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2.8242656620418565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G527" si="119">IF(AND(AA73&lt;0,(AA72+SUM(AA83:AA87)=0)),(AA73),0)</f>
        <v>0</v>
      </c>
      <c r="AB527" s="1080">
        <f t="shared" si="119"/>
        <v>0</v>
      </c>
      <c r="AC527" s="1080">
        <f t="shared" si="119"/>
        <v>0</v>
      </c>
      <c r="AD527" s="1080">
        <f t="shared" si="119"/>
        <v>0</v>
      </c>
      <c r="AE527" s="1080">
        <f t="shared" si="119"/>
        <v>0</v>
      </c>
      <c r="AF527" s="1080">
        <f t="shared" si="119"/>
        <v>0</v>
      </c>
      <c r="AG527" s="1080">
        <f t="shared" si="119"/>
        <v>0</v>
      </c>
      <c r="AH527" s="1080">
        <f t="shared" ref="AH527:AM527" si="120">IF(AND(AH73&lt;0,(AH72+SUM(AH83:AH87)=0)),(AH73),0)</f>
        <v>0</v>
      </c>
      <c r="AI527" s="1080">
        <f t="shared" si="120"/>
        <v>0</v>
      </c>
      <c r="AJ527" s="1080">
        <f t="shared" si="120"/>
        <v>0</v>
      </c>
      <c r="AK527" s="1080">
        <f t="shared" si="120"/>
        <v>0</v>
      </c>
      <c r="AL527" s="1080">
        <f t="shared" si="120"/>
        <v>0</v>
      </c>
      <c r="AM527" s="1080">
        <f t="shared" si="120"/>
        <v>0</v>
      </c>
      <c r="AN527" s="2287">
        <f t="shared" ref="AN527" si="121">IF(AND(AN73&lt;0,AN72=0),(AN73),0)</f>
        <v>0</v>
      </c>
      <c r="AO527" s="1080">
        <f t="shared" ref="AO527:AQ527" si="122">IF(AND(AO73&lt;0,(AO72+SUM(AO83:AO87)=0)),(AO73),0)</f>
        <v>0</v>
      </c>
      <c r="AP527" s="1080">
        <f t="shared" si="122"/>
        <v>0</v>
      </c>
      <c r="AQ527" s="1080">
        <f t="shared" si="122"/>
        <v>0</v>
      </c>
      <c r="AR527" s="1080">
        <f>IF(AND(AR73&lt;0,(AR72+SUM(AR83:AR87)=0)),(AR73),0)</f>
        <v>0</v>
      </c>
      <c r="AS527" s="1080">
        <f t="shared" ref="AS527:CI527" si="123">IF(AND(AS73&lt;0,(AS72+SUM(AS83:AS87)=0)),(AS73),0)</f>
        <v>0</v>
      </c>
      <c r="AT527" s="1080">
        <f t="shared" si="123"/>
        <v>0</v>
      </c>
      <c r="AU527" s="1080">
        <f t="shared" si="123"/>
        <v>0</v>
      </c>
      <c r="AV527" s="1080">
        <f t="shared" si="123"/>
        <v>0</v>
      </c>
      <c r="AW527" s="1080">
        <f t="shared" si="123"/>
        <v>0</v>
      </c>
      <c r="AX527" s="1080">
        <f t="shared" si="123"/>
        <v>-1000</v>
      </c>
      <c r="AY527" s="1080">
        <f t="shared" si="123"/>
        <v>0</v>
      </c>
      <c r="AZ527" s="1080">
        <f t="shared" si="123"/>
        <v>0</v>
      </c>
      <c r="BA527" s="1080">
        <f t="shared" si="123"/>
        <v>0</v>
      </c>
      <c r="BB527" s="1080">
        <f t="shared" si="123"/>
        <v>0</v>
      </c>
      <c r="BC527" s="1080">
        <f t="shared" si="123"/>
        <v>0</v>
      </c>
      <c r="BD527" s="1080">
        <f t="shared" si="123"/>
        <v>0</v>
      </c>
      <c r="BE527" s="1080">
        <f t="shared" si="123"/>
        <v>0</v>
      </c>
      <c r="BF527" s="1080">
        <f t="shared" si="123"/>
        <v>0</v>
      </c>
      <c r="BG527" s="1080">
        <f t="shared" si="123"/>
        <v>0</v>
      </c>
      <c r="BH527" s="1080">
        <f t="shared" si="123"/>
        <v>0</v>
      </c>
      <c r="BI527" s="1080">
        <f t="shared" si="123"/>
        <v>0</v>
      </c>
      <c r="BJ527" s="1080">
        <f t="shared" si="123"/>
        <v>0</v>
      </c>
      <c r="BK527" s="1080">
        <f t="shared" si="123"/>
        <v>0</v>
      </c>
      <c r="BL527" s="1080">
        <f t="shared" si="123"/>
        <v>0</v>
      </c>
      <c r="BM527" s="1080">
        <f t="shared" si="123"/>
        <v>0</v>
      </c>
      <c r="BN527" s="1080">
        <f t="shared" si="123"/>
        <v>0</v>
      </c>
      <c r="BO527" s="1080">
        <f t="shared" si="123"/>
        <v>0</v>
      </c>
      <c r="BP527" s="1080">
        <f t="shared" si="123"/>
        <v>0</v>
      </c>
      <c r="BQ527" s="1080">
        <f t="shared" si="123"/>
        <v>0</v>
      </c>
      <c r="BR527" s="1080">
        <f t="shared" si="123"/>
        <v>0</v>
      </c>
      <c r="BS527" s="1080">
        <f t="shared" si="123"/>
        <v>0</v>
      </c>
      <c r="BT527" s="1080">
        <f t="shared" si="123"/>
        <v>0</v>
      </c>
      <c r="BU527" s="1080">
        <f t="shared" si="123"/>
        <v>0</v>
      </c>
      <c r="BV527" s="1080">
        <f t="shared" si="123"/>
        <v>0</v>
      </c>
      <c r="BW527" s="1080">
        <f t="shared" si="123"/>
        <v>0</v>
      </c>
      <c r="BX527" s="1080">
        <f t="shared" si="123"/>
        <v>0</v>
      </c>
      <c r="BY527" s="1080">
        <f t="shared" si="123"/>
        <v>0</v>
      </c>
      <c r="BZ527" s="1080">
        <f t="shared" si="123"/>
        <v>0</v>
      </c>
      <c r="CA527" s="1080">
        <f t="shared" si="123"/>
        <v>0</v>
      </c>
      <c r="CB527" s="1080">
        <f t="shared" si="123"/>
        <v>0</v>
      </c>
      <c r="CC527" s="1080">
        <f t="shared" si="123"/>
        <v>0</v>
      </c>
      <c r="CD527" s="1080">
        <f t="shared" si="123"/>
        <v>0</v>
      </c>
      <c r="CE527" s="1080">
        <f t="shared" si="123"/>
        <v>0</v>
      </c>
      <c r="CF527" s="1080">
        <f t="shared" si="123"/>
        <v>0</v>
      </c>
      <c r="CG527" s="1080">
        <f t="shared" si="123"/>
        <v>0</v>
      </c>
      <c r="CH527" s="1080">
        <f t="shared" si="123"/>
        <v>0</v>
      </c>
      <c r="CI527" s="1080">
        <f t="shared" si="123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24">IF(I73&gt;0,0,((I73)/I527))</f>
        <v>0</v>
      </c>
      <c r="J528" s="2078">
        <f t="shared" si="124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5">IF(N527=0,0,((N73)/N527))</f>
        <v>-48.730637178037021</v>
      </c>
      <c r="O528" s="2078">
        <f t="shared" si="125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G528" si="126">IF(AND(AA73&lt;0,(AA72+SUM(AA83:AA87)=0)),(AA73/0.85),0)</f>
        <v>0</v>
      </c>
      <c r="AB528" s="1080">
        <f t="shared" si="126"/>
        <v>0</v>
      </c>
      <c r="AC528" s="1080">
        <f t="shared" si="126"/>
        <v>0</v>
      </c>
      <c r="AD528" s="1080">
        <f t="shared" si="126"/>
        <v>0</v>
      </c>
      <c r="AE528" s="1080">
        <f t="shared" si="126"/>
        <v>0</v>
      </c>
      <c r="AF528" s="1080">
        <f t="shared" si="126"/>
        <v>0</v>
      </c>
      <c r="AG528" s="1080">
        <f t="shared" si="126"/>
        <v>0</v>
      </c>
      <c r="AH528" s="1080">
        <f t="shared" ref="AH528:AM528" si="127">IF(AND(AH73&lt;0,(AH72+SUM(AH83:AH87)=0)),(AH73/0.85),0)</f>
        <v>0</v>
      </c>
      <c r="AI528" s="1080">
        <f t="shared" si="127"/>
        <v>0</v>
      </c>
      <c r="AJ528" s="1080">
        <f t="shared" si="127"/>
        <v>0</v>
      </c>
      <c r="AK528" s="1080">
        <f t="shared" si="127"/>
        <v>0</v>
      </c>
      <c r="AL528" s="1080">
        <f t="shared" si="127"/>
        <v>0</v>
      </c>
      <c r="AM528" s="1080">
        <f t="shared" si="127"/>
        <v>0</v>
      </c>
      <c r="AN528" s="2287">
        <f t="shared" ref="AN528" si="128">IF(AND(AN73&lt;0,AN72=0),(AN73/0.85),0)</f>
        <v>0</v>
      </c>
      <c r="AO528" s="1080">
        <f t="shared" ref="AO528:AQ528" si="129">IF(AND(AO73&lt;0,(AO72+SUM(AO83:AO87)=0)),(AO73/0.85),0)</f>
        <v>0</v>
      </c>
      <c r="AP528" s="1080">
        <f t="shared" si="129"/>
        <v>0</v>
      </c>
      <c r="AQ528" s="1080">
        <f t="shared" si="129"/>
        <v>0</v>
      </c>
      <c r="AR528" s="1080">
        <f>IF(AND(AR73&lt;0,(AR72+SUM(AR83:AR87)=0)),(AR73/0.85),0)</f>
        <v>0</v>
      </c>
      <c r="AS528" s="1080">
        <f t="shared" ref="AS528:CI528" si="130">IF(AND(AS73&lt;0,(AS72+SUM(AS83:AS87)=0)),(AS73/0.85),0)</f>
        <v>0</v>
      </c>
      <c r="AT528" s="1080">
        <f t="shared" si="130"/>
        <v>0</v>
      </c>
      <c r="AU528" s="1080">
        <f t="shared" si="130"/>
        <v>0</v>
      </c>
      <c r="AV528" s="1080">
        <f t="shared" si="130"/>
        <v>0</v>
      </c>
      <c r="AW528" s="1080">
        <f t="shared" si="130"/>
        <v>0</v>
      </c>
      <c r="AX528" s="1080">
        <f t="shared" si="130"/>
        <v>-1176.4705882352941</v>
      </c>
      <c r="AY528" s="1080">
        <f t="shared" si="130"/>
        <v>0</v>
      </c>
      <c r="AZ528" s="1080">
        <f t="shared" si="130"/>
        <v>0</v>
      </c>
      <c r="BA528" s="1080">
        <f t="shared" si="130"/>
        <v>0</v>
      </c>
      <c r="BB528" s="1080">
        <f t="shared" si="130"/>
        <v>0</v>
      </c>
      <c r="BC528" s="1080">
        <f t="shared" si="130"/>
        <v>0</v>
      </c>
      <c r="BD528" s="1080">
        <f t="shared" si="130"/>
        <v>0</v>
      </c>
      <c r="BE528" s="1080">
        <f t="shared" si="130"/>
        <v>0</v>
      </c>
      <c r="BF528" s="1080">
        <f t="shared" si="130"/>
        <v>0</v>
      </c>
      <c r="BG528" s="1080">
        <f t="shared" si="130"/>
        <v>0</v>
      </c>
      <c r="BH528" s="1080">
        <f t="shared" si="130"/>
        <v>0</v>
      </c>
      <c r="BI528" s="1080">
        <f t="shared" si="130"/>
        <v>0</v>
      </c>
      <c r="BJ528" s="1080">
        <f t="shared" si="130"/>
        <v>0</v>
      </c>
      <c r="BK528" s="1080">
        <f t="shared" si="130"/>
        <v>0</v>
      </c>
      <c r="BL528" s="1080">
        <f t="shared" si="130"/>
        <v>0</v>
      </c>
      <c r="BM528" s="1080">
        <f t="shared" si="130"/>
        <v>0</v>
      </c>
      <c r="BN528" s="1080">
        <f t="shared" si="130"/>
        <v>0</v>
      </c>
      <c r="BO528" s="1080">
        <f t="shared" si="130"/>
        <v>0</v>
      </c>
      <c r="BP528" s="1080">
        <f t="shared" si="130"/>
        <v>0</v>
      </c>
      <c r="BQ528" s="1080">
        <f t="shared" si="130"/>
        <v>0</v>
      </c>
      <c r="BR528" s="1080">
        <f t="shared" si="130"/>
        <v>0</v>
      </c>
      <c r="BS528" s="1080">
        <f t="shared" si="130"/>
        <v>0</v>
      </c>
      <c r="BT528" s="1080">
        <f t="shared" si="130"/>
        <v>0</v>
      </c>
      <c r="BU528" s="1080">
        <f t="shared" si="130"/>
        <v>0</v>
      </c>
      <c r="BV528" s="1080">
        <f t="shared" si="130"/>
        <v>0</v>
      </c>
      <c r="BW528" s="1080">
        <f t="shared" si="130"/>
        <v>0</v>
      </c>
      <c r="BX528" s="1080">
        <f t="shared" si="130"/>
        <v>0</v>
      </c>
      <c r="BY528" s="1080">
        <f t="shared" si="130"/>
        <v>0</v>
      </c>
      <c r="BZ528" s="1080">
        <f t="shared" si="130"/>
        <v>0</v>
      </c>
      <c r="CA528" s="1080">
        <f t="shared" si="130"/>
        <v>0</v>
      </c>
      <c r="CB528" s="1080">
        <f t="shared" si="130"/>
        <v>0</v>
      </c>
      <c r="CC528" s="1080">
        <f t="shared" si="130"/>
        <v>0</v>
      </c>
      <c r="CD528" s="1080">
        <f t="shared" si="130"/>
        <v>0</v>
      </c>
      <c r="CE528" s="1080">
        <f t="shared" si="130"/>
        <v>0</v>
      </c>
      <c r="CF528" s="1080">
        <f t="shared" si="130"/>
        <v>0</v>
      </c>
      <c r="CG528" s="1080">
        <f t="shared" si="130"/>
        <v>0</v>
      </c>
      <c r="CH528" s="1080">
        <f t="shared" si="130"/>
        <v>0</v>
      </c>
      <c r="CI528" s="1080">
        <f t="shared" si="130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31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32">IF(N529=0,0,((N78)/N529))</f>
        <v>-94.097115692329751</v>
      </c>
      <c r="O530" s="2078">
        <f t="shared" si="132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33">IF(AB78&lt;0,(AB78/1),0)</f>
        <v>0</v>
      </c>
      <c r="AC530" s="2087">
        <f t="shared" si="133"/>
        <v>0</v>
      </c>
      <c r="AD530" s="2087">
        <f t="shared" si="133"/>
        <v>0</v>
      </c>
      <c r="AE530" s="2087">
        <f t="shared" si="133"/>
        <v>0</v>
      </c>
      <c r="AF530" s="2087">
        <f t="shared" si="133"/>
        <v>0</v>
      </c>
      <c r="AG530" s="2087">
        <f t="shared" si="133"/>
        <v>0</v>
      </c>
      <c r="AH530" s="2087">
        <f t="shared" si="133"/>
        <v>0</v>
      </c>
      <c r="AI530" s="2087">
        <f t="shared" si="133"/>
        <v>0</v>
      </c>
      <c r="AJ530" s="2087">
        <f t="shared" si="133"/>
        <v>0</v>
      </c>
      <c r="AK530" s="2087">
        <f t="shared" si="133"/>
        <v>0</v>
      </c>
      <c r="AL530" s="2087">
        <f t="shared" si="133"/>
        <v>0</v>
      </c>
      <c r="AM530" s="2087">
        <f t="shared" si="133"/>
        <v>0</v>
      </c>
      <c r="AN530" s="2286">
        <f t="shared" si="133"/>
        <v>0</v>
      </c>
      <c r="AO530" s="2087">
        <f t="shared" si="133"/>
        <v>0</v>
      </c>
      <c r="AP530" s="2087">
        <f t="shared" si="133"/>
        <v>0</v>
      </c>
      <c r="AQ530" s="2087">
        <f t="shared" si="133"/>
        <v>0</v>
      </c>
      <c r="AR530" s="2087">
        <f t="shared" si="133"/>
        <v>0</v>
      </c>
      <c r="AS530" s="2087">
        <f t="shared" si="133"/>
        <v>0</v>
      </c>
      <c r="AT530" s="2087">
        <f t="shared" si="133"/>
        <v>0</v>
      </c>
      <c r="AU530" s="2087">
        <f t="shared" si="133"/>
        <v>0</v>
      </c>
      <c r="AV530" s="2087">
        <f t="shared" si="133"/>
        <v>0</v>
      </c>
      <c r="AW530" s="2087">
        <f t="shared" si="133"/>
        <v>0</v>
      </c>
      <c r="AX530" s="2087">
        <f t="shared" si="133"/>
        <v>0</v>
      </c>
      <c r="AY530" s="2087">
        <f t="shared" si="133"/>
        <v>0</v>
      </c>
      <c r="AZ530" s="2087">
        <f t="shared" si="133"/>
        <v>0</v>
      </c>
      <c r="BA530" s="2087">
        <f t="shared" si="133"/>
        <v>0</v>
      </c>
      <c r="BB530" s="2087">
        <f t="shared" si="133"/>
        <v>0</v>
      </c>
      <c r="BC530" s="2087">
        <f t="shared" si="133"/>
        <v>0</v>
      </c>
      <c r="BD530" s="2087">
        <f t="shared" si="133"/>
        <v>0</v>
      </c>
      <c r="BE530" s="2087">
        <f t="shared" si="133"/>
        <v>0</v>
      </c>
      <c r="BF530" s="2087">
        <f t="shared" si="133"/>
        <v>0</v>
      </c>
      <c r="BG530" s="2087">
        <f t="shared" si="133"/>
        <v>0</v>
      </c>
      <c r="BH530" s="2087">
        <f t="shared" si="133"/>
        <v>0</v>
      </c>
      <c r="BI530" s="2087">
        <f t="shared" si="133"/>
        <v>0</v>
      </c>
      <c r="BJ530" s="2087">
        <f t="shared" si="133"/>
        <v>0</v>
      </c>
      <c r="BK530" s="2087">
        <f t="shared" si="133"/>
        <v>0</v>
      </c>
      <c r="BL530" s="2087">
        <f t="shared" si="133"/>
        <v>0</v>
      </c>
      <c r="BM530" s="2087">
        <f t="shared" si="133"/>
        <v>0</v>
      </c>
      <c r="BN530" s="2087">
        <f t="shared" si="133"/>
        <v>0</v>
      </c>
      <c r="BO530" s="2087">
        <f t="shared" si="133"/>
        <v>0</v>
      </c>
      <c r="BP530" s="2087">
        <f t="shared" si="133"/>
        <v>0</v>
      </c>
      <c r="BQ530" s="2087">
        <f t="shared" si="133"/>
        <v>0</v>
      </c>
      <c r="BR530" s="2087">
        <f t="shared" si="133"/>
        <v>0</v>
      </c>
      <c r="BS530" s="2087">
        <f t="shared" si="133"/>
        <v>0</v>
      </c>
      <c r="BT530" s="2087">
        <f t="shared" si="133"/>
        <v>0</v>
      </c>
      <c r="BU530" s="2087">
        <f t="shared" si="133"/>
        <v>0</v>
      </c>
      <c r="BV530" s="2087">
        <f t="shared" si="133"/>
        <v>0</v>
      </c>
      <c r="BW530" s="2087">
        <f t="shared" si="133"/>
        <v>0</v>
      </c>
      <c r="BX530" s="2087">
        <f t="shared" si="133"/>
        <v>0</v>
      </c>
      <c r="BY530" s="2087">
        <f t="shared" si="133"/>
        <v>0</v>
      </c>
      <c r="BZ530" s="2087">
        <f t="shared" si="133"/>
        <v>0</v>
      </c>
      <c r="CA530" s="2087">
        <f t="shared" si="133"/>
        <v>0</v>
      </c>
      <c r="CB530" s="2087">
        <f t="shared" si="133"/>
        <v>0</v>
      </c>
      <c r="CC530" s="2087">
        <f t="shared" si="133"/>
        <v>0</v>
      </c>
      <c r="CD530" s="2087">
        <f t="shared" si="133"/>
        <v>0</v>
      </c>
      <c r="CE530" s="2087">
        <f t="shared" si="133"/>
        <v>0</v>
      </c>
      <c r="CF530" s="2087">
        <f t="shared" si="133"/>
        <v>0</v>
      </c>
      <c r="CG530" s="2087">
        <f t="shared" si="133"/>
        <v>0</v>
      </c>
      <c r="CH530" s="2087">
        <f t="shared" si="133"/>
        <v>0</v>
      </c>
      <c r="CI530" s="2087">
        <f t="shared" si="133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0.47000788532482446</v>
      </c>
      <c r="D531" s="1089">
        <v>0.4</v>
      </c>
      <c r="E531" s="1089">
        <f>E179</f>
        <v>0.23681214421252372</v>
      </c>
      <c r="F531" s="1084">
        <f ca="1">IF(F$8&lt;&gt;0,(-F$74*3.6/SUM(F$140:F$151)),0)</f>
        <v>0</v>
      </c>
      <c r="G531" s="1089">
        <v>0.4</v>
      </c>
      <c r="H531" s="2075">
        <f ca="1">H523</f>
        <v>0.58328493639856593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125000</v>
      </c>
      <c r="E532" s="2076">
        <f>-IF(E531=0,0,E74/E531)</f>
        <v>10979.166666666666</v>
      </c>
      <c r="F532" s="2076">
        <f ca="1">-IF(F531=0,0,F74/F531)</f>
        <v>0</v>
      </c>
      <c r="G532" s="2076">
        <f t="shared" ref="G532:H532" si="134">-IF(G531=0,0,G74/G531)</f>
        <v>0</v>
      </c>
      <c r="H532" s="2076">
        <f t="shared" ca="1" si="134"/>
        <v>99841.616810274762</v>
      </c>
      <c r="I532" s="2076">
        <f>IF(D530=0,0,((D68+D69)/D530))</f>
        <v>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35">IF(AB74&lt;0,(-AB74/AB531),0)</f>
        <v>0</v>
      </c>
      <c r="AC532" s="2087">
        <f t="shared" si="135"/>
        <v>0</v>
      </c>
      <c r="AD532" s="2087">
        <f t="shared" si="135"/>
        <v>0</v>
      </c>
      <c r="AE532" s="2087">
        <f t="shared" si="135"/>
        <v>0</v>
      </c>
      <c r="AF532" s="2087">
        <f t="shared" si="135"/>
        <v>0</v>
      </c>
      <c r="AG532" s="2087">
        <f t="shared" si="135"/>
        <v>0</v>
      </c>
      <c r="AH532" s="2087">
        <f t="shared" si="135"/>
        <v>0</v>
      </c>
      <c r="AI532" s="2087">
        <f t="shared" si="135"/>
        <v>0</v>
      </c>
      <c r="AJ532" s="2087">
        <f t="shared" si="135"/>
        <v>0</v>
      </c>
      <c r="AK532" s="2087">
        <f t="shared" si="135"/>
        <v>0</v>
      </c>
      <c r="AL532" s="2087">
        <f t="shared" si="135"/>
        <v>0</v>
      </c>
      <c r="AM532" s="2087">
        <f t="shared" si="135"/>
        <v>0</v>
      </c>
      <c r="AN532" s="2286">
        <f t="shared" si="135"/>
        <v>0</v>
      </c>
      <c r="AO532" s="2087">
        <f t="shared" si="135"/>
        <v>0</v>
      </c>
      <c r="AP532" s="2087">
        <f t="shared" si="135"/>
        <v>0</v>
      </c>
      <c r="AQ532" s="2087">
        <f t="shared" si="135"/>
        <v>0</v>
      </c>
      <c r="AR532" s="2087">
        <f t="shared" si="135"/>
        <v>0</v>
      </c>
      <c r="AS532" s="2087">
        <f t="shared" si="135"/>
        <v>0</v>
      </c>
      <c r="AT532" s="2087">
        <f t="shared" si="135"/>
        <v>0</v>
      </c>
      <c r="AU532" s="2087">
        <f t="shared" si="135"/>
        <v>0</v>
      </c>
      <c r="AV532" s="2087">
        <f t="shared" si="135"/>
        <v>0</v>
      </c>
      <c r="AW532" s="2087">
        <f t="shared" si="135"/>
        <v>0</v>
      </c>
      <c r="AX532" s="2087">
        <f t="shared" si="135"/>
        <v>0</v>
      </c>
      <c r="AY532" s="2087">
        <f t="shared" si="135"/>
        <v>0</v>
      </c>
      <c r="AZ532" s="2087">
        <f t="shared" si="135"/>
        <v>0</v>
      </c>
      <c r="BA532" s="2087">
        <f t="shared" si="135"/>
        <v>0</v>
      </c>
      <c r="BB532" s="2087">
        <f t="shared" si="135"/>
        <v>0</v>
      </c>
      <c r="BC532" s="2087">
        <f t="shared" si="135"/>
        <v>0</v>
      </c>
      <c r="BD532" s="2087">
        <f t="shared" si="135"/>
        <v>0</v>
      </c>
      <c r="BE532" s="2087">
        <f t="shared" si="135"/>
        <v>0</v>
      </c>
      <c r="BF532" s="2087">
        <f t="shared" si="135"/>
        <v>0</v>
      </c>
      <c r="BG532" s="2087">
        <f t="shared" si="135"/>
        <v>0</v>
      </c>
      <c r="BH532" s="2087">
        <f t="shared" si="135"/>
        <v>0</v>
      </c>
      <c r="BI532" s="2087">
        <f t="shared" si="135"/>
        <v>0</v>
      </c>
      <c r="BJ532" s="2087">
        <f t="shared" si="135"/>
        <v>0</v>
      </c>
      <c r="BK532" s="2087">
        <f t="shared" si="135"/>
        <v>0</v>
      </c>
      <c r="BL532" s="2087">
        <f t="shared" si="135"/>
        <v>0</v>
      </c>
      <c r="BM532" s="2087">
        <f t="shared" si="135"/>
        <v>0</v>
      </c>
      <c r="BN532" s="2087">
        <f t="shared" si="135"/>
        <v>0</v>
      </c>
      <c r="BO532" s="2087">
        <f t="shared" si="135"/>
        <v>0</v>
      </c>
      <c r="BP532" s="2087">
        <f t="shared" si="135"/>
        <v>0</v>
      </c>
      <c r="BQ532" s="2087">
        <f t="shared" si="135"/>
        <v>0</v>
      </c>
      <c r="BR532" s="2087">
        <f t="shared" si="135"/>
        <v>0</v>
      </c>
      <c r="BS532" s="2087">
        <f t="shared" si="135"/>
        <v>0</v>
      </c>
      <c r="BT532" s="2087">
        <f t="shared" si="135"/>
        <v>0</v>
      </c>
      <c r="BU532" s="2087">
        <f t="shared" si="135"/>
        <v>0</v>
      </c>
      <c r="BV532" s="2087">
        <f t="shared" si="135"/>
        <v>0</v>
      </c>
      <c r="BW532" s="2087">
        <f t="shared" si="135"/>
        <v>0</v>
      </c>
      <c r="BX532" s="2087">
        <f t="shared" si="135"/>
        <v>0</v>
      </c>
      <c r="BY532" s="2087">
        <f t="shared" si="135"/>
        <v>0</v>
      </c>
      <c r="BZ532" s="2087">
        <f t="shared" si="135"/>
        <v>0</v>
      </c>
      <c r="CA532" s="2087">
        <f t="shared" si="135"/>
        <v>0</v>
      </c>
      <c r="CB532" s="2087">
        <f t="shared" si="135"/>
        <v>0</v>
      </c>
      <c r="CC532" s="2087">
        <f t="shared" si="135"/>
        <v>0</v>
      </c>
      <c r="CD532" s="2087">
        <f t="shared" si="135"/>
        <v>0</v>
      </c>
      <c r="CE532" s="2087">
        <f t="shared" si="135"/>
        <v>0</v>
      </c>
      <c r="CF532" s="2087">
        <f t="shared" si="135"/>
        <v>0</v>
      </c>
      <c r="CG532" s="2087">
        <f t="shared" si="135"/>
        <v>0</v>
      </c>
      <c r="CH532" s="2087">
        <f t="shared" si="135"/>
        <v>0</v>
      </c>
      <c r="CI532" s="2087">
        <f t="shared" si="135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3.8888888888888888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846.01419358468399</v>
      </c>
      <c r="I536" s="1096">
        <f>IF(J74&gt;0, 3.6*J74,0)</f>
        <v>1800</v>
      </c>
      <c r="J536" s="1097">
        <f ca="1">IF(SUM(I534:I537)=0,0,(SUM(H534:H537)/SUM(I534:I537)))</f>
        <v>0.47000788532482446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8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169.20283871693681</v>
      </c>
      <c r="I541" s="1096">
        <f>IF(I74&gt;0,I74*3.6,0)</f>
        <v>360</v>
      </c>
      <c r="J541" s="2318">
        <f>IF(J540=0,0.1,((J540^(0.4/1.4/0.9))-1)/((J539^(0.4/1.4/0.9))-1)*0.1)</f>
        <v>0.1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0.47000788532482446</v>
      </c>
      <c r="K542" s="2267">
        <f ca="1">IF(J542*I179=0,0,J541/J542/I179*3.6)</f>
        <v>0.76594459633629863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0.42431267425157759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93" priority="2" operator="greaterThan">
      <formula>0</formula>
    </cfRule>
  </conditionalFormatting>
  <conditionalFormatting sqref="D11">
    <cfRule type="cellIs" dxfId="92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2">
      <formula1>$A$500:$A$508</formula1>
    </dataValidation>
  </dataValidations>
  <hyperlinks>
    <hyperlink ref="E1" location="'2015'!A314" display="Brandstof-tabel"/>
    <hyperlink ref="B243" location="'2015'!A91" display="Terug              naar  GJ"/>
    <hyperlink ref="C243" location="'2015'!A183" display="Terug naar CO2"/>
    <hyperlink ref="F1" location="'2015'!A499" display="Energie-drager tabel"/>
    <hyperlink ref="A488" location="'2015'!A6" display="Terug naar gebruiken"/>
    <hyperlink ref="B488" location="'2015'!A91" display="Terug              naar  GJ"/>
    <hyperlink ref="C488" location="'2015'!A183" display="Terug naar CO2"/>
    <hyperlink ref="G1" location="'2015'!A6" display="Terug"/>
    <hyperlink ref="H1:J1" location="Maatregelen!A1" display="Grafieken"/>
    <hyperlink ref="K1" location="'2015'!BY6" display="Notablok"/>
    <hyperlink ref="I1" location="EPIS!C99" display="EPIS"/>
    <hyperlink ref="H1" location="Grafieken!A1" display="Grafieken"/>
    <hyperlink ref="B3" location="'2014'!B3" display="Naar 2014"/>
    <hyperlink ref="C3" location="'2016'!C3" display="Naar 2016"/>
    <hyperlink ref="D1" location="Help!A1" display="Help"/>
    <hyperlink ref="A243" location="'2015'!A6" display="Terug naar gebruiken"/>
    <hyperlink ref="B1:B2" location="'2012'!D1" display="Navigatie"/>
    <hyperlink ref="B1:C2" location="'2015'!D1" display=" Navigatie"/>
    <hyperlink ref="J1" location="Maatregelen!AA5" display="Maatregel"/>
    <hyperlink ref="L1" location="'2015'!G17" display="'2015'!G17"/>
    <hyperlink ref="M1" location="'2015'!U17" display="'2015'!U17"/>
    <hyperlink ref="N1" location="'2015'!Y17" display="'2015'!Y17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U545"/>
  <sheetViews>
    <sheetView zoomScaleNormal="100" workbookViewId="0">
      <pane xSplit="3" ySplit="5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11</v>
      </c>
      <c r="B3" s="888" t="s">
        <v>446</v>
      </c>
      <c r="C3" s="539" t="s">
        <v>448</v>
      </c>
      <c r="D3" s="420" t="str">
        <f>'2015'!D3</f>
        <v>Elektriciteit inkoop of eigen bio-opwekking (WM of FV)</v>
      </c>
      <c r="E3" s="421" t="str">
        <f>'2015'!E3</f>
        <v xml:space="preserve"> Elektriciteit via stoom
turbine</v>
      </c>
      <c r="F3" s="2" t="str">
        <f>'2015'!F3</f>
        <v>Biostoom generator</v>
      </c>
      <c r="G3" s="422" t="str">
        <f>'2015'!G3</f>
        <v>Stoom
ketels</v>
      </c>
      <c r="H3" s="421" t="str">
        <f>'2015'!H3</f>
        <v>WKK-1</v>
      </c>
      <c r="I3" s="2" t="str">
        <f>'2015'!I3</f>
        <v>Perslucht-1</v>
      </c>
      <c r="J3" s="2" t="str">
        <f>'2015'!J3</f>
        <v>Koel-systeem-1</v>
      </c>
      <c r="K3" s="2" t="str">
        <f>'2015'!K3</f>
        <v>Thermische olie</v>
      </c>
      <c r="L3" s="2" t="str">
        <f>'2015'!L3</f>
        <v>Warmte invoer</v>
      </c>
      <c r="M3" s="2" t="str">
        <f>'2015'!M3</f>
        <v>Warmte Uitvoer</v>
      </c>
      <c r="N3" s="2" t="str">
        <f>'2015'!N3</f>
        <v>WKK-2</v>
      </c>
      <c r="O3" s="2" t="str">
        <f>'2015'!O3</f>
        <v>Warm water ketel</v>
      </c>
      <c r="P3" s="2" t="str">
        <f>'2015'!P3</f>
        <v>Flashstoom</v>
      </c>
      <c r="Q3" s="2292" t="str">
        <f>'2015'!Q3</f>
        <v>Stoomtransfer via regelklep deel 1</v>
      </c>
      <c r="R3" s="2292" t="str">
        <f>'2015'!R3</f>
        <v>Stoomtransfer via regelklep deel 2</v>
      </c>
      <c r="S3" s="2" t="str">
        <f>'2015'!S3</f>
        <v>Perslucht-2</v>
      </c>
      <c r="T3" s="2" t="str">
        <f>'2015'!T3</f>
        <v>Perslucht transfer</v>
      </c>
      <c r="U3" s="2" t="str">
        <f>'2015'!U3</f>
        <v>Koel-systeem-2</v>
      </c>
      <c r="V3" s="2137" t="str">
        <f>'2015'!V3</f>
        <v>vrije kolom Transfer-6</v>
      </c>
      <c r="W3" s="2137" t="str">
        <f>'2015'!W3</f>
        <v>vrije kolom Transfer-7</v>
      </c>
      <c r="X3" s="2137" t="str">
        <f>'2015'!X3</f>
        <v>vrije kolom Transfer-8</v>
      </c>
      <c r="Y3" s="2137" t="str">
        <f>'2015'!Y3</f>
        <v>vrije kolom Transfer-9</v>
      </c>
      <c r="Z3" s="71"/>
      <c r="AA3" s="13" t="str">
        <f>'2015'!AA3</f>
        <v>Ontgasser</v>
      </c>
      <c r="AB3" s="2" t="str">
        <f>'2015'!AB3</f>
        <v>Naver-branders</v>
      </c>
      <c r="AC3" s="2" t="str">
        <f>'2015'!AC3</f>
        <v>Fakkels</v>
      </c>
      <c r="AD3" s="2" t="str">
        <f>'2015'!AD3</f>
        <v>Condensaat-recuperatie</v>
      </c>
      <c r="AE3" s="2137" t="str">
        <f>'2015'!AE3</f>
        <v>Vrije kolom Utility-1</v>
      </c>
      <c r="AF3" s="2137" t="str">
        <f>'2015'!AF3</f>
        <v>Vrije kolom Utility-2</v>
      </c>
      <c r="AG3" s="2137" t="str">
        <f>'2015'!AG3</f>
        <v>Vrije kolom Utility-3</v>
      </c>
      <c r="AH3" s="2137" t="str">
        <f>'2015'!AH3</f>
        <v>Vrije kolom Utility-4</v>
      </c>
      <c r="AI3" s="2137" t="str">
        <f>'2015'!AI3</f>
        <v>Vrije kolom Utility-5</v>
      </c>
      <c r="AJ3" s="2137" t="str">
        <f>'2015'!AJ3</f>
        <v>Vrije kolom Utility-6</v>
      </c>
      <c r="AK3" s="2137" t="str">
        <f>'2015'!AK3</f>
        <v>Vrije kolom Utility-7</v>
      </c>
      <c r="AL3" s="2137" t="str">
        <f>'2015'!AL3</f>
        <v>Vrije kolom Utility-8</v>
      </c>
      <c r="AM3" s="2137" t="str">
        <f>'2015'!AM3</f>
        <v>Vrije kolom Utility-9</v>
      </c>
      <c r="AN3" s="487"/>
      <c r="AO3" s="1388" t="str">
        <f>'2015'!AO3</f>
        <v>Rest-processen</v>
      </c>
      <c r="AP3" s="1912" t="str">
        <f>'2015'!AP3</f>
        <v>Sluitpost</v>
      </c>
      <c r="AQ3" s="2" t="str">
        <f>'2015'!AQ3</f>
        <v>Gebouwen</v>
      </c>
      <c r="AR3" s="2137" t="str">
        <f>'2015'!AR3</f>
        <v>Proces 1</v>
      </c>
      <c r="AS3" s="2137" t="str">
        <f>'2015'!AS3</f>
        <v>Proces 2</v>
      </c>
      <c r="AT3" s="2137" t="str">
        <f>'2015'!AT3</f>
        <v>Proces 3</v>
      </c>
      <c r="AU3" s="2137" t="str">
        <f>'2015'!AU3</f>
        <v>Proces 4</v>
      </c>
      <c r="AV3" s="2137" t="str">
        <f>'2015'!AV3</f>
        <v>Proces 5</v>
      </c>
      <c r="AW3" s="2137" t="str">
        <f>'2015'!AW3</f>
        <v>Proces 6</v>
      </c>
      <c r="AX3" s="2137" t="str">
        <f>'2015'!AX3</f>
        <v>Proces 7</v>
      </c>
      <c r="AY3" s="2137" t="str">
        <f>'2015'!AY3</f>
        <v>Proces 8</v>
      </c>
      <c r="AZ3" s="2137" t="str">
        <f>'2015'!AZ3</f>
        <v>Proces 9</v>
      </c>
      <c r="BA3" s="2137" t="str">
        <f>'2015'!BA3</f>
        <v>Proces 10</v>
      </c>
      <c r="BB3" s="2137" t="str">
        <f>'2015'!BB3</f>
        <v>Proces 11</v>
      </c>
      <c r="BC3" s="2137" t="str">
        <f>'2015'!BC3</f>
        <v>Proces 12</v>
      </c>
      <c r="BD3" s="2137" t="str">
        <f>'2015'!BD3</f>
        <v>Proces 13</v>
      </c>
      <c r="BE3" s="2137" t="str">
        <f>'2015'!BE3</f>
        <v>Proces 14</v>
      </c>
      <c r="BF3" s="2137" t="str">
        <f>'2015'!BF3</f>
        <v>Proces 15</v>
      </c>
      <c r="BG3" s="2137" t="str">
        <f>'2015'!BG3</f>
        <v>Proces 16</v>
      </c>
      <c r="BH3" s="2137" t="str">
        <f>'2015'!BH3</f>
        <v>Proces 17</v>
      </c>
      <c r="BI3" s="2137" t="str">
        <f>'2015'!BI3</f>
        <v>Proces 18</v>
      </c>
      <c r="BJ3" s="2137" t="str">
        <f>'2015'!BJ3</f>
        <v>Proces 19</v>
      </c>
      <c r="BK3" s="2137" t="str">
        <f>'2015'!BK3</f>
        <v>Proces 20</v>
      </c>
      <c r="BL3" s="2137" t="str">
        <f>'2015'!BL3</f>
        <v>Proces 21</v>
      </c>
      <c r="BM3" s="2137" t="str">
        <f>'2015'!BM3</f>
        <v>Proces 22</v>
      </c>
      <c r="BN3" s="2137" t="str">
        <f>'2015'!BN3</f>
        <v>Proces 23</v>
      </c>
      <c r="BO3" s="2137" t="str">
        <f>'2015'!BO3</f>
        <v>Proces 24</v>
      </c>
      <c r="BP3" s="2137" t="str">
        <f>'2015'!BP3</f>
        <v>Proces 25</v>
      </c>
      <c r="BQ3" s="2137" t="str">
        <f>'2015'!BQ3</f>
        <v>Proces 26</v>
      </c>
      <c r="BR3" s="2137" t="str">
        <f>'2015'!BR3</f>
        <v>Proces 27</v>
      </c>
      <c r="BS3" s="2137" t="str">
        <f>'2015'!BS3</f>
        <v>Proces 28</v>
      </c>
      <c r="BT3" s="2137" t="str">
        <f>'2015'!BT3</f>
        <v>Proces 29</v>
      </c>
      <c r="BU3" s="2137" t="str">
        <f>'2015'!BU3</f>
        <v>Proces 30</v>
      </c>
      <c r="BV3" s="2137" t="str">
        <f>'2015'!BV3</f>
        <v>Proces 31</v>
      </c>
      <c r="BW3" s="2137" t="str">
        <f>'2015'!BW3</f>
        <v>Proces 32</v>
      </c>
      <c r="BX3" s="2137" t="str">
        <f>'2015'!BX3</f>
        <v>Proces 33</v>
      </c>
      <c r="BY3" s="2137" t="str">
        <f>'2015'!BY3</f>
        <v>Proces 34</v>
      </c>
      <c r="BZ3" s="2137" t="str">
        <f>'2015'!BZ3</f>
        <v>Proces 35</v>
      </c>
      <c r="CA3" s="2137" t="str">
        <f>'2015'!CA3</f>
        <v>Proces 36</v>
      </c>
      <c r="CB3" s="2137" t="str">
        <f>'2015'!CB3</f>
        <v>Proces 37</v>
      </c>
      <c r="CC3" s="2137" t="str">
        <f>'2015'!CC3</f>
        <v>Proces 38</v>
      </c>
      <c r="CD3" s="2137" t="str">
        <f>'2015'!CD3</f>
        <v>Proces 39</v>
      </c>
      <c r="CE3" s="2137" t="str">
        <f>'2015'!CE3</f>
        <v>Proces 40</v>
      </c>
      <c r="CF3" s="2137" t="str">
        <f>'2015'!CF3</f>
        <v>Proces 41</v>
      </c>
      <c r="CG3" s="2137" t="str">
        <f>'2015'!CG3</f>
        <v>Proces 42</v>
      </c>
      <c r="CH3" s="2138" t="str">
        <f>'2015'!CH3</f>
        <v>Proces 43</v>
      </c>
      <c r="CI3" s="2139" t="str">
        <f>'2015'!CI3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/>
      <c r="DP3" s="445"/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/>
      <c r="DN4" s="488"/>
      <c r="DO4" s="445"/>
      <c r="DP4" s="488"/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tr">
        <f>'2014'!D6</f>
        <v xml:space="preserve">Energie intensief                       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  <c r="DQ7" s="886" t="str">
        <f>TRIM(A247)</f>
        <v/>
      </c>
    </row>
    <row r="8" spans="1:121" ht="27.6" customHeight="1" x14ac:dyDescent="0.25">
      <c r="A8" s="1445" t="s">
        <v>568</v>
      </c>
      <c r="B8" s="1446"/>
      <c r="C8" s="1447"/>
      <c r="D8" s="1418">
        <f>D12+D68+D69</f>
        <v>50000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469496.61891512276</v>
      </c>
      <c r="H8" s="1419">
        <f>-(H72+H83+H84+H85+H86+H87+H73+H78+3.6*H74+(AA72+AA83+AA84+AA85+AA86+AA87)*AB13)</f>
        <v>555656.25709747034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15000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25328.51179491232</v>
      </c>
      <c r="Q8" s="1420">
        <f>SUMIF(Q72:Q87,"&gt;0")</f>
        <v>77165.145397166663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877793.7649823064</v>
      </c>
      <c r="AB8" s="1419">
        <f ca="1">SUM(AB99:AB169)</f>
        <v>0</v>
      </c>
      <c r="AC8" s="1419">
        <f ca="1">SUM(AC99:AC169)</f>
        <v>143244.72062989185</v>
      </c>
      <c r="AD8" s="1420">
        <v>1</v>
      </c>
      <c r="AE8" s="2145"/>
      <c r="AF8" s="2145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71000</v>
      </c>
      <c r="AS8" s="2146">
        <v>50000</v>
      </c>
      <c r="AT8" s="2146">
        <v>50000</v>
      </c>
      <c r="AU8" s="2146">
        <v>65000</v>
      </c>
      <c r="AV8" s="2146">
        <v>11000</v>
      </c>
      <c r="AW8" s="2146">
        <v>150000</v>
      </c>
      <c r="AX8" s="2146">
        <v>10000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'2015'!D9</f>
        <v>MWh input</v>
      </c>
      <c r="E9" s="914" t="str">
        <f>'2015'!E9</f>
        <v>MWh elekt.</v>
      </c>
      <c r="F9" s="915" t="str">
        <f>'2015'!F9</f>
        <v>GJsec uit</v>
      </c>
      <c r="G9" s="915" t="str">
        <f>'2015'!G9</f>
        <v>GJsec stoom</v>
      </c>
      <c r="H9" s="915" t="str">
        <f>'2015'!H9</f>
        <v>GJsec uit</v>
      </c>
      <c r="I9" s="914" t="str">
        <f>'2015'!I9</f>
        <v>1000 Nm³</v>
      </c>
      <c r="J9" s="914" t="str">
        <f>'2015'!J9</f>
        <v>GJ koeling</v>
      </c>
      <c r="K9" s="916" t="str">
        <f>'2015'!K9</f>
        <v>GJ in olie</v>
      </c>
      <c r="L9" s="916" t="str">
        <f>'2015'!L9</f>
        <v>GJ</v>
      </c>
      <c r="M9" s="916" t="str">
        <f>'2015'!M9</f>
        <v>GJ</v>
      </c>
      <c r="N9" s="916" t="str">
        <f>'2015'!N9</f>
        <v>GJsec uit</v>
      </c>
      <c r="O9" s="916" t="str">
        <f>'2015'!O9</f>
        <v>GJsec uit</v>
      </c>
      <c r="P9" s="916" t="s">
        <v>518</v>
      </c>
      <c r="Q9" s="916" t="str">
        <f>IF(TRIM('2015'!Q9)="","",'2015'!Q9)</f>
        <v>GJ</v>
      </c>
      <c r="R9" s="916" t="str">
        <f>IF(TRIM('2015'!R9)="","",'2015'!R9)</f>
        <v>GJ</v>
      </c>
      <c r="S9" s="916" t="str">
        <f>IF(TRIM('2015'!S9)="","",'2015'!S9)</f>
        <v>1000 Nm³</v>
      </c>
      <c r="T9" s="916" t="str">
        <f>IF(TRIM('2015'!T9)="","",'2015'!T9)</f>
        <v>1000 Nm³</v>
      </c>
      <c r="U9" s="916" t="str">
        <f>IF(TRIM('2015'!U9)="","",'2015'!U9)</f>
        <v>GJ koeling</v>
      </c>
      <c r="V9" s="2148" t="str">
        <f>IF(TRIM('2015'!V9)="","",'2015'!V9)</f>
        <v/>
      </c>
      <c r="W9" s="2148" t="str">
        <f>IF(TRIM('2015'!W9)="","",'2015'!W9)</f>
        <v/>
      </c>
      <c r="X9" s="2148" t="str">
        <f>IF(TRIM('2015'!X9)="","",'2015'!X9)</f>
        <v/>
      </c>
      <c r="Y9" s="2148" t="str">
        <f>IF(TRIM('2015'!Y9)="","",'2015'!Y9)</f>
        <v/>
      </c>
      <c r="Z9" s="917"/>
      <c r="AA9" s="918" t="str">
        <f>'2015'!AA9</f>
        <v>GJ uit ketel</v>
      </c>
      <c r="AB9" s="919" t="str">
        <f>'2015'!AB9</f>
        <v>GJpr-input</v>
      </c>
      <c r="AC9" s="919" t="str">
        <f>'2015'!AC9</f>
        <v>GJpr-input</v>
      </c>
      <c r="AD9" s="916"/>
      <c r="AE9" s="2148" t="str">
        <f>IF(TRIM('2015'!AE9)="","",'2015'!AE9)</f>
        <v/>
      </c>
      <c r="AF9" s="2148" t="str">
        <f>IF(TRIM('2015'!AF9)="","",'2015'!AF9)</f>
        <v/>
      </c>
      <c r="AG9" s="2148" t="str">
        <f>IF(TRIM('2015'!AG9)="","",'2015'!AG9)</f>
        <v/>
      </c>
      <c r="AH9" s="2148" t="str">
        <f>IF(TRIM('2015'!AH9)="","",'2015'!AH9)</f>
        <v/>
      </c>
      <c r="AI9" s="2148" t="str">
        <f>IF(TRIM('2015'!AI9)="","",'2015'!AI9)</f>
        <v/>
      </c>
      <c r="AJ9" s="2148" t="str">
        <f>IF(TRIM('2015'!AJ9)="","",'2015'!AJ9)</f>
        <v/>
      </c>
      <c r="AK9" s="2148" t="str">
        <f>IF(TRIM('2015'!AK9)="","",'2015'!AK9)</f>
        <v/>
      </c>
      <c r="AL9" s="2148" t="str">
        <f>IF(TRIM('2015'!AL9)="","",'2015'!AL9)</f>
        <v/>
      </c>
      <c r="AM9" s="2148" t="str">
        <f>IF(TRIM('2015'!AM9)="","",'2015'!AM9)</f>
        <v/>
      </c>
      <c r="AN9" s="920"/>
      <c r="AO9" s="2209"/>
      <c r="AP9" s="919"/>
      <c r="AQ9" s="2148" t="str">
        <f>IF(TRIM('2015'!AQ9)="","",'2015'!AQ9)</f>
        <v>m² opp</v>
      </c>
      <c r="AR9" s="2148" t="str">
        <f>IF(TRIM('2015'!AR9)="","",'2015'!AR9)</f>
        <v>ton</v>
      </c>
      <c r="AS9" s="2148" t="str">
        <f>IF(TRIM('2015'!AS9)="","",'2015'!AS9)</f>
        <v>ton</v>
      </c>
      <c r="AT9" s="2148" t="str">
        <f>IF(TRIM('2015'!AT9)="","",'2015'!AT9)</f>
        <v>ton</v>
      </c>
      <c r="AU9" s="2148" t="str">
        <f>IF(TRIM('2015'!AU9)="","",'2015'!AU9)</f>
        <v>ton</v>
      </c>
      <c r="AV9" s="2148" t="str">
        <f>IF(TRIM('2015'!AV9)="","",'2015'!AV9)</f>
        <v>ton</v>
      </c>
      <c r="AW9" s="2148" t="str">
        <f>IF(TRIM('2015'!AW9)="","",'2015'!AW9)</f>
        <v>ton</v>
      </c>
      <c r="AX9" s="2148" t="str">
        <f>IF(TRIM('2015'!AX9)="","",'2015'!AX9)</f>
        <v>ton</v>
      </c>
      <c r="AY9" s="2148" t="str">
        <f>IF(TRIM('2015'!AY9)="","",'2015'!AY9)</f>
        <v/>
      </c>
      <c r="AZ9" s="2148" t="str">
        <f>IF(TRIM('2015'!AZ9)="","",'2015'!AZ9)</f>
        <v/>
      </c>
      <c r="BA9" s="2148" t="str">
        <f>IF(TRIM('2015'!BA9)="","",'2015'!BA9)</f>
        <v/>
      </c>
      <c r="BB9" s="2148" t="str">
        <f>IF(TRIM('2015'!BB9)="","",'2015'!BB9)</f>
        <v/>
      </c>
      <c r="BC9" s="2148" t="str">
        <f>IF(TRIM('2015'!BC9)="","",'2015'!BC9)</f>
        <v/>
      </c>
      <c r="BD9" s="2148" t="str">
        <f>IF(TRIM('2015'!BD9)="","",'2015'!BD9)</f>
        <v/>
      </c>
      <c r="BE9" s="2148" t="str">
        <f>IF(TRIM('2015'!BE9)="","",'2015'!BE9)</f>
        <v/>
      </c>
      <c r="BF9" s="2148" t="str">
        <f>IF(TRIM('2015'!BF9)="","",'2015'!BF9)</f>
        <v/>
      </c>
      <c r="BG9" s="2148" t="str">
        <f>IF(TRIM('2015'!BG9)="","",'2015'!BG9)</f>
        <v/>
      </c>
      <c r="BH9" s="2148" t="str">
        <f>IF(TRIM('2015'!BH9)="","",'2015'!BH9)</f>
        <v/>
      </c>
      <c r="BI9" s="2148" t="str">
        <f>IF(TRIM('2015'!BI9)="","",'2015'!BI9)</f>
        <v/>
      </c>
      <c r="BJ9" s="2148" t="str">
        <f>IF(TRIM('2015'!BJ9)="","",'2015'!BJ9)</f>
        <v/>
      </c>
      <c r="BK9" s="2148" t="str">
        <f>IF(TRIM('2015'!BK9)="","",'2015'!BK9)</f>
        <v/>
      </c>
      <c r="BL9" s="2148" t="str">
        <f>IF(TRIM('2015'!BL9)="","",'2015'!BL9)</f>
        <v/>
      </c>
      <c r="BM9" s="2148" t="str">
        <f>IF(TRIM('2015'!BM9)="","",'2015'!BM9)</f>
        <v/>
      </c>
      <c r="BN9" s="2148" t="str">
        <f>IF(TRIM('2015'!BN9)="","",'2015'!BN9)</f>
        <v/>
      </c>
      <c r="BO9" s="2148" t="str">
        <f>IF(TRIM('2015'!BO9)="","",'2015'!BO9)</f>
        <v/>
      </c>
      <c r="BP9" s="2148" t="str">
        <f>IF(TRIM('2015'!BP9)="","",'2015'!BP9)</f>
        <v/>
      </c>
      <c r="BQ9" s="2148" t="str">
        <f>IF(TRIM('2015'!BQ9)="","",'2015'!BQ9)</f>
        <v/>
      </c>
      <c r="BR9" s="2148" t="str">
        <f>IF(TRIM('2015'!BR9)="","",'2015'!BR9)</f>
        <v/>
      </c>
      <c r="BS9" s="2148" t="str">
        <f>IF(TRIM('2015'!BS9)="","",'2015'!BS9)</f>
        <v/>
      </c>
      <c r="BT9" s="2148" t="str">
        <f>IF(TRIM('2015'!BT9)="","",'2015'!BT9)</f>
        <v/>
      </c>
      <c r="BU9" s="2148" t="str">
        <f>IF(TRIM('2015'!BU9)="","",'2015'!BU9)</f>
        <v/>
      </c>
      <c r="BV9" s="2148" t="str">
        <f>IF(TRIM('2015'!BV9)="","",'2015'!BV9)</f>
        <v/>
      </c>
      <c r="BW9" s="2148" t="str">
        <f>IF(TRIM('2015'!BW9)="","",'2015'!BW9)</f>
        <v/>
      </c>
      <c r="BX9" s="2148" t="str">
        <f>IF(TRIM('2015'!BX9)="","",'2015'!BX9)</f>
        <v/>
      </c>
      <c r="BY9" s="2148" t="str">
        <f>IF(TRIM('2015'!BY9)="","",'2015'!BY9)</f>
        <v/>
      </c>
      <c r="BZ9" s="2148" t="str">
        <f>IF(TRIM('2015'!BZ9)="","",'2015'!BZ9)</f>
        <v/>
      </c>
      <c r="CA9" s="2148" t="str">
        <f>IF(TRIM('2015'!CA9)="","",'2015'!CA9)</f>
        <v/>
      </c>
      <c r="CB9" s="2148" t="str">
        <f>IF(TRIM('2015'!CB9)="","",'2015'!CB9)</f>
        <v/>
      </c>
      <c r="CC9" s="2148" t="str">
        <f>IF(TRIM('2015'!CC9)="","",'2015'!CC9)</f>
        <v/>
      </c>
      <c r="CD9" s="2148" t="str">
        <f>IF(TRIM('2015'!CD9)="","",'2015'!CD9)</f>
        <v/>
      </c>
      <c r="CE9" s="2148" t="str">
        <f>IF(TRIM('2015'!CE9)="","",'2015'!CE9)</f>
        <v/>
      </c>
      <c r="CF9" s="2148" t="str">
        <f>IF(TRIM('2015'!CF9)="","",'2015'!CF9)</f>
        <v/>
      </c>
      <c r="CG9" s="2148" t="str">
        <f>IF(TRIM('2015'!CG9)="","",'2015'!CG9)</f>
        <v/>
      </c>
      <c r="CH9" s="2148" t="str">
        <f>IF(TRIM('2015'!CH9)="","",'2015'!CH9)</f>
        <v/>
      </c>
      <c r="CI9" s="2148" t="str">
        <f>IF(TRIM('2015'!CI9)="","",'2015'!CI9)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37" t="s">
        <v>1293</v>
      </c>
      <c r="AB11" s="2538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50000</v>
      </c>
      <c r="D12" s="2370">
        <v>50000</v>
      </c>
      <c r="E12" s="928"/>
      <c r="F12" s="928"/>
      <c r="G12" s="929" t="s">
        <v>598</v>
      </c>
      <c r="H12" s="2369">
        <v>90</v>
      </c>
      <c r="I12" s="2371">
        <v>8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2265"/>
      <c r="AA12" s="2278" t="str">
        <f>'2015'!AA12</f>
        <v>G</v>
      </c>
      <c r="AB12" s="2428">
        <f>'2015'!AB12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3" t="str">
        <f>'2015'!AA13</f>
        <v>H</v>
      </c>
      <c r="AB13" s="2374">
        <f>'2015'!AB13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3" t="str">
        <f>'2015'!AA14</f>
        <v>N</v>
      </c>
      <c r="AB14" s="2374">
        <f>'2015'!AB14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4" t="str">
        <f>'2015'!AA15</f>
        <v>Andere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tr">
        <f>IF(TRIM('2015'!A17)="","",'2015'!A17)</f>
        <v>Aardgas (bvw)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379500</v>
      </c>
      <c r="D17" s="1469"/>
      <c r="E17" s="1470"/>
      <c r="F17" s="1470"/>
      <c r="G17" s="2154">
        <v>157000</v>
      </c>
      <c r="H17" s="2154">
        <v>195000</v>
      </c>
      <c r="I17" s="1470"/>
      <c r="J17" s="1470"/>
      <c r="K17" s="2154"/>
      <c r="L17" s="1472"/>
      <c r="M17" s="1472"/>
      <c r="N17" s="2154"/>
      <c r="O17" s="2154"/>
      <c r="P17" s="2304"/>
      <c r="Q17" s="2293"/>
      <c r="R17" s="1481"/>
      <c r="S17" s="2180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2500</v>
      </c>
      <c r="AD17" s="1564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15000</v>
      </c>
      <c r="AS17" s="2155">
        <v>10000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IF(TRIM('2015'!A18)="","",'2015'!A18)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IF(TRIM('2015'!A19)="","",'2015'!A19)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IF(TRIM('2015'!A20)="","",'2015'!A20)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IF(TRIM('2015'!A21)="","",'2015'!A21)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IF(TRIM('2015'!A22)="","",'2015'!A22)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IF(TRIM('2015'!A23)="","",'2015'!A23)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IF(TRIM('2015'!A24)="","",'2015'!A24)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IF(TRIM('2015'!A25)="","",'2015'!A25)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IF(TRIM('2015'!A26)="","",'2015'!A26)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IF(TRIM('2015'!A27)="","",'2015'!A27)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IF(TRIM('2015'!A28)="","",'2015'!A28)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IF(TRIM('2015'!A29)="","",'2015'!A29)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IF(TRIM('2015'!A30)="","",'2015'!A30)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IF(TRIM('2015'!A31)="","",'2015'!A31)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IF(TRIM('2015'!A32)="","",'2015'!A32)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25" s="939" customFormat="1" ht="15.75" hidden="1" customHeight="1" x14ac:dyDescent="0.25">
      <c r="A33" s="940" t="str">
        <f>IF(TRIM('2015'!A33)="","",'2015'!A33)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25" s="939" customFormat="1" ht="15.75" hidden="1" customHeight="1" x14ac:dyDescent="0.25">
      <c r="A34" s="940" t="str">
        <f>IF(TRIM('2015'!A34)="","",'2015'!A34)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25" s="939" customFormat="1" ht="15.75" hidden="1" customHeight="1" x14ac:dyDescent="0.25">
      <c r="A35" s="940" t="str">
        <f>IF(TRIM('2015'!A35)="","",'2015'!A35)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25" s="939" customFormat="1" ht="15.75" hidden="1" customHeight="1" x14ac:dyDescent="0.25">
      <c r="A36" s="940" t="str">
        <f>IF(TRIM('2015'!A36)="","",'2015'!A36)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25" s="939" customFormat="1" ht="15.75" hidden="1" customHeight="1" x14ac:dyDescent="0.25">
      <c r="A37" s="940" t="str">
        <f>IF(TRIM('2015'!A37)="","",'2015'!A37)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25" s="939" customFormat="1" ht="15.75" hidden="1" customHeight="1" x14ac:dyDescent="0.25">
      <c r="A38" s="940" t="str">
        <f>IF(TRIM('2015'!A38)="","",'2015'!A38)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25" s="939" customFormat="1" ht="15.75" hidden="1" customHeight="1" x14ac:dyDescent="0.25">
      <c r="A39" s="940" t="str">
        <f>IF(TRIM('2015'!A39)="","",'2015'!A39)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25" s="939" customFormat="1" ht="15.75" hidden="1" customHeight="1" x14ac:dyDescent="0.25">
      <c r="A40" s="940" t="str">
        <f>IF(TRIM('2015'!A40)="","",'2015'!A40)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25" s="939" customFormat="1" ht="15.75" hidden="1" customHeight="1" x14ac:dyDescent="0.25">
      <c r="A41" s="940" t="str">
        <f>IF(TRIM('2015'!A41)="","",'2015'!A41)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25" s="939" customFormat="1" ht="15.75" hidden="1" customHeight="1" x14ac:dyDescent="0.25">
      <c r="A42" s="940" t="str">
        <f>IF(TRIM('2015'!A42)="","",'2015'!A42)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25" s="939" customFormat="1" ht="15.75" customHeight="1" thickBot="1" x14ac:dyDescent="0.3">
      <c r="A43" s="978" t="str">
        <f>IF(TRIM('2015'!A43)="","",'2015'!A43)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25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25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25" s="939" customFormat="1" ht="15.75" customHeight="1" x14ac:dyDescent="0.25">
      <c r="A46" s="2176" t="str">
        <f>IF(TRIM('2015'!A46)="","",'2015'!A46)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31500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1500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30000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  <c r="DU46" s="939" t="s">
        <v>171</v>
      </c>
    </row>
    <row r="47" spans="1:125" s="939" customFormat="1" ht="15.75" customHeight="1" x14ac:dyDescent="0.25">
      <c r="A47" s="984" t="str">
        <f>IF(TRIM('2015'!A47)="","",'2015'!A47)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  <c r="DU47" s="939" t="s">
        <v>172</v>
      </c>
    </row>
    <row r="48" spans="1:125" s="939" customFormat="1" ht="15.75" customHeight="1" x14ac:dyDescent="0.25">
      <c r="A48" s="984" t="str">
        <f>IF(TRIM('2015'!A48)="","",'2015'!A48)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  <c r="DU48" s="939" t="s">
        <v>173</v>
      </c>
    </row>
    <row r="49" spans="1:125" s="939" customFormat="1" ht="15.75" customHeight="1" x14ac:dyDescent="0.25">
      <c r="A49" s="984" t="str">
        <f>IF(TRIM('2015'!A49)="","",'2015'!A49)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  <c r="DU49" s="939" t="s">
        <v>174</v>
      </c>
    </row>
    <row r="50" spans="1:125" s="939" customFormat="1" ht="15.75" customHeight="1" x14ac:dyDescent="0.25">
      <c r="A50" s="984" t="str">
        <f>IF(TRIM('2015'!A50)="","",'2015'!A50)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  <c r="DU50" s="939" t="s">
        <v>175</v>
      </c>
    </row>
    <row r="51" spans="1:125" s="939" customFormat="1" ht="15.75" customHeight="1" x14ac:dyDescent="0.25">
      <c r="A51" s="984" t="str">
        <f>IF(TRIM('2015'!A51)="","",'2015'!A51)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25" s="939" customFormat="1" ht="15.75" customHeight="1" x14ac:dyDescent="0.25">
      <c r="A52" s="984" t="str">
        <f>IF(TRIM('2015'!A52)="","",'2015'!A52)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25" s="939" customFormat="1" ht="15.75" customHeight="1" x14ac:dyDescent="0.25">
      <c r="A53" s="984" t="str">
        <f>IF(TRIM('2015'!A53)="","",'2015'!A53)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25" s="939" customFormat="1" ht="15.75" customHeight="1" x14ac:dyDescent="0.25">
      <c r="A54" s="984" t="str">
        <f>IF(TRIM('2015'!A54)="","",'2015'!A54)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25" s="939" customFormat="1" ht="15.75" customHeight="1" thickBot="1" x14ac:dyDescent="0.3">
      <c r="A55" s="986" t="str">
        <f>IF(TRIM('2015'!A55)="","",'2015'!A55)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25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25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25" s="939" customFormat="1" ht="15.75" customHeight="1" x14ac:dyDescent="0.2">
      <c r="A58" s="952" t="str">
        <f>IF(TRIM('2015'!A58)="","",'2015'!A58)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25" s="939" customFormat="1" ht="15.75" customHeight="1" x14ac:dyDescent="0.2">
      <c r="A59" s="954" t="str">
        <f>IF(TRIM('2015'!A59)="","",'2015'!A59)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25" s="939" customFormat="1" ht="15.75" customHeight="1" x14ac:dyDescent="0.25">
      <c r="A60" s="956" t="str">
        <f>IF(TRIM('2015'!A60)="","",'2015'!A60)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25" s="939" customFormat="1" ht="15.75" customHeight="1" x14ac:dyDescent="0.25">
      <c r="A61" s="956" t="str">
        <f>IF(TRIM('2015'!A61)="","",'2015'!A61)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25" s="939" customFormat="1" ht="15.75" customHeight="1" x14ac:dyDescent="0.25">
      <c r="A62" s="956" t="str">
        <f>IF(TRIM('2015'!A62)="","",'2015'!A62)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25" s="939" customFormat="1" ht="15.75" customHeight="1" x14ac:dyDescent="0.25">
      <c r="A63" s="956" t="str">
        <f>IF(TRIM('2015'!A63)="","",'2015'!A63)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25" s="939" customFormat="1" ht="15.75" customHeight="1" x14ac:dyDescent="0.25">
      <c r="A64" s="956" t="str">
        <f>IF(TRIM('2015'!A64)="","",'2015'!A64)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IF(TRIM('2015'!A65)="","",'2015'!A65)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IF(TRIM('2015'!A66)="","",'2015'!A66)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IF(TRIM('2015'!A67)="","",'2015'!A67)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IF(TRIM('2015'!A68)="","",'2015'!A68)</f>
        <v>zelf opgewekte windenergie</v>
      </c>
      <c r="B68" s="955" t="str">
        <f>'2015'!B68</f>
        <v>MWh</v>
      </c>
      <c r="C68" s="1940">
        <f t="shared" si="5"/>
        <v>0</v>
      </c>
      <c r="D68" s="2400"/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IF(TRIM('2015'!A69)="","",'2015'!A69)</f>
        <v>zelf opgewekte zonneenergie</v>
      </c>
      <c r="B69" s="959" t="str">
        <f>'2015'!B69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IF(TRIM('2015'!A72)="","",'2015'!A72)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0.33780598058365285</v>
      </c>
      <c r="D72" s="1469"/>
      <c r="E72" s="2180">
        <v>763725</v>
      </c>
      <c r="F72" s="2154"/>
      <c r="G72" s="2154">
        <v>-484484.80759118608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77165.145397166663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IF(TRIM('2015'!A73)="","",'2015'!A73)</f>
        <v>warm water</v>
      </c>
      <c r="B73" s="962" t="str">
        <f t="shared" ca="1" si="6"/>
        <v>GJ</v>
      </c>
      <c r="C73" s="1582">
        <f t="shared" si="7"/>
        <v>0.40000000002328306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25328.51179491232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62254.462000315994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101.026204771704</v>
      </c>
      <c r="AQ73" s="2181"/>
      <c r="AR73" s="2168">
        <v>-26860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IF(TRIM('2015'!A74)="","",'2015'!A74)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-50000</v>
      </c>
      <c r="E74" s="2413">
        <v>-2600</v>
      </c>
      <c r="F74" s="2089"/>
      <c r="G74" s="2089"/>
      <c r="H74" s="2089">
        <f>H72/1.7/3.6</f>
        <v>-58236.111111111109</v>
      </c>
      <c r="I74" s="2397">
        <v>100</v>
      </c>
      <c r="J74" s="2397">
        <v>500</v>
      </c>
      <c r="K74" s="2414">
        <v>200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19670</v>
      </c>
      <c r="AS74" s="2089">
        <v>20000</v>
      </c>
      <c r="AT74" s="2089"/>
      <c r="AU74" s="2089">
        <v>50000</v>
      </c>
      <c r="AV74" s="2089"/>
      <c r="AW74" s="2089">
        <v>20000</v>
      </c>
      <c r="AX74" s="2089">
        <v>330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IF(TRIM('2015'!A75)="","",'2015'!A75)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IF(TRIM('2015'!A76)="","",'2015'!A76)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IF(TRIM('2015'!A77)="","",'2015'!A77)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IF(TRIM('2015'!A78)="","",'2015'!A78)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IF(TRIM('2015'!A79)="","",'2015'!A79)</f>
        <v>perslucht-2 op 8 bara</v>
      </c>
      <c r="B79" s="962" t="str">
        <f t="shared" ref="B79:B80" ca="1" si="8">IF(A79="","",INDIRECT("b"&amp;TEXT(491+MATCH((A79),$A$492:$A$508,0),0)))</f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IF(TRIM('2015'!A80)="","",'2015'!A80)</f>
        <v>koelenergie-2 op k2 °C</v>
      </c>
      <c r="B80" s="962" t="str">
        <f t="shared" ca="1" si="8"/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IF(TRIM('2015'!A81)="","",'2015'!A81)</f>
        <v/>
      </c>
      <c r="B81" s="962" t="str">
        <f t="shared" ca="1" si="6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1377" t="str">
        <f>IF(TRIM('2015'!A82)="","",'2015'!A82)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1377" t="str">
        <f>IF(TRIM('2015'!A83)="","",'2015'!A83)</f>
        <v>stoom 10 bara</v>
      </c>
      <c r="B83" s="962" t="str">
        <f t="shared" ca="1" si="6"/>
        <v>GJ</v>
      </c>
      <c r="C83" s="1582">
        <f t="shared" si="7"/>
        <v>-2.45882150484249E-2</v>
      </c>
      <c r="D83" s="1478"/>
      <c r="E83" s="2406">
        <v>-724200</v>
      </c>
      <c r="F83" s="2089"/>
      <c r="G83" s="2089"/>
      <c r="H83" s="2089"/>
      <c r="I83" s="2089"/>
      <c r="J83" s="2089"/>
      <c r="K83" s="2089"/>
      <c r="L83" s="2424"/>
      <c r="M83" s="2089"/>
      <c r="N83" s="2181"/>
      <c r="O83" s="1517"/>
      <c r="P83" s="2406"/>
      <c r="Q83" s="2089">
        <v>-77165.145397166707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1172.5708089516395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188836</v>
      </c>
      <c r="AS83" s="2168">
        <v>188836</v>
      </c>
      <c r="AT83" s="2169">
        <v>188836</v>
      </c>
      <c r="AU83" s="2169">
        <v>188836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1377" t="str">
        <f>IF(TRIM('2015'!A84)="","",'2015'!A84)</f>
        <v>stoom 1,7 bara</v>
      </c>
      <c r="B84" s="962" t="str">
        <f t="shared" ca="1" si="6"/>
        <v>GJ</v>
      </c>
      <c r="C84" s="1582">
        <f t="shared" si="7"/>
        <v>0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-25328.511794912301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25328.51179491232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1377" t="str">
        <f>IF(TRIM('2015'!A85)="","",'2015'!A85)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1377" t="str">
        <f>IF(TRIM('2015'!A86)="","",'2015'!A86)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184" t="str">
        <f>IF(TRIM('2015'!A87)="","",'2015'!A87)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7.6594459633629866</v>
      </c>
      <c r="C94" s="1585">
        <f ca="1">SUM(D94:CI94)</f>
        <v>382972.29816814931</v>
      </c>
      <c r="D94" s="1556">
        <f ca="1">$B94*D12</f>
        <v>382972.29816814931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1233678.6000000001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510375.60000000003</v>
      </c>
      <c r="H99" s="1560">
        <f t="shared" ca="1" si="11"/>
        <v>633906.00000000012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8127.0000000000009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ref="AP99:AP125" ca="1" si="15">IF(ISNUMBER($B99),$B99*AP17,0)</f>
        <v>0</v>
      </c>
      <c r="AQ99" s="1560">
        <f t="shared" ca="1" si="14"/>
        <v>0</v>
      </c>
      <c r="AR99" s="1560">
        <f t="shared" ca="1" si="14"/>
        <v>48762.000000000007</v>
      </c>
      <c r="AS99" s="1560">
        <f t="shared" ca="1" si="14"/>
        <v>32508.000000000004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6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7">IF(ISNUMBER($B100),$B100*D18,0)</f>
        <v>0</v>
      </c>
      <c r="E100" s="1527">
        <f t="shared" ca="1" si="17"/>
        <v>0</v>
      </c>
      <c r="F100" s="1527">
        <f t="shared" ca="1" si="17"/>
        <v>0</v>
      </c>
      <c r="G100" s="1527">
        <f t="shared" ca="1" si="17"/>
        <v>0</v>
      </c>
      <c r="H100" s="1527">
        <f t="shared" ca="1" si="17"/>
        <v>0</v>
      </c>
      <c r="I100" s="1527">
        <f t="shared" ca="1" si="17"/>
        <v>0</v>
      </c>
      <c r="J100" s="1527">
        <f t="shared" ca="1" si="17"/>
        <v>0</v>
      </c>
      <c r="K100" s="1531">
        <f t="shared" ca="1" si="17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ca="1" si="15"/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6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7"/>
        <v>0</v>
      </c>
      <c r="E101" s="1527">
        <f t="shared" ca="1" si="17"/>
        <v>0</v>
      </c>
      <c r="F101" s="1527">
        <f t="shared" ca="1" si="17"/>
        <v>0</v>
      </c>
      <c r="G101" s="1527">
        <f t="shared" ca="1" si="17"/>
        <v>0</v>
      </c>
      <c r="H101" s="1527">
        <f t="shared" ca="1" si="17"/>
        <v>0</v>
      </c>
      <c r="I101" s="1527">
        <f t="shared" ca="1" si="17"/>
        <v>0</v>
      </c>
      <c r="J101" s="1527">
        <f t="shared" ca="1" si="17"/>
        <v>0</v>
      </c>
      <c r="K101" s="1531">
        <f t="shared" ca="1" si="17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8">IF(ISNUMBER($B101),$B101*AO19,0)</f>
        <v>0</v>
      </c>
      <c r="AP101" s="1527">
        <f t="shared" ca="1" si="15"/>
        <v>0</v>
      </c>
      <c r="AQ101" s="1527">
        <f t="shared" ca="1" si="18"/>
        <v>0</v>
      </c>
      <c r="AR101" s="1527">
        <f t="shared" ca="1" si="18"/>
        <v>0</v>
      </c>
      <c r="AS101" s="1527">
        <f t="shared" ca="1" si="18"/>
        <v>0</v>
      </c>
      <c r="AT101" s="1527">
        <f t="shared" ca="1" si="18"/>
        <v>0</v>
      </c>
      <c r="AU101" s="1527">
        <f t="shared" ca="1" si="18"/>
        <v>0</v>
      </c>
      <c r="AV101" s="1527">
        <f t="shared" ca="1" si="18"/>
        <v>0</v>
      </c>
      <c r="AW101" s="1527">
        <f t="shared" ca="1" si="18"/>
        <v>0</v>
      </c>
      <c r="AX101" s="1527">
        <f t="shared" ca="1" si="18"/>
        <v>0</v>
      </c>
      <c r="AY101" s="1527">
        <f t="shared" ca="1" si="18"/>
        <v>0</v>
      </c>
      <c r="AZ101" s="1527">
        <f t="shared" ca="1" si="18"/>
        <v>0</v>
      </c>
      <c r="BA101" s="1527">
        <f t="shared" ca="1" si="18"/>
        <v>0</v>
      </c>
      <c r="BB101" s="1527">
        <f t="shared" ca="1" si="18"/>
        <v>0</v>
      </c>
      <c r="BC101" s="1527">
        <f t="shared" ca="1" si="18"/>
        <v>0</v>
      </c>
      <c r="BD101" s="1527">
        <f t="shared" ca="1" si="18"/>
        <v>0</v>
      </c>
      <c r="BE101" s="1527">
        <f t="shared" ca="1" si="18"/>
        <v>0</v>
      </c>
      <c r="BF101" s="1527">
        <f t="shared" ca="1" si="18"/>
        <v>0</v>
      </c>
      <c r="BG101" s="1527">
        <f t="shared" ca="1" si="18"/>
        <v>0</v>
      </c>
      <c r="BH101" s="1527">
        <f t="shared" ca="1" si="18"/>
        <v>0</v>
      </c>
      <c r="BI101" s="1527">
        <f t="shared" ca="1" si="18"/>
        <v>0</v>
      </c>
      <c r="BJ101" s="1527">
        <f t="shared" ca="1" si="18"/>
        <v>0</v>
      </c>
      <c r="BK101" s="1527">
        <f t="shared" ca="1" si="18"/>
        <v>0</v>
      </c>
      <c r="BL101" s="1527">
        <f t="shared" ca="1" si="18"/>
        <v>0</v>
      </c>
      <c r="BM101" s="1527">
        <f t="shared" ca="1" si="18"/>
        <v>0</v>
      </c>
      <c r="BN101" s="1527">
        <f t="shared" ca="1" si="18"/>
        <v>0</v>
      </c>
      <c r="BO101" s="1527">
        <f t="shared" ca="1" si="18"/>
        <v>0</v>
      </c>
      <c r="BP101" s="1527">
        <f t="shared" ca="1" si="18"/>
        <v>0</v>
      </c>
      <c r="BQ101" s="1527">
        <f t="shared" ca="1" si="18"/>
        <v>0</v>
      </c>
      <c r="BR101" s="1527">
        <f t="shared" ca="1" si="18"/>
        <v>0</v>
      </c>
      <c r="BS101" s="1527">
        <f t="shared" ca="1" si="18"/>
        <v>0</v>
      </c>
      <c r="BT101" s="1527">
        <f t="shared" ca="1" si="18"/>
        <v>0</v>
      </c>
      <c r="BU101" s="1527">
        <f t="shared" ca="1" si="18"/>
        <v>0</v>
      </c>
      <c r="BV101" s="1527">
        <f t="shared" ca="1" si="18"/>
        <v>0</v>
      </c>
      <c r="BW101" s="1527">
        <f t="shared" ca="1" si="18"/>
        <v>0</v>
      </c>
      <c r="BX101" s="1527">
        <f t="shared" ca="1" si="18"/>
        <v>0</v>
      </c>
      <c r="BY101" s="1527">
        <f t="shared" ca="1" si="18"/>
        <v>0</v>
      </c>
      <c r="BZ101" s="1527">
        <f t="shared" ca="1" si="18"/>
        <v>0</v>
      </c>
      <c r="CA101" s="1527">
        <f t="shared" ca="1" si="18"/>
        <v>0</v>
      </c>
      <c r="CB101" s="1527">
        <f t="shared" ca="1" si="18"/>
        <v>0</v>
      </c>
      <c r="CC101" s="1527">
        <f t="shared" ca="1" si="18"/>
        <v>0</v>
      </c>
      <c r="CD101" s="1527">
        <f t="shared" ca="1" si="18"/>
        <v>0</v>
      </c>
      <c r="CE101" s="1527">
        <f t="shared" ca="1" si="18"/>
        <v>0</v>
      </c>
      <c r="CF101" s="1527">
        <f t="shared" ca="1" si="18"/>
        <v>0</v>
      </c>
      <c r="CG101" s="1527">
        <f t="shared" ca="1" si="18"/>
        <v>0</v>
      </c>
      <c r="CH101" s="1527">
        <f t="shared" ca="1" si="18"/>
        <v>0</v>
      </c>
      <c r="CI101" s="1567">
        <f t="shared" ca="1" si="18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6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7"/>
        <v>0</v>
      </c>
      <c r="E102" s="1527">
        <f t="shared" ca="1" si="17"/>
        <v>0</v>
      </c>
      <c r="F102" s="1527">
        <f t="shared" ca="1" si="17"/>
        <v>0</v>
      </c>
      <c r="G102" s="1527">
        <f t="shared" ca="1" si="17"/>
        <v>0</v>
      </c>
      <c r="H102" s="1527">
        <f t="shared" ca="1" si="17"/>
        <v>0</v>
      </c>
      <c r="I102" s="1527">
        <f t="shared" ca="1" si="17"/>
        <v>0</v>
      </c>
      <c r="J102" s="1527">
        <f t="shared" ca="1" si="17"/>
        <v>0</v>
      </c>
      <c r="K102" s="1531">
        <f t="shared" ca="1" si="17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8"/>
        <v>0</v>
      </c>
      <c r="AP102" s="1527">
        <f t="shared" ca="1" si="15"/>
        <v>0</v>
      </c>
      <c r="AQ102" s="1527">
        <f t="shared" ca="1" si="18"/>
        <v>0</v>
      </c>
      <c r="AR102" s="1527">
        <f t="shared" ca="1" si="18"/>
        <v>0</v>
      </c>
      <c r="AS102" s="1527">
        <f t="shared" ca="1" si="18"/>
        <v>0</v>
      </c>
      <c r="AT102" s="1527">
        <f t="shared" ca="1" si="18"/>
        <v>0</v>
      </c>
      <c r="AU102" s="1527">
        <f t="shared" ca="1" si="18"/>
        <v>0</v>
      </c>
      <c r="AV102" s="1527">
        <f t="shared" ca="1" si="18"/>
        <v>0</v>
      </c>
      <c r="AW102" s="1527">
        <f t="shared" ca="1" si="18"/>
        <v>0</v>
      </c>
      <c r="AX102" s="1527">
        <f t="shared" ca="1" si="18"/>
        <v>0</v>
      </c>
      <c r="AY102" s="1527">
        <f t="shared" ca="1" si="18"/>
        <v>0</v>
      </c>
      <c r="AZ102" s="1527">
        <f t="shared" ca="1" si="18"/>
        <v>0</v>
      </c>
      <c r="BA102" s="1527">
        <f t="shared" ca="1" si="18"/>
        <v>0</v>
      </c>
      <c r="BB102" s="1527">
        <f t="shared" ca="1" si="18"/>
        <v>0</v>
      </c>
      <c r="BC102" s="1527">
        <f t="shared" ca="1" si="18"/>
        <v>0</v>
      </c>
      <c r="BD102" s="1527">
        <f t="shared" ca="1" si="18"/>
        <v>0</v>
      </c>
      <c r="BE102" s="1527">
        <f t="shared" ca="1" si="18"/>
        <v>0</v>
      </c>
      <c r="BF102" s="1527">
        <f t="shared" ca="1" si="18"/>
        <v>0</v>
      </c>
      <c r="BG102" s="1527">
        <f t="shared" ca="1" si="18"/>
        <v>0</v>
      </c>
      <c r="BH102" s="1527">
        <f t="shared" ca="1" si="18"/>
        <v>0</v>
      </c>
      <c r="BI102" s="1527">
        <f t="shared" ca="1" si="18"/>
        <v>0</v>
      </c>
      <c r="BJ102" s="1527">
        <f t="shared" ca="1" si="18"/>
        <v>0</v>
      </c>
      <c r="BK102" s="1527">
        <f t="shared" ca="1" si="18"/>
        <v>0</v>
      </c>
      <c r="BL102" s="1527">
        <f t="shared" ca="1" si="18"/>
        <v>0</v>
      </c>
      <c r="BM102" s="1527">
        <f t="shared" ca="1" si="18"/>
        <v>0</v>
      </c>
      <c r="BN102" s="1527">
        <f t="shared" ca="1" si="18"/>
        <v>0</v>
      </c>
      <c r="BO102" s="1527">
        <f t="shared" ca="1" si="18"/>
        <v>0</v>
      </c>
      <c r="BP102" s="1527">
        <f t="shared" ca="1" si="18"/>
        <v>0</v>
      </c>
      <c r="BQ102" s="1527">
        <f t="shared" ca="1" si="18"/>
        <v>0</v>
      </c>
      <c r="BR102" s="1527">
        <f t="shared" ca="1" si="18"/>
        <v>0</v>
      </c>
      <c r="BS102" s="1527">
        <f t="shared" ca="1" si="18"/>
        <v>0</v>
      </c>
      <c r="BT102" s="1527">
        <f t="shared" ca="1" si="18"/>
        <v>0</v>
      </c>
      <c r="BU102" s="1527">
        <f t="shared" ca="1" si="18"/>
        <v>0</v>
      </c>
      <c r="BV102" s="1527">
        <f t="shared" ca="1" si="18"/>
        <v>0</v>
      </c>
      <c r="BW102" s="1527">
        <f t="shared" ca="1" si="18"/>
        <v>0</v>
      </c>
      <c r="BX102" s="1527">
        <f t="shared" ca="1" si="18"/>
        <v>0</v>
      </c>
      <c r="BY102" s="1527">
        <f t="shared" ca="1" si="18"/>
        <v>0</v>
      </c>
      <c r="BZ102" s="1527">
        <f t="shared" ca="1" si="18"/>
        <v>0</v>
      </c>
      <c r="CA102" s="1527">
        <f t="shared" ca="1" si="18"/>
        <v>0</v>
      </c>
      <c r="CB102" s="1527">
        <f t="shared" ca="1" si="18"/>
        <v>0</v>
      </c>
      <c r="CC102" s="1527">
        <f t="shared" ca="1" si="18"/>
        <v>0</v>
      </c>
      <c r="CD102" s="1527">
        <f t="shared" ca="1" si="18"/>
        <v>0</v>
      </c>
      <c r="CE102" s="1527">
        <f t="shared" ca="1" si="18"/>
        <v>0</v>
      </c>
      <c r="CF102" s="1527">
        <f t="shared" ca="1" si="18"/>
        <v>0</v>
      </c>
      <c r="CG102" s="1527">
        <f t="shared" ca="1" si="18"/>
        <v>0</v>
      </c>
      <c r="CH102" s="1527">
        <f t="shared" ca="1" si="18"/>
        <v>0</v>
      </c>
      <c r="CI102" s="1567">
        <f t="shared" ca="1" si="18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6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7"/>
        <v>0</v>
      </c>
      <c r="E103" s="1527">
        <f t="shared" ca="1" si="17"/>
        <v>0</v>
      </c>
      <c r="F103" s="1527">
        <f t="shared" ca="1" si="17"/>
        <v>0</v>
      </c>
      <c r="G103" s="1527">
        <f t="shared" ca="1" si="17"/>
        <v>0</v>
      </c>
      <c r="H103" s="1527">
        <f t="shared" ca="1" si="17"/>
        <v>0</v>
      </c>
      <c r="I103" s="1527">
        <f t="shared" ca="1" si="17"/>
        <v>0</v>
      </c>
      <c r="J103" s="1527">
        <f t="shared" ca="1" si="17"/>
        <v>0</v>
      </c>
      <c r="K103" s="1531">
        <f t="shared" ca="1" si="17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19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0">IF(ISNUMBER($B103),$B103*AO21,0)</f>
        <v>0</v>
      </c>
      <c r="AP103" s="1527">
        <f t="shared" ca="1" si="15"/>
        <v>0</v>
      </c>
      <c r="AQ103" s="1527">
        <f t="shared" ca="1" si="20"/>
        <v>0</v>
      </c>
      <c r="AR103" s="1527">
        <f t="shared" ca="1" si="20"/>
        <v>0</v>
      </c>
      <c r="AS103" s="1527">
        <f t="shared" ca="1" si="20"/>
        <v>0</v>
      </c>
      <c r="AT103" s="1527">
        <f t="shared" ca="1" si="20"/>
        <v>0</v>
      </c>
      <c r="AU103" s="1527">
        <f t="shared" ca="1" si="20"/>
        <v>0</v>
      </c>
      <c r="AV103" s="1527">
        <f t="shared" ca="1" si="20"/>
        <v>0</v>
      </c>
      <c r="AW103" s="1527">
        <f t="shared" ca="1" si="20"/>
        <v>0</v>
      </c>
      <c r="AX103" s="1527">
        <f t="shared" ca="1" si="20"/>
        <v>0</v>
      </c>
      <c r="AY103" s="1527">
        <f t="shared" ca="1" si="20"/>
        <v>0</v>
      </c>
      <c r="AZ103" s="1527">
        <f t="shared" ca="1" si="20"/>
        <v>0</v>
      </c>
      <c r="BA103" s="1527">
        <f t="shared" ca="1" si="20"/>
        <v>0</v>
      </c>
      <c r="BB103" s="1527">
        <f t="shared" ca="1" si="20"/>
        <v>0</v>
      </c>
      <c r="BC103" s="1527">
        <f t="shared" ca="1" si="20"/>
        <v>0</v>
      </c>
      <c r="BD103" s="1527">
        <f t="shared" ca="1" si="20"/>
        <v>0</v>
      </c>
      <c r="BE103" s="1527">
        <f t="shared" ca="1" si="20"/>
        <v>0</v>
      </c>
      <c r="BF103" s="1527">
        <f t="shared" ca="1" si="20"/>
        <v>0</v>
      </c>
      <c r="BG103" s="1527">
        <f t="shared" ca="1" si="20"/>
        <v>0</v>
      </c>
      <c r="BH103" s="1527">
        <f t="shared" ca="1" si="20"/>
        <v>0</v>
      </c>
      <c r="BI103" s="1527">
        <f t="shared" ca="1" si="20"/>
        <v>0</v>
      </c>
      <c r="BJ103" s="1527">
        <f t="shared" ca="1" si="20"/>
        <v>0</v>
      </c>
      <c r="BK103" s="1527">
        <f t="shared" ca="1" si="20"/>
        <v>0</v>
      </c>
      <c r="BL103" s="1527">
        <f t="shared" ca="1" si="20"/>
        <v>0</v>
      </c>
      <c r="BM103" s="1527">
        <f t="shared" ca="1" si="20"/>
        <v>0</v>
      </c>
      <c r="BN103" s="1527">
        <f t="shared" ca="1" si="20"/>
        <v>0</v>
      </c>
      <c r="BO103" s="1527">
        <f t="shared" ca="1" si="20"/>
        <v>0</v>
      </c>
      <c r="BP103" s="1527">
        <f t="shared" ca="1" si="20"/>
        <v>0</v>
      </c>
      <c r="BQ103" s="1527">
        <f t="shared" ca="1" si="20"/>
        <v>0</v>
      </c>
      <c r="BR103" s="1527">
        <f t="shared" ca="1" si="20"/>
        <v>0</v>
      </c>
      <c r="BS103" s="1527">
        <f t="shared" ca="1" si="20"/>
        <v>0</v>
      </c>
      <c r="BT103" s="1527">
        <f t="shared" ca="1" si="20"/>
        <v>0</v>
      </c>
      <c r="BU103" s="1527">
        <f t="shared" ca="1" si="20"/>
        <v>0</v>
      </c>
      <c r="BV103" s="1527">
        <f t="shared" ca="1" si="20"/>
        <v>0</v>
      </c>
      <c r="BW103" s="1527">
        <f t="shared" ca="1" si="20"/>
        <v>0</v>
      </c>
      <c r="BX103" s="1527">
        <f t="shared" ca="1" si="20"/>
        <v>0</v>
      </c>
      <c r="BY103" s="1527">
        <f t="shared" ca="1" si="20"/>
        <v>0</v>
      </c>
      <c r="BZ103" s="1527">
        <f t="shared" ca="1" si="20"/>
        <v>0</v>
      </c>
      <c r="CA103" s="1527">
        <f t="shared" ca="1" si="20"/>
        <v>0</v>
      </c>
      <c r="CB103" s="1527">
        <f t="shared" ca="1" si="20"/>
        <v>0</v>
      </c>
      <c r="CC103" s="1527">
        <f t="shared" ca="1" si="20"/>
        <v>0</v>
      </c>
      <c r="CD103" s="1527">
        <f t="shared" ca="1" si="20"/>
        <v>0</v>
      </c>
      <c r="CE103" s="1527">
        <f t="shared" ca="1" si="20"/>
        <v>0</v>
      </c>
      <c r="CF103" s="1527">
        <f t="shared" ca="1" si="20"/>
        <v>0</v>
      </c>
      <c r="CG103" s="1527">
        <f t="shared" ca="1" si="20"/>
        <v>0</v>
      </c>
      <c r="CH103" s="1527">
        <f t="shared" ca="1" si="20"/>
        <v>0</v>
      </c>
      <c r="CI103" s="1567">
        <f t="shared" ca="1" si="20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6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7"/>
        <v>0</v>
      </c>
      <c r="E104" s="1527">
        <f t="shared" ca="1" si="17"/>
        <v>0</v>
      </c>
      <c r="F104" s="1527">
        <f t="shared" ca="1" si="17"/>
        <v>0</v>
      </c>
      <c r="G104" s="1527">
        <f t="shared" ca="1" si="17"/>
        <v>0</v>
      </c>
      <c r="H104" s="1527">
        <f t="shared" ca="1" si="17"/>
        <v>0</v>
      </c>
      <c r="I104" s="1527">
        <f t="shared" ca="1" si="17"/>
        <v>0</v>
      </c>
      <c r="J104" s="1527">
        <f t="shared" ca="1" si="17"/>
        <v>0</v>
      </c>
      <c r="K104" s="1531">
        <f t="shared" ca="1" si="17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19"/>
        <v>0</v>
      </c>
      <c r="AB104" s="1527">
        <f t="shared" ca="1" si="19"/>
        <v>0</v>
      </c>
      <c r="AC104" s="1527">
        <f t="shared" ca="1" si="19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0"/>
        <v>0</v>
      </c>
      <c r="AP104" s="1527">
        <f t="shared" ca="1" si="15"/>
        <v>0</v>
      </c>
      <c r="AQ104" s="1527">
        <f t="shared" ca="1" si="20"/>
        <v>0</v>
      </c>
      <c r="AR104" s="1527">
        <f t="shared" ca="1" si="20"/>
        <v>0</v>
      </c>
      <c r="AS104" s="1527">
        <f t="shared" ca="1" si="20"/>
        <v>0</v>
      </c>
      <c r="AT104" s="1527">
        <f t="shared" ca="1" si="20"/>
        <v>0</v>
      </c>
      <c r="AU104" s="1527">
        <f t="shared" ca="1" si="20"/>
        <v>0</v>
      </c>
      <c r="AV104" s="1527">
        <f t="shared" ca="1" si="20"/>
        <v>0</v>
      </c>
      <c r="AW104" s="1527">
        <f t="shared" ca="1" si="20"/>
        <v>0</v>
      </c>
      <c r="AX104" s="1527">
        <f t="shared" ca="1" si="20"/>
        <v>0</v>
      </c>
      <c r="AY104" s="1527">
        <f t="shared" ca="1" si="20"/>
        <v>0</v>
      </c>
      <c r="AZ104" s="1527">
        <f t="shared" ca="1" si="20"/>
        <v>0</v>
      </c>
      <c r="BA104" s="1527">
        <f t="shared" ca="1" si="20"/>
        <v>0</v>
      </c>
      <c r="BB104" s="1527">
        <f t="shared" ca="1" si="20"/>
        <v>0</v>
      </c>
      <c r="BC104" s="1527">
        <f t="shared" ca="1" si="20"/>
        <v>0</v>
      </c>
      <c r="BD104" s="1527">
        <f t="shared" ca="1" si="20"/>
        <v>0</v>
      </c>
      <c r="BE104" s="1527">
        <f t="shared" ca="1" si="20"/>
        <v>0</v>
      </c>
      <c r="BF104" s="1527">
        <f t="shared" ca="1" si="20"/>
        <v>0</v>
      </c>
      <c r="BG104" s="1527">
        <f t="shared" ca="1" si="20"/>
        <v>0</v>
      </c>
      <c r="BH104" s="1527">
        <f t="shared" ca="1" si="20"/>
        <v>0</v>
      </c>
      <c r="BI104" s="1527">
        <f t="shared" ca="1" si="20"/>
        <v>0</v>
      </c>
      <c r="BJ104" s="1527">
        <f t="shared" ca="1" si="20"/>
        <v>0</v>
      </c>
      <c r="BK104" s="1527">
        <f t="shared" ca="1" si="20"/>
        <v>0</v>
      </c>
      <c r="BL104" s="1527">
        <f t="shared" ca="1" si="20"/>
        <v>0</v>
      </c>
      <c r="BM104" s="1527">
        <f t="shared" ca="1" si="20"/>
        <v>0</v>
      </c>
      <c r="BN104" s="1527">
        <f t="shared" ca="1" si="20"/>
        <v>0</v>
      </c>
      <c r="BO104" s="1527">
        <f t="shared" ca="1" si="20"/>
        <v>0</v>
      </c>
      <c r="BP104" s="1527">
        <f t="shared" ca="1" si="20"/>
        <v>0</v>
      </c>
      <c r="BQ104" s="1527">
        <f t="shared" ca="1" si="20"/>
        <v>0</v>
      </c>
      <c r="BR104" s="1527">
        <f t="shared" ca="1" si="20"/>
        <v>0</v>
      </c>
      <c r="BS104" s="1527">
        <f t="shared" ca="1" si="20"/>
        <v>0</v>
      </c>
      <c r="BT104" s="1527">
        <f t="shared" ca="1" si="20"/>
        <v>0</v>
      </c>
      <c r="BU104" s="1527">
        <f t="shared" ca="1" si="20"/>
        <v>0</v>
      </c>
      <c r="BV104" s="1527">
        <f t="shared" ca="1" si="20"/>
        <v>0</v>
      </c>
      <c r="BW104" s="1527">
        <f t="shared" ca="1" si="20"/>
        <v>0</v>
      </c>
      <c r="BX104" s="1527">
        <f t="shared" ca="1" si="20"/>
        <v>0</v>
      </c>
      <c r="BY104" s="1527">
        <f t="shared" ca="1" si="20"/>
        <v>0</v>
      </c>
      <c r="BZ104" s="1527">
        <f t="shared" ca="1" si="20"/>
        <v>0</v>
      </c>
      <c r="CA104" s="1527">
        <f t="shared" ca="1" si="20"/>
        <v>0</v>
      </c>
      <c r="CB104" s="1527">
        <f t="shared" ca="1" si="20"/>
        <v>0</v>
      </c>
      <c r="CC104" s="1527">
        <f t="shared" ca="1" si="20"/>
        <v>0</v>
      </c>
      <c r="CD104" s="1527">
        <f t="shared" ca="1" si="20"/>
        <v>0</v>
      </c>
      <c r="CE104" s="1527">
        <f t="shared" ca="1" si="20"/>
        <v>0</v>
      </c>
      <c r="CF104" s="1527">
        <f t="shared" ca="1" si="20"/>
        <v>0</v>
      </c>
      <c r="CG104" s="1527">
        <f t="shared" ca="1" si="20"/>
        <v>0</v>
      </c>
      <c r="CH104" s="1527">
        <f t="shared" ca="1" si="20"/>
        <v>0</v>
      </c>
      <c r="CI104" s="1567">
        <f t="shared" ca="1" si="20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6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7"/>
        <v>0</v>
      </c>
      <c r="E105" s="1527">
        <f t="shared" ca="1" si="17"/>
        <v>0</v>
      </c>
      <c r="F105" s="1527">
        <f t="shared" ca="1" si="17"/>
        <v>0</v>
      </c>
      <c r="G105" s="1527">
        <f t="shared" ca="1" si="17"/>
        <v>0</v>
      </c>
      <c r="H105" s="1527">
        <f t="shared" ca="1" si="17"/>
        <v>0</v>
      </c>
      <c r="I105" s="1527">
        <f t="shared" ca="1" si="17"/>
        <v>0</v>
      </c>
      <c r="J105" s="1527">
        <f t="shared" ca="1" si="17"/>
        <v>0</v>
      </c>
      <c r="K105" s="1531">
        <f t="shared" ca="1" si="17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19"/>
        <v>0</v>
      </c>
      <c r="AB105" s="1527">
        <f t="shared" ca="1" si="19"/>
        <v>0</v>
      </c>
      <c r="AC105" s="1527">
        <f t="shared" ca="1" si="19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0"/>
        <v>0</v>
      </c>
      <c r="AP105" s="1527">
        <f t="shared" ca="1" si="15"/>
        <v>0</v>
      </c>
      <c r="AQ105" s="1527">
        <f t="shared" ca="1" si="20"/>
        <v>0</v>
      </c>
      <c r="AR105" s="1527">
        <f t="shared" ca="1" si="20"/>
        <v>0</v>
      </c>
      <c r="AS105" s="1527">
        <f t="shared" ca="1" si="20"/>
        <v>0</v>
      </c>
      <c r="AT105" s="1527">
        <f t="shared" ca="1" si="20"/>
        <v>0</v>
      </c>
      <c r="AU105" s="1527">
        <f t="shared" ca="1" si="20"/>
        <v>0</v>
      </c>
      <c r="AV105" s="1527">
        <f t="shared" ca="1" si="20"/>
        <v>0</v>
      </c>
      <c r="AW105" s="1527">
        <f t="shared" ca="1" si="20"/>
        <v>0</v>
      </c>
      <c r="AX105" s="1527">
        <f t="shared" ca="1" si="20"/>
        <v>0</v>
      </c>
      <c r="AY105" s="1527">
        <f t="shared" ca="1" si="20"/>
        <v>0</v>
      </c>
      <c r="AZ105" s="1527">
        <f t="shared" ca="1" si="20"/>
        <v>0</v>
      </c>
      <c r="BA105" s="1527">
        <f t="shared" ca="1" si="20"/>
        <v>0</v>
      </c>
      <c r="BB105" s="1527">
        <f t="shared" ca="1" si="20"/>
        <v>0</v>
      </c>
      <c r="BC105" s="1527">
        <f t="shared" ca="1" si="20"/>
        <v>0</v>
      </c>
      <c r="BD105" s="1527">
        <f t="shared" ca="1" si="20"/>
        <v>0</v>
      </c>
      <c r="BE105" s="1527">
        <f t="shared" ca="1" si="20"/>
        <v>0</v>
      </c>
      <c r="BF105" s="1527">
        <f t="shared" ca="1" si="20"/>
        <v>0</v>
      </c>
      <c r="BG105" s="1527">
        <f t="shared" ca="1" si="20"/>
        <v>0</v>
      </c>
      <c r="BH105" s="1527">
        <f t="shared" ca="1" si="20"/>
        <v>0</v>
      </c>
      <c r="BI105" s="1527">
        <f t="shared" ca="1" si="20"/>
        <v>0</v>
      </c>
      <c r="BJ105" s="1527">
        <f t="shared" ca="1" si="20"/>
        <v>0</v>
      </c>
      <c r="BK105" s="1527">
        <f t="shared" ca="1" si="20"/>
        <v>0</v>
      </c>
      <c r="BL105" s="1527">
        <f t="shared" ca="1" si="20"/>
        <v>0</v>
      </c>
      <c r="BM105" s="1527">
        <f t="shared" ca="1" si="20"/>
        <v>0</v>
      </c>
      <c r="BN105" s="1527">
        <f t="shared" ca="1" si="20"/>
        <v>0</v>
      </c>
      <c r="BO105" s="1527">
        <f t="shared" ca="1" si="20"/>
        <v>0</v>
      </c>
      <c r="BP105" s="1527">
        <f t="shared" ca="1" si="20"/>
        <v>0</v>
      </c>
      <c r="BQ105" s="1527">
        <f t="shared" ca="1" si="20"/>
        <v>0</v>
      </c>
      <c r="BR105" s="1527">
        <f t="shared" ca="1" si="20"/>
        <v>0</v>
      </c>
      <c r="BS105" s="1527">
        <f t="shared" ca="1" si="20"/>
        <v>0</v>
      </c>
      <c r="BT105" s="1527">
        <f t="shared" ca="1" si="20"/>
        <v>0</v>
      </c>
      <c r="BU105" s="1527">
        <f t="shared" ca="1" si="20"/>
        <v>0</v>
      </c>
      <c r="BV105" s="1527">
        <f t="shared" ca="1" si="20"/>
        <v>0</v>
      </c>
      <c r="BW105" s="1527">
        <f t="shared" ca="1" si="20"/>
        <v>0</v>
      </c>
      <c r="BX105" s="1527">
        <f t="shared" ca="1" si="20"/>
        <v>0</v>
      </c>
      <c r="BY105" s="1527">
        <f t="shared" ca="1" si="20"/>
        <v>0</v>
      </c>
      <c r="BZ105" s="1527">
        <f t="shared" ca="1" si="20"/>
        <v>0</v>
      </c>
      <c r="CA105" s="1527">
        <f t="shared" ca="1" si="20"/>
        <v>0</v>
      </c>
      <c r="CB105" s="1527">
        <f t="shared" ca="1" si="20"/>
        <v>0</v>
      </c>
      <c r="CC105" s="1527">
        <f t="shared" ca="1" si="20"/>
        <v>0</v>
      </c>
      <c r="CD105" s="1527">
        <f t="shared" ca="1" si="20"/>
        <v>0</v>
      </c>
      <c r="CE105" s="1527">
        <f t="shared" ca="1" si="20"/>
        <v>0</v>
      </c>
      <c r="CF105" s="1527">
        <f t="shared" ca="1" si="20"/>
        <v>0</v>
      </c>
      <c r="CG105" s="1527">
        <f t="shared" ca="1" si="20"/>
        <v>0</v>
      </c>
      <c r="CH105" s="1527">
        <f t="shared" ca="1" si="20"/>
        <v>0</v>
      </c>
      <c r="CI105" s="1567">
        <f t="shared" ca="1" si="20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6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7"/>
        <v>0</v>
      </c>
      <c r="E106" s="1527">
        <f t="shared" ca="1" si="17"/>
        <v>0</v>
      </c>
      <c r="F106" s="1527">
        <f t="shared" ca="1" si="17"/>
        <v>0</v>
      </c>
      <c r="G106" s="1527">
        <f t="shared" ca="1" si="17"/>
        <v>0</v>
      </c>
      <c r="H106" s="1527">
        <f t="shared" ca="1" si="17"/>
        <v>0</v>
      </c>
      <c r="I106" s="1527">
        <f t="shared" ca="1" si="17"/>
        <v>0</v>
      </c>
      <c r="J106" s="1527">
        <f t="shared" ca="1" si="17"/>
        <v>0</v>
      </c>
      <c r="K106" s="1531">
        <f t="shared" ca="1" si="17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19"/>
        <v>0</v>
      </c>
      <c r="AB106" s="1527">
        <f t="shared" ca="1" si="19"/>
        <v>0</v>
      </c>
      <c r="AC106" s="1527">
        <f t="shared" ca="1" si="19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0"/>
        <v>0</v>
      </c>
      <c r="AP106" s="1527">
        <f t="shared" ca="1" si="15"/>
        <v>0</v>
      </c>
      <c r="AQ106" s="1527">
        <f t="shared" ca="1" si="20"/>
        <v>0</v>
      </c>
      <c r="AR106" s="1527">
        <f t="shared" ca="1" si="20"/>
        <v>0</v>
      </c>
      <c r="AS106" s="1527">
        <f t="shared" ca="1" si="20"/>
        <v>0</v>
      </c>
      <c r="AT106" s="1527">
        <f t="shared" ca="1" si="20"/>
        <v>0</v>
      </c>
      <c r="AU106" s="1527">
        <f t="shared" ca="1" si="20"/>
        <v>0</v>
      </c>
      <c r="AV106" s="1527">
        <f t="shared" ca="1" si="20"/>
        <v>0</v>
      </c>
      <c r="AW106" s="1527">
        <f t="shared" ca="1" si="20"/>
        <v>0</v>
      </c>
      <c r="AX106" s="1527">
        <f t="shared" ca="1" si="20"/>
        <v>0</v>
      </c>
      <c r="AY106" s="1527">
        <f t="shared" ca="1" si="20"/>
        <v>0</v>
      </c>
      <c r="AZ106" s="1527">
        <f t="shared" ca="1" si="20"/>
        <v>0</v>
      </c>
      <c r="BA106" s="1527">
        <f t="shared" ca="1" si="20"/>
        <v>0</v>
      </c>
      <c r="BB106" s="1527">
        <f t="shared" ca="1" si="20"/>
        <v>0</v>
      </c>
      <c r="BC106" s="1527">
        <f t="shared" ca="1" si="20"/>
        <v>0</v>
      </c>
      <c r="BD106" s="1527">
        <f t="shared" ca="1" si="20"/>
        <v>0</v>
      </c>
      <c r="BE106" s="1527">
        <f t="shared" ca="1" si="20"/>
        <v>0</v>
      </c>
      <c r="BF106" s="1527">
        <f t="shared" ca="1" si="20"/>
        <v>0</v>
      </c>
      <c r="BG106" s="1527">
        <f t="shared" ca="1" si="20"/>
        <v>0</v>
      </c>
      <c r="BH106" s="1527">
        <f t="shared" ca="1" si="20"/>
        <v>0</v>
      </c>
      <c r="BI106" s="1527">
        <f t="shared" ca="1" si="20"/>
        <v>0</v>
      </c>
      <c r="BJ106" s="1527">
        <f t="shared" ca="1" si="20"/>
        <v>0</v>
      </c>
      <c r="BK106" s="1527">
        <f t="shared" ca="1" si="20"/>
        <v>0</v>
      </c>
      <c r="BL106" s="1527">
        <f t="shared" ca="1" si="20"/>
        <v>0</v>
      </c>
      <c r="BM106" s="1527">
        <f t="shared" ca="1" si="20"/>
        <v>0</v>
      </c>
      <c r="BN106" s="1527">
        <f t="shared" ca="1" si="20"/>
        <v>0</v>
      </c>
      <c r="BO106" s="1527">
        <f t="shared" ca="1" si="20"/>
        <v>0</v>
      </c>
      <c r="BP106" s="1527">
        <f t="shared" ca="1" si="20"/>
        <v>0</v>
      </c>
      <c r="BQ106" s="1527">
        <f t="shared" ca="1" si="20"/>
        <v>0</v>
      </c>
      <c r="BR106" s="1527">
        <f t="shared" ca="1" si="20"/>
        <v>0</v>
      </c>
      <c r="BS106" s="1527">
        <f t="shared" ca="1" si="20"/>
        <v>0</v>
      </c>
      <c r="BT106" s="1527">
        <f t="shared" ca="1" si="20"/>
        <v>0</v>
      </c>
      <c r="BU106" s="1527">
        <f t="shared" ca="1" si="20"/>
        <v>0</v>
      </c>
      <c r="BV106" s="1527">
        <f t="shared" ca="1" si="20"/>
        <v>0</v>
      </c>
      <c r="BW106" s="1527">
        <f t="shared" ca="1" si="20"/>
        <v>0</v>
      </c>
      <c r="BX106" s="1527">
        <f t="shared" ca="1" si="20"/>
        <v>0</v>
      </c>
      <c r="BY106" s="1527">
        <f t="shared" ca="1" si="20"/>
        <v>0</v>
      </c>
      <c r="BZ106" s="1527">
        <f t="shared" ca="1" si="20"/>
        <v>0</v>
      </c>
      <c r="CA106" s="1527">
        <f t="shared" ca="1" si="20"/>
        <v>0</v>
      </c>
      <c r="CB106" s="1527">
        <f t="shared" ca="1" si="20"/>
        <v>0</v>
      </c>
      <c r="CC106" s="1527">
        <f t="shared" ca="1" si="20"/>
        <v>0</v>
      </c>
      <c r="CD106" s="1527">
        <f t="shared" ca="1" si="20"/>
        <v>0</v>
      </c>
      <c r="CE106" s="1527">
        <f t="shared" ca="1" si="20"/>
        <v>0</v>
      </c>
      <c r="CF106" s="1527">
        <f t="shared" ca="1" si="20"/>
        <v>0</v>
      </c>
      <c r="CG106" s="1527">
        <f t="shared" ca="1" si="20"/>
        <v>0</v>
      </c>
      <c r="CH106" s="1527">
        <f t="shared" ca="1" si="20"/>
        <v>0</v>
      </c>
      <c r="CI106" s="1567">
        <f t="shared" ca="1" si="20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6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7"/>
        <v>0</v>
      </c>
      <c r="E107" s="1527">
        <f t="shared" ca="1" si="17"/>
        <v>0</v>
      </c>
      <c r="F107" s="1527">
        <f t="shared" ca="1" si="17"/>
        <v>0</v>
      </c>
      <c r="G107" s="1527">
        <f t="shared" ca="1" si="17"/>
        <v>0</v>
      </c>
      <c r="H107" s="1527">
        <f t="shared" ca="1" si="17"/>
        <v>0</v>
      </c>
      <c r="I107" s="1527">
        <f t="shared" ca="1" si="17"/>
        <v>0</v>
      </c>
      <c r="J107" s="1527">
        <f t="shared" ca="1" si="17"/>
        <v>0</v>
      </c>
      <c r="K107" s="1531">
        <f t="shared" ca="1" si="17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19"/>
        <v>0</v>
      </c>
      <c r="AB107" s="1527">
        <f t="shared" ca="1" si="19"/>
        <v>0</v>
      </c>
      <c r="AC107" s="1527">
        <f t="shared" ca="1" si="19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0"/>
        <v>0</v>
      </c>
      <c r="AP107" s="1527">
        <f t="shared" ca="1" si="15"/>
        <v>0</v>
      </c>
      <c r="AQ107" s="1527">
        <f t="shared" ca="1" si="20"/>
        <v>0</v>
      </c>
      <c r="AR107" s="1527">
        <f t="shared" ca="1" si="20"/>
        <v>0</v>
      </c>
      <c r="AS107" s="1527">
        <f t="shared" ca="1" si="20"/>
        <v>0</v>
      </c>
      <c r="AT107" s="1527">
        <f t="shared" ca="1" si="20"/>
        <v>0</v>
      </c>
      <c r="AU107" s="1527">
        <f t="shared" ca="1" si="20"/>
        <v>0</v>
      </c>
      <c r="AV107" s="1527">
        <f t="shared" ca="1" si="20"/>
        <v>0</v>
      </c>
      <c r="AW107" s="1527">
        <f t="shared" ca="1" si="20"/>
        <v>0</v>
      </c>
      <c r="AX107" s="1527">
        <f t="shared" ca="1" si="20"/>
        <v>0</v>
      </c>
      <c r="AY107" s="1527">
        <f t="shared" ca="1" si="20"/>
        <v>0</v>
      </c>
      <c r="AZ107" s="1527">
        <f t="shared" ca="1" si="20"/>
        <v>0</v>
      </c>
      <c r="BA107" s="1527">
        <f t="shared" ca="1" si="20"/>
        <v>0</v>
      </c>
      <c r="BB107" s="1527">
        <f t="shared" ca="1" si="20"/>
        <v>0</v>
      </c>
      <c r="BC107" s="1527">
        <f t="shared" ca="1" si="20"/>
        <v>0</v>
      </c>
      <c r="BD107" s="1527">
        <f t="shared" ca="1" si="20"/>
        <v>0</v>
      </c>
      <c r="BE107" s="1527">
        <f t="shared" ca="1" si="20"/>
        <v>0</v>
      </c>
      <c r="BF107" s="1527">
        <f t="shared" ca="1" si="20"/>
        <v>0</v>
      </c>
      <c r="BG107" s="1527">
        <f t="shared" ca="1" si="20"/>
        <v>0</v>
      </c>
      <c r="BH107" s="1527">
        <f t="shared" ca="1" si="20"/>
        <v>0</v>
      </c>
      <c r="BI107" s="1527">
        <f t="shared" ca="1" si="20"/>
        <v>0</v>
      </c>
      <c r="BJ107" s="1527">
        <f t="shared" ca="1" si="20"/>
        <v>0</v>
      </c>
      <c r="BK107" s="1527">
        <f t="shared" ca="1" si="20"/>
        <v>0</v>
      </c>
      <c r="BL107" s="1527">
        <f t="shared" ca="1" si="20"/>
        <v>0</v>
      </c>
      <c r="BM107" s="1527">
        <f t="shared" ca="1" si="20"/>
        <v>0</v>
      </c>
      <c r="BN107" s="1527">
        <f t="shared" ca="1" si="20"/>
        <v>0</v>
      </c>
      <c r="BO107" s="1527">
        <f t="shared" ca="1" si="20"/>
        <v>0</v>
      </c>
      <c r="BP107" s="1527">
        <f t="shared" ca="1" si="20"/>
        <v>0</v>
      </c>
      <c r="BQ107" s="1527">
        <f t="shared" ca="1" si="20"/>
        <v>0</v>
      </c>
      <c r="BR107" s="1527">
        <f t="shared" ca="1" si="20"/>
        <v>0</v>
      </c>
      <c r="BS107" s="1527">
        <f t="shared" ca="1" si="20"/>
        <v>0</v>
      </c>
      <c r="BT107" s="1527">
        <f t="shared" ca="1" si="20"/>
        <v>0</v>
      </c>
      <c r="BU107" s="1527">
        <f t="shared" ca="1" si="20"/>
        <v>0</v>
      </c>
      <c r="BV107" s="1527">
        <f t="shared" ca="1" si="20"/>
        <v>0</v>
      </c>
      <c r="BW107" s="1527">
        <f t="shared" ca="1" si="20"/>
        <v>0</v>
      </c>
      <c r="BX107" s="1527">
        <f t="shared" ca="1" si="20"/>
        <v>0</v>
      </c>
      <c r="BY107" s="1527">
        <f t="shared" ca="1" si="20"/>
        <v>0</v>
      </c>
      <c r="BZ107" s="1527">
        <f t="shared" ca="1" si="20"/>
        <v>0</v>
      </c>
      <c r="CA107" s="1527">
        <f t="shared" ca="1" si="20"/>
        <v>0</v>
      </c>
      <c r="CB107" s="1527">
        <f t="shared" ca="1" si="20"/>
        <v>0</v>
      </c>
      <c r="CC107" s="1527">
        <f t="shared" ca="1" si="20"/>
        <v>0</v>
      </c>
      <c r="CD107" s="1527">
        <f t="shared" ca="1" si="20"/>
        <v>0</v>
      </c>
      <c r="CE107" s="1527">
        <f t="shared" ca="1" si="20"/>
        <v>0</v>
      </c>
      <c r="CF107" s="1527">
        <f t="shared" ca="1" si="20"/>
        <v>0</v>
      </c>
      <c r="CG107" s="1527">
        <f t="shared" ca="1" si="20"/>
        <v>0</v>
      </c>
      <c r="CH107" s="1527">
        <f t="shared" ca="1" si="20"/>
        <v>0</v>
      </c>
      <c r="CI107" s="1567">
        <f t="shared" ca="1" si="20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6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7"/>
        <v>0</v>
      </c>
      <c r="E108" s="1527">
        <f t="shared" ca="1" si="17"/>
        <v>0</v>
      </c>
      <c r="F108" s="1527">
        <f t="shared" ca="1" si="17"/>
        <v>0</v>
      </c>
      <c r="G108" s="1527">
        <f t="shared" ca="1" si="17"/>
        <v>0</v>
      </c>
      <c r="H108" s="1527">
        <f t="shared" ca="1" si="17"/>
        <v>0</v>
      </c>
      <c r="I108" s="1527">
        <f t="shared" ca="1" si="17"/>
        <v>0</v>
      </c>
      <c r="J108" s="1527">
        <f t="shared" ca="1" si="17"/>
        <v>0</v>
      </c>
      <c r="K108" s="1531">
        <f t="shared" ca="1" si="17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19"/>
        <v>0</v>
      </c>
      <c r="AB108" s="1527">
        <f t="shared" ca="1" si="19"/>
        <v>0</v>
      </c>
      <c r="AC108" s="1527">
        <f t="shared" ca="1" si="19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0"/>
        <v>0</v>
      </c>
      <c r="AP108" s="1527">
        <f t="shared" ca="1" si="15"/>
        <v>0</v>
      </c>
      <c r="AQ108" s="1527">
        <f t="shared" ca="1" si="20"/>
        <v>0</v>
      </c>
      <c r="AR108" s="1527">
        <f t="shared" ca="1" si="20"/>
        <v>0</v>
      </c>
      <c r="AS108" s="1527">
        <f t="shared" ca="1" si="20"/>
        <v>0</v>
      </c>
      <c r="AT108" s="1527">
        <f t="shared" ca="1" si="20"/>
        <v>0</v>
      </c>
      <c r="AU108" s="1527">
        <f t="shared" ca="1" si="20"/>
        <v>0</v>
      </c>
      <c r="AV108" s="1527">
        <f t="shared" ca="1" si="20"/>
        <v>0</v>
      </c>
      <c r="AW108" s="1527">
        <f t="shared" ca="1" si="20"/>
        <v>0</v>
      </c>
      <c r="AX108" s="1527">
        <f t="shared" ca="1" si="20"/>
        <v>0</v>
      </c>
      <c r="AY108" s="1527">
        <f t="shared" ca="1" si="20"/>
        <v>0</v>
      </c>
      <c r="AZ108" s="1527">
        <f t="shared" ca="1" si="20"/>
        <v>0</v>
      </c>
      <c r="BA108" s="1527">
        <f t="shared" ca="1" si="20"/>
        <v>0</v>
      </c>
      <c r="BB108" s="1527">
        <f t="shared" ca="1" si="20"/>
        <v>0</v>
      </c>
      <c r="BC108" s="1527">
        <f t="shared" ca="1" si="20"/>
        <v>0</v>
      </c>
      <c r="BD108" s="1527">
        <f t="shared" ca="1" si="20"/>
        <v>0</v>
      </c>
      <c r="BE108" s="1527">
        <f t="shared" ca="1" si="20"/>
        <v>0</v>
      </c>
      <c r="BF108" s="1527">
        <f t="shared" ca="1" si="20"/>
        <v>0</v>
      </c>
      <c r="BG108" s="1527">
        <f t="shared" ca="1" si="20"/>
        <v>0</v>
      </c>
      <c r="BH108" s="1527">
        <f t="shared" ca="1" si="20"/>
        <v>0</v>
      </c>
      <c r="BI108" s="1527">
        <f t="shared" ca="1" si="20"/>
        <v>0</v>
      </c>
      <c r="BJ108" s="1527">
        <f t="shared" ca="1" si="20"/>
        <v>0</v>
      </c>
      <c r="BK108" s="1527">
        <f t="shared" ca="1" si="20"/>
        <v>0</v>
      </c>
      <c r="BL108" s="1527">
        <f t="shared" ca="1" si="20"/>
        <v>0</v>
      </c>
      <c r="BM108" s="1527">
        <f t="shared" ca="1" si="20"/>
        <v>0</v>
      </c>
      <c r="BN108" s="1527">
        <f t="shared" ca="1" si="20"/>
        <v>0</v>
      </c>
      <c r="BO108" s="1527">
        <f t="shared" ref="BO108:CI108" ca="1" si="21">IF(ISNUMBER($B108),$B108*BO26,0)</f>
        <v>0</v>
      </c>
      <c r="BP108" s="1527">
        <f t="shared" ca="1" si="21"/>
        <v>0</v>
      </c>
      <c r="BQ108" s="1527">
        <f t="shared" ca="1" si="21"/>
        <v>0</v>
      </c>
      <c r="BR108" s="1527">
        <f t="shared" ca="1" si="21"/>
        <v>0</v>
      </c>
      <c r="BS108" s="1527">
        <f t="shared" ca="1" si="21"/>
        <v>0</v>
      </c>
      <c r="BT108" s="1527">
        <f t="shared" ca="1" si="21"/>
        <v>0</v>
      </c>
      <c r="BU108" s="1527">
        <f t="shared" ca="1" si="21"/>
        <v>0</v>
      </c>
      <c r="BV108" s="1527">
        <f t="shared" ca="1" si="21"/>
        <v>0</v>
      </c>
      <c r="BW108" s="1527">
        <f t="shared" ca="1" si="21"/>
        <v>0</v>
      </c>
      <c r="BX108" s="1527">
        <f t="shared" ca="1" si="21"/>
        <v>0</v>
      </c>
      <c r="BY108" s="1527">
        <f t="shared" ca="1" si="21"/>
        <v>0</v>
      </c>
      <c r="BZ108" s="1527">
        <f t="shared" ca="1" si="21"/>
        <v>0</v>
      </c>
      <c r="CA108" s="1527">
        <f t="shared" ca="1" si="21"/>
        <v>0</v>
      </c>
      <c r="CB108" s="1527">
        <f t="shared" ca="1" si="21"/>
        <v>0</v>
      </c>
      <c r="CC108" s="1527">
        <f t="shared" ca="1" si="21"/>
        <v>0</v>
      </c>
      <c r="CD108" s="1527">
        <f t="shared" ca="1" si="21"/>
        <v>0</v>
      </c>
      <c r="CE108" s="1527">
        <f t="shared" ca="1" si="21"/>
        <v>0</v>
      </c>
      <c r="CF108" s="1527">
        <f t="shared" ca="1" si="21"/>
        <v>0</v>
      </c>
      <c r="CG108" s="1527">
        <f t="shared" ca="1" si="21"/>
        <v>0</v>
      </c>
      <c r="CH108" s="1527">
        <f t="shared" ca="1" si="21"/>
        <v>0</v>
      </c>
      <c r="CI108" s="1567">
        <f t="shared" ca="1" si="21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6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7"/>
        <v>0</v>
      </c>
      <c r="E109" s="1527">
        <f t="shared" ca="1" si="17"/>
        <v>0</v>
      </c>
      <c r="F109" s="1527">
        <f t="shared" ca="1" si="17"/>
        <v>0</v>
      </c>
      <c r="G109" s="1527">
        <f t="shared" ca="1" si="17"/>
        <v>0</v>
      </c>
      <c r="H109" s="1527">
        <f t="shared" ca="1" si="17"/>
        <v>0</v>
      </c>
      <c r="I109" s="1527">
        <f t="shared" ca="1" si="17"/>
        <v>0</v>
      </c>
      <c r="J109" s="1527">
        <f t="shared" ca="1" si="17"/>
        <v>0</v>
      </c>
      <c r="K109" s="1531">
        <f t="shared" ca="1" si="17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19"/>
        <v>0</v>
      </c>
      <c r="AB109" s="1527">
        <f t="shared" ca="1" si="19"/>
        <v>0</v>
      </c>
      <c r="AC109" s="1527">
        <f t="shared" ca="1" si="19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2">IF(ISNUMBER($B109),$B109*AO27,0)</f>
        <v>0</v>
      </c>
      <c r="AP109" s="1527">
        <f t="shared" ca="1" si="15"/>
        <v>0</v>
      </c>
      <c r="AQ109" s="1527">
        <f t="shared" ca="1" si="22"/>
        <v>0</v>
      </c>
      <c r="AR109" s="1527">
        <f t="shared" ca="1" si="22"/>
        <v>0</v>
      </c>
      <c r="AS109" s="1527">
        <f t="shared" ca="1" si="22"/>
        <v>0</v>
      </c>
      <c r="AT109" s="1527">
        <f t="shared" ca="1" si="22"/>
        <v>0</v>
      </c>
      <c r="AU109" s="1527">
        <f t="shared" ca="1" si="22"/>
        <v>0</v>
      </c>
      <c r="AV109" s="1527">
        <f t="shared" ca="1" si="22"/>
        <v>0</v>
      </c>
      <c r="AW109" s="1527">
        <f t="shared" ca="1" si="22"/>
        <v>0</v>
      </c>
      <c r="AX109" s="1527">
        <f t="shared" ca="1" si="22"/>
        <v>0</v>
      </c>
      <c r="AY109" s="1527">
        <f t="shared" ca="1" si="22"/>
        <v>0</v>
      </c>
      <c r="AZ109" s="1527">
        <f t="shared" ca="1" si="22"/>
        <v>0</v>
      </c>
      <c r="BA109" s="1527">
        <f t="shared" ca="1" si="22"/>
        <v>0</v>
      </c>
      <c r="BB109" s="1527">
        <f t="shared" ca="1" si="22"/>
        <v>0</v>
      </c>
      <c r="BC109" s="1527">
        <f t="shared" ca="1" si="22"/>
        <v>0</v>
      </c>
      <c r="BD109" s="1527">
        <f t="shared" ca="1" si="22"/>
        <v>0</v>
      </c>
      <c r="BE109" s="1527">
        <f t="shared" ca="1" si="22"/>
        <v>0</v>
      </c>
      <c r="BF109" s="1527">
        <f t="shared" ca="1" si="22"/>
        <v>0</v>
      </c>
      <c r="BG109" s="1527">
        <f t="shared" ca="1" si="22"/>
        <v>0</v>
      </c>
      <c r="BH109" s="1527">
        <f t="shared" ca="1" si="22"/>
        <v>0</v>
      </c>
      <c r="BI109" s="1527">
        <f t="shared" ca="1" si="22"/>
        <v>0</v>
      </c>
      <c r="BJ109" s="1527">
        <f t="shared" ca="1" si="22"/>
        <v>0</v>
      </c>
      <c r="BK109" s="1527">
        <f t="shared" ca="1" si="22"/>
        <v>0</v>
      </c>
      <c r="BL109" s="1527">
        <f t="shared" ca="1" si="22"/>
        <v>0</v>
      </c>
      <c r="BM109" s="1527">
        <f t="shared" ca="1" si="22"/>
        <v>0</v>
      </c>
      <c r="BN109" s="1527">
        <f t="shared" ca="1" si="22"/>
        <v>0</v>
      </c>
      <c r="BO109" s="1527">
        <f t="shared" ca="1" si="22"/>
        <v>0</v>
      </c>
      <c r="BP109" s="1527">
        <f t="shared" ca="1" si="22"/>
        <v>0</v>
      </c>
      <c r="BQ109" s="1527">
        <f t="shared" ca="1" si="22"/>
        <v>0</v>
      </c>
      <c r="BR109" s="1527">
        <f t="shared" ca="1" si="22"/>
        <v>0</v>
      </c>
      <c r="BS109" s="1527">
        <f t="shared" ca="1" si="22"/>
        <v>0</v>
      </c>
      <c r="BT109" s="1527">
        <f t="shared" ca="1" si="22"/>
        <v>0</v>
      </c>
      <c r="BU109" s="1527">
        <f t="shared" ca="1" si="22"/>
        <v>0</v>
      </c>
      <c r="BV109" s="1527">
        <f t="shared" ca="1" si="22"/>
        <v>0</v>
      </c>
      <c r="BW109" s="1527">
        <f t="shared" ca="1" si="22"/>
        <v>0</v>
      </c>
      <c r="BX109" s="1527">
        <f t="shared" ca="1" si="22"/>
        <v>0</v>
      </c>
      <c r="BY109" s="1527">
        <f t="shared" ca="1" si="22"/>
        <v>0</v>
      </c>
      <c r="BZ109" s="1527">
        <f t="shared" ca="1" si="22"/>
        <v>0</v>
      </c>
      <c r="CA109" s="1527">
        <f t="shared" ca="1" si="22"/>
        <v>0</v>
      </c>
      <c r="CB109" s="1527">
        <f t="shared" ca="1" si="22"/>
        <v>0</v>
      </c>
      <c r="CC109" s="1527">
        <f t="shared" ca="1" si="22"/>
        <v>0</v>
      </c>
      <c r="CD109" s="1527">
        <f t="shared" ca="1" si="22"/>
        <v>0</v>
      </c>
      <c r="CE109" s="1527">
        <f t="shared" ca="1" si="22"/>
        <v>0</v>
      </c>
      <c r="CF109" s="1527">
        <f t="shared" ca="1" si="22"/>
        <v>0</v>
      </c>
      <c r="CG109" s="1527">
        <f t="shared" ca="1" si="22"/>
        <v>0</v>
      </c>
      <c r="CH109" s="1527">
        <f t="shared" ca="1" si="22"/>
        <v>0</v>
      </c>
      <c r="CI109" s="1567">
        <f t="shared" ca="1" si="22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6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7"/>
        <v>0</v>
      </c>
      <c r="E110" s="1527">
        <f t="shared" ca="1" si="17"/>
        <v>0</v>
      </c>
      <c r="F110" s="1527">
        <f t="shared" ca="1" si="17"/>
        <v>0</v>
      </c>
      <c r="G110" s="1527">
        <f t="shared" ca="1" si="17"/>
        <v>0</v>
      </c>
      <c r="H110" s="1527">
        <f t="shared" ca="1" si="17"/>
        <v>0</v>
      </c>
      <c r="I110" s="1527">
        <f t="shared" ca="1" si="17"/>
        <v>0</v>
      </c>
      <c r="J110" s="1527">
        <f t="shared" ca="1" si="17"/>
        <v>0</v>
      </c>
      <c r="K110" s="1531">
        <f t="shared" ca="1" si="17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19"/>
        <v>0</v>
      </c>
      <c r="AB110" s="1527">
        <f t="shared" ca="1" si="19"/>
        <v>0</v>
      </c>
      <c r="AC110" s="1527">
        <f t="shared" ca="1" si="19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2"/>
        <v>0</v>
      </c>
      <c r="AP110" s="1527">
        <f t="shared" ca="1" si="15"/>
        <v>0</v>
      </c>
      <c r="AQ110" s="1527">
        <f t="shared" ca="1" si="22"/>
        <v>0</v>
      </c>
      <c r="AR110" s="1527">
        <f t="shared" ca="1" si="22"/>
        <v>0</v>
      </c>
      <c r="AS110" s="1527">
        <f t="shared" ca="1" si="22"/>
        <v>0</v>
      </c>
      <c r="AT110" s="1527">
        <f t="shared" ca="1" si="22"/>
        <v>0</v>
      </c>
      <c r="AU110" s="1527">
        <f t="shared" ca="1" si="22"/>
        <v>0</v>
      </c>
      <c r="AV110" s="1527">
        <f t="shared" ca="1" si="22"/>
        <v>0</v>
      </c>
      <c r="AW110" s="1527">
        <f t="shared" ca="1" si="22"/>
        <v>0</v>
      </c>
      <c r="AX110" s="1527">
        <f t="shared" ca="1" si="22"/>
        <v>0</v>
      </c>
      <c r="AY110" s="1527">
        <f t="shared" ca="1" si="22"/>
        <v>0</v>
      </c>
      <c r="AZ110" s="1527">
        <f t="shared" ca="1" si="22"/>
        <v>0</v>
      </c>
      <c r="BA110" s="1527">
        <f t="shared" ca="1" si="22"/>
        <v>0</v>
      </c>
      <c r="BB110" s="1527">
        <f t="shared" ca="1" si="22"/>
        <v>0</v>
      </c>
      <c r="BC110" s="1527">
        <f t="shared" ca="1" si="22"/>
        <v>0</v>
      </c>
      <c r="BD110" s="1527">
        <f t="shared" ca="1" si="22"/>
        <v>0</v>
      </c>
      <c r="BE110" s="1527">
        <f t="shared" ca="1" si="22"/>
        <v>0</v>
      </c>
      <c r="BF110" s="1527">
        <f t="shared" ca="1" si="22"/>
        <v>0</v>
      </c>
      <c r="BG110" s="1527">
        <f t="shared" ca="1" si="22"/>
        <v>0</v>
      </c>
      <c r="BH110" s="1527">
        <f t="shared" ca="1" si="22"/>
        <v>0</v>
      </c>
      <c r="BI110" s="1527">
        <f t="shared" ca="1" si="22"/>
        <v>0</v>
      </c>
      <c r="BJ110" s="1527">
        <f t="shared" ca="1" si="22"/>
        <v>0</v>
      </c>
      <c r="BK110" s="1527">
        <f t="shared" ca="1" si="22"/>
        <v>0</v>
      </c>
      <c r="BL110" s="1527">
        <f t="shared" ca="1" si="22"/>
        <v>0</v>
      </c>
      <c r="BM110" s="1527">
        <f t="shared" ca="1" si="22"/>
        <v>0</v>
      </c>
      <c r="BN110" s="1527">
        <f t="shared" ca="1" si="22"/>
        <v>0</v>
      </c>
      <c r="BO110" s="1527">
        <f t="shared" ca="1" si="22"/>
        <v>0</v>
      </c>
      <c r="BP110" s="1527">
        <f t="shared" ca="1" si="22"/>
        <v>0</v>
      </c>
      <c r="BQ110" s="1527">
        <f t="shared" ca="1" si="22"/>
        <v>0</v>
      </c>
      <c r="BR110" s="1527">
        <f t="shared" ca="1" si="22"/>
        <v>0</v>
      </c>
      <c r="BS110" s="1527">
        <f t="shared" ca="1" si="22"/>
        <v>0</v>
      </c>
      <c r="BT110" s="1527">
        <f t="shared" ca="1" si="22"/>
        <v>0</v>
      </c>
      <c r="BU110" s="1527">
        <f t="shared" ca="1" si="22"/>
        <v>0</v>
      </c>
      <c r="BV110" s="1527">
        <f t="shared" ca="1" si="22"/>
        <v>0</v>
      </c>
      <c r="BW110" s="1527">
        <f t="shared" ca="1" si="22"/>
        <v>0</v>
      </c>
      <c r="BX110" s="1527">
        <f t="shared" ca="1" si="22"/>
        <v>0</v>
      </c>
      <c r="BY110" s="1527">
        <f t="shared" ca="1" si="22"/>
        <v>0</v>
      </c>
      <c r="BZ110" s="1527">
        <f t="shared" ca="1" si="22"/>
        <v>0</v>
      </c>
      <c r="CA110" s="1527">
        <f t="shared" ca="1" si="22"/>
        <v>0</v>
      </c>
      <c r="CB110" s="1527">
        <f t="shared" ca="1" si="22"/>
        <v>0</v>
      </c>
      <c r="CC110" s="1527">
        <f t="shared" ca="1" si="22"/>
        <v>0</v>
      </c>
      <c r="CD110" s="1527">
        <f t="shared" ca="1" si="22"/>
        <v>0</v>
      </c>
      <c r="CE110" s="1527">
        <f t="shared" ca="1" si="22"/>
        <v>0</v>
      </c>
      <c r="CF110" s="1527">
        <f t="shared" ca="1" si="22"/>
        <v>0</v>
      </c>
      <c r="CG110" s="1527">
        <f t="shared" ca="1" si="22"/>
        <v>0</v>
      </c>
      <c r="CH110" s="1527">
        <f t="shared" ca="1" si="22"/>
        <v>0</v>
      </c>
      <c r="CI110" s="1567">
        <f t="shared" ca="1" si="22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6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7"/>
        <v>0</v>
      </c>
      <c r="E111" s="1527">
        <f t="shared" ca="1" si="17"/>
        <v>0</v>
      </c>
      <c r="F111" s="1527">
        <f t="shared" ca="1" si="17"/>
        <v>0</v>
      </c>
      <c r="G111" s="1527">
        <f t="shared" ca="1" si="17"/>
        <v>0</v>
      </c>
      <c r="H111" s="1527">
        <f t="shared" ca="1" si="17"/>
        <v>0</v>
      </c>
      <c r="I111" s="1527">
        <f t="shared" ca="1" si="17"/>
        <v>0</v>
      </c>
      <c r="J111" s="1527">
        <f t="shared" ca="1" si="17"/>
        <v>0</v>
      </c>
      <c r="K111" s="1531">
        <f t="shared" ca="1" si="17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19"/>
        <v>0</v>
      </c>
      <c r="AB111" s="1527">
        <f t="shared" ca="1" si="19"/>
        <v>0</v>
      </c>
      <c r="AC111" s="1527">
        <f t="shared" ca="1" si="19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2"/>
        <v>0</v>
      </c>
      <c r="AP111" s="1527">
        <f t="shared" ca="1" si="15"/>
        <v>0</v>
      </c>
      <c r="AQ111" s="1527">
        <f t="shared" ca="1" si="22"/>
        <v>0</v>
      </c>
      <c r="AR111" s="1527">
        <f t="shared" ca="1" si="22"/>
        <v>0</v>
      </c>
      <c r="AS111" s="1527">
        <f t="shared" ca="1" si="22"/>
        <v>0</v>
      </c>
      <c r="AT111" s="1527">
        <f t="shared" ca="1" si="22"/>
        <v>0</v>
      </c>
      <c r="AU111" s="1527">
        <f t="shared" ca="1" si="22"/>
        <v>0</v>
      </c>
      <c r="AV111" s="1527">
        <f t="shared" ca="1" si="22"/>
        <v>0</v>
      </c>
      <c r="AW111" s="1527">
        <f t="shared" ca="1" si="22"/>
        <v>0</v>
      </c>
      <c r="AX111" s="1527">
        <f t="shared" ca="1" si="22"/>
        <v>0</v>
      </c>
      <c r="AY111" s="1527">
        <f t="shared" ca="1" si="22"/>
        <v>0</v>
      </c>
      <c r="AZ111" s="1527">
        <f t="shared" ca="1" si="22"/>
        <v>0</v>
      </c>
      <c r="BA111" s="1527">
        <f t="shared" ca="1" si="22"/>
        <v>0</v>
      </c>
      <c r="BB111" s="1527">
        <f t="shared" ca="1" si="22"/>
        <v>0</v>
      </c>
      <c r="BC111" s="1527">
        <f t="shared" ca="1" si="22"/>
        <v>0</v>
      </c>
      <c r="BD111" s="1527">
        <f t="shared" ca="1" si="22"/>
        <v>0</v>
      </c>
      <c r="BE111" s="1527">
        <f t="shared" ca="1" si="22"/>
        <v>0</v>
      </c>
      <c r="BF111" s="1527">
        <f t="shared" ca="1" si="22"/>
        <v>0</v>
      </c>
      <c r="BG111" s="1527">
        <f t="shared" ca="1" si="22"/>
        <v>0</v>
      </c>
      <c r="BH111" s="1527">
        <f t="shared" ca="1" si="22"/>
        <v>0</v>
      </c>
      <c r="BI111" s="1527">
        <f t="shared" ca="1" si="22"/>
        <v>0</v>
      </c>
      <c r="BJ111" s="1527">
        <f t="shared" ca="1" si="22"/>
        <v>0</v>
      </c>
      <c r="BK111" s="1527">
        <f t="shared" ca="1" si="22"/>
        <v>0</v>
      </c>
      <c r="BL111" s="1527">
        <f t="shared" ca="1" si="22"/>
        <v>0</v>
      </c>
      <c r="BM111" s="1527">
        <f t="shared" ca="1" si="22"/>
        <v>0</v>
      </c>
      <c r="BN111" s="1527">
        <f t="shared" ca="1" si="22"/>
        <v>0</v>
      </c>
      <c r="BO111" s="1527">
        <f t="shared" ca="1" si="22"/>
        <v>0</v>
      </c>
      <c r="BP111" s="1527">
        <f t="shared" ca="1" si="22"/>
        <v>0</v>
      </c>
      <c r="BQ111" s="1527">
        <f t="shared" ca="1" si="22"/>
        <v>0</v>
      </c>
      <c r="BR111" s="1527">
        <f t="shared" ca="1" si="22"/>
        <v>0</v>
      </c>
      <c r="BS111" s="1527">
        <f t="shared" ca="1" si="22"/>
        <v>0</v>
      </c>
      <c r="BT111" s="1527">
        <f t="shared" ca="1" si="22"/>
        <v>0</v>
      </c>
      <c r="BU111" s="1527">
        <f t="shared" ca="1" si="22"/>
        <v>0</v>
      </c>
      <c r="BV111" s="1527">
        <f t="shared" ca="1" si="22"/>
        <v>0</v>
      </c>
      <c r="BW111" s="1527">
        <f t="shared" ca="1" si="22"/>
        <v>0</v>
      </c>
      <c r="BX111" s="1527">
        <f t="shared" ca="1" si="22"/>
        <v>0</v>
      </c>
      <c r="BY111" s="1527">
        <f t="shared" ca="1" si="22"/>
        <v>0</v>
      </c>
      <c r="BZ111" s="1527">
        <f t="shared" ca="1" si="22"/>
        <v>0</v>
      </c>
      <c r="CA111" s="1527">
        <f t="shared" ca="1" si="22"/>
        <v>0</v>
      </c>
      <c r="CB111" s="1527">
        <f t="shared" ca="1" si="22"/>
        <v>0</v>
      </c>
      <c r="CC111" s="1527">
        <f t="shared" ca="1" si="22"/>
        <v>0</v>
      </c>
      <c r="CD111" s="1527">
        <f t="shared" ca="1" si="22"/>
        <v>0</v>
      </c>
      <c r="CE111" s="1527">
        <f t="shared" ca="1" si="22"/>
        <v>0</v>
      </c>
      <c r="CF111" s="1527">
        <f t="shared" ca="1" si="22"/>
        <v>0</v>
      </c>
      <c r="CG111" s="1527">
        <f t="shared" ca="1" si="22"/>
        <v>0</v>
      </c>
      <c r="CH111" s="1527">
        <f t="shared" ca="1" si="22"/>
        <v>0</v>
      </c>
      <c r="CI111" s="1567">
        <f t="shared" ca="1" si="22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6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7"/>
        <v>0</v>
      </c>
      <c r="E112" s="1527">
        <f t="shared" ca="1" si="17"/>
        <v>0</v>
      </c>
      <c r="F112" s="1527">
        <f t="shared" ca="1" si="17"/>
        <v>0</v>
      </c>
      <c r="G112" s="1527">
        <f t="shared" ca="1" si="17"/>
        <v>0</v>
      </c>
      <c r="H112" s="1527">
        <f t="shared" ca="1" si="17"/>
        <v>0</v>
      </c>
      <c r="I112" s="1527">
        <f t="shared" ca="1" si="17"/>
        <v>0</v>
      </c>
      <c r="J112" s="1527">
        <f t="shared" ca="1" si="17"/>
        <v>0</v>
      </c>
      <c r="K112" s="1531">
        <f t="shared" ca="1" si="17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19"/>
        <v>0</v>
      </c>
      <c r="AB112" s="1527">
        <f t="shared" ca="1" si="19"/>
        <v>0</v>
      </c>
      <c r="AC112" s="1527">
        <f t="shared" ca="1" si="19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2"/>
        <v>0</v>
      </c>
      <c r="AP112" s="1527">
        <f t="shared" ca="1" si="15"/>
        <v>0</v>
      </c>
      <c r="AQ112" s="1527">
        <f t="shared" ca="1" si="22"/>
        <v>0</v>
      </c>
      <c r="AR112" s="1527">
        <f t="shared" ca="1" si="22"/>
        <v>0</v>
      </c>
      <c r="AS112" s="1527">
        <f t="shared" ca="1" si="22"/>
        <v>0</v>
      </c>
      <c r="AT112" s="1527">
        <f t="shared" ca="1" si="22"/>
        <v>0</v>
      </c>
      <c r="AU112" s="1527">
        <f t="shared" ca="1" si="22"/>
        <v>0</v>
      </c>
      <c r="AV112" s="1527">
        <f t="shared" ca="1" si="22"/>
        <v>0</v>
      </c>
      <c r="AW112" s="1527">
        <f t="shared" ca="1" si="22"/>
        <v>0</v>
      </c>
      <c r="AX112" s="1527">
        <f t="shared" ca="1" si="22"/>
        <v>0</v>
      </c>
      <c r="AY112" s="1527">
        <f t="shared" ca="1" si="22"/>
        <v>0</v>
      </c>
      <c r="AZ112" s="1527">
        <f t="shared" ca="1" si="22"/>
        <v>0</v>
      </c>
      <c r="BA112" s="1527">
        <f t="shared" ca="1" si="22"/>
        <v>0</v>
      </c>
      <c r="BB112" s="1527">
        <f t="shared" ca="1" si="22"/>
        <v>0</v>
      </c>
      <c r="BC112" s="1527">
        <f t="shared" ca="1" si="22"/>
        <v>0</v>
      </c>
      <c r="BD112" s="1527">
        <f t="shared" ca="1" si="22"/>
        <v>0</v>
      </c>
      <c r="BE112" s="1527">
        <f t="shared" ca="1" si="22"/>
        <v>0</v>
      </c>
      <c r="BF112" s="1527">
        <f t="shared" ca="1" si="22"/>
        <v>0</v>
      </c>
      <c r="BG112" s="1527">
        <f t="shared" ca="1" si="22"/>
        <v>0</v>
      </c>
      <c r="BH112" s="1527">
        <f t="shared" ca="1" si="22"/>
        <v>0</v>
      </c>
      <c r="BI112" s="1527">
        <f t="shared" ca="1" si="22"/>
        <v>0</v>
      </c>
      <c r="BJ112" s="1527">
        <f t="shared" ca="1" si="22"/>
        <v>0</v>
      </c>
      <c r="BK112" s="1527">
        <f t="shared" ca="1" si="22"/>
        <v>0</v>
      </c>
      <c r="BL112" s="1527">
        <f t="shared" ca="1" si="22"/>
        <v>0</v>
      </c>
      <c r="BM112" s="1527">
        <f t="shared" ca="1" si="22"/>
        <v>0</v>
      </c>
      <c r="BN112" s="1527">
        <f t="shared" ca="1" si="22"/>
        <v>0</v>
      </c>
      <c r="BO112" s="1527">
        <f t="shared" ca="1" si="22"/>
        <v>0</v>
      </c>
      <c r="BP112" s="1527">
        <f t="shared" ca="1" si="22"/>
        <v>0</v>
      </c>
      <c r="BQ112" s="1527">
        <f t="shared" ca="1" si="22"/>
        <v>0</v>
      </c>
      <c r="BR112" s="1527">
        <f t="shared" ca="1" si="22"/>
        <v>0</v>
      </c>
      <c r="BS112" s="1527">
        <f t="shared" ca="1" si="22"/>
        <v>0</v>
      </c>
      <c r="BT112" s="1527">
        <f t="shared" ca="1" si="22"/>
        <v>0</v>
      </c>
      <c r="BU112" s="1527">
        <f t="shared" ca="1" si="22"/>
        <v>0</v>
      </c>
      <c r="BV112" s="1527">
        <f t="shared" ca="1" si="22"/>
        <v>0</v>
      </c>
      <c r="BW112" s="1527">
        <f t="shared" ca="1" si="22"/>
        <v>0</v>
      </c>
      <c r="BX112" s="1527">
        <f t="shared" ca="1" si="22"/>
        <v>0</v>
      </c>
      <c r="BY112" s="1527">
        <f t="shared" ca="1" si="22"/>
        <v>0</v>
      </c>
      <c r="BZ112" s="1527">
        <f t="shared" ca="1" si="22"/>
        <v>0</v>
      </c>
      <c r="CA112" s="1527">
        <f t="shared" ca="1" si="22"/>
        <v>0</v>
      </c>
      <c r="CB112" s="1527">
        <f t="shared" ca="1" si="22"/>
        <v>0</v>
      </c>
      <c r="CC112" s="1527">
        <f t="shared" ca="1" si="22"/>
        <v>0</v>
      </c>
      <c r="CD112" s="1527">
        <f t="shared" ca="1" si="22"/>
        <v>0</v>
      </c>
      <c r="CE112" s="1527">
        <f t="shared" ca="1" si="22"/>
        <v>0</v>
      </c>
      <c r="CF112" s="1527">
        <f t="shared" ca="1" si="22"/>
        <v>0</v>
      </c>
      <c r="CG112" s="1527">
        <f t="shared" ca="1" si="22"/>
        <v>0</v>
      </c>
      <c r="CH112" s="1527">
        <f t="shared" ca="1" si="22"/>
        <v>0</v>
      </c>
      <c r="CI112" s="1567">
        <f t="shared" ca="1" si="22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6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7"/>
        <v>0</v>
      </c>
      <c r="E113" s="1527">
        <f t="shared" ca="1" si="17"/>
        <v>0</v>
      </c>
      <c r="F113" s="1527">
        <f t="shared" ca="1" si="17"/>
        <v>0</v>
      </c>
      <c r="G113" s="1527">
        <f t="shared" ca="1" si="17"/>
        <v>0</v>
      </c>
      <c r="H113" s="1527">
        <f t="shared" ca="1" si="17"/>
        <v>0</v>
      </c>
      <c r="I113" s="1527">
        <f t="shared" ca="1" si="17"/>
        <v>0</v>
      </c>
      <c r="J113" s="1527">
        <f t="shared" ca="1" si="17"/>
        <v>0</v>
      </c>
      <c r="K113" s="1531">
        <f t="shared" ca="1" si="17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19"/>
        <v>0</v>
      </c>
      <c r="AB113" s="1527">
        <f t="shared" ca="1" si="19"/>
        <v>0</v>
      </c>
      <c r="AC113" s="1527">
        <f t="shared" ca="1" si="19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2"/>
        <v>0</v>
      </c>
      <c r="AP113" s="1527">
        <f t="shared" ca="1" si="15"/>
        <v>0</v>
      </c>
      <c r="AQ113" s="1527">
        <f t="shared" ca="1" si="22"/>
        <v>0</v>
      </c>
      <c r="AR113" s="1527">
        <f t="shared" ca="1" si="22"/>
        <v>0</v>
      </c>
      <c r="AS113" s="1527">
        <f t="shared" ca="1" si="22"/>
        <v>0</v>
      </c>
      <c r="AT113" s="1527">
        <f t="shared" ca="1" si="22"/>
        <v>0</v>
      </c>
      <c r="AU113" s="1527">
        <f t="shared" ca="1" si="22"/>
        <v>0</v>
      </c>
      <c r="AV113" s="1527">
        <f t="shared" ca="1" si="22"/>
        <v>0</v>
      </c>
      <c r="AW113" s="1527">
        <f t="shared" ca="1" si="22"/>
        <v>0</v>
      </c>
      <c r="AX113" s="1527">
        <f t="shared" ca="1" si="22"/>
        <v>0</v>
      </c>
      <c r="AY113" s="1527">
        <f t="shared" ca="1" si="22"/>
        <v>0</v>
      </c>
      <c r="AZ113" s="1527">
        <f t="shared" ca="1" si="22"/>
        <v>0</v>
      </c>
      <c r="BA113" s="1527">
        <f t="shared" ca="1" si="22"/>
        <v>0</v>
      </c>
      <c r="BB113" s="1527">
        <f t="shared" ca="1" si="22"/>
        <v>0</v>
      </c>
      <c r="BC113" s="1527">
        <f t="shared" ca="1" si="22"/>
        <v>0</v>
      </c>
      <c r="BD113" s="1527">
        <f t="shared" ca="1" si="22"/>
        <v>0</v>
      </c>
      <c r="BE113" s="1527">
        <f t="shared" ca="1" si="22"/>
        <v>0</v>
      </c>
      <c r="BF113" s="1527">
        <f t="shared" ca="1" si="22"/>
        <v>0</v>
      </c>
      <c r="BG113" s="1527">
        <f t="shared" ca="1" si="22"/>
        <v>0</v>
      </c>
      <c r="BH113" s="1527">
        <f t="shared" ca="1" si="22"/>
        <v>0</v>
      </c>
      <c r="BI113" s="1527">
        <f t="shared" ca="1" si="22"/>
        <v>0</v>
      </c>
      <c r="BJ113" s="1527">
        <f t="shared" ca="1" si="22"/>
        <v>0</v>
      </c>
      <c r="BK113" s="1527">
        <f t="shared" ca="1" si="22"/>
        <v>0</v>
      </c>
      <c r="BL113" s="1527">
        <f t="shared" ca="1" si="22"/>
        <v>0</v>
      </c>
      <c r="BM113" s="1527">
        <f t="shared" ca="1" si="22"/>
        <v>0</v>
      </c>
      <c r="BN113" s="1527">
        <f t="shared" ca="1" si="22"/>
        <v>0</v>
      </c>
      <c r="BO113" s="1527">
        <f t="shared" ca="1" si="22"/>
        <v>0</v>
      </c>
      <c r="BP113" s="1527">
        <f t="shared" ca="1" si="22"/>
        <v>0</v>
      </c>
      <c r="BQ113" s="1527">
        <f t="shared" ca="1" si="22"/>
        <v>0</v>
      </c>
      <c r="BR113" s="1527">
        <f t="shared" ca="1" si="22"/>
        <v>0</v>
      </c>
      <c r="BS113" s="1527">
        <f t="shared" ca="1" si="22"/>
        <v>0</v>
      </c>
      <c r="BT113" s="1527">
        <f t="shared" ca="1" si="22"/>
        <v>0</v>
      </c>
      <c r="BU113" s="1527">
        <f t="shared" ca="1" si="22"/>
        <v>0</v>
      </c>
      <c r="BV113" s="1527">
        <f t="shared" ca="1" si="22"/>
        <v>0</v>
      </c>
      <c r="BW113" s="1527">
        <f t="shared" ca="1" si="22"/>
        <v>0</v>
      </c>
      <c r="BX113" s="1527">
        <f t="shared" ca="1" si="22"/>
        <v>0</v>
      </c>
      <c r="BY113" s="1527">
        <f t="shared" ca="1" si="22"/>
        <v>0</v>
      </c>
      <c r="BZ113" s="1527">
        <f t="shared" ca="1" si="22"/>
        <v>0</v>
      </c>
      <c r="CA113" s="1527">
        <f t="shared" ca="1" si="22"/>
        <v>0</v>
      </c>
      <c r="CB113" s="1527">
        <f t="shared" ca="1" si="22"/>
        <v>0</v>
      </c>
      <c r="CC113" s="1527">
        <f t="shared" ca="1" si="22"/>
        <v>0</v>
      </c>
      <c r="CD113" s="1527">
        <f t="shared" ca="1" si="22"/>
        <v>0</v>
      </c>
      <c r="CE113" s="1527">
        <f t="shared" ca="1" si="22"/>
        <v>0</v>
      </c>
      <c r="CF113" s="1527">
        <f t="shared" ca="1" si="22"/>
        <v>0</v>
      </c>
      <c r="CG113" s="1527">
        <f t="shared" ca="1" si="22"/>
        <v>0</v>
      </c>
      <c r="CH113" s="1527">
        <f t="shared" ca="1" si="22"/>
        <v>0</v>
      </c>
      <c r="CI113" s="1567">
        <f t="shared" ca="1" si="22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6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7"/>
        <v>0</v>
      </c>
      <c r="E114" s="1527">
        <f t="shared" ca="1" si="17"/>
        <v>0</v>
      </c>
      <c r="F114" s="1527">
        <f t="shared" ca="1" si="17"/>
        <v>0</v>
      </c>
      <c r="G114" s="1527">
        <f t="shared" ca="1" si="17"/>
        <v>0</v>
      </c>
      <c r="H114" s="1527">
        <f t="shared" ca="1" si="17"/>
        <v>0</v>
      </c>
      <c r="I114" s="1527">
        <f t="shared" ca="1" si="17"/>
        <v>0</v>
      </c>
      <c r="J114" s="1527">
        <f t="shared" ca="1" si="17"/>
        <v>0</v>
      </c>
      <c r="K114" s="1531">
        <f t="shared" ca="1" si="17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19"/>
        <v>0</v>
      </c>
      <c r="AB114" s="1527">
        <f t="shared" ca="1" si="19"/>
        <v>0</v>
      </c>
      <c r="AC114" s="1527">
        <f t="shared" ca="1" si="19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2"/>
        <v>0</v>
      </c>
      <c r="AP114" s="1527">
        <f t="shared" ca="1" si="15"/>
        <v>0</v>
      </c>
      <c r="AQ114" s="1527">
        <f t="shared" ca="1" si="22"/>
        <v>0</v>
      </c>
      <c r="AR114" s="1527">
        <f t="shared" ca="1" si="22"/>
        <v>0</v>
      </c>
      <c r="AS114" s="1527">
        <f t="shared" ca="1" si="22"/>
        <v>0</v>
      </c>
      <c r="AT114" s="1527">
        <f t="shared" ca="1" si="22"/>
        <v>0</v>
      </c>
      <c r="AU114" s="1527">
        <f t="shared" ca="1" si="22"/>
        <v>0</v>
      </c>
      <c r="AV114" s="1527">
        <f t="shared" ca="1" si="22"/>
        <v>0</v>
      </c>
      <c r="AW114" s="1527">
        <f t="shared" ca="1" si="22"/>
        <v>0</v>
      </c>
      <c r="AX114" s="1527">
        <f t="shared" ca="1" si="22"/>
        <v>0</v>
      </c>
      <c r="AY114" s="1527">
        <f t="shared" ca="1" si="22"/>
        <v>0</v>
      </c>
      <c r="AZ114" s="1527">
        <f t="shared" ca="1" si="22"/>
        <v>0</v>
      </c>
      <c r="BA114" s="1527">
        <f t="shared" ca="1" si="22"/>
        <v>0</v>
      </c>
      <c r="BB114" s="1527">
        <f t="shared" ca="1" si="22"/>
        <v>0</v>
      </c>
      <c r="BC114" s="1527">
        <f t="shared" ca="1" si="22"/>
        <v>0</v>
      </c>
      <c r="BD114" s="1527">
        <f t="shared" ca="1" si="22"/>
        <v>0</v>
      </c>
      <c r="BE114" s="1527">
        <f t="shared" ca="1" si="22"/>
        <v>0</v>
      </c>
      <c r="BF114" s="1527">
        <f t="shared" ca="1" si="22"/>
        <v>0</v>
      </c>
      <c r="BG114" s="1527">
        <f t="shared" ca="1" si="22"/>
        <v>0</v>
      </c>
      <c r="BH114" s="1527">
        <f t="shared" ca="1" si="22"/>
        <v>0</v>
      </c>
      <c r="BI114" s="1527">
        <f t="shared" ca="1" si="22"/>
        <v>0</v>
      </c>
      <c r="BJ114" s="1527">
        <f t="shared" ca="1" si="22"/>
        <v>0</v>
      </c>
      <c r="BK114" s="1527">
        <f t="shared" ca="1" si="22"/>
        <v>0</v>
      </c>
      <c r="BL114" s="1527">
        <f t="shared" ca="1" si="22"/>
        <v>0</v>
      </c>
      <c r="BM114" s="1527">
        <f t="shared" ca="1" si="22"/>
        <v>0</v>
      </c>
      <c r="BN114" s="1527">
        <f t="shared" ca="1" si="22"/>
        <v>0</v>
      </c>
      <c r="BO114" s="1527">
        <f t="shared" ref="BO114:CI114" ca="1" si="23">IF(ISNUMBER($B114),$B114*BO32,0)</f>
        <v>0</v>
      </c>
      <c r="BP114" s="1527">
        <f t="shared" ca="1" si="23"/>
        <v>0</v>
      </c>
      <c r="BQ114" s="1527">
        <f t="shared" ca="1" si="23"/>
        <v>0</v>
      </c>
      <c r="BR114" s="1527">
        <f t="shared" ca="1" si="23"/>
        <v>0</v>
      </c>
      <c r="BS114" s="1527">
        <f t="shared" ca="1" si="23"/>
        <v>0</v>
      </c>
      <c r="BT114" s="1527">
        <f t="shared" ca="1" si="23"/>
        <v>0</v>
      </c>
      <c r="BU114" s="1527">
        <f t="shared" ca="1" si="23"/>
        <v>0</v>
      </c>
      <c r="BV114" s="1527">
        <f t="shared" ca="1" si="23"/>
        <v>0</v>
      </c>
      <c r="BW114" s="1527">
        <f t="shared" ca="1" si="23"/>
        <v>0</v>
      </c>
      <c r="BX114" s="1527">
        <f t="shared" ca="1" si="23"/>
        <v>0</v>
      </c>
      <c r="BY114" s="1527">
        <f t="shared" ca="1" si="23"/>
        <v>0</v>
      </c>
      <c r="BZ114" s="1527">
        <f t="shared" ca="1" si="23"/>
        <v>0</v>
      </c>
      <c r="CA114" s="1527">
        <f t="shared" ca="1" si="23"/>
        <v>0</v>
      </c>
      <c r="CB114" s="1527">
        <f t="shared" ca="1" si="23"/>
        <v>0</v>
      </c>
      <c r="CC114" s="1527">
        <f t="shared" ca="1" si="23"/>
        <v>0</v>
      </c>
      <c r="CD114" s="1527">
        <f t="shared" ca="1" si="23"/>
        <v>0</v>
      </c>
      <c r="CE114" s="1527">
        <f t="shared" ca="1" si="23"/>
        <v>0</v>
      </c>
      <c r="CF114" s="1527">
        <f t="shared" ca="1" si="23"/>
        <v>0</v>
      </c>
      <c r="CG114" s="1527">
        <f t="shared" ca="1" si="23"/>
        <v>0</v>
      </c>
      <c r="CH114" s="1527">
        <f t="shared" ca="1" si="23"/>
        <v>0</v>
      </c>
      <c r="CI114" s="1567">
        <f t="shared" ca="1" si="23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6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7"/>
        <v>0</v>
      </c>
      <c r="E115" s="1527">
        <f t="shared" ca="1" si="17"/>
        <v>0</v>
      </c>
      <c r="F115" s="1527">
        <f t="shared" ca="1" si="17"/>
        <v>0</v>
      </c>
      <c r="G115" s="1527">
        <f t="shared" ca="1" si="17"/>
        <v>0</v>
      </c>
      <c r="H115" s="1527">
        <f t="shared" ca="1" si="17"/>
        <v>0</v>
      </c>
      <c r="I115" s="1527">
        <f t="shared" ca="1" si="17"/>
        <v>0</v>
      </c>
      <c r="J115" s="1527">
        <f t="shared" ca="1" si="17"/>
        <v>0</v>
      </c>
      <c r="K115" s="1531">
        <f t="shared" ca="1" si="17"/>
        <v>0</v>
      </c>
      <c r="L115" s="1531">
        <f t="shared" ca="1" si="17"/>
        <v>0</v>
      </c>
      <c r="M115" s="1531">
        <f t="shared" ca="1" si="17"/>
        <v>0</v>
      </c>
      <c r="N115" s="1531">
        <f t="shared" ca="1" si="17"/>
        <v>0</v>
      </c>
      <c r="O115" s="1531">
        <f t="shared" ca="1" si="17"/>
        <v>0</v>
      </c>
      <c r="P115" s="1531">
        <f t="shared" ca="1" si="17"/>
        <v>0</v>
      </c>
      <c r="Q115" s="1531">
        <f t="shared" ca="1" si="17"/>
        <v>0</v>
      </c>
      <c r="R115" s="1531">
        <f t="shared" ca="1" si="17"/>
        <v>0</v>
      </c>
      <c r="S115" s="1531">
        <f t="shared" ca="1" si="17"/>
        <v>0</v>
      </c>
      <c r="T115" s="1531">
        <f t="shared" ref="T115:Y125" ca="1" si="24">IF(ISNUMBER($B115),$B115*T33,0)</f>
        <v>0</v>
      </c>
      <c r="U115" s="1531">
        <f t="shared" ca="1" si="24"/>
        <v>0</v>
      </c>
      <c r="V115" s="1531">
        <f t="shared" ca="1" si="24"/>
        <v>0</v>
      </c>
      <c r="W115" s="1531">
        <f t="shared" ca="1" si="24"/>
        <v>0</v>
      </c>
      <c r="X115" s="1531">
        <f t="shared" ca="1" si="24"/>
        <v>0</v>
      </c>
      <c r="Y115" s="1531">
        <f t="shared" ca="1" si="24"/>
        <v>0</v>
      </c>
      <c r="Z115" s="1565"/>
      <c r="AA115" s="1526">
        <f t="shared" ca="1" si="19"/>
        <v>0</v>
      </c>
      <c r="AB115" s="1527">
        <f t="shared" ca="1" si="19"/>
        <v>0</v>
      </c>
      <c r="AC115" s="1527">
        <f t="shared" ca="1" si="19"/>
        <v>0</v>
      </c>
      <c r="AD115" s="1527">
        <f t="shared" ca="1" si="19"/>
        <v>0</v>
      </c>
      <c r="AE115" s="1527">
        <f t="shared" ca="1" si="19"/>
        <v>0</v>
      </c>
      <c r="AF115" s="1527">
        <f t="shared" ca="1" si="19"/>
        <v>0</v>
      </c>
      <c r="AG115" s="1527">
        <f t="shared" ca="1" si="19"/>
        <v>0</v>
      </c>
      <c r="AH115" s="1527">
        <f t="shared" ca="1" si="19"/>
        <v>0</v>
      </c>
      <c r="AI115" s="1527">
        <f t="shared" ca="1" si="19"/>
        <v>0</v>
      </c>
      <c r="AJ115" s="1527">
        <f t="shared" ca="1" si="19"/>
        <v>0</v>
      </c>
      <c r="AK115" s="1527">
        <f t="shared" ca="1" si="19"/>
        <v>0</v>
      </c>
      <c r="AL115" s="1527">
        <f t="shared" ca="1" si="19"/>
        <v>0</v>
      </c>
      <c r="AM115" s="1527">
        <f t="shared" ca="1" si="19"/>
        <v>0</v>
      </c>
      <c r="AN115" s="1486"/>
      <c r="AO115" s="1566">
        <f t="shared" ref="AO115:CI120" ca="1" si="25">IF(ISNUMBER($B115),$B115*AO33,0)</f>
        <v>0</v>
      </c>
      <c r="AP115" s="1527">
        <f t="shared" ca="1" si="15"/>
        <v>0</v>
      </c>
      <c r="AQ115" s="1527">
        <f t="shared" ca="1" si="25"/>
        <v>0</v>
      </c>
      <c r="AR115" s="1527">
        <f t="shared" ca="1" si="25"/>
        <v>0</v>
      </c>
      <c r="AS115" s="1527">
        <f t="shared" ca="1" si="25"/>
        <v>0</v>
      </c>
      <c r="AT115" s="1527">
        <f t="shared" ca="1" si="25"/>
        <v>0</v>
      </c>
      <c r="AU115" s="1527">
        <f t="shared" ca="1" si="25"/>
        <v>0</v>
      </c>
      <c r="AV115" s="1527">
        <f t="shared" ca="1" si="25"/>
        <v>0</v>
      </c>
      <c r="AW115" s="1527">
        <f t="shared" ca="1" si="25"/>
        <v>0</v>
      </c>
      <c r="AX115" s="1527">
        <f t="shared" ca="1" si="25"/>
        <v>0</v>
      </c>
      <c r="AY115" s="1527">
        <f t="shared" ca="1" si="25"/>
        <v>0</v>
      </c>
      <c r="AZ115" s="1527">
        <f t="shared" ca="1" si="25"/>
        <v>0</v>
      </c>
      <c r="BA115" s="1527">
        <f t="shared" ca="1" si="25"/>
        <v>0</v>
      </c>
      <c r="BB115" s="1527">
        <f t="shared" ca="1" si="25"/>
        <v>0</v>
      </c>
      <c r="BC115" s="1527">
        <f t="shared" ca="1" si="25"/>
        <v>0</v>
      </c>
      <c r="BD115" s="1527">
        <f t="shared" ca="1" si="25"/>
        <v>0</v>
      </c>
      <c r="BE115" s="1527">
        <f t="shared" ca="1" si="25"/>
        <v>0</v>
      </c>
      <c r="BF115" s="1527">
        <f t="shared" ca="1" si="25"/>
        <v>0</v>
      </c>
      <c r="BG115" s="1527">
        <f t="shared" ca="1" si="25"/>
        <v>0</v>
      </c>
      <c r="BH115" s="1527">
        <f t="shared" ca="1" si="25"/>
        <v>0</v>
      </c>
      <c r="BI115" s="1527">
        <f t="shared" ca="1" si="25"/>
        <v>0</v>
      </c>
      <c r="BJ115" s="1527">
        <f t="shared" ca="1" si="25"/>
        <v>0</v>
      </c>
      <c r="BK115" s="1527">
        <f t="shared" ca="1" si="25"/>
        <v>0</v>
      </c>
      <c r="BL115" s="1527">
        <f t="shared" ca="1" si="25"/>
        <v>0</v>
      </c>
      <c r="BM115" s="1527">
        <f t="shared" ca="1" si="25"/>
        <v>0</v>
      </c>
      <c r="BN115" s="1527">
        <f t="shared" ca="1" si="25"/>
        <v>0</v>
      </c>
      <c r="BO115" s="1527">
        <f t="shared" ca="1" si="25"/>
        <v>0</v>
      </c>
      <c r="BP115" s="1527">
        <f t="shared" ca="1" si="25"/>
        <v>0</v>
      </c>
      <c r="BQ115" s="1527">
        <f t="shared" ca="1" si="25"/>
        <v>0</v>
      </c>
      <c r="BR115" s="1527">
        <f t="shared" ca="1" si="25"/>
        <v>0</v>
      </c>
      <c r="BS115" s="1527">
        <f t="shared" ca="1" si="25"/>
        <v>0</v>
      </c>
      <c r="BT115" s="1527">
        <f t="shared" ca="1" si="25"/>
        <v>0</v>
      </c>
      <c r="BU115" s="1527">
        <f t="shared" ca="1" si="25"/>
        <v>0</v>
      </c>
      <c r="BV115" s="1527">
        <f t="shared" ca="1" si="25"/>
        <v>0</v>
      </c>
      <c r="BW115" s="1527">
        <f t="shared" ca="1" si="25"/>
        <v>0</v>
      </c>
      <c r="BX115" s="1527">
        <f t="shared" ca="1" si="25"/>
        <v>0</v>
      </c>
      <c r="BY115" s="1527">
        <f t="shared" ca="1" si="25"/>
        <v>0</v>
      </c>
      <c r="BZ115" s="1527">
        <f t="shared" ca="1" si="25"/>
        <v>0</v>
      </c>
      <c r="CA115" s="1527">
        <f t="shared" ca="1" si="25"/>
        <v>0</v>
      </c>
      <c r="CB115" s="1527">
        <f t="shared" ca="1" si="25"/>
        <v>0</v>
      </c>
      <c r="CC115" s="1527">
        <f t="shared" ca="1" si="25"/>
        <v>0</v>
      </c>
      <c r="CD115" s="1527">
        <f t="shared" ca="1" si="25"/>
        <v>0</v>
      </c>
      <c r="CE115" s="1527">
        <f t="shared" ca="1" si="25"/>
        <v>0</v>
      </c>
      <c r="CF115" s="1527">
        <f t="shared" ca="1" si="25"/>
        <v>0</v>
      </c>
      <c r="CG115" s="1527">
        <f t="shared" ca="1" si="25"/>
        <v>0</v>
      </c>
      <c r="CH115" s="1527">
        <f t="shared" ca="1" si="25"/>
        <v>0</v>
      </c>
      <c r="CI115" s="1567">
        <f t="shared" ca="1" si="25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6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6">IF(ISNUMBER($B116),$B116*D34,0)</f>
        <v>0</v>
      </c>
      <c r="E116" s="1527">
        <f t="shared" ca="1" si="26"/>
        <v>0</v>
      </c>
      <c r="F116" s="1527">
        <f t="shared" ca="1" si="26"/>
        <v>0</v>
      </c>
      <c r="G116" s="1527">
        <f t="shared" ca="1" si="26"/>
        <v>0</v>
      </c>
      <c r="H116" s="1527">
        <f t="shared" ca="1" si="26"/>
        <v>0</v>
      </c>
      <c r="I116" s="1527">
        <f t="shared" ca="1" si="26"/>
        <v>0</v>
      </c>
      <c r="J116" s="1527">
        <f t="shared" ca="1" si="26"/>
        <v>0</v>
      </c>
      <c r="K116" s="1531">
        <f t="shared" ca="1" si="26"/>
        <v>0</v>
      </c>
      <c r="L116" s="1531">
        <f t="shared" ca="1" si="26"/>
        <v>0</v>
      </c>
      <c r="M116" s="1531">
        <f t="shared" ca="1" si="26"/>
        <v>0</v>
      </c>
      <c r="N116" s="1531">
        <f t="shared" ca="1" si="26"/>
        <v>0</v>
      </c>
      <c r="O116" s="1531">
        <f t="shared" ca="1" si="26"/>
        <v>0</v>
      </c>
      <c r="P116" s="1531">
        <f t="shared" ca="1" si="26"/>
        <v>0</v>
      </c>
      <c r="Q116" s="1531">
        <f t="shared" ca="1" si="26"/>
        <v>0</v>
      </c>
      <c r="R116" s="1531">
        <f t="shared" ca="1" si="26"/>
        <v>0</v>
      </c>
      <c r="S116" s="1531">
        <f t="shared" ca="1" si="26"/>
        <v>0</v>
      </c>
      <c r="T116" s="1531">
        <f t="shared" ca="1" si="24"/>
        <v>0</v>
      </c>
      <c r="U116" s="1531">
        <f t="shared" ca="1" si="24"/>
        <v>0</v>
      </c>
      <c r="V116" s="1531">
        <f t="shared" ca="1" si="24"/>
        <v>0</v>
      </c>
      <c r="W116" s="1531">
        <f t="shared" ca="1" si="24"/>
        <v>0</v>
      </c>
      <c r="X116" s="1531">
        <f t="shared" ca="1" si="24"/>
        <v>0</v>
      </c>
      <c r="Y116" s="1531">
        <f t="shared" ca="1" si="24"/>
        <v>0</v>
      </c>
      <c r="Z116" s="1565"/>
      <c r="AA116" s="1526">
        <f t="shared" ref="AA116:AM125" ca="1" si="27">IF(ISNUMBER($B116),$B116*AA34,0)</f>
        <v>0</v>
      </c>
      <c r="AB116" s="1527">
        <f t="shared" ca="1" si="27"/>
        <v>0</v>
      </c>
      <c r="AC116" s="1527">
        <f t="shared" ca="1" si="27"/>
        <v>0</v>
      </c>
      <c r="AD116" s="1527">
        <f t="shared" ca="1" si="19"/>
        <v>0</v>
      </c>
      <c r="AE116" s="1527">
        <f t="shared" ca="1" si="19"/>
        <v>0</v>
      </c>
      <c r="AF116" s="1527">
        <f t="shared" ca="1" si="19"/>
        <v>0</v>
      </c>
      <c r="AG116" s="1527">
        <f t="shared" ca="1" si="19"/>
        <v>0</v>
      </c>
      <c r="AH116" s="1527">
        <f t="shared" ca="1" si="19"/>
        <v>0</v>
      </c>
      <c r="AI116" s="1527">
        <f t="shared" ca="1" si="19"/>
        <v>0</v>
      </c>
      <c r="AJ116" s="1527">
        <f t="shared" ca="1" si="19"/>
        <v>0</v>
      </c>
      <c r="AK116" s="1527">
        <f t="shared" ca="1" si="19"/>
        <v>0</v>
      </c>
      <c r="AL116" s="1527">
        <f t="shared" ca="1" si="19"/>
        <v>0</v>
      </c>
      <c r="AM116" s="1527">
        <f t="shared" ca="1" si="19"/>
        <v>0</v>
      </c>
      <c r="AN116" s="1486"/>
      <c r="AO116" s="1566">
        <f t="shared" ca="1" si="25"/>
        <v>0</v>
      </c>
      <c r="AP116" s="1527">
        <f t="shared" ca="1" si="15"/>
        <v>0</v>
      </c>
      <c r="AQ116" s="1527">
        <f t="shared" ca="1" si="25"/>
        <v>0</v>
      </c>
      <c r="AR116" s="1527">
        <f t="shared" ca="1" si="25"/>
        <v>0</v>
      </c>
      <c r="AS116" s="1527">
        <f t="shared" ca="1" si="25"/>
        <v>0</v>
      </c>
      <c r="AT116" s="1527">
        <f t="shared" ca="1" si="25"/>
        <v>0</v>
      </c>
      <c r="AU116" s="1527">
        <f t="shared" ca="1" si="25"/>
        <v>0</v>
      </c>
      <c r="AV116" s="1527">
        <f t="shared" ca="1" si="25"/>
        <v>0</v>
      </c>
      <c r="AW116" s="1527">
        <f t="shared" ca="1" si="25"/>
        <v>0</v>
      </c>
      <c r="AX116" s="1527">
        <f t="shared" ca="1" si="25"/>
        <v>0</v>
      </c>
      <c r="AY116" s="1527">
        <f t="shared" ca="1" si="25"/>
        <v>0</v>
      </c>
      <c r="AZ116" s="1527">
        <f t="shared" ca="1" si="25"/>
        <v>0</v>
      </c>
      <c r="BA116" s="1527">
        <f t="shared" ca="1" si="25"/>
        <v>0</v>
      </c>
      <c r="BB116" s="1527">
        <f t="shared" ca="1" si="25"/>
        <v>0</v>
      </c>
      <c r="BC116" s="1527">
        <f t="shared" ca="1" si="25"/>
        <v>0</v>
      </c>
      <c r="BD116" s="1527">
        <f t="shared" ca="1" si="25"/>
        <v>0</v>
      </c>
      <c r="BE116" s="1527">
        <f t="shared" ca="1" si="25"/>
        <v>0</v>
      </c>
      <c r="BF116" s="1527">
        <f t="shared" ca="1" si="25"/>
        <v>0</v>
      </c>
      <c r="BG116" s="1527">
        <f t="shared" ca="1" si="25"/>
        <v>0</v>
      </c>
      <c r="BH116" s="1527">
        <f t="shared" ca="1" si="25"/>
        <v>0</v>
      </c>
      <c r="BI116" s="1527">
        <f t="shared" ca="1" si="25"/>
        <v>0</v>
      </c>
      <c r="BJ116" s="1527">
        <f t="shared" ca="1" si="25"/>
        <v>0</v>
      </c>
      <c r="BK116" s="1527">
        <f t="shared" ca="1" si="25"/>
        <v>0</v>
      </c>
      <c r="BL116" s="1527">
        <f t="shared" ca="1" si="25"/>
        <v>0</v>
      </c>
      <c r="BM116" s="1527">
        <f t="shared" ca="1" si="25"/>
        <v>0</v>
      </c>
      <c r="BN116" s="1527">
        <f t="shared" ca="1" si="25"/>
        <v>0</v>
      </c>
      <c r="BO116" s="1527">
        <f t="shared" ca="1" si="25"/>
        <v>0</v>
      </c>
      <c r="BP116" s="1527">
        <f t="shared" ca="1" si="25"/>
        <v>0</v>
      </c>
      <c r="BQ116" s="1527">
        <f t="shared" ca="1" si="25"/>
        <v>0</v>
      </c>
      <c r="BR116" s="1527">
        <f t="shared" ca="1" si="25"/>
        <v>0</v>
      </c>
      <c r="BS116" s="1527">
        <f t="shared" ca="1" si="25"/>
        <v>0</v>
      </c>
      <c r="BT116" s="1527">
        <f t="shared" ca="1" si="25"/>
        <v>0</v>
      </c>
      <c r="BU116" s="1527">
        <f t="shared" ca="1" si="25"/>
        <v>0</v>
      </c>
      <c r="BV116" s="1527">
        <f t="shared" ca="1" si="25"/>
        <v>0</v>
      </c>
      <c r="BW116" s="1527">
        <f t="shared" ca="1" si="25"/>
        <v>0</v>
      </c>
      <c r="BX116" s="1527">
        <f t="shared" ca="1" si="25"/>
        <v>0</v>
      </c>
      <c r="BY116" s="1527">
        <f t="shared" ca="1" si="25"/>
        <v>0</v>
      </c>
      <c r="BZ116" s="1527">
        <f t="shared" ca="1" si="25"/>
        <v>0</v>
      </c>
      <c r="CA116" s="1527">
        <f t="shared" ca="1" si="25"/>
        <v>0</v>
      </c>
      <c r="CB116" s="1527">
        <f t="shared" ca="1" si="25"/>
        <v>0</v>
      </c>
      <c r="CC116" s="1527">
        <f t="shared" ca="1" si="25"/>
        <v>0</v>
      </c>
      <c r="CD116" s="1527">
        <f t="shared" ca="1" si="25"/>
        <v>0</v>
      </c>
      <c r="CE116" s="1527">
        <f t="shared" ca="1" si="25"/>
        <v>0</v>
      </c>
      <c r="CF116" s="1527">
        <f t="shared" ca="1" si="25"/>
        <v>0</v>
      </c>
      <c r="CG116" s="1527">
        <f t="shared" ca="1" si="25"/>
        <v>0</v>
      </c>
      <c r="CH116" s="1527">
        <f t="shared" ca="1" si="25"/>
        <v>0</v>
      </c>
      <c r="CI116" s="1567">
        <f t="shared" ca="1" si="25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6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6"/>
        <v>0</v>
      </c>
      <c r="E117" s="1527">
        <f t="shared" ca="1" si="26"/>
        <v>0</v>
      </c>
      <c r="F117" s="1527">
        <f t="shared" ca="1" si="26"/>
        <v>0</v>
      </c>
      <c r="G117" s="1527">
        <f t="shared" ca="1" si="26"/>
        <v>0</v>
      </c>
      <c r="H117" s="1527">
        <f t="shared" ca="1" si="26"/>
        <v>0</v>
      </c>
      <c r="I117" s="1527">
        <f t="shared" ca="1" si="26"/>
        <v>0</v>
      </c>
      <c r="J117" s="1527">
        <f t="shared" ca="1" si="26"/>
        <v>0</v>
      </c>
      <c r="K117" s="1531">
        <f t="shared" ca="1" si="26"/>
        <v>0</v>
      </c>
      <c r="L117" s="1531">
        <f t="shared" ca="1" si="26"/>
        <v>0</v>
      </c>
      <c r="M117" s="1531">
        <f t="shared" ca="1" si="26"/>
        <v>0</v>
      </c>
      <c r="N117" s="1531">
        <f t="shared" ca="1" si="26"/>
        <v>0</v>
      </c>
      <c r="O117" s="1531">
        <f t="shared" ca="1" si="26"/>
        <v>0</v>
      </c>
      <c r="P117" s="1531">
        <f t="shared" ca="1" si="26"/>
        <v>0</v>
      </c>
      <c r="Q117" s="1531">
        <f t="shared" ca="1" si="26"/>
        <v>0</v>
      </c>
      <c r="R117" s="1531">
        <f t="shared" ca="1" si="26"/>
        <v>0</v>
      </c>
      <c r="S117" s="1531">
        <f t="shared" ca="1" si="26"/>
        <v>0</v>
      </c>
      <c r="T117" s="1531">
        <f t="shared" ca="1" si="24"/>
        <v>0</v>
      </c>
      <c r="U117" s="1531">
        <f t="shared" ca="1" si="24"/>
        <v>0</v>
      </c>
      <c r="V117" s="1531">
        <f t="shared" ca="1" si="24"/>
        <v>0</v>
      </c>
      <c r="W117" s="1531">
        <f t="shared" ca="1" si="24"/>
        <v>0</v>
      </c>
      <c r="X117" s="1531">
        <f t="shared" ca="1" si="24"/>
        <v>0</v>
      </c>
      <c r="Y117" s="1531">
        <f t="shared" ca="1" si="24"/>
        <v>0</v>
      </c>
      <c r="Z117" s="1565"/>
      <c r="AA117" s="1526">
        <f t="shared" ca="1" si="27"/>
        <v>0</v>
      </c>
      <c r="AB117" s="1527">
        <f t="shared" ca="1" si="27"/>
        <v>0</v>
      </c>
      <c r="AC117" s="1527">
        <f t="shared" ca="1" si="27"/>
        <v>0</v>
      </c>
      <c r="AD117" s="1527">
        <f t="shared" ca="1" si="19"/>
        <v>0</v>
      </c>
      <c r="AE117" s="1527">
        <f t="shared" ca="1" si="19"/>
        <v>0</v>
      </c>
      <c r="AF117" s="1527">
        <f t="shared" ca="1" si="19"/>
        <v>0</v>
      </c>
      <c r="AG117" s="1527">
        <f t="shared" ca="1" si="19"/>
        <v>0</v>
      </c>
      <c r="AH117" s="1527">
        <f t="shared" ca="1" si="19"/>
        <v>0</v>
      </c>
      <c r="AI117" s="1527">
        <f t="shared" ca="1" si="19"/>
        <v>0</v>
      </c>
      <c r="AJ117" s="1527">
        <f t="shared" ca="1" si="19"/>
        <v>0</v>
      </c>
      <c r="AK117" s="1527">
        <f t="shared" ca="1" si="19"/>
        <v>0</v>
      </c>
      <c r="AL117" s="1527">
        <f t="shared" ca="1" si="19"/>
        <v>0</v>
      </c>
      <c r="AM117" s="1527">
        <f t="shared" ca="1" si="19"/>
        <v>0</v>
      </c>
      <c r="AN117" s="1486"/>
      <c r="AO117" s="1566">
        <f t="shared" ca="1" si="25"/>
        <v>0</v>
      </c>
      <c r="AP117" s="1527">
        <f t="shared" ca="1" si="15"/>
        <v>0</v>
      </c>
      <c r="AQ117" s="1527">
        <f t="shared" ca="1" si="25"/>
        <v>0</v>
      </c>
      <c r="AR117" s="1527">
        <f t="shared" ca="1" si="25"/>
        <v>0</v>
      </c>
      <c r="AS117" s="1527">
        <f t="shared" ca="1" si="25"/>
        <v>0</v>
      </c>
      <c r="AT117" s="1527">
        <f t="shared" ca="1" si="25"/>
        <v>0</v>
      </c>
      <c r="AU117" s="1527">
        <f t="shared" ca="1" si="25"/>
        <v>0</v>
      </c>
      <c r="AV117" s="1527">
        <f t="shared" ca="1" si="25"/>
        <v>0</v>
      </c>
      <c r="AW117" s="1527">
        <f t="shared" ca="1" si="25"/>
        <v>0</v>
      </c>
      <c r="AX117" s="1527">
        <f t="shared" ca="1" si="25"/>
        <v>0</v>
      </c>
      <c r="AY117" s="1527">
        <f t="shared" ca="1" si="25"/>
        <v>0</v>
      </c>
      <c r="AZ117" s="1527">
        <f t="shared" ca="1" si="25"/>
        <v>0</v>
      </c>
      <c r="BA117" s="1527">
        <f t="shared" ca="1" si="25"/>
        <v>0</v>
      </c>
      <c r="BB117" s="1527">
        <f t="shared" ca="1" si="25"/>
        <v>0</v>
      </c>
      <c r="BC117" s="1527">
        <f t="shared" ca="1" si="25"/>
        <v>0</v>
      </c>
      <c r="BD117" s="1527">
        <f t="shared" ca="1" si="25"/>
        <v>0</v>
      </c>
      <c r="BE117" s="1527">
        <f t="shared" ca="1" si="25"/>
        <v>0</v>
      </c>
      <c r="BF117" s="1527">
        <f t="shared" ca="1" si="25"/>
        <v>0</v>
      </c>
      <c r="BG117" s="1527">
        <f t="shared" ca="1" si="25"/>
        <v>0</v>
      </c>
      <c r="BH117" s="1527">
        <f t="shared" ca="1" si="25"/>
        <v>0</v>
      </c>
      <c r="BI117" s="1527">
        <f t="shared" ca="1" si="25"/>
        <v>0</v>
      </c>
      <c r="BJ117" s="1527">
        <f t="shared" ca="1" si="25"/>
        <v>0</v>
      </c>
      <c r="BK117" s="1527">
        <f t="shared" ca="1" si="25"/>
        <v>0</v>
      </c>
      <c r="BL117" s="1527">
        <f t="shared" ca="1" si="25"/>
        <v>0</v>
      </c>
      <c r="BM117" s="1527">
        <f t="shared" ca="1" si="25"/>
        <v>0</v>
      </c>
      <c r="BN117" s="1527">
        <f t="shared" ca="1" si="25"/>
        <v>0</v>
      </c>
      <c r="BO117" s="1527">
        <f t="shared" ca="1" si="25"/>
        <v>0</v>
      </c>
      <c r="BP117" s="1527">
        <f t="shared" ca="1" si="25"/>
        <v>0</v>
      </c>
      <c r="BQ117" s="1527">
        <f t="shared" ca="1" si="25"/>
        <v>0</v>
      </c>
      <c r="BR117" s="1527">
        <f t="shared" ca="1" si="25"/>
        <v>0</v>
      </c>
      <c r="BS117" s="1527">
        <f t="shared" ca="1" si="25"/>
        <v>0</v>
      </c>
      <c r="BT117" s="1527">
        <f t="shared" ca="1" si="25"/>
        <v>0</v>
      </c>
      <c r="BU117" s="1527">
        <f t="shared" ca="1" si="25"/>
        <v>0</v>
      </c>
      <c r="BV117" s="1527">
        <f t="shared" ca="1" si="25"/>
        <v>0</v>
      </c>
      <c r="BW117" s="1527">
        <f t="shared" ca="1" si="25"/>
        <v>0</v>
      </c>
      <c r="BX117" s="1527">
        <f t="shared" ca="1" si="25"/>
        <v>0</v>
      </c>
      <c r="BY117" s="1527">
        <f t="shared" ca="1" si="25"/>
        <v>0</v>
      </c>
      <c r="BZ117" s="1527">
        <f t="shared" ca="1" si="25"/>
        <v>0</v>
      </c>
      <c r="CA117" s="1527">
        <f t="shared" ca="1" si="25"/>
        <v>0</v>
      </c>
      <c r="CB117" s="1527">
        <f t="shared" ca="1" si="25"/>
        <v>0</v>
      </c>
      <c r="CC117" s="1527">
        <f t="shared" ca="1" si="25"/>
        <v>0</v>
      </c>
      <c r="CD117" s="1527">
        <f t="shared" ca="1" si="25"/>
        <v>0</v>
      </c>
      <c r="CE117" s="1527">
        <f t="shared" ca="1" si="25"/>
        <v>0</v>
      </c>
      <c r="CF117" s="1527">
        <f t="shared" ca="1" si="25"/>
        <v>0</v>
      </c>
      <c r="CG117" s="1527">
        <f t="shared" ca="1" si="25"/>
        <v>0</v>
      </c>
      <c r="CH117" s="1527">
        <f t="shared" ca="1" si="25"/>
        <v>0</v>
      </c>
      <c r="CI117" s="1567">
        <f t="shared" ca="1" si="25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6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6"/>
        <v>0</v>
      </c>
      <c r="E118" s="1527">
        <f t="shared" ca="1" si="26"/>
        <v>0</v>
      </c>
      <c r="F118" s="1527">
        <f t="shared" ca="1" si="26"/>
        <v>0</v>
      </c>
      <c r="G118" s="1527">
        <f t="shared" ca="1" si="26"/>
        <v>0</v>
      </c>
      <c r="H118" s="1527">
        <f t="shared" ca="1" si="26"/>
        <v>0</v>
      </c>
      <c r="I118" s="1527">
        <f t="shared" ca="1" si="26"/>
        <v>0</v>
      </c>
      <c r="J118" s="1527">
        <f t="shared" ca="1" si="26"/>
        <v>0</v>
      </c>
      <c r="K118" s="1531">
        <f t="shared" ca="1" si="26"/>
        <v>0</v>
      </c>
      <c r="L118" s="1531">
        <f t="shared" ca="1" si="26"/>
        <v>0</v>
      </c>
      <c r="M118" s="1531">
        <f t="shared" ca="1" si="26"/>
        <v>0</v>
      </c>
      <c r="N118" s="1531">
        <f t="shared" ca="1" si="26"/>
        <v>0</v>
      </c>
      <c r="O118" s="1531">
        <f t="shared" ca="1" si="26"/>
        <v>0</v>
      </c>
      <c r="P118" s="1531">
        <f t="shared" ca="1" si="26"/>
        <v>0</v>
      </c>
      <c r="Q118" s="1531">
        <f t="shared" ca="1" si="26"/>
        <v>0</v>
      </c>
      <c r="R118" s="1531">
        <f t="shared" ca="1" si="26"/>
        <v>0</v>
      </c>
      <c r="S118" s="1531">
        <f t="shared" ca="1" si="26"/>
        <v>0</v>
      </c>
      <c r="T118" s="1531">
        <f t="shared" ca="1" si="24"/>
        <v>0</v>
      </c>
      <c r="U118" s="1531">
        <f t="shared" ca="1" si="24"/>
        <v>0</v>
      </c>
      <c r="V118" s="1531">
        <f t="shared" ca="1" si="24"/>
        <v>0</v>
      </c>
      <c r="W118" s="1531">
        <f t="shared" ca="1" si="24"/>
        <v>0</v>
      </c>
      <c r="X118" s="1531">
        <f t="shared" ca="1" si="24"/>
        <v>0</v>
      </c>
      <c r="Y118" s="1531">
        <f t="shared" ca="1" si="24"/>
        <v>0</v>
      </c>
      <c r="Z118" s="1565"/>
      <c r="AA118" s="1526">
        <f t="shared" ca="1" si="27"/>
        <v>0</v>
      </c>
      <c r="AB118" s="1527">
        <f t="shared" ca="1" si="27"/>
        <v>0</v>
      </c>
      <c r="AC118" s="1527">
        <f t="shared" ca="1" si="27"/>
        <v>0</v>
      </c>
      <c r="AD118" s="1527">
        <f t="shared" ca="1" si="19"/>
        <v>0</v>
      </c>
      <c r="AE118" s="1527">
        <f t="shared" ca="1" si="19"/>
        <v>0</v>
      </c>
      <c r="AF118" s="1527">
        <f t="shared" ca="1" si="19"/>
        <v>0</v>
      </c>
      <c r="AG118" s="1527">
        <f t="shared" ca="1" si="19"/>
        <v>0</v>
      </c>
      <c r="AH118" s="1527">
        <f t="shared" ca="1" si="19"/>
        <v>0</v>
      </c>
      <c r="AI118" s="1527">
        <f t="shared" ca="1" si="19"/>
        <v>0</v>
      </c>
      <c r="AJ118" s="1527">
        <f t="shared" ca="1" si="19"/>
        <v>0</v>
      </c>
      <c r="AK118" s="1527">
        <f t="shared" ca="1" si="19"/>
        <v>0</v>
      </c>
      <c r="AL118" s="1527">
        <f t="shared" ca="1" si="19"/>
        <v>0</v>
      </c>
      <c r="AM118" s="1527">
        <f t="shared" ca="1" si="19"/>
        <v>0</v>
      </c>
      <c r="AN118" s="1486"/>
      <c r="AO118" s="1566">
        <f t="shared" ca="1" si="25"/>
        <v>0</v>
      </c>
      <c r="AP118" s="1527">
        <f t="shared" ca="1" si="15"/>
        <v>0</v>
      </c>
      <c r="AQ118" s="1527">
        <f t="shared" ca="1" si="25"/>
        <v>0</v>
      </c>
      <c r="AR118" s="1527">
        <f t="shared" ca="1" si="25"/>
        <v>0</v>
      </c>
      <c r="AS118" s="1527">
        <f t="shared" ca="1" si="25"/>
        <v>0</v>
      </c>
      <c r="AT118" s="1527">
        <f t="shared" ca="1" si="25"/>
        <v>0</v>
      </c>
      <c r="AU118" s="1527">
        <f t="shared" ca="1" si="25"/>
        <v>0</v>
      </c>
      <c r="AV118" s="1527">
        <f t="shared" ca="1" si="25"/>
        <v>0</v>
      </c>
      <c r="AW118" s="1527">
        <f t="shared" ca="1" si="25"/>
        <v>0</v>
      </c>
      <c r="AX118" s="1527">
        <f t="shared" ca="1" si="25"/>
        <v>0</v>
      </c>
      <c r="AY118" s="1527">
        <f t="shared" ca="1" si="25"/>
        <v>0</v>
      </c>
      <c r="AZ118" s="1527">
        <f t="shared" ca="1" si="25"/>
        <v>0</v>
      </c>
      <c r="BA118" s="1527">
        <f t="shared" ca="1" si="25"/>
        <v>0</v>
      </c>
      <c r="BB118" s="1527">
        <f t="shared" ca="1" si="25"/>
        <v>0</v>
      </c>
      <c r="BC118" s="1527">
        <f t="shared" ca="1" si="25"/>
        <v>0</v>
      </c>
      <c r="BD118" s="1527">
        <f t="shared" ca="1" si="25"/>
        <v>0</v>
      </c>
      <c r="BE118" s="1527">
        <f t="shared" ca="1" si="25"/>
        <v>0</v>
      </c>
      <c r="BF118" s="1527">
        <f t="shared" ca="1" si="25"/>
        <v>0</v>
      </c>
      <c r="BG118" s="1527">
        <f t="shared" ca="1" si="25"/>
        <v>0</v>
      </c>
      <c r="BH118" s="1527">
        <f t="shared" ca="1" si="25"/>
        <v>0</v>
      </c>
      <c r="BI118" s="1527">
        <f t="shared" ca="1" si="25"/>
        <v>0</v>
      </c>
      <c r="BJ118" s="1527">
        <f t="shared" ca="1" si="25"/>
        <v>0</v>
      </c>
      <c r="BK118" s="1527">
        <f t="shared" ca="1" si="25"/>
        <v>0</v>
      </c>
      <c r="BL118" s="1527">
        <f t="shared" ca="1" si="25"/>
        <v>0</v>
      </c>
      <c r="BM118" s="1527">
        <f t="shared" ca="1" si="25"/>
        <v>0</v>
      </c>
      <c r="BN118" s="1527">
        <f t="shared" ca="1" si="25"/>
        <v>0</v>
      </c>
      <c r="BO118" s="1527">
        <f t="shared" ca="1" si="25"/>
        <v>0</v>
      </c>
      <c r="BP118" s="1527">
        <f t="shared" ca="1" si="25"/>
        <v>0</v>
      </c>
      <c r="BQ118" s="1527">
        <f t="shared" ca="1" si="25"/>
        <v>0</v>
      </c>
      <c r="BR118" s="1527">
        <f t="shared" ca="1" si="25"/>
        <v>0</v>
      </c>
      <c r="BS118" s="1527">
        <f t="shared" ca="1" si="25"/>
        <v>0</v>
      </c>
      <c r="BT118" s="1527">
        <f t="shared" ca="1" si="25"/>
        <v>0</v>
      </c>
      <c r="BU118" s="1527">
        <f t="shared" ca="1" si="25"/>
        <v>0</v>
      </c>
      <c r="BV118" s="1527">
        <f t="shared" ca="1" si="25"/>
        <v>0</v>
      </c>
      <c r="BW118" s="1527">
        <f t="shared" ca="1" si="25"/>
        <v>0</v>
      </c>
      <c r="BX118" s="1527">
        <f t="shared" ca="1" si="25"/>
        <v>0</v>
      </c>
      <c r="BY118" s="1527">
        <f t="shared" ca="1" si="25"/>
        <v>0</v>
      </c>
      <c r="BZ118" s="1527">
        <f t="shared" ca="1" si="25"/>
        <v>0</v>
      </c>
      <c r="CA118" s="1527">
        <f t="shared" ca="1" si="25"/>
        <v>0</v>
      </c>
      <c r="CB118" s="1527">
        <f t="shared" ca="1" si="25"/>
        <v>0</v>
      </c>
      <c r="CC118" s="1527">
        <f t="shared" ca="1" si="25"/>
        <v>0</v>
      </c>
      <c r="CD118" s="1527">
        <f t="shared" ca="1" si="25"/>
        <v>0</v>
      </c>
      <c r="CE118" s="1527">
        <f t="shared" ca="1" si="25"/>
        <v>0</v>
      </c>
      <c r="CF118" s="1527">
        <f t="shared" ca="1" si="25"/>
        <v>0</v>
      </c>
      <c r="CG118" s="1527">
        <f t="shared" ca="1" si="25"/>
        <v>0</v>
      </c>
      <c r="CH118" s="1527">
        <f t="shared" ca="1" si="25"/>
        <v>0</v>
      </c>
      <c r="CI118" s="1567">
        <f t="shared" ca="1" si="25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6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6"/>
        <v>0</v>
      </c>
      <c r="E119" s="1527">
        <f t="shared" ca="1" si="26"/>
        <v>0</v>
      </c>
      <c r="F119" s="1527">
        <f t="shared" ca="1" si="26"/>
        <v>0</v>
      </c>
      <c r="G119" s="1527">
        <f t="shared" ca="1" si="26"/>
        <v>0</v>
      </c>
      <c r="H119" s="1527">
        <f t="shared" ca="1" si="26"/>
        <v>0</v>
      </c>
      <c r="I119" s="1527">
        <f t="shared" ca="1" si="26"/>
        <v>0</v>
      </c>
      <c r="J119" s="1527">
        <f t="shared" ca="1" si="26"/>
        <v>0</v>
      </c>
      <c r="K119" s="1531">
        <f t="shared" ca="1" si="26"/>
        <v>0</v>
      </c>
      <c r="L119" s="1531">
        <f t="shared" ca="1" si="26"/>
        <v>0</v>
      </c>
      <c r="M119" s="1531">
        <f t="shared" ca="1" si="26"/>
        <v>0</v>
      </c>
      <c r="N119" s="1531">
        <f t="shared" ca="1" si="26"/>
        <v>0</v>
      </c>
      <c r="O119" s="1531">
        <f t="shared" ca="1" si="26"/>
        <v>0</v>
      </c>
      <c r="P119" s="1531">
        <f t="shared" ca="1" si="26"/>
        <v>0</v>
      </c>
      <c r="Q119" s="1531">
        <f t="shared" ca="1" si="26"/>
        <v>0</v>
      </c>
      <c r="R119" s="1531">
        <f t="shared" ca="1" si="26"/>
        <v>0</v>
      </c>
      <c r="S119" s="1531">
        <f t="shared" ca="1" si="26"/>
        <v>0</v>
      </c>
      <c r="T119" s="1531">
        <f t="shared" ca="1" si="24"/>
        <v>0</v>
      </c>
      <c r="U119" s="1531">
        <f t="shared" ca="1" si="24"/>
        <v>0</v>
      </c>
      <c r="V119" s="1531">
        <f t="shared" ca="1" si="24"/>
        <v>0</v>
      </c>
      <c r="W119" s="1531">
        <f t="shared" ca="1" si="24"/>
        <v>0</v>
      </c>
      <c r="X119" s="1531">
        <f t="shared" ca="1" si="24"/>
        <v>0</v>
      </c>
      <c r="Y119" s="1531">
        <f t="shared" ca="1" si="24"/>
        <v>0</v>
      </c>
      <c r="Z119" s="1565"/>
      <c r="AA119" s="1526">
        <f t="shared" ca="1" si="27"/>
        <v>0</v>
      </c>
      <c r="AB119" s="1527">
        <f t="shared" ca="1" si="27"/>
        <v>0</v>
      </c>
      <c r="AC119" s="1527">
        <f t="shared" ca="1" si="27"/>
        <v>0</v>
      </c>
      <c r="AD119" s="1527">
        <f t="shared" ca="1" si="27"/>
        <v>0</v>
      </c>
      <c r="AE119" s="1527">
        <f t="shared" ca="1" si="27"/>
        <v>0</v>
      </c>
      <c r="AF119" s="1527">
        <f t="shared" ca="1" si="27"/>
        <v>0</v>
      </c>
      <c r="AG119" s="1527">
        <f t="shared" ca="1" si="27"/>
        <v>0</v>
      </c>
      <c r="AH119" s="1527">
        <f t="shared" ca="1" si="27"/>
        <v>0</v>
      </c>
      <c r="AI119" s="1527">
        <f t="shared" ca="1" si="27"/>
        <v>0</v>
      </c>
      <c r="AJ119" s="1527">
        <f t="shared" ca="1" si="27"/>
        <v>0</v>
      </c>
      <c r="AK119" s="1527">
        <f t="shared" ca="1" si="27"/>
        <v>0</v>
      </c>
      <c r="AL119" s="1527">
        <f t="shared" ca="1" si="27"/>
        <v>0</v>
      </c>
      <c r="AM119" s="1527">
        <f t="shared" ca="1" si="27"/>
        <v>0</v>
      </c>
      <c r="AN119" s="1486"/>
      <c r="AO119" s="1566">
        <f t="shared" ca="1" si="25"/>
        <v>0</v>
      </c>
      <c r="AP119" s="1527">
        <f t="shared" ca="1" si="15"/>
        <v>0</v>
      </c>
      <c r="AQ119" s="1527">
        <f t="shared" ca="1" si="25"/>
        <v>0</v>
      </c>
      <c r="AR119" s="1527">
        <f t="shared" ca="1" si="25"/>
        <v>0</v>
      </c>
      <c r="AS119" s="1527">
        <f t="shared" ca="1" si="25"/>
        <v>0</v>
      </c>
      <c r="AT119" s="1527">
        <f t="shared" ca="1" si="25"/>
        <v>0</v>
      </c>
      <c r="AU119" s="1527">
        <f t="shared" ca="1" si="25"/>
        <v>0</v>
      </c>
      <c r="AV119" s="1527">
        <f t="shared" ca="1" si="25"/>
        <v>0</v>
      </c>
      <c r="AW119" s="1527">
        <f t="shared" ca="1" si="25"/>
        <v>0</v>
      </c>
      <c r="AX119" s="1527">
        <f t="shared" ca="1" si="25"/>
        <v>0</v>
      </c>
      <c r="AY119" s="1527">
        <f t="shared" ca="1" si="25"/>
        <v>0</v>
      </c>
      <c r="AZ119" s="1527">
        <f t="shared" ca="1" si="25"/>
        <v>0</v>
      </c>
      <c r="BA119" s="1527">
        <f t="shared" ca="1" si="25"/>
        <v>0</v>
      </c>
      <c r="BB119" s="1527">
        <f t="shared" ca="1" si="25"/>
        <v>0</v>
      </c>
      <c r="BC119" s="1527">
        <f t="shared" ca="1" si="25"/>
        <v>0</v>
      </c>
      <c r="BD119" s="1527">
        <f t="shared" ca="1" si="25"/>
        <v>0</v>
      </c>
      <c r="BE119" s="1527">
        <f t="shared" ca="1" si="25"/>
        <v>0</v>
      </c>
      <c r="BF119" s="1527">
        <f t="shared" ca="1" si="25"/>
        <v>0</v>
      </c>
      <c r="BG119" s="1527">
        <f t="shared" ca="1" si="25"/>
        <v>0</v>
      </c>
      <c r="BH119" s="1527">
        <f t="shared" ca="1" si="25"/>
        <v>0</v>
      </c>
      <c r="BI119" s="1527">
        <f t="shared" ca="1" si="25"/>
        <v>0</v>
      </c>
      <c r="BJ119" s="1527">
        <f t="shared" ca="1" si="25"/>
        <v>0</v>
      </c>
      <c r="BK119" s="1527">
        <f t="shared" ca="1" si="25"/>
        <v>0</v>
      </c>
      <c r="BL119" s="1527">
        <f t="shared" ca="1" si="25"/>
        <v>0</v>
      </c>
      <c r="BM119" s="1527">
        <f t="shared" ca="1" si="25"/>
        <v>0</v>
      </c>
      <c r="BN119" s="1527">
        <f t="shared" ca="1" si="25"/>
        <v>0</v>
      </c>
      <c r="BO119" s="1527">
        <f t="shared" ca="1" si="25"/>
        <v>0</v>
      </c>
      <c r="BP119" s="1527">
        <f t="shared" ca="1" si="25"/>
        <v>0</v>
      </c>
      <c r="BQ119" s="1527">
        <f t="shared" ca="1" si="25"/>
        <v>0</v>
      </c>
      <c r="BR119" s="1527">
        <f t="shared" ca="1" si="25"/>
        <v>0</v>
      </c>
      <c r="BS119" s="1527">
        <f t="shared" ca="1" si="25"/>
        <v>0</v>
      </c>
      <c r="BT119" s="1527">
        <f t="shared" ca="1" si="25"/>
        <v>0</v>
      </c>
      <c r="BU119" s="1527">
        <f t="shared" ca="1" si="25"/>
        <v>0</v>
      </c>
      <c r="BV119" s="1527">
        <f t="shared" ca="1" si="25"/>
        <v>0</v>
      </c>
      <c r="BW119" s="1527">
        <f t="shared" ca="1" si="25"/>
        <v>0</v>
      </c>
      <c r="BX119" s="1527">
        <f t="shared" ca="1" si="25"/>
        <v>0</v>
      </c>
      <c r="BY119" s="1527">
        <f t="shared" ca="1" si="25"/>
        <v>0</v>
      </c>
      <c r="BZ119" s="1527">
        <f t="shared" ca="1" si="25"/>
        <v>0</v>
      </c>
      <c r="CA119" s="1527">
        <f t="shared" ca="1" si="25"/>
        <v>0</v>
      </c>
      <c r="CB119" s="1527">
        <f t="shared" ca="1" si="25"/>
        <v>0</v>
      </c>
      <c r="CC119" s="1527">
        <f t="shared" ca="1" si="25"/>
        <v>0</v>
      </c>
      <c r="CD119" s="1527">
        <f t="shared" ca="1" si="25"/>
        <v>0</v>
      </c>
      <c r="CE119" s="1527">
        <f t="shared" ca="1" si="25"/>
        <v>0</v>
      </c>
      <c r="CF119" s="1527">
        <f t="shared" ca="1" si="25"/>
        <v>0</v>
      </c>
      <c r="CG119" s="1527">
        <f t="shared" ca="1" si="25"/>
        <v>0</v>
      </c>
      <c r="CH119" s="1527">
        <f t="shared" ca="1" si="25"/>
        <v>0</v>
      </c>
      <c r="CI119" s="1567">
        <f t="shared" ca="1" si="25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6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6"/>
        <v>0</v>
      </c>
      <c r="E120" s="1527">
        <f t="shared" ca="1" si="26"/>
        <v>0</v>
      </c>
      <c r="F120" s="1527">
        <f t="shared" ca="1" si="26"/>
        <v>0</v>
      </c>
      <c r="G120" s="1527">
        <f t="shared" ca="1" si="26"/>
        <v>0</v>
      </c>
      <c r="H120" s="1527">
        <f t="shared" ca="1" si="26"/>
        <v>0</v>
      </c>
      <c r="I120" s="1527">
        <f t="shared" ca="1" si="26"/>
        <v>0</v>
      </c>
      <c r="J120" s="1527">
        <f t="shared" ca="1" si="26"/>
        <v>0</v>
      </c>
      <c r="K120" s="1531">
        <f t="shared" ca="1" si="26"/>
        <v>0</v>
      </c>
      <c r="L120" s="1531">
        <f t="shared" ca="1" si="26"/>
        <v>0</v>
      </c>
      <c r="M120" s="1531">
        <f t="shared" ca="1" si="26"/>
        <v>0</v>
      </c>
      <c r="N120" s="1531">
        <f t="shared" ca="1" si="26"/>
        <v>0</v>
      </c>
      <c r="O120" s="1531">
        <f t="shared" ca="1" si="26"/>
        <v>0</v>
      </c>
      <c r="P120" s="1531">
        <f t="shared" ca="1" si="26"/>
        <v>0</v>
      </c>
      <c r="Q120" s="1531">
        <f t="shared" ca="1" si="26"/>
        <v>0</v>
      </c>
      <c r="R120" s="1531">
        <f t="shared" ca="1" si="26"/>
        <v>0</v>
      </c>
      <c r="S120" s="1531">
        <f t="shared" ca="1" si="26"/>
        <v>0</v>
      </c>
      <c r="T120" s="1531">
        <f t="shared" ca="1" si="24"/>
        <v>0</v>
      </c>
      <c r="U120" s="1531">
        <f t="shared" ca="1" si="24"/>
        <v>0</v>
      </c>
      <c r="V120" s="1531">
        <f t="shared" ca="1" si="24"/>
        <v>0</v>
      </c>
      <c r="W120" s="1531">
        <f t="shared" ca="1" si="24"/>
        <v>0</v>
      </c>
      <c r="X120" s="1531">
        <f t="shared" ca="1" si="24"/>
        <v>0</v>
      </c>
      <c r="Y120" s="1531">
        <f t="shared" ca="1" si="24"/>
        <v>0</v>
      </c>
      <c r="Z120" s="1565"/>
      <c r="AA120" s="1526">
        <f t="shared" ca="1" si="27"/>
        <v>0</v>
      </c>
      <c r="AB120" s="1527">
        <f t="shared" ca="1" si="27"/>
        <v>0</v>
      </c>
      <c r="AC120" s="1527">
        <f t="shared" ca="1" si="27"/>
        <v>0</v>
      </c>
      <c r="AD120" s="1527">
        <f t="shared" ca="1" si="27"/>
        <v>0</v>
      </c>
      <c r="AE120" s="1527">
        <f t="shared" ca="1" si="27"/>
        <v>0</v>
      </c>
      <c r="AF120" s="1527">
        <f t="shared" ca="1" si="27"/>
        <v>0</v>
      </c>
      <c r="AG120" s="1527">
        <f t="shared" ca="1" si="27"/>
        <v>0</v>
      </c>
      <c r="AH120" s="1527">
        <f t="shared" ca="1" si="27"/>
        <v>0</v>
      </c>
      <c r="AI120" s="1527">
        <f t="shared" ca="1" si="27"/>
        <v>0</v>
      </c>
      <c r="AJ120" s="1527">
        <f t="shared" ca="1" si="27"/>
        <v>0</v>
      </c>
      <c r="AK120" s="1527">
        <f t="shared" ca="1" si="27"/>
        <v>0</v>
      </c>
      <c r="AL120" s="1527">
        <f t="shared" ca="1" si="27"/>
        <v>0</v>
      </c>
      <c r="AM120" s="1527">
        <f t="shared" ca="1" si="27"/>
        <v>0</v>
      </c>
      <c r="AN120" s="1486"/>
      <c r="AO120" s="1566">
        <f t="shared" ca="1" si="25"/>
        <v>0</v>
      </c>
      <c r="AP120" s="1527">
        <f t="shared" ca="1" si="15"/>
        <v>0</v>
      </c>
      <c r="AQ120" s="1527">
        <f t="shared" ca="1" si="25"/>
        <v>0</v>
      </c>
      <c r="AR120" s="1527">
        <f t="shared" ca="1" si="25"/>
        <v>0</v>
      </c>
      <c r="AS120" s="1527">
        <f t="shared" ca="1" si="25"/>
        <v>0</v>
      </c>
      <c r="AT120" s="1527">
        <f t="shared" ca="1" si="25"/>
        <v>0</v>
      </c>
      <c r="AU120" s="1527">
        <f t="shared" ca="1" si="25"/>
        <v>0</v>
      </c>
      <c r="AV120" s="1527">
        <f t="shared" ca="1" si="25"/>
        <v>0</v>
      </c>
      <c r="AW120" s="1527">
        <f t="shared" ca="1" si="25"/>
        <v>0</v>
      </c>
      <c r="AX120" s="1527">
        <f t="shared" ca="1" si="25"/>
        <v>0</v>
      </c>
      <c r="AY120" s="1527">
        <f t="shared" ca="1" si="25"/>
        <v>0</v>
      </c>
      <c r="AZ120" s="1527">
        <f t="shared" ca="1" si="25"/>
        <v>0</v>
      </c>
      <c r="BA120" s="1527">
        <f t="shared" ca="1" si="25"/>
        <v>0</v>
      </c>
      <c r="BB120" s="1527">
        <f t="shared" ca="1" si="25"/>
        <v>0</v>
      </c>
      <c r="BC120" s="1527">
        <f t="shared" ca="1" si="25"/>
        <v>0</v>
      </c>
      <c r="BD120" s="1527">
        <f t="shared" ca="1" si="25"/>
        <v>0</v>
      </c>
      <c r="BE120" s="1527">
        <f t="shared" ca="1" si="25"/>
        <v>0</v>
      </c>
      <c r="BF120" s="1527">
        <f t="shared" ca="1" si="25"/>
        <v>0</v>
      </c>
      <c r="BG120" s="1527">
        <f t="shared" ca="1" si="25"/>
        <v>0</v>
      </c>
      <c r="BH120" s="1527">
        <f t="shared" ca="1" si="25"/>
        <v>0</v>
      </c>
      <c r="BI120" s="1527">
        <f t="shared" ca="1" si="25"/>
        <v>0</v>
      </c>
      <c r="BJ120" s="1527">
        <f t="shared" ca="1" si="25"/>
        <v>0</v>
      </c>
      <c r="BK120" s="1527">
        <f t="shared" ca="1" si="25"/>
        <v>0</v>
      </c>
      <c r="BL120" s="1527">
        <f t="shared" ca="1" si="25"/>
        <v>0</v>
      </c>
      <c r="BM120" s="1527">
        <f t="shared" ca="1" si="25"/>
        <v>0</v>
      </c>
      <c r="BN120" s="1527">
        <f t="shared" ca="1" si="25"/>
        <v>0</v>
      </c>
      <c r="BO120" s="1527">
        <f t="shared" ref="BO120:CI120" ca="1" si="28">IF(ISNUMBER($B120),$B120*BO38,0)</f>
        <v>0</v>
      </c>
      <c r="BP120" s="1527">
        <f t="shared" ca="1" si="28"/>
        <v>0</v>
      </c>
      <c r="BQ120" s="1527">
        <f t="shared" ca="1" si="28"/>
        <v>0</v>
      </c>
      <c r="BR120" s="1527">
        <f t="shared" ca="1" si="28"/>
        <v>0</v>
      </c>
      <c r="BS120" s="1527">
        <f t="shared" ca="1" si="28"/>
        <v>0</v>
      </c>
      <c r="BT120" s="1527">
        <f t="shared" ca="1" si="28"/>
        <v>0</v>
      </c>
      <c r="BU120" s="1527">
        <f t="shared" ca="1" si="28"/>
        <v>0</v>
      </c>
      <c r="BV120" s="1527">
        <f t="shared" ca="1" si="28"/>
        <v>0</v>
      </c>
      <c r="BW120" s="1527">
        <f t="shared" ca="1" si="28"/>
        <v>0</v>
      </c>
      <c r="BX120" s="1527">
        <f t="shared" ca="1" si="28"/>
        <v>0</v>
      </c>
      <c r="BY120" s="1527">
        <f t="shared" ca="1" si="28"/>
        <v>0</v>
      </c>
      <c r="BZ120" s="1527">
        <f t="shared" ca="1" si="28"/>
        <v>0</v>
      </c>
      <c r="CA120" s="1527">
        <f t="shared" ca="1" si="28"/>
        <v>0</v>
      </c>
      <c r="CB120" s="1527">
        <f t="shared" ca="1" si="28"/>
        <v>0</v>
      </c>
      <c r="CC120" s="1527">
        <f t="shared" ca="1" si="28"/>
        <v>0</v>
      </c>
      <c r="CD120" s="1527">
        <f t="shared" ca="1" si="28"/>
        <v>0</v>
      </c>
      <c r="CE120" s="1527">
        <f t="shared" ca="1" si="28"/>
        <v>0</v>
      </c>
      <c r="CF120" s="1527">
        <f t="shared" ca="1" si="28"/>
        <v>0</v>
      </c>
      <c r="CG120" s="1527">
        <f t="shared" ca="1" si="28"/>
        <v>0</v>
      </c>
      <c r="CH120" s="1527">
        <f t="shared" ca="1" si="28"/>
        <v>0</v>
      </c>
      <c r="CI120" s="1567">
        <f t="shared" ca="1" si="28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6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6"/>
        <v>0</v>
      </c>
      <c r="E121" s="1527">
        <f t="shared" ca="1" si="26"/>
        <v>0</v>
      </c>
      <c r="F121" s="1527">
        <f t="shared" ca="1" si="26"/>
        <v>0</v>
      </c>
      <c r="G121" s="1527">
        <f t="shared" ca="1" si="26"/>
        <v>0</v>
      </c>
      <c r="H121" s="1527">
        <f t="shared" ca="1" si="26"/>
        <v>0</v>
      </c>
      <c r="I121" s="1527">
        <f t="shared" ca="1" si="26"/>
        <v>0</v>
      </c>
      <c r="J121" s="1527">
        <f t="shared" ca="1" si="26"/>
        <v>0</v>
      </c>
      <c r="K121" s="1531">
        <f t="shared" ca="1" si="26"/>
        <v>0</v>
      </c>
      <c r="L121" s="1531">
        <f t="shared" ca="1" si="26"/>
        <v>0</v>
      </c>
      <c r="M121" s="1531">
        <f t="shared" ca="1" si="26"/>
        <v>0</v>
      </c>
      <c r="N121" s="1531">
        <f t="shared" ca="1" si="26"/>
        <v>0</v>
      </c>
      <c r="O121" s="1531">
        <f t="shared" ca="1" si="26"/>
        <v>0</v>
      </c>
      <c r="P121" s="1531">
        <f t="shared" ca="1" si="26"/>
        <v>0</v>
      </c>
      <c r="Q121" s="1531">
        <f t="shared" ca="1" si="26"/>
        <v>0</v>
      </c>
      <c r="R121" s="1531">
        <f t="shared" ca="1" si="26"/>
        <v>0</v>
      </c>
      <c r="S121" s="1531">
        <f t="shared" ca="1" si="26"/>
        <v>0</v>
      </c>
      <c r="T121" s="1531">
        <f t="shared" ca="1" si="24"/>
        <v>0</v>
      </c>
      <c r="U121" s="1531">
        <f t="shared" ca="1" si="24"/>
        <v>0</v>
      </c>
      <c r="V121" s="1531">
        <f t="shared" ca="1" si="24"/>
        <v>0</v>
      </c>
      <c r="W121" s="1531">
        <f t="shared" ca="1" si="24"/>
        <v>0</v>
      </c>
      <c r="X121" s="1531">
        <f t="shared" ca="1" si="24"/>
        <v>0</v>
      </c>
      <c r="Y121" s="1531">
        <f t="shared" ca="1" si="24"/>
        <v>0</v>
      </c>
      <c r="Z121" s="1565"/>
      <c r="AA121" s="1526">
        <f t="shared" ca="1" si="27"/>
        <v>0</v>
      </c>
      <c r="AB121" s="1527">
        <f t="shared" ca="1" si="27"/>
        <v>0</v>
      </c>
      <c r="AC121" s="1527">
        <f t="shared" ca="1" si="27"/>
        <v>0</v>
      </c>
      <c r="AD121" s="1527">
        <f t="shared" ca="1" si="27"/>
        <v>0</v>
      </c>
      <c r="AE121" s="1527">
        <f t="shared" ca="1" si="27"/>
        <v>0</v>
      </c>
      <c r="AF121" s="1527">
        <f t="shared" ca="1" si="27"/>
        <v>0</v>
      </c>
      <c r="AG121" s="1527">
        <f t="shared" ca="1" si="27"/>
        <v>0</v>
      </c>
      <c r="AH121" s="1527">
        <f t="shared" ca="1" si="27"/>
        <v>0</v>
      </c>
      <c r="AI121" s="1527">
        <f t="shared" ca="1" si="27"/>
        <v>0</v>
      </c>
      <c r="AJ121" s="1527">
        <f t="shared" ca="1" si="27"/>
        <v>0</v>
      </c>
      <c r="AK121" s="1527">
        <f t="shared" ca="1" si="27"/>
        <v>0</v>
      </c>
      <c r="AL121" s="1527">
        <f t="shared" ca="1" si="27"/>
        <v>0</v>
      </c>
      <c r="AM121" s="1527">
        <f t="shared" ca="1" si="27"/>
        <v>0</v>
      </c>
      <c r="AN121" s="1486"/>
      <c r="AO121" s="1566">
        <f t="shared" ref="AO121:CI125" ca="1" si="29">IF(ISNUMBER($B121),$B121*AO39,0)</f>
        <v>0</v>
      </c>
      <c r="AP121" s="1527">
        <f t="shared" ca="1" si="15"/>
        <v>0</v>
      </c>
      <c r="AQ121" s="1527">
        <f t="shared" ca="1" si="29"/>
        <v>0</v>
      </c>
      <c r="AR121" s="1527">
        <f t="shared" ca="1" si="29"/>
        <v>0</v>
      </c>
      <c r="AS121" s="1527">
        <f t="shared" ca="1" si="29"/>
        <v>0</v>
      </c>
      <c r="AT121" s="1527">
        <f t="shared" ca="1" si="29"/>
        <v>0</v>
      </c>
      <c r="AU121" s="1527">
        <f t="shared" ca="1" si="29"/>
        <v>0</v>
      </c>
      <c r="AV121" s="1527">
        <f t="shared" ca="1" si="29"/>
        <v>0</v>
      </c>
      <c r="AW121" s="1527">
        <f t="shared" ca="1" si="29"/>
        <v>0</v>
      </c>
      <c r="AX121" s="1527">
        <f t="shared" ca="1" si="29"/>
        <v>0</v>
      </c>
      <c r="AY121" s="1527">
        <f t="shared" ca="1" si="29"/>
        <v>0</v>
      </c>
      <c r="AZ121" s="1527">
        <f t="shared" ca="1" si="29"/>
        <v>0</v>
      </c>
      <c r="BA121" s="1527">
        <f t="shared" ca="1" si="29"/>
        <v>0</v>
      </c>
      <c r="BB121" s="1527">
        <f t="shared" ca="1" si="29"/>
        <v>0</v>
      </c>
      <c r="BC121" s="1527">
        <f t="shared" ca="1" si="29"/>
        <v>0</v>
      </c>
      <c r="BD121" s="1527">
        <f t="shared" ca="1" si="29"/>
        <v>0</v>
      </c>
      <c r="BE121" s="1527">
        <f t="shared" ca="1" si="29"/>
        <v>0</v>
      </c>
      <c r="BF121" s="1527">
        <f t="shared" ca="1" si="29"/>
        <v>0</v>
      </c>
      <c r="BG121" s="1527">
        <f t="shared" ca="1" si="29"/>
        <v>0</v>
      </c>
      <c r="BH121" s="1527">
        <f t="shared" ca="1" si="29"/>
        <v>0</v>
      </c>
      <c r="BI121" s="1527">
        <f t="shared" ca="1" si="29"/>
        <v>0</v>
      </c>
      <c r="BJ121" s="1527">
        <f t="shared" ca="1" si="29"/>
        <v>0</v>
      </c>
      <c r="BK121" s="1527">
        <f t="shared" ca="1" si="29"/>
        <v>0</v>
      </c>
      <c r="BL121" s="1527">
        <f t="shared" ca="1" si="29"/>
        <v>0</v>
      </c>
      <c r="BM121" s="1527">
        <f t="shared" ca="1" si="29"/>
        <v>0</v>
      </c>
      <c r="BN121" s="1527">
        <f t="shared" ca="1" si="29"/>
        <v>0</v>
      </c>
      <c r="BO121" s="1527">
        <f t="shared" ca="1" si="29"/>
        <v>0</v>
      </c>
      <c r="BP121" s="1527">
        <f t="shared" ca="1" si="29"/>
        <v>0</v>
      </c>
      <c r="BQ121" s="1527">
        <f t="shared" ca="1" si="29"/>
        <v>0</v>
      </c>
      <c r="BR121" s="1527">
        <f t="shared" ca="1" si="29"/>
        <v>0</v>
      </c>
      <c r="BS121" s="1527">
        <f t="shared" ca="1" si="29"/>
        <v>0</v>
      </c>
      <c r="BT121" s="1527">
        <f t="shared" ca="1" si="29"/>
        <v>0</v>
      </c>
      <c r="BU121" s="1527">
        <f t="shared" ca="1" si="29"/>
        <v>0</v>
      </c>
      <c r="BV121" s="1527">
        <f t="shared" ca="1" si="29"/>
        <v>0</v>
      </c>
      <c r="BW121" s="1527">
        <f t="shared" ca="1" si="29"/>
        <v>0</v>
      </c>
      <c r="BX121" s="1527">
        <f t="shared" ca="1" si="29"/>
        <v>0</v>
      </c>
      <c r="BY121" s="1527">
        <f t="shared" ca="1" si="29"/>
        <v>0</v>
      </c>
      <c r="BZ121" s="1527">
        <f t="shared" ca="1" si="29"/>
        <v>0</v>
      </c>
      <c r="CA121" s="1527">
        <f t="shared" ca="1" si="29"/>
        <v>0</v>
      </c>
      <c r="CB121" s="1527">
        <f t="shared" ca="1" si="29"/>
        <v>0</v>
      </c>
      <c r="CC121" s="1527">
        <f t="shared" ca="1" si="29"/>
        <v>0</v>
      </c>
      <c r="CD121" s="1527">
        <f t="shared" ca="1" si="29"/>
        <v>0</v>
      </c>
      <c r="CE121" s="1527">
        <f t="shared" ca="1" si="29"/>
        <v>0</v>
      </c>
      <c r="CF121" s="1527">
        <f t="shared" ca="1" si="29"/>
        <v>0</v>
      </c>
      <c r="CG121" s="1527">
        <f t="shared" ca="1" si="29"/>
        <v>0</v>
      </c>
      <c r="CH121" s="1527">
        <f t="shared" ca="1" si="29"/>
        <v>0</v>
      </c>
      <c r="CI121" s="1567">
        <f t="shared" ca="1" si="29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6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6"/>
        <v>0</v>
      </c>
      <c r="E122" s="1527">
        <f t="shared" ca="1" si="26"/>
        <v>0</v>
      </c>
      <c r="F122" s="1527">
        <f t="shared" ca="1" si="26"/>
        <v>0</v>
      </c>
      <c r="G122" s="1527">
        <f t="shared" ca="1" si="26"/>
        <v>0</v>
      </c>
      <c r="H122" s="1527">
        <f t="shared" ca="1" si="26"/>
        <v>0</v>
      </c>
      <c r="I122" s="1527">
        <f t="shared" ca="1" si="26"/>
        <v>0</v>
      </c>
      <c r="J122" s="1527">
        <f t="shared" ca="1" si="26"/>
        <v>0</v>
      </c>
      <c r="K122" s="1531">
        <f t="shared" ca="1" si="26"/>
        <v>0</v>
      </c>
      <c r="L122" s="1531">
        <f t="shared" ca="1" si="26"/>
        <v>0</v>
      </c>
      <c r="M122" s="1531">
        <f t="shared" ca="1" si="26"/>
        <v>0</v>
      </c>
      <c r="N122" s="1531">
        <f t="shared" ca="1" si="26"/>
        <v>0</v>
      </c>
      <c r="O122" s="1531">
        <f t="shared" ca="1" si="26"/>
        <v>0</v>
      </c>
      <c r="P122" s="1531">
        <f t="shared" ca="1" si="26"/>
        <v>0</v>
      </c>
      <c r="Q122" s="1531">
        <f t="shared" ca="1" si="26"/>
        <v>0</v>
      </c>
      <c r="R122" s="1531">
        <f t="shared" ca="1" si="26"/>
        <v>0</v>
      </c>
      <c r="S122" s="1531">
        <f t="shared" ca="1" si="26"/>
        <v>0</v>
      </c>
      <c r="T122" s="1531">
        <f t="shared" ca="1" si="24"/>
        <v>0</v>
      </c>
      <c r="U122" s="1531">
        <f t="shared" ca="1" si="24"/>
        <v>0</v>
      </c>
      <c r="V122" s="1531">
        <f t="shared" ca="1" si="24"/>
        <v>0</v>
      </c>
      <c r="W122" s="1531">
        <f t="shared" ca="1" si="24"/>
        <v>0</v>
      </c>
      <c r="X122" s="1531">
        <f t="shared" ca="1" si="24"/>
        <v>0</v>
      </c>
      <c r="Y122" s="1531">
        <f t="shared" ca="1" si="24"/>
        <v>0</v>
      </c>
      <c r="Z122" s="1565"/>
      <c r="AA122" s="1526">
        <f t="shared" ca="1" si="27"/>
        <v>0</v>
      </c>
      <c r="AB122" s="1527">
        <f t="shared" ca="1" si="27"/>
        <v>0</v>
      </c>
      <c r="AC122" s="1527">
        <f t="shared" ca="1" si="27"/>
        <v>0</v>
      </c>
      <c r="AD122" s="1527">
        <f t="shared" ca="1" si="27"/>
        <v>0</v>
      </c>
      <c r="AE122" s="1527">
        <f t="shared" ca="1" si="27"/>
        <v>0</v>
      </c>
      <c r="AF122" s="1527">
        <f t="shared" ca="1" si="27"/>
        <v>0</v>
      </c>
      <c r="AG122" s="1527">
        <f t="shared" ca="1" si="27"/>
        <v>0</v>
      </c>
      <c r="AH122" s="1527">
        <f t="shared" ca="1" si="27"/>
        <v>0</v>
      </c>
      <c r="AI122" s="1527">
        <f t="shared" ca="1" si="27"/>
        <v>0</v>
      </c>
      <c r="AJ122" s="1527">
        <f t="shared" ca="1" si="27"/>
        <v>0</v>
      </c>
      <c r="AK122" s="1527">
        <f t="shared" ca="1" si="27"/>
        <v>0</v>
      </c>
      <c r="AL122" s="1527">
        <f t="shared" ca="1" si="27"/>
        <v>0</v>
      </c>
      <c r="AM122" s="1527">
        <f t="shared" ca="1" si="27"/>
        <v>0</v>
      </c>
      <c r="AN122" s="1486"/>
      <c r="AO122" s="1566">
        <f t="shared" ca="1" si="29"/>
        <v>0</v>
      </c>
      <c r="AP122" s="1527">
        <f t="shared" ca="1" si="15"/>
        <v>0</v>
      </c>
      <c r="AQ122" s="1527">
        <f t="shared" ca="1" si="29"/>
        <v>0</v>
      </c>
      <c r="AR122" s="1527">
        <f t="shared" ca="1" si="29"/>
        <v>0</v>
      </c>
      <c r="AS122" s="1527">
        <f t="shared" ca="1" si="29"/>
        <v>0</v>
      </c>
      <c r="AT122" s="1527">
        <f t="shared" ca="1" si="29"/>
        <v>0</v>
      </c>
      <c r="AU122" s="1527">
        <f t="shared" ca="1" si="29"/>
        <v>0</v>
      </c>
      <c r="AV122" s="1527">
        <f t="shared" ca="1" si="29"/>
        <v>0</v>
      </c>
      <c r="AW122" s="1527">
        <f t="shared" ca="1" si="29"/>
        <v>0</v>
      </c>
      <c r="AX122" s="1527">
        <f t="shared" ca="1" si="29"/>
        <v>0</v>
      </c>
      <c r="AY122" s="1527">
        <f t="shared" ca="1" si="29"/>
        <v>0</v>
      </c>
      <c r="AZ122" s="1527">
        <f t="shared" ca="1" si="29"/>
        <v>0</v>
      </c>
      <c r="BA122" s="1527">
        <f t="shared" ca="1" si="29"/>
        <v>0</v>
      </c>
      <c r="BB122" s="1527">
        <f t="shared" ca="1" si="29"/>
        <v>0</v>
      </c>
      <c r="BC122" s="1527">
        <f t="shared" ca="1" si="29"/>
        <v>0</v>
      </c>
      <c r="BD122" s="1527">
        <f t="shared" ca="1" si="29"/>
        <v>0</v>
      </c>
      <c r="BE122" s="1527">
        <f t="shared" ca="1" si="29"/>
        <v>0</v>
      </c>
      <c r="BF122" s="1527">
        <f t="shared" ca="1" si="29"/>
        <v>0</v>
      </c>
      <c r="BG122" s="1527">
        <f t="shared" ca="1" si="29"/>
        <v>0</v>
      </c>
      <c r="BH122" s="1527">
        <f t="shared" ca="1" si="29"/>
        <v>0</v>
      </c>
      <c r="BI122" s="1527">
        <f t="shared" ca="1" si="29"/>
        <v>0</v>
      </c>
      <c r="BJ122" s="1527">
        <f t="shared" ca="1" si="29"/>
        <v>0</v>
      </c>
      <c r="BK122" s="1527">
        <f t="shared" ca="1" si="29"/>
        <v>0</v>
      </c>
      <c r="BL122" s="1527">
        <f t="shared" ca="1" si="29"/>
        <v>0</v>
      </c>
      <c r="BM122" s="1527">
        <f t="shared" ca="1" si="29"/>
        <v>0</v>
      </c>
      <c r="BN122" s="1527">
        <f t="shared" ca="1" si="29"/>
        <v>0</v>
      </c>
      <c r="BO122" s="1527">
        <f t="shared" ca="1" si="29"/>
        <v>0</v>
      </c>
      <c r="BP122" s="1527">
        <f t="shared" ca="1" si="29"/>
        <v>0</v>
      </c>
      <c r="BQ122" s="1527">
        <f t="shared" ca="1" si="29"/>
        <v>0</v>
      </c>
      <c r="BR122" s="1527">
        <f t="shared" ca="1" si="29"/>
        <v>0</v>
      </c>
      <c r="BS122" s="1527">
        <f t="shared" ca="1" si="29"/>
        <v>0</v>
      </c>
      <c r="BT122" s="1527">
        <f t="shared" ca="1" si="29"/>
        <v>0</v>
      </c>
      <c r="BU122" s="1527">
        <f t="shared" ca="1" si="29"/>
        <v>0</v>
      </c>
      <c r="BV122" s="1527">
        <f t="shared" ca="1" si="29"/>
        <v>0</v>
      </c>
      <c r="BW122" s="1527">
        <f t="shared" ca="1" si="29"/>
        <v>0</v>
      </c>
      <c r="BX122" s="1527">
        <f t="shared" ca="1" si="29"/>
        <v>0</v>
      </c>
      <c r="BY122" s="1527">
        <f t="shared" ca="1" si="29"/>
        <v>0</v>
      </c>
      <c r="BZ122" s="1527">
        <f t="shared" ca="1" si="29"/>
        <v>0</v>
      </c>
      <c r="CA122" s="1527">
        <f t="shared" ca="1" si="29"/>
        <v>0</v>
      </c>
      <c r="CB122" s="1527">
        <f t="shared" ca="1" si="29"/>
        <v>0</v>
      </c>
      <c r="CC122" s="1527">
        <f t="shared" ca="1" si="29"/>
        <v>0</v>
      </c>
      <c r="CD122" s="1527">
        <f t="shared" ca="1" si="29"/>
        <v>0</v>
      </c>
      <c r="CE122" s="1527">
        <f t="shared" ca="1" si="29"/>
        <v>0</v>
      </c>
      <c r="CF122" s="1527">
        <f t="shared" ca="1" si="29"/>
        <v>0</v>
      </c>
      <c r="CG122" s="1527">
        <f t="shared" ca="1" si="29"/>
        <v>0</v>
      </c>
      <c r="CH122" s="1527">
        <f t="shared" ca="1" si="29"/>
        <v>0</v>
      </c>
      <c r="CI122" s="1567">
        <f t="shared" ca="1" si="29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6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6"/>
        <v>0</v>
      </c>
      <c r="E123" s="1527">
        <f t="shared" ca="1" si="26"/>
        <v>0</v>
      </c>
      <c r="F123" s="1527">
        <f t="shared" ca="1" si="26"/>
        <v>0</v>
      </c>
      <c r="G123" s="1527">
        <f t="shared" ca="1" si="26"/>
        <v>0</v>
      </c>
      <c r="H123" s="1527">
        <f t="shared" ca="1" si="26"/>
        <v>0</v>
      </c>
      <c r="I123" s="1527">
        <f t="shared" ca="1" si="26"/>
        <v>0</v>
      </c>
      <c r="J123" s="1527">
        <f t="shared" ca="1" si="26"/>
        <v>0</v>
      </c>
      <c r="K123" s="1531">
        <f t="shared" ca="1" si="26"/>
        <v>0</v>
      </c>
      <c r="L123" s="1531">
        <f t="shared" ca="1" si="26"/>
        <v>0</v>
      </c>
      <c r="M123" s="1531">
        <f t="shared" ca="1" si="26"/>
        <v>0</v>
      </c>
      <c r="N123" s="1531">
        <f t="shared" ca="1" si="26"/>
        <v>0</v>
      </c>
      <c r="O123" s="1531">
        <f t="shared" ca="1" si="26"/>
        <v>0</v>
      </c>
      <c r="P123" s="1531">
        <f t="shared" ca="1" si="26"/>
        <v>0</v>
      </c>
      <c r="Q123" s="1531">
        <f t="shared" ca="1" si="26"/>
        <v>0</v>
      </c>
      <c r="R123" s="1531">
        <f t="shared" ca="1" si="26"/>
        <v>0</v>
      </c>
      <c r="S123" s="1531">
        <f t="shared" ca="1" si="26"/>
        <v>0</v>
      </c>
      <c r="T123" s="1531">
        <f t="shared" ca="1" si="24"/>
        <v>0</v>
      </c>
      <c r="U123" s="1531">
        <f t="shared" ca="1" si="24"/>
        <v>0</v>
      </c>
      <c r="V123" s="1531">
        <f t="shared" ca="1" si="24"/>
        <v>0</v>
      </c>
      <c r="W123" s="1531">
        <f t="shared" ca="1" si="24"/>
        <v>0</v>
      </c>
      <c r="X123" s="1531">
        <f t="shared" ca="1" si="24"/>
        <v>0</v>
      </c>
      <c r="Y123" s="1531">
        <f t="shared" ca="1" si="24"/>
        <v>0</v>
      </c>
      <c r="Z123" s="1565"/>
      <c r="AA123" s="1526">
        <f t="shared" ca="1" si="27"/>
        <v>0</v>
      </c>
      <c r="AB123" s="1527">
        <f t="shared" ca="1" si="27"/>
        <v>0</v>
      </c>
      <c r="AC123" s="1527">
        <f t="shared" ca="1" si="27"/>
        <v>0</v>
      </c>
      <c r="AD123" s="1527">
        <f t="shared" ca="1" si="27"/>
        <v>0</v>
      </c>
      <c r="AE123" s="1527">
        <f t="shared" ca="1" si="27"/>
        <v>0</v>
      </c>
      <c r="AF123" s="1527">
        <f t="shared" ca="1" si="27"/>
        <v>0</v>
      </c>
      <c r="AG123" s="1527">
        <f t="shared" ca="1" si="27"/>
        <v>0</v>
      </c>
      <c r="AH123" s="1527">
        <f t="shared" ca="1" si="27"/>
        <v>0</v>
      </c>
      <c r="AI123" s="1527">
        <f t="shared" ca="1" si="27"/>
        <v>0</v>
      </c>
      <c r="AJ123" s="1527">
        <f t="shared" ca="1" si="27"/>
        <v>0</v>
      </c>
      <c r="AK123" s="1527">
        <f t="shared" ca="1" si="27"/>
        <v>0</v>
      </c>
      <c r="AL123" s="1527">
        <f t="shared" ca="1" si="27"/>
        <v>0</v>
      </c>
      <c r="AM123" s="1527">
        <f t="shared" ca="1" si="27"/>
        <v>0</v>
      </c>
      <c r="AN123" s="1486"/>
      <c r="AO123" s="1566">
        <f t="shared" ca="1" si="29"/>
        <v>0</v>
      </c>
      <c r="AP123" s="1527">
        <f t="shared" ca="1" si="15"/>
        <v>0</v>
      </c>
      <c r="AQ123" s="1527">
        <f t="shared" ca="1" si="29"/>
        <v>0</v>
      </c>
      <c r="AR123" s="1527">
        <f t="shared" ca="1" si="29"/>
        <v>0</v>
      </c>
      <c r="AS123" s="1527">
        <f t="shared" ca="1" si="29"/>
        <v>0</v>
      </c>
      <c r="AT123" s="1527">
        <f t="shared" ca="1" si="29"/>
        <v>0</v>
      </c>
      <c r="AU123" s="1527">
        <f t="shared" ca="1" si="29"/>
        <v>0</v>
      </c>
      <c r="AV123" s="1527">
        <f t="shared" ca="1" si="29"/>
        <v>0</v>
      </c>
      <c r="AW123" s="1527">
        <f t="shared" ca="1" si="29"/>
        <v>0</v>
      </c>
      <c r="AX123" s="1527">
        <f t="shared" ca="1" si="29"/>
        <v>0</v>
      </c>
      <c r="AY123" s="1527">
        <f t="shared" ca="1" si="29"/>
        <v>0</v>
      </c>
      <c r="AZ123" s="1527">
        <f t="shared" ca="1" si="29"/>
        <v>0</v>
      </c>
      <c r="BA123" s="1527">
        <f t="shared" ca="1" si="29"/>
        <v>0</v>
      </c>
      <c r="BB123" s="1527">
        <f t="shared" ca="1" si="29"/>
        <v>0</v>
      </c>
      <c r="BC123" s="1527">
        <f t="shared" ca="1" si="29"/>
        <v>0</v>
      </c>
      <c r="BD123" s="1527">
        <f t="shared" ca="1" si="29"/>
        <v>0</v>
      </c>
      <c r="BE123" s="1527">
        <f t="shared" ca="1" si="29"/>
        <v>0</v>
      </c>
      <c r="BF123" s="1527">
        <f t="shared" ca="1" si="29"/>
        <v>0</v>
      </c>
      <c r="BG123" s="1527">
        <f t="shared" ca="1" si="29"/>
        <v>0</v>
      </c>
      <c r="BH123" s="1527">
        <f t="shared" ca="1" si="29"/>
        <v>0</v>
      </c>
      <c r="BI123" s="1527">
        <f t="shared" ca="1" si="29"/>
        <v>0</v>
      </c>
      <c r="BJ123" s="1527">
        <f t="shared" ca="1" si="29"/>
        <v>0</v>
      </c>
      <c r="BK123" s="1527">
        <f t="shared" ca="1" si="29"/>
        <v>0</v>
      </c>
      <c r="BL123" s="1527">
        <f t="shared" ca="1" si="29"/>
        <v>0</v>
      </c>
      <c r="BM123" s="1527">
        <f t="shared" ca="1" si="29"/>
        <v>0</v>
      </c>
      <c r="BN123" s="1527">
        <f t="shared" ca="1" si="29"/>
        <v>0</v>
      </c>
      <c r="BO123" s="1527">
        <f t="shared" ca="1" si="29"/>
        <v>0</v>
      </c>
      <c r="BP123" s="1527">
        <f t="shared" ca="1" si="29"/>
        <v>0</v>
      </c>
      <c r="BQ123" s="1527">
        <f t="shared" ca="1" si="29"/>
        <v>0</v>
      </c>
      <c r="BR123" s="1527">
        <f t="shared" ca="1" si="29"/>
        <v>0</v>
      </c>
      <c r="BS123" s="1527">
        <f t="shared" ca="1" si="29"/>
        <v>0</v>
      </c>
      <c r="BT123" s="1527">
        <f t="shared" ca="1" si="29"/>
        <v>0</v>
      </c>
      <c r="BU123" s="1527">
        <f t="shared" ca="1" si="29"/>
        <v>0</v>
      </c>
      <c r="BV123" s="1527">
        <f t="shared" ca="1" si="29"/>
        <v>0</v>
      </c>
      <c r="BW123" s="1527">
        <f t="shared" ca="1" si="29"/>
        <v>0</v>
      </c>
      <c r="BX123" s="1527">
        <f t="shared" ca="1" si="29"/>
        <v>0</v>
      </c>
      <c r="BY123" s="1527">
        <f t="shared" ca="1" si="29"/>
        <v>0</v>
      </c>
      <c r="BZ123" s="1527">
        <f t="shared" ca="1" si="29"/>
        <v>0</v>
      </c>
      <c r="CA123" s="1527">
        <f t="shared" ca="1" si="29"/>
        <v>0</v>
      </c>
      <c r="CB123" s="1527">
        <f t="shared" ca="1" si="29"/>
        <v>0</v>
      </c>
      <c r="CC123" s="1527">
        <f t="shared" ca="1" si="29"/>
        <v>0</v>
      </c>
      <c r="CD123" s="1527">
        <f t="shared" ca="1" si="29"/>
        <v>0</v>
      </c>
      <c r="CE123" s="1527">
        <f t="shared" ca="1" si="29"/>
        <v>0</v>
      </c>
      <c r="CF123" s="1527">
        <f t="shared" ca="1" si="29"/>
        <v>0</v>
      </c>
      <c r="CG123" s="1527">
        <f t="shared" ca="1" si="29"/>
        <v>0</v>
      </c>
      <c r="CH123" s="1527">
        <f t="shared" ca="1" si="29"/>
        <v>0</v>
      </c>
      <c r="CI123" s="1567">
        <f t="shared" ca="1" si="29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6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6"/>
        <v>0</v>
      </c>
      <c r="E124" s="1527">
        <f t="shared" ca="1" si="26"/>
        <v>0</v>
      </c>
      <c r="F124" s="1527">
        <f t="shared" ca="1" si="26"/>
        <v>0</v>
      </c>
      <c r="G124" s="1527">
        <f t="shared" ca="1" si="26"/>
        <v>0</v>
      </c>
      <c r="H124" s="1527">
        <f t="shared" ca="1" si="26"/>
        <v>0</v>
      </c>
      <c r="I124" s="1527">
        <f t="shared" ca="1" si="26"/>
        <v>0</v>
      </c>
      <c r="J124" s="1527">
        <f t="shared" ca="1" si="26"/>
        <v>0</v>
      </c>
      <c r="K124" s="1531">
        <f t="shared" ca="1" si="26"/>
        <v>0</v>
      </c>
      <c r="L124" s="1531">
        <f t="shared" ca="1" si="26"/>
        <v>0</v>
      </c>
      <c r="M124" s="1531">
        <f t="shared" ca="1" si="26"/>
        <v>0</v>
      </c>
      <c r="N124" s="1531">
        <f t="shared" ca="1" si="26"/>
        <v>0</v>
      </c>
      <c r="O124" s="1531">
        <f t="shared" ca="1" si="26"/>
        <v>0</v>
      </c>
      <c r="P124" s="1531">
        <f t="shared" ca="1" si="26"/>
        <v>0</v>
      </c>
      <c r="Q124" s="1531">
        <f t="shared" ca="1" si="26"/>
        <v>0</v>
      </c>
      <c r="R124" s="1531">
        <f t="shared" ca="1" si="26"/>
        <v>0</v>
      </c>
      <c r="S124" s="1531">
        <f t="shared" ca="1" si="26"/>
        <v>0</v>
      </c>
      <c r="T124" s="1531">
        <f t="shared" ca="1" si="24"/>
        <v>0</v>
      </c>
      <c r="U124" s="1531">
        <f t="shared" ca="1" si="24"/>
        <v>0</v>
      </c>
      <c r="V124" s="1531">
        <f t="shared" ca="1" si="24"/>
        <v>0</v>
      </c>
      <c r="W124" s="1531">
        <f t="shared" ca="1" si="24"/>
        <v>0</v>
      </c>
      <c r="X124" s="1531">
        <f t="shared" ca="1" si="24"/>
        <v>0</v>
      </c>
      <c r="Y124" s="1531">
        <f t="shared" ca="1" si="24"/>
        <v>0</v>
      </c>
      <c r="Z124" s="1565"/>
      <c r="AA124" s="1526">
        <f t="shared" ca="1" si="27"/>
        <v>0</v>
      </c>
      <c r="AB124" s="1527">
        <f t="shared" ca="1" si="27"/>
        <v>0</v>
      </c>
      <c r="AC124" s="1527">
        <f t="shared" ca="1" si="27"/>
        <v>0</v>
      </c>
      <c r="AD124" s="1527">
        <f t="shared" ca="1" si="27"/>
        <v>0</v>
      </c>
      <c r="AE124" s="1527">
        <f t="shared" ca="1" si="27"/>
        <v>0</v>
      </c>
      <c r="AF124" s="1527">
        <f t="shared" ca="1" si="27"/>
        <v>0</v>
      </c>
      <c r="AG124" s="1527">
        <f t="shared" ca="1" si="27"/>
        <v>0</v>
      </c>
      <c r="AH124" s="1527">
        <f t="shared" ca="1" si="27"/>
        <v>0</v>
      </c>
      <c r="AI124" s="1527">
        <f t="shared" ca="1" si="27"/>
        <v>0</v>
      </c>
      <c r="AJ124" s="1527">
        <f t="shared" ca="1" si="27"/>
        <v>0</v>
      </c>
      <c r="AK124" s="1527">
        <f t="shared" ca="1" si="27"/>
        <v>0</v>
      </c>
      <c r="AL124" s="1527">
        <f t="shared" ca="1" si="27"/>
        <v>0</v>
      </c>
      <c r="AM124" s="1527">
        <f t="shared" ca="1" si="27"/>
        <v>0</v>
      </c>
      <c r="AN124" s="1486"/>
      <c r="AO124" s="1566">
        <f t="shared" ca="1" si="29"/>
        <v>0</v>
      </c>
      <c r="AP124" s="1527">
        <f t="shared" ca="1" si="15"/>
        <v>0</v>
      </c>
      <c r="AQ124" s="1527">
        <f t="shared" ca="1" si="29"/>
        <v>0</v>
      </c>
      <c r="AR124" s="1527">
        <f t="shared" ca="1" si="29"/>
        <v>0</v>
      </c>
      <c r="AS124" s="1527">
        <f t="shared" ca="1" si="29"/>
        <v>0</v>
      </c>
      <c r="AT124" s="1527">
        <f t="shared" ca="1" si="29"/>
        <v>0</v>
      </c>
      <c r="AU124" s="1527">
        <f t="shared" ca="1" si="29"/>
        <v>0</v>
      </c>
      <c r="AV124" s="1527">
        <f t="shared" ca="1" si="29"/>
        <v>0</v>
      </c>
      <c r="AW124" s="1527">
        <f t="shared" ca="1" si="29"/>
        <v>0</v>
      </c>
      <c r="AX124" s="1527">
        <f t="shared" ca="1" si="29"/>
        <v>0</v>
      </c>
      <c r="AY124" s="1527">
        <f t="shared" ca="1" si="29"/>
        <v>0</v>
      </c>
      <c r="AZ124" s="1527">
        <f t="shared" ca="1" si="29"/>
        <v>0</v>
      </c>
      <c r="BA124" s="1527">
        <f t="shared" ca="1" si="29"/>
        <v>0</v>
      </c>
      <c r="BB124" s="1527">
        <f t="shared" ca="1" si="29"/>
        <v>0</v>
      </c>
      <c r="BC124" s="1527">
        <f t="shared" ca="1" si="29"/>
        <v>0</v>
      </c>
      <c r="BD124" s="1527">
        <f t="shared" ca="1" si="29"/>
        <v>0</v>
      </c>
      <c r="BE124" s="1527">
        <f t="shared" ca="1" si="29"/>
        <v>0</v>
      </c>
      <c r="BF124" s="1527">
        <f t="shared" ca="1" si="29"/>
        <v>0</v>
      </c>
      <c r="BG124" s="1527">
        <f t="shared" ca="1" si="29"/>
        <v>0</v>
      </c>
      <c r="BH124" s="1527">
        <f t="shared" ca="1" si="29"/>
        <v>0</v>
      </c>
      <c r="BI124" s="1527">
        <f t="shared" ca="1" si="29"/>
        <v>0</v>
      </c>
      <c r="BJ124" s="1527">
        <f t="shared" ca="1" si="29"/>
        <v>0</v>
      </c>
      <c r="BK124" s="1527">
        <f t="shared" ca="1" si="29"/>
        <v>0</v>
      </c>
      <c r="BL124" s="1527">
        <f t="shared" ca="1" si="29"/>
        <v>0</v>
      </c>
      <c r="BM124" s="1527">
        <f t="shared" ca="1" si="29"/>
        <v>0</v>
      </c>
      <c r="BN124" s="1527">
        <f t="shared" ca="1" si="29"/>
        <v>0</v>
      </c>
      <c r="BO124" s="1527">
        <f t="shared" ca="1" si="29"/>
        <v>0</v>
      </c>
      <c r="BP124" s="1527">
        <f t="shared" ca="1" si="29"/>
        <v>0</v>
      </c>
      <c r="BQ124" s="1527">
        <f t="shared" ca="1" si="29"/>
        <v>0</v>
      </c>
      <c r="BR124" s="1527">
        <f t="shared" ca="1" si="29"/>
        <v>0</v>
      </c>
      <c r="BS124" s="1527">
        <f t="shared" ca="1" si="29"/>
        <v>0</v>
      </c>
      <c r="BT124" s="1527">
        <f t="shared" ca="1" si="29"/>
        <v>0</v>
      </c>
      <c r="BU124" s="1527">
        <f t="shared" ca="1" si="29"/>
        <v>0</v>
      </c>
      <c r="BV124" s="1527">
        <f t="shared" ca="1" si="29"/>
        <v>0</v>
      </c>
      <c r="BW124" s="1527">
        <f t="shared" ca="1" si="29"/>
        <v>0</v>
      </c>
      <c r="BX124" s="1527">
        <f t="shared" ca="1" si="29"/>
        <v>0</v>
      </c>
      <c r="BY124" s="1527">
        <f t="shared" ca="1" si="29"/>
        <v>0</v>
      </c>
      <c r="BZ124" s="1527">
        <f t="shared" ca="1" si="29"/>
        <v>0</v>
      </c>
      <c r="CA124" s="1527">
        <f t="shared" ca="1" si="29"/>
        <v>0</v>
      </c>
      <c r="CB124" s="1527">
        <f t="shared" ca="1" si="29"/>
        <v>0</v>
      </c>
      <c r="CC124" s="1527">
        <f t="shared" ca="1" si="29"/>
        <v>0</v>
      </c>
      <c r="CD124" s="1527">
        <f t="shared" ca="1" si="29"/>
        <v>0</v>
      </c>
      <c r="CE124" s="1527">
        <f t="shared" ca="1" si="29"/>
        <v>0</v>
      </c>
      <c r="CF124" s="1527">
        <f t="shared" ca="1" si="29"/>
        <v>0</v>
      </c>
      <c r="CG124" s="1527">
        <f t="shared" ca="1" si="29"/>
        <v>0</v>
      </c>
      <c r="CH124" s="1527">
        <f t="shared" ca="1" si="29"/>
        <v>0</v>
      </c>
      <c r="CI124" s="1567">
        <f t="shared" ca="1" si="29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6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6"/>
        <v>0</v>
      </c>
      <c r="E125" s="1522">
        <f t="shared" ca="1" si="26"/>
        <v>0</v>
      </c>
      <c r="F125" s="1522">
        <f t="shared" ca="1" si="26"/>
        <v>0</v>
      </c>
      <c r="G125" s="1522">
        <f t="shared" ca="1" si="26"/>
        <v>0</v>
      </c>
      <c r="H125" s="1522">
        <f t="shared" ca="1" si="26"/>
        <v>0</v>
      </c>
      <c r="I125" s="1522">
        <f t="shared" ca="1" si="26"/>
        <v>0</v>
      </c>
      <c r="J125" s="1522">
        <f t="shared" ca="1" si="26"/>
        <v>0</v>
      </c>
      <c r="K125" s="1568">
        <f t="shared" ca="1" si="26"/>
        <v>0</v>
      </c>
      <c r="L125" s="1568">
        <f t="shared" ca="1" si="26"/>
        <v>0</v>
      </c>
      <c r="M125" s="1568">
        <f t="shared" ca="1" si="26"/>
        <v>0</v>
      </c>
      <c r="N125" s="1568">
        <f t="shared" ca="1" si="26"/>
        <v>0</v>
      </c>
      <c r="O125" s="1568">
        <f t="shared" ca="1" si="26"/>
        <v>0</v>
      </c>
      <c r="P125" s="1568">
        <f t="shared" ca="1" si="26"/>
        <v>0</v>
      </c>
      <c r="Q125" s="1568">
        <f t="shared" ca="1" si="26"/>
        <v>0</v>
      </c>
      <c r="R125" s="1568">
        <f t="shared" ca="1" si="26"/>
        <v>0</v>
      </c>
      <c r="S125" s="1568">
        <f t="shared" ca="1" si="26"/>
        <v>0</v>
      </c>
      <c r="T125" s="1568">
        <f t="shared" ca="1" si="24"/>
        <v>0</v>
      </c>
      <c r="U125" s="1568">
        <f t="shared" ca="1" si="24"/>
        <v>0</v>
      </c>
      <c r="V125" s="1568">
        <f t="shared" ca="1" si="24"/>
        <v>0</v>
      </c>
      <c r="W125" s="1568">
        <f t="shared" ca="1" si="24"/>
        <v>0</v>
      </c>
      <c r="X125" s="1568">
        <f t="shared" ca="1" si="24"/>
        <v>0</v>
      </c>
      <c r="Y125" s="1568">
        <f t="shared" ca="1" si="24"/>
        <v>0</v>
      </c>
      <c r="Z125" s="1565"/>
      <c r="AA125" s="1962">
        <f t="shared" ca="1" si="27"/>
        <v>0</v>
      </c>
      <c r="AB125" s="1522">
        <f t="shared" ca="1" si="27"/>
        <v>0</v>
      </c>
      <c r="AC125" s="1522">
        <f t="shared" ca="1" si="27"/>
        <v>0</v>
      </c>
      <c r="AD125" s="1522">
        <f t="shared" ca="1" si="27"/>
        <v>0</v>
      </c>
      <c r="AE125" s="1522">
        <f t="shared" ca="1" si="27"/>
        <v>0</v>
      </c>
      <c r="AF125" s="1522">
        <f t="shared" ca="1" si="27"/>
        <v>0</v>
      </c>
      <c r="AG125" s="1522">
        <f t="shared" ca="1" si="27"/>
        <v>0</v>
      </c>
      <c r="AH125" s="1522">
        <f t="shared" ca="1" si="27"/>
        <v>0</v>
      </c>
      <c r="AI125" s="1522">
        <f t="shared" ca="1" si="27"/>
        <v>0</v>
      </c>
      <c r="AJ125" s="1522">
        <f t="shared" ca="1" si="27"/>
        <v>0</v>
      </c>
      <c r="AK125" s="1522">
        <f t="shared" ca="1" si="27"/>
        <v>0</v>
      </c>
      <c r="AL125" s="1522">
        <f t="shared" ca="1" si="27"/>
        <v>0</v>
      </c>
      <c r="AM125" s="1522">
        <f t="shared" ca="1" si="27"/>
        <v>0</v>
      </c>
      <c r="AN125" s="1486"/>
      <c r="AO125" s="1562">
        <f t="shared" ca="1" si="29"/>
        <v>0</v>
      </c>
      <c r="AP125" s="1522">
        <f t="shared" ca="1" si="15"/>
        <v>0</v>
      </c>
      <c r="AQ125" s="1522">
        <f t="shared" ca="1" si="29"/>
        <v>0</v>
      </c>
      <c r="AR125" s="1522">
        <f t="shared" ca="1" si="29"/>
        <v>0</v>
      </c>
      <c r="AS125" s="1522">
        <f t="shared" ca="1" si="29"/>
        <v>0</v>
      </c>
      <c r="AT125" s="1522">
        <f t="shared" ca="1" si="29"/>
        <v>0</v>
      </c>
      <c r="AU125" s="1522">
        <f t="shared" ca="1" si="29"/>
        <v>0</v>
      </c>
      <c r="AV125" s="1522">
        <f t="shared" ca="1" si="29"/>
        <v>0</v>
      </c>
      <c r="AW125" s="1522">
        <f t="shared" ca="1" si="29"/>
        <v>0</v>
      </c>
      <c r="AX125" s="1522">
        <f t="shared" ca="1" si="29"/>
        <v>0</v>
      </c>
      <c r="AY125" s="1522">
        <f t="shared" ca="1" si="29"/>
        <v>0</v>
      </c>
      <c r="AZ125" s="1522">
        <f t="shared" ca="1" si="29"/>
        <v>0</v>
      </c>
      <c r="BA125" s="1522">
        <f t="shared" ca="1" si="29"/>
        <v>0</v>
      </c>
      <c r="BB125" s="1522">
        <f t="shared" ca="1" si="29"/>
        <v>0</v>
      </c>
      <c r="BC125" s="1522">
        <f t="shared" ca="1" si="29"/>
        <v>0</v>
      </c>
      <c r="BD125" s="1522">
        <f t="shared" ca="1" si="29"/>
        <v>0</v>
      </c>
      <c r="BE125" s="1522">
        <f t="shared" ca="1" si="29"/>
        <v>0</v>
      </c>
      <c r="BF125" s="1522">
        <f t="shared" ca="1" si="29"/>
        <v>0</v>
      </c>
      <c r="BG125" s="1522">
        <f t="shared" ca="1" si="29"/>
        <v>0</v>
      </c>
      <c r="BH125" s="1522">
        <f t="shared" ca="1" si="29"/>
        <v>0</v>
      </c>
      <c r="BI125" s="1522">
        <f t="shared" ca="1" si="29"/>
        <v>0</v>
      </c>
      <c r="BJ125" s="1522">
        <f t="shared" ca="1" si="29"/>
        <v>0</v>
      </c>
      <c r="BK125" s="1522">
        <f t="shared" ca="1" si="29"/>
        <v>0</v>
      </c>
      <c r="BL125" s="1522">
        <f t="shared" ca="1" si="29"/>
        <v>0</v>
      </c>
      <c r="BM125" s="1522">
        <f t="shared" ca="1" si="29"/>
        <v>0</v>
      </c>
      <c r="BN125" s="1522">
        <f t="shared" ca="1" si="29"/>
        <v>0</v>
      </c>
      <c r="BO125" s="1522">
        <f t="shared" ca="1" si="29"/>
        <v>0</v>
      </c>
      <c r="BP125" s="1522">
        <f t="shared" ca="1" si="29"/>
        <v>0</v>
      </c>
      <c r="BQ125" s="1522">
        <f t="shared" ca="1" si="29"/>
        <v>0</v>
      </c>
      <c r="BR125" s="1522">
        <f t="shared" ca="1" si="29"/>
        <v>0</v>
      </c>
      <c r="BS125" s="1522">
        <f t="shared" ca="1" si="29"/>
        <v>0</v>
      </c>
      <c r="BT125" s="1522">
        <f t="shared" ca="1" si="29"/>
        <v>0</v>
      </c>
      <c r="BU125" s="1522">
        <f t="shared" ca="1" si="29"/>
        <v>0</v>
      </c>
      <c r="BV125" s="1522">
        <f t="shared" ca="1" si="29"/>
        <v>0</v>
      </c>
      <c r="BW125" s="1522">
        <f t="shared" ca="1" si="29"/>
        <v>0</v>
      </c>
      <c r="BX125" s="1522">
        <f t="shared" ca="1" si="29"/>
        <v>0</v>
      </c>
      <c r="BY125" s="1522">
        <f t="shared" ca="1" si="29"/>
        <v>0</v>
      </c>
      <c r="BZ125" s="1522">
        <f t="shared" ca="1" si="29"/>
        <v>0</v>
      </c>
      <c r="CA125" s="1522">
        <f t="shared" ca="1" si="29"/>
        <v>0</v>
      </c>
      <c r="CB125" s="1522">
        <f t="shared" ca="1" si="29"/>
        <v>0</v>
      </c>
      <c r="CC125" s="1522">
        <f t="shared" ca="1" si="29"/>
        <v>0</v>
      </c>
      <c r="CD125" s="1522">
        <f t="shared" ca="1" si="29"/>
        <v>0</v>
      </c>
      <c r="CE125" s="1522">
        <f t="shared" ca="1" si="29"/>
        <v>0</v>
      </c>
      <c r="CF125" s="1522">
        <f t="shared" ca="1" si="29"/>
        <v>0</v>
      </c>
      <c r="CG125" s="1522">
        <f t="shared" ca="1" si="29"/>
        <v>0</v>
      </c>
      <c r="CH125" s="1522">
        <f t="shared" ca="1" si="29"/>
        <v>0</v>
      </c>
      <c r="CI125" s="1523">
        <f t="shared" ca="1" si="29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30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1">IF(TRIM(A46)="","",A46)</f>
        <v>Fabrieksgas (ton )</v>
      </c>
      <c r="B128" s="982">
        <f t="shared" ref="B128:B137" ca="1" si="32">IF(TRIM(A128)=""," ",INDIRECT("c"&amp;TEXT(246+MATCH((A128),$A$247:$A$484,0),0)))</f>
        <v>38.700000000000003</v>
      </c>
      <c r="C128" s="1590">
        <f t="shared" ref="C128:C137" ca="1" si="33">SUM(D128:CI128)</f>
        <v>1219050</v>
      </c>
      <c r="D128" s="1559">
        <f t="shared" ref="D128:S137" ca="1" si="34">IF(ISNUMBER($B128),$B128*D46,0)</f>
        <v>0</v>
      </c>
      <c r="E128" s="1560">
        <f t="shared" ca="1" si="34"/>
        <v>0</v>
      </c>
      <c r="F128" s="1560">
        <f t="shared" ca="1" si="34"/>
        <v>0</v>
      </c>
      <c r="G128" s="1560">
        <f t="shared" ca="1" si="34"/>
        <v>0</v>
      </c>
      <c r="H128" s="1560">
        <f t="shared" ca="1" si="34"/>
        <v>0</v>
      </c>
      <c r="I128" s="1560">
        <f t="shared" ca="1" si="34"/>
        <v>0</v>
      </c>
      <c r="J128" s="1560">
        <f t="shared" ca="1" si="34"/>
        <v>0</v>
      </c>
      <c r="K128" s="1564">
        <f t="shared" ca="1" si="34"/>
        <v>0</v>
      </c>
      <c r="L128" s="1564">
        <f t="shared" ca="1" si="34"/>
        <v>0</v>
      </c>
      <c r="M128" s="1564">
        <f t="shared" ca="1" si="34"/>
        <v>0</v>
      </c>
      <c r="N128" s="1564">
        <f t="shared" ca="1" si="34"/>
        <v>0</v>
      </c>
      <c r="O128" s="1564">
        <f t="shared" ca="1" si="34"/>
        <v>0</v>
      </c>
      <c r="P128" s="1564">
        <f t="shared" ca="1" si="34"/>
        <v>0</v>
      </c>
      <c r="Q128" s="1564">
        <f t="shared" ca="1" si="34"/>
        <v>0</v>
      </c>
      <c r="R128" s="1564">
        <f t="shared" ca="1" si="34"/>
        <v>0</v>
      </c>
      <c r="S128" s="1564">
        <f t="shared" ca="1" si="34"/>
        <v>0</v>
      </c>
      <c r="T128" s="1564">
        <f t="shared" ref="T128:Y137" ca="1" si="35">IF(ISNUMBER($B128),$B128*T46,0)</f>
        <v>0</v>
      </c>
      <c r="U128" s="1564">
        <f t="shared" ca="1" si="35"/>
        <v>0</v>
      </c>
      <c r="V128" s="1564">
        <f t="shared" ca="1" si="35"/>
        <v>0</v>
      </c>
      <c r="W128" s="1564">
        <f t="shared" ca="1" si="35"/>
        <v>0</v>
      </c>
      <c r="X128" s="1564">
        <f t="shared" ca="1" si="35"/>
        <v>0</v>
      </c>
      <c r="Y128" s="1564">
        <f t="shared" ca="1" si="35"/>
        <v>0</v>
      </c>
      <c r="Z128" s="1565"/>
      <c r="AA128" s="1961">
        <f t="shared" ref="AA128:AM137" ca="1" si="36">IF(ISNUMBER($B128),$B128*AA46,0)</f>
        <v>0</v>
      </c>
      <c r="AB128" s="1560">
        <f t="shared" ca="1" si="36"/>
        <v>0</v>
      </c>
      <c r="AC128" s="1560">
        <f t="shared" ca="1" si="36"/>
        <v>58050.000000000007</v>
      </c>
      <c r="AD128" s="1560">
        <f t="shared" ca="1" si="36"/>
        <v>0</v>
      </c>
      <c r="AE128" s="1560">
        <f t="shared" ca="1" si="36"/>
        <v>0</v>
      </c>
      <c r="AF128" s="1560">
        <f t="shared" ca="1" si="36"/>
        <v>0</v>
      </c>
      <c r="AG128" s="1560">
        <f t="shared" ca="1" si="36"/>
        <v>0</v>
      </c>
      <c r="AH128" s="1560">
        <f t="shared" ca="1" si="36"/>
        <v>0</v>
      </c>
      <c r="AI128" s="1560">
        <f t="shared" ca="1" si="36"/>
        <v>0</v>
      </c>
      <c r="AJ128" s="1560">
        <f t="shared" ca="1" si="36"/>
        <v>0</v>
      </c>
      <c r="AK128" s="1560">
        <f t="shared" ca="1" si="36"/>
        <v>0</v>
      </c>
      <c r="AL128" s="1560">
        <f t="shared" ca="1" si="36"/>
        <v>0</v>
      </c>
      <c r="AM128" s="1560">
        <f t="shared" ca="1" si="36"/>
        <v>0</v>
      </c>
      <c r="AN128" s="1486"/>
      <c r="AO128" s="1559">
        <f t="shared" ref="AO128:CI133" ca="1" si="37">IF(ISNUMBER($B128),$B128*AO46,0)</f>
        <v>0</v>
      </c>
      <c r="AP128" s="1564">
        <f t="shared" ref="AP128:AP137" ca="1" si="38">IF(ISNUMBER($B128),$B128*AP46,0)</f>
        <v>0</v>
      </c>
      <c r="AQ128" s="1560">
        <f t="shared" ca="1" si="37"/>
        <v>0</v>
      </c>
      <c r="AR128" s="1560">
        <f t="shared" ca="1" si="37"/>
        <v>0</v>
      </c>
      <c r="AS128" s="1560">
        <f t="shared" ca="1" si="37"/>
        <v>0</v>
      </c>
      <c r="AT128" s="1560">
        <f t="shared" ca="1" si="37"/>
        <v>0</v>
      </c>
      <c r="AU128" s="1560">
        <f t="shared" ca="1" si="37"/>
        <v>0</v>
      </c>
      <c r="AV128" s="1560">
        <f t="shared" ca="1" si="37"/>
        <v>1161000</v>
      </c>
      <c r="AW128" s="1560">
        <f t="shared" ca="1" si="37"/>
        <v>0</v>
      </c>
      <c r="AX128" s="1560">
        <f t="shared" ca="1" si="37"/>
        <v>0</v>
      </c>
      <c r="AY128" s="1560">
        <f t="shared" ca="1" si="37"/>
        <v>0</v>
      </c>
      <c r="AZ128" s="1560">
        <f t="shared" ca="1" si="37"/>
        <v>0</v>
      </c>
      <c r="BA128" s="1560">
        <f t="shared" ca="1" si="37"/>
        <v>0</v>
      </c>
      <c r="BB128" s="1560">
        <f t="shared" ca="1" si="37"/>
        <v>0</v>
      </c>
      <c r="BC128" s="1560">
        <f t="shared" ca="1" si="37"/>
        <v>0</v>
      </c>
      <c r="BD128" s="1560">
        <f t="shared" ca="1" si="37"/>
        <v>0</v>
      </c>
      <c r="BE128" s="1560">
        <f t="shared" ca="1" si="37"/>
        <v>0</v>
      </c>
      <c r="BF128" s="1560">
        <f t="shared" ca="1" si="37"/>
        <v>0</v>
      </c>
      <c r="BG128" s="1560">
        <f t="shared" ca="1" si="37"/>
        <v>0</v>
      </c>
      <c r="BH128" s="1560">
        <f t="shared" ca="1" si="37"/>
        <v>0</v>
      </c>
      <c r="BI128" s="1560">
        <f t="shared" ca="1" si="37"/>
        <v>0</v>
      </c>
      <c r="BJ128" s="1560">
        <f t="shared" ca="1" si="37"/>
        <v>0</v>
      </c>
      <c r="BK128" s="1560">
        <f t="shared" ca="1" si="37"/>
        <v>0</v>
      </c>
      <c r="BL128" s="1560">
        <f t="shared" ca="1" si="37"/>
        <v>0</v>
      </c>
      <c r="BM128" s="1560">
        <f t="shared" ca="1" si="37"/>
        <v>0</v>
      </c>
      <c r="BN128" s="1560">
        <f t="shared" ca="1" si="37"/>
        <v>0</v>
      </c>
      <c r="BO128" s="1560">
        <f t="shared" ca="1" si="37"/>
        <v>0</v>
      </c>
      <c r="BP128" s="1560">
        <f t="shared" ca="1" si="37"/>
        <v>0</v>
      </c>
      <c r="BQ128" s="1560">
        <f t="shared" ca="1" si="37"/>
        <v>0</v>
      </c>
      <c r="BR128" s="1560">
        <f t="shared" ca="1" si="37"/>
        <v>0</v>
      </c>
      <c r="BS128" s="1560">
        <f t="shared" ca="1" si="37"/>
        <v>0</v>
      </c>
      <c r="BT128" s="1560">
        <f t="shared" ca="1" si="37"/>
        <v>0</v>
      </c>
      <c r="BU128" s="1560">
        <f t="shared" ca="1" si="37"/>
        <v>0</v>
      </c>
      <c r="BV128" s="1560">
        <f t="shared" ca="1" si="37"/>
        <v>0</v>
      </c>
      <c r="BW128" s="1560">
        <f t="shared" ca="1" si="37"/>
        <v>0</v>
      </c>
      <c r="BX128" s="1560">
        <f t="shared" ca="1" si="37"/>
        <v>0</v>
      </c>
      <c r="BY128" s="1560">
        <f t="shared" ca="1" si="37"/>
        <v>0</v>
      </c>
      <c r="BZ128" s="1560">
        <f t="shared" ca="1" si="37"/>
        <v>0</v>
      </c>
      <c r="CA128" s="1560">
        <f t="shared" ca="1" si="37"/>
        <v>0</v>
      </c>
      <c r="CB128" s="1560">
        <f t="shared" ca="1" si="37"/>
        <v>0</v>
      </c>
      <c r="CC128" s="1560">
        <f t="shared" ca="1" si="37"/>
        <v>0</v>
      </c>
      <c r="CD128" s="1560">
        <f t="shared" ca="1" si="37"/>
        <v>0</v>
      </c>
      <c r="CE128" s="1560">
        <f t="shared" ca="1" si="37"/>
        <v>0</v>
      </c>
      <c r="CF128" s="1560">
        <f t="shared" ca="1" si="37"/>
        <v>0</v>
      </c>
      <c r="CG128" s="1560">
        <f t="shared" ca="1" si="37"/>
        <v>0</v>
      </c>
      <c r="CH128" s="1560">
        <f t="shared" ca="1" si="37"/>
        <v>0</v>
      </c>
      <c r="CI128" s="1561">
        <f t="shared" ca="1" si="37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1"/>
        <v/>
      </c>
      <c r="B129" s="985" t="str">
        <f t="shared" ca="1" si="32"/>
        <v xml:space="preserve"> </v>
      </c>
      <c r="C129" s="1579">
        <f t="shared" ca="1" si="33"/>
        <v>0</v>
      </c>
      <c r="D129" s="1566">
        <f t="shared" ca="1" si="34"/>
        <v>0</v>
      </c>
      <c r="E129" s="1527">
        <f t="shared" ca="1" si="34"/>
        <v>0</v>
      </c>
      <c r="F129" s="1527">
        <f t="shared" ca="1" si="34"/>
        <v>0</v>
      </c>
      <c r="G129" s="1527">
        <f t="shared" ca="1" si="34"/>
        <v>0</v>
      </c>
      <c r="H129" s="1527">
        <f t="shared" ca="1" si="34"/>
        <v>0</v>
      </c>
      <c r="I129" s="1527">
        <f t="shared" ca="1" si="34"/>
        <v>0</v>
      </c>
      <c r="J129" s="1527">
        <f t="shared" ca="1" si="34"/>
        <v>0</v>
      </c>
      <c r="K129" s="1531">
        <f t="shared" ca="1" si="34"/>
        <v>0</v>
      </c>
      <c r="L129" s="1531">
        <f t="shared" ca="1" si="34"/>
        <v>0</v>
      </c>
      <c r="M129" s="1531">
        <f t="shared" ca="1" si="34"/>
        <v>0</v>
      </c>
      <c r="N129" s="1531">
        <f t="shared" ca="1" si="34"/>
        <v>0</v>
      </c>
      <c r="O129" s="1531">
        <f t="shared" ca="1" si="34"/>
        <v>0</v>
      </c>
      <c r="P129" s="1531">
        <f t="shared" ca="1" si="34"/>
        <v>0</v>
      </c>
      <c r="Q129" s="1531">
        <f t="shared" ca="1" si="34"/>
        <v>0</v>
      </c>
      <c r="R129" s="1531">
        <f t="shared" ca="1" si="34"/>
        <v>0</v>
      </c>
      <c r="S129" s="1531">
        <f t="shared" ca="1" si="34"/>
        <v>0</v>
      </c>
      <c r="T129" s="1531">
        <f t="shared" ca="1" si="35"/>
        <v>0</v>
      </c>
      <c r="U129" s="1531">
        <f t="shared" ca="1" si="35"/>
        <v>0</v>
      </c>
      <c r="V129" s="1531">
        <f t="shared" ca="1" si="35"/>
        <v>0</v>
      </c>
      <c r="W129" s="1531">
        <f t="shared" ca="1" si="35"/>
        <v>0</v>
      </c>
      <c r="X129" s="1531">
        <f t="shared" ca="1" si="35"/>
        <v>0</v>
      </c>
      <c r="Y129" s="1531">
        <f t="shared" ca="1" si="35"/>
        <v>0</v>
      </c>
      <c r="Z129" s="1565"/>
      <c r="AA129" s="1526">
        <f t="shared" ca="1" si="36"/>
        <v>0</v>
      </c>
      <c r="AB129" s="1527">
        <f t="shared" ca="1" si="36"/>
        <v>0</v>
      </c>
      <c r="AC129" s="1527">
        <f t="shared" ca="1" si="36"/>
        <v>0</v>
      </c>
      <c r="AD129" s="1527">
        <f t="shared" ca="1" si="36"/>
        <v>0</v>
      </c>
      <c r="AE129" s="1527">
        <f t="shared" ca="1" si="36"/>
        <v>0</v>
      </c>
      <c r="AF129" s="1527">
        <f t="shared" ca="1" si="36"/>
        <v>0</v>
      </c>
      <c r="AG129" s="1527">
        <f t="shared" ca="1" si="36"/>
        <v>0</v>
      </c>
      <c r="AH129" s="1527">
        <f t="shared" ca="1" si="36"/>
        <v>0</v>
      </c>
      <c r="AI129" s="1527">
        <f t="shared" ca="1" si="36"/>
        <v>0</v>
      </c>
      <c r="AJ129" s="1527">
        <f t="shared" ca="1" si="36"/>
        <v>0</v>
      </c>
      <c r="AK129" s="1527">
        <f t="shared" ca="1" si="36"/>
        <v>0</v>
      </c>
      <c r="AL129" s="1527">
        <f t="shared" ca="1" si="36"/>
        <v>0</v>
      </c>
      <c r="AM129" s="1527">
        <f t="shared" ca="1" si="36"/>
        <v>0</v>
      </c>
      <c r="AN129" s="1486"/>
      <c r="AO129" s="1566">
        <f t="shared" ca="1" si="37"/>
        <v>0</v>
      </c>
      <c r="AP129" s="1531">
        <f t="shared" ca="1" si="38"/>
        <v>0</v>
      </c>
      <c r="AQ129" s="1527">
        <f t="shared" ca="1" si="37"/>
        <v>0</v>
      </c>
      <c r="AR129" s="1527">
        <f t="shared" ca="1" si="37"/>
        <v>0</v>
      </c>
      <c r="AS129" s="1527">
        <f t="shared" ca="1" si="37"/>
        <v>0</v>
      </c>
      <c r="AT129" s="1527">
        <f t="shared" ca="1" si="37"/>
        <v>0</v>
      </c>
      <c r="AU129" s="1527">
        <f t="shared" ca="1" si="37"/>
        <v>0</v>
      </c>
      <c r="AV129" s="1527">
        <f t="shared" ca="1" si="37"/>
        <v>0</v>
      </c>
      <c r="AW129" s="1527">
        <f t="shared" ca="1" si="37"/>
        <v>0</v>
      </c>
      <c r="AX129" s="1527">
        <f t="shared" ca="1" si="37"/>
        <v>0</v>
      </c>
      <c r="AY129" s="1527">
        <f t="shared" ca="1" si="37"/>
        <v>0</v>
      </c>
      <c r="AZ129" s="1527">
        <f t="shared" ca="1" si="37"/>
        <v>0</v>
      </c>
      <c r="BA129" s="1527">
        <f t="shared" ca="1" si="37"/>
        <v>0</v>
      </c>
      <c r="BB129" s="1527">
        <f t="shared" ca="1" si="37"/>
        <v>0</v>
      </c>
      <c r="BC129" s="1527">
        <f t="shared" ca="1" si="37"/>
        <v>0</v>
      </c>
      <c r="BD129" s="1527">
        <f t="shared" ca="1" si="37"/>
        <v>0</v>
      </c>
      <c r="BE129" s="1527">
        <f t="shared" ca="1" si="37"/>
        <v>0</v>
      </c>
      <c r="BF129" s="1527">
        <f t="shared" ca="1" si="37"/>
        <v>0</v>
      </c>
      <c r="BG129" s="1527">
        <f t="shared" ca="1" si="37"/>
        <v>0</v>
      </c>
      <c r="BH129" s="1527">
        <f t="shared" ca="1" si="37"/>
        <v>0</v>
      </c>
      <c r="BI129" s="1527">
        <f t="shared" ca="1" si="37"/>
        <v>0</v>
      </c>
      <c r="BJ129" s="1527">
        <f t="shared" ca="1" si="37"/>
        <v>0</v>
      </c>
      <c r="BK129" s="1527">
        <f t="shared" ca="1" si="37"/>
        <v>0</v>
      </c>
      <c r="BL129" s="1527">
        <f t="shared" ca="1" si="37"/>
        <v>0</v>
      </c>
      <c r="BM129" s="1527">
        <f t="shared" ca="1" si="37"/>
        <v>0</v>
      </c>
      <c r="BN129" s="1527">
        <f t="shared" ca="1" si="37"/>
        <v>0</v>
      </c>
      <c r="BO129" s="1527">
        <f t="shared" ca="1" si="37"/>
        <v>0</v>
      </c>
      <c r="BP129" s="1527">
        <f t="shared" ca="1" si="37"/>
        <v>0</v>
      </c>
      <c r="BQ129" s="1527">
        <f t="shared" ca="1" si="37"/>
        <v>0</v>
      </c>
      <c r="BR129" s="1527">
        <f t="shared" ca="1" si="37"/>
        <v>0</v>
      </c>
      <c r="BS129" s="1527">
        <f t="shared" ca="1" si="37"/>
        <v>0</v>
      </c>
      <c r="BT129" s="1527">
        <f t="shared" ca="1" si="37"/>
        <v>0</v>
      </c>
      <c r="BU129" s="1527">
        <f t="shared" ca="1" si="37"/>
        <v>0</v>
      </c>
      <c r="BV129" s="1527">
        <f t="shared" ca="1" si="37"/>
        <v>0</v>
      </c>
      <c r="BW129" s="1527">
        <f t="shared" ca="1" si="37"/>
        <v>0</v>
      </c>
      <c r="BX129" s="1527">
        <f t="shared" ca="1" si="37"/>
        <v>0</v>
      </c>
      <c r="BY129" s="1527">
        <f t="shared" ca="1" si="37"/>
        <v>0</v>
      </c>
      <c r="BZ129" s="1527">
        <f t="shared" ca="1" si="37"/>
        <v>0</v>
      </c>
      <c r="CA129" s="1527">
        <f t="shared" ca="1" si="37"/>
        <v>0</v>
      </c>
      <c r="CB129" s="1527">
        <f t="shared" ca="1" si="37"/>
        <v>0</v>
      </c>
      <c r="CC129" s="1527">
        <f t="shared" ca="1" si="37"/>
        <v>0</v>
      </c>
      <c r="CD129" s="1527">
        <f t="shared" ca="1" si="37"/>
        <v>0</v>
      </c>
      <c r="CE129" s="1527">
        <f t="shared" ca="1" si="37"/>
        <v>0</v>
      </c>
      <c r="CF129" s="1527">
        <f t="shared" ca="1" si="37"/>
        <v>0</v>
      </c>
      <c r="CG129" s="1527">
        <f t="shared" ca="1" si="37"/>
        <v>0</v>
      </c>
      <c r="CH129" s="1527">
        <f t="shared" ca="1" si="37"/>
        <v>0</v>
      </c>
      <c r="CI129" s="1567">
        <f t="shared" ca="1" si="37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1"/>
        <v/>
      </c>
      <c r="B130" s="985" t="str">
        <f t="shared" ca="1" si="32"/>
        <v xml:space="preserve"> </v>
      </c>
      <c r="C130" s="1579">
        <f t="shared" ca="1" si="33"/>
        <v>0</v>
      </c>
      <c r="D130" s="1566">
        <f t="shared" ca="1" si="34"/>
        <v>0</v>
      </c>
      <c r="E130" s="1527">
        <f t="shared" ca="1" si="34"/>
        <v>0</v>
      </c>
      <c r="F130" s="1527">
        <f t="shared" ca="1" si="34"/>
        <v>0</v>
      </c>
      <c r="G130" s="1527">
        <f t="shared" ca="1" si="34"/>
        <v>0</v>
      </c>
      <c r="H130" s="1527">
        <f t="shared" ca="1" si="34"/>
        <v>0</v>
      </c>
      <c r="I130" s="1527">
        <f t="shared" ca="1" si="34"/>
        <v>0</v>
      </c>
      <c r="J130" s="1527">
        <f t="shared" ca="1" si="34"/>
        <v>0</v>
      </c>
      <c r="K130" s="1531">
        <f t="shared" ca="1" si="34"/>
        <v>0</v>
      </c>
      <c r="L130" s="1531">
        <f t="shared" ca="1" si="34"/>
        <v>0</v>
      </c>
      <c r="M130" s="1531">
        <f t="shared" ca="1" si="34"/>
        <v>0</v>
      </c>
      <c r="N130" s="1531">
        <f t="shared" ca="1" si="34"/>
        <v>0</v>
      </c>
      <c r="O130" s="1531">
        <f t="shared" ca="1" si="34"/>
        <v>0</v>
      </c>
      <c r="P130" s="1531">
        <f t="shared" ca="1" si="34"/>
        <v>0</v>
      </c>
      <c r="Q130" s="1531">
        <f t="shared" ca="1" si="34"/>
        <v>0</v>
      </c>
      <c r="R130" s="1531">
        <f t="shared" ca="1" si="34"/>
        <v>0</v>
      </c>
      <c r="S130" s="1531">
        <f t="shared" ca="1" si="34"/>
        <v>0</v>
      </c>
      <c r="T130" s="1531">
        <f t="shared" ca="1" si="35"/>
        <v>0</v>
      </c>
      <c r="U130" s="1531">
        <f t="shared" ca="1" si="35"/>
        <v>0</v>
      </c>
      <c r="V130" s="1531">
        <f t="shared" ca="1" si="35"/>
        <v>0</v>
      </c>
      <c r="W130" s="1531">
        <f t="shared" ca="1" si="35"/>
        <v>0</v>
      </c>
      <c r="X130" s="1531">
        <f t="shared" ca="1" si="35"/>
        <v>0</v>
      </c>
      <c r="Y130" s="1531">
        <f t="shared" ca="1" si="35"/>
        <v>0</v>
      </c>
      <c r="Z130" s="1565"/>
      <c r="AA130" s="1526">
        <f t="shared" ca="1" si="36"/>
        <v>0</v>
      </c>
      <c r="AB130" s="1527">
        <f t="shared" ca="1" si="36"/>
        <v>0</v>
      </c>
      <c r="AC130" s="1527">
        <f t="shared" ca="1" si="36"/>
        <v>0</v>
      </c>
      <c r="AD130" s="1527">
        <f t="shared" ca="1" si="36"/>
        <v>0</v>
      </c>
      <c r="AE130" s="1527">
        <f t="shared" ca="1" si="36"/>
        <v>0</v>
      </c>
      <c r="AF130" s="1527">
        <f t="shared" ca="1" si="36"/>
        <v>0</v>
      </c>
      <c r="AG130" s="1527">
        <f t="shared" ca="1" si="36"/>
        <v>0</v>
      </c>
      <c r="AH130" s="1527">
        <f t="shared" ca="1" si="36"/>
        <v>0</v>
      </c>
      <c r="AI130" s="1527">
        <f t="shared" ca="1" si="36"/>
        <v>0</v>
      </c>
      <c r="AJ130" s="1527">
        <f t="shared" ca="1" si="36"/>
        <v>0</v>
      </c>
      <c r="AK130" s="1527">
        <f t="shared" ca="1" si="36"/>
        <v>0</v>
      </c>
      <c r="AL130" s="1527">
        <f t="shared" ca="1" si="36"/>
        <v>0</v>
      </c>
      <c r="AM130" s="1527">
        <f t="shared" ca="1" si="36"/>
        <v>0</v>
      </c>
      <c r="AN130" s="1486"/>
      <c r="AO130" s="1566">
        <f t="shared" ca="1" si="37"/>
        <v>0</v>
      </c>
      <c r="AP130" s="1531">
        <f t="shared" ca="1" si="38"/>
        <v>0</v>
      </c>
      <c r="AQ130" s="1527">
        <f t="shared" ca="1" si="37"/>
        <v>0</v>
      </c>
      <c r="AR130" s="1527">
        <f t="shared" ca="1" si="37"/>
        <v>0</v>
      </c>
      <c r="AS130" s="1527">
        <f t="shared" ca="1" si="37"/>
        <v>0</v>
      </c>
      <c r="AT130" s="1527">
        <f t="shared" ca="1" si="37"/>
        <v>0</v>
      </c>
      <c r="AU130" s="1527">
        <f t="shared" ca="1" si="37"/>
        <v>0</v>
      </c>
      <c r="AV130" s="1527">
        <f t="shared" ca="1" si="37"/>
        <v>0</v>
      </c>
      <c r="AW130" s="1527">
        <f t="shared" ca="1" si="37"/>
        <v>0</v>
      </c>
      <c r="AX130" s="1527">
        <f t="shared" ca="1" si="37"/>
        <v>0</v>
      </c>
      <c r="AY130" s="1527">
        <f t="shared" ca="1" si="37"/>
        <v>0</v>
      </c>
      <c r="AZ130" s="1527">
        <f t="shared" ca="1" si="37"/>
        <v>0</v>
      </c>
      <c r="BA130" s="1527">
        <f t="shared" ca="1" si="37"/>
        <v>0</v>
      </c>
      <c r="BB130" s="1527">
        <f t="shared" ca="1" si="37"/>
        <v>0</v>
      </c>
      <c r="BC130" s="1527">
        <f t="shared" ca="1" si="37"/>
        <v>0</v>
      </c>
      <c r="BD130" s="1527">
        <f t="shared" ca="1" si="37"/>
        <v>0</v>
      </c>
      <c r="BE130" s="1527">
        <f t="shared" ca="1" si="37"/>
        <v>0</v>
      </c>
      <c r="BF130" s="1527">
        <f t="shared" ca="1" si="37"/>
        <v>0</v>
      </c>
      <c r="BG130" s="1527">
        <f t="shared" ca="1" si="37"/>
        <v>0</v>
      </c>
      <c r="BH130" s="1527">
        <f t="shared" ca="1" si="37"/>
        <v>0</v>
      </c>
      <c r="BI130" s="1527">
        <f t="shared" ca="1" si="37"/>
        <v>0</v>
      </c>
      <c r="BJ130" s="1527">
        <f t="shared" ca="1" si="37"/>
        <v>0</v>
      </c>
      <c r="BK130" s="1527">
        <f t="shared" ca="1" si="37"/>
        <v>0</v>
      </c>
      <c r="BL130" s="1527">
        <f t="shared" ca="1" si="37"/>
        <v>0</v>
      </c>
      <c r="BM130" s="1527">
        <f t="shared" ca="1" si="37"/>
        <v>0</v>
      </c>
      <c r="BN130" s="1527">
        <f t="shared" ca="1" si="37"/>
        <v>0</v>
      </c>
      <c r="BO130" s="1527">
        <f t="shared" ca="1" si="37"/>
        <v>0</v>
      </c>
      <c r="BP130" s="1527">
        <f t="shared" ca="1" si="37"/>
        <v>0</v>
      </c>
      <c r="BQ130" s="1527">
        <f t="shared" ca="1" si="37"/>
        <v>0</v>
      </c>
      <c r="BR130" s="1527">
        <f t="shared" ca="1" si="37"/>
        <v>0</v>
      </c>
      <c r="BS130" s="1527">
        <f t="shared" ca="1" si="37"/>
        <v>0</v>
      </c>
      <c r="BT130" s="1527">
        <f t="shared" ca="1" si="37"/>
        <v>0</v>
      </c>
      <c r="BU130" s="1527">
        <f t="shared" ca="1" si="37"/>
        <v>0</v>
      </c>
      <c r="BV130" s="1527">
        <f t="shared" ca="1" si="37"/>
        <v>0</v>
      </c>
      <c r="BW130" s="1527">
        <f t="shared" ca="1" si="37"/>
        <v>0</v>
      </c>
      <c r="BX130" s="1527">
        <f t="shared" ca="1" si="37"/>
        <v>0</v>
      </c>
      <c r="BY130" s="1527">
        <f t="shared" ca="1" si="37"/>
        <v>0</v>
      </c>
      <c r="BZ130" s="1527">
        <f t="shared" ca="1" si="37"/>
        <v>0</v>
      </c>
      <c r="CA130" s="1527">
        <f t="shared" ca="1" si="37"/>
        <v>0</v>
      </c>
      <c r="CB130" s="1527">
        <f t="shared" ca="1" si="37"/>
        <v>0</v>
      </c>
      <c r="CC130" s="1527">
        <f t="shared" ca="1" si="37"/>
        <v>0</v>
      </c>
      <c r="CD130" s="1527">
        <f t="shared" ca="1" si="37"/>
        <v>0</v>
      </c>
      <c r="CE130" s="1527">
        <f t="shared" ca="1" si="37"/>
        <v>0</v>
      </c>
      <c r="CF130" s="1527">
        <f t="shared" ca="1" si="37"/>
        <v>0</v>
      </c>
      <c r="CG130" s="1527">
        <f t="shared" ca="1" si="37"/>
        <v>0</v>
      </c>
      <c r="CH130" s="1527">
        <f t="shared" ca="1" si="37"/>
        <v>0</v>
      </c>
      <c r="CI130" s="1567">
        <f t="shared" ca="1" si="37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1"/>
        <v/>
      </c>
      <c r="B131" s="985" t="str">
        <f t="shared" ca="1" si="32"/>
        <v xml:space="preserve"> </v>
      </c>
      <c r="C131" s="1579">
        <f t="shared" ca="1" si="33"/>
        <v>0</v>
      </c>
      <c r="D131" s="1566">
        <f t="shared" ca="1" si="34"/>
        <v>0</v>
      </c>
      <c r="E131" s="1527">
        <f t="shared" ca="1" si="34"/>
        <v>0</v>
      </c>
      <c r="F131" s="1527">
        <f t="shared" ca="1" si="34"/>
        <v>0</v>
      </c>
      <c r="G131" s="1527">
        <f t="shared" ca="1" si="34"/>
        <v>0</v>
      </c>
      <c r="H131" s="1527">
        <f t="shared" ca="1" si="34"/>
        <v>0</v>
      </c>
      <c r="I131" s="1527">
        <f t="shared" ca="1" si="34"/>
        <v>0</v>
      </c>
      <c r="J131" s="1527">
        <f t="shared" ca="1" si="34"/>
        <v>0</v>
      </c>
      <c r="K131" s="1531">
        <f t="shared" ca="1" si="34"/>
        <v>0</v>
      </c>
      <c r="L131" s="1531">
        <f t="shared" ca="1" si="34"/>
        <v>0</v>
      </c>
      <c r="M131" s="1531">
        <f t="shared" ca="1" si="34"/>
        <v>0</v>
      </c>
      <c r="N131" s="1531">
        <f t="shared" ca="1" si="34"/>
        <v>0</v>
      </c>
      <c r="O131" s="1531">
        <f t="shared" ca="1" si="34"/>
        <v>0</v>
      </c>
      <c r="P131" s="1531">
        <f t="shared" ca="1" si="34"/>
        <v>0</v>
      </c>
      <c r="Q131" s="1531">
        <f t="shared" ca="1" si="34"/>
        <v>0</v>
      </c>
      <c r="R131" s="1531">
        <f t="shared" ca="1" si="34"/>
        <v>0</v>
      </c>
      <c r="S131" s="1531">
        <f t="shared" ca="1" si="34"/>
        <v>0</v>
      </c>
      <c r="T131" s="1531">
        <f t="shared" ca="1" si="35"/>
        <v>0</v>
      </c>
      <c r="U131" s="1531">
        <f t="shared" ca="1" si="35"/>
        <v>0</v>
      </c>
      <c r="V131" s="1531">
        <f t="shared" ca="1" si="35"/>
        <v>0</v>
      </c>
      <c r="W131" s="1531">
        <f t="shared" ca="1" si="35"/>
        <v>0</v>
      </c>
      <c r="X131" s="1531">
        <f t="shared" ca="1" si="35"/>
        <v>0</v>
      </c>
      <c r="Y131" s="1531">
        <f t="shared" ca="1" si="35"/>
        <v>0</v>
      </c>
      <c r="Z131" s="1565"/>
      <c r="AA131" s="1526">
        <f t="shared" ca="1" si="36"/>
        <v>0</v>
      </c>
      <c r="AB131" s="1527">
        <f t="shared" ca="1" si="36"/>
        <v>0</v>
      </c>
      <c r="AC131" s="1527">
        <f t="shared" ca="1" si="36"/>
        <v>0</v>
      </c>
      <c r="AD131" s="1527">
        <f t="shared" ca="1" si="36"/>
        <v>0</v>
      </c>
      <c r="AE131" s="1527">
        <f t="shared" ca="1" si="36"/>
        <v>0</v>
      </c>
      <c r="AF131" s="1527">
        <f t="shared" ca="1" si="36"/>
        <v>0</v>
      </c>
      <c r="AG131" s="1527">
        <f t="shared" ca="1" si="36"/>
        <v>0</v>
      </c>
      <c r="AH131" s="1527">
        <f t="shared" ca="1" si="36"/>
        <v>0</v>
      </c>
      <c r="AI131" s="1527">
        <f t="shared" ca="1" si="36"/>
        <v>0</v>
      </c>
      <c r="AJ131" s="1527">
        <f t="shared" ca="1" si="36"/>
        <v>0</v>
      </c>
      <c r="AK131" s="1527">
        <f t="shared" ca="1" si="36"/>
        <v>0</v>
      </c>
      <c r="AL131" s="1527">
        <f t="shared" ca="1" si="36"/>
        <v>0</v>
      </c>
      <c r="AM131" s="1527">
        <f t="shared" ca="1" si="36"/>
        <v>0</v>
      </c>
      <c r="AN131" s="1486"/>
      <c r="AO131" s="1566">
        <f t="shared" ca="1" si="37"/>
        <v>0</v>
      </c>
      <c r="AP131" s="1531">
        <f t="shared" ca="1" si="38"/>
        <v>0</v>
      </c>
      <c r="AQ131" s="1527">
        <f t="shared" ca="1" si="37"/>
        <v>0</v>
      </c>
      <c r="AR131" s="1527">
        <f t="shared" ca="1" si="37"/>
        <v>0</v>
      </c>
      <c r="AS131" s="1527">
        <f t="shared" ca="1" si="37"/>
        <v>0</v>
      </c>
      <c r="AT131" s="1527">
        <f t="shared" ca="1" si="37"/>
        <v>0</v>
      </c>
      <c r="AU131" s="1527">
        <f t="shared" ca="1" si="37"/>
        <v>0</v>
      </c>
      <c r="AV131" s="1527">
        <f t="shared" ca="1" si="37"/>
        <v>0</v>
      </c>
      <c r="AW131" s="1527">
        <f t="shared" ca="1" si="37"/>
        <v>0</v>
      </c>
      <c r="AX131" s="1527">
        <f t="shared" ca="1" si="37"/>
        <v>0</v>
      </c>
      <c r="AY131" s="1527">
        <f t="shared" ca="1" si="37"/>
        <v>0</v>
      </c>
      <c r="AZ131" s="1527">
        <f t="shared" ca="1" si="37"/>
        <v>0</v>
      </c>
      <c r="BA131" s="1527">
        <f t="shared" ca="1" si="37"/>
        <v>0</v>
      </c>
      <c r="BB131" s="1527">
        <f t="shared" ca="1" si="37"/>
        <v>0</v>
      </c>
      <c r="BC131" s="1527">
        <f t="shared" ca="1" si="37"/>
        <v>0</v>
      </c>
      <c r="BD131" s="1527">
        <f t="shared" ca="1" si="37"/>
        <v>0</v>
      </c>
      <c r="BE131" s="1527">
        <f t="shared" ca="1" si="37"/>
        <v>0</v>
      </c>
      <c r="BF131" s="1527">
        <f t="shared" ca="1" si="37"/>
        <v>0</v>
      </c>
      <c r="BG131" s="1527">
        <f t="shared" ca="1" si="37"/>
        <v>0</v>
      </c>
      <c r="BH131" s="1527">
        <f t="shared" ca="1" si="37"/>
        <v>0</v>
      </c>
      <c r="BI131" s="1527">
        <f t="shared" ca="1" si="37"/>
        <v>0</v>
      </c>
      <c r="BJ131" s="1527">
        <f t="shared" ca="1" si="37"/>
        <v>0</v>
      </c>
      <c r="BK131" s="1527">
        <f t="shared" ca="1" si="37"/>
        <v>0</v>
      </c>
      <c r="BL131" s="1527">
        <f t="shared" ca="1" si="37"/>
        <v>0</v>
      </c>
      <c r="BM131" s="1527">
        <f t="shared" ca="1" si="37"/>
        <v>0</v>
      </c>
      <c r="BN131" s="1527">
        <f t="shared" ca="1" si="37"/>
        <v>0</v>
      </c>
      <c r="BO131" s="1527">
        <f t="shared" ca="1" si="37"/>
        <v>0</v>
      </c>
      <c r="BP131" s="1527">
        <f t="shared" ca="1" si="37"/>
        <v>0</v>
      </c>
      <c r="BQ131" s="1527">
        <f t="shared" ca="1" si="37"/>
        <v>0</v>
      </c>
      <c r="BR131" s="1527">
        <f t="shared" ca="1" si="37"/>
        <v>0</v>
      </c>
      <c r="BS131" s="1527">
        <f t="shared" ca="1" si="37"/>
        <v>0</v>
      </c>
      <c r="BT131" s="1527">
        <f t="shared" ca="1" si="37"/>
        <v>0</v>
      </c>
      <c r="BU131" s="1527">
        <f t="shared" ca="1" si="37"/>
        <v>0</v>
      </c>
      <c r="BV131" s="1527">
        <f t="shared" ca="1" si="37"/>
        <v>0</v>
      </c>
      <c r="BW131" s="1527">
        <f t="shared" ca="1" si="37"/>
        <v>0</v>
      </c>
      <c r="BX131" s="1527">
        <f t="shared" ca="1" si="37"/>
        <v>0</v>
      </c>
      <c r="BY131" s="1527">
        <f t="shared" ca="1" si="37"/>
        <v>0</v>
      </c>
      <c r="BZ131" s="1527">
        <f t="shared" ca="1" si="37"/>
        <v>0</v>
      </c>
      <c r="CA131" s="1527">
        <f t="shared" ca="1" si="37"/>
        <v>0</v>
      </c>
      <c r="CB131" s="1527">
        <f t="shared" ca="1" si="37"/>
        <v>0</v>
      </c>
      <c r="CC131" s="1527">
        <f t="shared" ca="1" si="37"/>
        <v>0</v>
      </c>
      <c r="CD131" s="1527">
        <f t="shared" ca="1" si="37"/>
        <v>0</v>
      </c>
      <c r="CE131" s="1527">
        <f t="shared" ca="1" si="37"/>
        <v>0</v>
      </c>
      <c r="CF131" s="1527">
        <f t="shared" ca="1" si="37"/>
        <v>0</v>
      </c>
      <c r="CG131" s="1527">
        <f t="shared" ca="1" si="37"/>
        <v>0</v>
      </c>
      <c r="CH131" s="1527">
        <f t="shared" ca="1" si="37"/>
        <v>0</v>
      </c>
      <c r="CI131" s="1567">
        <f t="shared" ca="1" si="37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1"/>
        <v/>
      </c>
      <c r="B132" s="985" t="str">
        <f t="shared" ca="1" si="32"/>
        <v xml:space="preserve"> </v>
      </c>
      <c r="C132" s="1579">
        <f t="shared" ca="1" si="33"/>
        <v>0</v>
      </c>
      <c r="D132" s="1566">
        <f t="shared" ca="1" si="34"/>
        <v>0</v>
      </c>
      <c r="E132" s="1527">
        <f t="shared" ca="1" si="34"/>
        <v>0</v>
      </c>
      <c r="F132" s="1527">
        <f t="shared" ca="1" si="34"/>
        <v>0</v>
      </c>
      <c r="G132" s="1527">
        <f t="shared" ca="1" si="34"/>
        <v>0</v>
      </c>
      <c r="H132" s="1527">
        <f t="shared" ca="1" si="34"/>
        <v>0</v>
      </c>
      <c r="I132" s="1527">
        <f t="shared" ca="1" si="34"/>
        <v>0</v>
      </c>
      <c r="J132" s="1527">
        <f t="shared" ca="1" si="34"/>
        <v>0</v>
      </c>
      <c r="K132" s="1531">
        <f t="shared" ca="1" si="34"/>
        <v>0</v>
      </c>
      <c r="L132" s="1531">
        <f t="shared" ca="1" si="34"/>
        <v>0</v>
      </c>
      <c r="M132" s="1531">
        <f t="shared" ca="1" si="34"/>
        <v>0</v>
      </c>
      <c r="N132" s="1531">
        <f t="shared" ca="1" si="34"/>
        <v>0</v>
      </c>
      <c r="O132" s="1531">
        <f t="shared" ca="1" si="34"/>
        <v>0</v>
      </c>
      <c r="P132" s="1531">
        <f t="shared" ca="1" si="34"/>
        <v>0</v>
      </c>
      <c r="Q132" s="1531">
        <f t="shared" ca="1" si="34"/>
        <v>0</v>
      </c>
      <c r="R132" s="1531">
        <f t="shared" ca="1" si="34"/>
        <v>0</v>
      </c>
      <c r="S132" s="1531">
        <f t="shared" ca="1" si="34"/>
        <v>0</v>
      </c>
      <c r="T132" s="1531">
        <f t="shared" ca="1" si="35"/>
        <v>0</v>
      </c>
      <c r="U132" s="1531">
        <f t="shared" ca="1" si="35"/>
        <v>0</v>
      </c>
      <c r="V132" s="1531">
        <f t="shared" ca="1" si="35"/>
        <v>0</v>
      </c>
      <c r="W132" s="1531">
        <f t="shared" ca="1" si="35"/>
        <v>0</v>
      </c>
      <c r="X132" s="1531">
        <f t="shared" ca="1" si="35"/>
        <v>0</v>
      </c>
      <c r="Y132" s="1531">
        <f t="shared" ca="1" si="35"/>
        <v>0</v>
      </c>
      <c r="Z132" s="1565"/>
      <c r="AA132" s="1526">
        <f t="shared" ca="1" si="36"/>
        <v>0</v>
      </c>
      <c r="AB132" s="1527">
        <f t="shared" ca="1" si="36"/>
        <v>0</v>
      </c>
      <c r="AC132" s="1527">
        <f t="shared" ca="1" si="36"/>
        <v>0</v>
      </c>
      <c r="AD132" s="1527">
        <f t="shared" ca="1" si="36"/>
        <v>0</v>
      </c>
      <c r="AE132" s="1527">
        <f t="shared" ca="1" si="36"/>
        <v>0</v>
      </c>
      <c r="AF132" s="1527">
        <f t="shared" ca="1" si="36"/>
        <v>0</v>
      </c>
      <c r="AG132" s="1527">
        <f t="shared" ca="1" si="36"/>
        <v>0</v>
      </c>
      <c r="AH132" s="1527">
        <f t="shared" ca="1" si="36"/>
        <v>0</v>
      </c>
      <c r="AI132" s="1527">
        <f t="shared" ca="1" si="36"/>
        <v>0</v>
      </c>
      <c r="AJ132" s="1527">
        <f t="shared" ca="1" si="36"/>
        <v>0</v>
      </c>
      <c r="AK132" s="1527">
        <f t="shared" ca="1" si="36"/>
        <v>0</v>
      </c>
      <c r="AL132" s="1527">
        <f t="shared" ca="1" si="36"/>
        <v>0</v>
      </c>
      <c r="AM132" s="1527">
        <f t="shared" ca="1" si="36"/>
        <v>0</v>
      </c>
      <c r="AN132" s="1486"/>
      <c r="AO132" s="1566">
        <f t="shared" ca="1" si="37"/>
        <v>0</v>
      </c>
      <c r="AP132" s="1531">
        <f t="shared" ca="1" si="38"/>
        <v>0</v>
      </c>
      <c r="AQ132" s="1527">
        <f t="shared" ca="1" si="37"/>
        <v>0</v>
      </c>
      <c r="AR132" s="1527">
        <f t="shared" ca="1" si="37"/>
        <v>0</v>
      </c>
      <c r="AS132" s="1527">
        <f t="shared" ca="1" si="37"/>
        <v>0</v>
      </c>
      <c r="AT132" s="1527">
        <f t="shared" ca="1" si="37"/>
        <v>0</v>
      </c>
      <c r="AU132" s="1527">
        <f t="shared" ca="1" si="37"/>
        <v>0</v>
      </c>
      <c r="AV132" s="1527">
        <f t="shared" ca="1" si="37"/>
        <v>0</v>
      </c>
      <c r="AW132" s="1527">
        <f t="shared" ca="1" si="37"/>
        <v>0</v>
      </c>
      <c r="AX132" s="1527">
        <f t="shared" ca="1" si="37"/>
        <v>0</v>
      </c>
      <c r="AY132" s="1527">
        <f t="shared" ca="1" si="37"/>
        <v>0</v>
      </c>
      <c r="AZ132" s="1527">
        <f t="shared" ca="1" si="37"/>
        <v>0</v>
      </c>
      <c r="BA132" s="1527">
        <f t="shared" ca="1" si="37"/>
        <v>0</v>
      </c>
      <c r="BB132" s="1527">
        <f t="shared" ca="1" si="37"/>
        <v>0</v>
      </c>
      <c r="BC132" s="1527">
        <f t="shared" ca="1" si="37"/>
        <v>0</v>
      </c>
      <c r="BD132" s="1527">
        <f t="shared" ca="1" si="37"/>
        <v>0</v>
      </c>
      <c r="BE132" s="1527">
        <f t="shared" ca="1" si="37"/>
        <v>0</v>
      </c>
      <c r="BF132" s="1527">
        <f t="shared" ca="1" si="37"/>
        <v>0</v>
      </c>
      <c r="BG132" s="1527">
        <f t="shared" ca="1" si="37"/>
        <v>0</v>
      </c>
      <c r="BH132" s="1527">
        <f t="shared" ca="1" si="37"/>
        <v>0</v>
      </c>
      <c r="BI132" s="1527">
        <f t="shared" ca="1" si="37"/>
        <v>0</v>
      </c>
      <c r="BJ132" s="1527">
        <f t="shared" ca="1" si="37"/>
        <v>0</v>
      </c>
      <c r="BK132" s="1527">
        <f t="shared" ca="1" si="37"/>
        <v>0</v>
      </c>
      <c r="BL132" s="1527">
        <f t="shared" ca="1" si="37"/>
        <v>0</v>
      </c>
      <c r="BM132" s="1527">
        <f t="shared" ca="1" si="37"/>
        <v>0</v>
      </c>
      <c r="BN132" s="1527">
        <f t="shared" ca="1" si="37"/>
        <v>0</v>
      </c>
      <c r="BO132" s="1527">
        <f t="shared" ca="1" si="37"/>
        <v>0</v>
      </c>
      <c r="BP132" s="1527">
        <f t="shared" ca="1" si="37"/>
        <v>0</v>
      </c>
      <c r="BQ132" s="1527">
        <f t="shared" ca="1" si="37"/>
        <v>0</v>
      </c>
      <c r="BR132" s="1527">
        <f t="shared" ca="1" si="37"/>
        <v>0</v>
      </c>
      <c r="BS132" s="1527">
        <f t="shared" ca="1" si="37"/>
        <v>0</v>
      </c>
      <c r="BT132" s="1527">
        <f t="shared" ca="1" si="37"/>
        <v>0</v>
      </c>
      <c r="BU132" s="1527">
        <f t="shared" ca="1" si="37"/>
        <v>0</v>
      </c>
      <c r="BV132" s="1527">
        <f t="shared" ca="1" si="37"/>
        <v>0</v>
      </c>
      <c r="BW132" s="1527">
        <f t="shared" ca="1" si="37"/>
        <v>0</v>
      </c>
      <c r="BX132" s="1527">
        <f t="shared" ca="1" si="37"/>
        <v>0</v>
      </c>
      <c r="BY132" s="1527">
        <f t="shared" ca="1" si="37"/>
        <v>0</v>
      </c>
      <c r="BZ132" s="1527">
        <f t="shared" ca="1" si="37"/>
        <v>0</v>
      </c>
      <c r="CA132" s="1527">
        <f t="shared" ca="1" si="37"/>
        <v>0</v>
      </c>
      <c r="CB132" s="1527">
        <f t="shared" ca="1" si="37"/>
        <v>0</v>
      </c>
      <c r="CC132" s="1527">
        <f t="shared" ca="1" si="37"/>
        <v>0</v>
      </c>
      <c r="CD132" s="1527">
        <f t="shared" ca="1" si="37"/>
        <v>0</v>
      </c>
      <c r="CE132" s="1527">
        <f t="shared" ca="1" si="37"/>
        <v>0</v>
      </c>
      <c r="CF132" s="1527">
        <f t="shared" ca="1" si="37"/>
        <v>0</v>
      </c>
      <c r="CG132" s="1527">
        <f t="shared" ca="1" si="37"/>
        <v>0</v>
      </c>
      <c r="CH132" s="1527">
        <f t="shared" ca="1" si="37"/>
        <v>0</v>
      </c>
      <c r="CI132" s="1567">
        <f t="shared" ca="1" si="37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1"/>
        <v/>
      </c>
      <c r="B133" s="985" t="str">
        <f t="shared" ca="1" si="32"/>
        <v xml:space="preserve"> </v>
      </c>
      <c r="C133" s="1579">
        <f t="shared" ca="1" si="33"/>
        <v>0</v>
      </c>
      <c r="D133" s="1566">
        <f t="shared" ca="1" si="34"/>
        <v>0</v>
      </c>
      <c r="E133" s="1527">
        <f t="shared" ca="1" si="34"/>
        <v>0</v>
      </c>
      <c r="F133" s="1527">
        <f t="shared" ca="1" si="34"/>
        <v>0</v>
      </c>
      <c r="G133" s="1527">
        <f t="shared" ca="1" si="34"/>
        <v>0</v>
      </c>
      <c r="H133" s="1527">
        <f t="shared" ca="1" si="34"/>
        <v>0</v>
      </c>
      <c r="I133" s="1527">
        <f t="shared" ca="1" si="34"/>
        <v>0</v>
      </c>
      <c r="J133" s="1527">
        <f t="shared" ca="1" si="34"/>
        <v>0</v>
      </c>
      <c r="K133" s="1531">
        <f t="shared" ca="1" si="34"/>
        <v>0</v>
      </c>
      <c r="L133" s="1531">
        <f t="shared" ca="1" si="34"/>
        <v>0</v>
      </c>
      <c r="M133" s="1531">
        <f t="shared" ca="1" si="34"/>
        <v>0</v>
      </c>
      <c r="N133" s="1531">
        <f t="shared" ca="1" si="34"/>
        <v>0</v>
      </c>
      <c r="O133" s="1531">
        <f t="shared" ca="1" si="34"/>
        <v>0</v>
      </c>
      <c r="P133" s="1531">
        <f t="shared" ca="1" si="34"/>
        <v>0</v>
      </c>
      <c r="Q133" s="1531">
        <f t="shared" ca="1" si="34"/>
        <v>0</v>
      </c>
      <c r="R133" s="1531">
        <f t="shared" ca="1" si="34"/>
        <v>0</v>
      </c>
      <c r="S133" s="1531">
        <f t="shared" ca="1" si="34"/>
        <v>0</v>
      </c>
      <c r="T133" s="1531">
        <f t="shared" ca="1" si="35"/>
        <v>0</v>
      </c>
      <c r="U133" s="1531">
        <f t="shared" ca="1" si="35"/>
        <v>0</v>
      </c>
      <c r="V133" s="1531">
        <f t="shared" ca="1" si="35"/>
        <v>0</v>
      </c>
      <c r="W133" s="1531">
        <f t="shared" ca="1" si="35"/>
        <v>0</v>
      </c>
      <c r="X133" s="1531">
        <f t="shared" ca="1" si="35"/>
        <v>0</v>
      </c>
      <c r="Y133" s="1531">
        <f t="shared" ca="1" si="35"/>
        <v>0</v>
      </c>
      <c r="Z133" s="1565"/>
      <c r="AA133" s="1526">
        <f t="shared" ca="1" si="36"/>
        <v>0</v>
      </c>
      <c r="AB133" s="1527">
        <f t="shared" ca="1" si="36"/>
        <v>0</v>
      </c>
      <c r="AC133" s="1527">
        <f t="shared" ca="1" si="36"/>
        <v>0</v>
      </c>
      <c r="AD133" s="1527">
        <f t="shared" ca="1" si="36"/>
        <v>0</v>
      </c>
      <c r="AE133" s="1527">
        <f t="shared" ca="1" si="36"/>
        <v>0</v>
      </c>
      <c r="AF133" s="1527">
        <f t="shared" ca="1" si="36"/>
        <v>0</v>
      </c>
      <c r="AG133" s="1527">
        <f t="shared" ca="1" si="36"/>
        <v>0</v>
      </c>
      <c r="AH133" s="1527">
        <f t="shared" ca="1" si="36"/>
        <v>0</v>
      </c>
      <c r="AI133" s="1527">
        <f t="shared" ca="1" si="36"/>
        <v>0</v>
      </c>
      <c r="AJ133" s="1527">
        <f t="shared" ca="1" si="36"/>
        <v>0</v>
      </c>
      <c r="AK133" s="1527">
        <f t="shared" ca="1" si="36"/>
        <v>0</v>
      </c>
      <c r="AL133" s="1527">
        <f t="shared" ca="1" si="36"/>
        <v>0</v>
      </c>
      <c r="AM133" s="1527">
        <f t="shared" ca="1" si="36"/>
        <v>0</v>
      </c>
      <c r="AN133" s="1486"/>
      <c r="AO133" s="1566">
        <f t="shared" ca="1" si="37"/>
        <v>0</v>
      </c>
      <c r="AP133" s="1531">
        <f t="shared" ca="1" si="38"/>
        <v>0</v>
      </c>
      <c r="AQ133" s="1527">
        <f t="shared" ca="1" si="37"/>
        <v>0</v>
      </c>
      <c r="AR133" s="1527">
        <f t="shared" ca="1" si="37"/>
        <v>0</v>
      </c>
      <c r="AS133" s="1527">
        <f t="shared" ca="1" si="37"/>
        <v>0</v>
      </c>
      <c r="AT133" s="1527">
        <f t="shared" ca="1" si="37"/>
        <v>0</v>
      </c>
      <c r="AU133" s="1527">
        <f t="shared" ca="1" si="37"/>
        <v>0</v>
      </c>
      <c r="AV133" s="1527">
        <f t="shared" ca="1" si="37"/>
        <v>0</v>
      </c>
      <c r="AW133" s="1527">
        <f t="shared" ca="1" si="37"/>
        <v>0</v>
      </c>
      <c r="AX133" s="1527">
        <f t="shared" ca="1" si="37"/>
        <v>0</v>
      </c>
      <c r="AY133" s="1527">
        <f t="shared" ca="1" si="37"/>
        <v>0</v>
      </c>
      <c r="AZ133" s="1527">
        <f t="shared" ca="1" si="37"/>
        <v>0</v>
      </c>
      <c r="BA133" s="1527">
        <f t="shared" ca="1" si="37"/>
        <v>0</v>
      </c>
      <c r="BB133" s="1527">
        <f t="shared" ca="1" si="37"/>
        <v>0</v>
      </c>
      <c r="BC133" s="1527">
        <f t="shared" ca="1" si="37"/>
        <v>0</v>
      </c>
      <c r="BD133" s="1527">
        <f t="shared" ca="1" si="37"/>
        <v>0</v>
      </c>
      <c r="BE133" s="1527">
        <f t="shared" ca="1" si="37"/>
        <v>0</v>
      </c>
      <c r="BF133" s="1527">
        <f t="shared" ca="1" si="37"/>
        <v>0</v>
      </c>
      <c r="BG133" s="1527">
        <f t="shared" ca="1" si="37"/>
        <v>0</v>
      </c>
      <c r="BH133" s="1527">
        <f t="shared" ca="1" si="37"/>
        <v>0</v>
      </c>
      <c r="BI133" s="1527">
        <f t="shared" ca="1" si="37"/>
        <v>0</v>
      </c>
      <c r="BJ133" s="1527">
        <f t="shared" ca="1" si="37"/>
        <v>0</v>
      </c>
      <c r="BK133" s="1527">
        <f t="shared" ca="1" si="37"/>
        <v>0</v>
      </c>
      <c r="BL133" s="1527">
        <f t="shared" ca="1" si="37"/>
        <v>0</v>
      </c>
      <c r="BM133" s="1527">
        <f t="shared" ca="1" si="37"/>
        <v>0</v>
      </c>
      <c r="BN133" s="1527">
        <f t="shared" ca="1" si="37"/>
        <v>0</v>
      </c>
      <c r="BO133" s="1527">
        <f t="shared" ref="BO133:CI133" ca="1" si="39">IF(ISNUMBER($B133),$B133*BO51,0)</f>
        <v>0</v>
      </c>
      <c r="BP133" s="1527">
        <f t="shared" ca="1" si="39"/>
        <v>0</v>
      </c>
      <c r="BQ133" s="1527">
        <f t="shared" ca="1" si="39"/>
        <v>0</v>
      </c>
      <c r="BR133" s="1527">
        <f t="shared" ca="1" si="39"/>
        <v>0</v>
      </c>
      <c r="BS133" s="1527">
        <f t="shared" ca="1" si="39"/>
        <v>0</v>
      </c>
      <c r="BT133" s="1527">
        <f t="shared" ca="1" si="39"/>
        <v>0</v>
      </c>
      <c r="BU133" s="1527">
        <f t="shared" ca="1" si="39"/>
        <v>0</v>
      </c>
      <c r="BV133" s="1527">
        <f t="shared" ca="1" si="39"/>
        <v>0</v>
      </c>
      <c r="BW133" s="1527">
        <f t="shared" ca="1" si="39"/>
        <v>0</v>
      </c>
      <c r="BX133" s="1527">
        <f t="shared" ca="1" si="39"/>
        <v>0</v>
      </c>
      <c r="BY133" s="1527">
        <f t="shared" ca="1" si="39"/>
        <v>0</v>
      </c>
      <c r="BZ133" s="1527">
        <f t="shared" ca="1" si="39"/>
        <v>0</v>
      </c>
      <c r="CA133" s="1527">
        <f t="shared" ca="1" si="39"/>
        <v>0</v>
      </c>
      <c r="CB133" s="1527">
        <f t="shared" ca="1" si="39"/>
        <v>0</v>
      </c>
      <c r="CC133" s="1527">
        <f t="shared" ca="1" si="39"/>
        <v>0</v>
      </c>
      <c r="CD133" s="1527">
        <f t="shared" ca="1" si="39"/>
        <v>0</v>
      </c>
      <c r="CE133" s="1527">
        <f t="shared" ca="1" si="39"/>
        <v>0</v>
      </c>
      <c r="CF133" s="1527">
        <f t="shared" ca="1" si="39"/>
        <v>0</v>
      </c>
      <c r="CG133" s="1527">
        <f t="shared" ca="1" si="39"/>
        <v>0</v>
      </c>
      <c r="CH133" s="1527">
        <f t="shared" ca="1" si="39"/>
        <v>0</v>
      </c>
      <c r="CI133" s="1567">
        <f t="shared" ca="1" si="39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1"/>
        <v/>
      </c>
      <c r="B134" s="985" t="str">
        <f t="shared" ca="1" si="32"/>
        <v xml:space="preserve"> </v>
      </c>
      <c r="C134" s="1579">
        <f t="shared" ca="1" si="33"/>
        <v>0</v>
      </c>
      <c r="D134" s="1566">
        <f t="shared" ca="1" si="34"/>
        <v>0</v>
      </c>
      <c r="E134" s="1527">
        <f t="shared" ca="1" si="34"/>
        <v>0</v>
      </c>
      <c r="F134" s="1527">
        <f t="shared" ca="1" si="34"/>
        <v>0</v>
      </c>
      <c r="G134" s="1527">
        <f t="shared" ca="1" si="34"/>
        <v>0</v>
      </c>
      <c r="H134" s="1527">
        <f t="shared" ca="1" si="34"/>
        <v>0</v>
      </c>
      <c r="I134" s="1527">
        <f t="shared" ca="1" si="34"/>
        <v>0</v>
      </c>
      <c r="J134" s="1527">
        <f t="shared" ca="1" si="34"/>
        <v>0</v>
      </c>
      <c r="K134" s="1531">
        <f t="shared" ca="1" si="34"/>
        <v>0</v>
      </c>
      <c r="L134" s="1531">
        <f t="shared" ca="1" si="34"/>
        <v>0</v>
      </c>
      <c r="M134" s="1531">
        <f t="shared" ca="1" si="34"/>
        <v>0</v>
      </c>
      <c r="N134" s="1531">
        <f t="shared" ca="1" si="34"/>
        <v>0</v>
      </c>
      <c r="O134" s="1531">
        <f t="shared" ca="1" si="34"/>
        <v>0</v>
      </c>
      <c r="P134" s="1531">
        <f t="shared" ca="1" si="34"/>
        <v>0</v>
      </c>
      <c r="Q134" s="1531">
        <f t="shared" ca="1" si="34"/>
        <v>0</v>
      </c>
      <c r="R134" s="1531">
        <f t="shared" ca="1" si="34"/>
        <v>0</v>
      </c>
      <c r="S134" s="1531">
        <f t="shared" ca="1" si="34"/>
        <v>0</v>
      </c>
      <c r="T134" s="1531">
        <f t="shared" ca="1" si="35"/>
        <v>0</v>
      </c>
      <c r="U134" s="1531">
        <f t="shared" ca="1" si="35"/>
        <v>0</v>
      </c>
      <c r="V134" s="1531">
        <f t="shared" ca="1" si="35"/>
        <v>0</v>
      </c>
      <c r="W134" s="1531">
        <f t="shared" ca="1" si="35"/>
        <v>0</v>
      </c>
      <c r="X134" s="1531">
        <f t="shared" ca="1" si="35"/>
        <v>0</v>
      </c>
      <c r="Y134" s="1531">
        <f t="shared" ca="1" si="35"/>
        <v>0</v>
      </c>
      <c r="Z134" s="1565"/>
      <c r="AA134" s="1526">
        <f t="shared" ca="1" si="36"/>
        <v>0</v>
      </c>
      <c r="AB134" s="1527">
        <f t="shared" ca="1" si="36"/>
        <v>0</v>
      </c>
      <c r="AC134" s="1527">
        <f t="shared" ca="1" si="36"/>
        <v>0</v>
      </c>
      <c r="AD134" s="1527">
        <f t="shared" ca="1" si="36"/>
        <v>0</v>
      </c>
      <c r="AE134" s="1527">
        <f t="shared" ca="1" si="36"/>
        <v>0</v>
      </c>
      <c r="AF134" s="1527">
        <f t="shared" ca="1" si="36"/>
        <v>0</v>
      </c>
      <c r="AG134" s="1527">
        <f t="shared" ca="1" si="36"/>
        <v>0</v>
      </c>
      <c r="AH134" s="1527">
        <f t="shared" ca="1" si="36"/>
        <v>0</v>
      </c>
      <c r="AI134" s="1527">
        <f t="shared" ca="1" si="36"/>
        <v>0</v>
      </c>
      <c r="AJ134" s="1527">
        <f t="shared" ca="1" si="36"/>
        <v>0</v>
      </c>
      <c r="AK134" s="1527">
        <f t="shared" ca="1" si="36"/>
        <v>0</v>
      </c>
      <c r="AL134" s="1527">
        <f t="shared" ca="1" si="36"/>
        <v>0</v>
      </c>
      <c r="AM134" s="1527">
        <f t="shared" ca="1" si="36"/>
        <v>0</v>
      </c>
      <c r="AN134" s="1486"/>
      <c r="AO134" s="1566">
        <f t="shared" ref="AO134:CI137" ca="1" si="40">IF(ISNUMBER($B134),$B134*AO52,0)</f>
        <v>0</v>
      </c>
      <c r="AP134" s="1531">
        <f t="shared" ca="1" si="38"/>
        <v>0</v>
      </c>
      <c r="AQ134" s="1527">
        <f t="shared" ca="1" si="40"/>
        <v>0</v>
      </c>
      <c r="AR134" s="1527">
        <f t="shared" ca="1" si="40"/>
        <v>0</v>
      </c>
      <c r="AS134" s="1527">
        <f t="shared" ca="1" si="40"/>
        <v>0</v>
      </c>
      <c r="AT134" s="1527">
        <f t="shared" ca="1" si="40"/>
        <v>0</v>
      </c>
      <c r="AU134" s="1527">
        <f t="shared" ca="1" si="40"/>
        <v>0</v>
      </c>
      <c r="AV134" s="1527">
        <f t="shared" ca="1" si="40"/>
        <v>0</v>
      </c>
      <c r="AW134" s="1527">
        <f t="shared" ca="1" si="40"/>
        <v>0</v>
      </c>
      <c r="AX134" s="1527">
        <f t="shared" ca="1" si="40"/>
        <v>0</v>
      </c>
      <c r="AY134" s="1527">
        <f t="shared" ca="1" si="40"/>
        <v>0</v>
      </c>
      <c r="AZ134" s="1527">
        <f t="shared" ca="1" si="40"/>
        <v>0</v>
      </c>
      <c r="BA134" s="1527">
        <f t="shared" ca="1" si="40"/>
        <v>0</v>
      </c>
      <c r="BB134" s="1527">
        <f t="shared" ca="1" si="40"/>
        <v>0</v>
      </c>
      <c r="BC134" s="1527">
        <f t="shared" ca="1" si="40"/>
        <v>0</v>
      </c>
      <c r="BD134" s="1527">
        <f t="shared" ca="1" si="40"/>
        <v>0</v>
      </c>
      <c r="BE134" s="1527">
        <f t="shared" ca="1" si="40"/>
        <v>0</v>
      </c>
      <c r="BF134" s="1527">
        <f t="shared" ca="1" si="40"/>
        <v>0</v>
      </c>
      <c r="BG134" s="1527">
        <f t="shared" ca="1" si="40"/>
        <v>0</v>
      </c>
      <c r="BH134" s="1527">
        <f t="shared" ca="1" si="40"/>
        <v>0</v>
      </c>
      <c r="BI134" s="1527">
        <f t="shared" ca="1" si="40"/>
        <v>0</v>
      </c>
      <c r="BJ134" s="1527">
        <f t="shared" ca="1" si="40"/>
        <v>0</v>
      </c>
      <c r="BK134" s="1527">
        <f t="shared" ca="1" si="40"/>
        <v>0</v>
      </c>
      <c r="BL134" s="1527">
        <f t="shared" ca="1" si="40"/>
        <v>0</v>
      </c>
      <c r="BM134" s="1527">
        <f t="shared" ca="1" si="40"/>
        <v>0</v>
      </c>
      <c r="BN134" s="1527">
        <f t="shared" ca="1" si="40"/>
        <v>0</v>
      </c>
      <c r="BO134" s="1527">
        <f t="shared" ca="1" si="40"/>
        <v>0</v>
      </c>
      <c r="BP134" s="1527">
        <f t="shared" ca="1" si="40"/>
        <v>0</v>
      </c>
      <c r="BQ134" s="1527">
        <f t="shared" ca="1" si="40"/>
        <v>0</v>
      </c>
      <c r="BR134" s="1527">
        <f t="shared" ca="1" si="40"/>
        <v>0</v>
      </c>
      <c r="BS134" s="1527">
        <f t="shared" ca="1" si="40"/>
        <v>0</v>
      </c>
      <c r="BT134" s="1527">
        <f t="shared" ca="1" si="40"/>
        <v>0</v>
      </c>
      <c r="BU134" s="1527">
        <f t="shared" ca="1" si="40"/>
        <v>0</v>
      </c>
      <c r="BV134" s="1527">
        <f t="shared" ca="1" si="40"/>
        <v>0</v>
      </c>
      <c r="BW134" s="1527">
        <f t="shared" ca="1" si="40"/>
        <v>0</v>
      </c>
      <c r="BX134" s="1527">
        <f t="shared" ca="1" si="40"/>
        <v>0</v>
      </c>
      <c r="BY134" s="1527">
        <f t="shared" ca="1" si="40"/>
        <v>0</v>
      </c>
      <c r="BZ134" s="1527">
        <f t="shared" ca="1" si="40"/>
        <v>0</v>
      </c>
      <c r="CA134" s="1527">
        <f t="shared" ca="1" si="40"/>
        <v>0</v>
      </c>
      <c r="CB134" s="1527">
        <f t="shared" ca="1" si="40"/>
        <v>0</v>
      </c>
      <c r="CC134" s="1527">
        <f t="shared" ca="1" si="40"/>
        <v>0</v>
      </c>
      <c r="CD134" s="1527">
        <f t="shared" ca="1" si="40"/>
        <v>0</v>
      </c>
      <c r="CE134" s="1527">
        <f t="shared" ca="1" si="40"/>
        <v>0</v>
      </c>
      <c r="CF134" s="1527">
        <f t="shared" ca="1" si="40"/>
        <v>0</v>
      </c>
      <c r="CG134" s="1527">
        <f t="shared" ca="1" si="40"/>
        <v>0</v>
      </c>
      <c r="CH134" s="1527">
        <f t="shared" ca="1" si="40"/>
        <v>0</v>
      </c>
      <c r="CI134" s="1567">
        <f t="shared" ca="1" si="40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1"/>
        <v/>
      </c>
      <c r="B135" s="985" t="str">
        <f t="shared" ca="1" si="32"/>
        <v xml:space="preserve"> </v>
      </c>
      <c r="C135" s="1579">
        <f t="shared" ca="1" si="33"/>
        <v>0</v>
      </c>
      <c r="D135" s="1566">
        <f t="shared" ca="1" si="34"/>
        <v>0</v>
      </c>
      <c r="E135" s="1527">
        <f t="shared" ca="1" si="34"/>
        <v>0</v>
      </c>
      <c r="F135" s="1527">
        <f t="shared" ca="1" si="34"/>
        <v>0</v>
      </c>
      <c r="G135" s="1527">
        <f t="shared" ca="1" si="34"/>
        <v>0</v>
      </c>
      <c r="H135" s="1527">
        <f t="shared" ca="1" si="34"/>
        <v>0</v>
      </c>
      <c r="I135" s="1527">
        <f t="shared" ca="1" si="34"/>
        <v>0</v>
      </c>
      <c r="J135" s="1527">
        <f t="shared" ca="1" si="34"/>
        <v>0</v>
      </c>
      <c r="K135" s="1531">
        <f t="shared" ca="1" si="34"/>
        <v>0</v>
      </c>
      <c r="L135" s="1531">
        <f t="shared" ca="1" si="34"/>
        <v>0</v>
      </c>
      <c r="M135" s="1531">
        <f t="shared" ca="1" si="34"/>
        <v>0</v>
      </c>
      <c r="N135" s="1531">
        <f t="shared" ca="1" si="34"/>
        <v>0</v>
      </c>
      <c r="O135" s="1531">
        <f t="shared" ca="1" si="34"/>
        <v>0</v>
      </c>
      <c r="P135" s="1531">
        <f t="shared" ca="1" si="34"/>
        <v>0</v>
      </c>
      <c r="Q135" s="1531">
        <f t="shared" ca="1" si="34"/>
        <v>0</v>
      </c>
      <c r="R135" s="1531">
        <f t="shared" ca="1" si="34"/>
        <v>0</v>
      </c>
      <c r="S135" s="1531">
        <f t="shared" ca="1" si="34"/>
        <v>0</v>
      </c>
      <c r="T135" s="1531">
        <f t="shared" ca="1" si="35"/>
        <v>0</v>
      </c>
      <c r="U135" s="1531">
        <f t="shared" ca="1" si="35"/>
        <v>0</v>
      </c>
      <c r="V135" s="1531">
        <f t="shared" ca="1" si="35"/>
        <v>0</v>
      </c>
      <c r="W135" s="1531">
        <f t="shared" ca="1" si="35"/>
        <v>0</v>
      </c>
      <c r="X135" s="1531">
        <f t="shared" ca="1" si="35"/>
        <v>0</v>
      </c>
      <c r="Y135" s="1531">
        <f t="shared" ca="1" si="35"/>
        <v>0</v>
      </c>
      <c r="Z135" s="1565"/>
      <c r="AA135" s="1526">
        <f t="shared" ca="1" si="36"/>
        <v>0</v>
      </c>
      <c r="AB135" s="1527">
        <f t="shared" ca="1" si="36"/>
        <v>0</v>
      </c>
      <c r="AC135" s="1527">
        <f t="shared" ca="1" si="36"/>
        <v>0</v>
      </c>
      <c r="AD135" s="1527">
        <f t="shared" ca="1" si="36"/>
        <v>0</v>
      </c>
      <c r="AE135" s="1527">
        <f t="shared" ca="1" si="36"/>
        <v>0</v>
      </c>
      <c r="AF135" s="1527">
        <f t="shared" ca="1" si="36"/>
        <v>0</v>
      </c>
      <c r="AG135" s="1527">
        <f t="shared" ca="1" si="36"/>
        <v>0</v>
      </c>
      <c r="AH135" s="1527">
        <f t="shared" ca="1" si="36"/>
        <v>0</v>
      </c>
      <c r="AI135" s="1527">
        <f t="shared" ca="1" si="36"/>
        <v>0</v>
      </c>
      <c r="AJ135" s="1527">
        <f t="shared" ca="1" si="36"/>
        <v>0</v>
      </c>
      <c r="AK135" s="1527">
        <f t="shared" ca="1" si="36"/>
        <v>0</v>
      </c>
      <c r="AL135" s="1527">
        <f t="shared" ca="1" si="36"/>
        <v>0</v>
      </c>
      <c r="AM135" s="1527">
        <f t="shared" ca="1" si="36"/>
        <v>0</v>
      </c>
      <c r="AN135" s="1486"/>
      <c r="AO135" s="1566">
        <f t="shared" ca="1" si="40"/>
        <v>0</v>
      </c>
      <c r="AP135" s="1531">
        <f t="shared" ca="1" si="38"/>
        <v>0</v>
      </c>
      <c r="AQ135" s="1527">
        <f t="shared" ca="1" si="40"/>
        <v>0</v>
      </c>
      <c r="AR135" s="1527">
        <f t="shared" ca="1" si="40"/>
        <v>0</v>
      </c>
      <c r="AS135" s="1527">
        <f t="shared" ca="1" si="40"/>
        <v>0</v>
      </c>
      <c r="AT135" s="1527">
        <f t="shared" ca="1" si="40"/>
        <v>0</v>
      </c>
      <c r="AU135" s="1527">
        <f t="shared" ca="1" si="40"/>
        <v>0</v>
      </c>
      <c r="AV135" s="1527">
        <f t="shared" ca="1" si="40"/>
        <v>0</v>
      </c>
      <c r="AW135" s="1527">
        <f t="shared" ca="1" si="40"/>
        <v>0</v>
      </c>
      <c r="AX135" s="1527">
        <f t="shared" ca="1" si="40"/>
        <v>0</v>
      </c>
      <c r="AY135" s="1527">
        <f t="shared" ca="1" si="40"/>
        <v>0</v>
      </c>
      <c r="AZ135" s="1527">
        <f t="shared" ca="1" si="40"/>
        <v>0</v>
      </c>
      <c r="BA135" s="1527">
        <f t="shared" ca="1" si="40"/>
        <v>0</v>
      </c>
      <c r="BB135" s="1527">
        <f t="shared" ca="1" si="40"/>
        <v>0</v>
      </c>
      <c r="BC135" s="1527">
        <f t="shared" ca="1" si="40"/>
        <v>0</v>
      </c>
      <c r="BD135" s="1527">
        <f t="shared" ca="1" si="40"/>
        <v>0</v>
      </c>
      <c r="BE135" s="1527">
        <f t="shared" ca="1" si="40"/>
        <v>0</v>
      </c>
      <c r="BF135" s="1527">
        <f t="shared" ca="1" si="40"/>
        <v>0</v>
      </c>
      <c r="BG135" s="1527">
        <f t="shared" ca="1" si="40"/>
        <v>0</v>
      </c>
      <c r="BH135" s="1527">
        <f t="shared" ca="1" si="40"/>
        <v>0</v>
      </c>
      <c r="BI135" s="1527">
        <f t="shared" ca="1" si="40"/>
        <v>0</v>
      </c>
      <c r="BJ135" s="1527">
        <f t="shared" ca="1" si="40"/>
        <v>0</v>
      </c>
      <c r="BK135" s="1527">
        <f t="shared" ca="1" si="40"/>
        <v>0</v>
      </c>
      <c r="BL135" s="1527">
        <f t="shared" ca="1" si="40"/>
        <v>0</v>
      </c>
      <c r="BM135" s="1527">
        <f t="shared" ca="1" si="40"/>
        <v>0</v>
      </c>
      <c r="BN135" s="1527">
        <f t="shared" ca="1" si="40"/>
        <v>0</v>
      </c>
      <c r="BO135" s="1527">
        <f t="shared" ca="1" si="40"/>
        <v>0</v>
      </c>
      <c r="BP135" s="1527">
        <f t="shared" ca="1" si="40"/>
        <v>0</v>
      </c>
      <c r="BQ135" s="1527">
        <f t="shared" ca="1" si="40"/>
        <v>0</v>
      </c>
      <c r="BR135" s="1527">
        <f t="shared" ca="1" si="40"/>
        <v>0</v>
      </c>
      <c r="BS135" s="1527">
        <f t="shared" ca="1" si="40"/>
        <v>0</v>
      </c>
      <c r="BT135" s="1527">
        <f t="shared" ca="1" si="40"/>
        <v>0</v>
      </c>
      <c r="BU135" s="1527">
        <f t="shared" ca="1" si="40"/>
        <v>0</v>
      </c>
      <c r="BV135" s="1527">
        <f t="shared" ca="1" si="40"/>
        <v>0</v>
      </c>
      <c r="BW135" s="1527">
        <f t="shared" ca="1" si="40"/>
        <v>0</v>
      </c>
      <c r="BX135" s="1527">
        <f t="shared" ca="1" si="40"/>
        <v>0</v>
      </c>
      <c r="BY135" s="1527">
        <f t="shared" ca="1" si="40"/>
        <v>0</v>
      </c>
      <c r="BZ135" s="1527">
        <f t="shared" ca="1" si="40"/>
        <v>0</v>
      </c>
      <c r="CA135" s="1527">
        <f t="shared" ca="1" si="40"/>
        <v>0</v>
      </c>
      <c r="CB135" s="1527">
        <f t="shared" ca="1" si="40"/>
        <v>0</v>
      </c>
      <c r="CC135" s="1527">
        <f t="shared" ca="1" si="40"/>
        <v>0</v>
      </c>
      <c r="CD135" s="1527">
        <f t="shared" ca="1" si="40"/>
        <v>0</v>
      </c>
      <c r="CE135" s="1527">
        <f t="shared" ca="1" si="40"/>
        <v>0</v>
      </c>
      <c r="CF135" s="1527">
        <f t="shared" ca="1" si="40"/>
        <v>0</v>
      </c>
      <c r="CG135" s="1527">
        <f t="shared" ca="1" si="40"/>
        <v>0</v>
      </c>
      <c r="CH135" s="1527">
        <f t="shared" ca="1" si="40"/>
        <v>0</v>
      </c>
      <c r="CI135" s="1567">
        <f t="shared" ca="1" si="40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1"/>
        <v/>
      </c>
      <c r="B136" s="985" t="str">
        <f t="shared" ca="1" si="32"/>
        <v xml:space="preserve"> </v>
      </c>
      <c r="C136" s="1579">
        <f t="shared" ca="1" si="33"/>
        <v>0</v>
      </c>
      <c r="D136" s="1566">
        <f t="shared" ca="1" si="34"/>
        <v>0</v>
      </c>
      <c r="E136" s="1527">
        <f t="shared" ca="1" si="34"/>
        <v>0</v>
      </c>
      <c r="F136" s="1527">
        <f t="shared" ca="1" si="34"/>
        <v>0</v>
      </c>
      <c r="G136" s="1527">
        <f t="shared" ca="1" si="34"/>
        <v>0</v>
      </c>
      <c r="H136" s="1527">
        <f t="shared" ca="1" si="34"/>
        <v>0</v>
      </c>
      <c r="I136" s="1527">
        <f t="shared" ca="1" si="34"/>
        <v>0</v>
      </c>
      <c r="J136" s="1527">
        <f t="shared" ca="1" si="34"/>
        <v>0</v>
      </c>
      <c r="K136" s="1531">
        <f t="shared" ca="1" si="34"/>
        <v>0</v>
      </c>
      <c r="L136" s="1531">
        <f t="shared" ca="1" si="34"/>
        <v>0</v>
      </c>
      <c r="M136" s="1531">
        <f t="shared" ca="1" si="34"/>
        <v>0</v>
      </c>
      <c r="N136" s="1531">
        <f t="shared" ca="1" si="34"/>
        <v>0</v>
      </c>
      <c r="O136" s="1531">
        <f t="shared" ca="1" si="34"/>
        <v>0</v>
      </c>
      <c r="P136" s="1531">
        <f t="shared" ca="1" si="34"/>
        <v>0</v>
      </c>
      <c r="Q136" s="1531">
        <f t="shared" ca="1" si="34"/>
        <v>0</v>
      </c>
      <c r="R136" s="1531">
        <f t="shared" ca="1" si="34"/>
        <v>0</v>
      </c>
      <c r="S136" s="1531">
        <f t="shared" ca="1" si="34"/>
        <v>0</v>
      </c>
      <c r="T136" s="1531">
        <f t="shared" ca="1" si="35"/>
        <v>0</v>
      </c>
      <c r="U136" s="1531">
        <f t="shared" ca="1" si="35"/>
        <v>0</v>
      </c>
      <c r="V136" s="1531">
        <f t="shared" ca="1" si="35"/>
        <v>0</v>
      </c>
      <c r="W136" s="1531">
        <f t="shared" ca="1" si="35"/>
        <v>0</v>
      </c>
      <c r="X136" s="1531">
        <f t="shared" ca="1" si="35"/>
        <v>0</v>
      </c>
      <c r="Y136" s="1531">
        <f t="shared" ca="1" si="35"/>
        <v>0</v>
      </c>
      <c r="Z136" s="1565"/>
      <c r="AA136" s="1526">
        <f t="shared" ca="1" si="36"/>
        <v>0</v>
      </c>
      <c r="AB136" s="1527">
        <f t="shared" ca="1" si="36"/>
        <v>0</v>
      </c>
      <c r="AC136" s="1527">
        <f t="shared" ca="1" si="36"/>
        <v>0</v>
      </c>
      <c r="AD136" s="1527">
        <f t="shared" ca="1" si="36"/>
        <v>0</v>
      </c>
      <c r="AE136" s="1527">
        <f t="shared" ca="1" si="36"/>
        <v>0</v>
      </c>
      <c r="AF136" s="1527">
        <f t="shared" ca="1" si="36"/>
        <v>0</v>
      </c>
      <c r="AG136" s="1527">
        <f t="shared" ca="1" si="36"/>
        <v>0</v>
      </c>
      <c r="AH136" s="1527">
        <f t="shared" ca="1" si="36"/>
        <v>0</v>
      </c>
      <c r="AI136" s="1527">
        <f t="shared" ca="1" si="36"/>
        <v>0</v>
      </c>
      <c r="AJ136" s="1527">
        <f t="shared" ca="1" si="36"/>
        <v>0</v>
      </c>
      <c r="AK136" s="1527">
        <f t="shared" ca="1" si="36"/>
        <v>0</v>
      </c>
      <c r="AL136" s="1527">
        <f t="shared" ca="1" si="36"/>
        <v>0</v>
      </c>
      <c r="AM136" s="1527">
        <f t="shared" ca="1" si="36"/>
        <v>0</v>
      </c>
      <c r="AN136" s="1486"/>
      <c r="AO136" s="1566">
        <f t="shared" ca="1" si="40"/>
        <v>0</v>
      </c>
      <c r="AP136" s="1531">
        <f t="shared" ca="1" si="38"/>
        <v>0</v>
      </c>
      <c r="AQ136" s="1527">
        <f t="shared" ca="1" si="40"/>
        <v>0</v>
      </c>
      <c r="AR136" s="1527">
        <f t="shared" ca="1" si="40"/>
        <v>0</v>
      </c>
      <c r="AS136" s="1527">
        <f t="shared" ca="1" si="40"/>
        <v>0</v>
      </c>
      <c r="AT136" s="1527">
        <f t="shared" ca="1" si="40"/>
        <v>0</v>
      </c>
      <c r="AU136" s="1527">
        <f t="shared" ca="1" si="40"/>
        <v>0</v>
      </c>
      <c r="AV136" s="1527">
        <f t="shared" ca="1" si="40"/>
        <v>0</v>
      </c>
      <c r="AW136" s="1527">
        <f t="shared" ca="1" si="40"/>
        <v>0</v>
      </c>
      <c r="AX136" s="1527">
        <f t="shared" ca="1" si="40"/>
        <v>0</v>
      </c>
      <c r="AY136" s="1527">
        <f t="shared" ca="1" si="40"/>
        <v>0</v>
      </c>
      <c r="AZ136" s="1527">
        <f t="shared" ca="1" si="40"/>
        <v>0</v>
      </c>
      <c r="BA136" s="1527">
        <f t="shared" ca="1" si="40"/>
        <v>0</v>
      </c>
      <c r="BB136" s="1527">
        <f t="shared" ca="1" si="40"/>
        <v>0</v>
      </c>
      <c r="BC136" s="1527">
        <f t="shared" ca="1" si="40"/>
        <v>0</v>
      </c>
      <c r="BD136" s="1527">
        <f t="shared" ca="1" si="40"/>
        <v>0</v>
      </c>
      <c r="BE136" s="1527">
        <f t="shared" ca="1" si="40"/>
        <v>0</v>
      </c>
      <c r="BF136" s="1527">
        <f t="shared" ca="1" si="40"/>
        <v>0</v>
      </c>
      <c r="BG136" s="1527">
        <f t="shared" ca="1" si="40"/>
        <v>0</v>
      </c>
      <c r="BH136" s="1527">
        <f t="shared" ca="1" si="40"/>
        <v>0</v>
      </c>
      <c r="BI136" s="1527">
        <f t="shared" ca="1" si="40"/>
        <v>0</v>
      </c>
      <c r="BJ136" s="1527">
        <f t="shared" ca="1" si="40"/>
        <v>0</v>
      </c>
      <c r="BK136" s="1527">
        <f t="shared" ca="1" si="40"/>
        <v>0</v>
      </c>
      <c r="BL136" s="1527">
        <f t="shared" ca="1" si="40"/>
        <v>0</v>
      </c>
      <c r="BM136" s="1527">
        <f t="shared" ca="1" si="40"/>
        <v>0</v>
      </c>
      <c r="BN136" s="1527">
        <f t="shared" ca="1" si="40"/>
        <v>0</v>
      </c>
      <c r="BO136" s="1527">
        <f t="shared" ca="1" si="40"/>
        <v>0</v>
      </c>
      <c r="BP136" s="1527">
        <f t="shared" ca="1" si="40"/>
        <v>0</v>
      </c>
      <c r="BQ136" s="1527">
        <f t="shared" ca="1" si="40"/>
        <v>0</v>
      </c>
      <c r="BR136" s="1527">
        <f t="shared" ca="1" si="40"/>
        <v>0</v>
      </c>
      <c r="BS136" s="1527">
        <f t="shared" ca="1" si="40"/>
        <v>0</v>
      </c>
      <c r="BT136" s="1527">
        <f t="shared" ca="1" si="40"/>
        <v>0</v>
      </c>
      <c r="BU136" s="1527">
        <f t="shared" ca="1" si="40"/>
        <v>0</v>
      </c>
      <c r="BV136" s="1527">
        <f t="shared" ca="1" si="40"/>
        <v>0</v>
      </c>
      <c r="BW136" s="1527">
        <f t="shared" ca="1" si="40"/>
        <v>0</v>
      </c>
      <c r="BX136" s="1527">
        <f t="shared" ca="1" si="40"/>
        <v>0</v>
      </c>
      <c r="BY136" s="1527">
        <f t="shared" ca="1" si="40"/>
        <v>0</v>
      </c>
      <c r="BZ136" s="1527">
        <f t="shared" ca="1" si="40"/>
        <v>0</v>
      </c>
      <c r="CA136" s="1527">
        <f t="shared" ca="1" si="40"/>
        <v>0</v>
      </c>
      <c r="CB136" s="1527">
        <f t="shared" ca="1" si="40"/>
        <v>0</v>
      </c>
      <c r="CC136" s="1527">
        <f t="shared" ca="1" si="40"/>
        <v>0</v>
      </c>
      <c r="CD136" s="1527">
        <f t="shared" ca="1" si="40"/>
        <v>0</v>
      </c>
      <c r="CE136" s="1527">
        <f t="shared" ca="1" si="40"/>
        <v>0</v>
      </c>
      <c r="CF136" s="1527">
        <f t="shared" ca="1" si="40"/>
        <v>0</v>
      </c>
      <c r="CG136" s="1527">
        <f t="shared" ca="1" si="40"/>
        <v>0</v>
      </c>
      <c r="CH136" s="1527">
        <f t="shared" ca="1" si="40"/>
        <v>0</v>
      </c>
      <c r="CI136" s="1567">
        <f t="shared" ca="1" si="40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1"/>
        <v/>
      </c>
      <c r="B137" s="987" t="str">
        <f t="shared" ca="1" si="32"/>
        <v xml:space="preserve"> </v>
      </c>
      <c r="C137" s="1580">
        <f t="shared" ca="1" si="33"/>
        <v>0</v>
      </c>
      <c r="D137" s="1562">
        <f t="shared" ca="1" si="34"/>
        <v>0</v>
      </c>
      <c r="E137" s="1522">
        <f t="shared" ca="1" si="34"/>
        <v>0</v>
      </c>
      <c r="F137" s="1522">
        <f t="shared" ca="1" si="34"/>
        <v>0</v>
      </c>
      <c r="G137" s="1522">
        <f t="shared" ca="1" si="34"/>
        <v>0</v>
      </c>
      <c r="H137" s="1522">
        <f t="shared" ca="1" si="34"/>
        <v>0</v>
      </c>
      <c r="I137" s="1522">
        <f t="shared" ca="1" si="34"/>
        <v>0</v>
      </c>
      <c r="J137" s="1522">
        <f t="shared" ca="1" si="34"/>
        <v>0</v>
      </c>
      <c r="K137" s="1568">
        <f t="shared" ca="1" si="34"/>
        <v>0</v>
      </c>
      <c r="L137" s="1568">
        <f t="shared" ca="1" si="34"/>
        <v>0</v>
      </c>
      <c r="M137" s="1568">
        <f t="shared" ca="1" si="34"/>
        <v>0</v>
      </c>
      <c r="N137" s="1568">
        <f t="shared" ca="1" si="34"/>
        <v>0</v>
      </c>
      <c r="O137" s="1568">
        <f t="shared" ca="1" si="34"/>
        <v>0</v>
      </c>
      <c r="P137" s="1568">
        <f t="shared" ca="1" si="34"/>
        <v>0</v>
      </c>
      <c r="Q137" s="1568">
        <f t="shared" ca="1" si="34"/>
        <v>0</v>
      </c>
      <c r="R137" s="1568">
        <f t="shared" ca="1" si="34"/>
        <v>0</v>
      </c>
      <c r="S137" s="1568">
        <f t="shared" ca="1" si="34"/>
        <v>0</v>
      </c>
      <c r="T137" s="1568">
        <f t="shared" ca="1" si="35"/>
        <v>0</v>
      </c>
      <c r="U137" s="1568">
        <f t="shared" ca="1" si="35"/>
        <v>0</v>
      </c>
      <c r="V137" s="1568">
        <f t="shared" ca="1" si="35"/>
        <v>0</v>
      </c>
      <c r="W137" s="1568">
        <f t="shared" ca="1" si="35"/>
        <v>0</v>
      </c>
      <c r="X137" s="1568">
        <f t="shared" ca="1" si="35"/>
        <v>0</v>
      </c>
      <c r="Y137" s="1568">
        <f t="shared" ca="1" si="35"/>
        <v>0</v>
      </c>
      <c r="Z137" s="1565"/>
      <c r="AA137" s="1962">
        <f t="shared" ca="1" si="36"/>
        <v>0</v>
      </c>
      <c r="AB137" s="1522">
        <f t="shared" ca="1" si="36"/>
        <v>0</v>
      </c>
      <c r="AC137" s="1522">
        <f t="shared" ca="1" si="36"/>
        <v>0</v>
      </c>
      <c r="AD137" s="1522">
        <f t="shared" ca="1" si="36"/>
        <v>0</v>
      </c>
      <c r="AE137" s="1522">
        <f t="shared" ca="1" si="36"/>
        <v>0</v>
      </c>
      <c r="AF137" s="1522">
        <f t="shared" ca="1" si="36"/>
        <v>0</v>
      </c>
      <c r="AG137" s="1522">
        <f t="shared" ca="1" si="36"/>
        <v>0</v>
      </c>
      <c r="AH137" s="1522">
        <f t="shared" ca="1" si="36"/>
        <v>0</v>
      </c>
      <c r="AI137" s="1522">
        <f t="shared" ca="1" si="36"/>
        <v>0</v>
      </c>
      <c r="AJ137" s="1522">
        <f t="shared" ca="1" si="36"/>
        <v>0</v>
      </c>
      <c r="AK137" s="1522">
        <f t="shared" ca="1" si="36"/>
        <v>0</v>
      </c>
      <c r="AL137" s="1522">
        <f t="shared" ca="1" si="36"/>
        <v>0</v>
      </c>
      <c r="AM137" s="1522">
        <f t="shared" ca="1" si="36"/>
        <v>0</v>
      </c>
      <c r="AN137" s="1486"/>
      <c r="AO137" s="1562">
        <f t="shared" ca="1" si="40"/>
        <v>0</v>
      </c>
      <c r="AP137" s="1568">
        <f t="shared" ca="1" si="38"/>
        <v>0</v>
      </c>
      <c r="AQ137" s="1522">
        <f t="shared" ca="1" si="40"/>
        <v>0</v>
      </c>
      <c r="AR137" s="1522">
        <f t="shared" ca="1" si="40"/>
        <v>0</v>
      </c>
      <c r="AS137" s="1522">
        <f t="shared" ca="1" si="40"/>
        <v>0</v>
      </c>
      <c r="AT137" s="1522">
        <f t="shared" ca="1" si="40"/>
        <v>0</v>
      </c>
      <c r="AU137" s="1522">
        <f t="shared" ca="1" si="40"/>
        <v>0</v>
      </c>
      <c r="AV137" s="1522">
        <f t="shared" ca="1" si="40"/>
        <v>0</v>
      </c>
      <c r="AW137" s="1522">
        <f t="shared" ca="1" si="40"/>
        <v>0</v>
      </c>
      <c r="AX137" s="1522">
        <f t="shared" ca="1" si="40"/>
        <v>0</v>
      </c>
      <c r="AY137" s="1522">
        <f t="shared" ca="1" si="40"/>
        <v>0</v>
      </c>
      <c r="AZ137" s="1522">
        <f t="shared" ca="1" si="40"/>
        <v>0</v>
      </c>
      <c r="BA137" s="1522">
        <f t="shared" ca="1" si="40"/>
        <v>0</v>
      </c>
      <c r="BB137" s="1522">
        <f t="shared" ca="1" si="40"/>
        <v>0</v>
      </c>
      <c r="BC137" s="1522">
        <f t="shared" ca="1" si="40"/>
        <v>0</v>
      </c>
      <c r="BD137" s="1522">
        <f t="shared" ca="1" si="40"/>
        <v>0</v>
      </c>
      <c r="BE137" s="1522">
        <f t="shared" ca="1" si="40"/>
        <v>0</v>
      </c>
      <c r="BF137" s="1522">
        <f t="shared" ca="1" si="40"/>
        <v>0</v>
      </c>
      <c r="BG137" s="1522">
        <f t="shared" ca="1" si="40"/>
        <v>0</v>
      </c>
      <c r="BH137" s="1522">
        <f t="shared" ca="1" si="40"/>
        <v>0</v>
      </c>
      <c r="BI137" s="1522">
        <f t="shared" ca="1" si="40"/>
        <v>0</v>
      </c>
      <c r="BJ137" s="1522">
        <f t="shared" ca="1" si="40"/>
        <v>0</v>
      </c>
      <c r="BK137" s="1522">
        <f t="shared" ca="1" si="40"/>
        <v>0</v>
      </c>
      <c r="BL137" s="1522">
        <f t="shared" ca="1" si="40"/>
        <v>0</v>
      </c>
      <c r="BM137" s="1522">
        <f t="shared" ca="1" si="40"/>
        <v>0</v>
      </c>
      <c r="BN137" s="1522">
        <f t="shared" ca="1" si="40"/>
        <v>0</v>
      </c>
      <c r="BO137" s="1522">
        <f t="shared" ca="1" si="40"/>
        <v>0</v>
      </c>
      <c r="BP137" s="1522">
        <f t="shared" ca="1" si="40"/>
        <v>0</v>
      </c>
      <c r="BQ137" s="1522">
        <f t="shared" ca="1" si="40"/>
        <v>0</v>
      </c>
      <c r="BR137" s="1522">
        <f t="shared" ca="1" si="40"/>
        <v>0</v>
      </c>
      <c r="BS137" s="1522">
        <f t="shared" ca="1" si="40"/>
        <v>0</v>
      </c>
      <c r="BT137" s="1522">
        <f t="shared" ca="1" si="40"/>
        <v>0</v>
      </c>
      <c r="BU137" s="1522">
        <f t="shared" ca="1" si="40"/>
        <v>0</v>
      </c>
      <c r="BV137" s="1522">
        <f t="shared" ca="1" si="40"/>
        <v>0</v>
      </c>
      <c r="BW137" s="1522">
        <f t="shared" ca="1" si="40"/>
        <v>0</v>
      </c>
      <c r="BX137" s="1522">
        <f t="shared" ca="1" si="40"/>
        <v>0</v>
      </c>
      <c r="BY137" s="1522">
        <f t="shared" ca="1" si="40"/>
        <v>0</v>
      </c>
      <c r="BZ137" s="1522">
        <f t="shared" ca="1" si="40"/>
        <v>0</v>
      </c>
      <c r="CA137" s="1522">
        <f t="shared" ca="1" si="40"/>
        <v>0</v>
      </c>
      <c r="CB137" s="1522">
        <f t="shared" ca="1" si="40"/>
        <v>0</v>
      </c>
      <c r="CC137" s="1522">
        <f t="shared" ca="1" si="40"/>
        <v>0</v>
      </c>
      <c r="CD137" s="1522">
        <f t="shared" ca="1" si="40"/>
        <v>0</v>
      </c>
      <c r="CE137" s="1522">
        <f t="shared" ca="1" si="40"/>
        <v>0</v>
      </c>
      <c r="CF137" s="1522">
        <f t="shared" ca="1" si="40"/>
        <v>0</v>
      </c>
      <c r="CG137" s="1522">
        <f t="shared" ca="1" si="40"/>
        <v>0</v>
      </c>
      <c r="CH137" s="1522">
        <f t="shared" ca="1" si="40"/>
        <v>0</v>
      </c>
      <c r="CI137" s="1523">
        <f t="shared" ca="1" si="40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1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2">IF(TRIM(A58)="","",A58)</f>
        <v>Biogas waterzuivering (Nm³)</v>
      </c>
      <c r="B140" s="989">
        <f t="shared" ref="B140:B149" ca="1" si="43">IF(TRIM(A140)=""," ",INDIRECT("c"&amp;TEXT(246+MATCH((A140),$A$247:$A$484,0),0)))</f>
        <v>2.844E-2</v>
      </c>
      <c r="C140" s="1592">
        <f t="shared" ref="C140:C151" ca="1" si="44">SUM(D140:CI140)</f>
        <v>1706.4</v>
      </c>
      <c r="D140" s="1559">
        <f t="shared" ref="D140:S151" ca="1" si="45">IF(ISNUMBER($B140),$B140*D58,0)</f>
        <v>0</v>
      </c>
      <c r="E140" s="1560">
        <f t="shared" ca="1" si="45"/>
        <v>0</v>
      </c>
      <c r="F140" s="1560">
        <f t="shared" ca="1" si="45"/>
        <v>1422</v>
      </c>
      <c r="G140" s="1560">
        <f t="shared" ca="1" si="45"/>
        <v>0</v>
      </c>
      <c r="H140" s="1560">
        <f t="shared" ca="1" si="45"/>
        <v>0</v>
      </c>
      <c r="I140" s="1560">
        <f t="shared" ca="1" si="45"/>
        <v>0</v>
      </c>
      <c r="J140" s="1560">
        <f t="shared" ca="1" si="45"/>
        <v>0</v>
      </c>
      <c r="K140" s="1564">
        <f t="shared" ca="1" si="45"/>
        <v>0</v>
      </c>
      <c r="L140" s="1564">
        <f t="shared" ca="1" si="45"/>
        <v>0</v>
      </c>
      <c r="M140" s="1564">
        <f t="shared" ca="1" si="45"/>
        <v>0</v>
      </c>
      <c r="N140" s="1564">
        <f t="shared" ca="1" si="45"/>
        <v>284.39999999999998</v>
      </c>
      <c r="O140" s="1564">
        <f t="shared" ca="1" si="45"/>
        <v>0</v>
      </c>
      <c r="P140" s="1564">
        <f t="shared" ca="1" si="45"/>
        <v>0</v>
      </c>
      <c r="Q140" s="1564">
        <f t="shared" ca="1" si="45"/>
        <v>0</v>
      </c>
      <c r="R140" s="1564">
        <f t="shared" ca="1" si="45"/>
        <v>0</v>
      </c>
      <c r="S140" s="1564">
        <f t="shared" ca="1" si="45"/>
        <v>0</v>
      </c>
      <c r="T140" s="1564">
        <f t="shared" ref="T140:Y149" ca="1" si="46">IF(ISNUMBER($B140),$B140*T58,0)</f>
        <v>0</v>
      </c>
      <c r="U140" s="1564">
        <f t="shared" ca="1" si="46"/>
        <v>0</v>
      </c>
      <c r="V140" s="1564">
        <f t="shared" ca="1" si="46"/>
        <v>0</v>
      </c>
      <c r="W140" s="1564">
        <f t="shared" ca="1" si="46"/>
        <v>0</v>
      </c>
      <c r="X140" s="1564">
        <f t="shared" ca="1" si="46"/>
        <v>0</v>
      </c>
      <c r="Y140" s="1564">
        <f t="shared" ca="1" si="46"/>
        <v>0</v>
      </c>
      <c r="Z140" s="1565"/>
      <c r="AA140" s="1961">
        <f t="shared" ref="AA140:AM151" ca="1" si="47">IF(ISNUMBER($B140),$B140*AA58,0)</f>
        <v>0</v>
      </c>
      <c r="AB140" s="1560">
        <f t="shared" ca="1" si="47"/>
        <v>0</v>
      </c>
      <c r="AC140" s="1560">
        <f t="shared" ca="1" si="47"/>
        <v>0</v>
      </c>
      <c r="AD140" s="1560">
        <f t="shared" ca="1" si="47"/>
        <v>0</v>
      </c>
      <c r="AE140" s="1560">
        <f t="shared" ca="1" si="47"/>
        <v>0</v>
      </c>
      <c r="AF140" s="1560">
        <f t="shared" ca="1" si="47"/>
        <v>0</v>
      </c>
      <c r="AG140" s="1560">
        <f t="shared" ca="1" si="47"/>
        <v>0</v>
      </c>
      <c r="AH140" s="1560">
        <f t="shared" ca="1" si="47"/>
        <v>0</v>
      </c>
      <c r="AI140" s="1560">
        <f t="shared" ca="1" si="47"/>
        <v>0</v>
      </c>
      <c r="AJ140" s="1560">
        <f t="shared" ca="1" si="47"/>
        <v>0</v>
      </c>
      <c r="AK140" s="1560">
        <f t="shared" ca="1" si="47"/>
        <v>0</v>
      </c>
      <c r="AL140" s="1560">
        <f t="shared" ca="1" si="47"/>
        <v>0</v>
      </c>
      <c r="AM140" s="1560">
        <f t="shared" ca="1" si="47"/>
        <v>0</v>
      </c>
      <c r="AN140" s="1486"/>
      <c r="AO140" s="1559">
        <f t="shared" ref="AO140:CI145" ca="1" si="48">IF(ISNUMBER($B140),$B140*AO58,0)</f>
        <v>0</v>
      </c>
      <c r="AP140" s="1564">
        <f t="shared" ref="AP140:AP151" ca="1" si="49">IF(ISNUMBER($B140),$B140*AP58,0)</f>
        <v>0</v>
      </c>
      <c r="AQ140" s="1560">
        <f t="shared" ca="1" si="48"/>
        <v>0</v>
      </c>
      <c r="AR140" s="1560">
        <f t="shared" ca="1" si="48"/>
        <v>0</v>
      </c>
      <c r="AS140" s="1560">
        <f t="shared" ca="1" si="48"/>
        <v>0</v>
      </c>
      <c r="AT140" s="1560">
        <f t="shared" ca="1" si="48"/>
        <v>0</v>
      </c>
      <c r="AU140" s="1560">
        <f t="shared" ca="1" si="48"/>
        <v>0</v>
      </c>
      <c r="AV140" s="1560">
        <f t="shared" ca="1" si="48"/>
        <v>0</v>
      </c>
      <c r="AW140" s="1560">
        <f t="shared" ca="1" si="48"/>
        <v>0</v>
      </c>
      <c r="AX140" s="1560">
        <f t="shared" ca="1" si="48"/>
        <v>0</v>
      </c>
      <c r="AY140" s="1560">
        <f t="shared" ca="1" si="48"/>
        <v>0</v>
      </c>
      <c r="AZ140" s="1560">
        <f t="shared" ca="1" si="48"/>
        <v>0</v>
      </c>
      <c r="BA140" s="1560">
        <f t="shared" ca="1" si="48"/>
        <v>0</v>
      </c>
      <c r="BB140" s="1560">
        <f t="shared" ca="1" si="48"/>
        <v>0</v>
      </c>
      <c r="BC140" s="1560">
        <f t="shared" ca="1" si="48"/>
        <v>0</v>
      </c>
      <c r="BD140" s="1560">
        <f t="shared" ca="1" si="48"/>
        <v>0</v>
      </c>
      <c r="BE140" s="1560">
        <f t="shared" ca="1" si="48"/>
        <v>0</v>
      </c>
      <c r="BF140" s="1560">
        <f t="shared" ca="1" si="48"/>
        <v>0</v>
      </c>
      <c r="BG140" s="1560">
        <f t="shared" ca="1" si="48"/>
        <v>0</v>
      </c>
      <c r="BH140" s="1560">
        <f t="shared" ca="1" si="48"/>
        <v>0</v>
      </c>
      <c r="BI140" s="1560">
        <f t="shared" ca="1" si="48"/>
        <v>0</v>
      </c>
      <c r="BJ140" s="1560">
        <f t="shared" ca="1" si="48"/>
        <v>0</v>
      </c>
      <c r="BK140" s="1560">
        <f t="shared" ca="1" si="48"/>
        <v>0</v>
      </c>
      <c r="BL140" s="1560">
        <f t="shared" ca="1" si="48"/>
        <v>0</v>
      </c>
      <c r="BM140" s="1560">
        <f t="shared" ca="1" si="48"/>
        <v>0</v>
      </c>
      <c r="BN140" s="1560">
        <f t="shared" ca="1" si="48"/>
        <v>0</v>
      </c>
      <c r="BO140" s="1560">
        <f t="shared" ca="1" si="48"/>
        <v>0</v>
      </c>
      <c r="BP140" s="1560">
        <f t="shared" ca="1" si="48"/>
        <v>0</v>
      </c>
      <c r="BQ140" s="1560">
        <f t="shared" ca="1" si="48"/>
        <v>0</v>
      </c>
      <c r="BR140" s="1560">
        <f t="shared" ca="1" si="48"/>
        <v>0</v>
      </c>
      <c r="BS140" s="1560">
        <f t="shared" ca="1" si="48"/>
        <v>0</v>
      </c>
      <c r="BT140" s="1560">
        <f t="shared" ca="1" si="48"/>
        <v>0</v>
      </c>
      <c r="BU140" s="1560">
        <f t="shared" ca="1" si="48"/>
        <v>0</v>
      </c>
      <c r="BV140" s="1560">
        <f t="shared" ca="1" si="48"/>
        <v>0</v>
      </c>
      <c r="BW140" s="1560">
        <f t="shared" ca="1" si="48"/>
        <v>0</v>
      </c>
      <c r="BX140" s="1560">
        <f t="shared" ca="1" si="48"/>
        <v>0</v>
      </c>
      <c r="BY140" s="1560">
        <f t="shared" ca="1" si="48"/>
        <v>0</v>
      </c>
      <c r="BZ140" s="1560">
        <f t="shared" ca="1" si="48"/>
        <v>0</v>
      </c>
      <c r="CA140" s="1560">
        <f t="shared" ca="1" si="48"/>
        <v>0</v>
      </c>
      <c r="CB140" s="1560">
        <f t="shared" ca="1" si="48"/>
        <v>0</v>
      </c>
      <c r="CC140" s="1560">
        <f t="shared" ca="1" si="48"/>
        <v>0</v>
      </c>
      <c r="CD140" s="1560">
        <f t="shared" ca="1" si="48"/>
        <v>0</v>
      </c>
      <c r="CE140" s="1560">
        <f t="shared" ca="1" si="48"/>
        <v>0</v>
      </c>
      <c r="CF140" s="1560">
        <f t="shared" ca="1" si="48"/>
        <v>0</v>
      </c>
      <c r="CG140" s="1560">
        <f t="shared" ca="1" si="48"/>
        <v>0</v>
      </c>
      <c r="CH140" s="1560">
        <f t="shared" ca="1" si="48"/>
        <v>0</v>
      </c>
      <c r="CI140" s="1561">
        <f t="shared" ca="1" si="48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2"/>
        <v>Biomassa hout (ton)</v>
      </c>
      <c r="B141" s="990">
        <f t="shared" ca="1" si="43"/>
        <v>14.6</v>
      </c>
      <c r="C141" s="1593">
        <f t="shared" ca="1" si="44"/>
        <v>14600</v>
      </c>
      <c r="D141" s="1566">
        <f t="shared" ca="1" si="45"/>
        <v>0</v>
      </c>
      <c r="E141" s="1527">
        <f t="shared" ca="1" si="45"/>
        <v>0</v>
      </c>
      <c r="F141" s="1527">
        <f t="shared" ca="1" si="45"/>
        <v>14600</v>
      </c>
      <c r="G141" s="1527">
        <f t="shared" ca="1" si="45"/>
        <v>0</v>
      </c>
      <c r="H141" s="1527">
        <f t="shared" ca="1" si="45"/>
        <v>0</v>
      </c>
      <c r="I141" s="1527">
        <f t="shared" ca="1" si="45"/>
        <v>0</v>
      </c>
      <c r="J141" s="1527">
        <f t="shared" ca="1" si="45"/>
        <v>0</v>
      </c>
      <c r="K141" s="1531">
        <f t="shared" ca="1" si="45"/>
        <v>0</v>
      </c>
      <c r="L141" s="1531">
        <f t="shared" ca="1" si="45"/>
        <v>0</v>
      </c>
      <c r="M141" s="1531">
        <f t="shared" ca="1" si="45"/>
        <v>0</v>
      </c>
      <c r="N141" s="1531">
        <f t="shared" ca="1" si="45"/>
        <v>0</v>
      </c>
      <c r="O141" s="1531">
        <f t="shared" ca="1" si="45"/>
        <v>0</v>
      </c>
      <c r="P141" s="1531">
        <f t="shared" ca="1" si="45"/>
        <v>0</v>
      </c>
      <c r="Q141" s="1531">
        <f t="shared" ca="1" si="45"/>
        <v>0</v>
      </c>
      <c r="R141" s="1531">
        <f t="shared" ca="1" si="45"/>
        <v>0</v>
      </c>
      <c r="S141" s="1531">
        <f t="shared" ca="1" si="45"/>
        <v>0</v>
      </c>
      <c r="T141" s="1531">
        <f t="shared" ca="1" si="46"/>
        <v>0</v>
      </c>
      <c r="U141" s="1531">
        <f t="shared" ca="1" si="46"/>
        <v>0</v>
      </c>
      <c r="V141" s="1531">
        <f t="shared" ca="1" si="46"/>
        <v>0</v>
      </c>
      <c r="W141" s="1531">
        <f t="shared" ca="1" si="46"/>
        <v>0</v>
      </c>
      <c r="X141" s="1531">
        <f t="shared" ca="1" si="46"/>
        <v>0</v>
      </c>
      <c r="Y141" s="1531">
        <f t="shared" ca="1" si="46"/>
        <v>0</v>
      </c>
      <c r="Z141" s="1565"/>
      <c r="AA141" s="1526">
        <f t="shared" ca="1" si="47"/>
        <v>0</v>
      </c>
      <c r="AB141" s="1527">
        <f t="shared" ca="1" si="47"/>
        <v>0</v>
      </c>
      <c r="AC141" s="1527">
        <f t="shared" ca="1" si="47"/>
        <v>0</v>
      </c>
      <c r="AD141" s="1527">
        <f t="shared" ca="1" si="47"/>
        <v>0</v>
      </c>
      <c r="AE141" s="1527">
        <f t="shared" ca="1" si="47"/>
        <v>0</v>
      </c>
      <c r="AF141" s="1527">
        <f t="shared" ca="1" si="47"/>
        <v>0</v>
      </c>
      <c r="AG141" s="1527">
        <f t="shared" ca="1" si="47"/>
        <v>0</v>
      </c>
      <c r="AH141" s="1527">
        <f t="shared" ca="1" si="47"/>
        <v>0</v>
      </c>
      <c r="AI141" s="1527">
        <f t="shared" ca="1" si="47"/>
        <v>0</v>
      </c>
      <c r="AJ141" s="1527">
        <f t="shared" ca="1" si="47"/>
        <v>0</v>
      </c>
      <c r="AK141" s="1527">
        <f t="shared" ca="1" si="47"/>
        <v>0</v>
      </c>
      <c r="AL141" s="1527">
        <f t="shared" ca="1" si="47"/>
        <v>0</v>
      </c>
      <c r="AM141" s="1527">
        <f t="shared" ca="1" si="47"/>
        <v>0</v>
      </c>
      <c r="AN141" s="1486"/>
      <c r="AO141" s="1566">
        <f t="shared" ca="1" si="48"/>
        <v>0</v>
      </c>
      <c r="AP141" s="1531">
        <f t="shared" ca="1" si="49"/>
        <v>0</v>
      </c>
      <c r="AQ141" s="1527">
        <f t="shared" ca="1" si="48"/>
        <v>0</v>
      </c>
      <c r="AR141" s="1527">
        <f t="shared" ca="1" si="48"/>
        <v>0</v>
      </c>
      <c r="AS141" s="1527">
        <f t="shared" ca="1" si="48"/>
        <v>0</v>
      </c>
      <c r="AT141" s="1527">
        <f t="shared" ca="1" si="48"/>
        <v>0</v>
      </c>
      <c r="AU141" s="1527">
        <f t="shared" ca="1" si="48"/>
        <v>0</v>
      </c>
      <c r="AV141" s="1527">
        <f t="shared" ca="1" si="48"/>
        <v>0</v>
      </c>
      <c r="AW141" s="1527">
        <f t="shared" ca="1" si="48"/>
        <v>0</v>
      </c>
      <c r="AX141" s="1527">
        <f t="shared" ca="1" si="48"/>
        <v>0</v>
      </c>
      <c r="AY141" s="1527">
        <f t="shared" ca="1" si="48"/>
        <v>0</v>
      </c>
      <c r="AZ141" s="1527">
        <f t="shared" ca="1" si="48"/>
        <v>0</v>
      </c>
      <c r="BA141" s="1527">
        <f t="shared" ca="1" si="48"/>
        <v>0</v>
      </c>
      <c r="BB141" s="1527">
        <f t="shared" ca="1" si="48"/>
        <v>0</v>
      </c>
      <c r="BC141" s="1527">
        <f t="shared" ca="1" si="48"/>
        <v>0</v>
      </c>
      <c r="BD141" s="1527">
        <f t="shared" ca="1" si="48"/>
        <v>0</v>
      </c>
      <c r="BE141" s="1527">
        <f t="shared" ca="1" si="48"/>
        <v>0</v>
      </c>
      <c r="BF141" s="1527">
        <f t="shared" ca="1" si="48"/>
        <v>0</v>
      </c>
      <c r="BG141" s="1527">
        <f t="shared" ca="1" si="48"/>
        <v>0</v>
      </c>
      <c r="BH141" s="1527">
        <f t="shared" ca="1" si="48"/>
        <v>0</v>
      </c>
      <c r="BI141" s="1527">
        <f t="shared" ca="1" si="48"/>
        <v>0</v>
      </c>
      <c r="BJ141" s="1527">
        <f t="shared" ca="1" si="48"/>
        <v>0</v>
      </c>
      <c r="BK141" s="1527">
        <f t="shared" ca="1" si="48"/>
        <v>0</v>
      </c>
      <c r="BL141" s="1527">
        <f t="shared" ca="1" si="48"/>
        <v>0</v>
      </c>
      <c r="BM141" s="1527">
        <f t="shared" ca="1" si="48"/>
        <v>0</v>
      </c>
      <c r="BN141" s="1527">
        <f t="shared" ca="1" si="48"/>
        <v>0</v>
      </c>
      <c r="BO141" s="1527">
        <f t="shared" ca="1" si="48"/>
        <v>0</v>
      </c>
      <c r="BP141" s="1527">
        <f t="shared" ca="1" si="48"/>
        <v>0</v>
      </c>
      <c r="BQ141" s="1527">
        <f t="shared" ca="1" si="48"/>
        <v>0</v>
      </c>
      <c r="BR141" s="1527">
        <f t="shared" ca="1" si="48"/>
        <v>0</v>
      </c>
      <c r="BS141" s="1527">
        <f t="shared" ca="1" si="48"/>
        <v>0</v>
      </c>
      <c r="BT141" s="1527">
        <f t="shared" ca="1" si="48"/>
        <v>0</v>
      </c>
      <c r="BU141" s="1527">
        <f t="shared" ca="1" si="48"/>
        <v>0</v>
      </c>
      <c r="BV141" s="1527">
        <f t="shared" ca="1" si="48"/>
        <v>0</v>
      </c>
      <c r="BW141" s="1527">
        <f t="shared" ca="1" si="48"/>
        <v>0</v>
      </c>
      <c r="BX141" s="1527">
        <f t="shared" ca="1" si="48"/>
        <v>0</v>
      </c>
      <c r="BY141" s="1527">
        <f t="shared" ca="1" si="48"/>
        <v>0</v>
      </c>
      <c r="BZ141" s="1527">
        <f t="shared" ca="1" si="48"/>
        <v>0</v>
      </c>
      <c r="CA141" s="1527">
        <f t="shared" ca="1" si="48"/>
        <v>0</v>
      </c>
      <c r="CB141" s="1527">
        <f t="shared" ca="1" si="48"/>
        <v>0</v>
      </c>
      <c r="CC141" s="1527">
        <f t="shared" ca="1" si="48"/>
        <v>0</v>
      </c>
      <c r="CD141" s="1527">
        <f t="shared" ca="1" si="48"/>
        <v>0</v>
      </c>
      <c r="CE141" s="1527">
        <f t="shared" ca="1" si="48"/>
        <v>0</v>
      </c>
      <c r="CF141" s="1527">
        <f t="shared" ca="1" si="48"/>
        <v>0</v>
      </c>
      <c r="CG141" s="1527">
        <f t="shared" ca="1" si="48"/>
        <v>0</v>
      </c>
      <c r="CH141" s="1527">
        <f t="shared" ca="1" si="48"/>
        <v>0</v>
      </c>
      <c r="CI141" s="1567">
        <f t="shared" ca="1" si="48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2"/>
        <v/>
      </c>
      <c r="B142" s="990" t="str">
        <f t="shared" ca="1" si="43"/>
        <v xml:space="preserve"> </v>
      </c>
      <c r="C142" s="1593">
        <f t="shared" ca="1" si="44"/>
        <v>0</v>
      </c>
      <c r="D142" s="1566">
        <f t="shared" ca="1" si="45"/>
        <v>0</v>
      </c>
      <c r="E142" s="1527">
        <f t="shared" ca="1" si="45"/>
        <v>0</v>
      </c>
      <c r="F142" s="1527">
        <f t="shared" ca="1" si="45"/>
        <v>0</v>
      </c>
      <c r="G142" s="1527">
        <f t="shared" ca="1" si="45"/>
        <v>0</v>
      </c>
      <c r="H142" s="1527">
        <f t="shared" ca="1" si="45"/>
        <v>0</v>
      </c>
      <c r="I142" s="1527">
        <f t="shared" ca="1" si="45"/>
        <v>0</v>
      </c>
      <c r="J142" s="1527">
        <f t="shared" ca="1" si="45"/>
        <v>0</v>
      </c>
      <c r="K142" s="1531">
        <f t="shared" ca="1" si="45"/>
        <v>0</v>
      </c>
      <c r="L142" s="1531">
        <f t="shared" ca="1" si="45"/>
        <v>0</v>
      </c>
      <c r="M142" s="1531">
        <f t="shared" ca="1" si="45"/>
        <v>0</v>
      </c>
      <c r="N142" s="1531">
        <f t="shared" ca="1" si="45"/>
        <v>0</v>
      </c>
      <c r="O142" s="1531">
        <f t="shared" ca="1" si="45"/>
        <v>0</v>
      </c>
      <c r="P142" s="1531">
        <f t="shared" ca="1" si="45"/>
        <v>0</v>
      </c>
      <c r="Q142" s="1531">
        <f t="shared" ca="1" si="45"/>
        <v>0</v>
      </c>
      <c r="R142" s="1531">
        <f t="shared" ca="1" si="45"/>
        <v>0</v>
      </c>
      <c r="S142" s="1531">
        <f t="shared" ca="1" si="45"/>
        <v>0</v>
      </c>
      <c r="T142" s="1531">
        <f t="shared" ca="1" si="46"/>
        <v>0</v>
      </c>
      <c r="U142" s="1531">
        <f t="shared" ca="1" si="46"/>
        <v>0</v>
      </c>
      <c r="V142" s="1531">
        <f t="shared" ca="1" si="46"/>
        <v>0</v>
      </c>
      <c r="W142" s="1531">
        <f t="shared" ca="1" si="46"/>
        <v>0</v>
      </c>
      <c r="X142" s="1531">
        <f t="shared" ca="1" si="46"/>
        <v>0</v>
      </c>
      <c r="Y142" s="1531">
        <f t="shared" ca="1" si="46"/>
        <v>0</v>
      </c>
      <c r="Z142" s="1565"/>
      <c r="AA142" s="1526">
        <f t="shared" ca="1" si="47"/>
        <v>0</v>
      </c>
      <c r="AB142" s="1527">
        <f t="shared" ca="1" si="47"/>
        <v>0</v>
      </c>
      <c r="AC142" s="1527">
        <f t="shared" ca="1" si="47"/>
        <v>0</v>
      </c>
      <c r="AD142" s="1527">
        <f t="shared" ca="1" si="47"/>
        <v>0</v>
      </c>
      <c r="AE142" s="1527">
        <f t="shared" ca="1" si="47"/>
        <v>0</v>
      </c>
      <c r="AF142" s="1527">
        <f t="shared" ca="1" si="47"/>
        <v>0</v>
      </c>
      <c r="AG142" s="1527">
        <f t="shared" ca="1" si="47"/>
        <v>0</v>
      </c>
      <c r="AH142" s="1527">
        <f t="shared" ca="1" si="47"/>
        <v>0</v>
      </c>
      <c r="AI142" s="1527">
        <f t="shared" ca="1" si="47"/>
        <v>0</v>
      </c>
      <c r="AJ142" s="1527">
        <f t="shared" ca="1" si="47"/>
        <v>0</v>
      </c>
      <c r="AK142" s="1527">
        <f t="shared" ca="1" si="47"/>
        <v>0</v>
      </c>
      <c r="AL142" s="1527">
        <f t="shared" ca="1" si="47"/>
        <v>0</v>
      </c>
      <c r="AM142" s="1527">
        <f t="shared" ca="1" si="47"/>
        <v>0</v>
      </c>
      <c r="AN142" s="1486"/>
      <c r="AO142" s="1566">
        <f t="shared" ca="1" si="48"/>
        <v>0</v>
      </c>
      <c r="AP142" s="1531">
        <f t="shared" ca="1" si="49"/>
        <v>0</v>
      </c>
      <c r="AQ142" s="1527">
        <f t="shared" ca="1" si="48"/>
        <v>0</v>
      </c>
      <c r="AR142" s="1527">
        <f t="shared" ca="1" si="48"/>
        <v>0</v>
      </c>
      <c r="AS142" s="1527">
        <f t="shared" ca="1" si="48"/>
        <v>0</v>
      </c>
      <c r="AT142" s="1527">
        <f t="shared" ca="1" si="48"/>
        <v>0</v>
      </c>
      <c r="AU142" s="1527">
        <f t="shared" ca="1" si="48"/>
        <v>0</v>
      </c>
      <c r="AV142" s="1527">
        <f t="shared" ca="1" si="48"/>
        <v>0</v>
      </c>
      <c r="AW142" s="1527">
        <f t="shared" ca="1" si="48"/>
        <v>0</v>
      </c>
      <c r="AX142" s="1527">
        <f t="shared" ca="1" si="48"/>
        <v>0</v>
      </c>
      <c r="AY142" s="1527">
        <f t="shared" ca="1" si="48"/>
        <v>0</v>
      </c>
      <c r="AZ142" s="1527">
        <f t="shared" ca="1" si="48"/>
        <v>0</v>
      </c>
      <c r="BA142" s="1527">
        <f t="shared" ca="1" si="48"/>
        <v>0</v>
      </c>
      <c r="BB142" s="1527">
        <f t="shared" ca="1" si="48"/>
        <v>0</v>
      </c>
      <c r="BC142" s="1527">
        <f t="shared" ca="1" si="48"/>
        <v>0</v>
      </c>
      <c r="BD142" s="1527">
        <f t="shared" ca="1" si="48"/>
        <v>0</v>
      </c>
      <c r="BE142" s="1527">
        <f t="shared" ca="1" si="48"/>
        <v>0</v>
      </c>
      <c r="BF142" s="1527">
        <f t="shared" ca="1" si="48"/>
        <v>0</v>
      </c>
      <c r="BG142" s="1527">
        <f t="shared" ca="1" si="48"/>
        <v>0</v>
      </c>
      <c r="BH142" s="1527">
        <f t="shared" ca="1" si="48"/>
        <v>0</v>
      </c>
      <c r="BI142" s="1527">
        <f t="shared" ca="1" si="48"/>
        <v>0</v>
      </c>
      <c r="BJ142" s="1527">
        <f t="shared" ca="1" si="48"/>
        <v>0</v>
      </c>
      <c r="BK142" s="1527">
        <f t="shared" ca="1" si="48"/>
        <v>0</v>
      </c>
      <c r="BL142" s="1527">
        <f t="shared" ca="1" si="48"/>
        <v>0</v>
      </c>
      <c r="BM142" s="1527">
        <f t="shared" ca="1" si="48"/>
        <v>0</v>
      </c>
      <c r="BN142" s="1527">
        <f t="shared" ca="1" si="48"/>
        <v>0</v>
      </c>
      <c r="BO142" s="1527">
        <f t="shared" ca="1" si="48"/>
        <v>0</v>
      </c>
      <c r="BP142" s="1527">
        <f t="shared" ca="1" si="48"/>
        <v>0</v>
      </c>
      <c r="BQ142" s="1527">
        <f t="shared" ca="1" si="48"/>
        <v>0</v>
      </c>
      <c r="BR142" s="1527">
        <f t="shared" ca="1" si="48"/>
        <v>0</v>
      </c>
      <c r="BS142" s="1527">
        <f t="shared" ca="1" si="48"/>
        <v>0</v>
      </c>
      <c r="BT142" s="1527">
        <f t="shared" ca="1" si="48"/>
        <v>0</v>
      </c>
      <c r="BU142" s="1527">
        <f t="shared" ca="1" si="48"/>
        <v>0</v>
      </c>
      <c r="BV142" s="1527">
        <f t="shared" ca="1" si="48"/>
        <v>0</v>
      </c>
      <c r="BW142" s="1527">
        <f t="shared" ca="1" si="48"/>
        <v>0</v>
      </c>
      <c r="BX142" s="1527">
        <f t="shared" ca="1" si="48"/>
        <v>0</v>
      </c>
      <c r="BY142" s="1527">
        <f t="shared" ca="1" si="48"/>
        <v>0</v>
      </c>
      <c r="BZ142" s="1527">
        <f t="shared" ca="1" si="48"/>
        <v>0</v>
      </c>
      <c r="CA142" s="1527">
        <f t="shared" ca="1" si="48"/>
        <v>0</v>
      </c>
      <c r="CB142" s="1527">
        <f t="shared" ca="1" si="48"/>
        <v>0</v>
      </c>
      <c r="CC142" s="1527">
        <f t="shared" ca="1" si="48"/>
        <v>0</v>
      </c>
      <c r="CD142" s="1527">
        <f t="shared" ca="1" si="48"/>
        <v>0</v>
      </c>
      <c r="CE142" s="1527">
        <f t="shared" ca="1" si="48"/>
        <v>0</v>
      </c>
      <c r="CF142" s="1527">
        <f t="shared" ca="1" si="48"/>
        <v>0</v>
      </c>
      <c r="CG142" s="1527">
        <f t="shared" ca="1" si="48"/>
        <v>0</v>
      </c>
      <c r="CH142" s="1527">
        <f t="shared" ca="1" si="48"/>
        <v>0</v>
      </c>
      <c r="CI142" s="1567">
        <f t="shared" ca="1" si="48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2"/>
        <v/>
      </c>
      <c r="B143" s="990" t="str">
        <f t="shared" ca="1" si="43"/>
        <v xml:space="preserve"> </v>
      </c>
      <c r="C143" s="1593">
        <f t="shared" ca="1" si="44"/>
        <v>0</v>
      </c>
      <c r="D143" s="1566">
        <f t="shared" ca="1" si="45"/>
        <v>0</v>
      </c>
      <c r="E143" s="1527">
        <f t="shared" ca="1" si="45"/>
        <v>0</v>
      </c>
      <c r="F143" s="1527">
        <f t="shared" ca="1" si="45"/>
        <v>0</v>
      </c>
      <c r="G143" s="1527">
        <f t="shared" ca="1" si="45"/>
        <v>0</v>
      </c>
      <c r="H143" s="1527">
        <f t="shared" ca="1" si="45"/>
        <v>0</v>
      </c>
      <c r="I143" s="1527">
        <f t="shared" ca="1" si="45"/>
        <v>0</v>
      </c>
      <c r="J143" s="1527">
        <f t="shared" ca="1" si="45"/>
        <v>0</v>
      </c>
      <c r="K143" s="1531">
        <f t="shared" ca="1" si="45"/>
        <v>0</v>
      </c>
      <c r="L143" s="1531">
        <f t="shared" ca="1" si="45"/>
        <v>0</v>
      </c>
      <c r="M143" s="1531">
        <f t="shared" ca="1" si="45"/>
        <v>0</v>
      </c>
      <c r="N143" s="1531">
        <f t="shared" ca="1" si="45"/>
        <v>0</v>
      </c>
      <c r="O143" s="1531">
        <f t="shared" ca="1" si="45"/>
        <v>0</v>
      </c>
      <c r="P143" s="1531">
        <f t="shared" ca="1" si="45"/>
        <v>0</v>
      </c>
      <c r="Q143" s="1531">
        <f t="shared" ca="1" si="45"/>
        <v>0</v>
      </c>
      <c r="R143" s="1531">
        <f t="shared" ca="1" si="45"/>
        <v>0</v>
      </c>
      <c r="S143" s="1531">
        <f t="shared" ca="1" si="45"/>
        <v>0</v>
      </c>
      <c r="T143" s="1531">
        <f t="shared" ca="1" si="46"/>
        <v>0</v>
      </c>
      <c r="U143" s="1531">
        <f t="shared" ca="1" si="46"/>
        <v>0</v>
      </c>
      <c r="V143" s="1531">
        <f t="shared" ca="1" si="46"/>
        <v>0</v>
      </c>
      <c r="W143" s="1531">
        <f t="shared" ca="1" si="46"/>
        <v>0</v>
      </c>
      <c r="X143" s="1531">
        <f t="shared" ca="1" si="46"/>
        <v>0</v>
      </c>
      <c r="Y143" s="1531">
        <f t="shared" ca="1" si="46"/>
        <v>0</v>
      </c>
      <c r="Z143" s="1565"/>
      <c r="AA143" s="1526">
        <f t="shared" ca="1" si="47"/>
        <v>0</v>
      </c>
      <c r="AB143" s="1527">
        <f t="shared" ca="1" si="47"/>
        <v>0</v>
      </c>
      <c r="AC143" s="1527">
        <f t="shared" ca="1" si="47"/>
        <v>0</v>
      </c>
      <c r="AD143" s="1527">
        <f t="shared" ca="1" si="47"/>
        <v>0</v>
      </c>
      <c r="AE143" s="1527">
        <f t="shared" ca="1" si="47"/>
        <v>0</v>
      </c>
      <c r="AF143" s="1527">
        <f t="shared" ca="1" si="47"/>
        <v>0</v>
      </c>
      <c r="AG143" s="1527">
        <f t="shared" ca="1" si="47"/>
        <v>0</v>
      </c>
      <c r="AH143" s="1527">
        <f t="shared" ca="1" si="47"/>
        <v>0</v>
      </c>
      <c r="AI143" s="1527">
        <f t="shared" ca="1" si="47"/>
        <v>0</v>
      </c>
      <c r="AJ143" s="1527">
        <f t="shared" ca="1" si="47"/>
        <v>0</v>
      </c>
      <c r="AK143" s="1527">
        <f t="shared" ca="1" si="47"/>
        <v>0</v>
      </c>
      <c r="AL143" s="1527">
        <f t="shared" ca="1" si="47"/>
        <v>0</v>
      </c>
      <c r="AM143" s="1527">
        <f t="shared" ca="1" si="47"/>
        <v>0</v>
      </c>
      <c r="AN143" s="1486"/>
      <c r="AO143" s="1566">
        <f t="shared" ca="1" si="48"/>
        <v>0</v>
      </c>
      <c r="AP143" s="1531">
        <f t="shared" ca="1" si="49"/>
        <v>0</v>
      </c>
      <c r="AQ143" s="1527">
        <f t="shared" ca="1" si="48"/>
        <v>0</v>
      </c>
      <c r="AR143" s="1527">
        <f t="shared" ca="1" si="48"/>
        <v>0</v>
      </c>
      <c r="AS143" s="1527">
        <f t="shared" ca="1" si="48"/>
        <v>0</v>
      </c>
      <c r="AT143" s="1527">
        <f t="shared" ca="1" si="48"/>
        <v>0</v>
      </c>
      <c r="AU143" s="1527">
        <f t="shared" ca="1" si="48"/>
        <v>0</v>
      </c>
      <c r="AV143" s="1527">
        <f t="shared" ca="1" si="48"/>
        <v>0</v>
      </c>
      <c r="AW143" s="1527">
        <f t="shared" ca="1" si="48"/>
        <v>0</v>
      </c>
      <c r="AX143" s="1527">
        <f t="shared" ca="1" si="48"/>
        <v>0</v>
      </c>
      <c r="AY143" s="1527">
        <f t="shared" ca="1" si="48"/>
        <v>0</v>
      </c>
      <c r="AZ143" s="1527">
        <f t="shared" ca="1" si="48"/>
        <v>0</v>
      </c>
      <c r="BA143" s="1527">
        <f t="shared" ca="1" si="48"/>
        <v>0</v>
      </c>
      <c r="BB143" s="1527">
        <f t="shared" ca="1" si="48"/>
        <v>0</v>
      </c>
      <c r="BC143" s="1527">
        <f t="shared" ca="1" si="48"/>
        <v>0</v>
      </c>
      <c r="BD143" s="1527">
        <f t="shared" ca="1" si="48"/>
        <v>0</v>
      </c>
      <c r="BE143" s="1527">
        <f t="shared" ca="1" si="48"/>
        <v>0</v>
      </c>
      <c r="BF143" s="1527">
        <f t="shared" ca="1" si="48"/>
        <v>0</v>
      </c>
      <c r="BG143" s="1527">
        <f t="shared" ca="1" si="48"/>
        <v>0</v>
      </c>
      <c r="BH143" s="1527">
        <f t="shared" ca="1" si="48"/>
        <v>0</v>
      </c>
      <c r="BI143" s="1527">
        <f t="shared" ca="1" si="48"/>
        <v>0</v>
      </c>
      <c r="BJ143" s="1527">
        <f t="shared" ca="1" si="48"/>
        <v>0</v>
      </c>
      <c r="BK143" s="1527">
        <f t="shared" ca="1" si="48"/>
        <v>0</v>
      </c>
      <c r="BL143" s="1527">
        <f t="shared" ca="1" si="48"/>
        <v>0</v>
      </c>
      <c r="BM143" s="1527">
        <f t="shared" ca="1" si="48"/>
        <v>0</v>
      </c>
      <c r="BN143" s="1527">
        <f t="shared" ca="1" si="48"/>
        <v>0</v>
      </c>
      <c r="BO143" s="1527">
        <f t="shared" ca="1" si="48"/>
        <v>0</v>
      </c>
      <c r="BP143" s="1527">
        <f t="shared" ca="1" si="48"/>
        <v>0</v>
      </c>
      <c r="BQ143" s="1527">
        <f t="shared" ca="1" si="48"/>
        <v>0</v>
      </c>
      <c r="BR143" s="1527">
        <f t="shared" ca="1" si="48"/>
        <v>0</v>
      </c>
      <c r="BS143" s="1527">
        <f t="shared" ca="1" si="48"/>
        <v>0</v>
      </c>
      <c r="BT143" s="1527">
        <f t="shared" ca="1" si="48"/>
        <v>0</v>
      </c>
      <c r="BU143" s="1527">
        <f t="shared" ca="1" si="48"/>
        <v>0</v>
      </c>
      <c r="BV143" s="1527">
        <f t="shared" ca="1" si="48"/>
        <v>0</v>
      </c>
      <c r="BW143" s="1527">
        <f t="shared" ca="1" si="48"/>
        <v>0</v>
      </c>
      <c r="BX143" s="1527">
        <f t="shared" ca="1" si="48"/>
        <v>0</v>
      </c>
      <c r="BY143" s="1527">
        <f t="shared" ca="1" si="48"/>
        <v>0</v>
      </c>
      <c r="BZ143" s="1527">
        <f t="shared" ca="1" si="48"/>
        <v>0</v>
      </c>
      <c r="CA143" s="1527">
        <f t="shared" ca="1" si="48"/>
        <v>0</v>
      </c>
      <c r="CB143" s="1527">
        <f t="shared" ca="1" si="48"/>
        <v>0</v>
      </c>
      <c r="CC143" s="1527">
        <f t="shared" ca="1" si="48"/>
        <v>0</v>
      </c>
      <c r="CD143" s="1527">
        <f t="shared" ca="1" si="48"/>
        <v>0</v>
      </c>
      <c r="CE143" s="1527">
        <f t="shared" ca="1" si="48"/>
        <v>0</v>
      </c>
      <c r="CF143" s="1527">
        <f t="shared" ca="1" si="48"/>
        <v>0</v>
      </c>
      <c r="CG143" s="1527">
        <f t="shared" ca="1" si="48"/>
        <v>0</v>
      </c>
      <c r="CH143" s="1527">
        <f t="shared" ca="1" si="48"/>
        <v>0</v>
      </c>
      <c r="CI143" s="1567">
        <f t="shared" ca="1" si="48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2"/>
        <v/>
      </c>
      <c r="B144" s="990" t="str">
        <f t="shared" ca="1" si="43"/>
        <v xml:space="preserve"> </v>
      </c>
      <c r="C144" s="1593">
        <f t="shared" ca="1" si="44"/>
        <v>0</v>
      </c>
      <c r="D144" s="1566">
        <f t="shared" ca="1" si="45"/>
        <v>0</v>
      </c>
      <c r="E144" s="1527">
        <f t="shared" ca="1" si="45"/>
        <v>0</v>
      </c>
      <c r="F144" s="1527">
        <f t="shared" ca="1" si="45"/>
        <v>0</v>
      </c>
      <c r="G144" s="1527">
        <f t="shared" ca="1" si="45"/>
        <v>0</v>
      </c>
      <c r="H144" s="1527">
        <f t="shared" ca="1" si="45"/>
        <v>0</v>
      </c>
      <c r="I144" s="1527">
        <f t="shared" ca="1" si="45"/>
        <v>0</v>
      </c>
      <c r="J144" s="1527">
        <f t="shared" ca="1" si="45"/>
        <v>0</v>
      </c>
      <c r="K144" s="1531">
        <f t="shared" ca="1" si="45"/>
        <v>0</v>
      </c>
      <c r="L144" s="1531">
        <f t="shared" ca="1" si="45"/>
        <v>0</v>
      </c>
      <c r="M144" s="1531">
        <f t="shared" ca="1" si="45"/>
        <v>0</v>
      </c>
      <c r="N144" s="1531">
        <f t="shared" ca="1" si="45"/>
        <v>0</v>
      </c>
      <c r="O144" s="1531">
        <f t="shared" ca="1" si="45"/>
        <v>0</v>
      </c>
      <c r="P144" s="1531">
        <f t="shared" ca="1" si="45"/>
        <v>0</v>
      </c>
      <c r="Q144" s="1531">
        <f t="shared" ca="1" si="45"/>
        <v>0</v>
      </c>
      <c r="R144" s="1531">
        <f t="shared" ca="1" si="45"/>
        <v>0</v>
      </c>
      <c r="S144" s="1531">
        <f t="shared" ca="1" si="45"/>
        <v>0</v>
      </c>
      <c r="T144" s="1531">
        <f t="shared" ca="1" si="46"/>
        <v>0</v>
      </c>
      <c r="U144" s="1531">
        <f t="shared" ca="1" si="46"/>
        <v>0</v>
      </c>
      <c r="V144" s="1531">
        <f t="shared" ca="1" si="46"/>
        <v>0</v>
      </c>
      <c r="W144" s="1531">
        <f t="shared" ca="1" si="46"/>
        <v>0</v>
      </c>
      <c r="X144" s="1531">
        <f t="shared" ca="1" si="46"/>
        <v>0</v>
      </c>
      <c r="Y144" s="1531">
        <f t="shared" ca="1" si="46"/>
        <v>0</v>
      </c>
      <c r="Z144" s="1565"/>
      <c r="AA144" s="1526">
        <f t="shared" ca="1" si="47"/>
        <v>0</v>
      </c>
      <c r="AB144" s="1527">
        <f t="shared" ca="1" si="47"/>
        <v>0</v>
      </c>
      <c r="AC144" s="1527">
        <f t="shared" ca="1" si="47"/>
        <v>0</v>
      </c>
      <c r="AD144" s="1527">
        <f t="shared" ca="1" si="47"/>
        <v>0</v>
      </c>
      <c r="AE144" s="1527">
        <f t="shared" ca="1" si="47"/>
        <v>0</v>
      </c>
      <c r="AF144" s="1527">
        <f t="shared" ca="1" si="47"/>
        <v>0</v>
      </c>
      <c r="AG144" s="1527">
        <f t="shared" ca="1" si="47"/>
        <v>0</v>
      </c>
      <c r="AH144" s="1527">
        <f t="shared" ca="1" si="47"/>
        <v>0</v>
      </c>
      <c r="AI144" s="1527">
        <f t="shared" ca="1" si="47"/>
        <v>0</v>
      </c>
      <c r="AJ144" s="1527">
        <f t="shared" ca="1" si="47"/>
        <v>0</v>
      </c>
      <c r="AK144" s="1527">
        <f t="shared" ca="1" si="47"/>
        <v>0</v>
      </c>
      <c r="AL144" s="1527">
        <f t="shared" ca="1" si="47"/>
        <v>0</v>
      </c>
      <c r="AM144" s="1527">
        <f t="shared" ca="1" si="47"/>
        <v>0</v>
      </c>
      <c r="AN144" s="1486"/>
      <c r="AO144" s="1566">
        <f t="shared" ca="1" si="48"/>
        <v>0</v>
      </c>
      <c r="AP144" s="1531">
        <f t="shared" ca="1" si="49"/>
        <v>0</v>
      </c>
      <c r="AQ144" s="1527">
        <f t="shared" ca="1" si="48"/>
        <v>0</v>
      </c>
      <c r="AR144" s="1527">
        <f t="shared" ca="1" si="48"/>
        <v>0</v>
      </c>
      <c r="AS144" s="1527">
        <f t="shared" ca="1" si="48"/>
        <v>0</v>
      </c>
      <c r="AT144" s="1527">
        <f t="shared" ca="1" si="48"/>
        <v>0</v>
      </c>
      <c r="AU144" s="1527">
        <f t="shared" ca="1" si="48"/>
        <v>0</v>
      </c>
      <c r="AV144" s="1527">
        <f t="shared" ca="1" si="48"/>
        <v>0</v>
      </c>
      <c r="AW144" s="1527">
        <f t="shared" ca="1" si="48"/>
        <v>0</v>
      </c>
      <c r="AX144" s="1527">
        <f t="shared" ca="1" si="48"/>
        <v>0</v>
      </c>
      <c r="AY144" s="1527">
        <f t="shared" ca="1" si="48"/>
        <v>0</v>
      </c>
      <c r="AZ144" s="1527">
        <f t="shared" ca="1" si="48"/>
        <v>0</v>
      </c>
      <c r="BA144" s="1527">
        <f t="shared" ca="1" si="48"/>
        <v>0</v>
      </c>
      <c r="BB144" s="1527">
        <f t="shared" ca="1" si="48"/>
        <v>0</v>
      </c>
      <c r="BC144" s="1527">
        <f t="shared" ca="1" si="48"/>
        <v>0</v>
      </c>
      <c r="BD144" s="1527">
        <f t="shared" ca="1" si="48"/>
        <v>0</v>
      </c>
      <c r="BE144" s="1527">
        <f t="shared" ca="1" si="48"/>
        <v>0</v>
      </c>
      <c r="BF144" s="1527">
        <f t="shared" ca="1" si="48"/>
        <v>0</v>
      </c>
      <c r="BG144" s="1527">
        <f t="shared" ca="1" si="48"/>
        <v>0</v>
      </c>
      <c r="BH144" s="1527">
        <f t="shared" ca="1" si="48"/>
        <v>0</v>
      </c>
      <c r="BI144" s="1527">
        <f t="shared" ca="1" si="48"/>
        <v>0</v>
      </c>
      <c r="BJ144" s="1527">
        <f t="shared" ca="1" si="48"/>
        <v>0</v>
      </c>
      <c r="BK144" s="1527">
        <f t="shared" ca="1" si="48"/>
        <v>0</v>
      </c>
      <c r="BL144" s="1527">
        <f t="shared" ca="1" si="48"/>
        <v>0</v>
      </c>
      <c r="BM144" s="1527">
        <f t="shared" ca="1" si="48"/>
        <v>0</v>
      </c>
      <c r="BN144" s="1527">
        <f t="shared" ca="1" si="48"/>
        <v>0</v>
      </c>
      <c r="BO144" s="1527">
        <f t="shared" ca="1" si="48"/>
        <v>0</v>
      </c>
      <c r="BP144" s="1527">
        <f t="shared" ca="1" si="48"/>
        <v>0</v>
      </c>
      <c r="BQ144" s="1527">
        <f t="shared" ca="1" si="48"/>
        <v>0</v>
      </c>
      <c r="BR144" s="1527">
        <f t="shared" ca="1" si="48"/>
        <v>0</v>
      </c>
      <c r="BS144" s="1527">
        <f t="shared" ca="1" si="48"/>
        <v>0</v>
      </c>
      <c r="BT144" s="1527">
        <f t="shared" ca="1" si="48"/>
        <v>0</v>
      </c>
      <c r="BU144" s="1527">
        <f t="shared" ca="1" si="48"/>
        <v>0</v>
      </c>
      <c r="BV144" s="1527">
        <f t="shared" ca="1" si="48"/>
        <v>0</v>
      </c>
      <c r="BW144" s="1527">
        <f t="shared" ca="1" si="48"/>
        <v>0</v>
      </c>
      <c r="BX144" s="1527">
        <f t="shared" ca="1" si="48"/>
        <v>0</v>
      </c>
      <c r="BY144" s="1527">
        <f t="shared" ca="1" si="48"/>
        <v>0</v>
      </c>
      <c r="BZ144" s="1527">
        <f t="shared" ca="1" si="48"/>
        <v>0</v>
      </c>
      <c r="CA144" s="1527">
        <f t="shared" ca="1" si="48"/>
        <v>0</v>
      </c>
      <c r="CB144" s="1527">
        <f t="shared" ca="1" si="48"/>
        <v>0</v>
      </c>
      <c r="CC144" s="1527">
        <f t="shared" ca="1" si="48"/>
        <v>0</v>
      </c>
      <c r="CD144" s="1527">
        <f t="shared" ca="1" si="48"/>
        <v>0</v>
      </c>
      <c r="CE144" s="1527">
        <f t="shared" ca="1" si="48"/>
        <v>0</v>
      </c>
      <c r="CF144" s="1527">
        <f t="shared" ca="1" si="48"/>
        <v>0</v>
      </c>
      <c r="CG144" s="1527">
        <f t="shared" ca="1" si="48"/>
        <v>0</v>
      </c>
      <c r="CH144" s="1527">
        <f t="shared" ca="1" si="48"/>
        <v>0</v>
      </c>
      <c r="CI144" s="1567">
        <f t="shared" ca="1" si="48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2"/>
        <v/>
      </c>
      <c r="B145" s="990" t="str">
        <f t="shared" ca="1" si="43"/>
        <v xml:space="preserve"> </v>
      </c>
      <c r="C145" s="1593">
        <f t="shared" ca="1" si="44"/>
        <v>0</v>
      </c>
      <c r="D145" s="1566">
        <f t="shared" ca="1" si="45"/>
        <v>0</v>
      </c>
      <c r="E145" s="1527">
        <f t="shared" ca="1" si="45"/>
        <v>0</v>
      </c>
      <c r="F145" s="1527">
        <f t="shared" ca="1" si="45"/>
        <v>0</v>
      </c>
      <c r="G145" s="1527">
        <f t="shared" ca="1" si="45"/>
        <v>0</v>
      </c>
      <c r="H145" s="1527">
        <f t="shared" ca="1" si="45"/>
        <v>0</v>
      </c>
      <c r="I145" s="1527">
        <f t="shared" ca="1" si="45"/>
        <v>0</v>
      </c>
      <c r="J145" s="1527">
        <f t="shared" ca="1" si="45"/>
        <v>0</v>
      </c>
      <c r="K145" s="1531">
        <f t="shared" ca="1" si="45"/>
        <v>0</v>
      </c>
      <c r="L145" s="1531">
        <f t="shared" ca="1" si="45"/>
        <v>0</v>
      </c>
      <c r="M145" s="1531">
        <f t="shared" ca="1" si="45"/>
        <v>0</v>
      </c>
      <c r="N145" s="1531">
        <f t="shared" ca="1" si="45"/>
        <v>0</v>
      </c>
      <c r="O145" s="1531">
        <f t="shared" ca="1" si="45"/>
        <v>0</v>
      </c>
      <c r="P145" s="1531">
        <f t="shared" ca="1" si="45"/>
        <v>0</v>
      </c>
      <c r="Q145" s="1531">
        <f t="shared" ca="1" si="45"/>
        <v>0</v>
      </c>
      <c r="R145" s="1531">
        <f t="shared" ca="1" si="45"/>
        <v>0</v>
      </c>
      <c r="S145" s="1531">
        <f t="shared" ca="1" si="45"/>
        <v>0</v>
      </c>
      <c r="T145" s="1531">
        <f t="shared" ca="1" si="46"/>
        <v>0</v>
      </c>
      <c r="U145" s="1531">
        <f t="shared" ca="1" si="46"/>
        <v>0</v>
      </c>
      <c r="V145" s="1531">
        <f t="shared" ca="1" si="46"/>
        <v>0</v>
      </c>
      <c r="W145" s="1531">
        <f t="shared" ca="1" si="46"/>
        <v>0</v>
      </c>
      <c r="X145" s="1531">
        <f t="shared" ca="1" si="46"/>
        <v>0</v>
      </c>
      <c r="Y145" s="1531">
        <f t="shared" ca="1" si="46"/>
        <v>0</v>
      </c>
      <c r="Z145" s="1565"/>
      <c r="AA145" s="1526">
        <f t="shared" ca="1" si="47"/>
        <v>0</v>
      </c>
      <c r="AB145" s="1527">
        <f t="shared" ca="1" si="47"/>
        <v>0</v>
      </c>
      <c r="AC145" s="1527">
        <f t="shared" ca="1" si="47"/>
        <v>0</v>
      </c>
      <c r="AD145" s="1527">
        <f t="shared" ca="1" si="47"/>
        <v>0</v>
      </c>
      <c r="AE145" s="1527">
        <f t="shared" ca="1" si="47"/>
        <v>0</v>
      </c>
      <c r="AF145" s="1527">
        <f t="shared" ca="1" si="47"/>
        <v>0</v>
      </c>
      <c r="AG145" s="1527">
        <f t="shared" ca="1" si="47"/>
        <v>0</v>
      </c>
      <c r="AH145" s="1527">
        <f t="shared" ca="1" si="47"/>
        <v>0</v>
      </c>
      <c r="AI145" s="1527">
        <f t="shared" ca="1" si="47"/>
        <v>0</v>
      </c>
      <c r="AJ145" s="1527">
        <f t="shared" ca="1" si="47"/>
        <v>0</v>
      </c>
      <c r="AK145" s="1527">
        <f t="shared" ca="1" si="47"/>
        <v>0</v>
      </c>
      <c r="AL145" s="1527">
        <f t="shared" ca="1" si="47"/>
        <v>0</v>
      </c>
      <c r="AM145" s="1527">
        <f t="shared" ca="1" si="47"/>
        <v>0</v>
      </c>
      <c r="AN145" s="1486"/>
      <c r="AO145" s="1566">
        <f t="shared" ca="1" si="48"/>
        <v>0</v>
      </c>
      <c r="AP145" s="1531">
        <f t="shared" ca="1" si="49"/>
        <v>0</v>
      </c>
      <c r="AQ145" s="1527">
        <f t="shared" ca="1" si="48"/>
        <v>0</v>
      </c>
      <c r="AR145" s="1527">
        <f t="shared" ca="1" si="48"/>
        <v>0</v>
      </c>
      <c r="AS145" s="1527">
        <f t="shared" ca="1" si="48"/>
        <v>0</v>
      </c>
      <c r="AT145" s="1527">
        <f t="shared" ca="1" si="48"/>
        <v>0</v>
      </c>
      <c r="AU145" s="1527">
        <f t="shared" ca="1" si="48"/>
        <v>0</v>
      </c>
      <c r="AV145" s="1527">
        <f t="shared" ca="1" si="48"/>
        <v>0</v>
      </c>
      <c r="AW145" s="1527">
        <f t="shared" ca="1" si="48"/>
        <v>0</v>
      </c>
      <c r="AX145" s="1527">
        <f t="shared" ca="1" si="48"/>
        <v>0</v>
      </c>
      <c r="AY145" s="1527">
        <f t="shared" ca="1" si="48"/>
        <v>0</v>
      </c>
      <c r="AZ145" s="1527">
        <f t="shared" ca="1" si="48"/>
        <v>0</v>
      </c>
      <c r="BA145" s="1527">
        <f t="shared" ca="1" si="48"/>
        <v>0</v>
      </c>
      <c r="BB145" s="1527">
        <f t="shared" ca="1" si="48"/>
        <v>0</v>
      </c>
      <c r="BC145" s="1527">
        <f t="shared" ca="1" si="48"/>
        <v>0</v>
      </c>
      <c r="BD145" s="1527">
        <f t="shared" ca="1" si="48"/>
        <v>0</v>
      </c>
      <c r="BE145" s="1527">
        <f t="shared" ca="1" si="48"/>
        <v>0</v>
      </c>
      <c r="BF145" s="1527">
        <f t="shared" ca="1" si="48"/>
        <v>0</v>
      </c>
      <c r="BG145" s="1527">
        <f t="shared" ca="1" si="48"/>
        <v>0</v>
      </c>
      <c r="BH145" s="1527">
        <f t="shared" ca="1" si="48"/>
        <v>0</v>
      </c>
      <c r="BI145" s="1527">
        <f t="shared" ca="1" si="48"/>
        <v>0</v>
      </c>
      <c r="BJ145" s="1527">
        <f t="shared" ca="1" si="48"/>
        <v>0</v>
      </c>
      <c r="BK145" s="1527">
        <f t="shared" ca="1" si="48"/>
        <v>0</v>
      </c>
      <c r="BL145" s="1527">
        <f t="shared" ca="1" si="48"/>
        <v>0</v>
      </c>
      <c r="BM145" s="1527">
        <f t="shared" ca="1" si="48"/>
        <v>0</v>
      </c>
      <c r="BN145" s="1527">
        <f t="shared" ca="1" si="48"/>
        <v>0</v>
      </c>
      <c r="BO145" s="1527">
        <f t="shared" ref="BO145:CI145" ca="1" si="50">IF(ISNUMBER($B145),$B145*BO63,0)</f>
        <v>0</v>
      </c>
      <c r="BP145" s="1527">
        <f t="shared" ca="1" si="50"/>
        <v>0</v>
      </c>
      <c r="BQ145" s="1527">
        <f t="shared" ca="1" si="50"/>
        <v>0</v>
      </c>
      <c r="BR145" s="1527">
        <f t="shared" ca="1" si="50"/>
        <v>0</v>
      </c>
      <c r="BS145" s="1527">
        <f t="shared" ca="1" si="50"/>
        <v>0</v>
      </c>
      <c r="BT145" s="1527">
        <f t="shared" ca="1" si="50"/>
        <v>0</v>
      </c>
      <c r="BU145" s="1527">
        <f t="shared" ca="1" si="50"/>
        <v>0</v>
      </c>
      <c r="BV145" s="1527">
        <f t="shared" ca="1" si="50"/>
        <v>0</v>
      </c>
      <c r="BW145" s="1527">
        <f t="shared" ca="1" si="50"/>
        <v>0</v>
      </c>
      <c r="BX145" s="1527">
        <f t="shared" ca="1" si="50"/>
        <v>0</v>
      </c>
      <c r="BY145" s="1527">
        <f t="shared" ca="1" si="50"/>
        <v>0</v>
      </c>
      <c r="BZ145" s="1527">
        <f t="shared" ca="1" si="50"/>
        <v>0</v>
      </c>
      <c r="CA145" s="1527">
        <f t="shared" ca="1" si="50"/>
        <v>0</v>
      </c>
      <c r="CB145" s="1527">
        <f t="shared" ca="1" si="50"/>
        <v>0</v>
      </c>
      <c r="CC145" s="1527">
        <f t="shared" ca="1" si="50"/>
        <v>0</v>
      </c>
      <c r="CD145" s="1527">
        <f t="shared" ca="1" si="50"/>
        <v>0</v>
      </c>
      <c r="CE145" s="1527">
        <f t="shared" ca="1" si="50"/>
        <v>0</v>
      </c>
      <c r="CF145" s="1527">
        <f t="shared" ca="1" si="50"/>
        <v>0</v>
      </c>
      <c r="CG145" s="1527">
        <f t="shared" ca="1" si="50"/>
        <v>0</v>
      </c>
      <c r="CH145" s="1527">
        <f t="shared" ca="1" si="50"/>
        <v>0</v>
      </c>
      <c r="CI145" s="1567">
        <f t="shared" ca="1" si="50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2"/>
        <v/>
      </c>
      <c r="B146" s="990" t="str">
        <f t="shared" ca="1" si="43"/>
        <v xml:space="preserve"> </v>
      </c>
      <c r="C146" s="1593">
        <f t="shared" ca="1" si="44"/>
        <v>0</v>
      </c>
      <c r="D146" s="1566">
        <f t="shared" ca="1" si="45"/>
        <v>0</v>
      </c>
      <c r="E146" s="1527">
        <f t="shared" ca="1" si="45"/>
        <v>0</v>
      </c>
      <c r="F146" s="1527">
        <f t="shared" ca="1" si="45"/>
        <v>0</v>
      </c>
      <c r="G146" s="1527">
        <f t="shared" ca="1" si="45"/>
        <v>0</v>
      </c>
      <c r="H146" s="1527">
        <f t="shared" ca="1" si="45"/>
        <v>0</v>
      </c>
      <c r="I146" s="1527">
        <f t="shared" ca="1" si="45"/>
        <v>0</v>
      </c>
      <c r="J146" s="1527">
        <f t="shared" ca="1" si="45"/>
        <v>0</v>
      </c>
      <c r="K146" s="1531">
        <f t="shared" ca="1" si="45"/>
        <v>0</v>
      </c>
      <c r="L146" s="1531">
        <f t="shared" ca="1" si="45"/>
        <v>0</v>
      </c>
      <c r="M146" s="1531">
        <f t="shared" ca="1" si="45"/>
        <v>0</v>
      </c>
      <c r="N146" s="1531">
        <f t="shared" ca="1" si="45"/>
        <v>0</v>
      </c>
      <c r="O146" s="1531">
        <f t="shared" ca="1" si="45"/>
        <v>0</v>
      </c>
      <c r="P146" s="1531">
        <f t="shared" ca="1" si="45"/>
        <v>0</v>
      </c>
      <c r="Q146" s="1531">
        <f t="shared" ca="1" si="45"/>
        <v>0</v>
      </c>
      <c r="R146" s="1531">
        <f t="shared" ca="1" si="45"/>
        <v>0</v>
      </c>
      <c r="S146" s="1531">
        <f t="shared" ca="1" si="45"/>
        <v>0</v>
      </c>
      <c r="T146" s="1531">
        <f t="shared" ca="1" si="46"/>
        <v>0</v>
      </c>
      <c r="U146" s="1531">
        <f t="shared" ca="1" si="46"/>
        <v>0</v>
      </c>
      <c r="V146" s="1531">
        <f t="shared" ca="1" si="46"/>
        <v>0</v>
      </c>
      <c r="W146" s="1531">
        <f t="shared" ca="1" si="46"/>
        <v>0</v>
      </c>
      <c r="X146" s="1531">
        <f t="shared" ca="1" si="46"/>
        <v>0</v>
      </c>
      <c r="Y146" s="1531">
        <f t="shared" ca="1" si="46"/>
        <v>0</v>
      </c>
      <c r="Z146" s="1565"/>
      <c r="AA146" s="1526">
        <f t="shared" ca="1" si="47"/>
        <v>0</v>
      </c>
      <c r="AB146" s="1527">
        <f t="shared" ca="1" si="47"/>
        <v>0</v>
      </c>
      <c r="AC146" s="1527">
        <f t="shared" ca="1" si="47"/>
        <v>0</v>
      </c>
      <c r="AD146" s="1527">
        <f t="shared" ca="1" si="47"/>
        <v>0</v>
      </c>
      <c r="AE146" s="1527">
        <f t="shared" ca="1" si="47"/>
        <v>0</v>
      </c>
      <c r="AF146" s="1527">
        <f t="shared" ca="1" si="47"/>
        <v>0</v>
      </c>
      <c r="AG146" s="1527">
        <f t="shared" ca="1" si="47"/>
        <v>0</v>
      </c>
      <c r="AH146" s="1527">
        <f t="shared" ca="1" si="47"/>
        <v>0</v>
      </c>
      <c r="AI146" s="1527">
        <f t="shared" ca="1" si="47"/>
        <v>0</v>
      </c>
      <c r="AJ146" s="1527">
        <f t="shared" ca="1" si="47"/>
        <v>0</v>
      </c>
      <c r="AK146" s="1527">
        <f t="shared" ca="1" si="47"/>
        <v>0</v>
      </c>
      <c r="AL146" s="1527">
        <f t="shared" ca="1" si="47"/>
        <v>0</v>
      </c>
      <c r="AM146" s="1527">
        <f t="shared" ca="1" si="47"/>
        <v>0</v>
      </c>
      <c r="AN146" s="1486"/>
      <c r="AO146" s="1566">
        <f t="shared" ref="AO146:CI151" ca="1" si="51">IF(ISNUMBER($B146),$B146*AO64,0)</f>
        <v>0</v>
      </c>
      <c r="AP146" s="1531">
        <f t="shared" ca="1" si="49"/>
        <v>0</v>
      </c>
      <c r="AQ146" s="1527">
        <f t="shared" ca="1" si="51"/>
        <v>0</v>
      </c>
      <c r="AR146" s="1527">
        <f t="shared" ca="1" si="51"/>
        <v>0</v>
      </c>
      <c r="AS146" s="1527">
        <f t="shared" ca="1" si="51"/>
        <v>0</v>
      </c>
      <c r="AT146" s="1527">
        <f t="shared" ca="1" si="51"/>
        <v>0</v>
      </c>
      <c r="AU146" s="1527">
        <f t="shared" ca="1" si="51"/>
        <v>0</v>
      </c>
      <c r="AV146" s="1527">
        <f t="shared" ca="1" si="51"/>
        <v>0</v>
      </c>
      <c r="AW146" s="1527">
        <f t="shared" ca="1" si="51"/>
        <v>0</v>
      </c>
      <c r="AX146" s="1527">
        <f t="shared" ca="1" si="51"/>
        <v>0</v>
      </c>
      <c r="AY146" s="1527">
        <f t="shared" ca="1" si="51"/>
        <v>0</v>
      </c>
      <c r="AZ146" s="1527">
        <f t="shared" ca="1" si="51"/>
        <v>0</v>
      </c>
      <c r="BA146" s="1527">
        <f t="shared" ca="1" si="51"/>
        <v>0</v>
      </c>
      <c r="BB146" s="1527">
        <f t="shared" ca="1" si="51"/>
        <v>0</v>
      </c>
      <c r="BC146" s="1527">
        <f t="shared" ca="1" si="51"/>
        <v>0</v>
      </c>
      <c r="BD146" s="1527">
        <f t="shared" ca="1" si="51"/>
        <v>0</v>
      </c>
      <c r="BE146" s="1527">
        <f t="shared" ca="1" si="51"/>
        <v>0</v>
      </c>
      <c r="BF146" s="1527">
        <f t="shared" ca="1" si="51"/>
        <v>0</v>
      </c>
      <c r="BG146" s="1527">
        <f t="shared" ca="1" si="51"/>
        <v>0</v>
      </c>
      <c r="BH146" s="1527">
        <f t="shared" ca="1" si="51"/>
        <v>0</v>
      </c>
      <c r="BI146" s="1527">
        <f t="shared" ca="1" si="51"/>
        <v>0</v>
      </c>
      <c r="BJ146" s="1527">
        <f t="shared" ca="1" si="51"/>
        <v>0</v>
      </c>
      <c r="BK146" s="1527">
        <f t="shared" ca="1" si="51"/>
        <v>0</v>
      </c>
      <c r="BL146" s="1527">
        <f t="shared" ca="1" si="51"/>
        <v>0</v>
      </c>
      <c r="BM146" s="1527">
        <f t="shared" ca="1" si="51"/>
        <v>0</v>
      </c>
      <c r="BN146" s="1527">
        <f t="shared" ca="1" si="51"/>
        <v>0</v>
      </c>
      <c r="BO146" s="1527">
        <f t="shared" ca="1" si="51"/>
        <v>0</v>
      </c>
      <c r="BP146" s="1527">
        <f t="shared" ca="1" si="51"/>
        <v>0</v>
      </c>
      <c r="BQ146" s="1527">
        <f t="shared" ca="1" si="51"/>
        <v>0</v>
      </c>
      <c r="BR146" s="1527">
        <f t="shared" ca="1" si="51"/>
        <v>0</v>
      </c>
      <c r="BS146" s="1527">
        <f t="shared" ca="1" si="51"/>
        <v>0</v>
      </c>
      <c r="BT146" s="1527">
        <f t="shared" ca="1" si="51"/>
        <v>0</v>
      </c>
      <c r="BU146" s="1527">
        <f t="shared" ca="1" si="51"/>
        <v>0</v>
      </c>
      <c r="BV146" s="1527">
        <f t="shared" ca="1" si="51"/>
        <v>0</v>
      </c>
      <c r="BW146" s="1527">
        <f t="shared" ca="1" si="51"/>
        <v>0</v>
      </c>
      <c r="BX146" s="1527">
        <f t="shared" ca="1" si="51"/>
        <v>0</v>
      </c>
      <c r="BY146" s="1527">
        <f t="shared" ca="1" si="51"/>
        <v>0</v>
      </c>
      <c r="BZ146" s="1527">
        <f t="shared" ca="1" si="51"/>
        <v>0</v>
      </c>
      <c r="CA146" s="1527">
        <f t="shared" ca="1" si="51"/>
        <v>0</v>
      </c>
      <c r="CB146" s="1527">
        <f t="shared" ca="1" si="51"/>
        <v>0</v>
      </c>
      <c r="CC146" s="1527">
        <f t="shared" ca="1" si="51"/>
        <v>0</v>
      </c>
      <c r="CD146" s="1527">
        <f t="shared" ca="1" si="51"/>
        <v>0</v>
      </c>
      <c r="CE146" s="1527">
        <f t="shared" ca="1" si="51"/>
        <v>0</v>
      </c>
      <c r="CF146" s="1527">
        <f t="shared" ca="1" si="51"/>
        <v>0</v>
      </c>
      <c r="CG146" s="1527">
        <f t="shared" ca="1" si="51"/>
        <v>0</v>
      </c>
      <c r="CH146" s="1527">
        <f t="shared" ca="1" si="51"/>
        <v>0</v>
      </c>
      <c r="CI146" s="1567">
        <f t="shared" ca="1" si="51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2"/>
        <v/>
      </c>
      <c r="B147" s="990" t="str">
        <f t="shared" ca="1" si="43"/>
        <v xml:space="preserve"> </v>
      </c>
      <c r="C147" s="1593">
        <f t="shared" ca="1" si="44"/>
        <v>0</v>
      </c>
      <c r="D147" s="1566">
        <f t="shared" ca="1" si="45"/>
        <v>0</v>
      </c>
      <c r="E147" s="1527">
        <f t="shared" ca="1" si="45"/>
        <v>0</v>
      </c>
      <c r="F147" s="1527">
        <f t="shared" ca="1" si="45"/>
        <v>0</v>
      </c>
      <c r="G147" s="1527">
        <f t="shared" ca="1" si="45"/>
        <v>0</v>
      </c>
      <c r="H147" s="1527">
        <f t="shared" ca="1" si="45"/>
        <v>0</v>
      </c>
      <c r="I147" s="1527">
        <f t="shared" ca="1" si="45"/>
        <v>0</v>
      </c>
      <c r="J147" s="1527">
        <f t="shared" ca="1" si="45"/>
        <v>0</v>
      </c>
      <c r="K147" s="1531">
        <f t="shared" ca="1" si="45"/>
        <v>0</v>
      </c>
      <c r="L147" s="1531">
        <f t="shared" ca="1" si="45"/>
        <v>0</v>
      </c>
      <c r="M147" s="1531">
        <f t="shared" ca="1" si="45"/>
        <v>0</v>
      </c>
      <c r="N147" s="1531">
        <f t="shared" ca="1" si="45"/>
        <v>0</v>
      </c>
      <c r="O147" s="1531">
        <f t="shared" ca="1" si="45"/>
        <v>0</v>
      </c>
      <c r="P147" s="1531">
        <f t="shared" ca="1" si="45"/>
        <v>0</v>
      </c>
      <c r="Q147" s="1531">
        <f t="shared" ca="1" si="45"/>
        <v>0</v>
      </c>
      <c r="R147" s="1531">
        <f t="shared" ca="1" si="45"/>
        <v>0</v>
      </c>
      <c r="S147" s="1531">
        <f t="shared" ca="1" si="45"/>
        <v>0</v>
      </c>
      <c r="T147" s="1531">
        <f t="shared" ca="1" si="46"/>
        <v>0</v>
      </c>
      <c r="U147" s="1531">
        <f t="shared" ca="1" si="46"/>
        <v>0</v>
      </c>
      <c r="V147" s="1531">
        <f t="shared" ca="1" si="46"/>
        <v>0</v>
      </c>
      <c r="W147" s="1531">
        <f t="shared" ca="1" si="46"/>
        <v>0</v>
      </c>
      <c r="X147" s="1531">
        <f t="shared" ca="1" si="46"/>
        <v>0</v>
      </c>
      <c r="Y147" s="1531">
        <f t="shared" ca="1" si="46"/>
        <v>0</v>
      </c>
      <c r="Z147" s="1565"/>
      <c r="AA147" s="1526">
        <f t="shared" ca="1" si="47"/>
        <v>0</v>
      </c>
      <c r="AB147" s="1527">
        <f t="shared" ca="1" si="47"/>
        <v>0</v>
      </c>
      <c r="AC147" s="1527">
        <f t="shared" ca="1" si="47"/>
        <v>0</v>
      </c>
      <c r="AD147" s="1527">
        <f t="shared" ca="1" si="47"/>
        <v>0</v>
      </c>
      <c r="AE147" s="1527">
        <f t="shared" ca="1" si="47"/>
        <v>0</v>
      </c>
      <c r="AF147" s="1527">
        <f t="shared" ca="1" si="47"/>
        <v>0</v>
      </c>
      <c r="AG147" s="1527">
        <f t="shared" ca="1" si="47"/>
        <v>0</v>
      </c>
      <c r="AH147" s="1527">
        <f t="shared" ca="1" si="47"/>
        <v>0</v>
      </c>
      <c r="AI147" s="1527">
        <f t="shared" ca="1" si="47"/>
        <v>0</v>
      </c>
      <c r="AJ147" s="1527">
        <f t="shared" ca="1" si="47"/>
        <v>0</v>
      </c>
      <c r="AK147" s="1527">
        <f t="shared" ca="1" si="47"/>
        <v>0</v>
      </c>
      <c r="AL147" s="1527">
        <f t="shared" ca="1" si="47"/>
        <v>0</v>
      </c>
      <c r="AM147" s="1527">
        <f t="shared" ca="1" si="47"/>
        <v>0</v>
      </c>
      <c r="AN147" s="1486"/>
      <c r="AO147" s="1566">
        <f t="shared" ca="1" si="51"/>
        <v>0</v>
      </c>
      <c r="AP147" s="1531">
        <f t="shared" ca="1" si="49"/>
        <v>0</v>
      </c>
      <c r="AQ147" s="1527">
        <f t="shared" ca="1" si="51"/>
        <v>0</v>
      </c>
      <c r="AR147" s="1527">
        <f t="shared" ca="1" si="51"/>
        <v>0</v>
      </c>
      <c r="AS147" s="1527">
        <f t="shared" ca="1" si="51"/>
        <v>0</v>
      </c>
      <c r="AT147" s="1527">
        <f t="shared" ca="1" si="51"/>
        <v>0</v>
      </c>
      <c r="AU147" s="1527">
        <f t="shared" ca="1" si="51"/>
        <v>0</v>
      </c>
      <c r="AV147" s="1527">
        <f t="shared" ca="1" si="51"/>
        <v>0</v>
      </c>
      <c r="AW147" s="1527">
        <f t="shared" ca="1" si="51"/>
        <v>0</v>
      </c>
      <c r="AX147" s="1527">
        <f t="shared" ca="1" si="51"/>
        <v>0</v>
      </c>
      <c r="AY147" s="1527">
        <f t="shared" ca="1" si="51"/>
        <v>0</v>
      </c>
      <c r="AZ147" s="1527">
        <f t="shared" ca="1" si="51"/>
        <v>0</v>
      </c>
      <c r="BA147" s="1527">
        <f t="shared" ca="1" si="51"/>
        <v>0</v>
      </c>
      <c r="BB147" s="1527">
        <f t="shared" ca="1" si="51"/>
        <v>0</v>
      </c>
      <c r="BC147" s="1527">
        <f t="shared" ca="1" si="51"/>
        <v>0</v>
      </c>
      <c r="BD147" s="1527">
        <f t="shared" ca="1" si="51"/>
        <v>0</v>
      </c>
      <c r="BE147" s="1527">
        <f t="shared" ca="1" si="51"/>
        <v>0</v>
      </c>
      <c r="BF147" s="1527">
        <f t="shared" ca="1" si="51"/>
        <v>0</v>
      </c>
      <c r="BG147" s="1527">
        <f t="shared" ca="1" si="51"/>
        <v>0</v>
      </c>
      <c r="BH147" s="1527">
        <f t="shared" ca="1" si="51"/>
        <v>0</v>
      </c>
      <c r="BI147" s="1527">
        <f t="shared" ca="1" si="51"/>
        <v>0</v>
      </c>
      <c r="BJ147" s="1527">
        <f t="shared" ca="1" si="51"/>
        <v>0</v>
      </c>
      <c r="BK147" s="1527">
        <f t="shared" ca="1" si="51"/>
        <v>0</v>
      </c>
      <c r="BL147" s="1527">
        <f t="shared" ca="1" si="51"/>
        <v>0</v>
      </c>
      <c r="BM147" s="1527">
        <f t="shared" ca="1" si="51"/>
        <v>0</v>
      </c>
      <c r="BN147" s="1527">
        <f t="shared" ca="1" si="51"/>
        <v>0</v>
      </c>
      <c r="BO147" s="1527">
        <f t="shared" ca="1" si="51"/>
        <v>0</v>
      </c>
      <c r="BP147" s="1527">
        <f t="shared" ca="1" si="51"/>
        <v>0</v>
      </c>
      <c r="BQ147" s="1527">
        <f t="shared" ca="1" si="51"/>
        <v>0</v>
      </c>
      <c r="BR147" s="1527">
        <f t="shared" ca="1" si="51"/>
        <v>0</v>
      </c>
      <c r="BS147" s="1527">
        <f t="shared" ca="1" si="51"/>
        <v>0</v>
      </c>
      <c r="BT147" s="1527">
        <f t="shared" ca="1" si="51"/>
        <v>0</v>
      </c>
      <c r="BU147" s="1527">
        <f t="shared" ca="1" si="51"/>
        <v>0</v>
      </c>
      <c r="BV147" s="1527">
        <f t="shared" ca="1" si="51"/>
        <v>0</v>
      </c>
      <c r="BW147" s="1527">
        <f t="shared" ca="1" si="51"/>
        <v>0</v>
      </c>
      <c r="BX147" s="1527">
        <f t="shared" ca="1" si="51"/>
        <v>0</v>
      </c>
      <c r="BY147" s="1527">
        <f t="shared" ca="1" si="51"/>
        <v>0</v>
      </c>
      <c r="BZ147" s="1527">
        <f t="shared" ca="1" si="51"/>
        <v>0</v>
      </c>
      <c r="CA147" s="1527">
        <f t="shared" ca="1" si="51"/>
        <v>0</v>
      </c>
      <c r="CB147" s="1527">
        <f t="shared" ca="1" si="51"/>
        <v>0</v>
      </c>
      <c r="CC147" s="1527">
        <f t="shared" ca="1" si="51"/>
        <v>0</v>
      </c>
      <c r="CD147" s="1527">
        <f t="shared" ca="1" si="51"/>
        <v>0</v>
      </c>
      <c r="CE147" s="1527">
        <f t="shared" ca="1" si="51"/>
        <v>0</v>
      </c>
      <c r="CF147" s="1527">
        <f t="shared" ca="1" si="51"/>
        <v>0</v>
      </c>
      <c r="CG147" s="1527">
        <f t="shared" ca="1" si="51"/>
        <v>0</v>
      </c>
      <c r="CH147" s="1527">
        <f t="shared" ca="1" si="51"/>
        <v>0</v>
      </c>
      <c r="CI147" s="1567">
        <f t="shared" ca="1" si="51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2"/>
        <v/>
      </c>
      <c r="B148" s="990" t="str">
        <f t="shared" ca="1" si="43"/>
        <v xml:space="preserve"> </v>
      </c>
      <c r="C148" s="1593">
        <f t="shared" ca="1" si="44"/>
        <v>0</v>
      </c>
      <c r="D148" s="1566">
        <f t="shared" ca="1" si="45"/>
        <v>0</v>
      </c>
      <c r="E148" s="1527">
        <f t="shared" ca="1" si="45"/>
        <v>0</v>
      </c>
      <c r="F148" s="1527">
        <f t="shared" ca="1" si="45"/>
        <v>0</v>
      </c>
      <c r="G148" s="1527">
        <f t="shared" ca="1" si="45"/>
        <v>0</v>
      </c>
      <c r="H148" s="1527">
        <f t="shared" ca="1" si="45"/>
        <v>0</v>
      </c>
      <c r="I148" s="1527">
        <f t="shared" ca="1" si="45"/>
        <v>0</v>
      </c>
      <c r="J148" s="1527">
        <f t="shared" ca="1" si="45"/>
        <v>0</v>
      </c>
      <c r="K148" s="1531">
        <f t="shared" ca="1" si="45"/>
        <v>0</v>
      </c>
      <c r="L148" s="1531">
        <f t="shared" ca="1" si="45"/>
        <v>0</v>
      </c>
      <c r="M148" s="1531">
        <f t="shared" ca="1" si="45"/>
        <v>0</v>
      </c>
      <c r="N148" s="1531">
        <f t="shared" ca="1" si="45"/>
        <v>0</v>
      </c>
      <c r="O148" s="1531">
        <f t="shared" ca="1" si="45"/>
        <v>0</v>
      </c>
      <c r="P148" s="1531">
        <f t="shared" ca="1" si="45"/>
        <v>0</v>
      </c>
      <c r="Q148" s="1531">
        <f t="shared" ca="1" si="45"/>
        <v>0</v>
      </c>
      <c r="R148" s="1531">
        <f t="shared" ca="1" si="45"/>
        <v>0</v>
      </c>
      <c r="S148" s="1531">
        <f t="shared" ca="1" si="45"/>
        <v>0</v>
      </c>
      <c r="T148" s="1531">
        <f t="shared" ca="1" si="46"/>
        <v>0</v>
      </c>
      <c r="U148" s="1531">
        <f t="shared" ca="1" si="46"/>
        <v>0</v>
      </c>
      <c r="V148" s="1531">
        <f t="shared" ca="1" si="46"/>
        <v>0</v>
      </c>
      <c r="W148" s="1531">
        <f t="shared" ca="1" si="46"/>
        <v>0</v>
      </c>
      <c r="X148" s="1531">
        <f t="shared" ca="1" si="46"/>
        <v>0</v>
      </c>
      <c r="Y148" s="1531">
        <f t="shared" ca="1" si="46"/>
        <v>0</v>
      </c>
      <c r="Z148" s="1565"/>
      <c r="AA148" s="1526">
        <f t="shared" ca="1" si="47"/>
        <v>0</v>
      </c>
      <c r="AB148" s="1527">
        <f t="shared" ca="1" si="47"/>
        <v>0</v>
      </c>
      <c r="AC148" s="1527">
        <f t="shared" ca="1" si="47"/>
        <v>0</v>
      </c>
      <c r="AD148" s="1527">
        <f t="shared" ca="1" si="47"/>
        <v>0</v>
      </c>
      <c r="AE148" s="1527">
        <f t="shared" ca="1" si="47"/>
        <v>0</v>
      </c>
      <c r="AF148" s="1527">
        <f t="shared" ca="1" si="47"/>
        <v>0</v>
      </c>
      <c r="AG148" s="1527">
        <f t="shared" ca="1" si="47"/>
        <v>0</v>
      </c>
      <c r="AH148" s="1527">
        <f t="shared" ca="1" si="47"/>
        <v>0</v>
      </c>
      <c r="AI148" s="1527">
        <f t="shared" ca="1" si="47"/>
        <v>0</v>
      </c>
      <c r="AJ148" s="1527">
        <f t="shared" ca="1" si="47"/>
        <v>0</v>
      </c>
      <c r="AK148" s="1527">
        <f t="shared" ca="1" si="47"/>
        <v>0</v>
      </c>
      <c r="AL148" s="1527">
        <f t="shared" ca="1" si="47"/>
        <v>0</v>
      </c>
      <c r="AM148" s="1527">
        <f t="shared" ca="1" si="47"/>
        <v>0</v>
      </c>
      <c r="AN148" s="1486"/>
      <c r="AO148" s="1566">
        <f t="shared" ca="1" si="51"/>
        <v>0</v>
      </c>
      <c r="AP148" s="1531">
        <f t="shared" ca="1" si="49"/>
        <v>0</v>
      </c>
      <c r="AQ148" s="1527">
        <f t="shared" ca="1" si="51"/>
        <v>0</v>
      </c>
      <c r="AR148" s="1527">
        <f t="shared" ca="1" si="51"/>
        <v>0</v>
      </c>
      <c r="AS148" s="1527">
        <f t="shared" ca="1" si="51"/>
        <v>0</v>
      </c>
      <c r="AT148" s="1527">
        <f t="shared" ca="1" si="51"/>
        <v>0</v>
      </c>
      <c r="AU148" s="1527">
        <f t="shared" ca="1" si="51"/>
        <v>0</v>
      </c>
      <c r="AV148" s="1527">
        <f t="shared" ca="1" si="51"/>
        <v>0</v>
      </c>
      <c r="AW148" s="1527">
        <f t="shared" ca="1" si="51"/>
        <v>0</v>
      </c>
      <c r="AX148" s="1527">
        <f t="shared" ca="1" si="51"/>
        <v>0</v>
      </c>
      <c r="AY148" s="1527">
        <f t="shared" ca="1" si="51"/>
        <v>0</v>
      </c>
      <c r="AZ148" s="1527">
        <f t="shared" ca="1" si="51"/>
        <v>0</v>
      </c>
      <c r="BA148" s="1527">
        <f t="shared" ca="1" si="51"/>
        <v>0</v>
      </c>
      <c r="BB148" s="1527">
        <f t="shared" ca="1" si="51"/>
        <v>0</v>
      </c>
      <c r="BC148" s="1527">
        <f t="shared" ca="1" si="51"/>
        <v>0</v>
      </c>
      <c r="BD148" s="1527">
        <f t="shared" ca="1" si="51"/>
        <v>0</v>
      </c>
      <c r="BE148" s="1527">
        <f t="shared" ca="1" si="51"/>
        <v>0</v>
      </c>
      <c r="BF148" s="1527">
        <f t="shared" ca="1" si="51"/>
        <v>0</v>
      </c>
      <c r="BG148" s="1527">
        <f t="shared" ca="1" si="51"/>
        <v>0</v>
      </c>
      <c r="BH148" s="1527">
        <f t="shared" ca="1" si="51"/>
        <v>0</v>
      </c>
      <c r="BI148" s="1527">
        <f t="shared" ca="1" si="51"/>
        <v>0</v>
      </c>
      <c r="BJ148" s="1527">
        <f t="shared" ca="1" si="51"/>
        <v>0</v>
      </c>
      <c r="BK148" s="1527">
        <f t="shared" ca="1" si="51"/>
        <v>0</v>
      </c>
      <c r="BL148" s="1527">
        <f t="shared" ca="1" si="51"/>
        <v>0</v>
      </c>
      <c r="BM148" s="1527">
        <f t="shared" ca="1" si="51"/>
        <v>0</v>
      </c>
      <c r="BN148" s="1527">
        <f t="shared" ca="1" si="51"/>
        <v>0</v>
      </c>
      <c r="BO148" s="1527">
        <f t="shared" ca="1" si="51"/>
        <v>0</v>
      </c>
      <c r="BP148" s="1527">
        <f t="shared" ca="1" si="51"/>
        <v>0</v>
      </c>
      <c r="BQ148" s="1527">
        <f t="shared" ca="1" si="51"/>
        <v>0</v>
      </c>
      <c r="BR148" s="1527">
        <f t="shared" ca="1" si="51"/>
        <v>0</v>
      </c>
      <c r="BS148" s="1527">
        <f t="shared" ca="1" si="51"/>
        <v>0</v>
      </c>
      <c r="BT148" s="1527">
        <f t="shared" ca="1" si="51"/>
        <v>0</v>
      </c>
      <c r="BU148" s="1527">
        <f t="shared" ca="1" si="51"/>
        <v>0</v>
      </c>
      <c r="BV148" s="1527">
        <f t="shared" ca="1" si="51"/>
        <v>0</v>
      </c>
      <c r="BW148" s="1527">
        <f t="shared" ca="1" si="51"/>
        <v>0</v>
      </c>
      <c r="BX148" s="1527">
        <f t="shared" ca="1" si="51"/>
        <v>0</v>
      </c>
      <c r="BY148" s="1527">
        <f t="shared" ca="1" si="51"/>
        <v>0</v>
      </c>
      <c r="BZ148" s="1527">
        <f t="shared" ca="1" si="51"/>
        <v>0</v>
      </c>
      <c r="CA148" s="1527">
        <f t="shared" ca="1" si="51"/>
        <v>0</v>
      </c>
      <c r="CB148" s="1527">
        <f t="shared" ca="1" si="51"/>
        <v>0</v>
      </c>
      <c r="CC148" s="1527">
        <f t="shared" ca="1" si="51"/>
        <v>0</v>
      </c>
      <c r="CD148" s="1527">
        <f t="shared" ca="1" si="51"/>
        <v>0</v>
      </c>
      <c r="CE148" s="1527">
        <f t="shared" ca="1" si="51"/>
        <v>0</v>
      </c>
      <c r="CF148" s="1527">
        <f t="shared" ca="1" si="51"/>
        <v>0</v>
      </c>
      <c r="CG148" s="1527">
        <f t="shared" ca="1" si="51"/>
        <v>0</v>
      </c>
      <c r="CH148" s="1527">
        <f t="shared" ca="1" si="51"/>
        <v>0</v>
      </c>
      <c r="CI148" s="1567">
        <f t="shared" ca="1" si="51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2"/>
        <v/>
      </c>
      <c r="B149" s="990" t="str">
        <f t="shared" ca="1" si="43"/>
        <v xml:space="preserve"> </v>
      </c>
      <c r="C149" s="1593">
        <f t="shared" ca="1" si="44"/>
        <v>0</v>
      </c>
      <c r="D149" s="1566">
        <f t="shared" ca="1" si="45"/>
        <v>0</v>
      </c>
      <c r="E149" s="1527">
        <f t="shared" ca="1" si="45"/>
        <v>0</v>
      </c>
      <c r="F149" s="1527">
        <f t="shared" ca="1" si="45"/>
        <v>0</v>
      </c>
      <c r="G149" s="1527">
        <f t="shared" ca="1" si="45"/>
        <v>0</v>
      </c>
      <c r="H149" s="1527">
        <f t="shared" ca="1" si="45"/>
        <v>0</v>
      </c>
      <c r="I149" s="1527">
        <f t="shared" ca="1" si="45"/>
        <v>0</v>
      </c>
      <c r="J149" s="1527">
        <f t="shared" ca="1" si="45"/>
        <v>0</v>
      </c>
      <c r="K149" s="1531">
        <f t="shared" ca="1" si="45"/>
        <v>0</v>
      </c>
      <c r="L149" s="1531">
        <f t="shared" ca="1" si="45"/>
        <v>0</v>
      </c>
      <c r="M149" s="1531">
        <f t="shared" ca="1" si="45"/>
        <v>0</v>
      </c>
      <c r="N149" s="1531">
        <f t="shared" ca="1" si="45"/>
        <v>0</v>
      </c>
      <c r="O149" s="1531">
        <f t="shared" ca="1" si="45"/>
        <v>0</v>
      </c>
      <c r="P149" s="1531">
        <f t="shared" ca="1" si="45"/>
        <v>0</v>
      </c>
      <c r="Q149" s="1531">
        <f t="shared" ca="1" si="45"/>
        <v>0</v>
      </c>
      <c r="R149" s="1531">
        <f t="shared" ca="1" si="45"/>
        <v>0</v>
      </c>
      <c r="S149" s="1531">
        <f t="shared" ca="1" si="45"/>
        <v>0</v>
      </c>
      <c r="T149" s="1531">
        <f t="shared" ca="1" si="46"/>
        <v>0</v>
      </c>
      <c r="U149" s="1531">
        <f t="shared" ca="1" si="46"/>
        <v>0</v>
      </c>
      <c r="V149" s="1531">
        <f t="shared" ca="1" si="46"/>
        <v>0</v>
      </c>
      <c r="W149" s="1531">
        <f t="shared" ca="1" si="46"/>
        <v>0</v>
      </c>
      <c r="X149" s="1531">
        <f t="shared" ca="1" si="46"/>
        <v>0</v>
      </c>
      <c r="Y149" s="1531">
        <f t="shared" ca="1" si="46"/>
        <v>0</v>
      </c>
      <c r="Z149" s="1565"/>
      <c r="AA149" s="1526">
        <f t="shared" ca="1" si="47"/>
        <v>0</v>
      </c>
      <c r="AB149" s="1527">
        <f t="shared" ca="1" si="47"/>
        <v>0</v>
      </c>
      <c r="AC149" s="1527">
        <f t="shared" ca="1" si="47"/>
        <v>0</v>
      </c>
      <c r="AD149" s="1527">
        <f t="shared" ca="1" si="47"/>
        <v>0</v>
      </c>
      <c r="AE149" s="1527">
        <f t="shared" ca="1" si="47"/>
        <v>0</v>
      </c>
      <c r="AF149" s="1527">
        <f t="shared" ca="1" si="47"/>
        <v>0</v>
      </c>
      <c r="AG149" s="1527">
        <f t="shared" ca="1" si="47"/>
        <v>0</v>
      </c>
      <c r="AH149" s="1527">
        <f t="shared" ca="1" si="47"/>
        <v>0</v>
      </c>
      <c r="AI149" s="1527">
        <f t="shared" ca="1" si="47"/>
        <v>0</v>
      </c>
      <c r="AJ149" s="1527">
        <f t="shared" ca="1" si="47"/>
        <v>0</v>
      </c>
      <c r="AK149" s="1527">
        <f t="shared" ca="1" si="47"/>
        <v>0</v>
      </c>
      <c r="AL149" s="1527">
        <f t="shared" ca="1" si="47"/>
        <v>0</v>
      </c>
      <c r="AM149" s="1527">
        <f t="shared" ca="1" si="47"/>
        <v>0</v>
      </c>
      <c r="AN149" s="1486"/>
      <c r="AO149" s="1566">
        <f t="shared" ca="1" si="51"/>
        <v>0</v>
      </c>
      <c r="AP149" s="1531">
        <f t="shared" ca="1" si="49"/>
        <v>0</v>
      </c>
      <c r="AQ149" s="1527">
        <f t="shared" ca="1" si="51"/>
        <v>0</v>
      </c>
      <c r="AR149" s="1527">
        <f t="shared" ca="1" si="51"/>
        <v>0</v>
      </c>
      <c r="AS149" s="1527">
        <f t="shared" ca="1" si="51"/>
        <v>0</v>
      </c>
      <c r="AT149" s="1527">
        <f t="shared" ca="1" si="51"/>
        <v>0</v>
      </c>
      <c r="AU149" s="1527">
        <f t="shared" ca="1" si="51"/>
        <v>0</v>
      </c>
      <c r="AV149" s="1527">
        <f t="shared" ca="1" si="51"/>
        <v>0</v>
      </c>
      <c r="AW149" s="1527">
        <f t="shared" ca="1" si="51"/>
        <v>0</v>
      </c>
      <c r="AX149" s="1527">
        <f t="shared" ca="1" si="51"/>
        <v>0</v>
      </c>
      <c r="AY149" s="1527">
        <f t="shared" ca="1" si="51"/>
        <v>0</v>
      </c>
      <c r="AZ149" s="1527">
        <f t="shared" ca="1" si="51"/>
        <v>0</v>
      </c>
      <c r="BA149" s="1527">
        <f t="shared" ca="1" si="51"/>
        <v>0</v>
      </c>
      <c r="BB149" s="1527">
        <f t="shared" ca="1" si="51"/>
        <v>0</v>
      </c>
      <c r="BC149" s="1527">
        <f t="shared" ca="1" si="51"/>
        <v>0</v>
      </c>
      <c r="BD149" s="1527">
        <f t="shared" ca="1" si="51"/>
        <v>0</v>
      </c>
      <c r="BE149" s="1527">
        <f t="shared" ca="1" si="51"/>
        <v>0</v>
      </c>
      <c r="BF149" s="1527">
        <f t="shared" ca="1" si="51"/>
        <v>0</v>
      </c>
      <c r="BG149" s="1527">
        <f t="shared" ca="1" si="51"/>
        <v>0</v>
      </c>
      <c r="BH149" s="1527">
        <f t="shared" ca="1" si="51"/>
        <v>0</v>
      </c>
      <c r="BI149" s="1527">
        <f t="shared" ca="1" si="51"/>
        <v>0</v>
      </c>
      <c r="BJ149" s="1527">
        <f t="shared" ca="1" si="51"/>
        <v>0</v>
      </c>
      <c r="BK149" s="1527">
        <f t="shared" ca="1" si="51"/>
        <v>0</v>
      </c>
      <c r="BL149" s="1527">
        <f t="shared" ca="1" si="51"/>
        <v>0</v>
      </c>
      <c r="BM149" s="1527">
        <f t="shared" ca="1" si="51"/>
        <v>0</v>
      </c>
      <c r="BN149" s="1527">
        <f t="shared" ca="1" si="51"/>
        <v>0</v>
      </c>
      <c r="BO149" s="1527">
        <f t="shared" ca="1" si="51"/>
        <v>0</v>
      </c>
      <c r="BP149" s="1527">
        <f t="shared" ca="1" si="51"/>
        <v>0</v>
      </c>
      <c r="BQ149" s="1527">
        <f t="shared" ca="1" si="51"/>
        <v>0</v>
      </c>
      <c r="BR149" s="1527">
        <f t="shared" ca="1" si="51"/>
        <v>0</v>
      </c>
      <c r="BS149" s="1527">
        <f t="shared" ca="1" si="51"/>
        <v>0</v>
      </c>
      <c r="BT149" s="1527">
        <f t="shared" ca="1" si="51"/>
        <v>0</v>
      </c>
      <c r="BU149" s="1527">
        <f t="shared" ca="1" si="51"/>
        <v>0</v>
      </c>
      <c r="BV149" s="1527">
        <f t="shared" ca="1" si="51"/>
        <v>0</v>
      </c>
      <c r="BW149" s="1527">
        <f t="shared" ca="1" si="51"/>
        <v>0</v>
      </c>
      <c r="BX149" s="1527">
        <f t="shared" ca="1" si="51"/>
        <v>0</v>
      </c>
      <c r="BY149" s="1527">
        <f t="shared" ca="1" si="51"/>
        <v>0</v>
      </c>
      <c r="BZ149" s="1527">
        <f t="shared" ca="1" si="51"/>
        <v>0</v>
      </c>
      <c r="CA149" s="1527">
        <f t="shared" ca="1" si="51"/>
        <v>0</v>
      </c>
      <c r="CB149" s="1527">
        <f t="shared" ca="1" si="51"/>
        <v>0</v>
      </c>
      <c r="CC149" s="1527">
        <f t="shared" ca="1" si="51"/>
        <v>0</v>
      </c>
      <c r="CD149" s="1527">
        <f t="shared" ca="1" si="51"/>
        <v>0</v>
      </c>
      <c r="CE149" s="1527">
        <f t="shared" ca="1" si="51"/>
        <v>0</v>
      </c>
      <c r="CF149" s="1527">
        <f t="shared" ca="1" si="51"/>
        <v>0</v>
      </c>
      <c r="CG149" s="1527">
        <f t="shared" ca="1" si="51"/>
        <v>0</v>
      </c>
      <c r="CH149" s="1527">
        <f t="shared" ca="1" si="51"/>
        <v>0</v>
      </c>
      <c r="CI149" s="1567">
        <f t="shared" ca="1" si="51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2"/>
        <v>zelf opgewekte windenergie</v>
      </c>
      <c r="B150" s="990">
        <f ca="1">IF(C531=0,0,(3.6/C531))</f>
        <v>7.6594459633629866</v>
      </c>
      <c r="C150" s="1593">
        <f t="shared" ca="1" si="44"/>
        <v>0</v>
      </c>
      <c r="D150" s="1566">
        <f t="shared" ca="1" si="45"/>
        <v>0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47"/>
        <v>0</v>
      </c>
      <c r="AB150" s="1527">
        <f t="shared" ca="1" si="47"/>
        <v>0</v>
      </c>
      <c r="AC150" s="1527">
        <f t="shared" ca="1" si="47"/>
        <v>0</v>
      </c>
      <c r="AD150" s="1527">
        <f t="shared" ca="1" si="47"/>
        <v>0</v>
      </c>
      <c r="AE150" s="1527">
        <f t="shared" ca="1" si="47"/>
        <v>0</v>
      </c>
      <c r="AF150" s="1527">
        <f t="shared" ca="1" si="47"/>
        <v>0</v>
      </c>
      <c r="AG150" s="1527">
        <f t="shared" ca="1" si="47"/>
        <v>0</v>
      </c>
      <c r="AH150" s="1527">
        <f t="shared" ca="1" si="47"/>
        <v>0</v>
      </c>
      <c r="AI150" s="1527">
        <f t="shared" ca="1" si="47"/>
        <v>0</v>
      </c>
      <c r="AJ150" s="1527">
        <f t="shared" ca="1" si="47"/>
        <v>0</v>
      </c>
      <c r="AK150" s="1527">
        <f t="shared" ca="1" si="47"/>
        <v>0</v>
      </c>
      <c r="AL150" s="1527">
        <f t="shared" ca="1" si="47"/>
        <v>0</v>
      </c>
      <c r="AM150" s="1527">
        <f t="shared" ca="1" si="47"/>
        <v>0</v>
      </c>
      <c r="AN150" s="1486"/>
      <c r="AO150" s="1566">
        <f t="shared" ca="1" si="51"/>
        <v>0</v>
      </c>
      <c r="AP150" s="1531">
        <f t="shared" ca="1" si="49"/>
        <v>0</v>
      </c>
      <c r="AQ150" s="1527">
        <f t="shared" ca="1" si="51"/>
        <v>0</v>
      </c>
      <c r="AR150" s="1527">
        <f t="shared" ca="1" si="51"/>
        <v>0</v>
      </c>
      <c r="AS150" s="1527">
        <f t="shared" ca="1" si="51"/>
        <v>0</v>
      </c>
      <c r="AT150" s="1527">
        <f t="shared" ca="1" si="51"/>
        <v>0</v>
      </c>
      <c r="AU150" s="1527">
        <f t="shared" ca="1" si="51"/>
        <v>0</v>
      </c>
      <c r="AV150" s="1527">
        <f t="shared" ca="1" si="51"/>
        <v>0</v>
      </c>
      <c r="AW150" s="1527">
        <f t="shared" ca="1" si="51"/>
        <v>0</v>
      </c>
      <c r="AX150" s="1527">
        <f t="shared" ca="1" si="51"/>
        <v>0</v>
      </c>
      <c r="AY150" s="1527">
        <f t="shared" ca="1" si="51"/>
        <v>0</v>
      </c>
      <c r="AZ150" s="1527">
        <f t="shared" ca="1" si="51"/>
        <v>0</v>
      </c>
      <c r="BA150" s="1527">
        <f t="shared" ca="1" si="51"/>
        <v>0</v>
      </c>
      <c r="BB150" s="1527">
        <f t="shared" ca="1" si="51"/>
        <v>0</v>
      </c>
      <c r="BC150" s="1527">
        <f t="shared" ca="1" si="51"/>
        <v>0</v>
      </c>
      <c r="BD150" s="1527">
        <f t="shared" ca="1" si="51"/>
        <v>0</v>
      </c>
      <c r="BE150" s="1527">
        <f t="shared" ca="1" si="51"/>
        <v>0</v>
      </c>
      <c r="BF150" s="1527">
        <f t="shared" ca="1" si="51"/>
        <v>0</v>
      </c>
      <c r="BG150" s="1527">
        <f t="shared" ca="1" si="51"/>
        <v>0</v>
      </c>
      <c r="BH150" s="1527">
        <f t="shared" ca="1" si="51"/>
        <v>0</v>
      </c>
      <c r="BI150" s="1527">
        <f t="shared" ca="1" si="51"/>
        <v>0</v>
      </c>
      <c r="BJ150" s="1527">
        <f t="shared" ca="1" si="51"/>
        <v>0</v>
      </c>
      <c r="BK150" s="1527">
        <f t="shared" ca="1" si="51"/>
        <v>0</v>
      </c>
      <c r="BL150" s="1527">
        <f t="shared" ca="1" si="51"/>
        <v>0</v>
      </c>
      <c r="BM150" s="1527">
        <f t="shared" ca="1" si="51"/>
        <v>0</v>
      </c>
      <c r="BN150" s="1527">
        <f t="shared" ca="1" si="51"/>
        <v>0</v>
      </c>
      <c r="BO150" s="1527">
        <f t="shared" ca="1" si="51"/>
        <v>0</v>
      </c>
      <c r="BP150" s="1527">
        <f t="shared" ca="1" si="51"/>
        <v>0</v>
      </c>
      <c r="BQ150" s="1527">
        <f t="shared" ca="1" si="51"/>
        <v>0</v>
      </c>
      <c r="BR150" s="1527">
        <f t="shared" ca="1" si="51"/>
        <v>0</v>
      </c>
      <c r="BS150" s="1527">
        <f t="shared" ca="1" si="51"/>
        <v>0</v>
      </c>
      <c r="BT150" s="1527">
        <f t="shared" ca="1" si="51"/>
        <v>0</v>
      </c>
      <c r="BU150" s="1527">
        <f t="shared" ca="1" si="51"/>
        <v>0</v>
      </c>
      <c r="BV150" s="1527">
        <f t="shared" ca="1" si="51"/>
        <v>0</v>
      </c>
      <c r="BW150" s="1527">
        <f t="shared" ca="1" si="51"/>
        <v>0</v>
      </c>
      <c r="BX150" s="1527">
        <f t="shared" ca="1" si="51"/>
        <v>0</v>
      </c>
      <c r="BY150" s="1527">
        <f t="shared" ca="1" si="51"/>
        <v>0</v>
      </c>
      <c r="BZ150" s="1527">
        <f t="shared" ca="1" si="51"/>
        <v>0</v>
      </c>
      <c r="CA150" s="1527">
        <f t="shared" ca="1" si="51"/>
        <v>0</v>
      </c>
      <c r="CB150" s="1527">
        <f t="shared" ca="1" si="51"/>
        <v>0</v>
      </c>
      <c r="CC150" s="1527">
        <f t="shared" ca="1" si="51"/>
        <v>0</v>
      </c>
      <c r="CD150" s="1527">
        <f t="shared" ca="1" si="51"/>
        <v>0</v>
      </c>
      <c r="CE150" s="1527">
        <f t="shared" ca="1" si="51"/>
        <v>0</v>
      </c>
      <c r="CF150" s="1527">
        <f t="shared" ca="1" si="51"/>
        <v>0</v>
      </c>
      <c r="CG150" s="1527">
        <f t="shared" ca="1" si="51"/>
        <v>0</v>
      </c>
      <c r="CH150" s="1527">
        <f t="shared" ca="1" si="51"/>
        <v>0</v>
      </c>
      <c r="CI150" s="1567">
        <f t="shared" ca="1" si="51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2"/>
        <v>zelf opgewekte zonneenergie</v>
      </c>
      <c r="B151" s="992">
        <f ca="1">IF(C531=0,0,(3.6/C531))</f>
        <v>7.6594459633629866</v>
      </c>
      <c r="C151" s="1594">
        <f t="shared" ca="1" si="44"/>
        <v>0</v>
      </c>
      <c r="D151" s="1562">
        <f t="shared" ca="1" si="45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47"/>
        <v>0</v>
      </c>
      <c r="AB151" s="1522">
        <f t="shared" ca="1" si="47"/>
        <v>0</v>
      </c>
      <c r="AC151" s="1522">
        <f t="shared" ca="1" si="47"/>
        <v>0</v>
      </c>
      <c r="AD151" s="1522">
        <f t="shared" ca="1" si="47"/>
        <v>0</v>
      </c>
      <c r="AE151" s="1522">
        <f t="shared" ca="1" si="47"/>
        <v>0</v>
      </c>
      <c r="AF151" s="1522">
        <f t="shared" ca="1" si="47"/>
        <v>0</v>
      </c>
      <c r="AG151" s="1522">
        <f t="shared" ca="1" si="47"/>
        <v>0</v>
      </c>
      <c r="AH151" s="1522">
        <f t="shared" ca="1" si="47"/>
        <v>0</v>
      </c>
      <c r="AI151" s="1522">
        <f t="shared" ca="1" si="47"/>
        <v>0</v>
      </c>
      <c r="AJ151" s="1522">
        <f t="shared" ca="1" si="47"/>
        <v>0</v>
      </c>
      <c r="AK151" s="1522">
        <f t="shared" ca="1" si="47"/>
        <v>0</v>
      </c>
      <c r="AL151" s="1522">
        <f t="shared" ca="1" si="47"/>
        <v>0</v>
      </c>
      <c r="AM151" s="1522">
        <f t="shared" ca="1" si="47"/>
        <v>0</v>
      </c>
      <c r="AN151" s="1486"/>
      <c r="AO151" s="1562">
        <f t="shared" ca="1" si="51"/>
        <v>0</v>
      </c>
      <c r="AP151" s="1568">
        <f t="shared" ca="1" si="49"/>
        <v>0</v>
      </c>
      <c r="AQ151" s="1522">
        <f t="shared" ca="1" si="51"/>
        <v>0</v>
      </c>
      <c r="AR151" s="1522">
        <f t="shared" ca="1" si="51"/>
        <v>0</v>
      </c>
      <c r="AS151" s="1522">
        <f t="shared" ca="1" si="51"/>
        <v>0</v>
      </c>
      <c r="AT151" s="1522">
        <f t="shared" ca="1" si="51"/>
        <v>0</v>
      </c>
      <c r="AU151" s="1522">
        <f t="shared" ca="1" si="51"/>
        <v>0</v>
      </c>
      <c r="AV151" s="1522">
        <f t="shared" ca="1" si="51"/>
        <v>0</v>
      </c>
      <c r="AW151" s="1522">
        <f t="shared" ca="1" si="51"/>
        <v>0</v>
      </c>
      <c r="AX151" s="1522">
        <f t="shared" ca="1" si="51"/>
        <v>0</v>
      </c>
      <c r="AY151" s="1522">
        <f t="shared" ca="1" si="51"/>
        <v>0</v>
      </c>
      <c r="AZ151" s="1522">
        <f t="shared" ca="1" si="51"/>
        <v>0</v>
      </c>
      <c r="BA151" s="1522">
        <f t="shared" ca="1" si="51"/>
        <v>0</v>
      </c>
      <c r="BB151" s="1522">
        <f t="shared" ca="1" si="51"/>
        <v>0</v>
      </c>
      <c r="BC151" s="1522">
        <f t="shared" ca="1" si="51"/>
        <v>0</v>
      </c>
      <c r="BD151" s="1522">
        <f t="shared" ca="1" si="51"/>
        <v>0</v>
      </c>
      <c r="BE151" s="1522">
        <f t="shared" ca="1" si="51"/>
        <v>0</v>
      </c>
      <c r="BF151" s="1522">
        <f t="shared" ca="1" si="51"/>
        <v>0</v>
      </c>
      <c r="BG151" s="1522">
        <f t="shared" ca="1" si="51"/>
        <v>0</v>
      </c>
      <c r="BH151" s="1522">
        <f t="shared" ca="1" si="51"/>
        <v>0</v>
      </c>
      <c r="BI151" s="1522">
        <f t="shared" ca="1" si="51"/>
        <v>0</v>
      </c>
      <c r="BJ151" s="1522">
        <f t="shared" ca="1" si="51"/>
        <v>0</v>
      </c>
      <c r="BK151" s="1522">
        <f t="shared" ca="1" si="51"/>
        <v>0</v>
      </c>
      <c r="BL151" s="1522">
        <f t="shared" ca="1" si="51"/>
        <v>0</v>
      </c>
      <c r="BM151" s="1522">
        <f t="shared" ca="1" si="51"/>
        <v>0</v>
      </c>
      <c r="BN151" s="1522">
        <f t="shared" ca="1" si="51"/>
        <v>0</v>
      </c>
      <c r="BO151" s="1522">
        <f t="shared" ref="BO151:CI151" ca="1" si="52">IF(ISNUMBER($B151),$B151*BO69,0)</f>
        <v>0</v>
      </c>
      <c r="BP151" s="1522">
        <f t="shared" ca="1" si="52"/>
        <v>0</v>
      </c>
      <c r="BQ151" s="1522">
        <f t="shared" ca="1" si="52"/>
        <v>0</v>
      </c>
      <c r="BR151" s="1522">
        <f t="shared" ca="1" si="52"/>
        <v>0</v>
      </c>
      <c r="BS151" s="1522">
        <f t="shared" ca="1" si="52"/>
        <v>0</v>
      </c>
      <c r="BT151" s="1522">
        <f t="shared" ca="1" si="52"/>
        <v>0</v>
      </c>
      <c r="BU151" s="1522">
        <f t="shared" ca="1" si="52"/>
        <v>0</v>
      </c>
      <c r="BV151" s="1522">
        <f t="shared" ca="1" si="52"/>
        <v>0</v>
      </c>
      <c r="BW151" s="1522">
        <f t="shared" ca="1" si="52"/>
        <v>0</v>
      </c>
      <c r="BX151" s="1522">
        <f t="shared" ca="1" si="52"/>
        <v>0</v>
      </c>
      <c r="BY151" s="1522">
        <f t="shared" ca="1" si="52"/>
        <v>0</v>
      </c>
      <c r="BZ151" s="1522">
        <f t="shared" ca="1" si="52"/>
        <v>0</v>
      </c>
      <c r="CA151" s="1522">
        <f t="shared" ca="1" si="52"/>
        <v>0</v>
      </c>
      <c r="CB151" s="1522">
        <f t="shared" ca="1" si="52"/>
        <v>0</v>
      </c>
      <c r="CC151" s="1522">
        <f t="shared" ca="1" si="52"/>
        <v>0</v>
      </c>
      <c r="CD151" s="1522">
        <f t="shared" ca="1" si="52"/>
        <v>0</v>
      </c>
      <c r="CE151" s="1522">
        <f t="shared" ca="1" si="52"/>
        <v>0</v>
      </c>
      <c r="CF151" s="1522">
        <f t="shared" ca="1" si="52"/>
        <v>0</v>
      </c>
      <c r="CG151" s="1522">
        <f t="shared" ca="1" si="52"/>
        <v>0</v>
      </c>
      <c r="CH151" s="1522">
        <f t="shared" ca="1" si="52"/>
        <v>0</v>
      </c>
      <c r="CI151" s="1523">
        <f t="shared" ca="1" si="52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3">IF(TRIM(A72)="","",A72)</f>
        <v>stoom 30 bara</v>
      </c>
      <c r="B154" s="995">
        <f ca="1">IF($C$525=0,0,(1/$C$525))</f>
        <v>0.96028200791588603</v>
      </c>
      <c r="C154" s="1581">
        <f t="shared" ref="C154:C169" ca="1" si="54">SUM(D154:CI154)</f>
        <v>0.3243890053126961</v>
      </c>
      <c r="D154" s="1559">
        <f t="shared" ref="D154:S169" ca="1" si="55">IF(ISNUMBER($B154),$B154*D72,0)</f>
        <v>0</v>
      </c>
      <c r="E154" s="1560">
        <f t="shared" ca="1" si="55"/>
        <v>733391.37649556005</v>
      </c>
      <c r="F154" s="1560">
        <f t="shared" ca="1" si="55"/>
        <v>0</v>
      </c>
      <c r="G154" s="1560">
        <f t="shared" ca="1" si="55"/>
        <v>-465242.04383840587</v>
      </c>
      <c r="H154" s="1560">
        <f t="shared" ca="1" si="55"/>
        <v>-342249.30903126136</v>
      </c>
      <c r="I154" s="1560">
        <f t="shared" ca="1" si="55"/>
        <v>0</v>
      </c>
      <c r="J154" s="1560">
        <f t="shared" ca="1" si="55"/>
        <v>0</v>
      </c>
      <c r="K154" s="1564">
        <f t="shared" ca="1" si="55"/>
        <v>0</v>
      </c>
      <c r="L154" s="1564">
        <f t="shared" ca="1" si="55"/>
        <v>0</v>
      </c>
      <c r="M154" s="1564">
        <f t="shared" ca="1" si="55"/>
        <v>0</v>
      </c>
      <c r="N154" s="1564">
        <f t="shared" ca="1" si="55"/>
        <v>0</v>
      </c>
      <c r="O154" s="1564">
        <f t="shared" ca="1" si="55"/>
        <v>0</v>
      </c>
      <c r="P154" s="1564">
        <f t="shared" ca="1" si="55"/>
        <v>0</v>
      </c>
      <c r="Q154" s="1564">
        <f t="shared" ca="1" si="55"/>
        <v>74100.300763112493</v>
      </c>
      <c r="R154" s="1564">
        <f t="shared" ca="1" si="55"/>
        <v>0</v>
      </c>
      <c r="S154" s="1564">
        <f t="shared" ca="1" si="55"/>
        <v>0</v>
      </c>
      <c r="T154" s="1564">
        <f t="shared" ref="T154:Y163" ca="1" si="56">IF(ISNUMBER($B154),$B154*T72,0)</f>
        <v>0</v>
      </c>
      <c r="U154" s="1564">
        <f t="shared" ca="1" si="56"/>
        <v>0</v>
      </c>
      <c r="V154" s="1564">
        <f t="shared" ca="1" si="56"/>
        <v>0</v>
      </c>
      <c r="W154" s="1564">
        <f t="shared" ca="1" si="56"/>
        <v>0</v>
      </c>
      <c r="X154" s="1564">
        <f t="shared" ca="1" si="56"/>
        <v>0</v>
      </c>
      <c r="Y154" s="1564">
        <f t="shared" ca="1" si="56"/>
        <v>0</v>
      </c>
      <c r="Z154" s="1565"/>
      <c r="AA154" s="1961">
        <f t="shared" ref="AA154:AM169" ca="1" si="57">IF(ISNUMBER($B154),$B154*AA72,0)</f>
        <v>0</v>
      </c>
      <c r="AB154" s="1560">
        <f t="shared" ca="1" si="57"/>
        <v>0</v>
      </c>
      <c r="AC154" s="1560">
        <f t="shared" ca="1" si="57"/>
        <v>0</v>
      </c>
      <c r="AD154" s="1560">
        <f t="shared" ca="1" si="57"/>
        <v>0</v>
      </c>
      <c r="AE154" s="1560">
        <f t="shared" ca="1" si="57"/>
        <v>0</v>
      </c>
      <c r="AF154" s="1560">
        <f t="shared" ca="1" si="57"/>
        <v>0</v>
      </c>
      <c r="AG154" s="1560">
        <f t="shared" ca="1" si="57"/>
        <v>0</v>
      </c>
      <c r="AH154" s="1560">
        <f t="shared" ca="1" si="57"/>
        <v>0</v>
      </c>
      <c r="AI154" s="1560">
        <f t="shared" ca="1" si="57"/>
        <v>0</v>
      </c>
      <c r="AJ154" s="1560">
        <f t="shared" ca="1" si="57"/>
        <v>0</v>
      </c>
      <c r="AK154" s="1560">
        <f t="shared" ca="1" si="57"/>
        <v>0</v>
      </c>
      <c r="AL154" s="1560">
        <f t="shared" ca="1" si="57"/>
        <v>0</v>
      </c>
      <c r="AM154" s="1560">
        <f t="shared" ca="1" si="57"/>
        <v>0</v>
      </c>
      <c r="AN154" s="1486"/>
      <c r="AO154" s="1559">
        <f t="shared" ref="AO154:CI159" ca="1" si="58">IF(ISNUMBER($B154),$B154*AO72,0)</f>
        <v>0</v>
      </c>
      <c r="AP154" s="1564">
        <f t="shared" ref="AP154:AP169" ca="1" si="59">IF(ISNUMBER($B154),$B154*AP72,0)</f>
        <v>0</v>
      </c>
      <c r="AQ154" s="1560">
        <f t="shared" ca="1" si="58"/>
        <v>0</v>
      </c>
      <c r="AR154" s="1560">
        <f t="shared" ca="1" si="58"/>
        <v>0</v>
      </c>
      <c r="AS154" s="1560">
        <f t="shared" ca="1" si="58"/>
        <v>0</v>
      </c>
      <c r="AT154" s="1560">
        <f t="shared" ca="1" si="58"/>
        <v>0</v>
      </c>
      <c r="AU154" s="1560">
        <f t="shared" ca="1" si="58"/>
        <v>0</v>
      </c>
      <c r="AV154" s="1560">
        <f t="shared" ca="1" si="58"/>
        <v>0</v>
      </c>
      <c r="AW154" s="1560">
        <f t="shared" ca="1" si="58"/>
        <v>0</v>
      </c>
      <c r="AX154" s="1560">
        <f t="shared" ca="1" si="58"/>
        <v>0</v>
      </c>
      <c r="AY154" s="1560">
        <f t="shared" ca="1" si="58"/>
        <v>0</v>
      </c>
      <c r="AZ154" s="1560">
        <f t="shared" ca="1" si="58"/>
        <v>0</v>
      </c>
      <c r="BA154" s="1560">
        <f t="shared" ca="1" si="58"/>
        <v>0</v>
      </c>
      <c r="BB154" s="1560">
        <f t="shared" ca="1" si="58"/>
        <v>0</v>
      </c>
      <c r="BC154" s="1560">
        <f t="shared" ca="1" si="58"/>
        <v>0</v>
      </c>
      <c r="BD154" s="1560">
        <f t="shared" ca="1" si="58"/>
        <v>0</v>
      </c>
      <c r="BE154" s="1560">
        <f t="shared" ca="1" si="58"/>
        <v>0</v>
      </c>
      <c r="BF154" s="1560">
        <f t="shared" ca="1" si="58"/>
        <v>0</v>
      </c>
      <c r="BG154" s="1560">
        <f t="shared" ca="1" si="58"/>
        <v>0</v>
      </c>
      <c r="BH154" s="1560">
        <f t="shared" ca="1" si="58"/>
        <v>0</v>
      </c>
      <c r="BI154" s="1560">
        <f t="shared" ca="1" si="58"/>
        <v>0</v>
      </c>
      <c r="BJ154" s="1560">
        <f t="shared" ca="1" si="58"/>
        <v>0</v>
      </c>
      <c r="BK154" s="1560">
        <f t="shared" ca="1" si="58"/>
        <v>0</v>
      </c>
      <c r="BL154" s="1560">
        <f t="shared" ca="1" si="58"/>
        <v>0</v>
      </c>
      <c r="BM154" s="1560">
        <f t="shared" ca="1" si="58"/>
        <v>0</v>
      </c>
      <c r="BN154" s="1560">
        <f t="shared" ca="1" si="58"/>
        <v>0</v>
      </c>
      <c r="BO154" s="1560">
        <f t="shared" ca="1" si="58"/>
        <v>0</v>
      </c>
      <c r="BP154" s="1560">
        <f t="shared" ca="1" si="58"/>
        <v>0</v>
      </c>
      <c r="BQ154" s="1560">
        <f t="shared" ca="1" si="58"/>
        <v>0</v>
      </c>
      <c r="BR154" s="1560">
        <f t="shared" ca="1" si="58"/>
        <v>0</v>
      </c>
      <c r="BS154" s="1560">
        <f t="shared" ca="1" si="58"/>
        <v>0</v>
      </c>
      <c r="BT154" s="1560">
        <f t="shared" ca="1" si="58"/>
        <v>0</v>
      </c>
      <c r="BU154" s="1560">
        <f t="shared" ca="1" si="58"/>
        <v>0</v>
      </c>
      <c r="BV154" s="1560">
        <f t="shared" ca="1" si="58"/>
        <v>0</v>
      </c>
      <c r="BW154" s="1560">
        <f t="shared" ca="1" si="58"/>
        <v>0</v>
      </c>
      <c r="BX154" s="1560">
        <f t="shared" ca="1" si="58"/>
        <v>0</v>
      </c>
      <c r="BY154" s="1560">
        <f t="shared" ca="1" si="58"/>
        <v>0</v>
      </c>
      <c r="BZ154" s="1560">
        <f t="shared" ca="1" si="58"/>
        <v>0</v>
      </c>
      <c r="CA154" s="1560">
        <f t="shared" ca="1" si="58"/>
        <v>0</v>
      </c>
      <c r="CB154" s="1560">
        <f t="shared" ca="1" si="58"/>
        <v>0</v>
      </c>
      <c r="CC154" s="1560">
        <f t="shared" ca="1" si="58"/>
        <v>0</v>
      </c>
      <c r="CD154" s="1560">
        <f t="shared" ca="1" si="58"/>
        <v>0</v>
      </c>
      <c r="CE154" s="1560">
        <f t="shared" ca="1" si="58"/>
        <v>0</v>
      </c>
      <c r="CF154" s="1560">
        <f t="shared" ca="1" si="58"/>
        <v>0</v>
      </c>
      <c r="CG154" s="1560">
        <f t="shared" ca="1" si="58"/>
        <v>0</v>
      </c>
      <c r="CH154" s="1560">
        <f t="shared" ca="1" si="58"/>
        <v>0</v>
      </c>
      <c r="CI154" s="1561">
        <f t="shared" ca="1" si="58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60">IF(AND(ISNUMBER(B154),B154&lt;&gt;0),1/B154,1)</f>
        <v>1.0413607583571356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3"/>
        <v>warm water</v>
      </c>
      <c r="B155" s="1000">
        <f ca="1">IF(C527=0,0,(1/C527))</f>
        <v>1.2192264168044284</v>
      </c>
      <c r="C155" s="1582">
        <f t="shared" ca="1" si="54"/>
        <v>0.48769056673245359</v>
      </c>
      <c r="D155" s="1566">
        <f t="shared" ca="1" si="55"/>
        <v>0</v>
      </c>
      <c r="E155" s="1527">
        <f t="shared" ca="1" si="55"/>
        <v>0</v>
      </c>
      <c r="F155" s="1527">
        <f t="shared" ca="1" si="55"/>
        <v>-15240.330210055356</v>
      </c>
      <c r="G155" s="1527">
        <f t="shared" ca="1" si="55"/>
        <v>0</v>
      </c>
      <c r="H155" s="1527">
        <f t="shared" ca="1" si="55"/>
        <v>0</v>
      </c>
      <c r="I155" s="1527">
        <f t="shared" ca="1" si="55"/>
        <v>0</v>
      </c>
      <c r="J155" s="1527">
        <f t="shared" ca="1" si="55"/>
        <v>0</v>
      </c>
      <c r="K155" s="1531">
        <f t="shared" ca="1" si="55"/>
        <v>0</v>
      </c>
      <c r="L155" s="1531">
        <f t="shared" ca="1" si="55"/>
        <v>-18288.396252066428</v>
      </c>
      <c r="M155" s="1531">
        <f t="shared" ca="1" si="55"/>
        <v>0</v>
      </c>
      <c r="N155" s="1531">
        <f t="shared" ca="1" si="55"/>
        <v>-146.30717001653142</v>
      </c>
      <c r="O155" s="1531">
        <f t="shared" ca="1" si="55"/>
        <v>0</v>
      </c>
      <c r="P155" s="1531">
        <f t="shared" ca="1" si="55"/>
        <v>30881.190678699651</v>
      </c>
      <c r="Q155" s="1531">
        <f t="shared" ca="1" si="55"/>
        <v>0</v>
      </c>
      <c r="R155" s="1531">
        <f t="shared" ca="1" si="55"/>
        <v>0</v>
      </c>
      <c r="S155" s="1531">
        <f t="shared" ca="1" si="55"/>
        <v>0</v>
      </c>
      <c r="T155" s="1531">
        <f t="shared" ca="1" si="56"/>
        <v>0</v>
      </c>
      <c r="U155" s="1531">
        <f t="shared" ca="1" si="56"/>
        <v>0</v>
      </c>
      <c r="V155" s="1531">
        <f t="shared" ca="1" si="56"/>
        <v>0</v>
      </c>
      <c r="W155" s="1531">
        <f t="shared" ca="1" si="56"/>
        <v>0</v>
      </c>
      <c r="X155" s="1531">
        <f t="shared" ca="1" si="56"/>
        <v>0</v>
      </c>
      <c r="Y155" s="1531">
        <f t="shared" ca="1" si="56"/>
        <v>0</v>
      </c>
      <c r="Z155" s="1565"/>
      <c r="AA155" s="1526">
        <f t="shared" ca="1" si="57"/>
        <v>75902.284634732714</v>
      </c>
      <c r="AB155" s="1527">
        <f t="shared" ca="1" si="57"/>
        <v>0</v>
      </c>
      <c r="AC155" s="1527">
        <f t="shared" ca="1" si="57"/>
        <v>0</v>
      </c>
      <c r="AD155" s="1527">
        <f t="shared" ca="1" si="57"/>
        <v>0</v>
      </c>
      <c r="AE155" s="1527">
        <f t="shared" ca="1" si="57"/>
        <v>0</v>
      </c>
      <c r="AF155" s="1527">
        <f t="shared" ca="1" si="57"/>
        <v>0</v>
      </c>
      <c r="AG155" s="1527">
        <f t="shared" ca="1" si="57"/>
        <v>0</v>
      </c>
      <c r="AH155" s="1527">
        <f t="shared" ca="1" si="57"/>
        <v>0</v>
      </c>
      <c r="AI155" s="1527">
        <f t="shared" ca="1" si="57"/>
        <v>0</v>
      </c>
      <c r="AJ155" s="1527">
        <f t="shared" ca="1" si="57"/>
        <v>0</v>
      </c>
      <c r="AK155" s="1527">
        <f t="shared" ca="1" si="57"/>
        <v>0</v>
      </c>
      <c r="AL155" s="1527">
        <f t="shared" ca="1" si="57"/>
        <v>0</v>
      </c>
      <c r="AM155" s="1527">
        <f t="shared" ca="1" si="57"/>
        <v>0</v>
      </c>
      <c r="AN155" s="1486"/>
      <c r="AO155" s="1566">
        <f t="shared" ca="1" si="58"/>
        <v>0</v>
      </c>
      <c r="AP155" s="1531">
        <f t="shared" ca="1" si="59"/>
        <v>123.17381764715512</v>
      </c>
      <c r="AQ155" s="1527">
        <f t="shared" ca="1" si="58"/>
        <v>0</v>
      </c>
      <c r="AR155" s="1527">
        <f t="shared" ca="1" si="58"/>
        <v>-32748.421555366949</v>
      </c>
      <c r="AS155" s="1527">
        <f t="shared" ca="1" si="58"/>
        <v>-41263.011159762355</v>
      </c>
      <c r="AT155" s="1527">
        <f t="shared" ca="1" si="58"/>
        <v>-32748.421555366949</v>
      </c>
      <c r="AU155" s="1527">
        <f t="shared" ca="1" si="58"/>
        <v>0</v>
      </c>
      <c r="AV155" s="1527">
        <f t="shared" ca="1" si="58"/>
        <v>10363.424542837642</v>
      </c>
      <c r="AW155" s="1527">
        <f t="shared" ca="1" si="58"/>
        <v>24384.52833608857</v>
      </c>
      <c r="AX155" s="1527">
        <f t="shared" ca="1" si="58"/>
        <v>-1219.2264168044285</v>
      </c>
      <c r="AY155" s="1527">
        <f t="shared" ca="1" si="58"/>
        <v>0</v>
      </c>
      <c r="AZ155" s="1527">
        <f t="shared" ca="1" si="58"/>
        <v>0</v>
      </c>
      <c r="BA155" s="1527">
        <f t="shared" ca="1" si="58"/>
        <v>0</v>
      </c>
      <c r="BB155" s="1527">
        <f t="shared" ca="1" si="58"/>
        <v>0</v>
      </c>
      <c r="BC155" s="1527">
        <f t="shared" ca="1" si="58"/>
        <v>0</v>
      </c>
      <c r="BD155" s="1527">
        <f t="shared" ca="1" si="58"/>
        <v>0</v>
      </c>
      <c r="BE155" s="1527">
        <f t="shared" ca="1" si="58"/>
        <v>0</v>
      </c>
      <c r="BF155" s="1527">
        <f t="shared" ca="1" si="58"/>
        <v>0</v>
      </c>
      <c r="BG155" s="1527">
        <f t="shared" ca="1" si="58"/>
        <v>0</v>
      </c>
      <c r="BH155" s="1527">
        <f t="shared" ca="1" si="58"/>
        <v>0</v>
      </c>
      <c r="BI155" s="1527">
        <f t="shared" ca="1" si="58"/>
        <v>0</v>
      </c>
      <c r="BJ155" s="1527">
        <f t="shared" ca="1" si="58"/>
        <v>0</v>
      </c>
      <c r="BK155" s="1527">
        <f t="shared" ca="1" si="58"/>
        <v>0</v>
      </c>
      <c r="BL155" s="1527">
        <f t="shared" ca="1" si="58"/>
        <v>0</v>
      </c>
      <c r="BM155" s="1527">
        <f t="shared" ca="1" si="58"/>
        <v>0</v>
      </c>
      <c r="BN155" s="1527">
        <f t="shared" ca="1" si="58"/>
        <v>0</v>
      </c>
      <c r="BO155" s="1527">
        <f t="shared" ca="1" si="58"/>
        <v>0</v>
      </c>
      <c r="BP155" s="1527">
        <f t="shared" ca="1" si="58"/>
        <v>0</v>
      </c>
      <c r="BQ155" s="1527">
        <f t="shared" ca="1" si="58"/>
        <v>0</v>
      </c>
      <c r="BR155" s="1527">
        <f t="shared" ca="1" si="58"/>
        <v>0</v>
      </c>
      <c r="BS155" s="1527">
        <f t="shared" ca="1" si="58"/>
        <v>0</v>
      </c>
      <c r="BT155" s="1527">
        <f t="shared" ca="1" si="58"/>
        <v>0</v>
      </c>
      <c r="BU155" s="1527">
        <f t="shared" ca="1" si="58"/>
        <v>0</v>
      </c>
      <c r="BV155" s="1527">
        <f t="shared" ca="1" si="58"/>
        <v>0</v>
      </c>
      <c r="BW155" s="1527">
        <f t="shared" ca="1" si="58"/>
        <v>0</v>
      </c>
      <c r="BX155" s="1527">
        <f t="shared" ca="1" si="58"/>
        <v>0</v>
      </c>
      <c r="BY155" s="1527">
        <f t="shared" ca="1" si="58"/>
        <v>0</v>
      </c>
      <c r="BZ155" s="1527">
        <f t="shared" ca="1" si="58"/>
        <v>0</v>
      </c>
      <c r="CA155" s="1527">
        <f t="shared" ca="1" si="58"/>
        <v>0</v>
      </c>
      <c r="CB155" s="1527">
        <f t="shared" ca="1" si="58"/>
        <v>0</v>
      </c>
      <c r="CC155" s="1527">
        <f t="shared" ca="1" si="58"/>
        <v>0</v>
      </c>
      <c r="CD155" s="1527">
        <f t="shared" ca="1" si="58"/>
        <v>0</v>
      </c>
      <c r="CE155" s="1527">
        <f t="shared" ca="1" si="58"/>
        <v>0</v>
      </c>
      <c r="CF155" s="1527">
        <f t="shared" ca="1" si="58"/>
        <v>0</v>
      </c>
      <c r="CG155" s="1527">
        <f t="shared" ca="1" si="58"/>
        <v>0</v>
      </c>
      <c r="CH155" s="1527">
        <f t="shared" ca="1" si="58"/>
        <v>0</v>
      </c>
      <c r="CI155" s="1567">
        <f t="shared" ca="1" si="58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60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3"/>
        <v>elektriciteit</v>
      </c>
      <c r="B156" s="1000">
        <f ca="1">IF(C531=0,0,(3.6/C531))</f>
        <v>7.6594459633629866</v>
      </c>
      <c r="C156" s="1582">
        <f t="shared" ca="1" si="54"/>
        <v>-0.8510495514969989</v>
      </c>
      <c r="D156" s="1566">
        <f t="shared" ca="1" si="55"/>
        <v>-382972.29816814931</v>
      </c>
      <c r="E156" s="1527">
        <f t="shared" ca="1" si="55"/>
        <v>-19914.559504743764</v>
      </c>
      <c r="F156" s="1527">
        <f t="shared" ca="1" si="55"/>
        <v>0</v>
      </c>
      <c r="G156" s="1527">
        <f t="shared" ca="1" si="55"/>
        <v>0</v>
      </c>
      <c r="H156" s="1527">
        <f t="shared" ca="1" si="55"/>
        <v>-446056.34617195837</v>
      </c>
      <c r="I156" s="1527">
        <f t="shared" ca="1" si="55"/>
        <v>765.94459633629867</v>
      </c>
      <c r="J156" s="1527">
        <f t="shared" ca="1" si="55"/>
        <v>3829.7229816814934</v>
      </c>
      <c r="K156" s="1531">
        <f t="shared" ca="1" si="55"/>
        <v>1531.8891926725973</v>
      </c>
      <c r="L156" s="1531">
        <f t="shared" ca="1" si="55"/>
        <v>0</v>
      </c>
      <c r="M156" s="1531">
        <f t="shared" ca="1" si="55"/>
        <v>0</v>
      </c>
      <c r="N156" s="1531">
        <f t="shared" ca="1" si="55"/>
        <v>-153.18891926725973</v>
      </c>
      <c r="O156" s="1531">
        <f t="shared" ca="1" si="55"/>
        <v>0</v>
      </c>
      <c r="P156" s="1531">
        <f t="shared" ca="1" si="55"/>
        <v>0</v>
      </c>
      <c r="Q156" s="1531">
        <f t="shared" ca="1" si="55"/>
        <v>0</v>
      </c>
      <c r="R156" s="1531">
        <f t="shared" ca="1" si="55"/>
        <v>0</v>
      </c>
      <c r="S156" s="1531">
        <f t="shared" ca="1" si="55"/>
        <v>0</v>
      </c>
      <c r="T156" s="1531">
        <f t="shared" ca="1" si="56"/>
        <v>0</v>
      </c>
      <c r="U156" s="1531">
        <f t="shared" ca="1" si="56"/>
        <v>0</v>
      </c>
      <c r="V156" s="1531">
        <f t="shared" ca="1" si="56"/>
        <v>0</v>
      </c>
      <c r="W156" s="1531">
        <f t="shared" ca="1" si="56"/>
        <v>0</v>
      </c>
      <c r="X156" s="1531">
        <f t="shared" ca="1" si="56"/>
        <v>0</v>
      </c>
      <c r="Y156" s="1531">
        <f t="shared" ca="1" si="56"/>
        <v>0</v>
      </c>
      <c r="Z156" s="1565"/>
      <c r="AA156" s="1526">
        <f t="shared" ca="1" si="57"/>
        <v>0</v>
      </c>
      <c r="AB156" s="1527">
        <f t="shared" ca="1" si="57"/>
        <v>0</v>
      </c>
      <c r="AC156" s="1527">
        <f t="shared" ca="1" si="57"/>
        <v>0</v>
      </c>
      <c r="AD156" s="1527">
        <f t="shared" ca="1" si="57"/>
        <v>0</v>
      </c>
      <c r="AE156" s="1527">
        <f t="shared" ca="1" si="57"/>
        <v>0</v>
      </c>
      <c r="AF156" s="1527">
        <f t="shared" ca="1" si="57"/>
        <v>0</v>
      </c>
      <c r="AG156" s="1527">
        <f t="shared" ca="1" si="57"/>
        <v>0</v>
      </c>
      <c r="AH156" s="1527">
        <f t="shared" ca="1" si="57"/>
        <v>0</v>
      </c>
      <c r="AI156" s="1527">
        <f t="shared" ca="1" si="57"/>
        <v>0</v>
      </c>
      <c r="AJ156" s="1527">
        <f t="shared" ca="1" si="57"/>
        <v>0</v>
      </c>
      <c r="AK156" s="1527">
        <f t="shared" ca="1" si="57"/>
        <v>0</v>
      </c>
      <c r="AL156" s="1527">
        <f t="shared" ca="1" si="57"/>
        <v>0</v>
      </c>
      <c r="AM156" s="1527">
        <f t="shared" ca="1" si="57"/>
        <v>0</v>
      </c>
      <c r="AN156" s="1486"/>
      <c r="AO156" s="1566">
        <f t="shared" ca="1" si="58"/>
        <v>0</v>
      </c>
      <c r="AP156" s="1531">
        <f t="shared" ca="1" si="59"/>
        <v>0</v>
      </c>
      <c r="AQ156" s="1527">
        <f t="shared" ca="1" si="58"/>
        <v>428.92897394832727</v>
      </c>
      <c r="AR156" s="1527">
        <f t="shared" ca="1" si="58"/>
        <v>150661.30209934994</v>
      </c>
      <c r="AS156" s="1527">
        <f t="shared" ca="1" si="58"/>
        <v>153188.91926725974</v>
      </c>
      <c r="AT156" s="1527">
        <f t="shared" ca="1" si="58"/>
        <v>0</v>
      </c>
      <c r="AU156" s="1527">
        <f t="shared" ca="1" si="58"/>
        <v>382972.29816814931</v>
      </c>
      <c r="AV156" s="1527">
        <f t="shared" ca="1" si="58"/>
        <v>0</v>
      </c>
      <c r="AW156" s="1527">
        <f t="shared" ca="1" si="58"/>
        <v>153188.91926725974</v>
      </c>
      <c r="AX156" s="1527">
        <f t="shared" ca="1" si="58"/>
        <v>2527.6171679097856</v>
      </c>
      <c r="AY156" s="1527">
        <f t="shared" ca="1" si="58"/>
        <v>0</v>
      </c>
      <c r="AZ156" s="1527">
        <f t="shared" ca="1" si="58"/>
        <v>0</v>
      </c>
      <c r="BA156" s="1527">
        <f t="shared" ca="1" si="58"/>
        <v>0</v>
      </c>
      <c r="BB156" s="1527">
        <f t="shared" ca="1" si="58"/>
        <v>0</v>
      </c>
      <c r="BC156" s="1527">
        <f t="shared" ca="1" si="58"/>
        <v>0</v>
      </c>
      <c r="BD156" s="1527">
        <f t="shared" ca="1" si="58"/>
        <v>0</v>
      </c>
      <c r="BE156" s="1527">
        <f t="shared" ca="1" si="58"/>
        <v>0</v>
      </c>
      <c r="BF156" s="1527">
        <f t="shared" ca="1" si="58"/>
        <v>0</v>
      </c>
      <c r="BG156" s="1527">
        <f t="shared" ca="1" si="58"/>
        <v>0</v>
      </c>
      <c r="BH156" s="1527">
        <f t="shared" ca="1" si="58"/>
        <v>0</v>
      </c>
      <c r="BI156" s="1527">
        <f t="shared" ca="1" si="58"/>
        <v>0</v>
      </c>
      <c r="BJ156" s="1527">
        <f t="shared" ca="1" si="58"/>
        <v>0</v>
      </c>
      <c r="BK156" s="1527">
        <f t="shared" ca="1" si="58"/>
        <v>0</v>
      </c>
      <c r="BL156" s="1527">
        <f t="shared" ca="1" si="58"/>
        <v>0</v>
      </c>
      <c r="BM156" s="1527">
        <f t="shared" ca="1" si="58"/>
        <v>0</v>
      </c>
      <c r="BN156" s="1527">
        <f t="shared" ca="1" si="58"/>
        <v>0</v>
      </c>
      <c r="BO156" s="1527">
        <f t="shared" ca="1" si="58"/>
        <v>0</v>
      </c>
      <c r="BP156" s="1527">
        <f t="shared" ca="1" si="58"/>
        <v>0</v>
      </c>
      <c r="BQ156" s="1527">
        <f t="shared" ca="1" si="58"/>
        <v>0</v>
      </c>
      <c r="BR156" s="1527">
        <f t="shared" ca="1" si="58"/>
        <v>0</v>
      </c>
      <c r="BS156" s="1527">
        <f t="shared" ca="1" si="58"/>
        <v>0</v>
      </c>
      <c r="BT156" s="1527">
        <f t="shared" ca="1" si="58"/>
        <v>0</v>
      </c>
      <c r="BU156" s="1527">
        <f t="shared" ca="1" si="58"/>
        <v>0</v>
      </c>
      <c r="BV156" s="1527">
        <f t="shared" ca="1" si="58"/>
        <v>0</v>
      </c>
      <c r="BW156" s="1527">
        <f t="shared" ca="1" si="58"/>
        <v>0</v>
      </c>
      <c r="BX156" s="1527">
        <f t="shared" ca="1" si="58"/>
        <v>0</v>
      </c>
      <c r="BY156" s="1527">
        <f t="shared" ca="1" si="58"/>
        <v>0</v>
      </c>
      <c r="BZ156" s="1527">
        <f t="shared" ca="1" si="58"/>
        <v>0</v>
      </c>
      <c r="CA156" s="1527">
        <f t="shared" ca="1" si="58"/>
        <v>0</v>
      </c>
      <c r="CB156" s="1527">
        <f t="shared" ca="1" si="58"/>
        <v>0</v>
      </c>
      <c r="CC156" s="1527">
        <f t="shared" ca="1" si="58"/>
        <v>0</v>
      </c>
      <c r="CD156" s="1527">
        <f t="shared" ca="1" si="58"/>
        <v>0</v>
      </c>
      <c r="CE156" s="1527">
        <f t="shared" ca="1" si="58"/>
        <v>0</v>
      </c>
      <c r="CF156" s="1527">
        <f t="shared" ca="1" si="58"/>
        <v>0</v>
      </c>
      <c r="CG156" s="1527">
        <f t="shared" ca="1" si="58"/>
        <v>0</v>
      </c>
      <c r="CH156" s="1527">
        <f t="shared" ca="1" si="58"/>
        <v>0</v>
      </c>
      <c r="CI156" s="1567">
        <f t="shared" ca="1" si="58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60"/>
        <v>0.13055774592356234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3"/>
        <v>perslucht-1 op 8 bara</v>
      </c>
      <c r="B157" s="1000">
        <f ca="1">K542</f>
        <v>0.76594459633629863</v>
      </c>
      <c r="C157" s="1582">
        <f t="shared" ca="1" si="54"/>
        <v>0</v>
      </c>
      <c r="D157" s="1566">
        <f t="shared" ca="1" si="55"/>
        <v>0</v>
      </c>
      <c r="E157" s="1527">
        <f t="shared" ca="1" si="55"/>
        <v>0</v>
      </c>
      <c r="F157" s="1527">
        <f t="shared" ca="1" si="55"/>
        <v>0</v>
      </c>
      <c r="G157" s="1527">
        <f t="shared" ca="1" si="55"/>
        <v>0</v>
      </c>
      <c r="H157" s="1527">
        <f t="shared" ca="1" si="55"/>
        <v>0</v>
      </c>
      <c r="I157" s="1527">
        <f t="shared" ca="1" si="55"/>
        <v>-765.94459633629867</v>
      </c>
      <c r="J157" s="1527">
        <f t="shared" ca="1" si="55"/>
        <v>0</v>
      </c>
      <c r="K157" s="1531">
        <f t="shared" ca="1" si="55"/>
        <v>0</v>
      </c>
      <c r="L157" s="1531">
        <f t="shared" ca="1" si="55"/>
        <v>0</v>
      </c>
      <c r="M157" s="1531">
        <f t="shared" ca="1" si="55"/>
        <v>0</v>
      </c>
      <c r="N157" s="1531">
        <f t="shared" ca="1" si="55"/>
        <v>0</v>
      </c>
      <c r="O157" s="1531">
        <f t="shared" ca="1" si="55"/>
        <v>0</v>
      </c>
      <c r="P157" s="1531">
        <f t="shared" ca="1" si="55"/>
        <v>0</v>
      </c>
      <c r="Q157" s="1531">
        <f t="shared" ca="1" si="55"/>
        <v>0</v>
      </c>
      <c r="R157" s="1531">
        <f t="shared" ca="1" si="55"/>
        <v>0</v>
      </c>
      <c r="S157" s="1531">
        <f t="shared" ca="1" si="55"/>
        <v>0</v>
      </c>
      <c r="T157" s="1531">
        <f t="shared" ca="1" si="56"/>
        <v>0</v>
      </c>
      <c r="U157" s="1531">
        <f t="shared" ca="1" si="56"/>
        <v>0</v>
      </c>
      <c r="V157" s="1531">
        <f t="shared" ca="1" si="56"/>
        <v>0</v>
      </c>
      <c r="W157" s="1531">
        <f t="shared" ca="1" si="56"/>
        <v>0</v>
      </c>
      <c r="X157" s="1531">
        <f t="shared" ca="1" si="56"/>
        <v>0</v>
      </c>
      <c r="Y157" s="1531">
        <f t="shared" ca="1" si="56"/>
        <v>0</v>
      </c>
      <c r="Z157" s="1565"/>
      <c r="AA157" s="1526">
        <f t="shared" ca="1" si="57"/>
        <v>0</v>
      </c>
      <c r="AB157" s="1527">
        <f t="shared" ca="1" si="57"/>
        <v>0</v>
      </c>
      <c r="AC157" s="1527">
        <f t="shared" ca="1" si="57"/>
        <v>0</v>
      </c>
      <c r="AD157" s="1527">
        <f t="shared" ca="1" si="57"/>
        <v>0</v>
      </c>
      <c r="AE157" s="1527">
        <f t="shared" ca="1" si="57"/>
        <v>0</v>
      </c>
      <c r="AF157" s="1527">
        <f t="shared" ca="1" si="57"/>
        <v>0</v>
      </c>
      <c r="AG157" s="1527">
        <f t="shared" ca="1" si="57"/>
        <v>0</v>
      </c>
      <c r="AH157" s="1527">
        <f t="shared" ca="1" si="57"/>
        <v>0</v>
      </c>
      <c r="AI157" s="1527">
        <f t="shared" ca="1" si="57"/>
        <v>0</v>
      </c>
      <c r="AJ157" s="1527">
        <f t="shared" ca="1" si="57"/>
        <v>0</v>
      </c>
      <c r="AK157" s="1527">
        <f t="shared" ca="1" si="57"/>
        <v>0</v>
      </c>
      <c r="AL157" s="1527">
        <f t="shared" ca="1" si="57"/>
        <v>0</v>
      </c>
      <c r="AM157" s="1527">
        <f t="shared" ca="1" si="57"/>
        <v>0</v>
      </c>
      <c r="AN157" s="1486"/>
      <c r="AO157" s="1566">
        <f t="shared" ca="1" si="58"/>
        <v>0</v>
      </c>
      <c r="AP157" s="1531">
        <f t="shared" ca="1" si="59"/>
        <v>0</v>
      </c>
      <c r="AQ157" s="1527">
        <f t="shared" ca="1" si="58"/>
        <v>0</v>
      </c>
      <c r="AR157" s="1527">
        <f t="shared" ca="1" si="58"/>
        <v>382.97229816814934</v>
      </c>
      <c r="AS157" s="1527">
        <f t="shared" ca="1" si="58"/>
        <v>0</v>
      </c>
      <c r="AT157" s="1527">
        <f t="shared" ca="1" si="58"/>
        <v>0</v>
      </c>
      <c r="AU157" s="1527">
        <f t="shared" ca="1" si="58"/>
        <v>382.97229816814934</v>
      </c>
      <c r="AV157" s="1527">
        <f t="shared" ca="1" si="58"/>
        <v>0</v>
      </c>
      <c r="AW157" s="1527">
        <f t="shared" ca="1" si="58"/>
        <v>0</v>
      </c>
      <c r="AX157" s="1527">
        <f t="shared" ca="1" si="58"/>
        <v>0</v>
      </c>
      <c r="AY157" s="1527">
        <f t="shared" ca="1" si="58"/>
        <v>0</v>
      </c>
      <c r="AZ157" s="1527">
        <f t="shared" ca="1" si="58"/>
        <v>0</v>
      </c>
      <c r="BA157" s="1527">
        <f t="shared" ca="1" si="58"/>
        <v>0</v>
      </c>
      <c r="BB157" s="1527">
        <f t="shared" ca="1" si="58"/>
        <v>0</v>
      </c>
      <c r="BC157" s="1527">
        <f t="shared" ca="1" si="58"/>
        <v>0</v>
      </c>
      <c r="BD157" s="1527">
        <f t="shared" ca="1" si="58"/>
        <v>0</v>
      </c>
      <c r="BE157" s="1527">
        <f t="shared" ca="1" si="58"/>
        <v>0</v>
      </c>
      <c r="BF157" s="1527">
        <f t="shared" ca="1" si="58"/>
        <v>0</v>
      </c>
      <c r="BG157" s="1527">
        <f t="shared" ca="1" si="58"/>
        <v>0</v>
      </c>
      <c r="BH157" s="1527">
        <f t="shared" ca="1" si="58"/>
        <v>0</v>
      </c>
      <c r="BI157" s="1527">
        <f t="shared" ca="1" si="58"/>
        <v>0</v>
      </c>
      <c r="BJ157" s="1527">
        <f t="shared" ca="1" si="58"/>
        <v>0</v>
      </c>
      <c r="BK157" s="1527">
        <f t="shared" ca="1" si="58"/>
        <v>0</v>
      </c>
      <c r="BL157" s="1527">
        <f t="shared" ca="1" si="58"/>
        <v>0</v>
      </c>
      <c r="BM157" s="1527">
        <f t="shared" ca="1" si="58"/>
        <v>0</v>
      </c>
      <c r="BN157" s="1527">
        <f t="shared" ca="1" si="58"/>
        <v>0</v>
      </c>
      <c r="BO157" s="1527">
        <f t="shared" ca="1" si="58"/>
        <v>0</v>
      </c>
      <c r="BP157" s="1527">
        <f t="shared" ca="1" si="58"/>
        <v>0</v>
      </c>
      <c r="BQ157" s="1527">
        <f t="shared" ca="1" si="58"/>
        <v>0</v>
      </c>
      <c r="BR157" s="1527">
        <f t="shared" ca="1" si="58"/>
        <v>0</v>
      </c>
      <c r="BS157" s="1527">
        <f t="shared" ca="1" si="58"/>
        <v>0</v>
      </c>
      <c r="BT157" s="1527">
        <f t="shared" ca="1" si="58"/>
        <v>0</v>
      </c>
      <c r="BU157" s="1527">
        <f t="shared" ca="1" si="58"/>
        <v>0</v>
      </c>
      <c r="BV157" s="1527">
        <f t="shared" ca="1" si="58"/>
        <v>0</v>
      </c>
      <c r="BW157" s="1527">
        <f t="shared" ca="1" si="58"/>
        <v>0</v>
      </c>
      <c r="BX157" s="1527">
        <f t="shared" ca="1" si="58"/>
        <v>0</v>
      </c>
      <c r="BY157" s="1527">
        <f t="shared" ca="1" si="58"/>
        <v>0</v>
      </c>
      <c r="BZ157" s="1527">
        <f t="shared" ca="1" si="58"/>
        <v>0</v>
      </c>
      <c r="CA157" s="1527">
        <f t="shared" ca="1" si="58"/>
        <v>0</v>
      </c>
      <c r="CB157" s="1527">
        <f t="shared" ca="1" si="58"/>
        <v>0</v>
      </c>
      <c r="CC157" s="1527">
        <f t="shared" ca="1" si="58"/>
        <v>0</v>
      </c>
      <c r="CD157" s="1527">
        <f t="shared" ca="1" si="58"/>
        <v>0</v>
      </c>
      <c r="CE157" s="1527">
        <f t="shared" ca="1" si="58"/>
        <v>0</v>
      </c>
      <c r="CF157" s="1527">
        <f t="shared" ca="1" si="58"/>
        <v>0</v>
      </c>
      <c r="CG157" s="1527">
        <f t="shared" ca="1" si="58"/>
        <v>0</v>
      </c>
      <c r="CH157" s="1527">
        <f t="shared" ca="1" si="58"/>
        <v>0</v>
      </c>
      <c r="CI157" s="1567">
        <f t="shared" ca="1" si="58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60"/>
        <v>1.3055774592356235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3"/>
        <v>koelenergie-1 op 6 °C</v>
      </c>
      <c r="B158" s="1000">
        <f ca="1">IF(OR(J536=0, J535=0),0,(1/J536/J535))</f>
        <v>0.54710328309735623</v>
      </c>
      <c r="C158" s="1582">
        <f t="shared" ca="1" si="54"/>
        <v>0</v>
      </c>
      <c r="D158" s="1566">
        <f t="shared" ca="1" si="55"/>
        <v>0</v>
      </c>
      <c r="E158" s="1527">
        <f t="shared" ca="1" si="55"/>
        <v>0</v>
      </c>
      <c r="F158" s="1527">
        <f t="shared" ca="1" si="55"/>
        <v>0</v>
      </c>
      <c r="G158" s="1527">
        <f t="shared" ca="1" si="55"/>
        <v>0</v>
      </c>
      <c r="H158" s="1527">
        <f t="shared" ca="1" si="55"/>
        <v>0</v>
      </c>
      <c r="I158" s="1527">
        <f t="shared" ca="1" si="55"/>
        <v>0</v>
      </c>
      <c r="J158" s="1527">
        <f ca="1">IF(ISNUMBER($B158),$B158*J76,0)</f>
        <v>-3829.7229816814938</v>
      </c>
      <c r="K158" s="1531">
        <f t="shared" ca="1" si="55"/>
        <v>0</v>
      </c>
      <c r="L158" s="1531">
        <f t="shared" ca="1" si="55"/>
        <v>0</v>
      </c>
      <c r="M158" s="1531">
        <f t="shared" ca="1" si="55"/>
        <v>0</v>
      </c>
      <c r="N158" s="1531">
        <f t="shared" ca="1" si="55"/>
        <v>0</v>
      </c>
      <c r="O158" s="1531">
        <f t="shared" ca="1" si="55"/>
        <v>0</v>
      </c>
      <c r="P158" s="1531">
        <f t="shared" ca="1" si="55"/>
        <v>0</v>
      </c>
      <c r="Q158" s="1531">
        <f t="shared" ca="1" si="55"/>
        <v>0</v>
      </c>
      <c r="R158" s="1531">
        <f t="shared" ca="1" si="55"/>
        <v>0</v>
      </c>
      <c r="S158" s="1531">
        <f t="shared" ca="1" si="55"/>
        <v>0</v>
      </c>
      <c r="T158" s="1531">
        <f t="shared" ca="1" si="56"/>
        <v>0</v>
      </c>
      <c r="U158" s="1531">
        <f t="shared" ca="1" si="56"/>
        <v>0</v>
      </c>
      <c r="V158" s="1531">
        <f t="shared" ca="1" si="56"/>
        <v>0</v>
      </c>
      <c r="W158" s="1531">
        <f t="shared" ca="1" si="56"/>
        <v>0</v>
      </c>
      <c r="X158" s="1531">
        <f t="shared" ca="1" si="56"/>
        <v>0</v>
      </c>
      <c r="Y158" s="1531">
        <f t="shared" ca="1" si="56"/>
        <v>0</v>
      </c>
      <c r="Z158" s="1565"/>
      <c r="AA158" s="1526">
        <f t="shared" ca="1" si="57"/>
        <v>0</v>
      </c>
      <c r="AB158" s="1527">
        <f t="shared" ca="1" si="57"/>
        <v>0</v>
      </c>
      <c r="AC158" s="1527">
        <f t="shared" ca="1" si="57"/>
        <v>0</v>
      </c>
      <c r="AD158" s="1527">
        <f t="shared" ca="1" si="57"/>
        <v>0</v>
      </c>
      <c r="AE158" s="1527">
        <f t="shared" ca="1" si="57"/>
        <v>0</v>
      </c>
      <c r="AF158" s="1527">
        <f t="shared" ca="1" si="57"/>
        <v>0</v>
      </c>
      <c r="AG158" s="1527">
        <f t="shared" ca="1" si="57"/>
        <v>0</v>
      </c>
      <c r="AH158" s="1527">
        <f t="shared" ca="1" si="57"/>
        <v>0</v>
      </c>
      <c r="AI158" s="1527">
        <f t="shared" ca="1" si="57"/>
        <v>0</v>
      </c>
      <c r="AJ158" s="1527">
        <f t="shared" ca="1" si="57"/>
        <v>0</v>
      </c>
      <c r="AK158" s="1527">
        <f t="shared" ca="1" si="57"/>
        <v>0</v>
      </c>
      <c r="AL158" s="1527">
        <f t="shared" ca="1" si="57"/>
        <v>0</v>
      </c>
      <c r="AM158" s="1527">
        <f t="shared" ca="1" si="57"/>
        <v>0</v>
      </c>
      <c r="AN158" s="1486"/>
      <c r="AO158" s="1566">
        <f t="shared" ca="1" si="58"/>
        <v>0</v>
      </c>
      <c r="AP158" s="1531">
        <f t="shared" ca="1" si="59"/>
        <v>0</v>
      </c>
      <c r="AQ158" s="1527">
        <f t="shared" ca="1" si="58"/>
        <v>0</v>
      </c>
      <c r="AR158" s="1527">
        <f t="shared" ca="1" si="58"/>
        <v>0</v>
      </c>
      <c r="AS158" s="1527">
        <f t="shared" ca="1" si="58"/>
        <v>0</v>
      </c>
      <c r="AT158" s="1527">
        <f t="shared" ca="1" si="58"/>
        <v>0</v>
      </c>
      <c r="AU158" s="1527">
        <f t="shared" ca="1" si="58"/>
        <v>0</v>
      </c>
      <c r="AV158" s="1527">
        <f t="shared" ca="1" si="58"/>
        <v>3829.7229816814938</v>
      </c>
      <c r="AW158" s="1527">
        <f t="shared" ca="1" si="58"/>
        <v>0</v>
      </c>
      <c r="AX158" s="1527">
        <f t="shared" ca="1" si="58"/>
        <v>0</v>
      </c>
      <c r="AY158" s="1527">
        <f t="shared" ca="1" si="58"/>
        <v>0</v>
      </c>
      <c r="AZ158" s="1527">
        <f t="shared" ca="1" si="58"/>
        <v>0</v>
      </c>
      <c r="BA158" s="1527">
        <f t="shared" ca="1" si="58"/>
        <v>0</v>
      </c>
      <c r="BB158" s="1527">
        <f t="shared" ca="1" si="58"/>
        <v>0</v>
      </c>
      <c r="BC158" s="1527">
        <f t="shared" ca="1" si="58"/>
        <v>0</v>
      </c>
      <c r="BD158" s="1527">
        <f t="shared" ca="1" si="58"/>
        <v>0</v>
      </c>
      <c r="BE158" s="1527">
        <f t="shared" ca="1" si="58"/>
        <v>0</v>
      </c>
      <c r="BF158" s="1527">
        <f t="shared" ca="1" si="58"/>
        <v>0</v>
      </c>
      <c r="BG158" s="1527">
        <f t="shared" ca="1" si="58"/>
        <v>0</v>
      </c>
      <c r="BH158" s="1527">
        <f t="shared" ca="1" si="58"/>
        <v>0</v>
      </c>
      <c r="BI158" s="1527">
        <f t="shared" ca="1" si="58"/>
        <v>0</v>
      </c>
      <c r="BJ158" s="1527">
        <f t="shared" ca="1" si="58"/>
        <v>0</v>
      </c>
      <c r="BK158" s="1527">
        <f t="shared" ca="1" si="58"/>
        <v>0</v>
      </c>
      <c r="BL158" s="1527">
        <f t="shared" ca="1" si="58"/>
        <v>0</v>
      </c>
      <c r="BM158" s="1527">
        <f t="shared" ca="1" si="58"/>
        <v>0</v>
      </c>
      <c r="BN158" s="1527">
        <f t="shared" ca="1" si="58"/>
        <v>0</v>
      </c>
      <c r="BO158" s="1527">
        <f t="shared" ca="1" si="58"/>
        <v>0</v>
      </c>
      <c r="BP158" s="1527">
        <f t="shared" ca="1" si="58"/>
        <v>0</v>
      </c>
      <c r="BQ158" s="1527">
        <f t="shared" ca="1" si="58"/>
        <v>0</v>
      </c>
      <c r="BR158" s="1527">
        <f t="shared" ca="1" si="58"/>
        <v>0</v>
      </c>
      <c r="BS158" s="1527">
        <f t="shared" ca="1" si="58"/>
        <v>0</v>
      </c>
      <c r="BT158" s="1527">
        <f t="shared" ca="1" si="58"/>
        <v>0</v>
      </c>
      <c r="BU158" s="1527">
        <f t="shared" ca="1" si="58"/>
        <v>0</v>
      </c>
      <c r="BV158" s="1527">
        <f t="shared" ca="1" si="58"/>
        <v>0</v>
      </c>
      <c r="BW158" s="1527">
        <f t="shared" ca="1" si="58"/>
        <v>0</v>
      </c>
      <c r="BX158" s="1527">
        <f t="shared" ca="1" si="58"/>
        <v>0</v>
      </c>
      <c r="BY158" s="1527">
        <f t="shared" ca="1" si="58"/>
        <v>0</v>
      </c>
      <c r="BZ158" s="1527">
        <f t="shared" ca="1" si="58"/>
        <v>0</v>
      </c>
      <c r="CA158" s="1527">
        <f t="shared" ca="1" si="58"/>
        <v>0</v>
      </c>
      <c r="CB158" s="1527">
        <f t="shared" ca="1" si="58"/>
        <v>0</v>
      </c>
      <c r="CC158" s="1527">
        <f t="shared" ca="1" si="58"/>
        <v>0</v>
      </c>
      <c r="CD158" s="1527">
        <f t="shared" ca="1" si="58"/>
        <v>0</v>
      </c>
      <c r="CE158" s="1527">
        <f t="shared" ca="1" si="58"/>
        <v>0</v>
      </c>
      <c r="CF158" s="1527">
        <f t="shared" ca="1" si="58"/>
        <v>0</v>
      </c>
      <c r="CG158" s="1527">
        <f t="shared" ca="1" si="58"/>
        <v>0</v>
      </c>
      <c r="CH158" s="1527">
        <f t="shared" ca="1" si="58"/>
        <v>0</v>
      </c>
      <c r="CI158" s="1567">
        <f t="shared" ca="1" si="58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60"/>
        <v>1.8278084429298727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3"/>
        <v>thermische olie</v>
      </c>
      <c r="B159" s="1000">
        <f ca="1">IF(K544=0,0, (1/K544))</f>
        <v>2.3567526041116884</v>
      </c>
      <c r="C159" s="1582">
        <f t="shared" ca="1" si="54"/>
        <v>0</v>
      </c>
      <c r="D159" s="1566">
        <f t="shared" ca="1" si="55"/>
        <v>0</v>
      </c>
      <c r="E159" s="1527">
        <f t="shared" ca="1" si="55"/>
        <v>0</v>
      </c>
      <c r="F159" s="1527">
        <f t="shared" ca="1" si="55"/>
        <v>0</v>
      </c>
      <c r="G159" s="1527">
        <f t="shared" ca="1" si="55"/>
        <v>0</v>
      </c>
      <c r="H159" s="1527">
        <f t="shared" ca="1" si="55"/>
        <v>0</v>
      </c>
      <c r="I159" s="1527">
        <f t="shared" ca="1" si="55"/>
        <v>0</v>
      </c>
      <c r="J159" s="1527">
        <f t="shared" ca="1" si="55"/>
        <v>0</v>
      </c>
      <c r="K159" s="1531">
        <f t="shared" ca="1" si="55"/>
        <v>-1531.8891926725976</v>
      </c>
      <c r="L159" s="1531">
        <f t="shared" ca="1" si="55"/>
        <v>0</v>
      </c>
      <c r="M159" s="1531">
        <f t="shared" ca="1" si="55"/>
        <v>0</v>
      </c>
      <c r="N159" s="1531">
        <f t="shared" ca="1" si="55"/>
        <v>0</v>
      </c>
      <c r="O159" s="1531">
        <f t="shared" ca="1" si="55"/>
        <v>0</v>
      </c>
      <c r="P159" s="1531">
        <f t="shared" ca="1" si="55"/>
        <v>0</v>
      </c>
      <c r="Q159" s="1531">
        <f t="shared" ca="1" si="55"/>
        <v>0</v>
      </c>
      <c r="R159" s="1531">
        <f t="shared" ca="1" si="55"/>
        <v>0</v>
      </c>
      <c r="S159" s="1531">
        <f t="shared" ca="1" si="55"/>
        <v>0</v>
      </c>
      <c r="T159" s="1531">
        <f t="shared" ca="1" si="56"/>
        <v>0</v>
      </c>
      <c r="U159" s="1531">
        <f t="shared" ca="1" si="56"/>
        <v>0</v>
      </c>
      <c r="V159" s="1531">
        <f t="shared" ca="1" si="56"/>
        <v>0</v>
      </c>
      <c r="W159" s="1531">
        <f t="shared" ca="1" si="56"/>
        <v>0</v>
      </c>
      <c r="X159" s="1531">
        <f t="shared" ca="1" si="56"/>
        <v>0</v>
      </c>
      <c r="Y159" s="1531">
        <f t="shared" ca="1" si="56"/>
        <v>0</v>
      </c>
      <c r="Z159" s="1565"/>
      <c r="AA159" s="1526">
        <f t="shared" ca="1" si="57"/>
        <v>0</v>
      </c>
      <c r="AB159" s="1527">
        <f t="shared" ca="1" si="57"/>
        <v>0</v>
      </c>
      <c r="AC159" s="1527">
        <f t="shared" ca="1" si="57"/>
        <v>0</v>
      </c>
      <c r="AD159" s="1527">
        <f t="shared" ca="1" si="57"/>
        <v>0</v>
      </c>
      <c r="AE159" s="1527">
        <f t="shared" ca="1" si="57"/>
        <v>0</v>
      </c>
      <c r="AF159" s="1527">
        <f t="shared" ca="1" si="57"/>
        <v>0</v>
      </c>
      <c r="AG159" s="1527">
        <f t="shared" ca="1" si="57"/>
        <v>0</v>
      </c>
      <c r="AH159" s="1527">
        <f t="shared" ca="1" si="57"/>
        <v>0</v>
      </c>
      <c r="AI159" s="1527">
        <f t="shared" ca="1" si="57"/>
        <v>0</v>
      </c>
      <c r="AJ159" s="1527">
        <f t="shared" ca="1" si="57"/>
        <v>0</v>
      </c>
      <c r="AK159" s="1527">
        <f t="shared" ca="1" si="57"/>
        <v>0</v>
      </c>
      <c r="AL159" s="1527">
        <f t="shared" ca="1" si="57"/>
        <v>0</v>
      </c>
      <c r="AM159" s="1527">
        <f t="shared" ca="1" si="57"/>
        <v>0</v>
      </c>
      <c r="AN159" s="1486"/>
      <c r="AO159" s="1566">
        <f t="shared" ca="1" si="58"/>
        <v>0</v>
      </c>
      <c r="AP159" s="1531">
        <f t="shared" ca="1" si="59"/>
        <v>0</v>
      </c>
      <c r="AQ159" s="1527">
        <f t="shared" ca="1" si="58"/>
        <v>0</v>
      </c>
      <c r="AR159" s="1527">
        <f t="shared" ca="1" si="58"/>
        <v>0</v>
      </c>
      <c r="AS159" s="1527">
        <f t="shared" ca="1" si="58"/>
        <v>0</v>
      </c>
      <c r="AT159" s="1527">
        <f t="shared" ca="1" si="58"/>
        <v>0</v>
      </c>
      <c r="AU159" s="1527">
        <f t="shared" ca="1" si="58"/>
        <v>0</v>
      </c>
      <c r="AV159" s="1527">
        <f t="shared" ca="1" si="58"/>
        <v>0</v>
      </c>
      <c r="AW159" s="1527">
        <f t="shared" ca="1" si="58"/>
        <v>1531.8891926725976</v>
      </c>
      <c r="AX159" s="1527">
        <f t="shared" ca="1" si="58"/>
        <v>0</v>
      </c>
      <c r="AY159" s="1527">
        <f t="shared" ca="1" si="58"/>
        <v>0</v>
      </c>
      <c r="AZ159" s="1527">
        <f t="shared" ca="1" si="58"/>
        <v>0</v>
      </c>
      <c r="BA159" s="1527">
        <f t="shared" ca="1" si="58"/>
        <v>0</v>
      </c>
      <c r="BB159" s="1527">
        <f t="shared" ca="1" si="58"/>
        <v>0</v>
      </c>
      <c r="BC159" s="1527">
        <f t="shared" ca="1" si="58"/>
        <v>0</v>
      </c>
      <c r="BD159" s="1527">
        <f t="shared" ca="1" si="58"/>
        <v>0</v>
      </c>
      <c r="BE159" s="1527">
        <f t="shared" ca="1" si="58"/>
        <v>0</v>
      </c>
      <c r="BF159" s="1527">
        <f t="shared" ca="1" si="58"/>
        <v>0</v>
      </c>
      <c r="BG159" s="1527">
        <f t="shared" ca="1" si="58"/>
        <v>0</v>
      </c>
      <c r="BH159" s="1527">
        <f t="shared" ca="1" si="58"/>
        <v>0</v>
      </c>
      <c r="BI159" s="1527">
        <f t="shared" ca="1" si="58"/>
        <v>0</v>
      </c>
      <c r="BJ159" s="1527">
        <f t="shared" ca="1" si="58"/>
        <v>0</v>
      </c>
      <c r="BK159" s="1527">
        <f t="shared" ca="1" si="58"/>
        <v>0</v>
      </c>
      <c r="BL159" s="1527">
        <f t="shared" ca="1" si="58"/>
        <v>0</v>
      </c>
      <c r="BM159" s="1527">
        <f t="shared" ca="1" si="58"/>
        <v>0</v>
      </c>
      <c r="BN159" s="1527">
        <f t="shared" ca="1" si="58"/>
        <v>0</v>
      </c>
      <c r="BO159" s="1527">
        <f t="shared" ref="BO159:CI159" ca="1" si="61">IF(ISNUMBER($B159),$B159*BO77,0)</f>
        <v>0</v>
      </c>
      <c r="BP159" s="1527">
        <f t="shared" ca="1" si="61"/>
        <v>0</v>
      </c>
      <c r="BQ159" s="1527">
        <f t="shared" ca="1" si="61"/>
        <v>0</v>
      </c>
      <c r="BR159" s="1527">
        <f t="shared" ca="1" si="61"/>
        <v>0</v>
      </c>
      <c r="BS159" s="1527">
        <f t="shared" ca="1" si="61"/>
        <v>0</v>
      </c>
      <c r="BT159" s="1527">
        <f t="shared" ca="1" si="61"/>
        <v>0</v>
      </c>
      <c r="BU159" s="1527">
        <f t="shared" ca="1" si="61"/>
        <v>0</v>
      </c>
      <c r="BV159" s="1527">
        <f t="shared" ca="1" si="61"/>
        <v>0</v>
      </c>
      <c r="BW159" s="1527">
        <f t="shared" ca="1" si="61"/>
        <v>0</v>
      </c>
      <c r="BX159" s="1527">
        <f t="shared" ca="1" si="61"/>
        <v>0</v>
      </c>
      <c r="BY159" s="1527">
        <f t="shared" ca="1" si="61"/>
        <v>0</v>
      </c>
      <c r="BZ159" s="1527">
        <f t="shared" ca="1" si="61"/>
        <v>0</v>
      </c>
      <c r="CA159" s="1527">
        <f t="shared" ca="1" si="61"/>
        <v>0</v>
      </c>
      <c r="CB159" s="1527">
        <f t="shared" ca="1" si="61"/>
        <v>0</v>
      </c>
      <c r="CC159" s="1527">
        <f t="shared" ca="1" si="61"/>
        <v>0</v>
      </c>
      <c r="CD159" s="1527">
        <f t="shared" ca="1" si="61"/>
        <v>0</v>
      </c>
      <c r="CE159" s="1527">
        <f t="shared" ca="1" si="61"/>
        <v>0</v>
      </c>
      <c r="CF159" s="1527">
        <f t="shared" ca="1" si="61"/>
        <v>0</v>
      </c>
      <c r="CG159" s="1527">
        <f t="shared" ca="1" si="61"/>
        <v>0</v>
      </c>
      <c r="CH159" s="1527">
        <f t="shared" ca="1" si="61"/>
        <v>0</v>
      </c>
      <c r="CI159" s="1567">
        <f t="shared" ca="1" si="61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60"/>
        <v>0.42431267425157759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3"/>
        <v>warme lucht</v>
      </c>
      <c r="B160" s="1000">
        <f ca="1">IF(C529=0,0, (1/C529))</f>
        <v>0.62731410461553161</v>
      </c>
      <c r="C160" s="1582">
        <f t="shared" ca="1" si="54"/>
        <v>0</v>
      </c>
      <c r="D160" s="1566">
        <f t="shared" ca="1" si="55"/>
        <v>0</v>
      </c>
      <c r="E160" s="1527">
        <f t="shared" ca="1" si="55"/>
        <v>0</v>
      </c>
      <c r="F160" s="1527">
        <f t="shared" ca="1" si="55"/>
        <v>0</v>
      </c>
      <c r="G160" s="1527">
        <f t="shared" ca="1" si="55"/>
        <v>0</v>
      </c>
      <c r="H160" s="1527">
        <f t="shared" ca="1" si="55"/>
        <v>0</v>
      </c>
      <c r="I160" s="1527">
        <f t="shared" ca="1" si="55"/>
        <v>0</v>
      </c>
      <c r="J160" s="1527">
        <f t="shared" ca="1" si="55"/>
        <v>0</v>
      </c>
      <c r="K160" s="1531">
        <f t="shared" ca="1" si="55"/>
        <v>0</v>
      </c>
      <c r="L160" s="1531">
        <f t="shared" ca="1" si="55"/>
        <v>0</v>
      </c>
      <c r="M160" s="1531">
        <f t="shared" ca="1" si="55"/>
        <v>0</v>
      </c>
      <c r="N160" s="1531">
        <f t="shared" ca="1" si="55"/>
        <v>-94.097115692329737</v>
      </c>
      <c r="O160" s="1531">
        <f t="shared" ca="1" si="55"/>
        <v>0</v>
      </c>
      <c r="P160" s="1531">
        <f t="shared" ca="1" si="55"/>
        <v>0</v>
      </c>
      <c r="Q160" s="1531">
        <f t="shared" ca="1" si="55"/>
        <v>0</v>
      </c>
      <c r="R160" s="1531">
        <f t="shared" ca="1" si="55"/>
        <v>0</v>
      </c>
      <c r="S160" s="1531">
        <f t="shared" ca="1" si="55"/>
        <v>0</v>
      </c>
      <c r="T160" s="1531">
        <f t="shared" ca="1" si="56"/>
        <v>0</v>
      </c>
      <c r="U160" s="1531">
        <f t="shared" ca="1" si="56"/>
        <v>0</v>
      </c>
      <c r="V160" s="1531">
        <f t="shared" ca="1" si="56"/>
        <v>0</v>
      </c>
      <c r="W160" s="1531">
        <f t="shared" ca="1" si="56"/>
        <v>0</v>
      </c>
      <c r="X160" s="1531">
        <f t="shared" ca="1" si="56"/>
        <v>0</v>
      </c>
      <c r="Y160" s="1531">
        <f t="shared" ca="1" si="56"/>
        <v>0</v>
      </c>
      <c r="Z160" s="1565"/>
      <c r="AA160" s="1526">
        <f t="shared" ca="1" si="57"/>
        <v>0</v>
      </c>
      <c r="AB160" s="1527">
        <f t="shared" ca="1" si="57"/>
        <v>0</v>
      </c>
      <c r="AC160" s="1527">
        <f t="shared" ca="1" si="57"/>
        <v>0</v>
      </c>
      <c r="AD160" s="1527">
        <f t="shared" ca="1" si="57"/>
        <v>0</v>
      </c>
      <c r="AE160" s="1527">
        <f t="shared" ca="1" si="57"/>
        <v>0</v>
      </c>
      <c r="AF160" s="1527">
        <f t="shared" ca="1" si="57"/>
        <v>0</v>
      </c>
      <c r="AG160" s="1527">
        <f t="shared" ca="1" si="57"/>
        <v>0</v>
      </c>
      <c r="AH160" s="1527">
        <f t="shared" ca="1" si="57"/>
        <v>0</v>
      </c>
      <c r="AI160" s="1527">
        <f t="shared" ca="1" si="57"/>
        <v>0</v>
      </c>
      <c r="AJ160" s="1527">
        <f t="shared" ca="1" si="57"/>
        <v>0</v>
      </c>
      <c r="AK160" s="1527">
        <f t="shared" ca="1" si="57"/>
        <v>0</v>
      </c>
      <c r="AL160" s="1527">
        <f t="shared" ca="1" si="57"/>
        <v>0</v>
      </c>
      <c r="AM160" s="1527">
        <f t="shared" ca="1" si="57"/>
        <v>0</v>
      </c>
      <c r="AN160" s="1486"/>
      <c r="AO160" s="1566">
        <f t="shared" ref="AO160:CI165" ca="1" si="62">IF(ISNUMBER($B160),$B160*AO78,0)</f>
        <v>0</v>
      </c>
      <c r="AP160" s="1531">
        <f t="shared" ca="1" si="59"/>
        <v>94.097115692329737</v>
      </c>
      <c r="AQ160" s="1527">
        <f t="shared" ca="1" si="62"/>
        <v>0</v>
      </c>
      <c r="AR160" s="1527">
        <f t="shared" ca="1" si="62"/>
        <v>0</v>
      </c>
      <c r="AS160" s="1527">
        <f t="shared" ca="1" si="62"/>
        <v>0</v>
      </c>
      <c r="AT160" s="1527">
        <f t="shared" ca="1" si="62"/>
        <v>0</v>
      </c>
      <c r="AU160" s="1527">
        <f t="shared" ca="1" si="62"/>
        <v>0</v>
      </c>
      <c r="AV160" s="1527">
        <f t="shared" ca="1" si="62"/>
        <v>0</v>
      </c>
      <c r="AW160" s="1527">
        <f t="shared" ca="1" si="62"/>
        <v>0</v>
      </c>
      <c r="AX160" s="1527">
        <f t="shared" ca="1" si="62"/>
        <v>0</v>
      </c>
      <c r="AY160" s="1527">
        <f t="shared" ca="1" si="62"/>
        <v>0</v>
      </c>
      <c r="AZ160" s="1527">
        <f t="shared" ca="1" si="62"/>
        <v>0</v>
      </c>
      <c r="BA160" s="1527">
        <f t="shared" ca="1" si="62"/>
        <v>0</v>
      </c>
      <c r="BB160" s="1527">
        <f t="shared" ca="1" si="62"/>
        <v>0</v>
      </c>
      <c r="BC160" s="1527">
        <f t="shared" ca="1" si="62"/>
        <v>0</v>
      </c>
      <c r="BD160" s="1527">
        <f t="shared" ca="1" si="62"/>
        <v>0</v>
      </c>
      <c r="BE160" s="1527">
        <f t="shared" ca="1" si="62"/>
        <v>0</v>
      </c>
      <c r="BF160" s="1527">
        <f t="shared" ca="1" si="62"/>
        <v>0</v>
      </c>
      <c r="BG160" s="1527">
        <f t="shared" ca="1" si="62"/>
        <v>0</v>
      </c>
      <c r="BH160" s="1527">
        <f t="shared" ca="1" si="62"/>
        <v>0</v>
      </c>
      <c r="BI160" s="1527">
        <f t="shared" ca="1" si="62"/>
        <v>0</v>
      </c>
      <c r="BJ160" s="1527">
        <f t="shared" ca="1" si="62"/>
        <v>0</v>
      </c>
      <c r="BK160" s="1527">
        <f t="shared" ca="1" si="62"/>
        <v>0</v>
      </c>
      <c r="BL160" s="1527">
        <f t="shared" ca="1" si="62"/>
        <v>0</v>
      </c>
      <c r="BM160" s="1527">
        <f t="shared" ca="1" si="62"/>
        <v>0</v>
      </c>
      <c r="BN160" s="1527">
        <f t="shared" ca="1" si="62"/>
        <v>0</v>
      </c>
      <c r="BO160" s="1527">
        <f t="shared" ca="1" si="62"/>
        <v>0</v>
      </c>
      <c r="BP160" s="1527">
        <f t="shared" ca="1" si="62"/>
        <v>0</v>
      </c>
      <c r="BQ160" s="1527">
        <f t="shared" ca="1" si="62"/>
        <v>0</v>
      </c>
      <c r="BR160" s="1527">
        <f t="shared" ca="1" si="62"/>
        <v>0</v>
      </c>
      <c r="BS160" s="1527">
        <f t="shared" ca="1" si="62"/>
        <v>0</v>
      </c>
      <c r="BT160" s="1527">
        <f t="shared" ca="1" si="62"/>
        <v>0</v>
      </c>
      <c r="BU160" s="1527">
        <f t="shared" ca="1" si="62"/>
        <v>0</v>
      </c>
      <c r="BV160" s="1527">
        <f t="shared" ca="1" si="62"/>
        <v>0</v>
      </c>
      <c r="BW160" s="1527">
        <f t="shared" ca="1" si="62"/>
        <v>0</v>
      </c>
      <c r="BX160" s="1527">
        <f t="shared" ca="1" si="62"/>
        <v>0</v>
      </c>
      <c r="BY160" s="1527">
        <f t="shared" ca="1" si="62"/>
        <v>0</v>
      </c>
      <c r="BZ160" s="1527">
        <f t="shared" ca="1" si="62"/>
        <v>0</v>
      </c>
      <c r="CA160" s="1527">
        <f t="shared" ca="1" si="62"/>
        <v>0</v>
      </c>
      <c r="CB160" s="1527">
        <f t="shared" ca="1" si="62"/>
        <v>0</v>
      </c>
      <c r="CC160" s="1527">
        <f t="shared" ca="1" si="62"/>
        <v>0</v>
      </c>
      <c r="CD160" s="1527">
        <f t="shared" ca="1" si="62"/>
        <v>0</v>
      </c>
      <c r="CE160" s="1527">
        <f t="shared" ca="1" si="62"/>
        <v>0</v>
      </c>
      <c r="CF160" s="1527">
        <f t="shared" ca="1" si="62"/>
        <v>0</v>
      </c>
      <c r="CG160" s="1527">
        <f t="shared" ca="1" si="62"/>
        <v>0</v>
      </c>
      <c r="CH160" s="1527">
        <f t="shared" ca="1" si="62"/>
        <v>0</v>
      </c>
      <c r="CI160" s="1567">
        <f t="shared" ca="1" si="62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60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3"/>
        <v>perslucht-2 op 8 bara</v>
      </c>
      <c r="B161" s="1000">
        <f>U542</f>
        <v>0</v>
      </c>
      <c r="C161" s="1582">
        <f t="shared" si="54"/>
        <v>0</v>
      </c>
      <c r="D161" s="1566">
        <f t="shared" si="55"/>
        <v>0</v>
      </c>
      <c r="E161" s="1527">
        <f t="shared" si="55"/>
        <v>0</v>
      </c>
      <c r="F161" s="1527">
        <f t="shared" si="55"/>
        <v>0</v>
      </c>
      <c r="G161" s="1527">
        <f t="shared" si="55"/>
        <v>0</v>
      </c>
      <c r="H161" s="1527">
        <f t="shared" si="55"/>
        <v>0</v>
      </c>
      <c r="I161" s="1527">
        <f t="shared" si="55"/>
        <v>0</v>
      </c>
      <c r="J161" s="1527">
        <f t="shared" si="55"/>
        <v>0</v>
      </c>
      <c r="K161" s="1531">
        <f t="shared" si="55"/>
        <v>0</v>
      </c>
      <c r="L161" s="1531">
        <f t="shared" si="55"/>
        <v>0</v>
      </c>
      <c r="M161" s="1531">
        <f t="shared" si="55"/>
        <v>0</v>
      </c>
      <c r="N161" s="1531">
        <f t="shared" si="55"/>
        <v>0</v>
      </c>
      <c r="O161" s="1531">
        <f t="shared" si="55"/>
        <v>0</v>
      </c>
      <c r="P161" s="1531">
        <f t="shared" si="55"/>
        <v>0</v>
      </c>
      <c r="Q161" s="1531">
        <f t="shared" si="55"/>
        <v>0</v>
      </c>
      <c r="R161" s="1531">
        <f t="shared" si="55"/>
        <v>0</v>
      </c>
      <c r="S161" s="1531">
        <f t="shared" si="55"/>
        <v>0</v>
      </c>
      <c r="T161" s="1531">
        <f t="shared" si="56"/>
        <v>0</v>
      </c>
      <c r="U161" s="1531">
        <f t="shared" si="56"/>
        <v>0</v>
      </c>
      <c r="V161" s="1531">
        <f t="shared" si="56"/>
        <v>0</v>
      </c>
      <c r="W161" s="1531">
        <f t="shared" si="56"/>
        <v>0</v>
      </c>
      <c r="X161" s="1531">
        <f t="shared" si="56"/>
        <v>0</v>
      </c>
      <c r="Y161" s="1531">
        <f t="shared" si="56"/>
        <v>0</v>
      </c>
      <c r="Z161" s="1565"/>
      <c r="AA161" s="1526">
        <f t="shared" si="57"/>
        <v>0</v>
      </c>
      <c r="AB161" s="1527">
        <f t="shared" si="57"/>
        <v>0</v>
      </c>
      <c r="AC161" s="1527">
        <f t="shared" si="57"/>
        <v>0</v>
      </c>
      <c r="AD161" s="1527">
        <f t="shared" si="57"/>
        <v>0</v>
      </c>
      <c r="AE161" s="1527">
        <f t="shared" si="57"/>
        <v>0</v>
      </c>
      <c r="AF161" s="1527">
        <f t="shared" si="57"/>
        <v>0</v>
      </c>
      <c r="AG161" s="1527">
        <f t="shared" si="57"/>
        <v>0</v>
      </c>
      <c r="AH161" s="1527">
        <f t="shared" si="57"/>
        <v>0</v>
      </c>
      <c r="AI161" s="1527">
        <f t="shared" si="57"/>
        <v>0</v>
      </c>
      <c r="AJ161" s="1527">
        <f t="shared" si="57"/>
        <v>0</v>
      </c>
      <c r="AK161" s="1527">
        <f t="shared" si="57"/>
        <v>0</v>
      </c>
      <c r="AL161" s="1527">
        <f t="shared" si="57"/>
        <v>0</v>
      </c>
      <c r="AM161" s="1527">
        <f t="shared" si="57"/>
        <v>0</v>
      </c>
      <c r="AN161" s="1486"/>
      <c r="AO161" s="1566">
        <f t="shared" si="62"/>
        <v>0</v>
      </c>
      <c r="AP161" s="1531">
        <f t="shared" si="59"/>
        <v>0</v>
      </c>
      <c r="AQ161" s="1527">
        <f t="shared" si="62"/>
        <v>0</v>
      </c>
      <c r="AR161" s="1527">
        <f t="shared" si="62"/>
        <v>0</v>
      </c>
      <c r="AS161" s="1527">
        <f t="shared" si="62"/>
        <v>0</v>
      </c>
      <c r="AT161" s="1527">
        <f t="shared" si="62"/>
        <v>0</v>
      </c>
      <c r="AU161" s="1527">
        <f t="shared" si="62"/>
        <v>0</v>
      </c>
      <c r="AV161" s="1527">
        <f t="shared" si="62"/>
        <v>0</v>
      </c>
      <c r="AW161" s="1527">
        <f t="shared" si="62"/>
        <v>0</v>
      </c>
      <c r="AX161" s="1527">
        <f t="shared" si="62"/>
        <v>0</v>
      </c>
      <c r="AY161" s="1527">
        <f t="shared" si="62"/>
        <v>0</v>
      </c>
      <c r="AZ161" s="1527">
        <f t="shared" si="62"/>
        <v>0</v>
      </c>
      <c r="BA161" s="1527">
        <f t="shared" si="62"/>
        <v>0</v>
      </c>
      <c r="BB161" s="1527">
        <f t="shared" si="62"/>
        <v>0</v>
      </c>
      <c r="BC161" s="1527">
        <f t="shared" si="62"/>
        <v>0</v>
      </c>
      <c r="BD161" s="1527">
        <f t="shared" si="62"/>
        <v>0</v>
      </c>
      <c r="BE161" s="1527">
        <f t="shared" si="62"/>
        <v>0</v>
      </c>
      <c r="BF161" s="1527">
        <f t="shared" si="62"/>
        <v>0</v>
      </c>
      <c r="BG161" s="1527">
        <f t="shared" si="62"/>
        <v>0</v>
      </c>
      <c r="BH161" s="1527">
        <f t="shared" si="62"/>
        <v>0</v>
      </c>
      <c r="BI161" s="1527">
        <f t="shared" si="62"/>
        <v>0</v>
      </c>
      <c r="BJ161" s="1527">
        <f t="shared" si="62"/>
        <v>0</v>
      </c>
      <c r="BK161" s="1527">
        <f t="shared" si="62"/>
        <v>0</v>
      </c>
      <c r="BL161" s="1527">
        <f t="shared" si="62"/>
        <v>0</v>
      </c>
      <c r="BM161" s="1527">
        <f t="shared" si="62"/>
        <v>0</v>
      </c>
      <c r="BN161" s="1527">
        <f t="shared" si="62"/>
        <v>0</v>
      </c>
      <c r="BO161" s="1527">
        <f t="shared" si="62"/>
        <v>0</v>
      </c>
      <c r="BP161" s="1527">
        <f t="shared" si="62"/>
        <v>0</v>
      </c>
      <c r="BQ161" s="1527">
        <f t="shared" si="62"/>
        <v>0</v>
      </c>
      <c r="BR161" s="1527">
        <f t="shared" si="62"/>
        <v>0</v>
      </c>
      <c r="BS161" s="1527">
        <f t="shared" si="62"/>
        <v>0</v>
      </c>
      <c r="BT161" s="1527">
        <f t="shared" si="62"/>
        <v>0</v>
      </c>
      <c r="BU161" s="1527">
        <f t="shared" si="62"/>
        <v>0</v>
      </c>
      <c r="BV161" s="1527">
        <f t="shared" si="62"/>
        <v>0</v>
      </c>
      <c r="BW161" s="1527">
        <f t="shared" si="62"/>
        <v>0</v>
      </c>
      <c r="BX161" s="1527">
        <f t="shared" si="62"/>
        <v>0</v>
      </c>
      <c r="BY161" s="1527">
        <f t="shared" si="62"/>
        <v>0</v>
      </c>
      <c r="BZ161" s="1527">
        <f t="shared" si="62"/>
        <v>0</v>
      </c>
      <c r="CA161" s="1527">
        <f t="shared" si="62"/>
        <v>0</v>
      </c>
      <c r="CB161" s="1527">
        <f t="shared" si="62"/>
        <v>0</v>
      </c>
      <c r="CC161" s="1527">
        <f t="shared" si="62"/>
        <v>0</v>
      </c>
      <c r="CD161" s="1527">
        <f t="shared" si="62"/>
        <v>0</v>
      </c>
      <c r="CE161" s="1527">
        <f t="shared" si="62"/>
        <v>0</v>
      </c>
      <c r="CF161" s="1527">
        <f t="shared" si="62"/>
        <v>0</v>
      </c>
      <c r="CG161" s="1527">
        <f t="shared" si="62"/>
        <v>0</v>
      </c>
      <c r="CH161" s="1527">
        <f t="shared" si="62"/>
        <v>0</v>
      </c>
      <c r="CI161" s="1567">
        <f t="shared" si="62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60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3"/>
        <v>koelenergie-2 op k2 °C</v>
      </c>
      <c r="B162" s="1000">
        <f>IF(OR(U536=0, U535=0),0,(1/U536/U535))</f>
        <v>0</v>
      </c>
      <c r="C162" s="1582">
        <f t="shared" si="54"/>
        <v>0</v>
      </c>
      <c r="D162" s="1566">
        <f t="shared" si="55"/>
        <v>0</v>
      </c>
      <c r="E162" s="1527">
        <f t="shared" si="55"/>
        <v>0</v>
      </c>
      <c r="F162" s="1527">
        <f t="shared" si="55"/>
        <v>0</v>
      </c>
      <c r="G162" s="1527">
        <f t="shared" si="55"/>
        <v>0</v>
      </c>
      <c r="H162" s="1527">
        <f t="shared" si="55"/>
        <v>0</v>
      </c>
      <c r="I162" s="1527">
        <f t="shared" si="55"/>
        <v>0</v>
      </c>
      <c r="J162" s="1527">
        <f t="shared" si="55"/>
        <v>0</v>
      </c>
      <c r="K162" s="1531">
        <f t="shared" si="55"/>
        <v>0</v>
      </c>
      <c r="L162" s="1531">
        <f t="shared" si="55"/>
        <v>0</v>
      </c>
      <c r="M162" s="1531">
        <f t="shared" si="55"/>
        <v>0</v>
      </c>
      <c r="N162" s="1531">
        <f t="shared" si="55"/>
        <v>0</v>
      </c>
      <c r="O162" s="1531">
        <f t="shared" si="55"/>
        <v>0</v>
      </c>
      <c r="P162" s="1531">
        <f t="shared" si="55"/>
        <v>0</v>
      </c>
      <c r="Q162" s="1531">
        <f t="shared" si="55"/>
        <v>0</v>
      </c>
      <c r="R162" s="1531">
        <f t="shared" si="55"/>
        <v>0</v>
      </c>
      <c r="S162" s="1531">
        <f t="shared" si="55"/>
        <v>0</v>
      </c>
      <c r="T162" s="1531">
        <f t="shared" si="56"/>
        <v>0</v>
      </c>
      <c r="U162" s="1531">
        <f t="shared" si="56"/>
        <v>0</v>
      </c>
      <c r="V162" s="1531">
        <f t="shared" si="56"/>
        <v>0</v>
      </c>
      <c r="W162" s="1531">
        <f t="shared" si="56"/>
        <v>0</v>
      </c>
      <c r="X162" s="1531">
        <f t="shared" si="56"/>
        <v>0</v>
      </c>
      <c r="Y162" s="1531">
        <f t="shared" si="56"/>
        <v>0</v>
      </c>
      <c r="Z162" s="1565"/>
      <c r="AA162" s="1526">
        <f t="shared" si="57"/>
        <v>0</v>
      </c>
      <c r="AB162" s="1527">
        <f t="shared" si="57"/>
        <v>0</v>
      </c>
      <c r="AC162" s="1527">
        <f t="shared" si="57"/>
        <v>0</v>
      </c>
      <c r="AD162" s="1527">
        <f t="shared" si="57"/>
        <v>0</v>
      </c>
      <c r="AE162" s="1527">
        <f t="shared" si="57"/>
        <v>0</v>
      </c>
      <c r="AF162" s="1527">
        <f t="shared" si="57"/>
        <v>0</v>
      </c>
      <c r="AG162" s="1527">
        <f t="shared" si="57"/>
        <v>0</v>
      </c>
      <c r="AH162" s="1527">
        <f t="shared" si="57"/>
        <v>0</v>
      </c>
      <c r="AI162" s="1527">
        <f t="shared" si="57"/>
        <v>0</v>
      </c>
      <c r="AJ162" s="1527">
        <f t="shared" si="57"/>
        <v>0</v>
      </c>
      <c r="AK162" s="1527">
        <f t="shared" si="57"/>
        <v>0</v>
      </c>
      <c r="AL162" s="1527">
        <f t="shared" si="57"/>
        <v>0</v>
      </c>
      <c r="AM162" s="1527">
        <f t="shared" si="57"/>
        <v>0</v>
      </c>
      <c r="AN162" s="1486"/>
      <c r="AO162" s="1566">
        <f t="shared" si="62"/>
        <v>0</v>
      </c>
      <c r="AP162" s="1531">
        <f t="shared" si="59"/>
        <v>0</v>
      </c>
      <c r="AQ162" s="1527">
        <f t="shared" si="62"/>
        <v>0</v>
      </c>
      <c r="AR162" s="1527">
        <f t="shared" si="62"/>
        <v>0</v>
      </c>
      <c r="AS162" s="1527">
        <f t="shared" si="62"/>
        <v>0</v>
      </c>
      <c r="AT162" s="1527">
        <f t="shared" si="62"/>
        <v>0</v>
      </c>
      <c r="AU162" s="1527">
        <f t="shared" si="62"/>
        <v>0</v>
      </c>
      <c r="AV162" s="1527">
        <f t="shared" si="62"/>
        <v>0</v>
      </c>
      <c r="AW162" s="1527">
        <f t="shared" si="62"/>
        <v>0</v>
      </c>
      <c r="AX162" s="1527">
        <f t="shared" si="62"/>
        <v>0</v>
      </c>
      <c r="AY162" s="1527">
        <f t="shared" si="62"/>
        <v>0</v>
      </c>
      <c r="AZ162" s="1527">
        <f t="shared" si="62"/>
        <v>0</v>
      </c>
      <c r="BA162" s="1527">
        <f t="shared" si="62"/>
        <v>0</v>
      </c>
      <c r="BB162" s="1527">
        <f t="shared" si="62"/>
        <v>0</v>
      </c>
      <c r="BC162" s="1527">
        <f t="shared" si="62"/>
        <v>0</v>
      </c>
      <c r="BD162" s="1527">
        <f t="shared" si="62"/>
        <v>0</v>
      </c>
      <c r="BE162" s="1527">
        <f t="shared" si="62"/>
        <v>0</v>
      </c>
      <c r="BF162" s="1527">
        <f t="shared" si="62"/>
        <v>0</v>
      </c>
      <c r="BG162" s="1527">
        <f t="shared" si="62"/>
        <v>0</v>
      </c>
      <c r="BH162" s="1527">
        <f t="shared" si="62"/>
        <v>0</v>
      </c>
      <c r="BI162" s="1527">
        <f t="shared" si="62"/>
        <v>0</v>
      </c>
      <c r="BJ162" s="1527">
        <f t="shared" si="62"/>
        <v>0</v>
      </c>
      <c r="BK162" s="1527">
        <f t="shared" si="62"/>
        <v>0</v>
      </c>
      <c r="BL162" s="1527">
        <f t="shared" si="62"/>
        <v>0</v>
      </c>
      <c r="BM162" s="1527">
        <f t="shared" si="62"/>
        <v>0</v>
      </c>
      <c r="BN162" s="1527">
        <f t="shared" si="62"/>
        <v>0</v>
      </c>
      <c r="BO162" s="1527">
        <f t="shared" si="62"/>
        <v>0</v>
      </c>
      <c r="BP162" s="1527">
        <f t="shared" si="62"/>
        <v>0</v>
      </c>
      <c r="BQ162" s="1527">
        <f t="shared" si="62"/>
        <v>0</v>
      </c>
      <c r="BR162" s="1527">
        <f t="shared" si="62"/>
        <v>0</v>
      </c>
      <c r="BS162" s="1527">
        <f t="shared" si="62"/>
        <v>0</v>
      </c>
      <c r="BT162" s="1527">
        <f t="shared" si="62"/>
        <v>0</v>
      </c>
      <c r="BU162" s="1527">
        <f t="shared" si="62"/>
        <v>0</v>
      </c>
      <c r="BV162" s="1527">
        <f t="shared" si="62"/>
        <v>0</v>
      </c>
      <c r="BW162" s="1527">
        <f t="shared" si="62"/>
        <v>0</v>
      </c>
      <c r="BX162" s="1527">
        <f t="shared" si="62"/>
        <v>0</v>
      </c>
      <c r="BY162" s="1527">
        <f t="shared" si="62"/>
        <v>0</v>
      </c>
      <c r="BZ162" s="1527">
        <f t="shared" si="62"/>
        <v>0</v>
      </c>
      <c r="CA162" s="1527">
        <f t="shared" si="62"/>
        <v>0</v>
      </c>
      <c r="CB162" s="1527">
        <f t="shared" si="62"/>
        <v>0</v>
      </c>
      <c r="CC162" s="1527">
        <f t="shared" si="62"/>
        <v>0</v>
      </c>
      <c r="CD162" s="1527">
        <f t="shared" si="62"/>
        <v>0</v>
      </c>
      <c r="CE162" s="1527">
        <f t="shared" si="62"/>
        <v>0</v>
      </c>
      <c r="CF162" s="1527">
        <f t="shared" si="62"/>
        <v>0</v>
      </c>
      <c r="CG162" s="1527">
        <f t="shared" si="62"/>
        <v>0</v>
      </c>
      <c r="CH162" s="1527">
        <f t="shared" si="62"/>
        <v>0</v>
      </c>
      <c r="CI162" s="1567">
        <f t="shared" si="62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60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3"/>
        <v/>
      </c>
      <c r="B163" s="1000" t="str">
        <f t="shared" ref="B163:B164" ca="1" si="63">IF(A163="","",INDIRECT("c"&amp;TEXT(491+MATCH((A163),$A$492:$A$508,0),0)))</f>
        <v/>
      </c>
      <c r="C163" s="1582">
        <f t="shared" ca="1" si="54"/>
        <v>0</v>
      </c>
      <c r="D163" s="1566">
        <f t="shared" ca="1" si="55"/>
        <v>0</v>
      </c>
      <c r="E163" s="1527">
        <f t="shared" ca="1" si="55"/>
        <v>0</v>
      </c>
      <c r="F163" s="1527">
        <f t="shared" ca="1" si="55"/>
        <v>0</v>
      </c>
      <c r="G163" s="1527">
        <f t="shared" ca="1" si="55"/>
        <v>0</v>
      </c>
      <c r="H163" s="1527">
        <f t="shared" ca="1" si="55"/>
        <v>0</v>
      </c>
      <c r="I163" s="1527">
        <f t="shared" ca="1" si="55"/>
        <v>0</v>
      </c>
      <c r="J163" s="1527">
        <f t="shared" ca="1" si="55"/>
        <v>0</v>
      </c>
      <c r="K163" s="1531">
        <f t="shared" ca="1" si="55"/>
        <v>0</v>
      </c>
      <c r="L163" s="1531">
        <f t="shared" ca="1" si="55"/>
        <v>0</v>
      </c>
      <c r="M163" s="1531">
        <f t="shared" ca="1" si="55"/>
        <v>0</v>
      </c>
      <c r="N163" s="1531">
        <f t="shared" ca="1" si="55"/>
        <v>0</v>
      </c>
      <c r="O163" s="1531">
        <f t="shared" ca="1" si="55"/>
        <v>0</v>
      </c>
      <c r="P163" s="1531">
        <f t="shared" ca="1" si="55"/>
        <v>0</v>
      </c>
      <c r="Q163" s="1531">
        <f t="shared" ca="1" si="55"/>
        <v>0</v>
      </c>
      <c r="R163" s="1531">
        <f t="shared" ca="1" si="55"/>
        <v>0</v>
      </c>
      <c r="S163" s="1531">
        <f t="shared" ca="1" si="55"/>
        <v>0</v>
      </c>
      <c r="T163" s="1531">
        <f t="shared" ca="1" si="56"/>
        <v>0</v>
      </c>
      <c r="U163" s="1531">
        <f t="shared" ca="1" si="56"/>
        <v>0</v>
      </c>
      <c r="V163" s="1531">
        <f t="shared" ca="1" si="56"/>
        <v>0</v>
      </c>
      <c r="W163" s="1531">
        <f t="shared" ca="1" si="56"/>
        <v>0</v>
      </c>
      <c r="X163" s="1531">
        <f t="shared" ca="1" si="56"/>
        <v>0</v>
      </c>
      <c r="Y163" s="1531">
        <f t="shared" ca="1" si="56"/>
        <v>0</v>
      </c>
      <c r="Z163" s="1565"/>
      <c r="AA163" s="1526">
        <f t="shared" ca="1" si="57"/>
        <v>0</v>
      </c>
      <c r="AB163" s="1527">
        <f t="shared" ca="1" si="57"/>
        <v>0</v>
      </c>
      <c r="AC163" s="1527">
        <f t="shared" ca="1" si="57"/>
        <v>0</v>
      </c>
      <c r="AD163" s="1527">
        <f t="shared" ca="1" si="57"/>
        <v>0</v>
      </c>
      <c r="AE163" s="1527">
        <f t="shared" ca="1" si="57"/>
        <v>0</v>
      </c>
      <c r="AF163" s="1527">
        <f t="shared" ca="1" si="57"/>
        <v>0</v>
      </c>
      <c r="AG163" s="1527">
        <f t="shared" ca="1" si="57"/>
        <v>0</v>
      </c>
      <c r="AH163" s="1527">
        <f t="shared" ca="1" si="57"/>
        <v>0</v>
      </c>
      <c r="AI163" s="1527">
        <f t="shared" ca="1" si="57"/>
        <v>0</v>
      </c>
      <c r="AJ163" s="1527">
        <f t="shared" ca="1" si="57"/>
        <v>0</v>
      </c>
      <c r="AK163" s="1527">
        <f t="shared" ca="1" si="57"/>
        <v>0</v>
      </c>
      <c r="AL163" s="1527">
        <f t="shared" ca="1" si="57"/>
        <v>0</v>
      </c>
      <c r="AM163" s="1527">
        <f t="shared" ca="1" si="57"/>
        <v>0</v>
      </c>
      <c r="AN163" s="1486"/>
      <c r="AO163" s="1566">
        <f t="shared" ca="1" si="62"/>
        <v>0</v>
      </c>
      <c r="AP163" s="1531">
        <f t="shared" ca="1" si="59"/>
        <v>0</v>
      </c>
      <c r="AQ163" s="1527">
        <f t="shared" ca="1" si="62"/>
        <v>0</v>
      </c>
      <c r="AR163" s="1527">
        <f t="shared" ca="1" si="62"/>
        <v>0</v>
      </c>
      <c r="AS163" s="1527">
        <f t="shared" ca="1" si="62"/>
        <v>0</v>
      </c>
      <c r="AT163" s="1527">
        <f t="shared" ca="1" si="62"/>
        <v>0</v>
      </c>
      <c r="AU163" s="1527">
        <f t="shared" ca="1" si="62"/>
        <v>0</v>
      </c>
      <c r="AV163" s="1527">
        <f t="shared" ca="1" si="62"/>
        <v>0</v>
      </c>
      <c r="AW163" s="1527">
        <f t="shared" ca="1" si="62"/>
        <v>0</v>
      </c>
      <c r="AX163" s="1527">
        <f t="shared" ca="1" si="62"/>
        <v>0</v>
      </c>
      <c r="AY163" s="1527">
        <f t="shared" ca="1" si="62"/>
        <v>0</v>
      </c>
      <c r="AZ163" s="1527">
        <f t="shared" ca="1" si="62"/>
        <v>0</v>
      </c>
      <c r="BA163" s="1527">
        <f t="shared" ca="1" si="62"/>
        <v>0</v>
      </c>
      <c r="BB163" s="1527">
        <f t="shared" ca="1" si="62"/>
        <v>0</v>
      </c>
      <c r="BC163" s="1527">
        <f t="shared" ca="1" si="62"/>
        <v>0</v>
      </c>
      <c r="BD163" s="1527">
        <f t="shared" ca="1" si="62"/>
        <v>0</v>
      </c>
      <c r="BE163" s="1527">
        <f t="shared" ca="1" si="62"/>
        <v>0</v>
      </c>
      <c r="BF163" s="1527">
        <f t="shared" ca="1" si="62"/>
        <v>0</v>
      </c>
      <c r="BG163" s="1527">
        <f t="shared" ca="1" si="62"/>
        <v>0</v>
      </c>
      <c r="BH163" s="1527">
        <f t="shared" ca="1" si="62"/>
        <v>0</v>
      </c>
      <c r="BI163" s="1527">
        <f t="shared" ca="1" si="62"/>
        <v>0</v>
      </c>
      <c r="BJ163" s="1527">
        <f t="shared" ca="1" si="62"/>
        <v>0</v>
      </c>
      <c r="BK163" s="1527">
        <f t="shared" ca="1" si="62"/>
        <v>0</v>
      </c>
      <c r="BL163" s="1527">
        <f t="shared" ca="1" si="62"/>
        <v>0</v>
      </c>
      <c r="BM163" s="1527">
        <f t="shared" ca="1" si="62"/>
        <v>0</v>
      </c>
      <c r="BN163" s="1527">
        <f t="shared" ca="1" si="62"/>
        <v>0</v>
      </c>
      <c r="BO163" s="1527">
        <f t="shared" ca="1" si="62"/>
        <v>0</v>
      </c>
      <c r="BP163" s="1527">
        <f t="shared" ca="1" si="62"/>
        <v>0</v>
      </c>
      <c r="BQ163" s="1527">
        <f t="shared" ca="1" si="62"/>
        <v>0</v>
      </c>
      <c r="BR163" s="1527">
        <f t="shared" ca="1" si="62"/>
        <v>0</v>
      </c>
      <c r="BS163" s="1527">
        <f t="shared" ca="1" si="62"/>
        <v>0</v>
      </c>
      <c r="BT163" s="1527">
        <f t="shared" ca="1" si="62"/>
        <v>0</v>
      </c>
      <c r="BU163" s="1527">
        <f t="shared" ca="1" si="62"/>
        <v>0</v>
      </c>
      <c r="BV163" s="1527">
        <f t="shared" ca="1" si="62"/>
        <v>0</v>
      </c>
      <c r="BW163" s="1527">
        <f t="shared" ca="1" si="62"/>
        <v>0</v>
      </c>
      <c r="BX163" s="1527">
        <f t="shared" ca="1" si="62"/>
        <v>0</v>
      </c>
      <c r="BY163" s="1527">
        <f t="shared" ca="1" si="62"/>
        <v>0</v>
      </c>
      <c r="BZ163" s="1527">
        <f t="shared" ca="1" si="62"/>
        <v>0</v>
      </c>
      <c r="CA163" s="1527">
        <f t="shared" ca="1" si="62"/>
        <v>0</v>
      </c>
      <c r="CB163" s="1527">
        <f t="shared" ca="1" si="62"/>
        <v>0</v>
      </c>
      <c r="CC163" s="1527">
        <f t="shared" ca="1" si="62"/>
        <v>0</v>
      </c>
      <c r="CD163" s="1527">
        <f t="shared" ca="1" si="62"/>
        <v>0</v>
      </c>
      <c r="CE163" s="1527">
        <f t="shared" ca="1" si="62"/>
        <v>0</v>
      </c>
      <c r="CF163" s="1527">
        <f t="shared" ca="1" si="62"/>
        <v>0</v>
      </c>
      <c r="CG163" s="1527">
        <f t="shared" ca="1" si="62"/>
        <v>0</v>
      </c>
      <c r="CH163" s="1527">
        <f t="shared" ca="1" si="62"/>
        <v>0</v>
      </c>
      <c r="CI163" s="1567">
        <f t="shared" ca="1" si="62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60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3"/>
        <v/>
      </c>
      <c r="B164" s="2332" t="str">
        <f t="shared" ca="1" si="63"/>
        <v/>
      </c>
      <c r="C164" s="1582">
        <f t="shared" ca="1" si="54"/>
        <v>0</v>
      </c>
      <c r="D164" s="1566">
        <f t="shared" ca="1" si="55"/>
        <v>0</v>
      </c>
      <c r="E164" s="1527">
        <f t="shared" ca="1" si="55"/>
        <v>0</v>
      </c>
      <c r="F164" s="1527">
        <f t="shared" ca="1" si="55"/>
        <v>0</v>
      </c>
      <c r="G164" s="1527">
        <f t="shared" ca="1" si="55"/>
        <v>0</v>
      </c>
      <c r="H164" s="1527">
        <f t="shared" ca="1" si="55"/>
        <v>0</v>
      </c>
      <c r="I164" s="1527">
        <f t="shared" ca="1" si="55"/>
        <v>0</v>
      </c>
      <c r="J164" s="1527">
        <f t="shared" ca="1" si="55"/>
        <v>0</v>
      </c>
      <c r="K164" s="1531">
        <f t="shared" ca="1" si="55"/>
        <v>0</v>
      </c>
      <c r="L164" s="1531">
        <f t="shared" ca="1" si="55"/>
        <v>0</v>
      </c>
      <c r="M164" s="1531">
        <f t="shared" ca="1" si="55"/>
        <v>0</v>
      </c>
      <c r="N164" s="1531">
        <f t="shared" ca="1" si="55"/>
        <v>0</v>
      </c>
      <c r="O164" s="1531">
        <f t="shared" ca="1" si="55"/>
        <v>0</v>
      </c>
      <c r="P164" s="1531">
        <f t="shared" ca="1" si="55"/>
        <v>0</v>
      </c>
      <c r="Q164" s="1531">
        <f t="shared" ca="1" si="55"/>
        <v>0</v>
      </c>
      <c r="R164" s="1531">
        <f t="shared" ca="1" si="55"/>
        <v>0</v>
      </c>
      <c r="S164" s="1531">
        <f t="shared" ref="S164:Y164" ca="1" si="64">IF(ISNUMBER($B164),$B164*S82,0)</f>
        <v>0</v>
      </c>
      <c r="T164" s="1531">
        <f t="shared" ca="1" si="64"/>
        <v>0</v>
      </c>
      <c r="U164" s="1531">
        <f t="shared" ca="1" si="64"/>
        <v>0</v>
      </c>
      <c r="V164" s="1531">
        <f t="shared" ca="1" si="64"/>
        <v>0</v>
      </c>
      <c r="W164" s="1531">
        <f t="shared" ca="1" si="64"/>
        <v>0</v>
      </c>
      <c r="X164" s="1531">
        <f t="shared" ca="1" si="64"/>
        <v>0</v>
      </c>
      <c r="Y164" s="1531">
        <f t="shared" ca="1" si="64"/>
        <v>0</v>
      </c>
      <c r="Z164" s="1565"/>
      <c r="AA164" s="1526">
        <f t="shared" ca="1" si="57"/>
        <v>0</v>
      </c>
      <c r="AB164" s="1527">
        <f t="shared" ca="1" si="57"/>
        <v>0</v>
      </c>
      <c r="AC164" s="1527">
        <f t="shared" ca="1" si="57"/>
        <v>0</v>
      </c>
      <c r="AD164" s="1527">
        <f t="shared" ca="1" si="57"/>
        <v>0</v>
      </c>
      <c r="AE164" s="1527">
        <f t="shared" ca="1" si="57"/>
        <v>0</v>
      </c>
      <c r="AF164" s="1527">
        <f t="shared" ca="1" si="57"/>
        <v>0</v>
      </c>
      <c r="AG164" s="1527">
        <f t="shared" ca="1" si="57"/>
        <v>0</v>
      </c>
      <c r="AH164" s="1527">
        <f t="shared" ca="1" si="57"/>
        <v>0</v>
      </c>
      <c r="AI164" s="1527">
        <f t="shared" ca="1" si="57"/>
        <v>0</v>
      </c>
      <c r="AJ164" s="1527">
        <f t="shared" ca="1" si="57"/>
        <v>0</v>
      </c>
      <c r="AK164" s="1527">
        <f t="shared" ca="1" si="57"/>
        <v>0</v>
      </c>
      <c r="AL164" s="1527">
        <f t="shared" ca="1" si="57"/>
        <v>0</v>
      </c>
      <c r="AM164" s="1527">
        <f t="shared" ca="1" si="57"/>
        <v>0</v>
      </c>
      <c r="AN164" s="1486"/>
      <c r="AO164" s="1566">
        <f t="shared" ca="1" si="62"/>
        <v>0</v>
      </c>
      <c r="AP164" s="1531">
        <f t="shared" ca="1" si="59"/>
        <v>0</v>
      </c>
      <c r="AQ164" s="1527">
        <f t="shared" ca="1" si="62"/>
        <v>0</v>
      </c>
      <c r="AR164" s="1527">
        <f t="shared" ca="1" si="62"/>
        <v>0</v>
      </c>
      <c r="AS164" s="1527">
        <f t="shared" ca="1" si="62"/>
        <v>0</v>
      </c>
      <c r="AT164" s="1527">
        <f t="shared" ca="1" si="62"/>
        <v>0</v>
      </c>
      <c r="AU164" s="1527">
        <f t="shared" ca="1" si="62"/>
        <v>0</v>
      </c>
      <c r="AV164" s="1527">
        <f t="shared" ca="1" si="62"/>
        <v>0</v>
      </c>
      <c r="AW164" s="1527">
        <f t="shared" ca="1" si="62"/>
        <v>0</v>
      </c>
      <c r="AX164" s="1527">
        <f t="shared" ca="1" si="62"/>
        <v>0</v>
      </c>
      <c r="AY164" s="1527">
        <f t="shared" ca="1" si="62"/>
        <v>0</v>
      </c>
      <c r="AZ164" s="1527">
        <f t="shared" ca="1" si="62"/>
        <v>0</v>
      </c>
      <c r="BA164" s="1527">
        <f t="shared" ca="1" si="62"/>
        <v>0</v>
      </c>
      <c r="BB164" s="1527">
        <f t="shared" ca="1" si="62"/>
        <v>0</v>
      </c>
      <c r="BC164" s="1527">
        <f t="shared" ca="1" si="62"/>
        <v>0</v>
      </c>
      <c r="BD164" s="1527">
        <f t="shared" ca="1" si="62"/>
        <v>0</v>
      </c>
      <c r="BE164" s="1527">
        <f t="shared" ca="1" si="62"/>
        <v>0</v>
      </c>
      <c r="BF164" s="1527">
        <f t="shared" ca="1" si="62"/>
        <v>0</v>
      </c>
      <c r="BG164" s="1527">
        <f t="shared" ca="1" si="62"/>
        <v>0</v>
      </c>
      <c r="BH164" s="1527">
        <f t="shared" ca="1" si="62"/>
        <v>0</v>
      </c>
      <c r="BI164" s="1527">
        <f t="shared" ca="1" si="62"/>
        <v>0</v>
      </c>
      <c r="BJ164" s="1527">
        <f t="shared" ca="1" si="62"/>
        <v>0</v>
      </c>
      <c r="BK164" s="1527">
        <f t="shared" ca="1" si="62"/>
        <v>0</v>
      </c>
      <c r="BL164" s="1527">
        <f t="shared" ca="1" si="62"/>
        <v>0</v>
      </c>
      <c r="BM164" s="1527">
        <f t="shared" ca="1" si="62"/>
        <v>0</v>
      </c>
      <c r="BN164" s="1527">
        <f t="shared" ca="1" si="62"/>
        <v>0</v>
      </c>
      <c r="BO164" s="1527">
        <f t="shared" ca="1" si="62"/>
        <v>0</v>
      </c>
      <c r="BP164" s="1527">
        <f t="shared" ca="1" si="62"/>
        <v>0</v>
      </c>
      <c r="BQ164" s="1527">
        <f t="shared" ca="1" si="62"/>
        <v>0</v>
      </c>
      <c r="BR164" s="1527">
        <f t="shared" ca="1" si="62"/>
        <v>0</v>
      </c>
      <c r="BS164" s="1527">
        <f t="shared" ca="1" si="62"/>
        <v>0</v>
      </c>
      <c r="BT164" s="1527">
        <f t="shared" ca="1" si="62"/>
        <v>0</v>
      </c>
      <c r="BU164" s="1527">
        <f t="shared" ca="1" si="62"/>
        <v>0</v>
      </c>
      <c r="BV164" s="1527">
        <f t="shared" ca="1" si="62"/>
        <v>0</v>
      </c>
      <c r="BW164" s="1527">
        <f t="shared" ca="1" si="62"/>
        <v>0</v>
      </c>
      <c r="BX164" s="1527">
        <f t="shared" ca="1" si="62"/>
        <v>0</v>
      </c>
      <c r="BY164" s="1527">
        <f t="shared" ca="1" si="62"/>
        <v>0</v>
      </c>
      <c r="BZ164" s="1527">
        <f t="shared" ca="1" si="62"/>
        <v>0</v>
      </c>
      <c r="CA164" s="1527">
        <f t="shared" ca="1" si="62"/>
        <v>0</v>
      </c>
      <c r="CB164" s="1527">
        <f t="shared" ca="1" si="62"/>
        <v>0</v>
      </c>
      <c r="CC164" s="1527">
        <f t="shared" ca="1" si="62"/>
        <v>0</v>
      </c>
      <c r="CD164" s="1527">
        <f t="shared" ca="1" si="62"/>
        <v>0</v>
      </c>
      <c r="CE164" s="1527">
        <f t="shared" ca="1" si="62"/>
        <v>0</v>
      </c>
      <c r="CF164" s="1527">
        <f t="shared" ca="1" si="62"/>
        <v>0</v>
      </c>
      <c r="CG164" s="1527">
        <f t="shared" ca="1" si="62"/>
        <v>0</v>
      </c>
      <c r="CH164" s="1527">
        <f t="shared" ca="1" si="62"/>
        <v>0</v>
      </c>
      <c r="CI164" s="1567">
        <f t="shared" ca="1" si="62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60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3"/>
        <v>stoom 10 bara</v>
      </c>
      <c r="B165" s="1000">
        <f t="shared" ref="B165:B169" ca="1" si="65">IF($C$525=0,0,(1/$C$525))</f>
        <v>0.96028200791588603</v>
      </c>
      <c r="C165" s="1582">
        <f t="shared" ca="1" si="54"/>
        <v>-2.3611620410520118E-2</v>
      </c>
      <c r="D165" s="1566">
        <f t="shared" ca="1" si="55"/>
        <v>0</v>
      </c>
      <c r="E165" s="1527">
        <f t="shared" ca="1" si="55"/>
        <v>-695436.23013268469</v>
      </c>
      <c r="F165" s="1527">
        <f t="shared" ca="1" si="55"/>
        <v>0</v>
      </c>
      <c r="G165" s="1527">
        <f t="shared" ca="1" si="55"/>
        <v>0</v>
      </c>
      <c r="H165" s="1527">
        <f t="shared" ca="1" si="55"/>
        <v>0</v>
      </c>
      <c r="I165" s="1527">
        <f t="shared" ca="1" si="55"/>
        <v>0</v>
      </c>
      <c r="J165" s="1527">
        <f t="shared" ca="1" si="55"/>
        <v>0</v>
      </c>
      <c r="K165" s="1531">
        <f t="shared" ca="1" si="55"/>
        <v>0</v>
      </c>
      <c r="L165" s="1531">
        <f t="shared" ca="1" si="55"/>
        <v>0</v>
      </c>
      <c r="M165" s="1531">
        <f t="shared" ca="1" si="55"/>
        <v>0</v>
      </c>
      <c r="N165" s="1531">
        <f t="shared" ca="1" si="55"/>
        <v>0</v>
      </c>
      <c r="O165" s="1531">
        <f t="shared" ca="1" si="55"/>
        <v>0</v>
      </c>
      <c r="P165" s="1531">
        <f t="shared" ca="1" si="55"/>
        <v>0</v>
      </c>
      <c r="Q165" s="1531">
        <f t="shared" ref="Q165:Y169" ca="1" si="66">IF(ISNUMBER($B165),$B165*Q83,0)</f>
        <v>-74100.300763112537</v>
      </c>
      <c r="R165" s="1531">
        <f t="shared" ca="1" si="66"/>
        <v>0</v>
      </c>
      <c r="S165" s="1531">
        <f t="shared" ca="1" si="66"/>
        <v>0</v>
      </c>
      <c r="T165" s="1531">
        <f t="shared" ca="1" si="66"/>
        <v>0</v>
      </c>
      <c r="U165" s="1531">
        <f t="shared" ca="1" si="66"/>
        <v>0</v>
      </c>
      <c r="V165" s="1531">
        <f t="shared" ca="1" si="66"/>
        <v>0</v>
      </c>
      <c r="W165" s="1531">
        <f t="shared" ca="1" si="66"/>
        <v>0</v>
      </c>
      <c r="X165" s="1531">
        <f t="shared" ca="1" si="66"/>
        <v>0</v>
      </c>
      <c r="Y165" s="1531">
        <f t="shared" ca="1" si="66"/>
        <v>0</v>
      </c>
      <c r="Z165" s="1565"/>
      <c r="AA165" s="1526">
        <f t="shared" ca="1" si="57"/>
        <v>1125.9986508436352</v>
      </c>
      <c r="AB165" s="1527">
        <f t="shared" ca="1" si="57"/>
        <v>0</v>
      </c>
      <c r="AC165" s="1527">
        <f t="shared" ca="1" si="57"/>
        <v>77067.720629891817</v>
      </c>
      <c r="AD165" s="1527">
        <f t="shared" ca="1" si="57"/>
        <v>0</v>
      </c>
      <c r="AE165" s="1527">
        <f t="shared" ca="1" si="57"/>
        <v>0</v>
      </c>
      <c r="AF165" s="1527">
        <f t="shared" ca="1" si="57"/>
        <v>0</v>
      </c>
      <c r="AG165" s="1527">
        <f t="shared" ca="1" si="57"/>
        <v>0</v>
      </c>
      <c r="AH165" s="1527">
        <f t="shared" ca="1" si="57"/>
        <v>0</v>
      </c>
      <c r="AI165" s="1527">
        <f t="shared" ca="1" si="57"/>
        <v>0</v>
      </c>
      <c r="AJ165" s="1527">
        <f t="shared" ca="1" si="57"/>
        <v>0</v>
      </c>
      <c r="AK165" s="1527">
        <f t="shared" ca="1" si="57"/>
        <v>0</v>
      </c>
      <c r="AL165" s="1527">
        <f t="shared" ca="1" si="57"/>
        <v>0</v>
      </c>
      <c r="AM165" s="1527">
        <f t="shared" ca="1" si="57"/>
        <v>0</v>
      </c>
      <c r="AN165" s="1486"/>
      <c r="AO165" s="1566">
        <f t="shared" ca="1" si="62"/>
        <v>0</v>
      </c>
      <c r="AP165" s="1531">
        <f t="shared" ca="1" si="59"/>
        <v>0</v>
      </c>
      <c r="AQ165" s="1527">
        <f t="shared" ca="1" si="62"/>
        <v>0</v>
      </c>
      <c r="AR165" s="1527">
        <f t="shared" ca="1" si="62"/>
        <v>181335.81324680426</v>
      </c>
      <c r="AS165" s="1527">
        <f t="shared" ca="1" si="62"/>
        <v>181335.81324680426</v>
      </c>
      <c r="AT165" s="1527">
        <f t="shared" ca="1" si="62"/>
        <v>181335.81324680426</v>
      </c>
      <c r="AU165" s="1527">
        <f t="shared" ca="1" si="62"/>
        <v>181335.81324680426</v>
      </c>
      <c r="AV165" s="1527">
        <f t="shared" ca="1" si="62"/>
        <v>-34000.464983775797</v>
      </c>
      <c r="AW165" s="1527">
        <f t="shared" ca="1" si="62"/>
        <v>0</v>
      </c>
      <c r="AX165" s="1527">
        <f t="shared" ca="1" si="62"/>
        <v>0</v>
      </c>
      <c r="AY165" s="1527">
        <f t="shared" ca="1" si="62"/>
        <v>0</v>
      </c>
      <c r="AZ165" s="1527">
        <f t="shared" ca="1" si="62"/>
        <v>0</v>
      </c>
      <c r="BA165" s="1527">
        <f t="shared" ca="1" si="62"/>
        <v>0</v>
      </c>
      <c r="BB165" s="1527">
        <f t="shared" ca="1" si="62"/>
        <v>0</v>
      </c>
      <c r="BC165" s="1527">
        <f t="shared" ca="1" si="62"/>
        <v>0</v>
      </c>
      <c r="BD165" s="1527">
        <f t="shared" ca="1" si="62"/>
        <v>0</v>
      </c>
      <c r="BE165" s="1527">
        <f t="shared" ca="1" si="62"/>
        <v>0</v>
      </c>
      <c r="BF165" s="1527">
        <f t="shared" ca="1" si="62"/>
        <v>0</v>
      </c>
      <c r="BG165" s="1527">
        <f t="shared" ca="1" si="62"/>
        <v>0</v>
      </c>
      <c r="BH165" s="1527">
        <f t="shared" ca="1" si="62"/>
        <v>0</v>
      </c>
      <c r="BI165" s="1527">
        <f t="shared" ca="1" si="62"/>
        <v>0</v>
      </c>
      <c r="BJ165" s="1527">
        <f t="shared" ca="1" si="62"/>
        <v>0</v>
      </c>
      <c r="BK165" s="1527">
        <f t="shared" ca="1" si="62"/>
        <v>0</v>
      </c>
      <c r="BL165" s="1527">
        <f t="shared" ca="1" si="62"/>
        <v>0</v>
      </c>
      <c r="BM165" s="1527">
        <f t="shared" ca="1" si="62"/>
        <v>0</v>
      </c>
      <c r="BN165" s="1527">
        <f t="shared" ca="1" si="62"/>
        <v>0</v>
      </c>
      <c r="BO165" s="1527">
        <f t="shared" ref="BO165:CI165" ca="1" si="67">IF(ISNUMBER($B165),$B165*BO83,0)</f>
        <v>0</v>
      </c>
      <c r="BP165" s="1527">
        <f t="shared" ca="1" si="67"/>
        <v>0</v>
      </c>
      <c r="BQ165" s="1527">
        <f t="shared" ca="1" si="67"/>
        <v>0</v>
      </c>
      <c r="BR165" s="1527">
        <f t="shared" ca="1" si="67"/>
        <v>0</v>
      </c>
      <c r="BS165" s="1527">
        <f t="shared" ca="1" si="67"/>
        <v>0</v>
      </c>
      <c r="BT165" s="1527">
        <f t="shared" ca="1" si="67"/>
        <v>0</v>
      </c>
      <c r="BU165" s="1527">
        <f t="shared" ca="1" si="67"/>
        <v>0</v>
      </c>
      <c r="BV165" s="1527">
        <f t="shared" ca="1" si="67"/>
        <v>0</v>
      </c>
      <c r="BW165" s="1527">
        <f t="shared" ca="1" si="67"/>
        <v>0</v>
      </c>
      <c r="BX165" s="1527">
        <f t="shared" ca="1" si="67"/>
        <v>0</v>
      </c>
      <c r="BY165" s="1527">
        <f t="shared" ca="1" si="67"/>
        <v>0</v>
      </c>
      <c r="BZ165" s="1527">
        <f t="shared" ca="1" si="67"/>
        <v>0</v>
      </c>
      <c r="CA165" s="1527">
        <f t="shared" ca="1" si="67"/>
        <v>0</v>
      </c>
      <c r="CB165" s="1527">
        <f t="shared" ca="1" si="67"/>
        <v>0</v>
      </c>
      <c r="CC165" s="1527">
        <f t="shared" ca="1" si="67"/>
        <v>0</v>
      </c>
      <c r="CD165" s="1527">
        <f t="shared" ca="1" si="67"/>
        <v>0</v>
      </c>
      <c r="CE165" s="1527">
        <f t="shared" ca="1" si="67"/>
        <v>0</v>
      </c>
      <c r="CF165" s="1527">
        <f t="shared" ca="1" si="67"/>
        <v>0</v>
      </c>
      <c r="CG165" s="1527">
        <f t="shared" ca="1" si="67"/>
        <v>0</v>
      </c>
      <c r="CH165" s="1527">
        <f t="shared" ca="1" si="67"/>
        <v>0</v>
      </c>
      <c r="CI165" s="1567">
        <f t="shared" ca="1" si="67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60"/>
        <v>1.0413607583571356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3"/>
        <v>stoom 1,7 bara</v>
      </c>
      <c r="B166" s="1000">
        <f t="shared" ca="1" si="65"/>
        <v>0.96028200791588603</v>
      </c>
      <c r="C166" s="1582">
        <f t="shared" ca="1" si="54"/>
        <v>1.8189894035458565E-11</v>
      </c>
      <c r="D166" s="1566">
        <f t="shared" ca="1" si="55"/>
        <v>0</v>
      </c>
      <c r="E166" s="1527">
        <f t="shared" ca="1" si="55"/>
        <v>0</v>
      </c>
      <c r="F166" s="1527">
        <f t="shared" ca="1" si="55"/>
        <v>0</v>
      </c>
      <c r="G166" s="1527">
        <f t="shared" ca="1" si="55"/>
        <v>0</v>
      </c>
      <c r="H166" s="1527">
        <f t="shared" ca="1" si="55"/>
        <v>0</v>
      </c>
      <c r="I166" s="1527">
        <f t="shared" ca="1" si="55"/>
        <v>0</v>
      </c>
      <c r="J166" s="1527">
        <f t="shared" ca="1" si="55"/>
        <v>0</v>
      </c>
      <c r="K166" s="1531">
        <f t="shared" ca="1" si="55"/>
        <v>0</v>
      </c>
      <c r="L166" s="1531">
        <f t="shared" ca="1" si="55"/>
        <v>0</v>
      </c>
      <c r="M166" s="1531">
        <f t="shared" ca="1" si="55"/>
        <v>0</v>
      </c>
      <c r="N166" s="1531">
        <f t="shared" ca="1" si="55"/>
        <v>0</v>
      </c>
      <c r="O166" s="1531">
        <f t="shared" ca="1" si="55"/>
        <v>0</v>
      </c>
      <c r="P166" s="1531">
        <f t="shared" ca="1" si="55"/>
        <v>-24322.514163939588</v>
      </c>
      <c r="Q166" s="1531">
        <f t="shared" ca="1" si="66"/>
        <v>0</v>
      </c>
      <c r="R166" s="1531">
        <f t="shared" ca="1" si="66"/>
        <v>0</v>
      </c>
      <c r="S166" s="1531">
        <f t="shared" ca="1" si="66"/>
        <v>0</v>
      </c>
      <c r="T166" s="1531">
        <f t="shared" ca="1" si="66"/>
        <v>0</v>
      </c>
      <c r="U166" s="1531">
        <f t="shared" ca="1" si="66"/>
        <v>0</v>
      </c>
      <c r="V166" s="1531">
        <f t="shared" ca="1" si="66"/>
        <v>0</v>
      </c>
      <c r="W166" s="1531">
        <f t="shared" ca="1" si="66"/>
        <v>0</v>
      </c>
      <c r="X166" s="1531">
        <f t="shared" ca="1" si="66"/>
        <v>0</v>
      </c>
      <c r="Y166" s="1531">
        <f t="shared" ca="1" si="66"/>
        <v>0</v>
      </c>
      <c r="Z166" s="1565"/>
      <c r="AA166" s="1526">
        <f t="shared" ca="1" si="57"/>
        <v>24322.514163939606</v>
      </c>
      <c r="AB166" s="1527">
        <f t="shared" ca="1" si="57"/>
        <v>0</v>
      </c>
      <c r="AC166" s="1527">
        <f t="shared" ca="1" si="57"/>
        <v>0</v>
      </c>
      <c r="AD166" s="1527">
        <f t="shared" ca="1" si="57"/>
        <v>0</v>
      </c>
      <c r="AE166" s="1527">
        <f t="shared" ca="1" si="57"/>
        <v>0</v>
      </c>
      <c r="AF166" s="1527">
        <f t="shared" ca="1" si="57"/>
        <v>0</v>
      </c>
      <c r="AG166" s="1527">
        <f t="shared" ca="1" si="57"/>
        <v>0</v>
      </c>
      <c r="AH166" s="1527">
        <f t="shared" ca="1" si="57"/>
        <v>0</v>
      </c>
      <c r="AI166" s="1527">
        <f t="shared" ca="1" si="57"/>
        <v>0</v>
      </c>
      <c r="AJ166" s="1527">
        <f t="shared" ca="1" si="57"/>
        <v>0</v>
      </c>
      <c r="AK166" s="1527">
        <f t="shared" ca="1" si="57"/>
        <v>0</v>
      </c>
      <c r="AL166" s="1527">
        <f t="shared" ca="1" si="57"/>
        <v>0</v>
      </c>
      <c r="AM166" s="1527">
        <f t="shared" ca="1" si="57"/>
        <v>0</v>
      </c>
      <c r="AN166" s="1486"/>
      <c r="AO166" s="1566">
        <f t="shared" ref="AO166:CI169" ca="1" si="68">IF(ISNUMBER($B166),$B166*AO84,0)</f>
        <v>0</v>
      </c>
      <c r="AP166" s="1531">
        <f t="shared" ca="1" si="59"/>
        <v>0</v>
      </c>
      <c r="AQ166" s="1527">
        <f t="shared" ca="1" si="68"/>
        <v>0</v>
      </c>
      <c r="AR166" s="1527">
        <f t="shared" ca="1" si="68"/>
        <v>0</v>
      </c>
      <c r="AS166" s="1527">
        <f t="shared" ca="1" si="68"/>
        <v>0</v>
      </c>
      <c r="AT166" s="1527">
        <f t="shared" ca="1" si="68"/>
        <v>0</v>
      </c>
      <c r="AU166" s="1527">
        <f t="shared" ca="1" si="68"/>
        <v>0</v>
      </c>
      <c r="AV166" s="1527">
        <f t="shared" ca="1" si="68"/>
        <v>0</v>
      </c>
      <c r="AW166" s="1527">
        <f t="shared" ca="1" si="68"/>
        <v>0</v>
      </c>
      <c r="AX166" s="1527">
        <f t="shared" ca="1" si="68"/>
        <v>0</v>
      </c>
      <c r="AY166" s="1527">
        <f t="shared" ca="1" si="68"/>
        <v>0</v>
      </c>
      <c r="AZ166" s="1527">
        <f t="shared" ca="1" si="68"/>
        <v>0</v>
      </c>
      <c r="BA166" s="1527">
        <f t="shared" ca="1" si="68"/>
        <v>0</v>
      </c>
      <c r="BB166" s="1527">
        <f t="shared" ca="1" si="68"/>
        <v>0</v>
      </c>
      <c r="BC166" s="1527">
        <f t="shared" ca="1" si="68"/>
        <v>0</v>
      </c>
      <c r="BD166" s="1527">
        <f t="shared" ca="1" si="68"/>
        <v>0</v>
      </c>
      <c r="BE166" s="1527">
        <f t="shared" ca="1" si="68"/>
        <v>0</v>
      </c>
      <c r="BF166" s="1527">
        <f t="shared" ca="1" si="68"/>
        <v>0</v>
      </c>
      <c r="BG166" s="1527">
        <f t="shared" ca="1" si="68"/>
        <v>0</v>
      </c>
      <c r="BH166" s="1527">
        <f t="shared" ca="1" si="68"/>
        <v>0</v>
      </c>
      <c r="BI166" s="1527">
        <f t="shared" ca="1" si="68"/>
        <v>0</v>
      </c>
      <c r="BJ166" s="1527">
        <f t="shared" ca="1" si="68"/>
        <v>0</v>
      </c>
      <c r="BK166" s="1527">
        <f t="shared" ca="1" si="68"/>
        <v>0</v>
      </c>
      <c r="BL166" s="1527">
        <f t="shared" ca="1" si="68"/>
        <v>0</v>
      </c>
      <c r="BM166" s="1527">
        <f t="shared" ca="1" si="68"/>
        <v>0</v>
      </c>
      <c r="BN166" s="1527">
        <f t="shared" ca="1" si="68"/>
        <v>0</v>
      </c>
      <c r="BO166" s="1527">
        <f t="shared" ca="1" si="68"/>
        <v>0</v>
      </c>
      <c r="BP166" s="1527">
        <f t="shared" ca="1" si="68"/>
        <v>0</v>
      </c>
      <c r="BQ166" s="1527">
        <f t="shared" ca="1" si="68"/>
        <v>0</v>
      </c>
      <c r="BR166" s="1527">
        <f t="shared" ca="1" si="68"/>
        <v>0</v>
      </c>
      <c r="BS166" s="1527">
        <f t="shared" ca="1" si="68"/>
        <v>0</v>
      </c>
      <c r="BT166" s="1527">
        <f t="shared" ca="1" si="68"/>
        <v>0</v>
      </c>
      <c r="BU166" s="1527">
        <f t="shared" ca="1" si="68"/>
        <v>0</v>
      </c>
      <c r="BV166" s="1527">
        <f t="shared" ca="1" si="68"/>
        <v>0</v>
      </c>
      <c r="BW166" s="1527">
        <f t="shared" ca="1" si="68"/>
        <v>0</v>
      </c>
      <c r="BX166" s="1527">
        <f t="shared" ca="1" si="68"/>
        <v>0</v>
      </c>
      <c r="BY166" s="1527">
        <f t="shared" ca="1" si="68"/>
        <v>0</v>
      </c>
      <c r="BZ166" s="1527">
        <f t="shared" ca="1" si="68"/>
        <v>0</v>
      </c>
      <c r="CA166" s="1527">
        <f t="shared" ca="1" si="68"/>
        <v>0</v>
      </c>
      <c r="CB166" s="1527">
        <f t="shared" ca="1" si="68"/>
        <v>0</v>
      </c>
      <c r="CC166" s="1527">
        <f t="shared" ca="1" si="68"/>
        <v>0</v>
      </c>
      <c r="CD166" s="1527">
        <f t="shared" ca="1" si="68"/>
        <v>0</v>
      </c>
      <c r="CE166" s="1527">
        <f t="shared" ca="1" si="68"/>
        <v>0</v>
      </c>
      <c r="CF166" s="1527">
        <f t="shared" ca="1" si="68"/>
        <v>0</v>
      </c>
      <c r="CG166" s="1527">
        <f t="shared" ca="1" si="68"/>
        <v>0</v>
      </c>
      <c r="CH166" s="1527">
        <f t="shared" ca="1" si="68"/>
        <v>0</v>
      </c>
      <c r="CI166" s="1567">
        <f t="shared" ca="1" si="68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60"/>
        <v>1.0413607583571356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3"/>
        <v>stoom u bara</v>
      </c>
      <c r="B167" s="1000">
        <f t="shared" ca="1" si="65"/>
        <v>0.96028200791588603</v>
      </c>
      <c r="C167" s="1582">
        <f t="shared" ca="1" si="54"/>
        <v>0</v>
      </c>
      <c r="D167" s="1566">
        <f t="shared" ca="1" si="55"/>
        <v>0</v>
      </c>
      <c r="E167" s="1527">
        <f t="shared" ca="1" si="55"/>
        <v>0</v>
      </c>
      <c r="F167" s="1527">
        <f t="shared" ca="1" si="55"/>
        <v>0</v>
      </c>
      <c r="G167" s="1527">
        <f t="shared" ca="1" si="55"/>
        <v>0</v>
      </c>
      <c r="H167" s="1527">
        <f t="shared" ca="1" si="55"/>
        <v>0</v>
      </c>
      <c r="I167" s="1527">
        <f t="shared" ca="1" si="55"/>
        <v>0</v>
      </c>
      <c r="J167" s="1527">
        <f t="shared" ca="1" si="55"/>
        <v>0</v>
      </c>
      <c r="K167" s="1531">
        <f t="shared" ca="1" si="55"/>
        <v>0</v>
      </c>
      <c r="L167" s="1531">
        <f t="shared" ca="1" si="55"/>
        <v>0</v>
      </c>
      <c r="M167" s="1531">
        <f t="shared" ca="1" si="55"/>
        <v>0</v>
      </c>
      <c r="N167" s="1531">
        <f t="shared" ca="1" si="55"/>
        <v>0</v>
      </c>
      <c r="O167" s="1531">
        <f t="shared" ca="1" si="55"/>
        <v>0</v>
      </c>
      <c r="P167" s="1531">
        <f t="shared" ca="1" si="55"/>
        <v>0</v>
      </c>
      <c r="Q167" s="1531">
        <f t="shared" ca="1" si="66"/>
        <v>0</v>
      </c>
      <c r="R167" s="1531">
        <f t="shared" ca="1" si="66"/>
        <v>0</v>
      </c>
      <c r="S167" s="1531">
        <f t="shared" ca="1" si="66"/>
        <v>0</v>
      </c>
      <c r="T167" s="1531">
        <f t="shared" ca="1" si="66"/>
        <v>0</v>
      </c>
      <c r="U167" s="1531">
        <f t="shared" ca="1" si="66"/>
        <v>0</v>
      </c>
      <c r="V167" s="1531">
        <f t="shared" ca="1" si="66"/>
        <v>0</v>
      </c>
      <c r="W167" s="1531">
        <f t="shared" ca="1" si="66"/>
        <v>0</v>
      </c>
      <c r="X167" s="1531">
        <f t="shared" ca="1" si="66"/>
        <v>0</v>
      </c>
      <c r="Y167" s="1531">
        <f t="shared" ca="1" si="66"/>
        <v>0</v>
      </c>
      <c r="Z167" s="1565"/>
      <c r="AA167" s="1526">
        <f t="shared" ca="1" si="57"/>
        <v>0</v>
      </c>
      <c r="AB167" s="1527">
        <f t="shared" ca="1" si="57"/>
        <v>0</v>
      </c>
      <c r="AC167" s="1527">
        <f t="shared" ca="1" si="57"/>
        <v>0</v>
      </c>
      <c r="AD167" s="1527">
        <f t="shared" ca="1" si="57"/>
        <v>0</v>
      </c>
      <c r="AE167" s="1527">
        <f t="shared" ca="1" si="57"/>
        <v>0</v>
      </c>
      <c r="AF167" s="1527">
        <f t="shared" ca="1" si="57"/>
        <v>0</v>
      </c>
      <c r="AG167" s="1527">
        <f t="shared" ca="1" si="57"/>
        <v>0</v>
      </c>
      <c r="AH167" s="1527">
        <f t="shared" ca="1" si="57"/>
        <v>0</v>
      </c>
      <c r="AI167" s="1527">
        <f t="shared" ca="1" si="57"/>
        <v>0</v>
      </c>
      <c r="AJ167" s="1527">
        <f t="shared" ca="1" si="57"/>
        <v>0</v>
      </c>
      <c r="AK167" s="1527">
        <f t="shared" ca="1" si="57"/>
        <v>0</v>
      </c>
      <c r="AL167" s="1527">
        <f t="shared" ca="1" si="57"/>
        <v>0</v>
      </c>
      <c r="AM167" s="1527">
        <f t="shared" ca="1" si="57"/>
        <v>0</v>
      </c>
      <c r="AN167" s="1486"/>
      <c r="AO167" s="1566">
        <f t="shared" ca="1" si="68"/>
        <v>0</v>
      </c>
      <c r="AP167" s="1531">
        <f t="shared" ca="1" si="59"/>
        <v>0</v>
      </c>
      <c r="AQ167" s="1527">
        <f t="shared" ca="1" si="68"/>
        <v>0</v>
      </c>
      <c r="AR167" s="1527">
        <f t="shared" ca="1" si="68"/>
        <v>0</v>
      </c>
      <c r="AS167" s="1527">
        <f t="shared" ca="1" si="68"/>
        <v>0</v>
      </c>
      <c r="AT167" s="1527">
        <f t="shared" ca="1" si="68"/>
        <v>0</v>
      </c>
      <c r="AU167" s="1527">
        <f t="shared" ca="1" si="68"/>
        <v>0</v>
      </c>
      <c r="AV167" s="1527">
        <f t="shared" ca="1" si="68"/>
        <v>0</v>
      </c>
      <c r="AW167" s="1527">
        <f t="shared" ca="1" si="68"/>
        <v>0</v>
      </c>
      <c r="AX167" s="1527">
        <f t="shared" ca="1" si="68"/>
        <v>0</v>
      </c>
      <c r="AY167" s="1527">
        <f t="shared" ca="1" si="68"/>
        <v>0</v>
      </c>
      <c r="AZ167" s="1527">
        <f t="shared" ca="1" si="68"/>
        <v>0</v>
      </c>
      <c r="BA167" s="1527">
        <f t="shared" ca="1" si="68"/>
        <v>0</v>
      </c>
      <c r="BB167" s="1527">
        <f t="shared" ca="1" si="68"/>
        <v>0</v>
      </c>
      <c r="BC167" s="1527">
        <f t="shared" ca="1" si="68"/>
        <v>0</v>
      </c>
      <c r="BD167" s="1527">
        <f t="shared" ca="1" si="68"/>
        <v>0</v>
      </c>
      <c r="BE167" s="1527">
        <f t="shared" ca="1" si="68"/>
        <v>0</v>
      </c>
      <c r="BF167" s="1527">
        <f t="shared" ca="1" si="68"/>
        <v>0</v>
      </c>
      <c r="BG167" s="1527">
        <f t="shared" ca="1" si="68"/>
        <v>0</v>
      </c>
      <c r="BH167" s="1527">
        <f t="shared" ca="1" si="68"/>
        <v>0</v>
      </c>
      <c r="BI167" s="1527">
        <f t="shared" ca="1" si="68"/>
        <v>0</v>
      </c>
      <c r="BJ167" s="1527">
        <f t="shared" ca="1" si="68"/>
        <v>0</v>
      </c>
      <c r="BK167" s="1527">
        <f t="shared" ca="1" si="68"/>
        <v>0</v>
      </c>
      <c r="BL167" s="1527">
        <f t="shared" ca="1" si="68"/>
        <v>0</v>
      </c>
      <c r="BM167" s="1527">
        <f t="shared" ca="1" si="68"/>
        <v>0</v>
      </c>
      <c r="BN167" s="1527">
        <f t="shared" ca="1" si="68"/>
        <v>0</v>
      </c>
      <c r="BO167" s="1527">
        <f t="shared" ca="1" si="68"/>
        <v>0</v>
      </c>
      <c r="BP167" s="1527">
        <f t="shared" ca="1" si="68"/>
        <v>0</v>
      </c>
      <c r="BQ167" s="1527">
        <f t="shared" ca="1" si="68"/>
        <v>0</v>
      </c>
      <c r="BR167" s="1527">
        <f t="shared" ca="1" si="68"/>
        <v>0</v>
      </c>
      <c r="BS167" s="1527">
        <f t="shared" ca="1" si="68"/>
        <v>0</v>
      </c>
      <c r="BT167" s="1527">
        <f t="shared" ca="1" si="68"/>
        <v>0</v>
      </c>
      <c r="BU167" s="1527">
        <f t="shared" ca="1" si="68"/>
        <v>0</v>
      </c>
      <c r="BV167" s="1527">
        <f t="shared" ca="1" si="68"/>
        <v>0</v>
      </c>
      <c r="BW167" s="1527">
        <f t="shared" ca="1" si="68"/>
        <v>0</v>
      </c>
      <c r="BX167" s="1527">
        <f t="shared" ca="1" si="68"/>
        <v>0</v>
      </c>
      <c r="BY167" s="1527">
        <f t="shared" ca="1" si="68"/>
        <v>0</v>
      </c>
      <c r="BZ167" s="1527">
        <f t="shared" ca="1" si="68"/>
        <v>0</v>
      </c>
      <c r="CA167" s="1527">
        <f t="shared" ca="1" si="68"/>
        <v>0</v>
      </c>
      <c r="CB167" s="1527">
        <f t="shared" ca="1" si="68"/>
        <v>0</v>
      </c>
      <c r="CC167" s="1527">
        <f t="shared" ca="1" si="68"/>
        <v>0</v>
      </c>
      <c r="CD167" s="1527">
        <f t="shared" ca="1" si="68"/>
        <v>0</v>
      </c>
      <c r="CE167" s="1527">
        <f t="shared" ca="1" si="68"/>
        <v>0</v>
      </c>
      <c r="CF167" s="1527">
        <f t="shared" ca="1" si="68"/>
        <v>0</v>
      </c>
      <c r="CG167" s="1527">
        <f t="shared" ca="1" si="68"/>
        <v>0</v>
      </c>
      <c r="CH167" s="1527">
        <f t="shared" ca="1" si="68"/>
        <v>0</v>
      </c>
      <c r="CI167" s="1567">
        <f t="shared" ca="1" si="68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60"/>
        <v>1.0413607583571356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3"/>
        <v>stoom v bara</v>
      </c>
      <c r="B168" s="1000">
        <f t="shared" ca="1" si="65"/>
        <v>0.96028200791588603</v>
      </c>
      <c r="C168" s="1582">
        <f t="shared" ca="1" si="54"/>
        <v>0</v>
      </c>
      <c r="D168" s="1566">
        <f t="shared" ca="1" si="55"/>
        <v>0</v>
      </c>
      <c r="E168" s="1527">
        <f t="shared" ca="1" si="55"/>
        <v>0</v>
      </c>
      <c r="F168" s="1527">
        <f t="shared" ca="1" si="55"/>
        <v>0</v>
      </c>
      <c r="G168" s="1527">
        <f t="shared" ca="1" si="55"/>
        <v>0</v>
      </c>
      <c r="H168" s="1527">
        <f t="shared" ca="1" si="55"/>
        <v>0</v>
      </c>
      <c r="I168" s="1527">
        <f t="shared" ca="1" si="55"/>
        <v>0</v>
      </c>
      <c r="J168" s="1527">
        <f t="shared" ca="1" si="55"/>
        <v>0</v>
      </c>
      <c r="K168" s="1531">
        <f t="shared" ca="1" si="55"/>
        <v>0</v>
      </c>
      <c r="L168" s="1531">
        <f t="shared" ca="1" si="55"/>
        <v>0</v>
      </c>
      <c r="M168" s="1531">
        <f t="shared" ca="1" si="55"/>
        <v>0</v>
      </c>
      <c r="N168" s="1531">
        <f t="shared" ca="1" si="55"/>
        <v>0</v>
      </c>
      <c r="O168" s="1531">
        <f t="shared" ca="1" si="55"/>
        <v>0</v>
      </c>
      <c r="P168" s="1531">
        <f t="shared" ca="1" si="55"/>
        <v>0</v>
      </c>
      <c r="Q168" s="1531">
        <f t="shared" ca="1" si="66"/>
        <v>0</v>
      </c>
      <c r="R168" s="1531">
        <f t="shared" ca="1" si="66"/>
        <v>0</v>
      </c>
      <c r="S168" s="1531">
        <f t="shared" ca="1" si="66"/>
        <v>0</v>
      </c>
      <c r="T168" s="1531">
        <f t="shared" ca="1" si="66"/>
        <v>0</v>
      </c>
      <c r="U168" s="1531">
        <f t="shared" ca="1" si="66"/>
        <v>0</v>
      </c>
      <c r="V168" s="1531">
        <f t="shared" ca="1" si="66"/>
        <v>0</v>
      </c>
      <c r="W168" s="1531">
        <f t="shared" ca="1" si="66"/>
        <v>0</v>
      </c>
      <c r="X168" s="1531">
        <f t="shared" ca="1" si="66"/>
        <v>0</v>
      </c>
      <c r="Y168" s="1531">
        <f t="shared" ca="1" si="66"/>
        <v>0</v>
      </c>
      <c r="Z168" s="1565"/>
      <c r="AA168" s="1526">
        <f t="shared" ca="1" si="57"/>
        <v>0</v>
      </c>
      <c r="AB168" s="1527">
        <f t="shared" ca="1" si="57"/>
        <v>0</v>
      </c>
      <c r="AC168" s="1527">
        <f t="shared" ca="1" si="57"/>
        <v>0</v>
      </c>
      <c r="AD168" s="1527">
        <f t="shared" ca="1" si="57"/>
        <v>0</v>
      </c>
      <c r="AE168" s="1527">
        <f t="shared" ca="1" si="57"/>
        <v>0</v>
      </c>
      <c r="AF168" s="1527">
        <f t="shared" ca="1" si="57"/>
        <v>0</v>
      </c>
      <c r="AG168" s="1527">
        <f t="shared" ca="1" si="57"/>
        <v>0</v>
      </c>
      <c r="AH168" s="1527">
        <f t="shared" ca="1" si="57"/>
        <v>0</v>
      </c>
      <c r="AI168" s="1527">
        <f t="shared" ca="1" si="57"/>
        <v>0</v>
      </c>
      <c r="AJ168" s="1527">
        <f t="shared" ca="1" si="57"/>
        <v>0</v>
      </c>
      <c r="AK168" s="1527">
        <f t="shared" ca="1" si="57"/>
        <v>0</v>
      </c>
      <c r="AL168" s="1527">
        <f t="shared" ca="1" si="57"/>
        <v>0</v>
      </c>
      <c r="AM168" s="1527">
        <f t="shared" ca="1" si="57"/>
        <v>0</v>
      </c>
      <c r="AN168" s="1486"/>
      <c r="AO168" s="1566">
        <f t="shared" ca="1" si="68"/>
        <v>0</v>
      </c>
      <c r="AP168" s="1531">
        <f t="shared" ca="1" si="59"/>
        <v>0</v>
      </c>
      <c r="AQ168" s="1527">
        <f t="shared" ca="1" si="68"/>
        <v>0</v>
      </c>
      <c r="AR168" s="1527">
        <f t="shared" ca="1" si="68"/>
        <v>0</v>
      </c>
      <c r="AS168" s="1527">
        <f t="shared" ca="1" si="68"/>
        <v>0</v>
      </c>
      <c r="AT168" s="1527">
        <f t="shared" ca="1" si="68"/>
        <v>0</v>
      </c>
      <c r="AU168" s="1527">
        <f t="shared" ca="1" si="68"/>
        <v>0</v>
      </c>
      <c r="AV168" s="1527">
        <f t="shared" ca="1" si="68"/>
        <v>0</v>
      </c>
      <c r="AW168" s="1527">
        <f t="shared" ca="1" si="68"/>
        <v>0</v>
      </c>
      <c r="AX168" s="1527">
        <f t="shared" ca="1" si="68"/>
        <v>0</v>
      </c>
      <c r="AY168" s="1527">
        <f t="shared" ca="1" si="68"/>
        <v>0</v>
      </c>
      <c r="AZ168" s="1527">
        <f t="shared" ca="1" si="68"/>
        <v>0</v>
      </c>
      <c r="BA168" s="1527">
        <f t="shared" ca="1" si="68"/>
        <v>0</v>
      </c>
      <c r="BB168" s="1527">
        <f t="shared" ca="1" si="68"/>
        <v>0</v>
      </c>
      <c r="BC168" s="1527">
        <f t="shared" ca="1" si="68"/>
        <v>0</v>
      </c>
      <c r="BD168" s="1527">
        <f t="shared" ca="1" si="68"/>
        <v>0</v>
      </c>
      <c r="BE168" s="1527">
        <f t="shared" ca="1" si="68"/>
        <v>0</v>
      </c>
      <c r="BF168" s="1527">
        <f t="shared" ca="1" si="68"/>
        <v>0</v>
      </c>
      <c r="BG168" s="1527">
        <f t="shared" ca="1" si="68"/>
        <v>0</v>
      </c>
      <c r="BH168" s="1527">
        <f t="shared" ca="1" si="68"/>
        <v>0</v>
      </c>
      <c r="BI168" s="1527">
        <f t="shared" ca="1" si="68"/>
        <v>0</v>
      </c>
      <c r="BJ168" s="1527">
        <f t="shared" ca="1" si="68"/>
        <v>0</v>
      </c>
      <c r="BK168" s="1527">
        <f t="shared" ca="1" si="68"/>
        <v>0</v>
      </c>
      <c r="BL168" s="1527">
        <f t="shared" ca="1" si="68"/>
        <v>0</v>
      </c>
      <c r="BM168" s="1527">
        <f t="shared" ca="1" si="68"/>
        <v>0</v>
      </c>
      <c r="BN168" s="1527">
        <f t="shared" ca="1" si="68"/>
        <v>0</v>
      </c>
      <c r="BO168" s="1527">
        <f t="shared" ca="1" si="68"/>
        <v>0</v>
      </c>
      <c r="BP168" s="1527">
        <f t="shared" ca="1" si="68"/>
        <v>0</v>
      </c>
      <c r="BQ168" s="1527">
        <f t="shared" ca="1" si="68"/>
        <v>0</v>
      </c>
      <c r="BR168" s="1527">
        <f t="shared" ca="1" si="68"/>
        <v>0</v>
      </c>
      <c r="BS168" s="1527">
        <f t="shared" ca="1" si="68"/>
        <v>0</v>
      </c>
      <c r="BT168" s="1527">
        <f t="shared" ca="1" si="68"/>
        <v>0</v>
      </c>
      <c r="BU168" s="1527">
        <f t="shared" ca="1" si="68"/>
        <v>0</v>
      </c>
      <c r="BV168" s="1527">
        <f t="shared" ca="1" si="68"/>
        <v>0</v>
      </c>
      <c r="BW168" s="1527">
        <f t="shared" ca="1" si="68"/>
        <v>0</v>
      </c>
      <c r="BX168" s="1527">
        <f t="shared" ca="1" si="68"/>
        <v>0</v>
      </c>
      <c r="BY168" s="1527">
        <f t="shared" ca="1" si="68"/>
        <v>0</v>
      </c>
      <c r="BZ168" s="1527">
        <f t="shared" ca="1" si="68"/>
        <v>0</v>
      </c>
      <c r="CA168" s="1527">
        <f t="shared" ca="1" si="68"/>
        <v>0</v>
      </c>
      <c r="CB168" s="1527">
        <f t="shared" ca="1" si="68"/>
        <v>0</v>
      </c>
      <c r="CC168" s="1527">
        <f t="shared" ca="1" si="68"/>
        <v>0</v>
      </c>
      <c r="CD168" s="1527">
        <f t="shared" ca="1" si="68"/>
        <v>0</v>
      </c>
      <c r="CE168" s="1527">
        <f t="shared" ca="1" si="68"/>
        <v>0</v>
      </c>
      <c r="CF168" s="1527">
        <f t="shared" ca="1" si="68"/>
        <v>0</v>
      </c>
      <c r="CG168" s="1527">
        <f t="shared" ca="1" si="68"/>
        <v>0</v>
      </c>
      <c r="CH168" s="1527">
        <f t="shared" ca="1" si="68"/>
        <v>0</v>
      </c>
      <c r="CI168" s="1567">
        <f t="shared" ca="1" si="68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60"/>
        <v>1.0413607583571356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3"/>
        <v>stoom w bara</v>
      </c>
      <c r="B169" s="1002">
        <f t="shared" ca="1" si="65"/>
        <v>0.96028200791588603</v>
      </c>
      <c r="C169" s="1583">
        <f t="shared" ca="1" si="54"/>
        <v>0</v>
      </c>
      <c r="D169" s="1562">
        <f t="shared" ca="1" si="55"/>
        <v>0</v>
      </c>
      <c r="E169" s="1522">
        <f t="shared" ca="1" si="55"/>
        <v>0</v>
      </c>
      <c r="F169" s="1522">
        <f t="shared" ca="1" si="55"/>
        <v>0</v>
      </c>
      <c r="G169" s="1522">
        <f t="shared" ca="1" si="55"/>
        <v>0</v>
      </c>
      <c r="H169" s="1522">
        <f t="shared" ca="1" si="55"/>
        <v>0</v>
      </c>
      <c r="I169" s="1522">
        <f t="shared" ca="1" si="55"/>
        <v>0</v>
      </c>
      <c r="J169" s="1522">
        <f t="shared" ca="1" si="55"/>
        <v>0</v>
      </c>
      <c r="K169" s="1568">
        <f t="shared" ca="1" si="55"/>
        <v>0</v>
      </c>
      <c r="L169" s="1568">
        <f t="shared" ca="1" si="55"/>
        <v>0</v>
      </c>
      <c r="M169" s="1568">
        <f t="shared" ca="1" si="55"/>
        <v>0</v>
      </c>
      <c r="N169" s="1568">
        <f t="shared" ca="1" si="55"/>
        <v>0</v>
      </c>
      <c r="O169" s="1568">
        <f t="shared" ca="1" si="55"/>
        <v>0</v>
      </c>
      <c r="P169" s="1568">
        <f t="shared" ca="1" si="55"/>
        <v>0</v>
      </c>
      <c r="Q169" s="1568">
        <f t="shared" ca="1" si="66"/>
        <v>0</v>
      </c>
      <c r="R169" s="1568">
        <f t="shared" ca="1" si="66"/>
        <v>0</v>
      </c>
      <c r="S169" s="1568">
        <f t="shared" ca="1" si="66"/>
        <v>0</v>
      </c>
      <c r="T169" s="1568">
        <f t="shared" ca="1" si="66"/>
        <v>0</v>
      </c>
      <c r="U169" s="1568">
        <f t="shared" ca="1" si="66"/>
        <v>0</v>
      </c>
      <c r="V169" s="1568">
        <f t="shared" ca="1" si="66"/>
        <v>0</v>
      </c>
      <c r="W169" s="1568">
        <f t="shared" ca="1" si="66"/>
        <v>0</v>
      </c>
      <c r="X169" s="1568">
        <f t="shared" ca="1" si="66"/>
        <v>0</v>
      </c>
      <c r="Y169" s="1568">
        <f t="shared" ca="1" si="66"/>
        <v>0</v>
      </c>
      <c r="Z169" s="1565"/>
      <c r="AA169" s="1962">
        <f t="shared" ca="1" si="57"/>
        <v>0</v>
      </c>
      <c r="AB169" s="1522">
        <f t="shared" ca="1" si="57"/>
        <v>0</v>
      </c>
      <c r="AC169" s="1522">
        <f t="shared" ca="1" si="57"/>
        <v>0</v>
      </c>
      <c r="AD169" s="1522">
        <f t="shared" ca="1" si="57"/>
        <v>0</v>
      </c>
      <c r="AE169" s="1522">
        <f t="shared" ca="1" si="57"/>
        <v>0</v>
      </c>
      <c r="AF169" s="1522">
        <f t="shared" ca="1" si="57"/>
        <v>0</v>
      </c>
      <c r="AG169" s="1522">
        <f t="shared" ca="1" si="57"/>
        <v>0</v>
      </c>
      <c r="AH169" s="1522">
        <f t="shared" ca="1" si="57"/>
        <v>0</v>
      </c>
      <c r="AI169" s="1522">
        <f t="shared" ca="1" si="57"/>
        <v>0</v>
      </c>
      <c r="AJ169" s="1522">
        <f t="shared" ca="1" si="57"/>
        <v>0</v>
      </c>
      <c r="AK169" s="1522">
        <f t="shared" ca="1" si="57"/>
        <v>0</v>
      </c>
      <c r="AL169" s="1522">
        <f t="shared" ca="1" si="57"/>
        <v>0</v>
      </c>
      <c r="AM169" s="1522">
        <f t="shared" ca="1" si="57"/>
        <v>0</v>
      </c>
      <c r="AN169" s="1486"/>
      <c r="AO169" s="1562">
        <f t="shared" ca="1" si="68"/>
        <v>0</v>
      </c>
      <c r="AP169" s="1568">
        <f t="shared" ca="1" si="59"/>
        <v>0</v>
      </c>
      <c r="AQ169" s="1522">
        <f t="shared" ca="1" si="68"/>
        <v>0</v>
      </c>
      <c r="AR169" s="1522">
        <f t="shared" ca="1" si="68"/>
        <v>0</v>
      </c>
      <c r="AS169" s="1522">
        <f t="shared" ca="1" si="68"/>
        <v>0</v>
      </c>
      <c r="AT169" s="1522">
        <f t="shared" ca="1" si="68"/>
        <v>0</v>
      </c>
      <c r="AU169" s="1522">
        <f t="shared" ca="1" si="68"/>
        <v>0</v>
      </c>
      <c r="AV169" s="1522">
        <f t="shared" ca="1" si="68"/>
        <v>0</v>
      </c>
      <c r="AW169" s="1522">
        <f t="shared" ca="1" si="68"/>
        <v>0</v>
      </c>
      <c r="AX169" s="1522">
        <f t="shared" ca="1" si="68"/>
        <v>0</v>
      </c>
      <c r="AY169" s="1522">
        <f t="shared" ca="1" si="68"/>
        <v>0</v>
      </c>
      <c r="AZ169" s="1522">
        <f t="shared" ca="1" si="68"/>
        <v>0</v>
      </c>
      <c r="BA169" s="1522">
        <f t="shared" ca="1" si="68"/>
        <v>0</v>
      </c>
      <c r="BB169" s="1522">
        <f t="shared" ca="1" si="68"/>
        <v>0</v>
      </c>
      <c r="BC169" s="1522">
        <f t="shared" ca="1" si="68"/>
        <v>0</v>
      </c>
      <c r="BD169" s="1522">
        <f t="shared" ca="1" si="68"/>
        <v>0</v>
      </c>
      <c r="BE169" s="1522">
        <f t="shared" ca="1" si="68"/>
        <v>0</v>
      </c>
      <c r="BF169" s="1522">
        <f t="shared" ca="1" si="68"/>
        <v>0</v>
      </c>
      <c r="BG169" s="1522">
        <f t="shared" ca="1" si="68"/>
        <v>0</v>
      </c>
      <c r="BH169" s="1522">
        <f t="shared" ca="1" si="68"/>
        <v>0</v>
      </c>
      <c r="BI169" s="1522">
        <f t="shared" ca="1" si="68"/>
        <v>0</v>
      </c>
      <c r="BJ169" s="1522">
        <f t="shared" ca="1" si="68"/>
        <v>0</v>
      </c>
      <c r="BK169" s="1522">
        <f t="shared" ca="1" si="68"/>
        <v>0</v>
      </c>
      <c r="BL169" s="1522">
        <f t="shared" ca="1" si="68"/>
        <v>0</v>
      </c>
      <c r="BM169" s="1522">
        <f t="shared" ca="1" si="68"/>
        <v>0</v>
      </c>
      <c r="BN169" s="1522">
        <f t="shared" ca="1" si="68"/>
        <v>0</v>
      </c>
      <c r="BO169" s="1522">
        <f t="shared" ca="1" si="68"/>
        <v>0</v>
      </c>
      <c r="BP169" s="1522">
        <f t="shared" ca="1" si="68"/>
        <v>0</v>
      </c>
      <c r="BQ169" s="1522">
        <f t="shared" ca="1" si="68"/>
        <v>0</v>
      </c>
      <c r="BR169" s="1522">
        <f t="shared" ca="1" si="68"/>
        <v>0</v>
      </c>
      <c r="BS169" s="1522">
        <f t="shared" ca="1" si="68"/>
        <v>0</v>
      </c>
      <c r="BT169" s="1522">
        <f t="shared" ca="1" si="68"/>
        <v>0</v>
      </c>
      <c r="BU169" s="1522">
        <f t="shared" ca="1" si="68"/>
        <v>0</v>
      </c>
      <c r="BV169" s="1522">
        <f t="shared" ca="1" si="68"/>
        <v>0</v>
      </c>
      <c r="BW169" s="1522">
        <f t="shared" ca="1" si="68"/>
        <v>0</v>
      </c>
      <c r="BX169" s="1522">
        <f t="shared" ca="1" si="68"/>
        <v>0</v>
      </c>
      <c r="BY169" s="1522">
        <f t="shared" ca="1" si="68"/>
        <v>0</v>
      </c>
      <c r="BZ169" s="1522">
        <f t="shared" ca="1" si="68"/>
        <v>0</v>
      </c>
      <c r="CA169" s="1522">
        <f t="shared" ca="1" si="68"/>
        <v>0</v>
      </c>
      <c r="CB169" s="1522">
        <f t="shared" ca="1" si="68"/>
        <v>0</v>
      </c>
      <c r="CC169" s="1522">
        <f t="shared" ca="1" si="68"/>
        <v>0</v>
      </c>
      <c r="CD169" s="1522">
        <f t="shared" ca="1" si="68"/>
        <v>0</v>
      </c>
      <c r="CE169" s="1522">
        <f t="shared" ca="1" si="68"/>
        <v>0</v>
      </c>
      <c r="CF169" s="1522">
        <f t="shared" ca="1" si="68"/>
        <v>0</v>
      </c>
      <c r="CG169" s="1522">
        <f t="shared" ca="1" si="68"/>
        <v>0</v>
      </c>
      <c r="CH169" s="1522">
        <f t="shared" ca="1" si="68"/>
        <v>0</v>
      </c>
      <c r="CI169" s="1523">
        <f t="shared" ca="1" si="68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60"/>
        <v>1.0413607583571356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2870295.6944202157</v>
      </c>
      <c r="D171" s="1963">
        <f ca="1">-SUM(D154:D169)</f>
        <v>382972.29816814931</v>
      </c>
      <c r="E171" s="2102">
        <f ca="1">E154+E165+E166+E167+E168+E169</f>
        <v>37955.146362875355</v>
      </c>
      <c r="F171" s="2102">
        <f t="shared" ref="F171:H171" ca="1" si="69">SUM(F99:F151)</f>
        <v>16022</v>
      </c>
      <c r="G171" s="2102">
        <f t="shared" ca="1" si="69"/>
        <v>510375.60000000003</v>
      </c>
      <c r="H171" s="2102">
        <f t="shared" ca="1" si="69"/>
        <v>633906.00000000012</v>
      </c>
      <c r="I171" s="2102">
        <f ca="1">SUM(I154:I156)+SUM(I163:I169)+SUM(I159:I160)</f>
        <v>765.94459633629867</v>
      </c>
      <c r="J171" s="2102">
        <f ca="1">SUM(J154:J156)+SUM(J163:J169)+SUM(J159:J160)</f>
        <v>3829.7229816814934</v>
      </c>
      <c r="K171" s="2102">
        <f ca="1">SUM(K99:K151)+SUM(K154:K156)+SUM(K163:K169)+K160</f>
        <v>1531.8891926725973</v>
      </c>
      <c r="L171" s="2102">
        <f ca="1">-SUMIF(L154:L169,"&lt;0")</f>
        <v>18288.396252066428</v>
      </c>
      <c r="M171" s="2102">
        <f ca="1">SUMIF(M154:M169,"&gt;0")</f>
        <v>0</v>
      </c>
      <c r="N171" s="2102">
        <f t="shared" ref="N171:O171" ca="1" si="70">SUM(N99:N151)</f>
        <v>284.39999999999998</v>
      </c>
      <c r="O171" s="2102">
        <f t="shared" ca="1" si="70"/>
        <v>0</v>
      </c>
      <c r="P171" s="2102">
        <f ca="1">SUMIF(P154:P169,"&gt;0")</f>
        <v>30881.190678699651</v>
      </c>
      <c r="Q171" s="2102">
        <f t="shared" ref="Q171:R171" ca="1" si="71">SUMIF(Q154:Q169,"&gt;0")</f>
        <v>74100.300763112493</v>
      </c>
      <c r="R171" s="2102">
        <f t="shared" ca="1" si="71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2">SUM(V99:V151)</f>
        <v>0</v>
      </c>
      <c r="W171" s="1572">
        <f t="shared" ca="1" si="72"/>
        <v>0</v>
      </c>
      <c r="X171" s="1572">
        <f t="shared" ca="1" si="72"/>
        <v>0</v>
      </c>
      <c r="Y171" s="2007">
        <f t="shared" ca="1" si="72"/>
        <v>0</v>
      </c>
      <c r="Z171" s="2101"/>
      <c r="AA171" s="1963">
        <f t="shared" ref="AA171:AM171" ca="1" si="73">SUM(AA99:AA169)</f>
        <v>101350.79744951596</v>
      </c>
      <c r="AB171" s="1572">
        <f t="shared" ca="1" si="73"/>
        <v>0</v>
      </c>
      <c r="AC171" s="1572">
        <f t="shared" ca="1" si="73"/>
        <v>143244.72062989185</v>
      </c>
      <c r="AD171" s="1572">
        <f t="shared" ca="1" si="73"/>
        <v>0</v>
      </c>
      <c r="AE171" s="1572">
        <f t="shared" ca="1" si="73"/>
        <v>0</v>
      </c>
      <c r="AF171" s="1572">
        <f t="shared" ca="1" si="73"/>
        <v>0</v>
      </c>
      <c r="AG171" s="1572">
        <f t="shared" ca="1" si="73"/>
        <v>0</v>
      </c>
      <c r="AH171" s="1572">
        <f t="shared" ca="1" si="73"/>
        <v>0</v>
      </c>
      <c r="AI171" s="1572">
        <f t="shared" ca="1" si="73"/>
        <v>0</v>
      </c>
      <c r="AJ171" s="1572">
        <f t="shared" ca="1" si="73"/>
        <v>0</v>
      </c>
      <c r="AK171" s="1572">
        <f t="shared" ca="1" si="73"/>
        <v>0</v>
      </c>
      <c r="AL171" s="1572">
        <f t="shared" ca="1" si="73"/>
        <v>0</v>
      </c>
      <c r="AM171" s="1572">
        <f t="shared" ca="1" si="73"/>
        <v>0</v>
      </c>
      <c r="AN171" s="1573"/>
      <c r="AO171" s="1572">
        <f t="shared" ref="AO171:BR171" ca="1" si="74">SUM(AO99:AO169)</f>
        <v>0</v>
      </c>
      <c r="AP171" s="1572">
        <f t="shared" ca="1" si="74"/>
        <v>217.27093333948486</v>
      </c>
      <c r="AQ171" s="1572">
        <f t="shared" ca="1" si="74"/>
        <v>428.92897394832727</v>
      </c>
      <c r="AR171" s="1572">
        <f t="shared" ca="1" si="74"/>
        <v>348393.66608895536</v>
      </c>
      <c r="AS171" s="1572">
        <f t="shared" ca="1" si="74"/>
        <v>325769.72135430167</v>
      </c>
      <c r="AT171" s="1572">
        <f t="shared" ca="1" si="74"/>
        <v>148587.39169143731</v>
      </c>
      <c r="AU171" s="1572">
        <f t="shared" ca="1" si="74"/>
        <v>564691.08371312171</v>
      </c>
      <c r="AV171" s="1572">
        <f t="shared" ca="1" si="74"/>
        <v>1141192.6825407434</v>
      </c>
      <c r="AW171" s="1572">
        <f t="shared" ca="1" si="74"/>
        <v>179105.33679602091</v>
      </c>
      <c r="AX171" s="1572">
        <f t="shared" ca="1" si="74"/>
        <v>1308.3907511053571</v>
      </c>
      <c r="AY171" s="1572">
        <f t="shared" ca="1" si="74"/>
        <v>0</v>
      </c>
      <c r="AZ171" s="1572">
        <f t="shared" ca="1" si="74"/>
        <v>0</v>
      </c>
      <c r="BA171" s="1572">
        <f t="shared" ca="1" si="74"/>
        <v>0</v>
      </c>
      <c r="BB171" s="1572">
        <f t="shared" ca="1" si="74"/>
        <v>0</v>
      </c>
      <c r="BC171" s="1572">
        <f t="shared" ca="1" si="74"/>
        <v>0</v>
      </c>
      <c r="BD171" s="1572">
        <f t="shared" ca="1" si="74"/>
        <v>0</v>
      </c>
      <c r="BE171" s="1572">
        <f t="shared" ca="1" si="74"/>
        <v>0</v>
      </c>
      <c r="BF171" s="1572">
        <f t="shared" ca="1" si="74"/>
        <v>0</v>
      </c>
      <c r="BG171" s="1572">
        <f t="shared" ca="1" si="74"/>
        <v>0</v>
      </c>
      <c r="BH171" s="1572">
        <f t="shared" ca="1" si="74"/>
        <v>0</v>
      </c>
      <c r="BI171" s="1572">
        <f t="shared" ca="1" si="74"/>
        <v>0</v>
      </c>
      <c r="BJ171" s="1572">
        <f t="shared" ca="1" si="74"/>
        <v>0</v>
      </c>
      <c r="BK171" s="1572">
        <f t="shared" ca="1" si="74"/>
        <v>0</v>
      </c>
      <c r="BL171" s="1572">
        <f t="shared" ca="1" si="74"/>
        <v>0</v>
      </c>
      <c r="BM171" s="1572">
        <f t="shared" ca="1" si="74"/>
        <v>0</v>
      </c>
      <c r="BN171" s="1572">
        <f t="shared" ca="1" si="74"/>
        <v>0</v>
      </c>
      <c r="BO171" s="1572">
        <f t="shared" ca="1" si="74"/>
        <v>0</v>
      </c>
      <c r="BP171" s="1572">
        <f t="shared" ca="1" si="74"/>
        <v>0</v>
      </c>
      <c r="BQ171" s="1572">
        <f t="shared" ca="1" si="74"/>
        <v>0</v>
      </c>
      <c r="BR171" s="1572">
        <f t="shared" ca="1" si="74"/>
        <v>0</v>
      </c>
      <c r="BS171" s="1572">
        <f t="shared" ref="BS171:CI171" ca="1" si="75">SUM(BS99:BS169)</f>
        <v>0</v>
      </c>
      <c r="BT171" s="1572">
        <f t="shared" ca="1" si="75"/>
        <v>0</v>
      </c>
      <c r="BU171" s="1572">
        <f t="shared" ca="1" si="75"/>
        <v>0</v>
      </c>
      <c r="BV171" s="1572">
        <f t="shared" ca="1" si="75"/>
        <v>0</v>
      </c>
      <c r="BW171" s="1572">
        <f t="shared" ca="1" si="75"/>
        <v>0</v>
      </c>
      <c r="BX171" s="1572">
        <f t="shared" ca="1" si="75"/>
        <v>0</v>
      </c>
      <c r="BY171" s="1572">
        <f t="shared" ca="1" si="75"/>
        <v>0</v>
      </c>
      <c r="BZ171" s="1572">
        <f t="shared" ca="1" si="75"/>
        <v>0</v>
      </c>
      <c r="CA171" s="1572">
        <f t="shared" ca="1" si="75"/>
        <v>0</v>
      </c>
      <c r="CB171" s="1572">
        <f t="shared" ca="1" si="75"/>
        <v>0</v>
      </c>
      <c r="CC171" s="1572">
        <f t="shared" ca="1" si="75"/>
        <v>0</v>
      </c>
      <c r="CD171" s="1572">
        <f t="shared" ca="1" si="75"/>
        <v>0</v>
      </c>
      <c r="CE171" s="1572">
        <f t="shared" ca="1" si="75"/>
        <v>0</v>
      </c>
      <c r="CF171" s="1572">
        <f t="shared" ca="1" si="75"/>
        <v>0</v>
      </c>
      <c r="CG171" s="1572">
        <f t="shared" ca="1" si="75"/>
        <v>0</v>
      </c>
      <c r="CH171" s="1572">
        <f t="shared" ca="1" si="75"/>
        <v>0</v>
      </c>
      <c r="CI171" s="2007">
        <f t="shared" ca="1" si="75"/>
        <v>0</v>
      </c>
      <c r="CJ171" s="1005"/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849095.54171456723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K174" s="1395" t="s">
        <v>1408</v>
      </c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2061716.6055776654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76">IF(AB8&lt;&gt;0,AB171/AB8,0)</f>
        <v>0</v>
      </c>
      <c r="AC177" s="1009">
        <f t="shared" ca="1" si="76"/>
        <v>1</v>
      </c>
      <c r="AD177" s="1009">
        <f ca="1">IF(AD8&lt;&gt;0,ABS(AD171/AD8),0)</f>
        <v>0</v>
      </c>
      <c r="AE177" s="1009">
        <f t="shared" ref="AE177:AF177" si="77">IF(AE8&lt;&gt;0,ABS(AE171/AE8),0)</f>
        <v>0</v>
      </c>
      <c r="AF177" s="1009">
        <f t="shared" si="77"/>
        <v>0</v>
      </c>
      <c r="AG177" s="1009">
        <f t="shared" si="76"/>
        <v>0</v>
      </c>
      <c r="AH177" s="1009">
        <f t="shared" si="76"/>
        <v>0</v>
      </c>
      <c r="AI177" s="1009">
        <f t="shared" si="76"/>
        <v>0</v>
      </c>
      <c r="AJ177" s="1009">
        <f t="shared" si="76"/>
        <v>0</v>
      </c>
      <c r="AK177" s="1009">
        <f t="shared" si="76"/>
        <v>0</v>
      </c>
      <c r="AL177" s="1009">
        <f t="shared" si="76"/>
        <v>0</v>
      </c>
      <c r="AM177" s="1950">
        <f t="shared" si="76"/>
        <v>0</v>
      </c>
      <c r="AN177" s="500"/>
      <c r="AO177" s="1009">
        <f t="shared" ref="AO177:BR177" ca="1" si="78">IF(AO8&lt;&gt;0,AO171/AO8,0)</f>
        <v>0</v>
      </c>
      <c r="AP177" s="1009">
        <f t="shared" ca="1" si="78"/>
        <v>217.27093333948486</v>
      </c>
      <c r="AQ177" s="1009">
        <f t="shared" ca="1" si="78"/>
        <v>2.1446448697416364E-2</v>
      </c>
      <c r="AR177" s="1009">
        <f t="shared" ca="1" si="78"/>
        <v>4.9069530435064133</v>
      </c>
      <c r="AS177" s="1009">
        <f t="shared" ca="1" si="78"/>
        <v>6.5153944270860338</v>
      </c>
      <c r="AT177" s="1009">
        <f t="shared" ca="1" si="78"/>
        <v>2.9717478338287462</v>
      </c>
      <c r="AU177" s="1009">
        <f t="shared" ca="1" si="78"/>
        <v>8.6875551340480257</v>
      </c>
      <c r="AV177" s="1009">
        <f t="shared" ca="1" si="78"/>
        <v>103.74478932188576</v>
      </c>
      <c r="AW177" s="1009">
        <f t="shared" ca="1" si="78"/>
        <v>1.1940355786401395</v>
      </c>
      <c r="AX177" s="1009">
        <f t="shared" ca="1" si="78"/>
        <v>0.13083907511053572</v>
      </c>
      <c r="AY177" s="1009">
        <f t="shared" si="78"/>
        <v>0</v>
      </c>
      <c r="AZ177" s="1009">
        <f t="shared" si="78"/>
        <v>0</v>
      </c>
      <c r="BA177" s="1009">
        <f t="shared" si="78"/>
        <v>0</v>
      </c>
      <c r="BB177" s="1009">
        <f t="shared" si="78"/>
        <v>0</v>
      </c>
      <c r="BC177" s="1009">
        <f t="shared" si="78"/>
        <v>0</v>
      </c>
      <c r="BD177" s="1009">
        <f t="shared" si="78"/>
        <v>0</v>
      </c>
      <c r="BE177" s="1009">
        <f t="shared" si="78"/>
        <v>0</v>
      </c>
      <c r="BF177" s="1009">
        <f t="shared" si="78"/>
        <v>0</v>
      </c>
      <c r="BG177" s="1009">
        <f t="shared" si="78"/>
        <v>0</v>
      </c>
      <c r="BH177" s="1009">
        <f t="shared" si="78"/>
        <v>0</v>
      </c>
      <c r="BI177" s="1009">
        <f t="shared" si="78"/>
        <v>0</v>
      </c>
      <c r="BJ177" s="1009">
        <f t="shared" si="78"/>
        <v>0</v>
      </c>
      <c r="BK177" s="1009">
        <f t="shared" si="78"/>
        <v>0</v>
      </c>
      <c r="BL177" s="1009">
        <f t="shared" si="78"/>
        <v>0</v>
      </c>
      <c r="BM177" s="1009">
        <f t="shared" si="78"/>
        <v>0</v>
      </c>
      <c r="BN177" s="1009">
        <f t="shared" si="78"/>
        <v>0</v>
      </c>
      <c r="BO177" s="1009">
        <f t="shared" si="78"/>
        <v>0</v>
      </c>
      <c r="BP177" s="1009">
        <f t="shared" si="78"/>
        <v>0</v>
      </c>
      <c r="BQ177" s="1009">
        <f t="shared" si="78"/>
        <v>0</v>
      </c>
      <c r="BR177" s="1009">
        <f t="shared" si="78"/>
        <v>0</v>
      </c>
      <c r="BS177" s="1009">
        <f t="shared" ref="BS177:CI177" si="79">IF(BS8&lt;&gt;0,BS171/BS8,0)</f>
        <v>0</v>
      </c>
      <c r="BT177" s="1009">
        <f t="shared" si="79"/>
        <v>0</v>
      </c>
      <c r="BU177" s="1009">
        <f t="shared" si="79"/>
        <v>0</v>
      </c>
      <c r="BV177" s="1009">
        <f t="shared" si="79"/>
        <v>0</v>
      </c>
      <c r="BW177" s="1009">
        <f t="shared" si="79"/>
        <v>0</v>
      </c>
      <c r="BX177" s="1009">
        <f t="shared" si="79"/>
        <v>0</v>
      </c>
      <c r="BY177" s="1009">
        <f t="shared" si="79"/>
        <v>0</v>
      </c>
      <c r="BZ177" s="1009">
        <f t="shared" si="79"/>
        <v>0</v>
      </c>
      <c r="CA177" s="1009">
        <f t="shared" si="79"/>
        <v>0</v>
      </c>
      <c r="CB177" s="1009">
        <f t="shared" si="79"/>
        <v>0</v>
      </c>
      <c r="CC177" s="1009">
        <f t="shared" si="79"/>
        <v>0</v>
      </c>
      <c r="CD177" s="1009">
        <f t="shared" si="79"/>
        <v>0</v>
      </c>
      <c r="CE177" s="1009">
        <f t="shared" si="79"/>
        <v>0</v>
      </c>
      <c r="CF177" s="1009">
        <f t="shared" si="79"/>
        <v>0</v>
      </c>
      <c r="CG177" s="1009">
        <f t="shared" si="79"/>
        <v>0</v>
      </c>
      <c r="CH177" s="1009">
        <f t="shared" si="79"/>
        <v>0</v>
      </c>
      <c r="CI177" s="1950">
        <f t="shared" si="79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</v>
      </c>
      <c r="E179" s="1014">
        <f>IF(E8*(E72+E83+E84+E85+E86+E87)&lt;&gt;0,3.6*E8/(E72+E83+E84+E85+E86+E87),0)</f>
        <v>0.23681214421252372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0.91990412338505745</v>
      </c>
      <c r="H179" s="1014">
        <f ca="1">IF(H8*SUM(H99:H151)&lt;&gt;0,H8/SUM(H99:H151),0)</f>
        <v>0.87655939066276423</v>
      </c>
      <c r="I179" s="1014">
        <f>IF(I8*(SUM(I72:I74)+SUM(I76:I87))&lt;&gt;0,(-I75*$J$541*3.6/(SUM(I72:I73)+SUM(I83:I87)+SUM(I78:I78)+I74*3.6)),0)</f>
        <v>1</v>
      </c>
      <c r="J179" s="1015" t="str">
        <f>IF(J8*(SUM(J72:J74)+SUM(J77:J78)*SUM(J81:J87))&lt;&gt;0,"COP="&amp;TEXT(-J76/(SUM(J72:J73)+SUM(J77:J78)+SUM(J81:J87)+J74*3.6),"0,0"),0)</f>
        <v>COP=3,9</v>
      </c>
      <c r="K179" s="1014">
        <f ca="1">IF((SUM($K$99:$K$151)+K74*3.6+K72+K83+K84+K85+K86+K87+K73+K78)=0,0,(-$K$77/((SUM($K$99:$K$151)+K74*3.6+K72+K83+K84+K85+K86+K87+K73+K78))))</f>
        <v>0.90277777777777779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0.99999999999999933</v>
      </c>
      <c r="Q179" s="1014">
        <f>IF(Q8&lt;&gt;0,-SUMIF(Q72:Q87,"&lt;0")/Q8,0)</f>
        <v>1.0000000000000007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0">IF(V8*SUM(V99:V151)&lt;&gt;0,V8/SUM(V99:V151),0)</f>
        <v>0</v>
      </c>
      <c r="W179" s="1014">
        <f t="shared" ca="1" si="80"/>
        <v>0</v>
      </c>
      <c r="X179" s="1014">
        <f t="shared" ca="1" si="80"/>
        <v>0</v>
      </c>
      <c r="Y179" s="1954">
        <f t="shared" ca="1" si="80"/>
        <v>0</v>
      </c>
      <c r="Z179" s="1016"/>
      <c r="AA179" s="1964">
        <f>IF(AA8&lt;&gt;0,(1-(AA72+SUM(AA83:AA87))/AA8),0)</f>
        <v>0.96980944310489814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20000</v>
      </c>
      <c r="D186" s="1599">
        <f>$B186*D12/1000</f>
        <v>20000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1">IF(TRIM(A99)=""," ",INDIRECT("d"&amp;TEXT(246+MATCH((A99),$A$247:$A$484,0),0)))</f>
        <v>56.1</v>
      </c>
      <c r="C191" s="1606">
        <f t="shared" ref="C191:C217" ca="1" si="82">SUM(D191:CI191)</f>
        <v>69209.369460000016</v>
      </c>
      <c r="D191" s="1607">
        <f ca="1">IF(ISNUMBER($B191),$B191*D99/1000,0)</f>
        <v>0</v>
      </c>
      <c r="E191" s="1608">
        <f t="shared" ref="E191:T206" ca="1" si="83">IF(ISNUMBER($B191),$B191*E99/1000,0)</f>
        <v>0</v>
      </c>
      <c r="F191" s="1608">
        <f t="shared" ca="1" si="83"/>
        <v>0</v>
      </c>
      <c r="G191" s="1608">
        <f t="shared" ca="1" si="83"/>
        <v>28632.071160000003</v>
      </c>
      <c r="H191" s="1608">
        <f t="shared" ca="1" si="83"/>
        <v>35562.126600000011</v>
      </c>
      <c r="I191" s="1608">
        <f t="shared" ca="1" si="83"/>
        <v>0</v>
      </c>
      <c r="J191" s="1608">
        <f t="shared" ca="1" si="83"/>
        <v>0</v>
      </c>
      <c r="K191" s="1608">
        <f t="shared" ca="1" si="83"/>
        <v>0</v>
      </c>
      <c r="L191" s="1608">
        <f t="shared" ca="1" si="83"/>
        <v>0</v>
      </c>
      <c r="M191" s="1608">
        <f t="shared" ca="1" si="83"/>
        <v>0</v>
      </c>
      <c r="N191" s="1608">
        <f t="shared" ca="1" si="83"/>
        <v>0</v>
      </c>
      <c r="O191" s="1608">
        <f t="shared" ca="1" si="83"/>
        <v>0</v>
      </c>
      <c r="P191" s="1608">
        <f t="shared" ca="1" si="83"/>
        <v>0</v>
      </c>
      <c r="Q191" s="1608">
        <f t="shared" ca="1" si="83"/>
        <v>0</v>
      </c>
      <c r="R191" s="1608">
        <f t="shared" ca="1" si="83"/>
        <v>0</v>
      </c>
      <c r="S191" s="1608">
        <f t="shared" ca="1" si="83"/>
        <v>0</v>
      </c>
      <c r="T191" s="1608">
        <f t="shared" ca="1" si="83"/>
        <v>0</v>
      </c>
      <c r="U191" s="1608">
        <f t="shared" ref="U191:Y206" ca="1" si="84">IF(ISNUMBER($B191),$B191*U99/1000,0)</f>
        <v>0</v>
      </c>
      <c r="V191" s="1608">
        <f t="shared" ca="1" si="84"/>
        <v>0</v>
      </c>
      <c r="W191" s="1608">
        <f t="shared" ca="1" si="84"/>
        <v>0</v>
      </c>
      <c r="X191" s="1608">
        <f t="shared" ca="1" si="84"/>
        <v>0</v>
      </c>
      <c r="Y191" s="1955">
        <f t="shared" ca="1" si="84"/>
        <v>0</v>
      </c>
      <c r="Z191" s="1565"/>
      <c r="AA191" s="1608">
        <f t="shared" ref="AA191:AM206" ca="1" si="85">IF(ISNUMBER($B191),$B191*AA99/1000,0)</f>
        <v>0</v>
      </c>
      <c r="AB191" s="1608">
        <f t="shared" ca="1" si="85"/>
        <v>0</v>
      </c>
      <c r="AC191" s="1608">
        <f t="shared" ca="1" si="85"/>
        <v>455.92470000000009</v>
      </c>
      <c r="AD191" s="1608">
        <f t="shared" ca="1" si="85"/>
        <v>0</v>
      </c>
      <c r="AE191" s="1608">
        <f t="shared" ca="1" si="85"/>
        <v>0</v>
      </c>
      <c r="AF191" s="1608">
        <f t="shared" ca="1" si="85"/>
        <v>0</v>
      </c>
      <c r="AG191" s="1608">
        <f t="shared" ca="1" si="85"/>
        <v>0</v>
      </c>
      <c r="AH191" s="1608">
        <f t="shared" ca="1" si="85"/>
        <v>0</v>
      </c>
      <c r="AI191" s="1608">
        <f t="shared" ca="1" si="85"/>
        <v>0</v>
      </c>
      <c r="AJ191" s="1608">
        <f t="shared" ca="1" si="85"/>
        <v>0</v>
      </c>
      <c r="AK191" s="1608">
        <f t="shared" ca="1" si="85"/>
        <v>0</v>
      </c>
      <c r="AL191" s="1608">
        <f t="shared" ca="1" si="85"/>
        <v>0</v>
      </c>
      <c r="AM191" s="1608">
        <f t="shared" ca="1" si="85"/>
        <v>0</v>
      </c>
      <c r="AN191" s="1486"/>
      <c r="AO191" s="1607">
        <f t="shared" ref="AO191:CI196" ca="1" si="86">IF(ISNUMBER($B191),$B191*AO99/1000,0)</f>
        <v>0</v>
      </c>
      <c r="AP191" s="1610">
        <f t="shared" ref="AP191:AP217" ca="1" si="87">IF(ISNUMBER($B191),$B191*AP99/1000,0)</f>
        <v>0</v>
      </c>
      <c r="AQ191" s="1610">
        <f t="shared" ca="1" si="86"/>
        <v>0</v>
      </c>
      <c r="AR191" s="1610">
        <f t="shared" ca="1" si="86"/>
        <v>2735.5482000000006</v>
      </c>
      <c r="AS191" s="1610">
        <f t="shared" ca="1" si="86"/>
        <v>1823.6988000000003</v>
      </c>
      <c r="AT191" s="1610">
        <f t="shared" ca="1" si="86"/>
        <v>0</v>
      </c>
      <c r="AU191" s="1610">
        <f t="shared" ca="1" si="86"/>
        <v>0</v>
      </c>
      <c r="AV191" s="1610">
        <f t="shared" ca="1" si="86"/>
        <v>0</v>
      </c>
      <c r="AW191" s="1610">
        <f t="shared" ca="1" si="86"/>
        <v>0</v>
      </c>
      <c r="AX191" s="1610">
        <f t="shared" ca="1" si="86"/>
        <v>0</v>
      </c>
      <c r="AY191" s="1610">
        <f t="shared" ca="1" si="86"/>
        <v>0</v>
      </c>
      <c r="AZ191" s="1610">
        <f t="shared" ca="1" si="86"/>
        <v>0</v>
      </c>
      <c r="BA191" s="1610">
        <f t="shared" ca="1" si="86"/>
        <v>0</v>
      </c>
      <c r="BB191" s="1610">
        <f t="shared" ca="1" si="86"/>
        <v>0</v>
      </c>
      <c r="BC191" s="1610">
        <f t="shared" ca="1" si="86"/>
        <v>0</v>
      </c>
      <c r="BD191" s="1610">
        <f t="shared" ca="1" si="86"/>
        <v>0</v>
      </c>
      <c r="BE191" s="1610">
        <f t="shared" ca="1" si="86"/>
        <v>0</v>
      </c>
      <c r="BF191" s="1610">
        <f t="shared" ca="1" si="86"/>
        <v>0</v>
      </c>
      <c r="BG191" s="1610">
        <f t="shared" ca="1" si="86"/>
        <v>0</v>
      </c>
      <c r="BH191" s="1610">
        <f t="shared" ca="1" si="86"/>
        <v>0</v>
      </c>
      <c r="BI191" s="1610">
        <f t="shared" ca="1" si="86"/>
        <v>0</v>
      </c>
      <c r="BJ191" s="1610">
        <f t="shared" ca="1" si="86"/>
        <v>0</v>
      </c>
      <c r="BK191" s="1610">
        <f t="shared" ca="1" si="86"/>
        <v>0</v>
      </c>
      <c r="BL191" s="1610">
        <f t="shared" ca="1" si="86"/>
        <v>0</v>
      </c>
      <c r="BM191" s="1610">
        <f t="shared" ca="1" si="86"/>
        <v>0</v>
      </c>
      <c r="BN191" s="1610">
        <f t="shared" ca="1" si="86"/>
        <v>0</v>
      </c>
      <c r="BO191" s="1610">
        <f t="shared" ca="1" si="86"/>
        <v>0</v>
      </c>
      <c r="BP191" s="1610">
        <f t="shared" ca="1" si="86"/>
        <v>0</v>
      </c>
      <c r="BQ191" s="1610">
        <f t="shared" ca="1" si="86"/>
        <v>0</v>
      </c>
      <c r="BR191" s="1610">
        <f t="shared" ca="1" si="86"/>
        <v>0</v>
      </c>
      <c r="BS191" s="1610">
        <f t="shared" ca="1" si="86"/>
        <v>0</v>
      </c>
      <c r="BT191" s="1610">
        <f t="shared" ca="1" si="86"/>
        <v>0</v>
      </c>
      <c r="BU191" s="1610">
        <f t="shared" ca="1" si="86"/>
        <v>0</v>
      </c>
      <c r="BV191" s="1610">
        <f t="shared" ca="1" si="86"/>
        <v>0</v>
      </c>
      <c r="BW191" s="1610">
        <f t="shared" ca="1" si="86"/>
        <v>0</v>
      </c>
      <c r="BX191" s="1610">
        <f t="shared" ca="1" si="86"/>
        <v>0</v>
      </c>
      <c r="BY191" s="1610">
        <f t="shared" ca="1" si="86"/>
        <v>0</v>
      </c>
      <c r="BZ191" s="1610">
        <f t="shared" ca="1" si="86"/>
        <v>0</v>
      </c>
      <c r="CA191" s="1610">
        <f t="shared" ca="1" si="86"/>
        <v>0</v>
      </c>
      <c r="CB191" s="1610">
        <f t="shared" ca="1" si="86"/>
        <v>0</v>
      </c>
      <c r="CC191" s="1610">
        <f t="shared" ca="1" si="86"/>
        <v>0</v>
      </c>
      <c r="CD191" s="1610">
        <f t="shared" ca="1" si="86"/>
        <v>0</v>
      </c>
      <c r="CE191" s="1610">
        <f t="shared" ca="1" si="86"/>
        <v>0</v>
      </c>
      <c r="CF191" s="1610">
        <f t="shared" ca="1" si="86"/>
        <v>0</v>
      </c>
      <c r="CG191" s="1610">
        <f t="shared" ca="1" si="86"/>
        <v>0</v>
      </c>
      <c r="CH191" s="1610">
        <f t="shared" ca="1" si="86"/>
        <v>0</v>
      </c>
      <c r="CI191" s="1609">
        <f t="shared" ca="1" si="86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88">IF(TRIM(A18)="","",A18)</f>
        <v>Gasolie (x1000 L)</v>
      </c>
      <c r="B192" s="1029">
        <f t="shared" ca="1" si="81"/>
        <v>74.099999999999994</v>
      </c>
      <c r="C192" s="1611">
        <f t="shared" ca="1" si="82"/>
        <v>0</v>
      </c>
      <c r="D192" s="1612">
        <f t="shared" ref="D192:S207" ca="1" si="89">IF(ISNUMBER($B192),$B192*D100/1000,0)</f>
        <v>0</v>
      </c>
      <c r="E192" s="1613">
        <f t="shared" ca="1" si="89"/>
        <v>0</v>
      </c>
      <c r="F192" s="1613">
        <f t="shared" ca="1" si="89"/>
        <v>0</v>
      </c>
      <c r="G192" s="1613">
        <f t="shared" ca="1" si="89"/>
        <v>0</v>
      </c>
      <c r="H192" s="1613">
        <f t="shared" ca="1" si="89"/>
        <v>0</v>
      </c>
      <c r="I192" s="1613">
        <f t="shared" ca="1" si="89"/>
        <v>0</v>
      </c>
      <c r="J192" s="1613">
        <f t="shared" ca="1" si="89"/>
        <v>0</v>
      </c>
      <c r="K192" s="1613">
        <f t="shared" ca="1" si="83"/>
        <v>0</v>
      </c>
      <c r="L192" s="1613">
        <f t="shared" ca="1" si="83"/>
        <v>0</v>
      </c>
      <c r="M192" s="1614">
        <f t="shared" ca="1" si="83"/>
        <v>0</v>
      </c>
      <c r="N192" s="1614">
        <f t="shared" ca="1" si="83"/>
        <v>0</v>
      </c>
      <c r="O192" s="1614">
        <f t="shared" ca="1" si="83"/>
        <v>0</v>
      </c>
      <c r="P192" s="1614">
        <f t="shared" ca="1" si="83"/>
        <v>0</v>
      </c>
      <c r="Q192" s="1614">
        <f t="shared" ca="1" si="83"/>
        <v>0</v>
      </c>
      <c r="R192" s="1614">
        <f t="shared" ca="1" si="83"/>
        <v>0</v>
      </c>
      <c r="S192" s="1614">
        <f t="shared" ca="1" si="83"/>
        <v>0</v>
      </c>
      <c r="T192" s="1614">
        <f t="shared" ca="1" si="83"/>
        <v>0</v>
      </c>
      <c r="U192" s="1614">
        <f t="shared" ca="1" si="84"/>
        <v>0</v>
      </c>
      <c r="V192" s="1614">
        <f t="shared" ca="1" si="84"/>
        <v>0</v>
      </c>
      <c r="W192" s="1614">
        <f t="shared" ca="1" si="84"/>
        <v>0</v>
      </c>
      <c r="X192" s="1614">
        <f t="shared" ca="1" si="84"/>
        <v>0</v>
      </c>
      <c r="Y192" s="1625">
        <f t="shared" ca="1" si="84"/>
        <v>0</v>
      </c>
      <c r="Z192" s="1565"/>
      <c r="AA192" s="1613">
        <f t="shared" ca="1" si="85"/>
        <v>0</v>
      </c>
      <c r="AB192" s="1613">
        <f t="shared" ca="1" si="85"/>
        <v>0</v>
      </c>
      <c r="AC192" s="1613">
        <f t="shared" ca="1" si="85"/>
        <v>0</v>
      </c>
      <c r="AD192" s="1613">
        <f t="shared" ca="1" si="85"/>
        <v>0</v>
      </c>
      <c r="AE192" s="1613">
        <f t="shared" ca="1" si="85"/>
        <v>0</v>
      </c>
      <c r="AF192" s="1613">
        <f t="shared" ca="1" si="85"/>
        <v>0</v>
      </c>
      <c r="AG192" s="1613">
        <f t="shared" ca="1" si="85"/>
        <v>0</v>
      </c>
      <c r="AH192" s="1613">
        <f t="shared" ca="1" si="85"/>
        <v>0</v>
      </c>
      <c r="AI192" s="1613">
        <f t="shared" ca="1" si="85"/>
        <v>0</v>
      </c>
      <c r="AJ192" s="1613">
        <f t="shared" ca="1" si="85"/>
        <v>0</v>
      </c>
      <c r="AK192" s="1613">
        <f t="shared" ca="1" si="85"/>
        <v>0</v>
      </c>
      <c r="AL192" s="1613">
        <f t="shared" ca="1" si="85"/>
        <v>0</v>
      </c>
      <c r="AM192" s="1613">
        <f t="shared" ca="1" si="85"/>
        <v>0</v>
      </c>
      <c r="AN192" s="1486"/>
      <c r="AO192" s="1612">
        <f t="shared" ca="1" si="86"/>
        <v>0</v>
      </c>
      <c r="AP192" s="1614">
        <f t="shared" ca="1" si="87"/>
        <v>0</v>
      </c>
      <c r="AQ192" s="1614">
        <f t="shared" ca="1" si="86"/>
        <v>0</v>
      </c>
      <c r="AR192" s="1614">
        <f t="shared" ca="1" si="86"/>
        <v>0</v>
      </c>
      <c r="AS192" s="1614">
        <f t="shared" ca="1" si="86"/>
        <v>0</v>
      </c>
      <c r="AT192" s="1614">
        <f t="shared" ca="1" si="86"/>
        <v>0</v>
      </c>
      <c r="AU192" s="1614">
        <f t="shared" ca="1" si="86"/>
        <v>0</v>
      </c>
      <c r="AV192" s="1614">
        <f t="shared" ca="1" si="86"/>
        <v>0</v>
      </c>
      <c r="AW192" s="1614">
        <f t="shared" ca="1" si="86"/>
        <v>0</v>
      </c>
      <c r="AX192" s="1614">
        <f t="shared" ca="1" si="86"/>
        <v>0</v>
      </c>
      <c r="AY192" s="1614">
        <f t="shared" ca="1" si="86"/>
        <v>0</v>
      </c>
      <c r="AZ192" s="1614">
        <f t="shared" ca="1" si="86"/>
        <v>0</v>
      </c>
      <c r="BA192" s="1614">
        <f t="shared" ca="1" si="86"/>
        <v>0</v>
      </c>
      <c r="BB192" s="1614">
        <f t="shared" ca="1" si="86"/>
        <v>0</v>
      </c>
      <c r="BC192" s="1614">
        <f t="shared" ca="1" si="86"/>
        <v>0</v>
      </c>
      <c r="BD192" s="1614">
        <f t="shared" ca="1" si="86"/>
        <v>0</v>
      </c>
      <c r="BE192" s="1614">
        <f t="shared" ca="1" si="86"/>
        <v>0</v>
      </c>
      <c r="BF192" s="1614">
        <f t="shared" ca="1" si="86"/>
        <v>0</v>
      </c>
      <c r="BG192" s="1614">
        <f t="shared" ca="1" si="86"/>
        <v>0</v>
      </c>
      <c r="BH192" s="1614">
        <f t="shared" ca="1" si="86"/>
        <v>0</v>
      </c>
      <c r="BI192" s="1614">
        <f t="shared" ca="1" si="86"/>
        <v>0</v>
      </c>
      <c r="BJ192" s="1614">
        <f t="shared" ca="1" si="86"/>
        <v>0</v>
      </c>
      <c r="BK192" s="1614">
        <f t="shared" ca="1" si="86"/>
        <v>0</v>
      </c>
      <c r="BL192" s="1614">
        <f t="shared" ca="1" si="86"/>
        <v>0</v>
      </c>
      <c r="BM192" s="1614">
        <f t="shared" ca="1" si="86"/>
        <v>0</v>
      </c>
      <c r="BN192" s="1614">
        <f t="shared" ca="1" si="86"/>
        <v>0</v>
      </c>
      <c r="BO192" s="1614">
        <f t="shared" ca="1" si="86"/>
        <v>0</v>
      </c>
      <c r="BP192" s="1614">
        <f t="shared" ca="1" si="86"/>
        <v>0</v>
      </c>
      <c r="BQ192" s="1614">
        <f t="shared" ca="1" si="86"/>
        <v>0</v>
      </c>
      <c r="BR192" s="1614">
        <f t="shared" ca="1" si="86"/>
        <v>0</v>
      </c>
      <c r="BS192" s="1614">
        <f t="shared" ca="1" si="86"/>
        <v>0</v>
      </c>
      <c r="BT192" s="1614">
        <f t="shared" ca="1" si="86"/>
        <v>0</v>
      </c>
      <c r="BU192" s="1614">
        <f t="shared" ca="1" si="86"/>
        <v>0</v>
      </c>
      <c r="BV192" s="1614">
        <f t="shared" ca="1" si="86"/>
        <v>0</v>
      </c>
      <c r="BW192" s="1614">
        <f t="shared" ca="1" si="86"/>
        <v>0</v>
      </c>
      <c r="BX192" s="1614">
        <f t="shared" ca="1" si="86"/>
        <v>0</v>
      </c>
      <c r="BY192" s="1614">
        <f t="shared" ca="1" si="86"/>
        <v>0</v>
      </c>
      <c r="BZ192" s="1614">
        <f t="shared" ca="1" si="86"/>
        <v>0</v>
      </c>
      <c r="CA192" s="1614">
        <f t="shared" ca="1" si="86"/>
        <v>0</v>
      </c>
      <c r="CB192" s="1614">
        <f t="shared" ca="1" si="86"/>
        <v>0</v>
      </c>
      <c r="CC192" s="1614">
        <f t="shared" ca="1" si="86"/>
        <v>0</v>
      </c>
      <c r="CD192" s="1614">
        <f t="shared" ca="1" si="86"/>
        <v>0</v>
      </c>
      <c r="CE192" s="1614">
        <f t="shared" ca="1" si="86"/>
        <v>0</v>
      </c>
      <c r="CF192" s="1614">
        <f t="shared" ca="1" si="86"/>
        <v>0</v>
      </c>
      <c r="CG192" s="1614">
        <f t="shared" ca="1" si="86"/>
        <v>0</v>
      </c>
      <c r="CH192" s="1614">
        <f t="shared" ca="1" si="86"/>
        <v>0</v>
      </c>
      <c r="CI192" s="1615">
        <f t="shared" ca="1" si="86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88"/>
        <v/>
      </c>
      <c r="B193" s="1029" t="str">
        <f t="shared" ca="1" si="81"/>
        <v xml:space="preserve"> </v>
      </c>
      <c r="C193" s="1611">
        <f t="shared" ca="1" si="82"/>
        <v>0</v>
      </c>
      <c r="D193" s="1612">
        <f t="shared" ca="1" si="89"/>
        <v>0</v>
      </c>
      <c r="E193" s="1613">
        <f t="shared" ca="1" si="89"/>
        <v>0</v>
      </c>
      <c r="F193" s="1613">
        <f t="shared" ca="1" si="89"/>
        <v>0</v>
      </c>
      <c r="G193" s="1613">
        <f t="shared" ca="1" si="89"/>
        <v>0</v>
      </c>
      <c r="H193" s="1613">
        <f t="shared" ca="1" si="89"/>
        <v>0</v>
      </c>
      <c r="I193" s="1613">
        <f t="shared" ca="1" si="89"/>
        <v>0</v>
      </c>
      <c r="J193" s="1613">
        <f t="shared" ca="1" si="89"/>
        <v>0</v>
      </c>
      <c r="K193" s="1613">
        <f t="shared" ca="1" si="83"/>
        <v>0</v>
      </c>
      <c r="L193" s="1613">
        <f t="shared" ca="1" si="83"/>
        <v>0</v>
      </c>
      <c r="M193" s="1614">
        <f t="shared" ca="1" si="83"/>
        <v>0</v>
      </c>
      <c r="N193" s="1614">
        <f t="shared" ca="1" si="83"/>
        <v>0</v>
      </c>
      <c r="O193" s="1614">
        <f t="shared" ca="1" si="83"/>
        <v>0</v>
      </c>
      <c r="P193" s="1614">
        <f t="shared" ca="1" si="83"/>
        <v>0</v>
      </c>
      <c r="Q193" s="1614">
        <f t="shared" ca="1" si="83"/>
        <v>0</v>
      </c>
      <c r="R193" s="1614">
        <f t="shared" ca="1" si="83"/>
        <v>0</v>
      </c>
      <c r="S193" s="1614">
        <f t="shared" ca="1" si="83"/>
        <v>0</v>
      </c>
      <c r="T193" s="1614">
        <f t="shared" ca="1" si="83"/>
        <v>0</v>
      </c>
      <c r="U193" s="1614">
        <f t="shared" ca="1" si="84"/>
        <v>0</v>
      </c>
      <c r="V193" s="1614">
        <f t="shared" ca="1" si="84"/>
        <v>0</v>
      </c>
      <c r="W193" s="1614">
        <f t="shared" ca="1" si="84"/>
        <v>0</v>
      </c>
      <c r="X193" s="1614">
        <f t="shared" ca="1" si="84"/>
        <v>0</v>
      </c>
      <c r="Y193" s="1625">
        <f t="shared" ca="1" si="84"/>
        <v>0</v>
      </c>
      <c r="Z193" s="1565"/>
      <c r="AA193" s="1613">
        <f t="shared" ca="1" si="85"/>
        <v>0</v>
      </c>
      <c r="AB193" s="1613">
        <f t="shared" ca="1" si="85"/>
        <v>0</v>
      </c>
      <c r="AC193" s="1613">
        <f t="shared" ca="1" si="85"/>
        <v>0</v>
      </c>
      <c r="AD193" s="1613">
        <f t="shared" ca="1" si="85"/>
        <v>0</v>
      </c>
      <c r="AE193" s="1613">
        <f t="shared" ca="1" si="85"/>
        <v>0</v>
      </c>
      <c r="AF193" s="1613">
        <f t="shared" ca="1" si="85"/>
        <v>0</v>
      </c>
      <c r="AG193" s="1613">
        <f t="shared" ca="1" si="85"/>
        <v>0</v>
      </c>
      <c r="AH193" s="1613">
        <f t="shared" ca="1" si="85"/>
        <v>0</v>
      </c>
      <c r="AI193" s="1613">
        <f t="shared" ca="1" si="85"/>
        <v>0</v>
      </c>
      <c r="AJ193" s="1613">
        <f t="shared" ca="1" si="85"/>
        <v>0</v>
      </c>
      <c r="AK193" s="1613">
        <f t="shared" ca="1" si="85"/>
        <v>0</v>
      </c>
      <c r="AL193" s="1613">
        <f t="shared" ca="1" si="85"/>
        <v>0</v>
      </c>
      <c r="AM193" s="1613">
        <f t="shared" ca="1" si="85"/>
        <v>0</v>
      </c>
      <c r="AN193" s="1486"/>
      <c r="AO193" s="1612">
        <f t="shared" ca="1" si="86"/>
        <v>0</v>
      </c>
      <c r="AP193" s="1614">
        <f t="shared" ca="1" si="87"/>
        <v>0</v>
      </c>
      <c r="AQ193" s="1614">
        <f t="shared" ca="1" si="86"/>
        <v>0</v>
      </c>
      <c r="AR193" s="1614">
        <f t="shared" ca="1" si="86"/>
        <v>0</v>
      </c>
      <c r="AS193" s="1614">
        <f t="shared" ca="1" si="86"/>
        <v>0</v>
      </c>
      <c r="AT193" s="1614">
        <f t="shared" ca="1" si="86"/>
        <v>0</v>
      </c>
      <c r="AU193" s="1614">
        <f t="shared" ca="1" si="86"/>
        <v>0</v>
      </c>
      <c r="AV193" s="1614">
        <f t="shared" ca="1" si="86"/>
        <v>0</v>
      </c>
      <c r="AW193" s="1614">
        <f t="shared" ca="1" si="86"/>
        <v>0</v>
      </c>
      <c r="AX193" s="1614">
        <f t="shared" ca="1" si="86"/>
        <v>0</v>
      </c>
      <c r="AY193" s="1614">
        <f t="shared" ca="1" si="86"/>
        <v>0</v>
      </c>
      <c r="AZ193" s="1614">
        <f t="shared" ca="1" si="86"/>
        <v>0</v>
      </c>
      <c r="BA193" s="1614">
        <f t="shared" ca="1" si="86"/>
        <v>0</v>
      </c>
      <c r="BB193" s="1614">
        <f t="shared" ca="1" si="86"/>
        <v>0</v>
      </c>
      <c r="BC193" s="1614">
        <f t="shared" ca="1" si="86"/>
        <v>0</v>
      </c>
      <c r="BD193" s="1614">
        <f t="shared" ca="1" si="86"/>
        <v>0</v>
      </c>
      <c r="BE193" s="1614">
        <f t="shared" ca="1" si="86"/>
        <v>0</v>
      </c>
      <c r="BF193" s="1614">
        <f t="shared" ca="1" si="86"/>
        <v>0</v>
      </c>
      <c r="BG193" s="1614">
        <f t="shared" ca="1" si="86"/>
        <v>0</v>
      </c>
      <c r="BH193" s="1614">
        <f t="shared" ca="1" si="86"/>
        <v>0</v>
      </c>
      <c r="BI193" s="1614">
        <f t="shared" ca="1" si="86"/>
        <v>0</v>
      </c>
      <c r="BJ193" s="1614">
        <f t="shared" ca="1" si="86"/>
        <v>0</v>
      </c>
      <c r="BK193" s="1614">
        <f t="shared" ca="1" si="86"/>
        <v>0</v>
      </c>
      <c r="BL193" s="1614">
        <f t="shared" ca="1" si="86"/>
        <v>0</v>
      </c>
      <c r="BM193" s="1614">
        <f t="shared" ca="1" si="86"/>
        <v>0</v>
      </c>
      <c r="BN193" s="1614">
        <f t="shared" ca="1" si="86"/>
        <v>0</v>
      </c>
      <c r="BO193" s="1614">
        <f t="shared" ca="1" si="86"/>
        <v>0</v>
      </c>
      <c r="BP193" s="1614">
        <f t="shared" ca="1" si="86"/>
        <v>0</v>
      </c>
      <c r="BQ193" s="1614">
        <f t="shared" ca="1" si="86"/>
        <v>0</v>
      </c>
      <c r="BR193" s="1614">
        <f t="shared" ca="1" si="86"/>
        <v>0</v>
      </c>
      <c r="BS193" s="1614">
        <f t="shared" ca="1" si="86"/>
        <v>0</v>
      </c>
      <c r="BT193" s="1614">
        <f t="shared" ca="1" si="86"/>
        <v>0</v>
      </c>
      <c r="BU193" s="1614">
        <f t="shared" ca="1" si="86"/>
        <v>0</v>
      </c>
      <c r="BV193" s="1614">
        <f t="shared" ca="1" si="86"/>
        <v>0</v>
      </c>
      <c r="BW193" s="1614">
        <f t="shared" ca="1" si="86"/>
        <v>0</v>
      </c>
      <c r="BX193" s="1614">
        <f t="shared" ca="1" si="86"/>
        <v>0</v>
      </c>
      <c r="BY193" s="1614">
        <f t="shared" ca="1" si="86"/>
        <v>0</v>
      </c>
      <c r="BZ193" s="1614">
        <f t="shared" ca="1" si="86"/>
        <v>0</v>
      </c>
      <c r="CA193" s="1614">
        <f t="shared" ca="1" si="86"/>
        <v>0</v>
      </c>
      <c r="CB193" s="1614">
        <f t="shared" ca="1" si="86"/>
        <v>0</v>
      </c>
      <c r="CC193" s="1614">
        <f t="shared" ca="1" si="86"/>
        <v>0</v>
      </c>
      <c r="CD193" s="1614">
        <f t="shared" ca="1" si="86"/>
        <v>0</v>
      </c>
      <c r="CE193" s="1614">
        <f t="shared" ca="1" si="86"/>
        <v>0</v>
      </c>
      <c r="CF193" s="1614">
        <f t="shared" ca="1" si="86"/>
        <v>0</v>
      </c>
      <c r="CG193" s="1614">
        <f t="shared" ca="1" si="86"/>
        <v>0</v>
      </c>
      <c r="CH193" s="1614">
        <f t="shared" ca="1" si="86"/>
        <v>0</v>
      </c>
      <c r="CI193" s="1615">
        <f t="shared" ca="1" si="86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88"/>
        <v/>
      </c>
      <c r="B194" s="1029" t="str">
        <f t="shared" ca="1" si="81"/>
        <v xml:space="preserve"> </v>
      </c>
      <c r="C194" s="1611">
        <f t="shared" ca="1" si="82"/>
        <v>0</v>
      </c>
      <c r="D194" s="1612">
        <f t="shared" ca="1" si="89"/>
        <v>0</v>
      </c>
      <c r="E194" s="1613">
        <f t="shared" ca="1" si="89"/>
        <v>0</v>
      </c>
      <c r="F194" s="1613">
        <f t="shared" ca="1" si="89"/>
        <v>0</v>
      </c>
      <c r="G194" s="1613">
        <f t="shared" ca="1" si="89"/>
        <v>0</v>
      </c>
      <c r="H194" s="1613">
        <f t="shared" ca="1" si="89"/>
        <v>0</v>
      </c>
      <c r="I194" s="1613">
        <f t="shared" ca="1" si="89"/>
        <v>0</v>
      </c>
      <c r="J194" s="1613">
        <f t="shared" ca="1" si="89"/>
        <v>0</v>
      </c>
      <c r="K194" s="1613">
        <f t="shared" ca="1" si="83"/>
        <v>0</v>
      </c>
      <c r="L194" s="1613">
        <f t="shared" ca="1" si="83"/>
        <v>0</v>
      </c>
      <c r="M194" s="1614">
        <f t="shared" ca="1" si="83"/>
        <v>0</v>
      </c>
      <c r="N194" s="1614">
        <f t="shared" ca="1" si="83"/>
        <v>0</v>
      </c>
      <c r="O194" s="1614">
        <f t="shared" ca="1" si="83"/>
        <v>0</v>
      </c>
      <c r="P194" s="1614">
        <f t="shared" ca="1" si="83"/>
        <v>0</v>
      </c>
      <c r="Q194" s="1614">
        <f t="shared" ca="1" si="83"/>
        <v>0</v>
      </c>
      <c r="R194" s="1614">
        <f t="shared" ca="1" si="83"/>
        <v>0</v>
      </c>
      <c r="S194" s="1614">
        <f t="shared" ca="1" si="83"/>
        <v>0</v>
      </c>
      <c r="T194" s="1614">
        <f t="shared" ca="1" si="83"/>
        <v>0</v>
      </c>
      <c r="U194" s="1614">
        <f t="shared" ca="1" si="84"/>
        <v>0</v>
      </c>
      <c r="V194" s="1614">
        <f t="shared" ca="1" si="84"/>
        <v>0</v>
      </c>
      <c r="W194" s="1614">
        <f t="shared" ca="1" si="84"/>
        <v>0</v>
      </c>
      <c r="X194" s="1614">
        <f t="shared" ca="1" si="84"/>
        <v>0</v>
      </c>
      <c r="Y194" s="1625">
        <f t="shared" ca="1" si="84"/>
        <v>0</v>
      </c>
      <c r="Z194" s="1565"/>
      <c r="AA194" s="1613">
        <f t="shared" ca="1" si="85"/>
        <v>0</v>
      </c>
      <c r="AB194" s="1613">
        <f t="shared" ca="1" si="85"/>
        <v>0</v>
      </c>
      <c r="AC194" s="1613">
        <f t="shared" ca="1" si="85"/>
        <v>0</v>
      </c>
      <c r="AD194" s="1613">
        <f t="shared" ca="1" si="85"/>
        <v>0</v>
      </c>
      <c r="AE194" s="1613">
        <f t="shared" ca="1" si="85"/>
        <v>0</v>
      </c>
      <c r="AF194" s="1613">
        <f t="shared" ca="1" si="85"/>
        <v>0</v>
      </c>
      <c r="AG194" s="1613">
        <f t="shared" ca="1" si="85"/>
        <v>0</v>
      </c>
      <c r="AH194" s="1613">
        <f t="shared" ca="1" si="85"/>
        <v>0</v>
      </c>
      <c r="AI194" s="1613">
        <f t="shared" ca="1" si="85"/>
        <v>0</v>
      </c>
      <c r="AJ194" s="1613">
        <f t="shared" ca="1" si="85"/>
        <v>0</v>
      </c>
      <c r="AK194" s="1613">
        <f t="shared" ca="1" si="85"/>
        <v>0</v>
      </c>
      <c r="AL194" s="1613">
        <f t="shared" ca="1" si="85"/>
        <v>0</v>
      </c>
      <c r="AM194" s="1613">
        <f t="shared" ca="1" si="85"/>
        <v>0</v>
      </c>
      <c r="AN194" s="1486"/>
      <c r="AO194" s="1612">
        <f t="shared" ca="1" si="86"/>
        <v>0</v>
      </c>
      <c r="AP194" s="1614">
        <f t="shared" ca="1" si="87"/>
        <v>0</v>
      </c>
      <c r="AQ194" s="1614">
        <f t="shared" ca="1" si="86"/>
        <v>0</v>
      </c>
      <c r="AR194" s="1614">
        <f t="shared" ca="1" si="86"/>
        <v>0</v>
      </c>
      <c r="AS194" s="1614">
        <f t="shared" ca="1" si="86"/>
        <v>0</v>
      </c>
      <c r="AT194" s="1614">
        <f t="shared" ca="1" si="86"/>
        <v>0</v>
      </c>
      <c r="AU194" s="1614">
        <f t="shared" ca="1" si="86"/>
        <v>0</v>
      </c>
      <c r="AV194" s="1614">
        <f t="shared" ca="1" si="86"/>
        <v>0</v>
      </c>
      <c r="AW194" s="1614">
        <f t="shared" ca="1" si="86"/>
        <v>0</v>
      </c>
      <c r="AX194" s="1614">
        <f t="shared" ca="1" si="86"/>
        <v>0</v>
      </c>
      <c r="AY194" s="1614">
        <f t="shared" ca="1" si="86"/>
        <v>0</v>
      </c>
      <c r="AZ194" s="1614">
        <f t="shared" ca="1" si="86"/>
        <v>0</v>
      </c>
      <c r="BA194" s="1614">
        <f t="shared" ca="1" si="86"/>
        <v>0</v>
      </c>
      <c r="BB194" s="1614">
        <f t="shared" ca="1" si="86"/>
        <v>0</v>
      </c>
      <c r="BC194" s="1614">
        <f t="shared" ca="1" si="86"/>
        <v>0</v>
      </c>
      <c r="BD194" s="1614">
        <f t="shared" ca="1" si="86"/>
        <v>0</v>
      </c>
      <c r="BE194" s="1614">
        <f t="shared" ca="1" si="86"/>
        <v>0</v>
      </c>
      <c r="BF194" s="1614">
        <f t="shared" ca="1" si="86"/>
        <v>0</v>
      </c>
      <c r="BG194" s="1614">
        <f t="shared" ca="1" si="86"/>
        <v>0</v>
      </c>
      <c r="BH194" s="1614">
        <f t="shared" ca="1" si="86"/>
        <v>0</v>
      </c>
      <c r="BI194" s="1614">
        <f t="shared" ca="1" si="86"/>
        <v>0</v>
      </c>
      <c r="BJ194" s="1614">
        <f t="shared" ca="1" si="86"/>
        <v>0</v>
      </c>
      <c r="BK194" s="1614">
        <f t="shared" ca="1" si="86"/>
        <v>0</v>
      </c>
      <c r="BL194" s="1614">
        <f t="shared" ca="1" si="86"/>
        <v>0</v>
      </c>
      <c r="BM194" s="1614">
        <f t="shared" ca="1" si="86"/>
        <v>0</v>
      </c>
      <c r="BN194" s="1614">
        <f t="shared" ca="1" si="86"/>
        <v>0</v>
      </c>
      <c r="BO194" s="1614">
        <f t="shared" ca="1" si="86"/>
        <v>0</v>
      </c>
      <c r="BP194" s="1614">
        <f t="shared" ca="1" si="86"/>
        <v>0</v>
      </c>
      <c r="BQ194" s="1614">
        <f t="shared" ca="1" si="86"/>
        <v>0</v>
      </c>
      <c r="BR194" s="1614">
        <f t="shared" ca="1" si="86"/>
        <v>0</v>
      </c>
      <c r="BS194" s="1614">
        <f t="shared" ca="1" si="86"/>
        <v>0</v>
      </c>
      <c r="BT194" s="1614">
        <f t="shared" ca="1" si="86"/>
        <v>0</v>
      </c>
      <c r="BU194" s="1614">
        <f t="shared" ca="1" si="86"/>
        <v>0</v>
      </c>
      <c r="BV194" s="1614">
        <f t="shared" ca="1" si="86"/>
        <v>0</v>
      </c>
      <c r="BW194" s="1614">
        <f t="shared" ca="1" si="86"/>
        <v>0</v>
      </c>
      <c r="BX194" s="1614">
        <f t="shared" ca="1" si="86"/>
        <v>0</v>
      </c>
      <c r="BY194" s="1614">
        <f t="shared" ca="1" si="86"/>
        <v>0</v>
      </c>
      <c r="BZ194" s="1614">
        <f t="shared" ca="1" si="86"/>
        <v>0</v>
      </c>
      <c r="CA194" s="1614">
        <f t="shared" ca="1" si="86"/>
        <v>0</v>
      </c>
      <c r="CB194" s="1614">
        <f t="shared" ca="1" si="86"/>
        <v>0</v>
      </c>
      <c r="CC194" s="1614">
        <f t="shared" ca="1" si="86"/>
        <v>0</v>
      </c>
      <c r="CD194" s="1614">
        <f t="shared" ca="1" si="86"/>
        <v>0</v>
      </c>
      <c r="CE194" s="1614">
        <f t="shared" ca="1" si="86"/>
        <v>0</v>
      </c>
      <c r="CF194" s="1614">
        <f t="shared" ca="1" si="86"/>
        <v>0</v>
      </c>
      <c r="CG194" s="1614">
        <f t="shared" ca="1" si="86"/>
        <v>0</v>
      </c>
      <c r="CH194" s="1614">
        <f t="shared" ca="1" si="86"/>
        <v>0</v>
      </c>
      <c r="CI194" s="1615">
        <f t="shared" ca="1" si="86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88"/>
        <v/>
      </c>
      <c r="B195" s="1029" t="str">
        <f t="shared" ca="1" si="81"/>
        <v xml:space="preserve"> </v>
      </c>
      <c r="C195" s="1611">
        <f t="shared" ca="1" si="82"/>
        <v>0</v>
      </c>
      <c r="D195" s="1612">
        <f t="shared" ca="1" si="89"/>
        <v>0</v>
      </c>
      <c r="E195" s="1613">
        <f t="shared" ca="1" si="89"/>
        <v>0</v>
      </c>
      <c r="F195" s="1613">
        <f t="shared" ca="1" si="89"/>
        <v>0</v>
      </c>
      <c r="G195" s="1613">
        <f t="shared" ca="1" si="89"/>
        <v>0</v>
      </c>
      <c r="H195" s="1613">
        <f t="shared" ca="1" si="89"/>
        <v>0</v>
      </c>
      <c r="I195" s="1613">
        <f t="shared" ca="1" si="89"/>
        <v>0</v>
      </c>
      <c r="J195" s="1613">
        <f t="shared" ca="1" si="89"/>
        <v>0</v>
      </c>
      <c r="K195" s="1613">
        <f t="shared" ca="1" si="83"/>
        <v>0</v>
      </c>
      <c r="L195" s="1613">
        <f t="shared" ca="1" si="83"/>
        <v>0</v>
      </c>
      <c r="M195" s="1614">
        <f t="shared" ca="1" si="83"/>
        <v>0</v>
      </c>
      <c r="N195" s="1614">
        <f t="shared" ca="1" si="83"/>
        <v>0</v>
      </c>
      <c r="O195" s="1614">
        <f t="shared" ca="1" si="83"/>
        <v>0</v>
      </c>
      <c r="P195" s="1614">
        <f t="shared" ca="1" si="83"/>
        <v>0</v>
      </c>
      <c r="Q195" s="1614">
        <f t="shared" ca="1" si="83"/>
        <v>0</v>
      </c>
      <c r="R195" s="1614">
        <f t="shared" ca="1" si="83"/>
        <v>0</v>
      </c>
      <c r="S195" s="1614">
        <f t="shared" ca="1" si="83"/>
        <v>0</v>
      </c>
      <c r="T195" s="1614">
        <f t="shared" ca="1" si="83"/>
        <v>0</v>
      </c>
      <c r="U195" s="1614">
        <f t="shared" ca="1" si="84"/>
        <v>0</v>
      </c>
      <c r="V195" s="1614">
        <f t="shared" ca="1" si="84"/>
        <v>0</v>
      </c>
      <c r="W195" s="1614">
        <f t="shared" ca="1" si="84"/>
        <v>0</v>
      </c>
      <c r="X195" s="1614">
        <f t="shared" ca="1" si="84"/>
        <v>0</v>
      </c>
      <c r="Y195" s="1625">
        <f t="shared" ca="1" si="84"/>
        <v>0</v>
      </c>
      <c r="Z195" s="1565"/>
      <c r="AA195" s="1613">
        <f t="shared" ca="1" si="85"/>
        <v>0</v>
      </c>
      <c r="AB195" s="1613">
        <f t="shared" ca="1" si="85"/>
        <v>0</v>
      </c>
      <c r="AC195" s="1613">
        <f t="shared" ca="1" si="85"/>
        <v>0</v>
      </c>
      <c r="AD195" s="1613">
        <f t="shared" ca="1" si="85"/>
        <v>0</v>
      </c>
      <c r="AE195" s="1613">
        <f t="shared" ca="1" si="85"/>
        <v>0</v>
      </c>
      <c r="AF195" s="1613">
        <f t="shared" ca="1" si="85"/>
        <v>0</v>
      </c>
      <c r="AG195" s="1613">
        <f t="shared" ca="1" si="85"/>
        <v>0</v>
      </c>
      <c r="AH195" s="1613">
        <f t="shared" ca="1" si="85"/>
        <v>0</v>
      </c>
      <c r="AI195" s="1613">
        <f t="shared" ca="1" si="85"/>
        <v>0</v>
      </c>
      <c r="AJ195" s="1613">
        <f t="shared" ca="1" si="85"/>
        <v>0</v>
      </c>
      <c r="AK195" s="1613">
        <f t="shared" ca="1" si="85"/>
        <v>0</v>
      </c>
      <c r="AL195" s="1613">
        <f t="shared" ca="1" si="85"/>
        <v>0</v>
      </c>
      <c r="AM195" s="1613">
        <f t="shared" ca="1" si="85"/>
        <v>0</v>
      </c>
      <c r="AN195" s="1486"/>
      <c r="AO195" s="1612">
        <f t="shared" ca="1" si="86"/>
        <v>0</v>
      </c>
      <c r="AP195" s="1614">
        <f t="shared" ca="1" si="87"/>
        <v>0</v>
      </c>
      <c r="AQ195" s="1614">
        <f t="shared" ca="1" si="86"/>
        <v>0</v>
      </c>
      <c r="AR195" s="1614">
        <f t="shared" ca="1" si="86"/>
        <v>0</v>
      </c>
      <c r="AS195" s="1614">
        <f t="shared" ca="1" si="86"/>
        <v>0</v>
      </c>
      <c r="AT195" s="1614">
        <f t="shared" ca="1" si="86"/>
        <v>0</v>
      </c>
      <c r="AU195" s="1614">
        <f t="shared" ca="1" si="86"/>
        <v>0</v>
      </c>
      <c r="AV195" s="1614">
        <f t="shared" ca="1" si="86"/>
        <v>0</v>
      </c>
      <c r="AW195" s="1614">
        <f t="shared" ca="1" si="86"/>
        <v>0</v>
      </c>
      <c r="AX195" s="1614">
        <f t="shared" ca="1" si="86"/>
        <v>0</v>
      </c>
      <c r="AY195" s="1614">
        <f t="shared" ca="1" si="86"/>
        <v>0</v>
      </c>
      <c r="AZ195" s="1614">
        <f t="shared" ca="1" si="86"/>
        <v>0</v>
      </c>
      <c r="BA195" s="1614">
        <f t="shared" ca="1" si="86"/>
        <v>0</v>
      </c>
      <c r="BB195" s="1614">
        <f t="shared" ca="1" si="86"/>
        <v>0</v>
      </c>
      <c r="BC195" s="1614">
        <f t="shared" ca="1" si="86"/>
        <v>0</v>
      </c>
      <c r="BD195" s="1614">
        <f t="shared" ca="1" si="86"/>
        <v>0</v>
      </c>
      <c r="BE195" s="1614">
        <f t="shared" ca="1" si="86"/>
        <v>0</v>
      </c>
      <c r="BF195" s="1614">
        <f t="shared" ca="1" si="86"/>
        <v>0</v>
      </c>
      <c r="BG195" s="1614">
        <f t="shared" ca="1" si="86"/>
        <v>0</v>
      </c>
      <c r="BH195" s="1614">
        <f t="shared" ca="1" si="86"/>
        <v>0</v>
      </c>
      <c r="BI195" s="1614">
        <f t="shared" ca="1" si="86"/>
        <v>0</v>
      </c>
      <c r="BJ195" s="1614">
        <f t="shared" ca="1" si="86"/>
        <v>0</v>
      </c>
      <c r="BK195" s="1614">
        <f t="shared" ca="1" si="86"/>
        <v>0</v>
      </c>
      <c r="BL195" s="1614">
        <f t="shared" ca="1" si="86"/>
        <v>0</v>
      </c>
      <c r="BM195" s="1614">
        <f t="shared" ca="1" si="86"/>
        <v>0</v>
      </c>
      <c r="BN195" s="1614">
        <f t="shared" ca="1" si="86"/>
        <v>0</v>
      </c>
      <c r="BO195" s="1614">
        <f t="shared" ca="1" si="86"/>
        <v>0</v>
      </c>
      <c r="BP195" s="1614">
        <f t="shared" ca="1" si="86"/>
        <v>0</v>
      </c>
      <c r="BQ195" s="1614">
        <f t="shared" ca="1" si="86"/>
        <v>0</v>
      </c>
      <c r="BR195" s="1614">
        <f t="shared" ca="1" si="86"/>
        <v>0</v>
      </c>
      <c r="BS195" s="1614">
        <f t="shared" ca="1" si="86"/>
        <v>0</v>
      </c>
      <c r="BT195" s="1614">
        <f t="shared" ca="1" si="86"/>
        <v>0</v>
      </c>
      <c r="BU195" s="1614">
        <f t="shared" ca="1" si="86"/>
        <v>0</v>
      </c>
      <c r="BV195" s="1614">
        <f t="shared" ca="1" si="86"/>
        <v>0</v>
      </c>
      <c r="BW195" s="1614">
        <f t="shared" ca="1" si="86"/>
        <v>0</v>
      </c>
      <c r="BX195" s="1614">
        <f t="shared" ca="1" si="86"/>
        <v>0</v>
      </c>
      <c r="BY195" s="1614">
        <f t="shared" ca="1" si="86"/>
        <v>0</v>
      </c>
      <c r="BZ195" s="1614">
        <f t="shared" ca="1" si="86"/>
        <v>0</v>
      </c>
      <c r="CA195" s="1614">
        <f t="shared" ca="1" si="86"/>
        <v>0</v>
      </c>
      <c r="CB195" s="1614">
        <f t="shared" ca="1" si="86"/>
        <v>0</v>
      </c>
      <c r="CC195" s="1614">
        <f t="shared" ca="1" si="86"/>
        <v>0</v>
      </c>
      <c r="CD195" s="1614">
        <f t="shared" ca="1" si="86"/>
        <v>0</v>
      </c>
      <c r="CE195" s="1614">
        <f t="shared" ca="1" si="86"/>
        <v>0</v>
      </c>
      <c r="CF195" s="1614">
        <f t="shared" ca="1" si="86"/>
        <v>0</v>
      </c>
      <c r="CG195" s="1614">
        <f t="shared" ca="1" si="86"/>
        <v>0</v>
      </c>
      <c r="CH195" s="1614">
        <f t="shared" ca="1" si="86"/>
        <v>0</v>
      </c>
      <c r="CI195" s="1615">
        <f t="shared" ca="1" si="86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88"/>
        <v/>
      </c>
      <c r="B196" s="1029" t="str">
        <f t="shared" ca="1" si="81"/>
        <v xml:space="preserve"> </v>
      </c>
      <c r="C196" s="1611">
        <f t="shared" ca="1" si="82"/>
        <v>0</v>
      </c>
      <c r="D196" s="1612">
        <f t="shared" ca="1" si="89"/>
        <v>0</v>
      </c>
      <c r="E196" s="1613">
        <f t="shared" ca="1" si="89"/>
        <v>0</v>
      </c>
      <c r="F196" s="1613">
        <f t="shared" ca="1" si="89"/>
        <v>0</v>
      </c>
      <c r="G196" s="1613">
        <f t="shared" ca="1" si="89"/>
        <v>0</v>
      </c>
      <c r="H196" s="1613">
        <f t="shared" ca="1" si="89"/>
        <v>0</v>
      </c>
      <c r="I196" s="1613">
        <f t="shared" ca="1" si="89"/>
        <v>0</v>
      </c>
      <c r="J196" s="1613">
        <f t="shared" ca="1" si="89"/>
        <v>0</v>
      </c>
      <c r="K196" s="1613">
        <f t="shared" ca="1" si="83"/>
        <v>0</v>
      </c>
      <c r="L196" s="1613">
        <f t="shared" ca="1" si="83"/>
        <v>0</v>
      </c>
      <c r="M196" s="1614">
        <f t="shared" ca="1" si="83"/>
        <v>0</v>
      </c>
      <c r="N196" s="1614">
        <f t="shared" ca="1" si="83"/>
        <v>0</v>
      </c>
      <c r="O196" s="1614">
        <f t="shared" ca="1" si="83"/>
        <v>0</v>
      </c>
      <c r="P196" s="1614">
        <f t="shared" ca="1" si="83"/>
        <v>0</v>
      </c>
      <c r="Q196" s="1614">
        <f t="shared" ca="1" si="83"/>
        <v>0</v>
      </c>
      <c r="R196" s="1614">
        <f t="shared" ca="1" si="83"/>
        <v>0</v>
      </c>
      <c r="S196" s="1614">
        <f t="shared" ca="1" si="83"/>
        <v>0</v>
      </c>
      <c r="T196" s="1614">
        <f t="shared" ca="1" si="83"/>
        <v>0</v>
      </c>
      <c r="U196" s="1614">
        <f t="shared" ca="1" si="84"/>
        <v>0</v>
      </c>
      <c r="V196" s="1614">
        <f t="shared" ca="1" si="84"/>
        <v>0</v>
      </c>
      <c r="W196" s="1614">
        <f t="shared" ca="1" si="84"/>
        <v>0</v>
      </c>
      <c r="X196" s="1614">
        <f t="shared" ca="1" si="84"/>
        <v>0</v>
      </c>
      <c r="Y196" s="1625">
        <f t="shared" ca="1" si="84"/>
        <v>0</v>
      </c>
      <c r="Z196" s="1565"/>
      <c r="AA196" s="1613">
        <f t="shared" ca="1" si="85"/>
        <v>0</v>
      </c>
      <c r="AB196" s="1613">
        <f t="shared" ca="1" si="85"/>
        <v>0</v>
      </c>
      <c r="AC196" s="1613">
        <f t="shared" ca="1" si="85"/>
        <v>0</v>
      </c>
      <c r="AD196" s="1613">
        <f t="shared" ca="1" si="85"/>
        <v>0</v>
      </c>
      <c r="AE196" s="1613">
        <f t="shared" ca="1" si="85"/>
        <v>0</v>
      </c>
      <c r="AF196" s="1613">
        <f t="shared" ca="1" si="85"/>
        <v>0</v>
      </c>
      <c r="AG196" s="1613">
        <f t="shared" ca="1" si="85"/>
        <v>0</v>
      </c>
      <c r="AH196" s="1613">
        <f t="shared" ca="1" si="85"/>
        <v>0</v>
      </c>
      <c r="AI196" s="1613">
        <f t="shared" ca="1" si="85"/>
        <v>0</v>
      </c>
      <c r="AJ196" s="1613">
        <f t="shared" ca="1" si="85"/>
        <v>0</v>
      </c>
      <c r="AK196" s="1613">
        <f t="shared" ca="1" si="85"/>
        <v>0</v>
      </c>
      <c r="AL196" s="1613">
        <f t="shared" ca="1" si="85"/>
        <v>0</v>
      </c>
      <c r="AM196" s="1613">
        <f t="shared" ca="1" si="85"/>
        <v>0</v>
      </c>
      <c r="AN196" s="1486"/>
      <c r="AO196" s="1612">
        <f t="shared" ca="1" si="86"/>
        <v>0</v>
      </c>
      <c r="AP196" s="1614">
        <f t="shared" ca="1" si="87"/>
        <v>0</v>
      </c>
      <c r="AQ196" s="1614">
        <f t="shared" ca="1" si="86"/>
        <v>0</v>
      </c>
      <c r="AR196" s="1614">
        <f t="shared" ca="1" si="86"/>
        <v>0</v>
      </c>
      <c r="AS196" s="1614">
        <f t="shared" ca="1" si="86"/>
        <v>0</v>
      </c>
      <c r="AT196" s="1614">
        <f t="shared" ca="1" si="86"/>
        <v>0</v>
      </c>
      <c r="AU196" s="1614">
        <f t="shared" ca="1" si="86"/>
        <v>0</v>
      </c>
      <c r="AV196" s="1614">
        <f t="shared" ca="1" si="86"/>
        <v>0</v>
      </c>
      <c r="AW196" s="1614">
        <f t="shared" ca="1" si="86"/>
        <v>0</v>
      </c>
      <c r="AX196" s="1614">
        <f t="shared" ca="1" si="86"/>
        <v>0</v>
      </c>
      <c r="AY196" s="1614">
        <f t="shared" ca="1" si="86"/>
        <v>0</v>
      </c>
      <c r="AZ196" s="1614">
        <f t="shared" ca="1" si="86"/>
        <v>0</v>
      </c>
      <c r="BA196" s="1614">
        <f t="shared" ca="1" si="86"/>
        <v>0</v>
      </c>
      <c r="BB196" s="1614">
        <f t="shared" ca="1" si="86"/>
        <v>0</v>
      </c>
      <c r="BC196" s="1614">
        <f t="shared" ca="1" si="86"/>
        <v>0</v>
      </c>
      <c r="BD196" s="1614">
        <f t="shared" ca="1" si="86"/>
        <v>0</v>
      </c>
      <c r="BE196" s="1614">
        <f t="shared" ca="1" si="86"/>
        <v>0</v>
      </c>
      <c r="BF196" s="1614">
        <f t="shared" ca="1" si="86"/>
        <v>0</v>
      </c>
      <c r="BG196" s="1614">
        <f t="shared" ca="1" si="86"/>
        <v>0</v>
      </c>
      <c r="BH196" s="1614">
        <f t="shared" ca="1" si="86"/>
        <v>0</v>
      </c>
      <c r="BI196" s="1614">
        <f t="shared" ca="1" si="86"/>
        <v>0</v>
      </c>
      <c r="BJ196" s="1614">
        <f t="shared" ca="1" si="86"/>
        <v>0</v>
      </c>
      <c r="BK196" s="1614">
        <f t="shared" ca="1" si="86"/>
        <v>0</v>
      </c>
      <c r="BL196" s="1614">
        <f t="shared" ca="1" si="86"/>
        <v>0</v>
      </c>
      <c r="BM196" s="1614">
        <f t="shared" ca="1" si="86"/>
        <v>0</v>
      </c>
      <c r="BN196" s="1614">
        <f t="shared" ca="1" si="86"/>
        <v>0</v>
      </c>
      <c r="BO196" s="1614">
        <f t="shared" ref="BO196:CI196" ca="1" si="90">IF(ISNUMBER($B196),$B196*BO104/1000,0)</f>
        <v>0</v>
      </c>
      <c r="BP196" s="1614">
        <f t="shared" ca="1" si="90"/>
        <v>0</v>
      </c>
      <c r="BQ196" s="1614">
        <f t="shared" ca="1" si="90"/>
        <v>0</v>
      </c>
      <c r="BR196" s="1614">
        <f t="shared" ca="1" si="90"/>
        <v>0</v>
      </c>
      <c r="BS196" s="1614">
        <f t="shared" ca="1" si="90"/>
        <v>0</v>
      </c>
      <c r="BT196" s="1614">
        <f t="shared" ca="1" si="90"/>
        <v>0</v>
      </c>
      <c r="BU196" s="1614">
        <f t="shared" ca="1" si="90"/>
        <v>0</v>
      </c>
      <c r="BV196" s="1614">
        <f t="shared" ca="1" si="90"/>
        <v>0</v>
      </c>
      <c r="BW196" s="1614">
        <f t="shared" ca="1" si="90"/>
        <v>0</v>
      </c>
      <c r="BX196" s="1614">
        <f t="shared" ca="1" si="90"/>
        <v>0</v>
      </c>
      <c r="BY196" s="1614">
        <f t="shared" ca="1" si="90"/>
        <v>0</v>
      </c>
      <c r="BZ196" s="1614">
        <f t="shared" ca="1" si="90"/>
        <v>0</v>
      </c>
      <c r="CA196" s="1614">
        <f t="shared" ca="1" si="90"/>
        <v>0</v>
      </c>
      <c r="CB196" s="1614">
        <f t="shared" ca="1" si="90"/>
        <v>0</v>
      </c>
      <c r="CC196" s="1614">
        <f t="shared" ca="1" si="90"/>
        <v>0</v>
      </c>
      <c r="CD196" s="1614">
        <f t="shared" ca="1" si="90"/>
        <v>0</v>
      </c>
      <c r="CE196" s="1614">
        <f t="shared" ca="1" si="90"/>
        <v>0</v>
      </c>
      <c r="CF196" s="1614">
        <f t="shared" ca="1" si="90"/>
        <v>0</v>
      </c>
      <c r="CG196" s="1614">
        <f t="shared" ca="1" si="90"/>
        <v>0</v>
      </c>
      <c r="CH196" s="1614">
        <f t="shared" ca="1" si="90"/>
        <v>0</v>
      </c>
      <c r="CI196" s="1615">
        <f t="shared" ca="1" si="90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88"/>
        <v/>
      </c>
      <c r="B197" s="1029" t="str">
        <f t="shared" ca="1" si="81"/>
        <v xml:space="preserve"> </v>
      </c>
      <c r="C197" s="1611">
        <f t="shared" ca="1" si="82"/>
        <v>0</v>
      </c>
      <c r="D197" s="1612">
        <f t="shared" ca="1" si="89"/>
        <v>0</v>
      </c>
      <c r="E197" s="1613">
        <f t="shared" ca="1" si="89"/>
        <v>0</v>
      </c>
      <c r="F197" s="1613">
        <f t="shared" ca="1" si="89"/>
        <v>0</v>
      </c>
      <c r="G197" s="1613">
        <f t="shared" ca="1" si="89"/>
        <v>0</v>
      </c>
      <c r="H197" s="1613">
        <f t="shared" ca="1" si="89"/>
        <v>0</v>
      </c>
      <c r="I197" s="1613">
        <f t="shared" ca="1" si="89"/>
        <v>0</v>
      </c>
      <c r="J197" s="1613">
        <f t="shared" ca="1" si="89"/>
        <v>0</v>
      </c>
      <c r="K197" s="1613">
        <f t="shared" ca="1" si="83"/>
        <v>0</v>
      </c>
      <c r="L197" s="1613">
        <f t="shared" ca="1" si="83"/>
        <v>0</v>
      </c>
      <c r="M197" s="1614">
        <f t="shared" ca="1" si="83"/>
        <v>0</v>
      </c>
      <c r="N197" s="1614">
        <f t="shared" ca="1" si="83"/>
        <v>0</v>
      </c>
      <c r="O197" s="1614">
        <f t="shared" ca="1" si="83"/>
        <v>0</v>
      </c>
      <c r="P197" s="1614">
        <f t="shared" ca="1" si="83"/>
        <v>0</v>
      </c>
      <c r="Q197" s="1614">
        <f t="shared" ca="1" si="83"/>
        <v>0</v>
      </c>
      <c r="R197" s="1614">
        <f t="shared" ca="1" si="83"/>
        <v>0</v>
      </c>
      <c r="S197" s="1614">
        <f t="shared" ca="1" si="83"/>
        <v>0</v>
      </c>
      <c r="T197" s="1614">
        <f t="shared" ca="1" si="83"/>
        <v>0</v>
      </c>
      <c r="U197" s="1614">
        <f t="shared" ca="1" si="84"/>
        <v>0</v>
      </c>
      <c r="V197" s="1614">
        <f t="shared" ca="1" si="84"/>
        <v>0</v>
      </c>
      <c r="W197" s="1614">
        <f t="shared" ca="1" si="84"/>
        <v>0</v>
      </c>
      <c r="X197" s="1614">
        <f t="shared" ca="1" si="84"/>
        <v>0</v>
      </c>
      <c r="Y197" s="1625">
        <f t="shared" ca="1" si="84"/>
        <v>0</v>
      </c>
      <c r="Z197" s="1565"/>
      <c r="AA197" s="1613">
        <f t="shared" ca="1" si="85"/>
        <v>0</v>
      </c>
      <c r="AB197" s="1613">
        <f t="shared" ca="1" si="85"/>
        <v>0</v>
      </c>
      <c r="AC197" s="1613">
        <f t="shared" ca="1" si="85"/>
        <v>0</v>
      </c>
      <c r="AD197" s="1613">
        <f t="shared" ca="1" si="85"/>
        <v>0</v>
      </c>
      <c r="AE197" s="1613">
        <f t="shared" ca="1" si="85"/>
        <v>0</v>
      </c>
      <c r="AF197" s="1613">
        <f t="shared" ca="1" si="85"/>
        <v>0</v>
      </c>
      <c r="AG197" s="1613">
        <f t="shared" ca="1" si="85"/>
        <v>0</v>
      </c>
      <c r="AH197" s="1613">
        <f t="shared" ca="1" si="85"/>
        <v>0</v>
      </c>
      <c r="AI197" s="1613">
        <f t="shared" ca="1" si="85"/>
        <v>0</v>
      </c>
      <c r="AJ197" s="1613">
        <f t="shared" ca="1" si="85"/>
        <v>0</v>
      </c>
      <c r="AK197" s="1613">
        <f t="shared" ca="1" si="85"/>
        <v>0</v>
      </c>
      <c r="AL197" s="1613">
        <f t="shared" ca="1" si="85"/>
        <v>0</v>
      </c>
      <c r="AM197" s="1613">
        <f t="shared" ca="1" si="85"/>
        <v>0</v>
      </c>
      <c r="AN197" s="1486"/>
      <c r="AO197" s="1612">
        <f t="shared" ref="AO197:CI202" ca="1" si="91">IF(ISNUMBER($B197),$B197*AO105/1000,0)</f>
        <v>0</v>
      </c>
      <c r="AP197" s="1614">
        <f t="shared" ca="1" si="87"/>
        <v>0</v>
      </c>
      <c r="AQ197" s="1614">
        <f t="shared" ca="1" si="91"/>
        <v>0</v>
      </c>
      <c r="AR197" s="1614">
        <f t="shared" ca="1" si="91"/>
        <v>0</v>
      </c>
      <c r="AS197" s="1614">
        <f t="shared" ca="1" si="91"/>
        <v>0</v>
      </c>
      <c r="AT197" s="1614">
        <f t="shared" ca="1" si="91"/>
        <v>0</v>
      </c>
      <c r="AU197" s="1614">
        <f t="shared" ca="1" si="91"/>
        <v>0</v>
      </c>
      <c r="AV197" s="1614">
        <f t="shared" ca="1" si="91"/>
        <v>0</v>
      </c>
      <c r="AW197" s="1614">
        <f t="shared" ca="1" si="91"/>
        <v>0</v>
      </c>
      <c r="AX197" s="1614">
        <f t="shared" ca="1" si="91"/>
        <v>0</v>
      </c>
      <c r="AY197" s="1614">
        <f t="shared" ca="1" si="91"/>
        <v>0</v>
      </c>
      <c r="AZ197" s="1614">
        <f t="shared" ca="1" si="91"/>
        <v>0</v>
      </c>
      <c r="BA197" s="1614">
        <f t="shared" ca="1" si="91"/>
        <v>0</v>
      </c>
      <c r="BB197" s="1614">
        <f t="shared" ca="1" si="91"/>
        <v>0</v>
      </c>
      <c r="BC197" s="1614">
        <f t="shared" ca="1" si="91"/>
        <v>0</v>
      </c>
      <c r="BD197" s="1614">
        <f t="shared" ca="1" si="91"/>
        <v>0</v>
      </c>
      <c r="BE197" s="1614">
        <f t="shared" ca="1" si="91"/>
        <v>0</v>
      </c>
      <c r="BF197" s="1614">
        <f t="shared" ca="1" si="91"/>
        <v>0</v>
      </c>
      <c r="BG197" s="1614">
        <f t="shared" ca="1" si="91"/>
        <v>0</v>
      </c>
      <c r="BH197" s="1614">
        <f t="shared" ca="1" si="91"/>
        <v>0</v>
      </c>
      <c r="BI197" s="1614">
        <f t="shared" ca="1" si="91"/>
        <v>0</v>
      </c>
      <c r="BJ197" s="1614">
        <f t="shared" ca="1" si="91"/>
        <v>0</v>
      </c>
      <c r="BK197" s="1614">
        <f t="shared" ca="1" si="91"/>
        <v>0</v>
      </c>
      <c r="BL197" s="1614">
        <f t="shared" ca="1" si="91"/>
        <v>0</v>
      </c>
      <c r="BM197" s="1614">
        <f t="shared" ca="1" si="91"/>
        <v>0</v>
      </c>
      <c r="BN197" s="1614">
        <f t="shared" ca="1" si="91"/>
        <v>0</v>
      </c>
      <c r="BO197" s="1614">
        <f t="shared" ca="1" si="91"/>
        <v>0</v>
      </c>
      <c r="BP197" s="1614">
        <f t="shared" ca="1" si="91"/>
        <v>0</v>
      </c>
      <c r="BQ197" s="1614">
        <f t="shared" ca="1" si="91"/>
        <v>0</v>
      </c>
      <c r="BR197" s="1614">
        <f t="shared" ca="1" si="91"/>
        <v>0</v>
      </c>
      <c r="BS197" s="1614">
        <f t="shared" ca="1" si="91"/>
        <v>0</v>
      </c>
      <c r="BT197" s="1614">
        <f t="shared" ca="1" si="91"/>
        <v>0</v>
      </c>
      <c r="BU197" s="1614">
        <f t="shared" ca="1" si="91"/>
        <v>0</v>
      </c>
      <c r="BV197" s="1614">
        <f t="shared" ca="1" si="91"/>
        <v>0</v>
      </c>
      <c r="BW197" s="1614">
        <f t="shared" ca="1" si="91"/>
        <v>0</v>
      </c>
      <c r="BX197" s="1614">
        <f t="shared" ca="1" si="91"/>
        <v>0</v>
      </c>
      <c r="BY197" s="1614">
        <f t="shared" ca="1" si="91"/>
        <v>0</v>
      </c>
      <c r="BZ197" s="1614">
        <f t="shared" ca="1" si="91"/>
        <v>0</v>
      </c>
      <c r="CA197" s="1614">
        <f t="shared" ca="1" si="91"/>
        <v>0</v>
      </c>
      <c r="CB197" s="1614">
        <f t="shared" ca="1" si="91"/>
        <v>0</v>
      </c>
      <c r="CC197" s="1614">
        <f t="shared" ca="1" si="91"/>
        <v>0</v>
      </c>
      <c r="CD197" s="1614">
        <f t="shared" ca="1" si="91"/>
        <v>0</v>
      </c>
      <c r="CE197" s="1614">
        <f t="shared" ca="1" si="91"/>
        <v>0</v>
      </c>
      <c r="CF197" s="1614">
        <f t="shared" ca="1" si="91"/>
        <v>0</v>
      </c>
      <c r="CG197" s="1614">
        <f t="shared" ca="1" si="91"/>
        <v>0</v>
      </c>
      <c r="CH197" s="1614">
        <f t="shared" ca="1" si="91"/>
        <v>0</v>
      </c>
      <c r="CI197" s="1615">
        <f t="shared" ca="1" si="91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88"/>
        <v/>
      </c>
      <c r="B198" s="1029" t="str">
        <f t="shared" ca="1" si="81"/>
        <v xml:space="preserve"> </v>
      </c>
      <c r="C198" s="1611">
        <f t="shared" ca="1" si="82"/>
        <v>0</v>
      </c>
      <c r="D198" s="1612">
        <f t="shared" ca="1" si="89"/>
        <v>0</v>
      </c>
      <c r="E198" s="1613">
        <f t="shared" ca="1" si="89"/>
        <v>0</v>
      </c>
      <c r="F198" s="1613">
        <f t="shared" ca="1" si="89"/>
        <v>0</v>
      </c>
      <c r="G198" s="1613">
        <f t="shared" ca="1" si="89"/>
        <v>0</v>
      </c>
      <c r="H198" s="1613">
        <f t="shared" ca="1" si="89"/>
        <v>0</v>
      </c>
      <c r="I198" s="1613">
        <f t="shared" ca="1" si="89"/>
        <v>0</v>
      </c>
      <c r="J198" s="1613">
        <f t="shared" ca="1" si="89"/>
        <v>0</v>
      </c>
      <c r="K198" s="1613">
        <f t="shared" ca="1" si="83"/>
        <v>0</v>
      </c>
      <c r="L198" s="1613">
        <f t="shared" ca="1" si="83"/>
        <v>0</v>
      </c>
      <c r="M198" s="1614">
        <f t="shared" ca="1" si="83"/>
        <v>0</v>
      </c>
      <c r="N198" s="1614">
        <f t="shared" ca="1" si="83"/>
        <v>0</v>
      </c>
      <c r="O198" s="1614">
        <f t="shared" ca="1" si="83"/>
        <v>0</v>
      </c>
      <c r="P198" s="1614">
        <f t="shared" ca="1" si="83"/>
        <v>0</v>
      </c>
      <c r="Q198" s="1614">
        <f t="shared" ca="1" si="83"/>
        <v>0</v>
      </c>
      <c r="R198" s="1614">
        <f t="shared" ca="1" si="83"/>
        <v>0</v>
      </c>
      <c r="S198" s="1614">
        <f t="shared" ca="1" si="83"/>
        <v>0</v>
      </c>
      <c r="T198" s="1614">
        <f t="shared" ca="1" si="83"/>
        <v>0</v>
      </c>
      <c r="U198" s="1614">
        <f t="shared" ca="1" si="84"/>
        <v>0</v>
      </c>
      <c r="V198" s="1614">
        <f t="shared" ca="1" si="84"/>
        <v>0</v>
      </c>
      <c r="W198" s="1614">
        <f t="shared" ca="1" si="84"/>
        <v>0</v>
      </c>
      <c r="X198" s="1614">
        <f t="shared" ca="1" si="84"/>
        <v>0</v>
      </c>
      <c r="Y198" s="1625">
        <f t="shared" ca="1" si="84"/>
        <v>0</v>
      </c>
      <c r="Z198" s="1565"/>
      <c r="AA198" s="1613">
        <f t="shared" ca="1" si="85"/>
        <v>0</v>
      </c>
      <c r="AB198" s="1613">
        <f t="shared" ca="1" si="85"/>
        <v>0</v>
      </c>
      <c r="AC198" s="1613">
        <f t="shared" ca="1" si="85"/>
        <v>0</v>
      </c>
      <c r="AD198" s="1613">
        <f t="shared" ca="1" si="85"/>
        <v>0</v>
      </c>
      <c r="AE198" s="1613">
        <f t="shared" ca="1" si="85"/>
        <v>0</v>
      </c>
      <c r="AF198" s="1613">
        <f t="shared" ca="1" si="85"/>
        <v>0</v>
      </c>
      <c r="AG198" s="1613">
        <f t="shared" ca="1" si="85"/>
        <v>0</v>
      </c>
      <c r="AH198" s="1613">
        <f t="shared" ca="1" si="85"/>
        <v>0</v>
      </c>
      <c r="AI198" s="1613">
        <f t="shared" ca="1" si="85"/>
        <v>0</v>
      </c>
      <c r="AJ198" s="1613">
        <f t="shared" ca="1" si="85"/>
        <v>0</v>
      </c>
      <c r="AK198" s="1613">
        <f t="shared" ca="1" si="85"/>
        <v>0</v>
      </c>
      <c r="AL198" s="1613">
        <f t="shared" ca="1" si="85"/>
        <v>0</v>
      </c>
      <c r="AM198" s="1613">
        <f t="shared" ca="1" si="85"/>
        <v>0</v>
      </c>
      <c r="AN198" s="1486"/>
      <c r="AO198" s="1612">
        <f t="shared" ca="1" si="91"/>
        <v>0</v>
      </c>
      <c r="AP198" s="1614">
        <f t="shared" ca="1" si="87"/>
        <v>0</v>
      </c>
      <c r="AQ198" s="1614">
        <f t="shared" ca="1" si="91"/>
        <v>0</v>
      </c>
      <c r="AR198" s="1614">
        <f t="shared" ca="1" si="91"/>
        <v>0</v>
      </c>
      <c r="AS198" s="1614">
        <f t="shared" ca="1" si="91"/>
        <v>0</v>
      </c>
      <c r="AT198" s="1614">
        <f t="shared" ca="1" si="91"/>
        <v>0</v>
      </c>
      <c r="AU198" s="1614">
        <f t="shared" ca="1" si="91"/>
        <v>0</v>
      </c>
      <c r="AV198" s="1614">
        <f t="shared" ca="1" si="91"/>
        <v>0</v>
      </c>
      <c r="AW198" s="1614">
        <f t="shared" ca="1" si="91"/>
        <v>0</v>
      </c>
      <c r="AX198" s="1614">
        <f t="shared" ca="1" si="91"/>
        <v>0</v>
      </c>
      <c r="AY198" s="1614">
        <f t="shared" ca="1" si="91"/>
        <v>0</v>
      </c>
      <c r="AZ198" s="1614">
        <f t="shared" ca="1" si="91"/>
        <v>0</v>
      </c>
      <c r="BA198" s="1614">
        <f t="shared" ca="1" si="91"/>
        <v>0</v>
      </c>
      <c r="BB198" s="1614">
        <f t="shared" ca="1" si="91"/>
        <v>0</v>
      </c>
      <c r="BC198" s="1614">
        <f t="shared" ca="1" si="91"/>
        <v>0</v>
      </c>
      <c r="BD198" s="1614">
        <f t="shared" ca="1" si="91"/>
        <v>0</v>
      </c>
      <c r="BE198" s="1614">
        <f t="shared" ca="1" si="91"/>
        <v>0</v>
      </c>
      <c r="BF198" s="1614">
        <f t="shared" ca="1" si="91"/>
        <v>0</v>
      </c>
      <c r="BG198" s="1614">
        <f t="shared" ca="1" si="91"/>
        <v>0</v>
      </c>
      <c r="BH198" s="1614">
        <f t="shared" ca="1" si="91"/>
        <v>0</v>
      </c>
      <c r="BI198" s="1614">
        <f t="shared" ca="1" si="91"/>
        <v>0</v>
      </c>
      <c r="BJ198" s="1614">
        <f t="shared" ca="1" si="91"/>
        <v>0</v>
      </c>
      <c r="BK198" s="1614">
        <f t="shared" ca="1" si="91"/>
        <v>0</v>
      </c>
      <c r="BL198" s="1614">
        <f t="shared" ca="1" si="91"/>
        <v>0</v>
      </c>
      <c r="BM198" s="1614">
        <f t="shared" ca="1" si="91"/>
        <v>0</v>
      </c>
      <c r="BN198" s="1614">
        <f t="shared" ca="1" si="91"/>
        <v>0</v>
      </c>
      <c r="BO198" s="1614">
        <f t="shared" ca="1" si="91"/>
        <v>0</v>
      </c>
      <c r="BP198" s="1614">
        <f t="shared" ca="1" si="91"/>
        <v>0</v>
      </c>
      <c r="BQ198" s="1614">
        <f t="shared" ca="1" si="91"/>
        <v>0</v>
      </c>
      <c r="BR198" s="1614">
        <f t="shared" ca="1" si="91"/>
        <v>0</v>
      </c>
      <c r="BS198" s="1614">
        <f t="shared" ca="1" si="91"/>
        <v>0</v>
      </c>
      <c r="BT198" s="1614">
        <f t="shared" ca="1" si="91"/>
        <v>0</v>
      </c>
      <c r="BU198" s="1614">
        <f t="shared" ca="1" si="91"/>
        <v>0</v>
      </c>
      <c r="BV198" s="1614">
        <f t="shared" ca="1" si="91"/>
        <v>0</v>
      </c>
      <c r="BW198" s="1614">
        <f t="shared" ca="1" si="91"/>
        <v>0</v>
      </c>
      <c r="BX198" s="1614">
        <f t="shared" ca="1" si="91"/>
        <v>0</v>
      </c>
      <c r="BY198" s="1614">
        <f t="shared" ca="1" si="91"/>
        <v>0</v>
      </c>
      <c r="BZ198" s="1614">
        <f t="shared" ca="1" si="91"/>
        <v>0</v>
      </c>
      <c r="CA198" s="1614">
        <f t="shared" ca="1" si="91"/>
        <v>0</v>
      </c>
      <c r="CB198" s="1614">
        <f t="shared" ca="1" si="91"/>
        <v>0</v>
      </c>
      <c r="CC198" s="1614">
        <f t="shared" ca="1" si="91"/>
        <v>0</v>
      </c>
      <c r="CD198" s="1614">
        <f t="shared" ca="1" si="91"/>
        <v>0</v>
      </c>
      <c r="CE198" s="1614">
        <f t="shared" ca="1" si="91"/>
        <v>0</v>
      </c>
      <c r="CF198" s="1614">
        <f t="shared" ca="1" si="91"/>
        <v>0</v>
      </c>
      <c r="CG198" s="1614">
        <f t="shared" ca="1" si="91"/>
        <v>0</v>
      </c>
      <c r="CH198" s="1614">
        <f t="shared" ca="1" si="91"/>
        <v>0</v>
      </c>
      <c r="CI198" s="1615">
        <f t="shared" ca="1" si="91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88"/>
        <v/>
      </c>
      <c r="B199" s="1029" t="str">
        <f t="shared" ca="1" si="81"/>
        <v xml:space="preserve"> </v>
      </c>
      <c r="C199" s="1611">
        <f t="shared" ca="1" si="82"/>
        <v>0</v>
      </c>
      <c r="D199" s="1612">
        <f t="shared" ca="1" si="89"/>
        <v>0</v>
      </c>
      <c r="E199" s="1613">
        <f t="shared" ca="1" si="89"/>
        <v>0</v>
      </c>
      <c r="F199" s="1613">
        <f t="shared" ca="1" si="89"/>
        <v>0</v>
      </c>
      <c r="G199" s="1613">
        <f t="shared" ca="1" si="89"/>
        <v>0</v>
      </c>
      <c r="H199" s="1613">
        <f t="shared" ca="1" si="89"/>
        <v>0</v>
      </c>
      <c r="I199" s="1613">
        <f t="shared" ca="1" si="89"/>
        <v>0</v>
      </c>
      <c r="J199" s="1613">
        <f t="shared" ca="1" si="89"/>
        <v>0</v>
      </c>
      <c r="K199" s="1613">
        <f t="shared" ca="1" si="83"/>
        <v>0</v>
      </c>
      <c r="L199" s="1613">
        <f t="shared" ca="1" si="83"/>
        <v>0</v>
      </c>
      <c r="M199" s="1614">
        <f t="shared" ca="1" si="83"/>
        <v>0</v>
      </c>
      <c r="N199" s="1614">
        <f t="shared" ca="1" si="83"/>
        <v>0</v>
      </c>
      <c r="O199" s="1614">
        <f t="shared" ca="1" si="83"/>
        <v>0</v>
      </c>
      <c r="P199" s="1614">
        <f t="shared" ca="1" si="83"/>
        <v>0</v>
      </c>
      <c r="Q199" s="1614">
        <f t="shared" ca="1" si="83"/>
        <v>0</v>
      </c>
      <c r="R199" s="1614">
        <f t="shared" ca="1" si="83"/>
        <v>0</v>
      </c>
      <c r="S199" s="1614">
        <f t="shared" ca="1" si="83"/>
        <v>0</v>
      </c>
      <c r="T199" s="1614">
        <f t="shared" ca="1" si="83"/>
        <v>0</v>
      </c>
      <c r="U199" s="1614">
        <f t="shared" ca="1" si="84"/>
        <v>0</v>
      </c>
      <c r="V199" s="1614">
        <f t="shared" ca="1" si="84"/>
        <v>0</v>
      </c>
      <c r="W199" s="1614">
        <f t="shared" ca="1" si="84"/>
        <v>0</v>
      </c>
      <c r="X199" s="1614">
        <f t="shared" ca="1" si="84"/>
        <v>0</v>
      </c>
      <c r="Y199" s="1625">
        <f t="shared" ca="1" si="84"/>
        <v>0</v>
      </c>
      <c r="Z199" s="1565"/>
      <c r="AA199" s="1613">
        <f t="shared" ca="1" si="85"/>
        <v>0</v>
      </c>
      <c r="AB199" s="1613">
        <f t="shared" ca="1" si="85"/>
        <v>0</v>
      </c>
      <c r="AC199" s="1613">
        <f t="shared" ca="1" si="85"/>
        <v>0</v>
      </c>
      <c r="AD199" s="1613">
        <f t="shared" ca="1" si="85"/>
        <v>0</v>
      </c>
      <c r="AE199" s="1613">
        <f t="shared" ca="1" si="85"/>
        <v>0</v>
      </c>
      <c r="AF199" s="1613">
        <f t="shared" ca="1" si="85"/>
        <v>0</v>
      </c>
      <c r="AG199" s="1613">
        <f t="shared" ca="1" si="85"/>
        <v>0</v>
      </c>
      <c r="AH199" s="1613">
        <f t="shared" ca="1" si="85"/>
        <v>0</v>
      </c>
      <c r="AI199" s="1613">
        <f t="shared" ca="1" si="85"/>
        <v>0</v>
      </c>
      <c r="AJ199" s="1613">
        <f t="shared" ca="1" si="85"/>
        <v>0</v>
      </c>
      <c r="AK199" s="1613">
        <f t="shared" ca="1" si="85"/>
        <v>0</v>
      </c>
      <c r="AL199" s="1613">
        <f t="shared" ca="1" si="85"/>
        <v>0</v>
      </c>
      <c r="AM199" s="1613">
        <f t="shared" ca="1" si="85"/>
        <v>0</v>
      </c>
      <c r="AN199" s="1486"/>
      <c r="AO199" s="1612">
        <f t="shared" ca="1" si="91"/>
        <v>0</v>
      </c>
      <c r="AP199" s="1614">
        <f t="shared" ca="1" si="87"/>
        <v>0</v>
      </c>
      <c r="AQ199" s="1614">
        <f t="shared" ca="1" si="91"/>
        <v>0</v>
      </c>
      <c r="AR199" s="1614">
        <f t="shared" ca="1" si="91"/>
        <v>0</v>
      </c>
      <c r="AS199" s="1614">
        <f t="shared" ca="1" si="91"/>
        <v>0</v>
      </c>
      <c r="AT199" s="1614">
        <f t="shared" ca="1" si="91"/>
        <v>0</v>
      </c>
      <c r="AU199" s="1614">
        <f t="shared" ca="1" si="91"/>
        <v>0</v>
      </c>
      <c r="AV199" s="1614">
        <f t="shared" ca="1" si="91"/>
        <v>0</v>
      </c>
      <c r="AW199" s="1614">
        <f t="shared" ca="1" si="91"/>
        <v>0</v>
      </c>
      <c r="AX199" s="1614">
        <f t="shared" ca="1" si="91"/>
        <v>0</v>
      </c>
      <c r="AY199" s="1614">
        <f t="shared" ca="1" si="91"/>
        <v>0</v>
      </c>
      <c r="AZ199" s="1614">
        <f t="shared" ca="1" si="91"/>
        <v>0</v>
      </c>
      <c r="BA199" s="1614">
        <f t="shared" ca="1" si="91"/>
        <v>0</v>
      </c>
      <c r="BB199" s="1614">
        <f t="shared" ca="1" si="91"/>
        <v>0</v>
      </c>
      <c r="BC199" s="1614">
        <f t="shared" ca="1" si="91"/>
        <v>0</v>
      </c>
      <c r="BD199" s="1614">
        <f t="shared" ca="1" si="91"/>
        <v>0</v>
      </c>
      <c r="BE199" s="1614">
        <f t="shared" ca="1" si="91"/>
        <v>0</v>
      </c>
      <c r="BF199" s="1614">
        <f t="shared" ca="1" si="91"/>
        <v>0</v>
      </c>
      <c r="BG199" s="1614">
        <f t="shared" ca="1" si="91"/>
        <v>0</v>
      </c>
      <c r="BH199" s="1614">
        <f t="shared" ca="1" si="91"/>
        <v>0</v>
      </c>
      <c r="BI199" s="1614">
        <f t="shared" ca="1" si="91"/>
        <v>0</v>
      </c>
      <c r="BJ199" s="1614">
        <f t="shared" ca="1" si="91"/>
        <v>0</v>
      </c>
      <c r="BK199" s="1614">
        <f t="shared" ca="1" si="91"/>
        <v>0</v>
      </c>
      <c r="BL199" s="1614">
        <f t="shared" ca="1" si="91"/>
        <v>0</v>
      </c>
      <c r="BM199" s="1614">
        <f t="shared" ca="1" si="91"/>
        <v>0</v>
      </c>
      <c r="BN199" s="1614">
        <f t="shared" ca="1" si="91"/>
        <v>0</v>
      </c>
      <c r="BO199" s="1614">
        <f t="shared" ca="1" si="91"/>
        <v>0</v>
      </c>
      <c r="BP199" s="1614">
        <f t="shared" ca="1" si="91"/>
        <v>0</v>
      </c>
      <c r="BQ199" s="1614">
        <f t="shared" ca="1" si="91"/>
        <v>0</v>
      </c>
      <c r="BR199" s="1614">
        <f t="shared" ca="1" si="91"/>
        <v>0</v>
      </c>
      <c r="BS199" s="1614">
        <f t="shared" ca="1" si="91"/>
        <v>0</v>
      </c>
      <c r="BT199" s="1614">
        <f t="shared" ca="1" si="91"/>
        <v>0</v>
      </c>
      <c r="BU199" s="1614">
        <f t="shared" ca="1" si="91"/>
        <v>0</v>
      </c>
      <c r="BV199" s="1614">
        <f t="shared" ca="1" si="91"/>
        <v>0</v>
      </c>
      <c r="BW199" s="1614">
        <f t="shared" ca="1" si="91"/>
        <v>0</v>
      </c>
      <c r="BX199" s="1614">
        <f t="shared" ca="1" si="91"/>
        <v>0</v>
      </c>
      <c r="BY199" s="1614">
        <f t="shared" ca="1" si="91"/>
        <v>0</v>
      </c>
      <c r="BZ199" s="1614">
        <f t="shared" ca="1" si="91"/>
        <v>0</v>
      </c>
      <c r="CA199" s="1614">
        <f t="shared" ca="1" si="91"/>
        <v>0</v>
      </c>
      <c r="CB199" s="1614">
        <f t="shared" ca="1" si="91"/>
        <v>0</v>
      </c>
      <c r="CC199" s="1614">
        <f t="shared" ca="1" si="91"/>
        <v>0</v>
      </c>
      <c r="CD199" s="1614">
        <f t="shared" ca="1" si="91"/>
        <v>0</v>
      </c>
      <c r="CE199" s="1614">
        <f t="shared" ca="1" si="91"/>
        <v>0</v>
      </c>
      <c r="CF199" s="1614">
        <f t="shared" ca="1" si="91"/>
        <v>0</v>
      </c>
      <c r="CG199" s="1614">
        <f t="shared" ca="1" si="91"/>
        <v>0</v>
      </c>
      <c r="CH199" s="1614">
        <f t="shared" ca="1" si="91"/>
        <v>0</v>
      </c>
      <c r="CI199" s="1615">
        <f t="shared" ca="1" si="91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88"/>
        <v/>
      </c>
      <c r="B200" s="1029" t="str">
        <f t="shared" ca="1" si="81"/>
        <v xml:space="preserve"> </v>
      </c>
      <c r="C200" s="1611">
        <f t="shared" ca="1" si="82"/>
        <v>0</v>
      </c>
      <c r="D200" s="1612">
        <f t="shared" ca="1" si="89"/>
        <v>0</v>
      </c>
      <c r="E200" s="1613">
        <f t="shared" ca="1" si="89"/>
        <v>0</v>
      </c>
      <c r="F200" s="1613">
        <f t="shared" ca="1" si="89"/>
        <v>0</v>
      </c>
      <c r="G200" s="1613">
        <f t="shared" ca="1" si="89"/>
        <v>0</v>
      </c>
      <c r="H200" s="1613">
        <f t="shared" ca="1" si="89"/>
        <v>0</v>
      </c>
      <c r="I200" s="1613">
        <f t="shared" ca="1" si="89"/>
        <v>0</v>
      </c>
      <c r="J200" s="1613">
        <f t="shared" ca="1" si="89"/>
        <v>0</v>
      </c>
      <c r="K200" s="1613">
        <f t="shared" ca="1" si="83"/>
        <v>0</v>
      </c>
      <c r="L200" s="1613">
        <f t="shared" ca="1" si="83"/>
        <v>0</v>
      </c>
      <c r="M200" s="1614">
        <f t="shared" ca="1" si="83"/>
        <v>0</v>
      </c>
      <c r="N200" s="1614">
        <f t="shared" ca="1" si="83"/>
        <v>0</v>
      </c>
      <c r="O200" s="1614">
        <f t="shared" ca="1" si="83"/>
        <v>0</v>
      </c>
      <c r="P200" s="1614">
        <f t="shared" ca="1" si="83"/>
        <v>0</v>
      </c>
      <c r="Q200" s="1614">
        <f t="shared" ca="1" si="83"/>
        <v>0</v>
      </c>
      <c r="R200" s="1614">
        <f t="shared" ca="1" si="83"/>
        <v>0</v>
      </c>
      <c r="S200" s="1614">
        <f t="shared" ca="1" si="83"/>
        <v>0</v>
      </c>
      <c r="T200" s="1614">
        <f t="shared" ca="1" si="83"/>
        <v>0</v>
      </c>
      <c r="U200" s="1614">
        <f t="shared" ca="1" si="84"/>
        <v>0</v>
      </c>
      <c r="V200" s="1614">
        <f t="shared" ca="1" si="84"/>
        <v>0</v>
      </c>
      <c r="W200" s="1614">
        <f t="shared" ca="1" si="84"/>
        <v>0</v>
      </c>
      <c r="X200" s="1614">
        <f t="shared" ca="1" si="84"/>
        <v>0</v>
      </c>
      <c r="Y200" s="1625">
        <f t="shared" ca="1" si="84"/>
        <v>0</v>
      </c>
      <c r="Z200" s="1565"/>
      <c r="AA200" s="1613">
        <f t="shared" ca="1" si="85"/>
        <v>0</v>
      </c>
      <c r="AB200" s="1613">
        <f t="shared" ca="1" si="85"/>
        <v>0</v>
      </c>
      <c r="AC200" s="1613">
        <f t="shared" ca="1" si="85"/>
        <v>0</v>
      </c>
      <c r="AD200" s="1613">
        <f t="shared" ca="1" si="85"/>
        <v>0</v>
      </c>
      <c r="AE200" s="1613">
        <f t="shared" ca="1" si="85"/>
        <v>0</v>
      </c>
      <c r="AF200" s="1613">
        <f t="shared" ca="1" si="85"/>
        <v>0</v>
      </c>
      <c r="AG200" s="1613">
        <f t="shared" ca="1" si="85"/>
        <v>0</v>
      </c>
      <c r="AH200" s="1613">
        <f t="shared" ca="1" si="85"/>
        <v>0</v>
      </c>
      <c r="AI200" s="1613">
        <f t="shared" ca="1" si="85"/>
        <v>0</v>
      </c>
      <c r="AJ200" s="1613">
        <f t="shared" ca="1" si="85"/>
        <v>0</v>
      </c>
      <c r="AK200" s="1613">
        <f t="shared" ca="1" si="85"/>
        <v>0</v>
      </c>
      <c r="AL200" s="1613">
        <f t="shared" ca="1" si="85"/>
        <v>0</v>
      </c>
      <c r="AM200" s="1613">
        <f t="shared" ca="1" si="85"/>
        <v>0</v>
      </c>
      <c r="AN200" s="1486"/>
      <c r="AO200" s="1612">
        <f t="shared" ca="1" si="91"/>
        <v>0</v>
      </c>
      <c r="AP200" s="1614">
        <f t="shared" ca="1" si="87"/>
        <v>0</v>
      </c>
      <c r="AQ200" s="1614">
        <f t="shared" ca="1" si="91"/>
        <v>0</v>
      </c>
      <c r="AR200" s="1614">
        <f t="shared" ca="1" si="91"/>
        <v>0</v>
      </c>
      <c r="AS200" s="1614">
        <f t="shared" ca="1" si="91"/>
        <v>0</v>
      </c>
      <c r="AT200" s="1614">
        <f t="shared" ca="1" si="91"/>
        <v>0</v>
      </c>
      <c r="AU200" s="1614">
        <f t="shared" ca="1" si="91"/>
        <v>0</v>
      </c>
      <c r="AV200" s="1614">
        <f t="shared" ca="1" si="91"/>
        <v>0</v>
      </c>
      <c r="AW200" s="1614">
        <f t="shared" ca="1" si="91"/>
        <v>0</v>
      </c>
      <c r="AX200" s="1614">
        <f t="shared" ca="1" si="91"/>
        <v>0</v>
      </c>
      <c r="AY200" s="1614">
        <f t="shared" ca="1" si="91"/>
        <v>0</v>
      </c>
      <c r="AZ200" s="1614">
        <f t="shared" ca="1" si="91"/>
        <v>0</v>
      </c>
      <c r="BA200" s="1614">
        <f t="shared" ca="1" si="91"/>
        <v>0</v>
      </c>
      <c r="BB200" s="1614">
        <f t="shared" ca="1" si="91"/>
        <v>0</v>
      </c>
      <c r="BC200" s="1614">
        <f t="shared" ca="1" si="91"/>
        <v>0</v>
      </c>
      <c r="BD200" s="1614">
        <f t="shared" ca="1" si="91"/>
        <v>0</v>
      </c>
      <c r="BE200" s="1614">
        <f t="shared" ca="1" si="91"/>
        <v>0</v>
      </c>
      <c r="BF200" s="1614">
        <f t="shared" ca="1" si="91"/>
        <v>0</v>
      </c>
      <c r="BG200" s="1614">
        <f t="shared" ca="1" si="91"/>
        <v>0</v>
      </c>
      <c r="BH200" s="1614">
        <f t="shared" ca="1" si="91"/>
        <v>0</v>
      </c>
      <c r="BI200" s="1614">
        <f t="shared" ca="1" si="91"/>
        <v>0</v>
      </c>
      <c r="BJ200" s="1614">
        <f t="shared" ca="1" si="91"/>
        <v>0</v>
      </c>
      <c r="BK200" s="1614">
        <f t="shared" ca="1" si="91"/>
        <v>0</v>
      </c>
      <c r="BL200" s="1614">
        <f t="shared" ca="1" si="91"/>
        <v>0</v>
      </c>
      <c r="BM200" s="1614">
        <f t="shared" ca="1" si="91"/>
        <v>0</v>
      </c>
      <c r="BN200" s="1614">
        <f t="shared" ca="1" si="91"/>
        <v>0</v>
      </c>
      <c r="BO200" s="1614">
        <f t="shared" ca="1" si="91"/>
        <v>0</v>
      </c>
      <c r="BP200" s="1614">
        <f t="shared" ca="1" si="91"/>
        <v>0</v>
      </c>
      <c r="BQ200" s="1614">
        <f t="shared" ca="1" si="91"/>
        <v>0</v>
      </c>
      <c r="BR200" s="1614">
        <f t="shared" ca="1" si="91"/>
        <v>0</v>
      </c>
      <c r="BS200" s="1614">
        <f t="shared" ca="1" si="91"/>
        <v>0</v>
      </c>
      <c r="BT200" s="1614">
        <f t="shared" ca="1" si="91"/>
        <v>0</v>
      </c>
      <c r="BU200" s="1614">
        <f t="shared" ca="1" si="91"/>
        <v>0</v>
      </c>
      <c r="BV200" s="1614">
        <f t="shared" ca="1" si="91"/>
        <v>0</v>
      </c>
      <c r="BW200" s="1614">
        <f t="shared" ca="1" si="91"/>
        <v>0</v>
      </c>
      <c r="BX200" s="1614">
        <f t="shared" ca="1" si="91"/>
        <v>0</v>
      </c>
      <c r="BY200" s="1614">
        <f t="shared" ca="1" si="91"/>
        <v>0</v>
      </c>
      <c r="BZ200" s="1614">
        <f t="shared" ca="1" si="91"/>
        <v>0</v>
      </c>
      <c r="CA200" s="1614">
        <f t="shared" ca="1" si="91"/>
        <v>0</v>
      </c>
      <c r="CB200" s="1614">
        <f t="shared" ca="1" si="91"/>
        <v>0</v>
      </c>
      <c r="CC200" s="1614">
        <f t="shared" ca="1" si="91"/>
        <v>0</v>
      </c>
      <c r="CD200" s="1614">
        <f t="shared" ca="1" si="91"/>
        <v>0</v>
      </c>
      <c r="CE200" s="1614">
        <f t="shared" ca="1" si="91"/>
        <v>0</v>
      </c>
      <c r="CF200" s="1614">
        <f t="shared" ca="1" si="91"/>
        <v>0</v>
      </c>
      <c r="CG200" s="1614">
        <f t="shared" ca="1" si="91"/>
        <v>0</v>
      </c>
      <c r="CH200" s="1614">
        <f t="shared" ca="1" si="91"/>
        <v>0</v>
      </c>
      <c r="CI200" s="1615">
        <f t="shared" ca="1" si="91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88"/>
        <v/>
      </c>
      <c r="B201" s="1029" t="str">
        <f t="shared" ca="1" si="81"/>
        <v xml:space="preserve"> </v>
      </c>
      <c r="C201" s="1611">
        <f t="shared" ca="1" si="82"/>
        <v>0</v>
      </c>
      <c r="D201" s="1612">
        <f t="shared" ca="1" si="89"/>
        <v>0</v>
      </c>
      <c r="E201" s="1613">
        <f t="shared" ca="1" si="89"/>
        <v>0</v>
      </c>
      <c r="F201" s="1613">
        <f t="shared" ca="1" si="89"/>
        <v>0</v>
      </c>
      <c r="G201" s="1613">
        <f t="shared" ca="1" si="89"/>
        <v>0</v>
      </c>
      <c r="H201" s="1613">
        <f t="shared" ca="1" si="89"/>
        <v>0</v>
      </c>
      <c r="I201" s="1613">
        <f t="shared" ca="1" si="89"/>
        <v>0</v>
      </c>
      <c r="J201" s="1613">
        <f t="shared" ca="1" si="89"/>
        <v>0</v>
      </c>
      <c r="K201" s="1613">
        <f t="shared" ca="1" si="83"/>
        <v>0</v>
      </c>
      <c r="L201" s="1613">
        <f t="shared" ca="1" si="83"/>
        <v>0</v>
      </c>
      <c r="M201" s="1614">
        <f t="shared" ca="1" si="83"/>
        <v>0</v>
      </c>
      <c r="N201" s="1614">
        <f t="shared" ca="1" si="83"/>
        <v>0</v>
      </c>
      <c r="O201" s="1614">
        <f t="shared" ca="1" si="83"/>
        <v>0</v>
      </c>
      <c r="P201" s="1614">
        <f t="shared" ca="1" si="83"/>
        <v>0</v>
      </c>
      <c r="Q201" s="1614">
        <f t="shared" ca="1" si="83"/>
        <v>0</v>
      </c>
      <c r="R201" s="1614">
        <f t="shared" ca="1" si="83"/>
        <v>0</v>
      </c>
      <c r="S201" s="1614">
        <f t="shared" ca="1" si="83"/>
        <v>0</v>
      </c>
      <c r="T201" s="1614">
        <f t="shared" ca="1" si="83"/>
        <v>0</v>
      </c>
      <c r="U201" s="1614">
        <f t="shared" ca="1" si="84"/>
        <v>0</v>
      </c>
      <c r="V201" s="1614">
        <f t="shared" ca="1" si="84"/>
        <v>0</v>
      </c>
      <c r="W201" s="1614">
        <f t="shared" ca="1" si="84"/>
        <v>0</v>
      </c>
      <c r="X201" s="1614">
        <f t="shared" ca="1" si="84"/>
        <v>0</v>
      </c>
      <c r="Y201" s="1625">
        <f t="shared" ca="1" si="84"/>
        <v>0</v>
      </c>
      <c r="Z201" s="1565"/>
      <c r="AA201" s="1613">
        <f t="shared" ca="1" si="85"/>
        <v>0</v>
      </c>
      <c r="AB201" s="1613">
        <f t="shared" ca="1" si="85"/>
        <v>0</v>
      </c>
      <c r="AC201" s="1613">
        <f t="shared" ca="1" si="85"/>
        <v>0</v>
      </c>
      <c r="AD201" s="1613">
        <f t="shared" ca="1" si="85"/>
        <v>0</v>
      </c>
      <c r="AE201" s="1613">
        <f t="shared" ca="1" si="85"/>
        <v>0</v>
      </c>
      <c r="AF201" s="1613">
        <f t="shared" ca="1" si="85"/>
        <v>0</v>
      </c>
      <c r="AG201" s="1613">
        <f t="shared" ca="1" si="85"/>
        <v>0</v>
      </c>
      <c r="AH201" s="1613">
        <f t="shared" ca="1" si="85"/>
        <v>0</v>
      </c>
      <c r="AI201" s="1613">
        <f t="shared" ca="1" si="85"/>
        <v>0</v>
      </c>
      <c r="AJ201" s="1613">
        <f t="shared" ca="1" si="85"/>
        <v>0</v>
      </c>
      <c r="AK201" s="1613">
        <f t="shared" ca="1" si="85"/>
        <v>0</v>
      </c>
      <c r="AL201" s="1613">
        <f t="shared" ca="1" si="85"/>
        <v>0</v>
      </c>
      <c r="AM201" s="1613">
        <f t="shared" ca="1" si="85"/>
        <v>0</v>
      </c>
      <c r="AN201" s="1486"/>
      <c r="AO201" s="1612">
        <f t="shared" ca="1" si="91"/>
        <v>0</v>
      </c>
      <c r="AP201" s="1614">
        <f t="shared" ca="1" si="87"/>
        <v>0</v>
      </c>
      <c r="AQ201" s="1614">
        <f t="shared" ca="1" si="91"/>
        <v>0</v>
      </c>
      <c r="AR201" s="1614">
        <f t="shared" ca="1" si="91"/>
        <v>0</v>
      </c>
      <c r="AS201" s="1614">
        <f t="shared" ca="1" si="91"/>
        <v>0</v>
      </c>
      <c r="AT201" s="1614">
        <f t="shared" ca="1" si="91"/>
        <v>0</v>
      </c>
      <c r="AU201" s="1614">
        <f t="shared" ca="1" si="91"/>
        <v>0</v>
      </c>
      <c r="AV201" s="1614">
        <f t="shared" ca="1" si="91"/>
        <v>0</v>
      </c>
      <c r="AW201" s="1614">
        <f t="shared" ca="1" si="91"/>
        <v>0</v>
      </c>
      <c r="AX201" s="1614">
        <f t="shared" ca="1" si="91"/>
        <v>0</v>
      </c>
      <c r="AY201" s="1614">
        <f t="shared" ca="1" si="91"/>
        <v>0</v>
      </c>
      <c r="AZ201" s="1614">
        <f t="shared" ca="1" si="91"/>
        <v>0</v>
      </c>
      <c r="BA201" s="1614">
        <f t="shared" ca="1" si="91"/>
        <v>0</v>
      </c>
      <c r="BB201" s="1614">
        <f t="shared" ca="1" si="91"/>
        <v>0</v>
      </c>
      <c r="BC201" s="1614">
        <f t="shared" ca="1" si="91"/>
        <v>0</v>
      </c>
      <c r="BD201" s="1614">
        <f t="shared" ca="1" si="91"/>
        <v>0</v>
      </c>
      <c r="BE201" s="1614">
        <f t="shared" ca="1" si="91"/>
        <v>0</v>
      </c>
      <c r="BF201" s="1614">
        <f t="shared" ca="1" si="91"/>
        <v>0</v>
      </c>
      <c r="BG201" s="1614">
        <f t="shared" ca="1" si="91"/>
        <v>0</v>
      </c>
      <c r="BH201" s="1614">
        <f t="shared" ca="1" si="91"/>
        <v>0</v>
      </c>
      <c r="BI201" s="1614">
        <f t="shared" ca="1" si="91"/>
        <v>0</v>
      </c>
      <c r="BJ201" s="1614">
        <f t="shared" ca="1" si="91"/>
        <v>0</v>
      </c>
      <c r="BK201" s="1614">
        <f t="shared" ca="1" si="91"/>
        <v>0</v>
      </c>
      <c r="BL201" s="1614">
        <f t="shared" ca="1" si="91"/>
        <v>0</v>
      </c>
      <c r="BM201" s="1614">
        <f t="shared" ca="1" si="91"/>
        <v>0</v>
      </c>
      <c r="BN201" s="1614">
        <f t="shared" ca="1" si="91"/>
        <v>0</v>
      </c>
      <c r="BO201" s="1614">
        <f t="shared" ca="1" si="91"/>
        <v>0</v>
      </c>
      <c r="BP201" s="1614">
        <f t="shared" ca="1" si="91"/>
        <v>0</v>
      </c>
      <c r="BQ201" s="1614">
        <f t="shared" ca="1" si="91"/>
        <v>0</v>
      </c>
      <c r="BR201" s="1614">
        <f t="shared" ca="1" si="91"/>
        <v>0</v>
      </c>
      <c r="BS201" s="1614">
        <f t="shared" ca="1" si="91"/>
        <v>0</v>
      </c>
      <c r="BT201" s="1614">
        <f t="shared" ca="1" si="91"/>
        <v>0</v>
      </c>
      <c r="BU201" s="1614">
        <f t="shared" ca="1" si="91"/>
        <v>0</v>
      </c>
      <c r="BV201" s="1614">
        <f t="shared" ca="1" si="91"/>
        <v>0</v>
      </c>
      <c r="BW201" s="1614">
        <f t="shared" ca="1" si="91"/>
        <v>0</v>
      </c>
      <c r="BX201" s="1614">
        <f t="shared" ca="1" si="91"/>
        <v>0</v>
      </c>
      <c r="BY201" s="1614">
        <f t="shared" ca="1" si="91"/>
        <v>0</v>
      </c>
      <c r="BZ201" s="1614">
        <f t="shared" ca="1" si="91"/>
        <v>0</v>
      </c>
      <c r="CA201" s="1614">
        <f t="shared" ca="1" si="91"/>
        <v>0</v>
      </c>
      <c r="CB201" s="1614">
        <f t="shared" ca="1" si="91"/>
        <v>0</v>
      </c>
      <c r="CC201" s="1614">
        <f t="shared" ca="1" si="91"/>
        <v>0</v>
      </c>
      <c r="CD201" s="1614">
        <f t="shared" ca="1" si="91"/>
        <v>0</v>
      </c>
      <c r="CE201" s="1614">
        <f t="shared" ca="1" si="91"/>
        <v>0</v>
      </c>
      <c r="CF201" s="1614">
        <f t="shared" ca="1" si="91"/>
        <v>0</v>
      </c>
      <c r="CG201" s="1614">
        <f t="shared" ca="1" si="91"/>
        <v>0</v>
      </c>
      <c r="CH201" s="1614">
        <f t="shared" ca="1" si="91"/>
        <v>0</v>
      </c>
      <c r="CI201" s="1615">
        <f t="shared" ca="1" si="91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88"/>
        <v/>
      </c>
      <c r="B202" s="1029" t="str">
        <f t="shared" ca="1" si="81"/>
        <v xml:space="preserve"> </v>
      </c>
      <c r="C202" s="1611">
        <f t="shared" ca="1" si="82"/>
        <v>0</v>
      </c>
      <c r="D202" s="1612">
        <f t="shared" ca="1" si="89"/>
        <v>0</v>
      </c>
      <c r="E202" s="1613">
        <f t="shared" ca="1" si="89"/>
        <v>0</v>
      </c>
      <c r="F202" s="1613">
        <f t="shared" ca="1" si="89"/>
        <v>0</v>
      </c>
      <c r="G202" s="1613">
        <f t="shared" ca="1" si="89"/>
        <v>0</v>
      </c>
      <c r="H202" s="1613">
        <f t="shared" ca="1" si="89"/>
        <v>0</v>
      </c>
      <c r="I202" s="1613">
        <f t="shared" ca="1" si="89"/>
        <v>0</v>
      </c>
      <c r="J202" s="1613">
        <f t="shared" ca="1" si="89"/>
        <v>0</v>
      </c>
      <c r="K202" s="1613">
        <f t="shared" ca="1" si="83"/>
        <v>0</v>
      </c>
      <c r="L202" s="1613">
        <f t="shared" ca="1" si="83"/>
        <v>0</v>
      </c>
      <c r="M202" s="1614">
        <f t="shared" ca="1" si="83"/>
        <v>0</v>
      </c>
      <c r="N202" s="1614">
        <f t="shared" ca="1" si="83"/>
        <v>0</v>
      </c>
      <c r="O202" s="1614">
        <f t="shared" ca="1" si="83"/>
        <v>0</v>
      </c>
      <c r="P202" s="1614">
        <f t="shared" ca="1" si="83"/>
        <v>0</v>
      </c>
      <c r="Q202" s="1614">
        <f t="shared" ca="1" si="83"/>
        <v>0</v>
      </c>
      <c r="R202" s="1614">
        <f t="shared" ca="1" si="83"/>
        <v>0</v>
      </c>
      <c r="S202" s="1614">
        <f t="shared" ca="1" si="83"/>
        <v>0</v>
      </c>
      <c r="T202" s="1614">
        <f t="shared" ca="1" si="83"/>
        <v>0</v>
      </c>
      <c r="U202" s="1614">
        <f t="shared" ca="1" si="84"/>
        <v>0</v>
      </c>
      <c r="V202" s="1614">
        <f t="shared" ca="1" si="84"/>
        <v>0</v>
      </c>
      <c r="W202" s="1614">
        <f t="shared" ca="1" si="84"/>
        <v>0</v>
      </c>
      <c r="X202" s="1614">
        <f t="shared" ca="1" si="84"/>
        <v>0</v>
      </c>
      <c r="Y202" s="1625">
        <f t="shared" ca="1" si="84"/>
        <v>0</v>
      </c>
      <c r="Z202" s="1565"/>
      <c r="AA202" s="1613">
        <f t="shared" ca="1" si="85"/>
        <v>0</v>
      </c>
      <c r="AB202" s="1613">
        <f t="shared" ca="1" si="85"/>
        <v>0</v>
      </c>
      <c r="AC202" s="1613">
        <f t="shared" ca="1" si="85"/>
        <v>0</v>
      </c>
      <c r="AD202" s="1613">
        <f t="shared" ca="1" si="85"/>
        <v>0</v>
      </c>
      <c r="AE202" s="1613">
        <f t="shared" ca="1" si="85"/>
        <v>0</v>
      </c>
      <c r="AF202" s="1613">
        <f t="shared" ca="1" si="85"/>
        <v>0</v>
      </c>
      <c r="AG202" s="1613">
        <f t="shared" ca="1" si="85"/>
        <v>0</v>
      </c>
      <c r="AH202" s="1613">
        <f t="shared" ca="1" si="85"/>
        <v>0</v>
      </c>
      <c r="AI202" s="1613">
        <f t="shared" ca="1" si="85"/>
        <v>0</v>
      </c>
      <c r="AJ202" s="1613">
        <f t="shared" ca="1" si="85"/>
        <v>0</v>
      </c>
      <c r="AK202" s="1613">
        <f t="shared" ca="1" si="85"/>
        <v>0</v>
      </c>
      <c r="AL202" s="1613">
        <f t="shared" ca="1" si="85"/>
        <v>0</v>
      </c>
      <c r="AM202" s="1613">
        <f t="shared" ca="1" si="85"/>
        <v>0</v>
      </c>
      <c r="AN202" s="1486"/>
      <c r="AO202" s="1612">
        <f t="shared" ca="1" si="91"/>
        <v>0</v>
      </c>
      <c r="AP202" s="1614">
        <f t="shared" ca="1" si="87"/>
        <v>0</v>
      </c>
      <c r="AQ202" s="1614">
        <f t="shared" ca="1" si="91"/>
        <v>0</v>
      </c>
      <c r="AR202" s="1614">
        <f t="shared" ca="1" si="91"/>
        <v>0</v>
      </c>
      <c r="AS202" s="1614">
        <f t="shared" ca="1" si="91"/>
        <v>0</v>
      </c>
      <c r="AT202" s="1614">
        <f t="shared" ca="1" si="91"/>
        <v>0</v>
      </c>
      <c r="AU202" s="1614">
        <f t="shared" ca="1" si="91"/>
        <v>0</v>
      </c>
      <c r="AV202" s="1614">
        <f t="shared" ca="1" si="91"/>
        <v>0</v>
      </c>
      <c r="AW202" s="1614">
        <f t="shared" ca="1" si="91"/>
        <v>0</v>
      </c>
      <c r="AX202" s="1614">
        <f t="shared" ca="1" si="91"/>
        <v>0</v>
      </c>
      <c r="AY202" s="1614">
        <f t="shared" ca="1" si="91"/>
        <v>0</v>
      </c>
      <c r="AZ202" s="1614">
        <f t="shared" ca="1" si="91"/>
        <v>0</v>
      </c>
      <c r="BA202" s="1614">
        <f t="shared" ca="1" si="91"/>
        <v>0</v>
      </c>
      <c r="BB202" s="1614">
        <f t="shared" ca="1" si="91"/>
        <v>0</v>
      </c>
      <c r="BC202" s="1614">
        <f t="shared" ca="1" si="91"/>
        <v>0</v>
      </c>
      <c r="BD202" s="1614">
        <f t="shared" ca="1" si="91"/>
        <v>0</v>
      </c>
      <c r="BE202" s="1614">
        <f t="shared" ca="1" si="91"/>
        <v>0</v>
      </c>
      <c r="BF202" s="1614">
        <f t="shared" ca="1" si="91"/>
        <v>0</v>
      </c>
      <c r="BG202" s="1614">
        <f t="shared" ca="1" si="91"/>
        <v>0</v>
      </c>
      <c r="BH202" s="1614">
        <f t="shared" ca="1" si="91"/>
        <v>0</v>
      </c>
      <c r="BI202" s="1614">
        <f t="shared" ca="1" si="91"/>
        <v>0</v>
      </c>
      <c r="BJ202" s="1614">
        <f t="shared" ca="1" si="91"/>
        <v>0</v>
      </c>
      <c r="BK202" s="1614">
        <f t="shared" ca="1" si="91"/>
        <v>0</v>
      </c>
      <c r="BL202" s="1614">
        <f t="shared" ca="1" si="91"/>
        <v>0</v>
      </c>
      <c r="BM202" s="1614">
        <f t="shared" ca="1" si="91"/>
        <v>0</v>
      </c>
      <c r="BN202" s="1614">
        <f t="shared" ca="1" si="91"/>
        <v>0</v>
      </c>
      <c r="BO202" s="1614">
        <f t="shared" ref="BO202:CI202" ca="1" si="92">IF(ISNUMBER($B202),$B202*BO110/1000,0)</f>
        <v>0</v>
      </c>
      <c r="BP202" s="1614">
        <f t="shared" ca="1" si="92"/>
        <v>0</v>
      </c>
      <c r="BQ202" s="1614">
        <f t="shared" ca="1" si="92"/>
        <v>0</v>
      </c>
      <c r="BR202" s="1614">
        <f t="shared" ca="1" si="92"/>
        <v>0</v>
      </c>
      <c r="BS202" s="1614">
        <f t="shared" ca="1" si="92"/>
        <v>0</v>
      </c>
      <c r="BT202" s="1614">
        <f t="shared" ca="1" si="92"/>
        <v>0</v>
      </c>
      <c r="BU202" s="1614">
        <f t="shared" ca="1" si="92"/>
        <v>0</v>
      </c>
      <c r="BV202" s="1614">
        <f t="shared" ca="1" si="92"/>
        <v>0</v>
      </c>
      <c r="BW202" s="1614">
        <f t="shared" ca="1" si="92"/>
        <v>0</v>
      </c>
      <c r="BX202" s="1614">
        <f t="shared" ca="1" si="92"/>
        <v>0</v>
      </c>
      <c r="BY202" s="1614">
        <f t="shared" ca="1" si="92"/>
        <v>0</v>
      </c>
      <c r="BZ202" s="1614">
        <f t="shared" ca="1" si="92"/>
        <v>0</v>
      </c>
      <c r="CA202" s="1614">
        <f t="shared" ca="1" si="92"/>
        <v>0</v>
      </c>
      <c r="CB202" s="1614">
        <f t="shared" ca="1" si="92"/>
        <v>0</v>
      </c>
      <c r="CC202" s="1614">
        <f t="shared" ca="1" si="92"/>
        <v>0</v>
      </c>
      <c r="CD202" s="1614">
        <f t="shared" ca="1" si="92"/>
        <v>0</v>
      </c>
      <c r="CE202" s="1614">
        <f t="shared" ca="1" si="92"/>
        <v>0</v>
      </c>
      <c r="CF202" s="1614">
        <f t="shared" ca="1" si="92"/>
        <v>0</v>
      </c>
      <c r="CG202" s="1614">
        <f t="shared" ca="1" si="92"/>
        <v>0</v>
      </c>
      <c r="CH202" s="1614">
        <f t="shared" ca="1" si="92"/>
        <v>0</v>
      </c>
      <c r="CI202" s="1615">
        <f t="shared" ca="1" si="92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88"/>
        <v/>
      </c>
      <c r="B203" s="1029" t="str">
        <f t="shared" ca="1" si="81"/>
        <v xml:space="preserve"> </v>
      </c>
      <c r="C203" s="1611">
        <f t="shared" ca="1" si="82"/>
        <v>0</v>
      </c>
      <c r="D203" s="1612">
        <f t="shared" ca="1" si="89"/>
        <v>0</v>
      </c>
      <c r="E203" s="1613">
        <f t="shared" ca="1" si="89"/>
        <v>0</v>
      </c>
      <c r="F203" s="1613">
        <f t="shared" ca="1" si="89"/>
        <v>0</v>
      </c>
      <c r="G203" s="1613">
        <f t="shared" ca="1" si="89"/>
        <v>0</v>
      </c>
      <c r="H203" s="1613">
        <f t="shared" ca="1" si="89"/>
        <v>0</v>
      </c>
      <c r="I203" s="1613">
        <f t="shared" ca="1" si="89"/>
        <v>0</v>
      </c>
      <c r="J203" s="1613">
        <f t="shared" ca="1" si="89"/>
        <v>0</v>
      </c>
      <c r="K203" s="1613">
        <f t="shared" ca="1" si="83"/>
        <v>0</v>
      </c>
      <c r="L203" s="1613">
        <f t="shared" ca="1" si="83"/>
        <v>0</v>
      </c>
      <c r="M203" s="1614">
        <f t="shared" ca="1" si="83"/>
        <v>0</v>
      </c>
      <c r="N203" s="1614">
        <f t="shared" ca="1" si="83"/>
        <v>0</v>
      </c>
      <c r="O203" s="1614">
        <f t="shared" ca="1" si="83"/>
        <v>0</v>
      </c>
      <c r="P203" s="1614">
        <f t="shared" ca="1" si="83"/>
        <v>0</v>
      </c>
      <c r="Q203" s="1614">
        <f t="shared" ca="1" si="83"/>
        <v>0</v>
      </c>
      <c r="R203" s="1614">
        <f t="shared" ca="1" si="83"/>
        <v>0</v>
      </c>
      <c r="S203" s="1614">
        <f t="shared" ca="1" si="83"/>
        <v>0</v>
      </c>
      <c r="T203" s="1614">
        <f t="shared" ca="1" si="83"/>
        <v>0</v>
      </c>
      <c r="U203" s="1614">
        <f t="shared" ca="1" si="84"/>
        <v>0</v>
      </c>
      <c r="V203" s="1614">
        <f t="shared" ca="1" si="84"/>
        <v>0</v>
      </c>
      <c r="W203" s="1614">
        <f t="shared" ca="1" si="84"/>
        <v>0</v>
      </c>
      <c r="X203" s="1614">
        <f t="shared" ca="1" si="84"/>
        <v>0</v>
      </c>
      <c r="Y203" s="1625">
        <f t="shared" ca="1" si="84"/>
        <v>0</v>
      </c>
      <c r="Z203" s="1565"/>
      <c r="AA203" s="1613">
        <f t="shared" ca="1" si="85"/>
        <v>0</v>
      </c>
      <c r="AB203" s="1613">
        <f t="shared" ca="1" si="85"/>
        <v>0</v>
      </c>
      <c r="AC203" s="1613">
        <f t="shared" ca="1" si="85"/>
        <v>0</v>
      </c>
      <c r="AD203" s="1613">
        <f t="shared" ca="1" si="85"/>
        <v>0</v>
      </c>
      <c r="AE203" s="1613">
        <f t="shared" ca="1" si="85"/>
        <v>0</v>
      </c>
      <c r="AF203" s="1613">
        <f t="shared" ca="1" si="85"/>
        <v>0</v>
      </c>
      <c r="AG203" s="1613">
        <f t="shared" ca="1" si="85"/>
        <v>0</v>
      </c>
      <c r="AH203" s="1613">
        <f t="shared" ca="1" si="85"/>
        <v>0</v>
      </c>
      <c r="AI203" s="1613">
        <f t="shared" ca="1" si="85"/>
        <v>0</v>
      </c>
      <c r="AJ203" s="1613">
        <f t="shared" ca="1" si="85"/>
        <v>0</v>
      </c>
      <c r="AK203" s="1613">
        <f t="shared" ca="1" si="85"/>
        <v>0</v>
      </c>
      <c r="AL203" s="1613">
        <f t="shared" ca="1" si="85"/>
        <v>0</v>
      </c>
      <c r="AM203" s="1613">
        <f t="shared" ca="1" si="85"/>
        <v>0</v>
      </c>
      <c r="AN203" s="1486"/>
      <c r="AO203" s="1612">
        <f t="shared" ref="AO203:CI208" ca="1" si="93">IF(ISNUMBER($B203),$B203*AO111/1000,0)</f>
        <v>0</v>
      </c>
      <c r="AP203" s="1614">
        <f t="shared" ca="1" si="87"/>
        <v>0</v>
      </c>
      <c r="AQ203" s="1614">
        <f t="shared" ca="1" si="93"/>
        <v>0</v>
      </c>
      <c r="AR203" s="1614">
        <f t="shared" ca="1" si="93"/>
        <v>0</v>
      </c>
      <c r="AS203" s="1614">
        <f t="shared" ca="1" si="93"/>
        <v>0</v>
      </c>
      <c r="AT203" s="1614">
        <f t="shared" ca="1" si="93"/>
        <v>0</v>
      </c>
      <c r="AU203" s="1614">
        <f t="shared" ca="1" si="93"/>
        <v>0</v>
      </c>
      <c r="AV203" s="1614">
        <f t="shared" ca="1" si="93"/>
        <v>0</v>
      </c>
      <c r="AW203" s="1614">
        <f t="shared" ca="1" si="93"/>
        <v>0</v>
      </c>
      <c r="AX203" s="1614">
        <f t="shared" ca="1" si="93"/>
        <v>0</v>
      </c>
      <c r="AY203" s="1614">
        <f t="shared" ca="1" si="93"/>
        <v>0</v>
      </c>
      <c r="AZ203" s="1614">
        <f t="shared" ca="1" si="93"/>
        <v>0</v>
      </c>
      <c r="BA203" s="1614">
        <f t="shared" ca="1" si="93"/>
        <v>0</v>
      </c>
      <c r="BB203" s="1614">
        <f t="shared" ca="1" si="93"/>
        <v>0</v>
      </c>
      <c r="BC203" s="1614">
        <f t="shared" ca="1" si="93"/>
        <v>0</v>
      </c>
      <c r="BD203" s="1614">
        <f t="shared" ca="1" si="93"/>
        <v>0</v>
      </c>
      <c r="BE203" s="1614">
        <f t="shared" ca="1" si="93"/>
        <v>0</v>
      </c>
      <c r="BF203" s="1614">
        <f t="shared" ca="1" si="93"/>
        <v>0</v>
      </c>
      <c r="BG203" s="1614">
        <f t="shared" ca="1" si="93"/>
        <v>0</v>
      </c>
      <c r="BH203" s="1614">
        <f t="shared" ca="1" si="93"/>
        <v>0</v>
      </c>
      <c r="BI203" s="1614">
        <f t="shared" ca="1" si="93"/>
        <v>0</v>
      </c>
      <c r="BJ203" s="1614">
        <f t="shared" ca="1" si="93"/>
        <v>0</v>
      </c>
      <c r="BK203" s="1614">
        <f t="shared" ca="1" si="93"/>
        <v>0</v>
      </c>
      <c r="BL203" s="1614">
        <f t="shared" ca="1" si="93"/>
        <v>0</v>
      </c>
      <c r="BM203" s="1614">
        <f t="shared" ca="1" si="93"/>
        <v>0</v>
      </c>
      <c r="BN203" s="1614">
        <f t="shared" ca="1" si="93"/>
        <v>0</v>
      </c>
      <c r="BO203" s="1614">
        <f t="shared" ca="1" si="93"/>
        <v>0</v>
      </c>
      <c r="BP203" s="1614">
        <f t="shared" ca="1" si="93"/>
        <v>0</v>
      </c>
      <c r="BQ203" s="1614">
        <f t="shared" ca="1" si="93"/>
        <v>0</v>
      </c>
      <c r="BR203" s="1614">
        <f t="shared" ca="1" si="93"/>
        <v>0</v>
      </c>
      <c r="BS203" s="1614">
        <f t="shared" ca="1" si="93"/>
        <v>0</v>
      </c>
      <c r="BT203" s="1614">
        <f t="shared" ca="1" si="93"/>
        <v>0</v>
      </c>
      <c r="BU203" s="1614">
        <f t="shared" ca="1" si="93"/>
        <v>0</v>
      </c>
      <c r="BV203" s="1614">
        <f t="shared" ca="1" si="93"/>
        <v>0</v>
      </c>
      <c r="BW203" s="1614">
        <f t="shared" ca="1" si="93"/>
        <v>0</v>
      </c>
      <c r="BX203" s="1614">
        <f t="shared" ca="1" si="93"/>
        <v>0</v>
      </c>
      <c r="BY203" s="1614">
        <f t="shared" ca="1" si="93"/>
        <v>0</v>
      </c>
      <c r="BZ203" s="1614">
        <f t="shared" ca="1" si="93"/>
        <v>0</v>
      </c>
      <c r="CA203" s="1614">
        <f t="shared" ca="1" si="93"/>
        <v>0</v>
      </c>
      <c r="CB203" s="1614">
        <f t="shared" ca="1" si="93"/>
        <v>0</v>
      </c>
      <c r="CC203" s="1614">
        <f t="shared" ca="1" si="93"/>
        <v>0</v>
      </c>
      <c r="CD203" s="1614">
        <f t="shared" ca="1" si="93"/>
        <v>0</v>
      </c>
      <c r="CE203" s="1614">
        <f t="shared" ca="1" si="93"/>
        <v>0</v>
      </c>
      <c r="CF203" s="1614">
        <f t="shared" ca="1" si="93"/>
        <v>0</v>
      </c>
      <c r="CG203" s="1614">
        <f t="shared" ca="1" si="93"/>
        <v>0</v>
      </c>
      <c r="CH203" s="1614">
        <f t="shared" ca="1" si="93"/>
        <v>0</v>
      </c>
      <c r="CI203" s="1615">
        <f t="shared" ca="1" si="93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88"/>
        <v/>
      </c>
      <c r="B204" s="1029" t="str">
        <f t="shared" ca="1" si="81"/>
        <v xml:space="preserve"> </v>
      </c>
      <c r="C204" s="1611">
        <f t="shared" ca="1" si="82"/>
        <v>0</v>
      </c>
      <c r="D204" s="1612">
        <f t="shared" ca="1" si="89"/>
        <v>0</v>
      </c>
      <c r="E204" s="1613">
        <f t="shared" ca="1" si="89"/>
        <v>0</v>
      </c>
      <c r="F204" s="1613">
        <f t="shared" ca="1" si="89"/>
        <v>0</v>
      </c>
      <c r="G204" s="1613">
        <f t="shared" ca="1" si="89"/>
        <v>0</v>
      </c>
      <c r="H204" s="1613">
        <f t="shared" ca="1" si="89"/>
        <v>0</v>
      </c>
      <c r="I204" s="1613">
        <f t="shared" ca="1" si="89"/>
        <v>0</v>
      </c>
      <c r="J204" s="1613">
        <f t="shared" ca="1" si="89"/>
        <v>0</v>
      </c>
      <c r="K204" s="1613">
        <f t="shared" ca="1" si="83"/>
        <v>0</v>
      </c>
      <c r="L204" s="1613">
        <f t="shared" ca="1" si="83"/>
        <v>0</v>
      </c>
      <c r="M204" s="1614">
        <f t="shared" ca="1" si="83"/>
        <v>0</v>
      </c>
      <c r="N204" s="1614">
        <f t="shared" ca="1" si="83"/>
        <v>0</v>
      </c>
      <c r="O204" s="1614">
        <f t="shared" ca="1" si="83"/>
        <v>0</v>
      </c>
      <c r="P204" s="1614">
        <f t="shared" ca="1" si="83"/>
        <v>0</v>
      </c>
      <c r="Q204" s="1614">
        <f t="shared" ca="1" si="83"/>
        <v>0</v>
      </c>
      <c r="R204" s="1614">
        <f t="shared" ca="1" si="83"/>
        <v>0</v>
      </c>
      <c r="S204" s="1614">
        <f t="shared" ca="1" si="83"/>
        <v>0</v>
      </c>
      <c r="T204" s="1614">
        <f t="shared" ca="1" si="83"/>
        <v>0</v>
      </c>
      <c r="U204" s="1614">
        <f t="shared" ca="1" si="84"/>
        <v>0</v>
      </c>
      <c r="V204" s="1614">
        <f t="shared" ca="1" si="84"/>
        <v>0</v>
      </c>
      <c r="W204" s="1614">
        <f t="shared" ca="1" si="84"/>
        <v>0</v>
      </c>
      <c r="X204" s="1614">
        <f t="shared" ca="1" si="84"/>
        <v>0</v>
      </c>
      <c r="Y204" s="1625">
        <f t="shared" ca="1" si="84"/>
        <v>0</v>
      </c>
      <c r="Z204" s="1565"/>
      <c r="AA204" s="1613">
        <f t="shared" ca="1" si="85"/>
        <v>0</v>
      </c>
      <c r="AB204" s="1613">
        <f t="shared" ca="1" si="85"/>
        <v>0</v>
      </c>
      <c r="AC204" s="1613">
        <f t="shared" ca="1" si="85"/>
        <v>0</v>
      </c>
      <c r="AD204" s="1613">
        <f t="shared" ca="1" si="85"/>
        <v>0</v>
      </c>
      <c r="AE204" s="1613">
        <f t="shared" ca="1" si="85"/>
        <v>0</v>
      </c>
      <c r="AF204" s="1613">
        <f t="shared" ca="1" si="85"/>
        <v>0</v>
      </c>
      <c r="AG204" s="1613">
        <f t="shared" ca="1" si="85"/>
        <v>0</v>
      </c>
      <c r="AH204" s="1613">
        <f t="shared" ca="1" si="85"/>
        <v>0</v>
      </c>
      <c r="AI204" s="1613">
        <f t="shared" ca="1" si="85"/>
        <v>0</v>
      </c>
      <c r="AJ204" s="1613">
        <f t="shared" ca="1" si="85"/>
        <v>0</v>
      </c>
      <c r="AK204" s="1613">
        <f t="shared" ca="1" si="85"/>
        <v>0</v>
      </c>
      <c r="AL204" s="1613">
        <f t="shared" ca="1" si="85"/>
        <v>0</v>
      </c>
      <c r="AM204" s="1613">
        <f t="shared" ca="1" si="85"/>
        <v>0</v>
      </c>
      <c r="AN204" s="1486"/>
      <c r="AO204" s="1612">
        <f t="shared" ca="1" si="93"/>
        <v>0</v>
      </c>
      <c r="AP204" s="1614">
        <f t="shared" ca="1" si="87"/>
        <v>0</v>
      </c>
      <c r="AQ204" s="1614">
        <f t="shared" ca="1" si="93"/>
        <v>0</v>
      </c>
      <c r="AR204" s="1614">
        <f t="shared" ca="1" si="93"/>
        <v>0</v>
      </c>
      <c r="AS204" s="1614">
        <f t="shared" ca="1" si="93"/>
        <v>0</v>
      </c>
      <c r="AT204" s="1614">
        <f t="shared" ca="1" si="93"/>
        <v>0</v>
      </c>
      <c r="AU204" s="1614">
        <f t="shared" ca="1" si="93"/>
        <v>0</v>
      </c>
      <c r="AV204" s="1614">
        <f t="shared" ca="1" si="93"/>
        <v>0</v>
      </c>
      <c r="AW204" s="1614">
        <f t="shared" ca="1" si="93"/>
        <v>0</v>
      </c>
      <c r="AX204" s="1614">
        <f t="shared" ca="1" si="93"/>
        <v>0</v>
      </c>
      <c r="AY204" s="1614">
        <f t="shared" ca="1" si="93"/>
        <v>0</v>
      </c>
      <c r="AZ204" s="1614">
        <f t="shared" ca="1" si="93"/>
        <v>0</v>
      </c>
      <c r="BA204" s="1614">
        <f t="shared" ca="1" si="93"/>
        <v>0</v>
      </c>
      <c r="BB204" s="1614">
        <f t="shared" ca="1" si="93"/>
        <v>0</v>
      </c>
      <c r="BC204" s="1614">
        <f t="shared" ca="1" si="93"/>
        <v>0</v>
      </c>
      <c r="BD204" s="1614">
        <f t="shared" ca="1" si="93"/>
        <v>0</v>
      </c>
      <c r="BE204" s="1614">
        <f t="shared" ca="1" si="93"/>
        <v>0</v>
      </c>
      <c r="BF204" s="1614">
        <f t="shared" ca="1" si="93"/>
        <v>0</v>
      </c>
      <c r="BG204" s="1614">
        <f t="shared" ca="1" si="93"/>
        <v>0</v>
      </c>
      <c r="BH204" s="1614">
        <f t="shared" ca="1" si="93"/>
        <v>0</v>
      </c>
      <c r="BI204" s="1614">
        <f t="shared" ca="1" si="93"/>
        <v>0</v>
      </c>
      <c r="BJ204" s="1614">
        <f t="shared" ca="1" si="93"/>
        <v>0</v>
      </c>
      <c r="BK204" s="1614">
        <f t="shared" ca="1" si="93"/>
        <v>0</v>
      </c>
      <c r="BL204" s="1614">
        <f t="shared" ca="1" si="93"/>
        <v>0</v>
      </c>
      <c r="BM204" s="1614">
        <f t="shared" ca="1" si="93"/>
        <v>0</v>
      </c>
      <c r="BN204" s="1614">
        <f t="shared" ca="1" si="93"/>
        <v>0</v>
      </c>
      <c r="BO204" s="1614">
        <f t="shared" ca="1" si="93"/>
        <v>0</v>
      </c>
      <c r="BP204" s="1614">
        <f t="shared" ca="1" si="93"/>
        <v>0</v>
      </c>
      <c r="BQ204" s="1614">
        <f t="shared" ca="1" si="93"/>
        <v>0</v>
      </c>
      <c r="BR204" s="1614">
        <f t="shared" ca="1" si="93"/>
        <v>0</v>
      </c>
      <c r="BS204" s="1614">
        <f t="shared" ca="1" si="93"/>
        <v>0</v>
      </c>
      <c r="BT204" s="1614">
        <f t="shared" ca="1" si="93"/>
        <v>0</v>
      </c>
      <c r="BU204" s="1614">
        <f t="shared" ca="1" si="93"/>
        <v>0</v>
      </c>
      <c r="BV204" s="1614">
        <f t="shared" ca="1" si="93"/>
        <v>0</v>
      </c>
      <c r="BW204" s="1614">
        <f t="shared" ca="1" si="93"/>
        <v>0</v>
      </c>
      <c r="BX204" s="1614">
        <f t="shared" ca="1" si="93"/>
        <v>0</v>
      </c>
      <c r="BY204" s="1614">
        <f t="shared" ca="1" si="93"/>
        <v>0</v>
      </c>
      <c r="BZ204" s="1614">
        <f t="shared" ca="1" si="93"/>
        <v>0</v>
      </c>
      <c r="CA204" s="1614">
        <f t="shared" ca="1" si="93"/>
        <v>0</v>
      </c>
      <c r="CB204" s="1614">
        <f t="shared" ca="1" si="93"/>
        <v>0</v>
      </c>
      <c r="CC204" s="1614">
        <f t="shared" ca="1" si="93"/>
        <v>0</v>
      </c>
      <c r="CD204" s="1614">
        <f t="shared" ca="1" si="93"/>
        <v>0</v>
      </c>
      <c r="CE204" s="1614">
        <f t="shared" ca="1" si="93"/>
        <v>0</v>
      </c>
      <c r="CF204" s="1614">
        <f t="shared" ca="1" si="93"/>
        <v>0</v>
      </c>
      <c r="CG204" s="1614">
        <f t="shared" ca="1" si="93"/>
        <v>0</v>
      </c>
      <c r="CH204" s="1614">
        <f t="shared" ca="1" si="93"/>
        <v>0</v>
      </c>
      <c r="CI204" s="1615">
        <f t="shared" ca="1" si="93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88"/>
        <v/>
      </c>
      <c r="B205" s="1029" t="str">
        <f t="shared" ca="1" si="81"/>
        <v xml:space="preserve"> </v>
      </c>
      <c r="C205" s="1611">
        <f t="shared" ca="1" si="82"/>
        <v>0</v>
      </c>
      <c r="D205" s="1612">
        <f t="shared" ca="1" si="89"/>
        <v>0</v>
      </c>
      <c r="E205" s="1613">
        <f t="shared" ca="1" si="89"/>
        <v>0</v>
      </c>
      <c r="F205" s="1613">
        <f t="shared" ca="1" si="89"/>
        <v>0</v>
      </c>
      <c r="G205" s="1613">
        <f t="shared" ca="1" si="89"/>
        <v>0</v>
      </c>
      <c r="H205" s="1613">
        <f t="shared" ca="1" si="89"/>
        <v>0</v>
      </c>
      <c r="I205" s="1613">
        <f t="shared" ca="1" si="89"/>
        <v>0</v>
      </c>
      <c r="J205" s="1613">
        <f t="shared" ca="1" si="89"/>
        <v>0</v>
      </c>
      <c r="K205" s="1613">
        <f t="shared" ca="1" si="83"/>
        <v>0</v>
      </c>
      <c r="L205" s="1613">
        <f t="shared" ca="1" si="83"/>
        <v>0</v>
      </c>
      <c r="M205" s="1614">
        <f t="shared" ca="1" si="83"/>
        <v>0</v>
      </c>
      <c r="N205" s="1614">
        <f t="shared" ca="1" si="83"/>
        <v>0</v>
      </c>
      <c r="O205" s="1614">
        <f t="shared" ca="1" si="83"/>
        <v>0</v>
      </c>
      <c r="P205" s="1614">
        <f t="shared" ca="1" si="83"/>
        <v>0</v>
      </c>
      <c r="Q205" s="1614">
        <f t="shared" ca="1" si="83"/>
        <v>0</v>
      </c>
      <c r="R205" s="1614">
        <f t="shared" ca="1" si="83"/>
        <v>0</v>
      </c>
      <c r="S205" s="1614">
        <f t="shared" ca="1" si="83"/>
        <v>0</v>
      </c>
      <c r="T205" s="1614">
        <f t="shared" ca="1" si="83"/>
        <v>0</v>
      </c>
      <c r="U205" s="1614">
        <f t="shared" ca="1" si="84"/>
        <v>0</v>
      </c>
      <c r="V205" s="1614">
        <f t="shared" ca="1" si="84"/>
        <v>0</v>
      </c>
      <c r="W205" s="1614">
        <f t="shared" ca="1" si="84"/>
        <v>0</v>
      </c>
      <c r="X205" s="1614">
        <f t="shared" ca="1" si="84"/>
        <v>0</v>
      </c>
      <c r="Y205" s="1625">
        <f t="shared" ca="1" si="84"/>
        <v>0</v>
      </c>
      <c r="Z205" s="1565"/>
      <c r="AA205" s="1613">
        <f t="shared" ca="1" si="85"/>
        <v>0</v>
      </c>
      <c r="AB205" s="1613">
        <f t="shared" ca="1" si="85"/>
        <v>0</v>
      </c>
      <c r="AC205" s="1613">
        <f t="shared" ca="1" si="85"/>
        <v>0</v>
      </c>
      <c r="AD205" s="1613">
        <f t="shared" ca="1" si="85"/>
        <v>0</v>
      </c>
      <c r="AE205" s="1613">
        <f t="shared" ca="1" si="85"/>
        <v>0</v>
      </c>
      <c r="AF205" s="1613">
        <f t="shared" ca="1" si="85"/>
        <v>0</v>
      </c>
      <c r="AG205" s="1613">
        <f t="shared" ca="1" si="85"/>
        <v>0</v>
      </c>
      <c r="AH205" s="1613">
        <f t="shared" ca="1" si="85"/>
        <v>0</v>
      </c>
      <c r="AI205" s="1613">
        <f t="shared" ca="1" si="85"/>
        <v>0</v>
      </c>
      <c r="AJ205" s="1613">
        <f t="shared" ca="1" si="85"/>
        <v>0</v>
      </c>
      <c r="AK205" s="1613">
        <f t="shared" ca="1" si="85"/>
        <v>0</v>
      </c>
      <c r="AL205" s="1613">
        <f t="shared" ca="1" si="85"/>
        <v>0</v>
      </c>
      <c r="AM205" s="1613">
        <f t="shared" ca="1" si="85"/>
        <v>0</v>
      </c>
      <c r="AN205" s="1486"/>
      <c r="AO205" s="1612">
        <f t="shared" ca="1" si="93"/>
        <v>0</v>
      </c>
      <c r="AP205" s="1614">
        <f t="shared" ca="1" si="87"/>
        <v>0</v>
      </c>
      <c r="AQ205" s="1614">
        <f t="shared" ca="1" si="93"/>
        <v>0</v>
      </c>
      <c r="AR205" s="1614">
        <f t="shared" ca="1" si="93"/>
        <v>0</v>
      </c>
      <c r="AS205" s="1614">
        <f t="shared" ca="1" si="93"/>
        <v>0</v>
      </c>
      <c r="AT205" s="1614">
        <f t="shared" ca="1" si="93"/>
        <v>0</v>
      </c>
      <c r="AU205" s="1614">
        <f t="shared" ca="1" si="93"/>
        <v>0</v>
      </c>
      <c r="AV205" s="1614">
        <f t="shared" ca="1" si="93"/>
        <v>0</v>
      </c>
      <c r="AW205" s="1614">
        <f t="shared" ca="1" si="93"/>
        <v>0</v>
      </c>
      <c r="AX205" s="1614">
        <f t="shared" ca="1" si="93"/>
        <v>0</v>
      </c>
      <c r="AY205" s="1614">
        <f t="shared" ca="1" si="93"/>
        <v>0</v>
      </c>
      <c r="AZ205" s="1614">
        <f t="shared" ca="1" si="93"/>
        <v>0</v>
      </c>
      <c r="BA205" s="1614">
        <f t="shared" ca="1" si="93"/>
        <v>0</v>
      </c>
      <c r="BB205" s="1614">
        <f t="shared" ca="1" si="93"/>
        <v>0</v>
      </c>
      <c r="BC205" s="1614">
        <f t="shared" ca="1" si="93"/>
        <v>0</v>
      </c>
      <c r="BD205" s="1614">
        <f t="shared" ca="1" si="93"/>
        <v>0</v>
      </c>
      <c r="BE205" s="1614">
        <f t="shared" ca="1" si="93"/>
        <v>0</v>
      </c>
      <c r="BF205" s="1614">
        <f t="shared" ca="1" si="93"/>
        <v>0</v>
      </c>
      <c r="BG205" s="1614">
        <f t="shared" ca="1" si="93"/>
        <v>0</v>
      </c>
      <c r="BH205" s="1614">
        <f t="shared" ca="1" si="93"/>
        <v>0</v>
      </c>
      <c r="BI205" s="1614">
        <f t="shared" ca="1" si="93"/>
        <v>0</v>
      </c>
      <c r="BJ205" s="1614">
        <f t="shared" ca="1" si="93"/>
        <v>0</v>
      </c>
      <c r="BK205" s="1614">
        <f t="shared" ca="1" si="93"/>
        <v>0</v>
      </c>
      <c r="BL205" s="1614">
        <f t="shared" ca="1" si="93"/>
        <v>0</v>
      </c>
      <c r="BM205" s="1614">
        <f t="shared" ca="1" si="93"/>
        <v>0</v>
      </c>
      <c r="BN205" s="1614">
        <f t="shared" ca="1" si="93"/>
        <v>0</v>
      </c>
      <c r="BO205" s="1614">
        <f t="shared" ca="1" si="93"/>
        <v>0</v>
      </c>
      <c r="BP205" s="1614">
        <f t="shared" ca="1" si="93"/>
        <v>0</v>
      </c>
      <c r="BQ205" s="1614">
        <f t="shared" ca="1" si="93"/>
        <v>0</v>
      </c>
      <c r="BR205" s="1614">
        <f t="shared" ca="1" si="93"/>
        <v>0</v>
      </c>
      <c r="BS205" s="1614">
        <f t="shared" ca="1" si="93"/>
        <v>0</v>
      </c>
      <c r="BT205" s="1614">
        <f t="shared" ca="1" si="93"/>
        <v>0</v>
      </c>
      <c r="BU205" s="1614">
        <f t="shared" ca="1" si="93"/>
        <v>0</v>
      </c>
      <c r="BV205" s="1614">
        <f t="shared" ca="1" si="93"/>
        <v>0</v>
      </c>
      <c r="BW205" s="1614">
        <f t="shared" ca="1" si="93"/>
        <v>0</v>
      </c>
      <c r="BX205" s="1614">
        <f t="shared" ca="1" si="93"/>
        <v>0</v>
      </c>
      <c r="BY205" s="1614">
        <f t="shared" ca="1" si="93"/>
        <v>0</v>
      </c>
      <c r="BZ205" s="1614">
        <f t="shared" ca="1" si="93"/>
        <v>0</v>
      </c>
      <c r="CA205" s="1614">
        <f t="shared" ca="1" si="93"/>
        <v>0</v>
      </c>
      <c r="CB205" s="1614">
        <f t="shared" ca="1" si="93"/>
        <v>0</v>
      </c>
      <c r="CC205" s="1614">
        <f t="shared" ca="1" si="93"/>
        <v>0</v>
      </c>
      <c r="CD205" s="1614">
        <f t="shared" ca="1" si="93"/>
        <v>0</v>
      </c>
      <c r="CE205" s="1614">
        <f t="shared" ca="1" si="93"/>
        <v>0</v>
      </c>
      <c r="CF205" s="1614">
        <f t="shared" ca="1" si="93"/>
        <v>0</v>
      </c>
      <c r="CG205" s="1614">
        <f t="shared" ca="1" si="93"/>
        <v>0</v>
      </c>
      <c r="CH205" s="1614">
        <f t="shared" ca="1" si="93"/>
        <v>0</v>
      </c>
      <c r="CI205" s="1615">
        <f t="shared" ca="1" si="93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88"/>
        <v/>
      </c>
      <c r="B206" s="1029" t="str">
        <f t="shared" ca="1" si="81"/>
        <v xml:space="preserve"> </v>
      </c>
      <c r="C206" s="1611">
        <f t="shared" ca="1" si="82"/>
        <v>0</v>
      </c>
      <c r="D206" s="1612">
        <f t="shared" ca="1" si="89"/>
        <v>0</v>
      </c>
      <c r="E206" s="1613">
        <f t="shared" ca="1" si="89"/>
        <v>0</v>
      </c>
      <c r="F206" s="1613">
        <f t="shared" ca="1" si="89"/>
        <v>0</v>
      </c>
      <c r="G206" s="1613">
        <f t="shared" ca="1" si="89"/>
        <v>0</v>
      </c>
      <c r="H206" s="1613">
        <f t="shared" ca="1" si="89"/>
        <v>0</v>
      </c>
      <c r="I206" s="1613">
        <f t="shared" ca="1" si="89"/>
        <v>0</v>
      </c>
      <c r="J206" s="1613">
        <f t="shared" ca="1" si="89"/>
        <v>0</v>
      </c>
      <c r="K206" s="1613">
        <f t="shared" ca="1" si="83"/>
        <v>0</v>
      </c>
      <c r="L206" s="1613">
        <f t="shared" ca="1" si="83"/>
        <v>0</v>
      </c>
      <c r="M206" s="1614">
        <f t="shared" ca="1" si="83"/>
        <v>0</v>
      </c>
      <c r="N206" s="1614">
        <f t="shared" ca="1" si="83"/>
        <v>0</v>
      </c>
      <c r="O206" s="1614">
        <f t="shared" ca="1" si="83"/>
        <v>0</v>
      </c>
      <c r="P206" s="1614">
        <f t="shared" ca="1" si="83"/>
        <v>0</v>
      </c>
      <c r="Q206" s="1614">
        <f t="shared" ca="1" si="83"/>
        <v>0</v>
      </c>
      <c r="R206" s="1614">
        <f t="shared" ca="1" si="83"/>
        <v>0</v>
      </c>
      <c r="S206" s="1614">
        <f t="shared" ca="1" si="83"/>
        <v>0</v>
      </c>
      <c r="T206" s="1614">
        <f t="shared" ca="1" si="83"/>
        <v>0</v>
      </c>
      <c r="U206" s="1614">
        <f t="shared" ca="1" si="84"/>
        <v>0</v>
      </c>
      <c r="V206" s="1614">
        <f t="shared" ca="1" si="84"/>
        <v>0</v>
      </c>
      <c r="W206" s="1614">
        <f t="shared" ca="1" si="84"/>
        <v>0</v>
      </c>
      <c r="X206" s="1614">
        <f t="shared" ca="1" si="84"/>
        <v>0</v>
      </c>
      <c r="Y206" s="1625">
        <f t="shared" ca="1" si="84"/>
        <v>0</v>
      </c>
      <c r="Z206" s="1565"/>
      <c r="AA206" s="1613">
        <f t="shared" ca="1" si="85"/>
        <v>0</v>
      </c>
      <c r="AB206" s="1613">
        <f t="shared" ca="1" si="85"/>
        <v>0</v>
      </c>
      <c r="AC206" s="1613">
        <f t="shared" ca="1" si="85"/>
        <v>0</v>
      </c>
      <c r="AD206" s="1613">
        <f t="shared" ca="1" si="85"/>
        <v>0</v>
      </c>
      <c r="AE206" s="1613">
        <f t="shared" ca="1" si="85"/>
        <v>0</v>
      </c>
      <c r="AF206" s="1613">
        <f t="shared" ca="1" si="85"/>
        <v>0</v>
      </c>
      <c r="AG206" s="1613">
        <f t="shared" ca="1" si="85"/>
        <v>0</v>
      </c>
      <c r="AH206" s="1613">
        <f t="shared" ca="1" si="85"/>
        <v>0</v>
      </c>
      <c r="AI206" s="1613">
        <f t="shared" ca="1" si="85"/>
        <v>0</v>
      </c>
      <c r="AJ206" s="1613">
        <f t="shared" ca="1" si="85"/>
        <v>0</v>
      </c>
      <c r="AK206" s="1613">
        <f t="shared" ca="1" si="85"/>
        <v>0</v>
      </c>
      <c r="AL206" s="1613">
        <f t="shared" ca="1" si="85"/>
        <v>0</v>
      </c>
      <c r="AM206" s="1613">
        <f t="shared" ca="1" si="85"/>
        <v>0</v>
      </c>
      <c r="AN206" s="1486"/>
      <c r="AO206" s="1612">
        <f t="shared" ca="1" si="93"/>
        <v>0</v>
      </c>
      <c r="AP206" s="1614">
        <f t="shared" ca="1" si="87"/>
        <v>0</v>
      </c>
      <c r="AQ206" s="1614">
        <f t="shared" ca="1" si="93"/>
        <v>0</v>
      </c>
      <c r="AR206" s="1614">
        <f t="shared" ca="1" si="93"/>
        <v>0</v>
      </c>
      <c r="AS206" s="1614">
        <f t="shared" ca="1" si="93"/>
        <v>0</v>
      </c>
      <c r="AT206" s="1614">
        <f t="shared" ca="1" si="93"/>
        <v>0</v>
      </c>
      <c r="AU206" s="1614">
        <f t="shared" ca="1" si="93"/>
        <v>0</v>
      </c>
      <c r="AV206" s="1614">
        <f t="shared" ca="1" si="93"/>
        <v>0</v>
      </c>
      <c r="AW206" s="1614">
        <f t="shared" ca="1" si="93"/>
        <v>0</v>
      </c>
      <c r="AX206" s="1614">
        <f t="shared" ca="1" si="93"/>
        <v>0</v>
      </c>
      <c r="AY206" s="1614">
        <f t="shared" ca="1" si="93"/>
        <v>0</v>
      </c>
      <c r="AZ206" s="1614">
        <f t="shared" ca="1" si="93"/>
        <v>0</v>
      </c>
      <c r="BA206" s="1614">
        <f t="shared" ca="1" si="93"/>
        <v>0</v>
      </c>
      <c r="BB206" s="1614">
        <f t="shared" ca="1" si="93"/>
        <v>0</v>
      </c>
      <c r="BC206" s="1614">
        <f t="shared" ca="1" si="93"/>
        <v>0</v>
      </c>
      <c r="BD206" s="1614">
        <f t="shared" ca="1" si="93"/>
        <v>0</v>
      </c>
      <c r="BE206" s="1614">
        <f t="shared" ca="1" si="93"/>
        <v>0</v>
      </c>
      <c r="BF206" s="1614">
        <f t="shared" ca="1" si="93"/>
        <v>0</v>
      </c>
      <c r="BG206" s="1614">
        <f t="shared" ca="1" si="93"/>
        <v>0</v>
      </c>
      <c r="BH206" s="1614">
        <f t="shared" ca="1" si="93"/>
        <v>0</v>
      </c>
      <c r="BI206" s="1614">
        <f t="shared" ca="1" si="93"/>
        <v>0</v>
      </c>
      <c r="BJ206" s="1614">
        <f t="shared" ca="1" si="93"/>
        <v>0</v>
      </c>
      <c r="BK206" s="1614">
        <f t="shared" ca="1" si="93"/>
        <v>0</v>
      </c>
      <c r="BL206" s="1614">
        <f t="shared" ca="1" si="93"/>
        <v>0</v>
      </c>
      <c r="BM206" s="1614">
        <f t="shared" ca="1" si="93"/>
        <v>0</v>
      </c>
      <c r="BN206" s="1614">
        <f t="shared" ca="1" si="93"/>
        <v>0</v>
      </c>
      <c r="BO206" s="1614">
        <f t="shared" ca="1" si="93"/>
        <v>0</v>
      </c>
      <c r="BP206" s="1614">
        <f t="shared" ca="1" si="93"/>
        <v>0</v>
      </c>
      <c r="BQ206" s="1614">
        <f t="shared" ca="1" si="93"/>
        <v>0</v>
      </c>
      <c r="BR206" s="1614">
        <f t="shared" ca="1" si="93"/>
        <v>0</v>
      </c>
      <c r="BS206" s="1614">
        <f t="shared" ca="1" si="93"/>
        <v>0</v>
      </c>
      <c r="BT206" s="1614">
        <f t="shared" ca="1" si="93"/>
        <v>0</v>
      </c>
      <c r="BU206" s="1614">
        <f t="shared" ca="1" si="93"/>
        <v>0</v>
      </c>
      <c r="BV206" s="1614">
        <f t="shared" ca="1" si="93"/>
        <v>0</v>
      </c>
      <c r="BW206" s="1614">
        <f t="shared" ca="1" si="93"/>
        <v>0</v>
      </c>
      <c r="BX206" s="1614">
        <f t="shared" ca="1" si="93"/>
        <v>0</v>
      </c>
      <c r="BY206" s="1614">
        <f t="shared" ca="1" si="93"/>
        <v>0</v>
      </c>
      <c r="BZ206" s="1614">
        <f t="shared" ca="1" si="93"/>
        <v>0</v>
      </c>
      <c r="CA206" s="1614">
        <f t="shared" ca="1" si="93"/>
        <v>0</v>
      </c>
      <c r="CB206" s="1614">
        <f t="shared" ca="1" si="93"/>
        <v>0</v>
      </c>
      <c r="CC206" s="1614">
        <f t="shared" ca="1" si="93"/>
        <v>0</v>
      </c>
      <c r="CD206" s="1614">
        <f t="shared" ca="1" si="93"/>
        <v>0</v>
      </c>
      <c r="CE206" s="1614">
        <f t="shared" ca="1" si="93"/>
        <v>0</v>
      </c>
      <c r="CF206" s="1614">
        <f t="shared" ca="1" si="93"/>
        <v>0</v>
      </c>
      <c r="CG206" s="1614">
        <f t="shared" ca="1" si="93"/>
        <v>0</v>
      </c>
      <c r="CH206" s="1614">
        <f t="shared" ca="1" si="93"/>
        <v>0</v>
      </c>
      <c r="CI206" s="1615">
        <f t="shared" ca="1" si="93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88"/>
        <v/>
      </c>
      <c r="B207" s="1029" t="str">
        <f t="shared" ca="1" si="81"/>
        <v xml:space="preserve"> </v>
      </c>
      <c r="C207" s="1611">
        <f t="shared" ca="1" si="82"/>
        <v>0</v>
      </c>
      <c r="D207" s="1612">
        <f t="shared" ca="1" si="89"/>
        <v>0</v>
      </c>
      <c r="E207" s="1613">
        <f t="shared" ca="1" si="89"/>
        <v>0</v>
      </c>
      <c r="F207" s="1613">
        <f t="shared" ca="1" si="89"/>
        <v>0</v>
      </c>
      <c r="G207" s="1613">
        <f t="shared" ca="1" si="89"/>
        <v>0</v>
      </c>
      <c r="H207" s="1613">
        <f t="shared" ca="1" si="89"/>
        <v>0</v>
      </c>
      <c r="I207" s="1613">
        <f t="shared" ca="1" si="89"/>
        <v>0</v>
      </c>
      <c r="J207" s="1613">
        <f t="shared" ca="1" si="89"/>
        <v>0</v>
      </c>
      <c r="K207" s="1613">
        <f t="shared" ca="1" si="89"/>
        <v>0</v>
      </c>
      <c r="L207" s="1613">
        <f t="shared" ca="1" si="89"/>
        <v>0</v>
      </c>
      <c r="M207" s="1614">
        <f t="shared" ca="1" si="89"/>
        <v>0</v>
      </c>
      <c r="N207" s="1614">
        <f t="shared" ca="1" si="89"/>
        <v>0</v>
      </c>
      <c r="O207" s="1614">
        <f t="shared" ca="1" si="89"/>
        <v>0</v>
      </c>
      <c r="P207" s="1614">
        <f t="shared" ca="1" si="89"/>
        <v>0</v>
      </c>
      <c r="Q207" s="1614">
        <f t="shared" ca="1" si="89"/>
        <v>0</v>
      </c>
      <c r="R207" s="1614">
        <f t="shared" ca="1" si="89"/>
        <v>0</v>
      </c>
      <c r="S207" s="1614">
        <f t="shared" ca="1" si="89"/>
        <v>0</v>
      </c>
      <c r="T207" s="1614">
        <f t="shared" ref="T207:Y217" ca="1" si="94">IF(ISNUMBER($B207),$B207*T115/1000,0)</f>
        <v>0</v>
      </c>
      <c r="U207" s="1614">
        <f t="shared" ca="1" si="94"/>
        <v>0</v>
      </c>
      <c r="V207" s="1614">
        <f t="shared" ca="1" si="94"/>
        <v>0</v>
      </c>
      <c r="W207" s="1614">
        <f t="shared" ca="1" si="94"/>
        <v>0</v>
      </c>
      <c r="X207" s="1614">
        <f t="shared" ca="1" si="94"/>
        <v>0</v>
      </c>
      <c r="Y207" s="1625">
        <f t="shared" ca="1" si="94"/>
        <v>0</v>
      </c>
      <c r="Z207" s="1565"/>
      <c r="AA207" s="1613">
        <f t="shared" ref="AA207:AM217" ca="1" si="95">IF(ISNUMBER($B207),$B207*AA115/1000,0)</f>
        <v>0</v>
      </c>
      <c r="AB207" s="1613">
        <f t="shared" ca="1" si="95"/>
        <v>0</v>
      </c>
      <c r="AC207" s="1613">
        <f t="shared" ca="1" si="95"/>
        <v>0</v>
      </c>
      <c r="AD207" s="1613">
        <f t="shared" ca="1" si="95"/>
        <v>0</v>
      </c>
      <c r="AE207" s="1613">
        <f t="shared" ca="1" si="95"/>
        <v>0</v>
      </c>
      <c r="AF207" s="1613">
        <f t="shared" ca="1" si="95"/>
        <v>0</v>
      </c>
      <c r="AG207" s="1613">
        <f t="shared" ca="1" si="95"/>
        <v>0</v>
      </c>
      <c r="AH207" s="1613">
        <f t="shared" ca="1" si="95"/>
        <v>0</v>
      </c>
      <c r="AI207" s="1613">
        <f t="shared" ca="1" si="95"/>
        <v>0</v>
      </c>
      <c r="AJ207" s="1613">
        <f t="shared" ca="1" si="95"/>
        <v>0</v>
      </c>
      <c r="AK207" s="1613">
        <f t="shared" ca="1" si="95"/>
        <v>0</v>
      </c>
      <c r="AL207" s="1613">
        <f t="shared" ca="1" si="95"/>
        <v>0</v>
      </c>
      <c r="AM207" s="1613">
        <f t="shared" ca="1" si="95"/>
        <v>0</v>
      </c>
      <c r="AN207" s="1486"/>
      <c r="AO207" s="1612">
        <f t="shared" ca="1" si="93"/>
        <v>0</v>
      </c>
      <c r="AP207" s="1614">
        <f t="shared" ca="1" si="87"/>
        <v>0</v>
      </c>
      <c r="AQ207" s="1614">
        <f t="shared" ca="1" si="93"/>
        <v>0</v>
      </c>
      <c r="AR207" s="1614">
        <f t="shared" ca="1" si="93"/>
        <v>0</v>
      </c>
      <c r="AS207" s="1614">
        <f t="shared" ca="1" si="93"/>
        <v>0</v>
      </c>
      <c r="AT207" s="1614">
        <f t="shared" ca="1" si="93"/>
        <v>0</v>
      </c>
      <c r="AU207" s="1614">
        <f t="shared" ca="1" si="93"/>
        <v>0</v>
      </c>
      <c r="AV207" s="1614">
        <f t="shared" ca="1" si="93"/>
        <v>0</v>
      </c>
      <c r="AW207" s="1614">
        <f t="shared" ca="1" si="93"/>
        <v>0</v>
      </c>
      <c r="AX207" s="1614">
        <f t="shared" ca="1" si="93"/>
        <v>0</v>
      </c>
      <c r="AY207" s="1614">
        <f t="shared" ca="1" si="93"/>
        <v>0</v>
      </c>
      <c r="AZ207" s="1614">
        <f t="shared" ca="1" si="93"/>
        <v>0</v>
      </c>
      <c r="BA207" s="1614">
        <f t="shared" ca="1" si="93"/>
        <v>0</v>
      </c>
      <c r="BB207" s="1614">
        <f t="shared" ca="1" si="93"/>
        <v>0</v>
      </c>
      <c r="BC207" s="1614">
        <f t="shared" ca="1" si="93"/>
        <v>0</v>
      </c>
      <c r="BD207" s="1614">
        <f t="shared" ca="1" si="93"/>
        <v>0</v>
      </c>
      <c r="BE207" s="1614">
        <f t="shared" ca="1" si="93"/>
        <v>0</v>
      </c>
      <c r="BF207" s="1614">
        <f t="shared" ca="1" si="93"/>
        <v>0</v>
      </c>
      <c r="BG207" s="1614">
        <f t="shared" ca="1" si="93"/>
        <v>0</v>
      </c>
      <c r="BH207" s="1614">
        <f t="shared" ca="1" si="93"/>
        <v>0</v>
      </c>
      <c r="BI207" s="1614">
        <f t="shared" ca="1" si="93"/>
        <v>0</v>
      </c>
      <c r="BJ207" s="1614">
        <f t="shared" ca="1" si="93"/>
        <v>0</v>
      </c>
      <c r="BK207" s="1614">
        <f t="shared" ca="1" si="93"/>
        <v>0</v>
      </c>
      <c r="BL207" s="1614">
        <f t="shared" ca="1" si="93"/>
        <v>0</v>
      </c>
      <c r="BM207" s="1614">
        <f t="shared" ca="1" si="93"/>
        <v>0</v>
      </c>
      <c r="BN207" s="1614">
        <f t="shared" ca="1" si="93"/>
        <v>0</v>
      </c>
      <c r="BO207" s="1614">
        <f t="shared" ca="1" si="93"/>
        <v>0</v>
      </c>
      <c r="BP207" s="1614">
        <f t="shared" ca="1" si="93"/>
        <v>0</v>
      </c>
      <c r="BQ207" s="1614">
        <f t="shared" ca="1" si="93"/>
        <v>0</v>
      </c>
      <c r="BR207" s="1614">
        <f t="shared" ca="1" si="93"/>
        <v>0</v>
      </c>
      <c r="BS207" s="1614">
        <f t="shared" ca="1" si="93"/>
        <v>0</v>
      </c>
      <c r="BT207" s="1614">
        <f t="shared" ca="1" si="93"/>
        <v>0</v>
      </c>
      <c r="BU207" s="1614">
        <f t="shared" ca="1" si="93"/>
        <v>0</v>
      </c>
      <c r="BV207" s="1614">
        <f t="shared" ca="1" si="93"/>
        <v>0</v>
      </c>
      <c r="BW207" s="1614">
        <f t="shared" ca="1" si="93"/>
        <v>0</v>
      </c>
      <c r="BX207" s="1614">
        <f t="shared" ca="1" si="93"/>
        <v>0</v>
      </c>
      <c r="BY207" s="1614">
        <f t="shared" ca="1" si="93"/>
        <v>0</v>
      </c>
      <c r="BZ207" s="1614">
        <f t="shared" ca="1" si="93"/>
        <v>0</v>
      </c>
      <c r="CA207" s="1614">
        <f t="shared" ca="1" si="93"/>
        <v>0</v>
      </c>
      <c r="CB207" s="1614">
        <f t="shared" ca="1" si="93"/>
        <v>0</v>
      </c>
      <c r="CC207" s="1614">
        <f t="shared" ca="1" si="93"/>
        <v>0</v>
      </c>
      <c r="CD207" s="1614">
        <f t="shared" ca="1" si="93"/>
        <v>0</v>
      </c>
      <c r="CE207" s="1614">
        <f t="shared" ca="1" si="93"/>
        <v>0</v>
      </c>
      <c r="CF207" s="1614">
        <f t="shared" ca="1" si="93"/>
        <v>0</v>
      </c>
      <c r="CG207" s="1614">
        <f t="shared" ca="1" si="93"/>
        <v>0</v>
      </c>
      <c r="CH207" s="1614">
        <f t="shared" ca="1" si="93"/>
        <v>0</v>
      </c>
      <c r="CI207" s="1615">
        <f t="shared" ca="1" si="93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88"/>
        <v/>
      </c>
      <c r="B208" s="1029" t="str">
        <f t="shared" ca="1" si="81"/>
        <v xml:space="preserve"> </v>
      </c>
      <c r="C208" s="1611">
        <f t="shared" ca="1" si="82"/>
        <v>0</v>
      </c>
      <c r="D208" s="1612">
        <f t="shared" ref="D208:S217" ca="1" si="96">IF(ISNUMBER($B208),$B208*D116/1000,0)</f>
        <v>0</v>
      </c>
      <c r="E208" s="1613">
        <f t="shared" ca="1" si="96"/>
        <v>0</v>
      </c>
      <c r="F208" s="1613">
        <f t="shared" ca="1" si="96"/>
        <v>0</v>
      </c>
      <c r="G208" s="1613">
        <f t="shared" ca="1" si="96"/>
        <v>0</v>
      </c>
      <c r="H208" s="1613">
        <f t="shared" ca="1" si="96"/>
        <v>0</v>
      </c>
      <c r="I208" s="1613">
        <f t="shared" ca="1" si="96"/>
        <v>0</v>
      </c>
      <c r="J208" s="1613">
        <f t="shared" ca="1" si="96"/>
        <v>0</v>
      </c>
      <c r="K208" s="1613">
        <f t="shared" ca="1" si="96"/>
        <v>0</v>
      </c>
      <c r="L208" s="1613">
        <f t="shared" ca="1" si="96"/>
        <v>0</v>
      </c>
      <c r="M208" s="1614">
        <f t="shared" ca="1" si="96"/>
        <v>0</v>
      </c>
      <c r="N208" s="1614">
        <f t="shared" ca="1" si="96"/>
        <v>0</v>
      </c>
      <c r="O208" s="1614">
        <f t="shared" ca="1" si="96"/>
        <v>0</v>
      </c>
      <c r="P208" s="1614">
        <f t="shared" ca="1" si="96"/>
        <v>0</v>
      </c>
      <c r="Q208" s="1614">
        <f t="shared" ca="1" si="96"/>
        <v>0</v>
      </c>
      <c r="R208" s="1614">
        <f t="shared" ca="1" si="96"/>
        <v>0</v>
      </c>
      <c r="S208" s="1614">
        <f t="shared" ca="1" si="96"/>
        <v>0</v>
      </c>
      <c r="T208" s="1614">
        <f t="shared" ca="1" si="94"/>
        <v>0</v>
      </c>
      <c r="U208" s="1614">
        <f t="shared" ca="1" si="94"/>
        <v>0</v>
      </c>
      <c r="V208" s="1614">
        <f t="shared" ca="1" si="94"/>
        <v>0</v>
      </c>
      <c r="W208" s="1614">
        <f t="shared" ca="1" si="94"/>
        <v>0</v>
      </c>
      <c r="X208" s="1614">
        <f t="shared" ca="1" si="94"/>
        <v>0</v>
      </c>
      <c r="Y208" s="1625">
        <f t="shared" ca="1" si="94"/>
        <v>0</v>
      </c>
      <c r="Z208" s="1565"/>
      <c r="AA208" s="1613">
        <f t="shared" ca="1" si="95"/>
        <v>0</v>
      </c>
      <c r="AB208" s="1613">
        <f t="shared" ca="1" si="95"/>
        <v>0</v>
      </c>
      <c r="AC208" s="1613">
        <f t="shared" ca="1" si="95"/>
        <v>0</v>
      </c>
      <c r="AD208" s="1613">
        <f t="shared" ca="1" si="95"/>
        <v>0</v>
      </c>
      <c r="AE208" s="1613">
        <f t="shared" ca="1" si="95"/>
        <v>0</v>
      </c>
      <c r="AF208" s="1613">
        <f t="shared" ca="1" si="95"/>
        <v>0</v>
      </c>
      <c r="AG208" s="1613">
        <f t="shared" ca="1" si="95"/>
        <v>0</v>
      </c>
      <c r="AH208" s="1613">
        <f t="shared" ca="1" si="95"/>
        <v>0</v>
      </c>
      <c r="AI208" s="1613">
        <f t="shared" ca="1" si="95"/>
        <v>0</v>
      </c>
      <c r="AJ208" s="1613">
        <f t="shared" ca="1" si="95"/>
        <v>0</v>
      </c>
      <c r="AK208" s="1613">
        <f t="shared" ca="1" si="95"/>
        <v>0</v>
      </c>
      <c r="AL208" s="1613">
        <f t="shared" ca="1" si="95"/>
        <v>0</v>
      </c>
      <c r="AM208" s="1613">
        <f t="shared" ca="1" si="95"/>
        <v>0</v>
      </c>
      <c r="AN208" s="1486"/>
      <c r="AO208" s="1612">
        <f t="shared" ca="1" si="93"/>
        <v>0</v>
      </c>
      <c r="AP208" s="1614">
        <f t="shared" ca="1" si="87"/>
        <v>0</v>
      </c>
      <c r="AQ208" s="1614">
        <f t="shared" ca="1" si="93"/>
        <v>0</v>
      </c>
      <c r="AR208" s="1614">
        <f t="shared" ca="1" si="93"/>
        <v>0</v>
      </c>
      <c r="AS208" s="1614">
        <f t="shared" ca="1" si="93"/>
        <v>0</v>
      </c>
      <c r="AT208" s="1614">
        <f t="shared" ca="1" si="93"/>
        <v>0</v>
      </c>
      <c r="AU208" s="1614">
        <f t="shared" ca="1" si="93"/>
        <v>0</v>
      </c>
      <c r="AV208" s="1614">
        <f t="shared" ca="1" si="93"/>
        <v>0</v>
      </c>
      <c r="AW208" s="1614">
        <f t="shared" ca="1" si="93"/>
        <v>0</v>
      </c>
      <c r="AX208" s="1614">
        <f t="shared" ca="1" si="93"/>
        <v>0</v>
      </c>
      <c r="AY208" s="1614">
        <f t="shared" ca="1" si="93"/>
        <v>0</v>
      </c>
      <c r="AZ208" s="1614">
        <f t="shared" ca="1" si="93"/>
        <v>0</v>
      </c>
      <c r="BA208" s="1614">
        <f t="shared" ca="1" si="93"/>
        <v>0</v>
      </c>
      <c r="BB208" s="1614">
        <f t="shared" ca="1" si="93"/>
        <v>0</v>
      </c>
      <c r="BC208" s="1614">
        <f t="shared" ca="1" si="93"/>
        <v>0</v>
      </c>
      <c r="BD208" s="1614">
        <f t="shared" ca="1" si="93"/>
        <v>0</v>
      </c>
      <c r="BE208" s="1614">
        <f t="shared" ca="1" si="93"/>
        <v>0</v>
      </c>
      <c r="BF208" s="1614">
        <f t="shared" ca="1" si="93"/>
        <v>0</v>
      </c>
      <c r="BG208" s="1614">
        <f t="shared" ca="1" si="93"/>
        <v>0</v>
      </c>
      <c r="BH208" s="1614">
        <f t="shared" ca="1" si="93"/>
        <v>0</v>
      </c>
      <c r="BI208" s="1614">
        <f t="shared" ca="1" si="93"/>
        <v>0</v>
      </c>
      <c r="BJ208" s="1614">
        <f t="shared" ca="1" si="93"/>
        <v>0</v>
      </c>
      <c r="BK208" s="1614">
        <f t="shared" ca="1" si="93"/>
        <v>0</v>
      </c>
      <c r="BL208" s="1614">
        <f t="shared" ca="1" si="93"/>
        <v>0</v>
      </c>
      <c r="BM208" s="1614">
        <f t="shared" ca="1" si="93"/>
        <v>0</v>
      </c>
      <c r="BN208" s="1614">
        <f t="shared" ca="1" si="93"/>
        <v>0</v>
      </c>
      <c r="BO208" s="1614">
        <f t="shared" ref="BO208:CI208" ca="1" si="97">IF(ISNUMBER($B208),$B208*BO116/1000,0)</f>
        <v>0</v>
      </c>
      <c r="BP208" s="1614">
        <f t="shared" ca="1" si="97"/>
        <v>0</v>
      </c>
      <c r="BQ208" s="1614">
        <f t="shared" ca="1" si="97"/>
        <v>0</v>
      </c>
      <c r="BR208" s="1614">
        <f t="shared" ca="1" si="97"/>
        <v>0</v>
      </c>
      <c r="BS208" s="1614">
        <f t="shared" ca="1" si="97"/>
        <v>0</v>
      </c>
      <c r="BT208" s="1614">
        <f t="shared" ca="1" si="97"/>
        <v>0</v>
      </c>
      <c r="BU208" s="1614">
        <f t="shared" ca="1" si="97"/>
        <v>0</v>
      </c>
      <c r="BV208" s="1614">
        <f t="shared" ca="1" si="97"/>
        <v>0</v>
      </c>
      <c r="BW208" s="1614">
        <f t="shared" ca="1" si="97"/>
        <v>0</v>
      </c>
      <c r="BX208" s="1614">
        <f t="shared" ca="1" si="97"/>
        <v>0</v>
      </c>
      <c r="BY208" s="1614">
        <f t="shared" ca="1" si="97"/>
        <v>0</v>
      </c>
      <c r="BZ208" s="1614">
        <f t="shared" ca="1" si="97"/>
        <v>0</v>
      </c>
      <c r="CA208" s="1614">
        <f t="shared" ca="1" si="97"/>
        <v>0</v>
      </c>
      <c r="CB208" s="1614">
        <f t="shared" ca="1" si="97"/>
        <v>0</v>
      </c>
      <c r="CC208" s="1614">
        <f t="shared" ca="1" si="97"/>
        <v>0</v>
      </c>
      <c r="CD208" s="1614">
        <f t="shared" ca="1" si="97"/>
        <v>0</v>
      </c>
      <c r="CE208" s="1614">
        <f t="shared" ca="1" si="97"/>
        <v>0</v>
      </c>
      <c r="CF208" s="1614">
        <f t="shared" ca="1" si="97"/>
        <v>0</v>
      </c>
      <c r="CG208" s="1614">
        <f t="shared" ca="1" si="97"/>
        <v>0</v>
      </c>
      <c r="CH208" s="1614">
        <f t="shared" ca="1" si="97"/>
        <v>0</v>
      </c>
      <c r="CI208" s="1615">
        <f t="shared" ca="1" si="97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88"/>
        <v/>
      </c>
      <c r="B209" s="1029" t="str">
        <f t="shared" ca="1" si="81"/>
        <v xml:space="preserve"> </v>
      </c>
      <c r="C209" s="1611">
        <f t="shared" ca="1" si="82"/>
        <v>0</v>
      </c>
      <c r="D209" s="1612">
        <f t="shared" ca="1" si="96"/>
        <v>0</v>
      </c>
      <c r="E209" s="1613">
        <f t="shared" ca="1" si="96"/>
        <v>0</v>
      </c>
      <c r="F209" s="1613">
        <f t="shared" ca="1" si="96"/>
        <v>0</v>
      </c>
      <c r="G209" s="1613">
        <f t="shared" ca="1" si="96"/>
        <v>0</v>
      </c>
      <c r="H209" s="1613">
        <f t="shared" ca="1" si="96"/>
        <v>0</v>
      </c>
      <c r="I209" s="1613">
        <f t="shared" ca="1" si="96"/>
        <v>0</v>
      </c>
      <c r="J209" s="1613">
        <f t="shared" ca="1" si="96"/>
        <v>0</v>
      </c>
      <c r="K209" s="1613">
        <f t="shared" ca="1" si="96"/>
        <v>0</v>
      </c>
      <c r="L209" s="1613">
        <f t="shared" ca="1" si="96"/>
        <v>0</v>
      </c>
      <c r="M209" s="1614">
        <f t="shared" ca="1" si="96"/>
        <v>0</v>
      </c>
      <c r="N209" s="1614">
        <f t="shared" ca="1" si="96"/>
        <v>0</v>
      </c>
      <c r="O209" s="1614">
        <f t="shared" ca="1" si="96"/>
        <v>0</v>
      </c>
      <c r="P209" s="1614">
        <f t="shared" ca="1" si="96"/>
        <v>0</v>
      </c>
      <c r="Q209" s="1614">
        <f t="shared" ca="1" si="96"/>
        <v>0</v>
      </c>
      <c r="R209" s="1614">
        <f t="shared" ca="1" si="96"/>
        <v>0</v>
      </c>
      <c r="S209" s="1614">
        <f t="shared" ca="1" si="96"/>
        <v>0</v>
      </c>
      <c r="T209" s="1614">
        <f t="shared" ca="1" si="94"/>
        <v>0</v>
      </c>
      <c r="U209" s="1614">
        <f t="shared" ca="1" si="94"/>
        <v>0</v>
      </c>
      <c r="V209" s="1614">
        <f t="shared" ca="1" si="94"/>
        <v>0</v>
      </c>
      <c r="W209" s="1614">
        <f t="shared" ca="1" si="94"/>
        <v>0</v>
      </c>
      <c r="X209" s="1614">
        <f t="shared" ca="1" si="94"/>
        <v>0</v>
      </c>
      <c r="Y209" s="1625">
        <f t="shared" ca="1" si="94"/>
        <v>0</v>
      </c>
      <c r="Z209" s="1565"/>
      <c r="AA209" s="1613">
        <f t="shared" ca="1" si="95"/>
        <v>0</v>
      </c>
      <c r="AB209" s="1613">
        <f t="shared" ca="1" si="95"/>
        <v>0</v>
      </c>
      <c r="AC209" s="1613">
        <f t="shared" ca="1" si="95"/>
        <v>0</v>
      </c>
      <c r="AD209" s="1613">
        <f t="shared" ca="1" si="95"/>
        <v>0</v>
      </c>
      <c r="AE209" s="1613">
        <f t="shared" ca="1" si="95"/>
        <v>0</v>
      </c>
      <c r="AF209" s="1613">
        <f t="shared" ca="1" si="95"/>
        <v>0</v>
      </c>
      <c r="AG209" s="1613">
        <f t="shared" ca="1" si="95"/>
        <v>0</v>
      </c>
      <c r="AH209" s="1613">
        <f t="shared" ca="1" si="95"/>
        <v>0</v>
      </c>
      <c r="AI209" s="1613">
        <f t="shared" ca="1" si="95"/>
        <v>0</v>
      </c>
      <c r="AJ209" s="1613">
        <f t="shared" ca="1" si="95"/>
        <v>0</v>
      </c>
      <c r="AK209" s="1613">
        <f t="shared" ca="1" si="95"/>
        <v>0</v>
      </c>
      <c r="AL209" s="1613">
        <f t="shared" ca="1" si="95"/>
        <v>0</v>
      </c>
      <c r="AM209" s="1613">
        <f t="shared" ca="1" si="95"/>
        <v>0</v>
      </c>
      <c r="AN209" s="1486"/>
      <c r="AO209" s="1612">
        <f t="shared" ref="AO209:CI214" ca="1" si="98">IF(ISNUMBER($B209),$B209*AO117/1000,0)</f>
        <v>0</v>
      </c>
      <c r="AP209" s="1614">
        <f t="shared" ca="1" si="87"/>
        <v>0</v>
      </c>
      <c r="AQ209" s="1614">
        <f t="shared" ca="1" si="98"/>
        <v>0</v>
      </c>
      <c r="AR209" s="1614">
        <f t="shared" ca="1" si="98"/>
        <v>0</v>
      </c>
      <c r="AS209" s="1614">
        <f t="shared" ca="1" si="98"/>
        <v>0</v>
      </c>
      <c r="AT209" s="1614">
        <f t="shared" ca="1" si="98"/>
        <v>0</v>
      </c>
      <c r="AU209" s="1614">
        <f t="shared" ca="1" si="98"/>
        <v>0</v>
      </c>
      <c r="AV209" s="1614">
        <f t="shared" ca="1" si="98"/>
        <v>0</v>
      </c>
      <c r="AW209" s="1614">
        <f t="shared" ca="1" si="98"/>
        <v>0</v>
      </c>
      <c r="AX209" s="1614">
        <f t="shared" ca="1" si="98"/>
        <v>0</v>
      </c>
      <c r="AY209" s="1614">
        <f t="shared" ca="1" si="98"/>
        <v>0</v>
      </c>
      <c r="AZ209" s="1614">
        <f t="shared" ca="1" si="98"/>
        <v>0</v>
      </c>
      <c r="BA209" s="1614">
        <f t="shared" ca="1" si="98"/>
        <v>0</v>
      </c>
      <c r="BB209" s="1614">
        <f t="shared" ca="1" si="98"/>
        <v>0</v>
      </c>
      <c r="BC209" s="1614">
        <f t="shared" ca="1" si="98"/>
        <v>0</v>
      </c>
      <c r="BD209" s="1614">
        <f t="shared" ca="1" si="98"/>
        <v>0</v>
      </c>
      <c r="BE209" s="1614">
        <f t="shared" ca="1" si="98"/>
        <v>0</v>
      </c>
      <c r="BF209" s="1614">
        <f t="shared" ca="1" si="98"/>
        <v>0</v>
      </c>
      <c r="BG209" s="1614">
        <f t="shared" ca="1" si="98"/>
        <v>0</v>
      </c>
      <c r="BH209" s="1614">
        <f t="shared" ca="1" si="98"/>
        <v>0</v>
      </c>
      <c r="BI209" s="1614">
        <f t="shared" ca="1" si="98"/>
        <v>0</v>
      </c>
      <c r="BJ209" s="1614">
        <f t="shared" ca="1" si="98"/>
        <v>0</v>
      </c>
      <c r="BK209" s="1614">
        <f t="shared" ca="1" si="98"/>
        <v>0</v>
      </c>
      <c r="BL209" s="1614">
        <f t="shared" ca="1" si="98"/>
        <v>0</v>
      </c>
      <c r="BM209" s="1614">
        <f t="shared" ca="1" si="98"/>
        <v>0</v>
      </c>
      <c r="BN209" s="1614">
        <f t="shared" ca="1" si="98"/>
        <v>0</v>
      </c>
      <c r="BO209" s="1614">
        <f t="shared" ca="1" si="98"/>
        <v>0</v>
      </c>
      <c r="BP209" s="1614">
        <f t="shared" ca="1" si="98"/>
        <v>0</v>
      </c>
      <c r="BQ209" s="1614">
        <f t="shared" ca="1" si="98"/>
        <v>0</v>
      </c>
      <c r="BR209" s="1614">
        <f t="shared" ca="1" si="98"/>
        <v>0</v>
      </c>
      <c r="BS209" s="1614">
        <f t="shared" ca="1" si="98"/>
        <v>0</v>
      </c>
      <c r="BT209" s="1614">
        <f t="shared" ca="1" si="98"/>
        <v>0</v>
      </c>
      <c r="BU209" s="1614">
        <f t="shared" ca="1" si="98"/>
        <v>0</v>
      </c>
      <c r="BV209" s="1614">
        <f t="shared" ca="1" si="98"/>
        <v>0</v>
      </c>
      <c r="BW209" s="1614">
        <f t="shared" ca="1" si="98"/>
        <v>0</v>
      </c>
      <c r="BX209" s="1614">
        <f t="shared" ca="1" si="98"/>
        <v>0</v>
      </c>
      <c r="BY209" s="1614">
        <f t="shared" ca="1" si="98"/>
        <v>0</v>
      </c>
      <c r="BZ209" s="1614">
        <f t="shared" ca="1" si="98"/>
        <v>0</v>
      </c>
      <c r="CA209" s="1614">
        <f t="shared" ca="1" si="98"/>
        <v>0</v>
      </c>
      <c r="CB209" s="1614">
        <f t="shared" ca="1" si="98"/>
        <v>0</v>
      </c>
      <c r="CC209" s="1614">
        <f t="shared" ca="1" si="98"/>
        <v>0</v>
      </c>
      <c r="CD209" s="1614">
        <f t="shared" ca="1" si="98"/>
        <v>0</v>
      </c>
      <c r="CE209" s="1614">
        <f t="shared" ca="1" si="98"/>
        <v>0</v>
      </c>
      <c r="CF209" s="1614">
        <f t="shared" ca="1" si="98"/>
        <v>0</v>
      </c>
      <c r="CG209" s="1614">
        <f t="shared" ca="1" si="98"/>
        <v>0</v>
      </c>
      <c r="CH209" s="1614">
        <f t="shared" ca="1" si="98"/>
        <v>0</v>
      </c>
      <c r="CI209" s="1615">
        <f t="shared" ca="1" si="98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88"/>
        <v/>
      </c>
      <c r="B210" s="1029" t="str">
        <f t="shared" ca="1" si="81"/>
        <v xml:space="preserve"> </v>
      </c>
      <c r="C210" s="1611">
        <f t="shared" ca="1" si="82"/>
        <v>0</v>
      </c>
      <c r="D210" s="1612">
        <f t="shared" ca="1" si="96"/>
        <v>0</v>
      </c>
      <c r="E210" s="1613">
        <f t="shared" ca="1" si="96"/>
        <v>0</v>
      </c>
      <c r="F210" s="1613">
        <f t="shared" ca="1" si="96"/>
        <v>0</v>
      </c>
      <c r="G210" s="1613">
        <f t="shared" ca="1" si="96"/>
        <v>0</v>
      </c>
      <c r="H210" s="1613">
        <f t="shared" ca="1" si="96"/>
        <v>0</v>
      </c>
      <c r="I210" s="1613">
        <f t="shared" ca="1" si="96"/>
        <v>0</v>
      </c>
      <c r="J210" s="1613">
        <f t="shared" ca="1" si="96"/>
        <v>0</v>
      </c>
      <c r="K210" s="1613">
        <f t="shared" ca="1" si="96"/>
        <v>0</v>
      </c>
      <c r="L210" s="1613">
        <f t="shared" ca="1" si="96"/>
        <v>0</v>
      </c>
      <c r="M210" s="1614">
        <f t="shared" ca="1" si="96"/>
        <v>0</v>
      </c>
      <c r="N210" s="1614">
        <f t="shared" ca="1" si="96"/>
        <v>0</v>
      </c>
      <c r="O210" s="1614">
        <f t="shared" ca="1" si="96"/>
        <v>0</v>
      </c>
      <c r="P210" s="1614">
        <f t="shared" ca="1" si="96"/>
        <v>0</v>
      </c>
      <c r="Q210" s="1614">
        <f t="shared" ca="1" si="96"/>
        <v>0</v>
      </c>
      <c r="R210" s="1614">
        <f t="shared" ca="1" si="96"/>
        <v>0</v>
      </c>
      <c r="S210" s="1614">
        <f t="shared" ca="1" si="96"/>
        <v>0</v>
      </c>
      <c r="T210" s="1614">
        <f t="shared" ca="1" si="94"/>
        <v>0</v>
      </c>
      <c r="U210" s="1614">
        <f t="shared" ca="1" si="94"/>
        <v>0</v>
      </c>
      <c r="V210" s="1614">
        <f t="shared" ca="1" si="94"/>
        <v>0</v>
      </c>
      <c r="W210" s="1614">
        <f t="shared" ca="1" si="94"/>
        <v>0</v>
      </c>
      <c r="X210" s="1614">
        <f t="shared" ca="1" si="94"/>
        <v>0</v>
      </c>
      <c r="Y210" s="1625">
        <f t="shared" ca="1" si="94"/>
        <v>0</v>
      </c>
      <c r="Z210" s="1565"/>
      <c r="AA210" s="1613">
        <f t="shared" ca="1" si="95"/>
        <v>0</v>
      </c>
      <c r="AB210" s="1613">
        <f t="shared" ca="1" si="95"/>
        <v>0</v>
      </c>
      <c r="AC210" s="1613">
        <f t="shared" ca="1" si="95"/>
        <v>0</v>
      </c>
      <c r="AD210" s="1613">
        <f t="shared" ca="1" si="95"/>
        <v>0</v>
      </c>
      <c r="AE210" s="1613">
        <f t="shared" ca="1" si="95"/>
        <v>0</v>
      </c>
      <c r="AF210" s="1613">
        <f t="shared" ca="1" si="95"/>
        <v>0</v>
      </c>
      <c r="AG210" s="1613">
        <f t="shared" ca="1" si="95"/>
        <v>0</v>
      </c>
      <c r="AH210" s="1613">
        <f t="shared" ca="1" si="95"/>
        <v>0</v>
      </c>
      <c r="AI210" s="1613">
        <f t="shared" ca="1" si="95"/>
        <v>0</v>
      </c>
      <c r="AJ210" s="1613">
        <f t="shared" ca="1" si="95"/>
        <v>0</v>
      </c>
      <c r="AK210" s="1613">
        <f t="shared" ca="1" si="95"/>
        <v>0</v>
      </c>
      <c r="AL210" s="1613">
        <f t="shared" ca="1" si="95"/>
        <v>0</v>
      </c>
      <c r="AM210" s="1613">
        <f t="shared" ca="1" si="95"/>
        <v>0</v>
      </c>
      <c r="AN210" s="1486"/>
      <c r="AO210" s="1612">
        <f t="shared" ca="1" si="98"/>
        <v>0</v>
      </c>
      <c r="AP210" s="1614">
        <f t="shared" ca="1" si="87"/>
        <v>0</v>
      </c>
      <c r="AQ210" s="1614">
        <f t="shared" ca="1" si="98"/>
        <v>0</v>
      </c>
      <c r="AR210" s="1614">
        <f t="shared" ca="1" si="98"/>
        <v>0</v>
      </c>
      <c r="AS210" s="1614">
        <f t="shared" ca="1" si="98"/>
        <v>0</v>
      </c>
      <c r="AT210" s="1614">
        <f t="shared" ca="1" si="98"/>
        <v>0</v>
      </c>
      <c r="AU210" s="1614">
        <f t="shared" ca="1" si="98"/>
        <v>0</v>
      </c>
      <c r="AV210" s="1614">
        <f t="shared" ca="1" si="98"/>
        <v>0</v>
      </c>
      <c r="AW210" s="1614">
        <f t="shared" ca="1" si="98"/>
        <v>0</v>
      </c>
      <c r="AX210" s="1614">
        <f t="shared" ca="1" si="98"/>
        <v>0</v>
      </c>
      <c r="AY210" s="1614">
        <f t="shared" ca="1" si="98"/>
        <v>0</v>
      </c>
      <c r="AZ210" s="1614">
        <f t="shared" ca="1" si="98"/>
        <v>0</v>
      </c>
      <c r="BA210" s="1614">
        <f t="shared" ca="1" si="98"/>
        <v>0</v>
      </c>
      <c r="BB210" s="1614">
        <f t="shared" ca="1" si="98"/>
        <v>0</v>
      </c>
      <c r="BC210" s="1614">
        <f t="shared" ca="1" si="98"/>
        <v>0</v>
      </c>
      <c r="BD210" s="1614">
        <f t="shared" ca="1" si="98"/>
        <v>0</v>
      </c>
      <c r="BE210" s="1614">
        <f t="shared" ca="1" si="98"/>
        <v>0</v>
      </c>
      <c r="BF210" s="1614">
        <f t="shared" ca="1" si="98"/>
        <v>0</v>
      </c>
      <c r="BG210" s="1614">
        <f t="shared" ca="1" si="98"/>
        <v>0</v>
      </c>
      <c r="BH210" s="1614">
        <f t="shared" ca="1" si="98"/>
        <v>0</v>
      </c>
      <c r="BI210" s="1614">
        <f t="shared" ca="1" si="98"/>
        <v>0</v>
      </c>
      <c r="BJ210" s="1614">
        <f t="shared" ca="1" si="98"/>
        <v>0</v>
      </c>
      <c r="BK210" s="1614">
        <f t="shared" ca="1" si="98"/>
        <v>0</v>
      </c>
      <c r="BL210" s="1614">
        <f t="shared" ca="1" si="98"/>
        <v>0</v>
      </c>
      <c r="BM210" s="1614">
        <f t="shared" ca="1" si="98"/>
        <v>0</v>
      </c>
      <c r="BN210" s="1614">
        <f t="shared" ca="1" si="98"/>
        <v>0</v>
      </c>
      <c r="BO210" s="1614">
        <f t="shared" ca="1" si="98"/>
        <v>0</v>
      </c>
      <c r="BP210" s="1614">
        <f t="shared" ca="1" si="98"/>
        <v>0</v>
      </c>
      <c r="BQ210" s="1614">
        <f t="shared" ca="1" si="98"/>
        <v>0</v>
      </c>
      <c r="BR210" s="1614">
        <f t="shared" ca="1" si="98"/>
        <v>0</v>
      </c>
      <c r="BS210" s="1614">
        <f t="shared" ca="1" si="98"/>
        <v>0</v>
      </c>
      <c r="BT210" s="1614">
        <f t="shared" ca="1" si="98"/>
        <v>0</v>
      </c>
      <c r="BU210" s="1614">
        <f t="shared" ca="1" si="98"/>
        <v>0</v>
      </c>
      <c r="BV210" s="1614">
        <f t="shared" ca="1" si="98"/>
        <v>0</v>
      </c>
      <c r="BW210" s="1614">
        <f t="shared" ca="1" si="98"/>
        <v>0</v>
      </c>
      <c r="BX210" s="1614">
        <f t="shared" ca="1" si="98"/>
        <v>0</v>
      </c>
      <c r="BY210" s="1614">
        <f t="shared" ca="1" si="98"/>
        <v>0</v>
      </c>
      <c r="BZ210" s="1614">
        <f t="shared" ca="1" si="98"/>
        <v>0</v>
      </c>
      <c r="CA210" s="1614">
        <f t="shared" ca="1" si="98"/>
        <v>0</v>
      </c>
      <c r="CB210" s="1614">
        <f t="shared" ca="1" si="98"/>
        <v>0</v>
      </c>
      <c r="CC210" s="1614">
        <f t="shared" ca="1" si="98"/>
        <v>0</v>
      </c>
      <c r="CD210" s="1614">
        <f t="shared" ca="1" si="98"/>
        <v>0</v>
      </c>
      <c r="CE210" s="1614">
        <f t="shared" ca="1" si="98"/>
        <v>0</v>
      </c>
      <c r="CF210" s="1614">
        <f t="shared" ca="1" si="98"/>
        <v>0</v>
      </c>
      <c r="CG210" s="1614">
        <f t="shared" ca="1" si="98"/>
        <v>0</v>
      </c>
      <c r="CH210" s="1614">
        <f t="shared" ca="1" si="98"/>
        <v>0</v>
      </c>
      <c r="CI210" s="1615">
        <f t="shared" ca="1" si="98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88"/>
        <v/>
      </c>
      <c r="B211" s="1029" t="str">
        <f t="shared" ca="1" si="81"/>
        <v xml:space="preserve"> </v>
      </c>
      <c r="C211" s="1611">
        <f t="shared" ca="1" si="82"/>
        <v>0</v>
      </c>
      <c r="D211" s="1612">
        <f t="shared" ca="1" si="96"/>
        <v>0</v>
      </c>
      <c r="E211" s="1613">
        <f t="shared" ca="1" si="96"/>
        <v>0</v>
      </c>
      <c r="F211" s="1613">
        <f t="shared" ca="1" si="96"/>
        <v>0</v>
      </c>
      <c r="G211" s="1613">
        <f t="shared" ca="1" si="96"/>
        <v>0</v>
      </c>
      <c r="H211" s="1613">
        <f t="shared" ca="1" si="96"/>
        <v>0</v>
      </c>
      <c r="I211" s="1613">
        <f t="shared" ca="1" si="96"/>
        <v>0</v>
      </c>
      <c r="J211" s="1613">
        <f t="shared" ca="1" si="96"/>
        <v>0</v>
      </c>
      <c r="K211" s="1613">
        <f t="shared" ca="1" si="96"/>
        <v>0</v>
      </c>
      <c r="L211" s="1613">
        <f t="shared" ca="1" si="96"/>
        <v>0</v>
      </c>
      <c r="M211" s="1614">
        <f t="shared" ca="1" si="96"/>
        <v>0</v>
      </c>
      <c r="N211" s="1614">
        <f t="shared" ca="1" si="96"/>
        <v>0</v>
      </c>
      <c r="O211" s="1614">
        <f t="shared" ca="1" si="96"/>
        <v>0</v>
      </c>
      <c r="P211" s="1614">
        <f t="shared" ca="1" si="96"/>
        <v>0</v>
      </c>
      <c r="Q211" s="1614">
        <f t="shared" ca="1" si="96"/>
        <v>0</v>
      </c>
      <c r="R211" s="1614">
        <f t="shared" ca="1" si="96"/>
        <v>0</v>
      </c>
      <c r="S211" s="1614">
        <f t="shared" ca="1" si="96"/>
        <v>0</v>
      </c>
      <c r="T211" s="1614">
        <f t="shared" ca="1" si="94"/>
        <v>0</v>
      </c>
      <c r="U211" s="1614">
        <f t="shared" ca="1" si="94"/>
        <v>0</v>
      </c>
      <c r="V211" s="1614">
        <f t="shared" ca="1" si="94"/>
        <v>0</v>
      </c>
      <c r="W211" s="1614">
        <f t="shared" ca="1" si="94"/>
        <v>0</v>
      </c>
      <c r="X211" s="1614">
        <f t="shared" ca="1" si="94"/>
        <v>0</v>
      </c>
      <c r="Y211" s="1625">
        <f t="shared" ca="1" si="94"/>
        <v>0</v>
      </c>
      <c r="Z211" s="1565"/>
      <c r="AA211" s="1613">
        <f t="shared" ca="1" si="95"/>
        <v>0</v>
      </c>
      <c r="AB211" s="1613">
        <f t="shared" ca="1" si="95"/>
        <v>0</v>
      </c>
      <c r="AC211" s="1613">
        <f t="shared" ca="1" si="95"/>
        <v>0</v>
      </c>
      <c r="AD211" s="1613">
        <f t="shared" ca="1" si="95"/>
        <v>0</v>
      </c>
      <c r="AE211" s="1613">
        <f t="shared" ca="1" si="95"/>
        <v>0</v>
      </c>
      <c r="AF211" s="1613">
        <f t="shared" ca="1" si="95"/>
        <v>0</v>
      </c>
      <c r="AG211" s="1613">
        <f t="shared" ca="1" si="95"/>
        <v>0</v>
      </c>
      <c r="AH211" s="1613">
        <f t="shared" ca="1" si="95"/>
        <v>0</v>
      </c>
      <c r="AI211" s="1613">
        <f t="shared" ca="1" si="95"/>
        <v>0</v>
      </c>
      <c r="AJ211" s="1613">
        <f t="shared" ca="1" si="95"/>
        <v>0</v>
      </c>
      <c r="AK211" s="1613">
        <f t="shared" ca="1" si="95"/>
        <v>0</v>
      </c>
      <c r="AL211" s="1613">
        <f t="shared" ca="1" si="95"/>
        <v>0</v>
      </c>
      <c r="AM211" s="1613">
        <f t="shared" ca="1" si="95"/>
        <v>0</v>
      </c>
      <c r="AN211" s="1486"/>
      <c r="AO211" s="1612">
        <f t="shared" ca="1" si="98"/>
        <v>0</v>
      </c>
      <c r="AP211" s="1614">
        <f t="shared" ca="1" si="87"/>
        <v>0</v>
      </c>
      <c r="AQ211" s="1614">
        <f t="shared" ca="1" si="98"/>
        <v>0</v>
      </c>
      <c r="AR211" s="1614">
        <f t="shared" ca="1" si="98"/>
        <v>0</v>
      </c>
      <c r="AS211" s="1614">
        <f t="shared" ca="1" si="98"/>
        <v>0</v>
      </c>
      <c r="AT211" s="1614">
        <f t="shared" ca="1" si="98"/>
        <v>0</v>
      </c>
      <c r="AU211" s="1614">
        <f t="shared" ca="1" si="98"/>
        <v>0</v>
      </c>
      <c r="AV211" s="1614">
        <f t="shared" ca="1" si="98"/>
        <v>0</v>
      </c>
      <c r="AW211" s="1614">
        <f t="shared" ca="1" si="98"/>
        <v>0</v>
      </c>
      <c r="AX211" s="1614">
        <f t="shared" ca="1" si="98"/>
        <v>0</v>
      </c>
      <c r="AY211" s="1614">
        <f t="shared" ca="1" si="98"/>
        <v>0</v>
      </c>
      <c r="AZ211" s="1614">
        <f t="shared" ca="1" si="98"/>
        <v>0</v>
      </c>
      <c r="BA211" s="1614">
        <f t="shared" ca="1" si="98"/>
        <v>0</v>
      </c>
      <c r="BB211" s="1614">
        <f t="shared" ca="1" si="98"/>
        <v>0</v>
      </c>
      <c r="BC211" s="1614">
        <f t="shared" ca="1" si="98"/>
        <v>0</v>
      </c>
      <c r="BD211" s="1614">
        <f t="shared" ca="1" si="98"/>
        <v>0</v>
      </c>
      <c r="BE211" s="1614">
        <f t="shared" ca="1" si="98"/>
        <v>0</v>
      </c>
      <c r="BF211" s="1614">
        <f t="shared" ca="1" si="98"/>
        <v>0</v>
      </c>
      <c r="BG211" s="1614">
        <f t="shared" ca="1" si="98"/>
        <v>0</v>
      </c>
      <c r="BH211" s="1614">
        <f t="shared" ca="1" si="98"/>
        <v>0</v>
      </c>
      <c r="BI211" s="1614">
        <f t="shared" ca="1" si="98"/>
        <v>0</v>
      </c>
      <c r="BJ211" s="1614">
        <f t="shared" ca="1" si="98"/>
        <v>0</v>
      </c>
      <c r="BK211" s="1614">
        <f t="shared" ca="1" si="98"/>
        <v>0</v>
      </c>
      <c r="BL211" s="1614">
        <f t="shared" ca="1" si="98"/>
        <v>0</v>
      </c>
      <c r="BM211" s="1614">
        <f t="shared" ca="1" si="98"/>
        <v>0</v>
      </c>
      <c r="BN211" s="1614">
        <f t="shared" ca="1" si="98"/>
        <v>0</v>
      </c>
      <c r="BO211" s="1614">
        <f t="shared" ca="1" si="98"/>
        <v>0</v>
      </c>
      <c r="BP211" s="1614">
        <f t="shared" ca="1" si="98"/>
        <v>0</v>
      </c>
      <c r="BQ211" s="1614">
        <f t="shared" ca="1" si="98"/>
        <v>0</v>
      </c>
      <c r="BR211" s="1614">
        <f t="shared" ca="1" si="98"/>
        <v>0</v>
      </c>
      <c r="BS211" s="1614">
        <f t="shared" ca="1" si="98"/>
        <v>0</v>
      </c>
      <c r="BT211" s="1614">
        <f t="shared" ca="1" si="98"/>
        <v>0</v>
      </c>
      <c r="BU211" s="1614">
        <f t="shared" ca="1" si="98"/>
        <v>0</v>
      </c>
      <c r="BV211" s="1614">
        <f t="shared" ca="1" si="98"/>
        <v>0</v>
      </c>
      <c r="BW211" s="1614">
        <f t="shared" ca="1" si="98"/>
        <v>0</v>
      </c>
      <c r="BX211" s="1614">
        <f t="shared" ca="1" si="98"/>
        <v>0</v>
      </c>
      <c r="BY211" s="1614">
        <f t="shared" ca="1" si="98"/>
        <v>0</v>
      </c>
      <c r="BZ211" s="1614">
        <f t="shared" ca="1" si="98"/>
        <v>0</v>
      </c>
      <c r="CA211" s="1614">
        <f t="shared" ca="1" si="98"/>
        <v>0</v>
      </c>
      <c r="CB211" s="1614">
        <f t="shared" ca="1" si="98"/>
        <v>0</v>
      </c>
      <c r="CC211" s="1614">
        <f t="shared" ca="1" si="98"/>
        <v>0</v>
      </c>
      <c r="CD211" s="1614">
        <f t="shared" ca="1" si="98"/>
        <v>0</v>
      </c>
      <c r="CE211" s="1614">
        <f t="shared" ca="1" si="98"/>
        <v>0</v>
      </c>
      <c r="CF211" s="1614">
        <f t="shared" ca="1" si="98"/>
        <v>0</v>
      </c>
      <c r="CG211" s="1614">
        <f t="shared" ca="1" si="98"/>
        <v>0</v>
      </c>
      <c r="CH211" s="1614">
        <f t="shared" ca="1" si="98"/>
        <v>0</v>
      </c>
      <c r="CI211" s="1615">
        <f t="shared" ca="1" si="98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88"/>
        <v/>
      </c>
      <c r="B212" s="1029" t="str">
        <f t="shared" ca="1" si="81"/>
        <v xml:space="preserve"> </v>
      </c>
      <c r="C212" s="1611">
        <f t="shared" ca="1" si="82"/>
        <v>0</v>
      </c>
      <c r="D212" s="1612">
        <f t="shared" ca="1" si="96"/>
        <v>0</v>
      </c>
      <c r="E212" s="1613">
        <f t="shared" ca="1" si="96"/>
        <v>0</v>
      </c>
      <c r="F212" s="1613">
        <f t="shared" ca="1" si="96"/>
        <v>0</v>
      </c>
      <c r="G212" s="1613">
        <f t="shared" ca="1" si="96"/>
        <v>0</v>
      </c>
      <c r="H212" s="1613">
        <f t="shared" ca="1" si="96"/>
        <v>0</v>
      </c>
      <c r="I212" s="1613">
        <f t="shared" ca="1" si="96"/>
        <v>0</v>
      </c>
      <c r="J212" s="1613">
        <f t="shared" ca="1" si="96"/>
        <v>0</v>
      </c>
      <c r="K212" s="1613">
        <f t="shared" ca="1" si="96"/>
        <v>0</v>
      </c>
      <c r="L212" s="1613">
        <f t="shared" ca="1" si="96"/>
        <v>0</v>
      </c>
      <c r="M212" s="1614">
        <f t="shared" ca="1" si="96"/>
        <v>0</v>
      </c>
      <c r="N212" s="1614">
        <f t="shared" ca="1" si="96"/>
        <v>0</v>
      </c>
      <c r="O212" s="1614">
        <f t="shared" ca="1" si="96"/>
        <v>0</v>
      </c>
      <c r="P212" s="1614">
        <f t="shared" ca="1" si="96"/>
        <v>0</v>
      </c>
      <c r="Q212" s="1614">
        <f t="shared" ca="1" si="96"/>
        <v>0</v>
      </c>
      <c r="R212" s="1614">
        <f t="shared" ca="1" si="96"/>
        <v>0</v>
      </c>
      <c r="S212" s="1614">
        <f t="shared" ca="1" si="96"/>
        <v>0</v>
      </c>
      <c r="T212" s="1614">
        <f t="shared" ca="1" si="94"/>
        <v>0</v>
      </c>
      <c r="U212" s="1614">
        <f t="shared" ca="1" si="94"/>
        <v>0</v>
      </c>
      <c r="V212" s="1614">
        <f t="shared" ca="1" si="94"/>
        <v>0</v>
      </c>
      <c r="W212" s="1614">
        <f t="shared" ca="1" si="94"/>
        <v>0</v>
      </c>
      <c r="X212" s="1614">
        <f t="shared" ca="1" si="94"/>
        <v>0</v>
      </c>
      <c r="Y212" s="1625">
        <f t="shared" ca="1" si="94"/>
        <v>0</v>
      </c>
      <c r="Z212" s="1565"/>
      <c r="AA212" s="1613">
        <f t="shared" ca="1" si="95"/>
        <v>0</v>
      </c>
      <c r="AB212" s="1613">
        <f t="shared" ca="1" si="95"/>
        <v>0</v>
      </c>
      <c r="AC212" s="1613">
        <f t="shared" ca="1" si="95"/>
        <v>0</v>
      </c>
      <c r="AD212" s="1613">
        <f t="shared" ca="1" si="95"/>
        <v>0</v>
      </c>
      <c r="AE212" s="1613">
        <f t="shared" ca="1" si="95"/>
        <v>0</v>
      </c>
      <c r="AF212" s="1613">
        <f t="shared" ca="1" si="95"/>
        <v>0</v>
      </c>
      <c r="AG212" s="1613">
        <f t="shared" ca="1" si="95"/>
        <v>0</v>
      </c>
      <c r="AH212" s="1613">
        <f t="shared" ca="1" si="95"/>
        <v>0</v>
      </c>
      <c r="AI212" s="1613">
        <f t="shared" ca="1" si="95"/>
        <v>0</v>
      </c>
      <c r="AJ212" s="1613">
        <f t="shared" ca="1" si="95"/>
        <v>0</v>
      </c>
      <c r="AK212" s="1613">
        <f t="shared" ca="1" si="95"/>
        <v>0</v>
      </c>
      <c r="AL212" s="1613">
        <f t="shared" ca="1" si="95"/>
        <v>0</v>
      </c>
      <c r="AM212" s="1613">
        <f t="shared" ca="1" si="95"/>
        <v>0</v>
      </c>
      <c r="AN212" s="1486"/>
      <c r="AO212" s="1612">
        <f t="shared" ca="1" si="98"/>
        <v>0</v>
      </c>
      <c r="AP212" s="1614">
        <f t="shared" ca="1" si="87"/>
        <v>0</v>
      </c>
      <c r="AQ212" s="1614">
        <f t="shared" ca="1" si="98"/>
        <v>0</v>
      </c>
      <c r="AR212" s="1614">
        <f t="shared" ca="1" si="98"/>
        <v>0</v>
      </c>
      <c r="AS212" s="1614">
        <f t="shared" ca="1" si="98"/>
        <v>0</v>
      </c>
      <c r="AT212" s="1614">
        <f t="shared" ca="1" si="98"/>
        <v>0</v>
      </c>
      <c r="AU212" s="1614">
        <f t="shared" ca="1" si="98"/>
        <v>0</v>
      </c>
      <c r="AV212" s="1614">
        <f t="shared" ca="1" si="98"/>
        <v>0</v>
      </c>
      <c r="AW212" s="1614">
        <f t="shared" ca="1" si="98"/>
        <v>0</v>
      </c>
      <c r="AX212" s="1614">
        <f t="shared" ca="1" si="98"/>
        <v>0</v>
      </c>
      <c r="AY212" s="1614">
        <f t="shared" ca="1" si="98"/>
        <v>0</v>
      </c>
      <c r="AZ212" s="1614">
        <f t="shared" ca="1" si="98"/>
        <v>0</v>
      </c>
      <c r="BA212" s="1614">
        <f t="shared" ca="1" si="98"/>
        <v>0</v>
      </c>
      <c r="BB212" s="1614">
        <f t="shared" ca="1" si="98"/>
        <v>0</v>
      </c>
      <c r="BC212" s="1614">
        <f t="shared" ca="1" si="98"/>
        <v>0</v>
      </c>
      <c r="BD212" s="1614">
        <f t="shared" ca="1" si="98"/>
        <v>0</v>
      </c>
      <c r="BE212" s="1614">
        <f t="shared" ca="1" si="98"/>
        <v>0</v>
      </c>
      <c r="BF212" s="1614">
        <f t="shared" ca="1" si="98"/>
        <v>0</v>
      </c>
      <c r="BG212" s="1614">
        <f t="shared" ca="1" si="98"/>
        <v>0</v>
      </c>
      <c r="BH212" s="1614">
        <f t="shared" ca="1" si="98"/>
        <v>0</v>
      </c>
      <c r="BI212" s="1614">
        <f t="shared" ca="1" si="98"/>
        <v>0</v>
      </c>
      <c r="BJ212" s="1614">
        <f t="shared" ca="1" si="98"/>
        <v>0</v>
      </c>
      <c r="BK212" s="1614">
        <f t="shared" ca="1" si="98"/>
        <v>0</v>
      </c>
      <c r="BL212" s="1614">
        <f t="shared" ca="1" si="98"/>
        <v>0</v>
      </c>
      <c r="BM212" s="1614">
        <f t="shared" ca="1" si="98"/>
        <v>0</v>
      </c>
      <c r="BN212" s="1614">
        <f t="shared" ca="1" si="98"/>
        <v>0</v>
      </c>
      <c r="BO212" s="1614">
        <f t="shared" ca="1" si="98"/>
        <v>0</v>
      </c>
      <c r="BP212" s="1614">
        <f t="shared" ca="1" si="98"/>
        <v>0</v>
      </c>
      <c r="BQ212" s="1614">
        <f t="shared" ca="1" si="98"/>
        <v>0</v>
      </c>
      <c r="BR212" s="1614">
        <f t="shared" ca="1" si="98"/>
        <v>0</v>
      </c>
      <c r="BS212" s="1614">
        <f t="shared" ca="1" si="98"/>
        <v>0</v>
      </c>
      <c r="BT212" s="1614">
        <f t="shared" ca="1" si="98"/>
        <v>0</v>
      </c>
      <c r="BU212" s="1614">
        <f t="shared" ca="1" si="98"/>
        <v>0</v>
      </c>
      <c r="BV212" s="1614">
        <f t="shared" ca="1" si="98"/>
        <v>0</v>
      </c>
      <c r="BW212" s="1614">
        <f t="shared" ca="1" si="98"/>
        <v>0</v>
      </c>
      <c r="BX212" s="1614">
        <f t="shared" ca="1" si="98"/>
        <v>0</v>
      </c>
      <c r="BY212" s="1614">
        <f t="shared" ca="1" si="98"/>
        <v>0</v>
      </c>
      <c r="BZ212" s="1614">
        <f t="shared" ca="1" si="98"/>
        <v>0</v>
      </c>
      <c r="CA212" s="1614">
        <f t="shared" ca="1" si="98"/>
        <v>0</v>
      </c>
      <c r="CB212" s="1614">
        <f t="shared" ca="1" si="98"/>
        <v>0</v>
      </c>
      <c r="CC212" s="1614">
        <f t="shared" ca="1" si="98"/>
        <v>0</v>
      </c>
      <c r="CD212" s="1614">
        <f t="shared" ca="1" si="98"/>
        <v>0</v>
      </c>
      <c r="CE212" s="1614">
        <f t="shared" ca="1" si="98"/>
        <v>0</v>
      </c>
      <c r="CF212" s="1614">
        <f t="shared" ca="1" si="98"/>
        <v>0</v>
      </c>
      <c r="CG212" s="1614">
        <f t="shared" ca="1" si="98"/>
        <v>0</v>
      </c>
      <c r="CH212" s="1614">
        <f t="shared" ca="1" si="98"/>
        <v>0</v>
      </c>
      <c r="CI212" s="1615">
        <f t="shared" ca="1" si="98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88"/>
        <v/>
      </c>
      <c r="B213" s="1029" t="str">
        <f t="shared" ca="1" si="81"/>
        <v xml:space="preserve"> </v>
      </c>
      <c r="C213" s="1611">
        <f t="shared" ca="1" si="82"/>
        <v>0</v>
      </c>
      <c r="D213" s="1612">
        <f t="shared" ca="1" si="96"/>
        <v>0</v>
      </c>
      <c r="E213" s="1613">
        <f t="shared" ca="1" si="96"/>
        <v>0</v>
      </c>
      <c r="F213" s="1613">
        <f t="shared" ca="1" si="96"/>
        <v>0</v>
      </c>
      <c r="G213" s="1613">
        <f t="shared" ca="1" si="96"/>
        <v>0</v>
      </c>
      <c r="H213" s="1613">
        <f t="shared" ca="1" si="96"/>
        <v>0</v>
      </c>
      <c r="I213" s="1613">
        <f t="shared" ca="1" si="96"/>
        <v>0</v>
      </c>
      <c r="J213" s="1613">
        <f t="shared" ca="1" si="96"/>
        <v>0</v>
      </c>
      <c r="K213" s="1613">
        <f t="shared" ca="1" si="96"/>
        <v>0</v>
      </c>
      <c r="L213" s="1613">
        <f t="shared" ca="1" si="96"/>
        <v>0</v>
      </c>
      <c r="M213" s="1614">
        <f t="shared" ca="1" si="96"/>
        <v>0</v>
      </c>
      <c r="N213" s="1614">
        <f t="shared" ca="1" si="96"/>
        <v>0</v>
      </c>
      <c r="O213" s="1614">
        <f t="shared" ca="1" si="96"/>
        <v>0</v>
      </c>
      <c r="P213" s="1614">
        <f t="shared" ca="1" si="96"/>
        <v>0</v>
      </c>
      <c r="Q213" s="1614">
        <f t="shared" ca="1" si="96"/>
        <v>0</v>
      </c>
      <c r="R213" s="1614">
        <f t="shared" ca="1" si="96"/>
        <v>0</v>
      </c>
      <c r="S213" s="1614">
        <f t="shared" ca="1" si="96"/>
        <v>0</v>
      </c>
      <c r="T213" s="1614">
        <f t="shared" ca="1" si="94"/>
        <v>0</v>
      </c>
      <c r="U213" s="1614">
        <f t="shared" ca="1" si="94"/>
        <v>0</v>
      </c>
      <c r="V213" s="1614">
        <f t="shared" ca="1" si="94"/>
        <v>0</v>
      </c>
      <c r="W213" s="1614">
        <f t="shared" ca="1" si="94"/>
        <v>0</v>
      </c>
      <c r="X213" s="1614">
        <f t="shared" ca="1" si="94"/>
        <v>0</v>
      </c>
      <c r="Y213" s="1625">
        <f t="shared" ca="1" si="94"/>
        <v>0</v>
      </c>
      <c r="Z213" s="1565"/>
      <c r="AA213" s="1613">
        <f t="shared" ca="1" si="95"/>
        <v>0</v>
      </c>
      <c r="AB213" s="1613">
        <f t="shared" ca="1" si="95"/>
        <v>0</v>
      </c>
      <c r="AC213" s="1613">
        <f t="shared" ca="1" si="95"/>
        <v>0</v>
      </c>
      <c r="AD213" s="1613">
        <f t="shared" ca="1" si="95"/>
        <v>0</v>
      </c>
      <c r="AE213" s="1613">
        <f t="shared" ca="1" si="95"/>
        <v>0</v>
      </c>
      <c r="AF213" s="1613">
        <f t="shared" ca="1" si="95"/>
        <v>0</v>
      </c>
      <c r="AG213" s="1613">
        <f t="shared" ca="1" si="95"/>
        <v>0</v>
      </c>
      <c r="AH213" s="1613">
        <f t="shared" ca="1" si="95"/>
        <v>0</v>
      </c>
      <c r="AI213" s="1613">
        <f t="shared" ca="1" si="95"/>
        <v>0</v>
      </c>
      <c r="AJ213" s="1613">
        <f t="shared" ca="1" si="95"/>
        <v>0</v>
      </c>
      <c r="AK213" s="1613">
        <f t="shared" ca="1" si="95"/>
        <v>0</v>
      </c>
      <c r="AL213" s="1613">
        <f t="shared" ca="1" si="95"/>
        <v>0</v>
      </c>
      <c r="AM213" s="1613">
        <f t="shared" ca="1" si="95"/>
        <v>0</v>
      </c>
      <c r="AN213" s="1486"/>
      <c r="AO213" s="1612">
        <f t="shared" ca="1" si="98"/>
        <v>0</v>
      </c>
      <c r="AP213" s="1614">
        <f t="shared" ca="1" si="87"/>
        <v>0</v>
      </c>
      <c r="AQ213" s="1614">
        <f t="shared" ca="1" si="98"/>
        <v>0</v>
      </c>
      <c r="AR213" s="1614">
        <f t="shared" ca="1" si="98"/>
        <v>0</v>
      </c>
      <c r="AS213" s="1614">
        <f t="shared" ca="1" si="98"/>
        <v>0</v>
      </c>
      <c r="AT213" s="1614">
        <f t="shared" ca="1" si="98"/>
        <v>0</v>
      </c>
      <c r="AU213" s="1614">
        <f t="shared" ca="1" si="98"/>
        <v>0</v>
      </c>
      <c r="AV213" s="1614">
        <f t="shared" ca="1" si="98"/>
        <v>0</v>
      </c>
      <c r="AW213" s="1614">
        <f t="shared" ca="1" si="98"/>
        <v>0</v>
      </c>
      <c r="AX213" s="1614">
        <f t="shared" ca="1" si="98"/>
        <v>0</v>
      </c>
      <c r="AY213" s="1614">
        <f t="shared" ca="1" si="98"/>
        <v>0</v>
      </c>
      <c r="AZ213" s="1614">
        <f t="shared" ca="1" si="98"/>
        <v>0</v>
      </c>
      <c r="BA213" s="1614">
        <f t="shared" ca="1" si="98"/>
        <v>0</v>
      </c>
      <c r="BB213" s="1614">
        <f t="shared" ca="1" si="98"/>
        <v>0</v>
      </c>
      <c r="BC213" s="1614">
        <f t="shared" ca="1" si="98"/>
        <v>0</v>
      </c>
      <c r="BD213" s="1614">
        <f t="shared" ca="1" si="98"/>
        <v>0</v>
      </c>
      <c r="BE213" s="1614">
        <f t="shared" ca="1" si="98"/>
        <v>0</v>
      </c>
      <c r="BF213" s="1614">
        <f t="shared" ca="1" si="98"/>
        <v>0</v>
      </c>
      <c r="BG213" s="1614">
        <f t="shared" ca="1" si="98"/>
        <v>0</v>
      </c>
      <c r="BH213" s="1614">
        <f t="shared" ca="1" si="98"/>
        <v>0</v>
      </c>
      <c r="BI213" s="1614">
        <f t="shared" ca="1" si="98"/>
        <v>0</v>
      </c>
      <c r="BJ213" s="1614">
        <f t="shared" ca="1" si="98"/>
        <v>0</v>
      </c>
      <c r="BK213" s="1614">
        <f t="shared" ca="1" si="98"/>
        <v>0</v>
      </c>
      <c r="BL213" s="1614">
        <f t="shared" ca="1" si="98"/>
        <v>0</v>
      </c>
      <c r="BM213" s="1614">
        <f t="shared" ca="1" si="98"/>
        <v>0</v>
      </c>
      <c r="BN213" s="1614">
        <f t="shared" ca="1" si="98"/>
        <v>0</v>
      </c>
      <c r="BO213" s="1614">
        <f t="shared" ca="1" si="98"/>
        <v>0</v>
      </c>
      <c r="BP213" s="1614">
        <f t="shared" ca="1" si="98"/>
        <v>0</v>
      </c>
      <c r="BQ213" s="1614">
        <f t="shared" ca="1" si="98"/>
        <v>0</v>
      </c>
      <c r="BR213" s="1614">
        <f t="shared" ca="1" si="98"/>
        <v>0</v>
      </c>
      <c r="BS213" s="1614">
        <f t="shared" ca="1" si="98"/>
        <v>0</v>
      </c>
      <c r="BT213" s="1614">
        <f t="shared" ca="1" si="98"/>
        <v>0</v>
      </c>
      <c r="BU213" s="1614">
        <f t="shared" ca="1" si="98"/>
        <v>0</v>
      </c>
      <c r="BV213" s="1614">
        <f t="shared" ca="1" si="98"/>
        <v>0</v>
      </c>
      <c r="BW213" s="1614">
        <f t="shared" ca="1" si="98"/>
        <v>0</v>
      </c>
      <c r="BX213" s="1614">
        <f t="shared" ca="1" si="98"/>
        <v>0</v>
      </c>
      <c r="BY213" s="1614">
        <f t="shared" ca="1" si="98"/>
        <v>0</v>
      </c>
      <c r="BZ213" s="1614">
        <f t="shared" ca="1" si="98"/>
        <v>0</v>
      </c>
      <c r="CA213" s="1614">
        <f t="shared" ca="1" si="98"/>
        <v>0</v>
      </c>
      <c r="CB213" s="1614">
        <f t="shared" ca="1" si="98"/>
        <v>0</v>
      </c>
      <c r="CC213" s="1614">
        <f t="shared" ca="1" si="98"/>
        <v>0</v>
      </c>
      <c r="CD213" s="1614">
        <f t="shared" ca="1" si="98"/>
        <v>0</v>
      </c>
      <c r="CE213" s="1614">
        <f t="shared" ca="1" si="98"/>
        <v>0</v>
      </c>
      <c r="CF213" s="1614">
        <f t="shared" ca="1" si="98"/>
        <v>0</v>
      </c>
      <c r="CG213" s="1614">
        <f t="shared" ca="1" si="98"/>
        <v>0</v>
      </c>
      <c r="CH213" s="1614">
        <f t="shared" ca="1" si="98"/>
        <v>0</v>
      </c>
      <c r="CI213" s="1615">
        <f t="shared" ca="1" si="98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88"/>
        <v/>
      </c>
      <c r="B214" s="1029" t="str">
        <f t="shared" ca="1" si="81"/>
        <v xml:space="preserve"> </v>
      </c>
      <c r="C214" s="1611">
        <f t="shared" ca="1" si="82"/>
        <v>0</v>
      </c>
      <c r="D214" s="1612">
        <f t="shared" ca="1" si="96"/>
        <v>0</v>
      </c>
      <c r="E214" s="1613">
        <f t="shared" ca="1" si="96"/>
        <v>0</v>
      </c>
      <c r="F214" s="1613">
        <f t="shared" ca="1" si="96"/>
        <v>0</v>
      </c>
      <c r="G214" s="1613">
        <f t="shared" ca="1" si="96"/>
        <v>0</v>
      </c>
      <c r="H214" s="1613">
        <f t="shared" ca="1" si="96"/>
        <v>0</v>
      </c>
      <c r="I214" s="1613">
        <f t="shared" ca="1" si="96"/>
        <v>0</v>
      </c>
      <c r="J214" s="1613">
        <f t="shared" ca="1" si="96"/>
        <v>0</v>
      </c>
      <c r="K214" s="1613">
        <f t="shared" ca="1" si="96"/>
        <v>0</v>
      </c>
      <c r="L214" s="1613">
        <f t="shared" ca="1" si="96"/>
        <v>0</v>
      </c>
      <c r="M214" s="1614">
        <f t="shared" ca="1" si="96"/>
        <v>0</v>
      </c>
      <c r="N214" s="1614">
        <f t="shared" ca="1" si="96"/>
        <v>0</v>
      </c>
      <c r="O214" s="1614">
        <f t="shared" ca="1" si="96"/>
        <v>0</v>
      </c>
      <c r="P214" s="1614">
        <f t="shared" ca="1" si="96"/>
        <v>0</v>
      </c>
      <c r="Q214" s="1614">
        <f t="shared" ca="1" si="96"/>
        <v>0</v>
      </c>
      <c r="R214" s="1614">
        <f t="shared" ca="1" si="96"/>
        <v>0</v>
      </c>
      <c r="S214" s="1614">
        <f t="shared" ca="1" si="96"/>
        <v>0</v>
      </c>
      <c r="T214" s="1614">
        <f t="shared" ca="1" si="94"/>
        <v>0</v>
      </c>
      <c r="U214" s="1614">
        <f t="shared" ca="1" si="94"/>
        <v>0</v>
      </c>
      <c r="V214" s="1614">
        <f t="shared" ca="1" si="94"/>
        <v>0</v>
      </c>
      <c r="W214" s="1614">
        <f t="shared" ca="1" si="94"/>
        <v>0</v>
      </c>
      <c r="X214" s="1614">
        <f t="shared" ca="1" si="94"/>
        <v>0</v>
      </c>
      <c r="Y214" s="1625">
        <f t="shared" ca="1" si="94"/>
        <v>0</v>
      </c>
      <c r="Z214" s="1565"/>
      <c r="AA214" s="1613">
        <f t="shared" ca="1" si="95"/>
        <v>0</v>
      </c>
      <c r="AB214" s="1613">
        <f t="shared" ca="1" si="95"/>
        <v>0</v>
      </c>
      <c r="AC214" s="1613">
        <f t="shared" ca="1" si="95"/>
        <v>0</v>
      </c>
      <c r="AD214" s="1613">
        <f t="shared" ca="1" si="95"/>
        <v>0</v>
      </c>
      <c r="AE214" s="1613">
        <f t="shared" ca="1" si="95"/>
        <v>0</v>
      </c>
      <c r="AF214" s="1613">
        <f t="shared" ca="1" si="95"/>
        <v>0</v>
      </c>
      <c r="AG214" s="1613">
        <f t="shared" ca="1" si="95"/>
        <v>0</v>
      </c>
      <c r="AH214" s="1613">
        <f t="shared" ca="1" si="95"/>
        <v>0</v>
      </c>
      <c r="AI214" s="1613">
        <f t="shared" ca="1" si="95"/>
        <v>0</v>
      </c>
      <c r="AJ214" s="1613">
        <f t="shared" ca="1" si="95"/>
        <v>0</v>
      </c>
      <c r="AK214" s="1613">
        <f t="shared" ca="1" si="95"/>
        <v>0</v>
      </c>
      <c r="AL214" s="1613">
        <f t="shared" ca="1" si="95"/>
        <v>0</v>
      </c>
      <c r="AM214" s="1613">
        <f t="shared" ca="1" si="95"/>
        <v>0</v>
      </c>
      <c r="AN214" s="1486"/>
      <c r="AO214" s="1612">
        <f t="shared" ca="1" si="98"/>
        <v>0</v>
      </c>
      <c r="AP214" s="1614">
        <f t="shared" ca="1" si="87"/>
        <v>0</v>
      </c>
      <c r="AQ214" s="1614">
        <f t="shared" ca="1" si="98"/>
        <v>0</v>
      </c>
      <c r="AR214" s="1614">
        <f t="shared" ca="1" si="98"/>
        <v>0</v>
      </c>
      <c r="AS214" s="1614">
        <f t="shared" ca="1" si="98"/>
        <v>0</v>
      </c>
      <c r="AT214" s="1614">
        <f t="shared" ca="1" si="98"/>
        <v>0</v>
      </c>
      <c r="AU214" s="1614">
        <f t="shared" ca="1" si="98"/>
        <v>0</v>
      </c>
      <c r="AV214" s="1614">
        <f t="shared" ca="1" si="98"/>
        <v>0</v>
      </c>
      <c r="AW214" s="1614">
        <f t="shared" ca="1" si="98"/>
        <v>0</v>
      </c>
      <c r="AX214" s="1614">
        <f t="shared" ca="1" si="98"/>
        <v>0</v>
      </c>
      <c r="AY214" s="1614">
        <f t="shared" ca="1" si="98"/>
        <v>0</v>
      </c>
      <c r="AZ214" s="1614">
        <f t="shared" ca="1" si="98"/>
        <v>0</v>
      </c>
      <c r="BA214" s="1614">
        <f t="shared" ca="1" si="98"/>
        <v>0</v>
      </c>
      <c r="BB214" s="1614">
        <f t="shared" ca="1" si="98"/>
        <v>0</v>
      </c>
      <c r="BC214" s="1614">
        <f t="shared" ca="1" si="98"/>
        <v>0</v>
      </c>
      <c r="BD214" s="1614">
        <f t="shared" ca="1" si="98"/>
        <v>0</v>
      </c>
      <c r="BE214" s="1614">
        <f t="shared" ca="1" si="98"/>
        <v>0</v>
      </c>
      <c r="BF214" s="1614">
        <f t="shared" ca="1" si="98"/>
        <v>0</v>
      </c>
      <c r="BG214" s="1614">
        <f t="shared" ca="1" si="98"/>
        <v>0</v>
      </c>
      <c r="BH214" s="1614">
        <f t="shared" ca="1" si="98"/>
        <v>0</v>
      </c>
      <c r="BI214" s="1614">
        <f t="shared" ca="1" si="98"/>
        <v>0</v>
      </c>
      <c r="BJ214" s="1614">
        <f t="shared" ca="1" si="98"/>
        <v>0</v>
      </c>
      <c r="BK214" s="1614">
        <f t="shared" ca="1" si="98"/>
        <v>0</v>
      </c>
      <c r="BL214" s="1614">
        <f t="shared" ca="1" si="98"/>
        <v>0</v>
      </c>
      <c r="BM214" s="1614">
        <f t="shared" ca="1" si="98"/>
        <v>0</v>
      </c>
      <c r="BN214" s="1614">
        <f t="shared" ca="1" si="98"/>
        <v>0</v>
      </c>
      <c r="BO214" s="1614">
        <f t="shared" ref="BO214:CI214" ca="1" si="99">IF(ISNUMBER($B214),$B214*BO122/1000,0)</f>
        <v>0</v>
      </c>
      <c r="BP214" s="1614">
        <f t="shared" ca="1" si="99"/>
        <v>0</v>
      </c>
      <c r="BQ214" s="1614">
        <f t="shared" ca="1" si="99"/>
        <v>0</v>
      </c>
      <c r="BR214" s="1614">
        <f t="shared" ca="1" si="99"/>
        <v>0</v>
      </c>
      <c r="BS214" s="1614">
        <f t="shared" ca="1" si="99"/>
        <v>0</v>
      </c>
      <c r="BT214" s="1614">
        <f t="shared" ca="1" si="99"/>
        <v>0</v>
      </c>
      <c r="BU214" s="1614">
        <f t="shared" ca="1" si="99"/>
        <v>0</v>
      </c>
      <c r="BV214" s="1614">
        <f t="shared" ca="1" si="99"/>
        <v>0</v>
      </c>
      <c r="BW214" s="1614">
        <f t="shared" ca="1" si="99"/>
        <v>0</v>
      </c>
      <c r="BX214" s="1614">
        <f t="shared" ca="1" si="99"/>
        <v>0</v>
      </c>
      <c r="BY214" s="1614">
        <f t="shared" ca="1" si="99"/>
        <v>0</v>
      </c>
      <c r="BZ214" s="1614">
        <f t="shared" ca="1" si="99"/>
        <v>0</v>
      </c>
      <c r="CA214" s="1614">
        <f t="shared" ca="1" si="99"/>
        <v>0</v>
      </c>
      <c r="CB214" s="1614">
        <f t="shared" ca="1" si="99"/>
        <v>0</v>
      </c>
      <c r="CC214" s="1614">
        <f t="shared" ca="1" si="99"/>
        <v>0</v>
      </c>
      <c r="CD214" s="1614">
        <f t="shared" ca="1" si="99"/>
        <v>0</v>
      </c>
      <c r="CE214" s="1614">
        <f t="shared" ca="1" si="99"/>
        <v>0</v>
      </c>
      <c r="CF214" s="1614">
        <f t="shared" ca="1" si="99"/>
        <v>0</v>
      </c>
      <c r="CG214" s="1614">
        <f t="shared" ca="1" si="99"/>
        <v>0</v>
      </c>
      <c r="CH214" s="1614">
        <f t="shared" ca="1" si="99"/>
        <v>0</v>
      </c>
      <c r="CI214" s="1615">
        <f t="shared" ca="1" si="99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88"/>
        <v/>
      </c>
      <c r="B215" s="1029" t="str">
        <f t="shared" ca="1" si="81"/>
        <v xml:space="preserve"> </v>
      </c>
      <c r="C215" s="1611">
        <f t="shared" ca="1" si="82"/>
        <v>0</v>
      </c>
      <c r="D215" s="1612">
        <f t="shared" ca="1" si="96"/>
        <v>0</v>
      </c>
      <c r="E215" s="1613">
        <f t="shared" ca="1" si="96"/>
        <v>0</v>
      </c>
      <c r="F215" s="1613">
        <f t="shared" ca="1" si="96"/>
        <v>0</v>
      </c>
      <c r="G215" s="1613">
        <f t="shared" ca="1" si="96"/>
        <v>0</v>
      </c>
      <c r="H215" s="1613">
        <f t="shared" ca="1" si="96"/>
        <v>0</v>
      </c>
      <c r="I215" s="1613">
        <f t="shared" ca="1" si="96"/>
        <v>0</v>
      </c>
      <c r="J215" s="1613">
        <f t="shared" ca="1" si="96"/>
        <v>0</v>
      </c>
      <c r="K215" s="1613">
        <f t="shared" ca="1" si="96"/>
        <v>0</v>
      </c>
      <c r="L215" s="1613">
        <f t="shared" ca="1" si="96"/>
        <v>0</v>
      </c>
      <c r="M215" s="1614">
        <f t="shared" ca="1" si="96"/>
        <v>0</v>
      </c>
      <c r="N215" s="1614">
        <f t="shared" ca="1" si="96"/>
        <v>0</v>
      </c>
      <c r="O215" s="1614">
        <f t="shared" ca="1" si="96"/>
        <v>0</v>
      </c>
      <c r="P215" s="1614">
        <f t="shared" ca="1" si="96"/>
        <v>0</v>
      </c>
      <c r="Q215" s="1614">
        <f t="shared" ca="1" si="96"/>
        <v>0</v>
      </c>
      <c r="R215" s="1614">
        <f t="shared" ca="1" si="96"/>
        <v>0</v>
      </c>
      <c r="S215" s="1614">
        <f t="shared" ca="1" si="96"/>
        <v>0</v>
      </c>
      <c r="T215" s="1614">
        <f t="shared" ca="1" si="94"/>
        <v>0</v>
      </c>
      <c r="U215" s="1614">
        <f t="shared" ca="1" si="94"/>
        <v>0</v>
      </c>
      <c r="V215" s="1614">
        <f t="shared" ca="1" si="94"/>
        <v>0</v>
      </c>
      <c r="W215" s="1614">
        <f t="shared" ca="1" si="94"/>
        <v>0</v>
      </c>
      <c r="X215" s="1614">
        <f t="shared" ca="1" si="94"/>
        <v>0</v>
      </c>
      <c r="Y215" s="1625">
        <f t="shared" ca="1" si="94"/>
        <v>0</v>
      </c>
      <c r="Z215" s="1565"/>
      <c r="AA215" s="1613">
        <f t="shared" ca="1" si="95"/>
        <v>0</v>
      </c>
      <c r="AB215" s="1613">
        <f t="shared" ca="1" si="95"/>
        <v>0</v>
      </c>
      <c r="AC215" s="1613">
        <f t="shared" ca="1" si="95"/>
        <v>0</v>
      </c>
      <c r="AD215" s="1613">
        <f t="shared" ca="1" si="95"/>
        <v>0</v>
      </c>
      <c r="AE215" s="1613">
        <f t="shared" ca="1" si="95"/>
        <v>0</v>
      </c>
      <c r="AF215" s="1613">
        <f t="shared" ca="1" si="95"/>
        <v>0</v>
      </c>
      <c r="AG215" s="1613">
        <f t="shared" ca="1" si="95"/>
        <v>0</v>
      </c>
      <c r="AH215" s="1613">
        <f t="shared" ca="1" si="95"/>
        <v>0</v>
      </c>
      <c r="AI215" s="1613">
        <f t="shared" ca="1" si="95"/>
        <v>0</v>
      </c>
      <c r="AJ215" s="1613">
        <f t="shared" ca="1" si="95"/>
        <v>0</v>
      </c>
      <c r="AK215" s="1613">
        <f t="shared" ca="1" si="95"/>
        <v>0</v>
      </c>
      <c r="AL215" s="1613">
        <f t="shared" ca="1" si="95"/>
        <v>0</v>
      </c>
      <c r="AM215" s="1613">
        <f t="shared" ca="1" si="95"/>
        <v>0</v>
      </c>
      <c r="AN215" s="1486"/>
      <c r="AO215" s="1612">
        <f t="shared" ref="AO215:CI217" ca="1" si="100">IF(ISNUMBER($B215),$B215*AO123/1000,0)</f>
        <v>0</v>
      </c>
      <c r="AP215" s="1614">
        <f t="shared" ca="1" si="87"/>
        <v>0</v>
      </c>
      <c r="AQ215" s="1614">
        <f t="shared" ca="1" si="100"/>
        <v>0</v>
      </c>
      <c r="AR215" s="1614">
        <f t="shared" ca="1" si="100"/>
        <v>0</v>
      </c>
      <c r="AS215" s="1614">
        <f t="shared" ca="1" si="100"/>
        <v>0</v>
      </c>
      <c r="AT215" s="1614">
        <f t="shared" ca="1" si="100"/>
        <v>0</v>
      </c>
      <c r="AU215" s="1614">
        <f t="shared" ca="1" si="100"/>
        <v>0</v>
      </c>
      <c r="AV215" s="1614">
        <f t="shared" ca="1" si="100"/>
        <v>0</v>
      </c>
      <c r="AW215" s="1614">
        <f t="shared" ca="1" si="100"/>
        <v>0</v>
      </c>
      <c r="AX215" s="1614">
        <f t="shared" ca="1" si="100"/>
        <v>0</v>
      </c>
      <c r="AY215" s="1614">
        <f t="shared" ca="1" si="100"/>
        <v>0</v>
      </c>
      <c r="AZ215" s="1614">
        <f t="shared" ca="1" si="100"/>
        <v>0</v>
      </c>
      <c r="BA215" s="1614">
        <f t="shared" ca="1" si="100"/>
        <v>0</v>
      </c>
      <c r="BB215" s="1614">
        <f t="shared" ca="1" si="100"/>
        <v>0</v>
      </c>
      <c r="BC215" s="1614">
        <f t="shared" ca="1" si="100"/>
        <v>0</v>
      </c>
      <c r="BD215" s="1614">
        <f t="shared" ca="1" si="100"/>
        <v>0</v>
      </c>
      <c r="BE215" s="1614">
        <f t="shared" ca="1" si="100"/>
        <v>0</v>
      </c>
      <c r="BF215" s="1614">
        <f t="shared" ca="1" si="100"/>
        <v>0</v>
      </c>
      <c r="BG215" s="1614">
        <f t="shared" ca="1" si="100"/>
        <v>0</v>
      </c>
      <c r="BH215" s="1614">
        <f t="shared" ca="1" si="100"/>
        <v>0</v>
      </c>
      <c r="BI215" s="1614">
        <f t="shared" ca="1" si="100"/>
        <v>0</v>
      </c>
      <c r="BJ215" s="1614">
        <f t="shared" ca="1" si="100"/>
        <v>0</v>
      </c>
      <c r="BK215" s="1614">
        <f t="shared" ca="1" si="100"/>
        <v>0</v>
      </c>
      <c r="BL215" s="1614">
        <f t="shared" ca="1" si="100"/>
        <v>0</v>
      </c>
      <c r="BM215" s="1614">
        <f t="shared" ca="1" si="100"/>
        <v>0</v>
      </c>
      <c r="BN215" s="1614">
        <f t="shared" ca="1" si="100"/>
        <v>0</v>
      </c>
      <c r="BO215" s="1614">
        <f t="shared" ca="1" si="100"/>
        <v>0</v>
      </c>
      <c r="BP215" s="1614">
        <f t="shared" ca="1" si="100"/>
        <v>0</v>
      </c>
      <c r="BQ215" s="1614">
        <f t="shared" ca="1" si="100"/>
        <v>0</v>
      </c>
      <c r="BR215" s="1614">
        <f t="shared" ca="1" si="100"/>
        <v>0</v>
      </c>
      <c r="BS215" s="1614">
        <f t="shared" ca="1" si="100"/>
        <v>0</v>
      </c>
      <c r="BT215" s="1614">
        <f t="shared" ca="1" si="100"/>
        <v>0</v>
      </c>
      <c r="BU215" s="1614">
        <f t="shared" ca="1" si="100"/>
        <v>0</v>
      </c>
      <c r="BV215" s="1614">
        <f t="shared" ca="1" si="100"/>
        <v>0</v>
      </c>
      <c r="BW215" s="1614">
        <f t="shared" ca="1" si="100"/>
        <v>0</v>
      </c>
      <c r="BX215" s="1614">
        <f t="shared" ca="1" si="100"/>
        <v>0</v>
      </c>
      <c r="BY215" s="1614">
        <f t="shared" ca="1" si="100"/>
        <v>0</v>
      </c>
      <c r="BZ215" s="1614">
        <f t="shared" ca="1" si="100"/>
        <v>0</v>
      </c>
      <c r="CA215" s="1614">
        <f t="shared" ca="1" si="100"/>
        <v>0</v>
      </c>
      <c r="CB215" s="1614">
        <f t="shared" ca="1" si="100"/>
        <v>0</v>
      </c>
      <c r="CC215" s="1614">
        <f t="shared" ca="1" si="100"/>
        <v>0</v>
      </c>
      <c r="CD215" s="1614">
        <f t="shared" ca="1" si="100"/>
        <v>0</v>
      </c>
      <c r="CE215" s="1614">
        <f t="shared" ca="1" si="100"/>
        <v>0</v>
      </c>
      <c r="CF215" s="1614">
        <f t="shared" ca="1" si="100"/>
        <v>0</v>
      </c>
      <c r="CG215" s="1614">
        <f t="shared" ca="1" si="100"/>
        <v>0</v>
      </c>
      <c r="CH215" s="1614">
        <f t="shared" ca="1" si="100"/>
        <v>0</v>
      </c>
      <c r="CI215" s="1615">
        <f t="shared" ca="1" si="100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88"/>
        <v/>
      </c>
      <c r="B216" s="1029" t="str">
        <f t="shared" ca="1" si="81"/>
        <v xml:space="preserve"> </v>
      </c>
      <c r="C216" s="1611">
        <f t="shared" ca="1" si="82"/>
        <v>0</v>
      </c>
      <c r="D216" s="1612">
        <f t="shared" ca="1" si="96"/>
        <v>0</v>
      </c>
      <c r="E216" s="1613">
        <f t="shared" ca="1" si="96"/>
        <v>0</v>
      </c>
      <c r="F216" s="1613">
        <f t="shared" ca="1" si="96"/>
        <v>0</v>
      </c>
      <c r="G216" s="1613">
        <f t="shared" ca="1" si="96"/>
        <v>0</v>
      </c>
      <c r="H216" s="1613">
        <f t="shared" ca="1" si="96"/>
        <v>0</v>
      </c>
      <c r="I216" s="1613">
        <f t="shared" ca="1" si="96"/>
        <v>0</v>
      </c>
      <c r="J216" s="1613">
        <f t="shared" ca="1" si="96"/>
        <v>0</v>
      </c>
      <c r="K216" s="1613">
        <f t="shared" ca="1" si="96"/>
        <v>0</v>
      </c>
      <c r="L216" s="1613">
        <f t="shared" ca="1" si="96"/>
        <v>0</v>
      </c>
      <c r="M216" s="1614">
        <f t="shared" ca="1" si="96"/>
        <v>0</v>
      </c>
      <c r="N216" s="1614">
        <f t="shared" ca="1" si="96"/>
        <v>0</v>
      </c>
      <c r="O216" s="1614">
        <f t="shared" ca="1" si="96"/>
        <v>0</v>
      </c>
      <c r="P216" s="1614">
        <f t="shared" ca="1" si="96"/>
        <v>0</v>
      </c>
      <c r="Q216" s="1614">
        <f t="shared" ca="1" si="96"/>
        <v>0</v>
      </c>
      <c r="R216" s="1614">
        <f t="shared" ca="1" si="96"/>
        <v>0</v>
      </c>
      <c r="S216" s="1614">
        <f t="shared" ca="1" si="96"/>
        <v>0</v>
      </c>
      <c r="T216" s="1614">
        <f t="shared" ca="1" si="94"/>
        <v>0</v>
      </c>
      <c r="U216" s="1614">
        <f t="shared" ca="1" si="94"/>
        <v>0</v>
      </c>
      <c r="V216" s="1614">
        <f t="shared" ca="1" si="94"/>
        <v>0</v>
      </c>
      <c r="W216" s="1614">
        <f t="shared" ca="1" si="94"/>
        <v>0</v>
      </c>
      <c r="X216" s="1614">
        <f t="shared" ca="1" si="94"/>
        <v>0</v>
      </c>
      <c r="Y216" s="1625">
        <f t="shared" ca="1" si="94"/>
        <v>0</v>
      </c>
      <c r="Z216" s="1565"/>
      <c r="AA216" s="1613">
        <f t="shared" ca="1" si="95"/>
        <v>0</v>
      </c>
      <c r="AB216" s="1613">
        <f t="shared" ca="1" si="95"/>
        <v>0</v>
      </c>
      <c r="AC216" s="1613">
        <f t="shared" ca="1" si="95"/>
        <v>0</v>
      </c>
      <c r="AD216" s="1613">
        <f t="shared" ca="1" si="95"/>
        <v>0</v>
      </c>
      <c r="AE216" s="1613">
        <f t="shared" ca="1" si="95"/>
        <v>0</v>
      </c>
      <c r="AF216" s="1613">
        <f t="shared" ca="1" si="95"/>
        <v>0</v>
      </c>
      <c r="AG216" s="1613">
        <f t="shared" ca="1" si="95"/>
        <v>0</v>
      </c>
      <c r="AH216" s="1613">
        <f t="shared" ca="1" si="95"/>
        <v>0</v>
      </c>
      <c r="AI216" s="1613">
        <f t="shared" ca="1" si="95"/>
        <v>0</v>
      </c>
      <c r="AJ216" s="1613">
        <f t="shared" ca="1" si="95"/>
        <v>0</v>
      </c>
      <c r="AK216" s="1613">
        <f t="shared" ca="1" si="95"/>
        <v>0</v>
      </c>
      <c r="AL216" s="1613">
        <f t="shared" ca="1" si="95"/>
        <v>0</v>
      </c>
      <c r="AM216" s="1613">
        <f t="shared" ca="1" si="95"/>
        <v>0</v>
      </c>
      <c r="AN216" s="1486"/>
      <c r="AO216" s="1612">
        <f t="shared" ca="1" si="100"/>
        <v>0</v>
      </c>
      <c r="AP216" s="1614">
        <f t="shared" ca="1" si="87"/>
        <v>0</v>
      </c>
      <c r="AQ216" s="1614">
        <f t="shared" ca="1" si="100"/>
        <v>0</v>
      </c>
      <c r="AR216" s="1614">
        <f t="shared" ca="1" si="100"/>
        <v>0</v>
      </c>
      <c r="AS216" s="1614">
        <f t="shared" ca="1" si="100"/>
        <v>0</v>
      </c>
      <c r="AT216" s="1614">
        <f t="shared" ca="1" si="100"/>
        <v>0</v>
      </c>
      <c r="AU216" s="1614">
        <f t="shared" ca="1" si="100"/>
        <v>0</v>
      </c>
      <c r="AV216" s="1614">
        <f t="shared" ca="1" si="100"/>
        <v>0</v>
      </c>
      <c r="AW216" s="1614">
        <f t="shared" ca="1" si="100"/>
        <v>0</v>
      </c>
      <c r="AX216" s="1614">
        <f t="shared" ca="1" si="100"/>
        <v>0</v>
      </c>
      <c r="AY216" s="1614">
        <f t="shared" ca="1" si="100"/>
        <v>0</v>
      </c>
      <c r="AZ216" s="1614">
        <f t="shared" ca="1" si="100"/>
        <v>0</v>
      </c>
      <c r="BA216" s="1614">
        <f t="shared" ca="1" si="100"/>
        <v>0</v>
      </c>
      <c r="BB216" s="1614">
        <f t="shared" ca="1" si="100"/>
        <v>0</v>
      </c>
      <c r="BC216" s="1614">
        <f t="shared" ca="1" si="100"/>
        <v>0</v>
      </c>
      <c r="BD216" s="1614">
        <f t="shared" ca="1" si="100"/>
        <v>0</v>
      </c>
      <c r="BE216" s="1614">
        <f t="shared" ca="1" si="100"/>
        <v>0</v>
      </c>
      <c r="BF216" s="1614">
        <f t="shared" ca="1" si="100"/>
        <v>0</v>
      </c>
      <c r="BG216" s="1614">
        <f t="shared" ca="1" si="100"/>
        <v>0</v>
      </c>
      <c r="BH216" s="1614">
        <f t="shared" ca="1" si="100"/>
        <v>0</v>
      </c>
      <c r="BI216" s="1614">
        <f t="shared" ca="1" si="100"/>
        <v>0</v>
      </c>
      <c r="BJ216" s="1614">
        <f t="shared" ca="1" si="100"/>
        <v>0</v>
      </c>
      <c r="BK216" s="1614">
        <f t="shared" ca="1" si="100"/>
        <v>0</v>
      </c>
      <c r="BL216" s="1614">
        <f t="shared" ca="1" si="100"/>
        <v>0</v>
      </c>
      <c r="BM216" s="1614">
        <f t="shared" ca="1" si="100"/>
        <v>0</v>
      </c>
      <c r="BN216" s="1614">
        <f t="shared" ca="1" si="100"/>
        <v>0</v>
      </c>
      <c r="BO216" s="1614">
        <f t="shared" ca="1" si="100"/>
        <v>0</v>
      </c>
      <c r="BP216" s="1614">
        <f t="shared" ca="1" si="100"/>
        <v>0</v>
      </c>
      <c r="BQ216" s="1614">
        <f t="shared" ca="1" si="100"/>
        <v>0</v>
      </c>
      <c r="BR216" s="1614">
        <f t="shared" ca="1" si="100"/>
        <v>0</v>
      </c>
      <c r="BS216" s="1614">
        <f t="shared" ca="1" si="100"/>
        <v>0</v>
      </c>
      <c r="BT216" s="1614">
        <f t="shared" ca="1" si="100"/>
        <v>0</v>
      </c>
      <c r="BU216" s="1614">
        <f t="shared" ca="1" si="100"/>
        <v>0</v>
      </c>
      <c r="BV216" s="1614">
        <f t="shared" ca="1" si="100"/>
        <v>0</v>
      </c>
      <c r="BW216" s="1614">
        <f t="shared" ca="1" si="100"/>
        <v>0</v>
      </c>
      <c r="BX216" s="1614">
        <f t="shared" ca="1" si="100"/>
        <v>0</v>
      </c>
      <c r="BY216" s="1614">
        <f t="shared" ca="1" si="100"/>
        <v>0</v>
      </c>
      <c r="BZ216" s="1614">
        <f t="shared" ca="1" si="100"/>
        <v>0</v>
      </c>
      <c r="CA216" s="1614">
        <f t="shared" ca="1" si="100"/>
        <v>0</v>
      </c>
      <c r="CB216" s="1614">
        <f t="shared" ca="1" si="100"/>
        <v>0</v>
      </c>
      <c r="CC216" s="1614">
        <f t="shared" ca="1" si="100"/>
        <v>0</v>
      </c>
      <c r="CD216" s="1614">
        <f t="shared" ca="1" si="100"/>
        <v>0</v>
      </c>
      <c r="CE216" s="1614">
        <f t="shared" ca="1" si="100"/>
        <v>0</v>
      </c>
      <c r="CF216" s="1614">
        <f t="shared" ca="1" si="100"/>
        <v>0</v>
      </c>
      <c r="CG216" s="1614">
        <f t="shared" ca="1" si="100"/>
        <v>0</v>
      </c>
      <c r="CH216" s="1614">
        <f t="shared" ca="1" si="100"/>
        <v>0</v>
      </c>
      <c r="CI216" s="1615">
        <f t="shared" ca="1" si="100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88"/>
        <v/>
      </c>
      <c r="B217" s="1031" t="str">
        <f t="shared" ca="1" si="81"/>
        <v xml:space="preserve"> </v>
      </c>
      <c r="C217" s="1616">
        <f t="shared" ca="1" si="82"/>
        <v>0</v>
      </c>
      <c r="D217" s="1617">
        <f t="shared" ca="1" si="96"/>
        <v>0</v>
      </c>
      <c r="E217" s="1618">
        <f t="shared" ca="1" si="96"/>
        <v>0</v>
      </c>
      <c r="F217" s="1618">
        <f t="shared" ca="1" si="96"/>
        <v>0</v>
      </c>
      <c r="G217" s="1618">
        <f t="shared" ca="1" si="96"/>
        <v>0</v>
      </c>
      <c r="H217" s="1618">
        <f t="shared" ca="1" si="96"/>
        <v>0</v>
      </c>
      <c r="I217" s="1618">
        <f t="shared" ca="1" si="96"/>
        <v>0</v>
      </c>
      <c r="J217" s="1618">
        <f t="shared" ca="1" si="96"/>
        <v>0</v>
      </c>
      <c r="K217" s="1618">
        <f t="shared" ca="1" si="96"/>
        <v>0</v>
      </c>
      <c r="L217" s="1618">
        <f t="shared" ca="1" si="96"/>
        <v>0</v>
      </c>
      <c r="M217" s="1619">
        <f t="shared" ca="1" si="96"/>
        <v>0</v>
      </c>
      <c r="N217" s="1619">
        <f t="shared" ca="1" si="96"/>
        <v>0</v>
      </c>
      <c r="O217" s="1619">
        <f t="shared" ca="1" si="96"/>
        <v>0</v>
      </c>
      <c r="P217" s="1619">
        <f t="shared" ca="1" si="96"/>
        <v>0</v>
      </c>
      <c r="Q217" s="1619">
        <f t="shared" ca="1" si="96"/>
        <v>0</v>
      </c>
      <c r="R217" s="1619">
        <f t="shared" ca="1" si="96"/>
        <v>0</v>
      </c>
      <c r="S217" s="1619">
        <f t="shared" ca="1" si="96"/>
        <v>0</v>
      </c>
      <c r="T217" s="1619">
        <f t="shared" ca="1" si="94"/>
        <v>0</v>
      </c>
      <c r="U217" s="1619">
        <f t="shared" ca="1" si="94"/>
        <v>0</v>
      </c>
      <c r="V217" s="1619">
        <f t="shared" ca="1" si="94"/>
        <v>0</v>
      </c>
      <c r="W217" s="1619">
        <f t="shared" ca="1" si="94"/>
        <v>0</v>
      </c>
      <c r="X217" s="1619">
        <f t="shared" ca="1" si="94"/>
        <v>0</v>
      </c>
      <c r="Y217" s="1626">
        <f t="shared" ca="1" si="94"/>
        <v>0</v>
      </c>
      <c r="Z217" s="1565"/>
      <c r="AA217" s="1618">
        <f t="shared" ca="1" si="95"/>
        <v>0</v>
      </c>
      <c r="AB217" s="1618">
        <f t="shared" ca="1" si="95"/>
        <v>0</v>
      </c>
      <c r="AC217" s="1618">
        <f t="shared" ca="1" si="95"/>
        <v>0</v>
      </c>
      <c r="AD217" s="1618">
        <f t="shared" ca="1" si="95"/>
        <v>0</v>
      </c>
      <c r="AE217" s="1618">
        <f t="shared" ca="1" si="95"/>
        <v>0</v>
      </c>
      <c r="AF217" s="1618">
        <f t="shared" ca="1" si="95"/>
        <v>0</v>
      </c>
      <c r="AG217" s="1618">
        <f t="shared" ca="1" si="95"/>
        <v>0</v>
      </c>
      <c r="AH217" s="1618">
        <f t="shared" ca="1" si="95"/>
        <v>0</v>
      </c>
      <c r="AI217" s="1618">
        <f t="shared" ca="1" si="95"/>
        <v>0</v>
      </c>
      <c r="AJ217" s="1618">
        <f t="shared" ca="1" si="95"/>
        <v>0</v>
      </c>
      <c r="AK217" s="1618">
        <f t="shared" ca="1" si="95"/>
        <v>0</v>
      </c>
      <c r="AL217" s="1618">
        <f t="shared" ca="1" si="95"/>
        <v>0</v>
      </c>
      <c r="AM217" s="1618">
        <f t="shared" ca="1" si="95"/>
        <v>0</v>
      </c>
      <c r="AN217" s="1486"/>
      <c r="AO217" s="1617">
        <f t="shared" ca="1" si="100"/>
        <v>0</v>
      </c>
      <c r="AP217" s="1619">
        <f t="shared" ca="1" si="87"/>
        <v>0</v>
      </c>
      <c r="AQ217" s="1619">
        <f t="shared" ca="1" si="100"/>
        <v>0</v>
      </c>
      <c r="AR217" s="1619">
        <f t="shared" ca="1" si="100"/>
        <v>0</v>
      </c>
      <c r="AS217" s="1619">
        <f t="shared" ca="1" si="100"/>
        <v>0</v>
      </c>
      <c r="AT217" s="1619">
        <f t="shared" ca="1" si="100"/>
        <v>0</v>
      </c>
      <c r="AU217" s="1619">
        <f t="shared" ca="1" si="100"/>
        <v>0</v>
      </c>
      <c r="AV217" s="1619">
        <f t="shared" ca="1" si="100"/>
        <v>0</v>
      </c>
      <c r="AW217" s="1619">
        <f t="shared" ca="1" si="100"/>
        <v>0</v>
      </c>
      <c r="AX217" s="1619">
        <f t="shared" ca="1" si="100"/>
        <v>0</v>
      </c>
      <c r="AY217" s="1619">
        <f t="shared" ca="1" si="100"/>
        <v>0</v>
      </c>
      <c r="AZ217" s="1619">
        <f t="shared" ca="1" si="100"/>
        <v>0</v>
      </c>
      <c r="BA217" s="1619">
        <f t="shared" ca="1" si="100"/>
        <v>0</v>
      </c>
      <c r="BB217" s="1619">
        <f t="shared" ca="1" si="100"/>
        <v>0</v>
      </c>
      <c r="BC217" s="1619">
        <f t="shared" ca="1" si="100"/>
        <v>0</v>
      </c>
      <c r="BD217" s="1619">
        <f t="shared" ca="1" si="100"/>
        <v>0</v>
      </c>
      <c r="BE217" s="1619">
        <f t="shared" ca="1" si="100"/>
        <v>0</v>
      </c>
      <c r="BF217" s="1619">
        <f t="shared" ca="1" si="100"/>
        <v>0</v>
      </c>
      <c r="BG217" s="1619">
        <f t="shared" ca="1" si="100"/>
        <v>0</v>
      </c>
      <c r="BH217" s="1619">
        <f t="shared" ca="1" si="100"/>
        <v>0</v>
      </c>
      <c r="BI217" s="1619">
        <f t="shared" ca="1" si="100"/>
        <v>0</v>
      </c>
      <c r="BJ217" s="1619">
        <f t="shared" ca="1" si="100"/>
        <v>0</v>
      </c>
      <c r="BK217" s="1619">
        <f t="shared" ca="1" si="100"/>
        <v>0</v>
      </c>
      <c r="BL217" s="1619">
        <f t="shared" ca="1" si="100"/>
        <v>0</v>
      </c>
      <c r="BM217" s="1619">
        <f t="shared" ca="1" si="100"/>
        <v>0</v>
      </c>
      <c r="BN217" s="1619">
        <f t="shared" ca="1" si="100"/>
        <v>0</v>
      </c>
      <c r="BO217" s="1619">
        <f t="shared" ca="1" si="100"/>
        <v>0</v>
      </c>
      <c r="BP217" s="1619">
        <f t="shared" ca="1" si="100"/>
        <v>0</v>
      </c>
      <c r="BQ217" s="1619">
        <f t="shared" ca="1" si="100"/>
        <v>0</v>
      </c>
      <c r="BR217" s="1619">
        <f t="shared" ca="1" si="100"/>
        <v>0</v>
      </c>
      <c r="BS217" s="1619">
        <f t="shared" ca="1" si="100"/>
        <v>0</v>
      </c>
      <c r="BT217" s="1619">
        <f t="shared" ca="1" si="100"/>
        <v>0</v>
      </c>
      <c r="BU217" s="1619">
        <f t="shared" ca="1" si="100"/>
        <v>0</v>
      </c>
      <c r="BV217" s="1619">
        <f t="shared" ca="1" si="100"/>
        <v>0</v>
      </c>
      <c r="BW217" s="1619">
        <f t="shared" ca="1" si="100"/>
        <v>0</v>
      </c>
      <c r="BX217" s="1619">
        <f t="shared" ca="1" si="100"/>
        <v>0</v>
      </c>
      <c r="BY217" s="1619">
        <f t="shared" ca="1" si="100"/>
        <v>0</v>
      </c>
      <c r="BZ217" s="1619">
        <f t="shared" ca="1" si="100"/>
        <v>0</v>
      </c>
      <c r="CA217" s="1619">
        <f t="shared" ca="1" si="100"/>
        <v>0</v>
      </c>
      <c r="CB217" s="1619">
        <f t="shared" ca="1" si="100"/>
        <v>0</v>
      </c>
      <c r="CC217" s="1619">
        <f t="shared" ca="1" si="100"/>
        <v>0</v>
      </c>
      <c r="CD217" s="1619">
        <f t="shared" ca="1" si="100"/>
        <v>0</v>
      </c>
      <c r="CE217" s="1619">
        <f t="shared" ca="1" si="100"/>
        <v>0</v>
      </c>
      <c r="CF217" s="1619">
        <f t="shared" ca="1" si="100"/>
        <v>0</v>
      </c>
      <c r="CG217" s="1619">
        <f t="shared" ca="1" si="100"/>
        <v>0</v>
      </c>
      <c r="CH217" s="1619">
        <f t="shared" ca="1" si="100"/>
        <v>0</v>
      </c>
      <c r="CI217" s="1620">
        <f t="shared" ca="1" si="100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1">IF(TRIM(A46)="","",A46)</f>
        <v>Fabrieksgas (ton )</v>
      </c>
      <c r="B220" s="1034">
        <f t="shared" ref="B220:B229" ca="1" si="102">IF(TRIM(A128)=""," ",INDIRECT("d"&amp;TEXT(246+MATCH((A128),$A$247:$A$484,0),0)))</f>
        <v>44.4</v>
      </c>
      <c r="C220" s="1590">
        <f t="shared" ref="C220:C229" ca="1" si="103">SUM(D220:CI220)</f>
        <v>54125.82</v>
      </c>
      <c r="D220" s="1607">
        <f t="shared" ref="D220:S229" ca="1" si="104">IF(ISNUMBER($B220),$B220*D128/1000,0)</f>
        <v>0</v>
      </c>
      <c r="E220" s="1610">
        <f t="shared" ca="1" si="104"/>
        <v>0</v>
      </c>
      <c r="F220" s="1610">
        <f t="shared" ca="1" si="104"/>
        <v>0</v>
      </c>
      <c r="G220" s="1610">
        <f t="shared" ca="1" si="104"/>
        <v>0</v>
      </c>
      <c r="H220" s="1610">
        <f t="shared" ca="1" si="104"/>
        <v>0</v>
      </c>
      <c r="I220" s="1610">
        <f t="shared" ca="1" si="104"/>
        <v>0</v>
      </c>
      <c r="J220" s="1610">
        <f t="shared" ca="1" si="104"/>
        <v>0</v>
      </c>
      <c r="K220" s="1624">
        <f t="shared" ca="1" si="104"/>
        <v>0</v>
      </c>
      <c r="L220" s="1624">
        <f t="shared" ca="1" si="104"/>
        <v>0</v>
      </c>
      <c r="M220" s="1624">
        <f t="shared" ca="1" si="104"/>
        <v>0</v>
      </c>
      <c r="N220" s="1624">
        <f t="shared" ca="1" si="104"/>
        <v>0</v>
      </c>
      <c r="O220" s="1624">
        <f t="shared" ca="1" si="104"/>
        <v>0</v>
      </c>
      <c r="P220" s="1624">
        <f t="shared" ca="1" si="104"/>
        <v>0</v>
      </c>
      <c r="Q220" s="1624">
        <f t="shared" ca="1" si="104"/>
        <v>0</v>
      </c>
      <c r="R220" s="1624">
        <f t="shared" ca="1" si="104"/>
        <v>0</v>
      </c>
      <c r="S220" s="1624">
        <f t="shared" ca="1" si="104"/>
        <v>0</v>
      </c>
      <c r="T220" s="1624">
        <f t="shared" ref="T220:Y229" ca="1" si="105">IF(ISNUMBER($B220),$B220*T128/1000,0)</f>
        <v>0</v>
      </c>
      <c r="U220" s="1624">
        <f t="shared" ca="1" si="105"/>
        <v>0</v>
      </c>
      <c r="V220" s="1624">
        <f t="shared" ca="1" si="105"/>
        <v>0</v>
      </c>
      <c r="W220" s="1624">
        <f t="shared" ca="1" si="105"/>
        <v>0</v>
      </c>
      <c r="X220" s="1624">
        <f t="shared" ca="1" si="105"/>
        <v>0</v>
      </c>
      <c r="Y220" s="1624">
        <f t="shared" ca="1" si="105"/>
        <v>0</v>
      </c>
      <c r="Z220" s="1565"/>
      <c r="AA220" s="1608">
        <f t="shared" ref="AA220:AM229" ca="1" si="106">IF(ISNUMBER($B220),$B220*AA128/1000,0)</f>
        <v>0</v>
      </c>
      <c r="AB220" s="1610">
        <f t="shared" ca="1" si="106"/>
        <v>0</v>
      </c>
      <c r="AC220" s="1610">
        <f t="shared" ca="1" si="106"/>
        <v>2577.4200000000005</v>
      </c>
      <c r="AD220" s="1610">
        <f t="shared" ca="1" si="106"/>
        <v>0</v>
      </c>
      <c r="AE220" s="1610">
        <f t="shared" ca="1" si="106"/>
        <v>0</v>
      </c>
      <c r="AF220" s="1610">
        <f t="shared" ca="1" si="106"/>
        <v>0</v>
      </c>
      <c r="AG220" s="1610">
        <f t="shared" ca="1" si="106"/>
        <v>0</v>
      </c>
      <c r="AH220" s="1610">
        <f t="shared" ca="1" si="106"/>
        <v>0</v>
      </c>
      <c r="AI220" s="1610">
        <f t="shared" ca="1" si="106"/>
        <v>0</v>
      </c>
      <c r="AJ220" s="1610">
        <f t="shared" ca="1" si="106"/>
        <v>0</v>
      </c>
      <c r="AK220" s="1610">
        <f t="shared" ca="1" si="106"/>
        <v>0</v>
      </c>
      <c r="AL220" s="1610">
        <f t="shared" ca="1" si="106"/>
        <v>0</v>
      </c>
      <c r="AM220" s="1610">
        <f t="shared" ca="1" si="106"/>
        <v>0</v>
      </c>
      <c r="AN220" s="1486"/>
      <c r="AO220" s="1607">
        <f t="shared" ref="AO220:CI225" ca="1" si="107">IF(ISNUMBER($B220),$B220*AO128/1000,0)</f>
        <v>0</v>
      </c>
      <c r="AP220" s="1624">
        <f t="shared" ref="AP220:AP229" ca="1" si="108">IF(ISNUMBER($B220),$B220*AP128/1000,0)</f>
        <v>0</v>
      </c>
      <c r="AQ220" s="1624">
        <f t="shared" ca="1" si="107"/>
        <v>0</v>
      </c>
      <c r="AR220" s="1624">
        <f t="shared" ca="1" si="107"/>
        <v>0</v>
      </c>
      <c r="AS220" s="1610">
        <f t="shared" ca="1" si="107"/>
        <v>0</v>
      </c>
      <c r="AT220" s="1610">
        <f t="shared" ca="1" si="107"/>
        <v>0</v>
      </c>
      <c r="AU220" s="1610">
        <f t="shared" ca="1" si="107"/>
        <v>0</v>
      </c>
      <c r="AV220" s="1610">
        <f t="shared" ca="1" si="107"/>
        <v>51548.4</v>
      </c>
      <c r="AW220" s="1610">
        <f t="shared" ca="1" si="107"/>
        <v>0</v>
      </c>
      <c r="AX220" s="1610">
        <f t="shared" ca="1" si="107"/>
        <v>0</v>
      </c>
      <c r="AY220" s="1610">
        <f t="shared" ca="1" si="107"/>
        <v>0</v>
      </c>
      <c r="AZ220" s="1610">
        <f t="shared" ca="1" si="107"/>
        <v>0</v>
      </c>
      <c r="BA220" s="1610">
        <f t="shared" ca="1" si="107"/>
        <v>0</v>
      </c>
      <c r="BB220" s="1610">
        <f t="shared" ca="1" si="107"/>
        <v>0</v>
      </c>
      <c r="BC220" s="1610">
        <f t="shared" ca="1" si="107"/>
        <v>0</v>
      </c>
      <c r="BD220" s="1610">
        <f t="shared" ca="1" si="107"/>
        <v>0</v>
      </c>
      <c r="BE220" s="1610">
        <f t="shared" ca="1" si="107"/>
        <v>0</v>
      </c>
      <c r="BF220" s="1610">
        <f t="shared" ca="1" si="107"/>
        <v>0</v>
      </c>
      <c r="BG220" s="1610">
        <f t="shared" ca="1" si="107"/>
        <v>0</v>
      </c>
      <c r="BH220" s="1610">
        <f t="shared" ca="1" si="107"/>
        <v>0</v>
      </c>
      <c r="BI220" s="1610">
        <f t="shared" ca="1" si="107"/>
        <v>0</v>
      </c>
      <c r="BJ220" s="1610">
        <f t="shared" ca="1" si="107"/>
        <v>0</v>
      </c>
      <c r="BK220" s="1610">
        <f t="shared" ca="1" si="107"/>
        <v>0</v>
      </c>
      <c r="BL220" s="1610">
        <f t="shared" ca="1" si="107"/>
        <v>0</v>
      </c>
      <c r="BM220" s="1610">
        <f t="shared" ca="1" si="107"/>
        <v>0</v>
      </c>
      <c r="BN220" s="1610">
        <f t="shared" ca="1" si="107"/>
        <v>0</v>
      </c>
      <c r="BO220" s="1610">
        <f t="shared" ca="1" si="107"/>
        <v>0</v>
      </c>
      <c r="BP220" s="1610">
        <f t="shared" ca="1" si="107"/>
        <v>0</v>
      </c>
      <c r="BQ220" s="1610">
        <f t="shared" ca="1" si="107"/>
        <v>0</v>
      </c>
      <c r="BR220" s="1610">
        <f t="shared" ca="1" si="107"/>
        <v>0</v>
      </c>
      <c r="BS220" s="1610">
        <f t="shared" ca="1" si="107"/>
        <v>0</v>
      </c>
      <c r="BT220" s="1610">
        <f t="shared" ca="1" si="107"/>
        <v>0</v>
      </c>
      <c r="BU220" s="1610">
        <f t="shared" ca="1" si="107"/>
        <v>0</v>
      </c>
      <c r="BV220" s="1610">
        <f t="shared" ca="1" si="107"/>
        <v>0</v>
      </c>
      <c r="BW220" s="1610">
        <f t="shared" ca="1" si="107"/>
        <v>0</v>
      </c>
      <c r="BX220" s="1610">
        <f t="shared" ca="1" si="107"/>
        <v>0</v>
      </c>
      <c r="BY220" s="1610">
        <f t="shared" ca="1" si="107"/>
        <v>0</v>
      </c>
      <c r="BZ220" s="1610">
        <f t="shared" ca="1" si="107"/>
        <v>0</v>
      </c>
      <c r="CA220" s="1610">
        <f t="shared" ca="1" si="107"/>
        <v>0</v>
      </c>
      <c r="CB220" s="1610">
        <f t="shared" ca="1" si="107"/>
        <v>0</v>
      </c>
      <c r="CC220" s="1610">
        <f t="shared" ca="1" si="107"/>
        <v>0</v>
      </c>
      <c r="CD220" s="1610">
        <f t="shared" ca="1" si="107"/>
        <v>0</v>
      </c>
      <c r="CE220" s="1610">
        <f t="shared" ca="1" si="107"/>
        <v>0</v>
      </c>
      <c r="CF220" s="1610">
        <f t="shared" ca="1" si="107"/>
        <v>0</v>
      </c>
      <c r="CG220" s="1610">
        <f t="shared" ca="1" si="107"/>
        <v>0</v>
      </c>
      <c r="CH220" s="1610">
        <f t="shared" ca="1" si="107"/>
        <v>0</v>
      </c>
      <c r="CI220" s="1609">
        <f t="shared" ca="1" si="107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1"/>
        <v/>
      </c>
      <c r="B221" s="1036" t="str">
        <f t="shared" ca="1" si="102"/>
        <v xml:space="preserve"> </v>
      </c>
      <c r="C221" s="1579">
        <f t="shared" ca="1" si="103"/>
        <v>0</v>
      </c>
      <c r="D221" s="1612">
        <f t="shared" ca="1" si="104"/>
        <v>0</v>
      </c>
      <c r="E221" s="1614">
        <f t="shared" ca="1" si="104"/>
        <v>0</v>
      </c>
      <c r="F221" s="1614">
        <f t="shared" ca="1" si="104"/>
        <v>0</v>
      </c>
      <c r="G221" s="1614">
        <f t="shared" ca="1" si="104"/>
        <v>0</v>
      </c>
      <c r="H221" s="1614">
        <f t="shared" ca="1" si="104"/>
        <v>0</v>
      </c>
      <c r="I221" s="1614">
        <f t="shared" ca="1" si="104"/>
        <v>0</v>
      </c>
      <c r="J221" s="1614">
        <f t="shared" ca="1" si="104"/>
        <v>0</v>
      </c>
      <c r="K221" s="1625">
        <f t="shared" ca="1" si="104"/>
        <v>0</v>
      </c>
      <c r="L221" s="1625">
        <f t="shared" ca="1" si="104"/>
        <v>0</v>
      </c>
      <c r="M221" s="1625">
        <f t="shared" ca="1" si="104"/>
        <v>0</v>
      </c>
      <c r="N221" s="1625">
        <f t="shared" ca="1" si="104"/>
        <v>0</v>
      </c>
      <c r="O221" s="1625">
        <f t="shared" ca="1" si="104"/>
        <v>0</v>
      </c>
      <c r="P221" s="1625">
        <f t="shared" ca="1" si="104"/>
        <v>0</v>
      </c>
      <c r="Q221" s="1625">
        <f t="shared" ca="1" si="104"/>
        <v>0</v>
      </c>
      <c r="R221" s="1625">
        <f t="shared" ca="1" si="104"/>
        <v>0</v>
      </c>
      <c r="S221" s="1625">
        <f t="shared" ca="1" si="104"/>
        <v>0</v>
      </c>
      <c r="T221" s="1625">
        <f t="shared" ca="1" si="105"/>
        <v>0</v>
      </c>
      <c r="U221" s="1625">
        <f t="shared" ca="1" si="105"/>
        <v>0</v>
      </c>
      <c r="V221" s="1625">
        <f t="shared" ca="1" si="105"/>
        <v>0</v>
      </c>
      <c r="W221" s="1625">
        <f t="shared" ca="1" si="105"/>
        <v>0</v>
      </c>
      <c r="X221" s="1625">
        <f t="shared" ca="1" si="105"/>
        <v>0</v>
      </c>
      <c r="Y221" s="1625">
        <f t="shared" ca="1" si="105"/>
        <v>0</v>
      </c>
      <c r="Z221" s="1565"/>
      <c r="AA221" s="1613">
        <f t="shared" ca="1" si="106"/>
        <v>0</v>
      </c>
      <c r="AB221" s="1614">
        <f t="shared" ca="1" si="106"/>
        <v>0</v>
      </c>
      <c r="AC221" s="1614">
        <f t="shared" ca="1" si="106"/>
        <v>0</v>
      </c>
      <c r="AD221" s="1614">
        <f t="shared" ca="1" si="106"/>
        <v>0</v>
      </c>
      <c r="AE221" s="1614">
        <f t="shared" ca="1" si="106"/>
        <v>0</v>
      </c>
      <c r="AF221" s="1614">
        <f t="shared" ca="1" si="106"/>
        <v>0</v>
      </c>
      <c r="AG221" s="1614">
        <f t="shared" ca="1" si="106"/>
        <v>0</v>
      </c>
      <c r="AH221" s="1614">
        <f t="shared" ca="1" si="106"/>
        <v>0</v>
      </c>
      <c r="AI221" s="1614">
        <f t="shared" ca="1" si="106"/>
        <v>0</v>
      </c>
      <c r="AJ221" s="1614">
        <f t="shared" ca="1" si="106"/>
        <v>0</v>
      </c>
      <c r="AK221" s="1614">
        <f t="shared" ca="1" si="106"/>
        <v>0</v>
      </c>
      <c r="AL221" s="1614">
        <f t="shared" ca="1" si="106"/>
        <v>0</v>
      </c>
      <c r="AM221" s="1614">
        <f t="shared" ca="1" si="106"/>
        <v>0</v>
      </c>
      <c r="AN221" s="1486"/>
      <c r="AO221" s="1612">
        <f t="shared" ca="1" si="107"/>
        <v>0</v>
      </c>
      <c r="AP221" s="1625">
        <f t="shared" ca="1" si="108"/>
        <v>0</v>
      </c>
      <c r="AQ221" s="1625">
        <f t="shared" ca="1" si="107"/>
        <v>0</v>
      </c>
      <c r="AR221" s="1625">
        <f t="shared" ca="1" si="107"/>
        <v>0</v>
      </c>
      <c r="AS221" s="1614">
        <f t="shared" ca="1" si="107"/>
        <v>0</v>
      </c>
      <c r="AT221" s="1614">
        <f t="shared" ca="1" si="107"/>
        <v>0</v>
      </c>
      <c r="AU221" s="1614">
        <f t="shared" ca="1" si="107"/>
        <v>0</v>
      </c>
      <c r="AV221" s="1614">
        <f t="shared" ca="1" si="107"/>
        <v>0</v>
      </c>
      <c r="AW221" s="1614">
        <f t="shared" ca="1" si="107"/>
        <v>0</v>
      </c>
      <c r="AX221" s="1614">
        <f t="shared" ca="1" si="107"/>
        <v>0</v>
      </c>
      <c r="AY221" s="1614">
        <f t="shared" ca="1" si="107"/>
        <v>0</v>
      </c>
      <c r="AZ221" s="1614">
        <f t="shared" ca="1" si="107"/>
        <v>0</v>
      </c>
      <c r="BA221" s="1614">
        <f t="shared" ca="1" si="107"/>
        <v>0</v>
      </c>
      <c r="BB221" s="1614">
        <f t="shared" ca="1" si="107"/>
        <v>0</v>
      </c>
      <c r="BC221" s="1614">
        <f t="shared" ca="1" si="107"/>
        <v>0</v>
      </c>
      <c r="BD221" s="1614">
        <f t="shared" ca="1" si="107"/>
        <v>0</v>
      </c>
      <c r="BE221" s="1614">
        <f t="shared" ca="1" si="107"/>
        <v>0</v>
      </c>
      <c r="BF221" s="1614">
        <f t="shared" ca="1" si="107"/>
        <v>0</v>
      </c>
      <c r="BG221" s="1614">
        <f t="shared" ca="1" si="107"/>
        <v>0</v>
      </c>
      <c r="BH221" s="1614">
        <f t="shared" ca="1" si="107"/>
        <v>0</v>
      </c>
      <c r="BI221" s="1614">
        <f t="shared" ca="1" si="107"/>
        <v>0</v>
      </c>
      <c r="BJ221" s="1614">
        <f t="shared" ca="1" si="107"/>
        <v>0</v>
      </c>
      <c r="BK221" s="1614">
        <f t="shared" ca="1" si="107"/>
        <v>0</v>
      </c>
      <c r="BL221" s="1614">
        <f t="shared" ca="1" si="107"/>
        <v>0</v>
      </c>
      <c r="BM221" s="1614">
        <f t="shared" ca="1" si="107"/>
        <v>0</v>
      </c>
      <c r="BN221" s="1614">
        <f t="shared" ca="1" si="107"/>
        <v>0</v>
      </c>
      <c r="BO221" s="1614">
        <f t="shared" ca="1" si="107"/>
        <v>0</v>
      </c>
      <c r="BP221" s="1614">
        <f t="shared" ca="1" si="107"/>
        <v>0</v>
      </c>
      <c r="BQ221" s="1614">
        <f t="shared" ca="1" si="107"/>
        <v>0</v>
      </c>
      <c r="BR221" s="1614">
        <f t="shared" ca="1" si="107"/>
        <v>0</v>
      </c>
      <c r="BS221" s="1614">
        <f t="shared" ca="1" si="107"/>
        <v>0</v>
      </c>
      <c r="BT221" s="1614">
        <f t="shared" ca="1" si="107"/>
        <v>0</v>
      </c>
      <c r="BU221" s="1614">
        <f t="shared" ca="1" si="107"/>
        <v>0</v>
      </c>
      <c r="BV221" s="1614">
        <f t="shared" ca="1" si="107"/>
        <v>0</v>
      </c>
      <c r="BW221" s="1614">
        <f t="shared" ca="1" si="107"/>
        <v>0</v>
      </c>
      <c r="BX221" s="1614">
        <f t="shared" ca="1" si="107"/>
        <v>0</v>
      </c>
      <c r="BY221" s="1614">
        <f t="shared" ca="1" si="107"/>
        <v>0</v>
      </c>
      <c r="BZ221" s="1614">
        <f t="shared" ca="1" si="107"/>
        <v>0</v>
      </c>
      <c r="CA221" s="1614">
        <f t="shared" ca="1" si="107"/>
        <v>0</v>
      </c>
      <c r="CB221" s="1614">
        <f t="shared" ca="1" si="107"/>
        <v>0</v>
      </c>
      <c r="CC221" s="1614">
        <f t="shared" ca="1" si="107"/>
        <v>0</v>
      </c>
      <c r="CD221" s="1614">
        <f t="shared" ca="1" si="107"/>
        <v>0</v>
      </c>
      <c r="CE221" s="1614">
        <f t="shared" ca="1" si="107"/>
        <v>0</v>
      </c>
      <c r="CF221" s="1614">
        <f t="shared" ca="1" si="107"/>
        <v>0</v>
      </c>
      <c r="CG221" s="1614">
        <f t="shared" ca="1" si="107"/>
        <v>0</v>
      </c>
      <c r="CH221" s="1614">
        <f t="shared" ca="1" si="107"/>
        <v>0</v>
      </c>
      <c r="CI221" s="1615">
        <f t="shared" ca="1" si="107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1"/>
        <v/>
      </c>
      <c r="B222" s="1036" t="str">
        <f t="shared" ca="1" si="102"/>
        <v xml:space="preserve"> </v>
      </c>
      <c r="C222" s="1579">
        <f t="shared" ca="1" si="103"/>
        <v>0</v>
      </c>
      <c r="D222" s="1612">
        <f t="shared" ca="1" si="104"/>
        <v>0</v>
      </c>
      <c r="E222" s="1614">
        <f t="shared" ca="1" si="104"/>
        <v>0</v>
      </c>
      <c r="F222" s="1614">
        <f t="shared" ca="1" si="104"/>
        <v>0</v>
      </c>
      <c r="G222" s="1614">
        <f t="shared" ca="1" si="104"/>
        <v>0</v>
      </c>
      <c r="H222" s="1614">
        <f t="shared" ca="1" si="104"/>
        <v>0</v>
      </c>
      <c r="I222" s="1614">
        <f t="shared" ca="1" si="104"/>
        <v>0</v>
      </c>
      <c r="J222" s="1614">
        <f t="shared" ca="1" si="104"/>
        <v>0</v>
      </c>
      <c r="K222" s="1625">
        <f t="shared" ca="1" si="104"/>
        <v>0</v>
      </c>
      <c r="L222" s="1625">
        <f t="shared" ca="1" si="104"/>
        <v>0</v>
      </c>
      <c r="M222" s="1625">
        <f t="shared" ca="1" si="104"/>
        <v>0</v>
      </c>
      <c r="N222" s="1625">
        <f t="shared" ca="1" si="104"/>
        <v>0</v>
      </c>
      <c r="O222" s="1625">
        <f t="shared" ca="1" si="104"/>
        <v>0</v>
      </c>
      <c r="P222" s="1625">
        <f t="shared" ca="1" si="104"/>
        <v>0</v>
      </c>
      <c r="Q222" s="1625">
        <f t="shared" ca="1" si="104"/>
        <v>0</v>
      </c>
      <c r="R222" s="1625">
        <f t="shared" ca="1" si="104"/>
        <v>0</v>
      </c>
      <c r="S222" s="1625">
        <f t="shared" ca="1" si="104"/>
        <v>0</v>
      </c>
      <c r="T222" s="1625">
        <f t="shared" ca="1" si="105"/>
        <v>0</v>
      </c>
      <c r="U222" s="1625">
        <f t="shared" ca="1" si="105"/>
        <v>0</v>
      </c>
      <c r="V222" s="1625">
        <f t="shared" ca="1" si="105"/>
        <v>0</v>
      </c>
      <c r="W222" s="1625">
        <f t="shared" ca="1" si="105"/>
        <v>0</v>
      </c>
      <c r="X222" s="1625">
        <f t="shared" ca="1" si="105"/>
        <v>0</v>
      </c>
      <c r="Y222" s="1625">
        <f t="shared" ca="1" si="105"/>
        <v>0</v>
      </c>
      <c r="Z222" s="1565"/>
      <c r="AA222" s="1613">
        <f t="shared" ca="1" si="106"/>
        <v>0</v>
      </c>
      <c r="AB222" s="1614">
        <f t="shared" ca="1" si="106"/>
        <v>0</v>
      </c>
      <c r="AC222" s="1614">
        <f t="shared" ca="1" si="106"/>
        <v>0</v>
      </c>
      <c r="AD222" s="1614">
        <f t="shared" ca="1" si="106"/>
        <v>0</v>
      </c>
      <c r="AE222" s="1614">
        <f t="shared" ca="1" si="106"/>
        <v>0</v>
      </c>
      <c r="AF222" s="1614">
        <f t="shared" ca="1" si="106"/>
        <v>0</v>
      </c>
      <c r="AG222" s="1614">
        <f t="shared" ca="1" si="106"/>
        <v>0</v>
      </c>
      <c r="AH222" s="1614">
        <f t="shared" ca="1" si="106"/>
        <v>0</v>
      </c>
      <c r="AI222" s="1614">
        <f t="shared" ca="1" si="106"/>
        <v>0</v>
      </c>
      <c r="AJ222" s="1614">
        <f t="shared" ca="1" si="106"/>
        <v>0</v>
      </c>
      <c r="AK222" s="1614">
        <f t="shared" ca="1" si="106"/>
        <v>0</v>
      </c>
      <c r="AL222" s="1614">
        <f t="shared" ca="1" si="106"/>
        <v>0</v>
      </c>
      <c r="AM222" s="1614">
        <f t="shared" ca="1" si="106"/>
        <v>0</v>
      </c>
      <c r="AN222" s="1486"/>
      <c r="AO222" s="1612">
        <f t="shared" ca="1" si="107"/>
        <v>0</v>
      </c>
      <c r="AP222" s="1625">
        <f t="shared" ca="1" si="108"/>
        <v>0</v>
      </c>
      <c r="AQ222" s="1625">
        <f t="shared" ca="1" si="107"/>
        <v>0</v>
      </c>
      <c r="AR222" s="1625">
        <f t="shared" ca="1" si="107"/>
        <v>0</v>
      </c>
      <c r="AS222" s="1614">
        <f t="shared" ca="1" si="107"/>
        <v>0</v>
      </c>
      <c r="AT222" s="1614">
        <f t="shared" ca="1" si="107"/>
        <v>0</v>
      </c>
      <c r="AU222" s="1614">
        <f t="shared" ca="1" si="107"/>
        <v>0</v>
      </c>
      <c r="AV222" s="1614">
        <f t="shared" ca="1" si="107"/>
        <v>0</v>
      </c>
      <c r="AW222" s="1614">
        <f t="shared" ca="1" si="107"/>
        <v>0</v>
      </c>
      <c r="AX222" s="1614">
        <f t="shared" ca="1" si="107"/>
        <v>0</v>
      </c>
      <c r="AY222" s="1614">
        <f t="shared" ca="1" si="107"/>
        <v>0</v>
      </c>
      <c r="AZ222" s="1614">
        <f t="shared" ca="1" si="107"/>
        <v>0</v>
      </c>
      <c r="BA222" s="1614">
        <f t="shared" ca="1" si="107"/>
        <v>0</v>
      </c>
      <c r="BB222" s="1614">
        <f t="shared" ca="1" si="107"/>
        <v>0</v>
      </c>
      <c r="BC222" s="1614">
        <f t="shared" ca="1" si="107"/>
        <v>0</v>
      </c>
      <c r="BD222" s="1614">
        <f t="shared" ca="1" si="107"/>
        <v>0</v>
      </c>
      <c r="BE222" s="1614">
        <f t="shared" ca="1" si="107"/>
        <v>0</v>
      </c>
      <c r="BF222" s="1614">
        <f t="shared" ca="1" si="107"/>
        <v>0</v>
      </c>
      <c r="BG222" s="1614">
        <f t="shared" ca="1" si="107"/>
        <v>0</v>
      </c>
      <c r="BH222" s="1614">
        <f t="shared" ca="1" si="107"/>
        <v>0</v>
      </c>
      <c r="BI222" s="1614">
        <f t="shared" ca="1" si="107"/>
        <v>0</v>
      </c>
      <c r="BJ222" s="1614">
        <f t="shared" ca="1" si="107"/>
        <v>0</v>
      </c>
      <c r="BK222" s="1614">
        <f t="shared" ca="1" si="107"/>
        <v>0</v>
      </c>
      <c r="BL222" s="1614">
        <f t="shared" ca="1" si="107"/>
        <v>0</v>
      </c>
      <c r="BM222" s="1614">
        <f t="shared" ca="1" si="107"/>
        <v>0</v>
      </c>
      <c r="BN222" s="1614">
        <f t="shared" ca="1" si="107"/>
        <v>0</v>
      </c>
      <c r="BO222" s="1614">
        <f t="shared" ca="1" si="107"/>
        <v>0</v>
      </c>
      <c r="BP222" s="1614">
        <f t="shared" ca="1" si="107"/>
        <v>0</v>
      </c>
      <c r="BQ222" s="1614">
        <f t="shared" ca="1" si="107"/>
        <v>0</v>
      </c>
      <c r="BR222" s="1614">
        <f t="shared" ca="1" si="107"/>
        <v>0</v>
      </c>
      <c r="BS222" s="1614">
        <f t="shared" ca="1" si="107"/>
        <v>0</v>
      </c>
      <c r="BT222" s="1614">
        <f t="shared" ca="1" si="107"/>
        <v>0</v>
      </c>
      <c r="BU222" s="1614">
        <f t="shared" ca="1" si="107"/>
        <v>0</v>
      </c>
      <c r="BV222" s="1614">
        <f t="shared" ca="1" si="107"/>
        <v>0</v>
      </c>
      <c r="BW222" s="1614">
        <f t="shared" ca="1" si="107"/>
        <v>0</v>
      </c>
      <c r="BX222" s="1614">
        <f t="shared" ca="1" si="107"/>
        <v>0</v>
      </c>
      <c r="BY222" s="1614">
        <f t="shared" ca="1" si="107"/>
        <v>0</v>
      </c>
      <c r="BZ222" s="1614">
        <f t="shared" ca="1" si="107"/>
        <v>0</v>
      </c>
      <c r="CA222" s="1614">
        <f t="shared" ca="1" si="107"/>
        <v>0</v>
      </c>
      <c r="CB222" s="1614">
        <f t="shared" ca="1" si="107"/>
        <v>0</v>
      </c>
      <c r="CC222" s="1614">
        <f t="shared" ca="1" si="107"/>
        <v>0</v>
      </c>
      <c r="CD222" s="1614">
        <f t="shared" ca="1" si="107"/>
        <v>0</v>
      </c>
      <c r="CE222" s="1614">
        <f t="shared" ca="1" si="107"/>
        <v>0</v>
      </c>
      <c r="CF222" s="1614">
        <f t="shared" ca="1" si="107"/>
        <v>0</v>
      </c>
      <c r="CG222" s="1614">
        <f t="shared" ca="1" si="107"/>
        <v>0</v>
      </c>
      <c r="CH222" s="1614">
        <f t="shared" ca="1" si="107"/>
        <v>0</v>
      </c>
      <c r="CI222" s="1615">
        <f t="shared" ca="1" si="107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1"/>
        <v/>
      </c>
      <c r="B223" s="1036" t="str">
        <f t="shared" ca="1" si="102"/>
        <v xml:space="preserve"> </v>
      </c>
      <c r="C223" s="1579">
        <f t="shared" ca="1" si="103"/>
        <v>0</v>
      </c>
      <c r="D223" s="1612">
        <f t="shared" ca="1" si="104"/>
        <v>0</v>
      </c>
      <c r="E223" s="1614">
        <f t="shared" ca="1" si="104"/>
        <v>0</v>
      </c>
      <c r="F223" s="1614">
        <f t="shared" ca="1" si="104"/>
        <v>0</v>
      </c>
      <c r="G223" s="1614">
        <f t="shared" ca="1" si="104"/>
        <v>0</v>
      </c>
      <c r="H223" s="1614">
        <f t="shared" ca="1" si="104"/>
        <v>0</v>
      </c>
      <c r="I223" s="1614">
        <f t="shared" ca="1" si="104"/>
        <v>0</v>
      </c>
      <c r="J223" s="1614">
        <f t="shared" ca="1" si="104"/>
        <v>0</v>
      </c>
      <c r="K223" s="1625">
        <f t="shared" ca="1" si="104"/>
        <v>0</v>
      </c>
      <c r="L223" s="1625">
        <f t="shared" ca="1" si="104"/>
        <v>0</v>
      </c>
      <c r="M223" s="1625">
        <f t="shared" ca="1" si="104"/>
        <v>0</v>
      </c>
      <c r="N223" s="1625">
        <f t="shared" ca="1" si="104"/>
        <v>0</v>
      </c>
      <c r="O223" s="1625">
        <f t="shared" ca="1" si="104"/>
        <v>0</v>
      </c>
      <c r="P223" s="1625">
        <f t="shared" ca="1" si="104"/>
        <v>0</v>
      </c>
      <c r="Q223" s="1625">
        <f t="shared" ca="1" si="104"/>
        <v>0</v>
      </c>
      <c r="R223" s="1625">
        <f t="shared" ca="1" si="104"/>
        <v>0</v>
      </c>
      <c r="S223" s="1625">
        <f t="shared" ca="1" si="104"/>
        <v>0</v>
      </c>
      <c r="T223" s="1625">
        <f t="shared" ca="1" si="105"/>
        <v>0</v>
      </c>
      <c r="U223" s="1625">
        <f t="shared" ca="1" si="105"/>
        <v>0</v>
      </c>
      <c r="V223" s="1625">
        <f t="shared" ca="1" si="105"/>
        <v>0</v>
      </c>
      <c r="W223" s="1625">
        <f t="shared" ca="1" si="105"/>
        <v>0</v>
      </c>
      <c r="X223" s="1625">
        <f t="shared" ca="1" si="105"/>
        <v>0</v>
      </c>
      <c r="Y223" s="1625">
        <f t="shared" ca="1" si="105"/>
        <v>0</v>
      </c>
      <c r="Z223" s="1565"/>
      <c r="AA223" s="1613">
        <f t="shared" ca="1" si="106"/>
        <v>0</v>
      </c>
      <c r="AB223" s="1614">
        <f t="shared" ca="1" si="106"/>
        <v>0</v>
      </c>
      <c r="AC223" s="1614">
        <f t="shared" ca="1" si="106"/>
        <v>0</v>
      </c>
      <c r="AD223" s="1614">
        <f t="shared" ca="1" si="106"/>
        <v>0</v>
      </c>
      <c r="AE223" s="1614">
        <f t="shared" ca="1" si="106"/>
        <v>0</v>
      </c>
      <c r="AF223" s="1614">
        <f t="shared" ca="1" si="106"/>
        <v>0</v>
      </c>
      <c r="AG223" s="1614">
        <f t="shared" ca="1" si="106"/>
        <v>0</v>
      </c>
      <c r="AH223" s="1614">
        <f t="shared" ca="1" si="106"/>
        <v>0</v>
      </c>
      <c r="AI223" s="1614">
        <f t="shared" ca="1" si="106"/>
        <v>0</v>
      </c>
      <c r="AJ223" s="1614">
        <f t="shared" ca="1" si="106"/>
        <v>0</v>
      </c>
      <c r="AK223" s="1614">
        <f t="shared" ca="1" si="106"/>
        <v>0</v>
      </c>
      <c r="AL223" s="1614">
        <f t="shared" ca="1" si="106"/>
        <v>0</v>
      </c>
      <c r="AM223" s="1614">
        <f t="shared" ca="1" si="106"/>
        <v>0</v>
      </c>
      <c r="AN223" s="1486"/>
      <c r="AO223" s="1612">
        <f t="shared" ca="1" si="107"/>
        <v>0</v>
      </c>
      <c r="AP223" s="1625">
        <f t="shared" ca="1" si="108"/>
        <v>0</v>
      </c>
      <c r="AQ223" s="1625">
        <f t="shared" ca="1" si="107"/>
        <v>0</v>
      </c>
      <c r="AR223" s="1625">
        <f t="shared" ca="1" si="107"/>
        <v>0</v>
      </c>
      <c r="AS223" s="1614">
        <f t="shared" ca="1" si="107"/>
        <v>0</v>
      </c>
      <c r="AT223" s="1614">
        <f t="shared" ca="1" si="107"/>
        <v>0</v>
      </c>
      <c r="AU223" s="1614">
        <f t="shared" ca="1" si="107"/>
        <v>0</v>
      </c>
      <c r="AV223" s="1614">
        <f t="shared" ca="1" si="107"/>
        <v>0</v>
      </c>
      <c r="AW223" s="1614">
        <f t="shared" ca="1" si="107"/>
        <v>0</v>
      </c>
      <c r="AX223" s="1614">
        <f t="shared" ca="1" si="107"/>
        <v>0</v>
      </c>
      <c r="AY223" s="1614">
        <f t="shared" ca="1" si="107"/>
        <v>0</v>
      </c>
      <c r="AZ223" s="1614">
        <f t="shared" ca="1" si="107"/>
        <v>0</v>
      </c>
      <c r="BA223" s="1614">
        <f t="shared" ca="1" si="107"/>
        <v>0</v>
      </c>
      <c r="BB223" s="1614">
        <f t="shared" ca="1" si="107"/>
        <v>0</v>
      </c>
      <c r="BC223" s="1614">
        <f t="shared" ca="1" si="107"/>
        <v>0</v>
      </c>
      <c r="BD223" s="1614">
        <f t="shared" ca="1" si="107"/>
        <v>0</v>
      </c>
      <c r="BE223" s="1614">
        <f t="shared" ca="1" si="107"/>
        <v>0</v>
      </c>
      <c r="BF223" s="1614">
        <f t="shared" ca="1" si="107"/>
        <v>0</v>
      </c>
      <c r="BG223" s="1614">
        <f t="shared" ca="1" si="107"/>
        <v>0</v>
      </c>
      <c r="BH223" s="1614">
        <f t="shared" ca="1" si="107"/>
        <v>0</v>
      </c>
      <c r="BI223" s="1614">
        <f t="shared" ca="1" si="107"/>
        <v>0</v>
      </c>
      <c r="BJ223" s="1614">
        <f t="shared" ca="1" si="107"/>
        <v>0</v>
      </c>
      <c r="BK223" s="1614">
        <f t="shared" ca="1" si="107"/>
        <v>0</v>
      </c>
      <c r="BL223" s="1614">
        <f t="shared" ca="1" si="107"/>
        <v>0</v>
      </c>
      <c r="BM223" s="1614">
        <f t="shared" ca="1" si="107"/>
        <v>0</v>
      </c>
      <c r="BN223" s="1614">
        <f t="shared" ca="1" si="107"/>
        <v>0</v>
      </c>
      <c r="BO223" s="1614">
        <f t="shared" ca="1" si="107"/>
        <v>0</v>
      </c>
      <c r="BP223" s="1614">
        <f t="shared" ca="1" si="107"/>
        <v>0</v>
      </c>
      <c r="BQ223" s="1614">
        <f t="shared" ca="1" si="107"/>
        <v>0</v>
      </c>
      <c r="BR223" s="1614">
        <f t="shared" ca="1" si="107"/>
        <v>0</v>
      </c>
      <c r="BS223" s="1614">
        <f t="shared" ca="1" si="107"/>
        <v>0</v>
      </c>
      <c r="BT223" s="1614">
        <f t="shared" ca="1" si="107"/>
        <v>0</v>
      </c>
      <c r="BU223" s="1614">
        <f t="shared" ca="1" si="107"/>
        <v>0</v>
      </c>
      <c r="BV223" s="1614">
        <f t="shared" ca="1" si="107"/>
        <v>0</v>
      </c>
      <c r="BW223" s="1614">
        <f t="shared" ca="1" si="107"/>
        <v>0</v>
      </c>
      <c r="BX223" s="1614">
        <f t="shared" ca="1" si="107"/>
        <v>0</v>
      </c>
      <c r="BY223" s="1614">
        <f t="shared" ca="1" si="107"/>
        <v>0</v>
      </c>
      <c r="BZ223" s="1614">
        <f t="shared" ca="1" si="107"/>
        <v>0</v>
      </c>
      <c r="CA223" s="1614">
        <f t="shared" ca="1" si="107"/>
        <v>0</v>
      </c>
      <c r="CB223" s="1614">
        <f t="shared" ca="1" si="107"/>
        <v>0</v>
      </c>
      <c r="CC223" s="1614">
        <f t="shared" ca="1" si="107"/>
        <v>0</v>
      </c>
      <c r="CD223" s="1614">
        <f t="shared" ca="1" si="107"/>
        <v>0</v>
      </c>
      <c r="CE223" s="1614">
        <f t="shared" ca="1" si="107"/>
        <v>0</v>
      </c>
      <c r="CF223" s="1614">
        <f t="shared" ca="1" si="107"/>
        <v>0</v>
      </c>
      <c r="CG223" s="1614">
        <f t="shared" ca="1" si="107"/>
        <v>0</v>
      </c>
      <c r="CH223" s="1614">
        <f t="shared" ca="1" si="107"/>
        <v>0</v>
      </c>
      <c r="CI223" s="1615">
        <f t="shared" ca="1" si="107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1"/>
        <v/>
      </c>
      <c r="B224" s="1036" t="str">
        <f t="shared" ca="1" si="102"/>
        <v xml:space="preserve"> </v>
      </c>
      <c r="C224" s="1579">
        <f t="shared" ca="1" si="103"/>
        <v>0</v>
      </c>
      <c r="D224" s="1612">
        <f t="shared" ca="1" si="104"/>
        <v>0</v>
      </c>
      <c r="E224" s="1614">
        <f t="shared" ca="1" si="104"/>
        <v>0</v>
      </c>
      <c r="F224" s="1614">
        <f t="shared" ca="1" si="104"/>
        <v>0</v>
      </c>
      <c r="G224" s="1614">
        <f t="shared" ca="1" si="104"/>
        <v>0</v>
      </c>
      <c r="H224" s="1614">
        <f t="shared" ca="1" si="104"/>
        <v>0</v>
      </c>
      <c r="I224" s="1614">
        <f t="shared" ca="1" si="104"/>
        <v>0</v>
      </c>
      <c r="J224" s="1614">
        <f t="shared" ca="1" si="104"/>
        <v>0</v>
      </c>
      <c r="K224" s="1625">
        <f t="shared" ca="1" si="104"/>
        <v>0</v>
      </c>
      <c r="L224" s="1625">
        <f t="shared" ca="1" si="104"/>
        <v>0</v>
      </c>
      <c r="M224" s="1625">
        <f t="shared" ca="1" si="104"/>
        <v>0</v>
      </c>
      <c r="N224" s="1625">
        <f t="shared" ca="1" si="104"/>
        <v>0</v>
      </c>
      <c r="O224" s="1625">
        <f t="shared" ca="1" si="104"/>
        <v>0</v>
      </c>
      <c r="P224" s="1625">
        <f t="shared" ca="1" si="104"/>
        <v>0</v>
      </c>
      <c r="Q224" s="1625">
        <f t="shared" ca="1" si="104"/>
        <v>0</v>
      </c>
      <c r="R224" s="1625">
        <f t="shared" ca="1" si="104"/>
        <v>0</v>
      </c>
      <c r="S224" s="1625">
        <f t="shared" ca="1" si="104"/>
        <v>0</v>
      </c>
      <c r="T224" s="1625">
        <f t="shared" ca="1" si="105"/>
        <v>0</v>
      </c>
      <c r="U224" s="1625">
        <f t="shared" ca="1" si="105"/>
        <v>0</v>
      </c>
      <c r="V224" s="1625">
        <f t="shared" ca="1" si="105"/>
        <v>0</v>
      </c>
      <c r="W224" s="1625">
        <f t="shared" ca="1" si="105"/>
        <v>0</v>
      </c>
      <c r="X224" s="1625">
        <f t="shared" ca="1" si="105"/>
        <v>0</v>
      </c>
      <c r="Y224" s="1625">
        <f t="shared" ca="1" si="105"/>
        <v>0</v>
      </c>
      <c r="Z224" s="1565"/>
      <c r="AA224" s="1613">
        <f t="shared" ca="1" si="106"/>
        <v>0</v>
      </c>
      <c r="AB224" s="1614">
        <f t="shared" ca="1" si="106"/>
        <v>0</v>
      </c>
      <c r="AC224" s="1614">
        <f t="shared" ca="1" si="106"/>
        <v>0</v>
      </c>
      <c r="AD224" s="1614">
        <f t="shared" ca="1" si="106"/>
        <v>0</v>
      </c>
      <c r="AE224" s="1614">
        <f t="shared" ca="1" si="106"/>
        <v>0</v>
      </c>
      <c r="AF224" s="1614">
        <f t="shared" ca="1" si="106"/>
        <v>0</v>
      </c>
      <c r="AG224" s="1614">
        <f t="shared" ca="1" si="106"/>
        <v>0</v>
      </c>
      <c r="AH224" s="1614">
        <f t="shared" ca="1" si="106"/>
        <v>0</v>
      </c>
      <c r="AI224" s="1614">
        <f t="shared" ca="1" si="106"/>
        <v>0</v>
      </c>
      <c r="AJ224" s="1614">
        <f t="shared" ca="1" si="106"/>
        <v>0</v>
      </c>
      <c r="AK224" s="1614">
        <f t="shared" ca="1" si="106"/>
        <v>0</v>
      </c>
      <c r="AL224" s="1614">
        <f t="shared" ca="1" si="106"/>
        <v>0</v>
      </c>
      <c r="AM224" s="1614">
        <f t="shared" ca="1" si="106"/>
        <v>0</v>
      </c>
      <c r="AN224" s="1486"/>
      <c r="AO224" s="1612">
        <f t="shared" ca="1" si="107"/>
        <v>0</v>
      </c>
      <c r="AP224" s="1625">
        <f t="shared" ca="1" si="108"/>
        <v>0</v>
      </c>
      <c r="AQ224" s="1625">
        <f t="shared" ca="1" si="107"/>
        <v>0</v>
      </c>
      <c r="AR224" s="1625">
        <f t="shared" ca="1" si="107"/>
        <v>0</v>
      </c>
      <c r="AS224" s="1614">
        <f t="shared" ca="1" si="107"/>
        <v>0</v>
      </c>
      <c r="AT224" s="1614">
        <f t="shared" ca="1" si="107"/>
        <v>0</v>
      </c>
      <c r="AU224" s="1614">
        <f t="shared" ca="1" si="107"/>
        <v>0</v>
      </c>
      <c r="AV224" s="1614">
        <f t="shared" ca="1" si="107"/>
        <v>0</v>
      </c>
      <c r="AW224" s="1614">
        <f t="shared" ca="1" si="107"/>
        <v>0</v>
      </c>
      <c r="AX224" s="1614">
        <f t="shared" ca="1" si="107"/>
        <v>0</v>
      </c>
      <c r="AY224" s="1614">
        <f t="shared" ca="1" si="107"/>
        <v>0</v>
      </c>
      <c r="AZ224" s="1614">
        <f t="shared" ca="1" si="107"/>
        <v>0</v>
      </c>
      <c r="BA224" s="1614">
        <f t="shared" ca="1" si="107"/>
        <v>0</v>
      </c>
      <c r="BB224" s="1614">
        <f t="shared" ca="1" si="107"/>
        <v>0</v>
      </c>
      <c r="BC224" s="1614">
        <f t="shared" ca="1" si="107"/>
        <v>0</v>
      </c>
      <c r="BD224" s="1614">
        <f t="shared" ca="1" si="107"/>
        <v>0</v>
      </c>
      <c r="BE224" s="1614">
        <f t="shared" ca="1" si="107"/>
        <v>0</v>
      </c>
      <c r="BF224" s="1614">
        <f t="shared" ca="1" si="107"/>
        <v>0</v>
      </c>
      <c r="BG224" s="1614">
        <f t="shared" ca="1" si="107"/>
        <v>0</v>
      </c>
      <c r="BH224" s="1614">
        <f t="shared" ca="1" si="107"/>
        <v>0</v>
      </c>
      <c r="BI224" s="1614">
        <f t="shared" ca="1" si="107"/>
        <v>0</v>
      </c>
      <c r="BJ224" s="1614">
        <f t="shared" ca="1" si="107"/>
        <v>0</v>
      </c>
      <c r="BK224" s="1614">
        <f t="shared" ca="1" si="107"/>
        <v>0</v>
      </c>
      <c r="BL224" s="1614">
        <f t="shared" ca="1" si="107"/>
        <v>0</v>
      </c>
      <c r="BM224" s="1614">
        <f t="shared" ca="1" si="107"/>
        <v>0</v>
      </c>
      <c r="BN224" s="1614">
        <f t="shared" ca="1" si="107"/>
        <v>0</v>
      </c>
      <c r="BO224" s="1614">
        <f t="shared" ca="1" si="107"/>
        <v>0</v>
      </c>
      <c r="BP224" s="1614">
        <f t="shared" ca="1" si="107"/>
        <v>0</v>
      </c>
      <c r="BQ224" s="1614">
        <f t="shared" ca="1" si="107"/>
        <v>0</v>
      </c>
      <c r="BR224" s="1614">
        <f t="shared" ca="1" si="107"/>
        <v>0</v>
      </c>
      <c r="BS224" s="1614">
        <f t="shared" ca="1" si="107"/>
        <v>0</v>
      </c>
      <c r="BT224" s="1614">
        <f t="shared" ca="1" si="107"/>
        <v>0</v>
      </c>
      <c r="BU224" s="1614">
        <f t="shared" ca="1" si="107"/>
        <v>0</v>
      </c>
      <c r="BV224" s="1614">
        <f t="shared" ca="1" si="107"/>
        <v>0</v>
      </c>
      <c r="BW224" s="1614">
        <f t="shared" ca="1" si="107"/>
        <v>0</v>
      </c>
      <c r="BX224" s="1614">
        <f t="shared" ca="1" si="107"/>
        <v>0</v>
      </c>
      <c r="BY224" s="1614">
        <f t="shared" ca="1" si="107"/>
        <v>0</v>
      </c>
      <c r="BZ224" s="1614">
        <f t="shared" ca="1" si="107"/>
        <v>0</v>
      </c>
      <c r="CA224" s="1614">
        <f t="shared" ca="1" si="107"/>
        <v>0</v>
      </c>
      <c r="CB224" s="1614">
        <f t="shared" ca="1" si="107"/>
        <v>0</v>
      </c>
      <c r="CC224" s="1614">
        <f t="shared" ca="1" si="107"/>
        <v>0</v>
      </c>
      <c r="CD224" s="1614">
        <f t="shared" ca="1" si="107"/>
        <v>0</v>
      </c>
      <c r="CE224" s="1614">
        <f t="shared" ca="1" si="107"/>
        <v>0</v>
      </c>
      <c r="CF224" s="1614">
        <f t="shared" ca="1" si="107"/>
        <v>0</v>
      </c>
      <c r="CG224" s="1614">
        <f t="shared" ca="1" si="107"/>
        <v>0</v>
      </c>
      <c r="CH224" s="1614">
        <f t="shared" ca="1" si="107"/>
        <v>0</v>
      </c>
      <c r="CI224" s="1615">
        <f t="shared" ca="1" si="107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1"/>
        <v/>
      </c>
      <c r="B225" s="1036" t="str">
        <f t="shared" ca="1" si="102"/>
        <v xml:space="preserve"> </v>
      </c>
      <c r="C225" s="1579">
        <f t="shared" ca="1" si="103"/>
        <v>0</v>
      </c>
      <c r="D225" s="1612">
        <f t="shared" ca="1" si="104"/>
        <v>0</v>
      </c>
      <c r="E225" s="1614">
        <f t="shared" ca="1" si="104"/>
        <v>0</v>
      </c>
      <c r="F225" s="1614">
        <f t="shared" ca="1" si="104"/>
        <v>0</v>
      </c>
      <c r="G225" s="1614">
        <f t="shared" ca="1" si="104"/>
        <v>0</v>
      </c>
      <c r="H225" s="1614">
        <f t="shared" ca="1" si="104"/>
        <v>0</v>
      </c>
      <c r="I225" s="1614">
        <f t="shared" ca="1" si="104"/>
        <v>0</v>
      </c>
      <c r="J225" s="1614">
        <f t="shared" ca="1" si="104"/>
        <v>0</v>
      </c>
      <c r="K225" s="1625">
        <f t="shared" ca="1" si="104"/>
        <v>0</v>
      </c>
      <c r="L225" s="1625">
        <f t="shared" ca="1" si="104"/>
        <v>0</v>
      </c>
      <c r="M225" s="1625">
        <f t="shared" ca="1" si="104"/>
        <v>0</v>
      </c>
      <c r="N225" s="1625">
        <f t="shared" ca="1" si="104"/>
        <v>0</v>
      </c>
      <c r="O225" s="1625">
        <f t="shared" ca="1" si="104"/>
        <v>0</v>
      </c>
      <c r="P225" s="1625">
        <f t="shared" ca="1" si="104"/>
        <v>0</v>
      </c>
      <c r="Q225" s="1625">
        <f t="shared" ca="1" si="104"/>
        <v>0</v>
      </c>
      <c r="R225" s="1625">
        <f t="shared" ca="1" si="104"/>
        <v>0</v>
      </c>
      <c r="S225" s="1625">
        <f t="shared" ca="1" si="104"/>
        <v>0</v>
      </c>
      <c r="T225" s="1625">
        <f t="shared" ca="1" si="105"/>
        <v>0</v>
      </c>
      <c r="U225" s="1625">
        <f t="shared" ca="1" si="105"/>
        <v>0</v>
      </c>
      <c r="V225" s="1625">
        <f t="shared" ca="1" si="105"/>
        <v>0</v>
      </c>
      <c r="W225" s="1625">
        <f t="shared" ca="1" si="105"/>
        <v>0</v>
      </c>
      <c r="X225" s="1625">
        <f t="shared" ca="1" si="105"/>
        <v>0</v>
      </c>
      <c r="Y225" s="1625">
        <f t="shared" ca="1" si="105"/>
        <v>0</v>
      </c>
      <c r="Z225" s="1565"/>
      <c r="AA225" s="1613">
        <f t="shared" ca="1" si="106"/>
        <v>0</v>
      </c>
      <c r="AB225" s="1614">
        <f t="shared" ca="1" si="106"/>
        <v>0</v>
      </c>
      <c r="AC225" s="1614">
        <f t="shared" ca="1" si="106"/>
        <v>0</v>
      </c>
      <c r="AD225" s="1614">
        <f t="shared" ca="1" si="106"/>
        <v>0</v>
      </c>
      <c r="AE225" s="1614">
        <f t="shared" ca="1" si="106"/>
        <v>0</v>
      </c>
      <c r="AF225" s="1614">
        <f t="shared" ca="1" si="106"/>
        <v>0</v>
      </c>
      <c r="AG225" s="1614">
        <f t="shared" ca="1" si="106"/>
        <v>0</v>
      </c>
      <c r="AH225" s="1614">
        <f t="shared" ca="1" si="106"/>
        <v>0</v>
      </c>
      <c r="AI225" s="1614">
        <f t="shared" ca="1" si="106"/>
        <v>0</v>
      </c>
      <c r="AJ225" s="1614">
        <f t="shared" ca="1" si="106"/>
        <v>0</v>
      </c>
      <c r="AK225" s="1614">
        <f t="shared" ca="1" si="106"/>
        <v>0</v>
      </c>
      <c r="AL225" s="1614">
        <f t="shared" ca="1" si="106"/>
        <v>0</v>
      </c>
      <c r="AM225" s="1614">
        <f t="shared" ca="1" si="106"/>
        <v>0</v>
      </c>
      <c r="AN225" s="1486"/>
      <c r="AO225" s="1612">
        <f t="shared" ca="1" si="107"/>
        <v>0</v>
      </c>
      <c r="AP225" s="1625">
        <f t="shared" ca="1" si="108"/>
        <v>0</v>
      </c>
      <c r="AQ225" s="1625">
        <f t="shared" ca="1" si="107"/>
        <v>0</v>
      </c>
      <c r="AR225" s="1625">
        <f t="shared" ca="1" si="107"/>
        <v>0</v>
      </c>
      <c r="AS225" s="1614">
        <f t="shared" ca="1" si="107"/>
        <v>0</v>
      </c>
      <c r="AT225" s="1614">
        <f t="shared" ca="1" si="107"/>
        <v>0</v>
      </c>
      <c r="AU225" s="1614">
        <f t="shared" ca="1" si="107"/>
        <v>0</v>
      </c>
      <c r="AV225" s="1614">
        <f t="shared" ca="1" si="107"/>
        <v>0</v>
      </c>
      <c r="AW225" s="1614">
        <f t="shared" ca="1" si="107"/>
        <v>0</v>
      </c>
      <c r="AX225" s="1614">
        <f t="shared" ca="1" si="107"/>
        <v>0</v>
      </c>
      <c r="AY225" s="1614">
        <f t="shared" ca="1" si="107"/>
        <v>0</v>
      </c>
      <c r="AZ225" s="1614">
        <f t="shared" ca="1" si="107"/>
        <v>0</v>
      </c>
      <c r="BA225" s="1614">
        <f t="shared" ca="1" si="107"/>
        <v>0</v>
      </c>
      <c r="BB225" s="1614">
        <f t="shared" ca="1" si="107"/>
        <v>0</v>
      </c>
      <c r="BC225" s="1614">
        <f t="shared" ca="1" si="107"/>
        <v>0</v>
      </c>
      <c r="BD225" s="1614">
        <f t="shared" ca="1" si="107"/>
        <v>0</v>
      </c>
      <c r="BE225" s="1614">
        <f t="shared" ca="1" si="107"/>
        <v>0</v>
      </c>
      <c r="BF225" s="1614">
        <f t="shared" ca="1" si="107"/>
        <v>0</v>
      </c>
      <c r="BG225" s="1614">
        <f t="shared" ca="1" si="107"/>
        <v>0</v>
      </c>
      <c r="BH225" s="1614">
        <f t="shared" ca="1" si="107"/>
        <v>0</v>
      </c>
      <c r="BI225" s="1614">
        <f t="shared" ca="1" si="107"/>
        <v>0</v>
      </c>
      <c r="BJ225" s="1614">
        <f t="shared" ca="1" si="107"/>
        <v>0</v>
      </c>
      <c r="BK225" s="1614">
        <f t="shared" ca="1" si="107"/>
        <v>0</v>
      </c>
      <c r="BL225" s="1614">
        <f t="shared" ca="1" si="107"/>
        <v>0</v>
      </c>
      <c r="BM225" s="1614">
        <f t="shared" ca="1" si="107"/>
        <v>0</v>
      </c>
      <c r="BN225" s="1614">
        <f t="shared" ca="1" si="107"/>
        <v>0</v>
      </c>
      <c r="BO225" s="1614">
        <f t="shared" ref="BO225:CI225" ca="1" si="109">IF(ISNUMBER($B225),$B225*BO133/1000,0)</f>
        <v>0</v>
      </c>
      <c r="BP225" s="1614">
        <f t="shared" ca="1" si="109"/>
        <v>0</v>
      </c>
      <c r="BQ225" s="1614">
        <f t="shared" ca="1" si="109"/>
        <v>0</v>
      </c>
      <c r="BR225" s="1614">
        <f t="shared" ca="1" si="109"/>
        <v>0</v>
      </c>
      <c r="BS225" s="1614">
        <f t="shared" ca="1" si="109"/>
        <v>0</v>
      </c>
      <c r="BT225" s="1614">
        <f t="shared" ca="1" si="109"/>
        <v>0</v>
      </c>
      <c r="BU225" s="1614">
        <f t="shared" ca="1" si="109"/>
        <v>0</v>
      </c>
      <c r="BV225" s="1614">
        <f t="shared" ca="1" si="109"/>
        <v>0</v>
      </c>
      <c r="BW225" s="1614">
        <f t="shared" ca="1" si="109"/>
        <v>0</v>
      </c>
      <c r="BX225" s="1614">
        <f t="shared" ca="1" si="109"/>
        <v>0</v>
      </c>
      <c r="BY225" s="1614">
        <f t="shared" ca="1" si="109"/>
        <v>0</v>
      </c>
      <c r="BZ225" s="1614">
        <f t="shared" ca="1" si="109"/>
        <v>0</v>
      </c>
      <c r="CA225" s="1614">
        <f t="shared" ca="1" si="109"/>
        <v>0</v>
      </c>
      <c r="CB225" s="1614">
        <f t="shared" ca="1" si="109"/>
        <v>0</v>
      </c>
      <c r="CC225" s="1614">
        <f t="shared" ca="1" si="109"/>
        <v>0</v>
      </c>
      <c r="CD225" s="1614">
        <f t="shared" ca="1" si="109"/>
        <v>0</v>
      </c>
      <c r="CE225" s="1614">
        <f t="shared" ca="1" si="109"/>
        <v>0</v>
      </c>
      <c r="CF225" s="1614">
        <f t="shared" ca="1" si="109"/>
        <v>0</v>
      </c>
      <c r="CG225" s="1614">
        <f t="shared" ca="1" si="109"/>
        <v>0</v>
      </c>
      <c r="CH225" s="1614">
        <f t="shared" ca="1" si="109"/>
        <v>0</v>
      </c>
      <c r="CI225" s="1615">
        <f t="shared" ca="1" si="109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1"/>
        <v/>
      </c>
      <c r="B226" s="1036" t="str">
        <f t="shared" ca="1" si="102"/>
        <v xml:space="preserve"> </v>
      </c>
      <c r="C226" s="1579">
        <f t="shared" ca="1" si="103"/>
        <v>0</v>
      </c>
      <c r="D226" s="1612">
        <f t="shared" ca="1" si="104"/>
        <v>0</v>
      </c>
      <c r="E226" s="1614">
        <f t="shared" ca="1" si="104"/>
        <v>0</v>
      </c>
      <c r="F226" s="1614">
        <f t="shared" ca="1" si="104"/>
        <v>0</v>
      </c>
      <c r="G226" s="1614">
        <f t="shared" ca="1" si="104"/>
        <v>0</v>
      </c>
      <c r="H226" s="1614">
        <f t="shared" ca="1" si="104"/>
        <v>0</v>
      </c>
      <c r="I226" s="1614">
        <f t="shared" ca="1" si="104"/>
        <v>0</v>
      </c>
      <c r="J226" s="1614">
        <f t="shared" ca="1" si="104"/>
        <v>0</v>
      </c>
      <c r="K226" s="1625">
        <f t="shared" ca="1" si="104"/>
        <v>0</v>
      </c>
      <c r="L226" s="1625">
        <f t="shared" ca="1" si="104"/>
        <v>0</v>
      </c>
      <c r="M226" s="1625">
        <f t="shared" ca="1" si="104"/>
        <v>0</v>
      </c>
      <c r="N226" s="1625">
        <f t="shared" ca="1" si="104"/>
        <v>0</v>
      </c>
      <c r="O226" s="1625">
        <f t="shared" ca="1" si="104"/>
        <v>0</v>
      </c>
      <c r="P226" s="1625">
        <f t="shared" ca="1" si="104"/>
        <v>0</v>
      </c>
      <c r="Q226" s="1625">
        <f t="shared" ca="1" si="104"/>
        <v>0</v>
      </c>
      <c r="R226" s="1625">
        <f t="shared" ca="1" si="104"/>
        <v>0</v>
      </c>
      <c r="S226" s="1625">
        <f t="shared" ca="1" si="104"/>
        <v>0</v>
      </c>
      <c r="T226" s="1625">
        <f t="shared" ca="1" si="105"/>
        <v>0</v>
      </c>
      <c r="U226" s="1625">
        <f t="shared" ca="1" si="105"/>
        <v>0</v>
      </c>
      <c r="V226" s="1625">
        <f t="shared" ca="1" si="105"/>
        <v>0</v>
      </c>
      <c r="W226" s="1625">
        <f t="shared" ca="1" si="105"/>
        <v>0</v>
      </c>
      <c r="X226" s="1625">
        <f t="shared" ca="1" si="105"/>
        <v>0</v>
      </c>
      <c r="Y226" s="1625">
        <f t="shared" ca="1" si="105"/>
        <v>0</v>
      </c>
      <c r="Z226" s="1565"/>
      <c r="AA226" s="1613">
        <f t="shared" ca="1" si="106"/>
        <v>0</v>
      </c>
      <c r="AB226" s="1614">
        <f t="shared" ca="1" si="106"/>
        <v>0</v>
      </c>
      <c r="AC226" s="1614">
        <f t="shared" ca="1" si="106"/>
        <v>0</v>
      </c>
      <c r="AD226" s="1614">
        <f t="shared" ca="1" si="106"/>
        <v>0</v>
      </c>
      <c r="AE226" s="1614">
        <f t="shared" ca="1" si="106"/>
        <v>0</v>
      </c>
      <c r="AF226" s="1614">
        <f t="shared" ca="1" si="106"/>
        <v>0</v>
      </c>
      <c r="AG226" s="1614">
        <f t="shared" ca="1" si="106"/>
        <v>0</v>
      </c>
      <c r="AH226" s="1614">
        <f t="shared" ca="1" si="106"/>
        <v>0</v>
      </c>
      <c r="AI226" s="1614">
        <f t="shared" ca="1" si="106"/>
        <v>0</v>
      </c>
      <c r="AJ226" s="1614">
        <f t="shared" ca="1" si="106"/>
        <v>0</v>
      </c>
      <c r="AK226" s="1614">
        <f t="shared" ca="1" si="106"/>
        <v>0</v>
      </c>
      <c r="AL226" s="1614">
        <f t="shared" ca="1" si="106"/>
        <v>0</v>
      </c>
      <c r="AM226" s="1614">
        <f t="shared" ca="1" si="106"/>
        <v>0</v>
      </c>
      <c r="AN226" s="1486"/>
      <c r="AO226" s="1612">
        <f t="shared" ref="AO226:CI229" ca="1" si="110">IF(ISNUMBER($B226),$B226*AO134/1000,0)</f>
        <v>0</v>
      </c>
      <c r="AP226" s="1625">
        <f t="shared" ca="1" si="108"/>
        <v>0</v>
      </c>
      <c r="AQ226" s="1625">
        <f t="shared" ca="1" si="110"/>
        <v>0</v>
      </c>
      <c r="AR226" s="1625">
        <f t="shared" ca="1" si="110"/>
        <v>0</v>
      </c>
      <c r="AS226" s="1614">
        <f t="shared" ca="1" si="110"/>
        <v>0</v>
      </c>
      <c r="AT226" s="1614">
        <f t="shared" ca="1" si="110"/>
        <v>0</v>
      </c>
      <c r="AU226" s="1614">
        <f t="shared" ca="1" si="110"/>
        <v>0</v>
      </c>
      <c r="AV226" s="1614">
        <f t="shared" ca="1" si="110"/>
        <v>0</v>
      </c>
      <c r="AW226" s="1614">
        <f t="shared" ca="1" si="110"/>
        <v>0</v>
      </c>
      <c r="AX226" s="1614">
        <f t="shared" ca="1" si="110"/>
        <v>0</v>
      </c>
      <c r="AY226" s="1614">
        <f t="shared" ca="1" si="110"/>
        <v>0</v>
      </c>
      <c r="AZ226" s="1614">
        <f t="shared" ca="1" si="110"/>
        <v>0</v>
      </c>
      <c r="BA226" s="1614">
        <f t="shared" ca="1" si="110"/>
        <v>0</v>
      </c>
      <c r="BB226" s="1614">
        <f t="shared" ca="1" si="110"/>
        <v>0</v>
      </c>
      <c r="BC226" s="1614">
        <f t="shared" ca="1" si="110"/>
        <v>0</v>
      </c>
      <c r="BD226" s="1614">
        <f t="shared" ca="1" si="110"/>
        <v>0</v>
      </c>
      <c r="BE226" s="1614">
        <f t="shared" ca="1" si="110"/>
        <v>0</v>
      </c>
      <c r="BF226" s="1614">
        <f t="shared" ca="1" si="110"/>
        <v>0</v>
      </c>
      <c r="BG226" s="1614">
        <f t="shared" ca="1" si="110"/>
        <v>0</v>
      </c>
      <c r="BH226" s="1614">
        <f t="shared" ca="1" si="110"/>
        <v>0</v>
      </c>
      <c r="BI226" s="1614">
        <f t="shared" ca="1" si="110"/>
        <v>0</v>
      </c>
      <c r="BJ226" s="1614">
        <f t="shared" ca="1" si="110"/>
        <v>0</v>
      </c>
      <c r="BK226" s="1614">
        <f t="shared" ca="1" si="110"/>
        <v>0</v>
      </c>
      <c r="BL226" s="1614">
        <f t="shared" ca="1" si="110"/>
        <v>0</v>
      </c>
      <c r="BM226" s="1614">
        <f t="shared" ca="1" si="110"/>
        <v>0</v>
      </c>
      <c r="BN226" s="1614">
        <f t="shared" ca="1" si="110"/>
        <v>0</v>
      </c>
      <c r="BO226" s="1614">
        <f t="shared" ca="1" si="110"/>
        <v>0</v>
      </c>
      <c r="BP226" s="1614">
        <f t="shared" ca="1" si="110"/>
        <v>0</v>
      </c>
      <c r="BQ226" s="1614">
        <f t="shared" ca="1" si="110"/>
        <v>0</v>
      </c>
      <c r="BR226" s="1614">
        <f t="shared" ca="1" si="110"/>
        <v>0</v>
      </c>
      <c r="BS226" s="1614">
        <f t="shared" ca="1" si="110"/>
        <v>0</v>
      </c>
      <c r="BT226" s="1614">
        <f t="shared" ca="1" si="110"/>
        <v>0</v>
      </c>
      <c r="BU226" s="1614">
        <f t="shared" ca="1" si="110"/>
        <v>0</v>
      </c>
      <c r="BV226" s="1614">
        <f t="shared" ca="1" si="110"/>
        <v>0</v>
      </c>
      <c r="BW226" s="1614">
        <f t="shared" ca="1" si="110"/>
        <v>0</v>
      </c>
      <c r="BX226" s="1614">
        <f t="shared" ca="1" si="110"/>
        <v>0</v>
      </c>
      <c r="BY226" s="1614">
        <f t="shared" ca="1" si="110"/>
        <v>0</v>
      </c>
      <c r="BZ226" s="1614">
        <f t="shared" ca="1" si="110"/>
        <v>0</v>
      </c>
      <c r="CA226" s="1614">
        <f t="shared" ca="1" si="110"/>
        <v>0</v>
      </c>
      <c r="CB226" s="1614">
        <f t="shared" ca="1" si="110"/>
        <v>0</v>
      </c>
      <c r="CC226" s="1614">
        <f t="shared" ca="1" si="110"/>
        <v>0</v>
      </c>
      <c r="CD226" s="1614">
        <f t="shared" ca="1" si="110"/>
        <v>0</v>
      </c>
      <c r="CE226" s="1614">
        <f t="shared" ca="1" si="110"/>
        <v>0</v>
      </c>
      <c r="CF226" s="1614">
        <f t="shared" ca="1" si="110"/>
        <v>0</v>
      </c>
      <c r="CG226" s="1614">
        <f t="shared" ca="1" si="110"/>
        <v>0</v>
      </c>
      <c r="CH226" s="1614">
        <f t="shared" ca="1" si="110"/>
        <v>0</v>
      </c>
      <c r="CI226" s="1615">
        <f t="shared" ca="1" si="110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1"/>
        <v/>
      </c>
      <c r="B227" s="1036" t="str">
        <f t="shared" ca="1" si="102"/>
        <v xml:space="preserve"> </v>
      </c>
      <c r="C227" s="1579">
        <f t="shared" ca="1" si="103"/>
        <v>0</v>
      </c>
      <c r="D227" s="1612">
        <f t="shared" ca="1" si="104"/>
        <v>0</v>
      </c>
      <c r="E227" s="1614">
        <f t="shared" ca="1" si="104"/>
        <v>0</v>
      </c>
      <c r="F227" s="1614">
        <f t="shared" ca="1" si="104"/>
        <v>0</v>
      </c>
      <c r="G227" s="1614">
        <f t="shared" ca="1" si="104"/>
        <v>0</v>
      </c>
      <c r="H227" s="1614">
        <f t="shared" ca="1" si="104"/>
        <v>0</v>
      </c>
      <c r="I227" s="1614">
        <f t="shared" ca="1" si="104"/>
        <v>0</v>
      </c>
      <c r="J227" s="1614">
        <f t="shared" ca="1" si="104"/>
        <v>0</v>
      </c>
      <c r="K227" s="1625">
        <f t="shared" ca="1" si="104"/>
        <v>0</v>
      </c>
      <c r="L227" s="1625">
        <f t="shared" ca="1" si="104"/>
        <v>0</v>
      </c>
      <c r="M227" s="1625">
        <f t="shared" ca="1" si="104"/>
        <v>0</v>
      </c>
      <c r="N227" s="1625">
        <f t="shared" ca="1" si="104"/>
        <v>0</v>
      </c>
      <c r="O227" s="1625">
        <f t="shared" ca="1" si="104"/>
        <v>0</v>
      </c>
      <c r="P227" s="1625">
        <f t="shared" ca="1" si="104"/>
        <v>0</v>
      </c>
      <c r="Q227" s="1625">
        <f t="shared" ca="1" si="104"/>
        <v>0</v>
      </c>
      <c r="R227" s="1625">
        <f t="shared" ca="1" si="104"/>
        <v>0</v>
      </c>
      <c r="S227" s="1625">
        <f t="shared" ca="1" si="104"/>
        <v>0</v>
      </c>
      <c r="T227" s="1625">
        <f t="shared" ca="1" si="105"/>
        <v>0</v>
      </c>
      <c r="U227" s="1625">
        <f t="shared" ca="1" si="105"/>
        <v>0</v>
      </c>
      <c r="V227" s="1625">
        <f t="shared" ca="1" si="105"/>
        <v>0</v>
      </c>
      <c r="W227" s="1625">
        <f t="shared" ca="1" si="105"/>
        <v>0</v>
      </c>
      <c r="X227" s="1625">
        <f t="shared" ca="1" si="105"/>
        <v>0</v>
      </c>
      <c r="Y227" s="1625">
        <f t="shared" ca="1" si="105"/>
        <v>0</v>
      </c>
      <c r="Z227" s="1565"/>
      <c r="AA227" s="1613">
        <f t="shared" ca="1" si="106"/>
        <v>0</v>
      </c>
      <c r="AB227" s="1614">
        <f t="shared" ca="1" si="106"/>
        <v>0</v>
      </c>
      <c r="AC227" s="1614">
        <f t="shared" ca="1" si="106"/>
        <v>0</v>
      </c>
      <c r="AD227" s="1614">
        <f t="shared" ca="1" si="106"/>
        <v>0</v>
      </c>
      <c r="AE227" s="1614">
        <f t="shared" ca="1" si="106"/>
        <v>0</v>
      </c>
      <c r="AF227" s="1614">
        <f t="shared" ca="1" si="106"/>
        <v>0</v>
      </c>
      <c r="AG227" s="1614">
        <f t="shared" ca="1" si="106"/>
        <v>0</v>
      </c>
      <c r="AH227" s="1614">
        <f t="shared" ca="1" si="106"/>
        <v>0</v>
      </c>
      <c r="AI227" s="1614">
        <f t="shared" ca="1" si="106"/>
        <v>0</v>
      </c>
      <c r="AJ227" s="1614">
        <f t="shared" ca="1" si="106"/>
        <v>0</v>
      </c>
      <c r="AK227" s="1614">
        <f t="shared" ca="1" si="106"/>
        <v>0</v>
      </c>
      <c r="AL227" s="1614">
        <f t="shared" ca="1" si="106"/>
        <v>0</v>
      </c>
      <c r="AM227" s="1614">
        <f t="shared" ca="1" si="106"/>
        <v>0</v>
      </c>
      <c r="AN227" s="1486"/>
      <c r="AO227" s="1612">
        <f t="shared" ca="1" si="110"/>
        <v>0</v>
      </c>
      <c r="AP227" s="1625">
        <f t="shared" ca="1" si="108"/>
        <v>0</v>
      </c>
      <c r="AQ227" s="1625">
        <f t="shared" ca="1" si="110"/>
        <v>0</v>
      </c>
      <c r="AR227" s="1625">
        <f t="shared" ca="1" si="110"/>
        <v>0</v>
      </c>
      <c r="AS227" s="1614">
        <f t="shared" ca="1" si="110"/>
        <v>0</v>
      </c>
      <c r="AT227" s="1614">
        <f t="shared" ca="1" si="110"/>
        <v>0</v>
      </c>
      <c r="AU227" s="1614">
        <f t="shared" ca="1" si="110"/>
        <v>0</v>
      </c>
      <c r="AV227" s="1614">
        <f t="shared" ca="1" si="110"/>
        <v>0</v>
      </c>
      <c r="AW227" s="1614">
        <f t="shared" ca="1" si="110"/>
        <v>0</v>
      </c>
      <c r="AX227" s="1614">
        <f t="shared" ca="1" si="110"/>
        <v>0</v>
      </c>
      <c r="AY227" s="1614">
        <f t="shared" ca="1" si="110"/>
        <v>0</v>
      </c>
      <c r="AZ227" s="1614">
        <f t="shared" ca="1" si="110"/>
        <v>0</v>
      </c>
      <c r="BA227" s="1614">
        <f t="shared" ca="1" si="110"/>
        <v>0</v>
      </c>
      <c r="BB227" s="1614">
        <f t="shared" ca="1" si="110"/>
        <v>0</v>
      </c>
      <c r="BC227" s="1614">
        <f t="shared" ca="1" si="110"/>
        <v>0</v>
      </c>
      <c r="BD227" s="1614">
        <f t="shared" ca="1" si="110"/>
        <v>0</v>
      </c>
      <c r="BE227" s="1614">
        <f t="shared" ca="1" si="110"/>
        <v>0</v>
      </c>
      <c r="BF227" s="1614">
        <f t="shared" ca="1" si="110"/>
        <v>0</v>
      </c>
      <c r="BG227" s="1614">
        <f t="shared" ca="1" si="110"/>
        <v>0</v>
      </c>
      <c r="BH227" s="1614">
        <f t="shared" ca="1" si="110"/>
        <v>0</v>
      </c>
      <c r="BI227" s="1614">
        <f t="shared" ca="1" si="110"/>
        <v>0</v>
      </c>
      <c r="BJ227" s="1614">
        <f t="shared" ca="1" si="110"/>
        <v>0</v>
      </c>
      <c r="BK227" s="1614">
        <f t="shared" ca="1" si="110"/>
        <v>0</v>
      </c>
      <c r="BL227" s="1614">
        <f t="shared" ca="1" si="110"/>
        <v>0</v>
      </c>
      <c r="BM227" s="1614">
        <f t="shared" ca="1" si="110"/>
        <v>0</v>
      </c>
      <c r="BN227" s="1614">
        <f t="shared" ca="1" si="110"/>
        <v>0</v>
      </c>
      <c r="BO227" s="1614">
        <f t="shared" ca="1" si="110"/>
        <v>0</v>
      </c>
      <c r="BP227" s="1614">
        <f t="shared" ca="1" si="110"/>
        <v>0</v>
      </c>
      <c r="BQ227" s="1614">
        <f t="shared" ca="1" si="110"/>
        <v>0</v>
      </c>
      <c r="BR227" s="1614">
        <f t="shared" ca="1" si="110"/>
        <v>0</v>
      </c>
      <c r="BS227" s="1614">
        <f t="shared" ca="1" si="110"/>
        <v>0</v>
      </c>
      <c r="BT227" s="1614">
        <f t="shared" ca="1" si="110"/>
        <v>0</v>
      </c>
      <c r="BU227" s="1614">
        <f t="shared" ca="1" si="110"/>
        <v>0</v>
      </c>
      <c r="BV227" s="1614">
        <f t="shared" ca="1" si="110"/>
        <v>0</v>
      </c>
      <c r="BW227" s="1614">
        <f t="shared" ca="1" si="110"/>
        <v>0</v>
      </c>
      <c r="BX227" s="1614">
        <f t="shared" ca="1" si="110"/>
        <v>0</v>
      </c>
      <c r="BY227" s="1614">
        <f t="shared" ca="1" si="110"/>
        <v>0</v>
      </c>
      <c r="BZ227" s="1614">
        <f t="shared" ca="1" si="110"/>
        <v>0</v>
      </c>
      <c r="CA227" s="1614">
        <f t="shared" ca="1" si="110"/>
        <v>0</v>
      </c>
      <c r="CB227" s="1614">
        <f t="shared" ca="1" si="110"/>
        <v>0</v>
      </c>
      <c r="CC227" s="1614">
        <f t="shared" ca="1" si="110"/>
        <v>0</v>
      </c>
      <c r="CD227" s="1614">
        <f t="shared" ca="1" si="110"/>
        <v>0</v>
      </c>
      <c r="CE227" s="1614">
        <f t="shared" ca="1" si="110"/>
        <v>0</v>
      </c>
      <c r="CF227" s="1614">
        <f t="shared" ca="1" si="110"/>
        <v>0</v>
      </c>
      <c r="CG227" s="1614">
        <f t="shared" ca="1" si="110"/>
        <v>0</v>
      </c>
      <c r="CH227" s="1614">
        <f t="shared" ca="1" si="110"/>
        <v>0</v>
      </c>
      <c r="CI227" s="1615">
        <f t="shared" ca="1" si="110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1"/>
        <v/>
      </c>
      <c r="B228" s="1036" t="str">
        <f t="shared" ca="1" si="102"/>
        <v xml:space="preserve"> </v>
      </c>
      <c r="C228" s="1579">
        <f t="shared" ca="1" si="103"/>
        <v>0</v>
      </c>
      <c r="D228" s="1612">
        <f t="shared" ca="1" si="104"/>
        <v>0</v>
      </c>
      <c r="E228" s="1614">
        <f t="shared" ca="1" si="104"/>
        <v>0</v>
      </c>
      <c r="F228" s="1614">
        <f t="shared" ca="1" si="104"/>
        <v>0</v>
      </c>
      <c r="G228" s="1614">
        <f t="shared" ca="1" si="104"/>
        <v>0</v>
      </c>
      <c r="H228" s="1614">
        <f t="shared" ca="1" si="104"/>
        <v>0</v>
      </c>
      <c r="I228" s="1614">
        <f t="shared" ca="1" si="104"/>
        <v>0</v>
      </c>
      <c r="J228" s="1614">
        <f t="shared" ca="1" si="104"/>
        <v>0</v>
      </c>
      <c r="K228" s="1625">
        <f t="shared" ca="1" si="104"/>
        <v>0</v>
      </c>
      <c r="L228" s="1625">
        <f t="shared" ca="1" si="104"/>
        <v>0</v>
      </c>
      <c r="M228" s="1625">
        <f t="shared" ca="1" si="104"/>
        <v>0</v>
      </c>
      <c r="N228" s="1625">
        <f t="shared" ca="1" si="104"/>
        <v>0</v>
      </c>
      <c r="O228" s="1625">
        <f t="shared" ca="1" si="104"/>
        <v>0</v>
      </c>
      <c r="P228" s="1625">
        <f t="shared" ca="1" si="104"/>
        <v>0</v>
      </c>
      <c r="Q228" s="1625">
        <f t="shared" ca="1" si="104"/>
        <v>0</v>
      </c>
      <c r="R228" s="1625">
        <f t="shared" ca="1" si="104"/>
        <v>0</v>
      </c>
      <c r="S228" s="1625">
        <f t="shared" ca="1" si="104"/>
        <v>0</v>
      </c>
      <c r="T228" s="1625">
        <f t="shared" ca="1" si="105"/>
        <v>0</v>
      </c>
      <c r="U228" s="1625">
        <f t="shared" ca="1" si="105"/>
        <v>0</v>
      </c>
      <c r="V228" s="1625">
        <f t="shared" ca="1" si="105"/>
        <v>0</v>
      </c>
      <c r="W228" s="1625">
        <f t="shared" ca="1" si="105"/>
        <v>0</v>
      </c>
      <c r="X228" s="1625">
        <f t="shared" ca="1" si="105"/>
        <v>0</v>
      </c>
      <c r="Y228" s="1625">
        <f t="shared" ca="1" si="105"/>
        <v>0</v>
      </c>
      <c r="Z228" s="1565"/>
      <c r="AA228" s="1613">
        <f t="shared" ca="1" si="106"/>
        <v>0</v>
      </c>
      <c r="AB228" s="1614">
        <f t="shared" ca="1" si="106"/>
        <v>0</v>
      </c>
      <c r="AC228" s="1614">
        <f t="shared" ca="1" si="106"/>
        <v>0</v>
      </c>
      <c r="AD228" s="1614">
        <f t="shared" ca="1" si="106"/>
        <v>0</v>
      </c>
      <c r="AE228" s="1614">
        <f t="shared" ca="1" si="106"/>
        <v>0</v>
      </c>
      <c r="AF228" s="1614">
        <f t="shared" ca="1" si="106"/>
        <v>0</v>
      </c>
      <c r="AG228" s="1614">
        <f t="shared" ca="1" si="106"/>
        <v>0</v>
      </c>
      <c r="AH228" s="1614">
        <f t="shared" ca="1" si="106"/>
        <v>0</v>
      </c>
      <c r="AI228" s="1614">
        <f t="shared" ca="1" si="106"/>
        <v>0</v>
      </c>
      <c r="AJ228" s="1614">
        <f t="shared" ca="1" si="106"/>
        <v>0</v>
      </c>
      <c r="AK228" s="1614">
        <f t="shared" ca="1" si="106"/>
        <v>0</v>
      </c>
      <c r="AL228" s="1614">
        <f t="shared" ca="1" si="106"/>
        <v>0</v>
      </c>
      <c r="AM228" s="1614">
        <f t="shared" ca="1" si="106"/>
        <v>0</v>
      </c>
      <c r="AN228" s="1486"/>
      <c r="AO228" s="1612">
        <f t="shared" ca="1" si="110"/>
        <v>0</v>
      </c>
      <c r="AP228" s="1625">
        <f t="shared" ca="1" si="108"/>
        <v>0</v>
      </c>
      <c r="AQ228" s="1625">
        <f t="shared" ca="1" si="110"/>
        <v>0</v>
      </c>
      <c r="AR228" s="1625">
        <f t="shared" ca="1" si="110"/>
        <v>0</v>
      </c>
      <c r="AS228" s="1614">
        <f t="shared" ca="1" si="110"/>
        <v>0</v>
      </c>
      <c r="AT228" s="1614">
        <f t="shared" ca="1" si="110"/>
        <v>0</v>
      </c>
      <c r="AU228" s="1614">
        <f t="shared" ca="1" si="110"/>
        <v>0</v>
      </c>
      <c r="AV228" s="1614">
        <f t="shared" ca="1" si="110"/>
        <v>0</v>
      </c>
      <c r="AW228" s="1614">
        <f t="shared" ca="1" si="110"/>
        <v>0</v>
      </c>
      <c r="AX228" s="1614">
        <f t="shared" ca="1" si="110"/>
        <v>0</v>
      </c>
      <c r="AY228" s="1614">
        <f t="shared" ca="1" si="110"/>
        <v>0</v>
      </c>
      <c r="AZ228" s="1614">
        <f t="shared" ca="1" si="110"/>
        <v>0</v>
      </c>
      <c r="BA228" s="1614">
        <f t="shared" ca="1" si="110"/>
        <v>0</v>
      </c>
      <c r="BB228" s="1614">
        <f t="shared" ca="1" si="110"/>
        <v>0</v>
      </c>
      <c r="BC228" s="1614">
        <f t="shared" ca="1" si="110"/>
        <v>0</v>
      </c>
      <c r="BD228" s="1614">
        <f t="shared" ca="1" si="110"/>
        <v>0</v>
      </c>
      <c r="BE228" s="1614">
        <f t="shared" ca="1" si="110"/>
        <v>0</v>
      </c>
      <c r="BF228" s="1614">
        <f t="shared" ca="1" si="110"/>
        <v>0</v>
      </c>
      <c r="BG228" s="1614">
        <f t="shared" ca="1" si="110"/>
        <v>0</v>
      </c>
      <c r="BH228" s="1614">
        <f t="shared" ca="1" si="110"/>
        <v>0</v>
      </c>
      <c r="BI228" s="1614">
        <f t="shared" ca="1" si="110"/>
        <v>0</v>
      </c>
      <c r="BJ228" s="1614">
        <f t="shared" ca="1" si="110"/>
        <v>0</v>
      </c>
      <c r="BK228" s="1614">
        <f t="shared" ca="1" si="110"/>
        <v>0</v>
      </c>
      <c r="BL228" s="1614">
        <f t="shared" ca="1" si="110"/>
        <v>0</v>
      </c>
      <c r="BM228" s="1614">
        <f t="shared" ca="1" si="110"/>
        <v>0</v>
      </c>
      <c r="BN228" s="1614">
        <f t="shared" ca="1" si="110"/>
        <v>0</v>
      </c>
      <c r="BO228" s="1614">
        <f t="shared" ca="1" si="110"/>
        <v>0</v>
      </c>
      <c r="BP228" s="1614">
        <f t="shared" ca="1" si="110"/>
        <v>0</v>
      </c>
      <c r="BQ228" s="1614">
        <f t="shared" ca="1" si="110"/>
        <v>0</v>
      </c>
      <c r="BR228" s="1614">
        <f t="shared" ca="1" si="110"/>
        <v>0</v>
      </c>
      <c r="BS228" s="1614">
        <f t="shared" ca="1" si="110"/>
        <v>0</v>
      </c>
      <c r="BT228" s="1614">
        <f t="shared" ca="1" si="110"/>
        <v>0</v>
      </c>
      <c r="BU228" s="1614">
        <f t="shared" ca="1" si="110"/>
        <v>0</v>
      </c>
      <c r="BV228" s="1614">
        <f t="shared" ca="1" si="110"/>
        <v>0</v>
      </c>
      <c r="BW228" s="1614">
        <f t="shared" ca="1" si="110"/>
        <v>0</v>
      </c>
      <c r="BX228" s="1614">
        <f t="shared" ca="1" si="110"/>
        <v>0</v>
      </c>
      <c r="BY228" s="1614">
        <f t="shared" ca="1" si="110"/>
        <v>0</v>
      </c>
      <c r="BZ228" s="1614">
        <f t="shared" ca="1" si="110"/>
        <v>0</v>
      </c>
      <c r="CA228" s="1614">
        <f t="shared" ca="1" si="110"/>
        <v>0</v>
      </c>
      <c r="CB228" s="1614">
        <f t="shared" ca="1" si="110"/>
        <v>0</v>
      </c>
      <c r="CC228" s="1614">
        <f t="shared" ca="1" si="110"/>
        <v>0</v>
      </c>
      <c r="CD228" s="1614">
        <f t="shared" ca="1" si="110"/>
        <v>0</v>
      </c>
      <c r="CE228" s="1614">
        <f t="shared" ca="1" si="110"/>
        <v>0</v>
      </c>
      <c r="CF228" s="1614">
        <f t="shared" ca="1" si="110"/>
        <v>0</v>
      </c>
      <c r="CG228" s="1614">
        <f t="shared" ca="1" si="110"/>
        <v>0</v>
      </c>
      <c r="CH228" s="1614">
        <f t="shared" ca="1" si="110"/>
        <v>0</v>
      </c>
      <c r="CI228" s="1615">
        <f t="shared" ca="1" si="110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1"/>
        <v/>
      </c>
      <c r="B229" s="1038" t="str">
        <f t="shared" ca="1" si="102"/>
        <v xml:space="preserve"> </v>
      </c>
      <c r="C229" s="1580">
        <f t="shared" ca="1" si="103"/>
        <v>0</v>
      </c>
      <c r="D229" s="1617">
        <f t="shared" ca="1" si="104"/>
        <v>0</v>
      </c>
      <c r="E229" s="1619">
        <f t="shared" ca="1" si="104"/>
        <v>0</v>
      </c>
      <c r="F229" s="1619">
        <f t="shared" ca="1" si="104"/>
        <v>0</v>
      </c>
      <c r="G229" s="1619">
        <f t="shared" ca="1" si="104"/>
        <v>0</v>
      </c>
      <c r="H229" s="1619">
        <f t="shared" ca="1" si="104"/>
        <v>0</v>
      </c>
      <c r="I229" s="1619">
        <f t="shared" ca="1" si="104"/>
        <v>0</v>
      </c>
      <c r="J229" s="1619">
        <f t="shared" ca="1" si="104"/>
        <v>0</v>
      </c>
      <c r="K229" s="1626">
        <f t="shared" ca="1" si="104"/>
        <v>0</v>
      </c>
      <c r="L229" s="1626">
        <f t="shared" ca="1" si="104"/>
        <v>0</v>
      </c>
      <c r="M229" s="1626">
        <f t="shared" ca="1" si="104"/>
        <v>0</v>
      </c>
      <c r="N229" s="1626">
        <f t="shared" ca="1" si="104"/>
        <v>0</v>
      </c>
      <c r="O229" s="1626">
        <f t="shared" ca="1" si="104"/>
        <v>0</v>
      </c>
      <c r="P229" s="1626">
        <f t="shared" ca="1" si="104"/>
        <v>0</v>
      </c>
      <c r="Q229" s="1626">
        <f t="shared" ca="1" si="104"/>
        <v>0</v>
      </c>
      <c r="R229" s="1626">
        <f t="shared" ca="1" si="104"/>
        <v>0</v>
      </c>
      <c r="S229" s="1626">
        <f t="shared" ca="1" si="104"/>
        <v>0</v>
      </c>
      <c r="T229" s="1626">
        <f t="shared" ca="1" si="105"/>
        <v>0</v>
      </c>
      <c r="U229" s="1626">
        <f t="shared" ca="1" si="105"/>
        <v>0</v>
      </c>
      <c r="V229" s="1626">
        <f t="shared" ca="1" si="105"/>
        <v>0</v>
      </c>
      <c r="W229" s="1626">
        <f t="shared" ca="1" si="105"/>
        <v>0</v>
      </c>
      <c r="X229" s="1626">
        <f t="shared" ca="1" si="105"/>
        <v>0</v>
      </c>
      <c r="Y229" s="1626">
        <f t="shared" ca="1" si="105"/>
        <v>0</v>
      </c>
      <c r="Z229" s="1965"/>
      <c r="AA229" s="1618">
        <f t="shared" ca="1" si="106"/>
        <v>0</v>
      </c>
      <c r="AB229" s="1619">
        <f t="shared" ca="1" si="106"/>
        <v>0</v>
      </c>
      <c r="AC229" s="1619">
        <f t="shared" ca="1" si="106"/>
        <v>0</v>
      </c>
      <c r="AD229" s="1619">
        <f t="shared" ca="1" si="106"/>
        <v>0</v>
      </c>
      <c r="AE229" s="1619">
        <f t="shared" ca="1" si="106"/>
        <v>0</v>
      </c>
      <c r="AF229" s="1619">
        <f t="shared" ca="1" si="106"/>
        <v>0</v>
      </c>
      <c r="AG229" s="1619">
        <f t="shared" ca="1" si="106"/>
        <v>0</v>
      </c>
      <c r="AH229" s="1619">
        <f t="shared" ca="1" si="106"/>
        <v>0</v>
      </c>
      <c r="AI229" s="1619">
        <f t="shared" ca="1" si="106"/>
        <v>0</v>
      </c>
      <c r="AJ229" s="1619">
        <f t="shared" ca="1" si="106"/>
        <v>0</v>
      </c>
      <c r="AK229" s="1619">
        <f t="shared" ca="1" si="106"/>
        <v>0</v>
      </c>
      <c r="AL229" s="1619">
        <f t="shared" ca="1" si="106"/>
        <v>0</v>
      </c>
      <c r="AM229" s="1619">
        <f t="shared" ca="1" si="106"/>
        <v>0</v>
      </c>
      <c r="AN229" s="1486"/>
      <c r="AO229" s="1617">
        <f t="shared" ca="1" si="110"/>
        <v>0</v>
      </c>
      <c r="AP229" s="1626">
        <f t="shared" ca="1" si="108"/>
        <v>0</v>
      </c>
      <c r="AQ229" s="1626">
        <f t="shared" ca="1" si="110"/>
        <v>0</v>
      </c>
      <c r="AR229" s="1626">
        <f t="shared" ca="1" si="110"/>
        <v>0</v>
      </c>
      <c r="AS229" s="1619">
        <f t="shared" ca="1" si="110"/>
        <v>0</v>
      </c>
      <c r="AT229" s="1619">
        <f t="shared" ca="1" si="110"/>
        <v>0</v>
      </c>
      <c r="AU229" s="1619">
        <f t="shared" ca="1" si="110"/>
        <v>0</v>
      </c>
      <c r="AV229" s="1619">
        <f t="shared" ca="1" si="110"/>
        <v>0</v>
      </c>
      <c r="AW229" s="1619">
        <f t="shared" ca="1" si="110"/>
        <v>0</v>
      </c>
      <c r="AX229" s="1619">
        <f t="shared" ca="1" si="110"/>
        <v>0</v>
      </c>
      <c r="AY229" s="1619">
        <f t="shared" ca="1" si="110"/>
        <v>0</v>
      </c>
      <c r="AZ229" s="1619">
        <f t="shared" ca="1" si="110"/>
        <v>0</v>
      </c>
      <c r="BA229" s="1619">
        <f t="shared" ca="1" si="110"/>
        <v>0</v>
      </c>
      <c r="BB229" s="1619">
        <f t="shared" ca="1" si="110"/>
        <v>0</v>
      </c>
      <c r="BC229" s="1619">
        <f t="shared" ca="1" si="110"/>
        <v>0</v>
      </c>
      <c r="BD229" s="1619">
        <f t="shared" ca="1" si="110"/>
        <v>0</v>
      </c>
      <c r="BE229" s="1619">
        <f t="shared" ca="1" si="110"/>
        <v>0</v>
      </c>
      <c r="BF229" s="1619">
        <f t="shared" ca="1" si="110"/>
        <v>0</v>
      </c>
      <c r="BG229" s="1619">
        <f t="shared" ca="1" si="110"/>
        <v>0</v>
      </c>
      <c r="BH229" s="1619">
        <f t="shared" ca="1" si="110"/>
        <v>0</v>
      </c>
      <c r="BI229" s="1619">
        <f t="shared" ca="1" si="110"/>
        <v>0</v>
      </c>
      <c r="BJ229" s="1619">
        <f t="shared" ca="1" si="110"/>
        <v>0</v>
      </c>
      <c r="BK229" s="1619">
        <f t="shared" ca="1" si="110"/>
        <v>0</v>
      </c>
      <c r="BL229" s="1619">
        <f t="shared" ca="1" si="110"/>
        <v>0</v>
      </c>
      <c r="BM229" s="1619">
        <f t="shared" ca="1" si="110"/>
        <v>0</v>
      </c>
      <c r="BN229" s="1619">
        <f t="shared" ca="1" si="110"/>
        <v>0</v>
      </c>
      <c r="BO229" s="1619">
        <f t="shared" ca="1" si="110"/>
        <v>0</v>
      </c>
      <c r="BP229" s="1619">
        <f t="shared" ca="1" si="110"/>
        <v>0</v>
      </c>
      <c r="BQ229" s="1619">
        <f t="shared" ca="1" si="110"/>
        <v>0</v>
      </c>
      <c r="BR229" s="1619">
        <f t="shared" ca="1" si="110"/>
        <v>0</v>
      </c>
      <c r="BS229" s="1619">
        <f t="shared" ca="1" si="110"/>
        <v>0</v>
      </c>
      <c r="BT229" s="1619">
        <f t="shared" ca="1" si="110"/>
        <v>0</v>
      </c>
      <c r="BU229" s="1619">
        <f t="shared" ca="1" si="110"/>
        <v>0</v>
      </c>
      <c r="BV229" s="1619">
        <f t="shared" ca="1" si="110"/>
        <v>0</v>
      </c>
      <c r="BW229" s="1619">
        <f t="shared" ca="1" si="110"/>
        <v>0</v>
      </c>
      <c r="BX229" s="1619">
        <f t="shared" ca="1" si="110"/>
        <v>0</v>
      </c>
      <c r="BY229" s="1619">
        <f t="shared" ca="1" si="110"/>
        <v>0</v>
      </c>
      <c r="BZ229" s="1619">
        <f t="shared" ca="1" si="110"/>
        <v>0</v>
      </c>
      <c r="CA229" s="1619">
        <f t="shared" ca="1" si="110"/>
        <v>0</v>
      </c>
      <c r="CB229" s="1619">
        <f t="shared" ca="1" si="110"/>
        <v>0</v>
      </c>
      <c r="CC229" s="1619">
        <f t="shared" ca="1" si="110"/>
        <v>0</v>
      </c>
      <c r="CD229" s="1619">
        <f t="shared" ca="1" si="110"/>
        <v>0</v>
      </c>
      <c r="CE229" s="1619">
        <f t="shared" ca="1" si="110"/>
        <v>0</v>
      </c>
      <c r="CF229" s="1619">
        <f t="shared" ca="1" si="110"/>
        <v>0</v>
      </c>
      <c r="CG229" s="1619">
        <f t="shared" ca="1" si="110"/>
        <v>0</v>
      </c>
      <c r="CH229" s="1619">
        <f t="shared" ca="1" si="110"/>
        <v>0</v>
      </c>
      <c r="CI229" s="1620">
        <f t="shared" ca="1" si="110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143335.18946000002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123335.18946000002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20000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IF(TRIM('2015'!A248)="","",'2015'!A248)</f>
        <v>Aardgas (bvw)</v>
      </c>
      <c r="B248" s="536" t="str">
        <f>IF(TRIM('2015'!B248)="","",'2015'!B248)</f>
        <v>MWh-bvw</v>
      </c>
      <c r="C248" s="536">
        <f>IF(TRIM('2015'!C248)="","",'2015'!C248)</f>
        <v>3.2508000000000004</v>
      </c>
      <c r="D248" s="537">
        <f>IF(TRIM('2015'!D248)="","",'2015'!D248)</f>
        <v>56.1</v>
      </c>
    </row>
    <row r="249" spans="1:87" ht="15" x14ac:dyDescent="0.25">
      <c r="A249" s="536" t="str">
        <f>IF(TRIM('2015'!A249)="","",'2015'!A249)</f>
        <v>Aardgas (ovw)</v>
      </c>
      <c r="B249" s="536" t="str">
        <f>IF(TRIM('2015'!B249)="","",'2015'!B249)</f>
        <v>MWh-ovw</v>
      </c>
      <c r="C249" s="536">
        <f>IF(TRIM('2015'!C249)="","",'2015'!C249)</f>
        <v>3.6</v>
      </c>
      <c r="D249" s="537">
        <f>IF(TRIM('2015'!D249)="","",'2015'!D249)</f>
        <v>56.1</v>
      </c>
    </row>
    <row r="250" spans="1:87" ht="15" x14ac:dyDescent="0.25">
      <c r="A250" s="536" t="str">
        <f>IF(TRIM('2015'!A250)="","",'2015'!A250)</f>
        <v>Aardgascondensaten (ton )</v>
      </c>
      <c r="B250" s="536" t="str">
        <f>IF(TRIM('2015'!B250)="","",'2015'!B250)</f>
        <v>ton</v>
      </c>
      <c r="C250" s="536">
        <f>IF(TRIM('2015'!C250)="","",'2015'!C250)</f>
        <v>44.2</v>
      </c>
      <c r="D250" s="537">
        <f>IF(TRIM('2015'!D250)="","",'2015'!D250)</f>
        <v>64.2</v>
      </c>
    </row>
    <row r="251" spans="1:87" ht="15" x14ac:dyDescent="0.25">
      <c r="A251" s="536" t="str">
        <f>IF(TRIM('2015'!A251)="","",'2015'!A251)</f>
        <v>Afvalolie (ton )</v>
      </c>
      <c r="B251" s="536" t="str">
        <f>IF(TRIM('2015'!B251)="","",'2015'!B251)</f>
        <v>ton</v>
      </c>
      <c r="C251" s="536">
        <f>IF(TRIM('2015'!C251)="","",'2015'!C251)</f>
        <v>40.200000000000003</v>
      </c>
      <c r="D251" s="537">
        <f>IF(TRIM('2015'!D251)="","",'2015'!D251)</f>
        <v>73.3</v>
      </c>
    </row>
    <row r="252" spans="1:87" ht="15" x14ac:dyDescent="0.25">
      <c r="A252" s="536" t="str">
        <f>IF(TRIM('2015'!A252)="","",'2015'!A252)</f>
        <v>Andere aardolieproducten (ton )</v>
      </c>
      <c r="B252" s="536" t="str">
        <f>IF(TRIM('2015'!B252)="","",'2015'!B252)</f>
        <v>ton</v>
      </c>
      <c r="C252" s="536">
        <f>IF(TRIM('2015'!C252)="","",'2015'!C252)</f>
        <v>40.200000000000003</v>
      </c>
      <c r="D252" s="537">
        <f>IF(TRIM('2015'!D252)="","",'2015'!D252)</f>
        <v>73.3</v>
      </c>
    </row>
    <row r="253" spans="1:87" ht="15" x14ac:dyDescent="0.25">
      <c r="A253" s="536" t="str">
        <f>IF(TRIM('2015'!A253)="","",'2015'!A253)</f>
        <v>Andere bitumineuze kool (ton )</v>
      </c>
      <c r="B253" s="536" t="str">
        <f>IF(TRIM('2015'!B253)="","",'2015'!B253)</f>
        <v>ton</v>
      </c>
      <c r="C253" s="536">
        <f>IF(TRIM('2015'!C253)="","",'2015'!C253)</f>
        <v>25.8</v>
      </c>
      <c r="D253" s="537">
        <f>IF(TRIM('2015'!D253)="","",'2015'!D253)</f>
        <v>94.6</v>
      </c>
    </row>
    <row r="254" spans="1:87" ht="15" x14ac:dyDescent="0.25">
      <c r="A254" s="536" t="str">
        <f>IF(TRIM('2015'!A254)="","",'2015'!A254)</f>
        <v>Antraciet (ton )</v>
      </c>
      <c r="B254" s="536" t="str">
        <f>IF(TRIM('2015'!B254)="","",'2015'!B254)</f>
        <v>ton</v>
      </c>
      <c r="C254" s="536">
        <f>IF(TRIM('2015'!C254)="","",'2015'!C254)</f>
        <v>26.7</v>
      </c>
      <c r="D254" s="537">
        <f>IF(TRIM('2015'!D254)="","",'2015'!D254)</f>
        <v>98.3</v>
      </c>
    </row>
    <row r="255" spans="1:87" ht="15" x14ac:dyDescent="0.25">
      <c r="A255" s="536" t="str">
        <f>IF(TRIM('2015'!A255)="","",'2015'!A255)</f>
        <v>Biobenzine (m³ )</v>
      </c>
      <c r="B255" s="536" t="str">
        <f>IF(TRIM('2015'!B255)="","",'2015'!B255)</f>
        <v>m³</v>
      </c>
      <c r="C255" s="536">
        <f>IF(TRIM('2015'!C255)="","",'2015'!C255)</f>
        <v>27</v>
      </c>
      <c r="D255" s="537">
        <f>IF(TRIM('2015'!D255)="","",'2015'!D255)</f>
        <v>0</v>
      </c>
    </row>
    <row r="256" spans="1:87" ht="15" x14ac:dyDescent="0.25">
      <c r="A256" s="536" t="str">
        <f>IF(TRIM('2015'!A256)="","",'2015'!A256)</f>
        <v>Biodiesel (m³ )</v>
      </c>
      <c r="B256" s="536" t="str">
        <f>IF(TRIM('2015'!B256)="","",'2015'!B256)</f>
        <v>m³</v>
      </c>
      <c r="C256" s="536">
        <f>IF(TRIM('2015'!C256)="","",'2015'!C256)</f>
        <v>27</v>
      </c>
      <c r="D256" s="537">
        <f>IF(TRIM('2015'!D256)="","",'2015'!D256)</f>
        <v>0</v>
      </c>
    </row>
    <row r="257" spans="1:4" s="886" customFormat="1" ht="15" x14ac:dyDescent="0.25">
      <c r="A257" s="536" t="str">
        <f>IF(TRIM('2015'!A257)="","",'2015'!A257)</f>
        <v>Biogas waterzuivering (Nm³)</v>
      </c>
      <c r="B257" s="536" t="str">
        <f>IF(TRIM('2015'!B257)="","",'2015'!B257)</f>
        <v>Nm³</v>
      </c>
      <c r="C257" s="536">
        <f>IF(TRIM('2015'!C257)="","",'2015'!C257)</f>
        <v>2.844E-2</v>
      </c>
      <c r="D257" s="537">
        <f>IF(TRIM('2015'!D257)="","",'2015'!D257)</f>
        <v>0</v>
      </c>
    </row>
    <row r="258" spans="1:4" s="886" customFormat="1" ht="15" x14ac:dyDescent="0.25">
      <c r="A258" s="536" t="str">
        <f>IF(TRIM('2015'!A258)="","",'2015'!A258)</f>
        <v>Biomassa hout (ton)</v>
      </c>
      <c r="B258" s="536" t="str">
        <f>IF(TRIM('2015'!B258)="","",'2015'!B258)</f>
        <v>ton</v>
      </c>
      <c r="C258" s="536">
        <f>IF(TRIM('2015'!C258)="","",'2015'!C258)</f>
        <v>14.6</v>
      </c>
      <c r="D258" s="537">
        <f>IF(TRIM('2015'!D258)="","",'2015'!D258)</f>
        <v>0</v>
      </c>
    </row>
    <row r="259" spans="1:4" s="886" customFormat="1" ht="15" x14ac:dyDescent="0.25">
      <c r="A259" s="536" t="str">
        <f>IF(TRIM('2015'!A259)="","",'2015'!A259)</f>
        <v>Bitumen (ton )</v>
      </c>
      <c r="B259" s="536" t="str">
        <f>IF(TRIM('2015'!B259)="","",'2015'!B259)</f>
        <v>ton</v>
      </c>
      <c r="C259" s="536">
        <f>IF(TRIM('2015'!C259)="","",'2015'!C259)</f>
        <v>40.200000000000003</v>
      </c>
      <c r="D259" s="537">
        <f>IF(TRIM('2015'!D259)="","",'2015'!D259)</f>
        <v>80.7</v>
      </c>
    </row>
    <row r="260" spans="1:4" s="886" customFormat="1" ht="15" x14ac:dyDescent="0.25">
      <c r="A260" s="536" t="str">
        <f>IF(TRIM('2015'!A260)="","",'2015'!A260)</f>
        <v>Bitumineuze leisteen en asfaltzand (ton )</v>
      </c>
      <c r="B260" s="536" t="str">
        <f>IF(TRIM('2015'!B260)="","",'2015'!B260)</f>
        <v>ton</v>
      </c>
      <c r="C260" s="536">
        <f>IF(TRIM('2015'!C260)="","",'2015'!C260)</f>
        <v>8.9</v>
      </c>
      <c r="D260" s="537">
        <f>IF(TRIM('2015'!D260)="","",'2015'!D260)</f>
        <v>107</v>
      </c>
    </row>
    <row r="261" spans="1:4" s="886" customFormat="1" ht="15" x14ac:dyDescent="0.25">
      <c r="A261" s="536" t="str">
        <f>IF(TRIM('2015'!A261)="","",'2015'!A261)</f>
        <v>Butaan (ton )</v>
      </c>
      <c r="B261" s="536" t="str">
        <f>IF(TRIM('2015'!B261)="","",'2015'!B261)</f>
        <v>ton</v>
      </c>
      <c r="C261" s="536">
        <f>IF(TRIM('2015'!C261)="","",'2015'!C261)</f>
        <v>45.7</v>
      </c>
      <c r="D261" s="537">
        <f>IF(TRIM('2015'!D261)="","",'2015'!D261)</f>
        <v>63.1</v>
      </c>
    </row>
    <row r="262" spans="1:4" s="886" customFormat="1" ht="15" x14ac:dyDescent="0.25">
      <c r="A262" s="536" t="str">
        <f>IF(TRIM('2015'!A262)="","",'2015'!A262)</f>
        <v>Butaan liq.(m³)</v>
      </c>
      <c r="B262" s="536" t="str">
        <f>IF(TRIM('2015'!B262)="","",'2015'!B262)</f>
        <v>m³</v>
      </c>
      <c r="C262" s="536">
        <f>IF(TRIM('2015'!C262)="","",'2015'!C262)</f>
        <v>26.734500000000001</v>
      </c>
      <c r="D262" s="537">
        <f>IF(TRIM('2015'!D262)="","",'2015'!D262)</f>
        <v>63.1</v>
      </c>
    </row>
    <row r="263" spans="1:4" s="886" customFormat="1" ht="15" x14ac:dyDescent="0.25">
      <c r="A263" s="536" t="str">
        <f>IF(TRIM('2015'!A263)="","",'2015'!A263)</f>
        <v>Cokeskool (ton )</v>
      </c>
      <c r="B263" s="536" t="str">
        <f>IF(TRIM('2015'!B263)="","",'2015'!B263)</f>
        <v>ton</v>
      </c>
      <c r="C263" s="536">
        <f>IF(TRIM('2015'!C263)="","",'2015'!C263)</f>
        <v>28.2</v>
      </c>
      <c r="D263" s="537">
        <f>IF(TRIM('2015'!D263)="","",'2015'!D263)</f>
        <v>94.6</v>
      </c>
    </row>
    <row r="264" spans="1:4" s="886" customFormat="1" ht="15" x14ac:dyDescent="0.25">
      <c r="A264" s="536" t="str">
        <f>IF(TRIM('2015'!A264)="","",'2015'!A264)</f>
        <v>Cokesovencokes en lignietcokes (ton )</v>
      </c>
      <c r="B264" s="536" t="str">
        <f>IF(TRIM('2015'!B264)="","",'2015'!B264)</f>
        <v>ton</v>
      </c>
      <c r="C264" s="536">
        <f>IF(TRIM('2015'!C264)="","",'2015'!C264)</f>
        <v>28.2</v>
      </c>
      <c r="D264" s="537">
        <f>IF(TRIM('2015'!D264)="","",'2015'!D264)</f>
        <v>107</v>
      </c>
    </row>
    <row r="265" spans="1:4" s="886" customFormat="1" ht="15" x14ac:dyDescent="0.25">
      <c r="A265" s="536" t="str">
        <f>IF(TRIM('2015'!A265)="","",'2015'!A265)</f>
        <v>Cokesovengas (ton )</v>
      </c>
      <c r="B265" s="536" t="str">
        <f>IF(TRIM('2015'!B265)="","",'2015'!B265)</f>
        <v>ton</v>
      </c>
      <c r="C265" s="536">
        <f>IF(TRIM('2015'!C265)="","",'2015'!C265)</f>
        <v>38.700000000000003</v>
      </c>
      <c r="D265" s="537">
        <f>IF(TRIM('2015'!D265)="","",'2015'!D265)</f>
        <v>44.4</v>
      </c>
    </row>
    <row r="266" spans="1:4" s="886" customFormat="1" ht="15" x14ac:dyDescent="0.25">
      <c r="A266" s="536" t="str">
        <f>IF(TRIM('2015'!A266)="","",'2015'!A266)</f>
        <v>Elektriciteit (MWh )</v>
      </c>
      <c r="B266" s="536" t="str">
        <f>IF(TRIM('2015'!B266)="","",'2015'!B266)</f>
        <v>MWh</v>
      </c>
      <c r="C266" s="536">
        <f>IF(TRIM('2015'!C266)="","",'2015'!C266)</f>
        <v>9</v>
      </c>
      <c r="D266" s="537">
        <f>IF(TRIM('2015'!D266)="","",'2015'!D266)</f>
        <v>44.444444444444443</v>
      </c>
    </row>
    <row r="267" spans="1:4" s="886" customFormat="1" ht="15" x14ac:dyDescent="0.25">
      <c r="A267" s="536" t="str">
        <f>IF(TRIM('2015'!A267)="","",'2015'!A267)</f>
        <v>Ethaan (ton )</v>
      </c>
      <c r="B267" s="536" t="str">
        <f>IF(TRIM('2015'!B267)="","",'2015'!B267)</f>
        <v>ton</v>
      </c>
      <c r="C267" s="536">
        <f>IF(TRIM('2015'!C267)="","",'2015'!C267)</f>
        <v>46.4</v>
      </c>
      <c r="D267" s="537">
        <f>IF(TRIM('2015'!D267)="","",'2015'!D267)</f>
        <v>61.6</v>
      </c>
    </row>
    <row r="268" spans="1:4" s="886" customFormat="1" ht="15" x14ac:dyDescent="0.25">
      <c r="A268" s="536" t="str">
        <f>IF(TRIM('2015'!A268)="","",'2015'!A268)</f>
        <v>Fabrieksgas (ton )</v>
      </c>
      <c r="B268" s="536" t="str">
        <f>IF(TRIM('2015'!B268)="","",'2015'!B268)</f>
        <v>ton</v>
      </c>
      <c r="C268" s="536">
        <f>IF(TRIM('2015'!C268)="","",'2015'!C268)</f>
        <v>38.700000000000003</v>
      </c>
      <c r="D268" s="537">
        <f>IF(TRIM('2015'!D268)="","",'2015'!D268)</f>
        <v>44.4</v>
      </c>
    </row>
    <row r="269" spans="1:4" s="886" customFormat="1" ht="15" x14ac:dyDescent="0.25">
      <c r="A269" s="536" t="str">
        <f>IF(TRIM('2015'!A269)="","",'2015'!A269)</f>
        <v>Formaldehyde lijm (ton )</v>
      </c>
      <c r="B269" s="536" t="str">
        <f>IF(TRIM('2015'!B269)="","",'2015'!B269)</f>
        <v>ton</v>
      </c>
      <c r="C269" s="536">
        <f>IF(TRIM('2015'!C269)="","",'2015'!C269)</f>
        <v>14.6</v>
      </c>
      <c r="D269" s="537">
        <f>IF(TRIM('2015'!D269)="","",'2015'!D269)</f>
        <v>5.5075342465753428E-2</v>
      </c>
    </row>
    <row r="270" spans="1:4" s="886" customFormat="1" ht="15" x14ac:dyDescent="0.25">
      <c r="A270" s="536" t="str">
        <f>IF(TRIM('2015'!A270)="","",'2015'!A270)</f>
        <v>Gascokes (ton )</v>
      </c>
      <c r="B270" s="536" t="str">
        <f>IF(TRIM('2015'!B270)="","",'2015'!B270)</f>
        <v>ton</v>
      </c>
      <c r="C270" s="536">
        <f>IF(TRIM('2015'!C270)="","",'2015'!C270)</f>
        <v>28.2</v>
      </c>
      <c r="D270" s="537">
        <f>IF(TRIM('2015'!D270)="","",'2015'!D270)</f>
        <v>107</v>
      </c>
    </row>
    <row r="271" spans="1:4" s="886" customFormat="1" ht="15" x14ac:dyDescent="0.25">
      <c r="A271" s="536" t="str">
        <f>IF(TRIM('2015'!A271)="","",'2015'!A271)</f>
        <v>Gasolie (m³)</v>
      </c>
      <c r="B271" s="536" t="str">
        <f>IF(TRIM('2015'!B271)="","",'2015'!B271)</f>
        <v>m³</v>
      </c>
      <c r="C271" s="536">
        <f>IF(TRIM('2015'!C271)="","",'2015'!C271)</f>
        <v>35.937150000000003</v>
      </c>
      <c r="D271" s="537">
        <f>IF(TRIM('2015'!D271)="","",'2015'!D271)</f>
        <v>74.099999999999994</v>
      </c>
    </row>
    <row r="272" spans="1:4" s="886" customFormat="1" ht="15" x14ac:dyDescent="0.25">
      <c r="A272" s="536" t="str">
        <f>IF(TRIM('2015'!A272)="","",'2015'!A272)</f>
        <v>Gasolie (ton )</v>
      </c>
      <c r="B272" s="536" t="str">
        <f>IF(TRIM('2015'!B272)="","",'2015'!B272)</f>
        <v>ton</v>
      </c>
      <c r="C272" s="536">
        <f>IF(TRIM('2015'!C272)="","",'2015'!C272)</f>
        <v>42.279000000000003</v>
      </c>
      <c r="D272" s="537">
        <f>IF(TRIM('2015'!D272)="","",'2015'!D272)</f>
        <v>74.099999999999994</v>
      </c>
    </row>
    <row r="273" spans="1:4" s="886" customFormat="1" ht="15" x14ac:dyDescent="0.25">
      <c r="A273" s="536" t="str">
        <f>IF(TRIM('2015'!A273)="","",'2015'!A273)</f>
        <v>Gasolie (x1000 L)</v>
      </c>
      <c r="B273" s="536" t="str">
        <f>IF(TRIM('2015'!B273)="","",'2015'!B273)</f>
        <v>1000 liter</v>
      </c>
      <c r="C273" s="536">
        <f>IF(TRIM('2015'!C273)="","",'2015'!C273)</f>
        <v>35.937150000000003</v>
      </c>
      <c r="D273" s="537">
        <f>IF(TRIM('2015'!D273)="","",'2015'!D273)</f>
        <v>74.099999999999994</v>
      </c>
    </row>
    <row r="274" spans="1:4" s="886" customFormat="1" ht="15" x14ac:dyDescent="0.25">
      <c r="A274" s="536" t="str">
        <f>IF(TRIM('2015'!A274)="","",'2015'!A274)</f>
        <v>Hoogovengas (ton )</v>
      </c>
      <c r="B274" s="536" t="str">
        <f>IF(TRIM('2015'!B274)="","",'2015'!B274)</f>
        <v>ton</v>
      </c>
      <c r="C274" s="536">
        <f>IF(TRIM('2015'!C274)="","",'2015'!C274)</f>
        <v>2.4700000000000002</v>
      </c>
      <c r="D274" s="537">
        <f>IF(TRIM('2015'!D274)="","",'2015'!D274)</f>
        <v>260</v>
      </c>
    </row>
    <row r="275" spans="1:4" s="886" customFormat="1" ht="15" x14ac:dyDescent="0.25">
      <c r="A275" s="536" t="str">
        <f>IF(TRIM('2015'!A275)="","",'2015'!A275)</f>
        <v>Hout/houtafval (ton)</v>
      </c>
      <c r="B275" s="536" t="str">
        <f>IF(TRIM('2015'!B275)="","",'2015'!B275)</f>
        <v>ton</v>
      </c>
      <c r="C275" s="536">
        <f>IF(TRIM('2015'!C275)="","",'2015'!C275)</f>
        <v>15.6</v>
      </c>
      <c r="D275" s="537">
        <f>IF(TRIM('2015'!D275)="","",'2015'!D275)</f>
        <v>0</v>
      </c>
    </row>
    <row r="276" spans="1:4" s="886" customFormat="1" ht="15" x14ac:dyDescent="0.25">
      <c r="A276" s="536" t="str">
        <f>IF(TRIM('2015'!A276)="","",'2015'!A276)</f>
        <v>Houtskool (ton )</v>
      </c>
      <c r="B276" s="536" t="str">
        <f>IF(TRIM('2015'!B276)="","",'2015'!B276)</f>
        <v>ton</v>
      </c>
      <c r="C276" s="536">
        <f>IF(TRIM('2015'!C276)="","",'2015'!C276)</f>
        <v>29.5</v>
      </c>
      <c r="D276" s="537">
        <f>IF(TRIM('2015'!D276)="","",'2015'!D276)</f>
        <v>0</v>
      </c>
    </row>
    <row r="277" spans="1:4" s="886" customFormat="1" ht="15" x14ac:dyDescent="0.25">
      <c r="A277" s="536" t="str">
        <f>IF(TRIM('2015'!A277)="","",'2015'!A277)</f>
        <v>Kerosine (andere dan vliegtuigkerosine) (m³ )</v>
      </c>
      <c r="B277" s="536" t="str">
        <f>IF(TRIM('2015'!B277)="","",'2015'!B277)</f>
        <v>m³</v>
      </c>
      <c r="C277" s="536">
        <f>IF(TRIM('2015'!C277)="","",'2015'!C277)</f>
        <v>34.492800000000003</v>
      </c>
      <c r="D277" s="537">
        <f>IF(TRIM('2015'!D277)="","",'2015'!D277)</f>
        <v>71.900000000000006</v>
      </c>
    </row>
    <row r="278" spans="1:4" s="886" customFormat="1" ht="15" x14ac:dyDescent="0.25">
      <c r="A278" s="536" t="str">
        <f>IF(TRIM('2015'!A278)="","",'2015'!A278)</f>
        <v>Kerosine (andere dan vliegtuigkerosine) (ton )</v>
      </c>
      <c r="B278" s="536" t="str">
        <f>IF(TRIM('2015'!B278)="","",'2015'!B278)</f>
        <v>ton</v>
      </c>
      <c r="C278" s="536">
        <f>IF(TRIM('2015'!C278)="","",'2015'!C278)</f>
        <v>43.116</v>
      </c>
      <c r="D278" s="537">
        <f>IF(TRIM('2015'!D278)="","",'2015'!D278)</f>
        <v>71.900000000000006</v>
      </c>
    </row>
    <row r="279" spans="1:4" s="886" customFormat="1" ht="15" x14ac:dyDescent="0.25">
      <c r="A279" s="536" t="str">
        <f>IF(TRIM('2015'!A279)="","",'2015'!A279)</f>
        <v>Koolmonoxide (Nm³ )</v>
      </c>
      <c r="B279" s="536" t="str">
        <f>IF(TRIM('2015'!B279)="","",'2015'!B279)</f>
        <v>Nm³</v>
      </c>
      <c r="C279" s="536">
        <f>IF(TRIM('2015'!C279)="","",'2015'!C279)</f>
        <v>1.2625000000000001E-2</v>
      </c>
      <c r="D279" s="537">
        <f>IF(TRIM('2015'!D279)="","",'2015'!D279)</f>
        <v>155.21</v>
      </c>
    </row>
    <row r="280" spans="1:4" s="886" customFormat="1" ht="15" x14ac:dyDescent="0.25">
      <c r="A280" s="536" t="str">
        <f>IF(TRIM('2015'!A280)="","",'2015'!A280)</f>
        <v>Koolmonoxide (ton )</v>
      </c>
      <c r="B280" s="536" t="str">
        <f>IF(TRIM('2015'!B280)="","",'2015'!B280)</f>
        <v>ton</v>
      </c>
      <c r="C280" s="536">
        <f>IF(TRIM('2015'!C280)="","",'2015'!C280)</f>
        <v>10.1</v>
      </c>
      <c r="D280" s="537">
        <f>IF(TRIM('2015'!D280)="","",'2015'!D280)</f>
        <v>155.21</v>
      </c>
    </row>
    <row r="281" spans="1:4" s="886" customFormat="1" ht="15" x14ac:dyDescent="0.25">
      <c r="A281" s="536" t="str">
        <f>IF(TRIM('2015'!A281)="","",'2015'!A281)</f>
        <v>Koolteer (ton )</v>
      </c>
      <c r="B281" s="536" t="str">
        <f>IF(TRIM('2015'!B281)="","",'2015'!B281)</f>
        <v>ton</v>
      </c>
      <c r="C281" s="536">
        <f>IF(TRIM('2015'!C281)="","",'2015'!C281)</f>
        <v>28</v>
      </c>
      <c r="D281" s="537">
        <f>IF(TRIM('2015'!D281)="","",'2015'!D281)</f>
        <v>80.7</v>
      </c>
    </row>
    <row r="282" spans="1:4" s="886" customFormat="1" ht="15" x14ac:dyDescent="0.25">
      <c r="A282" s="536" t="str">
        <f>IF(TRIM('2015'!A282)="","",'2015'!A282)</f>
        <v>Lampen petroleum (m³)</v>
      </c>
      <c r="B282" s="536" t="str">
        <f>IF(TRIM('2015'!B282)="","",'2015'!B282)</f>
        <v>ton</v>
      </c>
      <c r="C282" s="536">
        <f>IF(TRIM('2015'!C282)="","",'2015'!C282)</f>
        <v>34.492800000000003</v>
      </c>
      <c r="D282" s="537">
        <f>IF(TRIM('2015'!D282)="","",'2015'!D282)</f>
        <v>71.900000000000006</v>
      </c>
    </row>
    <row r="283" spans="1:4" s="886" customFormat="1" ht="15" x14ac:dyDescent="0.25">
      <c r="A283" s="536" t="str">
        <f>IF(TRIM('2015'!A283)="","",'2015'!A283)</f>
        <v>Lampen petroleum (ton)</v>
      </c>
      <c r="B283" s="536" t="str">
        <f>IF(TRIM('2015'!B283)="","",'2015'!B283)</f>
        <v>ton</v>
      </c>
      <c r="C283" s="536">
        <f>IF(TRIM('2015'!C283)="","",'2015'!C283)</f>
        <v>43.116</v>
      </c>
      <c r="D283" s="537">
        <f>IF(TRIM('2015'!D283)="","",'2015'!D283)</f>
        <v>71.900000000000006</v>
      </c>
    </row>
    <row r="284" spans="1:4" s="886" customFormat="1" ht="15" x14ac:dyDescent="0.25">
      <c r="A284" s="536" t="str">
        <f>IF(TRIM('2015'!A284)="","",'2015'!A284)</f>
        <v>Leisteenolie (m³ )</v>
      </c>
      <c r="B284" s="536" t="str">
        <f>IF(TRIM('2015'!B284)="","",'2015'!B284)</f>
        <v>m³</v>
      </c>
      <c r="C284" s="536">
        <f>IF(TRIM('2015'!C284)="","",'2015'!C284)</f>
        <v>32.384999999999998</v>
      </c>
      <c r="D284" s="537">
        <f>IF(TRIM('2015'!D284)="","",'2015'!D284)</f>
        <v>73.3</v>
      </c>
    </row>
    <row r="285" spans="1:4" s="886" customFormat="1" ht="15" x14ac:dyDescent="0.25">
      <c r="A285" s="536" t="str">
        <f>IF(TRIM('2015'!A285)="","",'2015'!A285)</f>
        <v>Leisteenolie (ton )</v>
      </c>
      <c r="B285" s="536" t="str">
        <f>IF(TRIM('2015'!B285)="","",'2015'!B285)</f>
        <v>ton</v>
      </c>
      <c r="C285" s="536">
        <f>IF(TRIM('2015'!C285)="","",'2015'!C285)</f>
        <v>38.1</v>
      </c>
      <c r="D285" s="537">
        <f>IF(TRIM('2015'!D285)="","",'2015'!D285)</f>
        <v>73.3</v>
      </c>
    </row>
    <row r="286" spans="1:4" s="886" customFormat="1" ht="15" x14ac:dyDescent="0.25">
      <c r="A286" s="536" t="str">
        <f>IF(TRIM('2015'!A286)="","",'2015'!A286)</f>
        <v>Ligniet (ton )</v>
      </c>
      <c r="B286" s="536" t="str">
        <f>IF(TRIM('2015'!B286)="","",'2015'!B286)</f>
        <v>ton</v>
      </c>
      <c r="C286" s="536">
        <f>IF(TRIM('2015'!C286)="","",'2015'!C286)</f>
        <v>11.9</v>
      </c>
      <c r="D286" s="537">
        <f>IF(TRIM('2015'!D286)="","",'2015'!D286)</f>
        <v>101</v>
      </c>
    </row>
    <row r="287" spans="1:4" s="886" customFormat="1" ht="15" x14ac:dyDescent="0.25">
      <c r="A287" s="536" t="str">
        <f>IF(TRIM('2015'!A287)="","",'2015'!A287)</f>
        <v>LPG (ton )</v>
      </c>
      <c r="B287" s="536" t="str">
        <f>IF(TRIM('2015'!B287)="","",'2015'!B287)</f>
        <v>ton</v>
      </c>
      <c r="C287" s="536">
        <f>IF(TRIM('2015'!C287)="","",'2015'!C287)</f>
        <v>45.948999999999998</v>
      </c>
      <c r="D287" s="537">
        <f>IF(TRIM('2015'!D287)="","",'2015'!D287)</f>
        <v>63.1</v>
      </c>
    </row>
    <row r="288" spans="1:4" s="886" customFormat="1" ht="15" x14ac:dyDescent="0.25">
      <c r="A288" s="536" t="str">
        <f>IF(TRIM('2015'!A288)="","",'2015'!A288)</f>
        <v>LPG liq.(m³ )</v>
      </c>
      <c r="B288" s="536" t="str">
        <f>IF(TRIM('2015'!B288)="","",'2015'!B288)</f>
        <v>m³</v>
      </c>
      <c r="C288" s="536">
        <f>IF(TRIM('2015'!C288)="","",'2015'!C288)</f>
        <v>25.27195</v>
      </c>
      <c r="D288" s="537">
        <f>IF(TRIM('2015'!D288)="","",'2015'!D288)</f>
        <v>63.1</v>
      </c>
    </row>
    <row r="289" spans="1:4" s="886" customFormat="1" ht="15" x14ac:dyDescent="0.25">
      <c r="A289" s="536" t="str">
        <f>IF(TRIM('2015'!A289)="","",'2015'!A289)</f>
        <v>Methaan (ton )</v>
      </c>
      <c r="B289" s="536" t="str">
        <f>IF(TRIM('2015'!B289)="","",'2015'!B289)</f>
        <v>ton</v>
      </c>
      <c r="C289" s="536">
        <f>IF(TRIM('2015'!C289)="","",'2015'!C289)</f>
        <v>50</v>
      </c>
      <c r="D289" s="537">
        <f>IF(TRIM('2015'!D289)="","",'2015'!D289)</f>
        <v>54.9</v>
      </c>
    </row>
    <row r="290" spans="1:4" s="886" customFormat="1" ht="15" x14ac:dyDescent="0.25">
      <c r="A290" s="536" t="str">
        <f>IF(TRIM('2015'!A290)="","",'2015'!A290)</f>
        <v>Methaan vap.(Nm³ )</v>
      </c>
      <c r="B290" s="536" t="str">
        <f>IF(TRIM('2015'!B290)="","",'2015'!B290)</f>
        <v>Nm³</v>
      </c>
      <c r="C290" s="536">
        <f>IF(TRIM('2015'!C290)="","",'2015'!C290)</f>
        <v>3.585E-2</v>
      </c>
      <c r="D290" s="537">
        <f>IF(TRIM('2015'!D290)="","",'2015'!D290)</f>
        <v>54.9</v>
      </c>
    </row>
    <row r="291" spans="1:4" s="886" customFormat="1" ht="15" x14ac:dyDescent="0.25">
      <c r="A291" s="536" t="str">
        <f>IF(TRIM('2015'!A291)="","",'2015'!A291)</f>
        <v>Motorbenzine (ton)</v>
      </c>
      <c r="B291" s="536" t="str">
        <f>IF(TRIM('2015'!B291)="","",'2015'!B291)</f>
        <v>ton</v>
      </c>
      <c r="C291" s="536">
        <f>IF(TRIM('2015'!C291)="","",'2015'!C291)</f>
        <v>44.3</v>
      </c>
      <c r="D291" s="537">
        <f>IF(TRIM('2015'!D291)="","",'2015'!D291)</f>
        <v>69.3</v>
      </c>
    </row>
    <row r="292" spans="1:4" s="886" customFormat="1" ht="15" x14ac:dyDescent="0.25">
      <c r="A292" s="536" t="str">
        <f>IF(TRIM('2015'!A292)="","",'2015'!A292)</f>
        <v>Nafta (ton )</v>
      </c>
      <c r="B292" s="536" t="str">
        <f>IF(TRIM('2015'!B292)="","",'2015'!B292)</f>
        <v>ton</v>
      </c>
      <c r="C292" s="536">
        <f>IF(TRIM('2015'!C292)="","",'2015'!C292)</f>
        <v>44.5</v>
      </c>
      <c r="D292" s="537">
        <f>IF(TRIM('2015'!D292)="","",'2015'!D292)</f>
        <v>73.3</v>
      </c>
    </row>
    <row r="293" spans="1:4" s="886" customFormat="1" ht="15" x14ac:dyDescent="0.25">
      <c r="A293" s="536" t="str">
        <f>IF(TRIM('2015'!A293)="","",'2015'!A293)</f>
        <v>Orimulsion (ton )</v>
      </c>
      <c r="B293" s="536" t="str">
        <f>IF(TRIM('2015'!B293)="","",'2015'!B293)</f>
        <v>ton</v>
      </c>
      <c r="C293" s="536">
        <f>IF(TRIM('2015'!C293)="","",'2015'!C293)</f>
        <v>27.5</v>
      </c>
      <c r="D293" s="537">
        <f>IF(TRIM('2015'!D293)="","",'2015'!D293)</f>
        <v>77</v>
      </c>
    </row>
    <row r="294" spans="1:4" s="886" customFormat="1" ht="15" x14ac:dyDescent="0.25">
      <c r="A294" s="536" t="str">
        <f>IF(TRIM('2015'!A294)="","",'2015'!A294)</f>
        <v>Overig biogas (ton )</v>
      </c>
      <c r="B294" s="536" t="str">
        <f>IF(TRIM('2015'!B294)="","",'2015'!B294)</f>
        <v>ton</v>
      </c>
      <c r="C294" s="536">
        <f>IF(TRIM('2015'!C294)="","",'2015'!C294)</f>
        <v>50.4</v>
      </c>
      <c r="D294" s="537">
        <f>IF(TRIM('2015'!D294)="","",'2015'!D294)</f>
        <v>0</v>
      </c>
    </row>
    <row r="295" spans="1:4" s="886" customFormat="1" ht="15" x14ac:dyDescent="0.25">
      <c r="A295" s="536" t="str">
        <f>IF(TRIM('2015'!A295)="","",'2015'!A295)</f>
        <v>Oxystaalovengas (ton )</v>
      </c>
      <c r="B295" s="536" t="str">
        <f>IF(TRIM('2015'!B295)="","",'2015'!B295)</f>
        <v>ton</v>
      </c>
      <c r="C295" s="536">
        <f>IF(TRIM('2015'!C295)="","",'2015'!C295)</f>
        <v>7.06</v>
      </c>
      <c r="D295" s="537">
        <f>IF(TRIM('2015'!D295)="","",'2015'!D295)</f>
        <v>182</v>
      </c>
    </row>
    <row r="296" spans="1:4" s="886" customFormat="1" ht="15" x14ac:dyDescent="0.25">
      <c r="A296" s="536" t="str">
        <f>IF(TRIM('2015'!A296)="","",'2015'!A296)</f>
        <v>Paraffinewassen (ton )</v>
      </c>
      <c r="B296" s="536" t="str">
        <f>IF(TRIM('2015'!B296)="","",'2015'!B296)</f>
        <v>ton</v>
      </c>
      <c r="C296" s="536">
        <f>IF(TRIM('2015'!C296)="","",'2015'!C296)</f>
        <v>40.200000000000003</v>
      </c>
      <c r="D296" s="537">
        <f>IF(TRIM('2015'!D296)="","",'2015'!D296)</f>
        <v>73.3</v>
      </c>
    </row>
    <row r="297" spans="1:4" s="886" customFormat="1" ht="15" x14ac:dyDescent="0.25">
      <c r="A297" s="536" t="str">
        <f>IF(TRIM('2015'!A297)="","",'2015'!A297)</f>
        <v>Petroleumcokes (ton )</v>
      </c>
      <c r="B297" s="536" t="str">
        <f>IF(TRIM('2015'!B297)="","",'2015'!B297)</f>
        <v>ton</v>
      </c>
      <c r="C297" s="536">
        <f>IF(TRIM('2015'!C297)="","",'2015'!C297)</f>
        <v>32.5</v>
      </c>
      <c r="D297" s="537">
        <f>IF(TRIM('2015'!D297)="","",'2015'!D297)</f>
        <v>97.5</v>
      </c>
    </row>
    <row r="298" spans="1:4" s="886" customFormat="1" ht="15" x14ac:dyDescent="0.25">
      <c r="A298" s="536" t="str">
        <f>IF(TRIM('2015'!A298)="","",'2015'!A298)</f>
        <v>Propaan (ton )</v>
      </c>
      <c r="B298" s="536" t="str">
        <f>IF(TRIM('2015'!B298)="","",'2015'!B298)</f>
        <v>ton</v>
      </c>
      <c r="C298" s="536">
        <f>IF(TRIM('2015'!C298)="","",'2015'!C298)</f>
        <v>46.2</v>
      </c>
      <c r="D298" s="537">
        <f>IF(TRIM('2015'!D298)="","",'2015'!D298)</f>
        <v>63.1</v>
      </c>
    </row>
    <row r="299" spans="1:4" s="886" customFormat="1" ht="15" x14ac:dyDescent="0.25">
      <c r="A299" s="536" t="str">
        <f>IF(TRIM('2015'!A299)="","",'2015'!A299)</f>
        <v>Propaan liq.(m³ )</v>
      </c>
      <c r="B299" s="536" t="str">
        <f>IF(TRIM('2015'!B299)="","",'2015'!B299)</f>
        <v>m³</v>
      </c>
      <c r="C299" s="536">
        <f>IF(TRIM('2015'!C299)="","",'2015'!C299)</f>
        <v>24.301200000000001</v>
      </c>
      <c r="D299" s="537">
        <f>IF(TRIM('2015'!D299)="","",'2015'!D299)</f>
        <v>63.1</v>
      </c>
    </row>
    <row r="300" spans="1:4" s="886" customFormat="1" ht="15" x14ac:dyDescent="0.25">
      <c r="A300" s="536" t="str">
        <f>IF(TRIM('2015'!A300)="","",'2015'!A300)</f>
        <v>Raffinaderijgas (ton )</v>
      </c>
      <c r="B300" s="536" t="str">
        <f>IF(TRIM('2015'!B300)="","",'2015'!B300)</f>
        <v>ton</v>
      </c>
      <c r="C300" s="536">
        <f>IF(TRIM('2015'!C300)="","",'2015'!C300)</f>
        <v>49.5</v>
      </c>
      <c r="D300" s="537">
        <f>IF(TRIM('2015'!D300)="","",'2015'!D300)</f>
        <v>57.6</v>
      </c>
    </row>
    <row r="301" spans="1:4" s="886" customFormat="1" ht="15" x14ac:dyDescent="0.25">
      <c r="A301" s="536" t="str">
        <f>IF(TRIM('2015'!A301)="","",'2015'!A301)</f>
        <v>Raffinagegrondstoffen (ton )</v>
      </c>
      <c r="B301" s="536" t="str">
        <f>IF(TRIM('2015'!B301)="","",'2015'!B301)</f>
        <v>ton</v>
      </c>
      <c r="C301" s="536">
        <f>IF(TRIM('2015'!C301)="","",'2015'!C301)</f>
        <v>43</v>
      </c>
      <c r="D301" s="537">
        <f>IF(TRIM('2015'!D301)="","",'2015'!D301)</f>
        <v>73.3</v>
      </c>
    </row>
    <row r="302" spans="1:4" s="886" customFormat="1" ht="15" x14ac:dyDescent="0.25">
      <c r="A302" s="536" t="str">
        <f>IF(TRIM('2015'!A302)="","",'2015'!A302)</f>
        <v>Residuale stookolie (ton )</v>
      </c>
      <c r="B302" s="536" t="str">
        <f>IF(TRIM('2015'!B302)="","",'2015'!B302)</f>
        <v>ton</v>
      </c>
      <c r="C302" s="536">
        <f>IF(TRIM('2015'!C302)="","",'2015'!C302)</f>
        <v>40.603999999999999</v>
      </c>
      <c r="D302" s="537">
        <f>IF(TRIM('2015'!D302)="","",'2015'!D302)</f>
        <v>77.400000000000006</v>
      </c>
    </row>
    <row r="303" spans="1:4" s="886" customFormat="1" ht="15" x14ac:dyDescent="0.25">
      <c r="A303" s="536" t="str">
        <f>IF(TRIM('2015'!A303)="","",'2015'!A303)</f>
        <v>Ruwe aardolie (ton )</v>
      </c>
      <c r="B303" s="536" t="str">
        <f>IF(TRIM('2015'!B303)="","",'2015'!B303)</f>
        <v>ton</v>
      </c>
      <c r="C303" s="536">
        <f>IF(TRIM('2015'!C303)="","",'2015'!C303)</f>
        <v>42.3</v>
      </c>
      <c r="D303" s="537">
        <f>IF(TRIM('2015'!D303)="","",'2015'!D303)</f>
        <v>73.3</v>
      </c>
    </row>
    <row r="304" spans="1:4" s="886" customFormat="1" ht="15" x14ac:dyDescent="0.25">
      <c r="A304" s="536" t="str">
        <f>IF(TRIM('2015'!A304)="","",'2015'!A304)</f>
        <v>Slibgas (ton )</v>
      </c>
      <c r="B304" s="536" t="str">
        <f>IF(TRIM('2015'!B304)="","",'2015'!B304)</f>
        <v>ton</v>
      </c>
      <c r="C304" s="536">
        <f>IF(TRIM('2015'!C304)="","",'2015'!C304)</f>
        <v>50.4</v>
      </c>
      <c r="D304" s="537">
        <f>IF(TRIM('2015'!D304)="","",'2015'!D304)</f>
        <v>0</v>
      </c>
    </row>
    <row r="305" spans="1:5" s="886" customFormat="1" ht="15" x14ac:dyDescent="0.25">
      <c r="A305" s="536" t="str">
        <f>IF(TRIM('2015'!A305)="","",'2015'!A305)</f>
        <v>Smeermiddelen (ton )</v>
      </c>
      <c r="B305" s="536" t="str">
        <f>IF(TRIM('2015'!B305)="","",'2015'!B305)</f>
        <v>ton</v>
      </c>
      <c r="C305" s="536">
        <f>IF(TRIM('2015'!C305)="","",'2015'!C305)</f>
        <v>40.200000000000003</v>
      </c>
      <c r="D305" s="537">
        <f>IF(TRIM('2015'!D305)="","",'2015'!D305)</f>
        <v>73.3</v>
      </c>
      <c r="E305" s="1054"/>
    </row>
    <row r="306" spans="1:5" s="886" customFormat="1" ht="15" x14ac:dyDescent="0.25">
      <c r="A306" s="536" t="str">
        <f>IF(TRIM('2015'!A306)="","",'2015'!A306)</f>
        <v>Steenkool (ton )</v>
      </c>
      <c r="B306" s="536" t="str">
        <f>IF(TRIM('2015'!B306)="","",'2015'!B306)</f>
        <v>ton</v>
      </c>
      <c r="C306" s="536">
        <f>IF(TRIM('2015'!C306)="","",'2015'!C306)</f>
        <v>20.7</v>
      </c>
      <c r="D306" s="537">
        <f>IF(TRIM('2015'!D306)="","",'2015'!D306)</f>
        <v>97.5</v>
      </c>
      <c r="E306" s="1054"/>
    </row>
    <row r="307" spans="1:5" s="886" customFormat="1" ht="15" x14ac:dyDescent="0.25">
      <c r="A307" s="536" t="str">
        <f>IF(TRIM('2015'!A307)="","",'2015'!A307)</f>
        <v>Stortgas (ton )</v>
      </c>
      <c r="B307" s="536" t="str">
        <f>IF(TRIM('2015'!B307)="","",'2015'!B307)</f>
        <v>ton</v>
      </c>
      <c r="C307" s="536">
        <f>IF(TRIM('2015'!C307)="","",'2015'!C307)</f>
        <v>50.4</v>
      </c>
      <c r="D307" s="537">
        <f>IF(TRIM('2015'!D307)="","",'2015'!D307)</f>
        <v>0</v>
      </c>
      <c r="E307" s="1054"/>
    </row>
    <row r="308" spans="1:5" s="886" customFormat="1" ht="15" x14ac:dyDescent="0.25">
      <c r="A308" s="536" t="str">
        <f>IF(TRIM('2015'!A308)="","",'2015'!A308)</f>
        <v>Subbitumineuze kool (ton )</v>
      </c>
      <c r="B308" s="536" t="str">
        <f>IF(TRIM('2015'!B308)="","",'2015'!B308)</f>
        <v>ton</v>
      </c>
      <c r="C308" s="536">
        <f>IF(TRIM('2015'!C308)="","",'2015'!C308)</f>
        <v>18.899999999999999</v>
      </c>
      <c r="D308" s="537">
        <f>IF(TRIM('2015'!D308)="","",'2015'!D308)</f>
        <v>96.1</v>
      </c>
      <c r="E308" s="1054"/>
    </row>
    <row r="309" spans="1:5" s="886" customFormat="1" ht="15" x14ac:dyDescent="0.25">
      <c r="A309" s="536" t="str">
        <f>IF(TRIM('2015'!A309)="","",'2015'!A309)</f>
        <v>Turf (ton )</v>
      </c>
      <c r="B309" s="536" t="str">
        <f>IF(TRIM('2015'!B309)="","",'2015'!B309)</f>
        <v>ton</v>
      </c>
      <c r="C309" s="536">
        <f>IF(TRIM('2015'!C309)="","",'2015'!C309)</f>
        <v>9.76</v>
      </c>
      <c r="D309" s="537">
        <f>IF(TRIM('2015'!D309)="","",'2015'!D309)</f>
        <v>106</v>
      </c>
      <c r="E309" s="1054"/>
    </row>
    <row r="310" spans="1:5" s="886" customFormat="1" ht="15" x14ac:dyDescent="0.25">
      <c r="A310" s="536" t="str">
        <f>IF(TRIM('2015'!A310)="","",'2015'!A310)</f>
        <v>Vershout droog (ton )</v>
      </c>
      <c r="B310" s="536" t="str">
        <f>IF(TRIM('2015'!B310)="","",'2015'!B310)</f>
        <v>ton</v>
      </c>
      <c r="C310" s="536">
        <f>IF(TRIM('2015'!C310)="","",'2015'!C310)</f>
        <v>14.6</v>
      </c>
      <c r="D310" s="537">
        <f>IF(TRIM('2015'!D310)="","",'2015'!D310)</f>
        <v>0</v>
      </c>
      <c r="E310" s="1069"/>
    </row>
    <row r="311" spans="1:5" s="886" customFormat="1" ht="15" x14ac:dyDescent="0.25">
      <c r="A311" s="536" t="str">
        <f>IF(TRIM('2015'!A311)="","",'2015'!A311)</f>
        <v>Vloeibare petroleumgas(ton)</v>
      </c>
      <c r="B311" s="536" t="str">
        <f>IF(TRIM('2015'!B311)="","",'2015'!B311)</f>
        <v>ton</v>
      </c>
      <c r="C311" s="536">
        <f>IF(TRIM('2015'!C311)="","",'2015'!C311)</f>
        <v>47.3</v>
      </c>
      <c r="D311" s="537">
        <f>IF(TRIM('2015'!D311)="","",'2015'!D311)</f>
        <v>63.1</v>
      </c>
      <c r="E311" s="1054"/>
    </row>
    <row r="312" spans="1:5" s="886" customFormat="1" ht="15" x14ac:dyDescent="0.25">
      <c r="A312" s="536" t="str">
        <f>IF(TRIM('2015'!A312)="","",'2015'!A312)</f>
        <v>White spirit en industriële spiritus (ton )</v>
      </c>
      <c r="B312" s="536" t="str">
        <f>IF(TRIM('2015'!B312)="","",'2015'!B312)</f>
        <v>ton</v>
      </c>
      <c r="C312" s="536">
        <f>IF(TRIM('2015'!C312)="","",'2015'!C312)</f>
        <v>40.200000000000003</v>
      </c>
      <c r="D312" s="537">
        <f>IF(TRIM('2015'!D312)="","",'2015'!D312)</f>
        <v>73.3</v>
      </c>
      <c r="E312" s="1054"/>
    </row>
    <row r="313" spans="1:5" s="886" customFormat="1" ht="15" x14ac:dyDescent="0.25">
      <c r="A313" s="1977" t="str">
        <f>IF(TRIM('2015'!A313)="","",'2015'!A313)</f>
        <v>Zuiver houtafval (ton )</v>
      </c>
      <c r="B313" s="1977" t="str">
        <f>IF(TRIM('2015'!B313)="","",'2015'!B313)</f>
        <v>ton</v>
      </c>
      <c r="C313" s="1977">
        <f>IF(TRIM('2015'!C313)="","",'2015'!C313)</f>
        <v>15.6</v>
      </c>
      <c r="D313" s="2038">
        <f>IF(TRIM('2015'!D313)="","",'2015'!D313)</f>
        <v>0</v>
      </c>
      <c r="E313" s="1054"/>
    </row>
    <row r="314" spans="1:5" s="886" customFormat="1" ht="15" x14ac:dyDescent="0.25">
      <c r="A314" s="2200" t="str">
        <f>IF(TRIM('2015'!A314)="","",'2015'!A314)</f>
        <v/>
      </c>
      <c r="B314" s="2200" t="str">
        <f>IF(TRIM('2015'!B314)="","",'2015'!B314)</f>
        <v/>
      </c>
      <c r="C314" s="2200" t="str">
        <f>IF(TRIM('2015'!C314)="","",'2015'!C314)</f>
        <v/>
      </c>
      <c r="D314" s="2201" t="str">
        <f>IF(TRIM('2015'!D314)="","",'2015'!D314)</f>
        <v/>
      </c>
      <c r="E314" s="1054"/>
    </row>
    <row r="315" spans="1:5" s="886" customFormat="1" ht="15" x14ac:dyDescent="0.25">
      <c r="A315" s="2200" t="str">
        <f>IF(TRIM('2015'!A315)="","",'2015'!A315)</f>
        <v/>
      </c>
      <c r="B315" s="2200" t="str">
        <f>IF(TRIM('2015'!B315)="","",'2015'!B315)</f>
        <v/>
      </c>
      <c r="C315" s="2200" t="str">
        <f>IF(TRIM('2015'!C315)="","",'2015'!C315)</f>
        <v/>
      </c>
      <c r="D315" s="2201" t="str">
        <f>IF(TRIM('2015'!D315)="","",'2015'!D315)</f>
        <v/>
      </c>
      <c r="E315" s="1054"/>
    </row>
    <row r="316" spans="1:5" s="886" customFormat="1" ht="15" x14ac:dyDescent="0.25">
      <c r="A316" s="2200" t="str">
        <f>IF(TRIM('2015'!A316)="","",'2015'!A316)</f>
        <v/>
      </c>
      <c r="B316" s="2200" t="str">
        <f>IF(TRIM('2015'!B316)="","",'2015'!B316)</f>
        <v/>
      </c>
      <c r="C316" s="2200" t="str">
        <f>IF(TRIM('2015'!C316)="","",'2015'!C316)</f>
        <v/>
      </c>
      <c r="D316" s="2201" t="str">
        <f>IF(TRIM('2015'!D316)="","",'2015'!D316)</f>
        <v/>
      </c>
      <c r="E316" s="1054"/>
    </row>
    <row r="317" spans="1:5" s="886" customFormat="1" ht="15" x14ac:dyDescent="0.25">
      <c r="A317" s="2200" t="str">
        <f>IF(TRIM('2015'!A317)="","",'2015'!A317)</f>
        <v/>
      </c>
      <c r="B317" s="2200" t="str">
        <f>IF(TRIM('2015'!B317)="","",'2015'!B317)</f>
        <v/>
      </c>
      <c r="C317" s="2200" t="str">
        <f>IF(TRIM('2015'!C317)="","",'2015'!C317)</f>
        <v/>
      </c>
      <c r="D317" s="2201" t="str">
        <f>IF(TRIM('2015'!D317)="","",'2015'!D317)</f>
        <v/>
      </c>
      <c r="E317" s="1054"/>
    </row>
    <row r="318" spans="1:5" s="886" customFormat="1" ht="15" x14ac:dyDescent="0.25">
      <c r="A318" s="2200" t="str">
        <f>IF(TRIM('2015'!A318)="","",'2015'!A318)</f>
        <v/>
      </c>
      <c r="B318" s="2200" t="str">
        <f>IF(TRIM('2015'!B318)="","",'2015'!B318)</f>
        <v/>
      </c>
      <c r="C318" s="2200" t="str">
        <f>IF(TRIM('2015'!C318)="","",'2015'!C318)</f>
        <v/>
      </c>
      <c r="D318" s="2201" t="str">
        <f>IF(TRIM('2015'!D318)="","",'2015'!D318)</f>
        <v/>
      </c>
      <c r="E318" s="1054"/>
    </row>
    <row r="319" spans="1:5" s="886" customFormat="1" ht="15" x14ac:dyDescent="0.25">
      <c r="A319" s="2200" t="str">
        <f>IF(TRIM('2015'!A319)="","",'2015'!A319)</f>
        <v/>
      </c>
      <c r="B319" s="2200" t="str">
        <f>IF(TRIM('2015'!B319)="","",'2015'!B319)</f>
        <v/>
      </c>
      <c r="C319" s="2200" t="str">
        <f>IF(TRIM('2015'!C319)="","",'2015'!C319)</f>
        <v/>
      </c>
      <c r="D319" s="2201" t="str">
        <f>IF(TRIM('2015'!D319)="","",'2015'!D319)</f>
        <v/>
      </c>
      <c r="E319" s="1054"/>
    </row>
    <row r="320" spans="1:5" s="886" customFormat="1" ht="15" x14ac:dyDescent="0.25">
      <c r="A320" s="2200" t="str">
        <f>IF(TRIM('2015'!A320)="","",'2015'!A320)</f>
        <v/>
      </c>
      <c r="B320" s="2200" t="str">
        <f>IF(TRIM('2015'!B320)="","",'2015'!B320)</f>
        <v/>
      </c>
      <c r="C320" s="2200" t="str">
        <f>IF(TRIM('2015'!C320)="","",'2015'!C320)</f>
        <v/>
      </c>
      <c r="D320" s="2201" t="str">
        <f>IF(TRIM('2015'!D320)="","",'2015'!D320)</f>
        <v/>
      </c>
      <c r="E320" s="1054"/>
    </row>
    <row r="321" spans="1:4" s="886" customFormat="1" ht="15" x14ac:dyDescent="0.25">
      <c r="A321" s="2200" t="str">
        <f>IF(TRIM('2015'!A321)="","",'2015'!A321)</f>
        <v/>
      </c>
      <c r="B321" s="2200" t="str">
        <f>IF(TRIM('2015'!B321)="","",'2015'!B321)</f>
        <v/>
      </c>
      <c r="C321" s="2200" t="str">
        <f>IF(TRIM('2015'!C321)="","",'2015'!C321)</f>
        <v/>
      </c>
      <c r="D321" s="2201" t="str">
        <f>IF(TRIM('2015'!D321)="","",'2015'!D321)</f>
        <v/>
      </c>
    </row>
    <row r="322" spans="1:4" s="886" customFormat="1" ht="15" x14ac:dyDescent="0.25">
      <c r="A322" s="2200" t="str">
        <f>IF(TRIM('2015'!A322)="","",'2015'!A322)</f>
        <v/>
      </c>
      <c r="B322" s="2200" t="str">
        <f>IF(TRIM('2015'!B322)="","",'2015'!B322)</f>
        <v/>
      </c>
      <c r="C322" s="2200" t="str">
        <f>IF(TRIM('2015'!C322)="","",'2015'!C322)</f>
        <v/>
      </c>
      <c r="D322" s="2201" t="str">
        <f>IF(TRIM('2015'!D322)="","",'2015'!D322)</f>
        <v/>
      </c>
    </row>
    <row r="323" spans="1:4" s="886" customFormat="1" ht="15" x14ac:dyDescent="0.25">
      <c r="A323" s="2200" t="str">
        <f>IF(TRIM('2015'!A323)="","",'2015'!A323)</f>
        <v/>
      </c>
      <c r="B323" s="2200" t="str">
        <f>IF(TRIM('2015'!B323)="","",'2015'!B323)</f>
        <v/>
      </c>
      <c r="C323" s="2200" t="str">
        <f>IF(TRIM('2015'!C323)="","",'2015'!C323)</f>
        <v/>
      </c>
      <c r="D323" s="2201" t="str">
        <f>IF(TRIM('2015'!D323)="","",'2015'!D323)</f>
        <v/>
      </c>
    </row>
    <row r="324" spans="1:4" s="886" customFormat="1" ht="15" x14ac:dyDescent="0.25">
      <c r="A324" s="2200" t="str">
        <f>IF(TRIM('2015'!A324)="","",'2015'!A324)</f>
        <v/>
      </c>
      <c r="B324" s="2200" t="str">
        <f>IF(TRIM('2015'!B324)="","",'2015'!B324)</f>
        <v/>
      </c>
      <c r="C324" s="2200" t="str">
        <f>IF(TRIM('2015'!C324)="","",'2015'!C324)</f>
        <v/>
      </c>
      <c r="D324" s="2201" t="str">
        <f>IF(TRIM('2015'!D324)="","",'2015'!D324)</f>
        <v/>
      </c>
    </row>
    <row r="325" spans="1:4" s="886" customFormat="1" ht="15" x14ac:dyDescent="0.25">
      <c r="A325" s="2200" t="str">
        <f>IF(TRIM('2015'!A325)="","",'2015'!A325)</f>
        <v/>
      </c>
      <c r="B325" s="2200" t="str">
        <f>IF(TRIM('2015'!B325)="","",'2015'!B325)</f>
        <v/>
      </c>
      <c r="C325" s="2200" t="str">
        <f>IF(TRIM('2015'!C325)="","",'2015'!C325)</f>
        <v/>
      </c>
      <c r="D325" s="2201" t="str">
        <f>IF(TRIM('2015'!D325)="","",'2015'!D325)</f>
        <v/>
      </c>
    </row>
    <row r="326" spans="1:4" s="886" customFormat="1" ht="15" x14ac:dyDescent="0.25">
      <c r="A326" s="2200" t="str">
        <f>IF(TRIM('2015'!A326)="","",'2015'!A326)</f>
        <v/>
      </c>
      <c r="B326" s="2200" t="str">
        <f>IF(TRIM('2015'!B326)="","",'2015'!B326)</f>
        <v/>
      </c>
      <c r="C326" s="2200" t="str">
        <f>IF(TRIM('2015'!C326)="","",'2015'!C326)</f>
        <v/>
      </c>
      <c r="D326" s="2201" t="str">
        <f>IF(TRIM('2015'!D326)="","",'2015'!D326)</f>
        <v/>
      </c>
    </row>
    <row r="327" spans="1:4" s="886" customFormat="1" ht="15" x14ac:dyDescent="0.25">
      <c r="A327" s="2200" t="str">
        <f>IF(TRIM('2015'!A327)="","",'2015'!A327)</f>
        <v/>
      </c>
      <c r="B327" s="2200" t="str">
        <f>IF(TRIM('2015'!B327)="","",'2015'!B327)</f>
        <v/>
      </c>
      <c r="C327" s="2200" t="str">
        <f>IF(TRIM('2015'!C327)="","",'2015'!C327)</f>
        <v/>
      </c>
      <c r="D327" s="2201" t="str">
        <f>IF(TRIM('2015'!D327)="","",'2015'!D327)</f>
        <v/>
      </c>
    </row>
    <row r="328" spans="1:4" s="886" customFormat="1" ht="15" x14ac:dyDescent="0.25">
      <c r="A328" s="2200" t="str">
        <f>IF(TRIM('2015'!A328)="","",'2015'!A328)</f>
        <v/>
      </c>
      <c r="B328" s="2200" t="str">
        <f>IF(TRIM('2015'!B328)="","",'2015'!B328)</f>
        <v/>
      </c>
      <c r="C328" s="2200" t="str">
        <f>IF(TRIM('2015'!C328)="","",'2015'!C328)</f>
        <v/>
      </c>
      <c r="D328" s="2201" t="str">
        <f>IF(TRIM('2015'!D328)="","",'2015'!D328)</f>
        <v/>
      </c>
    </row>
    <row r="329" spans="1:4" s="886" customFormat="1" ht="15" x14ac:dyDescent="0.25">
      <c r="A329" s="2200" t="str">
        <f>IF(TRIM('2015'!A329)="","",'2015'!A329)</f>
        <v/>
      </c>
      <c r="B329" s="2200" t="str">
        <f>IF(TRIM('2015'!B329)="","",'2015'!B329)</f>
        <v/>
      </c>
      <c r="C329" s="2200" t="str">
        <f>IF(TRIM('2015'!C329)="","",'2015'!C329)</f>
        <v/>
      </c>
      <c r="D329" s="2201" t="str">
        <f>IF(TRIM('2015'!D329)="","",'2015'!D329)</f>
        <v/>
      </c>
    </row>
    <row r="330" spans="1:4" s="886" customFormat="1" ht="15" x14ac:dyDescent="0.25">
      <c r="A330" s="2200" t="str">
        <f>IF(TRIM('2015'!A330)="","",'2015'!A330)</f>
        <v/>
      </c>
      <c r="B330" s="2200" t="str">
        <f>IF(TRIM('2015'!B330)="","",'2015'!B330)</f>
        <v/>
      </c>
      <c r="C330" s="2200" t="str">
        <f>IF(TRIM('2015'!C330)="","",'2015'!C330)</f>
        <v/>
      </c>
      <c r="D330" s="2201" t="str">
        <f>IF(TRIM('2015'!D330)="","",'2015'!D330)</f>
        <v/>
      </c>
    </row>
    <row r="331" spans="1:4" s="886" customFormat="1" ht="15" x14ac:dyDescent="0.25">
      <c r="A331" s="2200" t="str">
        <f>IF(TRIM('2015'!A331)="","",'2015'!A331)</f>
        <v/>
      </c>
      <c r="B331" s="2200" t="str">
        <f>IF(TRIM('2015'!B331)="","",'2015'!B331)</f>
        <v/>
      </c>
      <c r="C331" s="2200" t="str">
        <f>IF(TRIM('2015'!C331)="","",'2015'!C331)</f>
        <v/>
      </c>
      <c r="D331" s="2201" t="str">
        <f>IF(TRIM('2015'!D331)="","",'2015'!D331)</f>
        <v/>
      </c>
    </row>
    <row r="332" spans="1:4" s="886" customFormat="1" ht="15" x14ac:dyDescent="0.25">
      <c r="A332" s="2200" t="str">
        <f>IF(TRIM('2015'!A332)="","",'2015'!A332)</f>
        <v/>
      </c>
      <c r="B332" s="2200" t="str">
        <f>IF(TRIM('2015'!B332)="","",'2015'!B332)</f>
        <v/>
      </c>
      <c r="C332" s="2200" t="str">
        <f>IF(TRIM('2015'!C332)="","",'2015'!C332)</f>
        <v/>
      </c>
      <c r="D332" s="2201" t="str">
        <f>IF(TRIM('2015'!D332)="","",'2015'!D332)</f>
        <v/>
      </c>
    </row>
    <row r="333" spans="1:4" s="886" customFormat="1" ht="15" x14ac:dyDescent="0.25">
      <c r="A333" s="2200" t="str">
        <f>IF(TRIM('2015'!A333)="","",'2015'!A333)</f>
        <v/>
      </c>
      <c r="B333" s="2200" t="str">
        <f>IF(TRIM('2015'!B333)="","",'2015'!B333)</f>
        <v/>
      </c>
      <c r="C333" s="2200" t="str">
        <f>IF(TRIM('2015'!C333)="","",'2015'!C333)</f>
        <v/>
      </c>
      <c r="D333" s="2201" t="str">
        <f>IF(TRIM('2015'!D333)="","",'2015'!D333)</f>
        <v/>
      </c>
    </row>
    <row r="334" spans="1:4" s="886" customFormat="1" ht="15" x14ac:dyDescent="0.25">
      <c r="A334" s="2200" t="str">
        <f>IF(TRIM('2015'!A334)="","",'2015'!A334)</f>
        <v/>
      </c>
      <c r="B334" s="2200" t="str">
        <f>IF(TRIM('2015'!B334)="","",'2015'!B334)</f>
        <v/>
      </c>
      <c r="C334" s="2200" t="str">
        <f>IF(TRIM('2015'!C334)="","",'2015'!C334)</f>
        <v/>
      </c>
      <c r="D334" s="2201" t="str">
        <f>IF(TRIM('2015'!D334)="","",'2015'!D334)</f>
        <v/>
      </c>
    </row>
    <row r="335" spans="1:4" s="886" customFormat="1" ht="15" x14ac:dyDescent="0.25">
      <c r="A335" s="2200" t="str">
        <f>IF(TRIM('2015'!A335)="","",'2015'!A335)</f>
        <v/>
      </c>
      <c r="B335" s="2200" t="str">
        <f>IF(TRIM('2015'!B335)="","",'2015'!B335)</f>
        <v/>
      </c>
      <c r="C335" s="2200" t="str">
        <f>IF(TRIM('2015'!C335)="","",'2015'!C335)</f>
        <v/>
      </c>
      <c r="D335" s="2201" t="str">
        <f>IF(TRIM('2015'!D335)="","",'2015'!D335)</f>
        <v/>
      </c>
    </row>
    <row r="336" spans="1:4" s="886" customFormat="1" ht="15" x14ac:dyDescent="0.25">
      <c r="A336" s="2200" t="str">
        <f>IF(TRIM('2015'!A336)="","",'2015'!A336)</f>
        <v/>
      </c>
      <c r="B336" s="2200" t="str">
        <f>IF(TRIM('2015'!B336)="","",'2015'!B336)</f>
        <v/>
      </c>
      <c r="C336" s="2200" t="str">
        <f>IF(TRIM('2015'!C336)="","",'2015'!C336)</f>
        <v/>
      </c>
      <c r="D336" s="2201" t="str">
        <f>IF(TRIM('2015'!D336)="","",'2015'!D336)</f>
        <v/>
      </c>
    </row>
    <row r="337" spans="1:4" s="886" customFormat="1" ht="15" x14ac:dyDescent="0.25">
      <c r="A337" s="2200" t="str">
        <f>IF(TRIM('2015'!A337)="","",'2015'!A337)</f>
        <v/>
      </c>
      <c r="B337" s="2200" t="str">
        <f>IF(TRIM('2015'!B337)="","",'2015'!B337)</f>
        <v/>
      </c>
      <c r="C337" s="2200" t="str">
        <f>IF(TRIM('2015'!C337)="","",'2015'!C337)</f>
        <v/>
      </c>
      <c r="D337" s="2201" t="str">
        <f>IF(TRIM('2015'!D337)="","",'2015'!D337)</f>
        <v/>
      </c>
    </row>
    <row r="338" spans="1:4" s="886" customFormat="1" ht="15" x14ac:dyDescent="0.25">
      <c r="A338" s="2200" t="str">
        <f>IF(TRIM('2015'!A338)="","",'2015'!A338)</f>
        <v/>
      </c>
      <c r="B338" s="2200" t="str">
        <f>IF(TRIM('2015'!B338)="","",'2015'!B338)</f>
        <v/>
      </c>
      <c r="C338" s="2200" t="str">
        <f>IF(TRIM('2015'!C338)="","",'2015'!C338)</f>
        <v/>
      </c>
      <c r="D338" s="2201" t="str">
        <f>IF(TRIM('2015'!D338)="","",'2015'!D338)</f>
        <v/>
      </c>
    </row>
    <row r="339" spans="1:4" s="886" customFormat="1" ht="15" x14ac:dyDescent="0.25">
      <c r="A339" s="2200" t="str">
        <f>IF(TRIM('2015'!A339)="","",'2015'!A339)</f>
        <v/>
      </c>
      <c r="B339" s="2200" t="str">
        <f>IF(TRIM('2015'!B339)="","",'2015'!B339)</f>
        <v/>
      </c>
      <c r="C339" s="2200" t="str">
        <f>IF(TRIM('2015'!C339)="","",'2015'!C339)</f>
        <v/>
      </c>
      <c r="D339" s="2201" t="str">
        <f>IF(TRIM('2015'!D339)="","",'2015'!D339)</f>
        <v/>
      </c>
    </row>
    <row r="340" spans="1:4" s="886" customFormat="1" ht="15" x14ac:dyDescent="0.25">
      <c r="A340" s="2200" t="str">
        <f>IF(TRIM('2015'!A340)="","",'2015'!A340)</f>
        <v/>
      </c>
      <c r="B340" s="2200" t="str">
        <f>IF(TRIM('2015'!B340)="","",'2015'!B340)</f>
        <v/>
      </c>
      <c r="C340" s="2200" t="str">
        <f>IF(TRIM('2015'!C340)="","",'2015'!C340)</f>
        <v/>
      </c>
      <c r="D340" s="2201" t="str">
        <f>IF(TRIM('2015'!D340)="","",'2015'!D340)</f>
        <v/>
      </c>
    </row>
    <row r="341" spans="1:4" s="886" customFormat="1" ht="15" x14ac:dyDescent="0.25">
      <c r="A341" s="2200" t="str">
        <f>IF(TRIM('2015'!A341)="","",'2015'!A341)</f>
        <v/>
      </c>
      <c r="B341" s="2200" t="str">
        <f>IF(TRIM('2015'!B341)="","",'2015'!B341)</f>
        <v/>
      </c>
      <c r="C341" s="2200" t="str">
        <f>IF(TRIM('2015'!C341)="","",'2015'!C341)</f>
        <v/>
      </c>
      <c r="D341" s="2201" t="str">
        <f>IF(TRIM('2015'!D341)="","",'2015'!D341)</f>
        <v/>
      </c>
    </row>
    <row r="342" spans="1:4" s="886" customFormat="1" ht="15" x14ac:dyDescent="0.25">
      <c r="A342" s="2200" t="str">
        <f>IF(TRIM('2015'!A342)="","",'2015'!A342)</f>
        <v/>
      </c>
      <c r="B342" s="2200" t="str">
        <f>IF(TRIM('2015'!B342)="","",'2015'!B342)</f>
        <v/>
      </c>
      <c r="C342" s="2200" t="str">
        <f>IF(TRIM('2015'!C342)="","",'2015'!C342)</f>
        <v/>
      </c>
      <c r="D342" s="2201" t="str">
        <f>IF(TRIM('2015'!D342)="","",'2015'!D342)</f>
        <v/>
      </c>
    </row>
    <row r="343" spans="1:4" s="886" customFormat="1" ht="15" x14ac:dyDescent="0.25">
      <c r="A343" s="2200" t="str">
        <f>IF(TRIM('2015'!A343)="","",'2015'!A343)</f>
        <v/>
      </c>
      <c r="B343" s="2200" t="str">
        <f>IF(TRIM('2015'!B343)="","",'2015'!B343)</f>
        <v/>
      </c>
      <c r="C343" s="2200" t="str">
        <f>IF(TRIM('2015'!C343)="","",'2015'!C343)</f>
        <v/>
      </c>
      <c r="D343" s="2201" t="str">
        <f>IF(TRIM('2015'!D343)="","",'2015'!D343)</f>
        <v/>
      </c>
    </row>
    <row r="344" spans="1:4" s="886" customFormat="1" ht="15" x14ac:dyDescent="0.25">
      <c r="A344" s="2200" t="str">
        <f>IF(TRIM('2015'!A344)="","",'2015'!A344)</f>
        <v/>
      </c>
      <c r="B344" s="2200" t="str">
        <f>IF(TRIM('2015'!B344)="","",'2015'!B344)</f>
        <v/>
      </c>
      <c r="C344" s="2200" t="str">
        <f>IF(TRIM('2015'!C344)="","",'2015'!C344)</f>
        <v/>
      </c>
      <c r="D344" s="2201" t="str">
        <f>IF(TRIM('2015'!D344)="","",'2015'!D344)</f>
        <v/>
      </c>
    </row>
    <row r="345" spans="1:4" s="886" customFormat="1" ht="15" x14ac:dyDescent="0.25">
      <c r="A345" s="2200" t="str">
        <f>IF(TRIM('2015'!A345)="","",'2015'!A345)</f>
        <v/>
      </c>
      <c r="B345" s="2200" t="str">
        <f>IF(TRIM('2015'!B345)="","",'2015'!B345)</f>
        <v/>
      </c>
      <c r="C345" s="2200" t="str">
        <f>IF(TRIM('2015'!C345)="","",'2015'!C345)</f>
        <v/>
      </c>
      <c r="D345" s="2201" t="str">
        <f>IF(TRIM('2015'!D345)="","",'2015'!D345)</f>
        <v/>
      </c>
    </row>
    <row r="346" spans="1:4" s="886" customFormat="1" ht="15" x14ac:dyDescent="0.25">
      <c r="A346" s="2200" t="str">
        <f>IF(TRIM('2015'!A346)="","",'2015'!A346)</f>
        <v/>
      </c>
      <c r="B346" s="2200" t="str">
        <f>IF(TRIM('2015'!B346)="","",'2015'!B346)</f>
        <v/>
      </c>
      <c r="C346" s="2200" t="str">
        <f>IF(TRIM('2015'!C346)="","",'2015'!C346)</f>
        <v/>
      </c>
      <c r="D346" s="2201" t="str">
        <f>IF(TRIM('2015'!D346)="","",'2015'!D346)</f>
        <v/>
      </c>
    </row>
    <row r="347" spans="1:4" s="886" customFormat="1" ht="15" x14ac:dyDescent="0.25">
      <c r="A347" s="2200" t="str">
        <f>IF(TRIM('2015'!A347)="","",'2015'!A347)</f>
        <v/>
      </c>
      <c r="B347" s="2200" t="str">
        <f>IF(TRIM('2015'!B347)="","",'2015'!B347)</f>
        <v/>
      </c>
      <c r="C347" s="2200" t="str">
        <f>IF(TRIM('2015'!C347)="","",'2015'!C347)</f>
        <v/>
      </c>
      <c r="D347" s="2201" t="str">
        <f>IF(TRIM('2015'!D347)="","",'2015'!D347)</f>
        <v/>
      </c>
    </row>
    <row r="348" spans="1:4" s="886" customFormat="1" ht="15" hidden="1" customHeight="1" x14ac:dyDescent="0.25">
      <c r="A348" s="2200" t="str">
        <f>IF(TRIM('2015'!A348)="","",'2015'!A348)</f>
        <v/>
      </c>
      <c r="B348" s="2200" t="str">
        <f>IF(TRIM('2015'!B348)="","",'2015'!B348)</f>
        <v/>
      </c>
      <c r="C348" s="2200" t="str">
        <f>IF(TRIM('2015'!C348)="","",'2015'!C348)</f>
        <v/>
      </c>
      <c r="D348" s="2201" t="str">
        <f>IF(TRIM('2015'!D348)="","",'2015'!D348)</f>
        <v/>
      </c>
    </row>
    <row r="349" spans="1:4" s="886" customFormat="1" ht="15" hidden="1" customHeight="1" x14ac:dyDescent="0.25">
      <c r="A349" s="2200" t="str">
        <f>IF(TRIM('2015'!A349)="","",'2015'!A349)</f>
        <v/>
      </c>
      <c r="B349" s="2200" t="str">
        <f>IF(TRIM('2015'!B349)="","",'2015'!B349)</f>
        <v/>
      </c>
      <c r="C349" s="2200" t="str">
        <f>IF(TRIM('2015'!C349)="","",'2015'!C349)</f>
        <v/>
      </c>
      <c r="D349" s="2201" t="str">
        <f>IF(TRIM('2015'!D349)="","",'2015'!D349)</f>
        <v/>
      </c>
    </row>
    <row r="350" spans="1:4" s="886" customFormat="1" ht="15" hidden="1" customHeight="1" x14ac:dyDescent="0.25">
      <c r="A350" s="2200" t="str">
        <f>IF(TRIM('2015'!A350)="","",'2015'!A350)</f>
        <v/>
      </c>
      <c r="B350" s="2200" t="str">
        <f>IF(TRIM('2015'!B350)="","",'2015'!B350)</f>
        <v/>
      </c>
      <c r="C350" s="2200" t="str">
        <f>IF(TRIM('2015'!C350)="","",'2015'!C350)</f>
        <v/>
      </c>
      <c r="D350" s="2201" t="str">
        <f>IF(TRIM('2015'!D350)="","",'2015'!D350)</f>
        <v/>
      </c>
    </row>
    <row r="351" spans="1:4" s="886" customFormat="1" ht="15" hidden="1" customHeight="1" x14ac:dyDescent="0.25">
      <c r="A351" s="2200" t="str">
        <f>IF(TRIM('2015'!A351)="","",'2015'!A351)</f>
        <v/>
      </c>
      <c r="B351" s="2200" t="str">
        <f>IF(TRIM('2015'!B351)="","",'2015'!B351)</f>
        <v/>
      </c>
      <c r="C351" s="2200" t="str">
        <f>IF(TRIM('2015'!C351)="","",'2015'!C351)</f>
        <v/>
      </c>
      <c r="D351" s="2201" t="str">
        <f>IF(TRIM('2015'!D351)="","",'2015'!D351)</f>
        <v/>
      </c>
    </row>
    <row r="352" spans="1:4" s="886" customFormat="1" ht="15" hidden="1" customHeight="1" x14ac:dyDescent="0.25">
      <c r="A352" s="2200" t="str">
        <f>IF(TRIM('2015'!A352)="","",'2015'!A352)</f>
        <v/>
      </c>
      <c r="B352" s="2200" t="str">
        <f>IF(TRIM('2015'!B352)="","",'2015'!B352)</f>
        <v/>
      </c>
      <c r="C352" s="2200" t="str">
        <f>IF(TRIM('2015'!C352)="","",'2015'!C352)</f>
        <v/>
      </c>
      <c r="D352" s="2201" t="str">
        <f>IF(TRIM('2015'!D352)="","",'2015'!D352)</f>
        <v/>
      </c>
    </row>
    <row r="353" spans="1:4" s="886" customFormat="1" ht="15" hidden="1" customHeight="1" x14ac:dyDescent="0.25">
      <c r="A353" s="2200" t="str">
        <f>IF(TRIM('2015'!A353)="","",'2015'!A353)</f>
        <v/>
      </c>
      <c r="B353" s="2200" t="str">
        <f>IF(TRIM('2015'!B353)="","",'2015'!B353)</f>
        <v/>
      </c>
      <c r="C353" s="2200" t="str">
        <f>IF(TRIM('2015'!C353)="","",'2015'!C353)</f>
        <v/>
      </c>
      <c r="D353" s="2201" t="str">
        <f>IF(TRIM('2015'!D353)="","",'2015'!D353)</f>
        <v/>
      </c>
    </row>
    <row r="354" spans="1:4" s="886" customFormat="1" ht="15" hidden="1" customHeight="1" x14ac:dyDescent="0.25">
      <c r="A354" s="2200" t="str">
        <f>IF(TRIM('2015'!A354)="","",'2015'!A354)</f>
        <v/>
      </c>
      <c r="B354" s="2200" t="str">
        <f>IF(TRIM('2015'!B354)="","",'2015'!B354)</f>
        <v/>
      </c>
      <c r="C354" s="2200" t="str">
        <f>IF(TRIM('2015'!C354)="","",'2015'!C354)</f>
        <v/>
      </c>
      <c r="D354" s="2201" t="str">
        <f>IF(TRIM('2015'!D354)="","",'2015'!D354)</f>
        <v/>
      </c>
    </row>
    <row r="355" spans="1:4" s="886" customFormat="1" ht="15" hidden="1" customHeight="1" x14ac:dyDescent="0.25">
      <c r="A355" s="2200" t="str">
        <f>IF(TRIM('2015'!A355)="","",'2015'!A355)</f>
        <v/>
      </c>
      <c r="B355" s="2200" t="str">
        <f>IF(TRIM('2015'!B355)="","",'2015'!B355)</f>
        <v/>
      </c>
      <c r="C355" s="2200" t="str">
        <f>IF(TRIM('2015'!C355)="","",'2015'!C355)</f>
        <v/>
      </c>
      <c r="D355" s="2201" t="str">
        <f>IF(TRIM('2015'!D355)="","",'2015'!D355)</f>
        <v/>
      </c>
    </row>
    <row r="356" spans="1:4" s="886" customFormat="1" ht="15" hidden="1" customHeight="1" x14ac:dyDescent="0.25">
      <c r="A356" s="2200" t="str">
        <f>IF(TRIM('2015'!A356)="","",'2015'!A356)</f>
        <v/>
      </c>
      <c r="B356" s="2200" t="str">
        <f>IF(TRIM('2015'!B356)="","",'2015'!B356)</f>
        <v/>
      </c>
      <c r="C356" s="2200" t="str">
        <f>IF(TRIM('2015'!C356)="","",'2015'!C356)</f>
        <v/>
      </c>
      <c r="D356" s="2201" t="str">
        <f>IF(TRIM('2015'!D356)="","",'2015'!D356)</f>
        <v/>
      </c>
    </row>
    <row r="357" spans="1:4" s="886" customFormat="1" ht="15" hidden="1" customHeight="1" x14ac:dyDescent="0.25">
      <c r="A357" s="2200" t="str">
        <f>IF(TRIM('2015'!A357)="","",'2015'!A357)</f>
        <v/>
      </c>
      <c r="B357" s="2200" t="str">
        <f>IF(TRIM('2015'!B357)="","",'2015'!B357)</f>
        <v/>
      </c>
      <c r="C357" s="2200" t="str">
        <f>IF(TRIM('2015'!C357)="","",'2015'!C357)</f>
        <v/>
      </c>
      <c r="D357" s="2201" t="str">
        <f>IF(TRIM('2015'!D357)="","",'2015'!D357)</f>
        <v/>
      </c>
    </row>
    <row r="358" spans="1:4" s="886" customFormat="1" ht="15" hidden="1" customHeight="1" x14ac:dyDescent="0.25">
      <c r="A358" s="2200" t="str">
        <f>IF(TRIM('2015'!A358)="","",'2015'!A358)</f>
        <v/>
      </c>
      <c r="B358" s="2200" t="str">
        <f>IF(TRIM('2015'!B358)="","",'2015'!B358)</f>
        <v/>
      </c>
      <c r="C358" s="2200" t="str">
        <f>IF(TRIM('2015'!C358)="","",'2015'!C358)</f>
        <v/>
      </c>
      <c r="D358" s="2201" t="str">
        <f>IF(TRIM('2015'!D358)="","",'2015'!D358)</f>
        <v/>
      </c>
    </row>
    <row r="359" spans="1:4" s="886" customFormat="1" ht="15" hidden="1" customHeight="1" x14ac:dyDescent="0.25">
      <c r="A359" s="2200" t="str">
        <f>IF(TRIM('2015'!A359)="","",'2015'!A359)</f>
        <v/>
      </c>
      <c r="B359" s="2200" t="str">
        <f>IF(TRIM('2015'!B359)="","",'2015'!B359)</f>
        <v/>
      </c>
      <c r="C359" s="2200" t="str">
        <f>IF(TRIM('2015'!C359)="","",'2015'!C359)</f>
        <v/>
      </c>
      <c r="D359" s="2201" t="str">
        <f>IF(TRIM('2015'!D359)="","",'2015'!D359)</f>
        <v/>
      </c>
    </row>
    <row r="360" spans="1:4" s="886" customFormat="1" ht="15" hidden="1" customHeight="1" x14ac:dyDescent="0.25">
      <c r="A360" s="2200" t="str">
        <f>IF(TRIM('2015'!A360)="","",'2015'!A360)</f>
        <v/>
      </c>
      <c r="B360" s="2200" t="str">
        <f>IF(TRIM('2015'!B360)="","",'2015'!B360)</f>
        <v/>
      </c>
      <c r="C360" s="2200" t="str">
        <f>IF(TRIM('2015'!C360)="","",'2015'!C360)</f>
        <v/>
      </c>
      <c r="D360" s="2201" t="str">
        <f>IF(TRIM('2015'!D360)="","",'2015'!D360)</f>
        <v/>
      </c>
    </row>
    <row r="361" spans="1:4" s="886" customFormat="1" ht="15" hidden="1" customHeight="1" x14ac:dyDescent="0.25">
      <c r="A361" s="2200" t="str">
        <f>IF(TRIM('2015'!A361)="","",'2015'!A361)</f>
        <v/>
      </c>
      <c r="B361" s="2200" t="str">
        <f>IF(TRIM('2015'!B361)="","",'2015'!B361)</f>
        <v/>
      </c>
      <c r="C361" s="2200" t="str">
        <f>IF(TRIM('2015'!C361)="","",'2015'!C361)</f>
        <v/>
      </c>
      <c r="D361" s="2201" t="str">
        <f>IF(TRIM('2015'!D361)="","",'2015'!D361)</f>
        <v/>
      </c>
    </row>
    <row r="362" spans="1:4" s="886" customFormat="1" ht="15" hidden="1" customHeight="1" x14ac:dyDescent="0.25">
      <c r="A362" s="2200" t="str">
        <f>IF(TRIM('2015'!A362)="","",'2015'!A362)</f>
        <v/>
      </c>
      <c r="B362" s="2200" t="str">
        <f>IF(TRIM('2015'!B362)="","",'2015'!B362)</f>
        <v/>
      </c>
      <c r="C362" s="2200" t="str">
        <f>IF(TRIM('2015'!C362)="","",'2015'!C362)</f>
        <v/>
      </c>
      <c r="D362" s="2201" t="str">
        <f>IF(TRIM('2015'!D362)="","",'2015'!D362)</f>
        <v/>
      </c>
    </row>
    <row r="363" spans="1:4" s="886" customFormat="1" ht="15" hidden="1" customHeight="1" x14ac:dyDescent="0.25">
      <c r="A363" s="2200" t="str">
        <f>IF(TRIM('2015'!A363)="","",'2015'!A363)</f>
        <v/>
      </c>
      <c r="B363" s="2200" t="str">
        <f>IF(TRIM('2015'!B363)="","",'2015'!B363)</f>
        <v/>
      </c>
      <c r="C363" s="2200" t="str">
        <f>IF(TRIM('2015'!C363)="","",'2015'!C363)</f>
        <v/>
      </c>
      <c r="D363" s="2201" t="str">
        <f>IF(TRIM('2015'!D363)="","",'2015'!D363)</f>
        <v/>
      </c>
    </row>
    <row r="364" spans="1:4" s="886" customFormat="1" ht="15" hidden="1" customHeight="1" x14ac:dyDescent="0.25">
      <c r="A364" s="2200" t="str">
        <f>IF(TRIM('2015'!A364)="","",'2015'!A364)</f>
        <v/>
      </c>
      <c r="B364" s="2200" t="str">
        <f>IF(TRIM('2015'!B364)="","",'2015'!B364)</f>
        <v/>
      </c>
      <c r="C364" s="2200" t="str">
        <f>IF(TRIM('2015'!C364)="","",'2015'!C364)</f>
        <v/>
      </c>
      <c r="D364" s="2201" t="str">
        <f>IF(TRIM('2015'!D364)="","",'2015'!D364)</f>
        <v/>
      </c>
    </row>
    <row r="365" spans="1:4" s="886" customFormat="1" ht="15" hidden="1" customHeight="1" x14ac:dyDescent="0.25">
      <c r="A365" s="2200" t="str">
        <f>IF(TRIM('2015'!A365)="","",'2015'!A365)</f>
        <v/>
      </c>
      <c r="B365" s="2200" t="str">
        <f>IF(TRIM('2015'!B365)="","",'2015'!B365)</f>
        <v/>
      </c>
      <c r="C365" s="2200" t="str">
        <f>IF(TRIM('2015'!C365)="","",'2015'!C365)</f>
        <v/>
      </c>
      <c r="D365" s="2201" t="str">
        <f>IF(TRIM('2015'!D365)="","",'2015'!D365)</f>
        <v/>
      </c>
    </row>
    <row r="366" spans="1:4" s="886" customFormat="1" ht="15" hidden="1" customHeight="1" x14ac:dyDescent="0.25">
      <c r="A366" s="2200" t="str">
        <f>IF(TRIM('2015'!A366)="","",'2015'!A366)</f>
        <v/>
      </c>
      <c r="B366" s="2200" t="str">
        <f>IF(TRIM('2015'!B366)="","",'2015'!B366)</f>
        <v/>
      </c>
      <c r="C366" s="2200" t="str">
        <f>IF(TRIM('2015'!C366)="","",'2015'!C366)</f>
        <v/>
      </c>
      <c r="D366" s="2201" t="str">
        <f>IF(TRIM('2015'!D366)="","",'2015'!D366)</f>
        <v/>
      </c>
    </row>
    <row r="367" spans="1:4" s="886" customFormat="1" ht="15" hidden="1" customHeight="1" x14ac:dyDescent="0.25">
      <c r="A367" s="2200" t="str">
        <f>IF(TRIM('2015'!A367)="","",'2015'!A367)</f>
        <v/>
      </c>
      <c r="B367" s="2200" t="str">
        <f>IF(TRIM('2015'!B367)="","",'2015'!B367)</f>
        <v/>
      </c>
      <c r="C367" s="2200" t="str">
        <f>IF(TRIM('2015'!C367)="","",'2015'!C367)</f>
        <v/>
      </c>
      <c r="D367" s="2201" t="str">
        <f>IF(TRIM('2015'!D367)="","",'2015'!D367)</f>
        <v/>
      </c>
    </row>
    <row r="368" spans="1:4" s="886" customFormat="1" ht="15" hidden="1" customHeight="1" x14ac:dyDescent="0.25">
      <c r="A368" s="2200" t="str">
        <f>IF(TRIM('2015'!A368)="","",'2015'!A368)</f>
        <v/>
      </c>
      <c r="B368" s="2200" t="str">
        <f>IF(TRIM('2015'!B368)="","",'2015'!B368)</f>
        <v/>
      </c>
      <c r="C368" s="2200" t="str">
        <f>IF(TRIM('2015'!C368)="","",'2015'!C368)</f>
        <v/>
      </c>
      <c r="D368" s="2201" t="str">
        <f>IF(TRIM('2015'!D368)="","",'2015'!D368)</f>
        <v/>
      </c>
    </row>
    <row r="369" spans="1:4" s="886" customFormat="1" ht="15" hidden="1" customHeight="1" x14ac:dyDescent="0.25">
      <c r="A369" s="2200" t="str">
        <f>IF(TRIM('2015'!A369)="","",'2015'!A369)</f>
        <v/>
      </c>
      <c r="B369" s="2200" t="str">
        <f>IF(TRIM('2015'!B369)="","",'2015'!B369)</f>
        <v/>
      </c>
      <c r="C369" s="2200" t="str">
        <f>IF(TRIM('2015'!C369)="","",'2015'!C369)</f>
        <v/>
      </c>
      <c r="D369" s="2201" t="str">
        <f>IF(TRIM('2015'!D369)="","",'2015'!D369)</f>
        <v/>
      </c>
    </row>
    <row r="370" spans="1:4" s="886" customFormat="1" ht="15" hidden="1" customHeight="1" x14ac:dyDescent="0.25">
      <c r="A370" s="2200" t="str">
        <f>IF(TRIM('2015'!A370)="","",'2015'!A370)</f>
        <v/>
      </c>
      <c r="B370" s="2200" t="str">
        <f>IF(TRIM('2015'!B370)="","",'2015'!B370)</f>
        <v/>
      </c>
      <c r="C370" s="2200" t="str">
        <f>IF(TRIM('2015'!C370)="","",'2015'!C370)</f>
        <v/>
      </c>
      <c r="D370" s="2201" t="str">
        <f>IF(TRIM('2015'!D370)="","",'2015'!D370)</f>
        <v/>
      </c>
    </row>
    <row r="371" spans="1:4" s="886" customFormat="1" ht="15" hidden="1" customHeight="1" x14ac:dyDescent="0.25">
      <c r="A371" s="2200" t="str">
        <f>IF(TRIM('2015'!A371)="","",'2015'!A371)</f>
        <v/>
      </c>
      <c r="B371" s="2200" t="str">
        <f>IF(TRIM('2015'!B371)="","",'2015'!B371)</f>
        <v/>
      </c>
      <c r="C371" s="2200" t="str">
        <f>IF(TRIM('2015'!C371)="","",'2015'!C371)</f>
        <v/>
      </c>
      <c r="D371" s="2201" t="str">
        <f>IF(TRIM('2015'!D371)="","",'2015'!D371)</f>
        <v/>
      </c>
    </row>
    <row r="372" spans="1:4" s="886" customFormat="1" ht="15" hidden="1" customHeight="1" x14ac:dyDescent="0.25">
      <c r="A372" s="2200" t="str">
        <f>IF(TRIM('2015'!A372)="","",'2015'!A372)</f>
        <v/>
      </c>
      <c r="B372" s="2200" t="str">
        <f>IF(TRIM('2015'!B372)="","",'2015'!B372)</f>
        <v/>
      </c>
      <c r="C372" s="2200" t="str">
        <f>IF(TRIM('2015'!C372)="","",'2015'!C372)</f>
        <v/>
      </c>
      <c r="D372" s="2201" t="str">
        <f>IF(TRIM('2015'!D372)="","",'2015'!D372)</f>
        <v/>
      </c>
    </row>
    <row r="373" spans="1:4" s="886" customFormat="1" ht="15" hidden="1" customHeight="1" x14ac:dyDescent="0.25">
      <c r="A373" s="2200" t="str">
        <f>IF(TRIM('2015'!A373)="","",'2015'!A373)</f>
        <v/>
      </c>
      <c r="B373" s="2200" t="str">
        <f>IF(TRIM('2015'!B373)="","",'2015'!B373)</f>
        <v/>
      </c>
      <c r="C373" s="2200" t="str">
        <f>IF(TRIM('2015'!C373)="","",'2015'!C373)</f>
        <v/>
      </c>
      <c r="D373" s="2201" t="str">
        <f>IF(TRIM('2015'!D373)="","",'2015'!D373)</f>
        <v/>
      </c>
    </row>
    <row r="374" spans="1:4" s="886" customFormat="1" ht="15" hidden="1" customHeight="1" x14ac:dyDescent="0.25">
      <c r="A374" s="2200" t="str">
        <f>IF(TRIM('2015'!A374)="","",'2015'!A374)</f>
        <v/>
      </c>
      <c r="B374" s="2200" t="str">
        <f>IF(TRIM('2015'!B374)="","",'2015'!B374)</f>
        <v/>
      </c>
      <c r="C374" s="2200" t="str">
        <f>IF(TRIM('2015'!C374)="","",'2015'!C374)</f>
        <v/>
      </c>
      <c r="D374" s="2201" t="str">
        <f>IF(TRIM('2015'!D374)="","",'2015'!D374)</f>
        <v/>
      </c>
    </row>
    <row r="375" spans="1:4" s="886" customFormat="1" ht="15" hidden="1" customHeight="1" x14ac:dyDescent="0.25">
      <c r="A375" s="2200" t="str">
        <f>IF(TRIM('2015'!A375)="","",'2015'!A375)</f>
        <v/>
      </c>
      <c r="B375" s="2200" t="str">
        <f>IF(TRIM('2015'!B375)="","",'2015'!B375)</f>
        <v/>
      </c>
      <c r="C375" s="2200" t="str">
        <f>IF(TRIM('2015'!C375)="","",'2015'!C375)</f>
        <v/>
      </c>
      <c r="D375" s="2201" t="str">
        <f>IF(TRIM('2015'!D375)="","",'2015'!D375)</f>
        <v/>
      </c>
    </row>
    <row r="376" spans="1:4" s="886" customFormat="1" ht="15" hidden="1" customHeight="1" x14ac:dyDescent="0.25">
      <c r="A376" s="2200" t="str">
        <f>IF(TRIM('2015'!A376)="","",'2015'!A376)</f>
        <v/>
      </c>
      <c r="B376" s="2200" t="str">
        <f>IF(TRIM('2015'!B376)="","",'2015'!B376)</f>
        <v/>
      </c>
      <c r="C376" s="2200" t="str">
        <f>IF(TRIM('2015'!C376)="","",'2015'!C376)</f>
        <v/>
      </c>
      <c r="D376" s="2201" t="str">
        <f>IF(TRIM('2015'!D376)="","",'2015'!D376)</f>
        <v/>
      </c>
    </row>
    <row r="377" spans="1:4" s="886" customFormat="1" ht="15" hidden="1" customHeight="1" x14ac:dyDescent="0.25">
      <c r="A377" s="2200" t="str">
        <f>IF(TRIM('2015'!A377)="","",'2015'!A377)</f>
        <v/>
      </c>
      <c r="B377" s="2200" t="str">
        <f>IF(TRIM('2015'!B377)="","",'2015'!B377)</f>
        <v/>
      </c>
      <c r="C377" s="2200" t="str">
        <f>IF(TRIM('2015'!C377)="","",'2015'!C377)</f>
        <v/>
      </c>
      <c r="D377" s="2201" t="str">
        <f>IF(TRIM('2015'!D377)="","",'2015'!D377)</f>
        <v/>
      </c>
    </row>
    <row r="378" spans="1:4" s="886" customFormat="1" ht="15" hidden="1" customHeight="1" x14ac:dyDescent="0.25">
      <c r="A378" s="2200" t="str">
        <f>IF(TRIM('2015'!A378)="","",'2015'!A378)</f>
        <v/>
      </c>
      <c r="B378" s="2200" t="str">
        <f>IF(TRIM('2015'!B378)="","",'2015'!B378)</f>
        <v/>
      </c>
      <c r="C378" s="2200" t="str">
        <f>IF(TRIM('2015'!C378)="","",'2015'!C378)</f>
        <v/>
      </c>
      <c r="D378" s="2201" t="str">
        <f>IF(TRIM('2015'!D378)="","",'2015'!D378)</f>
        <v/>
      </c>
    </row>
    <row r="379" spans="1:4" s="886" customFormat="1" ht="15" hidden="1" customHeight="1" x14ac:dyDescent="0.25">
      <c r="A379" s="2200" t="str">
        <f>IF(TRIM('2015'!A379)="","",'2015'!A379)</f>
        <v/>
      </c>
      <c r="B379" s="2200" t="str">
        <f>IF(TRIM('2015'!B379)="","",'2015'!B379)</f>
        <v/>
      </c>
      <c r="C379" s="2200" t="str">
        <f>IF(TRIM('2015'!C379)="","",'2015'!C379)</f>
        <v/>
      </c>
      <c r="D379" s="2201" t="str">
        <f>IF(TRIM('2015'!D379)="","",'2015'!D379)</f>
        <v/>
      </c>
    </row>
    <row r="380" spans="1:4" s="886" customFormat="1" ht="15" hidden="1" customHeight="1" x14ac:dyDescent="0.25">
      <c r="A380" s="2200" t="str">
        <f>IF(TRIM('2015'!A380)="","",'2015'!A380)</f>
        <v/>
      </c>
      <c r="B380" s="2200" t="str">
        <f>IF(TRIM('2015'!B380)="","",'2015'!B380)</f>
        <v/>
      </c>
      <c r="C380" s="2200" t="str">
        <f>IF(TRIM('2015'!C380)="","",'2015'!C380)</f>
        <v/>
      </c>
      <c r="D380" s="2201" t="str">
        <f>IF(TRIM('2015'!D380)="","",'2015'!D380)</f>
        <v/>
      </c>
    </row>
    <row r="381" spans="1:4" s="886" customFormat="1" ht="15" hidden="1" customHeight="1" x14ac:dyDescent="0.25">
      <c r="A381" s="2200" t="str">
        <f>IF(TRIM('2015'!A381)="","",'2015'!A381)</f>
        <v/>
      </c>
      <c r="B381" s="2200" t="str">
        <f>IF(TRIM('2015'!B381)="","",'2015'!B381)</f>
        <v/>
      </c>
      <c r="C381" s="2200" t="str">
        <f>IF(TRIM('2015'!C381)="","",'2015'!C381)</f>
        <v/>
      </c>
      <c r="D381" s="2201" t="str">
        <f>IF(TRIM('2015'!D381)="","",'2015'!D381)</f>
        <v/>
      </c>
    </row>
    <row r="382" spans="1:4" s="886" customFormat="1" ht="15" hidden="1" customHeight="1" x14ac:dyDescent="0.25">
      <c r="A382" s="2200" t="str">
        <f>IF(TRIM('2015'!A382)="","",'2015'!A382)</f>
        <v/>
      </c>
      <c r="B382" s="2200" t="str">
        <f>IF(TRIM('2015'!B382)="","",'2015'!B382)</f>
        <v/>
      </c>
      <c r="C382" s="2200" t="str">
        <f>IF(TRIM('2015'!C382)="","",'2015'!C382)</f>
        <v/>
      </c>
      <c r="D382" s="2201" t="str">
        <f>IF(TRIM('2015'!D382)="","",'2015'!D382)</f>
        <v/>
      </c>
    </row>
    <row r="383" spans="1:4" s="886" customFormat="1" ht="15" hidden="1" customHeight="1" x14ac:dyDescent="0.25">
      <c r="A383" s="2200" t="str">
        <f>IF(TRIM('2015'!A383)="","",'2015'!A383)</f>
        <v/>
      </c>
      <c r="B383" s="2200" t="str">
        <f>IF(TRIM('2015'!B383)="","",'2015'!B383)</f>
        <v/>
      </c>
      <c r="C383" s="2200" t="str">
        <f>IF(TRIM('2015'!C383)="","",'2015'!C383)</f>
        <v/>
      </c>
      <c r="D383" s="2201" t="str">
        <f>IF(TRIM('2015'!D383)="","",'2015'!D383)</f>
        <v/>
      </c>
    </row>
    <row r="384" spans="1:4" s="886" customFormat="1" ht="15" hidden="1" customHeight="1" x14ac:dyDescent="0.25">
      <c r="A384" s="2200" t="str">
        <f>IF(TRIM('2015'!A384)="","",'2015'!A384)</f>
        <v/>
      </c>
      <c r="B384" s="2200" t="str">
        <f>IF(TRIM('2015'!B384)="","",'2015'!B384)</f>
        <v/>
      </c>
      <c r="C384" s="2200" t="str">
        <f>IF(TRIM('2015'!C384)="","",'2015'!C384)</f>
        <v/>
      </c>
      <c r="D384" s="2201" t="str">
        <f>IF(TRIM('2015'!D384)="","",'2015'!D384)</f>
        <v/>
      </c>
    </row>
    <row r="385" spans="1:4" s="886" customFormat="1" ht="15" hidden="1" customHeight="1" x14ac:dyDescent="0.25">
      <c r="A385" s="2200" t="str">
        <f>IF(TRIM('2015'!A385)="","",'2015'!A385)</f>
        <v/>
      </c>
      <c r="B385" s="2200" t="str">
        <f>IF(TRIM('2015'!B385)="","",'2015'!B385)</f>
        <v/>
      </c>
      <c r="C385" s="2200" t="str">
        <f>IF(TRIM('2015'!C385)="","",'2015'!C385)</f>
        <v/>
      </c>
      <c r="D385" s="2201" t="str">
        <f>IF(TRIM('2015'!D385)="","",'2015'!D385)</f>
        <v/>
      </c>
    </row>
    <row r="386" spans="1:4" s="886" customFormat="1" ht="15" hidden="1" customHeight="1" x14ac:dyDescent="0.25">
      <c r="A386" s="2200" t="str">
        <f>IF(TRIM('2015'!A386)="","",'2015'!A386)</f>
        <v/>
      </c>
      <c r="B386" s="2200" t="str">
        <f>IF(TRIM('2015'!B386)="","",'2015'!B386)</f>
        <v/>
      </c>
      <c r="C386" s="2200" t="str">
        <f>IF(TRIM('2015'!C386)="","",'2015'!C386)</f>
        <v/>
      </c>
      <c r="D386" s="2201" t="str">
        <f>IF(TRIM('2015'!D386)="","",'2015'!D386)</f>
        <v/>
      </c>
    </row>
    <row r="387" spans="1:4" s="886" customFormat="1" ht="15" hidden="1" customHeight="1" x14ac:dyDescent="0.25">
      <c r="A387" s="2200" t="str">
        <f>IF(TRIM('2015'!A387)="","",'2015'!A387)</f>
        <v/>
      </c>
      <c r="B387" s="2200" t="str">
        <f>IF(TRIM('2015'!B387)="","",'2015'!B387)</f>
        <v/>
      </c>
      <c r="C387" s="2200" t="str">
        <f>IF(TRIM('2015'!C387)="","",'2015'!C387)</f>
        <v/>
      </c>
      <c r="D387" s="2201" t="str">
        <f>IF(TRIM('2015'!D387)="","",'2015'!D387)</f>
        <v/>
      </c>
    </row>
    <row r="388" spans="1:4" s="886" customFormat="1" ht="15" hidden="1" customHeight="1" x14ac:dyDescent="0.25">
      <c r="A388" s="2200" t="str">
        <f>IF(TRIM('2015'!A388)="","",'2015'!A388)</f>
        <v/>
      </c>
      <c r="B388" s="2200" t="str">
        <f>IF(TRIM('2015'!B388)="","",'2015'!B388)</f>
        <v/>
      </c>
      <c r="C388" s="2200" t="str">
        <f>IF(TRIM('2015'!C388)="","",'2015'!C388)</f>
        <v/>
      </c>
      <c r="D388" s="2201" t="str">
        <f>IF(TRIM('2015'!D388)="","",'2015'!D388)</f>
        <v/>
      </c>
    </row>
    <row r="389" spans="1:4" s="886" customFormat="1" ht="15" hidden="1" customHeight="1" x14ac:dyDescent="0.25">
      <c r="A389" s="2200" t="str">
        <f>IF(TRIM('2015'!A389)="","",'2015'!A389)</f>
        <v/>
      </c>
      <c r="B389" s="2200" t="str">
        <f>IF(TRIM('2015'!B389)="","",'2015'!B389)</f>
        <v/>
      </c>
      <c r="C389" s="2200" t="str">
        <f>IF(TRIM('2015'!C389)="","",'2015'!C389)</f>
        <v/>
      </c>
      <c r="D389" s="2201" t="str">
        <f>IF(TRIM('2015'!D389)="","",'2015'!D389)</f>
        <v/>
      </c>
    </row>
    <row r="390" spans="1:4" s="886" customFormat="1" ht="15" hidden="1" customHeight="1" x14ac:dyDescent="0.25">
      <c r="A390" s="2200" t="str">
        <f>IF(TRIM('2015'!A390)="","",'2015'!A390)</f>
        <v/>
      </c>
      <c r="B390" s="2200" t="str">
        <f>IF(TRIM('2015'!B390)="","",'2015'!B390)</f>
        <v/>
      </c>
      <c r="C390" s="2200" t="str">
        <f>IF(TRIM('2015'!C390)="","",'2015'!C390)</f>
        <v/>
      </c>
      <c r="D390" s="2201" t="str">
        <f>IF(TRIM('2015'!D390)="","",'2015'!D390)</f>
        <v/>
      </c>
    </row>
    <row r="391" spans="1:4" s="886" customFormat="1" ht="15" hidden="1" customHeight="1" x14ac:dyDescent="0.25">
      <c r="A391" s="2200" t="str">
        <f>IF(TRIM('2015'!A391)="","",'2015'!A391)</f>
        <v/>
      </c>
      <c r="B391" s="2200" t="str">
        <f>IF(TRIM('2015'!B391)="","",'2015'!B391)</f>
        <v/>
      </c>
      <c r="C391" s="2200" t="str">
        <f>IF(TRIM('2015'!C391)="","",'2015'!C391)</f>
        <v/>
      </c>
      <c r="D391" s="2201" t="str">
        <f>IF(TRIM('2015'!D391)="","",'2015'!D391)</f>
        <v/>
      </c>
    </row>
    <row r="392" spans="1:4" s="886" customFormat="1" ht="15" hidden="1" customHeight="1" x14ac:dyDescent="0.25">
      <c r="A392" s="2200" t="str">
        <f>IF(TRIM('2015'!A392)="","",'2015'!A392)</f>
        <v/>
      </c>
      <c r="B392" s="2200" t="str">
        <f>IF(TRIM('2015'!B392)="","",'2015'!B392)</f>
        <v/>
      </c>
      <c r="C392" s="2200" t="str">
        <f>IF(TRIM('2015'!C392)="","",'2015'!C392)</f>
        <v/>
      </c>
      <c r="D392" s="2201" t="str">
        <f>IF(TRIM('2015'!D392)="","",'2015'!D392)</f>
        <v/>
      </c>
    </row>
    <row r="393" spans="1:4" s="886" customFormat="1" ht="15" hidden="1" customHeight="1" x14ac:dyDescent="0.25">
      <c r="A393" s="2200" t="str">
        <f>IF(TRIM('2015'!A393)="","",'2015'!A393)</f>
        <v/>
      </c>
      <c r="B393" s="2200" t="str">
        <f>IF(TRIM('2015'!B393)="","",'2015'!B393)</f>
        <v/>
      </c>
      <c r="C393" s="2200" t="str">
        <f>IF(TRIM('2015'!C393)="","",'2015'!C393)</f>
        <v/>
      </c>
      <c r="D393" s="2201" t="str">
        <f>IF(TRIM('2015'!D393)="","",'2015'!D393)</f>
        <v/>
      </c>
    </row>
    <row r="394" spans="1:4" s="886" customFormat="1" ht="15" hidden="1" customHeight="1" x14ac:dyDescent="0.25">
      <c r="A394" s="2200" t="str">
        <f>IF(TRIM('2015'!A394)="","",'2015'!A394)</f>
        <v/>
      </c>
      <c r="B394" s="2200" t="str">
        <f>IF(TRIM('2015'!B394)="","",'2015'!B394)</f>
        <v/>
      </c>
      <c r="C394" s="2200" t="str">
        <f>IF(TRIM('2015'!C394)="","",'2015'!C394)</f>
        <v/>
      </c>
      <c r="D394" s="2201" t="str">
        <f>IF(TRIM('2015'!D394)="","",'2015'!D394)</f>
        <v/>
      </c>
    </row>
    <row r="395" spans="1:4" s="886" customFormat="1" ht="15" hidden="1" customHeight="1" x14ac:dyDescent="0.25">
      <c r="A395" s="2200" t="str">
        <f>IF(TRIM('2015'!A395)="","",'2015'!A395)</f>
        <v/>
      </c>
      <c r="B395" s="2200" t="str">
        <f>IF(TRIM('2015'!B395)="","",'2015'!B395)</f>
        <v/>
      </c>
      <c r="C395" s="2200" t="str">
        <f>IF(TRIM('2015'!C395)="","",'2015'!C395)</f>
        <v/>
      </c>
      <c r="D395" s="2201" t="str">
        <f>IF(TRIM('2015'!D395)="","",'2015'!D395)</f>
        <v/>
      </c>
    </row>
    <row r="396" spans="1:4" s="886" customFormat="1" ht="15" hidden="1" customHeight="1" x14ac:dyDescent="0.25">
      <c r="A396" s="2200" t="str">
        <f>IF(TRIM('2015'!A396)="","",'2015'!A396)</f>
        <v/>
      </c>
      <c r="B396" s="2200" t="str">
        <f>IF(TRIM('2015'!B396)="","",'2015'!B396)</f>
        <v/>
      </c>
      <c r="C396" s="2200" t="str">
        <f>IF(TRIM('2015'!C396)="","",'2015'!C396)</f>
        <v/>
      </c>
      <c r="D396" s="2201" t="str">
        <f>IF(TRIM('2015'!D396)="","",'2015'!D396)</f>
        <v/>
      </c>
    </row>
    <row r="397" spans="1:4" s="886" customFormat="1" ht="15" hidden="1" customHeight="1" x14ac:dyDescent="0.25">
      <c r="A397" s="2200" t="str">
        <f>IF(TRIM('2015'!A397)="","",'2015'!A397)</f>
        <v/>
      </c>
      <c r="B397" s="2200" t="str">
        <f>IF(TRIM('2015'!B397)="","",'2015'!B397)</f>
        <v/>
      </c>
      <c r="C397" s="2200" t="str">
        <f>IF(TRIM('2015'!C397)="","",'2015'!C397)</f>
        <v/>
      </c>
      <c r="D397" s="2201" t="str">
        <f>IF(TRIM('2015'!D397)="","",'2015'!D397)</f>
        <v/>
      </c>
    </row>
    <row r="398" spans="1:4" s="886" customFormat="1" ht="15" hidden="1" customHeight="1" x14ac:dyDescent="0.25">
      <c r="A398" s="2200" t="str">
        <f>IF(TRIM('2015'!A398)="","",'2015'!A398)</f>
        <v/>
      </c>
      <c r="B398" s="2200" t="str">
        <f>IF(TRIM('2015'!B398)="","",'2015'!B398)</f>
        <v/>
      </c>
      <c r="C398" s="2200" t="str">
        <f>IF(TRIM('2015'!C398)="","",'2015'!C398)</f>
        <v/>
      </c>
      <c r="D398" s="2201" t="str">
        <f>IF(TRIM('2015'!D398)="","",'2015'!D398)</f>
        <v/>
      </c>
    </row>
    <row r="399" spans="1:4" s="886" customFormat="1" ht="15" hidden="1" customHeight="1" x14ac:dyDescent="0.25">
      <c r="A399" s="2200" t="str">
        <f>IF(TRIM('2015'!A399)="","",'2015'!A399)</f>
        <v/>
      </c>
      <c r="B399" s="2200" t="str">
        <f>IF(TRIM('2015'!B399)="","",'2015'!B399)</f>
        <v/>
      </c>
      <c r="C399" s="2200" t="str">
        <f>IF(TRIM('2015'!C399)="","",'2015'!C399)</f>
        <v/>
      </c>
      <c r="D399" s="2201" t="str">
        <f>IF(TRIM('2015'!D399)="","",'2015'!D399)</f>
        <v/>
      </c>
    </row>
    <row r="400" spans="1:4" s="886" customFormat="1" ht="15" hidden="1" customHeight="1" x14ac:dyDescent="0.25">
      <c r="A400" s="2200" t="str">
        <f>IF(TRIM('2015'!A400)="","",'2015'!A400)</f>
        <v/>
      </c>
      <c r="B400" s="2200" t="str">
        <f>IF(TRIM('2015'!B400)="","",'2015'!B400)</f>
        <v/>
      </c>
      <c r="C400" s="2200" t="str">
        <f>IF(TRIM('2015'!C400)="","",'2015'!C400)</f>
        <v/>
      </c>
      <c r="D400" s="2201" t="str">
        <f>IF(TRIM('2015'!D400)="","",'2015'!D400)</f>
        <v/>
      </c>
    </row>
    <row r="401" spans="1:4" s="886" customFormat="1" ht="15" hidden="1" customHeight="1" x14ac:dyDescent="0.25">
      <c r="A401" s="2200" t="str">
        <f>IF(TRIM('2015'!A401)="","",'2015'!A401)</f>
        <v/>
      </c>
      <c r="B401" s="2200" t="str">
        <f>IF(TRIM('2015'!B401)="","",'2015'!B401)</f>
        <v/>
      </c>
      <c r="C401" s="2200" t="str">
        <f>IF(TRIM('2015'!C401)="","",'2015'!C401)</f>
        <v/>
      </c>
      <c r="D401" s="2201" t="str">
        <f>IF(TRIM('2015'!D401)="","",'2015'!D401)</f>
        <v/>
      </c>
    </row>
    <row r="402" spans="1:4" s="886" customFormat="1" ht="15" hidden="1" customHeight="1" x14ac:dyDescent="0.25">
      <c r="A402" s="2200" t="str">
        <f>IF(TRIM('2015'!A402)="","",'2015'!A402)</f>
        <v/>
      </c>
      <c r="B402" s="2200" t="str">
        <f>IF(TRIM('2015'!B402)="","",'2015'!B402)</f>
        <v/>
      </c>
      <c r="C402" s="2200" t="str">
        <f>IF(TRIM('2015'!C402)="","",'2015'!C402)</f>
        <v/>
      </c>
      <c r="D402" s="2201" t="str">
        <f>IF(TRIM('2015'!D402)="","",'2015'!D402)</f>
        <v/>
      </c>
    </row>
    <row r="403" spans="1:4" s="886" customFormat="1" ht="15" hidden="1" customHeight="1" x14ac:dyDescent="0.25">
      <c r="A403" s="2200" t="str">
        <f>IF(TRIM('2015'!A403)="","",'2015'!A403)</f>
        <v/>
      </c>
      <c r="B403" s="2200" t="str">
        <f>IF(TRIM('2015'!B403)="","",'2015'!B403)</f>
        <v/>
      </c>
      <c r="C403" s="2200" t="str">
        <f>IF(TRIM('2015'!C403)="","",'2015'!C403)</f>
        <v/>
      </c>
      <c r="D403" s="2201" t="str">
        <f>IF(TRIM('2015'!D403)="","",'2015'!D403)</f>
        <v/>
      </c>
    </row>
    <row r="404" spans="1:4" s="886" customFormat="1" ht="15" hidden="1" customHeight="1" x14ac:dyDescent="0.25">
      <c r="A404" s="2200" t="str">
        <f>IF(TRIM('2015'!A404)="","",'2015'!A404)</f>
        <v/>
      </c>
      <c r="B404" s="2200" t="str">
        <f>IF(TRIM('2015'!B404)="","",'2015'!B404)</f>
        <v/>
      </c>
      <c r="C404" s="2200" t="str">
        <f>IF(TRIM('2015'!C404)="","",'2015'!C404)</f>
        <v/>
      </c>
      <c r="D404" s="2201" t="str">
        <f>IF(TRIM('2015'!D404)="","",'2015'!D404)</f>
        <v/>
      </c>
    </row>
    <row r="405" spans="1:4" s="886" customFormat="1" ht="15" hidden="1" customHeight="1" x14ac:dyDescent="0.25">
      <c r="A405" s="2200" t="str">
        <f>IF(TRIM('2015'!A405)="","",'2015'!A405)</f>
        <v/>
      </c>
      <c r="B405" s="2200" t="str">
        <f>IF(TRIM('2015'!B405)="","",'2015'!B405)</f>
        <v/>
      </c>
      <c r="C405" s="2200" t="str">
        <f>IF(TRIM('2015'!C405)="","",'2015'!C405)</f>
        <v/>
      </c>
      <c r="D405" s="2201" t="str">
        <f>IF(TRIM('2015'!D405)="","",'2015'!D405)</f>
        <v/>
      </c>
    </row>
    <row r="406" spans="1:4" s="886" customFormat="1" ht="15" hidden="1" customHeight="1" x14ac:dyDescent="0.25">
      <c r="A406" s="2200" t="str">
        <f>IF(TRIM('2015'!A406)="","",'2015'!A406)</f>
        <v/>
      </c>
      <c r="B406" s="2200" t="str">
        <f>IF(TRIM('2015'!B406)="","",'2015'!B406)</f>
        <v/>
      </c>
      <c r="C406" s="2200" t="str">
        <f>IF(TRIM('2015'!C406)="","",'2015'!C406)</f>
        <v/>
      </c>
      <c r="D406" s="2201" t="str">
        <f>IF(TRIM('2015'!D406)="","",'2015'!D406)</f>
        <v/>
      </c>
    </row>
    <row r="407" spans="1:4" s="886" customFormat="1" ht="15" hidden="1" customHeight="1" x14ac:dyDescent="0.25">
      <c r="A407" s="2200" t="str">
        <f>IF(TRIM('2015'!A407)="","",'2015'!A407)</f>
        <v/>
      </c>
      <c r="B407" s="2200" t="str">
        <f>IF(TRIM('2015'!B407)="","",'2015'!B407)</f>
        <v/>
      </c>
      <c r="C407" s="2200" t="str">
        <f>IF(TRIM('2015'!C407)="","",'2015'!C407)</f>
        <v/>
      </c>
      <c r="D407" s="2201" t="str">
        <f>IF(TRIM('2015'!D407)="","",'2015'!D407)</f>
        <v/>
      </c>
    </row>
    <row r="408" spans="1:4" s="886" customFormat="1" ht="15" hidden="1" customHeight="1" x14ac:dyDescent="0.25">
      <c r="A408" s="2200" t="str">
        <f>IF(TRIM('2015'!A408)="","",'2015'!A408)</f>
        <v/>
      </c>
      <c r="B408" s="2200" t="str">
        <f>IF(TRIM('2015'!B408)="","",'2015'!B408)</f>
        <v/>
      </c>
      <c r="C408" s="2200" t="str">
        <f>IF(TRIM('2015'!C408)="","",'2015'!C408)</f>
        <v/>
      </c>
      <c r="D408" s="2201" t="str">
        <f>IF(TRIM('2015'!D408)="","",'2015'!D408)</f>
        <v/>
      </c>
    </row>
    <row r="409" spans="1:4" s="886" customFormat="1" ht="15" hidden="1" customHeight="1" x14ac:dyDescent="0.25">
      <c r="A409" s="2200" t="str">
        <f>IF(TRIM('2015'!A409)="","",'2015'!A409)</f>
        <v/>
      </c>
      <c r="B409" s="2200" t="str">
        <f>IF(TRIM('2015'!B409)="","",'2015'!B409)</f>
        <v/>
      </c>
      <c r="C409" s="2200" t="str">
        <f>IF(TRIM('2015'!C409)="","",'2015'!C409)</f>
        <v/>
      </c>
      <c r="D409" s="2201" t="str">
        <f>IF(TRIM('2015'!D409)="","",'2015'!D409)</f>
        <v/>
      </c>
    </row>
    <row r="410" spans="1:4" s="886" customFormat="1" ht="15" hidden="1" customHeight="1" x14ac:dyDescent="0.25">
      <c r="A410" s="2200" t="str">
        <f>IF(TRIM('2015'!A410)="","",'2015'!A410)</f>
        <v/>
      </c>
      <c r="B410" s="2200" t="str">
        <f>IF(TRIM('2015'!B410)="","",'2015'!B410)</f>
        <v/>
      </c>
      <c r="C410" s="2200" t="str">
        <f>IF(TRIM('2015'!C410)="","",'2015'!C410)</f>
        <v/>
      </c>
      <c r="D410" s="2201" t="str">
        <f>IF(TRIM('2015'!D410)="","",'2015'!D410)</f>
        <v/>
      </c>
    </row>
    <row r="411" spans="1:4" s="886" customFormat="1" ht="15" hidden="1" customHeight="1" x14ac:dyDescent="0.25">
      <c r="A411" s="2200" t="str">
        <f>IF(TRIM('2015'!A411)="","",'2015'!A411)</f>
        <v/>
      </c>
      <c r="B411" s="2200" t="str">
        <f>IF(TRIM('2015'!B411)="","",'2015'!B411)</f>
        <v/>
      </c>
      <c r="C411" s="2200" t="str">
        <f>IF(TRIM('2015'!C411)="","",'2015'!C411)</f>
        <v/>
      </c>
      <c r="D411" s="2201" t="str">
        <f>IF(TRIM('2015'!D411)="","",'2015'!D411)</f>
        <v/>
      </c>
    </row>
    <row r="412" spans="1:4" s="886" customFormat="1" ht="15" hidden="1" customHeight="1" x14ac:dyDescent="0.25">
      <c r="A412" s="2200" t="str">
        <f>IF(TRIM('2015'!A412)="","",'2015'!A412)</f>
        <v/>
      </c>
      <c r="B412" s="2200" t="str">
        <f>IF(TRIM('2015'!B412)="","",'2015'!B412)</f>
        <v/>
      </c>
      <c r="C412" s="2200" t="str">
        <f>IF(TRIM('2015'!C412)="","",'2015'!C412)</f>
        <v/>
      </c>
      <c r="D412" s="2201" t="str">
        <f>IF(TRIM('2015'!D412)="","",'2015'!D412)</f>
        <v/>
      </c>
    </row>
    <row r="413" spans="1:4" s="886" customFormat="1" ht="15" hidden="1" customHeight="1" x14ac:dyDescent="0.25">
      <c r="A413" s="2200" t="str">
        <f>IF(TRIM('2015'!A413)="","",'2015'!A413)</f>
        <v/>
      </c>
      <c r="B413" s="2200" t="str">
        <f>IF(TRIM('2015'!B413)="","",'2015'!B413)</f>
        <v/>
      </c>
      <c r="C413" s="2200" t="str">
        <f>IF(TRIM('2015'!C413)="","",'2015'!C413)</f>
        <v/>
      </c>
      <c r="D413" s="2201" t="str">
        <f>IF(TRIM('2015'!D413)="","",'2015'!D413)</f>
        <v/>
      </c>
    </row>
    <row r="414" spans="1:4" s="886" customFormat="1" ht="15" hidden="1" customHeight="1" x14ac:dyDescent="0.25">
      <c r="A414" s="2200" t="str">
        <f>IF(TRIM('2015'!A414)="","",'2015'!A414)</f>
        <v/>
      </c>
      <c r="B414" s="2200" t="str">
        <f>IF(TRIM('2015'!B414)="","",'2015'!B414)</f>
        <v/>
      </c>
      <c r="C414" s="2200" t="str">
        <f>IF(TRIM('2015'!C414)="","",'2015'!C414)</f>
        <v/>
      </c>
      <c r="D414" s="2201" t="str">
        <f>IF(TRIM('2015'!D414)="","",'2015'!D414)</f>
        <v/>
      </c>
    </row>
    <row r="415" spans="1:4" s="886" customFormat="1" ht="15" hidden="1" customHeight="1" x14ac:dyDescent="0.25">
      <c r="A415" s="2200" t="str">
        <f>IF(TRIM('2015'!A415)="","",'2015'!A415)</f>
        <v/>
      </c>
      <c r="B415" s="2200" t="str">
        <f>IF(TRIM('2015'!B415)="","",'2015'!B415)</f>
        <v/>
      </c>
      <c r="C415" s="2200" t="str">
        <f>IF(TRIM('2015'!C415)="","",'2015'!C415)</f>
        <v/>
      </c>
      <c r="D415" s="2201" t="str">
        <f>IF(TRIM('2015'!D415)="","",'2015'!D415)</f>
        <v/>
      </c>
    </row>
    <row r="416" spans="1:4" s="886" customFormat="1" ht="15" hidden="1" customHeight="1" x14ac:dyDescent="0.25">
      <c r="A416" s="2200" t="str">
        <f>IF(TRIM('2015'!A416)="","",'2015'!A416)</f>
        <v/>
      </c>
      <c r="B416" s="2200" t="str">
        <f>IF(TRIM('2015'!B416)="","",'2015'!B416)</f>
        <v/>
      </c>
      <c r="C416" s="2200" t="str">
        <f>IF(TRIM('2015'!C416)="","",'2015'!C416)</f>
        <v/>
      </c>
      <c r="D416" s="2201" t="str">
        <f>IF(TRIM('2015'!D416)="","",'2015'!D416)</f>
        <v/>
      </c>
    </row>
    <row r="417" spans="1:4" s="886" customFormat="1" ht="15" hidden="1" customHeight="1" x14ac:dyDescent="0.25">
      <c r="A417" s="2200" t="str">
        <f>IF(TRIM('2015'!A417)="","",'2015'!A417)</f>
        <v/>
      </c>
      <c r="B417" s="2200" t="str">
        <f>IF(TRIM('2015'!B417)="","",'2015'!B417)</f>
        <v/>
      </c>
      <c r="C417" s="2200" t="str">
        <f>IF(TRIM('2015'!C417)="","",'2015'!C417)</f>
        <v/>
      </c>
      <c r="D417" s="2201" t="str">
        <f>IF(TRIM('2015'!D417)="","",'2015'!D417)</f>
        <v/>
      </c>
    </row>
    <row r="418" spans="1:4" s="886" customFormat="1" ht="15" hidden="1" customHeight="1" x14ac:dyDescent="0.25">
      <c r="A418" s="2200" t="str">
        <f>IF(TRIM('2015'!A418)="","",'2015'!A418)</f>
        <v/>
      </c>
      <c r="B418" s="2200" t="str">
        <f>IF(TRIM('2015'!B418)="","",'2015'!B418)</f>
        <v/>
      </c>
      <c r="C418" s="2200" t="str">
        <f>IF(TRIM('2015'!C418)="","",'2015'!C418)</f>
        <v/>
      </c>
      <c r="D418" s="2201" t="str">
        <f>IF(TRIM('2015'!D418)="","",'2015'!D418)</f>
        <v/>
      </c>
    </row>
    <row r="419" spans="1:4" s="886" customFormat="1" ht="15" hidden="1" customHeight="1" x14ac:dyDescent="0.25">
      <c r="A419" s="2200" t="str">
        <f>IF(TRIM('2015'!A419)="","",'2015'!A419)</f>
        <v/>
      </c>
      <c r="B419" s="2200" t="str">
        <f>IF(TRIM('2015'!B419)="","",'2015'!B419)</f>
        <v/>
      </c>
      <c r="C419" s="2200" t="str">
        <f>IF(TRIM('2015'!C419)="","",'2015'!C419)</f>
        <v/>
      </c>
      <c r="D419" s="2201" t="str">
        <f>IF(TRIM('2015'!D419)="","",'2015'!D419)</f>
        <v/>
      </c>
    </row>
    <row r="420" spans="1:4" s="886" customFormat="1" ht="15" hidden="1" customHeight="1" x14ac:dyDescent="0.25">
      <c r="A420" s="2200" t="str">
        <f>IF(TRIM('2015'!A420)="","",'2015'!A420)</f>
        <v/>
      </c>
      <c r="B420" s="2200" t="str">
        <f>IF(TRIM('2015'!B420)="","",'2015'!B420)</f>
        <v/>
      </c>
      <c r="C420" s="2200" t="str">
        <f>IF(TRIM('2015'!C420)="","",'2015'!C420)</f>
        <v/>
      </c>
      <c r="D420" s="2201" t="str">
        <f>IF(TRIM('2015'!D420)="","",'2015'!D420)</f>
        <v/>
      </c>
    </row>
    <row r="421" spans="1:4" s="886" customFormat="1" ht="15" hidden="1" customHeight="1" x14ac:dyDescent="0.25">
      <c r="A421" s="2200" t="str">
        <f>IF(TRIM('2015'!A421)="","",'2015'!A421)</f>
        <v/>
      </c>
      <c r="B421" s="2200" t="str">
        <f>IF(TRIM('2015'!B421)="","",'2015'!B421)</f>
        <v/>
      </c>
      <c r="C421" s="2200" t="str">
        <f>IF(TRIM('2015'!C421)="","",'2015'!C421)</f>
        <v/>
      </c>
      <c r="D421" s="2201" t="str">
        <f>IF(TRIM('2015'!D421)="","",'2015'!D421)</f>
        <v/>
      </c>
    </row>
    <row r="422" spans="1:4" s="886" customFormat="1" ht="15" hidden="1" customHeight="1" x14ac:dyDescent="0.25">
      <c r="A422" s="2200" t="str">
        <f>IF(TRIM('2015'!A422)="","",'2015'!A422)</f>
        <v/>
      </c>
      <c r="B422" s="2200" t="str">
        <f>IF(TRIM('2015'!B422)="","",'2015'!B422)</f>
        <v/>
      </c>
      <c r="C422" s="2200" t="str">
        <f>IF(TRIM('2015'!C422)="","",'2015'!C422)</f>
        <v/>
      </c>
      <c r="D422" s="2201" t="str">
        <f>IF(TRIM('2015'!D422)="","",'2015'!D422)</f>
        <v/>
      </c>
    </row>
    <row r="423" spans="1:4" s="886" customFormat="1" ht="15" hidden="1" customHeight="1" x14ac:dyDescent="0.25">
      <c r="A423" s="2200" t="str">
        <f>IF(TRIM('2015'!A423)="","",'2015'!A423)</f>
        <v/>
      </c>
      <c r="B423" s="2200" t="str">
        <f>IF(TRIM('2015'!B423)="","",'2015'!B423)</f>
        <v/>
      </c>
      <c r="C423" s="2200" t="str">
        <f>IF(TRIM('2015'!C423)="","",'2015'!C423)</f>
        <v/>
      </c>
      <c r="D423" s="2201" t="str">
        <f>IF(TRIM('2015'!D423)="","",'2015'!D423)</f>
        <v/>
      </c>
    </row>
    <row r="424" spans="1:4" s="886" customFormat="1" ht="15" hidden="1" customHeight="1" x14ac:dyDescent="0.25">
      <c r="A424" s="2200" t="str">
        <f>IF(TRIM('2015'!A424)="","",'2015'!A424)</f>
        <v/>
      </c>
      <c r="B424" s="2200" t="str">
        <f>IF(TRIM('2015'!B424)="","",'2015'!B424)</f>
        <v/>
      </c>
      <c r="C424" s="2200" t="str">
        <f>IF(TRIM('2015'!C424)="","",'2015'!C424)</f>
        <v/>
      </c>
      <c r="D424" s="2201" t="str">
        <f>IF(TRIM('2015'!D424)="","",'2015'!D424)</f>
        <v/>
      </c>
    </row>
    <row r="425" spans="1:4" s="886" customFormat="1" ht="15" hidden="1" customHeight="1" x14ac:dyDescent="0.25">
      <c r="A425" s="2200" t="str">
        <f>IF(TRIM('2015'!A425)="","",'2015'!A425)</f>
        <v/>
      </c>
      <c r="B425" s="2200" t="str">
        <f>IF(TRIM('2015'!B425)="","",'2015'!B425)</f>
        <v/>
      </c>
      <c r="C425" s="2200" t="str">
        <f>IF(TRIM('2015'!C425)="","",'2015'!C425)</f>
        <v/>
      </c>
      <c r="D425" s="2201" t="str">
        <f>IF(TRIM('2015'!D425)="","",'2015'!D425)</f>
        <v/>
      </c>
    </row>
    <row r="426" spans="1:4" s="886" customFormat="1" ht="15" hidden="1" customHeight="1" x14ac:dyDescent="0.25">
      <c r="A426" s="2200" t="str">
        <f>IF(TRIM('2015'!A426)="","",'2015'!A426)</f>
        <v/>
      </c>
      <c r="B426" s="2200" t="str">
        <f>IF(TRIM('2015'!B426)="","",'2015'!B426)</f>
        <v/>
      </c>
      <c r="C426" s="2200" t="str">
        <f>IF(TRIM('2015'!C426)="","",'2015'!C426)</f>
        <v/>
      </c>
      <c r="D426" s="2201" t="str">
        <f>IF(TRIM('2015'!D426)="","",'2015'!D426)</f>
        <v/>
      </c>
    </row>
    <row r="427" spans="1:4" s="886" customFormat="1" ht="15" hidden="1" customHeight="1" x14ac:dyDescent="0.25">
      <c r="A427" s="2200" t="str">
        <f>IF(TRIM('2015'!A427)="","",'2015'!A427)</f>
        <v/>
      </c>
      <c r="B427" s="2200" t="str">
        <f>IF(TRIM('2015'!B427)="","",'2015'!B427)</f>
        <v/>
      </c>
      <c r="C427" s="2200" t="str">
        <f>IF(TRIM('2015'!C427)="","",'2015'!C427)</f>
        <v/>
      </c>
      <c r="D427" s="2201" t="str">
        <f>IF(TRIM('2015'!D427)="","",'2015'!D427)</f>
        <v/>
      </c>
    </row>
    <row r="428" spans="1:4" s="886" customFormat="1" ht="15" hidden="1" customHeight="1" x14ac:dyDescent="0.25">
      <c r="A428" s="2200" t="str">
        <f>IF(TRIM('2015'!A428)="","",'2015'!A428)</f>
        <v/>
      </c>
      <c r="B428" s="2200" t="str">
        <f>IF(TRIM('2015'!B428)="","",'2015'!B428)</f>
        <v/>
      </c>
      <c r="C428" s="2200" t="str">
        <f>IF(TRIM('2015'!C428)="","",'2015'!C428)</f>
        <v/>
      </c>
      <c r="D428" s="2201" t="str">
        <f>IF(TRIM('2015'!D428)="","",'2015'!D428)</f>
        <v/>
      </c>
    </row>
    <row r="429" spans="1:4" s="886" customFormat="1" ht="15" hidden="1" customHeight="1" x14ac:dyDescent="0.25">
      <c r="A429" s="2200" t="str">
        <f>IF(TRIM('2015'!A429)="","",'2015'!A429)</f>
        <v/>
      </c>
      <c r="B429" s="2200" t="str">
        <f>IF(TRIM('2015'!B429)="","",'2015'!B429)</f>
        <v/>
      </c>
      <c r="C429" s="2200" t="str">
        <f>IF(TRIM('2015'!C429)="","",'2015'!C429)</f>
        <v/>
      </c>
      <c r="D429" s="2201" t="str">
        <f>IF(TRIM('2015'!D429)="","",'2015'!D429)</f>
        <v/>
      </c>
    </row>
    <row r="430" spans="1:4" s="886" customFormat="1" ht="15" hidden="1" customHeight="1" x14ac:dyDescent="0.25">
      <c r="A430" s="2200" t="str">
        <f>IF(TRIM('2015'!A430)="","",'2015'!A430)</f>
        <v/>
      </c>
      <c r="B430" s="2200" t="str">
        <f>IF(TRIM('2015'!B430)="","",'2015'!B430)</f>
        <v/>
      </c>
      <c r="C430" s="2200" t="str">
        <f>IF(TRIM('2015'!C430)="","",'2015'!C430)</f>
        <v/>
      </c>
      <c r="D430" s="2201" t="str">
        <f>IF(TRIM('2015'!D430)="","",'2015'!D430)</f>
        <v/>
      </c>
    </row>
    <row r="431" spans="1:4" s="886" customFormat="1" ht="15" hidden="1" customHeight="1" x14ac:dyDescent="0.25">
      <c r="A431" s="2200" t="str">
        <f>IF(TRIM('2015'!A431)="","",'2015'!A431)</f>
        <v/>
      </c>
      <c r="B431" s="2200" t="str">
        <f>IF(TRIM('2015'!B431)="","",'2015'!B431)</f>
        <v/>
      </c>
      <c r="C431" s="2200" t="str">
        <f>IF(TRIM('2015'!C431)="","",'2015'!C431)</f>
        <v/>
      </c>
      <c r="D431" s="2201" t="str">
        <f>IF(TRIM('2015'!D431)="","",'2015'!D431)</f>
        <v/>
      </c>
    </row>
    <row r="432" spans="1:4" s="886" customFormat="1" ht="15" hidden="1" customHeight="1" x14ac:dyDescent="0.25">
      <c r="A432" s="2200" t="str">
        <f>IF(TRIM('2015'!A432)="","",'2015'!A432)</f>
        <v/>
      </c>
      <c r="B432" s="2200" t="str">
        <f>IF(TRIM('2015'!B432)="","",'2015'!B432)</f>
        <v/>
      </c>
      <c r="C432" s="2200" t="str">
        <f>IF(TRIM('2015'!C432)="","",'2015'!C432)</f>
        <v/>
      </c>
      <c r="D432" s="2201" t="str">
        <f>IF(TRIM('2015'!D432)="","",'2015'!D432)</f>
        <v/>
      </c>
    </row>
    <row r="433" spans="1:4" s="886" customFormat="1" ht="15" hidden="1" customHeight="1" x14ac:dyDescent="0.25">
      <c r="A433" s="2200" t="str">
        <f>IF(TRIM('2015'!A433)="","",'2015'!A433)</f>
        <v/>
      </c>
      <c r="B433" s="2200" t="str">
        <f>IF(TRIM('2015'!B433)="","",'2015'!B433)</f>
        <v/>
      </c>
      <c r="C433" s="2200" t="str">
        <f>IF(TRIM('2015'!C433)="","",'2015'!C433)</f>
        <v/>
      </c>
      <c r="D433" s="2201" t="str">
        <f>IF(TRIM('2015'!D433)="","",'2015'!D433)</f>
        <v/>
      </c>
    </row>
    <row r="434" spans="1:4" s="886" customFormat="1" ht="15" hidden="1" customHeight="1" x14ac:dyDescent="0.25">
      <c r="A434" s="2200" t="str">
        <f>IF(TRIM('2015'!A434)="","",'2015'!A434)</f>
        <v/>
      </c>
      <c r="B434" s="2200" t="str">
        <f>IF(TRIM('2015'!B434)="","",'2015'!B434)</f>
        <v/>
      </c>
      <c r="C434" s="2200" t="str">
        <f>IF(TRIM('2015'!C434)="","",'2015'!C434)</f>
        <v/>
      </c>
      <c r="D434" s="2201" t="str">
        <f>IF(TRIM('2015'!D434)="","",'2015'!D434)</f>
        <v/>
      </c>
    </row>
    <row r="435" spans="1:4" s="886" customFormat="1" ht="15" hidden="1" customHeight="1" x14ac:dyDescent="0.25">
      <c r="A435" s="2200" t="str">
        <f>IF(TRIM('2015'!A435)="","",'2015'!A435)</f>
        <v/>
      </c>
      <c r="B435" s="2200" t="str">
        <f>IF(TRIM('2015'!B435)="","",'2015'!B435)</f>
        <v/>
      </c>
      <c r="C435" s="2200" t="str">
        <f>IF(TRIM('2015'!C435)="","",'2015'!C435)</f>
        <v/>
      </c>
      <c r="D435" s="2201" t="str">
        <f>IF(TRIM('2015'!D435)="","",'2015'!D435)</f>
        <v/>
      </c>
    </row>
    <row r="436" spans="1:4" s="886" customFormat="1" ht="15" hidden="1" customHeight="1" x14ac:dyDescent="0.25">
      <c r="A436" s="2200" t="str">
        <f>IF(TRIM('2015'!A436)="","",'2015'!A436)</f>
        <v/>
      </c>
      <c r="B436" s="2200" t="str">
        <f>IF(TRIM('2015'!B436)="","",'2015'!B436)</f>
        <v/>
      </c>
      <c r="C436" s="2200" t="str">
        <f>IF(TRIM('2015'!C436)="","",'2015'!C436)</f>
        <v/>
      </c>
      <c r="D436" s="2201" t="str">
        <f>IF(TRIM('2015'!D436)="","",'2015'!D436)</f>
        <v/>
      </c>
    </row>
    <row r="437" spans="1:4" s="886" customFormat="1" ht="15" hidden="1" customHeight="1" x14ac:dyDescent="0.25">
      <c r="A437" s="2200" t="str">
        <f>IF(TRIM('2015'!A437)="","",'2015'!A437)</f>
        <v/>
      </c>
      <c r="B437" s="2200" t="str">
        <f>IF(TRIM('2015'!B437)="","",'2015'!B437)</f>
        <v/>
      </c>
      <c r="C437" s="2200" t="str">
        <f>IF(TRIM('2015'!C437)="","",'2015'!C437)</f>
        <v/>
      </c>
      <c r="D437" s="2201" t="str">
        <f>IF(TRIM('2015'!D437)="","",'2015'!D437)</f>
        <v/>
      </c>
    </row>
    <row r="438" spans="1:4" s="886" customFormat="1" ht="15" hidden="1" customHeight="1" x14ac:dyDescent="0.25">
      <c r="A438" s="2200" t="str">
        <f>IF(TRIM('2015'!A438)="","",'2015'!A438)</f>
        <v/>
      </c>
      <c r="B438" s="2200" t="str">
        <f>IF(TRIM('2015'!B438)="","",'2015'!B438)</f>
        <v/>
      </c>
      <c r="C438" s="2200" t="str">
        <f>IF(TRIM('2015'!C438)="","",'2015'!C438)</f>
        <v/>
      </c>
      <c r="D438" s="2201" t="str">
        <f>IF(TRIM('2015'!D438)="","",'2015'!D438)</f>
        <v/>
      </c>
    </row>
    <row r="439" spans="1:4" s="886" customFormat="1" ht="15" hidden="1" customHeight="1" x14ac:dyDescent="0.25">
      <c r="A439" s="2200" t="str">
        <f>IF(TRIM('2015'!A439)="","",'2015'!A439)</f>
        <v/>
      </c>
      <c r="B439" s="2200" t="str">
        <f>IF(TRIM('2015'!B439)="","",'2015'!B439)</f>
        <v/>
      </c>
      <c r="C439" s="2200" t="str">
        <f>IF(TRIM('2015'!C439)="","",'2015'!C439)</f>
        <v/>
      </c>
      <c r="D439" s="2201" t="str">
        <f>IF(TRIM('2015'!D439)="","",'2015'!D439)</f>
        <v/>
      </c>
    </row>
    <row r="440" spans="1:4" s="886" customFormat="1" ht="15" hidden="1" customHeight="1" x14ac:dyDescent="0.25">
      <c r="A440" s="2200" t="str">
        <f>IF(TRIM('2015'!A440)="","",'2015'!A440)</f>
        <v/>
      </c>
      <c r="B440" s="2200" t="str">
        <f>IF(TRIM('2015'!B440)="","",'2015'!B440)</f>
        <v/>
      </c>
      <c r="C440" s="2200" t="str">
        <f>IF(TRIM('2015'!C440)="","",'2015'!C440)</f>
        <v/>
      </c>
      <c r="D440" s="2201" t="str">
        <f>IF(TRIM('2015'!D440)="","",'2015'!D440)</f>
        <v/>
      </c>
    </row>
    <row r="441" spans="1:4" s="886" customFormat="1" ht="15" hidden="1" customHeight="1" x14ac:dyDescent="0.25">
      <c r="A441" s="2200" t="str">
        <f>IF(TRIM('2015'!A441)="","",'2015'!A441)</f>
        <v/>
      </c>
      <c r="B441" s="2200" t="str">
        <f>IF(TRIM('2015'!B441)="","",'2015'!B441)</f>
        <v/>
      </c>
      <c r="C441" s="2200" t="str">
        <f>IF(TRIM('2015'!C441)="","",'2015'!C441)</f>
        <v/>
      </c>
      <c r="D441" s="2201" t="str">
        <f>IF(TRIM('2015'!D441)="","",'2015'!D441)</f>
        <v/>
      </c>
    </row>
    <row r="442" spans="1:4" s="886" customFormat="1" ht="15" hidden="1" customHeight="1" x14ac:dyDescent="0.25">
      <c r="A442" s="2200" t="str">
        <f>IF(TRIM('2015'!A442)="","",'2015'!A442)</f>
        <v/>
      </c>
      <c r="B442" s="2200" t="str">
        <f>IF(TRIM('2015'!B442)="","",'2015'!B442)</f>
        <v/>
      </c>
      <c r="C442" s="2200" t="str">
        <f>IF(TRIM('2015'!C442)="","",'2015'!C442)</f>
        <v/>
      </c>
      <c r="D442" s="2201" t="str">
        <f>IF(TRIM('2015'!D442)="","",'2015'!D442)</f>
        <v/>
      </c>
    </row>
    <row r="443" spans="1:4" s="886" customFormat="1" ht="15" hidden="1" customHeight="1" x14ac:dyDescent="0.25">
      <c r="A443" s="2200" t="str">
        <f>IF(TRIM('2015'!A443)="","",'2015'!A443)</f>
        <v/>
      </c>
      <c r="B443" s="2200" t="str">
        <f>IF(TRIM('2015'!B443)="","",'2015'!B443)</f>
        <v/>
      </c>
      <c r="C443" s="2200" t="str">
        <f>IF(TRIM('2015'!C443)="","",'2015'!C443)</f>
        <v/>
      </c>
      <c r="D443" s="2201" t="str">
        <f>IF(TRIM('2015'!D443)="","",'2015'!D443)</f>
        <v/>
      </c>
    </row>
    <row r="444" spans="1:4" s="886" customFormat="1" ht="15" hidden="1" customHeight="1" x14ac:dyDescent="0.25">
      <c r="A444" s="2200" t="str">
        <f>IF(TRIM('2015'!A444)="","",'2015'!A444)</f>
        <v/>
      </c>
      <c r="B444" s="2200" t="str">
        <f>IF(TRIM('2015'!B444)="","",'2015'!B444)</f>
        <v/>
      </c>
      <c r="C444" s="2200" t="str">
        <f>IF(TRIM('2015'!C444)="","",'2015'!C444)</f>
        <v/>
      </c>
      <c r="D444" s="2201" t="str">
        <f>IF(TRIM('2015'!D444)="","",'2015'!D444)</f>
        <v/>
      </c>
    </row>
    <row r="445" spans="1:4" s="886" customFormat="1" ht="15" hidden="1" customHeight="1" x14ac:dyDescent="0.25">
      <c r="A445" s="2200" t="str">
        <f>IF(TRIM('2015'!A445)="","",'2015'!A445)</f>
        <v/>
      </c>
      <c r="B445" s="2200" t="str">
        <f>IF(TRIM('2015'!B445)="","",'2015'!B445)</f>
        <v/>
      </c>
      <c r="C445" s="2200" t="str">
        <f>IF(TRIM('2015'!C445)="","",'2015'!C445)</f>
        <v/>
      </c>
      <c r="D445" s="2201" t="str">
        <f>IF(TRIM('2015'!D445)="","",'2015'!D445)</f>
        <v/>
      </c>
    </row>
    <row r="446" spans="1:4" s="886" customFormat="1" ht="15" hidden="1" customHeight="1" x14ac:dyDescent="0.25">
      <c r="A446" s="2200" t="str">
        <f>IF(TRIM('2015'!A446)="","",'2015'!A446)</f>
        <v/>
      </c>
      <c r="B446" s="2200" t="str">
        <f>IF(TRIM('2015'!B446)="","",'2015'!B446)</f>
        <v/>
      </c>
      <c r="C446" s="2200" t="str">
        <f>IF(TRIM('2015'!C446)="","",'2015'!C446)</f>
        <v/>
      </c>
      <c r="D446" s="2201" t="str">
        <f>IF(TRIM('2015'!D446)="","",'2015'!D446)</f>
        <v/>
      </c>
    </row>
    <row r="447" spans="1:4" s="886" customFormat="1" ht="15" hidden="1" customHeight="1" x14ac:dyDescent="0.25">
      <c r="A447" s="2200" t="str">
        <f>IF(TRIM('2015'!A447)="","",'2015'!A447)</f>
        <v/>
      </c>
      <c r="B447" s="2200" t="str">
        <f>IF(TRIM('2015'!B447)="","",'2015'!B447)</f>
        <v/>
      </c>
      <c r="C447" s="2200" t="str">
        <f>IF(TRIM('2015'!C447)="","",'2015'!C447)</f>
        <v/>
      </c>
      <c r="D447" s="2201" t="str">
        <f>IF(TRIM('2015'!D447)="","",'2015'!D447)</f>
        <v/>
      </c>
    </row>
    <row r="448" spans="1:4" s="886" customFormat="1" ht="15" hidden="1" customHeight="1" x14ac:dyDescent="0.25">
      <c r="A448" s="2200" t="str">
        <f>IF(TRIM('2015'!A448)="","",'2015'!A448)</f>
        <v/>
      </c>
      <c r="B448" s="2200" t="str">
        <f>IF(TRIM('2015'!B448)="","",'2015'!B448)</f>
        <v/>
      </c>
      <c r="C448" s="2200" t="str">
        <f>IF(TRIM('2015'!C448)="","",'2015'!C448)</f>
        <v/>
      </c>
      <c r="D448" s="2201" t="str">
        <f>IF(TRIM('2015'!D448)="","",'2015'!D448)</f>
        <v/>
      </c>
    </row>
    <row r="449" spans="1:4" s="886" customFormat="1" ht="15" hidden="1" customHeight="1" x14ac:dyDescent="0.25">
      <c r="A449" s="2200" t="str">
        <f>IF(TRIM('2015'!A449)="","",'2015'!A449)</f>
        <v/>
      </c>
      <c r="B449" s="2200" t="str">
        <f>IF(TRIM('2015'!B449)="","",'2015'!B449)</f>
        <v/>
      </c>
      <c r="C449" s="2200" t="str">
        <f>IF(TRIM('2015'!C449)="","",'2015'!C449)</f>
        <v/>
      </c>
      <c r="D449" s="2201" t="str">
        <f>IF(TRIM('2015'!D449)="","",'2015'!D449)</f>
        <v/>
      </c>
    </row>
    <row r="450" spans="1:4" s="886" customFormat="1" ht="15" hidden="1" customHeight="1" x14ac:dyDescent="0.25">
      <c r="A450" s="2200" t="str">
        <f>IF(TRIM('2015'!A450)="","",'2015'!A450)</f>
        <v/>
      </c>
      <c r="B450" s="2200" t="str">
        <f>IF(TRIM('2015'!B450)="","",'2015'!B450)</f>
        <v/>
      </c>
      <c r="C450" s="2200" t="str">
        <f>IF(TRIM('2015'!C450)="","",'2015'!C450)</f>
        <v/>
      </c>
      <c r="D450" s="2201" t="str">
        <f>IF(TRIM('2015'!D450)="","",'2015'!D450)</f>
        <v/>
      </c>
    </row>
    <row r="451" spans="1:4" s="886" customFormat="1" ht="15" hidden="1" customHeight="1" x14ac:dyDescent="0.25">
      <c r="A451" s="2200" t="str">
        <f>IF(TRIM('2015'!A451)="","",'2015'!A451)</f>
        <v/>
      </c>
      <c r="B451" s="2200" t="str">
        <f>IF(TRIM('2015'!B451)="","",'2015'!B451)</f>
        <v/>
      </c>
      <c r="C451" s="2200" t="str">
        <f>IF(TRIM('2015'!C451)="","",'2015'!C451)</f>
        <v/>
      </c>
      <c r="D451" s="2201" t="str">
        <f>IF(TRIM('2015'!D451)="","",'2015'!D451)</f>
        <v/>
      </c>
    </row>
    <row r="452" spans="1:4" s="886" customFormat="1" ht="15" hidden="1" customHeight="1" x14ac:dyDescent="0.25">
      <c r="A452" s="2200" t="str">
        <f>IF(TRIM('2015'!A452)="","",'2015'!A452)</f>
        <v/>
      </c>
      <c r="B452" s="2200" t="str">
        <f>IF(TRIM('2015'!B452)="","",'2015'!B452)</f>
        <v/>
      </c>
      <c r="C452" s="2200" t="str">
        <f>IF(TRIM('2015'!C452)="","",'2015'!C452)</f>
        <v/>
      </c>
      <c r="D452" s="2201" t="str">
        <f>IF(TRIM('2015'!D452)="","",'2015'!D452)</f>
        <v/>
      </c>
    </row>
    <row r="453" spans="1:4" s="886" customFormat="1" ht="15" hidden="1" customHeight="1" x14ac:dyDescent="0.25">
      <c r="A453" s="2200" t="str">
        <f>IF(TRIM('2015'!A453)="","",'2015'!A453)</f>
        <v/>
      </c>
      <c r="B453" s="2200" t="str">
        <f>IF(TRIM('2015'!B453)="","",'2015'!B453)</f>
        <v/>
      </c>
      <c r="C453" s="2200" t="str">
        <f>IF(TRIM('2015'!C453)="","",'2015'!C453)</f>
        <v/>
      </c>
      <c r="D453" s="2201" t="str">
        <f>IF(TRIM('2015'!D453)="","",'2015'!D453)</f>
        <v/>
      </c>
    </row>
    <row r="454" spans="1:4" s="886" customFormat="1" ht="15" hidden="1" customHeight="1" x14ac:dyDescent="0.25">
      <c r="A454" s="2200" t="str">
        <f>IF(TRIM('2015'!A454)="","",'2015'!A454)</f>
        <v/>
      </c>
      <c r="B454" s="2200" t="str">
        <f>IF(TRIM('2015'!B454)="","",'2015'!B454)</f>
        <v/>
      </c>
      <c r="C454" s="2200" t="str">
        <f>IF(TRIM('2015'!C454)="","",'2015'!C454)</f>
        <v/>
      </c>
      <c r="D454" s="2201" t="str">
        <f>IF(TRIM('2015'!D454)="","",'2015'!D454)</f>
        <v/>
      </c>
    </row>
    <row r="455" spans="1:4" s="886" customFormat="1" ht="15" hidden="1" customHeight="1" x14ac:dyDescent="0.25">
      <c r="A455" s="2200" t="str">
        <f>IF(TRIM('2015'!A455)="","",'2015'!A455)</f>
        <v/>
      </c>
      <c r="B455" s="2200" t="str">
        <f>IF(TRIM('2015'!B455)="","",'2015'!B455)</f>
        <v/>
      </c>
      <c r="C455" s="2200" t="str">
        <f>IF(TRIM('2015'!C455)="","",'2015'!C455)</f>
        <v/>
      </c>
      <c r="D455" s="2201" t="str">
        <f>IF(TRIM('2015'!D455)="","",'2015'!D455)</f>
        <v/>
      </c>
    </row>
    <row r="456" spans="1:4" s="886" customFormat="1" ht="15" hidden="1" customHeight="1" x14ac:dyDescent="0.25">
      <c r="A456" s="2200" t="str">
        <f>IF(TRIM('2015'!A456)="","",'2015'!A456)</f>
        <v/>
      </c>
      <c r="B456" s="2200" t="str">
        <f>IF(TRIM('2015'!B456)="","",'2015'!B456)</f>
        <v/>
      </c>
      <c r="C456" s="2200" t="str">
        <f>IF(TRIM('2015'!C456)="","",'2015'!C456)</f>
        <v/>
      </c>
      <c r="D456" s="2201" t="str">
        <f>IF(TRIM('2015'!D456)="","",'2015'!D456)</f>
        <v/>
      </c>
    </row>
    <row r="457" spans="1:4" s="886" customFormat="1" ht="15" hidden="1" customHeight="1" x14ac:dyDescent="0.25">
      <c r="A457" s="2200" t="str">
        <f>IF(TRIM('2015'!A457)="","",'2015'!A457)</f>
        <v/>
      </c>
      <c r="B457" s="2200" t="str">
        <f>IF(TRIM('2015'!B457)="","",'2015'!B457)</f>
        <v/>
      </c>
      <c r="C457" s="2200" t="str">
        <f>IF(TRIM('2015'!C457)="","",'2015'!C457)</f>
        <v/>
      </c>
      <c r="D457" s="2201" t="str">
        <f>IF(TRIM('2015'!D457)="","",'2015'!D457)</f>
        <v/>
      </c>
    </row>
    <row r="458" spans="1:4" s="886" customFormat="1" ht="15" hidden="1" customHeight="1" x14ac:dyDescent="0.25">
      <c r="A458" s="2200" t="str">
        <f>IF(TRIM('2015'!A458)="","",'2015'!A458)</f>
        <v/>
      </c>
      <c r="B458" s="2200" t="str">
        <f>IF(TRIM('2015'!B458)="","",'2015'!B458)</f>
        <v/>
      </c>
      <c r="C458" s="2200" t="str">
        <f>IF(TRIM('2015'!C458)="","",'2015'!C458)</f>
        <v/>
      </c>
      <c r="D458" s="2201" t="str">
        <f>IF(TRIM('2015'!D458)="","",'2015'!D458)</f>
        <v/>
      </c>
    </row>
    <row r="459" spans="1:4" s="886" customFormat="1" ht="15" hidden="1" customHeight="1" x14ac:dyDescent="0.25">
      <c r="A459" s="2200" t="str">
        <f>IF(TRIM('2015'!A459)="","",'2015'!A459)</f>
        <v/>
      </c>
      <c r="B459" s="2200" t="str">
        <f>IF(TRIM('2015'!B459)="","",'2015'!B459)</f>
        <v/>
      </c>
      <c r="C459" s="2200" t="str">
        <f>IF(TRIM('2015'!C459)="","",'2015'!C459)</f>
        <v/>
      </c>
      <c r="D459" s="2201" t="str">
        <f>IF(TRIM('2015'!D459)="","",'2015'!D459)</f>
        <v/>
      </c>
    </row>
    <row r="460" spans="1:4" s="886" customFormat="1" ht="15" hidden="1" customHeight="1" x14ac:dyDescent="0.25">
      <c r="A460" s="2200" t="str">
        <f>IF(TRIM('2015'!A460)="","",'2015'!A460)</f>
        <v/>
      </c>
      <c r="B460" s="2200" t="str">
        <f>IF(TRIM('2015'!B460)="","",'2015'!B460)</f>
        <v/>
      </c>
      <c r="C460" s="2200" t="str">
        <f>IF(TRIM('2015'!C460)="","",'2015'!C460)</f>
        <v/>
      </c>
      <c r="D460" s="2201" t="str">
        <f>IF(TRIM('2015'!D460)="","",'2015'!D460)</f>
        <v/>
      </c>
    </row>
    <row r="461" spans="1:4" s="886" customFormat="1" ht="15" hidden="1" customHeight="1" x14ac:dyDescent="0.25">
      <c r="A461" s="2200" t="str">
        <f>IF(TRIM('2015'!A461)="","",'2015'!A461)</f>
        <v/>
      </c>
      <c r="B461" s="2200" t="str">
        <f>IF(TRIM('2015'!B461)="","",'2015'!B461)</f>
        <v/>
      </c>
      <c r="C461" s="2200" t="str">
        <f>IF(TRIM('2015'!C461)="","",'2015'!C461)</f>
        <v/>
      </c>
      <c r="D461" s="2201" t="str">
        <f>IF(TRIM('2015'!D461)="","",'2015'!D461)</f>
        <v/>
      </c>
    </row>
    <row r="462" spans="1:4" s="886" customFormat="1" ht="15" hidden="1" customHeight="1" x14ac:dyDescent="0.25">
      <c r="A462" s="2200" t="str">
        <f>IF(TRIM('2015'!A462)="","",'2015'!A462)</f>
        <v/>
      </c>
      <c r="B462" s="2200" t="str">
        <f>IF(TRIM('2015'!B462)="","",'2015'!B462)</f>
        <v/>
      </c>
      <c r="C462" s="2200" t="str">
        <f>IF(TRIM('2015'!C462)="","",'2015'!C462)</f>
        <v/>
      </c>
      <c r="D462" s="2201" t="str">
        <f>IF(TRIM('2015'!D462)="","",'2015'!D462)</f>
        <v/>
      </c>
    </row>
    <row r="463" spans="1:4" s="886" customFormat="1" ht="15" hidden="1" customHeight="1" x14ac:dyDescent="0.25">
      <c r="A463" s="2200" t="str">
        <f>IF(TRIM('2015'!A463)="","",'2015'!A463)</f>
        <v/>
      </c>
      <c r="B463" s="2200" t="str">
        <f>IF(TRIM('2015'!B463)="","",'2015'!B463)</f>
        <v/>
      </c>
      <c r="C463" s="2200" t="str">
        <f>IF(TRIM('2015'!C463)="","",'2015'!C463)</f>
        <v/>
      </c>
      <c r="D463" s="2201" t="str">
        <f>IF(TRIM('2015'!D463)="","",'2015'!D463)</f>
        <v/>
      </c>
    </row>
    <row r="464" spans="1:4" s="886" customFormat="1" ht="15" hidden="1" customHeight="1" x14ac:dyDescent="0.25">
      <c r="A464" s="2200" t="str">
        <f>IF(TRIM('2015'!A464)="","",'2015'!A464)</f>
        <v/>
      </c>
      <c r="B464" s="2200" t="str">
        <f>IF(TRIM('2015'!B464)="","",'2015'!B464)</f>
        <v/>
      </c>
      <c r="C464" s="2200" t="str">
        <f>IF(TRIM('2015'!C464)="","",'2015'!C464)</f>
        <v/>
      </c>
      <c r="D464" s="2201" t="str">
        <f>IF(TRIM('2015'!D464)="","",'2015'!D464)</f>
        <v/>
      </c>
    </row>
    <row r="465" spans="1:4" s="886" customFormat="1" ht="15" hidden="1" customHeight="1" x14ac:dyDescent="0.25">
      <c r="A465" s="2200" t="str">
        <f>IF(TRIM('2015'!A465)="","",'2015'!A465)</f>
        <v/>
      </c>
      <c r="B465" s="2200" t="str">
        <f>IF(TRIM('2015'!B465)="","",'2015'!B465)</f>
        <v/>
      </c>
      <c r="C465" s="2200" t="str">
        <f>IF(TRIM('2015'!C465)="","",'2015'!C465)</f>
        <v/>
      </c>
      <c r="D465" s="2201" t="str">
        <f>IF(TRIM('2015'!D465)="","",'2015'!D465)</f>
        <v/>
      </c>
    </row>
    <row r="466" spans="1:4" s="886" customFormat="1" ht="15" hidden="1" customHeight="1" x14ac:dyDescent="0.25">
      <c r="A466" s="2200" t="str">
        <f>IF(TRIM('2015'!A466)="","",'2015'!A466)</f>
        <v/>
      </c>
      <c r="B466" s="2200" t="str">
        <f>IF(TRIM('2015'!B466)="","",'2015'!B466)</f>
        <v/>
      </c>
      <c r="C466" s="2200" t="str">
        <f>IF(TRIM('2015'!C466)="","",'2015'!C466)</f>
        <v/>
      </c>
      <c r="D466" s="2201" t="str">
        <f>IF(TRIM('2015'!D466)="","",'2015'!D466)</f>
        <v/>
      </c>
    </row>
    <row r="467" spans="1:4" s="886" customFormat="1" ht="15" hidden="1" customHeight="1" x14ac:dyDescent="0.25">
      <c r="A467" s="2200" t="str">
        <f>IF(TRIM('2015'!A467)="","",'2015'!A467)</f>
        <v/>
      </c>
      <c r="B467" s="2200" t="str">
        <f>IF(TRIM('2015'!B467)="","",'2015'!B467)</f>
        <v/>
      </c>
      <c r="C467" s="2200" t="str">
        <f>IF(TRIM('2015'!C467)="","",'2015'!C467)</f>
        <v/>
      </c>
      <c r="D467" s="2201" t="str">
        <f>IF(TRIM('2015'!D467)="","",'2015'!D467)</f>
        <v/>
      </c>
    </row>
    <row r="468" spans="1:4" s="886" customFormat="1" ht="15" hidden="1" customHeight="1" x14ac:dyDescent="0.25">
      <c r="A468" s="2200" t="str">
        <f>IF(TRIM('2015'!A468)="","",'2015'!A468)</f>
        <v/>
      </c>
      <c r="B468" s="2200" t="str">
        <f>IF(TRIM('2015'!B468)="","",'2015'!B468)</f>
        <v/>
      </c>
      <c r="C468" s="2200" t="str">
        <f>IF(TRIM('2015'!C468)="","",'2015'!C468)</f>
        <v/>
      </c>
      <c r="D468" s="2201" t="str">
        <f>IF(TRIM('2015'!D468)="","",'2015'!D468)</f>
        <v/>
      </c>
    </row>
    <row r="469" spans="1:4" s="886" customFormat="1" ht="15" hidden="1" customHeight="1" x14ac:dyDescent="0.25">
      <c r="A469" s="2200" t="str">
        <f>IF(TRIM('2015'!A469)="","",'2015'!A469)</f>
        <v/>
      </c>
      <c r="B469" s="2200" t="str">
        <f>IF(TRIM('2015'!B469)="","",'2015'!B469)</f>
        <v/>
      </c>
      <c r="C469" s="2200" t="str">
        <f>IF(TRIM('2015'!C469)="","",'2015'!C469)</f>
        <v/>
      </c>
      <c r="D469" s="2201" t="str">
        <f>IF(TRIM('2015'!D469)="","",'2015'!D469)</f>
        <v/>
      </c>
    </row>
    <row r="470" spans="1:4" s="886" customFormat="1" ht="15" hidden="1" customHeight="1" x14ac:dyDescent="0.25">
      <c r="A470" s="2200" t="str">
        <f>IF(TRIM('2015'!A470)="","",'2015'!A470)</f>
        <v/>
      </c>
      <c r="B470" s="2200" t="str">
        <f>IF(TRIM('2015'!B470)="","",'2015'!B470)</f>
        <v/>
      </c>
      <c r="C470" s="2200" t="str">
        <f>IF(TRIM('2015'!C470)="","",'2015'!C470)</f>
        <v/>
      </c>
      <c r="D470" s="2201" t="str">
        <f>IF(TRIM('2015'!D470)="","",'2015'!D470)</f>
        <v/>
      </c>
    </row>
    <row r="471" spans="1:4" s="886" customFormat="1" ht="15" hidden="1" customHeight="1" x14ac:dyDescent="0.25">
      <c r="A471" s="2200" t="str">
        <f>IF(TRIM('2015'!A471)="","",'2015'!A471)</f>
        <v/>
      </c>
      <c r="B471" s="2200" t="str">
        <f>IF(TRIM('2015'!B471)="","",'2015'!B471)</f>
        <v/>
      </c>
      <c r="C471" s="2200" t="str">
        <f>IF(TRIM('2015'!C471)="","",'2015'!C471)</f>
        <v/>
      </c>
      <c r="D471" s="2201" t="str">
        <f>IF(TRIM('2015'!D471)="","",'2015'!D471)</f>
        <v/>
      </c>
    </row>
    <row r="472" spans="1:4" s="886" customFormat="1" ht="15" hidden="1" customHeight="1" x14ac:dyDescent="0.25">
      <c r="A472" s="2200" t="str">
        <f>IF(TRIM('2015'!A472)="","",'2015'!A472)</f>
        <v/>
      </c>
      <c r="B472" s="2200" t="str">
        <f>IF(TRIM('2015'!B472)="","",'2015'!B472)</f>
        <v/>
      </c>
      <c r="C472" s="2200" t="str">
        <f>IF(TRIM('2015'!C472)="","",'2015'!C472)</f>
        <v/>
      </c>
      <c r="D472" s="2201" t="str">
        <f>IF(TRIM('2015'!D472)="","",'2015'!D472)</f>
        <v/>
      </c>
    </row>
    <row r="473" spans="1:4" s="886" customFormat="1" ht="15" hidden="1" customHeight="1" x14ac:dyDescent="0.25">
      <c r="A473" s="2200" t="str">
        <f>IF(TRIM('2015'!A473)="","",'2015'!A473)</f>
        <v/>
      </c>
      <c r="B473" s="2200" t="str">
        <f>IF(TRIM('2015'!B473)="","",'2015'!B473)</f>
        <v/>
      </c>
      <c r="C473" s="2200" t="str">
        <f>IF(TRIM('2015'!C473)="","",'2015'!C473)</f>
        <v/>
      </c>
      <c r="D473" s="2201" t="str">
        <f>IF(TRIM('2015'!D473)="","",'2015'!D473)</f>
        <v/>
      </c>
    </row>
    <row r="474" spans="1:4" s="886" customFormat="1" ht="15" hidden="1" customHeight="1" x14ac:dyDescent="0.25">
      <c r="A474" s="2200" t="str">
        <f>IF(TRIM('2015'!A474)="","",'2015'!A474)</f>
        <v/>
      </c>
      <c r="B474" s="2200" t="str">
        <f>IF(TRIM('2015'!B474)="","",'2015'!B474)</f>
        <v/>
      </c>
      <c r="C474" s="2200" t="str">
        <f>IF(TRIM('2015'!C474)="","",'2015'!C474)</f>
        <v/>
      </c>
      <c r="D474" s="2201" t="str">
        <f>IF(TRIM('2015'!D474)="","",'2015'!D474)</f>
        <v/>
      </c>
    </row>
    <row r="475" spans="1:4" s="886" customFormat="1" ht="15" hidden="1" customHeight="1" x14ac:dyDescent="0.25">
      <c r="A475" s="2200" t="str">
        <f>IF(TRIM('2015'!A475)="","",'2015'!A475)</f>
        <v/>
      </c>
      <c r="B475" s="2200" t="str">
        <f>IF(TRIM('2015'!B475)="","",'2015'!B475)</f>
        <v/>
      </c>
      <c r="C475" s="2200" t="str">
        <f>IF(TRIM('2015'!C475)="","",'2015'!C475)</f>
        <v/>
      </c>
      <c r="D475" s="2201" t="str">
        <f>IF(TRIM('2015'!D475)="","",'2015'!D475)</f>
        <v/>
      </c>
    </row>
    <row r="476" spans="1:4" s="886" customFormat="1" ht="15" hidden="1" customHeight="1" x14ac:dyDescent="0.25">
      <c r="A476" s="2200" t="str">
        <f>IF(TRIM('2015'!A476)="","",'2015'!A476)</f>
        <v/>
      </c>
      <c r="B476" s="2200" t="str">
        <f>IF(TRIM('2015'!B476)="","",'2015'!B476)</f>
        <v/>
      </c>
      <c r="C476" s="2200" t="str">
        <f>IF(TRIM('2015'!C476)="","",'2015'!C476)</f>
        <v/>
      </c>
      <c r="D476" s="2201" t="str">
        <f>IF(TRIM('2015'!D476)="","",'2015'!D476)</f>
        <v/>
      </c>
    </row>
    <row r="477" spans="1:4" s="886" customFormat="1" ht="15" hidden="1" customHeight="1" x14ac:dyDescent="0.25">
      <c r="A477" s="2200" t="str">
        <f>IF(TRIM('2015'!A477)="","",'2015'!A477)</f>
        <v/>
      </c>
      <c r="B477" s="2200" t="str">
        <f>IF(TRIM('2015'!B477)="","",'2015'!B477)</f>
        <v/>
      </c>
      <c r="C477" s="2200" t="str">
        <f>IF(TRIM('2015'!C477)="","",'2015'!C477)</f>
        <v/>
      </c>
      <c r="D477" s="2201" t="str">
        <f>IF(TRIM('2015'!D477)="","",'2015'!D477)</f>
        <v/>
      </c>
    </row>
    <row r="478" spans="1:4" s="886" customFormat="1" ht="15" hidden="1" customHeight="1" x14ac:dyDescent="0.25">
      <c r="A478" s="2200" t="str">
        <f>IF(TRIM('2015'!A478)="","",'2015'!A478)</f>
        <v/>
      </c>
      <c r="B478" s="2200" t="str">
        <f>IF(TRIM('2015'!B478)="","",'2015'!B478)</f>
        <v/>
      </c>
      <c r="C478" s="2200" t="str">
        <f>IF(TRIM('2015'!C478)="","",'2015'!C478)</f>
        <v/>
      </c>
      <c r="D478" s="2201" t="str">
        <f>IF(TRIM('2015'!D478)="","",'2015'!D478)</f>
        <v/>
      </c>
    </row>
    <row r="479" spans="1:4" s="886" customFormat="1" ht="15" hidden="1" customHeight="1" x14ac:dyDescent="0.25">
      <c r="A479" s="2200" t="str">
        <f>IF(TRIM('2015'!A479)="","",'2015'!A479)</f>
        <v/>
      </c>
      <c r="B479" s="2200" t="str">
        <f>IF(TRIM('2015'!B479)="","",'2015'!B479)</f>
        <v/>
      </c>
      <c r="C479" s="2200" t="str">
        <f>IF(TRIM('2015'!C479)="","",'2015'!C479)</f>
        <v/>
      </c>
      <c r="D479" s="2201" t="str">
        <f>IF(TRIM('2015'!D479)="","",'2015'!D479)</f>
        <v/>
      </c>
    </row>
    <row r="480" spans="1:4" s="886" customFormat="1" ht="15" hidden="1" customHeight="1" x14ac:dyDescent="0.25">
      <c r="A480" s="2200" t="str">
        <f>IF(TRIM('2015'!A480)="","",'2015'!A480)</f>
        <v/>
      </c>
      <c r="B480" s="2200" t="str">
        <f>IF(TRIM('2015'!B480)="","",'2015'!B480)</f>
        <v/>
      </c>
      <c r="C480" s="2200" t="str">
        <f>IF(TRIM('2015'!C480)="","",'2015'!C480)</f>
        <v/>
      </c>
      <c r="D480" s="2201" t="str">
        <f>IF(TRIM('2015'!D480)="","",'2015'!D480)</f>
        <v/>
      </c>
    </row>
    <row r="481" spans="1:5" s="886" customFormat="1" ht="15" hidden="1" customHeight="1" x14ac:dyDescent="0.25">
      <c r="A481" s="2200" t="str">
        <f>IF(TRIM('2015'!A481)="","",'2015'!A481)</f>
        <v/>
      </c>
      <c r="B481" s="2200" t="str">
        <f>IF(TRIM('2015'!B481)="","",'2015'!B481)</f>
        <v/>
      </c>
      <c r="C481" s="2200" t="str">
        <f>IF(TRIM('2015'!C481)="","",'2015'!C481)</f>
        <v/>
      </c>
      <c r="D481" s="2201" t="str">
        <f>IF(TRIM('2015'!D481)="","",'2015'!D481)</f>
        <v/>
      </c>
    </row>
    <row r="482" spans="1:5" s="886" customFormat="1" ht="15" hidden="1" customHeight="1" x14ac:dyDescent="0.25">
      <c r="A482" s="2200" t="str">
        <f>IF(TRIM('2015'!A482)="","",'2015'!A482)</f>
        <v/>
      </c>
      <c r="B482" s="2200" t="str">
        <f>IF(TRIM('2015'!B482)="","",'2015'!B482)</f>
        <v/>
      </c>
      <c r="C482" s="2200" t="str">
        <f>IF(TRIM('2015'!C482)="","",'2015'!C482)</f>
        <v/>
      </c>
      <c r="D482" s="2201" t="str">
        <f>IF(TRIM('2015'!D482)="","",'2015'!D482)</f>
        <v/>
      </c>
    </row>
    <row r="483" spans="1:5" s="886" customFormat="1" ht="15" hidden="1" customHeight="1" x14ac:dyDescent="0.25">
      <c r="A483" s="2200" t="str">
        <f>IF(TRIM('2015'!A483)="","",'2015'!A483)</f>
        <v/>
      </c>
      <c r="B483" s="2200" t="str">
        <f>IF(TRIM('2015'!B483)="","",'2015'!B483)</f>
        <v/>
      </c>
      <c r="C483" s="2200" t="str">
        <f>IF(TRIM('2015'!C483)="","",'2015'!C483)</f>
        <v/>
      </c>
      <c r="D483" s="2201" t="str">
        <f>IF(TRIM('2015'!D483)="","",'2015'!D483)</f>
        <v/>
      </c>
    </row>
    <row r="484" spans="1:5" s="886" customFormat="1" ht="15" x14ac:dyDescent="0.25">
      <c r="A484" s="2202" t="str">
        <f>IF(TRIM('2015'!A484)="","",'2015'!A484)</f>
        <v/>
      </c>
      <c r="B484" s="2202" t="str">
        <f>IF(TRIM('2015'!B484)="","",'2015'!B484)</f>
        <v/>
      </c>
      <c r="C484" s="2202" t="str">
        <f>IF(TRIM('2015'!C484)="","",'2015'!C484)</f>
        <v/>
      </c>
      <c r="D484" s="2203" t="str">
        <f>IF(TRIM('2015'!D484)="","",'2015'!D484)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IF(TRIM('2015'!A493)="","",'2015'!A493)</f>
        <v>stoom 30 bara</v>
      </c>
      <c r="B493" s="536" t="str">
        <f>IF(TRIM('2015'!B493)="","",'2015'!B493)</f>
        <v>GJ</v>
      </c>
      <c r="C493" s="538">
        <f>IF(TRIM('2015'!C493)="","",'2015'!C493)</f>
        <v>1.1111111111111112</v>
      </c>
      <c r="E493" s="1005"/>
    </row>
    <row r="494" spans="1:5" s="886" customFormat="1" ht="15" x14ac:dyDescent="0.25">
      <c r="A494" s="536" t="str">
        <f>IF(TRIM('2015'!A494)="","",'2015'!A494)</f>
        <v>warm water</v>
      </c>
      <c r="B494" s="536" t="str">
        <f>IF(TRIM('2015'!B494)="","",'2015'!B494)</f>
        <v>GJ</v>
      </c>
      <c r="C494" s="538">
        <f>IF(TRIM('2015'!C494)="","",'2015'!C494)</f>
        <v>1.1764705882352942</v>
      </c>
    </row>
    <row r="495" spans="1:5" s="886" customFormat="1" ht="15" x14ac:dyDescent="0.25">
      <c r="A495" s="536" t="str">
        <f>IF(TRIM('2015'!A495)="","",'2015'!A495)</f>
        <v>elektriciteit</v>
      </c>
      <c r="B495" s="536" t="str">
        <f>IF(TRIM('2015'!B495)="","",'2015'!B495)</f>
        <v>MWh</v>
      </c>
      <c r="C495" s="538">
        <f>IF(TRIM('2015'!C495)="","",'2015'!C495)</f>
        <v>9</v>
      </c>
    </row>
    <row r="496" spans="1:5" s="886" customFormat="1" ht="15" x14ac:dyDescent="0.25">
      <c r="A496" s="536" t="str">
        <f>IF(TRIM('2015'!A496)="","",'2015'!A496)</f>
        <v>perslucht-1 op 8 bara</v>
      </c>
      <c r="B496" s="1981" t="str">
        <f>IF(TRIM('2015'!B496)="","",'2015'!B496)</f>
        <v>1000 Nm³</v>
      </c>
      <c r="C496" s="538">
        <f>IF(TRIM('2015'!C496)="","",'2015'!C496)</f>
        <v>0.9</v>
      </c>
    </row>
    <row r="497" spans="1:87" ht="15" x14ac:dyDescent="0.25">
      <c r="A497" s="536" t="str">
        <f>IF(TRIM('2015'!A497)="","",'2015'!A497)</f>
        <v>koelenergie-1 op 6 °C</v>
      </c>
      <c r="B497" s="536" t="str">
        <f>IF(TRIM('2015'!B497)="","",'2015'!B497)</f>
        <v>GJ</v>
      </c>
      <c r="C497" s="538">
        <f>IF(TRIM('2015'!C497)="","",'2015'!C497)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tr">
        <f>IF(TRIM('2015'!A498)="","",'2015'!A498)</f>
        <v>thermische olie</v>
      </c>
      <c r="B498" s="536" t="str">
        <f>IF(TRIM('2015'!B498)="","",'2015'!B498)</f>
        <v>GJ</v>
      </c>
      <c r="C498" s="538">
        <f>IF(TRIM('2015'!C498)="","",'2015'!C498)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IF(TRIM('2015'!A499)="","",'2015'!A499)</f>
        <v>warme lucht</v>
      </c>
      <c r="B499" s="537" t="str">
        <f>IF(TRIM('2015'!B499)="","",'2015'!B499)</f>
        <v>GJ</v>
      </c>
      <c r="C499" s="1416">
        <f>IF(TRIM('2015'!C499)="","",'2015'!C499)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1981" t="str">
        <f>IF(TRIM('2015'!A500)="","",'2015'!A500)</f>
        <v>perslucht-2 op 8 bara</v>
      </c>
      <c r="B500" s="536" t="str">
        <f>IF(TRIM('2015'!B500)="","",'2015'!B500)</f>
        <v>1000 Nm³</v>
      </c>
      <c r="C500" s="2352">
        <f>IF(TRIM('2015'!C500)="","",'2015'!C500)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1981" t="str">
        <f>IF(TRIM('2015'!A501)="","",'2015'!A501)</f>
        <v>koelenergie-2 op k2 °C</v>
      </c>
      <c r="B501" s="536" t="str">
        <f>IF(TRIM('2015'!B501)="","",'2015'!B501)</f>
        <v>GJ</v>
      </c>
      <c r="C501" s="2352">
        <f>IF(TRIM('2015'!C501)="","",'2015'!C501)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1981" t="str">
        <f>IF(TRIM('2015'!A502)="","",'2015'!A502)</f>
        <v>stoom 10 bara</v>
      </c>
      <c r="B502" s="536" t="str">
        <f>IF(TRIM('2015'!B502)="","",'2015'!B502)</f>
        <v>GJ</v>
      </c>
      <c r="C502" s="2352">
        <f>IF(TRIM('2015'!C502)="","",'2015'!C502)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1981" t="str">
        <f>IF(TRIM('2015'!A503)="","",'2015'!A503)</f>
        <v>stoom 1,7 bara</v>
      </c>
      <c r="B503" s="536" t="str">
        <f>IF(TRIM('2015'!B503)="","",'2015'!B503)</f>
        <v>GJ</v>
      </c>
      <c r="C503" s="2352">
        <f>IF(TRIM('2015'!C503)="","",'2015'!C503)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1981" t="str">
        <f>IF(TRIM('2015'!A504)="","",'2015'!A504)</f>
        <v>stoom u bara</v>
      </c>
      <c r="B504" s="536" t="str">
        <f>IF(TRIM('2015'!B504)="","",'2015'!B504)</f>
        <v>GJ</v>
      </c>
      <c r="C504" s="2352">
        <f>IF(TRIM('2015'!C504)="","",'2015'!C504)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IF(TRIM('2015'!A505)="","",'2015'!A505)</f>
        <v>stoom v bara</v>
      </c>
      <c r="B505" s="536" t="str">
        <f>IF(TRIM('2015'!B505)="","",'2015'!B505)</f>
        <v>GJ</v>
      </c>
      <c r="C505" s="538">
        <f>IF(TRIM('2015'!C505)="","",'2015'!C505)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IF(TRIM('2015'!A506)="","",'2015'!A506)</f>
        <v>stoom w bara</v>
      </c>
      <c r="B506" s="536" t="str">
        <f>IF(TRIM('2015'!B506)="","",'2015'!B506)</f>
        <v>GJ</v>
      </c>
      <c r="C506" s="538">
        <f>IF(TRIM('2015'!C506)="","",'2015'!C506)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IF(TRIM('2015'!A507)="","",'2015'!A507)</f>
        <v/>
      </c>
      <c r="B507" s="2200" t="str">
        <f>IF(TRIM('2015'!B507)="","",'2015'!B507)</f>
        <v/>
      </c>
      <c r="C507" s="2204" t="str">
        <f>IF(TRIM('2015'!C507)="","",'2015'!C507)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IF(TRIM('2015'!A508)="","",'2015'!A508)</f>
        <v/>
      </c>
      <c r="B508" s="2202" t="str">
        <f>IF(TRIM('2015'!B508)="","",'2015'!B508)</f>
        <v/>
      </c>
      <c r="C508" s="2205" t="str">
        <f>IF(TRIM('2015'!C508)="","",'2015'!C508)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0.58328493639856593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1.0413607583571356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0.91990412338505745</v>
      </c>
      <c r="H525" s="2075">
        <f ca="1">IF((H520&lt;&gt;0),(H523/H520),0)</f>
        <v>1.2984915509655734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-526668.80740612606</v>
      </c>
      <c r="H526" s="2078">
        <f ca="1">IF(H525=0,0,((H72+H83+H84+H85+H86+H87)/H525))</f>
        <v>-274476.17948301096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1">IF(K525=0,0,((K72+K83+K84+K85+K86+K87)/K525))</f>
        <v>0</v>
      </c>
      <c r="L526" s="2078">
        <f>IF((L72+L83+L84+L85+L86+L87)&gt;0,0,((L72+L83+L84+L85+L86+L87)/L525))</f>
        <v>0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-25328.511794912301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2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3">IF((AF72+AF83+AF84+AF85+AF86+AF87)&lt;0,((AF72+AF83+AF84+AF85+AF86+AF87)/AF525),0)</f>
        <v>0</v>
      </c>
      <c r="AG526" s="2078">
        <f t="shared" si="113"/>
        <v>0</v>
      </c>
      <c r="AH526" s="2078">
        <f t="shared" si="113"/>
        <v>0</v>
      </c>
      <c r="AI526" s="2078">
        <f t="shared" si="113"/>
        <v>0</v>
      </c>
      <c r="AJ526" s="2078">
        <f t="shared" si="113"/>
        <v>0</v>
      </c>
      <c r="AK526" s="2078">
        <f t="shared" si="113"/>
        <v>0</v>
      </c>
      <c r="AL526" s="2078">
        <f t="shared" si="113"/>
        <v>0</v>
      </c>
      <c r="AM526" s="2078">
        <f t="shared" si="113"/>
        <v>0</v>
      </c>
      <c r="AN526" s="2286">
        <f t="shared" ref="AN526" si="114">IF(AN72&lt;0,(AN72/AN525),0)</f>
        <v>0</v>
      </c>
      <c r="AO526" s="2078">
        <f t="shared" si="113"/>
        <v>0</v>
      </c>
      <c r="AP526" s="2078">
        <f t="shared" si="113"/>
        <v>0</v>
      </c>
      <c r="AQ526" s="2078">
        <f t="shared" si="113"/>
        <v>0</v>
      </c>
      <c r="AR526" s="2078">
        <f t="shared" si="113"/>
        <v>0</v>
      </c>
      <c r="AS526" s="2078">
        <f t="shared" si="113"/>
        <v>0</v>
      </c>
      <c r="AT526" s="2078">
        <f t="shared" si="113"/>
        <v>0</v>
      </c>
      <c r="AU526" s="2078">
        <f t="shared" si="113"/>
        <v>0</v>
      </c>
      <c r="AV526" s="2078">
        <f t="shared" si="113"/>
        <v>-39340.833333333336</v>
      </c>
      <c r="AW526" s="2078">
        <f t="shared" si="113"/>
        <v>0</v>
      </c>
      <c r="AX526" s="2078">
        <f t="shared" si="113"/>
        <v>0</v>
      </c>
      <c r="AY526" s="2078">
        <f t="shared" si="113"/>
        <v>0</v>
      </c>
      <c r="AZ526" s="2078">
        <f t="shared" si="113"/>
        <v>0</v>
      </c>
      <c r="BA526" s="2078">
        <f t="shared" si="113"/>
        <v>0</v>
      </c>
      <c r="BB526" s="2078">
        <f t="shared" si="113"/>
        <v>0</v>
      </c>
      <c r="BC526" s="2078">
        <f t="shared" si="113"/>
        <v>0</v>
      </c>
      <c r="BD526" s="2078">
        <f t="shared" si="113"/>
        <v>0</v>
      </c>
      <c r="BE526" s="2078">
        <f t="shared" si="113"/>
        <v>0</v>
      </c>
      <c r="BF526" s="2078">
        <f t="shared" si="113"/>
        <v>0</v>
      </c>
      <c r="BG526" s="2078">
        <f t="shared" si="113"/>
        <v>0</v>
      </c>
      <c r="BH526" s="2078">
        <f t="shared" si="113"/>
        <v>0</v>
      </c>
      <c r="BI526" s="2078">
        <f t="shared" si="113"/>
        <v>0</v>
      </c>
      <c r="BJ526" s="2078">
        <f t="shared" si="113"/>
        <v>0</v>
      </c>
      <c r="BK526" s="2078">
        <f t="shared" si="113"/>
        <v>0</v>
      </c>
      <c r="BL526" s="2078">
        <f t="shared" si="113"/>
        <v>0</v>
      </c>
      <c r="BM526" s="2078">
        <f t="shared" si="113"/>
        <v>0</v>
      </c>
      <c r="BN526" s="2078">
        <f t="shared" si="113"/>
        <v>0</v>
      </c>
      <c r="BO526" s="2078">
        <f t="shared" si="113"/>
        <v>0</v>
      </c>
      <c r="BP526" s="2078">
        <f t="shared" si="113"/>
        <v>0</v>
      </c>
      <c r="BQ526" s="2078">
        <f t="shared" si="113"/>
        <v>0</v>
      </c>
      <c r="BR526" s="2078">
        <f t="shared" si="113"/>
        <v>0</v>
      </c>
      <c r="BS526" s="2078">
        <f t="shared" si="113"/>
        <v>0</v>
      </c>
      <c r="BT526" s="2078">
        <f t="shared" si="113"/>
        <v>0</v>
      </c>
      <c r="BU526" s="2078">
        <f t="shared" si="113"/>
        <v>0</v>
      </c>
      <c r="BV526" s="2078">
        <f t="shared" si="113"/>
        <v>0</v>
      </c>
      <c r="BW526" s="2078">
        <f t="shared" si="113"/>
        <v>0</v>
      </c>
      <c r="BX526" s="2078">
        <f t="shared" si="113"/>
        <v>0</v>
      </c>
      <c r="BY526" s="2078">
        <f t="shared" si="113"/>
        <v>0</v>
      </c>
      <c r="BZ526" s="2078">
        <f t="shared" si="113"/>
        <v>0</v>
      </c>
      <c r="CA526" s="2078">
        <f t="shared" si="113"/>
        <v>0</v>
      </c>
      <c r="CB526" s="2078">
        <f t="shared" si="113"/>
        <v>0</v>
      </c>
      <c r="CC526" s="2078">
        <f t="shared" si="113"/>
        <v>0</v>
      </c>
      <c r="CD526" s="2078">
        <f t="shared" si="113"/>
        <v>0</v>
      </c>
      <c r="CE526" s="2078">
        <f t="shared" si="113"/>
        <v>0</v>
      </c>
      <c r="CF526" s="2078">
        <f t="shared" si="113"/>
        <v>0</v>
      </c>
      <c r="CG526" s="2078">
        <f t="shared" si="113"/>
        <v>0</v>
      </c>
      <c r="CH526" s="2078">
        <f t="shared" si="113"/>
        <v>0</v>
      </c>
      <c r="CI526" s="2078">
        <f t="shared" si="113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2.8242656620418565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115">IF(AND(AA73&lt;0,(AA72+SUM(AA83:AA87)=0)),(AA73),0)</f>
        <v>0</v>
      </c>
      <c r="AB527" s="1080">
        <f t="shared" si="115"/>
        <v>0</v>
      </c>
      <c r="AC527" s="1080">
        <f t="shared" si="115"/>
        <v>0</v>
      </c>
      <c r="AD527" s="1080">
        <f t="shared" si="115"/>
        <v>0</v>
      </c>
      <c r="AE527" s="1080">
        <f t="shared" si="115"/>
        <v>0</v>
      </c>
      <c r="AF527" s="1080">
        <f t="shared" si="115"/>
        <v>0</v>
      </c>
      <c r="AG527" s="1080">
        <f t="shared" si="115"/>
        <v>0</v>
      </c>
      <c r="AH527" s="1080">
        <f t="shared" si="115"/>
        <v>0</v>
      </c>
      <c r="AI527" s="1080">
        <f t="shared" si="115"/>
        <v>0</v>
      </c>
      <c r="AJ527" s="1080">
        <f t="shared" si="115"/>
        <v>0</v>
      </c>
      <c r="AK527" s="1080">
        <f t="shared" si="115"/>
        <v>0</v>
      </c>
      <c r="AL527" s="1080">
        <f t="shared" si="115"/>
        <v>0</v>
      </c>
      <c r="AM527" s="1080">
        <f t="shared" si="115"/>
        <v>0</v>
      </c>
      <c r="AN527" s="2287">
        <f t="shared" ref="AN527" si="116">IF(AND(AN73&lt;0,AN72=0),(AN73),0)</f>
        <v>0</v>
      </c>
      <c r="AO527" s="1080">
        <f t="shared" ref="AO527:AQ527" si="117">IF(AND(AO73&lt;0,(AO72+SUM(AO83:AO87)=0)),(AO73),0)</f>
        <v>0</v>
      </c>
      <c r="AP527" s="1080">
        <f t="shared" si="117"/>
        <v>0</v>
      </c>
      <c r="AQ527" s="1080">
        <f t="shared" si="117"/>
        <v>0</v>
      </c>
      <c r="AR527" s="1080">
        <f>IF(AND(AR73&lt;0,(AR72+SUM(AR83:AR87)=0)),(AR73),0)</f>
        <v>0</v>
      </c>
      <c r="AS527" s="1080">
        <f t="shared" ref="AS527:CI527" si="118">IF(AND(AS73&lt;0,(AS72+SUM(AS83:AS87)=0)),(AS73),0)</f>
        <v>0</v>
      </c>
      <c r="AT527" s="1080">
        <f t="shared" si="118"/>
        <v>0</v>
      </c>
      <c r="AU527" s="1080">
        <f t="shared" si="118"/>
        <v>0</v>
      </c>
      <c r="AV527" s="1080">
        <f t="shared" si="118"/>
        <v>0</v>
      </c>
      <c r="AW527" s="1080">
        <f t="shared" si="118"/>
        <v>0</v>
      </c>
      <c r="AX527" s="1080">
        <f t="shared" si="118"/>
        <v>-1000</v>
      </c>
      <c r="AY527" s="1080">
        <f t="shared" si="118"/>
        <v>0</v>
      </c>
      <c r="AZ527" s="1080">
        <f t="shared" si="118"/>
        <v>0</v>
      </c>
      <c r="BA527" s="1080">
        <f t="shared" si="118"/>
        <v>0</v>
      </c>
      <c r="BB527" s="1080">
        <f t="shared" si="118"/>
        <v>0</v>
      </c>
      <c r="BC527" s="1080">
        <f t="shared" si="118"/>
        <v>0</v>
      </c>
      <c r="BD527" s="1080">
        <f t="shared" si="118"/>
        <v>0</v>
      </c>
      <c r="BE527" s="1080">
        <f t="shared" si="118"/>
        <v>0</v>
      </c>
      <c r="BF527" s="1080">
        <f t="shared" si="118"/>
        <v>0</v>
      </c>
      <c r="BG527" s="1080">
        <f t="shared" si="118"/>
        <v>0</v>
      </c>
      <c r="BH527" s="1080">
        <f t="shared" si="118"/>
        <v>0</v>
      </c>
      <c r="BI527" s="1080">
        <f t="shared" si="118"/>
        <v>0</v>
      </c>
      <c r="BJ527" s="1080">
        <f t="shared" si="118"/>
        <v>0</v>
      </c>
      <c r="BK527" s="1080">
        <f t="shared" si="118"/>
        <v>0</v>
      </c>
      <c r="BL527" s="1080">
        <f t="shared" si="118"/>
        <v>0</v>
      </c>
      <c r="BM527" s="1080">
        <f t="shared" si="118"/>
        <v>0</v>
      </c>
      <c r="BN527" s="1080">
        <f t="shared" si="118"/>
        <v>0</v>
      </c>
      <c r="BO527" s="1080">
        <f t="shared" si="118"/>
        <v>0</v>
      </c>
      <c r="BP527" s="1080">
        <f t="shared" si="118"/>
        <v>0</v>
      </c>
      <c r="BQ527" s="1080">
        <f t="shared" si="118"/>
        <v>0</v>
      </c>
      <c r="BR527" s="1080">
        <f t="shared" si="118"/>
        <v>0</v>
      </c>
      <c r="BS527" s="1080">
        <f t="shared" si="118"/>
        <v>0</v>
      </c>
      <c r="BT527" s="1080">
        <f t="shared" si="118"/>
        <v>0</v>
      </c>
      <c r="BU527" s="1080">
        <f t="shared" si="118"/>
        <v>0</v>
      </c>
      <c r="BV527" s="1080">
        <f t="shared" si="118"/>
        <v>0</v>
      </c>
      <c r="BW527" s="1080">
        <f t="shared" si="118"/>
        <v>0</v>
      </c>
      <c r="BX527" s="1080">
        <f t="shared" si="118"/>
        <v>0</v>
      </c>
      <c r="BY527" s="1080">
        <f t="shared" si="118"/>
        <v>0</v>
      </c>
      <c r="BZ527" s="1080">
        <f t="shared" si="118"/>
        <v>0</v>
      </c>
      <c r="CA527" s="1080">
        <f t="shared" si="118"/>
        <v>0</v>
      </c>
      <c r="CB527" s="1080">
        <f t="shared" si="118"/>
        <v>0</v>
      </c>
      <c r="CC527" s="1080">
        <f t="shared" si="118"/>
        <v>0</v>
      </c>
      <c r="CD527" s="1080">
        <f t="shared" si="118"/>
        <v>0</v>
      </c>
      <c r="CE527" s="1080">
        <f t="shared" si="118"/>
        <v>0</v>
      </c>
      <c r="CF527" s="1080">
        <f t="shared" si="118"/>
        <v>0</v>
      </c>
      <c r="CG527" s="1080">
        <f t="shared" si="118"/>
        <v>0</v>
      </c>
      <c r="CH527" s="1080">
        <f t="shared" si="118"/>
        <v>0</v>
      </c>
      <c r="CI527" s="1080">
        <f t="shared" si="118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19">IF(I73&gt;0,0,((I73)/I527))</f>
        <v>0</v>
      </c>
      <c r="J528" s="2078">
        <f t="shared" si="119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0">IF(N527=0,0,((N73)/N527))</f>
        <v>-48.730637178037021</v>
      </c>
      <c r="O528" s="2078">
        <f t="shared" si="120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121">IF(AND(AA73&lt;0,(AA72+SUM(AA83:AA87)=0)),(AA73/0.85),0)</f>
        <v>0</v>
      </c>
      <c r="AB528" s="1080">
        <f t="shared" si="121"/>
        <v>0</v>
      </c>
      <c r="AC528" s="1080">
        <f t="shared" si="121"/>
        <v>0</v>
      </c>
      <c r="AD528" s="1080">
        <f t="shared" si="121"/>
        <v>0</v>
      </c>
      <c r="AE528" s="1080">
        <f t="shared" si="121"/>
        <v>0</v>
      </c>
      <c r="AF528" s="1080">
        <f t="shared" si="121"/>
        <v>0</v>
      </c>
      <c r="AG528" s="1080">
        <f t="shared" si="121"/>
        <v>0</v>
      </c>
      <c r="AH528" s="1080">
        <f t="shared" si="121"/>
        <v>0</v>
      </c>
      <c r="AI528" s="1080">
        <f t="shared" si="121"/>
        <v>0</v>
      </c>
      <c r="AJ528" s="1080">
        <f t="shared" si="121"/>
        <v>0</v>
      </c>
      <c r="AK528" s="1080">
        <f t="shared" si="121"/>
        <v>0</v>
      </c>
      <c r="AL528" s="1080">
        <f t="shared" si="121"/>
        <v>0</v>
      </c>
      <c r="AM528" s="1080">
        <f t="shared" si="121"/>
        <v>0</v>
      </c>
      <c r="AN528" s="2287">
        <f t="shared" ref="AN528" si="122">IF(AND(AN73&lt;0,AN72=0),(AN73/0.85),0)</f>
        <v>0</v>
      </c>
      <c r="AO528" s="1080">
        <f t="shared" ref="AO528:AQ528" si="123">IF(AND(AO73&lt;0,(AO72+SUM(AO83:AO87)=0)),(AO73/0.85),0)</f>
        <v>0</v>
      </c>
      <c r="AP528" s="1080">
        <f t="shared" si="123"/>
        <v>0</v>
      </c>
      <c r="AQ528" s="1080">
        <f t="shared" si="123"/>
        <v>0</v>
      </c>
      <c r="AR528" s="1080">
        <f>IF(AND(AR73&lt;0,(AR72+SUM(AR83:AR87)=0)),(AR73/0.85),0)</f>
        <v>0</v>
      </c>
      <c r="AS528" s="1080">
        <f t="shared" ref="AS528:CI528" si="124">IF(AND(AS73&lt;0,(AS72+SUM(AS83:AS87)=0)),(AS73/0.85),0)</f>
        <v>0</v>
      </c>
      <c r="AT528" s="1080">
        <f t="shared" si="124"/>
        <v>0</v>
      </c>
      <c r="AU528" s="1080">
        <f t="shared" si="124"/>
        <v>0</v>
      </c>
      <c r="AV528" s="1080">
        <f t="shared" si="124"/>
        <v>0</v>
      </c>
      <c r="AW528" s="1080">
        <f t="shared" si="124"/>
        <v>0</v>
      </c>
      <c r="AX528" s="1080">
        <f t="shared" si="124"/>
        <v>-1176.4705882352941</v>
      </c>
      <c r="AY528" s="1080">
        <f t="shared" si="124"/>
        <v>0</v>
      </c>
      <c r="AZ528" s="1080">
        <f t="shared" si="124"/>
        <v>0</v>
      </c>
      <c r="BA528" s="1080">
        <f t="shared" si="124"/>
        <v>0</v>
      </c>
      <c r="BB528" s="1080">
        <f t="shared" si="124"/>
        <v>0</v>
      </c>
      <c r="BC528" s="1080">
        <f t="shared" si="124"/>
        <v>0</v>
      </c>
      <c r="BD528" s="1080">
        <f t="shared" si="124"/>
        <v>0</v>
      </c>
      <c r="BE528" s="1080">
        <f t="shared" si="124"/>
        <v>0</v>
      </c>
      <c r="BF528" s="1080">
        <f t="shared" si="124"/>
        <v>0</v>
      </c>
      <c r="BG528" s="1080">
        <f t="shared" si="124"/>
        <v>0</v>
      </c>
      <c r="BH528" s="1080">
        <f t="shared" si="124"/>
        <v>0</v>
      </c>
      <c r="BI528" s="1080">
        <f t="shared" si="124"/>
        <v>0</v>
      </c>
      <c r="BJ528" s="1080">
        <f t="shared" si="124"/>
        <v>0</v>
      </c>
      <c r="BK528" s="1080">
        <f t="shared" si="124"/>
        <v>0</v>
      </c>
      <c r="BL528" s="1080">
        <f t="shared" si="124"/>
        <v>0</v>
      </c>
      <c r="BM528" s="1080">
        <f t="shared" si="124"/>
        <v>0</v>
      </c>
      <c r="BN528" s="1080">
        <f t="shared" si="124"/>
        <v>0</v>
      </c>
      <c r="BO528" s="1080">
        <f t="shared" si="124"/>
        <v>0</v>
      </c>
      <c r="BP528" s="1080">
        <f t="shared" si="124"/>
        <v>0</v>
      </c>
      <c r="BQ528" s="1080">
        <f t="shared" si="124"/>
        <v>0</v>
      </c>
      <c r="BR528" s="1080">
        <f t="shared" si="124"/>
        <v>0</v>
      </c>
      <c r="BS528" s="1080">
        <f t="shared" si="124"/>
        <v>0</v>
      </c>
      <c r="BT528" s="1080">
        <f t="shared" si="124"/>
        <v>0</v>
      </c>
      <c r="BU528" s="1080">
        <f t="shared" si="124"/>
        <v>0</v>
      </c>
      <c r="BV528" s="1080">
        <f t="shared" si="124"/>
        <v>0</v>
      </c>
      <c r="BW528" s="1080">
        <f t="shared" si="124"/>
        <v>0</v>
      </c>
      <c r="BX528" s="1080">
        <f t="shared" si="124"/>
        <v>0</v>
      </c>
      <c r="BY528" s="1080">
        <f t="shared" si="124"/>
        <v>0</v>
      </c>
      <c r="BZ528" s="1080">
        <f t="shared" si="124"/>
        <v>0</v>
      </c>
      <c r="CA528" s="1080">
        <f t="shared" si="124"/>
        <v>0</v>
      </c>
      <c r="CB528" s="1080">
        <f t="shared" si="124"/>
        <v>0</v>
      </c>
      <c r="CC528" s="1080">
        <f t="shared" si="124"/>
        <v>0</v>
      </c>
      <c r="CD528" s="1080">
        <f t="shared" si="124"/>
        <v>0</v>
      </c>
      <c r="CE528" s="1080">
        <f t="shared" si="124"/>
        <v>0</v>
      </c>
      <c r="CF528" s="1080">
        <f t="shared" si="124"/>
        <v>0</v>
      </c>
      <c r="CG528" s="1080">
        <f t="shared" si="124"/>
        <v>0</v>
      </c>
      <c r="CH528" s="1080">
        <f t="shared" si="124"/>
        <v>0</v>
      </c>
      <c r="CI528" s="1080">
        <f t="shared" si="124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25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26">IF(N529=0,0,((N78)/N529))</f>
        <v>-94.097115692329751</v>
      </c>
      <c r="O530" s="2078">
        <f t="shared" si="126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27">IF(AB78&lt;0,(AB78/1),0)</f>
        <v>0</v>
      </c>
      <c r="AC530" s="2087">
        <f t="shared" si="127"/>
        <v>0</v>
      </c>
      <c r="AD530" s="2087">
        <f t="shared" si="127"/>
        <v>0</v>
      </c>
      <c r="AE530" s="2087">
        <f t="shared" si="127"/>
        <v>0</v>
      </c>
      <c r="AF530" s="2087">
        <f t="shared" si="127"/>
        <v>0</v>
      </c>
      <c r="AG530" s="2087">
        <f t="shared" si="127"/>
        <v>0</v>
      </c>
      <c r="AH530" s="2087">
        <f t="shared" si="127"/>
        <v>0</v>
      </c>
      <c r="AI530" s="2087">
        <f t="shared" si="127"/>
        <v>0</v>
      </c>
      <c r="AJ530" s="2087">
        <f t="shared" si="127"/>
        <v>0</v>
      </c>
      <c r="AK530" s="2087">
        <f t="shared" si="127"/>
        <v>0</v>
      </c>
      <c r="AL530" s="2087">
        <f t="shared" si="127"/>
        <v>0</v>
      </c>
      <c r="AM530" s="2087">
        <f t="shared" si="127"/>
        <v>0</v>
      </c>
      <c r="AN530" s="2286">
        <f t="shared" si="127"/>
        <v>0</v>
      </c>
      <c r="AO530" s="2087">
        <f t="shared" si="127"/>
        <v>0</v>
      </c>
      <c r="AP530" s="2087">
        <f t="shared" si="127"/>
        <v>0</v>
      </c>
      <c r="AQ530" s="2087">
        <f t="shared" si="127"/>
        <v>0</v>
      </c>
      <c r="AR530" s="2087">
        <f t="shared" si="127"/>
        <v>0</v>
      </c>
      <c r="AS530" s="2087">
        <f t="shared" si="127"/>
        <v>0</v>
      </c>
      <c r="AT530" s="2087">
        <f t="shared" si="127"/>
        <v>0</v>
      </c>
      <c r="AU530" s="2087">
        <f t="shared" si="127"/>
        <v>0</v>
      </c>
      <c r="AV530" s="2087">
        <f t="shared" si="127"/>
        <v>0</v>
      </c>
      <c r="AW530" s="2087">
        <f t="shared" si="127"/>
        <v>0</v>
      </c>
      <c r="AX530" s="2087">
        <f t="shared" si="127"/>
        <v>0</v>
      </c>
      <c r="AY530" s="2087">
        <f t="shared" si="127"/>
        <v>0</v>
      </c>
      <c r="AZ530" s="2087">
        <f t="shared" si="127"/>
        <v>0</v>
      </c>
      <c r="BA530" s="2087">
        <f t="shared" si="127"/>
        <v>0</v>
      </c>
      <c r="BB530" s="2087">
        <f t="shared" si="127"/>
        <v>0</v>
      </c>
      <c r="BC530" s="2087">
        <f t="shared" si="127"/>
        <v>0</v>
      </c>
      <c r="BD530" s="2087">
        <f t="shared" si="127"/>
        <v>0</v>
      </c>
      <c r="BE530" s="2087">
        <f t="shared" si="127"/>
        <v>0</v>
      </c>
      <c r="BF530" s="2087">
        <f t="shared" si="127"/>
        <v>0</v>
      </c>
      <c r="BG530" s="2087">
        <f t="shared" si="127"/>
        <v>0</v>
      </c>
      <c r="BH530" s="2087">
        <f t="shared" si="127"/>
        <v>0</v>
      </c>
      <c r="BI530" s="2087">
        <f t="shared" si="127"/>
        <v>0</v>
      </c>
      <c r="BJ530" s="2087">
        <f t="shared" si="127"/>
        <v>0</v>
      </c>
      <c r="BK530" s="2087">
        <f t="shared" si="127"/>
        <v>0</v>
      </c>
      <c r="BL530" s="2087">
        <f t="shared" si="127"/>
        <v>0</v>
      </c>
      <c r="BM530" s="2087">
        <f t="shared" si="127"/>
        <v>0</v>
      </c>
      <c r="BN530" s="2087">
        <f t="shared" si="127"/>
        <v>0</v>
      </c>
      <c r="BO530" s="2087">
        <f t="shared" si="127"/>
        <v>0</v>
      </c>
      <c r="BP530" s="2087">
        <f t="shared" si="127"/>
        <v>0</v>
      </c>
      <c r="BQ530" s="2087">
        <f t="shared" si="127"/>
        <v>0</v>
      </c>
      <c r="BR530" s="2087">
        <f t="shared" si="127"/>
        <v>0</v>
      </c>
      <c r="BS530" s="2087">
        <f t="shared" si="127"/>
        <v>0</v>
      </c>
      <c r="BT530" s="2087">
        <f t="shared" si="127"/>
        <v>0</v>
      </c>
      <c r="BU530" s="2087">
        <f t="shared" si="127"/>
        <v>0</v>
      </c>
      <c r="BV530" s="2087">
        <f t="shared" si="127"/>
        <v>0</v>
      </c>
      <c r="BW530" s="2087">
        <f t="shared" si="127"/>
        <v>0</v>
      </c>
      <c r="BX530" s="2087">
        <f t="shared" si="127"/>
        <v>0</v>
      </c>
      <c r="BY530" s="2087">
        <f t="shared" si="127"/>
        <v>0</v>
      </c>
      <c r="BZ530" s="2087">
        <f t="shared" si="127"/>
        <v>0</v>
      </c>
      <c r="CA530" s="2087">
        <f t="shared" si="127"/>
        <v>0</v>
      </c>
      <c r="CB530" s="2087">
        <f t="shared" si="127"/>
        <v>0</v>
      </c>
      <c r="CC530" s="2087">
        <f t="shared" si="127"/>
        <v>0</v>
      </c>
      <c r="CD530" s="2087">
        <f t="shared" si="127"/>
        <v>0</v>
      </c>
      <c r="CE530" s="2087">
        <f t="shared" si="127"/>
        <v>0</v>
      </c>
      <c r="CF530" s="2087">
        <f t="shared" si="127"/>
        <v>0</v>
      </c>
      <c r="CG530" s="2087">
        <f t="shared" si="127"/>
        <v>0</v>
      </c>
      <c r="CH530" s="2087">
        <f t="shared" si="127"/>
        <v>0</v>
      </c>
      <c r="CI530" s="2087">
        <f t="shared" si="127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0.47000788532482446</v>
      </c>
      <c r="D531" s="1089">
        <v>0.4</v>
      </c>
      <c r="E531" s="1089">
        <f>E179</f>
        <v>0.23681214421252372</v>
      </c>
      <c r="F531" s="1084">
        <f ca="1">IF(F$8&lt;&gt;0,(-F$74*3.6/SUM(F$140:F$151)),0)</f>
        <v>0</v>
      </c>
      <c r="G531" s="1089">
        <v>0.4</v>
      </c>
      <c r="H531" s="2075">
        <f ca="1">H523</f>
        <v>0.58328493639856593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125000</v>
      </c>
      <c r="E532" s="2076">
        <f>-IF(E531=0,0,E74/E531)</f>
        <v>10979.166666666666</v>
      </c>
      <c r="F532" s="2076">
        <f ca="1">-IF(F531=0,0,F74/F531)</f>
        <v>0</v>
      </c>
      <c r="G532" s="2076">
        <f t="shared" ref="G532:H532" si="128">-IF(G531=0,0,G74/G531)</f>
        <v>0</v>
      </c>
      <c r="H532" s="2076">
        <f t="shared" ca="1" si="128"/>
        <v>99841.616810274762</v>
      </c>
      <c r="I532" s="2076">
        <f>IF(D530=0,0,((D68+D69)/D530))</f>
        <v>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29">IF(AB74&lt;0,(-AB74/AB531),0)</f>
        <v>0</v>
      </c>
      <c r="AC532" s="2087">
        <f t="shared" si="129"/>
        <v>0</v>
      </c>
      <c r="AD532" s="2087">
        <f t="shared" si="129"/>
        <v>0</v>
      </c>
      <c r="AE532" s="2087">
        <f t="shared" si="129"/>
        <v>0</v>
      </c>
      <c r="AF532" s="2087">
        <f t="shared" si="129"/>
        <v>0</v>
      </c>
      <c r="AG532" s="2087">
        <f t="shared" si="129"/>
        <v>0</v>
      </c>
      <c r="AH532" s="2087">
        <f t="shared" si="129"/>
        <v>0</v>
      </c>
      <c r="AI532" s="2087">
        <f t="shared" si="129"/>
        <v>0</v>
      </c>
      <c r="AJ532" s="2087">
        <f t="shared" si="129"/>
        <v>0</v>
      </c>
      <c r="AK532" s="2087">
        <f t="shared" si="129"/>
        <v>0</v>
      </c>
      <c r="AL532" s="2087">
        <f t="shared" si="129"/>
        <v>0</v>
      </c>
      <c r="AM532" s="2087">
        <f t="shared" si="129"/>
        <v>0</v>
      </c>
      <c r="AN532" s="2286">
        <f t="shared" si="129"/>
        <v>0</v>
      </c>
      <c r="AO532" s="2087">
        <f t="shared" si="129"/>
        <v>0</v>
      </c>
      <c r="AP532" s="2087">
        <f t="shared" si="129"/>
        <v>0</v>
      </c>
      <c r="AQ532" s="2087">
        <f t="shared" si="129"/>
        <v>0</v>
      </c>
      <c r="AR532" s="2087">
        <f t="shared" si="129"/>
        <v>0</v>
      </c>
      <c r="AS532" s="2087">
        <f t="shared" si="129"/>
        <v>0</v>
      </c>
      <c r="AT532" s="2087">
        <f t="shared" si="129"/>
        <v>0</v>
      </c>
      <c r="AU532" s="2087">
        <f t="shared" si="129"/>
        <v>0</v>
      </c>
      <c r="AV532" s="2087">
        <f t="shared" si="129"/>
        <v>0</v>
      </c>
      <c r="AW532" s="2087">
        <f t="shared" si="129"/>
        <v>0</v>
      </c>
      <c r="AX532" s="2087">
        <f t="shared" si="129"/>
        <v>0</v>
      </c>
      <c r="AY532" s="2087">
        <f t="shared" si="129"/>
        <v>0</v>
      </c>
      <c r="AZ532" s="2087">
        <f t="shared" si="129"/>
        <v>0</v>
      </c>
      <c r="BA532" s="2087">
        <f t="shared" si="129"/>
        <v>0</v>
      </c>
      <c r="BB532" s="2087">
        <f t="shared" si="129"/>
        <v>0</v>
      </c>
      <c r="BC532" s="2087">
        <f t="shared" si="129"/>
        <v>0</v>
      </c>
      <c r="BD532" s="2087">
        <f t="shared" si="129"/>
        <v>0</v>
      </c>
      <c r="BE532" s="2087">
        <f t="shared" si="129"/>
        <v>0</v>
      </c>
      <c r="BF532" s="2087">
        <f t="shared" si="129"/>
        <v>0</v>
      </c>
      <c r="BG532" s="2087">
        <f t="shared" si="129"/>
        <v>0</v>
      </c>
      <c r="BH532" s="2087">
        <f t="shared" si="129"/>
        <v>0</v>
      </c>
      <c r="BI532" s="2087">
        <f t="shared" si="129"/>
        <v>0</v>
      </c>
      <c r="BJ532" s="2087">
        <f t="shared" si="129"/>
        <v>0</v>
      </c>
      <c r="BK532" s="2087">
        <f t="shared" si="129"/>
        <v>0</v>
      </c>
      <c r="BL532" s="2087">
        <f t="shared" si="129"/>
        <v>0</v>
      </c>
      <c r="BM532" s="2087">
        <f t="shared" si="129"/>
        <v>0</v>
      </c>
      <c r="BN532" s="2087">
        <f t="shared" si="129"/>
        <v>0</v>
      </c>
      <c r="BO532" s="2087">
        <f t="shared" si="129"/>
        <v>0</v>
      </c>
      <c r="BP532" s="2087">
        <f t="shared" si="129"/>
        <v>0</v>
      </c>
      <c r="BQ532" s="2087">
        <f t="shared" si="129"/>
        <v>0</v>
      </c>
      <c r="BR532" s="2087">
        <f t="shared" si="129"/>
        <v>0</v>
      </c>
      <c r="BS532" s="2087">
        <f t="shared" si="129"/>
        <v>0</v>
      </c>
      <c r="BT532" s="2087">
        <f t="shared" si="129"/>
        <v>0</v>
      </c>
      <c r="BU532" s="2087">
        <f t="shared" si="129"/>
        <v>0</v>
      </c>
      <c r="BV532" s="2087">
        <f t="shared" si="129"/>
        <v>0</v>
      </c>
      <c r="BW532" s="2087">
        <f t="shared" si="129"/>
        <v>0</v>
      </c>
      <c r="BX532" s="2087">
        <f t="shared" si="129"/>
        <v>0</v>
      </c>
      <c r="BY532" s="2087">
        <f t="shared" si="129"/>
        <v>0</v>
      </c>
      <c r="BZ532" s="2087">
        <f t="shared" si="129"/>
        <v>0</v>
      </c>
      <c r="CA532" s="2087">
        <f t="shared" si="129"/>
        <v>0</v>
      </c>
      <c r="CB532" s="2087">
        <f t="shared" si="129"/>
        <v>0</v>
      </c>
      <c r="CC532" s="2087">
        <f t="shared" si="129"/>
        <v>0</v>
      </c>
      <c r="CD532" s="2087">
        <f t="shared" si="129"/>
        <v>0</v>
      </c>
      <c r="CE532" s="2087">
        <f t="shared" si="129"/>
        <v>0</v>
      </c>
      <c r="CF532" s="2087">
        <f t="shared" si="129"/>
        <v>0</v>
      </c>
      <c r="CG532" s="2087">
        <f t="shared" si="129"/>
        <v>0</v>
      </c>
      <c r="CH532" s="2087">
        <f t="shared" si="129"/>
        <v>0</v>
      </c>
      <c r="CI532" s="2087">
        <f t="shared" si="129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3.8888888888888888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846.01419358468399</v>
      </c>
      <c r="I536" s="1096">
        <f>IF(J74&gt;0, 3.6*J74,0)</f>
        <v>1800</v>
      </c>
      <c r="J536" s="1097">
        <f ca="1">IF(SUM(I534:I537)=0,0,(SUM(H534:H537)/SUM(I534:I537)))</f>
        <v>0.47000788532482446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8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169.20283871693681</v>
      </c>
      <c r="I541" s="1096">
        <f>IF(I74&gt;0,I74*3.6,0)</f>
        <v>360</v>
      </c>
      <c r="J541" s="2318">
        <f>IF(J540=0,0.1,((J540^(0.4/1.4/0.9))-1)/((J539^(0.4/1.4/0.9))-1)*0.1)</f>
        <v>0.1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0.47000788532482446</v>
      </c>
      <c r="K542" s="2267">
        <f ca="1">IF(J542*I179=0,0,J541/J542/I179*3.6)</f>
        <v>0.76594459633629863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0.42431267425157759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91" priority="2" operator="greaterThan">
      <formula>0</formula>
    </cfRule>
  </conditionalFormatting>
  <conditionalFormatting sqref="D11">
    <cfRule type="cellIs" dxfId="90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6'!A3134" display="Brandstof-tabel"/>
    <hyperlink ref="B243" location="'2016'!A91" display="Terug              naar  GJ"/>
    <hyperlink ref="C243" location="'2016'!A183" display="Terug naar CO2"/>
    <hyperlink ref="F1" location="'2016'!A499" display="Energie-drager tabel"/>
    <hyperlink ref="A488" location="'2016'!A6" display="Terug naar gebruiken"/>
    <hyperlink ref="B488" location="'2016'!A91" display="Terug              naar  GJ"/>
    <hyperlink ref="C488" location="'2016'!A183" display="Terug naar CO2"/>
    <hyperlink ref="G1" location="'2016'!A6" display="Terug"/>
    <hyperlink ref="H1:J1" location="Maatregelen!A1" display="Grafieken"/>
    <hyperlink ref="K1" location="'2016'!BY6" display="Notablok"/>
    <hyperlink ref="I1" location="EPIS!C99" display="EPIS"/>
    <hyperlink ref="H1" location="Grafieken!A1" display="Grafieken"/>
    <hyperlink ref="B3" location="'2015'!B3" display="Naar 2015"/>
    <hyperlink ref="C3" location="'2017'!C3" display="Naar 2017"/>
    <hyperlink ref="D1" location="Help!A1" display="Help"/>
    <hyperlink ref="A243" location="'2016'!A6" display="Terug naar gebruiken"/>
    <hyperlink ref="B1:B2" location="'2012'!D1" display="Navigatie"/>
    <hyperlink ref="B1:C2" location="'2016'!D1" display=" Navigatie"/>
    <hyperlink ref="J1" location="Maatregelen!AZ5" display="Maatregel"/>
    <hyperlink ref="L1" location="'2016'!G17" display="'2016'!G17"/>
    <hyperlink ref="M1" location="'2016'!U17" display="'2016'!U17"/>
    <hyperlink ref="N1" location="'2016'!Y17" display="'2016'!Y17"/>
  </hyperlinks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Q545"/>
  <sheetViews>
    <sheetView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12</v>
      </c>
      <c r="B3" s="888" t="s">
        <v>447</v>
      </c>
      <c r="C3" s="539" t="s">
        <v>449</v>
      </c>
      <c r="D3" s="420" t="str">
        <f>'2016'!D3</f>
        <v>Elektriciteit inkoop of eigen bio-opwekking (WM of FV)</v>
      </c>
      <c r="E3" s="421" t="str">
        <f>'2016'!E3</f>
        <v xml:space="preserve"> Elektriciteit via stoom
turbine</v>
      </c>
      <c r="F3" s="2" t="str">
        <f>'2016'!F3</f>
        <v>Biostoom generator</v>
      </c>
      <c r="G3" s="422" t="str">
        <f>'2016'!G3</f>
        <v>Stoom
ketels</v>
      </c>
      <c r="H3" s="421" t="str">
        <f>'2016'!H3</f>
        <v>WKK-1</v>
      </c>
      <c r="I3" s="2" t="str">
        <f>'2016'!I3</f>
        <v>Perslucht-1</v>
      </c>
      <c r="J3" s="2" t="str">
        <f>'2016'!J3</f>
        <v>Koel-systeem-1</v>
      </c>
      <c r="K3" s="2" t="str">
        <f>'2016'!K3</f>
        <v>Thermische olie</v>
      </c>
      <c r="L3" s="2" t="str">
        <f>'2016'!L3</f>
        <v>Warmte invoer</v>
      </c>
      <c r="M3" s="2" t="str">
        <f>'2016'!M3</f>
        <v>Warmte Uitvoer</v>
      </c>
      <c r="N3" s="2" t="str">
        <f>'2016'!N3</f>
        <v>WKK-2</v>
      </c>
      <c r="O3" s="2" t="str">
        <f>'2016'!O3</f>
        <v>Warm water ketel</v>
      </c>
      <c r="P3" s="2" t="str">
        <f>'2016'!P3</f>
        <v>Flashstoom</v>
      </c>
      <c r="Q3" s="2292" t="str">
        <f>'2016'!Q3</f>
        <v>Stoomtransfer via regelklep deel 1</v>
      </c>
      <c r="R3" s="2292" t="str">
        <f>'2016'!R3</f>
        <v>Stoomtransfer via regelklep deel 2</v>
      </c>
      <c r="S3" s="2" t="str">
        <f>'2016'!S3</f>
        <v>Perslucht-2</v>
      </c>
      <c r="T3" s="2" t="str">
        <f>'2016'!T3</f>
        <v>Perslucht transfer</v>
      </c>
      <c r="U3" s="2" t="str">
        <f>'2016'!U3</f>
        <v>Koel-systeem-2</v>
      </c>
      <c r="V3" s="2137" t="str">
        <f>'2016'!V3</f>
        <v>vrije kolom Transfer-6</v>
      </c>
      <c r="W3" s="2137" t="str">
        <f>'2016'!W3</f>
        <v>vrije kolom Transfer-7</v>
      </c>
      <c r="X3" s="2137" t="str">
        <f>'2016'!X3</f>
        <v>vrije kolom Transfer-8</v>
      </c>
      <c r="Y3" s="2137" t="str">
        <f>'2016'!Y3</f>
        <v>vrije kolom Transfer-9</v>
      </c>
      <c r="Z3" s="71">
        <f>'2016'!Z3</f>
        <v>0</v>
      </c>
      <c r="AA3" s="13" t="str">
        <f>'2016'!AA3</f>
        <v>Ontgasser</v>
      </c>
      <c r="AB3" s="2" t="str">
        <f>'2016'!AB3</f>
        <v>Naver-branders</v>
      </c>
      <c r="AC3" s="2" t="str">
        <f>'2016'!AC3</f>
        <v>Fakkels</v>
      </c>
      <c r="AD3" s="2" t="str">
        <f>'2016'!AD3</f>
        <v>Condensaat-recuperatie</v>
      </c>
      <c r="AE3" s="2137" t="str">
        <f>'2016'!AE3</f>
        <v>Vrije kolom Utility-1</v>
      </c>
      <c r="AF3" s="2137" t="str">
        <f>'2016'!AF3</f>
        <v>Vrije kolom Utility-2</v>
      </c>
      <c r="AG3" s="2137" t="str">
        <f>'2016'!AG3</f>
        <v>Vrije kolom Utility-3</v>
      </c>
      <c r="AH3" s="2137" t="str">
        <f>'2016'!AH3</f>
        <v>Vrije kolom Utility-4</v>
      </c>
      <c r="AI3" s="2137" t="str">
        <f>'2016'!AI3</f>
        <v>Vrije kolom Utility-5</v>
      </c>
      <c r="AJ3" s="2137" t="str">
        <f>'2016'!AJ3</f>
        <v>Vrije kolom Utility-6</v>
      </c>
      <c r="AK3" s="2137" t="str">
        <f>'2016'!AK3</f>
        <v>Vrije kolom Utility-7</v>
      </c>
      <c r="AL3" s="2137" t="str">
        <f>'2016'!AL3</f>
        <v>Vrije kolom Utility-8</v>
      </c>
      <c r="AM3" s="2137" t="str">
        <f>'2016'!AM3</f>
        <v>Vrije kolom Utility-9</v>
      </c>
      <c r="AN3" s="487"/>
      <c r="AO3" s="1388" t="str">
        <f>'2016'!AO3</f>
        <v>Rest-processen</v>
      </c>
      <c r="AP3" s="1912" t="str">
        <f>'2016'!AP3</f>
        <v>Sluitpost</v>
      </c>
      <c r="AQ3" s="2" t="str">
        <f>'2016'!AQ3</f>
        <v>Gebouwen</v>
      </c>
      <c r="AR3" s="2137" t="str">
        <f>'2016'!AR3</f>
        <v>Proces 1</v>
      </c>
      <c r="AS3" s="2137" t="str">
        <f>'2016'!AS3</f>
        <v>Proces 2</v>
      </c>
      <c r="AT3" s="2137" t="str">
        <f>'2016'!AT3</f>
        <v>Proces 3</v>
      </c>
      <c r="AU3" s="2137" t="str">
        <f>'2016'!AU3</f>
        <v>Proces 4</v>
      </c>
      <c r="AV3" s="2137" t="str">
        <f>'2016'!AV3</f>
        <v>Proces 5</v>
      </c>
      <c r="AW3" s="2137" t="str">
        <f>'2016'!AW3</f>
        <v>Proces 6</v>
      </c>
      <c r="AX3" s="2137" t="str">
        <f>'2016'!AX3</f>
        <v>Proces 7</v>
      </c>
      <c r="AY3" s="2137" t="str">
        <f>'2016'!AY3</f>
        <v>Proces 8</v>
      </c>
      <c r="AZ3" s="2137" t="str">
        <f>'2016'!AZ3</f>
        <v>Proces 9</v>
      </c>
      <c r="BA3" s="2137" t="str">
        <f>'2016'!BA3</f>
        <v>Proces 10</v>
      </c>
      <c r="BB3" s="2137" t="str">
        <f>'2016'!BB3</f>
        <v>Proces 11</v>
      </c>
      <c r="BC3" s="2137" t="str">
        <f>'2016'!BC3</f>
        <v>Proces 12</v>
      </c>
      <c r="BD3" s="2137" t="str">
        <f>'2016'!BD3</f>
        <v>Proces 13</v>
      </c>
      <c r="BE3" s="2137" t="str">
        <f>'2016'!BE3</f>
        <v>Proces 14</v>
      </c>
      <c r="BF3" s="2137" t="str">
        <f>'2016'!BF3</f>
        <v>Proces 15</v>
      </c>
      <c r="BG3" s="2137" t="str">
        <f>'2016'!BG3</f>
        <v>Proces 16</v>
      </c>
      <c r="BH3" s="2137" t="str">
        <f>'2016'!BH3</f>
        <v>Proces 17</v>
      </c>
      <c r="BI3" s="2137" t="str">
        <f>'2016'!BI3</f>
        <v>Proces 18</v>
      </c>
      <c r="BJ3" s="2137" t="str">
        <f>'2016'!BJ3</f>
        <v>Proces 19</v>
      </c>
      <c r="BK3" s="2137" t="str">
        <f>'2016'!BK3</f>
        <v>Proces 20</v>
      </c>
      <c r="BL3" s="2137" t="str">
        <f>'2016'!BL3</f>
        <v>Proces 21</v>
      </c>
      <c r="BM3" s="2137" t="str">
        <f>'2016'!BM3</f>
        <v>Proces 22</v>
      </c>
      <c r="BN3" s="2137" t="str">
        <f>'2016'!BN3</f>
        <v>Proces 23</v>
      </c>
      <c r="BO3" s="2137" t="str">
        <f>'2016'!BO3</f>
        <v>Proces 24</v>
      </c>
      <c r="BP3" s="2137" t="str">
        <f>'2016'!BP3</f>
        <v>Proces 25</v>
      </c>
      <c r="BQ3" s="2137" t="str">
        <f>'2016'!BQ3</f>
        <v>Proces 26</v>
      </c>
      <c r="BR3" s="2137" t="str">
        <f>'2016'!BR3</f>
        <v>Proces 27</v>
      </c>
      <c r="BS3" s="2137" t="str">
        <f>'2016'!BS3</f>
        <v>Proces 28</v>
      </c>
      <c r="BT3" s="2137" t="str">
        <f>'2016'!BT3</f>
        <v>Proces 29</v>
      </c>
      <c r="BU3" s="2137" t="str">
        <f>'2016'!BU3</f>
        <v>Proces 30</v>
      </c>
      <c r="BV3" s="2137" t="str">
        <f>'2016'!BV3</f>
        <v>Proces 31</v>
      </c>
      <c r="BW3" s="2137" t="str">
        <f>'2016'!BW3</f>
        <v>Proces 32</v>
      </c>
      <c r="BX3" s="2137" t="str">
        <f>'2016'!BX3</f>
        <v>Proces 33</v>
      </c>
      <c r="BY3" s="2137" t="str">
        <f>'2016'!BY3</f>
        <v>Proces 34</v>
      </c>
      <c r="BZ3" s="2137" t="str">
        <f>'2016'!BZ3</f>
        <v>Proces 35</v>
      </c>
      <c r="CA3" s="2137" t="str">
        <f>'2016'!CA3</f>
        <v>Proces 36</v>
      </c>
      <c r="CB3" s="2137" t="str">
        <f>'2016'!CB3</f>
        <v>Proces 37</v>
      </c>
      <c r="CC3" s="2137" t="str">
        <f>'2016'!CC3</f>
        <v>Proces 38</v>
      </c>
      <c r="CD3" s="2137" t="str">
        <f>'2016'!CD3</f>
        <v>Proces 39</v>
      </c>
      <c r="CE3" s="2137" t="str">
        <f>'2016'!CE3</f>
        <v>Proces 40</v>
      </c>
      <c r="CF3" s="2137" t="str">
        <f>'2016'!CF3</f>
        <v>Proces 41</v>
      </c>
      <c r="CG3" s="2137" t="str">
        <f>'2016'!CG3</f>
        <v>Proces 42</v>
      </c>
      <c r="CH3" s="2138" t="str">
        <f>'2016'!CH3</f>
        <v>Proces 43</v>
      </c>
      <c r="CI3" s="2139" t="str">
        <f>'2016'!CI3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/>
      <c r="DP3" s="445"/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/>
      <c r="DN4" s="488"/>
      <c r="DO4" s="445"/>
      <c r="DP4" s="488"/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tr">
        <f>'2014'!D6</f>
        <v xml:space="preserve">Energie intensief                       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</row>
    <row r="8" spans="1:121" ht="27.6" customHeight="1" x14ac:dyDescent="0.25">
      <c r="A8" s="1445" t="s">
        <v>568</v>
      </c>
      <c r="B8" s="1446"/>
      <c r="C8" s="1447"/>
      <c r="D8" s="1418">
        <f>D12+D68+D69</f>
        <v>49930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469496.61891512276</v>
      </c>
      <c r="H8" s="1419">
        <f>-(H72+H83+H84+H85+H86+H87+H73+H78+3.6*H74+(AA72+AA83+AA84+AA85+AA86+AA87)*AB13)</f>
        <v>555656.25709747034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15000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25328.51179491232</v>
      </c>
      <c r="Q8" s="1420">
        <f>SUMIF(Q72:Q87,"&gt;0")</f>
        <v>77165.145397166663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877793.7649823064</v>
      </c>
      <c r="AB8" s="1419">
        <f ca="1">SUM(AB99:AB169)</f>
        <v>0</v>
      </c>
      <c r="AC8" s="1419">
        <f ca="1">SUM(AC99:AC169)</f>
        <v>143244.72062989185</v>
      </c>
      <c r="AD8" s="1420">
        <v>1</v>
      </c>
      <c r="AE8" s="2145"/>
      <c r="AF8" s="2145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70000</v>
      </c>
      <c r="AS8" s="2146">
        <v>50000</v>
      </c>
      <c r="AT8" s="2146">
        <v>50000</v>
      </c>
      <c r="AU8" s="2146">
        <v>65000</v>
      </c>
      <c r="AV8" s="2146">
        <v>12000</v>
      </c>
      <c r="AW8" s="2146">
        <v>150000</v>
      </c>
      <c r="AX8" s="2146">
        <v>9750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'2016'!D9</f>
        <v>MWh input</v>
      </c>
      <c r="E9" s="914" t="str">
        <f>'2016'!E9</f>
        <v>MWh elekt.</v>
      </c>
      <c r="F9" s="915" t="str">
        <f>'2016'!F9</f>
        <v>GJsec uit</v>
      </c>
      <c r="G9" s="915" t="str">
        <f>'2016'!G9</f>
        <v>GJsec stoom</v>
      </c>
      <c r="H9" s="915" t="str">
        <f>'2016'!H9</f>
        <v>GJsec uit</v>
      </c>
      <c r="I9" s="914" t="str">
        <f>'2016'!I9</f>
        <v>1000 Nm³</v>
      </c>
      <c r="J9" s="914" t="str">
        <f>'2016'!J9</f>
        <v>GJ koeling</v>
      </c>
      <c r="K9" s="916" t="str">
        <f>'2016'!K9</f>
        <v>GJ in olie</v>
      </c>
      <c r="L9" s="916" t="str">
        <f>'2016'!L9</f>
        <v>GJ</v>
      </c>
      <c r="M9" s="916" t="str">
        <f>'2016'!M9</f>
        <v>GJ</v>
      </c>
      <c r="N9" s="916" t="str">
        <f>'2016'!N9</f>
        <v>GJsec uit</v>
      </c>
      <c r="O9" s="916" t="str">
        <f>'2016'!O9</f>
        <v>GJsec uit</v>
      </c>
      <c r="P9" s="916" t="s">
        <v>518</v>
      </c>
      <c r="Q9" s="916" t="str">
        <f>IF(TRIM('2016'!Q9)="","",'2016'!Q9)</f>
        <v>GJ</v>
      </c>
      <c r="R9" s="916" t="str">
        <f>IF(TRIM('2016'!R9)="","",'2016'!R9)</f>
        <v>GJ</v>
      </c>
      <c r="S9" s="916" t="str">
        <f>IF(TRIM('2016'!S9)="","",'2016'!S9)</f>
        <v>1000 Nm³</v>
      </c>
      <c r="T9" s="916" t="str">
        <f>IF(TRIM('2016'!T9)="","",'2016'!T9)</f>
        <v>1000 Nm³</v>
      </c>
      <c r="U9" s="916" t="str">
        <f>IF(TRIM('2016'!U9)="","",'2016'!U9)</f>
        <v>GJ koeling</v>
      </c>
      <c r="V9" s="2148" t="str">
        <f>IF(TRIM('2016'!V9)="","",'2016'!V9)</f>
        <v/>
      </c>
      <c r="W9" s="2148" t="str">
        <f>IF(TRIM('2016'!W9)="","",'2016'!W9)</f>
        <v/>
      </c>
      <c r="X9" s="2148" t="str">
        <f>IF(TRIM('2016'!X9)="","",'2016'!X9)</f>
        <v/>
      </c>
      <c r="Y9" s="2148" t="str">
        <f>IF(TRIM('2016'!Y9)="","",'2016'!Y9)</f>
        <v/>
      </c>
      <c r="Z9" s="917">
        <f>'2016'!Z9</f>
        <v>0</v>
      </c>
      <c r="AA9" s="918" t="str">
        <f>'2016'!AA9</f>
        <v>GJ uit ketel</v>
      </c>
      <c r="AB9" s="919" t="str">
        <f>'2016'!AB9</f>
        <v>GJpr-input</v>
      </c>
      <c r="AC9" s="919" t="str">
        <f>'2016'!AC9</f>
        <v>GJpr-input</v>
      </c>
      <c r="AD9" s="916"/>
      <c r="AE9" s="2148" t="str">
        <f>IF(TRIM('2016'!AE9)="","",'2016'!AE9)</f>
        <v/>
      </c>
      <c r="AF9" s="2148" t="str">
        <f>IF(TRIM('2016'!AF9)="","",'2016'!AF9)</f>
        <v/>
      </c>
      <c r="AG9" s="2148" t="str">
        <f>IF(TRIM('2016'!AG9)="","",'2016'!AG9)</f>
        <v/>
      </c>
      <c r="AH9" s="2148" t="str">
        <f>IF(TRIM('2016'!AH9)="","",'2016'!AH9)</f>
        <v/>
      </c>
      <c r="AI9" s="2148" t="str">
        <f>IF(TRIM('2016'!AI9)="","",'2016'!AI9)</f>
        <v/>
      </c>
      <c r="AJ9" s="2148" t="str">
        <f>IF(TRIM('2016'!AJ9)="","",'2016'!AJ9)</f>
        <v/>
      </c>
      <c r="AK9" s="2148" t="str">
        <f>IF(TRIM('2016'!AK9)="","",'2016'!AK9)</f>
        <v/>
      </c>
      <c r="AL9" s="2148" t="str">
        <f>IF(TRIM('2016'!AL9)="","",'2016'!AL9)</f>
        <v/>
      </c>
      <c r="AM9" s="2148" t="str">
        <f>IF(TRIM('2016'!AM9)="","",'2016'!AM9)</f>
        <v/>
      </c>
      <c r="AN9" s="920"/>
      <c r="AO9" s="2209"/>
      <c r="AP9" s="919"/>
      <c r="AQ9" s="2149" t="str">
        <f>IF(TRIM('2016'!AQ9)="","",'2016'!AQ9)</f>
        <v>m² opp</v>
      </c>
      <c r="AR9" s="2149" t="str">
        <f>IF(TRIM('2016'!AR9)="","",'2016'!AR9)</f>
        <v>ton</v>
      </c>
      <c r="AS9" s="2149" t="str">
        <f>IF(TRIM('2016'!AS9)="","",'2016'!AS9)</f>
        <v>ton</v>
      </c>
      <c r="AT9" s="2149" t="str">
        <f>IF(TRIM('2016'!AT9)="","",'2016'!AT9)</f>
        <v>ton</v>
      </c>
      <c r="AU9" s="2149" t="str">
        <f>IF(TRIM('2016'!AU9)="","",'2016'!AU9)</f>
        <v>ton</v>
      </c>
      <c r="AV9" s="2149" t="str">
        <f>IF(TRIM('2016'!AV9)="","",'2016'!AV9)</f>
        <v>ton</v>
      </c>
      <c r="AW9" s="2149" t="str">
        <f>IF(TRIM('2016'!AW9)="","",'2016'!AW9)</f>
        <v>ton</v>
      </c>
      <c r="AX9" s="2149" t="str">
        <f>IF(TRIM('2016'!AX9)="","",'2016'!AX9)</f>
        <v>ton</v>
      </c>
      <c r="AY9" s="2149" t="str">
        <f>IF(TRIM('2016'!AY9)="","",'2016'!AY9)</f>
        <v/>
      </c>
      <c r="AZ9" s="2149" t="str">
        <f>IF(TRIM('2016'!AZ9)="","",'2016'!AZ9)</f>
        <v/>
      </c>
      <c r="BA9" s="2149" t="str">
        <f>IF(TRIM('2016'!BA9)="","",'2016'!BA9)</f>
        <v/>
      </c>
      <c r="BB9" s="2149" t="str">
        <f>IF(TRIM('2016'!BB9)="","",'2016'!BB9)</f>
        <v/>
      </c>
      <c r="BC9" s="2149" t="str">
        <f>IF(TRIM('2016'!BC9)="","",'2016'!BC9)</f>
        <v/>
      </c>
      <c r="BD9" s="2149" t="str">
        <f>IF(TRIM('2016'!BD9)="","",'2016'!BD9)</f>
        <v/>
      </c>
      <c r="BE9" s="2149" t="str">
        <f>IF(TRIM('2016'!BE9)="","",'2016'!BE9)</f>
        <v/>
      </c>
      <c r="BF9" s="2149" t="str">
        <f>IF(TRIM('2016'!BF9)="","",'2016'!BF9)</f>
        <v/>
      </c>
      <c r="BG9" s="2149" t="str">
        <f>IF(TRIM('2016'!BG9)="","",'2016'!BG9)</f>
        <v/>
      </c>
      <c r="BH9" s="2149" t="str">
        <f>IF(TRIM('2016'!BH9)="","",'2016'!BH9)</f>
        <v/>
      </c>
      <c r="BI9" s="2149" t="str">
        <f>IF(TRIM('2016'!BI9)="","",'2016'!BI9)</f>
        <v/>
      </c>
      <c r="BJ9" s="2149" t="str">
        <f>IF(TRIM('2016'!BJ9)="","",'2016'!BJ9)</f>
        <v/>
      </c>
      <c r="BK9" s="2149" t="str">
        <f>IF(TRIM('2016'!BK9)="","",'2016'!BK9)</f>
        <v/>
      </c>
      <c r="BL9" s="2149" t="str">
        <f>IF(TRIM('2016'!BL9)="","",'2016'!BL9)</f>
        <v/>
      </c>
      <c r="BM9" s="2149" t="str">
        <f>IF(TRIM('2016'!BM9)="","",'2016'!BM9)</f>
        <v/>
      </c>
      <c r="BN9" s="2149" t="str">
        <f>IF(TRIM('2016'!BN9)="","",'2016'!BN9)</f>
        <v/>
      </c>
      <c r="BO9" s="2149" t="str">
        <f>IF(TRIM('2016'!BO9)="","",'2016'!BO9)</f>
        <v/>
      </c>
      <c r="BP9" s="2149" t="str">
        <f>IF(TRIM('2016'!BP9)="","",'2016'!BP9)</f>
        <v/>
      </c>
      <c r="BQ9" s="2149" t="str">
        <f>IF(TRIM('2016'!BQ9)="","",'2016'!BQ9)</f>
        <v/>
      </c>
      <c r="BR9" s="2149" t="str">
        <f>IF(TRIM('2016'!BR9)="","",'2016'!BR9)</f>
        <v/>
      </c>
      <c r="BS9" s="2149" t="str">
        <f>IF(TRIM('2016'!BS9)="","",'2016'!BS9)</f>
        <v/>
      </c>
      <c r="BT9" s="2149" t="str">
        <f>IF(TRIM('2016'!BT9)="","",'2016'!BT9)</f>
        <v/>
      </c>
      <c r="BU9" s="2149" t="str">
        <f>IF(TRIM('2016'!BU9)="","",'2016'!BU9)</f>
        <v/>
      </c>
      <c r="BV9" s="2149" t="str">
        <f>IF(TRIM('2016'!BV9)="","",'2016'!BV9)</f>
        <v/>
      </c>
      <c r="BW9" s="2149" t="str">
        <f>IF(TRIM('2016'!BW9)="","",'2016'!BW9)</f>
        <v/>
      </c>
      <c r="BX9" s="2149" t="str">
        <f>IF(TRIM('2016'!BX9)="","",'2016'!BX9)</f>
        <v/>
      </c>
      <c r="BY9" s="2149" t="str">
        <f>IF(TRIM('2016'!BY9)="","",'2016'!BY9)</f>
        <v/>
      </c>
      <c r="BZ9" s="2149" t="str">
        <f>IF(TRIM('2016'!BZ9)="","",'2016'!BZ9)</f>
        <v/>
      </c>
      <c r="CA9" s="2149" t="str">
        <f>IF(TRIM('2016'!CA9)="","",'2016'!CA9)</f>
        <v/>
      </c>
      <c r="CB9" s="2149" t="str">
        <f>IF(TRIM('2016'!CB9)="","",'2016'!CB9)</f>
        <v/>
      </c>
      <c r="CC9" s="2149" t="str">
        <f>IF(TRIM('2016'!CC9)="","",'2016'!CC9)</f>
        <v/>
      </c>
      <c r="CD9" s="2149" t="str">
        <f>IF(TRIM('2016'!CD9)="","",'2016'!CD9)</f>
        <v/>
      </c>
      <c r="CE9" s="2149" t="str">
        <f>IF(TRIM('2016'!CE9)="","",'2016'!CE9)</f>
        <v/>
      </c>
      <c r="CF9" s="2149" t="str">
        <f>IF(TRIM('2016'!CF9)="","",'2016'!CF9)</f>
        <v/>
      </c>
      <c r="CG9" s="2149" t="str">
        <f>IF(TRIM('2016'!CG9)="","",'2016'!CG9)</f>
        <v/>
      </c>
      <c r="CH9" s="2149" t="str">
        <f>IF(TRIM('2016'!CH9)="","",'2016'!CH9)</f>
        <v/>
      </c>
      <c r="CI9" s="2150" t="str">
        <f>IF(TRIM('2016'!CI9)="","",'2016'!CI9)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42430</v>
      </c>
      <c r="D12" s="2370">
        <v>42430</v>
      </c>
      <c r="E12" s="928"/>
      <c r="F12" s="928"/>
      <c r="G12" s="929" t="s">
        <v>598</v>
      </c>
      <c r="H12" s="2369">
        <v>90</v>
      </c>
      <c r="I12" s="2371">
        <v>7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2265"/>
      <c r="AA12" s="2273" t="str">
        <f>'2016'!AA12</f>
        <v>G</v>
      </c>
      <c r="AB12" s="2340">
        <f>'2016'!AB12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3" t="str">
        <f>'2016'!AA13</f>
        <v>H</v>
      </c>
      <c r="AB13" s="2340">
        <f>'2016'!AB13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3" t="str">
        <f>'2016'!AA14</f>
        <v>N</v>
      </c>
      <c r="AB14" s="2340">
        <f>'2016'!AB14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4" t="str">
        <f>'2016'!AA15</f>
        <v>Andere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tr">
        <f>IF(TRIM('2016'!A17)="","",'2016'!A17)</f>
        <v>Aardgas (bvw)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379500</v>
      </c>
      <c r="D17" s="1469"/>
      <c r="E17" s="1470"/>
      <c r="F17" s="1470"/>
      <c r="G17" s="2154">
        <v>157000</v>
      </c>
      <c r="H17" s="2154">
        <v>195000</v>
      </c>
      <c r="I17" s="1470"/>
      <c r="J17" s="1470"/>
      <c r="K17" s="2154"/>
      <c r="L17" s="1472"/>
      <c r="M17" s="1472"/>
      <c r="N17" s="2154"/>
      <c r="O17" s="2154"/>
      <c r="P17" s="2304"/>
      <c r="Q17" s="2293"/>
      <c r="R17" s="1481"/>
      <c r="S17" s="2180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2500</v>
      </c>
      <c r="AD17" s="1564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15000</v>
      </c>
      <c r="AS17" s="2155">
        <v>10000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IF(TRIM('2016'!A18)="","",'2016'!A18)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IF(TRIM('2016'!A19)="","",'2016'!A19)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IF(TRIM('2016'!A20)="","",'2016'!A20)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IF(TRIM('2016'!A21)="","",'2016'!A21)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IF(TRIM('2016'!A22)="","",'2016'!A22)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IF(TRIM('2016'!A23)="","",'2016'!A23)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IF(TRIM('2016'!A24)="","",'2016'!A24)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IF(TRIM('2016'!A25)="","",'2016'!A25)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IF(TRIM('2016'!A26)="","",'2016'!A26)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IF(TRIM('2016'!A27)="","",'2016'!A27)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IF(TRIM('2016'!A28)="","",'2016'!A28)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IF(TRIM('2016'!A29)="","",'2016'!A29)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IF(TRIM('2016'!A30)="","",'2016'!A30)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IF(TRIM('2016'!A31)="","",'2016'!A31)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IF(TRIM('2016'!A32)="","",'2016'!A32)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01" s="939" customFormat="1" ht="15.75" hidden="1" customHeight="1" x14ac:dyDescent="0.25">
      <c r="A33" s="940" t="str">
        <f>IF(TRIM('2016'!A33)="","",'2016'!A33)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01" s="939" customFormat="1" ht="15.75" hidden="1" customHeight="1" x14ac:dyDescent="0.25">
      <c r="A34" s="940" t="str">
        <f>IF(TRIM('2016'!A34)="","",'2016'!A34)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01" s="939" customFormat="1" ht="15.75" hidden="1" customHeight="1" x14ac:dyDescent="0.25">
      <c r="A35" s="940" t="str">
        <f>IF(TRIM('2016'!A35)="","",'2016'!A35)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01" s="939" customFormat="1" ht="15.75" hidden="1" customHeight="1" x14ac:dyDescent="0.25">
      <c r="A36" s="940" t="str">
        <f>IF(TRIM('2016'!A36)="","",'2016'!A36)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01" s="939" customFormat="1" ht="15.75" hidden="1" customHeight="1" x14ac:dyDescent="0.25">
      <c r="A37" s="940" t="str">
        <f>IF(TRIM('2016'!A37)="","",'2016'!A37)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01" s="939" customFormat="1" ht="15.75" hidden="1" customHeight="1" x14ac:dyDescent="0.25">
      <c r="A38" s="940" t="str">
        <f>IF(TRIM('2016'!A38)="","",'2016'!A38)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01" s="939" customFormat="1" ht="15.75" hidden="1" customHeight="1" x14ac:dyDescent="0.25">
      <c r="A39" s="940" t="str">
        <f>IF(TRIM('2016'!A39)="","",'2016'!A39)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01" s="939" customFormat="1" ht="15.75" hidden="1" customHeight="1" x14ac:dyDescent="0.25">
      <c r="A40" s="940" t="str">
        <f>IF(TRIM('2016'!A40)="","",'2016'!A40)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01" s="939" customFormat="1" ht="15.75" hidden="1" customHeight="1" x14ac:dyDescent="0.25">
      <c r="A41" s="940" t="str">
        <f>IF(TRIM('2016'!A41)="","",'2016'!A41)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01" s="939" customFormat="1" ht="15.75" hidden="1" customHeight="1" x14ac:dyDescent="0.25">
      <c r="A42" s="940" t="str">
        <f>IF(TRIM('2016'!A42)="","",'2016'!A42)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01" s="939" customFormat="1" ht="15.75" customHeight="1" thickBot="1" x14ac:dyDescent="0.3">
      <c r="A43" s="978" t="str">
        <f>IF(TRIM('2016'!A43)="","",'2016'!A43)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01" s="939" customFormat="1" ht="15.75" customHeight="1" x14ac:dyDescent="0.25">
      <c r="A46" s="2176" t="str">
        <f>IF(TRIM('2016'!A46)="","",'2016'!A46)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31500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1500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30000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</row>
    <row r="47" spans="1:101" s="939" customFormat="1" ht="15.75" customHeight="1" x14ac:dyDescent="0.25">
      <c r="A47" s="984" t="str">
        <f>IF(TRIM('2016'!A47)="","",'2016'!A47)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</row>
    <row r="48" spans="1:101" s="939" customFormat="1" ht="15.75" customHeight="1" x14ac:dyDescent="0.25">
      <c r="A48" s="984" t="str">
        <f>IF(TRIM('2016'!A48)="","",'2016'!A48)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</row>
    <row r="49" spans="1:101" s="939" customFormat="1" ht="15.75" customHeight="1" x14ac:dyDescent="0.25">
      <c r="A49" s="984" t="str">
        <f>IF(TRIM('2016'!A49)="","",'2016'!A49)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</row>
    <row r="50" spans="1:101" s="939" customFormat="1" ht="15.75" customHeight="1" x14ac:dyDescent="0.25">
      <c r="A50" s="984" t="str">
        <f>IF(TRIM('2016'!A50)="","",'2016'!A50)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</row>
    <row r="51" spans="1:101" s="939" customFormat="1" ht="15.75" customHeight="1" x14ac:dyDescent="0.25">
      <c r="A51" s="984" t="str">
        <f>IF(TRIM('2016'!A51)="","",'2016'!A51)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01" s="939" customFormat="1" ht="15.75" customHeight="1" x14ac:dyDescent="0.25">
      <c r="A52" s="984" t="str">
        <f>IF(TRIM('2016'!A52)="","",'2016'!A52)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01" s="939" customFormat="1" ht="15.75" customHeight="1" x14ac:dyDescent="0.25">
      <c r="A53" s="984" t="str">
        <f>IF(TRIM('2016'!A53)="","",'2016'!A53)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01" s="939" customFormat="1" ht="15.75" customHeight="1" x14ac:dyDescent="0.25">
      <c r="A54" s="984" t="str">
        <f>IF(TRIM('2016'!A54)="","",'2016'!A54)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01" s="939" customFormat="1" ht="15.75" customHeight="1" thickBot="1" x14ac:dyDescent="0.3">
      <c r="A55" s="986" t="str">
        <f>IF(TRIM('2016'!A55)="","",'2016'!A55)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01" s="939" customFormat="1" ht="15.75" customHeight="1" x14ac:dyDescent="0.2">
      <c r="A58" s="952" t="str">
        <f>IF(TRIM('2016'!A58)="","",'2016'!A58)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01" s="939" customFormat="1" ht="15.75" customHeight="1" x14ac:dyDescent="0.2">
      <c r="A59" s="954" t="str">
        <f>IF(TRIM('2016'!A59)="","",'2016'!A59)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01" s="939" customFormat="1" ht="15.75" customHeight="1" x14ac:dyDescent="0.25">
      <c r="A60" s="956" t="str">
        <f>IF(TRIM('2016'!A60)="","",'2016'!A60)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01" s="939" customFormat="1" ht="15.75" customHeight="1" x14ac:dyDescent="0.25">
      <c r="A61" s="956" t="str">
        <f>IF(TRIM('2016'!A61)="","",'2016'!A61)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01" s="939" customFormat="1" ht="15.75" customHeight="1" x14ac:dyDescent="0.25">
      <c r="A62" s="956" t="str">
        <f>IF(TRIM('2016'!A62)="","",'2016'!A62)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01" s="939" customFormat="1" ht="15.75" customHeight="1" x14ac:dyDescent="0.25">
      <c r="A63" s="956" t="str">
        <f>IF(TRIM('2016'!A63)="","",'2016'!A63)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01" s="939" customFormat="1" ht="15.75" customHeight="1" x14ac:dyDescent="0.25">
      <c r="A64" s="956" t="str">
        <f>IF(TRIM('2016'!A64)="","",'2016'!A64)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IF(TRIM('2016'!A65)="","",'2016'!A65)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IF(TRIM('2016'!A66)="","",'2016'!A66)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IF(TRIM('2016'!A67)="","",'2016'!A67)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IF(TRIM('2016'!A68)="","",'2016'!A68)</f>
        <v>zelf opgewekte windenergie</v>
      </c>
      <c r="B68" s="955" t="str">
        <f>'2016'!B68</f>
        <v>MWh</v>
      </c>
      <c r="C68" s="1940">
        <f t="shared" si="5"/>
        <v>7500</v>
      </c>
      <c r="D68" s="2400">
        <v>7500</v>
      </c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IF(TRIM('2016'!A69)="","",'2016'!A69)</f>
        <v>zelf opgewekte zonneenergie</v>
      </c>
      <c r="B69" s="959" t="str">
        <f>'2016'!B69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IF(TRIM('2016'!A72)="","",'2016'!A72)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0.33780598058365285</v>
      </c>
      <c r="D72" s="1469"/>
      <c r="E72" s="2180">
        <v>763725</v>
      </c>
      <c r="F72" s="2154"/>
      <c r="G72" s="2154">
        <v>-484484.80759118608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77165.145397166663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IF(TRIM('2016'!A73)="","",'2016'!A73)</f>
        <v>warm water</v>
      </c>
      <c r="B73" s="962" t="str">
        <f t="shared" ca="1" si="6"/>
        <v>GJ</v>
      </c>
      <c r="C73" s="1582">
        <f t="shared" si="7"/>
        <v>0.40000000002328306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25328.51179491232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62254.462000315994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101.026204771704</v>
      </c>
      <c r="AQ73" s="2181"/>
      <c r="AR73" s="2168">
        <v>-26860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IF(TRIM('2016'!A74)="","",'2016'!A74)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-49930</v>
      </c>
      <c r="E74" s="2413">
        <v>-2600</v>
      </c>
      <c r="F74" s="2089"/>
      <c r="G74" s="2089"/>
      <c r="H74" s="2089">
        <v>-58236.111111111109</v>
      </c>
      <c r="I74" s="2397">
        <v>90</v>
      </c>
      <c r="J74" s="2397">
        <v>450</v>
      </c>
      <c r="K74" s="2414">
        <v>190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19670</v>
      </c>
      <c r="AS74" s="2089">
        <v>20000</v>
      </c>
      <c r="AT74" s="2089"/>
      <c r="AU74" s="2089">
        <v>50000</v>
      </c>
      <c r="AV74" s="2089"/>
      <c r="AW74" s="2089">
        <v>20000</v>
      </c>
      <c r="AX74" s="2089">
        <v>330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IF(TRIM('2016'!A75)="","",'2016'!A75)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IF(TRIM('2016'!A76)="","",'2016'!A76)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IF(TRIM('2016'!A77)="","",'2016'!A77)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IF(TRIM('2016'!A78)="","",'2016'!A78)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IF(TRIM('2016'!A79)="","",'2016'!A79)</f>
        <v>perslucht-2 op 8 bara</v>
      </c>
      <c r="B79" s="962" t="str">
        <f t="shared" ref="B79:B80" ca="1" si="8">IF(A79="","",INDIRECT("b"&amp;TEXT(491+MATCH((A79),$A$492:$A$508,0),0)))</f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IF(TRIM('2016'!A80)="","",'2016'!A80)</f>
        <v>koelenergie-2 op k2 °C</v>
      </c>
      <c r="B80" s="962" t="str">
        <f t="shared" ca="1" si="8"/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IF(TRIM('2016'!A81)="","",'2016'!A81)</f>
        <v/>
      </c>
      <c r="B81" s="962" t="str">
        <f t="shared" ca="1" si="6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1377" t="str">
        <f>IF(TRIM('2016'!A82)="","",'2016'!A82)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1377" t="str">
        <f>IF(TRIM('2016'!A83)="","",'2016'!A83)</f>
        <v>stoom 10 bara</v>
      </c>
      <c r="B83" s="962" t="str">
        <f t="shared" ca="1" si="6"/>
        <v>GJ</v>
      </c>
      <c r="C83" s="1582">
        <f t="shared" si="7"/>
        <v>-2.45882150484249E-2</v>
      </c>
      <c r="D83" s="1478"/>
      <c r="E83" s="2406">
        <v>-724200</v>
      </c>
      <c r="F83" s="2089"/>
      <c r="G83" s="2089"/>
      <c r="H83" s="2089"/>
      <c r="I83" s="2089"/>
      <c r="J83" s="2089"/>
      <c r="K83" s="2089"/>
      <c r="L83" s="2424"/>
      <c r="M83" s="2089"/>
      <c r="N83" s="2181"/>
      <c r="O83" s="1517"/>
      <c r="P83" s="2406"/>
      <c r="Q83" s="2089">
        <v>-77165.145397166707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1172.5708089516395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188836</v>
      </c>
      <c r="AS83" s="2168">
        <v>188836</v>
      </c>
      <c r="AT83" s="2169">
        <v>188836</v>
      </c>
      <c r="AU83" s="2169">
        <v>188836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1377" t="str">
        <f>IF(TRIM('2016'!A84)="","",'2016'!A84)</f>
        <v>stoom 1,7 bara</v>
      </c>
      <c r="B84" s="962" t="str">
        <f t="shared" ca="1" si="6"/>
        <v>GJ</v>
      </c>
      <c r="C84" s="1582">
        <f t="shared" si="7"/>
        <v>0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-25328.511794912301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25328.51179491232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1377" t="str">
        <f>IF(TRIM('2016'!A85)="","",'2016'!A85)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1377" t="str">
        <f>IF(TRIM('2016'!A86)="","",'2016'!A86)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184" t="str">
        <f>IF(TRIM('2016'!A87)="","",'2016'!A87)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7.2930296465933546</v>
      </c>
      <c r="C94" s="1585">
        <f ca="1">SUM(D94:CI94)</f>
        <v>309443.24790495605</v>
      </c>
      <c r="D94" s="1556">
        <f ca="1">$B94*D12</f>
        <v>309443.24790495605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1233678.6000000001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510375.60000000003</v>
      </c>
      <c r="H99" s="1560">
        <f t="shared" ca="1" si="11"/>
        <v>633906.00000000012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8127.0000000000009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ref="AP99" ca="1" si="15">$B99*AP17</f>
        <v>0</v>
      </c>
      <c r="AQ99" s="1560">
        <f t="shared" ca="1" si="14"/>
        <v>0</v>
      </c>
      <c r="AR99" s="1560">
        <f t="shared" ca="1" si="14"/>
        <v>48762.000000000007</v>
      </c>
      <c r="AS99" s="1560">
        <f t="shared" ca="1" si="14"/>
        <v>32508.000000000004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6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7">IF(ISNUMBER($B100),$B100*D18,0)</f>
        <v>0</v>
      </c>
      <c r="E100" s="1527">
        <f t="shared" ca="1" si="17"/>
        <v>0</v>
      </c>
      <c r="F100" s="1527">
        <f t="shared" ca="1" si="17"/>
        <v>0</v>
      </c>
      <c r="G100" s="1527">
        <f t="shared" ca="1" si="17"/>
        <v>0</v>
      </c>
      <c r="H100" s="1527">
        <f t="shared" ca="1" si="17"/>
        <v>0</v>
      </c>
      <c r="I100" s="1527">
        <f t="shared" ca="1" si="17"/>
        <v>0</v>
      </c>
      <c r="J100" s="1527">
        <f t="shared" ca="1" si="17"/>
        <v>0</v>
      </c>
      <c r="K100" s="1531">
        <f t="shared" ca="1" si="17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ref="AP100" ca="1" si="18">$B100*AP18</f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6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7"/>
        <v>0</v>
      </c>
      <c r="E101" s="1527">
        <f t="shared" ca="1" si="17"/>
        <v>0</v>
      </c>
      <c r="F101" s="1527">
        <f t="shared" ca="1" si="17"/>
        <v>0</v>
      </c>
      <c r="G101" s="1527">
        <f t="shared" ca="1" si="17"/>
        <v>0</v>
      </c>
      <c r="H101" s="1527">
        <f t="shared" ca="1" si="17"/>
        <v>0</v>
      </c>
      <c r="I101" s="1527">
        <f t="shared" ca="1" si="17"/>
        <v>0</v>
      </c>
      <c r="J101" s="1527">
        <f t="shared" ca="1" si="17"/>
        <v>0</v>
      </c>
      <c r="K101" s="1531">
        <f t="shared" ca="1" si="17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9">IF(ISNUMBER($B101),$B101*AO19,0)</f>
        <v>0</v>
      </c>
      <c r="AP101" s="1527">
        <f t="shared" ref="AP101:AP125" ca="1" si="20">IF(ISNUMBER($B101),$B101*AP19,0)</f>
        <v>0</v>
      </c>
      <c r="AQ101" s="1527">
        <f t="shared" ca="1" si="19"/>
        <v>0</v>
      </c>
      <c r="AR101" s="1527">
        <f t="shared" ca="1" si="19"/>
        <v>0</v>
      </c>
      <c r="AS101" s="1527">
        <f t="shared" ca="1" si="19"/>
        <v>0</v>
      </c>
      <c r="AT101" s="1527">
        <f t="shared" ca="1" si="19"/>
        <v>0</v>
      </c>
      <c r="AU101" s="1527">
        <f t="shared" ca="1" si="19"/>
        <v>0</v>
      </c>
      <c r="AV101" s="1527">
        <f t="shared" ca="1" si="19"/>
        <v>0</v>
      </c>
      <c r="AW101" s="1527">
        <f t="shared" ca="1" si="19"/>
        <v>0</v>
      </c>
      <c r="AX101" s="1527">
        <f t="shared" ca="1" si="19"/>
        <v>0</v>
      </c>
      <c r="AY101" s="1527">
        <f t="shared" ca="1" si="19"/>
        <v>0</v>
      </c>
      <c r="AZ101" s="1527">
        <f t="shared" ca="1" si="19"/>
        <v>0</v>
      </c>
      <c r="BA101" s="1527">
        <f t="shared" ca="1" si="19"/>
        <v>0</v>
      </c>
      <c r="BB101" s="1527">
        <f t="shared" ca="1" si="19"/>
        <v>0</v>
      </c>
      <c r="BC101" s="1527">
        <f t="shared" ca="1" si="19"/>
        <v>0</v>
      </c>
      <c r="BD101" s="1527">
        <f t="shared" ca="1" si="19"/>
        <v>0</v>
      </c>
      <c r="BE101" s="1527">
        <f t="shared" ca="1" si="19"/>
        <v>0</v>
      </c>
      <c r="BF101" s="1527">
        <f t="shared" ca="1" si="19"/>
        <v>0</v>
      </c>
      <c r="BG101" s="1527">
        <f t="shared" ca="1" si="19"/>
        <v>0</v>
      </c>
      <c r="BH101" s="1527">
        <f t="shared" ca="1" si="19"/>
        <v>0</v>
      </c>
      <c r="BI101" s="1527">
        <f t="shared" ca="1" si="19"/>
        <v>0</v>
      </c>
      <c r="BJ101" s="1527">
        <f t="shared" ca="1" si="19"/>
        <v>0</v>
      </c>
      <c r="BK101" s="1527">
        <f t="shared" ca="1" si="19"/>
        <v>0</v>
      </c>
      <c r="BL101" s="1527">
        <f t="shared" ca="1" si="19"/>
        <v>0</v>
      </c>
      <c r="BM101" s="1527">
        <f t="shared" ca="1" si="19"/>
        <v>0</v>
      </c>
      <c r="BN101" s="1527">
        <f t="shared" ca="1" si="19"/>
        <v>0</v>
      </c>
      <c r="BO101" s="1527">
        <f t="shared" ca="1" si="19"/>
        <v>0</v>
      </c>
      <c r="BP101" s="1527">
        <f t="shared" ca="1" si="19"/>
        <v>0</v>
      </c>
      <c r="BQ101" s="1527">
        <f t="shared" ca="1" si="19"/>
        <v>0</v>
      </c>
      <c r="BR101" s="1527">
        <f t="shared" ca="1" si="19"/>
        <v>0</v>
      </c>
      <c r="BS101" s="1527">
        <f t="shared" ca="1" si="19"/>
        <v>0</v>
      </c>
      <c r="BT101" s="1527">
        <f t="shared" ca="1" si="19"/>
        <v>0</v>
      </c>
      <c r="BU101" s="1527">
        <f t="shared" ca="1" si="19"/>
        <v>0</v>
      </c>
      <c r="BV101" s="1527">
        <f t="shared" ca="1" si="19"/>
        <v>0</v>
      </c>
      <c r="BW101" s="1527">
        <f t="shared" ca="1" si="19"/>
        <v>0</v>
      </c>
      <c r="BX101" s="1527">
        <f t="shared" ca="1" si="19"/>
        <v>0</v>
      </c>
      <c r="BY101" s="1527">
        <f t="shared" ca="1" si="19"/>
        <v>0</v>
      </c>
      <c r="BZ101" s="1527">
        <f t="shared" ca="1" si="19"/>
        <v>0</v>
      </c>
      <c r="CA101" s="1527">
        <f t="shared" ca="1" si="19"/>
        <v>0</v>
      </c>
      <c r="CB101" s="1527">
        <f t="shared" ca="1" si="19"/>
        <v>0</v>
      </c>
      <c r="CC101" s="1527">
        <f t="shared" ca="1" si="19"/>
        <v>0</v>
      </c>
      <c r="CD101" s="1527">
        <f t="shared" ca="1" si="19"/>
        <v>0</v>
      </c>
      <c r="CE101" s="1527">
        <f t="shared" ca="1" si="19"/>
        <v>0</v>
      </c>
      <c r="CF101" s="1527">
        <f t="shared" ca="1" si="19"/>
        <v>0</v>
      </c>
      <c r="CG101" s="1527">
        <f t="shared" ca="1" si="19"/>
        <v>0</v>
      </c>
      <c r="CH101" s="1527">
        <f t="shared" ca="1" si="19"/>
        <v>0</v>
      </c>
      <c r="CI101" s="1567">
        <f t="shared" ca="1" si="19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6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7"/>
        <v>0</v>
      </c>
      <c r="E102" s="1527">
        <f t="shared" ca="1" si="17"/>
        <v>0</v>
      </c>
      <c r="F102" s="1527">
        <f t="shared" ca="1" si="17"/>
        <v>0</v>
      </c>
      <c r="G102" s="1527">
        <f t="shared" ca="1" si="17"/>
        <v>0</v>
      </c>
      <c r="H102" s="1527">
        <f t="shared" ca="1" si="17"/>
        <v>0</v>
      </c>
      <c r="I102" s="1527">
        <f t="shared" ca="1" si="17"/>
        <v>0</v>
      </c>
      <c r="J102" s="1527">
        <f t="shared" ca="1" si="17"/>
        <v>0</v>
      </c>
      <c r="K102" s="1531">
        <f t="shared" ca="1" si="17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9"/>
        <v>0</v>
      </c>
      <c r="AP102" s="1527">
        <f t="shared" ca="1" si="20"/>
        <v>0</v>
      </c>
      <c r="AQ102" s="1527">
        <f t="shared" ca="1" si="19"/>
        <v>0</v>
      </c>
      <c r="AR102" s="1527">
        <f t="shared" ca="1" si="19"/>
        <v>0</v>
      </c>
      <c r="AS102" s="1527">
        <f t="shared" ca="1" si="19"/>
        <v>0</v>
      </c>
      <c r="AT102" s="1527">
        <f t="shared" ca="1" si="19"/>
        <v>0</v>
      </c>
      <c r="AU102" s="1527">
        <f t="shared" ca="1" si="19"/>
        <v>0</v>
      </c>
      <c r="AV102" s="1527">
        <f t="shared" ca="1" si="19"/>
        <v>0</v>
      </c>
      <c r="AW102" s="1527">
        <f t="shared" ca="1" si="19"/>
        <v>0</v>
      </c>
      <c r="AX102" s="1527">
        <f t="shared" ca="1" si="19"/>
        <v>0</v>
      </c>
      <c r="AY102" s="1527">
        <f t="shared" ca="1" si="19"/>
        <v>0</v>
      </c>
      <c r="AZ102" s="1527">
        <f t="shared" ca="1" si="19"/>
        <v>0</v>
      </c>
      <c r="BA102" s="1527">
        <f t="shared" ca="1" si="19"/>
        <v>0</v>
      </c>
      <c r="BB102" s="1527">
        <f t="shared" ca="1" si="19"/>
        <v>0</v>
      </c>
      <c r="BC102" s="1527">
        <f t="shared" ca="1" si="19"/>
        <v>0</v>
      </c>
      <c r="BD102" s="1527">
        <f t="shared" ca="1" si="19"/>
        <v>0</v>
      </c>
      <c r="BE102" s="1527">
        <f t="shared" ca="1" si="19"/>
        <v>0</v>
      </c>
      <c r="BF102" s="1527">
        <f t="shared" ca="1" si="19"/>
        <v>0</v>
      </c>
      <c r="BG102" s="1527">
        <f t="shared" ca="1" si="19"/>
        <v>0</v>
      </c>
      <c r="BH102" s="1527">
        <f t="shared" ca="1" si="19"/>
        <v>0</v>
      </c>
      <c r="BI102" s="1527">
        <f t="shared" ca="1" si="19"/>
        <v>0</v>
      </c>
      <c r="BJ102" s="1527">
        <f t="shared" ca="1" si="19"/>
        <v>0</v>
      </c>
      <c r="BK102" s="1527">
        <f t="shared" ca="1" si="19"/>
        <v>0</v>
      </c>
      <c r="BL102" s="1527">
        <f t="shared" ca="1" si="19"/>
        <v>0</v>
      </c>
      <c r="BM102" s="1527">
        <f t="shared" ca="1" si="19"/>
        <v>0</v>
      </c>
      <c r="BN102" s="1527">
        <f t="shared" ca="1" si="19"/>
        <v>0</v>
      </c>
      <c r="BO102" s="1527">
        <f t="shared" ca="1" si="19"/>
        <v>0</v>
      </c>
      <c r="BP102" s="1527">
        <f t="shared" ca="1" si="19"/>
        <v>0</v>
      </c>
      <c r="BQ102" s="1527">
        <f t="shared" ca="1" si="19"/>
        <v>0</v>
      </c>
      <c r="BR102" s="1527">
        <f t="shared" ca="1" si="19"/>
        <v>0</v>
      </c>
      <c r="BS102" s="1527">
        <f t="shared" ca="1" si="19"/>
        <v>0</v>
      </c>
      <c r="BT102" s="1527">
        <f t="shared" ca="1" si="19"/>
        <v>0</v>
      </c>
      <c r="BU102" s="1527">
        <f t="shared" ca="1" si="19"/>
        <v>0</v>
      </c>
      <c r="BV102" s="1527">
        <f t="shared" ca="1" si="19"/>
        <v>0</v>
      </c>
      <c r="BW102" s="1527">
        <f t="shared" ca="1" si="19"/>
        <v>0</v>
      </c>
      <c r="BX102" s="1527">
        <f t="shared" ca="1" si="19"/>
        <v>0</v>
      </c>
      <c r="BY102" s="1527">
        <f t="shared" ca="1" si="19"/>
        <v>0</v>
      </c>
      <c r="BZ102" s="1527">
        <f t="shared" ca="1" si="19"/>
        <v>0</v>
      </c>
      <c r="CA102" s="1527">
        <f t="shared" ca="1" si="19"/>
        <v>0</v>
      </c>
      <c r="CB102" s="1527">
        <f t="shared" ca="1" si="19"/>
        <v>0</v>
      </c>
      <c r="CC102" s="1527">
        <f t="shared" ca="1" si="19"/>
        <v>0</v>
      </c>
      <c r="CD102" s="1527">
        <f t="shared" ca="1" si="19"/>
        <v>0</v>
      </c>
      <c r="CE102" s="1527">
        <f t="shared" ca="1" si="19"/>
        <v>0</v>
      </c>
      <c r="CF102" s="1527">
        <f t="shared" ca="1" si="19"/>
        <v>0</v>
      </c>
      <c r="CG102" s="1527">
        <f t="shared" ca="1" si="19"/>
        <v>0</v>
      </c>
      <c r="CH102" s="1527">
        <f t="shared" ca="1" si="19"/>
        <v>0</v>
      </c>
      <c r="CI102" s="1567">
        <f t="shared" ca="1" si="19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6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7"/>
        <v>0</v>
      </c>
      <c r="E103" s="1527">
        <f t="shared" ca="1" si="17"/>
        <v>0</v>
      </c>
      <c r="F103" s="1527">
        <f t="shared" ca="1" si="17"/>
        <v>0</v>
      </c>
      <c r="G103" s="1527">
        <f t="shared" ca="1" si="17"/>
        <v>0</v>
      </c>
      <c r="H103" s="1527">
        <f t="shared" ca="1" si="17"/>
        <v>0</v>
      </c>
      <c r="I103" s="1527">
        <f t="shared" ca="1" si="17"/>
        <v>0</v>
      </c>
      <c r="J103" s="1527">
        <f t="shared" ca="1" si="17"/>
        <v>0</v>
      </c>
      <c r="K103" s="1531">
        <f t="shared" ca="1" si="17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21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2">IF(ISNUMBER($B103),$B103*AO21,0)</f>
        <v>0</v>
      </c>
      <c r="AP103" s="1527">
        <f t="shared" ca="1" si="20"/>
        <v>0</v>
      </c>
      <c r="AQ103" s="1527">
        <f t="shared" ca="1" si="22"/>
        <v>0</v>
      </c>
      <c r="AR103" s="1527">
        <f t="shared" ca="1" si="22"/>
        <v>0</v>
      </c>
      <c r="AS103" s="1527">
        <f t="shared" ca="1" si="22"/>
        <v>0</v>
      </c>
      <c r="AT103" s="1527">
        <f t="shared" ca="1" si="22"/>
        <v>0</v>
      </c>
      <c r="AU103" s="1527">
        <f t="shared" ca="1" si="22"/>
        <v>0</v>
      </c>
      <c r="AV103" s="1527">
        <f t="shared" ca="1" si="22"/>
        <v>0</v>
      </c>
      <c r="AW103" s="1527">
        <f t="shared" ca="1" si="22"/>
        <v>0</v>
      </c>
      <c r="AX103" s="1527">
        <f t="shared" ca="1" si="22"/>
        <v>0</v>
      </c>
      <c r="AY103" s="1527">
        <f t="shared" ca="1" si="22"/>
        <v>0</v>
      </c>
      <c r="AZ103" s="1527">
        <f t="shared" ca="1" si="22"/>
        <v>0</v>
      </c>
      <c r="BA103" s="1527">
        <f t="shared" ca="1" si="22"/>
        <v>0</v>
      </c>
      <c r="BB103" s="1527">
        <f t="shared" ca="1" si="22"/>
        <v>0</v>
      </c>
      <c r="BC103" s="1527">
        <f t="shared" ca="1" si="22"/>
        <v>0</v>
      </c>
      <c r="BD103" s="1527">
        <f t="shared" ca="1" si="22"/>
        <v>0</v>
      </c>
      <c r="BE103" s="1527">
        <f t="shared" ca="1" si="22"/>
        <v>0</v>
      </c>
      <c r="BF103" s="1527">
        <f t="shared" ca="1" si="22"/>
        <v>0</v>
      </c>
      <c r="BG103" s="1527">
        <f t="shared" ca="1" si="22"/>
        <v>0</v>
      </c>
      <c r="BH103" s="1527">
        <f t="shared" ca="1" si="22"/>
        <v>0</v>
      </c>
      <c r="BI103" s="1527">
        <f t="shared" ca="1" si="22"/>
        <v>0</v>
      </c>
      <c r="BJ103" s="1527">
        <f t="shared" ca="1" si="22"/>
        <v>0</v>
      </c>
      <c r="BK103" s="1527">
        <f t="shared" ca="1" si="22"/>
        <v>0</v>
      </c>
      <c r="BL103" s="1527">
        <f t="shared" ca="1" si="22"/>
        <v>0</v>
      </c>
      <c r="BM103" s="1527">
        <f t="shared" ca="1" si="22"/>
        <v>0</v>
      </c>
      <c r="BN103" s="1527">
        <f t="shared" ca="1" si="22"/>
        <v>0</v>
      </c>
      <c r="BO103" s="1527">
        <f t="shared" ca="1" si="22"/>
        <v>0</v>
      </c>
      <c r="BP103" s="1527">
        <f t="shared" ca="1" si="22"/>
        <v>0</v>
      </c>
      <c r="BQ103" s="1527">
        <f t="shared" ca="1" si="22"/>
        <v>0</v>
      </c>
      <c r="BR103" s="1527">
        <f t="shared" ca="1" si="22"/>
        <v>0</v>
      </c>
      <c r="BS103" s="1527">
        <f t="shared" ca="1" si="22"/>
        <v>0</v>
      </c>
      <c r="BT103" s="1527">
        <f t="shared" ca="1" si="22"/>
        <v>0</v>
      </c>
      <c r="BU103" s="1527">
        <f t="shared" ca="1" si="22"/>
        <v>0</v>
      </c>
      <c r="BV103" s="1527">
        <f t="shared" ca="1" si="22"/>
        <v>0</v>
      </c>
      <c r="BW103" s="1527">
        <f t="shared" ca="1" si="22"/>
        <v>0</v>
      </c>
      <c r="BX103" s="1527">
        <f t="shared" ca="1" si="22"/>
        <v>0</v>
      </c>
      <c r="BY103" s="1527">
        <f t="shared" ca="1" si="22"/>
        <v>0</v>
      </c>
      <c r="BZ103" s="1527">
        <f t="shared" ca="1" si="22"/>
        <v>0</v>
      </c>
      <c r="CA103" s="1527">
        <f t="shared" ca="1" si="22"/>
        <v>0</v>
      </c>
      <c r="CB103" s="1527">
        <f t="shared" ca="1" si="22"/>
        <v>0</v>
      </c>
      <c r="CC103" s="1527">
        <f t="shared" ca="1" si="22"/>
        <v>0</v>
      </c>
      <c r="CD103" s="1527">
        <f t="shared" ca="1" si="22"/>
        <v>0</v>
      </c>
      <c r="CE103" s="1527">
        <f t="shared" ca="1" si="22"/>
        <v>0</v>
      </c>
      <c r="CF103" s="1527">
        <f t="shared" ca="1" si="22"/>
        <v>0</v>
      </c>
      <c r="CG103" s="1527">
        <f t="shared" ca="1" si="22"/>
        <v>0</v>
      </c>
      <c r="CH103" s="1527">
        <f t="shared" ca="1" si="22"/>
        <v>0</v>
      </c>
      <c r="CI103" s="1567">
        <f t="shared" ca="1" si="22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6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7"/>
        <v>0</v>
      </c>
      <c r="E104" s="1527">
        <f t="shared" ca="1" si="17"/>
        <v>0</v>
      </c>
      <c r="F104" s="1527">
        <f t="shared" ca="1" si="17"/>
        <v>0</v>
      </c>
      <c r="G104" s="1527">
        <f t="shared" ca="1" si="17"/>
        <v>0</v>
      </c>
      <c r="H104" s="1527">
        <f t="shared" ca="1" si="17"/>
        <v>0</v>
      </c>
      <c r="I104" s="1527">
        <f t="shared" ca="1" si="17"/>
        <v>0</v>
      </c>
      <c r="J104" s="1527">
        <f t="shared" ca="1" si="17"/>
        <v>0</v>
      </c>
      <c r="K104" s="1531">
        <f t="shared" ca="1" si="17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21"/>
        <v>0</v>
      </c>
      <c r="AB104" s="1527">
        <f t="shared" ca="1" si="21"/>
        <v>0</v>
      </c>
      <c r="AC104" s="1527">
        <f t="shared" ca="1" si="21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2"/>
        <v>0</v>
      </c>
      <c r="AP104" s="1527">
        <f t="shared" ca="1" si="20"/>
        <v>0</v>
      </c>
      <c r="AQ104" s="1527">
        <f t="shared" ca="1" si="22"/>
        <v>0</v>
      </c>
      <c r="AR104" s="1527">
        <f t="shared" ca="1" si="22"/>
        <v>0</v>
      </c>
      <c r="AS104" s="1527">
        <f t="shared" ca="1" si="22"/>
        <v>0</v>
      </c>
      <c r="AT104" s="1527">
        <f t="shared" ca="1" si="22"/>
        <v>0</v>
      </c>
      <c r="AU104" s="1527">
        <f t="shared" ca="1" si="22"/>
        <v>0</v>
      </c>
      <c r="AV104" s="1527">
        <f t="shared" ca="1" si="22"/>
        <v>0</v>
      </c>
      <c r="AW104" s="1527">
        <f t="shared" ca="1" si="22"/>
        <v>0</v>
      </c>
      <c r="AX104" s="1527">
        <f t="shared" ca="1" si="22"/>
        <v>0</v>
      </c>
      <c r="AY104" s="1527">
        <f t="shared" ca="1" si="22"/>
        <v>0</v>
      </c>
      <c r="AZ104" s="1527">
        <f t="shared" ca="1" si="22"/>
        <v>0</v>
      </c>
      <c r="BA104" s="1527">
        <f t="shared" ca="1" si="22"/>
        <v>0</v>
      </c>
      <c r="BB104" s="1527">
        <f t="shared" ca="1" si="22"/>
        <v>0</v>
      </c>
      <c r="BC104" s="1527">
        <f t="shared" ca="1" si="22"/>
        <v>0</v>
      </c>
      <c r="BD104" s="1527">
        <f t="shared" ca="1" si="22"/>
        <v>0</v>
      </c>
      <c r="BE104" s="1527">
        <f t="shared" ca="1" si="22"/>
        <v>0</v>
      </c>
      <c r="BF104" s="1527">
        <f t="shared" ca="1" si="22"/>
        <v>0</v>
      </c>
      <c r="BG104" s="1527">
        <f t="shared" ca="1" si="22"/>
        <v>0</v>
      </c>
      <c r="BH104" s="1527">
        <f t="shared" ca="1" si="22"/>
        <v>0</v>
      </c>
      <c r="BI104" s="1527">
        <f t="shared" ca="1" si="22"/>
        <v>0</v>
      </c>
      <c r="BJ104" s="1527">
        <f t="shared" ca="1" si="22"/>
        <v>0</v>
      </c>
      <c r="BK104" s="1527">
        <f t="shared" ca="1" si="22"/>
        <v>0</v>
      </c>
      <c r="BL104" s="1527">
        <f t="shared" ca="1" si="22"/>
        <v>0</v>
      </c>
      <c r="BM104" s="1527">
        <f t="shared" ca="1" si="22"/>
        <v>0</v>
      </c>
      <c r="BN104" s="1527">
        <f t="shared" ca="1" si="22"/>
        <v>0</v>
      </c>
      <c r="BO104" s="1527">
        <f t="shared" ca="1" si="22"/>
        <v>0</v>
      </c>
      <c r="BP104" s="1527">
        <f t="shared" ca="1" si="22"/>
        <v>0</v>
      </c>
      <c r="BQ104" s="1527">
        <f t="shared" ca="1" si="22"/>
        <v>0</v>
      </c>
      <c r="BR104" s="1527">
        <f t="shared" ca="1" si="22"/>
        <v>0</v>
      </c>
      <c r="BS104" s="1527">
        <f t="shared" ca="1" si="22"/>
        <v>0</v>
      </c>
      <c r="BT104" s="1527">
        <f t="shared" ca="1" si="22"/>
        <v>0</v>
      </c>
      <c r="BU104" s="1527">
        <f t="shared" ca="1" si="22"/>
        <v>0</v>
      </c>
      <c r="BV104" s="1527">
        <f t="shared" ca="1" si="22"/>
        <v>0</v>
      </c>
      <c r="BW104" s="1527">
        <f t="shared" ca="1" si="22"/>
        <v>0</v>
      </c>
      <c r="BX104" s="1527">
        <f t="shared" ca="1" si="22"/>
        <v>0</v>
      </c>
      <c r="BY104" s="1527">
        <f t="shared" ca="1" si="22"/>
        <v>0</v>
      </c>
      <c r="BZ104" s="1527">
        <f t="shared" ca="1" si="22"/>
        <v>0</v>
      </c>
      <c r="CA104" s="1527">
        <f t="shared" ca="1" si="22"/>
        <v>0</v>
      </c>
      <c r="CB104" s="1527">
        <f t="shared" ca="1" si="22"/>
        <v>0</v>
      </c>
      <c r="CC104" s="1527">
        <f t="shared" ca="1" si="22"/>
        <v>0</v>
      </c>
      <c r="CD104" s="1527">
        <f t="shared" ca="1" si="22"/>
        <v>0</v>
      </c>
      <c r="CE104" s="1527">
        <f t="shared" ca="1" si="22"/>
        <v>0</v>
      </c>
      <c r="CF104" s="1527">
        <f t="shared" ca="1" si="22"/>
        <v>0</v>
      </c>
      <c r="CG104" s="1527">
        <f t="shared" ca="1" si="22"/>
        <v>0</v>
      </c>
      <c r="CH104" s="1527">
        <f t="shared" ca="1" si="22"/>
        <v>0</v>
      </c>
      <c r="CI104" s="1567">
        <f t="shared" ca="1" si="22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6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7"/>
        <v>0</v>
      </c>
      <c r="E105" s="1527">
        <f t="shared" ca="1" si="17"/>
        <v>0</v>
      </c>
      <c r="F105" s="1527">
        <f t="shared" ca="1" si="17"/>
        <v>0</v>
      </c>
      <c r="G105" s="1527">
        <f t="shared" ca="1" si="17"/>
        <v>0</v>
      </c>
      <c r="H105" s="1527">
        <f t="shared" ca="1" si="17"/>
        <v>0</v>
      </c>
      <c r="I105" s="1527">
        <f t="shared" ca="1" si="17"/>
        <v>0</v>
      </c>
      <c r="J105" s="1527">
        <f t="shared" ca="1" si="17"/>
        <v>0</v>
      </c>
      <c r="K105" s="1531">
        <f t="shared" ca="1" si="17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21"/>
        <v>0</v>
      </c>
      <c r="AB105" s="1527">
        <f t="shared" ca="1" si="21"/>
        <v>0</v>
      </c>
      <c r="AC105" s="1527">
        <f t="shared" ca="1" si="21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2"/>
        <v>0</v>
      </c>
      <c r="AP105" s="1527">
        <f t="shared" ca="1" si="20"/>
        <v>0</v>
      </c>
      <c r="AQ105" s="1527">
        <f t="shared" ca="1" si="22"/>
        <v>0</v>
      </c>
      <c r="AR105" s="1527">
        <f t="shared" ca="1" si="22"/>
        <v>0</v>
      </c>
      <c r="AS105" s="1527">
        <f t="shared" ca="1" si="22"/>
        <v>0</v>
      </c>
      <c r="AT105" s="1527">
        <f t="shared" ca="1" si="22"/>
        <v>0</v>
      </c>
      <c r="AU105" s="1527">
        <f t="shared" ca="1" si="22"/>
        <v>0</v>
      </c>
      <c r="AV105" s="1527">
        <f t="shared" ca="1" si="22"/>
        <v>0</v>
      </c>
      <c r="AW105" s="1527">
        <f t="shared" ca="1" si="22"/>
        <v>0</v>
      </c>
      <c r="AX105" s="1527">
        <f t="shared" ca="1" si="22"/>
        <v>0</v>
      </c>
      <c r="AY105" s="1527">
        <f t="shared" ca="1" si="22"/>
        <v>0</v>
      </c>
      <c r="AZ105" s="1527">
        <f t="shared" ca="1" si="22"/>
        <v>0</v>
      </c>
      <c r="BA105" s="1527">
        <f t="shared" ca="1" si="22"/>
        <v>0</v>
      </c>
      <c r="BB105" s="1527">
        <f t="shared" ca="1" si="22"/>
        <v>0</v>
      </c>
      <c r="BC105" s="1527">
        <f t="shared" ca="1" si="22"/>
        <v>0</v>
      </c>
      <c r="BD105" s="1527">
        <f t="shared" ca="1" si="22"/>
        <v>0</v>
      </c>
      <c r="BE105" s="1527">
        <f t="shared" ca="1" si="22"/>
        <v>0</v>
      </c>
      <c r="BF105" s="1527">
        <f t="shared" ca="1" si="22"/>
        <v>0</v>
      </c>
      <c r="BG105" s="1527">
        <f t="shared" ca="1" si="22"/>
        <v>0</v>
      </c>
      <c r="BH105" s="1527">
        <f t="shared" ca="1" si="22"/>
        <v>0</v>
      </c>
      <c r="BI105" s="1527">
        <f t="shared" ca="1" si="22"/>
        <v>0</v>
      </c>
      <c r="BJ105" s="1527">
        <f t="shared" ca="1" si="22"/>
        <v>0</v>
      </c>
      <c r="BK105" s="1527">
        <f t="shared" ca="1" si="22"/>
        <v>0</v>
      </c>
      <c r="BL105" s="1527">
        <f t="shared" ca="1" si="22"/>
        <v>0</v>
      </c>
      <c r="BM105" s="1527">
        <f t="shared" ca="1" si="22"/>
        <v>0</v>
      </c>
      <c r="BN105" s="1527">
        <f t="shared" ca="1" si="22"/>
        <v>0</v>
      </c>
      <c r="BO105" s="1527">
        <f t="shared" ca="1" si="22"/>
        <v>0</v>
      </c>
      <c r="BP105" s="1527">
        <f t="shared" ca="1" si="22"/>
        <v>0</v>
      </c>
      <c r="BQ105" s="1527">
        <f t="shared" ca="1" si="22"/>
        <v>0</v>
      </c>
      <c r="BR105" s="1527">
        <f t="shared" ca="1" si="22"/>
        <v>0</v>
      </c>
      <c r="BS105" s="1527">
        <f t="shared" ca="1" si="22"/>
        <v>0</v>
      </c>
      <c r="BT105" s="1527">
        <f t="shared" ca="1" si="22"/>
        <v>0</v>
      </c>
      <c r="BU105" s="1527">
        <f t="shared" ca="1" si="22"/>
        <v>0</v>
      </c>
      <c r="BV105" s="1527">
        <f t="shared" ca="1" si="22"/>
        <v>0</v>
      </c>
      <c r="BW105" s="1527">
        <f t="shared" ca="1" si="22"/>
        <v>0</v>
      </c>
      <c r="BX105" s="1527">
        <f t="shared" ca="1" si="22"/>
        <v>0</v>
      </c>
      <c r="BY105" s="1527">
        <f t="shared" ca="1" si="22"/>
        <v>0</v>
      </c>
      <c r="BZ105" s="1527">
        <f t="shared" ca="1" si="22"/>
        <v>0</v>
      </c>
      <c r="CA105" s="1527">
        <f t="shared" ca="1" si="22"/>
        <v>0</v>
      </c>
      <c r="CB105" s="1527">
        <f t="shared" ca="1" si="22"/>
        <v>0</v>
      </c>
      <c r="CC105" s="1527">
        <f t="shared" ca="1" si="22"/>
        <v>0</v>
      </c>
      <c r="CD105" s="1527">
        <f t="shared" ca="1" si="22"/>
        <v>0</v>
      </c>
      <c r="CE105" s="1527">
        <f t="shared" ca="1" si="22"/>
        <v>0</v>
      </c>
      <c r="CF105" s="1527">
        <f t="shared" ca="1" si="22"/>
        <v>0</v>
      </c>
      <c r="CG105" s="1527">
        <f t="shared" ca="1" si="22"/>
        <v>0</v>
      </c>
      <c r="CH105" s="1527">
        <f t="shared" ca="1" si="22"/>
        <v>0</v>
      </c>
      <c r="CI105" s="1567">
        <f t="shared" ca="1" si="22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6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7"/>
        <v>0</v>
      </c>
      <c r="E106" s="1527">
        <f t="shared" ca="1" si="17"/>
        <v>0</v>
      </c>
      <c r="F106" s="1527">
        <f t="shared" ca="1" si="17"/>
        <v>0</v>
      </c>
      <c r="G106" s="1527">
        <f t="shared" ca="1" si="17"/>
        <v>0</v>
      </c>
      <c r="H106" s="1527">
        <f t="shared" ca="1" si="17"/>
        <v>0</v>
      </c>
      <c r="I106" s="1527">
        <f t="shared" ca="1" si="17"/>
        <v>0</v>
      </c>
      <c r="J106" s="1527">
        <f t="shared" ca="1" si="17"/>
        <v>0</v>
      </c>
      <c r="K106" s="1531">
        <f t="shared" ca="1" si="17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21"/>
        <v>0</v>
      </c>
      <c r="AB106" s="1527">
        <f t="shared" ca="1" si="21"/>
        <v>0</v>
      </c>
      <c r="AC106" s="1527">
        <f t="shared" ca="1" si="21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2"/>
        <v>0</v>
      </c>
      <c r="AP106" s="1527">
        <f t="shared" ca="1" si="20"/>
        <v>0</v>
      </c>
      <c r="AQ106" s="1527">
        <f t="shared" ca="1" si="22"/>
        <v>0</v>
      </c>
      <c r="AR106" s="1527">
        <f t="shared" ca="1" si="22"/>
        <v>0</v>
      </c>
      <c r="AS106" s="1527">
        <f t="shared" ca="1" si="22"/>
        <v>0</v>
      </c>
      <c r="AT106" s="1527">
        <f t="shared" ca="1" si="22"/>
        <v>0</v>
      </c>
      <c r="AU106" s="1527">
        <f t="shared" ca="1" si="22"/>
        <v>0</v>
      </c>
      <c r="AV106" s="1527">
        <f t="shared" ca="1" si="22"/>
        <v>0</v>
      </c>
      <c r="AW106" s="1527">
        <f t="shared" ca="1" si="22"/>
        <v>0</v>
      </c>
      <c r="AX106" s="1527">
        <f t="shared" ca="1" si="22"/>
        <v>0</v>
      </c>
      <c r="AY106" s="1527">
        <f t="shared" ca="1" si="22"/>
        <v>0</v>
      </c>
      <c r="AZ106" s="1527">
        <f t="shared" ca="1" si="22"/>
        <v>0</v>
      </c>
      <c r="BA106" s="1527">
        <f t="shared" ca="1" si="22"/>
        <v>0</v>
      </c>
      <c r="BB106" s="1527">
        <f t="shared" ca="1" si="22"/>
        <v>0</v>
      </c>
      <c r="BC106" s="1527">
        <f t="shared" ca="1" si="22"/>
        <v>0</v>
      </c>
      <c r="BD106" s="1527">
        <f t="shared" ca="1" si="22"/>
        <v>0</v>
      </c>
      <c r="BE106" s="1527">
        <f t="shared" ca="1" si="22"/>
        <v>0</v>
      </c>
      <c r="BF106" s="1527">
        <f t="shared" ca="1" si="22"/>
        <v>0</v>
      </c>
      <c r="BG106" s="1527">
        <f t="shared" ca="1" si="22"/>
        <v>0</v>
      </c>
      <c r="BH106" s="1527">
        <f t="shared" ca="1" si="22"/>
        <v>0</v>
      </c>
      <c r="BI106" s="1527">
        <f t="shared" ca="1" si="22"/>
        <v>0</v>
      </c>
      <c r="BJ106" s="1527">
        <f t="shared" ca="1" si="22"/>
        <v>0</v>
      </c>
      <c r="BK106" s="1527">
        <f t="shared" ca="1" si="22"/>
        <v>0</v>
      </c>
      <c r="BL106" s="1527">
        <f t="shared" ca="1" si="22"/>
        <v>0</v>
      </c>
      <c r="BM106" s="1527">
        <f t="shared" ca="1" si="22"/>
        <v>0</v>
      </c>
      <c r="BN106" s="1527">
        <f t="shared" ca="1" si="22"/>
        <v>0</v>
      </c>
      <c r="BO106" s="1527">
        <f t="shared" ca="1" si="22"/>
        <v>0</v>
      </c>
      <c r="BP106" s="1527">
        <f t="shared" ca="1" si="22"/>
        <v>0</v>
      </c>
      <c r="BQ106" s="1527">
        <f t="shared" ca="1" si="22"/>
        <v>0</v>
      </c>
      <c r="BR106" s="1527">
        <f t="shared" ca="1" si="22"/>
        <v>0</v>
      </c>
      <c r="BS106" s="1527">
        <f t="shared" ca="1" si="22"/>
        <v>0</v>
      </c>
      <c r="BT106" s="1527">
        <f t="shared" ca="1" si="22"/>
        <v>0</v>
      </c>
      <c r="BU106" s="1527">
        <f t="shared" ca="1" si="22"/>
        <v>0</v>
      </c>
      <c r="BV106" s="1527">
        <f t="shared" ca="1" si="22"/>
        <v>0</v>
      </c>
      <c r="BW106" s="1527">
        <f t="shared" ca="1" si="22"/>
        <v>0</v>
      </c>
      <c r="BX106" s="1527">
        <f t="shared" ca="1" si="22"/>
        <v>0</v>
      </c>
      <c r="BY106" s="1527">
        <f t="shared" ca="1" si="22"/>
        <v>0</v>
      </c>
      <c r="BZ106" s="1527">
        <f t="shared" ca="1" si="22"/>
        <v>0</v>
      </c>
      <c r="CA106" s="1527">
        <f t="shared" ca="1" si="22"/>
        <v>0</v>
      </c>
      <c r="CB106" s="1527">
        <f t="shared" ca="1" si="22"/>
        <v>0</v>
      </c>
      <c r="CC106" s="1527">
        <f t="shared" ca="1" si="22"/>
        <v>0</v>
      </c>
      <c r="CD106" s="1527">
        <f t="shared" ca="1" si="22"/>
        <v>0</v>
      </c>
      <c r="CE106" s="1527">
        <f t="shared" ca="1" si="22"/>
        <v>0</v>
      </c>
      <c r="CF106" s="1527">
        <f t="shared" ca="1" si="22"/>
        <v>0</v>
      </c>
      <c r="CG106" s="1527">
        <f t="shared" ca="1" si="22"/>
        <v>0</v>
      </c>
      <c r="CH106" s="1527">
        <f t="shared" ca="1" si="22"/>
        <v>0</v>
      </c>
      <c r="CI106" s="1567">
        <f t="shared" ca="1" si="22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6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7"/>
        <v>0</v>
      </c>
      <c r="E107" s="1527">
        <f t="shared" ca="1" si="17"/>
        <v>0</v>
      </c>
      <c r="F107" s="1527">
        <f t="shared" ca="1" si="17"/>
        <v>0</v>
      </c>
      <c r="G107" s="1527">
        <f t="shared" ca="1" si="17"/>
        <v>0</v>
      </c>
      <c r="H107" s="1527">
        <f t="shared" ca="1" si="17"/>
        <v>0</v>
      </c>
      <c r="I107" s="1527">
        <f t="shared" ca="1" si="17"/>
        <v>0</v>
      </c>
      <c r="J107" s="1527">
        <f t="shared" ca="1" si="17"/>
        <v>0</v>
      </c>
      <c r="K107" s="1531">
        <f t="shared" ca="1" si="17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21"/>
        <v>0</v>
      </c>
      <c r="AB107" s="1527">
        <f t="shared" ca="1" si="21"/>
        <v>0</v>
      </c>
      <c r="AC107" s="1527">
        <f t="shared" ca="1" si="21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2"/>
        <v>0</v>
      </c>
      <c r="AP107" s="1527">
        <f t="shared" ca="1" si="20"/>
        <v>0</v>
      </c>
      <c r="AQ107" s="1527">
        <f t="shared" ca="1" si="22"/>
        <v>0</v>
      </c>
      <c r="AR107" s="1527">
        <f t="shared" ca="1" si="22"/>
        <v>0</v>
      </c>
      <c r="AS107" s="1527">
        <f t="shared" ca="1" si="22"/>
        <v>0</v>
      </c>
      <c r="AT107" s="1527">
        <f t="shared" ca="1" si="22"/>
        <v>0</v>
      </c>
      <c r="AU107" s="1527">
        <f t="shared" ca="1" si="22"/>
        <v>0</v>
      </c>
      <c r="AV107" s="1527">
        <f t="shared" ca="1" si="22"/>
        <v>0</v>
      </c>
      <c r="AW107" s="1527">
        <f t="shared" ca="1" si="22"/>
        <v>0</v>
      </c>
      <c r="AX107" s="1527">
        <f t="shared" ca="1" si="22"/>
        <v>0</v>
      </c>
      <c r="AY107" s="1527">
        <f t="shared" ca="1" si="22"/>
        <v>0</v>
      </c>
      <c r="AZ107" s="1527">
        <f t="shared" ca="1" si="22"/>
        <v>0</v>
      </c>
      <c r="BA107" s="1527">
        <f t="shared" ca="1" si="22"/>
        <v>0</v>
      </c>
      <c r="BB107" s="1527">
        <f t="shared" ca="1" si="22"/>
        <v>0</v>
      </c>
      <c r="BC107" s="1527">
        <f t="shared" ca="1" si="22"/>
        <v>0</v>
      </c>
      <c r="BD107" s="1527">
        <f t="shared" ca="1" si="22"/>
        <v>0</v>
      </c>
      <c r="BE107" s="1527">
        <f t="shared" ca="1" si="22"/>
        <v>0</v>
      </c>
      <c r="BF107" s="1527">
        <f t="shared" ca="1" si="22"/>
        <v>0</v>
      </c>
      <c r="BG107" s="1527">
        <f t="shared" ca="1" si="22"/>
        <v>0</v>
      </c>
      <c r="BH107" s="1527">
        <f t="shared" ca="1" si="22"/>
        <v>0</v>
      </c>
      <c r="BI107" s="1527">
        <f t="shared" ca="1" si="22"/>
        <v>0</v>
      </c>
      <c r="BJ107" s="1527">
        <f t="shared" ca="1" si="22"/>
        <v>0</v>
      </c>
      <c r="BK107" s="1527">
        <f t="shared" ca="1" si="22"/>
        <v>0</v>
      </c>
      <c r="BL107" s="1527">
        <f t="shared" ca="1" si="22"/>
        <v>0</v>
      </c>
      <c r="BM107" s="1527">
        <f t="shared" ca="1" si="22"/>
        <v>0</v>
      </c>
      <c r="BN107" s="1527">
        <f t="shared" ca="1" si="22"/>
        <v>0</v>
      </c>
      <c r="BO107" s="1527">
        <f t="shared" ca="1" si="22"/>
        <v>0</v>
      </c>
      <c r="BP107" s="1527">
        <f t="shared" ca="1" si="22"/>
        <v>0</v>
      </c>
      <c r="BQ107" s="1527">
        <f t="shared" ca="1" si="22"/>
        <v>0</v>
      </c>
      <c r="BR107" s="1527">
        <f t="shared" ca="1" si="22"/>
        <v>0</v>
      </c>
      <c r="BS107" s="1527">
        <f t="shared" ca="1" si="22"/>
        <v>0</v>
      </c>
      <c r="BT107" s="1527">
        <f t="shared" ca="1" si="22"/>
        <v>0</v>
      </c>
      <c r="BU107" s="1527">
        <f t="shared" ca="1" si="22"/>
        <v>0</v>
      </c>
      <c r="BV107" s="1527">
        <f t="shared" ca="1" si="22"/>
        <v>0</v>
      </c>
      <c r="BW107" s="1527">
        <f t="shared" ca="1" si="22"/>
        <v>0</v>
      </c>
      <c r="BX107" s="1527">
        <f t="shared" ca="1" si="22"/>
        <v>0</v>
      </c>
      <c r="BY107" s="1527">
        <f t="shared" ca="1" si="22"/>
        <v>0</v>
      </c>
      <c r="BZ107" s="1527">
        <f t="shared" ca="1" si="22"/>
        <v>0</v>
      </c>
      <c r="CA107" s="1527">
        <f t="shared" ca="1" si="22"/>
        <v>0</v>
      </c>
      <c r="CB107" s="1527">
        <f t="shared" ca="1" si="22"/>
        <v>0</v>
      </c>
      <c r="CC107" s="1527">
        <f t="shared" ca="1" si="22"/>
        <v>0</v>
      </c>
      <c r="CD107" s="1527">
        <f t="shared" ca="1" si="22"/>
        <v>0</v>
      </c>
      <c r="CE107" s="1527">
        <f t="shared" ca="1" si="22"/>
        <v>0</v>
      </c>
      <c r="CF107" s="1527">
        <f t="shared" ca="1" si="22"/>
        <v>0</v>
      </c>
      <c r="CG107" s="1527">
        <f t="shared" ca="1" si="22"/>
        <v>0</v>
      </c>
      <c r="CH107" s="1527">
        <f t="shared" ca="1" si="22"/>
        <v>0</v>
      </c>
      <c r="CI107" s="1567">
        <f t="shared" ca="1" si="22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6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7"/>
        <v>0</v>
      </c>
      <c r="E108" s="1527">
        <f t="shared" ca="1" si="17"/>
        <v>0</v>
      </c>
      <c r="F108" s="1527">
        <f t="shared" ca="1" si="17"/>
        <v>0</v>
      </c>
      <c r="G108" s="1527">
        <f t="shared" ca="1" si="17"/>
        <v>0</v>
      </c>
      <c r="H108" s="1527">
        <f t="shared" ca="1" si="17"/>
        <v>0</v>
      </c>
      <c r="I108" s="1527">
        <f t="shared" ca="1" si="17"/>
        <v>0</v>
      </c>
      <c r="J108" s="1527">
        <f t="shared" ca="1" si="17"/>
        <v>0</v>
      </c>
      <c r="K108" s="1531">
        <f t="shared" ca="1" si="17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21"/>
        <v>0</v>
      </c>
      <c r="AB108" s="1527">
        <f t="shared" ca="1" si="21"/>
        <v>0</v>
      </c>
      <c r="AC108" s="1527">
        <f t="shared" ca="1" si="21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2"/>
        <v>0</v>
      </c>
      <c r="AP108" s="1527">
        <f t="shared" ca="1" si="20"/>
        <v>0</v>
      </c>
      <c r="AQ108" s="1527">
        <f t="shared" ca="1" si="22"/>
        <v>0</v>
      </c>
      <c r="AR108" s="1527">
        <f t="shared" ca="1" si="22"/>
        <v>0</v>
      </c>
      <c r="AS108" s="1527">
        <f t="shared" ca="1" si="22"/>
        <v>0</v>
      </c>
      <c r="AT108" s="1527">
        <f t="shared" ca="1" si="22"/>
        <v>0</v>
      </c>
      <c r="AU108" s="1527">
        <f t="shared" ca="1" si="22"/>
        <v>0</v>
      </c>
      <c r="AV108" s="1527">
        <f t="shared" ca="1" si="22"/>
        <v>0</v>
      </c>
      <c r="AW108" s="1527">
        <f t="shared" ca="1" si="22"/>
        <v>0</v>
      </c>
      <c r="AX108" s="1527">
        <f t="shared" ca="1" si="22"/>
        <v>0</v>
      </c>
      <c r="AY108" s="1527">
        <f t="shared" ca="1" si="22"/>
        <v>0</v>
      </c>
      <c r="AZ108" s="1527">
        <f t="shared" ca="1" si="22"/>
        <v>0</v>
      </c>
      <c r="BA108" s="1527">
        <f t="shared" ca="1" si="22"/>
        <v>0</v>
      </c>
      <c r="BB108" s="1527">
        <f t="shared" ca="1" si="22"/>
        <v>0</v>
      </c>
      <c r="BC108" s="1527">
        <f t="shared" ca="1" si="22"/>
        <v>0</v>
      </c>
      <c r="BD108" s="1527">
        <f t="shared" ca="1" si="22"/>
        <v>0</v>
      </c>
      <c r="BE108" s="1527">
        <f t="shared" ca="1" si="22"/>
        <v>0</v>
      </c>
      <c r="BF108" s="1527">
        <f t="shared" ca="1" si="22"/>
        <v>0</v>
      </c>
      <c r="BG108" s="1527">
        <f t="shared" ca="1" si="22"/>
        <v>0</v>
      </c>
      <c r="BH108" s="1527">
        <f t="shared" ca="1" si="22"/>
        <v>0</v>
      </c>
      <c r="BI108" s="1527">
        <f t="shared" ca="1" si="22"/>
        <v>0</v>
      </c>
      <c r="BJ108" s="1527">
        <f t="shared" ca="1" si="22"/>
        <v>0</v>
      </c>
      <c r="BK108" s="1527">
        <f t="shared" ca="1" si="22"/>
        <v>0</v>
      </c>
      <c r="BL108" s="1527">
        <f t="shared" ca="1" si="22"/>
        <v>0</v>
      </c>
      <c r="BM108" s="1527">
        <f t="shared" ca="1" si="22"/>
        <v>0</v>
      </c>
      <c r="BN108" s="1527">
        <f t="shared" ca="1" si="22"/>
        <v>0</v>
      </c>
      <c r="BO108" s="1527">
        <f t="shared" ref="BO108:CI108" ca="1" si="23">IF(ISNUMBER($B108),$B108*BO26,0)</f>
        <v>0</v>
      </c>
      <c r="BP108" s="1527">
        <f t="shared" ca="1" si="23"/>
        <v>0</v>
      </c>
      <c r="BQ108" s="1527">
        <f t="shared" ca="1" si="23"/>
        <v>0</v>
      </c>
      <c r="BR108" s="1527">
        <f t="shared" ca="1" si="23"/>
        <v>0</v>
      </c>
      <c r="BS108" s="1527">
        <f t="shared" ca="1" si="23"/>
        <v>0</v>
      </c>
      <c r="BT108" s="1527">
        <f t="shared" ca="1" si="23"/>
        <v>0</v>
      </c>
      <c r="BU108" s="1527">
        <f t="shared" ca="1" si="23"/>
        <v>0</v>
      </c>
      <c r="BV108" s="1527">
        <f t="shared" ca="1" si="23"/>
        <v>0</v>
      </c>
      <c r="BW108" s="1527">
        <f t="shared" ca="1" si="23"/>
        <v>0</v>
      </c>
      <c r="BX108" s="1527">
        <f t="shared" ca="1" si="23"/>
        <v>0</v>
      </c>
      <c r="BY108" s="1527">
        <f t="shared" ca="1" si="23"/>
        <v>0</v>
      </c>
      <c r="BZ108" s="1527">
        <f t="shared" ca="1" si="23"/>
        <v>0</v>
      </c>
      <c r="CA108" s="1527">
        <f t="shared" ca="1" si="23"/>
        <v>0</v>
      </c>
      <c r="CB108" s="1527">
        <f t="shared" ca="1" si="23"/>
        <v>0</v>
      </c>
      <c r="CC108" s="1527">
        <f t="shared" ca="1" si="23"/>
        <v>0</v>
      </c>
      <c r="CD108" s="1527">
        <f t="shared" ca="1" si="23"/>
        <v>0</v>
      </c>
      <c r="CE108" s="1527">
        <f t="shared" ca="1" si="23"/>
        <v>0</v>
      </c>
      <c r="CF108" s="1527">
        <f t="shared" ca="1" si="23"/>
        <v>0</v>
      </c>
      <c r="CG108" s="1527">
        <f t="shared" ca="1" si="23"/>
        <v>0</v>
      </c>
      <c r="CH108" s="1527">
        <f t="shared" ca="1" si="23"/>
        <v>0</v>
      </c>
      <c r="CI108" s="1567">
        <f t="shared" ca="1" si="23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6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7"/>
        <v>0</v>
      </c>
      <c r="E109" s="1527">
        <f t="shared" ca="1" si="17"/>
        <v>0</v>
      </c>
      <c r="F109" s="1527">
        <f t="shared" ca="1" si="17"/>
        <v>0</v>
      </c>
      <c r="G109" s="1527">
        <f t="shared" ca="1" si="17"/>
        <v>0</v>
      </c>
      <c r="H109" s="1527">
        <f t="shared" ca="1" si="17"/>
        <v>0</v>
      </c>
      <c r="I109" s="1527">
        <f t="shared" ca="1" si="17"/>
        <v>0</v>
      </c>
      <c r="J109" s="1527">
        <f t="shared" ca="1" si="17"/>
        <v>0</v>
      </c>
      <c r="K109" s="1531">
        <f t="shared" ca="1" si="17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21"/>
        <v>0</v>
      </c>
      <c r="AB109" s="1527">
        <f t="shared" ca="1" si="21"/>
        <v>0</v>
      </c>
      <c r="AC109" s="1527">
        <f t="shared" ca="1" si="21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4">IF(ISNUMBER($B109),$B109*AO27,0)</f>
        <v>0</v>
      </c>
      <c r="AP109" s="1527">
        <f t="shared" ca="1" si="20"/>
        <v>0</v>
      </c>
      <c r="AQ109" s="1527">
        <f t="shared" ca="1" si="24"/>
        <v>0</v>
      </c>
      <c r="AR109" s="1527">
        <f t="shared" ca="1" si="24"/>
        <v>0</v>
      </c>
      <c r="AS109" s="1527">
        <f t="shared" ca="1" si="24"/>
        <v>0</v>
      </c>
      <c r="AT109" s="1527">
        <f t="shared" ca="1" si="24"/>
        <v>0</v>
      </c>
      <c r="AU109" s="1527">
        <f t="shared" ca="1" si="24"/>
        <v>0</v>
      </c>
      <c r="AV109" s="1527">
        <f t="shared" ca="1" si="24"/>
        <v>0</v>
      </c>
      <c r="AW109" s="1527">
        <f t="shared" ca="1" si="24"/>
        <v>0</v>
      </c>
      <c r="AX109" s="1527">
        <f t="shared" ca="1" si="24"/>
        <v>0</v>
      </c>
      <c r="AY109" s="1527">
        <f t="shared" ca="1" si="24"/>
        <v>0</v>
      </c>
      <c r="AZ109" s="1527">
        <f t="shared" ca="1" si="24"/>
        <v>0</v>
      </c>
      <c r="BA109" s="1527">
        <f t="shared" ca="1" si="24"/>
        <v>0</v>
      </c>
      <c r="BB109" s="1527">
        <f t="shared" ca="1" si="24"/>
        <v>0</v>
      </c>
      <c r="BC109" s="1527">
        <f t="shared" ca="1" si="24"/>
        <v>0</v>
      </c>
      <c r="BD109" s="1527">
        <f t="shared" ca="1" si="24"/>
        <v>0</v>
      </c>
      <c r="BE109" s="1527">
        <f t="shared" ca="1" si="24"/>
        <v>0</v>
      </c>
      <c r="BF109" s="1527">
        <f t="shared" ca="1" si="24"/>
        <v>0</v>
      </c>
      <c r="BG109" s="1527">
        <f t="shared" ca="1" si="24"/>
        <v>0</v>
      </c>
      <c r="BH109" s="1527">
        <f t="shared" ca="1" si="24"/>
        <v>0</v>
      </c>
      <c r="BI109" s="1527">
        <f t="shared" ca="1" si="24"/>
        <v>0</v>
      </c>
      <c r="BJ109" s="1527">
        <f t="shared" ca="1" si="24"/>
        <v>0</v>
      </c>
      <c r="BK109" s="1527">
        <f t="shared" ca="1" si="24"/>
        <v>0</v>
      </c>
      <c r="BL109" s="1527">
        <f t="shared" ca="1" si="24"/>
        <v>0</v>
      </c>
      <c r="BM109" s="1527">
        <f t="shared" ca="1" si="24"/>
        <v>0</v>
      </c>
      <c r="BN109" s="1527">
        <f t="shared" ca="1" si="24"/>
        <v>0</v>
      </c>
      <c r="BO109" s="1527">
        <f t="shared" ca="1" si="24"/>
        <v>0</v>
      </c>
      <c r="BP109" s="1527">
        <f t="shared" ca="1" si="24"/>
        <v>0</v>
      </c>
      <c r="BQ109" s="1527">
        <f t="shared" ca="1" si="24"/>
        <v>0</v>
      </c>
      <c r="BR109" s="1527">
        <f t="shared" ca="1" si="24"/>
        <v>0</v>
      </c>
      <c r="BS109" s="1527">
        <f t="shared" ca="1" si="24"/>
        <v>0</v>
      </c>
      <c r="BT109" s="1527">
        <f t="shared" ca="1" si="24"/>
        <v>0</v>
      </c>
      <c r="BU109" s="1527">
        <f t="shared" ca="1" si="24"/>
        <v>0</v>
      </c>
      <c r="BV109" s="1527">
        <f t="shared" ca="1" si="24"/>
        <v>0</v>
      </c>
      <c r="BW109" s="1527">
        <f t="shared" ca="1" si="24"/>
        <v>0</v>
      </c>
      <c r="BX109" s="1527">
        <f t="shared" ca="1" si="24"/>
        <v>0</v>
      </c>
      <c r="BY109" s="1527">
        <f t="shared" ca="1" si="24"/>
        <v>0</v>
      </c>
      <c r="BZ109" s="1527">
        <f t="shared" ca="1" si="24"/>
        <v>0</v>
      </c>
      <c r="CA109" s="1527">
        <f t="shared" ca="1" si="24"/>
        <v>0</v>
      </c>
      <c r="CB109" s="1527">
        <f t="shared" ca="1" si="24"/>
        <v>0</v>
      </c>
      <c r="CC109" s="1527">
        <f t="shared" ca="1" si="24"/>
        <v>0</v>
      </c>
      <c r="CD109" s="1527">
        <f t="shared" ca="1" si="24"/>
        <v>0</v>
      </c>
      <c r="CE109" s="1527">
        <f t="shared" ca="1" si="24"/>
        <v>0</v>
      </c>
      <c r="CF109" s="1527">
        <f t="shared" ca="1" si="24"/>
        <v>0</v>
      </c>
      <c r="CG109" s="1527">
        <f t="shared" ca="1" si="24"/>
        <v>0</v>
      </c>
      <c r="CH109" s="1527">
        <f t="shared" ca="1" si="24"/>
        <v>0</v>
      </c>
      <c r="CI109" s="1567">
        <f t="shared" ca="1" si="24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6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7"/>
        <v>0</v>
      </c>
      <c r="E110" s="1527">
        <f t="shared" ca="1" si="17"/>
        <v>0</v>
      </c>
      <c r="F110" s="1527">
        <f t="shared" ca="1" si="17"/>
        <v>0</v>
      </c>
      <c r="G110" s="1527">
        <f t="shared" ca="1" si="17"/>
        <v>0</v>
      </c>
      <c r="H110" s="1527">
        <f t="shared" ca="1" si="17"/>
        <v>0</v>
      </c>
      <c r="I110" s="1527">
        <f t="shared" ca="1" si="17"/>
        <v>0</v>
      </c>
      <c r="J110" s="1527">
        <f t="shared" ca="1" si="17"/>
        <v>0</v>
      </c>
      <c r="K110" s="1531">
        <f t="shared" ca="1" si="17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21"/>
        <v>0</v>
      </c>
      <c r="AB110" s="1527">
        <f t="shared" ca="1" si="21"/>
        <v>0</v>
      </c>
      <c r="AC110" s="1527">
        <f t="shared" ca="1" si="21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4"/>
        <v>0</v>
      </c>
      <c r="AP110" s="1527">
        <f t="shared" ca="1" si="20"/>
        <v>0</v>
      </c>
      <c r="AQ110" s="1527">
        <f t="shared" ca="1" si="24"/>
        <v>0</v>
      </c>
      <c r="AR110" s="1527">
        <f t="shared" ca="1" si="24"/>
        <v>0</v>
      </c>
      <c r="AS110" s="1527">
        <f t="shared" ca="1" si="24"/>
        <v>0</v>
      </c>
      <c r="AT110" s="1527">
        <f t="shared" ca="1" si="24"/>
        <v>0</v>
      </c>
      <c r="AU110" s="1527">
        <f t="shared" ca="1" si="24"/>
        <v>0</v>
      </c>
      <c r="AV110" s="1527">
        <f t="shared" ca="1" si="24"/>
        <v>0</v>
      </c>
      <c r="AW110" s="1527">
        <f t="shared" ca="1" si="24"/>
        <v>0</v>
      </c>
      <c r="AX110" s="1527">
        <f t="shared" ca="1" si="24"/>
        <v>0</v>
      </c>
      <c r="AY110" s="1527">
        <f t="shared" ca="1" si="24"/>
        <v>0</v>
      </c>
      <c r="AZ110" s="1527">
        <f t="shared" ca="1" si="24"/>
        <v>0</v>
      </c>
      <c r="BA110" s="1527">
        <f t="shared" ca="1" si="24"/>
        <v>0</v>
      </c>
      <c r="BB110" s="1527">
        <f t="shared" ca="1" si="24"/>
        <v>0</v>
      </c>
      <c r="BC110" s="1527">
        <f t="shared" ca="1" si="24"/>
        <v>0</v>
      </c>
      <c r="BD110" s="1527">
        <f t="shared" ca="1" si="24"/>
        <v>0</v>
      </c>
      <c r="BE110" s="1527">
        <f t="shared" ca="1" si="24"/>
        <v>0</v>
      </c>
      <c r="BF110" s="1527">
        <f t="shared" ca="1" si="24"/>
        <v>0</v>
      </c>
      <c r="BG110" s="1527">
        <f t="shared" ca="1" si="24"/>
        <v>0</v>
      </c>
      <c r="BH110" s="1527">
        <f t="shared" ca="1" si="24"/>
        <v>0</v>
      </c>
      <c r="BI110" s="1527">
        <f t="shared" ca="1" si="24"/>
        <v>0</v>
      </c>
      <c r="BJ110" s="1527">
        <f t="shared" ca="1" si="24"/>
        <v>0</v>
      </c>
      <c r="BK110" s="1527">
        <f t="shared" ca="1" si="24"/>
        <v>0</v>
      </c>
      <c r="BL110" s="1527">
        <f t="shared" ca="1" si="24"/>
        <v>0</v>
      </c>
      <c r="BM110" s="1527">
        <f t="shared" ca="1" si="24"/>
        <v>0</v>
      </c>
      <c r="BN110" s="1527">
        <f t="shared" ca="1" si="24"/>
        <v>0</v>
      </c>
      <c r="BO110" s="1527">
        <f t="shared" ca="1" si="24"/>
        <v>0</v>
      </c>
      <c r="BP110" s="1527">
        <f t="shared" ca="1" si="24"/>
        <v>0</v>
      </c>
      <c r="BQ110" s="1527">
        <f t="shared" ca="1" si="24"/>
        <v>0</v>
      </c>
      <c r="BR110" s="1527">
        <f t="shared" ca="1" si="24"/>
        <v>0</v>
      </c>
      <c r="BS110" s="1527">
        <f t="shared" ca="1" si="24"/>
        <v>0</v>
      </c>
      <c r="BT110" s="1527">
        <f t="shared" ca="1" si="24"/>
        <v>0</v>
      </c>
      <c r="BU110" s="1527">
        <f t="shared" ca="1" si="24"/>
        <v>0</v>
      </c>
      <c r="BV110" s="1527">
        <f t="shared" ca="1" si="24"/>
        <v>0</v>
      </c>
      <c r="BW110" s="1527">
        <f t="shared" ca="1" si="24"/>
        <v>0</v>
      </c>
      <c r="BX110" s="1527">
        <f t="shared" ca="1" si="24"/>
        <v>0</v>
      </c>
      <c r="BY110" s="1527">
        <f t="shared" ca="1" si="24"/>
        <v>0</v>
      </c>
      <c r="BZ110" s="1527">
        <f t="shared" ca="1" si="24"/>
        <v>0</v>
      </c>
      <c r="CA110" s="1527">
        <f t="shared" ca="1" si="24"/>
        <v>0</v>
      </c>
      <c r="CB110" s="1527">
        <f t="shared" ca="1" si="24"/>
        <v>0</v>
      </c>
      <c r="CC110" s="1527">
        <f t="shared" ca="1" si="24"/>
        <v>0</v>
      </c>
      <c r="CD110" s="1527">
        <f t="shared" ca="1" si="24"/>
        <v>0</v>
      </c>
      <c r="CE110" s="1527">
        <f t="shared" ca="1" si="24"/>
        <v>0</v>
      </c>
      <c r="CF110" s="1527">
        <f t="shared" ca="1" si="24"/>
        <v>0</v>
      </c>
      <c r="CG110" s="1527">
        <f t="shared" ca="1" si="24"/>
        <v>0</v>
      </c>
      <c r="CH110" s="1527">
        <f t="shared" ca="1" si="24"/>
        <v>0</v>
      </c>
      <c r="CI110" s="1567">
        <f t="shared" ca="1" si="24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6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7"/>
        <v>0</v>
      </c>
      <c r="E111" s="1527">
        <f t="shared" ca="1" si="17"/>
        <v>0</v>
      </c>
      <c r="F111" s="1527">
        <f t="shared" ca="1" si="17"/>
        <v>0</v>
      </c>
      <c r="G111" s="1527">
        <f t="shared" ca="1" si="17"/>
        <v>0</v>
      </c>
      <c r="H111" s="1527">
        <f t="shared" ca="1" si="17"/>
        <v>0</v>
      </c>
      <c r="I111" s="1527">
        <f t="shared" ca="1" si="17"/>
        <v>0</v>
      </c>
      <c r="J111" s="1527">
        <f t="shared" ca="1" si="17"/>
        <v>0</v>
      </c>
      <c r="K111" s="1531">
        <f t="shared" ca="1" si="17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21"/>
        <v>0</v>
      </c>
      <c r="AB111" s="1527">
        <f t="shared" ca="1" si="21"/>
        <v>0</v>
      </c>
      <c r="AC111" s="1527">
        <f t="shared" ca="1" si="21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4"/>
        <v>0</v>
      </c>
      <c r="AP111" s="1527">
        <f t="shared" ca="1" si="20"/>
        <v>0</v>
      </c>
      <c r="AQ111" s="1527">
        <f t="shared" ca="1" si="24"/>
        <v>0</v>
      </c>
      <c r="AR111" s="1527">
        <f t="shared" ca="1" si="24"/>
        <v>0</v>
      </c>
      <c r="AS111" s="1527">
        <f t="shared" ca="1" si="24"/>
        <v>0</v>
      </c>
      <c r="AT111" s="1527">
        <f t="shared" ca="1" si="24"/>
        <v>0</v>
      </c>
      <c r="AU111" s="1527">
        <f t="shared" ca="1" si="24"/>
        <v>0</v>
      </c>
      <c r="AV111" s="1527">
        <f t="shared" ca="1" si="24"/>
        <v>0</v>
      </c>
      <c r="AW111" s="1527">
        <f t="shared" ca="1" si="24"/>
        <v>0</v>
      </c>
      <c r="AX111" s="1527">
        <f t="shared" ca="1" si="24"/>
        <v>0</v>
      </c>
      <c r="AY111" s="1527">
        <f t="shared" ca="1" si="24"/>
        <v>0</v>
      </c>
      <c r="AZ111" s="1527">
        <f t="shared" ca="1" si="24"/>
        <v>0</v>
      </c>
      <c r="BA111" s="1527">
        <f t="shared" ca="1" si="24"/>
        <v>0</v>
      </c>
      <c r="BB111" s="1527">
        <f t="shared" ca="1" si="24"/>
        <v>0</v>
      </c>
      <c r="BC111" s="1527">
        <f t="shared" ca="1" si="24"/>
        <v>0</v>
      </c>
      <c r="BD111" s="1527">
        <f t="shared" ca="1" si="24"/>
        <v>0</v>
      </c>
      <c r="BE111" s="1527">
        <f t="shared" ca="1" si="24"/>
        <v>0</v>
      </c>
      <c r="BF111" s="1527">
        <f t="shared" ca="1" si="24"/>
        <v>0</v>
      </c>
      <c r="BG111" s="1527">
        <f t="shared" ca="1" si="24"/>
        <v>0</v>
      </c>
      <c r="BH111" s="1527">
        <f t="shared" ca="1" si="24"/>
        <v>0</v>
      </c>
      <c r="BI111" s="1527">
        <f t="shared" ca="1" si="24"/>
        <v>0</v>
      </c>
      <c r="BJ111" s="1527">
        <f t="shared" ca="1" si="24"/>
        <v>0</v>
      </c>
      <c r="BK111" s="1527">
        <f t="shared" ca="1" si="24"/>
        <v>0</v>
      </c>
      <c r="BL111" s="1527">
        <f t="shared" ca="1" si="24"/>
        <v>0</v>
      </c>
      <c r="BM111" s="1527">
        <f t="shared" ca="1" si="24"/>
        <v>0</v>
      </c>
      <c r="BN111" s="1527">
        <f t="shared" ca="1" si="24"/>
        <v>0</v>
      </c>
      <c r="BO111" s="1527">
        <f t="shared" ca="1" si="24"/>
        <v>0</v>
      </c>
      <c r="BP111" s="1527">
        <f t="shared" ca="1" si="24"/>
        <v>0</v>
      </c>
      <c r="BQ111" s="1527">
        <f t="shared" ca="1" si="24"/>
        <v>0</v>
      </c>
      <c r="BR111" s="1527">
        <f t="shared" ca="1" si="24"/>
        <v>0</v>
      </c>
      <c r="BS111" s="1527">
        <f t="shared" ca="1" si="24"/>
        <v>0</v>
      </c>
      <c r="BT111" s="1527">
        <f t="shared" ca="1" si="24"/>
        <v>0</v>
      </c>
      <c r="BU111" s="1527">
        <f t="shared" ca="1" si="24"/>
        <v>0</v>
      </c>
      <c r="BV111" s="1527">
        <f t="shared" ca="1" si="24"/>
        <v>0</v>
      </c>
      <c r="BW111" s="1527">
        <f t="shared" ca="1" si="24"/>
        <v>0</v>
      </c>
      <c r="BX111" s="1527">
        <f t="shared" ca="1" si="24"/>
        <v>0</v>
      </c>
      <c r="BY111" s="1527">
        <f t="shared" ca="1" si="24"/>
        <v>0</v>
      </c>
      <c r="BZ111" s="1527">
        <f t="shared" ca="1" si="24"/>
        <v>0</v>
      </c>
      <c r="CA111" s="1527">
        <f t="shared" ca="1" si="24"/>
        <v>0</v>
      </c>
      <c r="CB111" s="1527">
        <f t="shared" ca="1" si="24"/>
        <v>0</v>
      </c>
      <c r="CC111" s="1527">
        <f t="shared" ca="1" si="24"/>
        <v>0</v>
      </c>
      <c r="CD111" s="1527">
        <f t="shared" ca="1" si="24"/>
        <v>0</v>
      </c>
      <c r="CE111" s="1527">
        <f t="shared" ca="1" si="24"/>
        <v>0</v>
      </c>
      <c r="CF111" s="1527">
        <f t="shared" ca="1" si="24"/>
        <v>0</v>
      </c>
      <c r="CG111" s="1527">
        <f t="shared" ca="1" si="24"/>
        <v>0</v>
      </c>
      <c r="CH111" s="1527">
        <f t="shared" ca="1" si="24"/>
        <v>0</v>
      </c>
      <c r="CI111" s="1567">
        <f t="shared" ca="1" si="24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6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7"/>
        <v>0</v>
      </c>
      <c r="E112" s="1527">
        <f t="shared" ca="1" si="17"/>
        <v>0</v>
      </c>
      <c r="F112" s="1527">
        <f t="shared" ca="1" si="17"/>
        <v>0</v>
      </c>
      <c r="G112" s="1527">
        <f t="shared" ca="1" si="17"/>
        <v>0</v>
      </c>
      <c r="H112" s="1527">
        <f t="shared" ca="1" si="17"/>
        <v>0</v>
      </c>
      <c r="I112" s="1527">
        <f t="shared" ca="1" si="17"/>
        <v>0</v>
      </c>
      <c r="J112" s="1527">
        <f t="shared" ca="1" si="17"/>
        <v>0</v>
      </c>
      <c r="K112" s="1531">
        <f t="shared" ca="1" si="17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21"/>
        <v>0</v>
      </c>
      <c r="AB112" s="1527">
        <f t="shared" ca="1" si="21"/>
        <v>0</v>
      </c>
      <c r="AC112" s="1527">
        <f t="shared" ca="1" si="21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4"/>
        <v>0</v>
      </c>
      <c r="AP112" s="1527">
        <f t="shared" ca="1" si="20"/>
        <v>0</v>
      </c>
      <c r="AQ112" s="1527">
        <f t="shared" ca="1" si="24"/>
        <v>0</v>
      </c>
      <c r="AR112" s="1527">
        <f t="shared" ca="1" si="24"/>
        <v>0</v>
      </c>
      <c r="AS112" s="1527">
        <f t="shared" ca="1" si="24"/>
        <v>0</v>
      </c>
      <c r="AT112" s="1527">
        <f t="shared" ca="1" si="24"/>
        <v>0</v>
      </c>
      <c r="AU112" s="1527">
        <f t="shared" ca="1" si="24"/>
        <v>0</v>
      </c>
      <c r="AV112" s="1527">
        <f t="shared" ca="1" si="24"/>
        <v>0</v>
      </c>
      <c r="AW112" s="1527">
        <f t="shared" ca="1" si="24"/>
        <v>0</v>
      </c>
      <c r="AX112" s="1527">
        <f t="shared" ca="1" si="24"/>
        <v>0</v>
      </c>
      <c r="AY112" s="1527">
        <f t="shared" ca="1" si="24"/>
        <v>0</v>
      </c>
      <c r="AZ112" s="1527">
        <f t="shared" ca="1" si="24"/>
        <v>0</v>
      </c>
      <c r="BA112" s="1527">
        <f t="shared" ca="1" si="24"/>
        <v>0</v>
      </c>
      <c r="BB112" s="1527">
        <f t="shared" ca="1" si="24"/>
        <v>0</v>
      </c>
      <c r="BC112" s="1527">
        <f t="shared" ca="1" si="24"/>
        <v>0</v>
      </c>
      <c r="BD112" s="1527">
        <f t="shared" ca="1" si="24"/>
        <v>0</v>
      </c>
      <c r="BE112" s="1527">
        <f t="shared" ca="1" si="24"/>
        <v>0</v>
      </c>
      <c r="BF112" s="1527">
        <f t="shared" ca="1" si="24"/>
        <v>0</v>
      </c>
      <c r="BG112" s="1527">
        <f t="shared" ca="1" si="24"/>
        <v>0</v>
      </c>
      <c r="BH112" s="1527">
        <f t="shared" ca="1" si="24"/>
        <v>0</v>
      </c>
      <c r="BI112" s="1527">
        <f t="shared" ca="1" si="24"/>
        <v>0</v>
      </c>
      <c r="BJ112" s="1527">
        <f t="shared" ca="1" si="24"/>
        <v>0</v>
      </c>
      <c r="BK112" s="1527">
        <f t="shared" ca="1" si="24"/>
        <v>0</v>
      </c>
      <c r="BL112" s="1527">
        <f t="shared" ca="1" si="24"/>
        <v>0</v>
      </c>
      <c r="BM112" s="1527">
        <f t="shared" ca="1" si="24"/>
        <v>0</v>
      </c>
      <c r="BN112" s="1527">
        <f t="shared" ca="1" si="24"/>
        <v>0</v>
      </c>
      <c r="BO112" s="1527">
        <f t="shared" ca="1" si="24"/>
        <v>0</v>
      </c>
      <c r="BP112" s="1527">
        <f t="shared" ca="1" si="24"/>
        <v>0</v>
      </c>
      <c r="BQ112" s="1527">
        <f t="shared" ca="1" si="24"/>
        <v>0</v>
      </c>
      <c r="BR112" s="1527">
        <f t="shared" ca="1" si="24"/>
        <v>0</v>
      </c>
      <c r="BS112" s="1527">
        <f t="shared" ca="1" si="24"/>
        <v>0</v>
      </c>
      <c r="BT112" s="1527">
        <f t="shared" ca="1" si="24"/>
        <v>0</v>
      </c>
      <c r="BU112" s="1527">
        <f t="shared" ca="1" si="24"/>
        <v>0</v>
      </c>
      <c r="BV112" s="1527">
        <f t="shared" ca="1" si="24"/>
        <v>0</v>
      </c>
      <c r="BW112" s="1527">
        <f t="shared" ca="1" si="24"/>
        <v>0</v>
      </c>
      <c r="BX112" s="1527">
        <f t="shared" ca="1" si="24"/>
        <v>0</v>
      </c>
      <c r="BY112" s="1527">
        <f t="shared" ca="1" si="24"/>
        <v>0</v>
      </c>
      <c r="BZ112" s="1527">
        <f t="shared" ca="1" si="24"/>
        <v>0</v>
      </c>
      <c r="CA112" s="1527">
        <f t="shared" ca="1" si="24"/>
        <v>0</v>
      </c>
      <c r="CB112" s="1527">
        <f t="shared" ca="1" si="24"/>
        <v>0</v>
      </c>
      <c r="CC112" s="1527">
        <f t="shared" ca="1" si="24"/>
        <v>0</v>
      </c>
      <c r="CD112" s="1527">
        <f t="shared" ca="1" si="24"/>
        <v>0</v>
      </c>
      <c r="CE112" s="1527">
        <f t="shared" ca="1" si="24"/>
        <v>0</v>
      </c>
      <c r="CF112" s="1527">
        <f t="shared" ca="1" si="24"/>
        <v>0</v>
      </c>
      <c r="CG112" s="1527">
        <f t="shared" ca="1" si="24"/>
        <v>0</v>
      </c>
      <c r="CH112" s="1527">
        <f t="shared" ca="1" si="24"/>
        <v>0</v>
      </c>
      <c r="CI112" s="1567">
        <f t="shared" ca="1" si="24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6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7"/>
        <v>0</v>
      </c>
      <c r="E113" s="1527">
        <f t="shared" ca="1" si="17"/>
        <v>0</v>
      </c>
      <c r="F113" s="1527">
        <f t="shared" ca="1" si="17"/>
        <v>0</v>
      </c>
      <c r="G113" s="1527">
        <f t="shared" ca="1" si="17"/>
        <v>0</v>
      </c>
      <c r="H113" s="1527">
        <f t="shared" ca="1" si="17"/>
        <v>0</v>
      </c>
      <c r="I113" s="1527">
        <f t="shared" ca="1" si="17"/>
        <v>0</v>
      </c>
      <c r="J113" s="1527">
        <f t="shared" ca="1" si="17"/>
        <v>0</v>
      </c>
      <c r="K113" s="1531">
        <f t="shared" ca="1" si="17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21"/>
        <v>0</v>
      </c>
      <c r="AB113" s="1527">
        <f t="shared" ca="1" si="21"/>
        <v>0</v>
      </c>
      <c r="AC113" s="1527">
        <f t="shared" ca="1" si="21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4"/>
        <v>0</v>
      </c>
      <c r="AP113" s="1527">
        <f t="shared" ca="1" si="20"/>
        <v>0</v>
      </c>
      <c r="AQ113" s="1527">
        <f t="shared" ca="1" si="24"/>
        <v>0</v>
      </c>
      <c r="AR113" s="1527">
        <f t="shared" ca="1" si="24"/>
        <v>0</v>
      </c>
      <c r="AS113" s="1527">
        <f t="shared" ca="1" si="24"/>
        <v>0</v>
      </c>
      <c r="AT113" s="1527">
        <f t="shared" ca="1" si="24"/>
        <v>0</v>
      </c>
      <c r="AU113" s="1527">
        <f t="shared" ca="1" si="24"/>
        <v>0</v>
      </c>
      <c r="AV113" s="1527">
        <f t="shared" ca="1" si="24"/>
        <v>0</v>
      </c>
      <c r="AW113" s="1527">
        <f t="shared" ca="1" si="24"/>
        <v>0</v>
      </c>
      <c r="AX113" s="1527">
        <f t="shared" ca="1" si="24"/>
        <v>0</v>
      </c>
      <c r="AY113" s="1527">
        <f t="shared" ca="1" si="24"/>
        <v>0</v>
      </c>
      <c r="AZ113" s="1527">
        <f t="shared" ca="1" si="24"/>
        <v>0</v>
      </c>
      <c r="BA113" s="1527">
        <f t="shared" ca="1" si="24"/>
        <v>0</v>
      </c>
      <c r="BB113" s="1527">
        <f t="shared" ca="1" si="24"/>
        <v>0</v>
      </c>
      <c r="BC113" s="1527">
        <f t="shared" ca="1" si="24"/>
        <v>0</v>
      </c>
      <c r="BD113" s="1527">
        <f t="shared" ca="1" si="24"/>
        <v>0</v>
      </c>
      <c r="BE113" s="1527">
        <f t="shared" ca="1" si="24"/>
        <v>0</v>
      </c>
      <c r="BF113" s="1527">
        <f t="shared" ca="1" si="24"/>
        <v>0</v>
      </c>
      <c r="BG113" s="1527">
        <f t="shared" ca="1" si="24"/>
        <v>0</v>
      </c>
      <c r="BH113" s="1527">
        <f t="shared" ca="1" si="24"/>
        <v>0</v>
      </c>
      <c r="BI113" s="1527">
        <f t="shared" ca="1" si="24"/>
        <v>0</v>
      </c>
      <c r="BJ113" s="1527">
        <f t="shared" ca="1" si="24"/>
        <v>0</v>
      </c>
      <c r="BK113" s="1527">
        <f t="shared" ca="1" si="24"/>
        <v>0</v>
      </c>
      <c r="BL113" s="1527">
        <f t="shared" ca="1" si="24"/>
        <v>0</v>
      </c>
      <c r="BM113" s="1527">
        <f t="shared" ca="1" si="24"/>
        <v>0</v>
      </c>
      <c r="BN113" s="1527">
        <f t="shared" ca="1" si="24"/>
        <v>0</v>
      </c>
      <c r="BO113" s="1527">
        <f t="shared" ca="1" si="24"/>
        <v>0</v>
      </c>
      <c r="BP113" s="1527">
        <f t="shared" ca="1" si="24"/>
        <v>0</v>
      </c>
      <c r="BQ113" s="1527">
        <f t="shared" ca="1" si="24"/>
        <v>0</v>
      </c>
      <c r="BR113" s="1527">
        <f t="shared" ca="1" si="24"/>
        <v>0</v>
      </c>
      <c r="BS113" s="1527">
        <f t="shared" ca="1" si="24"/>
        <v>0</v>
      </c>
      <c r="BT113" s="1527">
        <f t="shared" ca="1" si="24"/>
        <v>0</v>
      </c>
      <c r="BU113" s="1527">
        <f t="shared" ca="1" si="24"/>
        <v>0</v>
      </c>
      <c r="BV113" s="1527">
        <f t="shared" ca="1" si="24"/>
        <v>0</v>
      </c>
      <c r="BW113" s="1527">
        <f t="shared" ca="1" si="24"/>
        <v>0</v>
      </c>
      <c r="BX113" s="1527">
        <f t="shared" ca="1" si="24"/>
        <v>0</v>
      </c>
      <c r="BY113" s="1527">
        <f t="shared" ca="1" si="24"/>
        <v>0</v>
      </c>
      <c r="BZ113" s="1527">
        <f t="shared" ca="1" si="24"/>
        <v>0</v>
      </c>
      <c r="CA113" s="1527">
        <f t="shared" ca="1" si="24"/>
        <v>0</v>
      </c>
      <c r="CB113" s="1527">
        <f t="shared" ca="1" si="24"/>
        <v>0</v>
      </c>
      <c r="CC113" s="1527">
        <f t="shared" ca="1" si="24"/>
        <v>0</v>
      </c>
      <c r="CD113" s="1527">
        <f t="shared" ca="1" si="24"/>
        <v>0</v>
      </c>
      <c r="CE113" s="1527">
        <f t="shared" ca="1" si="24"/>
        <v>0</v>
      </c>
      <c r="CF113" s="1527">
        <f t="shared" ca="1" si="24"/>
        <v>0</v>
      </c>
      <c r="CG113" s="1527">
        <f t="shared" ca="1" si="24"/>
        <v>0</v>
      </c>
      <c r="CH113" s="1527">
        <f t="shared" ca="1" si="24"/>
        <v>0</v>
      </c>
      <c r="CI113" s="1567">
        <f t="shared" ca="1" si="24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6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7"/>
        <v>0</v>
      </c>
      <c r="E114" s="1527">
        <f t="shared" ca="1" si="17"/>
        <v>0</v>
      </c>
      <c r="F114" s="1527">
        <f t="shared" ca="1" si="17"/>
        <v>0</v>
      </c>
      <c r="G114" s="1527">
        <f t="shared" ca="1" si="17"/>
        <v>0</v>
      </c>
      <c r="H114" s="1527">
        <f t="shared" ca="1" si="17"/>
        <v>0</v>
      </c>
      <c r="I114" s="1527">
        <f t="shared" ca="1" si="17"/>
        <v>0</v>
      </c>
      <c r="J114" s="1527">
        <f t="shared" ca="1" si="17"/>
        <v>0</v>
      </c>
      <c r="K114" s="1531">
        <f t="shared" ca="1" si="17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21"/>
        <v>0</v>
      </c>
      <c r="AB114" s="1527">
        <f t="shared" ca="1" si="21"/>
        <v>0</v>
      </c>
      <c r="AC114" s="1527">
        <f t="shared" ca="1" si="21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4"/>
        <v>0</v>
      </c>
      <c r="AP114" s="1527">
        <f t="shared" ca="1" si="20"/>
        <v>0</v>
      </c>
      <c r="AQ114" s="1527">
        <f t="shared" ca="1" si="24"/>
        <v>0</v>
      </c>
      <c r="AR114" s="1527">
        <f t="shared" ca="1" si="24"/>
        <v>0</v>
      </c>
      <c r="AS114" s="1527">
        <f t="shared" ca="1" si="24"/>
        <v>0</v>
      </c>
      <c r="AT114" s="1527">
        <f t="shared" ca="1" si="24"/>
        <v>0</v>
      </c>
      <c r="AU114" s="1527">
        <f t="shared" ca="1" si="24"/>
        <v>0</v>
      </c>
      <c r="AV114" s="1527">
        <f t="shared" ca="1" si="24"/>
        <v>0</v>
      </c>
      <c r="AW114" s="1527">
        <f t="shared" ca="1" si="24"/>
        <v>0</v>
      </c>
      <c r="AX114" s="1527">
        <f t="shared" ca="1" si="24"/>
        <v>0</v>
      </c>
      <c r="AY114" s="1527">
        <f t="shared" ca="1" si="24"/>
        <v>0</v>
      </c>
      <c r="AZ114" s="1527">
        <f t="shared" ca="1" si="24"/>
        <v>0</v>
      </c>
      <c r="BA114" s="1527">
        <f t="shared" ca="1" si="24"/>
        <v>0</v>
      </c>
      <c r="BB114" s="1527">
        <f t="shared" ca="1" si="24"/>
        <v>0</v>
      </c>
      <c r="BC114" s="1527">
        <f t="shared" ca="1" si="24"/>
        <v>0</v>
      </c>
      <c r="BD114" s="1527">
        <f t="shared" ca="1" si="24"/>
        <v>0</v>
      </c>
      <c r="BE114" s="1527">
        <f t="shared" ca="1" si="24"/>
        <v>0</v>
      </c>
      <c r="BF114" s="1527">
        <f t="shared" ca="1" si="24"/>
        <v>0</v>
      </c>
      <c r="BG114" s="1527">
        <f t="shared" ca="1" si="24"/>
        <v>0</v>
      </c>
      <c r="BH114" s="1527">
        <f t="shared" ca="1" si="24"/>
        <v>0</v>
      </c>
      <c r="BI114" s="1527">
        <f t="shared" ca="1" si="24"/>
        <v>0</v>
      </c>
      <c r="BJ114" s="1527">
        <f t="shared" ca="1" si="24"/>
        <v>0</v>
      </c>
      <c r="BK114" s="1527">
        <f t="shared" ca="1" si="24"/>
        <v>0</v>
      </c>
      <c r="BL114" s="1527">
        <f t="shared" ca="1" si="24"/>
        <v>0</v>
      </c>
      <c r="BM114" s="1527">
        <f t="shared" ca="1" si="24"/>
        <v>0</v>
      </c>
      <c r="BN114" s="1527">
        <f t="shared" ca="1" si="24"/>
        <v>0</v>
      </c>
      <c r="BO114" s="1527">
        <f t="shared" ref="BO114:CI114" ca="1" si="25">IF(ISNUMBER($B114),$B114*BO32,0)</f>
        <v>0</v>
      </c>
      <c r="BP114" s="1527">
        <f t="shared" ca="1" si="25"/>
        <v>0</v>
      </c>
      <c r="BQ114" s="1527">
        <f t="shared" ca="1" si="25"/>
        <v>0</v>
      </c>
      <c r="BR114" s="1527">
        <f t="shared" ca="1" si="25"/>
        <v>0</v>
      </c>
      <c r="BS114" s="1527">
        <f t="shared" ca="1" si="25"/>
        <v>0</v>
      </c>
      <c r="BT114" s="1527">
        <f t="shared" ca="1" si="25"/>
        <v>0</v>
      </c>
      <c r="BU114" s="1527">
        <f t="shared" ca="1" si="25"/>
        <v>0</v>
      </c>
      <c r="BV114" s="1527">
        <f t="shared" ca="1" si="25"/>
        <v>0</v>
      </c>
      <c r="BW114" s="1527">
        <f t="shared" ca="1" si="25"/>
        <v>0</v>
      </c>
      <c r="BX114" s="1527">
        <f t="shared" ca="1" si="25"/>
        <v>0</v>
      </c>
      <c r="BY114" s="1527">
        <f t="shared" ca="1" si="25"/>
        <v>0</v>
      </c>
      <c r="BZ114" s="1527">
        <f t="shared" ca="1" si="25"/>
        <v>0</v>
      </c>
      <c r="CA114" s="1527">
        <f t="shared" ca="1" si="25"/>
        <v>0</v>
      </c>
      <c r="CB114" s="1527">
        <f t="shared" ca="1" si="25"/>
        <v>0</v>
      </c>
      <c r="CC114" s="1527">
        <f t="shared" ca="1" si="25"/>
        <v>0</v>
      </c>
      <c r="CD114" s="1527">
        <f t="shared" ca="1" si="25"/>
        <v>0</v>
      </c>
      <c r="CE114" s="1527">
        <f t="shared" ca="1" si="25"/>
        <v>0</v>
      </c>
      <c r="CF114" s="1527">
        <f t="shared" ca="1" si="25"/>
        <v>0</v>
      </c>
      <c r="CG114" s="1527">
        <f t="shared" ca="1" si="25"/>
        <v>0</v>
      </c>
      <c r="CH114" s="1527">
        <f t="shared" ca="1" si="25"/>
        <v>0</v>
      </c>
      <c r="CI114" s="1567">
        <f t="shared" ca="1" si="25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6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7"/>
        <v>0</v>
      </c>
      <c r="E115" s="1527">
        <f t="shared" ca="1" si="17"/>
        <v>0</v>
      </c>
      <c r="F115" s="1527">
        <f t="shared" ca="1" si="17"/>
        <v>0</v>
      </c>
      <c r="G115" s="1527">
        <f t="shared" ca="1" si="17"/>
        <v>0</v>
      </c>
      <c r="H115" s="1527">
        <f t="shared" ca="1" si="17"/>
        <v>0</v>
      </c>
      <c r="I115" s="1527">
        <f t="shared" ca="1" si="17"/>
        <v>0</v>
      </c>
      <c r="J115" s="1527">
        <f t="shared" ca="1" si="17"/>
        <v>0</v>
      </c>
      <c r="K115" s="1531">
        <f t="shared" ca="1" si="17"/>
        <v>0</v>
      </c>
      <c r="L115" s="1531">
        <f t="shared" ca="1" si="17"/>
        <v>0</v>
      </c>
      <c r="M115" s="1531">
        <f t="shared" ca="1" si="17"/>
        <v>0</v>
      </c>
      <c r="N115" s="1531">
        <f t="shared" ca="1" si="17"/>
        <v>0</v>
      </c>
      <c r="O115" s="1531">
        <f t="shared" ca="1" si="17"/>
        <v>0</v>
      </c>
      <c r="P115" s="1531">
        <f t="shared" ca="1" si="17"/>
        <v>0</v>
      </c>
      <c r="Q115" s="1531">
        <f t="shared" ca="1" si="17"/>
        <v>0</v>
      </c>
      <c r="R115" s="1531">
        <f t="shared" ca="1" si="17"/>
        <v>0</v>
      </c>
      <c r="S115" s="1531">
        <f t="shared" ca="1" si="17"/>
        <v>0</v>
      </c>
      <c r="T115" s="1531">
        <f t="shared" ref="T115:Y125" ca="1" si="26">IF(ISNUMBER($B115),$B115*T33,0)</f>
        <v>0</v>
      </c>
      <c r="U115" s="1531">
        <f t="shared" ca="1" si="26"/>
        <v>0</v>
      </c>
      <c r="V115" s="1531">
        <f t="shared" ca="1" si="26"/>
        <v>0</v>
      </c>
      <c r="W115" s="1531">
        <f t="shared" ca="1" si="26"/>
        <v>0</v>
      </c>
      <c r="X115" s="1531">
        <f t="shared" ca="1" si="26"/>
        <v>0</v>
      </c>
      <c r="Y115" s="1531">
        <f t="shared" ca="1" si="26"/>
        <v>0</v>
      </c>
      <c r="Z115" s="1565"/>
      <c r="AA115" s="1526">
        <f t="shared" ca="1" si="21"/>
        <v>0</v>
      </c>
      <c r="AB115" s="1527">
        <f t="shared" ca="1" si="21"/>
        <v>0</v>
      </c>
      <c r="AC115" s="1527">
        <f t="shared" ca="1" si="21"/>
        <v>0</v>
      </c>
      <c r="AD115" s="1527">
        <f t="shared" ca="1" si="21"/>
        <v>0</v>
      </c>
      <c r="AE115" s="1527">
        <f t="shared" ca="1" si="21"/>
        <v>0</v>
      </c>
      <c r="AF115" s="1527">
        <f t="shared" ca="1" si="21"/>
        <v>0</v>
      </c>
      <c r="AG115" s="1527">
        <f t="shared" ca="1" si="21"/>
        <v>0</v>
      </c>
      <c r="AH115" s="1527">
        <f t="shared" ca="1" si="21"/>
        <v>0</v>
      </c>
      <c r="AI115" s="1527">
        <f t="shared" ca="1" si="21"/>
        <v>0</v>
      </c>
      <c r="AJ115" s="1527">
        <f t="shared" ca="1" si="21"/>
        <v>0</v>
      </c>
      <c r="AK115" s="1527">
        <f t="shared" ca="1" si="21"/>
        <v>0</v>
      </c>
      <c r="AL115" s="1527">
        <f t="shared" ca="1" si="21"/>
        <v>0</v>
      </c>
      <c r="AM115" s="1527">
        <f t="shared" ca="1" si="21"/>
        <v>0</v>
      </c>
      <c r="AN115" s="1486"/>
      <c r="AO115" s="1566">
        <f t="shared" ref="AO115:CI120" ca="1" si="27">IF(ISNUMBER($B115),$B115*AO33,0)</f>
        <v>0</v>
      </c>
      <c r="AP115" s="1527">
        <f t="shared" ca="1" si="20"/>
        <v>0</v>
      </c>
      <c r="AQ115" s="1527">
        <f t="shared" ca="1" si="27"/>
        <v>0</v>
      </c>
      <c r="AR115" s="1527">
        <f t="shared" ca="1" si="27"/>
        <v>0</v>
      </c>
      <c r="AS115" s="1527">
        <f t="shared" ca="1" si="27"/>
        <v>0</v>
      </c>
      <c r="AT115" s="1527">
        <f t="shared" ca="1" si="27"/>
        <v>0</v>
      </c>
      <c r="AU115" s="1527">
        <f t="shared" ca="1" si="27"/>
        <v>0</v>
      </c>
      <c r="AV115" s="1527">
        <f t="shared" ca="1" si="27"/>
        <v>0</v>
      </c>
      <c r="AW115" s="1527">
        <f t="shared" ca="1" si="27"/>
        <v>0</v>
      </c>
      <c r="AX115" s="1527">
        <f t="shared" ca="1" si="27"/>
        <v>0</v>
      </c>
      <c r="AY115" s="1527">
        <f t="shared" ca="1" si="27"/>
        <v>0</v>
      </c>
      <c r="AZ115" s="1527">
        <f t="shared" ca="1" si="27"/>
        <v>0</v>
      </c>
      <c r="BA115" s="1527">
        <f t="shared" ca="1" si="27"/>
        <v>0</v>
      </c>
      <c r="BB115" s="1527">
        <f t="shared" ca="1" si="27"/>
        <v>0</v>
      </c>
      <c r="BC115" s="1527">
        <f t="shared" ca="1" si="27"/>
        <v>0</v>
      </c>
      <c r="BD115" s="1527">
        <f t="shared" ca="1" si="27"/>
        <v>0</v>
      </c>
      <c r="BE115" s="1527">
        <f t="shared" ca="1" si="27"/>
        <v>0</v>
      </c>
      <c r="BF115" s="1527">
        <f t="shared" ca="1" si="27"/>
        <v>0</v>
      </c>
      <c r="BG115" s="1527">
        <f t="shared" ca="1" si="27"/>
        <v>0</v>
      </c>
      <c r="BH115" s="1527">
        <f t="shared" ca="1" si="27"/>
        <v>0</v>
      </c>
      <c r="BI115" s="1527">
        <f t="shared" ca="1" si="27"/>
        <v>0</v>
      </c>
      <c r="BJ115" s="1527">
        <f t="shared" ca="1" si="27"/>
        <v>0</v>
      </c>
      <c r="BK115" s="1527">
        <f t="shared" ca="1" si="27"/>
        <v>0</v>
      </c>
      <c r="BL115" s="1527">
        <f t="shared" ca="1" si="27"/>
        <v>0</v>
      </c>
      <c r="BM115" s="1527">
        <f t="shared" ca="1" si="27"/>
        <v>0</v>
      </c>
      <c r="BN115" s="1527">
        <f t="shared" ca="1" si="27"/>
        <v>0</v>
      </c>
      <c r="BO115" s="1527">
        <f t="shared" ca="1" si="27"/>
        <v>0</v>
      </c>
      <c r="BP115" s="1527">
        <f t="shared" ca="1" si="27"/>
        <v>0</v>
      </c>
      <c r="BQ115" s="1527">
        <f t="shared" ca="1" si="27"/>
        <v>0</v>
      </c>
      <c r="BR115" s="1527">
        <f t="shared" ca="1" si="27"/>
        <v>0</v>
      </c>
      <c r="BS115" s="1527">
        <f t="shared" ca="1" si="27"/>
        <v>0</v>
      </c>
      <c r="BT115" s="1527">
        <f t="shared" ca="1" si="27"/>
        <v>0</v>
      </c>
      <c r="BU115" s="1527">
        <f t="shared" ca="1" si="27"/>
        <v>0</v>
      </c>
      <c r="BV115" s="1527">
        <f t="shared" ca="1" si="27"/>
        <v>0</v>
      </c>
      <c r="BW115" s="1527">
        <f t="shared" ca="1" si="27"/>
        <v>0</v>
      </c>
      <c r="BX115" s="1527">
        <f t="shared" ca="1" si="27"/>
        <v>0</v>
      </c>
      <c r="BY115" s="1527">
        <f t="shared" ca="1" si="27"/>
        <v>0</v>
      </c>
      <c r="BZ115" s="1527">
        <f t="shared" ca="1" si="27"/>
        <v>0</v>
      </c>
      <c r="CA115" s="1527">
        <f t="shared" ca="1" si="27"/>
        <v>0</v>
      </c>
      <c r="CB115" s="1527">
        <f t="shared" ca="1" si="27"/>
        <v>0</v>
      </c>
      <c r="CC115" s="1527">
        <f t="shared" ca="1" si="27"/>
        <v>0</v>
      </c>
      <c r="CD115" s="1527">
        <f t="shared" ca="1" si="27"/>
        <v>0</v>
      </c>
      <c r="CE115" s="1527">
        <f t="shared" ca="1" si="27"/>
        <v>0</v>
      </c>
      <c r="CF115" s="1527">
        <f t="shared" ca="1" si="27"/>
        <v>0</v>
      </c>
      <c r="CG115" s="1527">
        <f t="shared" ca="1" si="27"/>
        <v>0</v>
      </c>
      <c r="CH115" s="1527">
        <f t="shared" ca="1" si="27"/>
        <v>0</v>
      </c>
      <c r="CI115" s="1567">
        <f t="shared" ca="1" si="27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6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8">IF(ISNUMBER($B116),$B116*D34,0)</f>
        <v>0</v>
      </c>
      <c r="E116" s="1527">
        <f t="shared" ca="1" si="28"/>
        <v>0</v>
      </c>
      <c r="F116" s="1527">
        <f t="shared" ca="1" si="28"/>
        <v>0</v>
      </c>
      <c r="G116" s="1527">
        <f t="shared" ca="1" si="28"/>
        <v>0</v>
      </c>
      <c r="H116" s="1527">
        <f t="shared" ca="1" si="28"/>
        <v>0</v>
      </c>
      <c r="I116" s="1527">
        <f t="shared" ca="1" si="28"/>
        <v>0</v>
      </c>
      <c r="J116" s="1527">
        <f t="shared" ca="1" si="28"/>
        <v>0</v>
      </c>
      <c r="K116" s="1531">
        <f t="shared" ca="1" si="28"/>
        <v>0</v>
      </c>
      <c r="L116" s="1531">
        <f t="shared" ca="1" si="28"/>
        <v>0</v>
      </c>
      <c r="M116" s="1531">
        <f t="shared" ca="1" si="28"/>
        <v>0</v>
      </c>
      <c r="N116" s="1531">
        <f t="shared" ca="1" si="28"/>
        <v>0</v>
      </c>
      <c r="O116" s="1531">
        <f t="shared" ca="1" si="28"/>
        <v>0</v>
      </c>
      <c r="P116" s="1531">
        <f t="shared" ca="1" si="28"/>
        <v>0</v>
      </c>
      <c r="Q116" s="1531">
        <f t="shared" ca="1" si="28"/>
        <v>0</v>
      </c>
      <c r="R116" s="1531">
        <f t="shared" ca="1" si="28"/>
        <v>0</v>
      </c>
      <c r="S116" s="1531">
        <f t="shared" ca="1" si="28"/>
        <v>0</v>
      </c>
      <c r="T116" s="1531">
        <f t="shared" ca="1" si="26"/>
        <v>0</v>
      </c>
      <c r="U116" s="1531">
        <f t="shared" ca="1" si="26"/>
        <v>0</v>
      </c>
      <c r="V116" s="1531">
        <f t="shared" ca="1" si="26"/>
        <v>0</v>
      </c>
      <c r="W116" s="1531">
        <f t="shared" ca="1" si="26"/>
        <v>0</v>
      </c>
      <c r="X116" s="1531">
        <f t="shared" ca="1" si="26"/>
        <v>0</v>
      </c>
      <c r="Y116" s="1531">
        <f t="shared" ca="1" si="26"/>
        <v>0</v>
      </c>
      <c r="Z116" s="1565"/>
      <c r="AA116" s="1526">
        <f t="shared" ref="AA116:AM125" ca="1" si="29">IF(ISNUMBER($B116),$B116*AA34,0)</f>
        <v>0</v>
      </c>
      <c r="AB116" s="1527">
        <f t="shared" ca="1" si="29"/>
        <v>0</v>
      </c>
      <c r="AC116" s="1527">
        <f t="shared" ca="1" si="29"/>
        <v>0</v>
      </c>
      <c r="AD116" s="1527">
        <f t="shared" ca="1" si="21"/>
        <v>0</v>
      </c>
      <c r="AE116" s="1527">
        <f t="shared" ca="1" si="21"/>
        <v>0</v>
      </c>
      <c r="AF116" s="1527">
        <f t="shared" ca="1" si="21"/>
        <v>0</v>
      </c>
      <c r="AG116" s="1527">
        <f t="shared" ca="1" si="21"/>
        <v>0</v>
      </c>
      <c r="AH116" s="1527">
        <f t="shared" ca="1" si="21"/>
        <v>0</v>
      </c>
      <c r="AI116" s="1527">
        <f t="shared" ca="1" si="21"/>
        <v>0</v>
      </c>
      <c r="AJ116" s="1527">
        <f t="shared" ca="1" si="21"/>
        <v>0</v>
      </c>
      <c r="AK116" s="1527">
        <f t="shared" ca="1" si="21"/>
        <v>0</v>
      </c>
      <c r="AL116" s="1527">
        <f t="shared" ca="1" si="21"/>
        <v>0</v>
      </c>
      <c r="AM116" s="1527">
        <f t="shared" ca="1" si="21"/>
        <v>0</v>
      </c>
      <c r="AN116" s="1486"/>
      <c r="AO116" s="1566">
        <f t="shared" ca="1" si="27"/>
        <v>0</v>
      </c>
      <c r="AP116" s="1527">
        <f t="shared" ca="1" si="20"/>
        <v>0</v>
      </c>
      <c r="AQ116" s="1527">
        <f t="shared" ca="1" si="27"/>
        <v>0</v>
      </c>
      <c r="AR116" s="1527">
        <f t="shared" ca="1" si="27"/>
        <v>0</v>
      </c>
      <c r="AS116" s="1527">
        <f t="shared" ca="1" si="27"/>
        <v>0</v>
      </c>
      <c r="AT116" s="1527">
        <f t="shared" ca="1" si="27"/>
        <v>0</v>
      </c>
      <c r="AU116" s="1527">
        <f t="shared" ca="1" si="27"/>
        <v>0</v>
      </c>
      <c r="AV116" s="1527">
        <f t="shared" ca="1" si="27"/>
        <v>0</v>
      </c>
      <c r="AW116" s="1527">
        <f t="shared" ca="1" si="27"/>
        <v>0</v>
      </c>
      <c r="AX116" s="1527">
        <f t="shared" ca="1" si="27"/>
        <v>0</v>
      </c>
      <c r="AY116" s="1527">
        <f t="shared" ca="1" si="27"/>
        <v>0</v>
      </c>
      <c r="AZ116" s="1527">
        <f t="shared" ca="1" si="27"/>
        <v>0</v>
      </c>
      <c r="BA116" s="1527">
        <f t="shared" ca="1" si="27"/>
        <v>0</v>
      </c>
      <c r="BB116" s="1527">
        <f t="shared" ca="1" si="27"/>
        <v>0</v>
      </c>
      <c r="BC116" s="1527">
        <f t="shared" ca="1" si="27"/>
        <v>0</v>
      </c>
      <c r="BD116" s="1527">
        <f t="shared" ca="1" si="27"/>
        <v>0</v>
      </c>
      <c r="BE116" s="1527">
        <f t="shared" ca="1" si="27"/>
        <v>0</v>
      </c>
      <c r="BF116" s="1527">
        <f t="shared" ca="1" si="27"/>
        <v>0</v>
      </c>
      <c r="BG116" s="1527">
        <f t="shared" ca="1" si="27"/>
        <v>0</v>
      </c>
      <c r="BH116" s="1527">
        <f t="shared" ca="1" si="27"/>
        <v>0</v>
      </c>
      <c r="BI116" s="1527">
        <f t="shared" ca="1" si="27"/>
        <v>0</v>
      </c>
      <c r="BJ116" s="1527">
        <f t="shared" ca="1" si="27"/>
        <v>0</v>
      </c>
      <c r="BK116" s="1527">
        <f t="shared" ca="1" si="27"/>
        <v>0</v>
      </c>
      <c r="BL116" s="1527">
        <f t="shared" ca="1" si="27"/>
        <v>0</v>
      </c>
      <c r="BM116" s="1527">
        <f t="shared" ca="1" si="27"/>
        <v>0</v>
      </c>
      <c r="BN116" s="1527">
        <f t="shared" ca="1" si="27"/>
        <v>0</v>
      </c>
      <c r="BO116" s="1527">
        <f t="shared" ca="1" si="27"/>
        <v>0</v>
      </c>
      <c r="BP116" s="1527">
        <f t="shared" ca="1" si="27"/>
        <v>0</v>
      </c>
      <c r="BQ116" s="1527">
        <f t="shared" ca="1" si="27"/>
        <v>0</v>
      </c>
      <c r="BR116" s="1527">
        <f t="shared" ca="1" si="27"/>
        <v>0</v>
      </c>
      <c r="BS116" s="1527">
        <f t="shared" ca="1" si="27"/>
        <v>0</v>
      </c>
      <c r="BT116" s="1527">
        <f t="shared" ca="1" si="27"/>
        <v>0</v>
      </c>
      <c r="BU116" s="1527">
        <f t="shared" ca="1" si="27"/>
        <v>0</v>
      </c>
      <c r="BV116" s="1527">
        <f t="shared" ca="1" si="27"/>
        <v>0</v>
      </c>
      <c r="BW116" s="1527">
        <f t="shared" ca="1" si="27"/>
        <v>0</v>
      </c>
      <c r="BX116" s="1527">
        <f t="shared" ca="1" si="27"/>
        <v>0</v>
      </c>
      <c r="BY116" s="1527">
        <f t="shared" ca="1" si="27"/>
        <v>0</v>
      </c>
      <c r="BZ116" s="1527">
        <f t="shared" ca="1" si="27"/>
        <v>0</v>
      </c>
      <c r="CA116" s="1527">
        <f t="shared" ca="1" si="27"/>
        <v>0</v>
      </c>
      <c r="CB116" s="1527">
        <f t="shared" ca="1" si="27"/>
        <v>0</v>
      </c>
      <c r="CC116" s="1527">
        <f t="shared" ca="1" si="27"/>
        <v>0</v>
      </c>
      <c r="CD116" s="1527">
        <f t="shared" ca="1" si="27"/>
        <v>0</v>
      </c>
      <c r="CE116" s="1527">
        <f t="shared" ca="1" si="27"/>
        <v>0</v>
      </c>
      <c r="CF116" s="1527">
        <f t="shared" ca="1" si="27"/>
        <v>0</v>
      </c>
      <c r="CG116" s="1527">
        <f t="shared" ca="1" si="27"/>
        <v>0</v>
      </c>
      <c r="CH116" s="1527">
        <f t="shared" ca="1" si="27"/>
        <v>0</v>
      </c>
      <c r="CI116" s="1567">
        <f t="shared" ca="1" si="27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6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8"/>
        <v>0</v>
      </c>
      <c r="E117" s="1527">
        <f t="shared" ca="1" si="28"/>
        <v>0</v>
      </c>
      <c r="F117" s="1527">
        <f t="shared" ca="1" si="28"/>
        <v>0</v>
      </c>
      <c r="G117" s="1527">
        <f t="shared" ca="1" si="28"/>
        <v>0</v>
      </c>
      <c r="H117" s="1527">
        <f t="shared" ca="1" si="28"/>
        <v>0</v>
      </c>
      <c r="I117" s="1527">
        <f t="shared" ca="1" si="28"/>
        <v>0</v>
      </c>
      <c r="J117" s="1527">
        <f t="shared" ca="1" si="28"/>
        <v>0</v>
      </c>
      <c r="K117" s="1531">
        <f t="shared" ca="1" si="28"/>
        <v>0</v>
      </c>
      <c r="L117" s="1531">
        <f t="shared" ca="1" si="28"/>
        <v>0</v>
      </c>
      <c r="M117" s="1531">
        <f t="shared" ca="1" si="28"/>
        <v>0</v>
      </c>
      <c r="N117" s="1531">
        <f t="shared" ca="1" si="28"/>
        <v>0</v>
      </c>
      <c r="O117" s="1531">
        <f t="shared" ca="1" si="28"/>
        <v>0</v>
      </c>
      <c r="P117" s="1531">
        <f t="shared" ca="1" si="28"/>
        <v>0</v>
      </c>
      <c r="Q117" s="1531">
        <f t="shared" ca="1" si="28"/>
        <v>0</v>
      </c>
      <c r="R117" s="1531">
        <f t="shared" ca="1" si="28"/>
        <v>0</v>
      </c>
      <c r="S117" s="1531">
        <f t="shared" ca="1" si="28"/>
        <v>0</v>
      </c>
      <c r="T117" s="1531">
        <f t="shared" ca="1" si="26"/>
        <v>0</v>
      </c>
      <c r="U117" s="1531">
        <f t="shared" ca="1" si="26"/>
        <v>0</v>
      </c>
      <c r="V117" s="1531">
        <f t="shared" ca="1" si="26"/>
        <v>0</v>
      </c>
      <c r="W117" s="1531">
        <f t="shared" ca="1" si="26"/>
        <v>0</v>
      </c>
      <c r="X117" s="1531">
        <f t="shared" ca="1" si="26"/>
        <v>0</v>
      </c>
      <c r="Y117" s="1531">
        <f t="shared" ca="1" si="26"/>
        <v>0</v>
      </c>
      <c r="Z117" s="1565"/>
      <c r="AA117" s="1526">
        <f t="shared" ca="1" si="29"/>
        <v>0</v>
      </c>
      <c r="AB117" s="1527">
        <f t="shared" ca="1" si="29"/>
        <v>0</v>
      </c>
      <c r="AC117" s="1527">
        <f t="shared" ca="1" si="29"/>
        <v>0</v>
      </c>
      <c r="AD117" s="1527">
        <f t="shared" ca="1" si="21"/>
        <v>0</v>
      </c>
      <c r="AE117" s="1527">
        <f t="shared" ca="1" si="21"/>
        <v>0</v>
      </c>
      <c r="AF117" s="1527">
        <f t="shared" ca="1" si="21"/>
        <v>0</v>
      </c>
      <c r="AG117" s="1527">
        <f t="shared" ca="1" si="21"/>
        <v>0</v>
      </c>
      <c r="AH117" s="1527">
        <f t="shared" ca="1" si="21"/>
        <v>0</v>
      </c>
      <c r="AI117" s="1527">
        <f t="shared" ca="1" si="21"/>
        <v>0</v>
      </c>
      <c r="AJ117" s="1527">
        <f t="shared" ca="1" si="21"/>
        <v>0</v>
      </c>
      <c r="AK117" s="1527">
        <f t="shared" ca="1" si="21"/>
        <v>0</v>
      </c>
      <c r="AL117" s="1527">
        <f t="shared" ca="1" si="21"/>
        <v>0</v>
      </c>
      <c r="AM117" s="1527">
        <f t="shared" ca="1" si="21"/>
        <v>0</v>
      </c>
      <c r="AN117" s="1486"/>
      <c r="AO117" s="1566">
        <f t="shared" ca="1" si="27"/>
        <v>0</v>
      </c>
      <c r="AP117" s="1527">
        <f t="shared" ca="1" si="20"/>
        <v>0</v>
      </c>
      <c r="AQ117" s="1527">
        <f t="shared" ca="1" si="27"/>
        <v>0</v>
      </c>
      <c r="AR117" s="1527">
        <f t="shared" ca="1" si="27"/>
        <v>0</v>
      </c>
      <c r="AS117" s="1527">
        <f t="shared" ca="1" si="27"/>
        <v>0</v>
      </c>
      <c r="AT117" s="1527">
        <f t="shared" ca="1" si="27"/>
        <v>0</v>
      </c>
      <c r="AU117" s="1527">
        <f t="shared" ca="1" si="27"/>
        <v>0</v>
      </c>
      <c r="AV117" s="1527">
        <f t="shared" ca="1" si="27"/>
        <v>0</v>
      </c>
      <c r="AW117" s="1527">
        <f t="shared" ca="1" si="27"/>
        <v>0</v>
      </c>
      <c r="AX117" s="1527">
        <f t="shared" ca="1" si="27"/>
        <v>0</v>
      </c>
      <c r="AY117" s="1527">
        <f t="shared" ca="1" si="27"/>
        <v>0</v>
      </c>
      <c r="AZ117" s="1527">
        <f t="shared" ca="1" si="27"/>
        <v>0</v>
      </c>
      <c r="BA117" s="1527">
        <f t="shared" ca="1" si="27"/>
        <v>0</v>
      </c>
      <c r="BB117" s="1527">
        <f t="shared" ca="1" si="27"/>
        <v>0</v>
      </c>
      <c r="BC117" s="1527">
        <f t="shared" ca="1" si="27"/>
        <v>0</v>
      </c>
      <c r="BD117" s="1527">
        <f t="shared" ca="1" si="27"/>
        <v>0</v>
      </c>
      <c r="BE117" s="1527">
        <f t="shared" ca="1" si="27"/>
        <v>0</v>
      </c>
      <c r="BF117" s="1527">
        <f t="shared" ca="1" si="27"/>
        <v>0</v>
      </c>
      <c r="BG117" s="1527">
        <f t="shared" ca="1" si="27"/>
        <v>0</v>
      </c>
      <c r="BH117" s="1527">
        <f t="shared" ca="1" si="27"/>
        <v>0</v>
      </c>
      <c r="BI117" s="1527">
        <f t="shared" ca="1" si="27"/>
        <v>0</v>
      </c>
      <c r="BJ117" s="1527">
        <f t="shared" ca="1" si="27"/>
        <v>0</v>
      </c>
      <c r="BK117" s="1527">
        <f t="shared" ca="1" si="27"/>
        <v>0</v>
      </c>
      <c r="BL117" s="1527">
        <f t="shared" ca="1" si="27"/>
        <v>0</v>
      </c>
      <c r="BM117" s="1527">
        <f t="shared" ca="1" si="27"/>
        <v>0</v>
      </c>
      <c r="BN117" s="1527">
        <f t="shared" ca="1" si="27"/>
        <v>0</v>
      </c>
      <c r="BO117" s="1527">
        <f t="shared" ca="1" si="27"/>
        <v>0</v>
      </c>
      <c r="BP117" s="1527">
        <f t="shared" ca="1" si="27"/>
        <v>0</v>
      </c>
      <c r="BQ117" s="1527">
        <f t="shared" ca="1" si="27"/>
        <v>0</v>
      </c>
      <c r="BR117" s="1527">
        <f t="shared" ca="1" si="27"/>
        <v>0</v>
      </c>
      <c r="BS117" s="1527">
        <f t="shared" ca="1" si="27"/>
        <v>0</v>
      </c>
      <c r="BT117" s="1527">
        <f t="shared" ca="1" si="27"/>
        <v>0</v>
      </c>
      <c r="BU117" s="1527">
        <f t="shared" ca="1" si="27"/>
        <v>0</v>
      </c>
      <c r="BV117" s="1527">
        <f t="shared" ca="1" si="27"/>
        <v>0</v>
      </c>
      <c r="BW117" s="1527">
        <f t="shared" ca="1" si="27"/>
        <v>0</v>
      </c>
      <c r="BX117" s="1527">
        <f t="shared" ca="1" si="27"/>
        <v>0</v>
      </c>
      <c r="BY117" s="1527">
        <f t="shared" ca="1" si="27"/>
        <v>0</v>
      </c>
      <c r="BZ117" s="1527">
        <f t="shared" ca="1" si="27"/>
        <v>0</v>
      </c>
      <c r="CA117" s="1527">
        <f t="shared" ca="1" si="27"/>
        <v>0</v>
      </c>
      <c r="CB117" s="1527">
        <f t="shared" ca="1" si="27"/>
        <v>0</v>
      </c>
      <c r="CC117" s="1527">
        <f t="shared" ca="1" si="27"/>
        <v>0</v>
      </c>
      <c r="CD117" s="1527">
        <f t="shared" ca="1" si="27"/>
        <v>0</v>
      </c>
      <c r="CE117" s="1527">
        <f t="shared" ca="1" si="27"/>
        <v>0</v>
      </c>
      <c r="CF117" s="1527">
        <f t="shared" ca="1" si="27"/>
        <v>0</v>
      </c>
      <c r="CG117" s="1527">
        <f t="shared" ca="1" si="27"/>
        <v>0</v>
      </c>
      <c r="CH117" s="1527">
        <f t="shared" ca="1" si="27"/>
        <v>0</v>
      </c>
      <c r="CI117" s="1567">
        <f t="shared" ca="1" si="27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6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8"/>
        <v>0</v>
      </c>
      <c r="E118" s="1527">
        <f t="shared" ca="1" si="28"/>
        <v>0</v>
      </c>
      <c r="F118" s="1527">
        <f t="shared" ca="1" si="28"/>
        <v>0</v>
      </c>
      <c r="G118" s="1527">
        <f t="shared" ca="1" si="28"/>
        <v>0</v>
      </c>
      <c r="H118" s="1527">
        <f t="shared" ca="1" si="28"/>
        <v>0</v>
      </c>
      <c r="I118" s="1527">
        <f t="shared" ca="1" si="28"/>
        <v>0</v>
      </c>
      <c r="J118" s="1527">
        <f t="shared" ca="1" si="28"/>
        <v>0</v>
      </c>
      <c r="K118" s="1531">
        <f t="shared" ca="1" si="28"/>
        <v>0</v>
      </c>
      <c r="L118" s="1531">
        <f t="shared" ca="1" si="28"/>
        <v>0</v>
      </c>
      <c r="M118" s="1531">
        <f t="shared" ca="1" si="28"/>
        <v>0</v>
      </c>
      <c r="N118" s="1531">
        <f t="shared" ca="1" si="28"/>
        <v>0</v>
      </c>
      <c r="O118" s="1531">
        <f t="shared" ca="1" si="28"/>
        <v>0</v>
      </c>
      <c r="P118" s="1531">
        <f t="shared" ca="1" si="28"/>
        <v>0</v>
      </c>
      <c r="Q118" s="1531">
        <f t="shared" ca="1" si="28"/>
        <v>0</v>
      </c>
      <c r="R118" s="1531">
        <f t="shared" ca="1" si="28"/>
        <v>0</v>
      </c>
      <c r="S118" s="1531">
        <f t="shared" ca="1" si="28"/>
        <v>0</v>
      </c>
      <c r="T118" s="1531">
        <f t="shared" ca="1" si="26"/>
        <v>0</v>
      </c>
      <c r="U118" s="1531">
        <f t="shared" ca="1" si="26"/>
        <v>0</v>
      </c>
      <c r="V118" s="1531">
        <f t="shared" ca="1" si="26"/>
        <v>0</v>
      </c>
      <c r="W118" s="1531">
        <f t="shared" ca="1" si="26"/>
        <v>0</v>
      </c>
      <c r="X118" s="1531">
        <f t="shared" ca="1" si="26"/>
        <v>0</v>
      </c>
      <c r="Y118" s="1531">
        <f t="shared" ca="1" si="26"/>
        <v>0</v>
      </c>
      <c r="Z118" s="1565"/>
      <c r="AA118" s="1526">
        <f t="shared" ca="1" si="29"/>
        <v>0</v>
      </c>
      <c r="AB118" s="1527">
        <f t="shared" ca="1" si="29"/>
        <v>0</v>
      </c>
      <c r="AC118" s="1527">
        <f t="shared" ca="1" si="29"/>
        <v>0</v>
      </c>
      <c r="AD118" s="1527">
        <f t="shared" ca="1" si="21"/>
        <v>0</v>
      </c>
      <c r="AE118" s="1527">
        <f t="shared" ca="1" si="21"/>
        <v>0</v>
      </c>
      <c r="AF118" s="1527">
        <f t="shared" ca="1" si="21"/>
        <v>0</v>
      </c>
      <c r="AG118" s="1527">
        <f t="shared" ca="1" si="21"/>
        <v>0</v>
      </c>
      <c r="AH118" s="1527">
        <f t="shared" ca="1" si="21"/>
        <v>0</v>
      </c>
      <c r="AI118" s="1527">
        <f t="shared" ca="1" si="21"/>
        <v>0</v>
      </c>
      <c r="AJ118" s="1527">
        <f t="shared" ca="1" si="21"/>
        <v>0</v>
      </c>
      <c r="AK118" s="1527">
        <f t="shared" ca="1" si="21"/>
        <v>0</v>
      </c>
      <c r="AL118" s="1527">
        <f t="shared" ca="1" si="21"/>
        <v>0</v>
      </c>
      <c r="AM118" s="1527">
        <f t="shared" ca="1" si="21"/>
        <v>0</v>
      </c>
      <c r="AN118" s="1486"/>
      <c r="AO118" s="1566">
        <f t="shared" ca="1" si="27"/>
        <v>0</v>
      </c>
      <c r="AP118" s="1527">
        <f t="shared" ca="1" si="20"/>
        <v>0</v>
      </c>
      <c r="AQ118" s="1527">
        <f t="shared" ca="1" si="27"/>
        <v>0</v>
      </c>
      <c r="AR118" s="1527">
        <f t="shared" ca="1" si="27"/>
        <v>0</v>
      </c>
      <c r="AS118" s="1527">
        <f t="shared" ca="1" si="27"/>
        <v>0</v>
      </c>
      <c r="AT118" s="1527">
        <f t="shared" ca="1" si="27"/>
        <v>0</v>
      </c>
      <c r="AU118" s="1527">
        <f t="shared" ca="1" si="27"/>
        <v>0</v>
      </c>
      <c r="AV118" s="1527">
        <f t="shared" ca="1" si="27"/>
        <v>0</v>
      </c>
      <c r="AW118" s="1527">
        <f t="shared" ca="1" si="27"/>
        <v>0</v>
      </c>
      <c r="AX118" s="1527">
        <f t="shared" ca="1" si="27"/>
        <v>0</v>
      </c>
      <c r="AY118" s="1527">
        <f t="shared" ca="1" si="27"/>
        <v>0</v>
      </c>
      <c r="AZ118" s="1527">
        <f t="shared" ca="1" si="27"/>
        <v>0</v>
      </c>
      <c r="BA118" s="1527">
        <f t="shared" ca="1" si="27"/>
        <v>0</v>
      </c>
      <c r="BB118" s="1527">
        <f t="shared" ca="1" si="27"/>
        <v>0</v>
      </c>
      <c r="BC118" s="1527">
        <f t="shared" ca="1" si="27"/>
        <v>0</v>
      </c>
      <c r="BD118" s="1527">
        <f t="shared" ca="1" si="27"/>
        <v>0</v>
      </c>
      <c r="BE118" s="1527">
        <f t="shared" ca="1" si="27"/>
        <v>0</v>
      </c>
      <c r="BF118" s="1527">
        <f t="shared" ca="1" si="27"/>
        <v>0</v>
      </c>
      <c r="BG118" s="1527">
        <f t="shared" ca="1" si="27"/>
        <v>0</v>
      </c>
      <c r="BH118" s="1527">
        <f t="shared" ca="1" si="27"/>
        <v>0</v>
      </c>
      <c r="BI118" s="1527">
        <f t="shared" ca="1" si="27"/>
        <v>0</v>
      </c>
      <c r="BJ118" s="1527">
        <f t="shared" ca="1" si="27"/>
        <v>0</v>
      </c>
      <c r="BK118" s="1527">
        <f t="shared" ca="1" si="27"/>
        <v>0</v>
      </c>
      <c r="BL118" s="1527">
        <f t="shared" ca="1" si="27"/>
        <v>0</v>
      </c>
      <c r="BM118" s="1527">
        <f t="shared" ca="1" si="27"/>
        <v>0</v>
      </c>
      <c r="BN118" s="1527">
        <f t="shared" ca="1" si="27"/>
        <v>0</v>
      </c>
      <c r="BO118" s="1527">
        <f t="shared" ca="1" si="27"/>
        <v>0</v>
      </c>
      <c r="BP118" s="1527">
        <f t="shared" ca="1" si="27"/>
        <v>0</v>
      </c>
      <c r="BQ118" s="1527">
        <f t="shared" ca="1" si="27"/>
        <v>0</v>
      </c>
      <c r="BR118" s="1527">
        <f t="shared" ca="1" si="27"/>
        <v>0</v>
      </c>
      <c r="BS118" s="1527">
        <f t="shared" ca="1" si="27"/>
        <v>0</v>
      </c>
      <c r="BT118" s="1527">
        <f t="shared" ca="1" si="27"/>
        <v>0</v>
      </c>
      <c r="BU118" s="1527">
        <f t="shared" ca="1" si="27"/>
        <v>0</v>
      </c>
      <c r="BV118" s="1527">
        <f t="shared" ca="1" si="27"/>
        <v>0</v>
      </c>
      <c r="BW118" s="1527">
        <f t="shared" ca="1" si="27"/>
        <v>0</v>
      </c>
      <c r="BX118" s="1527">
        <f t="shared" ca="1" si="27"/>
        <v>0</v>
      </c>
      <c r="BY118" s="1527">
        <f t="shared" ca="1" si="27"/>
        <v>0</v>
      </c>
      <c r="BZ118" s="1527">
        <f t="shared" ca="1" si="27"/>
        <v>0</v>
      </c>
      <c r="CA118" s="1527">
        <f t="shared" ca="1" si="27"/>
        <v>0</v>
      </c>
      <c r="CB118" s="1527">
        <f t="shared" ca="1" si="27"/>
        <v>0</v>
      </c>
      <c r="CC118" s="1527">
        <f t="shared" ca="1" si="27"/>
        <v>0</v>
      </c>
      <c r="CD118" s="1527">
        <f t="shared" ca="1" si="27"/>
        <v>0</v>
      </c>
      <c r="CE118" s="1527">
        <f t="shared" ca="1" si="27"/>
        <v>0</v>
      </c>
      <c r="CF118" s="1527">
        <f t="shared" ca="1" si="27"/>
        <v>0</v>
      </c>
      <c r="CG118" s="1527">
        <f t="shared" ca="1" si="27"/>
        <v>0</v>
      </c>
      <c r="CH118" s="1527">
        <f t="shared" ca="1" si="27"/>
        <v>0</v>
      </c>
      <c r="CI118" s="1567">
        <f t="shared" ca="1" si="27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6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8"/>
        <v>0</v>
      </c>
      <c r="E119" s="1527">
        <f t="shared" ca="1" si="28"/>
        <v>0</v>
      </c>
      <c r="F119" s="1527">
        <f t="shared" ca="1" si="28"/>
        <v>0</v>
      </c>
      <c r="G119" s="1527">
        <f t="shared" ca="1" si="28"/>
        <v>0</v>
      </c>
      <c r="H119" s="1527">
        <f t="shared" ca="1" si="28"/>
        <v>0</v>
      </c>
      <c r="I119" s="1527">
        <f t="shared" ca="1" si="28"/>
        <v>0</v>
      </c>
      <c r="J119" s="1527">
        <f t="shared" ca="1" si="28"/>
        <v>0</v>
      </c>
      <c r="K119" s="1531">
        <f t="shared" ca="1" si="28"/>
        <v>0</v>
      </c>
      <c r="L119" s="1531">
        <f t="shared" ca="1" si="28"/>
        <v>0</v>
      </c>
      <c r="M119" s="1531">
        <f t="shared" ca="1" si="28"/>
        <v>0</v>
      </c>
      <c r="N119" s="1531">
        <f t="shared" ca="1" si="28"/>
        <v>0</v>
      </c>
      <c r="O119" s="1531">
        <f t="shared" ca="1" si="28"/>
        <v>0</v>
      </c>
      <c r="P119" s="1531">
        <f t="shared" ca="1" si="28"/>
        <v>0</v>
      </c>
      <c r="Q119" s="1531">
        <f t="shared" ca="1" si="28"/>
        <v>0</v>
      </c>
      <c r="R119" s="1531">
        <f t="shared" ca="1" si="28"/>
        <v>0</v>
      </c>
      <c r="S119" s="1531">
        <f t="shared" ca="1" si="28"/>
        <v>0</v>
      </c>
      <c r="T119" s="1531">
        <f t="shared" ca="1" si="26"/>
        <v>0</v>
      </c>
      <c r="U119" s="1531">
        <f t="shared" ca="1" si="26"/>
        <v>0</v>
      </c>
      <c r="V119" s="1531">
        <f t="shared" ca="1" si="26"/>
        <v>0</v>
      </c>
      <c r="W119" s="1531">
        <f t="shared" ca="1" si="26"/>
        <v>0</v>
      </c>
      <c r="X119" s="1531">
        <f t="shared" ca="1" si="26"/>
        <v>0</v>
      </c>
      <c r="Y119" s="1531">
        <f t="shared" ca="1" si="26"/>
        <v>0</v>
      </c>
      <c r="Z119" s="1565"/>
      <c r="AA119" s="1526">
        <f t="shared" ca="1" si="29"/>
        <v>0</v>
      </c>
      <c r="AB119" s="1527">
        <f t="shared" ca="1" si="29"/>
        <v>0</v>
      </c>
      <c r="AC119" s="1527">
        <f t="shared" ca="1" si="29"/>
        <v>0</v>
      </c>
      <c r="AD119" s="1527">
        <f t="shared" ca="1" si="29"/>
        <v>0</v>
      </c>
      <c r="AE119" s="1527">
        <f t="shared" ca="1" si="29"/>
        <v>0</v>
      </c>
      <c r="AF119" s="1527">
        <f t="shared" ca="1" si="29"/>
        <v>0</v>
      </c>
      <c r="AG119" s="1527">
        <f t="shared" ca="1" si="29"/>
        <v>0</v>
      </c>
      <c r="AH119" s="1527">
        <f t="shared" ca="1" si="29"/>
        <v>0</v>
      </c>
      <c r="AI119" s="1527">
        <f t="shared" ca="1" si="29"/>
        <v>0</v>
      </c>
      <c r="AJ119" s="1527">
        <f t="shared" ca="1" si="29"/>
        <v>0</v>
      </c>
      <c r="AK119" s="1527">
        <f t="shared" ca="1" si="29"/>
        <v>0</v>
      </c>
      <c r="AL119" s="1527">
        <f t="shared" ca="1" si="29"/>
        <v>0</v>
      </c>
      <c r="AM119" s="1527">
        <f t="shared" ca="1" si="29"/>
        <v>0</v>
      </c>
      <c r="AN119" s="1486"/>
      <c r="AO119" s="1566">
        <f t="shared" ca="1" si="27"/>
        <v>0</v>
      </c>
      <c r="AP119" s="1527">
        <f t="shared" ca="1" si="20"/>
        <v>0</v>
      </c>
      <c r="AQ119" s="1527">
        <f t="shared" ca="1" si="27"/>
        <v>0</v>
      </c>
      <c r="AR119" s="1527">
        <f t="shared" ca="1" si="27"/>
        <v>0</v>
      </c>
      <c r="AS119" s="1527">
        <f t="shared" ca="1" si="27"/>
        <v>0</v>
      </c>
      <c r="AT119" s="1527">
        <f t="shared" ca="1" si="27"/>
        <v>0</v>
      </c>
      <c r="AU119" s="1527">
        <f t="shared" ca="1" si="27"/>
        <v>0</v>
      </c>
      <c r="AV119" s="1527">
        <f t="shared" ca="1" si="27"/>
        <v>0</v>
      </c>
      <c r="AW119" s="1527">
        <f t="shared" ca="1" si="27"/>
        <v>0</v>
      </c>
      <c r="AX119" s="1527">
        <f t="shared" ca="1" si="27"/>
        <v>0</v>
      </c>
      <c r="AY119" s="1527">
        <f t="shared" ca="1" si="27"/>
        <v>0</v>
      </c>
      <c r="AZ119" s="1527">
        <f t="shared" ca="1" si="27"/>
        <v>0</v>
      </c>
      <c r="BA119" s="1527">
        <f t="shared" ca="1" si="27"/>
        <v>0</v>
      </c>
      <c r="BB119" s="1527">
        <f t="shared" ca="1" si="27"/>
        <v>0</v>
      </c>
      <c r="BC119" s="1527">
        <f t="shared" ca="1" si="27"/>
        <v>0</v>
      </c>
      <c r="BD119" s="1527">
        <f t="shared" ca="1" si="27"/>
        <v>0</v>
      </c>
      <c r="BE119" s="1527">
        <f t="shared" ca="1" si="27"/>
        <v>0</v>
      </c>
      <c r="BF119" s="1527">
        <f t="shared" ca="1" si="27"/>
        <v>0</v>
      </c>
      <c r="BG119" s="1527">
        <f t="shared" ca="1" si="27"/>
        <v>0</v>
      </c>
      <c r="BH119" s="1527">
        <f t="shared" ca="1" si="27"/>
        <v>0</v>
      </c>
      <c r="BI119" s="1527">
        <f t="shared" ca="1" si="27"/>
        <v>0</v>
      </c>
      <c r="BJ119" s="1527">
        <f t="shared" ca="1" si="27"/>
        <v>0</v>
      </c>
      <c r="BK119" s="1527">
        <f t="shared" ca="1" si="27"/>
        <v>0</v>
      </c>
      <c r="BL119" s="1527">
        <f t="shared" ca="1" si="27"/>
        <v>0</v>
      </c>
      <c r="BM119" s="1527">
        <f t="shared" ca="1" si="27"/>
        <v>0</v>
      </c>
      <c r="BN119" s="1527">
        <f t="shared" ca="1" si="27"/>
        <v>0</v>
      </c>
      <c r="BO119" s="1527">
        <f t="shared" ca="1" si="27"/>
        <v>0</v>
      </c>
      <c r="BP119" s="1527">
        <f t="shared" ca="1" si="27"/>
        <v>0</v>
      </c>
      <c r="BQ119" s="1527">
        <f t="shared" ca="1" si="27"/>
        <v>0</v>
      </c>
      <c r="BR119" s="1527">
        <f t="shared" ca="1" si="27"/>
        <v>0</v>
      </c>
      <c r="BS119" s="1527">
        <f t="shared" ca="1" si="27"/>
        <v>0</v>
      </c>
      <c r="BT119" s="1527">
        <f t="shared" ca="1" si="27"/>
        <v>0</v>
      </c>
      <c r="BU119" s="1527">
        <f t="shared" ca="1" si="27"/>
        <v>0</v>
      </c>
      <c r="BV119" s="1527">
        <f t="shared" ca="1" si="27"/>
        <v>0</v>
      </c>
      <c r="BW119" s="1527">
        <f t="shared" ca="1" si="27"/>
        <v>0</v>
      </c>
      <c r="BX119" s="1527">
        <f t="shared" ca="1" si="27"/>
        <v>0</v>
      </c>
      <c r="BY119" s="1527">
        <f t="shared" ca="1" si="27"/>
        <v>0</v>
      </c>
      <c r="BZ119" s="1527">
        <f t="shared" ca="1" si="27"/>
        <v>0</v>
      </c>
      <c r="CA119" s="1527">
        <f t="shared" ca="1" si="27"/>
        <v>0</v>
      </c>
      <c r="CB119" s="1527">
        <f t="shared" ca="1" si="27"/>
        <v>0</v>
      </c>
      <c r="CC119" s="1527">
        <f t="shared" ca="1" si="27"/>
        <v>0</v>
      </c>
      <c r="CD119" s="1527">
        <f t="shared" ca="1" si="27"/>
        <v>0</v>
      </c>
      <c r="CE119" s="1527">
        <f t="shared" ca="1" si="27"/>
        <v>0</v>
      </c>
      <c r="CF119" s="1527">
        <f t="shared" ca="1" si="27"/>
        <v>0</v>
      </c>
      <c r="CG119" s="1527">
        <f t="shared" ca="1" si="27"/>
        <v>0</v>
      </c>
      <c r="CH119" s="1527">
        <f t="shared" ca="1" si="27"/>
        <v>0</v>
      </c>
      <c r="CI119" s="1567">
        <f t="shared" ca="1" si="27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6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8"/>
        <v>0</v>
      </c>
      <c r="E120" s="1527">
        <f t="shared" ca="1" si="28"/>
        <v>0</v>
      </c>
      <c r="F120" s="1527">
        <f t="shared" ca="1" si="28"/>
        <v>0</v>
      </c>
      <c r="G120" s="1527">
        <f t="shared" ca="1" si="28"/>
        <v>0</v>
      </c>
      <c r="H120" s="1527">
        <f t="shared" ca="1" si="28"/>
        <v>0</v>
      </c>
      <c r="I120" s="1527">
        <f t="shared" ca="1" si="28"/>
        <v>0</v>
      </c>
      <c r="J120" s="1527">
        <f t="shared" ca="1" si="28"/>
        <v>0</v>
      </c>
      <c r="K120" s="1531">
        <f t="shared" ca="1" si="28"/>
        <v>0</v>
      </c>
      <c r="L120" s="1531">
        <f t="shared" ca="1" si="28"/>
        <v>0</v>
      </c>
      <c r="M120" s="1531">
        <f t="shared" ca="1" si="28"/>
        <v>0</v>
      </c>
      <c r="N120" s="1531">
        <f t="shared" ca="1" si="28"/>
        <v>0</v>
      </c>
      <c r="O120" s="1531">
        <f t="shared" ca="1" si="28"/>
        <v>0</v>
      </c>
      <c r="P120" s="1531">
        <f t="shared" ca="1" si="28"/>
        <v>0</v>
      </c>
      <c r="Q120" s="1531">
        <f t="shared" ca="1" si="28"/>
        <v>0</v>
      </c>
      <c r="R120" s="1531">
        <f t="shared" ca="1" si="28"/>
        <v>0</v>
      </c>
      <c r="S120" s="1531">
        <f t="shared" ca="1" si="28"/>
        <v>0</v>
      </c>
      <c r="T120" s="1531">
        <f t="shared" ca="1" si="26"/>
        <v>0</v>
      </c>
      <c r="U120" s="1531">
        <f t="shared" ca="1" si="26"/>
        <v>0</v>
      </c>
      <c r="V120" s="1531">
        <f t="shared" ca="1" si="26"/>
        <v>0</v>
      </c>
      <c r="W120" s="1531">
        <f t="shared" ca="1" si="26"/>
        <v>0</v>
      </c>
      <c r="X120" s="1531">
        <f t="shared" ca="1" si="26"/>
        <v>0</v>
      </c>
      <c r="Y120" s="1531">
        <f t="shared" ca="1" si="26"/>
        <v>0</v>
      </c>
      <c r="Z120" s="1565"/>
      <c r="AA120" s="1526">
        <f t="shared" ca="1" si="29"/>
        <v>0</v>
      </c>
      <c r="AB120" s="1527">
        <f t="shared" ca="1" si="29"/>
        <v>0</v>
      </c>
      <c r="AC120" s="1527">
        <f t="shared" ca="1" si="29"/>
        <v>0</v>
      </c>
      <c r="AD120" s="1527">
        <f t="shared" ca="1" si="29"/>
        <v>0</v>
      </c>
      <c r="AE120" s="1527">
        <f t="shared" ca="1" si="29"/>
        <v>0</v>
      </c>
      <c r="AF120" s="1527">
        <f t="shared" ca="1" si="29"/>
        <v>0</v>
      </c>
      <c r="AG120" s="1527">
        <f t="shared" ca="1" si="29"/>
        <v>0</v>
      </c>
      <c r="AH120" s="1527">
        <f t="shared" ca="1" si="29"/>
        <v>0</v>
      </c>
      <c r="AI120" s="1527">
        <f t="shared" ca="1" si="29"/>
        <v>0</v>
      </c>
      <c r="AJ120" s="1527">
        <f t="shared" ca="1" si="29"/>
        <v>0</v>
      </c>
      <c r="AK120" s="1527">
        <f t="shared" ca="1" si="29"/>
        <v>0</v>
      </c>
      <c r="AL120" s="1527">
        <f t="shared" ca="1" si="29"/>
        <v>0</v>
      </c>
      <c r="AM120" s="1527">
        <f t="shared" ca="1" si="29"/>
        <v>0</v>
      </c>
      <c r="AN120" s="1486"/>
      <c r="AO120" s="1566">
        <f t="shared" ca="1" si="27"/>
        <v>0</v>
      </c>
      <c r="AP120" s="1527">
        <f t="shared" ca="1" si="20"/>
        <v>0</v>
      </c>
      <c r="AQ120" s="1527">
        <f t="shared" ca="1" si="27"/>
        <v>0</v>
      </c>
      <c r="AR120" s="1527">
        <f t="shared" ca="1" si="27"/>
        <v>0</v>
      </c>
      <c r="AS120" s="1527">
        <f t="shared" ca="1" si="27"/>
        <v>0</v>
      </c>
      <c r="AT120" s="1527">
        <f t="shared" ca="1" si="27"/>
        <v>0</v>
      </c>
      <c r="AU120" s="1527">
        <f t="shared" ca="1" si="27"/>
        <v>0</v>
      </c>
      <c r="AV120" s="1527">
        <f t="shared" ca="1" si="27"/>
        <v>0</v>
      </c>
      <c r="AW120" s="1527">
        <f t="shared" ca="1" si="27"/>
        <v>0</v>
      </c>
      <c r="AX120" s="1527">
        <f t="shared" ca="1" si="27"/>
        <v>0</v>
      </c>
      <c r="AY120" s="1527">
        <f t="shared" ca="1" si="27"/>
        <v>0</v>
      </c>
      <c r="AZ120" s="1527">
        <f t="shared" ca="1" si="27"/>
        <v>0</v>
      </c>
      <c r="BA120" s="1527">
        <f t="shared" ca="1" si="27"/>
        <v>0</v>
      </c>
      <c r="BB120" s="1527">
        <f t="shared" ca="1" si="27"/>
        <v>0</v>
      </c>
      <c r="BC120" s="1527">
        <f t="shared" ca="1" si="27"/>
        <v>0</v>
      </c>
      <c r="BD120" s="1527">
        <f t="shared" ca="1" si="27"/>
        <v>0</v>
      </c>
      <c r="BE120" s="1527">
        <f t="shared" ca="1" si="27"/>
        <v>0</v>
      </c>
      <c r="BF120" s="1527">
        <f t="shared" ca="1" si="27"/>
        <v>0</v>
      </c>
      <c r="BG120" s="1527">
        <f t="shared" ca="1" si="27"/>
        <v>0</v>
      </c>
      <c r="BH120" s="1527">
        <f t="shared" ca="1" si="27"/>
        <v>0</v>
      </c>
      <c r="BI120" s="1527">
        <f t="shared" ca="1" si="27"/>
        <v>0</v>
      </c>
      <c r="BJ120" s="1527">
        <f t="shared" ca="1" si="27"/>
        <v>0</v>
      </c>
      <c r="BK120" s="1527">
        <f t="shared" ca="1" si="27"/>
        <v>0</v>
      </c>
      <c r="BL120" s="1527">
        <f t="shared" ca="1" si="27"/>
        <v>0</v>
      </c>
      <c r="BM120" s="1527">
        <f t="shared" ca="1" si="27"/>
        <v>0</v>
      </c>
      <c r="BN120" s="1527">
        <f t="shared" ca="1" si="27"/>
        <v>0</v>
      </c>
      <c r="BO120" s="1527">
        <f t="shared" ref="BO120:CI120" ca="1" si="30">IF(ISNUMBER($B120),$B120*BO38,0)</f>
        <v>0</v>
      </c>
      <c r="BP120" s="1527">
        <f t="shared" ca="1" si="30"/>
        <v>0</v>
      </c>
      <c r="BQ120" s="1527">
        <f t="shared" ca="1" si="30"/>
        <v>0</v>
      </c>
      <c r="BR120" s="1527">
        <f t="shared" ca="1" si="30"/>
        <v>0</v>
      </c>
      <c r="BS120" s="1527">
        <f t="shared" ca="1" si="30"/>
        <v>0</v>
      </c>
      <c r="BT120" s="1527">
        <f t="shared" ca="1" si="30"/>
        <v>0</v>
      </c>
      <c r="BU120" s="1527">
        <f t="shared" ca="1" si="30"/>
        <v>0</v>
      </c>
      <c r="BV120" s="1527">
        <f t="shared" ca="1" si="30"/>
        <v>0</v>
      </c>
      <c r="BW120" s="1527">
        <f t="shared" ca="1" si="30"/>
        <v>0</v>
      </c>
      <c r="BX120" s="1527">
        <f t="shared" ca="1" si="30"/>
        <v>0</v>
      </c>
      <c r="BY120" s="1527">
        <f t="shared" ca="1" si="30"/>
        <v>0</v>
      </c>
      <c r="BZ120" s="1527">
        <f t="shared" ca="1" si="30"/>
        <v>0</v>
      </c>
      <c r="CA120" s="1527">
        <f t="shared" ca="1" si="30"/>
        <v>0</v>
      </c>
      <c r="CB120" s="1527">
        <f t="shared" ca="1" si="30"/>
        <v>0</v>
      </c>
      <c r="CC120" s="1527">
        <f t="shared" ca="1" si="30"/>
        <v>0</v>
      </c>
      <c r="CD120" s="1527">
        <f t="shared" ca="1" si="30"/>
        <v>0</v>
      </c>
      <c r="CE120" s="1527">
        <f t="shared" ca="1" si="30"/>
        <v>0</v>
      </c>
      <c r="CF120" s="1527">
        <f t="shared" ca="1" si="30"/>
        <v>0</v>
      </c>
      <c r="CG120" s="1527">
        <f t="shared" ca="1" si="30"/>
        <v>0</v>
      </c>
      <c r="CH120" s="1527">
        <f t="shared" ca="1" si="30"/>
        <v>0</v>
      </c>
      <c r="CI120" s="1567">
        <f t="shared" ca="1" si="30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6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8"/>
        <v>0</v>
      </c>
      <c r="E121" s="1527">
        <f t="shared" ca="1" si="28"/>
        <v>0</v>
      </c>
      <c r="F121" s="1527">
        <f t="shared" ca="1" si="28"/>
        <v>0</v>
      </c>
      <c r="G121" s="1527">
        <f t="shared" ca="1" si="28"/>
        <v>0</v>
      </c>
      <c r="H121" s="1527">
        <f t="shared" ca="1" si="28"/>
        <v>0</v>
      </c>
      <c r="I121" s="1527">
        <f t="shared" ca="1" si="28"/>
        <v>0</v>
      </c>
      <c r="J121" s="1527">
        <f t="shared" ca="1" si="28"/>
        <v>0</v>
      </c>
      <c r="K121" s="1531">
        <f t="shared" ca="1" si="28"/>
        <v>0</v>
      </c>
      <c r="L121" s="1531">
        <f t="shared" ca="1" si="28"/>
        <v>0</v>
      </c>
      <c r="M121" s="1531">
        <f t="shared" ca="1" si="28"/>
        <v>0</v>
      </c>
      <c r="N121" s="1531">
        <f t="shared" ca="1" si="28"/>
        <v>0</v>
      </c>
      <c r="O121" s="1531">
        <f t="shared" ca="1" si="28"/>
        <v>0</v>
      </c>
      <c r="P121" s="1531">
        <f t="shared" ca="1" si="28"/>
        <v>0</v>
      </c>
      <c r="Q121" s="1531">
        <f t="shared" ca="1" si="28"/>
        <v>0</v>
      </c>
      <c r="R121" s="1531">
        <f t="shared" ca="1" si="28"/>
        <v>0</v>
      </c>
      <c r="S121" s="1531">
        <f t="shared" ca="1" si="28"/>
        <v>0</v>
      </c>
      <c r="T121" s="1531">
        <f t="shared" ca="1" si="26"/>
        <v>0</v>
      </c>
      <c r="U121" s="1531">
        <f t="shared" ca="1" si="26"/>
        <v>0</v>
      </c>
      <c r="V121" s="1531">
        <f t="shared" ca="1" si="26"/>
        <v>0</v>
      </c>
      <c r="W121" s="1531">
        <f t="shared" ca="1" si="26"/>
        <v>0</v>
      </c>
      <c r="X121" s="1531">
        <f t="shared" ca="1" si="26"/>
        <v>0</v>
      </c>
      <c r="Y121" s="1531">
        <f t="shared" ca="1" si="26"/>
        <v>0</v>
      </c>
      <c r="Z121" s="1565"/>
      <c r="AA121" s="1526">
        <f t="shared" ca="1" si="29"/>
        <v>0</v>
      </c>
      <c r="AB121" s="1527">
        <f t="shared" ca="1" si="29"/>
        <v>0</v>
      </c>
      <c r="AC121" s="1527">
        <f t="shared" ca="1" si="29"/>
        <v>0</v>
      </c>
      <c r="AD121" s="1527">
        <f t="shared" ca="1" si="29"/>
        <v>0</v>
      </c>
      <c r="AE121" s="1527">
        <f t="shared" ca="1" si="29"/>
        <v>0</v>
      </c>
      <c r="AF121" s="1527">
        <f t="shared" ca="1" si="29"/>
        <v>0</v>
      </c>
      <c r="AG121" s="1527">
        <f t="shared" ca="1" si="29"/>
        <v>0</v>
      </c>
      <c r="AH121" s="1527">
        <f t="shared" ca="1" si="29"/>
        <v>0</v>
      </c>
      <c r="AI121" s="1527">
        <f t="shared" ca="1" si="29"/>
        <v>0</v>
      </c>
      <c r="AJ121" s="1527">
        <f t="shared" ca="1" si="29"/>
        <v>0</v>
      </c>
      <c r="AK121" s="1527">
        <f t="shared" ca="1" si="29"/>
        <v>0</v>
      </c>
      <c r="AL121" s="1527">
        <f t="shared" ca="1" si="29"/>
        <v>0</v>
      </c>
      <c r="AM121" s="1527">
        <f t="shared" ca="1" si="29"/>
        <v>0</v>
      </c>
      <c r="AN121" s="1486"/>
      <c r="AO121" s="1566">
        <f t="shared" ref="AO121:CI125" ca="1" si="31">IF(ISNUMBER($B121),$B121*AO39,0)</f>
        <v>0</v>
      </c>
      <c r="AP121" s="1527">
        <f t="shared" ca="1" si="20"/>
        <v>0</v>
      </c>
      <c r="AQ121" s="1527">
        <f t="shared" ca="1" si="31"/>
        <v>0</v>
      </c>
      <c r="AR121" s="1527">
        <f t="shared" ca="1" si="31"/>
        <v>0</v>
      </c>
      <c r="AS121" s="1527">
        <f t="shared" ca="1" si="31"/>
        <v>0</v>
      </c>
      <c r="AT121" s="1527">
        <f t="shared" ca="1" si="31"/>
        <v>0</v>
      </c>
      <c r="AU121" s="1527">
        <f t="shared" ca="1" si="31"/>
        <v>0</v>
      </c>
      <c r="AV121" s="1527">
        <f t="shared" ca="1" si="31"/>
        <v>0</v>
      </c>
      <c r="AW121" s="1527">
        <f t="shared" ca="1" si="31"/>
        <v>0</v>
      </c>
      <c r="AX121" s="1527">
        <f t="shared" ca="1" si="31"/>
        <v>0</v>
      </c>
      <c r="AY121" s="1527">
        <f t="shared" ca="1" si="31"/>
        <v>0</v>
      </c>
      <c r="AZ121" s="1527">
        <f t="shared" ca="1" si="31"/>
        <v>0</v>
      </c>
      <c r="BA121" s="1527">
        <f t="shared" ca="1" si="31"/>
        <v>0</v>
      </c>
      <c r="BB121" s="1527">
        <f t="shared" ca="1" si="31"/>
        <v>0</v>
      </c>
      <c r="BC121" s="1527">
        <f t="shared" ca="1" si="31"/>
        <v>0</v>
      </c>
      <c r="BD121" s="1527">
        <f t="shared" ca="1" si="31"/>
        <v>0</v>
      </c>
      <c r="BE121" s="1527">
        <f t="shared" ca="1" si="31"/>
        <v>0</v>
      </c>
      <c r="BF121" s="1527">
        <f t="shared" ca="1" si="31"/>
        <v>0</v>
      </c>
      <c r="BG121" s="1527">
        <f t="shared" ca="1" si="31"/>
        <v>0</v>
      </c>
      <c r="BH121" s="1527">
        <f t="shared" ca="1" si="31"/>
        <v>0</v>
      </c>
      <c r="BI121" s="1527">
        <f t="shared" ca="1" si="31"/>
        <v>0</v>
      </c>
      <c r="BJ121" s="1527">
        <f t="shared" ca="1" si="31"/>
        <v>0</v>
      </c>
      <c r="BK121" s="1527">
        <f t="shared" ca="1" si="31"/>
        <v>0</v>
      </c>
      <c r="BL121" s="1527">
        <f t="shared" ca="1" si="31"/>
        <v>0</v>
      </c>
      <c r="BM121" s="1527">
        <f t="shared" ca="1" si="31"/>
        <v>0</v>
      </c>
      <c r="BN121" s="1527">
        <f t="shared" ca="1" si="31"/>
        <v>0</v>
      </c>
      <c r="BO121" s="1527">
        <f t="shared" ca="1" si="31"/>
        <v>0</v>
      </c>
      <c r="BP121" s="1527">
        <f t="shared" ca="1" si="31"/>
        <v>0</v>
      </c>
      <c r="BQ121" s="1527">
        <f t="shared" ca="1" si="31"/>
        <v>0</v>
      </c>
      <c r="BR121" s="1527">
        <f t="shared" ca="1" si="31"/>
        <v>0</v>
      </c>
      <c r="BS121" s="1527">
        <f t="shared" ca="1" si="31"/>
        <v>0</v>
      </c>
      <c r="BT121" s="1527">
        <f t="shared" ca="1" si="31"/>
        <v>0</v>
      </c>
      <c r="BU121" s="1527">
        <f t="shared" ca="1" si="31"/>
        <v>0</v>
      </c>
      <c r="BV121" s="1527">
        <f t="shared" ca="1" si="31"/>
        <v>0</v>
      </c>
      <c r="BW121" s="1527">
        <f t="shared" ca="1" si="31"/>
        <v>0</v>
      </c>
      <c r="BX121" s="1527">
        <f t="shared" ca="1" si="31"/>
        <v>0</v>
      </c>
      <c r="BY121" s="1527">
        <f t="shared" ca="1" si="31"/>
        <v>0</v>
      </c>
      <c r="BZ121" s="1527">
        <f t="shared" ca="1" si="31"/>
        <v>0</v>
      </c>
      <c r="CA121" s="1527">
        <f t="shared" ca="1" si="31"/>
        <v>0</v>
      </c>
      <c r="CB121" s="1527">
        <f t="shared" ca="1" si="31"/>
        <v>0</v>
      </c>
      <c r="CC121" s="1527">
        <f t="shared" ca="1" si="31"/>
        <v>0</v>
      </c>
      <c r="CD121" s="1527">
        <f t="shared" ca="1" si="31"/>
        <v>0</v>
      </c>
      <c r="CE121" s="1527">
        <f t="shared" ca="1" si="31"/>
        <v>0</v>
      </c>
      <c r="CF121" s="1527">
        <f t="shared" ca="1" si="31"/>
        <v>0</v>
      </c>
      <c r="CG121" s="1527">
        <f t="shared" ca="1" si="31"/>
        <v>0</v>
      </c>
      <c r="CH121" s="1527">
        <f t="shared" ca="1" si="31"/>
        <v>0</v>
      </c>
      <c r="CI121" s="1567">
        <f t="shared" ca="1" si="31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6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8"/>
        <v>0</v>
      </c>
      <c r="E122" s="1527">
        <f t="shared" ca="1" si="28"/>
        <v>0</v>
      </c>
      <c r="F122" s="1527">
        <f t="shared" ca="1" si="28"/>
        <v>0</v>
      </c>
      <c r="G122" s="1527">
        <f t="shared" ca="1" si="28"/>
        <v>0</v>
      </c>
      <c r="H122" s="1527">
        <f t="shared" ca="1" si="28"/>
        <v>0</v>
      </c>
      <c r="I122" s="1527">
        <f t="shared" ca="1" si="28"/>
        <v>0</v>
      </c>
      <c r="J122" s="1527">
        <f t="shared" ca="1" si="28"/>
        <v>0</v>
      </c>
      <c r="K122" s="1531">
        <f t="shared" ca="1" si="28"/>
        <v>0</v>
      </c>
      <c r="L122" s="1531">
        <f t="shared" ca="1" si="28"/>
        <v>0</v>
      </c>
      <c r="M122" s="1531">
        <f t="shared" ca="1" si="28"/>
        <v>0</v>
      </c>
      <c r="N122" s="1531">
        <f t="shared" ca="1" si="28"/>
        <v>0</v>
      </c>
      <c r="O122" s="1531">
        <f t="shared" ca="1" si="28"/>
        <v>0</v>
      </c>
      <c r="P122" s="1531">
        <f t="shared" ca="1" si="28"/>
        <v>0</v>
      </c>
      <c r="Q122" s="1531">
        <f t="shared" ca="1" si="28"/>
        <v>0</v>
      </c>
      <c r="R122" s="1531">
        <f t="shared" ca="1" si="28"/>
        <v>0</v>
      </c>
      <c r="S122" s="1531">
        <f t="shared" ca="1" si="28"/>
        <v>0</v>
      </c>
      <c r="T122" s="1531">
        <f t="shared" ca="1" si="26"/>
        <v>0</v>
      </c>
      <c r="U122" s="1531">
        <f t="shared" ca="1" si="26"/>
        <v>0</v>
      </c>
      <c r="V122" s="1531">
        <f t="shared" ca="1" si="26"/>
        <v>0</v>
      </c>
      <c r="W122" s="1531">
        <f t="shared" ca="1" si="26"/>
        <v>0</v>
      </c>
      <c r="X122" s="1531">
        <f t="shared" ca="1" si="26"/>
        <v>0</v>
      </c>
      <c r="Y122" s="1531">
        <f t="shared" ca="1" si="26"/>
        <v>0</v>
      </c>
      <c r="Z122" s="1565"/>
      <c r="AA122" s="1526">
        <f t="shared" ca="1" si="29"/>
        <v>0</v>
      </c>
      <c r="AB122" s="1527">
        <f t="shared" ca="1" si="29"/>
        <v>0</v>
      </c>
      <c r="AC122" s="1527">
        <f t="shared" ca="1" si="29"/>
        <v>0</v>
      </c>
      <c r="AD122" s="1527">
        <f t="shared" ca="1" si="29"/>
        <v>0</v>
      </c>
      <c r="AE122" s="1527">
        <f t="shared" ca="1" si="29"/>
        <v>0</v>
      </c>
      <c r="AF122" s="1527">
        <f t="shared" ca="1" si="29"/>
        <v>0</v>
      </c>
      <c r="AG122" s="1527">
        <f t="shared" ca="1" si="29"/>
        <v>0</v>
      </c>
      <c r="AH122" s="1527">
        <f t="shared" ca="1" si="29"/>
        <v>0</v>
      </c>
      <c r="AI122" s="1527">
        <f t="shared" ca="1" si="29"/>
        <v>0</v>
      </c>
      <c r="AJ122" s="1527">
        <f t="shared" ca="1" si="29"/>
        <v>0</v>
      </c>
      <c r="AK122" s="1527">
        <f t="shared" ca="1" si="29"/>
        <v>0</v>
      </c>
      <c r="AL122" s="1527">
        <f t="shared" ca="1" si="29"/>
        <v>0</v>
      </c>
      <c r="AM122" s="1527">
        <f t="shared" ca="1" si="29"/>
        <v>0</v>
      </c>
      <c r="AN122" s="1486"/>
      <c r="AO122" s="1566">
        <f t="shared" ca="1" si="31"/>
        <v>0</v>
      </c>
      <c r="AP122" s="1527">
        <f t="shared" ca="1" si="20"/>
        <v>0</v>
      </c>
      <c r="AQ122" s="1527">
        <f t="shared" ca="1" si="31"/>
        <v>0</v>
      </c>
      <c r="AR122" s="1527">
        <f t="shared" ca="1" si="31"/>
        <v>0</v>
      </c>
      <c r="AS122" s="1527">
        <f t="shared" ca="1" si="31"/>
        <v>0</v>
      </c>
      <c r="AT122" s="1527">
        <f t="shared" ca="1" si="31"/>
        <v>0</v>
      </c>
      <c r="AU122" s="1527">
        <f t="shared" ca="1" si="31"/>
        <v>0</v>
      </c>
      <c r="AV122" s="1527">
        <f t="shared" ca="1" si="31"/>
        <v>0</v>
      </c>
      <c r="AW122" s="1527">
        <f t="shared" ca="1" si="31"/>
        <v>0</v>
      </c>
      <c r="AX122" s="1527">
        <f t="shared" ca="1" si="31"/>
        <v>0</v>
      </c>
      <c r="AY122" s="1527">
        <f t="shared" ca="1" si="31"/>
        <v>0</v>
      </c>
      <c r="AZ122" s="1527">
        <f t="shared" ca="1" si="31"/>
        <v>0</v>
      </c>
      <c r="BA122" s="1527">
        <f t="shared" ca="1" si="31"/>
        <v>0</v>
      </c>
      <c r="BB122" s="1527">
        <f t="shared" ca="1" si="31"/>
        <v>0</v>
      </c>
      <c r="BC122" s="1527">
        <f t="shared" ca="1" si="31"/>
        <v>0</v>
      </c>
      <c r="BD122" s="1527">
        <f t="shared" ca="1" si="31"/>
        <v>0</v>
      </c>
      <c r="BE122" s="1527">
        <f t="shared" ca="1" si="31"/>
        <v>0</v>
      </c>
      <c r="BF122" s="1527">
        <f t="shared" ca="1" si="31"/>
        <v>0</v>
      </c>
      <c r="BG122" s="1527">
        <f t="shared" ca="1" si="31"/>
        <v>0</v>
      </c>
      <c r="BH122" s="1527">
        <f t="shared" ca="1" si="31"/>
        <v>0</v>
      </c>
      <c r="BI122" s="1527">
        <f t="shared" ca="1" si="31"/>
        <v>0</v>
      </c>
      <c r="BJ122" s="1527">
        <f t="shared" ca="1" si="31"/>
        <v>0</v>
      </c>
      <c r="BK122" s="1527">
        <f t="shared" ca="1" si="31"/>
        <v>0</v>
      </c>
      <c r="BL122" s="1527">
        <f t="shared" ca="1" si="31"/>
        <v>0</v>
      </c>
      <c r="BM122" s="1527">
        <f t="shared" ca="1" si="31"/>
        <v>0</v>
      </c>
      <c r="BN122" s="1527">
        <f t="shared" ca="1" si="31"/>
        <v>0</v>
      </c>
      <c r="BO122" s="1527">
        <f t="shared" ca="1" si="31"/>
        <v>0</v>
      </c>
      <c r="BP122" s="1527">
        <f t="shared" ca="1" si="31"/>
        <v>0</v>
      </c>
      <c r="BQ122" s="1527">
        <f t="shared" ca="1" si="31"/>
        <v>0</v>
      </c>
      <c r="BR122" s="1527">
        <f t="shared" ca="1" si="31"/>
        <v>0</v>
      </c>
      <c r="BS122" s="1527">
        <f t="shared" ca="1" si="31"/>
        <v>0</v>
      </c>
      <c r="BT122" s="1527">
        <f t="shared" ca="1" si="31"/>
        <v>0</v>
      </c>
      <c r="BU122" s="1527">
        <f t="shared" ca="1" si="31"/>
        <v>0</v>
      </c>
      <c r="BV122" s="1527">
        <f t="shared" ca="1" si="31"/>
        <v>0</v>
      </c>
      <c r="BW122" s="1527">
        <f t="shared" ca="1" si="31"/>
        <v>0</v>
      </c>
      <c r="BX122" s="1527">
        <f t="shared" ca="1" si="31"/>
        <v>0</v>
      </c>
      <c r="BY122" s="1527">
        <f t="shared" ca="1" si="31"/>
        <v>0</v>
      </c>
      <c r="BZ122" s="1527">
        <f t="shared" ca="1" si="31"/>
        <v>0</v>
      </c>
      <c r="CA122" s="1527">
        <f t="shared" ca="1" si="31"/>
        <v>0</v>
      </c>
      <c r="CB122" s="1527">
        <f t="shared" ca="1" si="31"/>
        <v>0</v>
      </c>
      <c r="CC122" s="1527">
        <f t="shared" ca="1" si="31"/>
        <v>0</v>
      </c>
      <c r="CD122" s="1527">
        <f t="shared" ca="1" si="31"/>
        <v>0</v>
      </c>
      <c r="CE122" s="1527">
        <f t="shared" ca="1" si="31"/>
        <v>0</v>
      </c>
      <c r="CF122" s="1527">
        <f t="shared" ca="1" si="31"/>
        <v>0</v>
      </c>
      <c r="CG122" s="1527">
        <f t="shared" ca="1" si="31"/>
        <v>0</v>
      </c>
      <c r="CH122" s="1527">
        <f t="shared" ca="1" si="31"/>
        <v>0</v>
      </c>
      <c r="CI122" s="1567">
        <f t="shared" ca="1" si="31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6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8"/>
        <v>0</v>
      </c>
      <c r="E123" s="1527">
        <f t="shared" ca="1" si="28"/>
        <v>0</v>
      </c>
      <c r="F123" s="1527">
        <f t="shared" ca="1" si="28"/>
        <v>0</v>
      </c>
      <c r="G123" s="1527">
        <f t="shared" ca="1" si="28"/>
        <v>0</v>
      </c>
      <c r="H123" s="1527">
        <f t="shared" ca="1" si="28"/>
        <v>0</v>
      </c>
      <c r="I123" s="1527">
        <f t="shared" ca="1" si="28"/>
        <v>0</v>
      </c>
      <c r="J123" s="1527">
        <f t="shared" ca="1" si="28"/>
        <v>0</v>
      </c>
      <c r="K123" s="1531">
        <f t="shared" ca="1" si="28"/>
        <v>0</v>
      </c>
      <c r="L123" s="1531">
        <f t="shared" ca="1" si="28"/>
        <v>0</v>
      </c>
      <c r="M123" s="1531">
        <f t="shared" ca="1" si="28"/>
        <v>0</v>
      </c>
      <c r="N123" s="1531">
        <f t="shared" ca="1" si="28"/>
        <v>0</v>
      </c>
      <c r="O123" s="1531">
        <f t="shared" ca="1" si="28"/>
        <v>0</v>
      </c>
      <c r="P123" s="1531">
        <f t="shared" ca="1" si="28"/>
        <v>0</v>
      </c>
      <c r="Q123" s="1531">
        <f t="shared" ca="1" si="28"/>
        <v>0</v>
      </c>
      <c r="R123" s="1531">
        <f t="shared" ca="1" si="28"/>
        <v>0</v>
      </c>
      <c r="S123" s="1531">
        <f t="shared" ca="1" si="28"/>
        <v>0</v>
      </c>
      <c r="T123" s="1531">
        <f t="shared" ca="1" si="26"/>
        <v>0</v>
      </c>
      <c r="U123" s="1531">
        <f t="shared" ca="1" si="26"/>
        <v>0</v>
      </c>
      <c r="V123" s="1531">
        <f t="shared" ca="1" si="26"/>
        <v>0</v>
      </c>
      <c r="W123" s="1531">
        <f t="shared" ca="1" si="26"/>
        <v>0</v>
      </c>
      <c r="X123" s="1531">
        <f t="shared" ca="1" si="26"/>
        <v>0</v>
      </c>
      <c r="Y123" s="1531">
        <f t="shared" ca="1" si="26"/>
        <v>0</v>
      </c>
      <c r="Z123" s="1565"/>
      <c r="AA123" s="1526">
        <f t="shared" ca="1" si="29"/>
        <v>0</v>
      </c>
      <c r="AB123" s="1527">
        <f t="shared" ca="1" si="29"/>
        <v>0</v>
      </c>
      <c r="AC123" s="1527">
        <f t="shared" ca="1" si="29"/>
        <v>0</v>
      </c>
      <c r="AD123" s="1527">
        <f t="shared" ca="1" si="29"/>
        <v>0</v>
      </c>
      <c r="AE123" s="1527">
        <f t="shared" ca="1" si="29"/>
        <v>0</v>
      </c>
      <c r="AF123" s="1527">
        <f t="shared" ca="1" si="29"/>
        <v>0</v>
      </c>
      <c r="AG123" s="1527">
        <f t="shared" ca="1" si="29"/>
        <v>0</v>
      </c>
      <c r="AH123" s="1527">
        <f t="shared" ca="1" si="29"/>
        <v>0</v>
      </c>
      <c r="AI123" s="1527">
        <f t="shared" ca="1" si="29"/>
        <v>0</v>
      </c>
      <c r="AJ123" s="1527">
        <f t="shared" ca="1" si="29"/>
        <v>0</v>
      </c>
      <c r="AK123" s="1527">
        <f t="shared" ca="1" si="29"/>
        <v>0</v>
      </c>
      <c r="AL123" s="1527">
        <f t="shared" ca="1" si="29"/>
        <v>0</v>
      </c>
      <c r="AM123" s="1527">
        <f t="shared" ca="1" si="29"/>
        <v>0</v>
      </c>
      <c r="AN123" s="1486"/>
      <c r="AO123" s="1566">
        <f t="shared" ca="1" si="31"/>
        <v>0</v>
      </c>
      <c r="AP123" s="1527">
        <f t="shared" ca="1" si="20"/>
        <v>0</v>
      </c>
      <c r="AQ123" s="1527">
        <f t="shared" ca="1" si="31"/>
        <v>0</v>
      </c>
      <c r="AR123" s="1527">
        <f t="shared" ca="1" si="31"/>
        <v>0</v>
      </c>
      <c r="AS123" s="1527">
        <f t="shared" ca="1" si="31"/>
        <v>0</v>
      </c>
      <c r="AT123" s="1527">
        <f t="shared" ca="1" si="31"/>
        <v>0</v>
      </c>
      <c r="AU123" s="1527">
        <f t="shared" ca="1" si="31"/>
        <v>0</v>
      </c>
      <c r="AV123" s="1527">
        <f t="shared" ca="1" si="31"/>
        <v>0</v>
      </c>
      <c r="AW123" s="1527">
        <f t="shared" ca="1" si="31"/>
        <v>0</v>
      </c>
      <c r="AX123" s="1527">
        <f t="shared" ca="1" si="31"/>
        <v>0</v>
      </c>
      <c r="AY123" s="1527">
        <f t="shared" ca="1" si="31"/>
        <v>0</v>
      </c>
      <c r="AZ123" s="1527">
        <f t="shared" ca="1" si="31"/>
        <v>0</v>
      </c>
      <c r="BA123" s="1527">
        <f t="shared" ca="1" si="31"/>
        <v>0</v>
      </c>
      <c r="BB123" s="1527">
        <f t="shared" ca="1" si="31"/>
        <v>0</v>
      </c>
      <c r="BC123" s="1527">
        <f t="shared" ca="1" si="31"/>
        <v>0</v>
      </c>
      <c r="BD123" s="1527">
        <f t="shared" ca="1" si="31"/>
        <v>0</v>
      </c>
      <c r="BE123" s="1527">
        <f t="shared" ca="1" si="31"/>
        <v>0</v>
      </c>
      <c r="BF123" s="1527">
        <f t="shared" ca="1" si="31"/>
        <v>0</v>
      </c>
      <c r="BG123" s="1527">
        <f t="shared" ca="1" si="31"/>
        <v>0</v>
      </c>
      <c r="BH123" s="1527">
        <f t="shared" ca="1" si="31"/>
        <v>0</v>
      </c>
      <c r="BI123" s="1527">
        <f t="shared" ca="1" si="31"/>
        <v>0</v>
      </c>
      <c r="BJ123" s="1527">
        <f t="shared" ca="1" si="31"/>
        <v>0</v>
      </c>
      <c r="BK123" s="1527">
        <f t="shared" ca="1" si="31"/>
        <v>0</v>
      </c>
      <c r="BL123" s="1527">
        <f t="shared" ca="1" si="31"/>
        <v>0</v>
      </c>
      <c r="BM123" s="1527">
        <f t="shared" ca="1" si="31"/>
        <v>0</v>
      </c>
      <c r="BN123" s="1527">
        <f t="shared" ca="1" si="31"/>
        <v>0</v>
      </c>
      <c r="BO123" s="1527">
        <f t="shared" ca="1" si="31"/>
        <v>0</v>
      </c>
      <c r="BP123" s="1527">
        <f t="shared" ca="1" si="31"/>
        <v>0</v>
      </c>
      <c r="BQ123" s="1527">
        <f t="shared" ca="1" si="31"/>
        <v>0</v>
      </c>
      <c r="BR123" s="1527">
        <f t="shared" ca="1" si="31"/>
        <v>0</v>
      </c>
      <c r="BS123" s="1527">
        <f t="shared" ca="1" si="31"/>
        <v>0</v>
      </c>
      <c r="BT123" s="1527">
        <f t="shared" ca="1" si="31"/>
        <v>0</v>
      </c>
      <c r="BU123" s="1527">
        <f t="shared" ca="1" si="31"/>
        <v>0</v>
      </c>
      <c r="BV123" s="1527">
        <f t="shared" ca="1" si="31"/>
        <v>0</v>
      </c>
      <c r="BW123" s="1527">
        <f t="shared" ca="1" si="31"/>
        <v>0</v>
      </c>
      <c r="BX123" s="1527">
        <f t="shared" ca="1" si="31"/>
        <v>0</v>
      </c>
      <c r="BY123" s="1527">
        <f t="shared" ca="1" si="31"/>
        <v>0</v>
      </c>
      <c r="BZ123" s="1527">
        <f t="shared" ca="1" si="31"/>
        <v>0</v>
      </c>
      <c r="CA123" s="1527">
        <f t="shared" ca="1" si="31"/>
        <v>0</v>
      </c>
      <c r="CB123" s="1527">
        <f t="shared" ca="1" si="31"/>
        <v>0</v>
      </c>
      <c r="CC123" s="1527">
        <f t="shared" ca="1" si="31"/>
        <v>0</v>
      </c>
      <c r="CD123" s="1527">
        <f t="shared" ca="1" si="31"/>
        <v>0</v>
      </c>
      <c r="CE123" s="1527">
        <f t="shared" ca="1" si="31"/>
        <v>0</v>
      </c>
      <c r="CF123" s="1527">
        <f t="shared" ca="1" si="31"/>
        <v>0</v>
      </c>
      <c r="CG123" s="1527">
        <f t="shared" ca="1" si="31"/>
        <v>0</v>
      </c>
      <c r="CH123" s="1527">
        <f t="shared" ca="1" si="31"/>
        <v>0</v>
      </c>
      <c r="CI123" s="1567">
        <f t="shared" ca="1" si="31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6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8"/>
        <v>0</v>
      </c>
      <c r="E124" s="1527">
        <f t="shared" ca="1" si="28"/>
        <v>0</v>
      </c>
      <c r="F124" s="1527">
        <f t="shared" ca="1" si="28"/>
        <v>0</v>
      </c>
      <c r="G124" s="1527">
        <f t="shared" ca="1" si="28"/>
        <v>0</v>
      </c>
      <c r="H124" s="1527">
        <f t="shared" ca="1" si="28"/>
        <v>0</v>
      </c>
      <c r="I124" s="1527">
        <f t="shared" ca="1" si="28"/>
        <v>0</v>
      </c>
      <c r="J124" s="1527">
        <f t="shared" ca="1" si="28"/>
        <v>0</v>
      </c>
      <c r="K124" s="1531">
        <f t="shared" ca="1" si="28"/>
        <v>0</v>
      </c>
      <c r="L124" s="1531">
        <f t="shared" ca="1" si="28"/>
        <v>0</v>
      </c>
      <c r="M124" s="1531">
        <f t="shared" ca="1" si="28"/>
        <v>0</v>
      </c>
      <c r="N124" s="1531">
        <f t="shared" ca="1" si="28"/>
        <v>0</v>
      </c>
      <c r="O124" s="1531">
        <f t="shared" ca="1" si="28"/>
        <v>0</v>
      </c>
      <c r="P124" s="1531">
        <f t="shared" ca="1" si="28"/>
        <v>0</v>
      </c>
      <c r="Q124" s="1531">
        <f t="shared" ca="1" si="28"/>
        <v>0</v>
      </c>
      <c r="R124" s="1531">
        <f t="shared" ca="1" si="28"/>
        <v>0</v>
      </c>
      <c r="S124" s="1531">
        <f t="shared" ca="1" si="28"/>
        <v>0</v>
      </c>
      <c r="T124" s="1531">
        <f t="shared" ca="1" si="26"/>
        <v>0</v>
      </c>
      <c r="U124" s="1531">
        <f t="shared" ca="1" si="26"/>
        <v>0</v>
      </c>
      <c r="V124" s="1531">
        <f t="shared" ca="1" si="26"/>
        <v>0</v>
      </c>
      <c r="W124" s="1531">
        <f t="shared" ca="1" si="26"/>
        <v>0</v>
      </c>
      <c r="X124" s="1531">
        <f t="shared" ca="1" si="26"/>
        <v>0</v>
      </c>
      <c r="Y124" s="1531">
        <f t="shared" ca="1" si="26"/>
        <v>0</v>
      </c>
      <c r="Z124" s="1565"/>
      <c r="AA124" s="1526">
        <f t="shared" ca="1" si="29"/>
        <v>0</v>
      </c>
      <c r="AB124" s="1527">
        <f t="shared" ca="1" si="29"/>
        <v>0</v>
      </c>
      <c r="AC124" s="1527">
        <f t="shared" ca="1" si="29"/>
        <v>0</v>
      </c>
      <c r="AD124" s="1527">
        <f t="shared" ca="1" si="29"/>
        <v>0</v>
      </c>
      <c r="AE124" s="1527">
        <f t="shared" ca="1" si="29"/>
        <v>0</v>
      </c>
      <c r="AF124" s="1527">
        <f t="shared" ca="1" si="29"/>
        <v>0</v>
      </c>
      <c r="AG124" s="1527">
        <f t="shared" ca="1" si="29"/>
        <v>0</v>
      </c>
      <c r="AH124" s="1527">
        <f t="shared" ca="1" si="29"/>
        <v>0</v>
      </c>
      <c r="AI124" s="1527">
        <f t="shared" ca="1" si="29"/>
        <v>0</v>
      </c>
      <c r="AJ124" s="1527">
        <f t="shared" ca="1" si="29"/>
        <v>0</v>
      </c>
      <c r="AK124" s="1527">
        <f t="shared" ca="1" si="29"/>
        <v>0</v>
      </c>
      <c r="AL124" s="1527">
        <f t="shared" ca="1" si="29"/>
        <v>0</v>
      </c>
      <c r="AM124" s="1527">
        <f t="shared" ca="1" si="29"/>
        <v>0</v>
      </c>
      <c r="AN124" s="1486"/>
      <c r="AO124" s="1566">
        <f t="shared" ca="1" si="31"/>
        <v>0</v>
      </c>
      <c r="AP124" s="1527">
        <f t="shared" ca="1" si="20"/>
        <v>0</v>
      </c>
      <c r="AQ124" s="1527">
        <f t="shared" ca="1" si="31"/>
        <v>0</v>
      </c>
      <c r="AR124" s="1527">
        <f t="shared" ca="1" si="31"/>
        <v>0</v>
      </c>
      <c r="AS124" s="1527">
        <f t="shared" ca="1" si="31"/>
        <v>0</v>
      </c>
      <c r="AT124" s="1527">
        <f t="shared" ca="1" si="31"/>
        <v>0</v>
      </c>
      <c r="AU124" s="1527">
        <f t="shared" ca="1" si="31"/>
        <v>0</v>
      </c>
      <c r="AV124" s="1527">
        <f t="shared" ca="1" si="31"/>
        <v>0</v>
      </c>
      <c r="AW124" s="1527">
        <f t="shared" ca="1" si="31"/>
        <v>0</v>
      </c>
      <c r="AX124" s="1527">
        <f t="shared" ca="1" si="31"/>
        <v>0</v>
      </c>
      <c r="AY124" s="1527">
        <f t="shared" ca="1" si="31"/>
        <v>0</v>
      </c>
      <c r="AZ124" s="1527">
        <f t="shared" ca="1" si="31"/>
        <v>0</v>
      </c>
      <c r="BA124" s="1527">
        <f t="shared" ca="1" si="31"/>
        <v>0</v>
      </c>
      <c r="BB124" s="1527">
        <f t="shared" ca="1" si="31"/>
        <v>0</v>
      </c>
      <c r="BC124" s="1527">
        <f t="shared" ca="1" si="31"/>
        <v>0</v>
      </c>
      <c r="BD124" s="1527">
        <f t="shared" ca="1" si="31"/>
        <v>0</v>
      </c>
      <c r="BE124" s="1527">
        <f t="shared" ca="1" si="31"/>
        <v>0</v>
      </c>
      <c r="BF124" s="1527">
        <f t="shared" ca="1" si="31"/>
        <v>0</v>
      </c>
      <c r="BG124" s="1527">
        <f t="shared" ca="1" si="31"/>
        <v>0</v>
      </c>
      <c r="BH124" s="1527">
        <f t="shared" ca="1" si="31"/>
        <v>0</v>
      </c>
      <c r="BI124" s="1527">
        <f t="shared" ca="1" si="31"/>
        <v>0</v>
      </c>
      <c r="BJ124" s="1527">
        <f t="shared" ca="1" si="31"/>
        <v>0</v>
      </c>
      <c r="BK124" s="1527">
        <f t="shared" ca="1" si="31"/>
        <v>0</v>
      </c>
      <c r="BL124" s="1527">
        <f t="shared" ca="1" si="31"/>
        <v>0</v>
      </c>
      <c r="BM124" s="1527">
        <f t="shared" ca="1" si="31"/>
        <v>0</v>
      </c>
      <c r="BN124" s="1527">
        <f t="shared" ca="1" si="31"/>
        <v>0</v>
      </c>
      <c r="BO124" s="1527">
        <f t="shared" ca="1" si="31"/>
        <v>0</v>
      </c>
      <c r="BP124" s="1527">
        <f t="shared" ca="1" si="31"/>
        <v>0</v>
      </c>
      <c r="BQ124" s="1527">
        <f t="shared" ca="1" si="31"/>
        <v>0</v>
      </c>
      <c r="BR124" s="1527">
        <f t="shared" ca="1" si="31"/>
        <v>0</v>
      </c>
      <c r="BS124" s="1527">
        <f t="shared" ca="1" si="31"/>
        <v>0</v>
      </c>
      <c r="BT124" s="1527">
        <f t="shared" ca="1" si="31"/>
        <v>0</v>
      </c>
      <c r="BU124" s="1527">
        <f t="shared" ca="1" si="31"/>
        <v>0</v>
      </c>
      <c r="BV124" s="1527">
        <f t="shared" ca="1" si="31"/>
        <v>0</v>
      </c>
      <c r="BW124" s="1527">
        <f t="shared" ca="1" si="31"/>
        <v>0</v>
      </c>
      <c r="BX124" s="1527">
        <f t="shared" ca="1" si="31"/>
        <v>0</v>
      </c>
      <c r="BY124" s="1527">
        <f t="shared" ca="1" si="31"/>
        <v>0</v>
      </c>
      <c r="BZ124" s="1527">
        <f t="shared" ca="1" si="31"/>
        <v>0</v>
      </c>
      <c r="CA124" s="1527">
        <f t="shared" ca="1" si="31"/>
        <v>0</v>
      </c>
      <c r="CB124" s="1527">
        <f t="shared" ca="1" si="31"/>
        <v>0</v>
      </c>
      <c r="CC124" s="1527">
        <f t="shared" ca="1" si="31"/>
        <v>0</v>
      </c>
      <c r="CD124" s="1527">
        <f t="shared" ca="1" si="31"/>
        <v>0</v>
      </c>
      <c r="CE124" s="1527">
        <f t="shared" ca="1" si="31"/>
        <v>0</v>
      </c>
      <c r="CF124" s="1527">
        <f t="shared" ca="1" si="31"/>
        <v>0</v>
      </c>
      <c r="CG124" s="1527">
        <f t="shared" ca="1" si="31"/>
        <v>0</v>
      </c>
      <c r="CH124" s="1527">
        <f t="shared" ca="1" si="31"/>
        <v>0</v>
      </c>
      <c r="CI124" s="1567">
        <f t="shared" ca="1" si="31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6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8"/>
        <v>0</v>
      </c>
      <c r="E125" s="1522">
        <f t="shared" ca="1" si="28"/>
        <v>0</v>
      </c>
      <c r="F125" s="1522">
        <f t="shared" ca="1" si="28"/>
        <v>0</v>
      </c>
      <c r="G125" s="1522">
        <f t="shared" ca="1" si="28"/>
        <v>0</v>
      </c>
      <c r="H125" s="1522">
        <f t="shared" ca="1" si="28"/>
        <v>0</v>
      </c>
      <c r="I125" s="1522">
        <f t="shared" ca="1" si="28"/>
        <v>0</v>
      </c>
      <c r="J125" s="1522">
        <f t="shared" ca="1" si="28"/>
        <v>0</v>
      </c>
      <c r="K125" s="1568">
        <f t="shared" ca="1" si="28"/>
        <v>0</v>
      </c>
      <c r="L125" s="1568">
        <f t="shared" ca="1" si="28"/>
        <v>0</v>
      </c>
      <c r="M125" s="1568">
        <f t="shared" ca="1" si="28"/>
        <v>0</v>
      </c>
      <c r="N125" s="1568">
        <f t="shared" ca="1" si="28"/>
        <v>0</v>
      </c>
      <c r="O125" s="1568">
        <f t="shared" ca="1" si="28"/>
        <v>0</v>
      </c>
      <c r="P125" s="1568">
        <f t="shared" ca="1" si="28"/>
        <v>0</v>
      </c>
      <c r="Q125" s="1568">
        <f t="shared" ca="1" si="28"/>
        <v>0</v>
      </c>
      <c r="R125" s="1568">
        <f t="shared" ca="1" si="28"/>
        <v>0</v>
      </c>
      <c r="S125" s="1568">
        <f t="shared" ca="1" si="28"/>
        <v>0</v>
      </c>
      <c r="T125" s="1568">
        <f t="shared" ca="1" si="26"/>
        <v>0</v>
      </c>
      <c r="U125" s="1568">
        <f t="shared" ca="1" si="26"/>
        <v>0</v>
      </c>
      <c r="V125" s="1568">
        <f t="shared" ca="1" si="26"/>
        <v>0</v>
      </c>
      <c r="W125" s="1568">
        <f t="shared" ca="1" si="26"/>
        <v>0</v>
      </c>
      <c r="X125" s="1568">
        <f t="shared" ca="1" si="26"/>
        <v>0</v>
      </c>
      <c r="Y125" s="1568">
        <f t="shared" ca="1" si="26"/>
        <v>0</v>
      </c>
      <c r="Z125" s="1565"/>
      <c r="AA125" s="1962">
        <f t="shared" ca="1" si="29"/>
        <v>0</v>
      </c>
      <c r="AB125" s="1522">
        <f t="shared" ca="1" si="29"/>
        <v>0</v>
      </c>
      <c r="AC125" s="1522">
        <f t="shared" ca="1" si="29"/>
        <v>0</v>
      </c>
      <c r="AD125" s="1522">
        <f t="shared" ca="1" si="29"/>
        <v>0</v>
      </c>
      <c r="AE125" s="1522">
        <f t="shared" ca="1" si="29"/>
        <v>0</v>
      </c>
      <c r="AF125" s="1522">
        <f t="shared" ca="1" si="29"/>
        <v>0</v>
      </c>
      <c r="AG125" s="1522">
        <f t="shared" ca="1" si="29"/>
        <v>0</v>
      </c>
      <c r="AH125" s="1522">
        <f t="shared" ca="1" si="29"/>
        <v>0</v>
      </c>
      <c r="AI125" s="1522">
        <f t="shared" ca="1" si="29"/>
        <v>0</v>
      </c>
      <c r="AJ125" s="1522">
        <f t="shared" ca="1" si="29"/>
        <v>0</v>
      </c>
      <c r="AK125" s="1522">
        <f t="shared" ca="1" si="29"/>
        <v>0</v>
      </c>
      <c r="AL125" s="1522">
        <f t="shared" ca="1" si="29"/>
        <v>0</v>
      </c>
      <c r="AM125" s="1522">
        <f t="shared" ca="1" si="29"/>
        <v>0</v>
      </c>
      <c r="AN125" s="1486"/>
      <c r="AO125" s="1562">
        <f t="shared" ca="1" si="31"/>
        <v>0</v>
      </c>
      <c r="AP125" s="1522">
        <f t="shared" ca="1" si="20"/>
        <v>0</v>
      </c>
      <c r="AQ125" s="1522">
        <f t="shared" ca="1" si="31"/>
        <v>0</v>
      </c>
      <c r="AR125" s="1522">
        <f t="shared" ca="1" si="31"/>
        <v>0</v>
      </c>
      <c r="AS125" s="1522">
        <f t="shared" ca="1" si="31"/>
        <v>0</v>
      </c>
      <c r="AT125" s="1522">
        <f t="shared" ca="1" si="31"/>
        <v>0</v>
      </c>
      <c r="AU125" s="1522">
        <f t="shared" ca="1" si="31"/>
        <v>0</v>
      </c>
      <c r="AV125" s="1522">
        <f t="shared" ca="1" si="31"/>
        <v>0</v>
      </c>
      <c r="AW125" s="1522">
        <f t="shared" ca="1" si="31"/>
        <v>0</v>
      </c>
      <c r="AX125" s="1522">
        <f t="shared" ca="1" si="31"/>
        <v>0</v>
      </c>
      <c r="AY125" s="1522">
        <f t="shared" ca="1" si="31"/>
        <v>0</v>
      </c>
      <c r="AZ125" s="1522">
        <f t="shared" ca="1" si="31"/>
        <v>0</v>
      </c>
      <c r="BA125" s="1522">
        <f t="shared" ca="1" si="31"/>
        <v>0</v>
      </c>
      <c r="BB125" s="1522">
        <f t="shared" ca="1" si="31"/>
        <v>0</v>
      </c>
      <c r="BC125" s="1522">
        <f t="shared" ca="1" si="31"/>
        <v>0</v>
      </c>
      <c r="BD125" s="1522">
        <f t="shared" ca="1" si="31"/>
        <v>0</v>
      </c>
      <c r="BE125" s="1522">
        <f t="shared" ca="1" si="31"/>
        <v>0</v>
      </c>
      <c r="BF125" s="1522">
        <f t="shared" ca="1" si="31"/>
        <v>0</v>
      </c>
      <c r="BG125" s="1522">
        <f t="shared" ca="1" si="31"/>
        <v>0</v>
      </c>
      <c r="BH125" s="1522">
        <f t="shared" ca="1" si="31"/>
        <v>0</v>
      </c>
      <c r="BI125" s="1522">
        <f t="shared" ca="1" si="31"/>
        <v>0</v>
      </c>
      <c r="BJ125" s="1522">
        <f t="shared" ca="1" si="31"/>
        <v>0</v>
      </c>
      <c r="BK125" s="1522">
        <f t="shared" ca="1" si="31"/>
        <v>0</v>
      </c>
      <c r="BL125" s="1522">
        <f t="shared" ca="1" si="31"/>
        <v>0</v>
      </c>
      <c r="BM125" s="1522">
        <f t="shared" ca="1" si="31"/>
        <v>0</v>
      </c>
      <c r="BN125" s="1522">
        <f t="shared" ca="1" si="31"/>
        <v>0</v>
      </c>
      <c r="BO125" s="1522">
        <f t="shared" ca="1" si="31"/>
        <v>0</v>
      </c>
      <c r="BP125" s="1522">
        <f t="shared" ca="1" si="31"/>
        <v>0</v>
      </c>
      <c r="BQ125" s="1522">
        <f t="shared" ca="1" si="31"/>
        <v>0</v>
      </c>
      <c r="BR125" s="1522">
        <f t="shared" ca="1" si="31"/>
        <v>0</v>
      </c>
      <c r="BS125" s="1522">
        <f t="shared" ca="1" si="31"/>
        <v>0</v>
      </c>
      <c r="BT125" s="1522">
        <f t="shared" ca="1" si="31"/>
        <v>0</v>
      </c>
      <c r="BU125" s="1522">
        <f t="shared" ca="1" si="31"/>
        <v>0</v>
      </c>
      <c r="BV125" s="1522">
        <f t="shared" ca="1" si="31"/>
        <v>0</v>
      </c>
      <c r="BW125" s="1522">
        <f t="shared" ca="1" si="31"/>
        <v>0</v>
      </c>
      <c r="BX125" s="1522">
        <f t="shared" ca="1" si="31"/>
        <v>0</v>
      </c>
      <c r="BY125" s="1522">
        <f t="shared" ca="1" si="31"/>
        <v>0</v>
      </c>
      <c r="BZ125" s="1522">
        <f t="shared" ca="1" si="31"/>
        <v>0</v>
      </c>
      <c r="CA125" s="1522">
        <f t="shared" ca="1" si="31"/>
        <v>0</v>
      </c>
      <c r="CB125" s="1522">
        <f t="shared" ca="1" si="31"/>
        <v>0</v>
      </c>
      <c r="CC125" s="1522">
        <f t="shared" ca="1" si="31"/>
        <v>0</v>
      </c>
      <c r="CD125" s="1522">
        <f t="shared" ca="1" si="31"/>
        <v>0</v>
      </c>
      <c r="CE125" s="1522">
        <f t="shared" ca="1" si="31"/>
        <v>0</v>
      </c>
      <c r="CF125" s="1522">
        <f t="shared" ca="1" si="31"/>
        <v>0</v>
      </c>
      <c r="CG125" s="1522">
        <f t="shared" ca="1" si="31"/>
        <v>0</v>
      </c>
      <c r="CH125" s="1522">
        <f t="shared" ca="1" si="31"/>
        <v>0</v>
      </c>
      <c r="CI125" s="1523">
        <f t="shared" ca="1" si="31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32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3">IF(TRIM(A46)="","",A46)</f>
        <v>Fabrieksgas (ton )</v>
      </c>
      <c r="B128" s="982">
        <f t="shared" ref="B128:B137" ca="1" si="34">IF(TRIM(A128)=""," ",INDIRECT("c"&amp;TEXT(246+MATCH((A128),$A$247:$A$484,0),0)))</f>
        <v>38.700000000000003</v>
      </c>
      <c r="C128" s="1590">
        <f t="shared" ref="C128:C137" ca="1" si="35">SUM(D128:CI128)</f>
        <v>1219050</v>
      </c>
      <c r="D128" s="1559">
        <f t="shared" ref="D128:S137" ca="1" si="36">IF(ISNUMBER($B128),$B128*D46,0)</f>
        <v>0</v>
      </c>
      <c r="E128" s="1560">
        <f t="shared" ca="1" si="36"/>
        <v>0</v>
      </c>
      <c r="F128" s="1560">
        <f t="shared" ca="1" si="36"/>
        <v>0</v>
      </c>
      <c r="G128" s="1560">
        <f t="shared" ca="1" si="36"/>
        <v>0</v>
      </c>
      <c r="H128" s="1560">
        <f t="shared" ca="1" si="36"/>
        <v>0</v>
      </c>
      <c r="I128" s="1560">
        <f t="shared" ca="1" si="36"/>
        <v>0</v>
      </c>
      <c r="J128" s="1560">
        <f t="shared" ca="1" si="36"/>
        <v>0</v>
      </c>
      <c r="K128" s="1564">
        <f t="shared" ca="1" si="36"/>
        <v>0</v>
      </c>
      <c r="L128" s="1564">
        <f t="shared" ca="1" si="36"/>
        <v>0</v>
      </c>
      <c r="M128" s="1564">
        <f t="shared" ca="1" si="36"/>
        <v>0</v>
      </c>
      <c r="N128" s="1564">
        <f t="shared" ca="1" si="36"/>
        <v>0</v>
      </c>
      <c r="O128" s="1564">
        <f t="shared" ca="1" si="36"/>
        <v>0</v>
      </c>
      <c r="P128" s="1564">
        <f t="shared" ca="1" si="36"/>
        <v>0</v>
      </c>
      <c r="Q128" s="1564">
        <f t="shared" ca="1" si="36"/>
        <v>0</v>
      </c>
      <c r="R128" s="1564">
        <f t="shared" ca="1" si="36"/>
        <v>0</v>
      </c>
      <c r="S128" s="1564">
        <f t="shared" ca="1" si="36"/>
        <v>0</v>
      </c>
      <c r="T128" s="1564">
        <f t="shared" ref="T128:Y137" ca="1" si="37">IF(ISNUMBER($B128),$B128*T46,0)</f>
        <v>0</v>
      </c>
      <c r="U128" s="1564">
        <f t="shared" ca="1" si="37"/>
        <v>0</v>
      </c>
      <c r="V128" s="1564">
        <f t="shared" ca="1" si="37"/>
        <v>0</v>
      </c>
      <c r="W128" s="1564">
        <f t="shared" ca="1" si="37"/>
        <v>0</v>
      </c>
      <c r="X128" s="1564">
        <f t="shared" ca="1" si="37"/>
        <v>0</v>
      </c>
      <c r="Y128" s="1564">
        <f t="shared" ca="1" si="37"/>
        <v>0</v>
      </c>
      <c r="Z128" s="1565"/>
      <c r="AA128" s="1961">
        <f t="shared" ref="AA128:AM137" ca="1" si="38">IF(ISNUMBER($B128),$B128*AA46,0)</f>
        <v>0</v>
      </c>
      <c r="AB128" s="1560">
        <f t="shared" ca="1" si="38"/>
        <v>0</v>
      </c>
      <c r="AC128" s="1560">
        <f t="shared" ca="1" si="38"/>
        <v>58050.000000000007</v>
      </c>
      <c r="AD128" s="1560">
        <f t="shared" ca="1" si="38"/>
        <v>0</v>
      </c>
      <c r="AE128" s="1560">
        <f t="shared" ca="1" si="38"/>
        <v>0</v>
      </c>
      <c r="AF128" s="1560">
        <f t="shared" ca="1" si="38"/>
        <v>0</v>
      </c>
      <c r="AG128" s="1560">
        <f t="shared" ca="1" si="38"/>
        <v>0</v>
      </c>
      <c r="AH128" s="1560">
        <f t="shared" ca="1" si="38"/>
        <v>0</v>
      </c>
      <c r="AI128" s="1560">
        <f t="shared" ca="1" si="38"/>
        <v>0</v>
      </c>
      <c r="AJ128" s="1560">
        <f t="shared" ca="1" si="38"/>
        <v>0</v>
      </c>
      <c r="AK128" s="1560">
        <f t="shared" ca="1" si="38"/>
        <v>0</v>
      </c>
      <c r="AL128" s="1560">
        <f t="shared" ca="1" si="38"/>
        <v>0</v>
      </c>
      <c r="AM128" s="1560">
        <f t="shared" ca="1" si="38"/>
        <v>0</v>
      </c>
      <c r="AN128" s="1486"/>
      <c r="AO128" s="1559">
        <f t="shared" ref="AO128:CI133" ca="1" si="39">IF(ISNUMBER($B128),$B128*AO46,0)</f>
        <v>0</v>
      </c>
      <c r="AP128" s="1564">
        <f t="shared" ref="AP128:AP137" ca="1" si="40">IF(ISNUMBER($B128),$B128*AP46,0)</f>
        <v>0</v>
      </c>
      <c r="AQ128" s="1560">
        <f t="shared" ca="1" si="39"/>
        <v>0</v>
      </c>
      <c r="AR128" s="1560">
        <f t="shared" ca="1" si="39"/>
        <v>0</v>
      </c>
      <c r="AS128" s="1560">
        <f t="shared" ca="1" si="39"/>
        <v>0</v>
      </c>
      <c r="AT128" s="1560">
        <f t="shared" ca="1" si="39"/>
        <v>0</v>
      </c>
      <c r="AU128" s="1560">
        <f t="shared" ca="1" si="39"/>
        <v>0</v>
      </c>
      <c r="AV128" s="1560">
        <f t="shared" ca="1" si="39"/>
        <v>1161000</v>
      </c>
      <c r="AW128" s="1560">
        <f t="shared" ca="1" si="39"/>
        <v>0</v>
      </c>
      <c r="AX128" s="1560">
        <f t="shared" ca="1" si="39"/>
        <v>0</v>
      </c>
      <c r="AY128" s="1560">
        <f t="shared" ca="1" si="39"/>
        <v>0</v>
      </c>
      <c r="AZ128" s="1560">
        <f t="shared" ca="1" si="39"/>
        <v>0</v>
      </c>
      <c r="BA128" s="1560">
        <f t="shared" ca="1" si="39"/>
        <v>0</v>
      </c>
      <c r="BB128" s="1560">
        <f t="shared" ca="1" si="39"/>
        <v>0</v>
      </c>
      <c r="BC128" s="1560">
        <f t="shared" ca="1" si="39"/>
        <v>0</v>
      </c>
      <c r="BD128" s="1560">
        <f t="shared" ca="1" si="39"/>
        <v>0</v>
      </c>
      <c r="BE128" s="1560">
        <f t="shared" ca="1" si="39"/>
        <v>0</v>
      </c>
      <c r="BF128" s="1560">
        <f t="shared" ca="1" si="39"/>
        <v>0</v>
      </c>
      <c r="BG128" s="1560">
        <f t="shared" ca="1" si="39"/>
        <v>0</v>
      </c>
      <c r="BH128" s="1560">
        <f t="shared" ca="1" si="39"/>
        <v>0</v>
      </c>
      <c r="BI128" s="1560">
        <f t="shared" ca="1" si="39"/>
        <v>0</v>
      </c>
      <c r="BJ128" s="1560">
        <f t="shared" ca="1" si="39"/>
        <v>0</v>
      </c>
      <c r="BK128" s="1560">
        <f t="shared" ca="1" si="39"/>
        <v>0</v>
      </c>
      <c r="BL128" s="1560">
        <f t="shared" ca="1" si="39"/>
        <v>0</v>
      </c>
      <c r="BM128" s="1560">
        <f t="shared" ca="1" si="39"/>
        <v>0</v>
      </c>
      <c r="BN128" s="1560">
        <f t="shared" ca="1" si="39"/>
        <v>0</v>
      </c>
      <c r="BO128" s="1560">
        <f t="shared" ca="1" si="39"/>
        <v>0</v>
      </c>
      <c r="BP128" s="1560">
        <f t="shared" ca="1" si="39"/>
        <v>0</v>
      </c>
      <c r="BQ128" s="1560">
        <f t="shared" ca="1" si="39"/>
        <v>0</v>
      </c>
      <c r="BR128" s="1560">
        <f t="shared" ca="1" si="39"/>
        <v>0</v>
      </c>
      <c r="BS128" s="1560">
        <f t="shared" ca="1" si="39"/>
        <v>0</v>
      </c>
      <c r="BT128" s="1560">
        <f t="shared" ca="1" si="39"/>
        <v>0</v>
      </c>
      <c r="BU128" s="1560">
        <f t="shared" ca="1" si="39"/>
        <v>0</v>
      </c>
      <c r="BV128" s="1560">
        <f t="shared" ca="1" si="39"/>
        <v>0</v>
      </c>
      <c r="BW128" s="1560">
        <f t="shared" ca="1" si="39"/>
        <v>0</v>
      </c>
      <c r="BX128" s="1560">
        <f t="shared" ca="1" si="39"/>
        <v>0</v>
      </c>
      <c r="BY128" s="1560">
        <f t="shared" ca="1" si="39"/>
        <v>0</v>
      </c>
      <c r="BZ128" s="1560">
        <f t="shared" ca="1" si="39"/>
        <v>0</v>
      </c>
      <c r="CA128" s="1560">
        <f t="shared" ca="1" si="39"/>
        <v>0</v>
      </c>
      <c r="CB128" s="1560">
        <f t="shared" ca="1" si="39"/>
        <v>0</v>
      </c>
      <c r="CC128" s="1560">
        <f t="shared" ca="1" si="39"/>
        <v>0</v>
      </c>
      <c r="CD128" s="1560">
        <f t="shared" ca="1" si="39"/>
        <v>0</v>
      </c>
      <c r="CE128" s="1560">
        <f t="shared" ca="1" si="39"/>
        <v>0</v>
      </c>
      <c r="CF128" s="1560">
        <f t="shared" ca="1" si="39"/>
        <v>0</v>
      </c>
      <c r="CG128" s="1560">
        <f t="shared" ca="1" si="39"/>
        <v>0</v>
      </c>
      <c r="CH128" s="1560">
        <f t="shared" ca="1" si="39"/>
        <v>0</v>
      </c>
      <c r="CI128" s="1561">
        <f t="shared" ca="1" si="39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3"/>
        <v/>
      </c>
      <c r="B129" s="985" t="str">
        <f t="shared" ca="1" si="34"/>
        <v xml:space="preserve"> </v>
      </c>
      <c r="C129" s="1579">
        <f t="shared" ca="1" si="35"/>
        <v>0</v>
      </c>
      <c r="D129" s="1566">
        <f t="shared" ca="1" si="36"/>
        <v>0</v>
      </c>
      <c r="E129" s="1527">
        <f t="shared" ca="1" si="36"/>
        <v>0</v>
      </c>
      <c r="F129" s="1527">
        <f t="shared" ca="1" si="36"/>
        <v>0</v>
      </c>
      <c r="G129" s="1527">
        <f t="shared" ca="1" si="36"/>
        <v>0</v>
      </c>
      <c r="H129" s="1527">
        <f t="shared" ca="1" si="36"/>
        <v>0</v>
      </c>
      <c r="I129" s="1527">
        <f t="shared" ca="1" si="36"/>
        <v>0</v>
      </c>
      <c r="J129" s="1527">
        <f t="shared" ca="1" si="36"/>
        <v>0</v>
      </c>
      <c r="K129" s="1531">
        <f t="shared" ca="1" si="36"/>
        <v>0</v>
      </c>
      <c r="L129" s="1531">
        <f t="shared" ca="1" si="36"/>
        <v>0</v>
      </c>
      <c r="M129" s="1531">
        <f t="shared" ca="1" si="36"/>
        <v>0</v>
      </c>
      <c r="N129" s="1531">
        <f t="shared" ca="1" si="36"/>
        <v>0</v>
      </c>
      <c r="O129" s="1531">
        <f t="shared" ca="1" si="36"/>
        <v>0</v>
      </c>
      <c r="P129" s="1531">
        <f t="shared" ca="1" si="36"/>
        <v>0</v>
      </c>
      <c r="Q129" s="1531">
        <f t="shared" ca="1" si="36"/>
        <v>0</v>
      </c>
      <c r="R129" s="1531">
        <f t="shared" ca="1" si="36"/>
        <v>0</v>
      </c>
      <c r="S129" s="1531">
        <f t="shared" ca="1" si="36"/>
        <v>0</v>
      </c>
      <c r="T129" s="1531">
        <f t="shared" ca="1" si="37"/>
        <v>0</v>
      </c>
      <c r="U129" s="1531">
        <f t="shared" ca="1" si="37"/>
        <v>0</v>
      </c>
      <c r="V129" s="1531">
        <f t="shared" ca="1" si="37"/>
        <v>0</v>
      </c>
      <c r="W129" s="1531">
        <f t="shared" ca="1" si="37"/>
        <v>0</v>
      </c>
      <c r="X129" s="1531">
        <f t="shared" ca="1" si="37"/>
        <v>0</v>
      </c>
      <c r="Y129" s="1531">
        <f t="shared" ca="1" si="37"/>
        <v>0</v>
      </c>
      <c r="Z129" s="1565"/>
      <c r="AA129" s="1526">
        <f t="shared" ca="1" si="38"/>
        <v>0</v>
      </c>
      <c r="AB129" s="1527">
        <f t="shared" ca="1" si="38"/>
        <v>0</v>
      </c>
      <c r="AC129" s="1527">
        <f t="shared" ca="1" si="38"/>
        <v>0</v>
      </c>
      <c r="AD129" s="1527">
        <f t="shared" ca="1" si="38"/>
        <v>0</v>
      </c>
      <c r="AE129" s="1527">
        <f t="shared" ca="1" si="38"/>
        <v>0</v>
      </c>
      <c r="AF129" s="1527">
        <f t="shared" ca="1" si="38"/>
        <v>0</v>
      </c>
      <c r="AG129" s="1527">
        <f t="shared" ca="1" si="38"/>
        <v>0</v>
      </c>
      <c r="AH129" s="1527">
        <f t="shared" ca="1" si="38"/>
        <v>0</v>
      </c>
      <c r="AI129" s="1527">
        <f t="shared" ca="1" si="38"/>
        <v>0</v>
      </c>
      <c r="AJ129" s="1527">
        <f t="shared" ca="1" si="38"/>
        <v>0</v>
      </c>
      <c r="AK129" s="1527">
        <f t="shared" ca="1" si="38"/>
        <v>0</v>
      </c>
      <c r="AL129" s="1527">
        <f t="shared" ca="1" si="38"/>
        <v>0</v>
      </c>
      <c r="AM129" s="1527">
        <f t="shared" ca="1" si="38"/>
        <v>0</v>
      </c>
      <c r="AN129" s="1486"/>
      <c r="AO129" s="1566">
        <f t="shared" ca="1" si="39"/>
        <v>0</v>
      </c>
      <c r="AP129" s="1531">
        <f t="shared" ca="1" si="40"/>
        <v>0</v>
      </c>
      <c r="AQ129" s="1527">
        <f t="shared" ca="1" si="39"/>
        <v>0</v>
      </c>
      <c r="AR129" s="1527">
        <f t="shared" ca="1" si="39"/>
        <v>0</v>
      </c>
      <c r="AS129" s="1527">
        <f t="shared" ca="1" si="39"/>
        <v>0</v>
      </c>
      <c r="AT129" s="1527">
        <f t="shared" ca="1" si="39"/>
        <v>0</v>
      </c>
      <c r="AU129" s="1527">
        <f t="shared" ca="1" si="39"/>
        <v>0</v>
      </c>
      <c r="AV129" s="1527">
        <f t="shared" ca="1" si="39"/>
        <v>0</v>
      </c>
      <c r="AW129" s="1527">
        <f t="shared" ca="1" si="39"/>
        <v>0</v>
      </c>
      <c r="AX129" s="1527">
        <f t="shared" ca="1" si="39"/>
        <v>0</v>
      </c>
      <c r="AY129" s="1527">
        <f t="shared" ca="1" si="39"/>
        <v>0</v>
      </c>
      <c r="AZ129" s="1527">
        <f t="shared" ca="1" si="39"/>
        <v>0</v>
      </c>
      <c r="BA129" s="1527">
        <f t="shared" ca="1" si="39"/>
        <v>0</v>
      </c>
      <c r="BB129" s="1527">
        <f t="shared" ca="1" si="39"/>
        <v>0</v>
      </c>
      <c r="BC129" s="1527">
        <f t="shared" ca="1" si="39"/>
        <v>0</v>
      </c>
      <c r="BD129" s="1527">
        <f t="shared" ca="1" si="39"/>
        <v>0</v>
      </c>
      <c r="BE129" s="1527">
        <f t="shared" ca="1" si="39"/>
        <v>0</v>
      </c>
      <c r="BF129" s="1527">
        <f t="shared" ca="1" si="39"/>
        <v>0</v>
      </c>
      <c r="BG129" s="1527">
        <f t="shared" ca="1" si="39"/>
        <v>0</v>
      </c>
      <c r="BH129" s="1527">
        <f t="shared" ca="1" si="39"/>
        <v>0</v>
      </c>
      <c r="BI129" s="1527">
        <f t="shared" ca="1" si="39"/>
        <v>0</v>
      </c>
      <c r="BJ129" s="1527">
        <f t="shared" ca="1" si="39"/>
        <v>0</v>
      </c>
      <c r="BK129" s="1527">
        <f t="shared" ca="1" si="39"/>
        <v>0</v>
      </c>
      <c r="BL129" s="1527">
        <f t="shared" ca="1" si="39"/>
        <v>0</v>
      </c>
      <c r="BM129" s="1527">
        <f t="shared" ca="1" si="39"/>
        <v>0</v>
      </c>
      <c r="BN129" s="1527">
        <f t="shared" ca="1" si="39"/>
        <v>0</v>
      </c>
      <c r="BO129" s="1527">
        <f t="shared" ca="1" si="39"/>
        <v>0</v>
      </c>
      <c r="BP129" s="1527">
        <f t="shared" ca="1" si="39"/>
        <v>0</v>
      </c>
      <c r="BQ129" s="1527">
        <f t="shared" ca="1" si="39"/>
        <v>0</v>
      </c>
      <c r="BR129" s="1527">
        <f t="shared" ca="1" si="39"/>
        <v>0</v>
      </c>
      <c r="BS129" s="1527">
        <f t="shared" ca="1" si="39"/>
        <v>0</v>
      </c>
      <c r="BT129" s="1527">
        <f t="shared" ca="1" si="39"/>
        <v>0</v>
      </c>
      <c r="BU129" s="1527">
        <f t="shared" ca="1" si="39"/>
        <v>0</v>
      </c>
      <c r="BV129" s="1527">
        <f t="shared" ca="1" si="39"/>
        <v>0</v>
      </c>
      <c r="BW129" s="1527">
        <f t="shared" ca="1" si="39"/>
        <v>0</v>
      </c>
      <c r="BX129" s="1527">
        <f t="shared" ca="1" si="39"/>
        <v>0</v>
      </c>
      <c r="BY129" s="1527">
        <f t="shared" ca="1" si="39"/>
        <v>0</v>
      </c>
      <c r="BZ129" s="1527">
        <f t="shared" ca="1" si="39"/>
        <v>0</v>
      </c>
      <c r="CA129" s="1527">
        <f t="shared" ca="1" si="39"/>
        <v>0</v>
      </c>
      <c r="CB129" s="1527">
        <f t="shared" ca="1" si="39"/>
        <v>0</v>
      </c>
      <c r="CC129" s="1527">
        <f t="shared" ca="1" si="39"/>
        <v>0</v>
      </c>
      <c r="CD129" s="1527">
        <f t="shared" ca="1" si="39"/>
        <v>0</v>
      </c>
      <c r="CE129" s="1527">
        <f t="shared" ca="1" si="39"/>
        <v>0</v>
      </c>
      <c r="CF129" s="1527">
        <f t="shared" ca="1" si="39"/>
        <v>0</v>
      </c>
      <c r="CG129" s="1527">
        <f t="shared" ca="1" si="39"/>
        <v>0</v>
      </c>
      <c r="CH129" s="1527">
        <f t="shared" ca="1" si="39"/>
        <v>0</v>
      </c>
      <c r="CI129" s="1567">
        <f t="shared" ca="1" si="39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3"/>
        <v/>
      </c>
      <c r="B130" s="985" t="str">
        <f t="shared" ca="1" si="34"/>
        <v xml:space="preserve"> </v>
      </c>
      <c r="C130" s="1579">
        <f t="shared" ca="1" si="35"/>
        <v>0</v>
      </c>
      <c r="D130" s="1566">
        <f t="shared" ca="1" si="36"/>
        <v>0</v>
      </c>
      <c r="E130" s="1527">
        <f t="shared" ca="1" si="36"/>
        <v>0</v>
      </c>
      <c r="F130" s="1527">
        <f t="shared" ca="1" si="36"/>
        <v>0</v>
      </c>
      <c r="G130" s="1527">
        <f t="shared" ca="1" si="36"/>
        <v>0</v>
      </c>
      <c r="H130" s="1527">
        <f t="shared" ca="1" si="36"/>
        <v>0</v>
      </c>
      <c r="I130" s="1527">
        <f t="shared" ca="1" si="36"/>
        <v>0</v>
      </c>
      <c r="J130" s="1527">
        <f t="shared" ca="1" si="36"/>
        <v>0</v>
      </c>
      <c r="K130" s="1531">
        <f t="shared" ca="1" si="36"/>
        <v>0</v>
      </c>
      <c r="L130" s="1531">
        <f t="shared" ca="1" si="36"/>
        <v>0</v>
      </c>
      <c r="M130" s="1531">
        <f t="shared" ca="1" si="36"/>
        <v>0</v>
      </c>
      <c r="N130" s="1531">
        <f t="shared" ca="1" si="36"/>
        <v>0</v>
      </c>
      <c r="O130" s="1531">
        <f t="shared" ca="1" si="36"/>
        <v>0</v>
      </c>
      <c r="P130" s="1531">
        <f t="shared" ca="1" si="36"/>
        <v>0</v>
      </c>
      <c r="Q130" s="1531">
        <f t="shared" ca="1" si="36"/>
        <v>0</v>
      </c>
      <c r="R130" s="1531">
        <f t="shared" ca="1" si="36"/>
        <v>0</v>
      </c>
      <c r="S130" s="1531">
        <f t="shared" ca="1" si="36"/>
        <v>0</v>
      </c>
      <c r="T130" s="1531">
        <f t="shared" ca="1" si="37"/>
        <v>0</v>
      </c>
      <c r="U130" s="1531">
        <f t="shared" ca="1" si="37"/>
        <v>0</v>
      </c>
      <c r="V130" s="1531">
        <f t="shared" ca="1" si="37"/>
        <v>0</v>
      </c>
      <c r="W130" s="1531">
        <f t="shared" ca="1" si="37"/>
        <v>0</v>
      </c>
      <c r="X130" s="1531">
        <f t="shared" ca="1" si="37"/>
        <v>0</v>
      </c>
      <c r="Y130" s="1531">
        <f t="shared" ca="1" si="37"/>
        <v>0</v>
      </c>
      <c r="Z130" s="1565"/>
      <c r="AA130" s="1526">
        <f t="shared" ca="1" si="38"/>
        <v>0</v>
      </c>
      <c r="AB130" s="1527">
        <f t="shared" ca="1" si="38"/>
        <v>0</v>
      </c>
      <c r="AC130" s="1527">
        <f t="shared" ca="1" si="38"/>
        <v>0</v>
      </c>
      <c r="AD130" s="1527">
        <f t="shared" ca="1" si="38"/>
        <v>0</v>
      </c>
      <c r="AE130" s="1527">
        <f t="shared" ca="1" si="38"/>
        <v>0</v>
      </c>
      <c r="AF130" s="1527">
        <f t="shared" ca="1" si="38"/>
        <v>0</v>
      </c>
      <c r="AG130" s="1527">
        <f t="shared" ca="1" si="38"/>
        <v>0</v>
      </c>
      <c r="AH130" s="1527">
        <f t="shared" ca="1" si="38"/>
        <v>0</v>
      </c>
      <c r="AI130" s="1527">
        <f t="shared" ca="1" si="38"/>
        <v>0</v>
      </c>
      <c r="AJ130" s="1527">
        <f t="shared" ca="1" si="38"/>
        <v>0</v>
      </c>
      <c r="AK130" s="1527">
        <f t="shared" ca="1" si="38"/>
        <v>0</v>
      </c>
      <c r="AL130" s="1527">
        <f t="shared" ca="1" si="38"/>
        <v>0</v>
      </c>
      <c r="AM130" s="1527">
        <f t="shared" ca="1" si="38"/>
        <v>0</v>
      </c>
      <c r="AN130" s="1486"/>
      <c r="AO130" s="1566">
        <f t="shared" ca="1" si="39"/>
        <v>0</v>
      </c>
      <c r="AP130" s="1531">
        <f t="shared" ca="1" si="40"/>
        <v>0</v>
      </c>
      <c r="AQ130" s="1527">
        <f t="shared" ca="1" si="39"/>
        <v>0</v>
      </c>
      <c r="AR130" s="1527">
        <f t="shared" ca="1" si="39"/>
        <v>0</v>
      </c>
      <c r="AS130" s="1527">
        <f t="shared" ca="1" si="39"/>
        <v>0</v>
      </c>
      <c r="AT130" s="1527">
        <f t="shared" ca="1" si="39"/>
        <v>0</v>
      </c>
      <c r="AU130" s="1527">
        <f t="shared" ca="1" si="39"/>
        <v>0</v>
      </c>
      <c r="AV130" s="1527">
        <f t="shared" ca="1" si="39"/>
        <v>0</v>
      </c>
      <c r="AW130" s="1527">
        <f t="shared" ca="1" si="39"/>
        <v>0</v>
      </c>
      <c r="AX130" s="1527">
        <f t="shared" ca="1" si="39"/>
        <v>0</v>
      </c>
      <c r="AY130" s="1527">
        <f t="shared" ca="1" si="39"/>
        <v>0</v>
      </c>
      <c r="AZ130" s="1527">
        <f t="shared" ca="1" si="39"/>
        <v>0</v>
      </c>
      <c r="BA130" s="1527">
        <f t="shared" ca="1" si="39"/>
        <v>0</v>
      </c>
      <c r="BB130" s="1527">
        <f t="shared" ca="1" si="39"/>
        <v>0</v>
      </c>
      <c r="BC130" s="1527">
        <f t="shared" ca="1" si="39"/>
        <v>0</v>
      </c>
      <c r="BD130" s="1527">
        <f t="shared" ca="1" si="39"/>
        <v>0</v>
      </c>
      <c r="BE130" s="1527">
        <f t="shared" ca="1" si="39"/>
        <v>0</v>
      </c>
      <c r="BF130" s="1527">
        <f t="shared" ca="1" si="39"/>
        <v>0</v>
      </c>
      <c r="BG130" s="1527">
        <f t="shared" ca="1" si="39"/>
        <v>0</v>
      </c>
      <c r="BH130" s="1527">
        <f t="shared" ca="1" si="39"/>
        <v>0</v>
      </c>
      <c r="BI130" s="1527">
        <f t="shared" ca="1" si="39"/>
        <v>0</v>
      </c>
      <c r="BJ130" s="1527">
        <f t="shared" ca="1" si="39"/>
        <v>0</v>
      </c>
      <c r="BK130" s="1527">
        <f t="shared" ca="1" si="39"/>
        <v>0</v>
      </c>
      <c r="BL130" s="1527">
        <f t="shared" ca="1" si="39"/>
        <v>0</v>
      </c>
      <c r="BM130" s="1527">
        <f t="shared" ca="1" si="39"/>
        <v>0</v>
      </c>
      <c r="BN130" s="1527">
        <f t="shared" ca="1" si="39"/>
        <v>0</v>
      </c>
      <c r="BO130" s="1527">
        <f t="shared" ca="1" si="39"/>
        <v>0</v>
      </c>
      <c r="BP130" s="1527">
        <f t="shared" ca="1" si="39"/>
        <v>0</v>
      </c>
      <c r="BQ130" s="1527">
        <f t="shared" ca="1" si="39"/>
        <v>0</v>
      </c>
      <c r="BR130" s="1527">
        <f t="shared" ca="1" si="39"/>
        <v>0</v>
      </c>
      <c r="BS130" s="1527">
        <f t="shared" ca="1" si="39"/>
        <v>0</v>
      </c>
      <c r="BT130" s="1527">
        <f t="shared" ca="1" si="39"/>
        <v>0</v>
      </c>
      <c r="BU130" s="1527">
        <f t="shared" ca="1" si="39"/>
        <v>0</v>
      </c>
      <c r="BV130" s="1527">
        <f t="shared" ca="1" si="39"/>
        <v>0</v>
      </c>
      <c r="BW130" s="1527">
        <f t="shared" ca="1" si="39"/>
        <v>0</v>
      </c>
      <c r="BX130" s="1527">
        <f t="shared" ca="1" si="39"/>
        <v>0</v>
      </c>
      <c r="BY130" s="1527">
        <f t="shared" ca="1" si="39"/>
        <v>0</v>
      </c>
      <c r="BZ130" s="1527">
        <f t="shared" ca="1" si="39"/>
        <v>0</v>
      </c>
      <c r="CA130" s="1527">
        <f t="shared" ca="1" si="39"/>
        <v>0</v>
      </c>
      <c r="CB130" s="1527">
        <f t="shared" ca="1" si="39"/>
        <v>0</v>
      </c>
      <c r="CC130" s="1527">
        <f t="shared" ca="1" si="39"/>
        <v>0</v>
      </c>
      <c r="CD130" s="1527">
        <f t="shared" ca="1" si="39"/>
        <v>0</v>
      </c>
      <c r="CE130" s="1527">
        <f t="shared" ca="1" si="39"/>
        <v>0</v>
      </c>
      <c r="CF130" s="1527">
        <f t="shared" ca="1" si="39"/>
        <v>0</v>
      </c>
      <c r="CG130" s="1527">
        <f t="shared" ca="1" si="39"/>
        <v>0</v>
      </c>
      <c r="CH130" s="1527">
        <f t="shared" ca="1" si="39"/>
        <v>0</v>
      </c>
      <c r="CI130" s="1567">
        <f t="shared" ca="1" si="39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3"/>
        <v/>
      </c>
      <c r="B131" s="985" t="str">
        <f t="shared" ca="1" si="34"/>
        <v xml:space="preserve"> </v>
      </c>
      <c r="C131" s="1579">
        <f t="shared" ca="1" si="35"/>
        <v>0</v>
      </c>
      <c r="D131" s="1566">
        <f t="shared" ca="1" si="36"/>
        <v>0</v>
      </c>
      <c r="E131" s="1527">
        <f t="shared" ca="1" si="36"/>
        <v>0</v>
      </c>
      <c r="F131" s="1527">
        <f t="shared" ca="1" si="36"/>
        <v>0</v>
      </c>
      <c r="G131" s="1527">
        <f t="shared" ca="1" si="36"/>
        <v>0</v>
      </c>
      <c r="H131" s="1527">
        <f t="shared" ca="1" si="36"/>
        <v>0</v>
      </c>
      <c r="I131" s="1527">
        <f t="shared" ca="1" si="36"/>
        <v>0</v>
      </c>
      <c r="J131" s="1527">
        <f t="shared" ca="1" si="36"/>
        <v>0</v>
      </c>
      <c r="K131" s="1531">
        <f t="shared" ca="1" si="36"/>
        <v>0</v>
      </c>
      <c r="L131" s="1531">
        <f t="shared" ca="1" si="36"/>
        <v>0</v>
      </c>
      <c r="M131" s="1531">
        <f t="shared" ca="1" si="36"/>
        <v>0</v>
      </c>
      <c r="N131" s="1531">
        <f t="shared" ca="1" si="36"/>
        <v>0</v>
      </c>
      <c r="O131" s="1531">
        <f t="shared" ca="1" si="36"/>
        <v>0</v>
      </c>
      <c r="P131" s="1531">
        <f t="shared" ca="1" si="36"/>
        <v>0</v>
      </c>
      <c r="Q131" s="1531">
        <f t="shared" ca="1" si="36"/>
        <v>0</v>
      </c>
      <c r="R131" s="1531">
        <f t="shared" ca="1" si="36"/>
        <v>0</v>
      </c>
      <c r="S131" s="1531">
        <f t="shared" ca="1" si="36"/>
        <v>0</v>
      </c>
      <c r="T131" s="1531">
        <f t="shared" ca="1" si="37"/>
        <v>0</v>
      </c>
      <c r="U131" s="1531">
        <f t="shared" ca="1" si="37"/>
        <v>0</v>
      </c>
      <c r="V131" s="1531">
        <f t="shared" ca="1" si="37"/>
        <v>0</v>
      </c>
      <c r="W131" s="1531">
        <f t="shared" ca="1" si="37"/>
        <v>0</v>
      </c>
      <c r="X131" s="1531">
        <f t="shared" ca="1" si="37"/>
        <v>0</v>
      </c>
      <c r="Y131" s="1531">
        <f t="shared" ca="1" si="37"/>
        <v>0</v>
      </c>
      <c r="Z131" s="1565"/>
      <c r="AA131" s="1526">
        <f t="shared" ca="1" si="38"/>
        <v>0</v>
      </c>
      <c r="AB131" s="1527">
        <f t="shared" ca="1" si="38"/>
        <v>0</v>
      </c>
      <c r="AC131" s="1527">
        <f t="shared" ca="1" si="38"/>
        <v>0</v>
      </c>
      <c r="AD131" s="1527">
        <f t="shared" ca="1" si="38"/>
        <v>0</v>
      </c>
      <c r="AE131" s="1527">
        <f t="shared" ca="1" si="38"/>
        <v>0</v>
      </c>
      <c r="AF131" s="1527">
        <f t="shared" ca="1" si="38"/>
        <v>0</v>
      </c>
      <c r="AG131" s="1527">
        <f t="shared" ca="1" si="38"/>
        <v>0</v>
      </c>
      <c r="AH131" s="1527">
        <f t="shared" ca="1" si="38"/>
        <v>0</v>
      </c>
      <c r="AI131" s="1527">
        <f t="shared" ca="1" si="38"/>
        <v>0</v>
      </c>
      <c r="AJ131" s="1527">
        <f t="shared" ca="1" si="38"/>
        <v>0</v>
      </c>
      <c r="AK131" s="1527">
        <f t="shared" ca="1" si="38"/>
        <v>0</v>
      </c>
      <c r="AL131" s="1527">
        <f t="shared" ca="1" si="38"/>
        <v>0</v>
      </c>
      <c r="AM131" s="1527">
        <f t="shared" ca="1" si="38"/>
        <v>0</v>
      </c>
      <c r="AN131" s="1486"/>
      <c r="AO131" s="1566">
        <f t="shared" ca="1" si="39"/>
        <v>0</v>
      </c>
      <c r="AP131" s="1531">
        <f t="shared" ca="1" si="40"/>
        <v>0</v>
      </c>
      <c r="AQ131" s="1527">
        <f t="shared" ca="1" si="39"/>
        <v>0</v>
      </c>
      <c r="AR131" s="1527">
        <f t="shared" ca="1" si="39"/>
        <v>0</v>
      </c>
      <c r="AS131" s="1527">
        <f t="shared" ca="1" si="39"/>
        <v>0</v>
      </c>
      <c r="AT131" s="1527">
        <f t="shared" ca="1" si="39"/>
        <v>0</v>
      </c>
      <c r="AU131" s="1527">
        <f t="shared" ca="1" si="39"/>
        <v>0</v>
      </c>
      <c r="AV131" s="1527">
        <f t="shared" ca="1" si="39"/>
        <v>0</v>
      </c>
      <c r="AW131" s="1527">
        <f t="shared" ca="1" si="39"/>
        <v>0</v>
      </c>
      <c r="AX131" s="1527">
        <f t="shared" ca="1" si="39"/>
        <v>0</v>
      </c>
      <c r="AY131" s="1527">
        <f t="shared" ca="1" si="39"/>
        <v>0</v>
      </c>
      <c r="AZ131" s="1527">
        <f t="shared" ca="1" si="39"/>
        <v>0</v>
      </c>
      <c r="BA131" s="1527">
        <f t="shared" ca="1" si="39"/>
        <v>0</v>
      </c>
      <c r="BB131" s="1527">
        <f t="shared" ca="1" si="39"/>
        <v>0</v>
      </c>
      <c r="BC131" s="1527">
        <f t="shared" ca="1" si="39"/>
        <v>0</v>
      </c>
      <c r="BD131" s="1527">
        <f t="shared" ca="1" si="39"/>
        <v>0</v>
      </c>
      <c r="BE131" s="1527">
        <f t="shared" ca="1" si="39"/>
        <v>0</v>
      </c>
      <c r="BF131" s="1527">
        <f t="shared" ca="1" si="39"/>
        <v>0</v>
      </c>
      <c r="BG131" s="1527">
        <f t="shared" ca="1" si="39"/>
        <v>0</v>
      </c>
      <c r="BH131" s="1527">
        <f t="shared" ca="1" si="39"/>
        <v>0</v>
      </c>
      <c r="BI131" s="1527">
        <f t="shared" ca="1" si="39"/>
        <v>0</v>
      </c>
      <c r="BJ131" s="1527">
        <f t="shared" ca="1" si="39"/>
        <v>0</v>
      </c>
      <c r="BK131" s="1527">
        <f t="shared" ca="1" si="39"/>
        <v>0</v>
      </c>
      <c r="BL131" s="1527">
        <f t="shared" ca="1" si="39"/>
        <v>0</v>
      </c>
      <c r="BM131" s="1527">
        <f t="shared" ca="1" si="39"/>
        <v>0</v>
      </c>
      <c r="BN131" s="1527">
        <f t="shared" ca="1" si="39"/>
        <v>0</v>
      </c>
      <c r="BO131" s="1527">
        <f t="shared" ca="1" si="39"/>
        <v>0</v>
      </c>
      <c r="BP131" s="1527">
        <f t="shared" ca="1" si="39"/>
        <v>0</v>
      </c>
      <c r="BQ131" s="1527">
        <f t="shared" ca="1" si="39"/>
        <v>0</v>
      </c>
      <c r="BR131" s="1527">
        <f t="shared" ca="1" si="39"/>
        <v>0</v>
      </c>
      <c r="BS131" s="1527">
        <f t="shared" ca="1" si="39"/>
        <v>0</v>
      </c>
      <c r="BT131" s="1527">
        <f t="shared" ca="1" si="39"/>
        <v>0</v>
      </c>
      <c r="BU131" s="1527">
        <f t="shared" ca="1" si="39"/>
        <v>0</v>
      </c>
      <c r="BV131" s="1527">
        <f t="shared" ca="1" si="39"/>
        <v>0</v>
      </c>
      <c r="BW131" s="1527">
        <f t="shared" ca="1" si="39"/>
        <v>0</v>
      </c>
      <c r="BX131" s="1527">
        <f t="shared" ca="1" si="39"/>
        <v>0</v>
      </c>
      <c r="BY131" s="1527">
        <f t="shared" ca="1" si="39"/>
        <v>0</v>
      </c>
      <c r="BZ131" s="1527">
        <f t="shared" ca="1" si="39"/>
        <v>0</v>
      </c>
      <c r="CA131" s="1527">
        <f t="shared" ca="1" si="39"/>
        <v>0</v>
      </c>
      <c r="CB131" s="1527">
        <f t="shared" ca="1" si="39"/>
        <v>0</v>
      </c>
      <c r="CC131" s="1527">
        <f t="shared" ca="1" si="39"/>
        <v>0</v>
      </c>
      <c r="CD131" s="1527">
        <f t="shared" ca="1" si="39"/>
        <v>0</v>
      </c>
      <c r="CE131" s="1527">
        <f t="shared" ca="1" si="39"/>
        <v>0</v>
      </c>
      <c r="CF131" s="1527">
        <f t="shared" ca="1" si="39"/>
        <v>0</v>
      </c>
      <c r="CG131" s="1527">
        <f t="shared" ca="1" si="39"/>
        <v>0</v>
      </c>
      <c r="CH131" s="1527">
        <f t="shared" ca="1" si="39"/>
        <v>0</v>
      </c>
      <c r="CI131" s="1567">
        <f t="shared" ca="1" si="39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3"/>
        <v/>
      </c>
      <c r="B132" s="985" t="str">
        <f t="shared" ca="1" si="34"/>
        <v xml:space="preserve"> </v>
      </c>
      <c r="C132" s="1579">
        <f t="shared" ca="1" si="35"/>
        <v>0</v>
      </c>
      <c r="D132" s="1566">
        <f t="shared" ca="1" si="36"/>
        <v>0</v>
      </c>
      <c r="E132" s="1527">
        <f t="shared" ca="1" si="36"/>
        <v>0</v>
      </c>
      <c r="F132" s="1527">
        <f t="shared" ca="1" si="36"/>
        <v>0</v>
      </c>
      <c r="G132" s="1527">
        <f t="shared" ca="1" si="36"/>
        <v>0</v>
      </c>
      <c r="H132" s="1527">
        <f t="shared" ca="1" si="36"/>
        <v>0</v>
      </c>
      <c r="I132" s="1527">
        <f t="shared" ca="1" si="36"/>
        <v>0</v>
      </c>
      <c r="J132" s="1527">
        <f t="shared" ca="1" si="36"/>
        <v>0</v>
      </c>
      <c r="K132" s="1531">
        <f t="shared" ca="1" si="36"/>
        <v>0</v>
      </c>
      <c r="L132" s="1531">
        <f t="shared" ca="1" si="36"/>
        <v>0</v>
      </c>
      <c r="M132" s="1531">
        <f t="shared" ca="1" si="36"/>
        <v>0</v>
      </c>
      <c r="N132" s="1531">
        <f t="shared" ca="1" si="36"/>
        <v>0</v>
      </c>
      <c r="O132" s="1531">
        <f t="shared" ca="1" si="36"/>
        <v>0</v>
      </c>
      <c r="P132" s="1531">
        <f t="shared" ca="1" si="36"/>
        <v>0</v>
      </c>
      <c r="Q132" s="1531">
        <f t="shared" ca="1" si="36"/>
        <v>0</v>
      </c>
      <c r="R132" s="1531">
        <f t="shared" ca="1" si="36"/>
        <v>0</v>
      </c>
      <c r="S132" s="1531">
        <f t="shared" ca="1" si="36"/>
        <v>0</v>
      </c>
      <c r="T132" s="1531">
        <f t="shared" ca="1" si="37"/>
        <v>0</v>
      </c>
      <c r="U132" s="1531">
        <f t="shared" ca="1" si="37"/>
        <v>0</v>
      </c>
      <c r="V132" s="1531">
        <f t="shared" ca="1" si="37"/>
        <v>0</v>
      </c>
      <c r="W132" s="1531">
        <f t="shared" ca="1" si="37"/>
        <v>0</v>
      </c>
      <c r="X132" s="1531">
        <f t="shared" ca="1" si="37"/>
        <v>0</v>
      </c>
      <c r="Y132" s="1531">
        <f t="shared" ca="1" si="37"/>
        <v>0</v>
      </c>
      <c r="Z132" s="1565"/>
      <c r="AA132" s="1526">
        <f t="shared" ca="1" si="38"/>
        <v>0</v>
      </c>
      <c r="AB132" s="1527">
        <f t="shared" ca="1" si="38"/>
        <v>0</v>
      </c>
      <c r="AC132" s="1527">
        <f t="shared" ca="1" si="38"/>
        <v>0</v>
      </c>
      <c r="AD132" s="1527">
        <f t="shared" ca="1" si="38"/>
        <v>0</v>
      </c>
      <c r="AE132" s="1527">
        <f t="shared" ca="1" si="38"/>
        <v>0</v>
      </c>
      <c r="AF132" s="1527">
        <f t="shared" ca="1" si="38"/>
        <v>0</v>
      </c>
      <c r="AG132" s="1527">
        <f t="shared" ca="1" si="38"/>
        <v>0</v>
      </c>
      <c r="AH132" s="1527">
        <f t="shared" ca="1" si="38"/>
        <v>0</v>
      </c>
      <c r="AI132" s="1527">
        <f t="shared" ca="1" si="38"/>
        <v>0</v>
      </c>
      <c r="AJ132" s="1527">
        <f t="shared" ca="1" si="38"/>
        <v>0</v>
      </c>
      <c r="AK132" s="1527">
        <f t="shared" ca="1" si="38"/>
        <v>0</v>
      </c>
      <c r="AL132" s="1527">
        <f t="shared" ca="1" si="38"/>
        <v>0</v>
      </c>
      <c r="AM132" s="1527">
        <f t="shared" ca="1" si="38"/>
        <v>0</v>
      </c>
      <c r="AN132" s="1486"/>
      <c r="AO132" s="1566">
        <f t="shared" ca="1" si="39"/>
        <v>0</v>
      </c>
      <c r="AP132" s="1531">
        <f t="shared" ca="1" si="40"/>
        <v>0</v>
      </c>
      <c r="AQ132" s="1527">
        <f t="shared" ca="1" si="39"/>
        <v>0</v>
      </c>
      <c r="AR132" s="1527">
        <f t="shared" ca="1" si="39"/>
        <v>0</v>
      </c>
      <c r="AS132" s="1527">
        <f t="shared" ca="1" si="39"/>
        <v>0</v>
      </c>
      <c r="AT132" s="1527">
        <f t="shared" ca="1" si="39"/>
        <v>0</v>
      </c>
      <c r="AU132" s="1527">
        <f t="shared" ca="1" si="39"/>
        <v>0</v>
      </c>
      <c r="AV132" s="1527">
        <f t="shared" ca="1" si="39"/>
        <v>0</v>
      </c>
      <c r="AW132" s="1527">
        <f t="shared" ca="1" si="39"/>
        <v>0</v>
      </c>
      <c r="AX132" s="1527">
        <f t="shared" ca="1" si="39"/>
        <v>0</v>
      </c>
      <c r="AY132" s="1527">
        <f t="shared" ca="1" si="39"/>
        <v>0</v>
      </c>
      <c r="AZ132" s="1527">
        <f t="shared" ca="1" si="39"/>
        <v>0</v>
      </c>
      <c r="BA132" s="1527">
        <f t="shared" ca="1" si="39"/>
        <v>0</v>
      </c>
      <c r="BB132" s="1527">
        <f t="shared" ca="1" si="39"/>
        <v>0</v>
      </c>
      <c r="BC132" s="1527">
        <f t="shared" ca="1" si="39"/>
        <v>0</v>
      </c>
      <c r="BD132" s="1527">
        <f t="shared" ca="1" si="39"/>
        <v>0</v>
      </c>
      <c r="BE132" s="1527">
        <f t="shared" ca="1" si="39"/>
        <v>0</v>
      </c>
      <c r="BF132" s="1527">
        <f t="shared" ca="1" si="39"/>
        <v>0</v>
      </c>
      <c r="BG132" s="1527">
        <f t="shared" ca="1" si="39"/>
        <v>0</v>
      </c>
      <c r="BH132" s="1527">
        <f t="shared" ca="1" si="39"/>
        <v>0</v>
      </c>
      <c r="BI132" s="1527">
        <f t="shared" ca="1" si="39"/>
        <v>0</v>
      </c>
      <c r="BJ132" s="1527">
        <f t="shared" ca="1" si="39"/>
        <v>0</v>
      </c>
      <c r="BK132" s="1527">
        <f t="shared" ca="1" si="39"/>
        <v>0</v>
      </c>
      <c r="BL132" s="1527">
        <f t="shared" ca="1" si="39"/>
        <v>0</v>
      </c>
      <c r="BM132" s="1527">
        <f t="shared" ca="1" si="39"/>
        <v>0</v>
      </c>
      <c r="BN132" s="1527">
        <f t="shared" ca="1" si="39"/>
        <v>0</v>
      </c>
      <c r="BO132" s="1527">
        <f t="shared" ca="1" si="39"/>
        <v>0</v>
      </c>
      <c r="BP132" s="1527">
        <f t="shared" ca="1" si="39"/>
        <v>0</v>
      </c>
      <c r="BQ132" s="1527">
        <f t="shared" ca="1" si="39"/>
        <v>0</v>
      </c>
      <c r="BR132" s="1527">
        <f t="shared" ca="1" si="39"/>
        <v>0</v>
      </c>
      <c r="BS132" s="1527">
        <f t="shared" ca="1" si="39"/>
        <v>0</v>
      </c>
      <c r="BT132" s="1527">
        <f t="shared" ca="1" si="39"/>
        <v>0</v>
      </c>
      <c r="BU132" s="1527">
        <f t="shared" ca="1" si="39"/>
        <v>0</v>
      </c>
      <c r="BV132" s="1527">
        <f t="shared" ca="1" si="39"/>
        <v>0</v>
      </c>
      <c r="BW132" s="1527">
        <f t="shared" ca="1" si="39"/>
        <v>0</v>
      </c>
      <c r="BX132" s="1527">
        <f t="shared" ca="1" si="39"/>
        <v>0</v>
      </c>
      <c r="BY132" s="1527">
        <f t="shared" ca="1" si="39"/>
        <v>0</v>
      </c>
      <c r="BZ132" s="1527">
        <f t="shared" ca="1" si="39"/>
        <v>0</v>
      </c>
      <c r="CA132" s="1527">
        <f t="shared" ca="1" si="39"/>
        <v>0</v>
      </c>
      <c r="CB132" s="1527">
        <f t="shared" ca="1" si="39"/>
        <v>0</v>
      </c>
      <c r="CC132" s="1527">
        <f t="shared" ca="1" si="39"/>
        <v>0</v>
      </c>
      <c r="CD132" s="1527">
        <f t="shared" ca="1" si="39"/>
        <v>0</v>
      </c>
      <c r="CE132" s="1527">
        <f t="shared" ca="1" si="39"/>
        <v>0</v>
      </c>
      <c r="CF132" s="1527">
        <f t="shared" ca="1" si="39"/>
        <v>0</v>
      </c>
      <c r="CG132" s="1527">
        <f t="shared" ca="1" si="39"/>
        <v>0</v>
      </c>
      <c r="CH132" s="1527">
        <f t="shared" ca="1" si="39"/>
        <v>0</v>
      </c>
      <c r="CI132" s="1567">
        <f t="shared" ca="1" si="39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3"/>
        <v/>
      </c>
      <c r="B133" s="985" t="str">
        <f t="shared" ca="1" si="34"/>
        <v xml:space="preserve"> </v>
      </c>
      <c r="C133" s="1579">
        <f t="shared" ca="1" si="35"/>
        <v>0</v>
      </c>
      <c r="D133" s="1566">
        <f t="shared" ca="1" si="36"/>
        <v>0</v>
      </c>
      <c r="E133" s="1527">
        <f t="shared" ca="1" si="36"/>
        <v>0</v>
      </c>
      <c r="F133" s="1527">
        <f t="shared" ca="1" si="36"/>
        <v>0</v>
      </c>
      <c r="G133" s="1527">
        <f t="shared" ca="1" si="36"/>
        <v>0</v>
      </c>
      <c r="H133" s="1527">
        <f t="shared" ca="1" si="36"/>
        <v>0</v>
      </c>
      <c r="I133" s="1527">
        <f t="shared" ca="1" si="36"/>
        <v>0</v>
      </c>
      <c r="J133" s="1527">
        <f t="shared" ca="1" si="36"/>
        <v>0</v>
      </c>
      <c r="K133" s="1531">
        <f t="shared" ca="1" si="36"/>
        <v>0</v>
      </c>
      <c r="L133" s="1531">
        <f t="shared" ca="1" si="36"/>
        <v>0</v>
      </c>
      <c r="M133" s="1531">
        <f t="shared" ca="1" si="36"/>
        <v>0</v>
      </c>
      <c r="N133" s="1531">
        <f t="shared" ca="1" si="36"/>
        <v>0</v>
      </c>
      <c r="O133" s="1531">
        <f t="shared" ca="1" si="36"/>
        <v>0</v>
      </c>
      <c r="P133" s="1531">
        <f t="shared" ca="1" si="36"/>
        <v>0</v>
      </c>
      <c r="Q133" s="1531">
        <f t="shared" ca="1" si="36"/>
        <v>0</v>
      </c>
      <c r="R133" s="1531">
        <f t="shared" ca="1" si="36"/>
        <v>0</v>
      </c>
      <c r="S133" s="1531">
        <f t="shared" ca="1" si="36"/>
        <v>0</v>
      </c>
      <c r="T133" s="1531">
        <f t="shared" ca="1" si="37"/>
        <v>0</v>
      </c>
      <c r="U133" s="1531">
        <f t="shared" ca="1" si="37"/>
        <v>0</v>
      </c>
      <c r="V133" s="1531">
        <f t="shared" ca="1" si="37"/>
        <v>0</v>
      </c>
      <c r="W133" s="1531">
        <f t="shared" ca="1" si="37"/>
        <v>0</v>
      </c>
      <c r="X133" s="1531">
        <f t="shared" ca="1" si="37"/>
        <v>0</v>
      </c>
      <c r="Y133" s="1531">
        <f t="shared" ca="1" si="37"/>
        <v>0</v>
      </c>
      <c r="Z133" s="1565"/>
      <c r="AA133" s="1526">
        <f t="shared" ca="1" si="38"/>
        <v>0</v>
      </c>
      <c r="AB133" s="1527">
        <f t="shared" ca="1" si="38"/>
        <v>0</v>
      </c>
      <c r="AC133" s="1527">
        <f t="shared" ca="1" si="38"/>
        <v>0</v>
      </c>
      <c r="AD133" s="1527">
        <f t="shared" ca="1" si="38"/>
        <v>0</v>
      </c>
      <c r="AE133" s="1527">
        <f t="shared" ca="1" si="38"/>
        <v>0</v>
      </c>
      <c r="AF133" s="1527">
        <f t="shared" ca="1" si="38"/>
        <v>0</v>
      </c>
      <c r="AG133" s="1527">
        <f t="shared" ca="1" si="38"/>
        <v>0</v>
      </c>
      <c r="AH133" s="1527">
        <f t="shared" ca="1" si="38"/>
        <v>0</v>
      </c>
      <c r="AI133" s="1527">
        <f t="shared" ca="1" si="38"/>
        <v>0</v>
      </c>
      <c r="AJ133" s="1527">
        <f t="shared" ca="1" si="38"/>
        <v>0</v>
      </c>
      <c r="AK133" s="1527">
        <f t="shared" ca="1" si="38"/>
        <v>0</v>
      </c>
      <c r="AL133" s="1527">
        <f t="shared" ca="1" si="38"/>
        <v>0</v>
      </c>
      <c r="AM133" s="1527">
        <f t="shared" ca="1" si="38"/>
        <v>0</v>
      </c>
      <c r="AN133" s="1486"/>
      <c r="AO133" s="1566">
        <f t="shared" ca="1" si="39"/>
        <v>0</v>
      </c>
      <c r="AP133" s="1531">
        <f t="shared" ca="1" si="40"/>
        <v>0</v>
      </c>
      <c r="AQ133" s="1527">
        <f t="shared" ca="1" si="39"/>
        <v>0</v>
      </c>
      <c r="AR133" s="1527">
        <f t="shared" ca="1" si="39"/>
        <v>0</v>
      </c>
      <c r="AS133" s="1527">
        <f t="shared" ca="1" si="39"/>
        <v>0</v>
      </c>
      <c r="AT133" s="1527">
        <f t="shared" ca="1" si="39"/>
        <v>0</v>
      </c>
      <c r="AU133" s="1527">
        <f t="shared" ca="1" si="39"/>
        <v>0</v>
      </c>
      <c r="AV133" s="1527">
        <f t="shared" ca="1" si="39"/>
        <v>0</v>
      </c>
      <c r="AW133" s="1527">
        <f t="shared" ca="1" si="39"/>
        <v>0</v>
      </c>
      <c r="AX133" s="1527">
        <f t="shared" ca="1" si="39"/>
        <v>0</v>
      </c>
      <c r="AY133" s="1527">
        <f t="shared" ca="1" si="39"/>
        <v>0</v>
      </c>
      <c r="AZ133" s="1527">
        <f t="shared" ca="1" si="39"/>
        <v>0</v>
      </c>
      <c r="BA133" s="1527">
        <f t="shared" ca="1" si="39"/>
        <v>0</v>
      </c>
      <c r="BB133" s="1527">
        <f t="shared" ca="1" si="39"/>
        <v>0</v>
      </c>
      <c r="BC133" s="1527">
        <f t="shared" ca="1" si="39"/>
        <v>0</v>
      </c>
      <c r="BD133" s="1527">
        <f t="shared" ca="1" si="39"/>
        <v>0</v>
      </c>
      <c r="BE133" s="1527">
        <f t="shared" ca="1" si="39"/>
        <v>0</v>
      </c>
      <c r="BF133" s="1527">
        <f t="shared" ca="1" si="39"/>
        <v>0</v>
      </c>
      <c r="BG133" s="1527">
        <f t="shared" ca="1" si="39"/>
        <v>0</v>
      </c>
      <c r="BH133" s="1527">
        <f t="shared" ca="1" si="39"/>
        <v>0</v>
      </c>
      <c r="BI133" s="1527">
        <f t="shared" ca="1" si="39"/>
        <v>0</v>
      </c>
      <c r="BJ133" s="1527">
        <f t="shared" ca="1" si="39"/>
        <v>0</v>
      </c>
      <c r="BK133" s="1527">
        <f t="shared" ca="1" si="39"/>
        <v>0</v>
      </c>
      <c r="BL133" s="1527">
        <f t="shared" ca="1" si="39"/>
        <v>0</v>
      </c>
      <c r="BM133" s="1527">
        <f t="shared" ca="1" si="39"/>
        <v>0</v>
      </c>
      <c r="BN133" s="1527">
        <f t="shared" ca="1" si="39"/>
        <v>0</v>
      </c>
      <c r="BO133" s="1527">
        <f t="shared" ref="BO133:CI133" ca="1" si="41">IF(ISNUMBER($B133),$B133*BO51,0)</f>
        <v>0</v>
      </c>
      <c r="BP133" s="1527">
        <f t="shared" ca="1" si="41"/>
        <v>0</v>
      </c>
      <c r="BQ133" s="1527">
        <f t="shared" ca="1" si="41"/>
        <v>0</v>
      </c>
      <c r="BR133" s="1527">
        <f t="shared" ca="1" si="41"/>
        <v>0</v>
      </c>
      <c r="BS133" s="1527">
        <f t="shared" ca="1" si="41"/>
        <v>0</v>
      </c>
      <c r="BT133" s="1527">
        <f t="shared" ca="1" si="41"/>
        <v>0</v>
      </c>
      <c r="BU133" s="1527">
        <f t="shared" ca="1" si="41"/>
        <v>0</v>
      </c>
      <c r="BV133" s="1527">
        <f t="shared" ca="1" si="41"/>
        <v>0</v>
      </c>
      <c r="BW133" s="1527">
        <f t="shared" ca="1" si="41"/>
        <v>0</v>
      </c>
      <c r="BX133" s="1527">
        <f t="shared" ca="1" si="41"/>
        <v>0</v>
      </c>
      <c r="BY133" s="1527">
        <f t="shared" ca="1" si="41"/>
        <v>0</v>
      </c>
      <c r="BZ133" s="1527">
        <f t="shared" ca="1" si="41"/>
        <v>0</v>
      </c>
      <c r="CA133" s="1527">
        <f t="shared" ca="1" si="41"/>
        <v>0</v>
      </c>
      <c r="CB133" s="1527">
        <f t="shared" ca="1" si="41"/>
        <v>0</v>
      </c>
      <c r="CC133" s="1527">
        <f t="shared" ca="1" si="41"/>
        <v>0</v>
      </c>
      <c r="CD133" s="1527">
        <f t="shared" ca="1" si="41"/>
        <v>0</v>
      </c>
      <c r="CE133" s="1527">
        <f t="shared" ca="1" si="41"/>
        <v>0</v>
      </c>
      <c r="CF133" s="1527">
        <f t="shared" ca="1" si="41"/>
        <v>0</v>
      </c>
      <c r="CG133" s="1527">
        <f t="shared" ca="1" si="41"/>
        <v>0</v>
      </c>
      <c r="CH133" s="1527">
        <f t="shared" ca="1" si="41"/>
        <v>0</v>
      </c>
      <c r="CI133" s="1567">
        <f t="shared" ca="1" si="41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3"/>
        <v/>
      </c>
      <c r="B134" s="985" t="str">
        <f t="shared" ca="1" si="34"/>
        <v xml:space="preserve"> </v>
      </c>
      <c r="C134" s="1579">
        <f t="shared" ca="1" si="35"/>
        <v>0</v>
      </c>
      <c r="D134" s="1566">
        <f t="shared" ca="1" si="36"/>
        <v>0</v>
      </c>
      <c r="E134" s="1527">
        <f t="shared" ca="1" si="36"/>
        <v>0</v>
      </c>
      <c r="F134" s="1527">
        <f t="shared" ca="1" si="36"/>
        <v>0</v>
      </c>
      <c r="G134" s="1527">
        <f t="shared" ca="1" si="36"/>
        <v>0</v>
      </c>
      <c r="H134" s="1527">
        <f t="shared" ca="1" si="36"/>
        <v>0</v>
      </c>
      <c r="I134" s="1527">
        <f t="shared" ca="1" si="36"/>
        <v>0</v>
      </c>
      <c r="J134" s="1527">
        <f t="shared" ca="1" si="36"/>
        <v>0</v>
      </c>
      <c r="K134" s="1531">
        <f t="shared" ca="1" si="36"/>
        <v>0</v>
      </c>
      <c r="L134" s="1531">
        <f t="shared" ca="1" si="36"/>
        <v>0</v>
      </c>
      <c r="M134" s="1531">
        <f t="shared" ca="1" si="36"/>
        <v>0</v>
      </c>
      <c r="N134" s="1531">
        <f t="shared" ca="1" si="36"/>
        <v>0</v>
      </c>
      <c r="O134" s="1531">
        <f t="shared" ca="1" si="36"/>
        <v>0</v>
      </c>
      <c r="P134" s="1531">
        <f t="shared" ca="1" si="36"/>
        <v>0</v>
      </c>
      <c r="Q134" s="1531">
        <f t="shared" ca="1" si="36"/>
        <v>0</v>
      </c>
      <c r="R134" s="1531">
        <f t="shared" ca="1" si="36"/>
        <v>0</v>
      </c>
      <c r="S134" s="1531">
        <f t="shared" ca="1" si="36"/>
        <v>0</v>
      </c>
      <c r="T134" s="1531">
        <f t="shared" ca="1" si="37"/>
        <v>0</v>
      </c>
      <c r="U134" s="1531">
        <f t="shared" ca="1" si="37"/>
        <v>0</v>
      </c>
      <c r="V134" s="1531">
        <f t="shared" ca="1" si="37"/>
        <v>0</v>
      </c>
      <c r="W134" s="1531">
        <f t="shared" ca="1" si="37"/>
        <v>0</v>
      </c>
      <c r="X134" s="1531">
        <f t="shared" ca="1" si="37"/>
        <v>0</v>
      </c>
      <c r="Y134" s="1531">
        <f t="shared" ca="1" si="37"/>
        <v>0</v>
      </c>
      <c r="Z134" s="1565"/>
      <c r="AA134" s="1526">
        <f t="shared" ca="1" si="38"/>
        <v>0</v>
      </c>
      <c r="AB134" s="1527">
        <f t="shared" ca="1" si="38"/>
        <v>0</v>
      </c>
      <c r="AC134" s="1527">
        <f t="shared" ca="1" si="38"/>
        <v>0</v>
      </c>
      <c r="AD134" s="1527">
        <f t="shared" ca="1" si="38"/>
        <v>0</v>
      </c>
      <c r="AE134" s="1527">
        <f t="shared" ca="1" si="38"/>
        <v>0</v>
      </c>
      <c r="AF134" s="1527">
        <f t="shared" ca="1" si="38"/>
        <v>0</v>
      </c>
      <c r="AG134" s="1527">
        <f t="shared" ca="1" si="38"/>
        <v>0</v>
      </c>
      <c r="AH134" s="1527">
        <f t="shared" ca="1" si="38"/>
        <v>0</v>
      </c>
      <c r="AI134" s="1527">
        <f t="shared" ca="1" si="38"/>
        <v>0</v>
      </c>
      <c r="AJ134" s="1527">
        <f t="shared" ca="1" si="38"/>
        <v>0</v>
      </c>
      <c r="AK134" s="1527">
        <f t="shared" ca="1" si="38"/>
        <v>0</v>
      </c>
      <c r="AL134" s="1527">
        <f t="shared" ca="1" si="38"/>
        <v>0</v>
      </c>
      <c r="AM134" s="1527">
        <f t="shared" ca="1" si="38"/>
        <v>0</v>
      </c>
      <c r="AN134" s="1486"/>
      <c r="AO134" s="1566">
        <f t="shared" ref="AO134:CI137" ca="1" si="42">IF(ISNUMBER($B134),$B134*AO52,0)</f>
        <v>0</v>
      </c>
      <c r="AP134" s="1531">
        <f t="shared" ca="1" si="40"/>
        <v>0</v>
      </c>
      <c r="AQ134" s="1527">
        <f t="shared" ca="1" si="42"/>
        <v>0</v>
      </c>
      <c r="AR134" s="1527">
        <f t="shared" ca="1" si="42"/>
        <v>0</v>
      </c>
      <c r="AS134" s="1527">
        <f t="shared" ca="1" si="42"/>
        <v>0</v>
      </c>
      <c r="AT134" s="1527">
        <f t="shared" ca="1" si="42"/>
        <v>0</v>
      </c>
      <c r="AU134" s="1527">
        <f t="shared" ca="1" si="42"/>
        <v>0</v>
      </c>
      <c r="AV134" s="1527">
        <f t="shared" ca="1" si="42"/>
        <v>0</v>
      </c>
      <c r="AW134" s="1527">
        <f t="shared" ca="1" si="42"/>
        <v>0</v>
      </c>
      <c r="AX134" s="1527">
        <f t="shared" ca="1" si="42"/>
        <v>0</v>
      </c>
      <c r="AY134" s="1527">
        <f t="shared" ca="1" si="42"/>
        <v>0</v>
      </c>
      <c r="AZ134" s="1527">
        <f t="shared" ca="1" si="42"/>
        <v>0</v>
      </c>
      <c r="BA134" s="1527">
        <f t="shared" ca="1" si="42"/>
        <v>0</v>
      </c>
      <c r="BB134" s="1527">
        <f t="shared" ca="1" si="42"/>
        <v>0</v>
      </c>
      <c r="BC134" s="1527">
        <f t="shared" ca="1" si="42"/>
        <v>0</v>
      </c>
      <c r="BD134" s="1527">
        <f t="shared" ca="1" si="42"/>
        <v>0</v>
      </c>
      <c r="BE134" s="1527">
        <f t="shared" ca="1" si="42"/>
        <v>0</v>
      </c>
      <c r="BF134" s="1527">
        <f t="shared" ca="1" si="42"/>
        <v>0</v>
      </c>
      <c r="BG134" s="1527">
        <f t="shared" ca="1" si="42"/>
        <v>0</v>
      </c>
      <c r="BH134" s="1527">
        <f t="shared" ca="1" si="42"/>
        <v>0</v>
      </c>
      <c r="BI134" s="1527">
        <f t="shared" ca="1" si="42"/>
        <v>0</v>
      </c>
      <c r="BJ134" s="1527">
        <f t="shared" ca="1" si="42"/>
        <v>0</v>
      </c>
      <c r="BK134" s="1527">
        <f t="shared" ca="1" si="42"/>
        <v>0</v>
      </c>
      <c r="BL134" s="1527">
        <f t="shared" ca="1" si="42"/>
        <v>0</v>
      </c>
      <c r="BM134" s="1527">
        <f t="shared" ca="1" si="42"/>
        <v>0</v>
      </c>
      <c r="BN134" s="1527">
        <f t="shared" ca="1" si="42"/>
        <v>0</v>
      </c>
      <c r="BO134" s="1527">
        <f t="shared" ca="1" si="42"/>
        <v>0</v>
      </c>
      <c r="BP134" s="1527">
        <f t="shared" ca="1" si="42"/>
        <v>0</v>
      </c>
      <c r="BQ134" s="1527">
        <f t="shared" ca="1" si="42"/>
        <v>0</v>
      </c>
      <c r="BR134" s="1527">
        <f t="shared" ca="1" si="42"/>
        <v>0</v>
      </c>
      <c r="BS134" s="1527">
        <f t="shared" ca="1" si="42"/>
        <v>0</v>
      </c>
      <c r="BT134" s="1527">
        <f t="shared" ca="1" si="42"/>
        <v>0</v>
      </c>
      <c r="BU134" s="1527">
        <f t="shared" ca="1" si="42"/>
        <v>0</v>
      </c>
      <c r="BV134" s="1527">
        <f t="shared" ca="1" si="42"/>
        <v>0</v>
      </c>
      <c r="BW134" s="1527">
        <f t="shared" ca="1" si="42"/>
        <v>0</v>
      </c>
      <c r="BX134" s="1527">
        <f t="shared" ca="1" si="42"/>
        <v>0</v>
      </c>
      <c r="BY134" s="1527">
        <f t="shared" ca="1" si="42"/>
        <v>0</v>
      </c>
      <c r="BZ134" s="1527">
        <f t="shared" ca="1" si="42"/>
        <v>0</v>
      </c>
      <c r="CA134" s="1527">
        <f t="shared" ca="1" si="42"/>
        <v>0</v>
      </c>
      <c r="CB134" s="1527">
        <f t="shared" ca="1" si="42"/>
        <v>0</v>
      </c>
      <c r="CC134" s="1527">
        <f t="shared" ca="1" si="42"/>
        <v>0</v>
      </c>
      <c r="CD134" s="1527">
        <f t="shared" ca="1" si="42"/>
        <v>0</v>
      </c>
      <c r="CE134" s="1527">
        <f t="shared" ca="1" si="42"/>
        <v>0</v>
      </c>
      <c r="CF134" s="1527">
        <f t="shared" ca="1" si="42"/>
        <v>0</v>
      </c>
      <c r="CG134" s="1527">
        <f t="shared" ca="1" si="42"/>
        <v>0</v>
      </c>
      <c r="CH134" s="1527">
        <f t="shared" ca="1" si="42"/>
        <v>0</v>
      </c>
      <c r="CI134" s="1567">
        <f t="shared" ca="1" si="42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3"/>
        <v/>
      </c>
      <c r="B135" s="985" t="str">
        <f t="shared" ca="1" si="34"/>
        <v xml:space="preserve"> </v>
      </c>
      <c r="C135" s="1579">
        <f t="shared" ca="1" si="35"/>
        <v>0</v>
      </c>
      <c r="D135" s="1566">
        <f t="shared" ca="1" si="36"/>
        <v>0</v>
      </c>
      <c r="E135" s="1527">
        <f t="shared" ca="1" si="36"/>
        <v>0</v>
      </c>
      <c r="F135" s="1527">
        <f t="shared" ca="1" si="36"/>
        <v>0</v>
      </c>
      <c r="G135" s="1527">
        <f t="shared" ca="1" si="36"/>
        <v>0</v>
      </c>
      <c r="H135" s="1527">
        <f t="shared" ca="1" si="36"/>
        <v>0</v>
      </c>
      <c r="I135" s="1527">
        <f t="shared" ca="1" si="36"/>
        <v>0</v>
      </c>
      <c r="J135" s="1527">
        <f t="shared" ca="1" si="36"/>
        <v>0</v>
      </c>
      <c r="K135" s="1531">
        <f t="shared" ca="1" si="36"/>
        <v>0</v>
      </c>
      <c r="L135" s="1531">
        <f t="shared" ca="1" si="36"/>
        <v>0</v>
      </c>
      <c r="M135" s="1531">
        <f t="shared" ca="1" si="36"/>
        <v>0</v>
      </c>
      <c r="N135" s="1531">
        <f t="shared" ca="1" si="36"/>
        <v>0</v>
      </c>
      <c r="O135" s="1531">
        <f t="shared" ca="1" si="36"/>
        <v>0</v>
      </c>
      <c r="P135" s="1531">
        <f t="shared" ca="1" si="36"/>
        <v>0</v>
      </c>
      <c r="Q135" s="1531">
        <f t="shared" ca="1" si="36"/>
        <v>0</v>
      </c>
      <c r="R135" s="1531">
        <f t="shared" ca="1" si="36"/>
        <v>0</v>
      </c>
      <c r="S135" s="1531">
        <f t="shared" ca="1" si="36"/>
        <v>0</v>
      </c>
      <c r="T135" s="1531">
        <f t="shared" ca="1" si="37"/>
        <v>0</v>
      </c>
      <c r="U135" s="1531">
        <f t="shared" ca="1" si="37"/>
        <v>0</v>
      </c>
      <c r="V135" s="1531">
        <f t="shared" ca="1" si="37"/>
        <v>0</v>
      </c>
      <c r="W135" s="1531">
        <f t="shared" ca="1" si="37"/>
        <v>0</v>
      </c>
      <c r="X135" s="1531">
        <f t="shared" ca="1" si="37"/>
        <v>0</v>
      </c>
      <c r="Y135" s="1531">
        <f t="shared" ca="1" si="37"/>
        <v>0</v>
      </c>
      <c r="Z135" s="1565"/>
      <c r="AA135" s="1526">
        <f t="shared" ca="1" si="38"/>
        <v>0</v>
      </c>
      <c r="AB135" s="1527">
        <f t="shared" ca="1" si="38"/>
        <v>0</v>
      </c>
      <c r="AC135" s="1527">
        <f t="shared" ca="1" si="38"/>
        <v>0</v>
      </c>
      <c r="AD135" s="1527">
        <f t="shared" ca="1" si="38"/>
        <v>0</v>
      </c>
      <c r="AE135" s="1527">
        <f t="shared" ca="1" si="38"/>
        <v>0</v>
      </c>
      <c r="AF135" s="1527">
        <f t="shared" ca="1" si="38"/>
        <v>0</v>
      </c>
      <c r="AG135" s="1527">
        <f t="shared" ca="1" si="38"/>
        <v>0</v>
      </c>
      <c r="AH135" s="1527">
        <f t="shared" ca="1" si="38"/>
        <v>0</v>
      </c>
      <c r="AI135" s="1527">
        <f t="shared" ca="1" si="38"/>
        <v>0</v>
      </c>
      <c r="AJ135" s="1527">
        <f t="shared" ca="1" si="38"/>
        <v>0</v>
      </c>
      <c r="AK135" s="1527">
        <f t="shared" ca="1" si="38"/>
        <v>0</v>
      </c>
      <c r="AL135" s="1527">
        <f t="shared" ca="1" si="38"/>
        <v>0</v>
      </c>
      <c r="AM135" s="1527">
        <f t="shared" ca="1" si="38"/>
        <v>0</v>
      </c>
      <c r="AN135" s="1486"/>
      <c r="AO135" s="1566">
        <f t="shared" ca="1" si="42"/>
        <v>0</v>
      </c>
      <c r="AP135" s="1531">
        <f t="shared" ca="1" si="40"/>
        <v>0</v>
      </c>
      <c r="AQ135" s="1527">
        <f t="shared" ca="1" si="42"/>
        <v>0</v>
      </c>
      <c r="AR135" s="1527">
        <f t="shared" ca="1" si="42"/>
        <v>0</v>
      </c>
      <c r="AS135" s="1527">
        <f t="shared" ca="1" si="42"/>
        <v>0</v>
      </c>
      <c r="AT135" s="1527">
        <f t="shared" ca="1" si="42"/>
        <v>0</v>
      </c>
      <c r="AU135" s="1527">
        <f t="shared" ca="1" si="42"/>
        <v>0</v>
      </c>
      <c r="AV135" s="1527">
        <f t="shared" ca="1" si="42"/>
        <v>0</v>
      </c>
      <c r="AW135" s="1527">
        <f t="shared" ca="1" si="42"/>
        <v>0</v>
      </c>
      <c r="AX135" s="1527">
        <f t="shared" ca="1" si="42"/>
        <v>0</v>
      </c>
      <c r="AY135" s="1527">
        <f t="shared" ca="1" si="42"/>
        <v>0</v>
      </c>
      <c r="AZ135" s="1527">
        <f t="shared" ca="1" si="42"/>
        <v>0</v>
      </c>
      <c r="BA135" s="1527">
        <f t="shared" ca="1" si="42"/>
        <v>0</v>
      </c>
      <c r="BB135" s="1527">
        <f t="shared" ca="1" si="42"/>
        <v>0</v>
      </c>
      <c r="BC135" s="1527">
        <f t="shared" ca="1" si="42"/>
        <v>0</v>
      </c>
      <c r="BD135" s="1527">
        <f t="shared" ca="1" si="42"/>
        <v>0</v>
      </c>
      <c r="BE135" s="1527">
        <f t="shared" ca="1" si="42"/>
        <v>0</v>
      </c>
      <c r="BF135" s="1527">
        <f t="shared" ca="1" si="42"/>
        <v>0</v>
      </c>
      <c r="BG135" s="1527">
        <f t="shared" ca="1" si="42"/>
        <v>0</v>
      </c>
      <c r="BH135" s="1527">
        <f t="shared" ca="1" si="42"/>
        <v>0</v>
      </c>
      <c r="BI135" s="1527">
        <f t="shared" ca="1" si="42"/>
        <v>0</v>
      </c>
      <c r="BJ135" s="1527">
        <f t="shared" ca="1" si="42"/>
        <v>0</v>
      </c>
      <c r="BK135" s="1527">
        <f t="shared" ca="1" si="42"/>
        <v>0</v>
      </c>
      <c r="BL135" s="1527">
        <f t="shared" ca="1" si="42"/>
        <v>0</v>
      </c>
      <c r="BM135" s="1527">
        <f t="shared" ca="1" si="42"/>
        <v>0</v>
      </c>
      <c r="BN135" s="1527">
        <f t="shared" ca="1" si="42"/>
        <v>0</v>
      </c>
      <c r="BO135" s="1527">
        <f t="shared" ca="1" si="42"/>
        <v>0</v>
      </c>
      <c r="BP135" s="1527">
        <f t="shared" ca="1" si="42"/>
        <v>0</v>
      </c>
      <c r="BQ135" s="1527">
        <f t="shared" ca="1" si="42"/>
        <v>0</v>
      </c>
      <c r="BR135" s="1527">
        <f t="shared" ca="1" si="42"/>
        <v>0</v>
      </c>
      <c r="BS135" s="1527">
        <f t="shared" ca="1" si="42"/>
        <v>0</v>
      </c>
      <c r="BT135" s="1527">
        <f t="shared" ca="1" si="42"/>
        <v>0</v>
      </c>
      <c r="BU135" s="1527">
        <f t="shared" ca="1" si="42"/>
        <v>0</v>
      </c>
      <c r="BV135" s="1527">
        <f t="shared" ca="1" si="42"/>
        <v>0</v>
      </c>
      <c r="BW135" s="1527">
        <f t="shared" ca="1" si="42"/>
        <v>0</v>
      </c>
      <c r="BX135" s="1527">
        <f t="shared" ca="1" si="42"/>
        <v>0</v>
      </c>
      <c r="BY135" s="1527">
        <f t="shared" ca="1" si="42"/>
        <v>0</v>
      </c>
      <c r="BZ135" s="1527">
        <f t="shared" ca="1" si="42"/>
        <v>0</v>
      </c>
      <c r="CA135" s="1527">
        <f t="shared" ca="1" si="42"/>
        <v>0</v>
      </c>
      <c r="CB135" s="1527">
        <f t="shared" ca="1" si="42"/>
        <v>0</v>
      </c>
      <c r="CC135" s="1527">
        <f t="shared" ca="1" si="42"/>
        <v>0</v>
      </c>
      <c r="CD135" s="1527">
        <f t="shared" ca="1" si="42"/>
        <v>0</v>
      </c>
      <c r="CE135" s="1527">
        <f t="shared" ca="1" si="42"/>
        <v>0</v>
      </c>
      <c r="CF135" s="1527">
        <f t="shared" ca="1" si="42"/>
        <v>0</v>
      </c>
      <c r="CG135" s="1527">
        <f t="shared" ca="1" si="42"/>
        <v>0</v>
      </c>
      <c r="CH135" s="1527">
        <f t="shared" ca="1" si="42"/>
        <v>0</v>
      </c>
      <c r="CI135" s="1567">
        <f t="shared" ca="1" si="42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3"/>
        <v/>
      </c>
      <c r="B136" s="985" t="str">
        <f t="shared" ca="1" si="34"/>
        <v xml:space="preserve"> </v>
      </c>
      <c r="C136" s="1579">
        <f t="shared" ca="1" si="35"/>
        <v>0</v>
      </c>
      <c r="D136" s="1566">
        <f t="shared" ca="1" si="36"/>
        <v>0</v>
      </c>
      <c r="E136" s="1527">
        <f t="shared" ca="1" si="36"/>
        <v>0</v>
      </c>
      <c r="F136" s="1527">
        <f t="shared" ca="1" si="36"/>
        <v>0</v>
      </c>
      <c r="G136" s="1527">
        <f t="shared" ca="1" si="36"/>
        <v>0</v>
      </c>
      <c r="H136" s="1527">
        <f t="shared" ca="1" si="36"/>
        <v>0</v>
      </c>
      <c r="I136" s="1527">
        <f t="shared" ca="1" si="36"/>
        <v>0</v>
      </c>
      <c r="J136" s="1527">
        <f t="shared" ca="1" si="36"/>
        <v>0</v>
      </c>
      <c r="K136" s="1531">
        <f t="shared" ca="1" si="36"/>
        <v>0</v>
      </c>
      <c r="L136" s="1531">
        <f t="shared" ca="1" si="36"/>
        <v>0</v>
      </c>
      <c r="M136" s="1531">
        <f t="shared" ca="1" si="36"/>
        <v>0</v>
      </c>
      <c r="N136" s="1531">
        <f t="shared" ca="1" si="36"/>
        <v>0</v>
      </c>
      <c r="O136" s="1531">
        <f t="shared" ca="1" si="36"/>
        <v>0</v>
      </c>
      <c r="P136" s="1531">
        <f t="shared" ca="1" si="36"/>
        <v>0</v>
      </c>
      <c r="Q136" s="1531">
        <f t="shared" ca="1" si="36"/>
        <v>0</v>
      </c>
      <c r="R136" s="1531">
        <f t="shared" ca="1" si="36"/>
        <v>0</v>
      </c>
      <c r="S136" s="1531">
        <f t="shared" ca="1" si="36"/>
        <v>0</v>
      </c>
      <c r="T136" s="1531">
        <f t="shared" ca="1" si="37"/>
        <v>0</v>
      </c>
      <c r="U136" s="1531">
        <f t="shared" ca="1" si="37"/>
        <v>0</v>
      </c>
      <c r="V136" s="1531">
        <f t="shared" ca="1" si="37"/>
        <v>0</v>
      </c>
      <c r="W136" s="1531">
        <f t="shared" ca="1" si="37"/>
        <v>0</v>
      </c>
      <c r="X136" s="1531">
        <f t="shared" ca="1" si="37"/>
        <v>0</v>
      </c>
      <c r="Y136" s="1531">
        <f t="shared" ca="1" si="37"/>
        <v>0</v>
      </c>
      <c r="Z136" s="1565"/>
      <c r="AA136" s="1526">
        <f t="shared" ca="1" si="38"/>
        <v>0</v>
      </c>
      <c r="AB136" s="1527">
        <f t="shared" ca="1" si="38"/>
        <v>0</v>
      </c>
      <c r="AC136" s="1527">
        <f t="shared" ca="1" si="38"/>
        <v>0</v>
      </c>
      <c r="AD136" s="1527">
        <f t="shared" ca="1" si="38"/>
        <v>0</v>
      </c>
      <c r="AE136" s="1527">
        <f t="shared" ca="1" si="38"/>
        <v>0</v>
      </c>
      <c r="AF136" s="1527">
        <f t="shared" ca="1" si="38"/>
        <v>0</v>
      </c>
      <c r="AG136" s="1527">
        <f t="shared" ca="1" si="38"/>
        <v>0</v>
      </c>
      <c r="AH136" s="1527">
        <f t="shared" ca="1" si="38"/>
        <v>0</v>
      </c>
      <c r="AI136" s="1527">
        <f t="shared" ca="1" si="38"/>
        <v>0</v>
      </c>
      <c r="AJ136" s="1527">
        <f t="shared" ca="1" si="38"/>
        <v>0</v>
      </c>
      <c r="AK136" s="1527">
        <f t="shared" ca="1" si="38"/>
        <v>0</v>
      </c>
      <c r="AL136" s="1527">
        <f t="shared" ca="1" si="38"/>
        <v>0</v>
      </c>
      <c r="AM136" s="1527">
        <f t="shared" ca="1" si="38"/>
        <v>0</v>
      </c>
      <c r="AN136" s="1486"/>
      <c r="AO136" s="1566">
        <f t="shared" ca="1" si="42"/>
        <v>0</v>
      </c>
      <c r="AP136" s="1531">
        <f t="shared" ca="1" si="40"/>
        <v>0</v>
      </c>
      <c r="AQ136" s="1527">
        <f t="shared" ca="1" si="42"/>
        <v>0</v>
      </c>
      <c r="AR136" s="1527">
        <f t="shared" ca="1" si="42"/>
        <v>0</v>
      </c>
      <c r="AS136" s="1527">
        <f t="shared" ca="1" si="42"/>
        <v>0</v>
      </c>
      <c r="AT136" s="1527">
        <f t="shared" ca="1" si="42"/>
        <v>0</v>
      </c>
      <c r="AU136" s="1527">
        <f t="shared" ca="1" si="42"/>
        <v>0</v>
      </c>
      <c r="AV136" s="1527">
        <f t="shared" ca="1" si="42"/>
        <v>0</v>
      </c>
      <c r="AW136" s="1527">
        <f t="shared" ca="1" si="42"/>
        <v>0</v>
      </c>
      <c r="AX136" s="1527">
        <f t="shared" ca="1" si="42"/>
        <v>0</v>
      </c>
      <c r="AY136" s="1527">
        <f t="shared" ca="1" si="42"/>
        <v>0</v>
      </c>
      <c r="AZ136" s="1527">
        <f t="shared" ca="1" si="42"/>
        <v>0</v>
      </c>
      <c r="BA136" s="1527">
        <f t="shared" ca="1" si="42"/>
        <v>0</v>
      </c>
      <c r="BB136" s="1527">
        <f t="shared" ca="1" si="42"/>
        <v>0</v>
      </c>
      <c r="BC136" s="1527">
        <f t="shared" ca="1" si="42"/>
        <v>0</v>
      </c>
      <c r="BD136" s="1527">
        <f t="shared" ca="1" si="42"/>
        <v>0</v>
      </c>
      <c r="BE136" s="1527">
        <f t="shared" ca="1" si="42"/>
        <v>0</v>
      </c>
      <c r="BF136" s="1527">
        <f t="shared" ca="1" si="42"/>
        <v>0</v>
      </c>
      <c r="BG136" s="1527">
        <f t="shared" ca="1" si="42"/>
        <v>0</v>
      </c>
      <c r="BH136" s="1527">
        <f t="shared" ca="1" si="42"/>
        <v>0</v>
      </c>
      <c r="BI136" s="1527">
        <f t="shared" ca="1" si="42"/>
        <v>0</v>
      </c>
      <c r="BJ136" s="1527">
        <f t="shared" ca="1" si="42"/>
        <v>0</v>
      </c>
      <c r="BK136" s="1527">
        <f t="shared" ca="1" si="42"/>
        <v>0</v>
      </c>
      <c r="BL136" s="1527">
        <f t="shared" ca="1" si="42"/>
        <v>0</v>
      </c>
      <c r="BM136" s="1527">
        <f t="shared" ca="1" si="42"/>
        <v>0</v>
      </c>
      <c r="BN136" s="1527">
        <f t="shared" ca="1" si="42"/>
        <v>0</v>
      </c>
      <c r="BO136" s="1527">
        <f t="shared" ca="1" si="42"/>
        <v>0</v>
      </c>
      <c r="BP136" s="1527">
        <f t="shared" ca="1" si="42"/>
        <v>0</v>
      </c>
      <c r="BQ136" s="1527">
        <f t="shared" ca="1" si="42"/>
        <v>0</v>
      </c>
      <c r="BR136" s="1527">
        <f t="shared" ca="1" si="42"/>
        <v>0</v>
      </c>
      <c r="BS136" s="1527">
        <f t="shared" ca="1" si="42"/>
        <v>0</v>
      </c>
      <c r="BT136" s="1527">
        <f t="shared" ca="1" si="42"/>
        <v>0</v>
      </c>
      <c r="BU136" s="1527">
        <f t="shared" ca="1" si="42"/>
        <v>0</v>
      </c>
      <c r="BV136" s="1527">
        <f t="shared" ca="1" si="42"/>
        <v>0</v>
      </c>
      <c r="BW136" s="1527">
        <f t="shared" ca="1" si="42"/>
        <v>0</v>
      </c>
      <c r="BX136" s="1527">
        <f t="shared" ca="1" si="42"/>
        <v>0</v>
      </c>
      <c r="BY136" s="1527">
        <f t="shared" ca="1" si="42"/>
        <v>0</v>
      </c>
      <c r="BZ136" s="1527">
        <f t="shared" ca="1" si="42"/>
        <v>0</v>
      </c>
      <c r="CA136" s="1527">
        <f t="shared" ca="1" si="42"/>
        <v>0</v>
      </c>
      <c r="CB136" s="1527">
        <f t="shared" ca="1" si="42"/>
        <v>0</v>
      </c>
      <c r="CC136" s="1527">
        <f t="shared" ca="1" si="42"/>
        <v>0</v>
      </c>
      <c r="CD136" s="1527">
        <f t="shared" ca="1" si="42"/>
        <v>0</v>
      </c>
      <c r="CE136" s="1527">
        <f t="shared" ca="1" si="42"/>
        <v>0</v>
      </c>
      <c r="CF136" s="1527">
        <f t="shared" ca="1" si="42"/>
        <v>0</v>
      </c>
      <c r="CG136" s="1527">
        <f t="shared" ca="1" si="42"/>
        <v>0</v>
      </c>
      <c r="CH136" s="1527">
        <f t="shared" ca="1" si="42"/>
        <v>0</v>
      </c>
      <c r="CI136" s="1567">
        <f t="shared" ca="1" si="42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3"/>
        <v/>
      </c>
      <c r="B137" s="987" t="str">
        <f t="shared" ca="1" si="34"/>
        <v xml:space="preserve"> </v>
      </c>
      <c r="C137" s="1580">
        <f t="shared" ca="1" si="35"/>
        <v>0</v>
      </c>
      <c r="D137" s="1562">
        <f t="shared" ca="1" si="36"/>
        <v>0</v>
      </c>
      <c r="E137" s="1522">
        <f t="shared" ca="1" si="36"/>
        <v>0</v>
      </c>
      <c r="F137" s="1522">
        <f t="shared" ca="1" si="36"/>
        <v>0</v>
      </c>
      <c r="G137" s="1522">
        <f t="shared" ca="1" si="36"/>
        <v>0</v>
      </c>
      <c r="H137" s="1522">
        <f t="shared" ca="1" si="36"/>
        <v>0</v>
      </c>
      <c r="I137" s="1522">
        <f t="shared" ca="1" si="36"/>
        <v>0</v>
      </c>
      <c r="J137" s="1522">
        <f t="shared" ca="1" si="36"/>
        <v>0</v>
      </c>
      <c r="K137" s="1568">
        <f t="shared" ca="1" si="36"/>
        <v>0</v>
      </c>
      <c r="L137" s="1568">
        <f t="shared" ca="1" si="36"/>
        <v>0</v>
      </c>
      <c r="M137" s="1568">
        <f t="shared" ca="1" si="36"/>
        <v>0</v>
      </c>
      <c r="N137" s="1568">
        <f t="shared" ca="1" si="36"/>
        <v>0</v>
      </c>
      <c r="O137" s="1568">
        <f t="shared" ca="1" si="36"/>
        <v>0</v>
      </c>
      <c r="P137" s="1568">
        <f t="shared" ca="1" si="36"/>
        <v>0</v>
      </c>
      <c r="Q137" s="1568">
        <f t="shared" ca="1" si="36"/>
        <v>0</v>
      </c>
      <c r="R137" s="1568">
        <f t="shared" ca="1" si="36"/>
        <v>0</v>
      </c>
      <c r="S137" s="1568">
        <f t="shared" ca="1" si="36"/>
        <v>0</v>
      </c>
      <c r="T137" s="1568">
        <f t="shared" ca="1" si="37"/>
        <v>0</v>
      </c>
      <c r="U137" s="1568">
        <f t="shared" ca="1" si="37"/>
        <v>0</v>
      </c>
      <c r="V137" s="1568">
        <f t="shared" ca="1" si="37"/>
        <v>0</v>
      </c>
      <c r="W137" s="1568">
        <f t="shared" ca="1" si="37"/>
        <v>0</v>
      </c>
      <c r="X137" s="1568">
        <f t="shared" ca="1" si="37"/>
        <v>0</v>
      </c>
      <c r="Y137" s="1568">
        <f t="shared" ca="1" si="37"/>
        <v>0</v>
      </c>
      <c r="Z137" s="1565"/>
      <c r="AA137" s="1962">
        <f t="shared" ca="1" si="38"/>
        <v>0</v>
      </c>
      <c r="AB137" s="1522">
        <f t="shared" ca="1" si="38"/>
        <v>0</v>
      </c>
      <c r="AC137" s="1522">
        <f t="shared" ca="1" si="38"/>
        <v>0</v>
      </c>
      <c r="AD137" s="1522">
        <f t="shared" ca="1" si="38"/>
        <v>0</v>
      </c>
      <c r="AE137" s="1522">
        <f t="shared" ca="1" si="38"/>
        <v>0</v>
      </c>
      <c r="AF137" s="1522">
        <f t="shared" ca="1" si="38"/>
        <v>0</v>
      </c>
      <c r="AG137" s="1522">
        <f t="shared" ca="1" si="38"/>
        <v>0</v>
      </c>
      <c r="AH137" s="1522">
        <f t="shared" ca="1" si="38"/>
        <v>0</v>
      </c>
      <c r="AI137" s="1522">
        <f t="shared" ca="1" si="38"/>
        <v>0</v>
      </c>
      <c r="AJ137" s="1522">
        <f t="shared" ca="1" si="38"/>
        <v>0</v>
      </c>
      <c r="AK137" s="1522">
        <f t="shared" ca="1" si="38"/>
        <v>0</v>
      </c>
      <c r="AL137" s="1522">
        <f t="shared" ca="1" si="38"/>
        <v>0</v>
      </c>
      <c r="AM137" s="1522">
        <f t="shared" ca="1" si="38"/>
        <v>0</v>
      </c>
      <c r="AN137" s="1486"/>
      <c r="AO137" s="1562">
        <f t="shared" ca="1" si="42"/>
        <v>0</v>
      </c>
      <c r="AP137" s="1568">
        <f t="shared" ca="1" si="40"/>
        <v>0</v>
      </c>
      <c r="AQ137" s="1522">
        <f t="shared" ca="1" si="42"/>
        <v>0</v>
      </c>
      <c r="AR137" s="1522">
        <f t="shared" ca="1" si="42"/>
        <v>0</v>
      </c>
      <c r="AS137" s="1522">
        <f t="shared" ca="1" si="42"/>
        <v>0</v>
      </c>
      <c r="AT137" s="1522">
        <f t="shared" ca="1" si="42"/>
        <v>0</v>
      </c>
      <c r="AU137" s="1522">
        <f t="shared" ca="1" si="42"/>
        <v>0</v>
      </c>
      <c r="AV137" s="1522">
        <f t="shared" ca="1" si="42"/>
        <v>0</v>
      </c>
      <c r="AW137" s="1522">
        <f t="shared" ca="1" si="42"/>
        <v>0</v>
      </c>
      <c r="AX137" s="1522">
        <f t="shared" ca="1" si="42"/>
        <v>0</v>
      </c>
      <c r="AY137" s="1522">
        <f t="shared" ca="1" si="42"/>
        <v>0</v>
      </c>
      <c r="AZ137" s="1522">
        <f t="shared" ca="1" si="42"/>
        <v>0</v>
      </c>
      <c r="BA137" s="1522">
        <f t="shared" ca="1" si="42"/>
        <v>0</v>
      </c>
      <c r="BB137" s="1522">
        <f t="shared" ca="1" si="42"/>
        <v>0</v>
      </c>
      <c r="BC137" s="1522">
        <f t="shared" ca="1" si="42"/>
        <v>0</v>
      </c>
      <c r="BD137" s="1522">
        <f t="shared" ca="1" si="42"/>
        <v>0</v>
      </c>
      <c r="BE137" s="1522">
        <f t="shared" ca="1" si="42"/>
        <v>0</v>
      </c>
      <c r="BF137" s="1522">
        <f t="shared" ca="1" si="42"/>
        <v>0</v>
      </c>
      <c r="BG137" s="1522">
        <f t="shared" ca="1" si="42"/>
        <v>0</v>
      </c>
      <c r="BH137" s="1522">
        <f t="shared" ca="1" si="42"/>
        <v>0</v>
      </c>
      <c r="BI137" s="1522">
        <f t="shared" ca="1" si="42"/>
        <v>0</v>
      </c>
      <c r="BJ137" s="1522">
        <f t="shared" ca="1" si="42"/>
        <v>0</v>
      </c>
      <c r="BK137" s="1522">
        <f t="shared" ca="1" si="42"/>
        <v>0</v>
      </c>
      <c r="BL137" s="1522">
        <f t="shared" ca="1" si="42"/>
        <v>0</v>
      </c>
      <c r="BM137" s="1522">
        <f t="shared" ca="1" si="42"/>
        <v>0</v>
      </c>
      <c r="BN137" s="1522">
        <f t="shared" ca="1" si="42"/>
        <v>0</v>
      </c>
      <c r="BO137" s="1522">
        <f t="shared" ca="1" si="42"/>
        <v>0</v>
      </c>
      <c r="BP137" s="1522">
        <f t="shared" ca="1" si="42"/>
        <v>0</v>
      </c>
      <c r="BQ137" s="1522">
        <f t="shared" ca="1" si="42"/>
        <v>0</v>
      </c>
      <c r="BR137" s="1522">
        <f t="shared" ca="1" si="42"/>
        <v>0</v>
      </c>
      <c r="BS137" s="1522">
        <f t="shared" ca="1" si="42"/>
        <v>0</v>
      </c>
      <c r="BT137" s="1522">
        <f t="shared" ca="1" si="42"/>
        <v>0</v>
      </c>
      <c r="BU137" s="1522">
        <f t="shared" ca="1" si="42"/>
        <v>0</v>
      </c>
      <c r="BV137" s="1522">
        <f t="shared" ca="1" si="42"/>
        <v>0</v>
      </c>
      <c r="BW137" s="1522">
        <f t="shared" ca="1" si="42"/>
        <v>0</v>
      </c>
      <c r="BX137" s="1522">
        <f t="shared" ca="1" si="42"/>
        <v>0</v>
      </c>
      <c r="BY137" s="1522">
        <f t="shared" ca="1" si="42"/>
        <v>0</v>
      </c>
      <c r="BZ137" s="1522">
        <f t="shared" ca="1" si="42"/>
        <v>0</v>
      </c>
      <c r="CA137" s="1522">
        <f t="shared" ca="1" si="42"/>
        <v>0</v>
      </c>
      <c r="CB137" s="1522">
        <f t="shared" ca="1" si="42"/>
        <v>0</v>
      </c>
      <c r="CC137" s="1522">
        <f t="shared" ca="1" si="42"/>
        <v>0</v>
      </c>
      <c r="CD137" s="1522">
        <f t="shared" ca="1" si="42"/>
        <v>0</v>
      </c>
      <c r="CE137" s="1522">
        <f t="shared" ca="1" si="42"/>
        <v>0</v>
      </c>
      <c r="CF137" s="1522">
        <f t="shared" ca="1" si="42"/>
        <v>0</v>
      </c>
      <c r="CG137" s="1522">
        <f t="shared" ca="1" si="42"/>
        <v>0</v>
      </c>
      <c r="CH137" s="1522">
        <f t="shared" ca="1" si="42"/>
        <v>0</v>
      </c>
      <c r="CI137" s="1523">
        <f t="shared" ca="1" si="42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3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4">IF(TRIM(A58)="","",A58)</f>
        <v>Biogas waterzuivering (Nm³)</v>
      </c>
      <c r="B140" s="989">
        <f t="shared" ref="B140:B149" ca="1" si="45">IF(TRIM(A140)=""," ",INDIRECT("c"&amp;TEXT(246+MATCH((A140),$A$247:$A$484,0),0)))</f>
        <v>2.844E-2</v>
      </c>
      <c r="C140" s="1592">
        <f t="shared" ref="C140:C151" ca="1" si="46">SUM(D140:CI140)</f>
        <v>1706.4</v>
      </c>
      <c r="D140" s="1559">
        <f t="shared" ref="D140:S151" ca="1" si="47">IF(ISNUMBER($B140),$B140*D58,0)</f>
        <v>0</v>
      </c>
      <c r="E140" s="1560">
        <f t="shared" ca="1" si="47"/>
        <v>0</v>
      </c>
      <c r="F140" s="1560">
        <f t="shared" ca="1" si="47"/>
        <v>1422</v>
      </c>
      <c r="G140" s="1560">
        <f t="shared" ca="1" si="47"/>
        <v>0</v>
      </c>
      <c r="H140" s="1560">
        <f t="shared" ca="1" si="47"/>
        <v>0</v>
      </c>
      <c r="I140" s="1560">
        <f t="shared" ca="1" si="47"/>
        <v>0</v>
      </c>
      <c r="J140" s="1560">
        <f t="shared" ca="1" si="47"/>
        <v>0</v>
      </c>
      <c r="K140" s="1564">
        <f t="shared" ca="1" si="47"/>
        <v>0</v>
      </c>
      <c r="L140" s="1564">
        <f t="shared" ca="1" si="47"/>
        <v>0</v>
      </c>
      <c r="M140" s="1564">
        <f t="shared" ca="1" si="47"/>
        <v>0</v>
      </c>
      <c r="N140" s="1564">
        <f t="shared" ca="1" si="47"/>
        <v>284.39999999999998</v>
      </c>
      <c r="O140" s="1564">
        <f t="shared" ca="1" si="47"/>
        <v>0</v>
      </c>
      <c r="P140" s="1564">
        <f t="shared" ca="1" si="47"/>
        <v>0</v>
      </c>
      <c r="Q140" s="1564">
        <f t="shared" ca="1" si="47"/>
        <v>0</v>
      </c>
      <c r="R140" s="1564">
        <f t="shared" ca="1" si="47"/>
        <v>0</v>
      </c>
      <c r="S140" s="1564">
        <f t="shared" ca="1" si="47"/>
        <v>0</v>
      </c>
      <c r="T140" s="1564">
        <f t="shared" ref="T140:Y149" ca="1" si="48">IF(ISNUMBER($B140),$B140*T58,0)</f>
        <v>0</v>
      </c>
      <c r="U140" s="1564">
        <f t="shared" ca="1" si="48"/>
        <v>0</v>
      </c>
      <c r="V140" s="1564">
        <f t="shared" ca="1" si="48"/>
        <v>0</v>
      </c>
      <c r="W140" s="1564">
        <f t="shared" ca="1" si="48"/>
        <v>0</v>
      </c>
      <c r="X140" s="1564">
        <f t="shared" ca="1" si="48"/>
        <v>0</v>
      </c>
      <c r="Y140" s="1564">
        <f t="shared" ca="1" si="48"/>
        <v>0</v>
      </c>
      <c r="Z140" s="1565"/>
      <c r="AA140" s="1961">
        <f t="shared" ref="AA140:AM151" ca="1" si="49">IF(ISNUMBER($B140),$B140*AA58,0)</f>
        <v>0</v>
      </c>
      <c r="AB140" s="1560">
        <f t="shared" ca="1" si="49"/>
        <v>0</v>
      </c>
      <c r="AC140" s="1560">
        <f t="shared" ca="1" si="49"/>
        <v>0</v>
      </c>
      <c r="AD140" s="1560">
        <f t="shared" ca="1" si="49"/>
        <v>0</v>
      </c>
      <c r="AE140" s="1560">
        <f t="shared" ca="1" si="49"/>
        <v>0</v>
      </c>
      <c r="AF140" s="1560">
        <f t="shared" ca="1" si="49"/>
        <v>0</v>
      </c>
      <c r="AG140" s="1560">
        <f t="shared" ca="1" si="49"/>
        <v>0</v>
      </c>
      <c r="AH140" s="1560">
        <f t="shared" ca="1" si="49"/>
        <v>0</v>
      </c>
      <c r="AI140" s="1560">
        <f t="shared" ca="1" si="49"/>
        <v>0</v>
      </c>
      <c r="AJ140" s="1560">
        <f t="shared" ca="1" si="49"/>
        <v>0</v>
      </c>
      <c r="AK140" s="1560">
        <f t="shared" ca="1" si="49"/>
        <v>0</v>
      </c>
      <c r="AL140" s="1560">
        <f t="shared" ca="1" si="49"/>
        <v>0</v>
      </c>
      <c r="AM140" s="1560">
        <f t="shared" ca="1" si="49"/>
        <v>0</v>
      </c>
      <c r="AN140" s="1486"/>
      <c r="AO140" s="1559">
        <f t="shared" ref="AO140:CI145" ca="1" si="50">IF(ISNUMBER($B140),$B140*AO58,0)</f>
        <v>0</v>
      </c>
      <c r="AP140" s="1564">
        <f t="shared" ref="AP140:AP151" ca="1" si="51">IF(ISNUMBER($B140),$B140*AP58,0)</f>
        <v>0</v>
      </c>
      <c r="AQ140" s="1560">
        <f t="shared" ca="1" si="50"/>
        <v>0</v>
      </c>
      <c r="AR140" s="1560">
        <f t="shared" ca="1" si="50"/>
        <v>0</v>
      </c>
      <c r="AS140" s="1560">
        <f t="shared" ca="1" si="50"/>
        <v>0</v>
      </c>
      <c r="AT140" s="1560">
        <f t="shared" ca="1" si="50"/>
        <v>0</v>
      </c>
      <c r="AU140" s="1560">
        <f t="shared" ca="1" si="50"/>
        <v>0</v>
      </c>
      <c r="AV140" s="1560">
        <f t="shared" ca="1" si="50"/>
        <v>0</v>
      </c>
      <c r="AW140" s="1560">
        <f t="shared" ca="1" si="50"/>
        <v>0</v>
      </c>
      <c r="AX140" s="1560">
        <f t="shared" ca="1" si="50"/>
        <v>0</v>
      </c>
      <c r="AY140" s="1560">
        <f t="shared" ca="1" si="50"/>
        <v>0</v>
      </c>
      <c r="AZ140" s="1560">
        <f t="shared" ca="1" si="50"/>
        <v>0</v>
      </c>
      <c r="BA140" s="1560">
        <f t="shared" ca="1" si="50"/>
        <v>0</v>
      </c>
      <c r="BB140" s="1560">
        <f t="shared" ca="1" si="50"/>
        <v>0</v>
      </c>
      <c r="BC140" s="1560">
        <f t="shared" ca="1" si="50"/>
        <v>0</v>
      </c>
      <c r="BD140" s="1560">
        <f t="shared" ca="1" si="50"/>
        <v>0</v>
      </c>
      <c r="BE140" s="1560">
        <f t="shared" ca="1" si="50"/>
        <v>0</v>
      </c>
      <c r="BF140" s="1560">
        <f t="shared" ca="1" si="50"/>
        <v>0</v>
      </c>
      <c r="BG140" s="1560">
        <f t="shared" ca="1" si="50"/>
        <v>0</v>
      </c>
      <c r="BH140" s="1560">
        <f t="shared" ca="1" si="50"/>
        <v>0</v>
      </c>
      <c r="BI140" s="1560">
        <f t="shared" ca="1" si="50"/>
        <v>0</v>
      </c>
      <c r="BJ140" s="1560">
        <f t="shared" ca="1" si="50"/>
        <v>0</v>
      </c>
      <c r="BK140" s="1560">
        <f t="shared" ca="1" si="50"/>
        <v>0</v>
      </c>
      <c r="BL140" s="1560">
        <f t="shared" ca="1" si="50"/>
        <v>0</v>
      </c>
      <c r="BM140" s="1560">
        <f t="shared" ca="1" si="50"/>
        <v>0</v>
      </c>
      <c r="BN140" s="1560">
        <f t="shared" ca="1" si="50"/>
        <v>0</v>
      </c>
      <c r="BO140" s="1560">
        <f t="shared" ca="1" si="50"/>
        <v>0</v>
      </c>
      <c r="BP140" s="1560">
        <f t="shared" ca="1" si="50"/>
        <v>0</v>
      </c>
      <c r="BQ140" s="1560">
        <f t="shared" ca="1" si="50"/>
        <v>0</v>
      </c>
      <c r="BR140" s="1560">
        <f t="shared" ca="1" si="50"/>
        <v>0</v>
      </c>
      <c r="BS140" s="1560">
        <f t="shared" ca="1" si="50"/>
        <v>0</v>
      </c>
      <c r="BT140" s="1560">
        <f t="shared" ca="1" si="50"/>
        <v>0</v>
      </c>
      <c r="BU140" s="1560">
        <f t="shared" ca="1" si="50"/>
        <v>0</v>
      </c>
      <c r="BV140" s="1560">
        <f t="shared" ca="1" si="50"/>
        <v>0</v>
      </c>
      <c r="BW140" s="1560">
        <f t="shared" ca="1" si="50"/>
        <v>0</v>
      </c>
      <c r="BX140" s="1560">
        <f t="shared" ca="1" si="50"/>
        <v>0</v>
      </c>
      <c r="BY140" s="1560">
        <f t="shared" ca="1" si="50"/>
        <v>0</v>
      </c>
      <c r="BZ140" s="1560">
        <f t="shared" ca="1" si="50"/>
        <v>0</v>
      </c>
      <c r="CA140" s="1560">
        <f t="shared" ca="1" si="50"/>
        <v>0</v>
      </c>
      <c r="CB140" s="1560">
        <f t="shared" ca="1" si="50"/>
        <v>0</v>
      </c>
      <c r="CC140" s="1560">
        <f t="shared" ca="1" si="50"/>
        <v>0</v>
      </c>
      <c r="CD140" s="1560">
        <f t="shared" ca="1" si="50"/>
        <v>0</v>
      </c>
      <c r="CE140" s="1560">
        <f t="shared" ca="1" si="50"/>
        <v>0</v>
      </c>
      <c r="CF140" s="1560">
        <f t="shared" ca="1" si="50"/>
        <v>0</v>
      </c>
      <c r="CG140" s="1560">
        <f t="shared" ca="1" si="50"/>
        <v>0</v>
      </c>
      <c r="CH140" s="1560">
        <f t="shared" ca="1" si="50"/>
        <v>0</v>
      </c>
      <c r="CI140" s="1561">
        <f t="shared" ca="1" si="50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4"/>
        <v>Biomassa hout (ton)</v>
      </c>
      <c r="B141" s="990">
        <f t="shared" ca="1" si="45"/>
        <v>14.6</v>
      </c>
      <c r="C141" s="1593">
        <f t="shared" ca="1" si="46"/>
        <v>14600</v>
      </c>
      <c r="D141" s="1566">
        <f t="shared" ca="1" si="47"/>
        <v>0</v>
      </c>
      <c r="E141" s="1527">
        <f t="shared" ca="1" si="47"/>
        <v>0</v>
      </c>
      <c r="F141" s="1527">
        <f t="shared" ca="1" si="47"/>
        <v>14600</v>
      </c>
      <c r="G141" s="1527">
        <f t="shared" ca="1" si="47"/>
        <v>0</v>
      </c>
      <c r="H141" s="1527">
        <f t="shared" ca="1" si="47"/>
        <v>0</v>
      </c>
      <c r="I141" s="1527">
        <f t="shared" ca="1" si="47"/>
        <v>0</v>
      </c>
      <c r="J141" s="1527">
        <f t="shared" ca="1" si="47"/>
        <v>0</v>
      </c>
      <c r="K141" s="1531">
        <f t="shared" ca="1" si="47"/>
        <v>0</v>
      </c>
      <c r="L141" s="1531">
        <f t="shared" ca="1" si="47"/>
        <v>0</v>
      </c>
      <c r="M141" s="1531">
        <f t="shared" ca="1" si="47"/>
        <v>0</v>
      </c>
      <c r="N141" s="1531">
        <f t="shared" ca="1" si="47"/>
        <v>0</v>
      </c>
      <c r="O141" s="1531">
        <f t="shared" ca="1" si="47"/>
        <v>0</v>
      </c>
      <c r="P141" s="1531">
        <f t="shared" ca="1" si="47"/>
        <v>0</v>
      </c>
      <c r="Q141" s="1531">
        <f t="shared" ca="1" si="47"/>
        <v>0</v>
      </c>
      <c r="R141" s="1531">
        <f t="shared" ca="1" si="47"/>
        <v>0</v>
      </c>
      <c r="S141" s="1531">
        <f t="shared" ca="1" si="47"/>
        <v>0</v>
      </c>
      <c r="T141" s="1531">
        <f t="shared" ca="1" si="48"/>
        <v>0</v>
      </c>
      <c r="U141" s="1531">
        <f t="shared" ca="1" si="48"/>
        <v>0</v>
      </c>
      <c r="V141" s="1531">
        <f t="shared" ca="1" si="48"/>
        <v>0</v>
      </c>
      <c r="W141" s="1531">
        <f t="shared" ca="1" si="48"/>
        <v>0</v>
      </c>
      <c r="X141" s="1531">
        <f t="shared" ca="1" si="48"/>
        <v>0</v>
      </c>
      <c r="Y141" s="1531">
        <f t="shared" ca="1" si="48"/>
        <v>0</v>
      </c>
      <c r="Z141" s="1565"/>
      <c r="AA141" s="1526">
        <f t="shared" ca="1" si="49"/>
        <v>0</v>
      </c>
      <c r="AB141" s="1527">
        <f t="shared" ca="1" si="49"/>
        <v>0</v>
      </c>
      <c r="AC141" s="1527">
        <f t="shared" ca="1" si="49"/>
        <v>0</v>
      </c>
      <c r="AD141" s="1527">
        <f t="shared" ca="1" si="49"/>
        <v>0</v>
      </c>
      <c r="AE141" s="1527">
        <f t="shared" ca="1" si="49"/>
        <v>0</v>
      </c>
      <c r="AF141" s="1527">
        <f t="shared" ca="1" si="49"/>
        <v>0</v>
      </c>
      <c r="AG141" s="1527">
        <f t="shared" ca="1" si="49"/>
        <v>0</v>
      </c>
      <c r="AH141" s="1527">
        <f t="shared" ca="1" si="49"/>
        <v>0</v>
      </c>
      <c r="AI141" s="1527">
        <f t="shared" ca="1" si="49"/>
        <v>0</v>
      </c>
      <c r="AJ141" s="1527">
        <f t="shared" ca="1" si="49"/>
        <v>0</v>
      </c>
      <c r="AK141" s="1527">
        <f t="shared" ca="1" si="49"/>
        <v>0</v>
      </c>
      <c r="AL141" s="1527">
        <f t="shared" ca="1" si="49"/>
        <v>0</v>
      </c>
      <c r="AM141" s="1527">
        <f t="shared" ca="1" si="49"/>
        <v>0</v>
      </c>
      <c r="AN141" s="1486"/>
      <c r="AO141" s="1566">
        <f t="shared" ca="1" si="50"/>
        <v>0</v>
      </c>
      <c r="AP141" s="1531">
        <f t="shared" ca="1" si="51"/>
        <v>0</v>
      </c>
      <c r="AQ141" s="1527">
        <f t="shared" ca="1" si="50"/>
        <v>0</v>
      </c>
      <c r="AR141" s="1527">
        <f t="shared" ca="1" si="50"/>
        <v>0</v>
      </c>
      <c r="AS141" s="1527">
        <f t="shared" ca="1" si="50"/>
        <v>0</v>
      </c>
      <c r="AT141" s="1527">
        <f t="shared" ca="1" si="50"/>
        <v>0</v>
      </c>
      <c r="AU141" s="1527">
        <f t="shared" ca="1" si="50"/>
        <v>0</v>
      </c>
      <c r="AV141" s="1527">
        <f t="shared" ca="1" si="50"/>
        <v>0</v>
      </c>
      <c r="AW141" s="1527">
        <f t="shared" ca="1" si="50"/>
        <v>0</v>
      </c>
      <c r="AX141" s="1527">
        <f t="shared" ca="1" si="50"/>
        <v>0</v>
      </c>
      <c r="AY141" s="1527">
        <f t="shared" ca="1" si="50"/>
        <v>0</v>
      </c>
      <c r="AZ141" s="1527">
        <f t="shared" ca="1" si="50"/>
        <v>0</v>
      </c>
      <c r="BA141" s="1527">
        <f t="shared" ca="1" si="50"/>
        <v>0</v>
      </c>
      <c r="BB141" s="1527">
        <f t="shared" ca="1" si="50"/>
        <v>0</v>
      </c>
      <c r="BC141" s="1527">
        <f t="shared" ca="1" si="50"/>
        <v>0</v>
      </c>
      <c r="BD141" s="1527">
        <f t="shared" ca="1" si="50"/>
        <v>0</v>
      </c>
      <c r="BE141" s="1527">
        <f t="shared" ca="1" si="50"/>
        <v>0</v>
      </c>
      <c r="BF141" s="1527">
        <f t="shared" ca="1" si="50"/>
        <v>0</v>
      </c>
      <c r="BG141" s="1527">
        <f t="shared" ca="1" si="50"/>
        <v>0</v>
      </c>
      <c r="BH141" s="1527">
        <f t="shared" ca="1" si="50"/>
        <v>0</v>
      </c>
      <c r="BI141" s="1527">
        <f t="shared" ca="1" si="50"/>
        <v>0</v>
      </c>
      <c r="BJ141" s="1527">
        <f t="shared" ca="1" si="50"/>
        <v>0</v>
      </c>
      <c r="BK141" s="1527">
        <f t="shared" ca="1" si="50"/>
        <v>0</v>
      </c>
      <c r="BL141" s="1527">
        <f t="shared" ca="1" si="50"/>
        <v>0</v>
      </c>
      <c r="BM141" s="1527">
        <f t="shared" ca="1" si="50"/>
        <v>0</v>
      </c>
      <c r="BN141" s="1527">
        <f t="shared" ca="1" si="50"/>
        <v>0</v>
      </c>
      <c r="BO141" s="1527">
        <f t="shared" ca="1" si="50"/>
        <v>0</v>
      </c>
      <c r="BP141" s="1527">
        <f t="shared" ca="1" si="50"/>
        <v>0</v>
      </c>
      <c r="BQ141" s="1527">
        <f t="shared" ca="1" si="50"/>
        <v>0</v>
      </c>
      <c r="BR141" s="1527">
        <f t="shared" ca="1" si="50"/>
        <v>0</v>
      </c>
      <c r="BS141" s="1527">
        <f t="shared" ca="1" si="50"/>
        <v>0</v>
      </c>
      <c r="BT141" s="1527">
        <f t="shared" ca="1" si="50"/>
        <v>0</v>
      </c>
      <c r="BU141" s="1527">
        <f t="shared" ca="1" si="50"/>
        <v>0</v>
      </c>
      <c r="BV141" s="1527">
        <f t="shared" ca="1" si="50"/>
        <v>0</v>
      </c>
      <c r="BW141" s="1527">
        <f t="shared" ca="1" si="50"/>
        <v>0</v>
      </c>
      <c r="BX141" s="1527">
        <f t="shared" ca="1" si="50"/>
        <v>0</v>
      </c>
      <c r="BY141" s="1527">
        <f t="shared" ca="1" si="50"/>
        <v>0</v>
      </c>
      <c r="BZ141" s="1527">
        <f t="shared" ca="1" si="50"/>
        <v>0</v>
      </c>
      <c r="CA141" s="1527">
        <f t="shared" ca="1" si="50"/>
        <v>0</v>
      </c>
      <c r="CB141" s="1527">
        <f t="shared" ca="1" si="50"/>
        <v>0</v>
      </c>
      <c r="CC141" s="1527">
        <f t="shared" ca="1" si="50"/>
        <v>0</v>
      </c>
      <c r="CD141" s="1527">
        <f t="shared" ca="1" si="50"/>
        <v>0</v>
      </c>
      <c r="CE141" s="1527">
        <f t="shared" ca="1" si="50"/>
        <v>0</v>
      </c>
      <c r="CF141" s="1527">
        <f t="shared" ca="1" si="50"/>
        <v>0</v>
      </c>
      <c r="CG141" s="1527">
        <f t="shared" ca="1" si="50"/>
        <v>0</v>
      </c>
      <c r="CH141" s="1527">
        <f t="shared" ca="1" si="50"/>
        <v>0</v>
      </c>
      <c r="CI141" s="1567">
        <f t="shared" ca="1" si="50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4"/>
        <v/>
      </c>
      <c r="B142" s="990" t="str">
        <f t="shared" ca="1" si="45"/>
        <v xml:space="preserve"> </v>
      </c>
      <c r="C142" s="1593">
        <f t="shared" ca="1" si="46"/>
        <v>0</v>
      </c>
      <c r="D142" s="1566">
        <f t="shared" ca="1" si="47"/>
        <v>0</v>
      </c>
      <c r="E142" s="1527">
        <f t="shared" ca="1" si="47"/>
        <v>0</v>
      </c>
      <c r="F142" s="1527">
        <f t="shared" ca="1" si="47"/>
        <v>0</v>
      </c>
      <c r="G142" s="1527">
        <f t="shared" ca="1" si="47"/>
        <v>0</v>
      </c>
      <c r="H142" s="1527">
        <f t="shared" ca="1" si="47"/>
        <v>0</v>
      </c>
      <c r="I142" s="1527">
        <f t="shared" ca="1" si="47"/>
        <v>0</v>
      </c>
      <c r="J142" s="1527">
        <f t="shared" ca="1" si="47"/>
        <v>0</v>
      </c>
      <c r="K142" s="1531">
        <f t="shared" ca="1" si="47"/>
        <v>0</v>
      </c>
      <c r="L142" s="1531">
        <f t="shared" ca="1" si="47"/>
        <v>0</v>
      </c>
      <c r="M142" s="1531">
        <f t="shared" ca="1" si="47"/>
        <v>0</v>
      </c>
      <c r="N142" s="1531">
        <f t="shared" ca="1" si="47"/>
        <v>0</v>
      </c>
      <c r="O142" s="1531">
        <f t="shared" ca="1" si="47"/>
        <v>0</v>
      </c>
      <c r="P142" s="1531">
        <f t="shared" ca="1" si="47"/>
        <v>0</v>
      </c>
      <c r="Q142" s="1531">
        <f t="shared" ca="1" si="47"/>
        <v>0</v>
      </c>
      <c r="R142" s="1531">
        <f t="shared" ca="1" si="47"/>
        <v>0</v>
      </c>
      <c r="S142" s="1531">
        <f t="shared" ca="1" si="47"/>
        <v>0</v>
      </c>
      <c r="T142" s="1531">
        <f t="shared" ca="1" si="48"/>
        <v>0</v>
      </c>
      <c r="U142" s="1531">
        <f t="shared" ca="1" si="48"/>
        <v>0</v>
      </c>
      <c r="V142" s="1531">
        <f t="shared" ca="1" si="48"/>
        <v>0</v>
      </c>
      <c r="W142" s="1531">
        <f t="shared" ca="1" si="48"/>
        <v>0</v>
      </c>
      <c r="X142" s="1531">
        <f t="shared" ca="1" si="48"/>
        <v>0</v>
      </c>
      <c r="Y142" s="1531">
        <f t="shared" ca="1" si="48"/>
        <v>0</v>
      </c>
      <c r="Z142" s="1565"/>
      <c r="AA142" s="1526">
        <f t="shared" ca="1" si="49"/>
        <v>0</v>
      </c>
      <c r="AB142" s="1527">
        <f t="shared" ca="1" si="49"/>
        <v>0</v>
      </c>
      <c r="AC142" s="1527">
        <f t="shared" ca="1" si="49"/>
        <v>0</v>
      </c>
      <c r="AD142" s="1527">
        <f t="shared" ca="1" si="49"/>
        <v>0</v>
      </c>
      <c r="AE142" s="1527">
        <f t="shared" ca="1" si="49"/>
        <v>0</v>
      </c>
      <c r="AF142" s="1527">
        <f t="shared" ca="1" si="49"/>
        <v>0</v>
      </c>
      <c r="AG142" s="1527">
        <f t="shared" ca="1" si="49"/>
        <v>0</v>
      </c>
      <c r="AH142" s="1527">
        <f t="shared" ca="1" si="49"/>
        <v>0</v>
      </c>
      <c r="AI142" s="1527">
        <f t="shared" ca="1" si="49"/>
        <v>0</v>
      </c>
      <c r="AJ142" s="1527">
        <f t="shared" ca="1" si="49"/>
        <v>0</v>
      </c>
      <c r="AK142" s="1527">
        <f t="shared" ca="1" si="49"/>
        <v>0</v>
      </c>
      <c r="AL142" s="1527">
        <f t="shared" ca="1" si="49"/>
        <v>0</v>
      </c>
      <c r="AM142" s="1527">
        <f t="shared" ca="1" si="49"/>
        <v>0</v>
      </c>
      <c r="AN142" s="1486"/>
      <c r="AO142" s="1566">
        <f t="shared" ca="1" si="50"/>
        <v>0</v>
      </c>
      <c r="AP142" s="1531">
        <f t="shared" ca="1" si="51"/>
        <v>0</v>
      </c>
      <c r="AQ142" s="1527">
        <f t="shared" ca="1" si="50"/>
        <v>0</v>
      </c>
      <c r="AR142" s="1527">
        <f t="shared" ca="1" si="50"/>
        <v>0</v>
      </c>
      <c r="AS142" s="1527">
        <f t="shared" ca="1" si="50"/>
        <v>0</v>
      </c>
      <c r="AT142" s="1527">
        <f t="shared" ca="1" si="50"/>
        <v>0</v>
      </c>
      <c r="AU142" s="1527">
        <f t="shared" ca="1" si="50"/>
        <v>0</v>
      </c>
      <c r="AV142" s="1527">
        <f t="shared" ca="1" si="50"/>
        <v>0</v>
      </c>
      <c r="AW142" s="1527">
        <f t="shared" ca="1" si="50"/>
        <v>0</v>
      </c>
      <c r="AX142" s="1527">
        <f t="shared" ca="1" si="50"/>
        <v>0</v>
      </c>
      <c r="AY142" s="1527">
        <f t="shared" ca="1" si="50"/>
        <v>0</v>
      </c>
      <c r="AZ142" s="1527">
        <f t="shared" ca="1" si="50"/>
        <v>0</v>
      </c>
      <c r="BA142" s="1527">
        <f t="shared" ca="1" si="50"/>
        <v>0</v>
      </c>
      <c r="BB142" s="1527">
        <f t="shared" ca="1" si="50"/>
        <v>0</v>
      </c>
      <c r="BC142" s="1527">
        <f t="shared" ca="1" si="50"/>
        <v>0</v>
      </c>
      <c r="BD142" s="1527">
        <f t="shared" ca="1" si="50"/>
        <v>0</v>
      </c>
      <c r="BE142" s="1527">
        <f t="shared" ca="1" si="50"/>
        <v>0</v>
      </c>
      <c r="BF142" s="1527">
        <f t="shared" ca="1" si="50"/>
        <v>0</v>
      </c>
      <c r="BG142" s="1527">
        <f t="shared" ca="1" si="50"/>
        <v>0</v>
      </c>
      <c r="BH142" s="1527">
        <f t="shared" ca="1" si="50"/>
        <v>0</v>
      </c>
      <c r="BI142" s="1527">
        <f t="shared" ca="1" si="50"/>
        <v>0</v>
      </c>
      <c r="BJ142" s="1527">
        <f t="shared" ca="1" si="50"/>
        <v>0</v>
      </c>
      <c r="BK142" s="1527">
        <f t="shared" ca="1" si="50"/>
        <v>0</v>
      </c>
      <c r="BL142" s="1527">
        <f t="shared" ca="1" si="50"/>
        <v>0</v>
      </c>
      <c r="BM142" s="1527">
        <f t="shared" ca="1" si="50"/>
        <v>0</v>
      </c>
      <c r="BN142" s="1527">
        <f t="shared" ca="1" si="50"/>
        <v>0</v>
      </c>
      <c r="BO142" s="1527">
        <f t="shared" ca="1" si="50"/>
        <v>0</v>
      </c>
      <c r="BP142" s="1527">
        <f t="shared" ca="1" si="50"/>
        <v>0</v>
      </c>
      <c r="BQ142" s="1527">
        <f t="shared" ca="1" si="50"/>
        <v>0</v>
      </c>
      <c r="BR142" s="1527">
        <f t="shared" ca="1" si="50"/>
        <v>0</v>
      </c>
      <c r="BS142" s="1527">
        <f t="shared" ca="1" si="50"/>
        <v>0</v>
      </c>
      <c r="BT142" s="1527">
        <f t="shared" ca="1" si="50"/>
        <v>0</v>
      </c>
      <c r="BU142" s="1527">
        <f t="shared" ca="1" si="50"/>
        <v>0</v>
      </c>
      <c r="BV142" s="1527">
        <f t="shared" ca="1" si="50"/>
        <v>0</v>
      </c>
      <c r="BW142" s="1527">
        <f t="shared" ca="1" si="50"/>
        <v>0</v>
      </c>
      <c r="BX142" s="1527">
        <f t="shared" ca="1" si="50"/>
        <v>0</v>
      </c>
      <c r="BY142" s="1527">
        <f t="shared" ca="1" si="50"/>
        <v>0</v>
      </c>
      <c r="BZ142" s="1527">
        <f t="shared" ca="1" si="50"/>
        <v>0</v>
      </c>
      <c r="CA142" s="1527">
        <f t="shared" ca="1" si="50"/>
        <v>0</v>
      </c>
      <c r="CB142" s="1527">
        <f t="shared" ca="1" si="50"/>
        <v>0</v>
      </c>
      <c r="CC142" s="1527">
        <f t="shared" ca="1" si="50"/>
        <v>0</v>
      </c>
      <c r="CD142" s="1527">
        <f t="shared" ca="1" si="50"/>
        <v>0</v>
      </c>
      <c r="CE142" s="1527">
        <f t="shared" ca="1" si="50"/>
        <v>0</v>
      </c>
      <c r="CF142" s="1527">
        <f t="shared" ca="1" si="50"/>
        <v>0</v>
      </c>
      <c r="CG142" s="1527">
        <f t="shared" ca="1" si="50"/>
        <v>0</v>
      </c>
      <c r="CH142" s="1527">
        <f t="shared" ca="1" si="50"/>
        <v>0</v>
      </c>
      <c r="CI142" s="1567">
        <f t="shared" ca="1" si="50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4"/>
        <v/>
      </c>
      <c r="B143" s="990" t="str">
        <f t="shared" ca="1" si="45"/>
        <v xml:space="preserve"> </v>
      </c>
      <c r="C143" s="1593">
        <f t="shared" ca="1" si="46"/>
        <v>0</v>
      </c>
      <c r="D143" s="1566">
        <f t="shared" ca="1" si="47"/>
        <v>0</v>
      </c>
      <c r="E143" s="1527">
        <f t="shared" ca="1" si="47"/>
        <v>0</v>
      </c>
      <c r="F143" s="1527">
        <f t="shared" ca="1" si="47"/>
        <v>0</v>
      </c>
      <c r="G143" s="1527">
        <f t="shared" ca="1" si="47"/>
        <v>0</v>
      </c>
      <c r="H143" s="1527">
        <f t="shared" ca="1" si="47"/>
        <v>0</v>
      </c>
      <c r="I143" s="1527">
        <f t="shared" ca="1" si="47"/>
        <v>0</v>
      </c>
      <c r="J143" s="1527">
        <f t="shared" ca="1" si="47"/>
        <v>0</v>
      </c>
      <c r="K143" s="1531">
        <f t="shared" ca="1" si="47"/>
        <v>0</v>
      </c>
      <c r="L143" s="1531">
        <f t="shared" ca="1" si="47"/>
        <v>0</v>
      </c>
      <c r="M143" s="1531">
        <f t="shared" ca="1" si="47"/>
        <v>0</v>
      </c>
      <c r="N143" s="1531">
        <f t="shared" ca="1" si="47"/>
        <v>0</v>
      </c>
      <c r="O143" s="1531">
        <f t="shared" ca="1" si="47"/>
        <v>0</v>
      </c>
      <c r="P143" s="1531">
        <f t="shared" ca="1" si="47"/>
        <v>0</v>
      </c>
      <c r="Q143" s="1531">
        <f t="shared" ca="1" si="47"/>
        <v>0</v>
      </c>
      <c r="R143" s="1531">
        <f t="shared" ca="1" si="47"/>
        <v>0</v>
      </c>
      <c r="S143" s="1531">
        <f t="shared" ca="1" si="47"/>
        <v>0</v>
      </c>
      <c r="T143" s="1531">
        <f t="shared" ca="1" si="48"/>
        <v>0</v>
      </c>
      <c r="U143" s="1531">
        <f t="shared" ca="1" si="48"/>
        <v>0</v>
      </c>
      <c r="V143" s="1531">
        <f t="shared" ca="1" si="48"/>
        <v>0</v>
      </c>
      <c r="W143" s="1531">
        <f t="shared" ca="1" si="48"/>
        <v>0</v>
      </c>
      <c r="X143" s="1531">
        <f t="shared" ca="1" si="48"/>
        <v>0</v>
      </c>
      <c r="Y143" s="1531">
        <f t="shared" ca="1" si="48"/>
        <v>0</v>
      </c>
      <c r="Z143" s="1565"/>
      <c r="AA143" s="1526">
        <f t="shared" ca="1" si="49"/>
        <v>0</v>
      </c>
      <c r="AB143" s="1527">
        <f t="shared" ca="1" si="49"/>
        <v>0</v>
      </c>
      <c r="AC143" s="1527">
        <f t="shared" ca="1" si="49"/>
        <v>0</v>
      </c>
      <c r="AD143" s="1527">
        <f t="shared" ca="1" si="49"/>
        <v>0</v>
      </c>
      <c r="AE143" s="1527">
        <f t="shared" ca="1" si="49"/>
        <v>0</v>
      </c>
      <c r="AF143" s="1527">
        <f t="shared" ca="1" si="49"/>
        <v>0</v>
      </c>
      <c r="AG143" s="1527">
        <f t="shared" ca="1" si="49"/>
        <v>0</v>
      </c>
      <c r="AH143" s="1527">
        <f t="shared" ca="1" si="49"/>
        <v>0</v>
      </c>
      <c r="AI143" s="1527">
        <f t="shared" ca="1" si="49"/>
        <v>0</v>
      </c>
      <c r="AJ143" s="1527">
        <f t="shared" ca="1" si="49"/>
        <v>0</v>
      </c>
      <c r="AK143" s="1527">
        <f t="shared" ca="1" si="49"/>
        <v>0</v>
      </c>
      <c r="AL143" s="1527">
        <f t="shared" ca="1" si="49"/>
        <v>0</v>
      </c>
      <c r="AM143" s="1527">
        <f t="shared" ca="1" si="49"/>
        <v>0</v>
      </c>
      <c r="AN143" s="1486"/>
      <c r="AO143" s="1566">
        <f t="shared" ca="1" si="50"/>
        <v>0</v>
      </c>
      <c r="AP143" s="1531">
        <f t="shared" ca="1" si="51"/>
        <v>0</v>
      </c>
      <c r="AQ143" s="1527">
        <f t="shared" ca="1" si="50"/>
        <v>0</v>
      </c>
      <c r="AR143" s="1527">
        <f t="shared" ca="1" si="50"/>
        <v>0</v>
      </c>
      <c r="AS143" s="1527">
        <f t="shared" ca="1" si="50"/>
        <v>0</v>
      </c>
      <c r="AT143" s="1527">
        <f t="shared" ca="1" si="50"/>
        <v>0</v>
      </c>
      <c r="AU143" s="1527">
        <f t="shared" ca="1" si="50"/>
        <v>0</v>
      </c>
      <c r="AV143" s="1527">
        <f t="shared" ca="1" si="50"/>
        <v>0</v>
      </c>
      <c r="AW143" s="1527">
        <f t="shared" ca="1" si="50"/>
        <v>0</v>
      </c>
      <c r="AX143" s="1527">
        <f t="shared" ca="1" si="50"/>
        <v>0</v>
      </c>
      <c r="AY143" s="1527">
        <f t="shared" ca="1" si="50"/>
        <v>0</v>
      </c>
      <c r="AZ143" s="1527">
        <f t="shared" ca="1" si="50"/>
        <v>0</v>
      </c>
      <c r="BA143" s="1527">
        <f t="shared" ca="1" si="50"/>
        <v>0</v>
      </c>
      <c r="BB143" s="1527">
        <f t="shared" ca="1" si="50"/>
        <v>0</v>
      </c>
      <c r="BC143" s="1527">
        <f t="shared" ca="1" si="50"/>
        <v>0</v>
      </c>
      <c r="BD143" s="1527">
        <f t="shared" ca="1" si="50"/>
        <v>0</v>
      </c>
      <c r="BE143" s="1527">
        <f t="shared" ca="1" si="50"/>
        <v>0</v>
      </c>
      <c r="BF143" s="1527">
        <f t="shared" ca="1" si="50"/>
        <v>0</v>
      </c>
      <c r="BG143" s="1527">
        <f t="shared" ca="1" si="50"/>
        <v>0</v>
      </c>
      <c r="BH143" s="1527">
        <f t="shared" ca="1" si="50"/>
        <v>0</v>
      </c>
      <c r="BI143" s="1527">
        <f t="shared" ca="1" si="50"/>
        <v>0</v>
      </c>
      <c r="BJ143" s="1527">
        <f t="shared" ca="1" si="50"/>
        <v>0</v>
      </c>
      <c r="BK143" s="1527">
        <f t="shared" ca="1" si="50"/>
        <v>0</v>
      </c>
      <c r="BL143" s="1527">
        <f t="shared" ca="1" si="50"/>
        <v>0</v>
      </c>
      <c r="BM143" s="1527">
        <f t="shared" ca="1" si="50"/>
        <v>0</v>
      </c>
      <c r="BN143" s="1527">
        <f t="shared" ca="1" si="50"/>
        <v>0</v>
      </c>
      <c r="BO143" s="1527">
        <f t="shared" ca="1" si="50"/>
        <v>0</v>
      </c>
      <c r="BP143" s="1527">
        <f t="shared" ca="1" si="50"/>
        <v>0</v>
      </c>
      <c r="BQ143" s="1527">
        <f t="shared" ca="1" si="50"/>
        <v>0</v>
      </c>
      <c r="BR143" s="1527">
        <f t="shared" ca="1" si="50"/>
        <v>0</v>
      </c>
      <c r="BS143" s="1527">
        <f t="shared" ca="1" si="50"/>
        <v>0</v>
      </c>
      <c r="BT143" s="1527">
        <f t="shared" ca="1" si="50"/>
        <v>0</v>
      </c>
      <c r="BU143" s="1527">
        <f t="shared" ca="1" si="50"/>
        <v>0</v>
      </c>
      <c r="BV143" s="1527">
        <f t="shared" ca="1" si="50"/>
        <v>0</v>
      </c>
      <c r="BW143" s="1527">
        <f t="shared" ca="1" si="50"/>
        <v>0</v>
      </c>
      <c r="BX143" s="1527">
        <f t="shared" ca="1" si="50"/>
        <v>0</v>
      </c>
      <c r="BY143" s="1527">
        <f t="shared" ca="1" si="50"/>
        <v>0</v>
      </c>
      <c r="BZ143" s="1527">
        <f t="shared" ca="1" si="50"/>
        <v>0</v>
      </c>
      <c r="CA143" s="1527">
        <f t="shared" ca="1" si="50"/>
        <v>0</v>
      </c>
      <c r="CB143" s="1527">
        <f t="shared" ca="1" si="50"/>
        <v>0</v>
      </c>
      <c r="CC143" s="1527">
        <f t="shared" ca="1" si="50"/>
        <v>0</v>
      </c>
      <c r="CD143" s="1527">
        <f t="shared" ca="1" si="50"/>
        <v>0</v>
      </c>
      <c r="CE143" s="1527">
        <f t="shared" ca="1" si="50"/>
        <v>0</v>
      </c>
      <c r="CF143" s="1527">
        <f t="shared" ca="1" si="50"/>
        <v>0</v>
      </c>
      <c r="CG143" s="1527">
        <f t="shared" ca="1" si="50"/>
        <v>0</v>
      </c>
      <c r="CH143" s="1527">
        <f t="shared" ca="1" si="50"/>
        <v>0</v>
      </c>
      <c r="CI143" s="1567">
        <f t="shared" ca="1" si="50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4"/>
        <v/>
      </c>
      <c r="B144" s="990" t="str">
        <f t="shared" ca="1" si="45"/>
        <v xml:space="preserve"> </v>
      </c>
      <c r="C144" s="1593">
        <f t="shared" ca="1" si="46"/>
        <v>0</v>
      </c>
      <c r="D144" s="1566">
        <f t="shared" ca="1" si="47"/>
        <v>0</v>
      </c>
      <c r="E144" s="1527">
        <f t="shared" ca="1" si="47"/>
        <v>0</v>
      </c>
      <c r="F144" s="1527">
        <f t="shared" ca="1" si="47"/>
        <v>0</v>
      </c>
      <c r="G144" s="1527">
        <f t="shared" ca="1" si="47"/>
        <v>0</v>
      </c>
      <c r="H144" s="1527">
        <f t="shared" ca="1" si="47"/>
        <v>0</v>
      </c>
      <c r="I144" s="1527">
        <f t="shared" ca="1" si="47"/>
        <v>0</v>
      </c>
      <c r="J144" s="1527">
        <f t="shared" ca="1" si="47"/>
        <v>0</v>
      </c>
      <c r="K144" s="1531">
        <f t="shared" ca="1" si="47"/>
        <v>0</v>
      </c>
      <c r="L144" s="1531">
        <f t="shared" ca="1" si="47"/>
        <v>0</v>
      </c>
      <c r="M144" s="1531">
        <f t="shared" ca="1" si="47"/>
        <v>0</v>
      </c>
      <c r="N144" s="1531">
        <f t="shared" ca="1" si="47"/>
        <v>0</v>
      </c>
      <c r="O144" s="1531">
        <f t="shared" ca="1" si="47"/>
        <v>0</v>
      </c>
      <c r="P144" s="1531">
        <f t="shared" ca="1" si="47"/>
        <v>0</v>
      </c>
      <c r="Q144" s="1531">
        <f t="shared" ca="1" si="47"/>
        <v>0</v>
      </c>
      <c r="R144" s="1531">
        <f t="shared" ca="1" si="47"/>
        <v>0</v>
      </c>
      <c r="S144" s="1531">
        <f t="shared" ca="1" si="47"/>
        <v>0</v>
      </c>
      <c r="T144" s="1531">
        <f t="shared" ca="1" si="48"/>
        <v>0</v>
      </c>
      <c r="U144" s="1531">
        <f t="shared" ca="1" si="48"/>
        <v>0</v>
      </c>
      <c r="V144" s="1531">
        <f t="shared" ca="1" si="48"/>
        <v>0</v>
      </c>
      <c r="W144" s="1531">
        <f t="shared" ca="1" si="48"/>
        <v>0</v>
      </c>
      <c r="X144" s="1531">
        <f t="shared" ca="1" si="48"/>
        <v>0</v>
      </c>
      <c r="Y144" s="1531">
        <f t="shared" ca="1" si="48"/>
        <v>0</v>
      </c>
      <c r="Z144" s="1565"/>
      <c r="AA144" s="1526">
        <f t="shared" ca="1" si="49"/>
        <v>0</v>
      </c>
      <c r="AB144" s="1527">
        <f t="shared" ca="1" si="49"/>
        <v>0</v>
      </c>
      <c r="AC144" s="1527">
        <f t="shared" ca="1" si="49"/>
        <v>0</v>
      </c>
      <c r="AD144" s="1527">
        <f t="shared" ca="1" si="49"/>
        <v>0</v>
      </c>
      <c r="AE144" s="1527">
        <f t="shared" ca="1" si="49"/>
        <v>0</v>
      </c>
      <c r="AF144" s="1527">
        <f t="shared" ca="1" si="49"/>
        <v>0</v>
      </c>
      <c r="AG144" s="1527">
        <f t="shared" ca="1" si="49"/>
        <v>0</v>
      </c>
      <c r="AH144" s="1527">
        <f t="shared" ca="1" si="49"/>
        <v>0</v>
      </c>
      <c r="AI144" s="1527">
        <f t="shared" ca="1" si="49"/>
        <v>0</v>
      </c>
      <c r="AJ144" s="1527">
        <f t="shared" ca="1" si="49"/>
        <v>0</v>
      </c>
      <c r="AK144" s="1527">
        <f t="shared" ca="1" si="49"/>
        <v>0</v>
      </c>
      <c r="AL144" s="1527">
        <f t="shared" ca="1" si="49"/>
        <v>0</v>
      </c>
      <c r="AM144" s="1527">
        <f t="shared" ca="1" si="49"/>
        <v>0</v>
      </c>
      <c r="AN144" s="1486"/>
      <c r="AO144" s="1566">
        <f t="shared" ca="1" si="50"/>
        <v>0</v>
      </c>
      <c r="AP144" s="1531">
        <f t="shared" ca="1" si="51"/>
        <v>0</v>
      </c>
      <c r="AQ144" s="1527">
        <f t="shared" ca="1" si="50"/>
        <v>0</v>
      </c>
      <c r="AR144" s="1527">
        <f t="shared" ca="1" si="50"/>
        <v>0</v>
      </c>
      <c r="AS144" s="1527">
        <f t="shared" ca="1" si="50"/>
        <v>0</v>
      </c>
      <c r="AT144" s="1527">
        <f t="shared" ca="1" si="50"/>
        <v>0</v>
      </c>
      <c r="AU144" s="1527">
        <f t="shared" ca="1" si="50"/>
        <v>0</v>
      </c>
      <c r="AV144" s="1527">
        <f t="shared" ca="1" si="50"/>
        <v>0</v>
      </c>
      <c r="AW144" s="1527">
        <f t="shared" ca="1" si="50"/>
        <v>0</v>
      </c>
      <c r="AX144" s="1527">
        <f t="shared" ca="1" si="50"/>
        <v>0</v>
      </c>
      <c r="AY144" s="1527">
        <f t="shared" ca="1" si="50"/>
        <v>0</v>
      </c>
      <c r="AZ144" s="1527">
        <f t="shared" ca="1" si="50"/>
        <v>0</v>
      </c>
      <c r="BA144" s="1527">
        <f t="shared" ca="1" si="50"/>
        <v>0</v>
      </c>
      <c r="BB144" s="1527">
        <f t="shared" ca="1" si="50"/>
        <v>0</v>
      </c>
      <c r="BC144" s="1527">
        <f t="shared" ca="1" si="50"/>
        <v>0</v>
      </c>
      <c r="BD144" s="1527">
        <f t="shared" ca="1" si="50"/>
        <v>0</v>
      </c>
      <c r="BE144" s="1527">
        <f t="shared" ca="1" si="50"/>
        <v>0</v>
      </c>
      <c r="BF144" s="1527">
        <f t="shared" ca="1" si="50"/>
        <v>0</v>
      </c>
      <c r="BG144" s="1527">
        <f t="shared" ca="1" si="50"/>
        <v>0</v>
      </c>
      <c r="BH144" s="1527">
        <f t="shared" ca="1" si="50"/>
        <v>0</v>
      </c>
      <c r="BI144" s="1527">
        <f t="shared" ca="1" si="50"/>
        <v>0</v>
      </c>
      <c r="BJ144" s="1527">
        <f t="shared" ca="1" si="50"/>
        <v>0</v>
      </c>
      <c r="BK144" s="1527">
        <f t="shared" ca="1" si="50"/>
        <v>0</v>
      </c>
      <c r="BL144" s="1527">
        <f t="shared" ca="1" si="50"/>
        <v>0</v>
      </c>
      <c r="BM144" s="1527">
        <f t="shared" ca="1" si="50"/>
        <v>0</v>
      </c>
      <c r="BN144" s="1527">
        <f t="shared" ca="1" si="50"/>
        <v>0</v>
      </c>
      <c r="BO144" s="1527">
        <f t="shared" ca="1" si="50"/>
        <v>0</v>
      </c>
      <c r="BP144" s="1527">
        <f t="shared" ca="1" si="50"/>
        <v>0</v>
      </c>
      <c r="BQ144" s="1527">
        <f t="shared" ca="1" si="50"/>
        <v>0</v>
      </c>
      <c r="BR144" s="1527">
        <f t="shared" ca="1" si="50"/>
        <v>0</v>
      </c>
      <c r="BS144" s="1527">
        <f t="shared" ca="1" si="50"/>
        <v>0</v>
      </c>
      <c r="BT144" s="1527">
        <f t="shared" ca="1" si="50"/>
        <v>0</v>
      </c>
      <c r="BU144" s="1527">
        <f t="shared" ca="1" si="50"/>
        <v>0</v>
      </c>
      <c r="BV144" s="1527">
        <f t="shared" ca="1" si="50"/>
        <v>0</v>
      </c>
      <c r="BW144" s="1527">
        <f t="shared" ca="1" si="50"/>
        <v>0</v>
      </c>
      <c r="BX144" s="1527">
        <f t="shared" ca="1" si="50"/>
        <v>0</v>
      </c>
      <c r="BY144" s="1527">
        <f t="shared" ca="1" si="50"/>
        <v>0</v>
      </c>
      <c r="BZ144" s="1527">
        <f t="shared" ca="1" si="50"/>
        <v>0</v>
      </c>
      <c r="CA144" s="1527">
        <f t="shared" ca="1" si="50"/>
        <v>0</v>
      </c>
      <c r="CB144" s="1527">
        <f t="shared" ca="1" si="50"/>
        <v>0</v>
      </c>
      <c r="CC144" s="1527">
        <f t="shared" ca="1" si="50"/>
        <v>0</v>
      </c>
      <c r="CD144" s="1527">
        <f t="shared" ca="1" si="50"/>
        <v>0</v>
      </c>
      <c r="CE144" s="1527">
        <f t="shared" ca="1" si="50"/>
        <v>0</v>
      </c>
      <c r="CF144" s="1527">
        <f t="shared" ca="1" si="50"/>
        <v>0</v>
      </c>
      <c r="CG144" s="1527">
        <f t="shared" ca="1" si="50"/>
        <v>0</v>
      </c>
      <c r="CH144" s="1527">
        <f t="shared" ca="1" si="50"/>
        <v>0</v>
      </c>
      <c r="CI144" s="1567">
        <f t="shared" ca="1" si="50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4"/>
        <v/>
      </c>
      <c r="B145" s="990" t="str">
        <f t="shared" ca="1" si="45"/>
        <v xml:space="preserve"> </v>
      </c>
      <c r="C145" s="1593">
        <f t="shared" ca="1" si="46"/>
        <v>0</v>
      </c>
      <c r="D145" s="1566">
        <f t="shared" ca="1" si="47"/>
        <v>0</v>
      </c>
      <c r="E145" s="1527">
        <f t="shared" ca="1" si="47"/>
        <v>0</v>
      </c>
      <c r="F145" s="1527">
        <f t="shared" ca="1" si="47"/>
        <v>0</v>
      </c>
      <c r="G145" s="1527">
        <f t="shared" ca="1" si="47"/>
        <v>0</v>
      </c>
      <c r="H145" s="1527">
        <f t="shared" ca="1" si="47"/>
        <v>0</v>
      </c>
      <c r="I145" s="1527">
        <f t="shared" ca="1" si="47"/>
        <v>0</v>
      </c>
      <c r="J145" s="1527">
        <f t="shared" ca="1" si="47"/>
        <v>0</v>
      </c>
      <c r="K145" s="1531">
        <f t="shared" ca="1" si="47"/>
        <v>0</v>
      </c>
      <c r="L145" s="1531">
        <f t="shared" ca="1" si="47"/>
        <v>0</v>
      </c>
      <c r="M145" s="1531">
        <f t="shared" ca="1" si="47"/>
        <v>0</v>
      </c>
      <c r="N145" s="1531">
        <f t="shared" ca="1" si="47"/>
        <v>0</v>
      </c>
      <c r="O145" s="1531">
        <f t="shared" ca="1" si="47"/>
        <v>0</v>
      </c>
      <c r="P145" s="1531">
        <f t="shared" ca="1" si="47"/>
        <v>0</v>
      </c>
      <c r="Q145" s="1531">
        <f t="shared" ca="1" si="47"/>
        <v>0</v>
      </c>
      <c r="R145" s="1531">
        <f t="shared" ca="1" si="47"/>
        <v>0</v>
      </c>
      <c r="S145" s="1531">
        <f t="shared" ca="1" si="47"/>
        <v>0</v>
      </c>
      <c r="T145" s="1531">
        <f t="shared" ca="1" si="48"/>
        <v>0</v>
      </c>
      <c r="U145" s="1531">
        <f t="shared" ca="1" si="48"/>
        <v>0</v>
      </c>
      <c r="V145" s="1531">
        <f t="shared" ca="1" si="48"/>
        <v>0</v>
      </c>
      <c r="W145" s="1531">
        <f t="shared" ca="1" si="48"/>
        <v>0</v>
      </c>
      <c r="X145" s="1531">
        <f t="shared" ca="1" si="48"/>
        <v>0</v>
      </c>
      <c r="Y145" s="1531">
        <f t="shared" ca="1" si="48"/>
        <v>0</v>
      </c>
      <c r="Z145" s="1565"/>
      <c r="AA145" s="1526">
        <f t="shared" ca="1" si="49"/>
        <v>0</v>
      </c>
      <c r="AB145" s="1527">
        <f t="shared" ca="1" si="49"/>
        <v>0</v>
      </c>
      <c r="AC145" s="1527">
        <f t="shared" ca="1" si="49"/>
        <v>0</v>
      </c>
      <c r="AD145" s="1527">
        <f t="shared" ca="1" si="49"/>
        <v>0</v>
      </c>
      <c r="AE145" s="1527">
        <f t="shared" ca="1" si="49"/>
        <v>0</v>
      </c>
      <c r="AF145" s="1527">
        <f t="shared" ca="1" si="49"/>
        <v>0</v>
      </c>
      <c r="AG145" s="1527">
        <f t="shared" ca="1" si="49"/>
        <v>0</v>
      </c>
      <c r="AH145" s="1527">
        <f t="shared" ca="1" si="49"/>
        <v>0</v>
      </c>
      <c r="AI145" s="1527">
        <f t="shared" ca="1" si="49"/>
        <v>0</v>
      </c>
      <c r="AJ145" s="1527">
        <f t="shared" ca="1" si="49"/>
        <v>0</v>
      </c>
      <c r="AK145" s="1527">
        <f t="shared" ca="1" si="49"/>
        <v>0</v>
      </c>
      <c r="AL145" s="1527">
        <f t="shared" ca="1" si="49"/>
        <v>0</v>
      </c>
      <c r="AM145" s="1527">
        <f t="shared" ca="1" si="49"/>
        <v>0</v>
      </c>
      <c r="AN145" s="1486"/>
      <c r="AO145" s="1566">
        <f t="shared" ca="1" si="50"/>
        <v>0</v>
      </c>
      <c r="AP145" s="1531">
        <f t="shared" ca="1" si="51"/>
        <v>0</v>
      </c>
      <c r="AQ145" s="1527">
        <f t="shared" ca="1" si="50"/>
        <v>0</v>
      </c>
      <c r="AR145" s="1527">
        <f t="shared" ca="1" si="50"/>
        <v>0</v>
      </c>
      <c r="AS145" s="1527">
        <f t="shared" ca="1" si="50"/>
        <v>0</v>
      </c>
      <c r="AT145" s="1527">
        <f t="shared" ca="1" si="50"/>
        <v>0</v>
      </c>
      <c r="AU145" s="1527">
        <f t="shared" ca="1" si="50"/>
        <v>0</v>
      </c>
      <c r="AV145" s="1527">
        <f t="shared" ca="1" si="50"/>
        <v>0</v>
      </c>
      <c r="AW145" s="1527">
        <f t="shared" ca="1" si="50"/>
        <v>0</v>
      </c>
      <c r="AX145" s="1527">
        <f t="shared" ca="1" si="50"/>
        <v>0</v>
      </c>
      <c r="AY145" s="1527">
        <f t="shared" ca="1" si="50"/>
        <v>0</v>
      </c>
      <c r="AZ145" s="1527">
        <f t="shared" ca="1" si="50"/>
        <v>0</v>
      </c>
      <c r="BA145" s="1527">
        <f t="shared" ca="1" si="50"/>
        <v>0</v>
      </c>
      <c r="BB145" s="1527">
        <f t="shared" ca="1" si="50"/>
        <v>0</v>
      </c>
      <c r="BC145" s="1527">
        <f t="shared" ca="1" si="50"/>
        <v>0</v>
      </c>
      <c r="BD145" s="1527">
        <f t="shared" ca="1" si="50"/>
        <v>0</v>
      </c>
      <c r="BE145" s="1527">
        <f t="shared" ca="1" si="50"/>
        <v>0</v>
      </c>
      <c r="BF145" s="1527">
        <f t="shared" ca="1" si="50"/>
        <v>0</v>
      </c>
      <c r="BG145" s="1527">
        <f t="shared" ca="1" si="50"/>
        <v>0</v>
      </c>
      <c r="BH145" s="1527">
        <f t="shared" ca="1" si="50"/>
        <v>0</v>
      </c>
      <c r="BI145" s="1527">
        <f t="shared" ca="1" si="50"/>
        <v>0</v>
      </c>
      <c r="BJ145" s="1527">
        <f t="shared" ca="1" si="50"/>
        <v>0</v>
      </c>
      <c r="BK145" s="1527">
        <f t="shared" ca="1" si="50"/>
        <v>0</v>
      </c>
      <c r="BL145" s="1527">
        <f t="shared" ca="1" si="50"/>
        <v>0</v>
      </c>
      <c r="BM145" s="1527">
        <f t="shared" ca="1" si="50"/>
        <v>0</v>
      </c>
      <c r="BN145" s="1527">
        <f t="shared" ca="1" si="50"/>
        <v>0</v>
      </c>
      <c r="BO145" s="1527">
        <f t="shared" ref="BO145:CI145" ca="1" si="52">IF(ISNUMBER($B145),$B145*BO63,0)</f>
        <v>0</v>
      </c>
      <c r="BP145" s="1527">
        <f t="shared" ca="1" si="52"/>
        <v>0</v>
      </c>
      <c r="BQ145" s="1527">
        <f t="shared" ca="1" si="52"/>
        <v>0</v>
      </c>
      <c r="BR145" s="1527">
        <f t="shared" ca="1" si="52"/>
        <v>0</v>
      </c>
      <c r="BS145" s="1527">
        <f t="shared" ca="1" si="52"/>
        <v>0</v>
      </c>
      <c r="BT145" s="1527">
        <f t="shared" ca="1" si="52"/>
        <v>0</v>
      </c>
      <c r="BU145" s="1527">
        <f t="shared" ca="1" si="52"/>
        <v>0</v>
      </c>
      <c r="BV145" s="1527">
        <f t="shared" ca="1" si="52"/>
        <v>0</v>
      </c>
      <c r="BW145" s="1527">
        <f t="shared" ca="1" si="52"/>
        <v>0</v>
      </c>
      <c r="BX145" s="1527">
        <f t="shared" ca="1" si="52"/>
        <v>0</v>
      </c>
      <c r="BY145" s="1527">
        <f t="shared" ca="1" si="52"/>
        <v>0</v>
      </c>
      <c r="BZ145" s="1527">
        <f t="shared" ca="1" si="52"/>
        <v>0</v>
      </c>
      <c r="CA145" s="1527">
        <f t="shared" ca="1" si="52"/>
        <v>0</v>
      </c>
      <c r="CB145" s="1527">
        <f t="shared" ca="1" si="52"/>
        <v>0</v>
      </c>
      <c r="CC145" s="1527">
        <f t="shared" ca="1" si="52"/>
        <v>0</v>
      </c>
      <c r="CD145" s="1527">
        <f t="shared" ca="1" si="52"/>
        <v>0</v>
      </c>
      <c r="CE145" s="1527">
        <f t="shared" ca="1" si="52"/>
        <v>0</v>
      </c>
      <c r="CF145" s="1527">
        <f t="shared" ca="1" si="52"/>
        <v>0</v>
      </c>
      <c r="CG145" s="1527">
        <f t="shared" ca="1" si="52"/>
        <v>0</v>
      </c>
      <c r="CH145" s="1527">
        <f t="shared" ca="1" si="52"/>
        <v>0</v>
      </c>
      <c r="CI145" s="1567">
        <f t="shared" ca="1" si="52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4"/>
        <v/>
      </c>
      <c r="B146" s="990" t="str">
        <f t="shared" ca="1" si="45"/>
        <v xml:space="preserve"> </v>
      </c>
      <c r="C146" s="1593">
        <f t="shared" ca="1" si="46"/>
        <v>0</v>
      </c>
      <c r="D146" s="1566">
        <f t="shared" ca="1" si="47"/>
        <v>0</v>
      </c>
      <c r="E146" s="1527">
        <f t="shared" ca="1" si="47"/>
        <v>0</v>
      </c>
      <c r="F146" s="1527">
        <f t="shared" ca="1" si="47"/>
        <v>0</v>
      </c>
      <c r="G146" s="1527">
        <f t="shared" ca="1" si="47"/>
        <v>0</v>
      </c>
      <c r="H146" s="1527">
        <f t="shared" ca="1" si="47"/>
        <v>0</v>
      </c>
      <c r="I146" s="1527">
        <f t="shared" ca="1" si="47"/>
        <v>0</v>
      </c>
      <c r="J146" s="1527">
        <f t="shared" ca="1" si="47"/>
        <v>0</v>
      </c>
      <c r="K146" s="1531">
        <f t="shared" ca="1" si="47"/>
        <v>0</v>
      </c>
      <c r="L146" s="1531">
        <f t="shared" ca="1" si="47"/>
        <v>0</v>
      </c>
      <c r="M146" s="1531">
        <f t="shared" ca="1" si="47"/>
        <v>0</v>
      </c>
      <c r="N146" s="1531">
        <f t="shared" ca="1" si="47"/>
        <v>0</v>
      </c>
      <c r="O146" s="1531">
        <f t="shared" ca="1" si="47"/>
        <v>0</v>
      </c>
      <c r="P146" s="1531">
        <f t="shared" ca="1" si="47"/>
        <v>0</v>
      </c>
      <c r="Q146" s="1531">
        <f t="shared" ca="1" si="47"/>
        <v>0</v>
      </c>
      <c r="R146" s="1531">
        <f t="shared" ca="1" si="47"/>
        <v>0</v>
      </c>
      <c r="S146" s="1531">
        <f t="shared" ca="1" si="47"/>
        <v>0</v>
      </c>
      <c r="T146" s="1531">
        <f t="shared" ca="1" si="48"/>
        <v>0</v>
      </c>
      <c r="U146" s="1531">
        <f t="shared" ca="1" si="48"/>
        <v>0</v>
      </c>
      <c r="V146" s="1531">
        <f t="shared" ca="1" si="48"/>
        <v>0</v>
      </c>
      <c r="W146" s="1531">
        <f t="shared" ca="1" si="48"/>
        <v>0</v>
      </c>
      <c r="X146" s="1531">
        <f t="shared" ca="1" si="48"/>
        <v>0</v>
      </c>
      <c r="Y146" s="1531">
        <f t="shared" ca="1" si="48"/>
        <v>0</v>
      </c>
      <c r="Z146" s="1565"/>
      <c r="AA146" s="1526">
        <f t="shared" ca="1" si="49"/>
        <v>0</v>
      </c>
      <c r="AB146" s="1527">
        <f t="shared" ca="1" si="49"/>
        <v>0</v>
      </c>
      <c r="AC146" s="1527">
        <f t="shared" ca="1" si="49"/>
        <v>0</v>
      </c>
      <c r="AD146" s="1527">
        <f t="shared" ca="1" si="49"/>
        <v>0</v>
      </c>
      <c r="AE146" s="1527">
        <f t="shared" ca="1" si="49"/>
        <v>0</v>
      </c>
      <c r="AF146" s="1527">
        <f t="shared" ca="1" si="49"/>
        <v>0</v>
      </c>
      <c r="AG146" s="1527">
        <f t="shared" ca="1" si="49"/>
        <v>0</v>
      </c>
      <c r="AH146" s="1527">
        <f t="shared" ca="1" si="49"/>
        <v>0</v>
      </c>
      <c r="AI146" s="1527">
        <f t="shared" ca="1" si="49"/>
        <v>0</v>
      </c>
      <c r="AJ146" s="1527">
        <f t="shared" ca="1" si="49"/>
        <v>0</v>
      </c>
      <c r="AK146" s="1527">
        <f t="shared" ca="1" si="49"/>
        <v>0</v>
      </c>
      <c r="AL146" s="1527">
        <f t="shared" ca="1" si="49"/>
        <v>0</v>
      </c>
      <c r="AM146" s="1527">
        <f t="shared" ca="1" si="49"/>
        <v>0</v>
      </c>
      <c r="AN146" s="1486"/>
      <c r="AO146" s="1566">
        <f t="shared" ref="AO146:CI151" ca="1" si="53">IF(ISNUMBER($B146),$B146*AO64,0)</f>
        <v>0</v>
      </c>
      <c r="AP146" s="1531">
        <f t="shared" ca="1" si="51"/>
        <v>0</v>
      </c>
      <c r="AQ146" s="1527">
        <f t="shared" ca="1" si="53"/>
        <v>0</v>
      </c>
      <c r="AR146" s="1527">
        <f t="shared" ca="1" si="53"/>
        <v>0</v>
      </c>
      <c r="AS146" s="1527">
        <f t="shared" ca="1" si="53"/>
        <v>0</v>
      </c>
      <c r="AT146" s="1527">
        <f t="shared" ca="1" si="53"/>
        <v>0</v>
      </c>
      <c r="AU146" s="1527">
        <f t="shared" ca="1" si="53"/>
        <v>0</v>
      </c>
      <c r="AV146" s="1527">
        <f t="shared" ca="1" si="53"/>
        <v>0</v>
      </c>
      <c r="AW146" s="1527">
        <f t="shared" ca="1" si="53"/>
        <v>0</v>
      </c>
      <c r="AX146" s="1527">
        <f t="shared" ca="1" si="53"/>
        <v>0</v>
      </c>
      <c r="AY146" s="1527">
        <f t="shared" ca="1" si="53"/>
        <v>0</v>
      </c>
      <c r="AZ146" s="1527">
        <f t="shared" ca="1" si="53"/>
        <v>0</v>
      </c>
      <c r="BA146" s="1527">
        <f t="shared" ca="1" si="53"/>
        <v>0</v>
      </c>
      <c r="BB146" s="1527">
        <f t="shared" ca="1" si="53"/>
        <v>0</v>
      </c>
      <c r="BC146" s="1527">
        <f t="shared" ca="1" si="53"/>
        <v>0</v>
      </c>
      <c r="BD146" s="1527">
        <f t="shared" ca="1" si="53"/>
        <v>0</v>
      </c>
      <c r="BE146" s="1527">
        <f t="shared" ca="1" si="53"/>
        <v>0</v>
      </c>
      <c r="BF146" s="1527">
        <f t="shared" ca="1" si="53"/>
        <v>0</v>
      </c>
      <c r="BG146" s="1527">
        <f t="shared" ca="1" si="53"/>
        <v>0</v>
      </c>
      <c r="BH146" s="1527">
        <f t="shared" ca="1" si="53"/>
        <v>0</v>
      </c>
      <c r="BI146" s="1527">
        <f t="shared" ca="1" si="53"/>
        <v>0</v>
      </c>
      <c r="BJ146" s="1527">
        <f t="shared" ca="1" si="53"/>
        <v>0</v>
      </c>
      <c r="BK146" s="1527">
        <f t="shared" ca="1" si="53"/>
        <v>0</v>
      </c>
      <c r="BL146" s="1527">
        <f t="shared" ca="1" si="53"/>
        <v>0</v>
      </c>
      <c r="BM146" s="1527">
        <f t="shared" ca="1" si="53"/>
        <v>0</v>
      </c>
      <c r="BN146" s="1527">
        <f t="shared" ca="1" si="53"/>
        <v>0</v>
      </c>
      <c r="BO146" s="1527">
        <f t="shared" ca="1" si="53"/>
        <v>0</v>
      </c>
      <c r="BP146" s="1527">
        <f t="shared" ca="1" si="53"/>
        <v>0</v>
      </c>
      <c r="BQ146" s="1527">
        <f t="shared" ca="1" si="53"/>
        <v>0</v>
      </c>
      <c r="BR146" s="1527">
        <f t="shared" ca="1" si="53"/>
        <v>0</v>
      </c>
      <c r="BS146" s="1527">
        <f t="shared" ca="1" si="53"/>
        <v>0</v>
      </c>
      <c r="BT146" s="1527">
        <f t="shared" ca="1" si="53"/>
        <v>0</v>
      </c>
      <c r="BU146" s="1527">
        <f t="shared" ca="1" si="53"/>
        <v>0</v>
      </c>
      <c r="BV146" s="1527">
        <f t="shared" ca="1" si="53"/>
        <v>0</v>
      </c>
      <c r="BW146" s="1527">
        <f t="shared" ca="1" si="53"/>
        <v>0</v>
      </c>
      <c r="BX146" s="1527">
        <f t="shared" ca="1" si="53"/>
        <v>0</v>
      </c>
      <c r="BY146" s="1527">
        <f t="shared" ca="1" si="53"/>
        <v>0</v>
      </c>
      <c r="BZ146" s="1527">
        <f t="shared" ca="1" si="53"/>
        <v>0</v>
      </c>
      <c r="CA146" s="1527">
        <f t="shared" ca="1" si="53"/>
        <v>0</v>
      </c>
      <c r="CB146" s="1527">
        <f t="shared" ca="1" si="53"/>
        <v>0</v>
      </c>
      <c r="CC146" s="1527">
        <f t="shared" ca="1" si="53"/>
        <v>0</v>
      </c>
      <c r="CD146" s="1527">
        <f t="shared" ca="1" si="53"/>
        <v>0</v>
      </c>
      <c r="CE146" s="1527">
        <f t="shared" ca="1" si="53"/>
        <v>0</v>
      </c>
      <c r="CF146" s="1527">
        <f t="shared" ca="1" si="53"/>
        <v>0</v>
      </c>
      <c r="CG146" s="1527">
        <f t="shared" ca="1" si="53"/>
        <v>0</v>
      </c>
      <c r="CH146" s="1527">
        <f t="shared" ca="1" si="53"/>
        <v>0</v>
      </c>
      <c r="CI146" s="1567">
        <f t="shared" ca="1" si="53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4"/>
        <v/>
      </c>
      <c r="B147" s="990" t="str">
        <f t="shared" ca="1" si="45"/>
        <v xml:space="preserve"> </v>
      </c>
      <c r="C147" s="1593">
        <f t="shared" ca="1" si="46"/>
        <v>0</v>
      </c>
      <c r="D147" s="1566">
        <f t="shared" ca="1" si="47"/>
        <v>0</v>
      </c>
      <c r="E147" s="1527">
        <f t="shared" ca="1" si="47"/>
        <v>0</v>
      </c>
      <c r="F147" s="1527">
        <f t="shared" ca="1" si="47"/>
        <v>0</v>
      </c>
      <c r="G147" s="1527">
        <f t="shared" ca="1" si="47"/>
        <v>0</v>
      </c>
      <c r="H147" s="1527">
        <f t="shared" ca="1" si="47"/>
        <v>0</v>
      </c>
      <c r="I147" s="1527">
        <f t="shared" ca="1" si="47"/>
        <v>0</v>
      </c>
      <c r="J147" s="1527">
        <f t="shared" ca="1" si="47"/>
        <v>0</v>
      </c>
      <c r="K147" s="1531">
        <f t="shared" ca="1" si="47"/>
        <v>0</v>
      </c>
      <c r="L147" s="1531">
        <f t="shared" ca="1" si="47"/>
        <v>0</v>
      </c>
      <c r="M147" s="1531">
        <f t="shared" ca="1" si="47"/>
        <v>0</v>
      </c>
      <c r="N147" s="1531">
        <f t="shared" ca="1" si="47"/>
        <v>0</v>
      </c>
      <c r="O147" s="1531">
        <f t="shared" ca="1" si="47"/>
        <v>0</v>
      </c>
      <c r="P147" s="1531">
        <f t="shared" ca="1" si="47"/>
        <v>0</v>
      </c>
      <c r="Q147" s="1531">
        <f t="shared" ca="1" si="47"/>
        <v>0</v>
      </c>
      <c r="R147" s="1531">
        <f t="shared" ca="1" si="47"/>
        <v>0</v>
      </c>
      <c r="S147" s="1531">
        <f t="shared" ca="1" si="47"/>
        <v>0</v>
      </c>
      <c r="T147" s="1531">
        <f t="shared" ca="1" si="48"/>
        <v>0</v>
      </c>
      <c r="U147" s="1531">
        <f t="shared" ca="1" si="48"/>
        <v>0</v>
      </c>
      <c r="V147" s="1531">
        <f t="shared" ca="1" si="48"/>
        <v>0</v>
      </c>
      <c r="W147" s="1531">
        <f t="shared" ca="1" si="48"/>
        <v>0</v>
      </c>
      <c r="X147" s="1531">
        <f t="shared" ca="1" si="48"/>
        <v>0</v>
      </c>
      <c r="Y147" s="1531">
        <f t="shared" ca="1" si="48"/>
        <v>0</v>
      </c>
      <c r="Z147" s="1565"/>
      <c r="AA147" s="1526">
        <f t="shared" ca="1" si="49"/>
        <v>0</v>
      </c>
      <c r="AB147" s="1527">
        <f t="shared" ca="1" si="49"/>
        <v>0</v>
      </c>
      <c r="AC147" s="1527">
        <f t="shared" ca="1" si="49"/>
        <v>0</v>
      </c>
      <c r="AD147" s="1527">
        <f t="shared" ca="1" si="49"/>
        <v>0</v>
      </c>
      <c r="AE147" s="1527">
        <f t="shared" ca="1" si="49"/>
        <v>0</v>
      </c>
      <c r="AF147" s="1527">
        <f t="shared" ca="1" si="49"/>
        <v>0</v>
      </c>
      <c r="AG147" s="1527">
        <f t="shared" ca="1" si="49"/>
        <v>0</v>
      </c>
      <c r="AH147" s="1527">
        <f t="shared" ca="1" si="49"/>
        <v>0</v>
      </c>
      <c r="AI147" s="1527">
        <f t="shared" ca="1" si="49"/>
        <v>0</v>
      </c>
      <c r="AJ147" s="1527">
        <f t="shared" ca="1" si="49"/>
        <v>0</v>
      </c>
      <c r="AK147" s="1527">
        <f t="shared" ca="1" si="49"/>
        <v>0</v>
      </c>
      <c r="AL147" s="1527">
        <f t="shared" ca="1" si="49"/>
        <v>0</v>
      </c>
      <c r="AM147" s="1527">
        <f t="shared" ca="1" si="49"/>
        <v>0</v>
      </c>
      <c r="AN147" s="1486"/>
      <c r="AO147" s="1566">
        <f t="shared" ca="1" si="53"/>
        <v>0</v>
      </c>
      <c r="AP147" s="1531">
        <f t="shared" ca="1" si="51"/>
        <v>0</v>
      </c>
      <c r="AQ147" s="1527">
        <f t="shared" ca="1" si="53"/>
        <v>0</v>
      </c>
      <c r="AR147" s="1527">
        <f t="shared" ca="1" si="53"/>
        <v>0</v>
      </c>
      <c r="AS147" s="1527">
        <f t="shared" ca="1" si="53"/>
        <v>0</v>
      </c>
      <c r="AT147" s="1527">
        <f t="shared" ca="1" si="53"/>
        <v>0</v>
      </c>
      <c r="AU147" s="1527">
        <f t="shared" ca="1" si="53"/>
        <v>0</v>
      </c>
      <c r="AV147" s="1527">
        <f t="shared" ca="1" si="53"/>
        <v>0</v>
      </c>
      <c r="AW147" s="1527">
        <f t="shared" ca="1" si="53"/>
        <v>0</v>
      </c>
      <c r="AX147" s="1527">
        <f t="shared" ca="1" si="53"/>
        <v>0</v>
      </c>
      <c r="AY147" s="1527">
        <f t="shared" ca="1" si="53"/>
        <v>0</v>
      </c>
      <c r="AZ147" s="1527">
        <f t="shared" ca="1" si="53"/>
        <v>0</v>
      </c>
      <c r="BA147" s="1527">
        <f t="shared" ca="1" si="53"/>
        <v>0</v>
      </c>
      <c r="BB147" s="1527">
        <f t="shared" ca="1" si="53"/>
        <v>0</v>
      </c>
      <c r="BC147" s="1527">
        <f t="shared" ca="1" si="53"/>
        <v>0</v>
      </c>
      <c r="BD147" s="1527">
        <f t="shared" ca="1" si="53"/>
        <v>0</v>
      </c>
      <c r="BE147" s="1527">
        <f t="shared" ca="1" si="53"/>
        <v>0</v>
      </c>
      <c r="BF147" s="1527">
        <f t="shared" ca="1" si="53"/>
        <v>0</v>
      </c>
      <c r="BG147" s="1527">
        <f t="shared" ca="1" si="53"/>
        <v>0</v>
      </c>
      <c r="BH147" s="1527">
        <f t="shared" ca="1" si="53"/>
        <v>0</v>
      </c>
      <c r="BI147" s="1527">
        <f t="shared" ca="1" si="53"/>
        <v>0</v>
      </c>
      <c r="BJ147" s="1527">
        <f t="shared" ca="1" si="53"/>
        <v>0</v>
      </c>
      <c r="BK147" s="1527">
        <f t="shared" ca="1" si="53"/>
        <v>0</v>
      </c>
      <c r="BL147" s="1527">
        <f t="shared" ca="1" si="53"/>
        <v>0</v>
      </c>
      <c r="BM147" s="1527">
        <f t="shared" ca="1" si="53"/>
        <v>0</v>
      </c>
      <c r="BN147" s="1527">
        <f t="shared" ca="1" si="53"/>
        <v>0</v>
      </c>
      <c r="BO147" s="1527">
        <f t="shared" ca="1" si="53"/>
        <v>0</v>
      </c>
      <c r="BP147" s="1527">
        <f t="shared" ca="1" si="53"/>
        <v>0</v>
      </c>
      <c r="BQ147" s="1527">
        <f t="shared" ca="1" si="53"/>
        <v>0</v>
      </c>
      <c r="BR147" s="1527">
        <f t="shared" ca="1" si="53"/>
        <v>0</v>
      </c>
      <c r="BS147" s="1527">
        <f t="shared" ca="1" si="53"/>
        <v>0</v>
      </c>
      <c r="BT147" s="1527">
        <f t="shared" ca="1" si="53"/>
        <v>0</v>
      </c>
      <c r="BU147" s="1527">
        <f t="shared" ca="1" si="53"/>
        <v>0</v>
      </c>
      <c r="BV147" s="1527">
        <f t="shared" ca="1" si="53"/>
        <v>0</v>
      </c>
      <c r="BW147" s="1527">
        <f t="shared" ca="1" si="53"/>
        <v>0</v>
      </c>
      <c r="BX147" s="1527">
        <f t="shared" ca="1" si="53"/>
        <v>0</v>
      </c>
      <c r="BY147" s="1527">
        <f t="shared" ca="1" si="53"/>
        <v>0</v>
      </c>
      <c r="BZ147" s="1527">
        <f t="shared" ca="1" si="53"/>
        <v>0</v>
      </c>
      <c r="CA147" s="1527">
        <f t="shared" ca="1" si="53"/>
        <v>0</v>
      </c>
      <c r="CB147" s="1527">
        <f t="shared" ca="1" si="53"/>
        <v>0</v>
      </c>
      <c r="CC147" s="1527">
        <f t="shared" ca="1" si="53"/>
        <v>0</v>
      </c>
      <c r="CD147" s="1527">
        <f t="shared" ca="1" si="53"/>
        <v>0</v>
      </c>
      <c r="CE147" s="1527">
        <f t="shared" ca="1" si="53"/>
        <v>0</v>
      </c>
      <c r="CF147" s="1527">
        <f t="shared" ca="1" si="53"/>
        <v>0</v>
      </c>
      <c r="CG147" s="1527">
        <f t="shared" ca="1" si="53"/>
        <v>0</v>
      </c>
      <c r="CH147" s="1527">
        <f t="shared" ca="1" si="53"/>
        <v>0</v>
      </c>
      <c r="CI147" s="1567">
        <f t="shared" ca="1" si="53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4"/>
        <v/>
      </c>
      <c r="B148" s="990" t="str">
        <f t="shared" ca="1" si="45"/>
        <v xml:space="preserve"> </v>
      </c>
      <c r="C148" s="1593">
        <f t="shared" ca="1" si="46"/>
        <v>0</v>
      </c>
      <c r="D148" s="1566">
        <f t="shared" ca="1" si="47"/>
        <v>0</v>
      </c>
      <c r="E148" s="1527">
        <f t="shared" ca="1" si="47"/>
        <v>0</v>
      </c>
      <c r="F148" s="1527">
        <f t="shared" ca="1" si="47"/>
        <v>0</v>
      </c>
      <c r="G148" s="1527">
        <f t="shared" ca="1" si="47"/>
        <v>0</v>
      </c>
      <c r="H148" s="1527">
        <f t="shared" ca="1" si="47"/>
        <v>0</v>
      </c>
      <c r="I148" s="1527">
        <f t="shared" ca="1" si="47"/>
        <v>0</v>
      </c>
      <c r="J148" s="1527">
        <f t="shared" ca="1" si="47"/>
        <v>0</v>
      </c>
      <c r="K148" s="1531">
        <f t="shared" ca="1" si="47"/>
        <v>0</v>
      </c>
      <c r="L148" s="1531">
        <f t="shared" ca="1" si="47"/>
        <v>0</v>
      </c>
      <c r="M148" s="1531">
        <f t="shared" ca="1" si="47"/>
        <v>0</v>
      </c>
      <c r="N148" s="1531">
        <f t="shared" ca="1" si="47"/>
        <v>0</v>
      </c>
      <c r="O148" s="1531">
        <f t="shared" ca="1" si="47"/>
        <v>0</v>
      </c>
      <c r="P148" s="1531">
        <f t="shared" ca="1" si="47"/>
        <v>0</v>
      </c>
      <c r="Q148" s="1531">
        <f t="shared" ca="1" si="47"/>
        <v>0</v>
      </c>
      <c r="R148" s="1531">
        <f t="shared" ca="1" si="47"/>
        <v>0</v>
      </c>
      <c r="S148" s="1531">
        <f t="shared" ca="1" si="47"/>
        <v>0</v>
      </c>
      <c r="T148" s="1531">
        <f t="shared" ca="1" si="48"/>
        <v>0</v>
      </c>
      <c r="U148" s="1531">
        <f t="shared" ca="1" si="48"/>
        <v>0</v>
      </c>
      <c r="V148" s="1531">
        <f t="shared" ca="1" si="48"/>
        <v>0</v>
      </c>
      <c r="W148" s="1531">
        <f t="shared" ca="1" si="48"/>
        <v>0</v>
      </c>
      <c r="X148" s="1531">
        <f t="shared" ca="1" si="48"/>
        <v>0</v>
      </c>
      <c r="Y148" s="1531">
        <f t="shared" ca="1" si="48"/>
        <v>0</v>
      </c>
      <c r="Z148" s="1565"/>
      <c r="AA148" s="1526">
        <f t="shared" ca="1" si="49"/>
        <v>0</v>
      </c>
      <c r="AB148" s="1527">
        <f t="shared" ca="1" si="49"/>
        <v>0</v>
      </c>
      <c r="AC148" s="1527">
        <f t="shared" ca="1" si="49"/>
        <v>0</v>
      </c>
      <c r="AD148" s="1527">
        <f t="shared" ca="1" si="49"/>
        <v>0</v>
      </c>
      <c r="AE148" s="1527">
        <f t="shared" ca="1" si="49"/>
        <v>0</v>
      </c>
      <c r="AF148" s="1527">
        <f t="shared" ca="1" si="49"/>
        <v>0</v>
      </c>
      <c r="AG148" s="1527">
        <f t="shared" ca="1" si="49"/>
        <v>0</v>
      </c>
      <c r="AH148" s="1527">
        <f t="shared" ca="1" si="49"/>
        <v>0</v>
      </c>
      <c r="AI148" s="1527">
        <f t="shared" ca="1" si="49"/>
        <v>0</v>
      </c>
      <c r="AJ148" s="1527">
        <f t="shared" ca="1" si="49"/>
        <v>0</v>
      </c>
      <c r="AK148" s="1527">
        <f t="shared" ca="1" si="49"/>
        <v>0</v>
      </c>
      <c r="AL148" s="1527">
        <f t="shared" ca="1" si="49"/>
        <v>0</v>
      </c>
      <c r="AM148" s="1527">
        <f t="shared" ca="1" si="49"/>
        <v>0</v>
      </c>
      <c r="AN148" s="1486"/>
      <c r="AO148" s="1566">
        <f t="shared" ca="1" si="53"/>
        <v>0</v>
      </c>
      <c r="AP148" s="1531">
        <f t="shared" ca="1" si="51"/>
        <v>0</v>
      </c>
      <c r="AQ148" s="1527">
        <f t="shared" ca="1" si="53"/>
        <v>0</v>
      </c>
      <c r="AR148" s="1527">
        <f t="shared" ca="1" si="53"/>
        <v>0</v>
      </c>
      <c r="AS148" s="1527">
        <f t="shared" ca="1" si="53"/>
        <v>0</v>
      </c>
      <c r="AT148" s="1527">
        <f t="shared" ca="1" si="53"/>
        <v>0</v>
      </c>
      <c r="AU148" s="1527">
        <f t="shared" ca="1" si="53"/>
        <v>0</v>
      </c>
      <c r="AV148" s="1527">
        <f t="shared" ca="1" si="53"/>
        <v>0</v>
      </c>
      <c r="AW148" s="1527">
        <f t="shared" ca="1" si="53"/>
        <v>0</v>
      </c>
      <c r="AX148" s="1527">
        <f t="shared" ca="1" si="53"/>
        <v>0</v>
      </c>
      <c r="AY148" s="1527">
        <f t="shared" ca="1" si="53"/>
        <v>0</v>
      </c>
      <c r="AZ148" s="1527">
        <f t="shared" ca="1" si="53"/>
        <v>0</v>
      </c>
      <c r="BA148" s="1527">
        <f t="shared" ca="1" si="53"/>
        <v>0</v>
      </c>
      <c r="BB148" s="1527">
        <f t="shared" ca="1" si="53"/>
        <v>0</v>
      </c>
      <c r="BC148" s="1527">
        <f t="shared" ca="1" si="53"/>
        <v>0</v>
      </c>
      <c r="BD148" s="1527">
        <f t="shared" ca="1" si="53"/>
        <v>0</v>
      </c>
      <c r="BE148" s="1527">
        <f t="shared" ca="1" si="53"/>
        <v>0</v>
      </c>
      <c r="BF148" s="1527">
        <f t="shared" ca="1" si="53"/>
        <v>0</v>
      </c>
      <c r="BG148" s="1527">
        <f t="shared" ca="1" si="53"/>
        <v>0</v>
      </c>
      <c r="BH148" s="1527">
        <f t="shared" ca="1" si="53"/>
        <v>0</v>
      </c>
      <c r="BI148" s="1527">
        <f t="shared" ca="1" si="53"/>
        <v>0</v>
      </c>
      <c r="BJ148" s="1527">
        <f t="shared" ca="1" si="53"/>
        <v>0</v>
      </c>
      <c r="BK148" s="1527">
        <f t="shared" ca="1" si="53"/>
        <v>0</v>
      </c>
      <c r="BL148" s="1527">
        <f t="shared" ca="1" si="53"/>
        <v>0</v>
      </c>
      <c r="BM148" s="1527">
        <f t="shared" ca="1" si="53"/>
        <v>0</v>
      </c>
      <c r="BN148" s="1527">
        <f t="shared" ca="1" si="53"/>
        <v>0</v>
      </c>
      <c r="BO148" s="1527">
        <f t="shared" ca="1" si="53"/>
        <v>0</v>
      </c>
      <c r="BP148" s="1527">
        <f t="shared" ca="1" si="53"/>
        <v>0</v>
      </c>
      <c r="BQ148" s="1527">
        <f t="shared" ca="1" si="53"/>
        <v>0</v>
      </c>
      <c r="BR148" s="1527">
        <f t="shared" ca="1" si="53"/>
        <v>0</v>
      </c>
      <c r="BS148" s="1527">
        <f t="shared" ca="1" si="53"/>
        <v>0</v>
      </c>
      <c r="BT148" s="1527">
        <f t="shared" ca="1" si="53"/>
        <v>0</v>
      </c>
      <c r="BU148" s="1527">
        <f t="shared" ca="1" si="53"/>
        <v>0</v>
      </c>
      <c r="BV148" s="1527">
        <f t="shared" ca="1" si="53"/>
        <v>0</v>
      </c>
      <c r="BW148" s="1527">
        <f t="shared" ca="1" si="53"/>
        <v>0</v>
      </c>
      <c r="BX148" s="1527">
        <f t="shared" ca="1" si="53"/>
        <v>0</v>
      </c>
      <c r="BY148" s="1527">
        <f t="shared" ca="1" si="53"/>
        <v>0</v>
      </c>
      <c r="BZ148" s="1527">
        <f t="shared" ca="1" si="53"/>
        <v>0</v>
      </c>
      <c r="CA148" s="1527">
        <f t="shared" ca="1" si="53"/>
        <v>0</v>
      </c>
      <c r="CB148" s="1527">
        <f t="shared" ca="1" si="53"/>
        <v>0</v>
      </c>
      <c r="CC148" s="1527">
        <f t="shared" ca="1" si="53"/>
        <v>0</v>
      </c>
      <c r="CD148" s="1527">
        <f t="shared" ca="1" si="53"/>
        <v>0</v>
      </c>
      <c r="CE148" s="1527">
        <f t="shared" ca="1" si="53"/>
        <v>0</v>
      </c>
      <c r="CF148" s="1527">
        <f t="shared" ca="1" si="53"/>
        <v>0</v>
      </c>
      <c r="CG148" s="1527">
        <f t="shared" ca="1" si="53"/>
        <v>0</v>
      </c>
      <c r="CH148" s="1527">
        <f t="shared" ca="1" si="53"/>
        <v>0</v>
      </c>
      <c r="CI148" s="1567">
        <f t="shared" ca="1" si="53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4"/>
        <v/>
      </c>
      <c r="B149" s="990" t="str">
        <f t="shared" ca="1" si="45"/>
        <v xml:space="preserve"> </v>
      </c>
      <c r="C149" s="1593">
        <f t="shared" ca="1" si="46"/>
        <v>0</v>
      </c>
      <c r="D149" s="1566">
        <f t="shared" ca="1" si="47"/>
        <v>0</v>
      </c>
      <c r="E149" s="1527">
        <f t="shared" ca="1" si="47"/>
        <v>0</v>
      </c>
      <c r="F149" s="1527">
        <f t="shared" ca="1" si="47"/>
        <v>0</v>
      </c>
      <c r="G149" s="1527">
        <f t="shared" ca="1" si="47"/>
        <v>0</v>
      </c>
      <c r="H149" s="1527">
        <f t="shared" ca="1" si="47"/>
        <v>0</v>
      </c>
      <c r="I149" s="1527">
        <f t="shared" ca="1" si="47"/>
        <v>0</v>
      </c>
      <c r="J149" s="1527">
        <f t="shared" ca="1" si="47"/>
        <v>0</v>
      </c>
      <c r="K149" s="1531">
        <f t="shared" ca="1" si="47"/>
        <v>0</v>
      </c>
      <c r="L149" s="1531">
        <f t="shared" ca="1" si="47"/>
        <v>0</v>
      </c>
      <c r="M149" s="1531">
        <f t="shared" ca="1" si="47"/>
        <v>0</v>
      </c>
      <c r="N149" s="1531">
        <f t="shared" ca="1" si="47"/>
        <v>0</v>
      </c>
      <c r="O149" s="1531">
        <f t="shared" ca="1" si="47"/>
        <v>0</v>
      </c>
      <c r="P149" s="1531">
        <f t="shared" ca="1" si="47"/>
        <v>0</v>
      </c>
      <c r="Q149" s="1531">
        <f t="shared" ca="1" si="47"/>
        <v>0</v>
      </c>
      <c r="R149" s="1531">
        <f t="shared" ca="1" si="47"/>
        <v>0</v>
      </c>
      <c r="S149" s="1531">
        <f t="shared" ca="1" si="47"/>
        <v>0</v>
      </c>
      <c r="T149" s="1531">
        <f t="shared" ca="1" si="48"/>
        <v>0</v>
      </c>
      <c r="U149" s="1531">
        <f t="shared" ca="1" si="48"/>
        <v>0</v>
      </c>
      <c r="V149" s="1531">
        <f t="shared" ca="1" si="48"/>
        <v>0</v>
      </c>
      <c r="W149" s="1531">
        <f t="shared" ca="1" si="48"/>
        <v>0</v>
      </c>
      <c r="X149" s="1531">
        <f t="shared" ca="1" si="48"/>
        <v>0</v>
      </c>
      <c r="Y149" s="1531">
        <f t="shared" ca="1" si="48"/>
        <v>0</v>
      </c>
      <c r="Z149" s="1565"/>
      <c r="AA149" s="1526">
        <f t="shared" ca="1" si="49"/>
        <v>0</v>
      </c>
      <c r="AB149" s="1527">
        <f t="shared" ca="1" si="49"/>
        <v>0</v>
      </c>
      <c r="AC149" s="1527">
        <f t="shared" ca="1" si="49"/>
        <v>0</v>
      </c>
      <c r="AD149" s="1527">
        <f t="shared" ca="1" si="49"/>
        <v>0</v>
      </c>
      <c r="AE149" s="1527">
        <f t="shared" ca="1" si="49"/>
        <v>0</v>
      </c>
      <c r="AF149" s="1527">
        <f t="shared" ca="1" si="49"/>
        <v>0</v>
      </c>
      <c r="AG149" s="1527">
        <f t="shared" ca="1" si="49"/>
        <v>0</v>
      </c>
      <c r="AH149" s="1527">
        <f t="shared" ca="1" si="49"/>
        <v>0</v>
      </c>
      <c r="AI149" s="1527">
        <f t="shared" ca="1" si="49"/>
        <v>0</v>
      </c>
      <c r="AJ149" s="1527">
        <f t="shared" ca="1" si="49"/>
        <v>0</v>
      </c>
      <c r="AK149" s="1527">
        <f t="shared" ca="1" si="49"/>
        <v>0</v>
      </c>
      <c r="AL149" s="1527">
        <f t="shared" ca="1" si="49"/>
        <v>0</v>
      </c>
      <c r="AM149" s="1527">
        <f t="shared" ca="1" si="49"/>
        <v>0</v>
      </c>
      <c r="AN149" s="1486"/>
      <c r="AO149" s="1566">
        <f t="shared" ca="1" si="53"/>
        <v>0</v>
      </c>
      <c r="AP149" s="1531">
        <f t="shared" ca="1" si="51"/>
        <v>0</v>
      </c>
      <c r="AQ149" s="1527">
        <f t="shared" ca="1" si="53"/>
        <v>0</v>
      </c>
      <c r="AR149" s="1527">
        <f t="shared" ca="1" si="53"/>
        <v>0</v>
      </c>
      <c r="AS149" s="1527">
        <f t="shared" ca="1" si="53"/>
        <v>0</v>
      </c>
      <c r="AT149" s="1527">
        <f t="shared" ca="1" si="53"/>
        <v>0</v>
      </c>
      <c r="AU149" s="1527">
        <f t="shared" ca="1" si="53"/>
        <v>0</v>
      </c>
      <c r="AV149" s="1527">
        <f t="shared" ca="1" si="53"/>
        <v>0</v>
      </c>
      <c r="AW149" s="1527">
        <f t="shared" ca="1" si="53"/>
        <v>0</v>
      </c>
      <c r="AX149" s="1527">
        <f t="shared" ca="1" si="53"/>
        <v>0</v>
      </c>
      <c r="AY149" s="1527">
        <f t="shared" ca="1" si="53"/>
        <v>0</v>
      </c>
      <c r="AZ149" s="1527">
        <f t="shared" ca="1" si="53"/>
        <v>0</v>
      </c>
      <c r="BA149" s="1527">
        <f t="shared" ca="1" si="53"/>
        <v>0</v>
      </c>
      <c r="BB149" s="1527">
        <f t="shared" ca="1" si="53"/>
        <v>0</v>
      </c>
      <c r="BC149" s="1527">
        <f t="shared" ca="1" si="53"/>
        <v>0</v>
      </c>
      <c r="BD149" s="1527">
        <f t="shared" ca="1" si="53"/>
        <v>0</v>
      </c>
      <c r="BE149" s="1527">
        <f t="shared" ca="1" si="53"/>
        <v>0</v>
      </c>
      <c r="BF149" s="1527">
        <f t="shared" ca="1" si="53"/>
        <v>0</v>
      </c>
      <c r="BG149" s="1527">
        <f t="shared" ca="1" si="53"/>
        <v>0</v>
      </c>
      <c r="BH149" s="1527">
        <f t="shared" ca="1" si="53"/>
        <v>0</v>
      </c>
      <c r="BI149" s="1527">
        <f t="shared" ca="1" si="53"/>
        <v>0</v>
      </c>
      <c r="BJ149" s="1527">
        <f t="shared" ca="1" si="53"/>
        <v>0</v>
      </c>
      <c r="BK149" s="1527">
        <f t="shared" ca="1" si="53"/>
        <v>0</v>
      </c>
      <c r="BL149" s="1527">
        <f t="shared" ca="1" si="53"/>
        <v>0</v>
      </c>
      <c r="BM149" s="1527">
        <f t="shared" ca="1" si="53"/>
        <v>0</v>
      </c>
      <c r="BN149" s="1527">
        <f t="shared" ca="1" si="53"/>
        <v>0</v>
      </c>
      <c r="BO149" s="1527">
        <f t="shared" ca="1" si="53"/>
        <v>0</v>
      </c>
      <c r="BP149" s="1527">
        <f t="shared" ca="1" si="53"/>
        <v>0</v>
      </c>
      <c r="BQ149" s="1527">
        <f t="shared" ca="1" si="53"/>
        <v>0</v>
      </c>
      <c r="BR149" s="1527">
        <f t="shared" ca="1" si="53"/>
        <v>0</v>
      </c>
      <c r="BS149" s="1527">
        <f t="shared" ca="1" si="53"/>
        <v>0</v>
      </c>
      <c r="BT149" s="1527">
        <f t="shared" ca="1" si="53"/>
        <v>0</v>
      </c>
      <c r="BU149" s="1527">
        <f t="shared" ca="1" si="53"/>
        <v>0</v>
      </c>
      <c r="BV149" s="1527">
        <f t="shared" ca="1" si="53"/>
        <v>0</v>
      </c>
      <c r="BW149" s="1527">
        <f t="shared" ca="1" si="53"/>
        <v>0</v>
      </c>
      <c r="BX149" s="1527">
        <f t="shared" ca="1" si="53"/>
        <v>0</v>
      </c>
      <c r="BY149" s="1527">
        <f t="shared" ca="1" si="53"/>
        <v>0</v>
      </c>
      <c r="BZ149" s="1527">
        <f t="shared" ca="1" si="53"/>
        <v>0</v>
      </c>
      <c r="CA149" s="1527">
        <f t="shared" ca="1" si="53"/>
        <v>0</v>
      </c>
      <c r="CB149" s="1527">
        <f t="shared" ca="1" si="53"/>
        <v>0</v>
      </c>
      <c r="CC149" s="1527">
        <f t="shared" ca="1" si="53"/>
        <v>0</v>
      </c>
      <c r="CD149" s="1527">
        <f t="shared" ca="1" si="53"/>
        <v>0</v>
      </c>
      <c r="CE149" s="1527">
        <f t="shared" ca="1" si="53"/>
        <v>0</v>
      </c>
      <c r="CF149" s="1527">
        <f t="shared" ca="1" si="53"/>
        <v>0</v>
      </c>
      <c r="CG149" s="1527">
        <f t="shared" ca="1" si="53"/>
        <v>0</v>
      </c>
      <c r="CH149" s="1527">
        <f t="shared" ca="1" si="53"/>
        <v>0</v>
      </c>
      <c r="CI149" s="1567">
        <f t="shared" ca="1" si="53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4"/>
        <v>zelf opgewekte windenergie</v>
      </c>
      <c r="B150" s="990">
        <f ca="1">IF(C531=0,0,(3.6/C531))</f>
        <v>7.2930296465933546</v>
      </c>
      <c r="C150" s="1593">
        <f t="shared" ca="1" si="46"/>
        <v>54697.72234945016</v>
      </c>
      <c r="D150" s="1566">
        <f t="shared" ca="1" si="47"/>
        <v>54697.72234945016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49"/>
        <v>0</v>
      </c>
      <c r="AB150" s="1527">
        <f t="shared" ca="1" si="49"/>
        <v>0</v>
      </c>
      <c r="AC150" s="1527">
        <f t="shared" ca="1" si="49"/>
        <v>0</v>
      </c>
      <c r="AD150" s="1527">
        <f t="shared" ca="1" si="49"/>
        <v>0</v>
      </c>
      <c r="AE150" s="1527">
        <f t="shared" ca="1" si="49"/>
        <v>0</v>
      </c>
      <c r="AF150" s="1527">
        <f t="shared" ca="1" si="49"/>
        <v>0</v>
      </c>
      <c r="AG150" s="1527">
        <f t="shared" ca="1" si="49"/>
        <v>0</v>
      </c>
      <c r="AH150" s="1527">
        <f t="shared" ca="1" si="49"/>
        <v>0</v>
      </c>
      <c r="AI150" s="1527">
        <f t="shared" ca="1" si="49"/>
        <v>0</v>
      </c>
      <c r="AJ150" s="1527">
        <f t="shared" ca="1" si="49"/>
        <v>0</v>
      </c>
      <c r="AK150" s="1527">
        <f t="shared" ca="1" si="49"/>
        <v>0</v>
      </c>
      <c r="AL150" s="1527">
        <f t="shared" ca="1" si="49"/>
        <v>0</v>
      </c>
      <c r="AM150" s="1527">
        <f t="shared" ca="1" si="49"/>
        <v>0</v>
      </c>
      <c r="AN150" s="1486"/>
      <c r="AO150" s="1566">
        <f t="shared" ca="1" si="53"/>
        <v>0</v>
      </c>
      <c r="AP150" s="1531">
        <f t="shared" ca="1" si="51"/>
        <v>0</v>
      </c>
      <c r="AQ150" s="1527">
        <f t="shared" ca="1" si="53"/>
        <v>0</v>
      </c>
      <c r="AR150" s="1527">
        <f t="shared" ca="1" si="53"/>
        <v>0</v>
      </c>
      <c r="AS150" s="1527">
        <f t="shared" ca="1" si="53"/>
        <v>0</v>
      </c>
      <c r="AT150" s="1527">
        <f t="shared" ca="1" si="53"/>
        <v>0</v>
      </c>
      <c r="AU150" s="1527">
        <f t="shared" ca="1" si="53"/>
        <v>0</v>
      </c>
      <c r="AV150" s="1527">
        <f t="shared" ca="1" si="53"/>
        <v>0</v>
      </c>
      <c r="AW150" s="1527">
        <f t="shared" ca="1" si="53"/>
        <v>0</v>
      </c>
      <c r="AX150" s="1527">
        <f t="shared" ca="1" si="53"/>
        <v>0</v>
      </c>
      <c r="AY150" s="1527">
        <f t="shared" ca="1" si="53"/>
        <v>0</v>
      </c>
      <c r="AZ150" s="1527">
        <f t="shared" ca="1" si="53"/>
        <v>0</v>
      </c>
      <c r="BA150" s="1527">
        <f t="shared" ca="1" si="53"/>
        <v>0</v>
      </c>
      <c r="BB150" s="1527">
        <f t="shared" ca="1" si="53"/>
        <v>0</v>
      </c>
      <c r="BC150" s="1527">
        <f t="shared" ca="1" si="53"/>
        <v>0</v>
      </c>
      <c r="BD150" s="1527">
        <f t="shared" ca="1" si="53"/>
        <v>0</v>
      </c>
      <c r="BE150" s="1527">
        <f t="shared" ca="1" si="53"/>
        <v>0</v>
      </c>
      <c r="BF150" s="1527">
        <f t="shared" ca="1" si="53"/>
        <v>0</v>
      </c>
      <c r="BG150" s="1527">
        <f t="shared" ca="1" si="53"/>
        <v>0</v>
      </c>
      <c r="BH150" s="1527">
        <f t="shared" ca="1" si="53"/>
        <v>0</v>
      </c>
      <c r="BI150" s="1527">
        <f t="shared" ca="1" si="53"/>
        <v>0</v>
      </c>
      <c r="BJ150" s="1527">
        <f t="shared" ca="1" si="53"/>
        <v>0</v>
      </c>
      <c r="BK150" s="1527">
        <f t="shared" ca="1" si="53"/>
        <v>0</v>
      </c>
      <c r="BL150" s="1527">
        <f t="shared" ca="1" si="53"/>
        <v>0</v>
      </c>
      <c r="BM150" s="1527">
        <f t="shared" ca="1" si="53"/>
        <v>0</v>
      </c>
      <c r="BN150" s="1527">
        <f t="shared" ca="1" si="53"/>
        <v>0</v>
      </c>
      <c r="BO150" s="1527">
        <f t="shared" ca="1" si="53"/>
        <v>0</v>
      </c>
      <c r="BP150" s="1527">
        <f t="shared" ca="1" si="53"/>
        <v>0</v>
      </c>
      <c r="BQ150" s="1527">
        <f t="shared" ca="1" si="53"/>
        <v>0</v>
      </c>
      <c r="BR150" s="1527">
        <f t="shared" ca="1" si="53"/>
        <v>0</v>
      </c>
      <c r="BS150" s="1527">
        <f t="shared" ca="1" si="53"/>
        <v>0</v>
      </c>
      <c r="BT150" s="1527">
        <f t="shared" ca="1" si="53"/>
        <v>0</v>
      </c>
      <c r="BU150" s="1527">
        <f t="shared" ca="1" si="53"/>
        <v>0</v>
      </c>
      <c r="BV150" s="1527">
        <f t="shared" ca="1" si="53"/>
        <v>0</v>
      </c>
      <c r="BW150" s="1527">
        <f t="shared" ca="1" si="53"/>
        <v>0</v>
      </c>
      <c r="BX150" s="1527">
        <f t="shared" ca="1" si="53"/>
        <v>0</v>
      </c>
      <c r="BY150" s="1527">
        <f t="shared" ca="1" si="53"/>
        <v>0</v>
      </c>
      <c r="BZ150" s="1527">
        <f t="shared" ca="1" si="53"/>
        <v>0</v>
      </c>
      <c r="CA150" s="1527">
        <f t="shared" ca="1" si="53"/>
        <v>0</v>
      </c>
      <c r="CB150" s="1527">
        <f t="shared" ca="1" si="53"/>
        <v>0</v>
      </c>
      <c r="CC150" s="1527">
        <f t="shared" ca="1" si="53"/>
        <v>0</v>
      </c>
      <c r="CD150" s="1527">
        <f t="shared" ca="1" si="53"/>
        <v>0</v>
      </c>
      <c r="CE150" s="1527">
        <f t="shared" ca="1" si="53"/>
        <v>0</v>
      </c>
      <c r="CF150" s="1527">
        <f t="shared" ca="1" si="53"/>
        <v>0</v>
      </c>
      <c r="CG150" s="1527">
        <f t="shared" ca="1" si="53"/>
        <v>0</v>
      </c>
      <c r="CH150" s="1527">
        <f t="shared" ca="1" si="53"/>
        <v>0</v>
      </c>
      <c r="CI150" s="1567">
        <f t="shared" ca="1" si="53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4"/>
        <v>zelf opgewekte zonneenergie</v>
      </c>
      <c r="B151" s="992">
        <f ca="1">IF(C531=0,0,(3.6/C531))</f>
        <v>7.2930296465933546</v>
      </c>
      <c r="C151" s="1594">
        <f t="shared" ca="1" si="46"/>
        <v>0</v>
      </c>
      <c r="D151" s="1562">
        <f t="shared" ca="1" si="47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49"/>
        <v>0</v>
      </c>
      <c r="AB151" s="1522">
        <f t="shared" ca="1" si="49"/>
        <v>0</v>
      </c>
      <c r="AC151" s="1522">
        <f t="shared" ca="1" si="49"/>
        <v>0</v>
      </c>
      <c r="AD151" s="1522">
        <f t="shared" ca="1" si="49"/>
        <v>0</v>
      </c>
      <c r="AE151" s="1522">
        <f t="shared" ca="1" si="49"/>
        <v>0</v>
      </c>
      <c r="AF151" s="1522">
        <f t="shared" ca="1" si="49"/>
        <v>0</v>
      </c>
      <c r="AG151" s="1522">
        <f t="shared" ca="1" si="49"/>
        <v>0</v>
      </c>
      <c r="AH151" s="1522">
        <f t="shared" ca="1" si="49"/>
        <v>0</v>
      </c>
      <c r="AI151" s="1522">
        <f t="shared" ca="1" si="49"/>
        <v>0</v>
      </c>
      <c r="AJ151" s="1522">
        <f t="shared" ca="1" si="49"/>
        <v>0</v>
      </c>
      <c r="AK151" s="1522">
        <f t="shared" ca="1" si="49"/>
        <v>0</v>
      </c>
      <c r="AL151" s="1522">
        <f t="shared" ca="1" si="49"/>
        <v>0</v>
      </c>
      <c r="AM151" s="1522">
        <f t="shared" ca="1" si="49"/>
        <v>0</v>
      </c>
      <c r="AN151" s="1486"/>
      <c r="AO151" s="1562">
        <f t="shared" ca="1" si="53"/>
        <v>0</v>
      </c>
      <c r="AP151" s="1568">
        <f t="shared" ca="1" si="51"/>
        <v>0</v>
      </c>
      <c r="AQ151" s="1522">
        <f t="shared" ca="1" si="53"/>
        <v>0</v>
      </c>
      <c r="AR151" s="1522">
        <f t="shared" ca="1" si="53"/>
        <v>0</v>
      </c>
      <c r="AS151" s="1522">
        <f t="shared" ca="1" si="53"/>
        <v>0</v>
      </c>
      <c r="AT151" s="1522">
        <f t="shared" ca="1" si="53"/>
        <v>0</v>
      </c>
      <c r="AU151" s="1522">
        <f t="shared" ca="1" si="53"/>
        <v>0</v>
      </c>
      <c r="AV151" s="1522">
        <f t="shared" ca="1" si="53"/>
        <v>0</v>
      </c>
      <c r="AW151" s="1522">
        <f t="shared" ca="1" si="53"/>
        <v>0</v>
      </c>
      <c r="AX151" s="1522">
        <f t="shared" ca="1" si="53"/>
        <v>0</v>
      </c>
      <c r="AY151" s="1522">
        <f t="shared" ca="1" si="53"/>
        <v>0</v>
      </c>
      <c r="AZ151" s="1522">
        <f t="shared" ca="1" si="53"/>
        <v>0</v>
      </c>
      <c r="BA151" s="1522">
        <f t="shared" ca="1" si="53"/>
        <v>0</v>
      </c>
      <c r="BB151" s="1522">
        <f t="shared" ca="1" si="53"/>
        <v>0</v>
      </c>
      <c r="BC151" s="1522">
        <f t="shared" ca="1" si="53"/>
        <v>0</v>
      </c>
      <c r="BD151" s="1522">
        <f t="shared" ca="1" si="53"/>
        <v>0</v>
      </c>
      <c r="BE151" s="1522">
        <f t="shared" ca="1" si="53"/>
        <v>0</v>
      </c>
      <c r="BF151" s="1522">
        <f t="shared" ca="1" si="53"/>
        <v>0</v>
      </c>
      <c r="BG151" s="1522">
        <f t="shared" ca="1" si="53"/>
        <v>0</v>
      </c>
      <c r="BH151" s="1522">
        <f t="shared" ca="1" si="53"/>
        <v>0</v>
      </c>
      <c r="BI151" s="1522">
        <f t="shared" ca="1" si="53"/>
        <v>0</v>
      </c>
      <c r="BJ151" s="1522">
        <f t="shared" ca="1" si="53"/>
        <v>0</v>
      </c>
      <c r="BK151" s="1522">
        <f t="shared" ca="1" si="53"/>
        <v>0</v>
      </c>
      <c r="BL151" s="1522">
        <f t="shared" ca="1" si="53"/>
        <v>0</v>
      </c>
      <c r="BM151" s="1522">
        <f t="shared" ca="1" si="53"/>
        <v>0</v>
      </c>
      <c r="BN151" s="1522">
        <f t="shared" ca="1" si="53"/>
        <v>0</v>
      </c>
      <c r="BO151" s="1522">
        <f t="shared" ref="BO151:CI151" ca="1" si="54">IF(ISNUMBER($B151),$B151*BO69,0)</f>
        <v>0</v>
      </c>
      <c r="BP151" s="1522">
        <f t="shared" ca="1" si="54"/>
        <v>0</v>
      </c>
      <c r="BQ151" s="1522">
        <f t="shared" ca="1" si="54"/>
        <v>0</v>
      </c>
      <c r="BR151" s="1522">
        <f t="shared" ca="1" si="54"/>
        <v>0</v>
      </c>
      <c r="BS151" s="1522">
        <f t="shared" ca="1" si="54"/>
        <v>0</v>
      </c>
      <c r="BT151" s="1522">
        <f t="shared" ca="1" si="54"/>
        <v>0</v>
      </c>
      <c r="BU151" s="1522">
        <f t="shared" ca="1" si="54"/>
        <v>0</v>
      </c>
      <c r="BV151" s="1522">
        <f t="shared" ca="1" si="54"/>
        <v>0</v>
      </c>
      <c r="BW151" s="1522">
        <f t="shared" ca="1" si="54"/>
        <v>0</v>
      </c>
      <c r="BX151" s="1522">
        <f t="shared" ca="1" si="54"/>
        <v>0</v>
      </c>
      <c r="BY151" s="1522">
        <f t="shared" ca="1" si="54"/>
        <v>0</v>
      </c>
      <c r="BZ151" s="1522">
        <f t="shared" ca="1" si="54"/>
        <v>0</v>
      </c>
      <c r="CA151" s="1522">
        <f t="shared" ca="1" si="54"/>
        <v>0</v>
      </c>
      <c r="CB151" s="1522">
        <f t="shared" ca="1" si="54"/>
        <v>0</v>
      </c>
      <c r="CC151" s="1522">
        <f t="shared" ca="1" si="54"/>
        <v>0</v>
      </c>
      <c r="CD151" s="1522">
        <f t="shared" ca="1" si="54"/>
        <v>0</v>
      </c>
      <c r="CE151" s="1522">
        <f t="shared" ca="1" si="54"/>
        <v>0</v>
      </c>
      <c r="CF151" s="1522">
        <f t="shared" ca="1" si="54"/>
        <v>0</v>
      </c>
      <c r="CG151" s="1522">
        <f t="shared" ca="1" si="54"/>
        <v>0</v>
      </c>
      <c r="CH151" s="1522">
        <f t="shared" ca="1" si="54"/>
        <v>0</v>
      </c>
      <c r="CI151" s="1523">
        <f t="shared" ca="1" si="54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5">IF(TRIM(A72)="","",A72)</f>
        <v>stoom 30 bara</v>
      </c>
      <c r="B154" s="995">
        <f ca="1">IF($C$525=0,0,(1/$C$525))</f>
        <v>0.96028200791588603</v>
      </c>
      <c r="C154" s="1581">
        <f ca="1">SUM(D154:CI154)</f>
        <v>0.3243890053126961</v>
      </c>
      <c r="D154" s="1559">
        <f t="shared" ref="D154:S169" ca="1" si="56">IF(ISNUMBER($B154),$B154*D72,0)</f>
        <v>0</v>
      </c>
      <c r="E154" s="1560">
        <f t="shared" ca="1" si="56"/>
        <v>733391.37649556005</v>
      </c>
      <c r="F154" s="1560">
        <f t="shared" ca="1" si="56"/>
        <v>0</v>
      </c>
      <c r="G154" s="1560">
        <f t="shared" ca="1" si="56"/>
        <v>-465242.04383840587</v>
      </c>
      <c r="H154" s="1560">
        <f t="shared" ca="1" si="56"/>
        <v>-342249.30903126136</v>
      </c>
      <c r="I154" s="1560">
        <f t="shared" ca="1" si="56"/>
        <v>0</v>
      </c>
      <c r="J154" s="1560">
        <f t="shared" ca="1" si="56"/>
        <v>0</v>
      </c>
      <c r="K154" s="1564">
        <f t="shared" ca="1" si="56"/>
        <v>0</v>
      </c>
      <c r="L154" s="1564">
        <f t="shared" ca="1" si="56"/>
        <v>0</v>
      </c>
      <c r="M154" s="1564">
        <f t="shared" ca="1" si="56"/>
        <v>0</v>
      </c>
      <c r="N154" s="1564">
        <f t="shared" ca="1" si="56"/>
        <v>0</v>
      </c>
      <c r="O154" s="1564">
        <f t="shared" ca="1" si="56"/>
        <v>0</v>
      </c>
      <c r="P154" s="1564">
        <f t="shared" ca="1" si="56"/>
        <v>0</v>
      </c>
      <c r="Q154" s="1564">
        <f t="shared" ca="1" si="56"/>
        <v>74100.300763112493</v>
      </c>
      <c r="R154" s="1564">
        <f t="shared" ca="1" si="56"/>
        <v>0</v>
      </c>
      <c r="S154" s="1564">
        <f t="shared" ca="1" si="56"/>
        <v>0</v>
      </c>
      <c r="T154" s="1564">
        <f t="shared" ref="T154:Y163" ca="1" si="57">IF(ISNUMBER($B154),$B154*T72,0)</f>
        <v>0</v>
      </c>
      <c r="U154" s="1564">
        <f t="shared" ca="1" si="57"/>
        <v>0</v>
      </c>
      <c r="V154" s="1564">
        <f t="shared" ca="1" si="57"/>
        <v>0</v>
      </c>
      <c r="W154" s="1564">
        <f t="shared" ca="1" si="57"/>
        <v>0</v>
      </c>
      <c r="X154" s="1564">
        <f t="shared" ca="1" si="57"/>
        <v>0</v>
      </c>
      <c r="Y154" s="1564">
        <f t="shared" ca="1" si="57"/>
        <v>0</v>
      </c>
      <c r="Z154" s="1565"/>
      <c r="AA154" s="1961">
        <f t="shared" ref="AA154:AM169" ca="1" si="58">IF(ISNUMBER($B154),$B154*AA72,0)</f>
        <v>0</v>
      </c>
      <c r="AB154" s="1560">
        <f t="shared" ca="1" si="58"/>
        <v>0</v>
      </c>
      <c r="AC154" s="1560">
        <f t="shared" ca="1" si="58"/>
        <v>0</v>
      </c>
      <c r="AD154" s="1560">
        <f t="shared" ca="1" si="58"/>
        <v>0</v>
      </c>
      <c r="AE154" s="1560">
        <f t="shared" ca="1" si="58"/>
        <v>0</v>
      </c>
      <c r="AF154" s="1560">
        <f t="shared" ca="1" si="58"/>
        <v>0</v>
      </c>
      <c r="AG154" s="1560">
        <f t="shared" ca="1" si="58"/>
        <v>0</v>
      </c>
      <c r="AH154" s="1560">
        <f t="shared" ca="1" si="58"/>
        <v>0</v>
      </c>
      <c r="AI154" s="1560">
        <f t="shared" ca="1" si="58"/>
        <v>0</v>
      </c>
      <c r="AJ154" s="1560">
        <f t="shared" ca="1" si="58"/>
        <v>0</v>
      </c>
      <c r="AK154" s="1560">
        <f t="shared" ca="1" si="58"/>
        <v>0</v>
      </c>
      <c r="AL154" s="1560">
        <f t="shared" ca="1" si="58"/>
        <v>0</v>
      </c>
      <c r="AM154" s="1560">
        <f t="shared" ca="1" si="58"/>
        <v>0</v>
      </c>
      <c r="AN154" s="1486"/>
      <c r="AO154" s="1559">
        <f t="shared" ref="AO154:CI159" ca="1" si="59">IF(ISNUMBER($B154),$B154*AO72,0)</f>
        <v>0</v>
      </c>
      <c r="AP154" s="1564">
        <f t="shared" ref="AP154:AP169" ca="1" si="60">IF(ISNUMBER($B154),$B154*AP72,0)</f>
        <v>0</v>
      </c>
      <c r="AQ154" s="1560">
        <f t="shared" ca="1" si="59"/>
        <v>0</v>
      </c>
      <c r="AR154" s="1560">
        <f t="shared" ca="1" si="59"/>
        <v>0</v>
      </c>
      <c r="AS154" s="1560">
        <f t="shared" ca="1" si="59"/>
        <v>0</v>
      </c>
      <c r="AT154" s="1560">
        <f t="shared" ca="1" si="59"/>
        <v>0</v>
      </c>
      <c r="AU154" s="1560">
        <f t="shared" ca="1" si="59"/>
        <v>0</v>
      </c>
      <c r="AV154" s="1560">
        <f t="shared" ca="1" si="59"/>
        <v>0</v>
      </c>
      <c r="AW154" s="1560">
        <f t="shared" ca="1" si="59"/>
        <v>0</v>
      </c>
      <c r="AX154" s="1560">
        <f t="shared" ca="1" si="59"/>
        <v>0</v>
      </c>
      <c r="AY154" s="1560">
        <f t="shared" ca="1" si="59"/>
        <v>0</v>
      </c>
      <c r="AZ154" s="1560">
        <f t="shared" ca="1" si="59"/>
        <v>0</v>
      </c>
      <c r="BA154" s="1560">
        <f t="shared" ca="1" si="59"/>
        <v>0</v>
      </c>
      <c r="BB154" s="1560">
        <f t="shared" ca="1" si="59"/>
        <v>0</v>
      </c>
      <c r="BC154" s="1560">
        <f t="shared" ca="1" si="59"/>
        <v>0</v>
      </c>
      <c r="BD154" s="1560">
        <f t="shared" ca="1" si="59"/>
        <v>0</v>
      </c>
      <c r="BE154" s="1560">
        <f t="shared" ca="1" si="59"/>
        <v>0</v>
      </c>
      <c r="BF154" s="1560">
        <f t="shared" ca="1" si="59"/>
        <v>0</v>
      </c>
      <c r="BG154" s="1560">
        <f t="shared" ca="1" si="59"/>
        <v>0</v>
      </c>
      <c r="BH154" s="1560">
        <f t="shared" ca="1" si="59"/>
        <v>0</v>
      </c>
      <c r="BI154" s="1560">
        <f t="shared" ca="1" si="59"/>
        <v>0</v>
      </c>
      <c r="BJ154" s="1560">
        <f t="shared" ca="1" si="59"/>
        <v>0</v>
      </c>
      <c r="BK154" s="1560">
        <f t="shared" ca="1" si="59"/>
        <v>0</v>
      </c>
      <c r="BL154" s="1560">
        <f t="shared" ca="1" si="59"/>
        <v>0</v>
      </c>
      <c r="BM154" s="1560">
        <f t="shared" ca="1" si="59"/>
        <v>0</v>
      </c>
      <c r="BN154" s="1560">
        <f t="shared" ca="1" si="59"/>
        <v>0</v>
      </c>
      <c r="BO154" s="1560">
        <f t="shared" ca="1" si="59"/>
        <v>0</v>
      </c>
      <c r="BP154" s="1560">
        <f t="shared" ca="1" si="59"/>
        <v>0</v>
      </c>
      <c r="BQ154" s="1560">
        <f t="shared" ca="1" si="59"/>
        <v>0</v>
      </c>
      <c r="BR154" s="1560">
        <f t="shared" ca="1" si="59"/>
        <v>0</v>
      </c>
      <c r="BS154" s="1560">
        <f t="shared" ca="1" si="59"/>
        <v>0</v>
      </c>
      <c r="BT154" s="1560">
        <f t="shared" ca="1" si="59"/>
        <v>0</v>
      </c>
      <c r="BU154" s="1560">
        <f t="shared" ca="1" si="59"/>
        <v>0</v>
      </c>
      <c r="BV154" s="1560">
        <f t="shared" ca="1" si="59"/>
        <v>0</v>
      </c>
      <c r="BW154" s="1560">
        <f t="shared" ca="1" si="59"/>
        <v>0</v>
      </c>
      <c r="BX154" s="1560">
        <f t="shared" ca="1" si="59"/>
        <v>0</v>
      </c>
      <c r="BY154" s="1560">
        <f t="shared" ca="1" si="59"/>
        <v>0</v>
      </c>
      <c r="BZ154" s="1560">
        <f t="shared" ca="1" si="59"/>
        <v>0</v>
      </c>
      <c r="CA154" s="1560">
        <f t="shared" ca="1" si="59"/>
        <v>0</v>
      </c>
      <c r="CB154" s="1560">
        <f t="shared" ca="1" si="59"/>
        <v>0</v>
      </c>
      <c r="CC154" s="1560">
        <f t="shared" ca="1" si="59"/>
        <v>0</v>
      </c>
      <c r="CD154" s="1560">
        <f t="shared" ca="1" si="59"/>
        <v>0</v>
      </c>
      <c r="CE154" s="1560">
        <f t="shared" ca="1" si="59"/>
        <v>0</v>
      </c>
      <c r="CF154" s="1560">
        <f t="shared" ca="1" si="59"/>
        <v>0</v>
      </c>
      <c r="CG154" s="1560">
        <f t="shared" ca="1" si="59"/>
        <v>0</v>
      </c>
      <c r="CH154" s="1560">
        <f t="shared" ca="1" si="59"/>
        <v>0</v>
      </c>
      <c r="CI154" s="1561">
        <f t="shared" ca="1" si="59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61">IF(AND(ISNUMBER(B154),B154&lt;&gt;0),1/B154,1)</f>
        <v>1.0413607583571356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5"/>
        <v>warm water</v>
      </c>
      <c r="B155" s="1000">
        <f ca="1">IF(C527=0,0,(1/C527))</f>
        <v>1.2192264168044284</v>
      </c>
      <c r="C155" s="1582">
        <f ca="1">SUM(D155:CI155)</f>
        <v>0.48769056673245359</v>
      </c>
      <c r="D155" s="1566">
        <f t="shared" ca="1" si="56"/>
        <v>0</v>
      </c>
      <c r="E155" s="1527">
        <f t="shared" ca="1" si="56"/>
        <v>0</v>
      </c>
      <c r="F155" s="1527">
        <f t="shared" ca="1" si="56"/>
        <v>-15240.330210055356</v>
      </c>
      <c r="G155" s="1527">
        <f t="shared" ca="1" si="56"/>
        <v>0</v>
      </c>
      <c r="H155" s="1527">
        <f t="shared" ca="1" si="56"/>
        <v>0</v>
      </c>
      <c r="I155" s="1527">
        <f t="shared" ca="1" si="56"/>
        <v>0</v>
      </c>
      <c r="J155" s="1527">
        <f t="shared" ca="1" si="56"/>
        <v>0</v>
      </c>
      <c r="K155" s="1531">
        <f t="shared" ca="1" si="56"/>
        <v>0</v>
      </c>
      <c r="L155" s="1531">
        <f t="shared" ca="1" si="56"/>
        <v>-18288.396252066428</v>
      </c>
      <c r="M155" s="1531">
        <f t="shared" ca="1" si="56"/>
        <v>0</v>
      </c>
      <c r="N155" s="1531">
        <f t="shared" ca="1" si="56"/>
        <v>-146.30717001653142</v>
      </c>
      <c r="O155" s="1531">
        <f t="shared" ca="1" si="56"/>
        <v>0</v>
      </c>
      <c r="P155" s="1531">
        <f t="shared" ca="1" si="56"/>
        <v>30881.190678699651</v>
      </c>
      <c r="Q155" s="1531">
        <f t="shared" ca="1" si="56"/>
        <v>0</v>
      </c>
      <c r="R155" s="1531">
        <f t="shared" ca="1" si="56"/>
        <v>0</v>
      </c>
      <c r="S155" s="1531">
        <f t="shared" ca="1" si="56"/>
        <v>0</v>
      </c>
      <c r="T155" s="1531">
        <f t="shared" ca="1" si="57"/>
        <v>0</v>
      </c>
      <c r="U155" s="1531">
        <f t="shared" ca="1" si="57"/>
        <v>0</v>
      </c>
      <c r="V155" s="1531">
        <f t="shared" ca="1" si="57"/>
        <v>0</v>
      </c>
      <c r="W155" s="1531">
        <f t="shared" ca="1" si="57"/>
        <v>0</v>
      </c>
      <c r="X155" s="1531">
        <f t="shared" ca="1" si="57"/>
        <v>0</v>
      </c>
      <c r="Y155" s="1531">
        <f t="shared" ca="1" si="57"/>
        <v>0</v>
      </c>
      <c r="Z155" s="1565"/>
      <c r="AA155" s="1526">
        <f t="shared" ca="1" si="58"/>
        <v>75902.284634732714</v>
      </c>
      <c r="AB155" s="1527">
        <f t="shared" ca="1" si="58"/>
        <v>0</v>
      </c>
      <c r="AC155" s="1527">
        <f t="shared" ca="1" si="58"/>
        <v>0</v>
      </c>
      <c r="AD155" s="1527">
        <f t="shared" ca="1" si="58"/>
        <v>0</v>
      </c>
      <c r="AE155" s="1527">
        <f t="shared" ca="1" si="58"/>
        <v>0</v>
      </c>
      <c r="AF155" s="1527">
        <f t="shared" ca="1" si="58"/>
        <v>0</v>
      </c>
      <c r="AG155" s="1527">
        <f t="shared" ca="1" si="58"/>
        <v>0</v>
      </c>
      <c r="AH155" s="1527">
        <f t="shared" ca="1" si="58"/>
        <v>0</v>
      </c>
      <c r="AI155" s="1527">
        <f t="shared" ca="1" si="58"/>
        <v>0</v>
      </c>
      <c r="AJ155" s="1527">
        <f t="shared" ca="1" si="58"/>
        <v>0</v>
      </c>
      <c r="AK155" s="1527">
        <f t="shared" ca="1" si="58"/>
        <v>0</v>
      </c>
      <c r="AL155" s="1527">
        <f t="shared" ca="1" si="58"/>
        <v>0</v>
      </c>
      <c r="AM155" s="1527">
        <f t="shared" ca="1" si="58"/>
        <v>0</v>
      </c>
      <c r="AN155" s="1486"/>
      <c r="AO155" s="1566">
        <f t="shared" ca="1" si="59"/>
        <v>0</v>
      </c>
      <c r="AP155" s="1531">
        <f t="shared" ca="1" si="60"/>
        <v>123.17381764715512</v>
      </c>
      <c r="AQ155" s="1527">
        <f t="shared" ca="1" si="59"/>
        <v>0</v>
      </c>
      <c r="AR155" s="1527">
        <f t="shared" ca="1" si="59"/>
        <v>-32748.421555366949</v>
      </c>
      <c r="AS155" s="1527">
        <f t="shared" ca="1" si="59"/>
        <v>-41263.011159762355</v>
      </c>
      <c r="AT155" s="1527">
        <f t="shared" ca="1" si="59"/>
        <v>-32748.421555366949</v>
      </c>
      <c r="AU155" s="1527">
        <f t="shared" ca="1" si="59"/>
        <v>0</v>
      </c>
      <c r="AV155" s="1527">
        <f t="shared" ca="1" si="59"/>
        <v>10363.424542837642</v>
      </c>
      <c r="AW155" s="1527">
        <f t="shared" ca="1" si="59"/>
        <v>24384.52833608857</v>
      </c>
      <c r="AX155" s="1527">
        <f t="shared" ca="1" si="59"/>
        <v>-1219.2264168044285</v>
      </c>
      <c r="AY155" s="1527">
        <f t="shared" ca="1" si="59"/>
        <v>0</v>
      </c>
      <c r="AZ155" s="1527">
        <f t="shared" ca="1" si="59"/>
        <v>0</v>
      </c>
      <c r="BA155" s="1527">
        <f t="shared" ca="1" si="59"/>
        <v>0</v>
      </c>
      <c r="BB155" s="1527">
        <f t="shared" ca="1" si="59"/>
        <v>0</v>
      </c>
      <c r="BC155" s="1527">
        <f t="shared" ca="1" si="59"/>
        <v>0</v>
      </c>
      <c r="BD155" s="1527">
        <f t="shared" ca="1" si="59"/>
        <v>0</v>
      </c>
      <c r="BE155" s="1527">
        <f t="shared" ca="1" si="59"/>
        <v>0</v>
      </c>
      <c r="BF155" s="1527">
        <f t="shared" ca="1" si="59"/>
        <v>0</v>
      </c>
      <c r="BG155" s="1527">
        <f t="shared" ca="1" si="59"/>
        <v>0</v>
      </c>
      <c r="BH155" s="1527">
        <f t="shared" ca="1" si="59"/>
        <v>0</v>
      </c>
      <c r="BI155" s="1527">
        <f t="shared" ca="1" si="59"/>
        <v>0</v>
      </c>
      <c r="BJ155" s="1527">
        <f t="shared" ca="1" si="59"/>
        <v>0</v>
      </c>
      <c r="BK155" s="1527">
        <f t="shared" ca="1" si="59"/>
        <v>0</v>
      </c>
      <c r="BL155" s="1527">
        <f t="shared" ca="1" si="59"/>
        <v>0</v>
      </c>
      <c r="BM155" s="1527">
        <f t="shared" ca="1" si="59"/>
        <v>0</v>
      </c>
      <c r="BN155" s="1527">
        <f t="shared" ca="1" si="59"/>
        <v>0</v>
      </c>
      <c r="BO155" s="1527">
        <f t="shared" ca="1" si="59"/>
        <v>0</v>
      </c>
      <c r="BP155" s="1527">
        <f t="shared" ca="1" si="59"/>
        <v>0</v>
      </c>
      <c r="BQ155" s="1527">
        <f t="shared" ca="1" si="59"/>
        <v>0</v>
      </c>
      <c r="BR155" s="1527">
        <f t="shared" ca="1" si="59"/>
        <v>0</v>
      </c>
      <c r="BS155" s="1527">
        <f t="shared" ca="1" si="59"/>
        <v>0</v>
      </c>
      <c r="BT155" s="1527">
        <f t="shared" ca="1" si="59"/>
        <v>0</v>
      </c>
      <c r="BU155" s="1527">
        <f t="shared" ca="1" si="59"/>
        <v>0</v>
      </c>
      <c r="BV155" s="1527">
        <f t="shared" ca="1" si="59"/>
        <v>0</v>
      </c>
      <c r="BW155" s="1527">
        <f t="shared" ca="1" si="59"/>
        <v>0</v>
      </c>
      <c r="BX155" s="1527">
        <f t="shared" ca="1" si="59"/>
        <v>0</v>
      </c>
      <c r="BY155" s="1527">
        <f t="shared" ca="1" si="59"/>
        <v>0</v>
      </c>
      <c r="BZ155" s="1527">
        <f t="shared" ca="1" si="59"/>
        <v>0</v>
      </c>
      <c r="CA155" s="1527">
        <f t="shared" ca="1" si="59"/>
        <v>0</v>
      </c>
      <c r="CB155" s="1527">
        <f t="shared" ca="1" si="59"/>
        <v>0</v>
      </c>
      <c r="CC155" s="1527">
        <f t="shared" ca="1" si="59"/>
        <v>0</v>
      </c>
      <c r="CD155" s="1527">
        <f t="shared" ca="1" si="59"/>
        <v>0</v>
      </c>
      <c r="CE155" s="1527">
        <f t="shared" ca="1" si="59"/>
        <v>0</v>
      </c>
      <c r="CF155" s="1527">
        <f t="shared" ca="1" si="59"/>
        <v>0</v>
      </c>
      <c r="CG155" s="1527">
        <f t="shared" ca="1" si="59"/>
        <v>0</v>
      </c>
      <c r="CH155" s="1527">
        <f t="shared" ca="1" si="59"/>
        <v>0</v>
      </c>
      <c r="CI155" s="1567">
        <f t="shared" ca="1" si="59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61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5"/>
        <v>elektriciteit</v>
      </c>
      <c r="B156" s="1000">
        <f ca="1">IF(C531=0,0,(3.6/C531))</f>
        <v>7.2930296465933546</v>
      </c>
      <c r="C156" s="1582">
        <f ca="1">SUM(D156:CI156)</f>
        <v>-0.81033662753179669</v>
      </c>
      <c r="D156" s="1566">
        <f t="shared" ca="1" si="56"/>
        <v>-364140.97025440622</v>
      </c>
      <c r="E156" s="1527">
        <f t="shared" ca="1" si="56"/>
        <v>-18961.87708114272</v>
      </c>
      <c r="F156" s="1527">
        <f t="shared" ca="1" si="56"/>
        <v>0</v>
      </c>
      <c r="G156" s="1527">
        <f t="shared" ca="1" si="56"/>
        <v>0</v>
      </c>
      <c r="H156" s="1527">
        <f t="shared" ca="1" si="56"/>
        <v>-424717.68483563798</v>
      </c>
      <c r="I156" s="1527">
        <f t="shared" ca="1" si="56"/>
        <v>656.37266819340186</v>
      </c>
      <c r="J156" s="1527">
        <f t="shared" ca="1" si="56"/>
        <v>3281.8633409670097</v>
      </c>
      <c r="K156" s="1531">
        <f t="shared" ca="1" si="56"/>
        <v>1385.6756328527374</v>
      </c>
      <c r="L156" s="1531">
        <f t="shared" ca="1" si="56"/>
        <v>0</v>
      </c>
      <c r="M156" s="1531">
        <f t="shared" ca="1" si="56"/>
        <v>0</v>
      </c>
      <c r="N156" s="1531">
        <f t="shared" ca="1" si="56"/>
        <v>-145.8605929318671</v>
      </c>
      <c r="O156" s="1531">
        <f t="shared" ca="1" si="56"/>
        <v>0</v>
      </c>
      <c r="P156" s="1531">
        <f t="shared" ca="1" si="56"/>
        <v>0</v>
      </c>
      <c r="Q156" s="1531">
        <f t="shared" ca="1" si="56"/>
        <v>0</v>
      </c>
      <c r="R156" s="1531">
        <f t="shared" ca="1" si="56"/>
        <v>0</v>
      </c>
      <c r="S156" s="1531">
        <f t="shared" ca="1" si="56"/>
        <v>0</v>
      </c>
      <c r="T156" s="1531">
        <f t="shared" ca="1" si="57"/>
        <v>0</v>
      </c>
      <c r="U156" s="1531">
        <f t="shared" ca="1" si="57"/>
        <v>0</v>
      </c>
      <c r="V156" s="1531">
        <f t="shared" ca="1" si="57"/>
        <v>0</v>
      </c>
      <c r="W156" s="1531">
        <f t="shared" ca="1" si="57"/>
        <v>0</v>
      </c>
      <c r="X156" s="1531">
        <f t="shared" ca="1" si="57"/>
        <v>0</v>
      </c>
      <c r="Y156" s="1531">
        <f t="shared" ca="1" si="57"/>
        <v>0</v>
      </c>
      <c r="Z156" s="1565"/>
      <c r="AA156" s="1526">
        <f t="shared" ca="1" si="58"/>
        <v>0</v>
      </c>
      <c r="AB156" s="1527">
        <f t="shared" ca="1" si="58"/>
        <v>0</v>
      </c>
      <c r="AC156" s="1527">
        <f t="shared" ca="1" si="58"/>
        <v>0</v>
      </c>
      <c r="AD156" s="1527">
        <f t="shared" ca="1" si="58"/>
        <v>0</v>
      </c>
      <c r="AE156" s="1527">
        <f t="shared" ca="1" si="58"/>
        <v>0</v>
      </c>
      <c r="AF156" s="1527">
        <f t="shared" ca="1" si="58"/>
        <v>0</v>
      </c>
      <c r="AG156" s="1527">
        <f t="shared" ca="1" si="58"/>
        <v>0</v>
      </c>
      <c r="AH156" s="1527">
        <f t="shared" ca="1" si="58"/>
        <v>0</v>
      </c>
      <c r="AI156" s="1527">
        <f t="shared" ca="1" si="58"/>
        <v>0</v>
      </c>
      <c r="AJ156" s="1527">
        <f t="shared" ca="1" si="58"/>
        <v>0</v>
      </c>
      <c r="AK156" s="1527">
        <f t="shared" ca="1" si="58"/>
        <v>0</v>
      </c>
      <c r="AL156" s="1527">
        <f t="shared" ca="1" si="58"/>
        <v>0</v>
      </c>
      <c r="AM156" s="1527">
        <f t="shared" ca="1" si="58"/>
        <v>0</v>
      </c>
      <c r="AN156" s="1486"/>
      <c r="AO156" s="1566">
        <f t="shared" ca="1" si="59"/>
        <v>0</v>
      </c>
      <c r="AP156" s="1531">
        <f t="shared" ca="1" si="60"/>
        <v>0</v>
      </c>
      <c r="AQ156" s="1527">
        <f t="shared" ca="1" si="59"/>
        <v>408.40966020922787</v>
      </c>
      <c r="AR156" s="1527">
        <f t="shared" ca="1" si="59"/>
        <v>143453.89314849128</v>
      </c>
      <c r="AS156" s="1527">
        <f t="shared" ca="1" si="59"/>
        <v>145860.59293186708</v>
      </c>
      <c r="AT156" s="1527">
        <f t="shared" ca="1" si="59"/>
        <v>0</v>
      </c>
      <c r="AU156" s="1527">
        <f t="shared" ca="1" si="59"/>
        <v>364651.48232966772</v>
      </c>
      <c r="AV156" s="1527">
        <f t="shared" ca="1" si="59"/>
        <v>0</v>
      </c>
      <c r="AW156" s="1527">
        <f t="shared" ca="1" si="59"/>
        <v>145860.59293186708</v>
      </c>
      <c r="AX156" s="1527">
        <f t="shared" ca="1" si="59"/>
        <v>2406.6997833758069</v>
      </c>
      <c r="AY156" s="1527">
        <f t="shared" ca="1" si="59"/>
        <v>0</v>
      </c>
      <c r="AZ156" s="1527">
        <f t="shared" ca="1" si="59"/>
        <v>0</v>
      </c>
      <c r="BA156" s="1527">
        <f t="shared" ca="1" si="59"/>
        <v>0</v>
      </c>
      <c r="BB156" s="1527">
        <f t="shared" ca="1" si="59"/>
        <v>0</v>
      </c>
      <c r="BC156" s="1527">
        <f t="shared" ca="1" si="59"/>
        <v>0</v>
      </c>
      <c r="BD156" s="1527">
        <f t="shared" ca="1" si="59"/>
        <v>0</v>
      </c>
      <c r="BE156" s="1527">
        <f t="shared" ca="1" si="59"/>
        <v>0</v>
      </c>
      <c r="BF156" s="1527">
        <f t="shared" ca="1" si="59"/>
        <v>0</v>
      </c>
      <c r="BG156" s="1527">
        <f t="shared" ca="1" si="59"/>
        <v>0</v>
      </c>
      <c r="BH156" s="1527">
        <f t="shared" ca="1" si="59"/>
        <v>0</v>
      </c>
      <c r="BI156" s="1527">
        <f t="shared" ca="1" si="59"/>
        <v>0</v>
      </c>
      <c r="BJ156" s="1527">
        <f t="shared" ca="1" si="59"/>
        <v>0</v>
      </c>
      <c r="BK156" s="1527">
        <f t="shared" ca="1" si="59"/>
        <v>0</v>
      </c>
      <c r="BL156" s="1527">
        <f t="shared" ca="1" si="59"/>
        <v>0</v>
      </c>
      <c r="BM156" s="1527">
        <f t="shared" ca="1" si="59"/>
        <v>0</v>
      </c>
      <c r="BN156" s="1527">
        <f t="shared" ca="1" si="59"/>
        <v>0</v>
      </c>
      <c r="BO156" s="1527">
        <f t="shared" ca="1" si="59"/>
        <v>0</v>
      </c>
      <c r="BP156" s="1527">
        <f t="shared" ca="1" si="59"/>
        <v>0</v>
      </c>
      <c r="BQ156" s="1527">
        <f t="shared" ca="1" si="59"/>
        <v>0</v>
      </c>
      <c r="BR156" s="1527">
        <f t="shared" ca="1" si="59"/>
        <v>0</v>
      </c>
      <c r="BS156" s="1527">
        <f t="shared" ca="1" si="59"/>
        <v>0</v>
      </c>
      <c r="BT156" s="1527">
        <f t="shared" ca="1" si="59"/>
        <v>0</v>
      </c>
      <c r="BU156" s="1527">
        <f t="shared" ca="1" si="59"/>
        <v>0</v>
      </c>
      <c r="BV156" s="1527">
        <f t="shared" ca="1" si="59"/>
        <v>0</v>
      </c>
      <c r="BW156" s="1527">
        <f t="shared" ca="1" si="59"/>
        <v>0</v>
      </c>
      <c r="BX156" s="1527">
        <f t="shared" ca="1" si="59"/>
        <v>0</v>
      </c>
      <c r="BY156" s="1527">
        <f t="shared" ca="1" si="59"/>
        <v>0</v>
      </c>
      <c r="BZ156" s="1527">
        <f t="shared" ca="1" si="59"/>
        <v>0</v>
      </c>
      <c r="CA156" s="1527">
        <f t="shared" ca="1" si="59"/>
        <v>0</v>
      </c>
      <c r="CB156" s="1527">
        <f t="shared" ca="1" si="59"/>
        <v>0</v>
      </c>
      <c r="CC156" s="1527">
        <f t="shared" ca="1" si="59"/>
        <v>0</v>
      </c>
      <c r="CD156" s="1527">
        <f t="shared" ca="1" si="59"/>
        <v>0</v>
      </c>
      <c r="CE156" s="1527">
        <f t="shared" ca="1" si="59"/>
        <v>0</v>
      </c>
      <c r="CF156" s="1527">
        <f t="shared" ca="1" si="59"/>
        <v>0</v>
      </c>
      <c r="CG156" s="1527">
        <f t="shared" ca="1" si="59"/>
        <v>0</v>
      </c>
      <c r="CH156" s="1527">
        <f t="shared" ca="1" si="59"/>
        <v>0</v>
      </c>
      <c r="CI156" s="1567">
        <f t="shared" ca="1" si="59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61"/>
        <v>0.13711722678477109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5"/>
        <v>perslucht-1 op 8 bara</v>
      </c>
      <c r="B157" s="1000">
        <f ca="1">K542</f>
        <v>0.65637266819340201</v>
      </c>
      <c r="C157" s="1582">
        <f t="shared" ref="C157:C169" ca="1" si="62">SUM(D157:CI157)</f>
        <v>0</v>
      </c>
      <c r="D157" s="1566">
        <f t="shared" ca="1" si="56"/>
        <v>0</v>
      </c>
      <c r="E157" s="1527">
        <f t="shared" ca="1" si="56"/>
        <v>0</v>
      </c>
      <c r="F157" s="1527">
        <f t="shared" ca="1" si="56"/>
        <v>0</v>
      </c>
      <c r="G157" s="1527">
        <f t="shared" ca="1" si="56"/>
        <v>0</v>
      </c>
      <c r="H157" s="1527">
        <f t="shared" ca="1" si="56"/>
        <v>0</v>
      </c>
      <c r="I157" s="1527">
        <f t="shared" ca="1" si="56"/>
        <v>-656.37266819340198</v>
      </c>
      <c r="J157" s="1527">
        <f t="shared" ca="1" si="56"/>
        <v>0</v>
      </c>
      <c r="K157" s="1531">
        <f t="shared" ca="1" si="56"/>
        <v>0</v>
      </c>
      <c r="L157" s="1531">
        <f t="shared" ca="1" si="56"/>
        <v>0</v>
      </c>
      <c r="M157" s="1531">
        <f t="shared" ca="1" si="56"/>
        <v>0</v>
      </c>
      <c r="N157" s="1531">
        <f t="shared" ca="1" si="56"/>
        <v>0</v>
      </c>
      <c r="O157" s="1531">
        <f t="shared" ca="1" si="56"/>
        <v>0</v>
      </c>
      <c r="P157" s="1531">
        <f t="shared" ca="1" si="56"/>
        <v>0</v>
      </c>
      <c r="Q157" s="1531">
        <f t="shared" ca="1" si="56"/>
        <v>0</v>
      </c>
      <c r="R157" s="1531">
        <f t="shared" ca="1" si="56"/>
        <v>0</v>
      </c>
      <c r="S157" s="1531">
        <f t="shared" ca="1" si="56"/>
        <v>0</v>
      </c>
      <c r="T157" s="1531">
        <f t="shared" ca="1" si="57"/>
        <v>0</v>
      </c>
      <c r="U157" s="1531">
        <f t="shared" ca="1" si="57"/>
        <v>0</v>
      </c>
      <c r="V157" s="1531">
        <f t="shared" ca="1" si="57"/>
        <v>0</v>
      </c>
      <c r="W157" s="1531">
        <f t="shared" ca="1" si="57"/>
        <v>0</v>
      </c>
      <c r="X157" s="1531">
        <f t="shared" ca="1" si="57"/>
        <v>0</v>
      </c>
      <c r="Y157" s="1531">
        <f t="shared" ca="1" si="57"/>
        <v>0</v>
      </c>
      <c r="Z157" s="1565"/>
      <c r="AA157" s="1526">
        <f t="shared" ca="1" si="58"/>
        <v>0</v>
      </c>
      <c r="AB157" s="1527">
        <f t="shared" ca="1" si="58"/>
        <v>0</v>
      </c>
      <c r="AC157" s="1527">
        <f t="shared" ca="1" si="58"/>
        <v>0</v>
      </c>
      <c r="AD157" s="1527">
        <f t="shared" ca="1" si="58"/>
        <v>0</v>
      </c>
      <c r="AE157" s="1527">
        <f t="shared" ca="1" si="58"/>
        <v>0</v>
      </c>
      <c r="AF157" s="1527">
        <f t="shared" ca="1" si="58"/>
        <v>0</v>
      </c>
      <c r="AG157" s="1527">
        <f t="shared" ca="1" si="58"/>
        <v>0</v>
      </c>
      <c r="AH157" s="1527">
        <f t="shared" ca="1" si="58"/>
        <v>0</v>
      </c>
      <c r="AI157" s="1527">
        <f t="shared" ca="1" si="58"/>
        <v>0</v>
      </c>
      <c r="AJ157" s="1527">
        <f t="shared" ca="1" si="58"/>
        <v>0</v>
      </c>
      <c r="AK157" s="1527">
        <f t="shared" ca="1" si="58"/>
        <v>0</v>
      </c>
      <c r="AL157" s="1527">
        <f t="shared" ca="1" si="58"/>
        <v>0</v>
      </c>
      <c r="AM157" s="1527">
        <f t="shared" ca="1" si="58"/>
        <v>0</v>
      </c>
      <c r="AN157" s="1486"/>
      <c r="AO157" s="1566">
        <f t="shared" ca="1" si="59"/>
        <v>0</v>
      </c>
      <c r="AP157" s="1531">
        <f t="shared" ca="1" si="60"/>
        <v>0</v>
      </c>
      <c r="AQ157" s="1527">
        <f t="shared" ca="1" si="59"/>
        <v>0</v>
      </c>
      <c r="AR157" s="1527">
        <f t="shared" ca="1" si="59"/>
        <v>328.18633409670099</v>
      </c>
      <c r="AS157" s="1527">
        <f t="shared" ca="1" si="59"/>
        <v>0</v>
      </c>
      <c r="AT157" s="1527">
        <f t="shared" ca="1" si="59"/>
        <v>0</v>
      </c>
      <c r="AU157" s="1527">
        <f t="shared" ca="1" si="59"/>
        <v>328.18633409670099</v>
      </c>
      <c r="AV157" s="1527">
        <f t="shared" ca="1" si="59"/>
        <v>0</v>
      </c>
      <c r="AW157" s="1527">
        <f t="shared" ca="1" si="59"/>
        <v>0</v>
      </c>
      <c r="AX157" s="1527">
        <f t="shared" ca="1" si="59"/>
        <v>0</v>
      </c>
      <c r="AY157" s="1527">
        <f t="shared" ca="1" si="59"/>
        <v>0</v>
      </c>
      <c r="AZ157" s="1527">
        <f t="shared" ca="1" si="59"/>
        <v>0</v>
      </c>
      <c r="BA157" s="1527">
        <f t="shared" ca="1" si="59"/>
        <v>0</v>
      </c>
      <c r="BB157" s="1527">
        <f t="shared" ca="1" si="59"/>
        <v>0</v>
      </c>
      <c r="BC157" s="1527">
        <f t="shared" ca="1" si="59"/>
        <v>0</v>
      </c>
      <c r="BD157" s="1527">
        <f t="shared" ca="1" si="59"/>
        <v>0</v>
      </c>
      <c r="BE157" s="1527">
        <f t="shared" ca="1" si="59"/>
        <v>0</v>
      </c>
      <c r="BF157" s="1527">
        <f t="shared" ca="1" si="59"/>
        <v>0</v>
      </c>
      <c r="BG157" s="1527">
        <f t="shared" ca="1" si="59"/>
        <v>0</v>
      </c>
      <c r="BH157" s="1527">
        <f t="shared" ca="1" si="59"/>
        <v>0</v>
      </c>
      <c r="BI157" s="1527">
        <f t="shared" ca="1" si="59"/>
        <v>0</v>
      </c>
      <c r="BJ157" s="1527">
        <f t="shared" ca="1" si="59"/>
        <v>0</v>
      </c>
      <c r="BK157" s="1527">
        <f t="shared" ca="1" si="59"/>
        <v>0</v>
      </c>
      <c r="BL157" s="1527">
        <f t="shared" ca="1" si="59"/>
        <v>0</v>
      </c>
      <c r="BM157" s="1527">
        <f t="shared" ca="1" si="59"/>
        <v>0</v>
      </c>
      <c r="BN157" s="1527">
        <f t="shared" ca="1" si="59"/>
        <v>0</v>
      </c>
      <c r="BO157" s="1527">
        <f t="shared" ca="1" si="59"/>
        <v>0</v>
      </c>
      <c r="BP157" s="1527">
        <f t="shared" ca="1" si="59"/>
        <v>0</v>
      </c>
      <c r="BQ157" s="1527">
        <f t="shared" ca="1" si="59"/>
        <v>0</v>
      </c>
      <c r="BR157" s="1527">
        <f t="shared" ca="1" si="59"/>
        <v>0</v>
      </c>
      <c r="BS157" s="1527">
        <f t="shared" ca="1" si="59"/>
        <v>0</v>
      </c>
      <c r="BT157" s="1527">
        <f t="shared" ca="1" si="59"/>
        <v>0</v>
      </c>
      <c r="BU157" s="1527">
        <f t="shared" ca="1" si="59"/>
        <v>0</v>
      </c>
      <c r="BV157" s="1527">
        <f t="shared" ca="1" si="59"/>
        <v>0</v>
      </c>
      <c r="BW157" s="1527">
        <f t="shared" ca="1" si="59"/>
        <v>0</v>
      </c>
      <c r="BX157" s="1527">
        <f t="shared" ca="1" si="59"/>
        <v>0</v>
      </c>
      <c r="BY157" s="1527">
        <f t="shared" ca="1" si="59"/>
        <v>0</v>
      </c>
      <c r="BZ157" s="1527">
        <f t="shared" ca="1" si="59"/>
        <v>0</v>
      </c>
      <c r="CA157" s="1527">
        <f t="shared" ca="1" si="59"/>
        <v>0</v>
      </c>
      <c r="CB157" s="1527">
        <f t="shared" ca="1" si="59"/>
        <v>0</v>
      </c>
      <c r="CC157" s="1527">
        <f t="shared" ca="1" si="59"/>
        <v>0</v>
      </c>
      <c r="CD157" s="1527">
        <f t="shared" ca="1" si="59"/>
        <v>0</v>
      </c>
      <c r="CE157" s="1527">
        <f t="shared" ca="1" si="59"/>
        <v>0</v>
      </c>
      <c r="CF157" s="1527">
        <f t="shared" ca="1" si="59"/>
        <v>0</v>
      </c>
      <c r="CG157" s="1527">
        <f t="shared" ca="1" si="59"/>
        <v>0</v>
      </c>
      <c r="CH157" s="1527">
        <f t="shared" ca="1" si="59"/>
        <v>0</v>
      </c>
      <c r="CI157" s="1567">
        <f t="shared" ca="1" si="59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61"/>
        <v>1.523524742053012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5"/>
        <v>koelenergie-1 op 6 °C</v>
      </c>
      <c r="B158" s="1000">
        <f ca="1">IF(OR(J536=0, J535=0),0,(1/J536/J535))</f>
        <v>0.46883762013814428</v>
      </c>
      <c r="C158" s="1582">
        <f t="shared" ca="1" si="62"/>
        <v>0</v>
      </c>
      <c r="D158" s="1566">
        <f t="shared" ca="1" si="56"/>
        <v>0</v>
      </c>
      <c r="E158" s="1527">
        <f t="shared" ca="1" si="56"/>
        <v>0</v>
      </c>
      <c r="F158" s="1527">
        <f t="shared" ca="1" si="56"/>
        <v>0</v>
      </c>
      <c r="G158" s="1527">
        <f t="shared" ca="1" si="56"/>
        <v>0</v>
      </c>
      <c r="H158" s="1527">
        <f t="shared" ca="1" si="56"/>
        <v>0</v>
      </c>
      <c r="I158" s="1527">
        <f t="shared" ca="1" si="56"/>
        <v>0</v>
      </c>
      <c r="J158" s="1527">
        <f ca="1">IF(ISNUMBER($B158),$B158*J76,0)</f>
        <v>-3281.8633409670101</v>
      </c>
      <c r="K158" s="1531">
        <f t="shared" ca="1" si="56"/>
        <v>0</v>
      </c>
      <c r="L158" s="1531">
        <f t="shared" ca="1" si="56"/>
        <v>0</v>
      </c>
      <c r="M158" s="1531">
        <f t="shared" ca="1" si="56"/>
        <v>0</v>
      </c>
      <c r="N158" s="1531">
        <f t="shared" ca="1" si="56"/>
        <v>0</v>
      </c>
      <c r="O158" s="1531">
        <f t="shared" ca="1" si="56"/>
        <v>0</v>
      </c>
      <c r="P158" s="1531">
        <f t="shared" ca="1" si="56"/>
        <v>0</v>
      </c>
      <c r="Q158" s="1531">
        <f t="shared" ca="1" si="56"/>
        <v>0</v>
      </c>
      <c r="R158" s="1531">
        <f t="shared" ca="1" si="56"/>
        <v>0</v>
      </c>
      <c r="S158" s="1531">
        <f t="shared" ca="1" si="56"/>
        <v>0</v>
      </c>
      <c r="T158" s="1531">
        <f t="shared" ca="1" si="57"/>
        <v>0</v>
      </c>
      <c r="U158" s="1531">
        <f t="shared" ca="1" si="57"/>
        <v>0</v>
      </c>
      <c r="V158" s="1531">
        <f t="shared" ca="1" si="57"/>
        <v>0</v>
      </c>
      <c r="W158" s="1531">
        <f t="shared" ca="1" si="57"/>
        <v>0</v>
      </c>
      <c r="X158" s="1531">
        <f t="shared" ca="1" si="57"/>
        <v>0</v>
      </c>
      <c r="Y158" s="1531">
        <f t="shared" ca="1" si="57"/>
        <v>0</v>
      </c>
      <c r="Z158" s="1565"/>
      <c r="AA158" s="1526">
        <f t="shared" ca="1" si="58"/>
        <v>0</v>
      </c>
      <c r="AB158" s="1527">
        <f t="shared" ca="1" si="58"/>
        <v>0</v>
      </c>
      <c r="AC158" s="1527">
        <f t="shared" ca="1" si="58"/>
        <v>0</v>
      </c>
      <c r="AD158" s="1527">
        <f t="shared" ca="1" si="58"/>
        <v>0</v>
      </c>
      <c r="AE158" s="1527">
        <f t="shared" ca="1" si="58"/>
        <v>0</v>
      </c>
      <c r="AF158" s="1527">
        <f t="shared" ca="1" si="58"/>
        <v>0</v>
      </c>
      <c r="AG158" s="1527">
        <f t="shared" ca="1" si="58"/>
        <v>0</v>
      </c>
      <c r="AH158" s="1527">
        <f t="shared" ca="1" si="58"/>
        <v>0</v>
      </c>
      <c r="AI158" s="1527">
        <f t="shared" ca="1" si="58"/>
        <v>0</v>
      </c>
      <c r="AJ158" s="1527">
        <f t="shared" ca="1" si="58"/>
        <v>0</v>
      </c>
      <c r="AK158" s="1527">
        <f t="shared" ca="1" si="58"/>
        <v>0</v>
      </c>
      <c r="AL158" s="1527">
        <f t="shared" ca="1" si="58"/>
        <v>0</v>
      </c>
      <c r="AM158" s="1527">
        <f t="shared" ca="1" si="58"/>
        <v>0</v>
      </c>
      <c r="AN158" s="1486"/>
      <c r="AO158" s="1566">
        <f t="shared" ca="1" si="59"/>
        <v>0</v>
      </c>
      <c r="AP158" s="1531">
        <f t="shared" ca="1" si="60"/>
        <v>0</v>
      </c>
      <c r="AQ158" s="1527">
        <f t="shared" ca="1" si="59"/>
        <v>0</v>
      </c>
      <c r="AR158" s="1527">
        <f t="shared" ca="1" si="59"/>
        <v>0</v>
      </c>
      <c r="AS158" s="1527">
        <f t="shared" ca="1" si="59"/>
        <v>0</v>
      </c>
      <c r="AT158" s="1527">
        <f t="shared" ca="1" si="59"/>
        <v>0</v>
      </c>
      <c r="AU158" s="1527">
        <f t="shared" ca="1" si="59"/>
        <v>0</v>
      </c>
      <c r="AV158" s="1527">
        <f t="shared" ca="1" si="59"/>
        <v>3281.8633409670101</v>
      </c>
      <c r="AW158" s="1527">
        <f t="shared" ca="1" si="59"/>
        <v>0</v>
      </c>
      <c r="AX158" s="1527">
        <f t="shared" ca="1" si="59"/>
        <v>0</v>
      </c>
      <c r="AY158" s="1527">
        <f t="shared" ca="1" si="59"/>
        <v>0</v>
      </c>
      <c r="AZ158" s="1527">
        <f t="shared" ca="1" si="59"/>
        <v>0</v>
      </c>
      <c r="BA158" s="1527">
        <f t="shared" ca="1" si="59"/>
        <v>0</v>
      </c>
      <c r="BB158" s="1527">
        <f t="shared" ca="1" si="59"/>
        <v>0</v>
      </c>
      <c r="BC158" s="1527">
        <f t="shared" ca="1" si="59"/>
        <v>0</v>
      </c>
      <c r="BD158" s="1527">
        <f t="shared" ca="1" si="59"/>
        <v>0</v>
      </c>
      <c r="BE158" s="1527">
        <f t="shared" ca="1" si="59"/>
        <v>0</v>
      </c>
      <c r="BF158" s="1527">
        <f t="shared" ca="1" si="59"/>
        <v>0</v>
      </c>
      <c r="BG158" s="1527">
        <f t="shared" ca="1" si="59"/>
        <v>0</v>
      </c>
      <c r="BH158" s="1527">
        <f t="shared" ca="1" si="59"/>
        <v>0</v>
      </c>
      <c r="BI158" s="1527">
        <f t="shared" ca="1" si="59"/>
        <v>0</v>
      </c>
      <c r="BJ158" s="1527">
        <f t="shared" ca="1" si="59"/>
        <v>0</v>
      </c>
      <c r="BK158" s="1527">
        <f t="shared" ca="1" si="59"/>
        <v>0</v>
      </c>
      <c r="BL158" s="1527">
        <f t="shared" ca="1" si="59"/>
        <v>0</v>
      </c>
      <c r="BM158" s="1527">
        <f t="shared" ca="1" si="59"/>
        <v>0</v>
      </c>
      <c r="BN158" s="1527">
        <f t="shared" ca="1" si="59"/>
        <v>0</v>
      </c>
      <c r="BO158" s="1527">
        <f t="shared" ca="1" si="59"/>
        <v>0</v>
      </c>
      <c r="BP158" s="1527">
        <f t="shared" ca="1" si="59"/>
        <v>0</v>
      </c>
      <c r="BQ158" s="1527">
        <f t="shared" ca="1" si="59"/>
        <v>0</v>
      </c>
      <c r="BR158" s="1527">
        <f t="shared" ca="1" si="59"/>
        <v>0</v>
      </c>
      <c r="BS158" s="1527">
        <f t="shared" ca="1" si="59"/>
        <v>0</v>
      </c>
      <c r="BT158" s="1527">
        <f t="shared" ca="1" si="59"/>
        <v>0</v>
      </c>
      <c r="BU158" s="1527">
        <f t="shared" ca="1" si="59"/>
        <v>0</v>
      </c>
      <c r="BV158" s="1527">
        <f t="shared" ca="1" si="59"/>
        <v>0</v>
      </c>
      <c r="BW158" s="1527">
        <f t="shared" ca="1" si="59"/>
        <v>0</v>
      </c>
      <c r="BX158" s="1527">
        <f t="shared" ca="1" si="59"/>
        <v>0</v>
      </c>
      <c r="BY158" s="1527">
        <f t="shared" ca="1" si="59"/>
        <v>0</v>
      </c>
      <c r="BZ158" s="1527">
        <f t="shared" ca="1" si="59"/>
        <v>0</v>
      </c>
      <c r="CA158" s="1527">
        <f t="shared" ca="1" si="59"/>
        <v>0</v>
      </c>
      <c r="CB158" s="1527">
        <f t="shared" ca="1" si="59"/>
        <v>0</v>
      </c>
      <c r="CC158" s="1527">
        <f t="shared" ca="1" si="59"/>
        <v>0</v>
      </c>
      <c r="CD158" s="1527">
        <f t="shared" ca="1" si="59"/>
        <v>0</v>
      </c>
      <c r="CE158" s="1527">
        <f t="shared" ca="1" si="59"/>
        <v>0</v>
      </c>
      <c r="CF158" s="1527">
        <f t="shared" ca="1" si="59"/>
        <v>0</v>
      </c>
      <c r="CG158" s="1527">
        <f t="shared" ca="1" si="59"/>
        <v>0</v>
      </c>
      <c r="CH158" s="1527">
        <f t="shared" ca="1" si="59"/>
        <v>0</v>
      </c>
      <c r="CI158" s="1567">
        <f t="shared" ca="1" si="59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61"/>
        <v>2.1329346388742167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5"/>
        <v>thermische olie</v>
      </c>
      <c r="B159" s="1000">
        <f ca="1">IF(K544=0,0, (1/K544))</f>
        <v>2.1318086659272883</v>
      </c>
      <c r="C159" s="1582">
        <f t="shared" ca="1" si="62"/>
        <v>0</v>
      </c>
      <c r="D159" s="1566">
        <f t="shared" ca="1" si="56"/>
        <v>0</v>
      </c>
      <c r="E159" s="1527">
        <f t="shared" ca="1" si="56"/>
        <v>0</v>
      </c>
      <c r="F159" s="1527">
        <f t="shared" ca="1" si="56"/>
        <v>0</v>
      </c>
      <c r="G159" s="1527">
        <f t="shared" ca="1" si="56"/>
        <v>0</v>
      </c>
      <c r="H159" s="1527">
        <f t="shared" ca="1" si="56"/>
        <v>0</v>
      </c>
      <c r="I159" s="1527">
        <f t="shared" ca="1" si="56"/>
        <v>0</v>
      </c>
      <c r="J159" s="1527">
        <f t="shared" ca="1" si="56"/>
        <v>0</v>
      </c>
      <c r="K159" s="1531">
        <f t="shared" ca="1" si="56"/>
        <v>-1385.6756328527374</v>
      </c>
      <c r="L159" s="1531">
        <f t="shared" ca="1" si="56"/>
        <v>0</v>
      </c>
      <c r="M159" s="1531">
        <f t="shared" ca="1" si="56"/>
        <v>0</v>
      </c>
      <c r="N159" s="1531">
        <f t="shared" ca="1" si="56"/>
        <v>0</v>
      </c>
      <c r="O159" s="1531">
        <f t="shared" ca="1" si="56"/>
        <v>0</v>
      </c>
      <c r="P159" s="1531">
        <f t="shared" ca="1" si="56"/>
        <v>0</v>
      </c>
      <c r="Q159" s="1531">
        <f t="shared" ca="1" si="56"/>
        <v>0</v>
      </c>
      <c r="R159" s="1531">
        <f t="shared" ca="1" si="56"/>
        <v>0</v>
      </c>
      <c r="S159" s="1531">
        <f t="shared" ca="1" si="56"/>
        <v>0</v>
      </c>
      <c r="T159" s="1531">
        <f t="shared" ca="1" si="57"/>
        <v>0</v>
      </c>
      <c r="U159" s="1531">
        <f t="shared" ca="1" si="57"/>
        <v>0</v>
      </c>
      <c r="V159" s="1531">
        <f t="shared" ca="1" si="57"/>
        <v>0</v>
      </c>
      <c r="W159" s="1531">
        <f t="shared" ca="1" si="57"/>
        <v>0</v>
      </c>
      <c r="X159" s="1531">
        <f t="shared" ca="1" si="57"/>
        <v>0</v>
      </c>
      <c r="Y159" s="1531">
        <f t="shared" ca="1" si="57"/>
        <v>0</v>
      </c>
      <c r="Z159" s="1565"/>
      <c r="AA159" s="1526">
        <f t="shared" ca="1" si="58"/>
        <v>0</v>
      </c>
      <c r="AB159" s="1527">
        <f t="shared" ca="1" si="58"/>
        <v>0</v>
      </c>
      <c r="AC159" s="1527">
        <f t="shared" ca="1" si="58"/>
        <v>0</v>
      </c>
      <c r="AD159" s="1527">
        <f t="shared" ca="1" si="58"/>
        <v>0</v>
      </c>
      <c r="AE159" s="1527">
        <f t="shared" ca="1" si="58"/>
        <v>0</v>
      </c>
      <c r="AF159" s="1527">
        <f t="shared" ca="1" si="58"/>
        <v>0</v>
      </c>
      <c r="AG159" s="1527">
        <f t="shared" ca="1" si="58"/>
        <v>0</v>
      </c>
      <c r="AH159" s="1527">
        <f t="shared" ca="1" si="58"/>
        <v>0</v>
      </c>
      <c r="AI159" s="1527">
        <f t="shared" ca="1" si="58"/>
        <v>0</v>
      </c>
      <c r="AJ159" s="1527">
        <f t="shared" ca="1" si="58"/>
        <v>0</v>
      </c>
      <c r="AK159" s="1527">
        <f t="shared" ca="1" si="58"/>
        <v>0</v>
      </c>
      <c r="AL159" s="1527">
        <f t="shared" ca="1" si="58"/>
        <v>0</v>
      </c>
      <c r="AM159" s="1527">
        <f t="shared" ca="1" si="58"/>
        <v>0</v>
      </c>
      <c r="AN159" s="1486"/>
      <c r="AO159" s="1566">
        <f t="shared" ca="1" si="59"/>
        <v>0</v>
      </c>
      <c r="AP159" s="1531">
        <f t="shared" ca="1" si="60"/>
        <v>0</v>
      </c>
      <c r="AQ159" s="1527">
        <f t="shared" ca="1" si="59"/>
        <v>0</v>
      </c>
      <c r="AR159" s="1527">
        <f t="shared" ca="1" si="59"/>
        <v>0</v>
      </c>
      <c r="AS159" s="1527">
        <f t="shared" ca="1" si="59"/>
        <v>0</v>
      </c>
      <c r="AT159" s="1527">
        <f t="shared" ca="1" si="59"/>
        <v>0</v>
      </c>
      <c r="AU159" s="1527">
        <f t="shared" ca="1" si="59"/>
        <v>0</v>
      </c>
      <c r="AV159" s="1527">
        <f t="shared" ca="1" si="59"/>
        <v>0</v>
      </c>
      <c r="AW159" s="1527">
        <f t="shared" ca="1" si="59"/>
        <v>1385.6756328527374</v>
      </c>
      <c r="AX159" s="1527">
        <f t="shared" ca="1" si="59"/>
        <v>0</v>
      </c>
      <c r="AY159" s="1527">
        <f t="shared" ca="1" si="59"/>
        <v>0</v>
      </c>
      <c r="AZ159" s="1527">
        <f t="shared" ca="1" si="59"/>
        <v>0</v>
      </c>
      <c r="BA159" s="1527">
        <f t="shared" ca="1" si="59"/>
        <v>0</v>
      </c>
      <c r="BB159" s="1527">
        <f t="shared" ca="1" si="59"/>
        <v>0</v>
      </c>
      <c r="BC159" s="1527">
        <f t="shared" ca="1" si="59"/>
        <v>0</v>
      </c>
      <c r="BD159" s="1527">
        <f t="shared" ca="1" si="59"/>
        <v>0</v>
      </c>
      <c r="BE159" s="1527">
        <f t="shared" ca="1" si="59"/>
        <v>0</v>
      </c>
      <c r="BF159" s="1527">
        <f t="shared" ca="1" si="59"/>
        <v>0</v>
      </c>
      <c r="BG159" s="1527">
        <f t="shared" ca="1" si="59"/>
        <v>0</v>
      </c>
      <c r="BH159" s="1527">
        <f t="shared" ca="1" si="59"/>
        <v>0</v>
      </c>
      <c r="BI159" s="1527">
        <f t="shared" ca="1" si="59"/>
        <v>0</v>
      </c>
      <c r="BJ159" s="1527">
        <f t="shared" ca="1" si="59"/>
        <v>0</v>
      </c>
      <c r="BK159" s="1527">
        <f t="shared" ca="1" si="59"/>
        <v>0</v>
      </c>
      <c r="BL159" s="1527">
        <f t="shared" ca="1" si="59"/>
        <v>0</v>
      </c>
      <c r="BM159" s="1527">
        <f t="shared" ca="1" si="59"/>
        <v>0</v>
      </c>
      <c r="BN159" s="1527">
        <f t="shared" ca="1" si="59"/>
        <v>0</v>
      </c>
      <c r="BO159" s="1527">
        <f t="shared" ref="BO159:CI159" ca="1" si="63">IF(ISNUMBER($B159),$B159*BO77,0)</f>
        <v>0</v>
      </c>
      <c r="BP159" s="1527">
        <f t="shared" ca="1" si="63"/>
        <v>0</v>
      </c>
      <c r="BQ159" s="1527">
        <f t="shared" ca="1" si="63"/>
        <v>0</v>
      </c>
      <c r="BR159" s="1527">
        <f t="shared" ca="1" si="63"/>
        <v>0</v>
      </c>
      <c r="BS159" s="1527">
        <f t="shared" ca="1" si="63"/>
        <v>0</v>
      </c>
      <c r="BT159" s="1527">
        <f t="shared" ca="1" si="63"/>
        <v>0</v>
      </c>
      <c r="BU159" s="1527">
        <f t="shared" ca="1" si="63"/>
        <v>0</v>
      </c>
      <c r="BV159" s="1527">
        <f t="shared" ca="1" si="63"/>
        <v>0</v>
      </c>
      <c r="BW159" s="1527">
        <f t="shared" ca="1" si="63"/>
        <v>0</v>
      </c>
      <c r="BX159" s="1527">
        <f t="shared" ca="1" si="63"/>
        <v>0</v>
      </c>
      <c r="BY159" s="1527">
        <f t="shared" ca="1" si="63"/>
        <v>0</v>
      </c>
      <c r="BZ159" s="1527">
        <f t="shared" ca="1" si="63"/>
        <v>0</v>
      </c>
      <c r="CA159" s="1527">
        <f t="shared" ca="1" si="63"/>
        <v>0</v>
      </c>
      <c r="CB159" s="1527">
        <f t="shared" ca="1" si="63"/>
        <v>0</v>
      </c>
      <c r="CC159" s="1527">
        <f t="shared" ca="1" si="63"/>
        <v>0</v>
      </c>
      <c r="CD159" s="1527">
        <f t="shared" ca="1" si="63"/>
        <v>0</v>
      </c>
      <c r="CE159" s="1527">
        <f t="shared" ca="1" si="63"/>
        <v>0</v>
      </c>
      <c r="CF159" s="1527">
        <f t="shared" ca="1" si="63"/>
        <v>0</v>
      </c>
      <c r="CG159" s="1527">
        <f t="shared" ca="1" si="63"/>
        <v>0</v>
      </c>
      <c r="CH159" s="1527">
        <f t="shared" ca="1" si="63"/>
        <v>0</v>
      </c>
      <c r="CI159" s="1567">
        <f t="shared" ca="1" si="63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61"/>
        <v>0.46908524952684849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5"/>
        <v>warme lucht</v>
      </c>
      <c r="B160" s="1000">
        <f ca="1">IF(C529=0,0, (1/C529))</f>
        <v>0.62731410461553161</v>
      </c>
      <c r="C160" s="1582">
        <f t="shared" ca="1" si="62"/>
        <v>0</v>
      </c>
      <c r="D160" s="1566">
        <f t="shared" ca="1" si="56"/>
        <v>0</v>
      </c>
      <c r="E160" s="1527">
        <f t="shared" ca="1" si="56"/>
        <v>0</v>
      </c>
      <c r="F160" s="1527">
        <f t="shared" ca="1" si="56"/>
        <v>0</v>
      </c>
      <c r="G160" s="1527">
        <f t="shared" ca="1" si="56"/>
        <v>0</v>
      </c>
      <c r="H160" s="1527">
        <f t="shared" ca="1" si="56"/>
        <v>0</v>
      </c>
      <c r="I160" s="1527">
        <f t="shared" ca="1" si="56"/>
        <v>0</v>
      </c>
      <c r="J160" s="1527">
        <f t="shared" ca="1" si="56"/>
        <v>0</v>
      </c>
      <c r="K160" s="1531">
        <f t="shared" ca="1" si="56"/>
        <v>0</v>
      </c>
      <c r="L160" s="1531">
        <f t="shared" ca="1" si="56"/>
        <v>0</v>
      </c>
      <c r="M160" s="1531">
        <f t="shared" ca="1" si="56"/>
        <v>0</v>
      </c>
      <c r="N160" s="1531">
        <f t="shared" ca="1" si="56"/>
        <v>-94.097115692329737</v>
      </c>
      <c r="O160" s="1531">
        <f t="shared" ca="1" si="56"/>
        <v>0</v>
      </c>
      <c r="P160" s="1531">
        <f t="shared" ca="1" si="56"/>
        <v>0</v>
      </c>
      <c r="Q160" s="1531">
        <f t="shared" ca="1" si="56"/>
        <v>0</v>
      </c>
      <c r="R160" s="1531">
        <f t="shared" ca="1" si="56"/>
        <v>0</v>
      </c>
      <c r="S160" s="1531">
        <f t="shared" ca="1" si="56"/>
        <v>0</v>
      </c>
      <c r="T160" s="1531">
        <f t="shared" ca="1" si="57"/>
        <v>0</v>
      </c>
      <c r="U160" s="1531">
        <f t="shared" ca="1" si="57"/>
        <v>0</v>
      </c>
      <c r="V160" s="1531">
        <f t="shared" ca="1" si="57"/>
        <v>0</v>
      </c>
      <c r="W160" s="1531">
        <f t="shared" ca="1" si="57"/>
        <v>0</v>
      </c>
      <c r="X160" s="1531">
        <f t="shared" ca="1" si="57"/>
        <v>0</v>
      </c>
      <c r="Y160" s="1531">
        <f t="shared" ca="1" si="57"/>
        <v>0</v>
      </c>
      <c r="Z160" s="1565"/>
      <c r="AA160" s="1526">
        <f t="shared" ca="1" si="58"/>
        <v>0</v>
      </c>
      <c r="AB160" s="1527">
        <f t="shared" ca="1" si="58"/>
        <v>0</v>
      </c>
      <c r="AC160" s="1527">
        <f t="shared" ca="1" si="58"/>
        <v>0</v>
      </c>
      <c r="AD160" s="1527">
        <f t="shared" ca="1" si="58"/>
        <v>0</v>
      </c>
      <c r="AE160" s="1527">
        <f t="shared" ca="1" si="58"/>
        <v>0</v>
      </c>
      <c r="AF160" s="1527">
        <f t="shared" ca="1" si="58"/>
        <v>0</v>
      </c>
      <c r="AG160" s="1527">
        <f t="shared" ca="1" si="58"/>
        <v>0</v>
      </c>
      <c r="AH160" s="1527">
        <f t="shared" ca="1" si="58"/>
        <v>0</v>
      </c>
      <c r="AI160" s="1527">
        <f t="shared" ca="1" si="58"/>
        <v>0</v>
      </c>
      <c r="AJ160" s="1527">
        <f t="shared" ca="1" si="58"/>
        <v>0</v>
      </c>
      <c r="AK160" s="1527">
        <f t="shared" ca="1" si="58"/>
        <v>0</v>
      </c>
      <c r="AL160" s="1527">
        <f t="shared" ca="1" si="58"/>
        <v>0</v>
      </c>
      <c r="AM160" s="1527">
        <f t="shared" ca="1" si="58"/>
        <v>0</v>
      </c>
      <c r="AN160" s="1486"/>
      <c r="AO160" s="1566">
        <f t="shared" ref="AO160:CI165" ca="1" si="64">IF(ISNUMBER($B160),$B160*AO78,0)</f>
        <v>0</v>
      </c>
      <c r="AP160" s="1531">
        <f t="shared" ca="1" si="60"/>
        <v>94.097115692329737</v>
      </c>
      <c r="AQ160" s="1527">
        <f t="shared" ca="1" si="64"/>
        <v>0</v>
      </c>
      <c r="AR160" s="1527">
        <f t="shared" ca="1" si="64"/>
        <v>0</v>
      </c>
      <c r="AS160" s="1527">
        <f t="shared" ca="1" si="64"/>
        <v>0</v>
      </c>
      <c r="AT160" s="1527">
        <f t="shared" ca="1" si="64"/>
        <v>0</v>
      </c>
      <c r="AU160" s="1527">
        <f t="shared" ca="1" si="64"/>
        <v>0</v>
      </c>
      <c r="AV160" s="1527">
        <f t="shared" ca="1" si="64"/>
        <v>0</v>
      </c>
      <c r="AW160" s="1527">
        <f t="shared" ca="1" si="64"/>
        <v>0</v>
      </c>
      <c r="AX160" s="1527">
        <f t="shared" ca="1" si="64"/>
        <v>0</v>
      </c>
      <c r="AY160" s="1527">
        <f t="shared" ca="1" si="64"/>
        <v>0</v>
      </c>
      <c r="AZ160" s="1527">
        <f t="shared" ca="1" si="64"/>
        <v>0</v>
      </c>
      <c r="BA160" s="1527">
        <f t="shared" ca="1" si="64"/>
        <v>0</v>
      </c>
      <c r="BB160" s="1527">
        <f t="shared" ca="1" si="64"/>
        <v>0</v>
      </c>
      <c r="BC160" s="1527">
        <f t="shared" ca="1" si="64"/>
        <v>0</v>
      </c>
      <c r="BD160" s="1527">
        <f t="shared" ca="1" si="64"/>
        <v>0</v>
      </c>
      <c r="BE160" s="1527">
        <f t="shared" ca="1" si="64"/>
        <v>0</v>
      </c>
      <c r="BF160" s="1527">
        <f t="shared" ca="1" si="64"/>
        <v>0</v>
      </c>
      <c r="BG160" s="1527">
        <f t="shared" ca="1" si="64"/>
        <v>0</v>
      </c>
      <c r="BH160" s="1527">
        <f t="shared" ca="1" si="64"/>
        <v>0</v>
      </c>
      <c r="BI160" s="1527">
        <f t="shared" ca="1" si="64"/>
        <v>0</v>
      </c>
      <c r="BJ160" s="1527">
        <f t="shared" ca="1" si="64"/>
        <v>0</v>
      </c>
      <c r="BK160" s="1527">
        <f t="shared" ca="1" si="64"/>
        <v>0</v>
      </c>
      <c r="BL160" s="1527">
        <f t="shared" ca="1" si="64"/>
        <v>0</v>
      </c>
      <c r="BM160" s="1527">
        <f t="shared" ca="1" si="64"/>
        <v>0</v>
      </c>
      <c r="BN160" s="1527">
        <f t="shared" ca="1" si="64"/>
        <v>0</v>
      </c>
      <c r="BO160" s="1527">
        <f t="shared" ca="1" si="64"/>
        <v>0</v>
      </c>
      <c r="BP160" s="1527">
        <f t="shared" ca="1" si="64"/>
        <v>0</v>
      </c>
      <c r="BQ160" s="1527">
        <f t="shared" ca="1" si="64"/>
        <v>0</v>
      </c>
      <c r="BR160" s="1527">
        <f t="shared" ca="1" si="64"/>
        <v>0</v>
      </c>
      <c r="BS160" s="1527">
        <f t="shared" ca="1" si="64"/>
        <v>0</v>
      </c>
      <c r="BT160" s="1527">
        <f t="shared" ca="1" si="64"/>
        <v>0</v>
      </c>
      <c r="BU160" s="1527">
        <f t="shared" ca="1" si="64"/>
        <v>0</v>
      </c>
      <c r="BV160" s="1527">
        <f t="shared" ca="1" si="64"/>
        <v>0</v>
      </c>
      <c r="BW160" s="1527">
        <f t="shared" ca="1" si="64"/>
        <v>0</v>
      </c>
      <c r="BX160" s="1527">
        <f t="shared" ca="1" si="64"/>
        <v>0</v>
      </c>
      <c r="BY160" s="1527">
        <f t="shared" ca="1" si="64"/>
        <v>0</v>
      </c>
      <c r="BZ160" s="1527">
        <f t="shared" ca="1" si="64"/>
        <v>0</v>
      </c>
      <c r="CA160" s="1527">
        <f t="shared" ca="1" si="64"/>
        <v>0</v>
      </c>
      <c r="CB160" s="1527">
        <f t="shared" ca="1" si="64"/>
        <v>0</v>
      </c>
      <c r="CC160" s="1527">
        <f t="shared" ca="1" si="64"/>
        <v>0</v>
      </c>
      <c r="CD160" s="1527">
        <f t="shared" ca="1" si="64"/>
        <v>0</v>
      </c>
      <c r="CE160" s="1527">
        <f t="shared" ca="1" si="64"/>
        <v>0</v>
      </c>
      <c r="CF160" s="1527">
        <f t="shared" ca="1" si="64"/>
        <v>0</v>
      </c>
      <c r="CG160" s="1527">
        <f t="shared" ca="1" si="64"/>
        <v>0</v>
      </c>
      <c r="CH160" s="1527">
        <f t="shared" ca="1" si="64"/>
        <v>0</v>
      </c>
      <c r="CI160" s="1567">
        <f t="shared" ca="1" si="64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61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5"/>
        <v>perslucht-2 op 8 bara</v>
      </c>
      <c r="B161" s="1000">
        <f>U542</f>
        <v>0</v>
      </c>
      <c r="C161" s="1582">
        <f t="shared" si="62"/>
        <v>0</v>
      </c>
      <c r="D161" s="1566">
        <f t="shared" si="56"/>
        <v>0</v>
      </c>
      <c r="E161" s="1527">
        <f t="shared" si="56"/>
        <v>0</v>
      </c>
      <c r="F161" s="1527">
        <f t="shared" si="56"/>
        <v>0</v>
      </c>
      <c r="G161" s="1527">
        <f t="shared" si="56"/>
        <v>0</v>
      </c>
      <c r="H161" s="1527">
        <f t="shared" si="56"/>
        <v>0</v>
      </c>
      <c r="I161" s="1527">
        <f t="shared" si="56"/>
        <v>0</v>
      </c>
      <c r="J161" s="1527">
        <f t="shared" si="56"/>
        <v>0</v>
      </c>
      <c r="K161" s="1531">
        <f t="shared" si="56"/>
        <v>0</v>
      </c>
      <c r="L161" s="1531">
        <f t="shared" si="56"/>
        <v>0</v>
      </c>
      <c r="M161" s="1531">
        <f t="shared" si="56"/>
        <v>0</v>
      </c>
      <c r="N161" s="1531">
        <f t="shared" si="56"/>
        <v>0</v>
      </c>
      <c r="O161" s="1531">
        <f t="shared" si="56"/>
        <v>0</v>
      </c>
      <c r="P161" s="1531">
        <f t="shared" si="56"/>
        <v>0</v>
      </c>
      <c r="Q161" s="1531">
        <f t="shared" si="56"/>
        <v>0</v>
      </c>
      <c r="R161" s="1531">
        <f t="shared" si="56"/>
        <v>0</v>
      </c>
      <c r="S161" s="1531">
        <f t="shared" si="56"/>
        <v>0</v>
      </c>
      <c r="T161" s="1531">
        <f t="shared" si="57"/>
        <v>0</v>
      </c>
      <c r="U161" s="1531">
        <f t="shared" si="57"/>
        <v>0</v>
      </c>
      <c r="V161" s="1531">
        <f t="shared" si="57"/>
        <v>0</v>
      </c>
      <c r="W161" s="1531">
        <f t="shared" si="57"/>
        <v>0</v>
      </c>
      <c r="X161" s="1531">
        <f t="shared" si="57"/>
        <v>0</v>
      </c>
      <c r="Y161" s="1531">
        <f t="shared" si="57"/>
        <v>0</v>
      </c>
      <c r="Z161" s="1565"/>
      <c r="AA161" s="1526">
        <f t="shared" si="58"/>
        <v>0</v>
      </c>
      <c r="AB161" s="1527">
        <f t="shared" si="58"/>
        <v>0</v>
      </c>
      <c r="AC161" s="1527">
        <f t="shared" si="58"/>
        <v>0</v>
      </c>
      <c r="AD161" s="1527">
        <f t="shared" si="58"/>
        <v>0</v>
      </c>
      <c r="AE161" s="1527">
        <f t="shared" si="58"/>
        <v>0</v>
      </c>
      <c r="AF161" s="1527">
        <f t="shared" si="58"/>
        <v>0</v>
      </c>
      <c r="AG161" s="1527">
        <f t="shared" si="58"/>
        <v>0</v>
      </c>
      <c r="AH161" s="1527">
        <f t="shared" si="58"/>
        <v>0</v>
      </c>
      <c r="AI161" s="1527">
        <f t="shared" si="58"/>
        <v>0</v>
      </c>
      <c r="AJ161" s="1527">
        <f t="shared" si="58"/>
        <v>0</v>
      </c>
      <c r="AK161" s="1527">
        <f t="shared" si="58"/>
        <v>0</v>
      </c>
      <c r="AL161" s="1527">
        <f t="shared" si="58"/>
        <v>0</v>
      </c>
      <c r="AM161" s="1527">
        <f t="shared" si="58"/>
        <v>0</v>
      </c>
      <c r="AN161" s="1486"/>
      <c r="AO161" s="1566">
        <f t="shared" si="64"/>
        <v>0</v>
      </c>
      <c r="AP161" s="1531">
        <f t="shared" si="60"/>
        <v>0</v>
      </c>
      <c r="AQ161" s="1527">
        <f t="shared" si="64"/>
        <v>0</v>
      </c>
      <c r="AR161" s="1527">
        <f t="shared" si="64"/>
        <v>0</v>
      </c>
      <c r="AS161" s="1527">
        <f t="shared" si="64"/>
        <v>0</v>
      </c>
      <c r="AT161" s="1527">
        <f t="shared" si="64"/>
        <v>0</v>
      </c>
      <c r="AU161" s="1527">
        <f t="shared" si="64"/>
        <v>0</v>
      </c>
      <c r="AV161" s="1527">
        <f t="shared" si="64"/>
        <v>0</v>
      </c>
      <c r="AW161" s="1527">
        <f t="shared" si="64"/>
        <v>0</v>
      </c>
      <c r="AX161" s="1527">
        <f t="shared" si="64"/>
        <v>0</v>
      </c>
      <c r="AY161" s="1527">
        <f t="shared" si="64"/>
        <v>0</v>
      </c>
      <c r="AZ161" s="1527">
        <f t="shared" si="64"/>
        <v>0</v>
      </c>
      <c r="BA161" s="1527">
        <f t="shared" si="64"/>
        <v>0</v>
      </c>
      <c r="BB161" s="1527">
        <f t="shared" si="64"/>
        <v>0</v>
      </c>
      <c r="BC161" s="1527">
        <f t="shared" si="64"/>
        <v>0</v>
      </c>
      <c r="BD161" s="1527">
        <f t="shared" si="64"/>
        <v>0</v>
      </c>
      <c r="BE161" s="1527">
        <f t="shared" si="64"/>
        <v>0</v>
      </c>
      <c r="BF161" s="1527">
        <f t="shared" si="64"/>
        <v>0</v>
      </c>
      <c r="BG161" s="1527">
        <f t="shared" si="64"/>
        <v>0</v>
      </c>
      <c r="BH161" s="1527">
        <f t="shared" si="64"/>
        <v>0</v>
      </c>
      <c r="BI161" s="1527">
        <f t="shared" si="64"/>
        <v>0</v>
      </c>
      <c r="BJ161" s="1527">
        <f t="shared" si="64"/>
        <v>0</v>
      </c>
      <c r="BK161" s="1527">
        <f t="shared" si="64"/>
        <v>0</v>
      </c>
      <c r="BL161" s="1527">
        <f t="shared" si="64"/>
        <v>0</v>
      </c>
      <c r="BM161" s="1527">
        <f t="shared" si="64"/>
        <v>0</v>
      </c>
      <c r="BN161" s="1527">
        <f t="shared" si="64"/>
        <v>0</v>
      </c>
      <c r="BO161" s="1527">
        <f t="shared" si="64"/>
        <v>0</v>
      </c>
      <c r="BP161" s="1527">
        <f t="shared" si="64"/>
        <v>0</v>
      </c>
      <c r="BQ161" s="1527">
        <f t="shared" si="64"/>
        <v>0</v>
      </c>
      <c r="BR161" s="1527">
        <f t="shared" si="64"/>
        <v>0</v>
      </c>
      <c r="BS161" s="1527">
        <f t="shared" si="64"/>
        <v>0</v>
      </c>
      <c r="BT161" s="1527">
        <f t="shared" si="64"/>
        <v>0</v>
      </c>
      <c r="BU161" s="1527">
        <f t="shared" si="64"/>
        <v>0</v>
      </c>
      <c r="BV161" s="1527">
        <f t="shared" si="64"/>
        <v>0</v>
      </c>
      <c r="BW161" s="1527">
        <f t="shared" si="64"/>
        <v>0</v>
      </c>
      <c r="BX161" s="1527">
        <f t="shared" si="64"/>
        <v>0</v>
      </c>
      <c r="BY161" s="1527">
        <f t="shared" si="64"/>
        <v>0</v>
      </c>
      <c r="BZ161" s="1527">
        <f t="shared" si="64"/>
        <v>0</v>
      </c>
      <c r="CA161" s="1527">
        <f t="shared" si="64"/>
        <v>0</v>
      </c>
      <c r="CB161" s="1527">
        <f t="shared" si="64"/>
        <v>0</v>
      </c>
      <c r="CC161" s="1527">
        <f t="shared" si="64"/>
        <v>0</v>
      </c>
      <c r="CD161" s="1527">
        <f t="shared" si="64"/>
        <v>0</v>
      </c>
      <c r="CE161" s="1527">
        <f t="shared" si="64"/>
        <v>0</v>
      </c>
      <c r="CF161" s="1527">
        <f t="shared" si="64"/>
        <v>0</v>
      </c>
      <c r="CG161" s="1527">
        <f t="shared" si="64"/>
        <v>0</v>
      </c>
      <c r="CH161" s="1527">
        <f t="shared" si="64"/>
        <v>0</v>
      </c>
      <c r="CI161" s="1567">
        <f t="shared" si="64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61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5"/>
        <v>koelenergie-2 op k2 °C</v>
      </c>
      <c r="B162" s="1000">
        <f>IF(OR(U536=0, U535=0),0,(1/U536/U535))</f>
        <v>0</v>
      </c>
      <c r="C162" s="1582">
        <f t="shared" si="62"/>
        <v>0</v>
      </c>
      <c r="D162" s="1566">
        <f t="shared" si="56"/>
        <v>0</v>
      </c>
      <c r="E162" s="1527">
        <f t="shared" si="56"/>
        <v>0</v>
      </c>
      <c r="F162" s="1527">
        <f t="shared" si="56"/>
        <v>0</v>
      </c>
      <c r="G162" s="1527">
        <f t="shared" si="56"/>
        <v>0</v>
      </c>
      <c r="H162" s="1527">
        <f t="shared" si="56"/>
        <v>0</v>
      </c>
      <c r="I162" s="1527">
        <f t="shared" si="56"/>
        <v>0</v>
      </c>
      <c r="J162" s="1527">
        <f t="shared" si="56"/>
        <v>0</v>
      </c>
      <c r="K162" s="1531">
        <f t="shared" si="56"/>
        <v>0</v>
      </c>
      <c r="L162" s="1531">
        <f t="shared" si="56"/>
        <v>0</v>
      </c>
      <c r="M162" s="1531">
        <f t="shared" si="56"/>
        <v>0</v>
      </c>
      <c r="N162" s="1531">
        <f t="shared" si="56"/>
        <v>0</v>
      </c>
      <c r="O162" s="1531">
        <f t="shared" si="56"/>
        <v>0</v>
      </c>
      <c r="P162" s="1531">
        <f t="shared" si="56"/>
        <v>0</v>
      </c>
      <c r="Q162" s="1531">
        <f t="shared" si="56"/>
        <v>0</v>
      </c>
      <c r="R162" s="1531">
        <f t="shared" si="56"/>
        <v>0</v>
      </c>
      <c r="S162" s="1531">
        <f t="shared" si="56"/>
        <v>0</v>
      </c>
      <c r="T162" s="1531">
        <f t="shared" si="57"/>
        <v>0</v>
      </c>
      <c r="U162" s="1531">
        <f t="shared" si="57"/>
        <v>0</v>
      </c>
      <c r="V162" s="1531">
        <f t="shared" si="57"/>
        <v>0</v>
      </c>
      <c r="W162" s="1531">
        <f t="shared" si="57"/>
        <v>0</v>
      </c>
      <c r="X162" s="1531">
        <f t="shared" si="57"/>
        <v>0</v>
      </c>
      <c r="Y162" s="1531">
        <f t="shared" si="57"/>
        <v>0</v>
      </c>
      <c r="Z162" s="1565"/>
      <c r="AA162" s="1526">
        <f t="shared" si="58"/>
        <v>0</v>
      </c>
      <c r="AB162" s="1527">
        <f t="shared" si="58"/>
        <v>0</v>
      </c>
      <c r="AC162" s="1527">
        <f t="shared" si="58"/>
        <v>0</v>
      </c>
      <c r="AD162" s="1527">
        <f t="shared" si="58"/>
        <v>0</v>
      </c>
      <c r="AE162" s="1527">
        <f t="shared" si="58"/>
        <v>0</v>
      </c>
      <c r="AF162" s="1527">
        <f t="shared" si="58"/>
        <v>0</v>
      </c>
      <c r="AG162" s="1527">
        <f t="shared" si="58"/>
        <v>0</v>
      </c>
      <c r="AH162" s="1527">
        <f t="shared" si="58"/>
        <v>0</v>
      </c>
      <c r="AI162" s="1527">
        <f t="shared" si="58"/>
        <v>0</v>
      </c>
      <c r="AJ162" s="1527">
        <f t="shared" si="58"/>
        <v>0</v>
      </c>
      <c r="AK162" s="1527">
        <f t="shared" si="58"/>
        <v>0</v>
      </c>
      <c r="AL162" s="1527">
        <f t="shared" si="58"/>
        <v>0</v>
      </c>
      <c r="AM162" s="1527">
        <f t="shared" si="58"/>
        <v>0</v>
      </c>
      <c r="AN162" s="1486"/>
      <c r="AO162" s="1566">
        <f t="shared" si="64"/>
        <v>0</v>
      </c>
      <c r="AP162" s="1531">
        <f t="shared" si="60"/>
        <v>0</v>
      </c>
      <c r="AQ162" s="1527">
        <f t="shared" si="64"/>
        <v>0</v>
      </c>
      <c r="AR162" s="1527">
        <f t="shared" si="64"/>
        <v>0</v>
      </c>
      <c r="AS162" s="1527">
        <f t="shared" si="64"/>
        <v>0</v>
      </c>
      <c r="AT162" s="1527">
        <f t="shared" si="64"/>
        <v>0</v>
      </c>
      <c r="AU162" s="1527">
        <f t="shared" si="64"/>
        <v>0</v>
      </c>
      <c r="AV162" s="1527">
        <f t="shared" si="64"/>
        <v>0</v>
      </c>
      <c r="AW162" s="1527">
        <f t="shared" si="64"/>
        <v>0</v>
      </c>
      <c r="AX162" s="1527">
        <f t="shared" si="64"/>
        <v>0</v>
      </c>
      <c r="AY162" s="1527">
        <f t="shared" si="64"/>
        <v>0</v>
      </c>
      <c r="AZ162" s="1527">
        <f t="shared" si="64"/>
        <v>0</v>
      </c>
      <c r="BA162" s="1527">
        <f t="shared" si="64"/>
        <v>0</v>
      </c>
      <c r="BB162" s="1527">
        <f t="shared" si="64"/>
        <v>0</v>
      </c>
      <c r="BC162" s="1527">
        <f t="shared" si="64"/>
        <v>0</v>
      </c>
      <c r="BD162" s="1527">
        <f t="shared" si="64"/>
        <v>0</v>
      </c>
      <c r="BE162" s="1527">
        <f t="shared" si="64"/>
        <v>0</v>
      </c>
      <c r="BF162" s="1527">
        <f t="shared" si="64"/>
        <v>0</v>
      </c>
      <c r="BG162" s="1527">
        <f t="shared" si="64"/>
        <v>0</v>
      </c>
      <c r="BH162" s="1527">
        <f t="shared" si="64"/>
        <v>0</v>
      </c>
      <c r="BI162" s="1527">
        <f t="shared" si="64"/>
        <v>0</v>
      </c>
      <c r="BJ162" s="1527">
        <f t="shared" si="64"/>
        <v>0</v>
      </c>
      <c r="BK162" s="1527">
        <f t="shared" si="64"/>
        <v>0</v>
      </c>
      <c r="BL162" s="1527">
        <f t="shared" si="64"/>
        <v>0</v>
      </c>
      <c r="BM162" s="1527">
        <f t="shared" si="64"/>
        <v>0</v>
      </c>
      <c r="BN162" s="1527">
        <f t="shared" si="64"/>
        <v>0</v>
      </c>
      <c r="BO162" s="1527">
        <f t="shared" si="64"/>
        <v>0</v>
      </c>
      <c r="BP162" s="1527">
        <f t="shared" si="64"/>
        <v>0</v>
      </c>
      <c r="BQ162" s="1527">
        <f t="shared" si="64"/>
        <v>0</v>
      </c>
      <c r="BR162" s="1527">
        <f t="shared" si="64"/>
        <v>0</v>
      </c>
      <c r="BS162" s="1527">
        <f t="shared" si="64"/>
        <v>0</v>
      </c>
      <c r="BT162" s="1527">
        <f t="shared" si="64"/>
        <v>0</v>
      </c>
      <c r="BU162" s="1527">
        <f t="shared" si="64"/>
        <v>0</v>
      </c>
      <c r="BV162" s="1527">
        <f t="shared" si="64"/>
        <v>0</v>
      </c>
      <c r="BW162" s="1527">
        <f t="shared" si="64"/>
        <v>0</v>
      </c>
      <c r="BX162" s="1527">
        <f t="shared" si="64"/>
        <v>0</v>
      </c>
      <c r="BY162" s="1527">
        <f t="shared" si="64"/>
        <v>0</v>
      </c>
      <c r="BZ162" s="1527">
        <f t="shared" si="64"/>
        <v>0</v>
      </c>
      <c r="CA162" s="1527">
        <f t="shared" si="64"/>
        <v>0</v>
      </c>
      <c r="CB162" s="1527">
        <f t="shared" si="64"/>
        <v>0</v>
      </c>
      <c r="CC162" s="1527">
        <f t="shared" si="64"/>
        <v>0</v>
      </c>
      <c r="CD162" s="1527">
        <f t="shared" si="64"/>
        <v>0</v>
      </c>
      <c r="CE162" s="1527">
        <f t="shared" si="64"/>
        <v>0</v>
      </c>
      <c r="CF162" s="1527">
        <f t="shared" si="64"/>
        <v>0</v>
      </c>
      <c r="CG162" s="1527">
        <f t="shared" si="64"/>
        <v>0</v>
      </c>
      <c r="CH162" s="1527">
        <f t="shared" si="64"/>
        <v>0</v>
      </c>
      <c r="CI162" s="1567">
        <f t="shared" si="64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61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5"/>
        <v/>
      </c>
      <c r="B163" s="1000" t="str">
        <f t="shared" ref="B163:B164" ca="1" si="65">IF(A163="","",INDIRECT("c"&amp;TEXT(491+MATCH((A163),$A$492:$A$508,0),0)))</f>
        <v/>
      </c>
      <c r="C163" s="1582">
        <f t="shared" ca="1" si="62"/>
        <v>0</v>
      </c>
      <c r="D163" s="1566">
        <f t="shared" ca="1" si="56"/>
        <v>0</v>
      </c>
      <c r="E163" s="1527">
        <f t="shared" ca="1" si="56"/>
        <v>0</v>
      </c>
      <c r="F163" s="1527">
        <f t="shared" ca="1" si="56"/>
        <v>0</v>
      </c>
      <c r="G163" s="1527">
        <f t="shared" ca="1" si="56"/>
        <v>0</v>
      </c>
      <c r="H163" s="1527">
        <f t="shared" ca="1" si="56"/>
        <v>0</v>
      </c>
      <c r="I163" s="1527">
        <f t="shared" ca="1" si="56"/>
        <v>0</v>
      </c>
      <c r="J163" s="1527">
        <f t="shared" ca="1" si="56"/>
        <v>0</v>
      </c>
      <c r="K163" s="1531">
        <f t="shared" ca="1" si="56"/>
        <v>0</v>
      </c>
      <c r="L163" s="1531">
        <f t="shared" ca="1" si="56"/>
        <v>0</v>
      </c>
      <c r="M163" s="1531">
        <f t="shared" ca="1" si="56"/>
        <v>0</v>
      </c>
      <c r="N163" s="1531">
        <f t="shared" ca="1" si="56"/>
        <v>0</v>
      </c>
      <c r="O163" s="1531">
        <f t="shared" ca="1" si="56"/>
        <v>0</v>
      </c>
      <c r="P163" s="1531">
        <f t="shared" ca="1" si="56"/>
        <v>0</v>
      </c>
      <c r="Q163" s="1531">
        <f t="shared" ca="1" si="56"/>
        <v>0</v>
      </c>
      <c r="R163" s="1531">
        <f t="shared" ca="1" si="56"/>
        <v>0</v>
      </c>
      <c r="S163" s="1531">
        <f t="shared" ca="1" si="56"/>
        <v>0</v>
      </c>
      <c r="T163" s="1531">
        <f t="shared" ca="1" si="57"/>
        <v>0</v>
      </c>
      <c r="U163" s="1531">
        <f t="shared" ca="1" si="57"/>
        <v>0</v>
      </c>
      <c r="V163" s="1531">
        <f t="shared" ca="1" si="57"/>
        <v>0</v>
      </c>
      <c r="W163" s="1531">
        <f t="shared" ca="1" si="57"/>
        <v>0</v>
      </c>
      <c r="X163" s="1531">
        <f t="shared" ca="1" si="57"/>
        <v>0</v>
      </c>
      <c r="Y163" s="1531">
        <f t="shared" ca="1" si="57"/>
        <v>0</v>
      </c>
      <c r="Z163" s="1565"/>
      <c r="AA163" s="1526">
        <f t="shared" ca="1" si="58"/>
        <v>0</v>
      </c>
      <c r="AB163" s="1527">
        <f t="shared" ca="1" si="58"/>
        <v>0</v>
      </c>
      <c r="AC163" s="1527">
        <f t="shared" ca="1" si="58"/>
        <v>0</v>
      </c>
      <c r="AD163" s="1527">
        <f t="shared" ca="1" si="58"/>
        <v>0</v>
      </c>
      <c r="AE163" s="1527">
        <f t="shared" ca="1" si="58"/>
        <v>0</v>
      </c>
      <c r="AF163" s="1527">
        <f t="shared" ca="1" si="58"/>
        <v>0</v>
      </c>
      <c r="AG163" s="1527">
        <f t="shared" ca="1" si="58"/>
        <v>0</v>
      </c>
      <c r="AH163" s="1527">
        <f t="shared" ca="1" si="58"/>
        <v>0</v>
      </c>
      <c r="AI163" s="1527">
        <f t="shared" ca="1" si="58"/>
        <v>0</v>
      </c>
      <c r="AJ163" s="1527">
        <f t="shared" ca="1" si="58"/>
        <v>0</v>
      </c>
      <c r="AK163" s="1527">
        <f t="shared" ca="1" si="58"/>
        <v>0</v>
      </c>
      <c r="AL163" s="1527">
        <f t="shared" ca="1" si="58"/>
        <v>0</v>
      </c>
      <c r="AM163" s="1527">
        <f t="shared" ca="1" si="58"/>
        <v>0</v>
      </c>
      <c r="AN163" s="1486"/>
      <c r="AO163" s="1566">
        <f t="shared" ca="1" si="64"/>
        <v>0</v>
      </c>
      <c r="AP163" s="1531">
        <f t="shared" ca="1" si="60"/>
        <v>0</v>
      </c>
      <c r="AQ163" s="1527">
        <f t="shared" ca="1" si="64"/>
        <v>0</v>
      </c>
      <c r="AR163" s="1527">
        <f t="shared" ca="1" si="64"/>
        <v>0</v>
      </c>
      <c r="AS163" s="1527">
        <f t="shared" ca="1" si="64"/>
        <v>0</v>
      </c>
      <c r="AT163" s="1527">
        <f t="shared" ca="1" si="64"/>
        <v>0</v>
      </c>
      <c r="AU163" s="1527">
        <f t="shared" ca="1" si="64"/>
        <v>0</v>
      </c>
      <c r="AV163" s="1527">
        <f t="shared" ca="1" si="64"/>
        <v>0</v>
      </c>
      <c r="AW163" s="1527">
        <f t="shared" ca="1" si="64"/>
        <v>0</v>
      </c>
      <c r="AX163" s="1527">
        <f t="shared" ca="1" si="64"/>
        <v>0</v>
      </c>
      <c r="AY163" s="1527">
        <f t="shared" ca="1" si="64"/>
        <v>0</v>
      </c>
      <c r="AZ163" s="1527">
        <f t="shared" ca="1" si="64"/>
        <v>0</v>
      </c>
      <c r="BA163" s="1527">
        <f t="shared" ca="1" si="64"/>
        <v>0</v>
      </c>
      <c r="BB163" s="1527">
        <f t="shared" ca="1" si="64"/>
        <v>0</v>
      </c>
      <c r="BC163" s="1527">
        <f t="shared" ca="1" si="64"/>
        <v>0</v>
      </c>
      <c r="BD163" s="1527">
        <f t="shared" ca="1" si="64"/>
        <v>0</v>
      </c>
      <c r="BE163" s="1527">
        <f t="shared" ca="1" si="64"/>
        <v>0</v>
      </c>
      <c r="BF163" s="1527">
        <f t="shared" ca="1" si="64"/>
        <v>0</v>
      </c>
      <c r="BG163" s="1527">
        <f t="shared" ca="1" si="64"/>
        <v>0</v>
      </c>
      <c r="BH163" s="1527">
        <f t="shared" ca="1" si="64"/>
        <v>0</v>
      </c>
      <c r="BI163" s="1527">
        <f t="shared" ca="1" si="64"/>
        <v>0</v>
      </c>
      <c r="BJ163" s="1527">
        <f t="shared" ca="1" si="64"/>
        <v>0</v>
      </c>
      <c r="BK163" s="1527">
        <f t="shared" ca="1" si="64"/>
        <v>0</v>
      </c>
      <c r="BL163" s="1527">
        <f t="shared" ca="1" si="64"/>
        <v>0</v>
      </c>
      <c r="BM163" s="1527">
        <f t="shared" ca="1" si="64"/>
        <v>0</v>
      </c>
      <c r="BN163" s="1527">
        <f t="shared" ca="1" si="64"/>
        <v>0</v>
      </c>
      <c r="BO163" s="1527">
        <f t="shared" ca="1" si="64"/>
        <v>0</v>
      </c>
      <c r="BP163" s="1527">
        <f t="shared" ca="1" si="64"/>
        <v>0</v>
      </c>
      <c r="BQ163" s="1527">
        <f t="shared" ca="1" si="64"/>
        <v>0</v>
      </c>
      <c r="BR163" s="1527">
        <f t="shared" ca="1" si="64"/>
        <v>0</v>
      </c>
      <c r="BS163" s="1527">
        <f t="shared" ca="1" si="64"/>
        <v>0</v>
      </c>
      <c r="BT163" s="1527">
        <f t="shared" ca="1" si="64"/>
        <v>0</v>
      </c>
      <c r="BU163" s="1527">
        <f t="shared" ca="1" si="64"/>
        <v>0</v>
      </c>
      <c r="BV163" s="1527">
        <f t="shared" ca="1" si="64"/>
        <v>0</v>
      </c>
      <c r="BW163" s="1527">
        <f t="shared" ca="1" si="64"/>
        <v>0</v>
      </c>
      <c r="BX163" s="1527">
        <f t="shared" ca="1" si="64"/>
        <v>0</v>
      </c>
      <c r="BY163" s="1527">
        <f t="shared" ca="1" si="64"/>
        <v>0</v>
      </c>
      <c r="BZ163" s="1527">
        <f t="shared" ca="1" si="64"/>
        <v>0</v>
      </c>
      <c r="CA163" s="1527">
        <f t="shared" ca="1" si="64"/>
        <v>0</v>
      </c>
      <c r="CB163" s="1527">
        <f t="shared" ca="1" si="64"/>
        <v>0</v>
      </c>
      <c r="CC163" s="1527">
        <f t="shared" ca="1" si="64"/>
        <v>0</v>
      </c>
      <c r="CD163" s="1527">
        <f t="shared" ca="1" si="64"/>
        <v>0</v>
      </c>
      <c r="CE163" s="1527">
        <f t="shared" ca="1" si="64"/>
        <v>0</v>
      </c>
      <c r="CF163" s="1527">
        <f t="shared" ca="1" si="64"/>
        <v>0</v>
      </c>
      <c r="CG163" s="1527">
        <f t="shared" ca="1" si="64"/>
        <v>0</v>
      </c>
      <c r="CH163" s="1527">
        <f t="shared" ca="1" si="64"/>
        <v>0</v>
      </c>
      <c r="CI163" s="1567">
        <f t="shared" ca="1" si="64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61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5"/>
        <v/>
      </c>
      <c r="B164" s="2332" t="str">
        <f t="shared" ca="1" si="65"/>
        <v/>
      </c>
      <c r="C164" s="1582">
        <f t="shared" ca="1" si="62"/>
        <v>0</v>
      </c>
      <c r="D164" s="1566">
        <f t="shared" ca="1" si="56"/>
        <v>0</v>
      </c>
      <c r="E164" s="1527">
        <f t="shared" ca="1" si="56"/>
        <v>0</v>
      </c>
      <c r="F164" s="1527">
        <f t="shared" ca="1" si="56"/>
        <v>0</v>
      </c>
      <c r="G164" s="1527">
        <f t="shared" ca="1" si="56"/>
        <v>0</v>
      </c>
      <c r="H164" s="1527">
        <f t="shared" ca="1" si="56"/>
        <v>0</v>
      </c>
      <c r="I164" s="1527">
        <f t="shared" ca="1" si="56"/>
        <v>0</v>
      </c>
      <c r="J164" s="1527">
        <f t="shared" ca="1" si="56"/>
        <v>0</v>
      </c>
      <c r="K164" s="1531">
        <f t="shared" ca="1" si="56"/>
        <v>0</v>
      </c>
      <c r="L164" s="1531">
        <f t="shared" ca="1" si="56"/>
        <v>0</v>
      </c>
      <c r="M164" s="1531">
        <f t="shared" ca="1" si="56"/>
        <v>0</v>
      </c>
      <c r="N164" s="1531">
        <f t="shared" ca="1" si="56"/>
        <v>0</v>
      </c>
      <c r="O164" s="1531">
        <f t="shared" ca="1" si="56"/>
        <v>0</v>
      </c>
      <c r="P164" s="1531">
        <f t="shared" ca="1" si="56"/>
        <v>0</v>
      </c>
      <c r="Q164" s="1531">
        <f t="shared" ca="1" si="56"/>
        <v>0</v>
      </c>
      <c r="R164" s="1531">
        <f t="shared" ca="1" si="56"/>
        <v>0</v>
      </c>
      <c r="S164" s="1531">
        <f t="shared" ref="S164:Y164" ca="1" si="66">IF(ISNUMBER($B164),$B164*S82,0)</f>
        <v>0</v>
      </c>
      <c r="T164" s="1531">
        <f t="shared" ca="1" si="66"/>
        <v>0</v>
      </c>
      <c r="U164" s="1531">
        <f t="shared" ca="1" si="66"/>
        <v>0</v>
      </c>
      <c r="V164" s="1531">
        <f t="shared" ca="1" si="66"/>
        <v>0</v>
      </c>
      <c r="W164" s="1531">
        <f t="shared" ca="1" si="66"/>
        <v>0</v>
      </c>
      <c r="X164" s="1531">
        <f t="shared" ca="1" si="66"/>
        <v>0</v>
      </c>
      <c r="Y164" s="1531">
        <f t="shared" ca="1" si="66"/>
        <v>0</v>
      </c>
      <c r="Z164" s="1565"/>
      <c r="AA164" s="1526">
        <f t="shared" ca="1" si="58"/>
        <v>0</v>
      </c>
      <c r="AB164" s="1527">
        <f t="shared" ca="1" si="58"/>
        <v>0</v>
      </c>
      <c r="AC164" s="1527">
        <f t="shared" ca="1" si="58"/>
        <v>0</v>
      </c>
      <c r="AD164" s="1527">
        <f t="shared" ca="1" si="58"/>
        <v>0</v>
      </c>
      <c r="AE164" s="1527">
        <f t="shared" ca="1" si="58"/>
        <v>0</v>
      </c>
      <c r="AF164" s="1527">
        <f t="shared" ca="1" si="58"/>
        <v>0</v>
      </c>
      <c r="AG164" s="1527">
        <f t="shared" ca="1" si="58"/>
        <v>0</v>
      </c>
      <c r="AH164" s="1527">
        <f t="shared" ca="1" si="58"/>
        <v>0</v>
      </c>
      <c r="AI164" s="1527">
        <f t="shared" ca="1" si="58"/>
        <v>0</v>
      </c>
      <c r="AJ164" s="1527">
        <f t="shared" ca="1" si="58"/>
        <v>0</v>
      </c>
      <c r="AK164" s="1527">
        <f t="shared" ca="1" si="58"/>
        <v>0</v>
      </c>
      <c r="AL164" s="1527">
        <f t="shared" ca="1" si="58"/>
        <v>0</v>
      </c>
      <c r="AM164" s="1527">
        <f t="shared" ca="1" si="58"/>
        <v>0</v>
      </c>
      <c r="AN164" s="1486"/>
      <c r="AO164" s="1566">
        <f t="shared" ca="1" si="64"/>
        <v>0</v>
      </c>
      <c r="AP164" s="1531">
        <f t="shared" ca="1" si="60"/>
        <v>0</v>
      </c>
      <c r="AQ164" s="1527">
        <f t="shared" ca="1" si="64"/>
        <v>0</v>
      </c>
      <c r="AR164" s="1527">
        <f t="shared" ca="1" si="64"/>
        <v>0</v>
      </c>
      <c r="AS164" s="1527">
        <f t="shared" ca="1" si="64"/>
        <v>0</v>
      </c>
      <c r="AT164" s="1527">
        <f t="shared" ca="1" si="64"/>
        <v>0</v>
      </c>
      <c r="AU164" s="1527">
        <f t="shared" ca="1" si="64"/>
        <v>0</v>
      </c>
      <c r="AV164" s="1527">
        <f t="shared" ca="1" si="64"/>
        <v>0</v>
      </c>
      <c r="AW164" s="1527">
        <f t="shared" ca="1" si="64"/>
        <v>0</v>
      </c>
      <c r="AX164" s="1527">
        <f t="shared" ca="1" si="64"/>
        <v>0</v>
      </c>
      <c r="AY164" s="1527">
        <f t="shared" ca="1" si="64"/>
        <v>0</v>
      </c>
      <c r="AZ164" s="1527">
        <f t="shared" ca="1" si="64"/>
        <v>0</v>
      </c>
      <c r="BA164" s="1527">
        <f t="shared" ca="1" si="64"/>
        <v>0</v>
      </c>
      <c r="BB164" s="1527">
        <f t="shared" ca="1" si="64"/>
        <v>0</v>
      </c>
      <c r="BC164" s="1527">
        <f t="shared" ca="1" si="64"/>
        <v>0</v>
      </c>
      <c r="BD164" s="1527">
        <f t="shared" ca="1" si="64"/>
        <v>0</v>
      </c>
      <c r="BE164" s="1527">
        <f t="shared" ca="1" si="64"/>
        <v>0</v>
      </c>
      <c r="BF164" s="1527">
        <f t="shared" ca="1" si="64"/>
        <v>0</v>
      </c>
      <c r="BG164" s="1527">
        <f t="shared" ca="1" si="64"/>
        <v>0</v>
      </c>
      <c r="BH164" s="1527">
        <f t="shared" ca="1" si="64"/>
        <v>0</v>
      </c>
      <c r="BI164" s="1527">
        <f t="shared" ca="1" si="64"/>
        <v>0</v>
      </c>
      <c r="BJ164" s="1527">
        <f t="shared" ca="1" si="64"/>
        <v>0</v>
      </c>
      <c r="BK164" s="1527">
        <f t="shared" ca="1" si="64"/>
        <v>0</v>
      </c>
      <c r="BL164" s="1527">
        <f t="shared" ca="1" si="64"/>
        <v>0</v>
      </c>
      <c r="BM164" s="1527">
        <f t="shared" ca="1" si="64"/>
        <v>0</v>
      </c>
      <c r="BN164" s="1527">
        <f t="shared" ca="1" si="64"/>
        <v>0</v>
      </c>
      <c r="BO164" s="1527">
        <f t="shared" ca="1" si="64"/>
        <v>0</v>
      </c>
      <c r="BP164" s="1527">
        <f t="shared" ca="1" si="64"/>
        <v>0</v>
      </c>
      <c r="BQ164" s="1527">
        <f t="shared" ca="1" si="64"/>
        <v>0</v>
      </c>
      <c r="BR164" s="1527">
        <f t="shared" ca="1" si="64"/>
        <v>0</v>
      </c>
      <c r="BS164" s="1527">
        <f t="shared" ca="1" si="64"/>
        <v>0</v>
      </c>
      <c r="BT164" s="1527">
        <f t="shared" ca="1" si="64"/>
        <v>0</v>
      </c>
      <c r="BU164" s="1527">
        <f t="shared" ca="1" si="64"/>
        <v>0</v>
      </c>
      <c r="BV164" s="1527">
        <f t="shared" ca="1" si="64"/>
        <v>0</v>
      </c>
      <c r="BW164" s="1527">
        <f t="shared" ca="1" si="64"/>
        <v>0</v>
      </c>
      <c r="BX164" s="1527">
        <f t="shared" ca="1" si="64"/>
        <v>0</v>
      </c>
      <c r="BY164" s="1527">
        <f t="shared" ca="1" si="64"/>
        <v>0</v>
      </c>
      <c r="BZ164" s="1527">
        <f t="shared" ca="1" si="64"/>
        <v>0</v>
      </c>
      <c r="CA164" s="1527">
        <f t="shared" ca="1" si="64"/>
        <v>0</v>
      </c>
      <c r="CB164" s="1527">
        <f t="shared" ca="1" si="64"/>
        <v>0</v>
      </c>
      <c r="CC164" s="1527">
        <f t="shared" ca="1" si="64"/>
        <v>0</v>
      </c>
      <c r="CD164" s="1527">
        <f t="shared" ca="1" si="64"/>
        <v>0</v>
      </c>
      <c r="CE164" s="1527">
        <f t="shared" ca="1" si="64"/>
        <v>0</v>
      </c>
      <c r="CF164" s="1527">
        <f t="shared" ca="1" si="64"/>
        <v>0</v>
      </c>
      <c r="CG164" s="1527">
        <f t="shared" ca="1" si="64"/>
        <v>0</v>
      </c>
      <c r="CH164" s="1527">
        <f t="shared" ca="1" si="64"/>
        <v>0</v>
      </c>
      <c r="CI164" s="1567">
        <f t="shared" ca="1" si="64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61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5"/>
        <v>stoom 10 bara</v>
      </c>
      <c r="B165" s="1000">
        <f t="shared" ref="B165:B169" ca="1" si="67">IF($C$525=0,0,(1/$C$525))</f>
        <v>0.96028200791588603</v>
      </c>
      <c r="C165" s="1582">
        <f t="shared" ca="1" si="62"/>
        <v>-2.3611620410520118E-2</v>
      </c>
      <c r="D165" s="1566">
        <f t="shared" ca="1" si="56"/>
        <v>0</v>
      </c>
      <c r="E165" s="1527">
        <f t="shared" ca="1" si="56"/>
        <v>-695436.23013268469</v>
      </c>
      <c r="F165" s="1527">
        <f t="shared" ca="1" si="56"/>
        <v>0</v>
      </c>
      <c r="G165" s="1527">
        <f t="shared" ca="1" si="56"/>
        <v>0</v>
      </c>
      <c r="H165" s="1527">
        <f t="shared" ca="1" si="56"/>
        <v>0</v>
      </c>
      <c r="I165" s="1527">
        <f t="shared" ca="1" si="56"/>
        <v>0</v>
      </c>
      <c r="J165" s="1527">
        <f t="shared" ca="1" si="56"/>
        <v>0</v>
      </c>
      <c r="K165" s="1531">
        <f t="shared" ca="1" si="56"/>
        <v>0</v>
      </c>
      <c r="L165" s="1531">
        <f t="shared" ca="1" si="56"/>
        <v>0</v>
      </c>
      <c r="M165" s="1531">
        <f t="shared" ca="1" si="56"/>
        <v>0</v>
      </c>
      <c r="N165" s="1531">
        <f t="shared" ca="1" si="56"/>
        <v>0</v>
      </c>
      <c r="O165" s="1531">
        <f t="shared" ca="1" si="56"/>
        <v>0</v>
      </c>
      <c r="P165" s="1531">
        <f t="shared" ca="1" si="56"/>
        <v>0</v>
      </c>
      <c r="Q165" s="1531">
        <f t="shared" ref="Q165:Y169" ca="1" si="68">IF(ISNUMBER($B165),$B165*Q83,0)</f>
        <v>-74100.300763112537</v>
      </c>
      <c r="R165" s="1531">
        <f t="shared" ca="1" si="68"/>
        <v>0</v>
      </c>
      <c r="S165" s="1531">
        <f t="shared" ca="1" si="68"/>
        <v>0</v>
      </c>
      <c r="T165" s="1531">
        <f t="shared" ca="1" si="68"/>
        <v>0</v>
      </c>
      <c r="U165" s="1531">
        <f t="shared" ca="1" si="68"/>
        <v>0</v>
      </c>
      <c r="V165" s="1531">
        <f t="shared" ca="1" si="68"/>
        <v>0</v>
      </c>
      <c r="W165" s="1531">
        <f t="shared" ca="1" si="68"/>
        <v>0</v>
      </c>
      <c r="X165" s="1531">
        <f t="shared" ca="1" si="68"/>
        <v>0</v>
      </c>
      <c r="Y165" s="1531">
        <f t="shared" ca="1" si="68"/>
        <v>0</v>
      </c>
      <c r="Z165" s="1565"/>
      <c r="AA165" s="1526">
        <f t="shared" ca="1" si="58"/>
        <v>1125.9986508436352</v>
      </c>
      <c r="AB165" s="1527">
        <f t="shared" ca="1" si="58"/>
        <v>0</v>
      </c>
      <c r="AC165" s="1527">
        <f t="shared" ca="1" si="58"/>
        <v>77067.720629891817</v>
      </c>
      <c r="AD165" s="1527">
        <f t="shared" ca="1" si="58"/>
        <v>0</v>
      </c>
      <c r="AE165" s="1527">
        <f t="shared" ca="1" si="58"/>
        <v>0</v>
      </c>
      <c r="AF165" s="1527">
        <f t="shared" ca="1" si="58"/>
        <v>0</v>
      </c>
      <c r="AG165" s="1527">
        <f t="shared" ca="1" si="58"/>
        <v>0</v>
      </c>
      <c r="AH165" s="1527">
        <f t="shared" ca="1" si="58"/>
        <v>0</v>
      </c>
      <c r="AI165" s="1527">
        <f t="shared" ca="1" si="58"/>
        <v>0</v>
      </c>
      <c r="AJ165" s="1527">
        <f t="shared" ca="1" si="58"/>
        <v>0</v>
      </c>
      <c r="AK165" s="1527">
        <f t="shared" ca="1" si="58"/>
        <v>0</v>
      </c>
      <c r="AL165" s="1527">
        <f t="shared" ca="1" si="58"/>
        <v>0</v>
      </c>
      <c r="AM165" s="1527">
        <f t="shared" ca="1" si="58"/>
        <v>0</v>
      </c>
      <c r="AN165" s="1486"/>
      <c r="AO165" s="1566">
        <f t="shared" ca="1" si="64"/>
        <v>0</v>
      </c>
      <c r="AP165" s="1531">
        <f t="shared" ca="1" si="60"/>
        <v>0</v>
      </c>
      <c r="AQ165" s="1527">
        <f t="shared" ca="1" si="64"/>
        <v>0</v>
      </c>
      <c r="AR165" s="1527">
        <f t="shared" ca="1" si="64"/>
        <v>181335.81324680426</v>
      </c>
      <c r="AS165" s="1527">
        <f t="shared" ca="1" si="64"/>
        <v>181335.81324680426</v>
      </c>
      <c r="AT165" s="1527">
        <f t="shared" ca="1" si="64"/>
        <v>181335.81324680426</v>
      </c>
      <c r="AU165" s="1527">
        <f t="shared" ca="1" si="64"/>
        <v>181335.81324680426</v>
      </c>
      <c r="AV165" s="1527">
        <f t="shared" ca="1" si="64"/>
        <v>-34000.464983775797</v>
      </c>
      <c r="AW165" s="1527">
        <f t="shared" ca="1" si="64"/>
        <v>0</v>
      </c>
      <c r="AX165" s="1527">
        <f t="shared" ca="1" si="64"/>
        <v>0</v>
      </c>
      <c r="AY165" s="1527">
        <f t="shared" ca="1" si="64"/>
        <v>0</v>
      </c>
      <c r="AZ165" s="1527">
        <f t="shared" ca="1" si="64"/>
        <v>0</v>
      </c>
      <c r="BA165" s="1527">
        <f t="shared" ca="1" si="64"/>
        <v>0</v>
      </c>
      <c r="BB165" s="1527">
        <f t="shared" ca="1" si="64"/>
        <v>0</v>
      </c>
      <c r="BC165" s="1527">
        <f t="shared" ca="1" si="64"/>
        <v>0</v>
      </c>
      <c r="BD165" s="1527">
        <f t="shared" ca="1" si="64"/>
        <v>0</v>
      </c>
      <c r="BE165" s="1527">
        <f t="shared" ca="1" si="64"/>
        <v>0</v>
      </c>
      <c r="BF165" s="1527">
        <f t="shared" ca="1" si="64"/>
        <v>0</v>
      </c>
      <c r="BG165" s="1527">
        <f t="shared" ca="1" si="64"/>
        <v>0</v>
      </c>
      <c r="BH165" s="1527">
        <f t="shared" ca="1" si="64"/>
        <v>0</v>
      </c>
      <c r="BI165" s="1527">
        <f t="shared" ca="1" si="64"/>
        <v>0</v>
      </c>
      <c r="BJ165" s="1527">
        <f t="shared" ca="1" si="64"/>
        <v>0</v>
      </c>
      <c r="BK165" s="1527">
        <f t="shared" ca="1" si="64"/>
        <v>0</v>
      </c>
      <c r="BL165" s="1527">
        <f t="shared" ca="1" si="64"/>
        <v>0</v>
      </c>
      <c r="BM165" s="1527">
        <f t="shared" ca="1" si="64"/>
        <v>0</v>
      </c>
      <c r="BN165" s="1527">
        <f t="shared" ca="1" si="64"/>
        <v>0</v>
      </c>
      <c r="BO165" s="1527">
        <f t="shared" ref="BO165:CI165" ca="1" si="69">IF(ISNUMBER($B165),$B165*BO83,0)</f>
        <v>0</v>
      </c>
      <c r="BP165" s="1527">
        <f t="shared" ca="1" si="69"/>
        <v>0</v>
      </c>
      <c r="BQ165" s="1527">
        <f t="shared" ca="1" si="69"/>
        <v>0</v>
      </c>
      <c r="BR165" s="1527">
        <f t="shared" ca="1" si="69"/>
        <v>0</v>
      </c>
      <c r="BS165" s="1527">
        <f t="shared" ca="1" si="69"/>
        <v>0</v>
      </c>
      <c r="BT165" s="1527">
        <f t="shared" ca="1" si="69"/>
        <v>0</v>
      </c>
      <c r="BU165" s="1527">
        <f t="shared" ca="1" si="69"/>
        <v>0</v>
      </c>
      <c r="BV165" s="1527">
        <f t="shared" ca="1" si="69"/>
        <v>0</v>
      </c>
      <c r="BW165" s="1527">
        <f t="shared" ca="1" si="69"/>
        <v>0</v>
      </c>
      <c r="BX165" s="1527">
        <f t="shared" ca="1" si="69"/>
        <v>0</v>
      </c>
      <c r="BY165" s="1527">
        <f t="shared" ca="1" si="69"/>
        <v>0</v>
      </c>
      <c r="BZ165" s="1527">
        <f t="shared" ca="1" si="69"/>
        <v>0</v>
      </c>
      <c r="CA165" s="1527">
        <f t="shared" ca="1" si="69"/>
        <v>0</v>
      </c>
      <c r="CB165" s="1527">
        <f t="shared" ca="1" si="69"/>
        <v>0</v>
      </c>
      <c r="CC165" s="1527">
        <f t="shared" ca="1" si="69"/>
        <v>0</v>
      </c>
      <c r="CD165" s="1527">
        <f t="shared" ca="1" si="69"/>
        <v>0</v>
      </c>
      <c r="CE165" s="1527">
        <f t="shared" ca="1" si="69"/>
        <v>0</v>
      </c>
      <c r="CF165" s="1527">
        <f t="shared" ca="1" si="69"/>
        <v>0</v>
      </c>
      <c r="CG165" s="1527">
        <f t="shared" ca="1" si="69"/>
        <v>0</v>
      </c>
      <c r="CH165" s="1527">
        <f t="shared" ca="1" si="69"/>
        <v>0</v>
      </c>
      <c r="CI165" s="1567">
        <f t="shared" ca="1" si="69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61"/>
        <v>1.0413607583571356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5"/>
        <v>stoom 1,7 bara</v>
      </c>
      <c r="B166" s="1000">
        <f t="shared" ca="1" si="67"/>
        <v>0.96028200791588603</v>
      </c>
      <c r="C166" s="1582">
        <f t="shared" ca="1" si="62"/>
        <v>1.8189894035458565E-11</v>
      </c>
      <c r="D166" s="1566">
        <f t="shared" ca="1" si="56"/>
        <v>0</v>
      </c>
      <c r="E166" s="1527">
        <f t="shared" ca="1" si="56"/>
        <v>0</v>
      </c>
      <c r="F166" s="1527">
        <f t="shared" ca="1" si="56"/>
        <v>0</v>
      </c>
      <c r="G166" s="1527">
        <f t="shared" ca="1" si="56"/>
        <v>0</v>
      </c>
      <c r="H166" s="1527">
        <f t="shared" ca="1" si="56"/>
        <v>0</v>
      </c>
      <c r="I166" s="1527">
        <f t="shared" ca="1" si="56"/>
        <v>0</v>
      </c>
      <c r="J166" s="1527">
        <f t="shared" ca="1" si="56"/>
        <v>0</v>
      </c>
      <c r="K166" s="1531">
        <f t="shared" ca="1" si="56"/>
        <v>0</v>
      </c>
      <c r="L166" s="1531">
        <f t="shared" ca="1" si="56"/>
        <v>0</v>
      </c>
      <c r="M166" s="1531">
        <f t="shared" ca="1" si="56"/>
        <v>0</v>
      </c>
      <c r="N166" s="1531">
        <f t="shared" ca="1" si="56"/>
        <v>0</v>
      </c>
      <c r="O166" s="1531">
        <f t="shared" ca="1" si="56"/>
        <v>0</v>
      </c>
      <c r="P166" s="1531">
        <f t="shared" ca="1" si="56"/>
        <v>-24322.514163939588</v>
      </c>
      <c r="Q166" s="1531">
        <f t="shared" ca="1" si="68"/>
        <v>0</v>
      </c>
      <c r="R166" s="1531">
        <f t="shared" ca="1" si="68"/>
        <v>0</v>
      </c>
      <c r="S166" s="1531">
        <f t="shared" ca="1" si="68"/>
        <v>0</v>
      </c>
      <c r="T166" s="1531">
        <f t="shared" ca="1" si="68"/>
        <v>0</v>
      </c>
      <c r="U166" s="1531">
        <f t="shared" ca="1" si="68"/>
        <v>0</v>
      </c>
      <c r="V166" s="1531">
        <f t="shared" ca="1" si="68"/>
        <v>0</v>
      </c>
      <c r="W166" s="1531">
        <f t="shared" ca="1" si="68"/>
        <v>0</v>
      </c>
      <c r="X166" s="1531">
        <f t="shared" ca="1" si="68"/>
        <v>0</v>
      </c>
      <c r="Y166" s="1531">
        <f t="shared" ca="1" si="68"/>
        <v>0</v>
      </c>
      <c r="Z166" s="1565"/>
      <c r="AA166" s="1526">
        <f t="shared" ca="1" si="58"/>
        <v>24322.514163939606</v>
      </c>
      <c r="AB166" s="1527">
        <f t="shared" ca="1" si="58"/>
        <v>0</v>
      </c>
      <c r="AC166" s="1527">
        <f t="shared" ca="1" si="58"/>
        <v>0</v>
      </c>
      <c r="AD166" s="1527">
        <f t="shared" ca="1" si="58"/>
        <v>0</v>
      </c>
      <c r="AE166" s="1527">
        <f t="shared" ca="1" si="58"/>
        <v>0</v>
      </c>
      <c r="AF166" s="1527">
        <f t="shared" ca="1" si="58"/>
        <v>0</v>
      </c>
      <c r="AG166" s="1527">
        <f t="shared" ca="1" si="58"/>
        <v>0</v>
      </c>
      <c r="AH166" s="1527">
        <f t="shared" ca="1" si="58"/>
        <v>0</v>
      </c>
      <c r="AI166" s="1527">
        <f t="shared" ca="1" si="58"/>
        <v>0</v>
      </c>
      <c r="AJ166" s="1527">
        <f t="shared" ca="1" si="58"/>
        <v>0</v>
      </c>
      <c r="AK166" s="1527">
        <f t="shared" ca="1" si="58"/>
        <v>0</v>
      </c>
      <c r="AL166" s="1527">
        <f t="shared" ca="1" si="58"/>
        <v>0</v>
      </c>
      <c r="AM166" s="1527">
        <f t="shared" ca="1" si="58"/>
        <v>0</v>
      </c>
      <c r="AN166" s="1486"/>
      <c r="AO166" s="1566">
        <f t="shared" ref="AO166:CI169" ca="1" si="70">IF(ISNUMBER($B166),$B166*AO84,0)</f>
        <v>0</v>
      </c>
      <c r="AP166" s="1531">
        <f t="shared" ca="1" si="60"/>
        <v>0</v>
      </c>
      <c r="AQ166" s="1527">
        <f t="shared" ca="1" si="70"/>
        <v>0</v>
      </c>
      <c r="AR166" s="1527">
        <f t="shared" ca="1" si="70"/>
        <v>0</v>
      </c>
      <c r="AS166" s="1527">
        <f t="shared" ca="1" si="70"/>
        <v>0</v>
      </c>
      <c r="AT166" s="1527">
        <f t="shared" ca="1" si="70"/>
        <v>0</v>
      </c>
      <c r="AU166" s="1527">
        <f t="shared" ca="1" si="70"/>
        <v>0</v>
      </c>
      <c r="AV166" s="1527">
        <f t="shared" ca="1" si="70"/>
        <v>0</v>
      </c>
      <c r="AW166" s="1527">
        <f t="shared" ca="1" si="70"/>
        <v>0</v>
      </c>
      <c r="AX166" s="1527">
        <f t="shared" ca="1" si="70"/>
        <v>0</v>
      </c>
      <c r="AY166" s="1527">
        <f t="shared" ca="1" si="70"/>
        <v>0</v>
      </c>
      <c r="AZ166" s="1527">
        <f t="shared" ca="1" si="70"/>
        <v>0</v>
      </c>
      <c r="BA166" s="1527">
        <f t="shared" ca="1" si="70"/>
        <v>0</v>
      </c>
      <c r="BB166" s="1527">
        <f t="shared" ca="1" si="70"/>
        <v>0</v>
      </c>
      <c r="BC166" s="1527">
        <f t="shared" ca="1" si="70"/>
        <v>0</v>
      </c>
      <c r="BD166" s="1527">
        <f t="shared" ca="1" si="70"/>
        <v>0</v>
      </c>
      <c r="BE166" s="1527">
        <f t="shared" ca="1" si="70"/>
        <v>0</v>
      </c>
      <c r="BF166" s="1527">
        <f t="shared" ca="1" si="70"/>
        <v>0</v>
      </c>
      <c r="BG166" s="1527">
        <f t="shared" ca="1" si="70"/>
        <v>0</v>
      </c>
      <c r="BH166" s="1527">
        <f t="shared" ca="1" si="70"/>
        <v>0</v>
      </c>
      <c r="BI166" s="1527">
        <f t="shared" ca="1" si="70"/>
        <v>0</v>
      </c>
      <c r="BJ166" s="1527">
        <f t="shared" ca="1" si="70"/>
        <v>0</v>
      </c>
      <c r="BK166" s="1527">
        <f t="shared" ca="1" si="70"/>
        <v>0</v>
      </c>
      <c r="BL166" s="1527">
        <f t="shared" ca="1" si="70"/>
        <v>0</v>
      </c>
      <c r="BM166" s="1527">
        <f t="shared" ca="1" si="70"/>
        <v>0</v>
      </c>
      <c r="BN166" s="1527">
        <f t="shared" ca="1" si="70"/>
        <v>0</v>
      </c>
      <c r="BO166" s="1527">
        <f t="shared" ca="1" si="70"/>
        <v>0</v>
      </c>
      <c r="BP166" s="1527">
        <f t="shared" ca="1" si="70"/>
        <v>0</v>
      </c>
      <c r="BQ166" s="1527">
        <f t="shared" ca="1" si="70"/>
        <v>0</v>
      </c>
      <c r="BR166" s="1527">
        <f t="shared" ca="1" si="70"/>
        <v>0</v>
      </c>
      <c r="BS166" s="1527">
        <f t="shared" ca="1" si="70"/>
        <v>0</v>
      </c>
      <c r="BT166" s="1527">
        <f t="shared" ca="1" si="70"/>
        <v>0</v>
      </c>
      <c r="BU166" s="1527">
        <f t="shared" ca="1" si="70"/>
        <v>0</v>
      </c>
      <c r="BV166" s="1527">
        <f t="shared" ca="1" si="70"/>
        <v>0</v>
      </c>
      <c r="BW166" s="1527">
        <f t="shared" ca="1" si="70"/>
        <v>0</v>
      </c>
      <c r="BX166" s="1527">
        <f t="shared" ca="1" si="70"/>
        <v>0</v>
      </c>
      <c r="BY166" s="1527">
        <f t="shared" ca="1" si="70"/>
        <v>0</v>
      </c>
      <c r="BZ166" s="1527">
        <f t="shared" ca="1" si="70"/>
        <v>0</v>
      </c>
      <c r="CA166" s="1527">
        <f t="shared" ca="1" si="70"/>
        <v>0</v>
      </c>
      <c r="CB166" s="1527">
        <f t="shared" ca="1" si="70"/>
        <v>0</v>
      </c>
      <c r="CC166" s="1527">
        <f t="shared" ca="1" si="70"/>
        <v>0</v>
      </c>
      <c r="CD166" s="1527">
        <f t="shared" ca="1" si="70"/>
        <v>0</v>
      </c>
      <c r="CE166" s="1527">
        <f t="shared" ca="1" si="70"/>
        <v>0</v>
      </c>
      <c r="CF166" s="1527">
        <f t="shared" ca="1" si="70"/>
        <v>0</v>
      </c>
      <c r="CG166" s="1527">
        <f t="shared" ca="1" si="70"/>
        <v>0</v>
      </c>
      <c r="CH166" s="1527">
        <f t="shared" ca="1" si="70"/>
        <v>0</v>
      </c>
      <c r="CI166" s="1567">
        <f t="shared" ca="1" si="70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61"/>
        <v>1.0413607583571356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5"/>
        <v>stoom u bara</v>
      </c>
      <c r="B167" s="1000">
        <f t="shared" ca="1" si="67"/>
        <v>0.96028200791588603</v>
      </c>
      <c r="C167" s="1582">
        <f t="shared" ca="1" si="62"/>
        <v>0</v>
      </c>
      <c r="D167" s="1566">
        <f t="shared" ca="1" si="56"/>
        <v>0</v>
      </c>
      <c r="E167" s="1527">
        <f t="shared" ca="1" si="56"/>
        <v>0</v>
      </c>
      <c r="F167" s="1527">
        <f t="shared" ca="1" si="56"/>
        <v>0</v>
      </c>
      <c r="G167" s="1527">
        <f t="shared" ca="1" si="56"/>
        <v>0</v>
      </c>
      <c r="H167" s="1527">
        <f t="shared" ca="1" si="56"/>
        <v>0</v>
      </c>
      <c r="I167" s="1527">
        <f t="shared" ca="1" si="56"/>
        <v>0</v>
      </c>
      <c r="J167" s="1527">
        <f t="shared" ca="1" si="56"/>
        <v>0</v>
      </c>
      <c r="K167" s="1531">
        <f t="shared" ca="1" si="56"/>
        <v>0</v>
      </c>
      <c r="L167" s="1531">
        <f t="shared" ca="1" si="56"/>
        <v>0</v>
      </c>
      <c r="M167" s="1531">
        <f t="shared" ca="1" si="56"/>
        <v>0</v>
      </c>
      <c r="N167" s="1531">
        <f t="shared" ca="1" si="56"/>
        <v>0</v>
      </c>
      <c r="O167" s="1531">
        <f t="shared" ca="1" si="56"/>
        <v>0</v>
      </c>
      <c r="P167" s="1531">
        <f t="shared" ca="1" si="56"/>
        <v>0</v>
      </c>
      <c r="Q167" s="1531">
        <f t="shared" ca="1" si="68"/>
        <v>0</v>
      </c>
      <c r="R167" s="1531">
        <f t="shared" ca="1" si="68"/>
        <v>0</v>
      </c>
      <c r="S167" s="1531">
        <f t="shared" ca="1" si="68"/>
        <v>0</v>
      </c>
      <c r="T167" s="1531">
        <f t="shared" ca="1" si="68"/>
        <v>0</v>
      </c>
      <c r="U167" s="1531">
        <f t="shared" ca="1" si="68"/>
        <v>0</v>
      </c>
      <c r="V167" s="1531">
        <f t="shared" ca="1" si="68"/>
        <v>0</v>
      </c>
      <c r="W167" s="1531">
        <f t="shared" ca="1" si="68"/>
        <v>0</v>
      </c>
      <c r="X167" s="1531">
        <f t="shared" ca="1" si="68"/>
        <v>0</v>
      </c>
      <c r="Y167" s="1531">
        <f t="shared" ca="1" si="68"/>
        <v>0</v>
      </c>
      <c r="Z167" s="1565"/>
      <c r="AA167" s="1526">
        <f t="shared" ca="1" si="58"/>
        <v>0</v>
      </c>
      <c r="AB167" s="1527">
        <f t="shared" ca="1" si="58"/>
        <v>0</v>
      </c>
      <c r="AC167" s="1527">
        <f t="shared" ca="1" si="58"/>
        <v>0</v>
      </c>
      <c r="AD167" s="1527">
        <f t="shared" ca="1" si="58"/>
        <v>0</v>
      </c>
      <c r="AE167" s="1527">
        <f t="shared" ca="1" si="58"/>
        <v>0</v>
      </c>
      <c r="AF167" s="1527">
        <f t="shared" ca="1" si="58"/>
        <v>0</v>
      </c>
      <c r="AG167" s="1527">
        <f t="shared" ca="1" si="58"/>
        <v>0</v>
      </c>
      <c r="AH167" s="1527">
        <f t="shared" ca="1" si="58"/>
        <v>0</v>
      </c>
      <c r="AI167" s="1527">
        <f t="shared" ca="1" si="58"/>
        <v>0</v>
      </c>
      <c r="AJ167" s="1527">
        <f t="shared" ca="1" si="58"/>
        <v>0</v>
      </c>
      <c r="AK167" s="1527">
        <f t="shared" ca="1" si="58"/>
        <v>0</v>
      </c>
      <c r="AL167" s="1527">
        <f t="shared" ca="1" si="58"/>
        <v>0</v>
      </c>
      <c r="AM167" s="1527">
        <f t="shared" ca="1" si="58"/>
        <v>0</v>
      </c>
      <c r="AN167" s="1486"/>
      <c r="AO167" s="1566">
        <f t="shared" ca="1" si="70"/>
        <v>0</v>
      </c>
      <c r="AP167" s="1531">
        <f t="shared" ca="1" si="60"/>
        <v>0</v>
      </c>
      <c r="AQ167" s="1527">
        <f t="shared" ca="1" si="70"/>
        <v>0</v>
      </c>
      <c r="AR167" s="1527">
        <f t="shared" ca="1" si="70"/>
        <v>0</v>
      </c>
      <c r="AS167" s="1527">
        <f t="shared" ca="1" si="70"/>
        <v>0</v>
      </c>
      <c r="AT167" s="1527">
        <f t="shared" ca="1" si="70"/>
        <v>0</v>
      </c>
      <c r="AU167" s="1527">
        <f t="shared" ca="1" si="70"/>
        <v>0</v>
      </c>
      <c r="AV167" s="1527">
        <f t="shared" ca="1" si="70"/>
        <v>0</v>
      </c>
      <c r="AW167" s="1527">
        <f t="shared" ca="1" si="70"/>
        <v>0</v>
      </c>
      <c r="AX167" s="1527">
        <f t="shared" ca="1" si="70"/>
        <v>0</v>
      </c>
      <c r="AY167" s="1527">
        <f t="shared" ca="1" si="70"/>
        <v>0</v>
      </c>
      <c r="AZ167" s="1527">
        <f t="shared" ca="1" si="70"/>
        <v>0</v>
      </c>
      <c r="BA167" s="1527">
        <f t="shared" ca="1" si="70"/>
        <v>0</v>
      </c>
      <c r="BB167" s="1527">
        <f t="shared" ca="1" si="70"/>
        <v>0</v>
      </c>
      <c r="BC167" s="1527">
        <f t="shared" ca="1" si="70"/>
        <v>0</v>
      </c>
      <c r="BD167" s="1527">
        <f t="shared" ca="1" si="70"/>
        <v>0</v>
      </c>
      <c r="BE167" s="1527">
        <f t="shared" ca="1" si="70"/>
        <v>0</v>
      </c>
      <c r="BF167" s="1527">
        <f t="shared" ca="1" si="70"/>
        <v>0</v>
      </c>
      <c r="BG167" s="1527">
        <f t="shared" ca="1" si="70"/>
        <v>0</v>
      </c>
      <c r="BH167" s="1527">
        <f t="shared" ca="1" si="70"/>
        <v>0</v>
      </c>
      <c r="BI167" s="1527">
        <f t="shared" ca="1" si="70"/>
        <v>0</v>
      </c>
      <c r="BJ167" s="1527">
        <f t="shared" ca="1" si="70"/>
        <v>0</v>
      </c>
      <c r="BK167" s="1527">
        <f t="shared" ca="1" si="70"/>
        <v>0</v>
      </c>
      <c r="BL167" s="1527">
        <f t="shared" ca="1" si="70"/>
        <v>0</v>
      </c>
      <c r="BM167" s="1527">
        <f t="shared" ca="1" si="70"/>
        <v>0</v>
      </c>
      <c r="BN167" s="1527">
        <f t="shared" ca="1" si="70"/>
        <v>0</v>
      </c>
      <c r="BO167" s="1527">
        <f t="shared" ca="1" si="70"/>
        <v>0</v>
      </c>
      <c r="BP167" s="1527">
        <f t="shared" ca="1" si="70"/>
        <v>0</v>
      </c>
      <c r="BQ167" s="1527">
        <f t="shared" ca="1" si="70"/>
        <v>0</v>
      </c>
      <c r="BR167" s="1527">
        <f t="shared" ca="1" si="70"/>
        <v>0</v>
      </c>
      <c r="BS167" s="1527">
        <f t="shared" ca="1" si="70"/>
        <v>0</v>
      </c>
      <c r="BT167" s="1527">
        <f t="shared" ca="1" si="70"/>
        <v>0</v>
      </c>
      <c r="BU167" s="1527">
        <f t="shared" ca="1" si="70"/>
        <v>0</v>
      </c>
      <c r="BV167" s="1527">
        <f t="shared" ca="1" si="70"/>
        <v>0</v>
      </c>
      <c r="BW167" s="1527">
        <f t="shared" ca="1" si="70"/>
        <v>0</v>
      </c>
      <c r="BX167" s="1527">
        <f t="shared" ca="1" si="70"/>
        <v>0</v>
      </c>
      <c r="BY167" s="1527">
        <f t="shared" ca="1" si="70"/>
        <v>0</v>
      </c>
      <c r="BZ167" s="1527">
        <f t="shared" ca="1" si="70"/>
        <v>0</v>
      </c>
      <c r="CA167" s="1527">
        <f t="shared" ca="1" si="70"/>
        <v>0</v>
      </c>
      <c r="CB167" s="1527">
        <f t="shared" ca="1" si="70"/>
        <v>0</v>
      </c>
      <c r="CC167" s="1527">
        <f t="shared" ca="1" si="70"/>
        <v>0</v>
      </c>
      <c r="CD167" s="1527">
        <f t="shared" ca="1" si="70"/>
        <v>0</v>
      </c>
      <c r="CE167" s="1527">
        <f t="shared" ca="1" si="70"/>
        <v>0</v>
      </c>
      <c r="CF167" s="1527">
        <f t="shared" ca="1" si="70"/>
        <v>0</v>
      </c>
      <c r="CG167" s="1527">
        <f t="shared" ca="1" si="70"/>
        <v>0</v>
      </c>
      <c r="CH167" s="1527">
        <f t="shared" ca="1" si="70"/>
        <v>0</v>
      </c>
      <c r="CI167" s="1567">
        <f t="shared" ca="1" si="70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61"/>
        <v>1.0413607583571356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5"/>
        <v>stoom v bara</v>
      </c>
      <c r="B168" s="1000">
        <f t="shared" ca="1" si="67"/>
        <v>0.96028200791588603</v>
      </c>
      <c r="C168" s="1582">
        <f t="shared" ca="1" si="62"/>
        <v>0</v>
      </c>
      <c r="D168" s="1566">
        <f t="shared" ca="1" si="56"/>
        <v>0</v>
      </c>
      <c r="E168" s="1527">
        <f t="shared" ca="1" si="56"/>
        <v>0</v>
      </c>
      <c r="F168" s="1527">
        <f t="shared" ca="1" si="56"/>
        <v>0</v>
      </c>
      <c r="G168" s="1527">
        <f t="shared" ca="1" si="56"/>
        <v>0</v>
      </c>
      <c r="H168" s="1527">
        <f t="shared" ca="1" si="56"/>
        <v>0</v>
      </c>
      <c r="I168" s="1527">
        <f t="shared" ca="1" si="56"/>
        <v>0</v>
      </c>
      <c r="J168" s="1527">
        <f t="shared" ca="1" si="56"/>
        <v>0</v>
      </c>
      <c r="K168" s="1531">
        <f t="shared" ca="1" si="56"/>
        <v>0</v>
      </c>
      <c r="L168" s="1531">
        <f t="shared" ca="1" si="56"/>
        <v>0</v>
      </c>
      <c r="M168" s="1531">
        <f t="shared" ca="1" si="56"/>
        <v>0</v>
      </c>
      <c r="N168" s="1531">
        <f t="shared" ca="1" si="56"/>
        <v>0</v>
      </c>
      <c r="O168" s="1531">
        <f t="shared" ca="1" si="56"/>
        <v>0</v>
      </c>
      <c r="P168" s="1531">
        <f t="shared" ca="1" si="56"/>
        <v>0</v>
      </c>
      <c r="Q168" s="1531">
        <f t="shared" ca="1" si="68"/>
        <v>0</v>
      </c>
      <c r="R168" s="1531">
        <f t="shared" ca="1" si="68"/>
        <v>0</v>
      </c>
      <c r="S168" s="1531">
        <f t="shared" ca="1" si="68"/>
        <v>0</v>
      </c>
      <c r="T168" s="1531">
        <f t="shared" ca="1" si="68"/>
        <v>0</v>
      </c>
      <c r="U168" s="1531">
        <f t="shared" ca="1" si="68"/>
        <v>0</v>
      </c>
      <c r="V168" s="1531">
        <f t="shared" ca="1" si="68"/>
        <v>0</v>
      </c>
      <c r="W168" s="1531">
        <f t="shared" ca="1" si="68"/>
        <v>0</v>
      </c>
      <c r="X168" s="1531">
        <f t="shared" ca="1" si="68"/>
        <v>0</v>
      </c>
      <c r="Y168" s="1531">
        <f t="shared" ca="1" si="68"/>
        <v>0</v>
      </c>
      <c r="Z168" s="1565"/>
      <c r="AA168" s="1526">
        <f t="shared" ca="1" si="58"/>
        <v>0</v>
      </c>
      <c r="AB168" s="1527">
        <f t="shared" ca="1" si="58"/>
        <v>0</v>
      </c>
      <c r="AC168" s="1527">
        <f t="shared" ca="1" si="58"/>
        <v>0</v>
      </c>
      <c r="AD168" s="1527">
        <f t="shared" ca="1" si="58"/>
        <v>0</v>
      </c>
      <c r="AE168" s="1527">
        <f t="shared" ca="1" si="58"/>
        <v>0</v>
      </c>
      <c r="AF168" s="1527">
        <f t="shared" ca="1" si="58"/>
        <v>0</v>
      </c>
      <c r="AG168" s="1527">
        <f t="shared" ca="1" si="58"/>
        <v>0</v>
      </c>
      <c r="AH168" s="1527">
        <f t="shared" ca="1" si="58"/>
        <v>0</v>
      </c>
      <c r="AI168" s="1527">
        <f t="shared" ca="1" si="58"/>
        <v>0</v>
      </c>
      <c r="AJ168" s="1527">
        <f t="shared" ca="1" si="58"/>
        <v>0</v>
      </c>
      <c r="AK168" s="1527">
        <f t="shared" ca="1" si="58"/>
        <v>0</v>
      </c>
      <c r="AL168" s="1527">
        <f t="shared" ca="1" si="58"/>
        <v>0</v>
      </c>
      <c r="AM168" s="1527">
        <f t="shared" ca="1" si="58"/>
        <v>0</v>
      </c>
      <c r="AN168" s="1486"/>
      <c r="AO168" s="1566">
        <f t="shared" ca="1" si="70"/>
        <v>0</v>
      </c>
      <c r="AP168" s="1531">
        <f t="shared" ca="1" si="60"/>
        <v>0</v>
      </c>
      <c r="AQ168" s="1527">
        <f t="shared" ca="1" si="70"/>
        <v>0</v>
      </c>
      <c r="AR168" s="1527">
        <f t="shared" ca="1" si="70"/>
        <v>0</v>
      </c>
      <c r="AS168" s="1527">
        <f t="shared" ca="1" si="70"/>
        <v>0</v>
      </c>
      <c r="AT168" s="1527">
        <f t="shared" ca="1" si="70"/>
        <v>0</v>
      </c>
      <c r="AU168" s="1527">
        <f t="shared" ca="1" si="70"/>
        <v>0</v>
      </c>
      <c r="AV168" s="1527">
        <f t="shared" ca="1" si="70"/>
        <v>0</v>
      </c>
      <c r="AW168" s="1527">
        <f t="shared" ca="1" si="70"/>
        <v>0</v>
      </c>
      <c r="AX168" s="1527">
        <f t="shared" ca="1" si="70"/>
        <v>0</v>
      </c>
      <c r="AY168" s="1527">
        <f t="shared" ca="1" si="70"/>
        <v>0</v>
      </c>
      <c r="AZ168" s="1527">
        <f t="shared" ca="1" si="70"/>
        <v>0</v>
      </c>
      <c r="BA168" s="1527">
        <f t="shared" ca="1" si="70"/>
        <v>0</v>
      </c>
      <c r="BB168" s="1527">
        <f t="shared" ca="1" si="70"/>
        <v>0</v>
      </c>
      <c r="BC168" s="1527">
        <f t="shared" ca="1" si="70"/>
        <v>0</v>
      </c>
      <c r="BD168" s="1527">
        <f t="shared" ca="1" si="70"/>
        <v>0</v>
      </c>
      <c r="BE168" s="1527">
        <f t="shared" ca="1" si="70"/>
        <v>0</v>
      </c>
      <c r="BF168" s="1527">
        <f t="shared" ca="1" si="70"/>
        <v>0</v>
      </c>
      <c r="BG168" s="1527">
        <f t="shared" ca="1" si="70"/>
        <v>0</v>
      </c>
      <c r="BH168" s="1527">
        <f t="shared" ca="1" si="70"/>
        <v>0</v>
      </c>
      <c r="BI168" s="1527">
        <f t="shared" ca="1" si="70"/>
        <v>0</v>
      </c>
      <c r="BJ168" s="1527">
        <f t="shared" ca="1" si="70"/>
        <v>0</v>
      </c>
      <c r="BK168" s="1527">
        <f t="shared" ca="1" si="70"/>
        <v>0</v>
      </c>
      <c r="BL168" s="1527">
        <f t="shared" ca="1" si="70"/>
        <v>0</v>
      </c>
      <c r="BM168" s="1527">
        <f t="shared" ca="1" si="70"/>
        <v>0</v>
      </c>
      <c r="BN168" s="1527">
        <f t="shared" ca="1" si="70"/>
        <v>0</v>
      </c>
      <c r="BO168" s="1527">
        <f t="shared" ca="1" si="70"/>
        <v>0</v>
      </c>
      <c r="BP168" s="1527">
        <f t="shared" ca="1" si="70"/>
        <v>0</v>
      </c>
      <c r="BQ168" s="1527">
        <f t="shared" ca="1" si="70"/>
        <v>0</v>
      </c>
      <c r="BR168" s="1527">
        <f t="shared" ca="1" si="70"/>
        <v>0</v>
      </c>
      <c r="BS168" s="1527">
        <f t="shared" ca="1" si="70"/>
        <v>0</v>
      </c>
      <c r="BT168" s="1527">
        <f t="shared" ca="1" si="70"/>
        <v>0</v>
      </c>
      <c r="BU168" s="1527">
        <f t="shared" ca="1" si="70"/>
        <v>0</v>
      </c>
      <c r="BV168" s="1527">
        <f t="shared" ca="1" si="70"/>
        <v>0</v>
      </c>
      <c r="BW168" s="1527">
        <f t="shared" ca="1" si="70"/>
        <v>0</v>
      </c>
      <c r="BX168" s="1527">
        <f t="shared" ca="1" si="70"/>
        <v>0</v>
      </c>
      <c r="BY168" s="1527">
        <f t="shared" ca="1" si="70"/>
        <v>0</v>
      </c>
      <c r="BZ168" s="1527">
        <f t="shared" ca="1" si="70"/>
        <v>0</v>
      </c>
      <c r="CA168" s="1527">
        <f t="shared" ca="1" si="70"/>
        <v>0</v>
      </c>
      <c r="CB168" s="1527">
        <f t="shared" ca="1" si="70"/>
        <v>0</v>
      </c>
      <c r="CC168" s="1527">
        <f t="shared" ca="1" si="70"/>
        <v>0</v>
      </c>
      <c r="CD168" s="1527">
        <f t="shared" ca="1" si="70"/>
        <v>0</v>
      </c>
      <c r="CE168" s="1527">
        <f t="shared" ca="1" si="70"/>
        <v>0</v>
      </c>
      <c r="CF168" s="1527">
        <f t="shared" ca="1" si="70"/>
        <v>0</v>
      </c>
      <c r="CG168" s="1527">
        <f t="shared" ca="1" si="70"/>
        <v>0</v>
      </c>
      <c r="CH168" s="1527">
        <f t="shared" ca="1" si="70"/>
        <v>0</v>
      </c>
      <c r="CI168" s="1567">
        <f t="shared" ca="1" si="70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61"/>
        <v>1.0413607583571356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5"/>
        <v>stoom w bara</v>
      </c>
      <c r="B169" s="1002">
        <f t="shared" ca="1" si="67"/>
        <v>0.96028200791588603</v>
      </c>
      <c r="C169" s="1583">
        <f t="shared" ca="1" si="62"/>
        <v>0</v>
      </c>
      <c r="D169" s="1562">
        <f t="shared" ca="1" si="56"/>
        <v>0</v>
      </c>
      <c r="E169" s="1522">
        <f t="shared" ca="1" si="56"/>
        <v>0</v>
      </c>
      <c r="F169" s="1522">
        <f t="shared" ca="1" si="56"/>
        <v>0</v>
      </c>
      <c r="G169" s="1522">
        <f t="shared" ca="1" si="56"/>
        <v>0</v>
      </c>
      <c r="H169" s="1522">
        <f t="shared" ca="1" si="56"/>
        <v>0</v>
      </c>
      <c r="I169" s="1522">
        <f t="shared" ca="1" si="56"/>
        <v>0</v>
      </c>
      <c r="J169" s="1522">
        <f t="shared" ca="1" si="56"/>
        <v>0</v>
      </c>
      <c r="K169" s="1568">
        <f t="shared" ca="1" si="56"/>
        <v>0</v>
      </c>
      <c r="L169" s="1568">
        <f t="shared" ca="1" si="56"/>
        <v>0</v>
      </c>
      <c r="M169" s="1568">
        <f t="shared" ca="1" si="56"/>
        <v>0</v>
      </c>
      <c r="N169" s="1568">
        <f t="shared" ca="1" si="56"/>
        <v>0</v>
      </c>
      <c r="O169" s="1568">
        <f t="shared" ca="1" si="56"/>
        <v>0</v>
      </c>
      <c r="P169" s="1568">
        <f t="shared" ca="1" si="56"/>
        <v>0</v>
      </c>
      <c r="Q169" s="1568">
        <f t="shared" ca="1" si="68"/>
        <v>0</v>
      </c>
      <c r="R169" s="1568">
        <f t="shared" ca="1" si="68"/>
        <v>0</v>
      </c>
      <c r="S169" s="1568">
        <f t="shared" ca="1" si="68"/>
        <v>0</v>
      </c>
      <c r="T169" s="1568">
        <f t="shared" ca="1" si="68"/>
        <v>0</v>
      </c>
      <c r="U169" s="1568">
        <f t="shared" ca="1" si="68"/>
        <v>0</v>
      </c>
      <c r="V169" s="1568">
        <f t="shared" ca="1" si="68"/>
        <v>0</v>
      </c>
      <c r="W169" s="1568">
        <f t="shared" ca="1" si="68"/>
        <v>0</v>
      </c>
      <c r="X169" s="1568">
        <f t="shared" ca="1" si="68"/>
        <v>0</v>
      </c>
      <c r="Y169" s="1568">
        <f t="shared" ca="1" si="68"/>
        <v>0</v>
      </c>
      <c r="Z169" s="1565"/>
      <c r="AA169" s="1962">
        <f t="shared" ca="1" si="58"/>
        <v>0</v>
      </c>
      <c r="AB169" s="1522">
        <f t="shared" ca="1" si="58"/>
        <v>0</v>
      </c>
      <c r="AC169" s="1522">
        <f t="shared" ca="1" si="58"/>
        <v>0</v>
      </c>
      <c r="AD169" s="1522">
        <f t="shared" ca="1" si="58"/>
        <v>0</v>
      </c>
      <c r="AE169" s="1522">
        <f t="shared" ca="1" si="58"/>
        <v>0</v>
      </c>
      <c r="AF169" s="1522">
        <f t="shared" ca="1" si="58"/>
        <v>0</v>
      </c>
      <c r="AG169" s="1522">
        <f t="shared" ca="1" si="58"/>
        <v>0</v>
      </c>
      <c r="AH169" s="1522">
        <f t="shared" ca="1" si="58"/>
        <v>0</v>
      </c>
      <c r="AI169" s="1522">
        <f t="shared" ca="1" si="58"/>
        <v>0</v>
      </c>
      <c r="AJ169" s="1522">
        <f t="shared" ca="1" si="58"/>
        <v>0</v>
      </c>
      <c r="AK169" s="1522">
        <f t="shared" ca="1" si="58"/>
        <v>0</v>
      </c>
      <c r="AL169" s="1522">
        <f t="shared" ca="1" si="58"/>
        <v>0</v>
      </c>
      <c r="AM169" s="1522">
        <f t="shared" ca="1" si="58"/>
        <v>0</v>
      </c>
      <c r="AN169" s="1486"/>
      <c r="AO169" s="1562">
        <f t="shared" ca="1" si="70"/>
        <v>0</v>
      </c>
      <c r="AP169" s="1568">
        <f t="shared" ca="1" si="60"/>
        <v>0</v>
      </c>
      <c r="AQ169" s="1522">
        <f t="shared" ca="1" si="70"/>
        <v>0</v>
      </c>
      <c r="AR169" s="1522">
        <f t="shared" ca="1" si="70"/>
        <v>0</v>
      </c>
      <c r="AS169" s="1522">
        <f t="shared" ca="1" si="70"/>
        <v>0</v>
      </c>
      <c r="AT169" s="1522">
        <f t="shared" ca="1" si="70"/>
        <v>0</v>
      </c>
      <c r="AU169" s="1522">
        <f t="shared" ca="1" si="70"/>
        <v>0</v>
      </c>
      <c r="AV169" s="1522">
        <f t="shared" ca="1" si="70"/>
        <v>0</v>
      </c>
      <c r="AW169" s="1522">
        <f t="shared" ca="1" si="70"/>
        <v>0</v>
      </c>
      <c r="AX169" s="1522">
        <f t="shared" ca="1" si="70"/>
        <v>0</v>
      </c>
      <c r="AY169" s="1522">
        <f t="shared" ca="1" si="70"/>
        <v>0</v>
      </c>
      <c r="AZ169" s="1522">
        <f t="shared" ca="1" si="70"/>
        <v>0</v>
      </c>
      <c r="BA169" s="1522">
        <f t="shared" ca="1" si="70"/>
        <v>0</v>
      </c>
      <c r="BB169" s="1522">
        <f t="shared" ca="1" si="70"/>
        <v>0</v>
      </c>
      <c r="BC169" s="1522">
        <f t="shared" ca="1" si="70"/>
        <v>0</v>
      </c>
      <c r="BD169" s="1522">
        <f t="shared" ca="1" si="70"/>
        <v>0</v>
      </c>
      <c r="BE169" s="1522">
        <f t="shared" ca="1" si="70"/>
        <v>0</v>
      </c>
      <c r="BF169" s="1522">
        <f t="shared" ca="1" si="70"/>
        <v>0</v>
      </c>
      <c r="BG169" s="1522">
        <f t="shared" ca="1" si="70"/>
        <v>0</v>
      </c>
      <c r="BH169" s="1522">
        <f t="shared" ca="1" si="70"/>
        <v>0</v>
      </c>
      <c r="BI169" s="1522">
        <f t="shared" ca="1" si="70"/>
        <v>0</v>
      </c>
      <c r="BJ169" s="1522">
        <f t="shared" ca="1" si="70"/>
        <v>0</v>
      </c>
      <c r="BK169" s="1522">
        <f t="shared" ca="1" si="70"/>
        <v>0</v>
      </c>
      <c r="BL169" s="1522">
        <f t="shared" ca="1" si="70"/>
        <v>0</v>
      </c>
      <c r="BM169" s="1522">
        <f t="shared" ca="1" si="70"/>
        <v>0</v>
      </c>
      <c r="BN169" s="1522">
        <f t="shared" ca="1" si="70"/>
        <v>0</v>
      </c>
      <c r="BO169" s="1522">
        <f t="shared" ca="1" si="70"/>
        <v>0</v>
      </c>
      <c r="BP169" s="1522">
        <f t="shared" ca="1" si="70"/>
        <v>0</v>
      </c>
      <c r="BQ169" s="1522">
        <f t="shared" ca="1" si="70"/>
        <v>0</v>
      </c>
      <c r="BR169" s="1522">
        <f t="shared" ca="1" si="70"/>
        <v>0</v>
      </c>
      <c r="BS169" s="1522">
        <f t="shared" ca="1" si="70"/>
        <v>0</v>
      </c>
      <c r="BT169" s="1522">
        <f t="shared" ca="1" si="70"/>
        <v>0</v>
      </c>
      <c r="BU169" s="1522">
        <f t="shared" ca="1" si="70"/>
        <v>0</v>
      </c>
      <c r="BV169" s="1522">
        <f t="shared" ca="1" si="70"/>
        <v>0</v>
      </c>
      <c r="BW169" s="1522">
        <f t="shared" ca="1" si="70"/>
        <v>0</v>
      </c>
      <c r="BX169" s="1522">
        <f t="shared" ca="1" si="70"/>
        <v>0</v>
      </c>
      <c r="BY169" s="1522">
        <f t="shared" ca="1" si="70"/>
        <v>0</v>
      </c>
      <c r="BZ169" s="1522">
        <f t="shared" ca="1" si="70"/>
        <v>0</v>
      </c>
      <c r="CA169" s="1522">
        <f t="shared" ca="1" si="70"/>
        <v>0</v>
      </c>
      <c r="CB169" s="1522">
        <f t="shared" ca="1" si="70"/>
        <v>0</v>
      </c>
      <c r="CC169" s="1522">
        <f t="shared" ca="1" si="70"/>
        <v>0</v>
      </c>
      <c r="CD169" s="1522">
        <f t="shared" ca="1" si="70"/>
        <v>0</v>
      </c>
      <c r="CE169" s="1522">
        <f t="shared" ca="1" si="70"/>
        <v>0</v>
      </c>
      <c r="CF169" s="1522">
        <f t="shared" ca="1" si="70"/>
        <v>0</v>
      </c>
      <c r="CG169" s="1522">
        <f t="shared" ca="1" si="70"/>
        <v>0</v>
      </c>
      <c r="CH169" s="1522">
        <f t="shared" ca="1" si="70"/>
        <v>0</v>
      </c>
      <c r="CI169" s="1523">
        <f t="shared" ca="1" si="70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61"/>
        <v>1.0413607583571356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2851464.3665064732</v>
      </c>
      <c r="D171" s="1963">
        <f ca="1">-SUM(D154:D169)</f>
        <v>364140.97025440622</v>
      </c>
      <c r="E171" s="2102">
        <f ca="1">E154+E165+E166+E167+E168+E169</f>
        <v>37955.146362875355</v>
      </c>
      <c r="F171" s="2102">
        <f t="shared" ref="F171:H171" ca="1" si="71">SUM(F99:F151)</f>
        <v>16022</v>
      </c>
      <c r="G171" s="2102">
        <f t="shared" ca="1" si="71"/>
        <v>510375.60000000003</v>
      </c>
      <c r="H171" s="2102">
        <f t="shared" ca="1" si="71"/>
        <v>633906.00000000012</v>
      </c>
      <c r="I171" s="2102">
        <f ca="1">SUM(I154:I156)+SUM(I163:I169)+SUM(I159:I160)</f>
        <v>656.37266819340186</v>
      </c>
      <c r="J171" s="2102">
        <f ca="1">SUM(J154:J156)+SUM(J163:J169)+SUM(J159:J160)</f>
        <v>3281.8633409670097</v>
      </c>
      <c r="K171" s="2102">
        <f ca="1">SUM(K99:K151)+SUM(K154:K156)+SUM(K163:K169)+K160</f>
        <v>1385.6756328527374</v>
      </c>
      <c r="L171" s="2102">
        <f ca="1">-SUMIF(L154:L169,"&lt;0")</f>
        <v>18288.396252066428</v>
      </c>
      <c r="M171" s="2102">
        <f ca="1">SUMIF(M154:M169,"&gt;0")</f>
        <v>0</v>
      </c>
      <c r="N171" s="2102">
        <f t="shared" ref="N171:O171" ca="1" si="72">SUM(N99:N151)</f>
        <v>284.39999999999998</v>
      </c>
      <c r="O171" s="2102">
        <f t="shared" ca="1" si="72"/>
        <v>0</v>
      </c>
      <c r="P171" s="2102">
        <f ca="1">SUMIF(P154:P169,"&gt;0")</f>
        <v>30881.190678699651</v>
      </c>
      <c r="Q171" s="2102">
        <f t="shared" ref="Q171:R171" ca="1" si="73">SUMIF(Q154:Q169,"&gt;0")</f>
        <v>74100.300763112493</v>
      </c>
      <c r="R171" s="2102">
        <f t="shared" ca="1" si="73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4">SUM(V99:V151)</f>
        <v>0</v>
      </c>
      <c r="W171" s="1572">
        <f t="shared" ca="1" si="74"/>
        <v>0</v>
      </c>
      <c r="X171" s="1572">
        <f t="shared" ca="1" si="74"/>
        <v>0</v>
      </c>
      <c r="Y171" s="2007">
        <f t="shared" ca="1" si="74"/>
        <v>0</v>
      </c>
      <c r="Z171" s="2101"/>
      <c r="AA171" s="1963">
        <f t="shared" ref="AA171:AM171" ca="1" si="75">SUM(AA99:AA169)</f>
        <v>101350.79744951596</v>
      </c>
      <c r="AB171" s="1572">
        <f t="shared" ca="1" si="75"/>
        <v>0</v>
      </c>
      <c r="AC171" s="1572">
        <f t="shared" ca="1" si="75"/>
        <v>143244.72062989185</v>
      </c>
      <c r="AD171" s="1572">
        <f t="shared" ca="1" si="75"/>
        <v>0</v>
      </c>
      <c r="AE171" s="1572">
        <f t="shared" ca="1" si="75"/>
        <v>0</v>
      </c>
      <c r="AF171" s="1572">
        <f t="shared" ca="1" si="75"/>
        <v>0</v>
      </c>
      <c r="AG171" s="1572">
        <f t="shared" ca="1" si="75"/>
        <v>0</v>
      </c>
      <c r="AH171" s="1572">
        <f t="shared" ca="1" si="75"/>
        <v>0</v>
      </c>
      <c r="AI171" s="1572">
        <f t="shared" ca="1" si="75"/>
        <v>0</v>
      </c>
      <c r="AJ171" s="1572">
        <f t="shared" ca="1" si="75"/>
        <v>0</v>
      </c>
      <c r="AK171" s="1572">
        <f t="shared" ca="1" si="75"/>
        <v>0</v>
      </c>
      <c r="AL171" s="1572">
        <f t="shared" ca="1" si="75"/>
        <v>0</v>
      </c>
      <c r="AM171" s="1572">
        <f t="shared" ca="1" si="75"/>
        <v>0</v>
      </c>
      <c r="AN171" s="1573"/>
      <c r="AO171" s="1572">
        <f t="shared" ref="AO171:BR171" ca="1" si="76">SUM(AO99:AO169)</f>
        <v>0</v>
      </c>
      <c r="AP171" s="1572">
        <f t="shared" ca="1" si="76"/>
        <v>217.27093333948486</v>
      </c>
      <c r="AQ171" s="1572">
        <f t="shared" ca="1" si="76"/>
        <v>408.40966020922787</v>
      </c>
      <c r="AR171" s="1572">
        <f t="shared" ca="1" si="76"/>
        <v>341131.47117402533</v>
      </c>
      <c r="AS171" s="1572">
        <f t="shared" ca="1" si="76"/>
        <v>318441.39501890901</v>
      </c>
      <c r="AT171" s="1572">
        <f t="shared" ca="1" si="76"/>
        <v>148587.39169143731</v>
      </c>
      <c r="AU171" s="1572">
        <f t="shared" ca="1" si="76"/>
        <v>546315.48191056866</v>
      </c>
      <c r="AV171" s="1572">
        <f t="shared" ca="1" si="76"/>
        <v>1140644.8229000289</v>
      </c>
      <c r="AW171" s="1572">
        <f t="shared" ca="1" si="76"/>
        <v>171630.7969008084</v>
      </c>
      <c r="AX171" s="1572">
        <f t="shared" ca="1" si="76"/>
        <v>1187.4733665713784</v>
      </c>
      <c r="AY171" s="1572">
        <f t="shared" ca="1" si="76"/>
        <v>0</v>
      </c>
      <c r="AZ171" s="1572">
        <f t="shared" ca="1" si="76"/>
        <v>0</v>
      </c>
      <c r="BA171" s="1572">
        <f t="shared" ca="1" si="76"/>
        <v>0</v>
      </c>
      <c r="BB171" s="1572">
        <f t="shared" ca="1" si="76"/>
        <v>0</v>
      </c>
      <c r="BC171" s="1572">
        <f t="shared" ca="1" si="76"/>
        <v>0</v>
      </c>
      <c r="BD171" s="1572">
        <f t="shared" ca="1" si="76"/>
        <v>0</v>
      </c>
      <c r="BE171" s="1572">
        <f t="shared" ca="1" si="76"/>
        <v>0</v>
      </c>
      <c r="BF171" s="1572">
        <f t="shared" ca="1" si="76"/>
        <v>0</v>
      </c>
      <c r="BG171" s="1572">
        <f t="shared" ca="1" si="76"/>
        <v>0</v>
      </c>
      <c r="BH171" s="1572">
        <f t="shared" ca="1" si="76"/>
        <v>0</v>
      </c>
      <c r="BI171" s="1572">
        <f t="shared" ca="1" si="76"/>
        <v>0</v>
      </c>
      <c r="BJ171" s="1572">
        <f t="shared" ca="1" si="76"/>
        <v>0</v>
      </c>
      <c r="BK171" s="1572">
        <f t="shared" ca="1" si="76"/>
        <v>0</v>
      </c>
      <c r="BL171" s="1572">
        <f t="shared" ca="1" si="76"/>
        <v>0</v>
      </c>
      <c r="BM171" s="1572">
        <f t="shared" ca="1" si="76"/>
        <v>0</v>
      </c>
      <c r="BN171" s="1572">
        <f t="shared" ca="1" si="76"/>
        <v>0</v>
      </c>
      <c r="BO171" s="1572">
        <f t="shared" ca="1" si="76"/>
        <v>0</v>
      </c>
      <c r="BP171" s="1572">
        <f t="shared" ca="1" si="76"/>
        <v>0</v>
      </c>
      <c r="BQ171" s="1572">
        <f t="shared" ca="1" si="76"/>
        <v>0</v>
      </c>
      <c r="BR171" s="1572">
        <f t="shared" ca="1" si="76"/>
        <v>0</v>
      </c>
      <c r="BS171" s="1572">
        <f t="shared" ref="BS171:CI171" ca="1" si="77">SUM(BS99:BS169)</f>
        <v>0</v>
      </c>
      <c r="BT171" s="1572">
        <f t="shared" ca="1" si="77"/>
        <v>0</v>
      </c>
      <c r="BU171" s="1572">
        <f t="shared" ca="1" si="77"/>
        <v>0</v>
      </c>
      <c r="BV171" s="1572">
        <f t="shared" ca="1" si="77"/>
        <v>0</v>
      </c>
      <c r="BW171" s="1572">
        <f t="shared" ca="1" si="77"/>
        <v>0</v>
      </c>
      <c r="BX171" s="1572">
        <f t="shared" ca="1" si="77"/>
        <v>0</v>
      </c>
      <c r="BY171" s="1572">
        <f t="shared" ca="1" si="77"/>
        <v>0</v>
      </c>
      <c r="BZ171" s="1572">
        <f t="shared" ca="1" si="77"/>
        <v>0</v>
      </c>
      <c r="CA171" s="1572">
        <f t="shared" ca="1" si="77"/>
        <v>0</v>
      </c>
      <c r="CB171" s="1572">
        <f t="shared" ca="1" si="77"/>
        <v>0</v>
      </c>
      <c r="CC171" s="1572">
        <f t="shared" ca="1" si="77"/>
        <v>0</v>
      </c>
      <c r="CD171" s="1572">
        <f t="shared" ca="1" si="77"/>
        <v>0</v>
      </c>
      <c r="CE171" s="1572">
        <f t="shared" ca="1" si="77"/>
        <v>0</v>
      </c>
      <c r="CF171" s="1572">
        <f t="shared" ca="1" si="77"/>
        <v>0</v>
      </c>
      <c r="CG171" s="1572">
        <f t="shared" ca="1" si="77"/>
        <v>0</v>
      </c>
      <c r="CH171" s="1572">
        <f t="shared" ca="1" si="77"/>
        <v>0</v>
      </c>
      <c r="CI171" s="2007">
        <f t="shared" ca="1" si="77"/>
        <v>0</v>
      </c>
      <c r="CJ171" s="1005"/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807965.58242749132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2084015.2776639222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78">IF(AB8&lt;&gt;0,AB171/AB8,0)</f>
        <v>0</v>
      </c>
      <c r="AC177" s="1009">
        <f t="shared" ca="1" si="78"/>
        <v>1</v>
      </c>
      <c r="AD177" s="1009">
        <f ca="1">IF(AD8&lt;&gt;0,ABS(AD171/AD8),0)</f>
        <v>0</v>
      </c>
      <c r="AE177" s="1009">
        <f t="shared" ref="AE177:AF177" si="79">IF(AE8&lt;&gt;0,ABS(AE171/AE8),0)</f>
        <v>0</v>
      </c>
      <c r="AF177" s="1009">
        <f t="shared" si="79"/>
        <v>0</v>
      </c>
      <c r="AG177" s="1009">
        <f t="shared" si="78"/>
        <v>0</v>
      </c>
      <c r="AH177" s="1009">
        <f t="shared" si="78"/>
        <v>0</v>
      </c>
      <c r="AI177" s="1009">
        <f t="shared" si="78"/>
        <v>0</v>
      </c>
      <c r="AJ177" s="1009">
        <f t="shared" si="78"/>
        <v>0</v>
      </c>
      <c r="AK177" s="1009">
        <f t="shared" si="78"/>
        <v>0</v>
      </c>
      <c r="AL177" s="1009">
        <f t="shared" si="78"/>
        <v>0</v>
      </c>
      <c r="AM177" s="1950">
        <f t="shared" si="78"/>
        <v>0</v>
      </c>
      <c r="AN177" s="500"/>
      <c r="AO177" s="1009">
        <f t="shared" ref="AO177:BR177" ca="1" si="80">IF(AO8&lt;&gt;0,AO171/AO8,0)</f>
        <v>0</v>
      </c>
      <c r="AP177" s="1009">
        <f t="shared" ca="1" si="80"/>
        <v>217.27093333948486</v>
      </c>
      <c r="AQ177" s="1009">
        <f t="shared" ca="1" si="80"/>
        <v>2.0420483010461392E-2</v>
      </c>
      <c r="AR177" s="1009">
        <f t="shared" ca="1" si="80"/>
        <v>4.8733067310575047</v>
      </c>
      <c r="AS177" s="1009">
        <f t="shared" ca="1" si="80"/>
        <v>6.3688279003781805</v>
      </c>
      <c r="AT177" s="1009">
        <f t="shared" ca="1" si="80"/>
        <v>2.9717478338287462</v>
      </c>
      <c r="AU177" s="1009">
        <f t="shared" ca="1" si="80"/>
        <v>8.4048535678549019</v>
      </c>
      <c r="AV177" s="1009">
        <f t="shared" ca="1" si="80"/>
        <v>95.053735241669074</v>
      </c>
      <c r="AW177" s="1009">
        <f t="shared" ca="1" si="80"/>
        <v>1.1442053126720559</v>
      </c>
      <c r="AX177" s="1009">
        <f t="shared" ca="1" si="80"/>
        <v>0.12179214016116702</v>
      </c>
      <c r="AY177" s="1009">
        <f t="shared" si="80"/>
        <v>0</v>
      </c>
      <c r="AZ177" s="1009">
        <f t="shared" si="80"/>
        <v>0</v>
      </c>
      <c r="BA177" s="1009">
        <f t="shared" si="80"/>
        <v>0</v>
      </c>
      <c r="BB177" s="1009">
        <f t="shared" si="80"/>
        <v>0</v>
      </c>
      <c r="BC177" s="1009">
        <f t="shared" si="80"/>
        <v>0</v>
      </c>
      <c r="BD177" s="1009">
        <f t="shared" si="80"/>
        <v>0</v>
      </c>
      <c r="BE177" s="1009">
        <f t="shared" si="80"/>
        <v>0</v>
      </c>
      <c r="BF177" s="1009">
        <f t="shared" si="80"/>
        <v>0</v>
      </c>
      <c r="BG177" s="1009">
        <f t="shared" si="80"/>
        <v>0</v>
      </c>
      <c r="BH177" s="1009">
        <f t="shared" si="80"/>
        <v>0</v>
      </c>
      <c r="BI177" s="1009">
        <f t="shared" si="80"/>
        <v>0</v>
      </c>
      <c r="BJ177" s="1009">
        <f t="shared" si="80"/>
        <v>0</v>
      </c>
      <c r="BK177" s="1009">
        <f t="shared" si="80"/>
        <v>0</v>
      </c>
      <c r="BL177" s="1009">
        <f t="shared" si="80"/>
        <v>0</v>
      </c>
      <c r="BM177" s="1009">
        <f t="shared" si="80"/>
        <v>0</v>
      </c>
      <c r="BN177" s="1009">
        <f t="shared" si="80"/>
        <v>0</v>
      </c>
      <c r="BO177" s="1009">
        <f t="shared" si="80"/>
        <v>0</v>
      </c>
      <c r="BP177" s="1009">
        <f t="shared" si="80"/>
        <v>0</v>
      </c>
      <c r="BQ177" s="1009">
        <f t="shared" si="80"/>
        <v>0</v>
      </c>
      <c r="BR177" s="1009">
        <f t="shared" si="80"/>
        <v>0</v>
      </c>
      <c r="BS177" s="1009">
        <f t="shared" ref="BS177:CI177" si="81">IF(BS8&lt;&gt;0,BS171/BS8,0)</f>
        <v>0</v>
      </c>
      <c r="BT177" s="1009">
        <f t="shared" si="81"/>
        <v>0</v>
      </c>
      <c r="BU177" s="1009">
        <f t="shared" si="81"/>
        <v>0</v>
      </c>
      <c r="BV177" s="1009">
        <f t="shared" si="81"/>
        <v>0</v>
      </c>
      <c r="BW177" s="1009">
        <f t="shared" si="81"/>
        <v>0</v>
      </c>
      <c r="BX177" s="1009">
        <f t="shared" si="81"/>
        <v>0</v>
      </c>
      <c r="BY177" s="1009">
        <f t="shared" si="81"/>
        <v>0</v>
      </c>
      <c r="BZ177" s="1009">
        <f t="shared" si="81"/>
        <v>0</v>
      </c>
      <c r="CA177" s="1009">
        <f t="shared" si="81"/>
        <v>0</v>
      </c>
      <c r="CB177" s="1009">
        <f t="shared" si="81"/>
        <v>0</v>
      </c>
      <c r="CC177" s="1009">
        <f t="shared" si="81"/>
        <v>0</v>
      </c>
      <c r="CD177" s="1009">
        <f t="shared" si="81"/>
        <v>0</v>
      </c>
      <c r="CE177" s="1009">
        <f t="shared" si="81"/>
        <v>0</v>
      </c>
      <c r="CF177" s="1009">
        <f t="shared" si="81"/>
        <v>0</v>
      </c>
      <c r="CG177" s="1009">
        <f t="shared" si="81"/>
        <v>0</v>
      </c>
      <c r="CH177" s="1009">
        <f t="shared" si="81"/>
        <v>0</v>
      </c>
      <c r="CI177" s="1950">
        <f t="shared" si="81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0.49012617664730623</v>
      </c>
      <c r="E179" s="1014">
        <f>IF(E8*(E72+E83+E84+E85+E86+E87)&lt;&gt;0,3.6*E8/(E72+E83+E84+E85+E86+E87),0)</f>
        <v>0.23681214421252372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0.91990412338505745</v>
      </c>
      <c r="H179" s="1014">
        <f ca="1">IF(H8*SUM(H99:H151)&lt;&gt;0,H8/SUM(H99:H151),0)</f>
        <v>0.87655939066276423</v>
      </c>
      <c r="I179" s="1014">
        <f>IF(I8*(SUM(I72:I74)+SUM(I76:I87))&lt;&gt;0,(-I75*$J$541*3.6/(SUM(I72:I73)+SUM(I83:I87)+SUM(I78:I78)+I74*3.6)),0)</f>
        <v>1.0156751911984605</v>
      </c>
      <c r="J179" s="1015" t="str">
        <f>IF(J8*(SUM(J72:J74)+SUM(J77:J78)*SUM(J81:J87))&lt;&gt;0,"COP="&amp;TEXT(-J76/(SUM(J72:J73)+SUM(J77:J78)+SUM(J81:J87)+J74*3.6),"0,0"),0)</f>
        <v>COP=4,3</v>
      </c>
      <c r="K179" s="1014">
        <f ca="1">IF((SUM($K$99:$K$151)+K74*3.6+K72+K83+K84+K85+K86+K87+K73+K78)=0,0,(-$K$77/((SUM($K$99:$K$151)+K74*3.6+K72+K83+K84+K85+K86+K87+K73+K78))))</f>
        <v>0.95029239766081874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0.99999999999999933</v>
      </c>
      <c r="Q179" s="1014">
        <f>IF(Q8&lt;&gt;0,-SUMIF(Q72:Q87,"&lt;0")/Q8,0)</f>
        <v>1.0000000000000007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2">IF(V8*SUM(V99:V151)&lt;&gt;0,V8/SUM(V99:V151),0)</f>
        <v>0</v>
      </c>
      <c r="W179" s="1014">
        <f t="shared" ca="1" si="82"/>
        <v>0</v>
      </c>
      <c r="X179" s="1014">
        <f t="shared" ca="1" si="82"/>
        <v>0</v>
      </c>
      <c r="Y179" s="1954">
        <f t="shared" ca="1" si="82"/>
        <v>0</v>
      </c>
      <c r="Z179" s="1016"/>
      <c r="AA179" s="1964">
        <f>IF(AA8&lt;&gt;0,(1-(AA72+SUM(AA83:AA87))/AA8),0)</f>
        <v>0.96980944310489814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16972</v>
      </c>
      <c r="D186" s="1599">
        <f>$B186*D12/1000</f>
        <v>16972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3">IF(TRIM(A99)=""," ",INDIRECT("d"&amp;TEXT(246+MATCH((A99),$A$247:$A$484,0),0)))</f>
        <v>56.1</v>
      </c>
      <c r="C191" s="1606">
        <f t="shared" ref="C191:C217" ca="1" si="84">SUM(D191:CI191)</f>
        <v>69209.369460000016</v>
      </c>
      <c r="D191" s="1607">
        <f ca="1">IF(ISNUMBER($B191),$B191*D99/1000,0)</f>
        <v>0</v>
      </c>
      <c r="E191" s="1608">
        <f t="shared" ref="E191:T206" ca="1" si="85">IF(ISNUMBER($B191),$B191*E99/1000,0)</f>
        <v>0</v>
      </c>
      <c r="F191" s="1608">
        <f t="shared" ca="1" si="85"/>
        <v>0</v>
      </c>
      <c r="G191" s="1608">
        <f t="shared" ca="1" si="85"/>
        <v>28632.071160000003</v>
      </c>
      <c r="H191" s="1608">
        <f t="shared" ca="1" si="85"/>
        <v>35562.126600000011</v>
      </c>
      <c r="I191" s="1608">
        <f t="shared" ca="1" si="85"/>
        <v>0</v>
      </c>
      <c r="J191" s="1608">
        <f t="shared" ca="1" si="85"/>
        <v>0</v>
      </c>
      <c r="K191" s="1608">
        <f t="shared" ca="1" si="85"/>
        <v>0</v>
      </c>
      <c r="L191" s="1608">
        <f t="shared" ca="1" si="85"/>
        <v>0</v>
      </c>
      <c r="M191" s="1608">
        <f t="shared" ca="1" si="85"/>
        <v>0</v>
      </c>
      <c r="N191" s="1608">
        <f t="shared" ca="1" si="85"/>
        <v>0</v>
      </c>
      <c r="O191" s="1608">
        <f t="shared" ca="1" si="85"/>
        <v>0</v>
      </c>
      <c r="P191" s="1608">
        <f t="shared" ca="1" si="85"/>
        <v>0</v>
      </c>
      <c r="Q191" s="1608">
        <f t="shared" ca="1" si="85"/>
        <v>0</v>
      </c>
      <c r="R191" s="1608">
        <f t="shared" ca="1" si="85"/>
        <v>0</v>
      </c>
      <c r="S191" s="1608">
        <f t="shared" ca="1" si="85"/>
        <v>0</v>
      </c>
      <c r="T191" s="1608">
        <f t="shared" ca="1" si="85"/>
        <v>0</v>
      </c>
      <c r="U191" s="1608">
        <f t="shared" ref="U191:Y206" ca="1" si="86">IF(ISNUMBER($B191),$B191*U99/1000,0)</f>
        <v>0</v>
      </c>
      <c r="V191" s="1608">
        <f t="shared" ca="1" si="86"/>
        <v>0</v>
      </c>
      <c r="W191" s="1608">
        <f t="shared" ca="1" si="86"/>
        <v>0</v>
      </c>
      <c r="X191" s="1608">
        <f t="shared" ca="1" si="86"/>
        <v>0</v>
      </c>
      <c r="Y191" s="1955">
        <f t="shared" ca="1" si="86"/>
        <v>0</v>
      </c>
      <c r="Z191" s="1565"/>
      <c r="AA191" s="1608">
        <f t="shared" ref="AA191:AM206" ca="1" si="87">IF(ISNUMBER($B191),$B191*AA99/1000,0)</f>
        <v>0</v>
      </c>
      <c r="AB191" s="1608">
        <f t="shared" ca="1" si="87"/>
        <v>0</v>
      </c>
      <c r="AC191" s="1608">
        <f t="shared" ca="1" si="87"/>
        <v>455.92470000000009</v>
      </c>
      <c r="AD191" s="1608">
        <f t="shared" ca="1" si="87"/>
        <v>0</v>
      </c>
      <c r="AE191" s="1608">
        <f t="shared" ca="1" si="87"/>
        <v>0</v>
      </c>
      <c r="AF191" s="1608">
        <f t="shared" ca="1" si="87"/>
        <v>0</v>
      </c>
      <c r="AG191" s="1608">
        <f t="shared" ca="1" si="87"/>
        <v>0</v>
      </c>
      <c r="AH191" s="1608">
        <f t="shared" ca="1" si="87"/>
        <v>0</v>
      </c>
      <c r="AI191" s="1608">
        <f t="shared" ca="1" si="87"/>
        <v>0</v>
      </c>
      <c r="AJ191" s="1608">
        <f t="shared" ca="1" si="87"/>
        <v>0</v>
      </c>
      <c r="AK191" s="1608">
        <f t="shared" ca="1" si="87"/>
        <v>0</v>
      </c>
      <c r="AL191" s="1608">
        <f t="shared" ca="1" si="87"/>
        <v>0</v>
      </c>
      <c r="AM191" s="1608">
        <f t="shared" ca="1" si="87"/>
        <v>0</v>
      </c>
      <c r="AN191" s="1486"/>
      <c r="AO191" s="1607">
        <f t="shared" ref="AO191:CI196" ca="1" si="88">IF(ISNUMBER($B191),$B191*AO99/1000,0)</f>
        <v>0</v>
      </c>
      <c r="AP191" s="1610">
        <f t="shared" ref="AP191:AP217" ca="1" si="89">IF(ISNUMBER($B191),$B191*AP99/1000,0)</f>
        <v>0</v>
      </c>
      <c r="AQ191" s="1610">
        <f t="shared" ca="1" si="88"/>
        <v>0</v>
      </c>
      <c r="AR191" s="1610">
        <f t="shared" ca="1" si="88"/>
        <v>2735.5482000000006</v>
      </c>
      <c r="AS191" s="1610">
        <f t="shared" ca="1" si="88"/>
        <v>1823.6988000000003</v>
      </c>
      <c r="AT191" s="1610">
        <f t="shared" ca="1" si="88"/>
        <v>0</v>
      </c>
      <c r="AU191" s="1610">
        <f t="shared" ca="1" si="88"/>
        <v>0</v>
      </c>
      <c r="AV191" s="1610">
        <f t="shared" ca="1" si="88"/>
        <v>0</v>
      </c>
      <c r="AW191" s="1610">
        <f t="shared" ca="1" si="88"/>
        <v>0</v>
      </c>
      <c r="AX191" s="1610">
        <f t="shared" ca="1" si="88"/>
        <v>0</v>
      </c>
      <c r="AY191" s="1610">
        <f t="shared" ca="1" si="88"/>
        <v>0</v>
      </c>
      <c r="AZ191" s="1610">
        <f t="shared" ca="1" si="88"/>
        <v>0</v>
      </c>
      <c r="BA191" s="1610">
        <f t="shared" ca="1" si="88"/>
        <v>0</v>
      </c>
      <c r="BB191" s="1610">
        <f t="shared" ca="1" si="88"/>
        <v>0</v>
      </c>
      <c r="BC191" s="1610">
        <f t="shared" ca="1" si="88"/>
        <v>0</v>
      </c>
      <c r="BD191" s="1610">
        <f t="shared" ca="1" si="88"/>
        <v>0</v>
      </c>
      <c r="BE191" s="1610">
        <f t="shared" ca="1" si="88"/>
        <v>0</v>
      </c>
      <c r="BF191" s="1610">
        <f t="shared" ca="1" si="88"/>
        <v>0</v>
      </c>
      <c r="BG191" s="1610">
        <f t="shared" ca="1" si="88"/>
        <v>0</v>
      </c>
      <c r="BH191" s="1610">
        <f t="shared" ca="1" si="88"/>
        <v>0</v>
      </c>
      <c r="BI191" s="1610">
        <f t="shared" ca="1" si="88"/>
        <v>0</v>
      </c>
      <c r="BJ191" s="1610">
        <f t="shared" ca="1" si="88"/>
        <v>0</v>
      </c>
      <c r="BK191" s="1610">
        <f t="shared" ca="1" si="88"/>
        <v>0</v>
      </c>
      <c r="BL191" s="1610">
        <f t="shared" ca="1" si="88"/>
        <v>0</v>
      </c>
      <c r="BM191" s="1610">
        <f t="shared" ca="1" si="88"/>
        <v>0</v>
      </c>
      <c r="BN191" s="1610">
        <f t="shared" ca="1" si="88"/>
        <v>0</v>
      </c>
      <c r="BO191" s="1610">
        <f t="shared" ca="1" si="88"/>
        <v>0</v>
      </c>
      <c r="BP191" s="1610">
        <f t="shared" ca="1" si="88"/>
        <v>0</v>
      </c>
      <c r="BQ191" s="1610">
        <f t="shared" ca="1" si="88"/>
        <v>0</v>
      </c>
      <c r="BR191" s="1610">
        <f t="shared" ca="1" si="88"/>
        <v>0</v>
      </c>
      <c r="BS191" s="1610">
        <f t="shared" ca="1" si="88"/>
        <v>0</v>
      </c>
      <c r="BT191" s="1610">
        <f t="shared" ca="1" si="88"/>
        <v>0</v>
      </c>
      <c r="BU191" s="1610">
        <f t="shared" ca="1" si="88"/>
        <v>0</v>
      </c>
      <c r="BV191" s="1610">
        <f t="shared" ca="1" si="88"/>
        <v>0</v>
      </c>
      <c r="BW191" s="1610">
        <f t="shared" ca="1" si="88"/>
        <v>0</v>
      </c>
      <c r="BX191" s="1610">
        <f t="shared" ca="1" si="88"/>
        <v>0</v>
      </c>
      <c r="BY191" s="1610">
        <f t="shared" ca="1" si="88"/>
        <v>0</v>
      </c>
      <c r="BZ191" s="1610">
        <f t="shared" ca="1" si="88"/>
        <v>0</v>
      </c>
      <c r="CA191" s="1610">
        <f t="shared" ca="1" si="88"/>
        <v>0</v>
      </c>
      <c r="CB191" s="1610">
        <f t="shared" ca="1" si="88"/>
        <v>0</v>
      </c>
      <c r="CC191" s="1610">
        <f t="shared" ca="1" si="88"/>
        <v>0</v>
      </c>
      <c r="CD191" s="1610">
        <f t="shared" ca="1" si="88"/>
        <v>0</v>
      </c>
      <c r="CE191" s="1610">
        <f t="shared" ca="1" si="88"/>
        <v>0</v>
      </c>
      <c r="CF191" s="1610">
        <f t="shared" ca="1" si="88"/>
        <v>0</v>
      </c>
      <c r="CG191" s="1610">
        <f t="shared" ca="1" si="88"/>
        <v>0</v>
      </c>
      <c r="CH191" s="1610">
        <f t="shared" ca="1" si="88"/>
        <v>0</v>
      </c>
      <c r="CI191" s="1609">
        <f t="shared" ca="1" si="88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90">IF(TRIM(A18)="","",A18)</f>
        <v>Gasolie (x1000 L)</v>
      </c>
      <c r="B192" s="1029">
        <f t="shared" ca="1" si="83"/>
        <v>74.099999999999994</v>
      </c>
      <c r="C192" s="1611">
        <f t="shared" ca="1" si="84"/>
        <v>0</v>
      </c>
      <c r="D192" s="1612">
        <f t="shared" ref="D192:S207" ca="1" si="91">IF(ISNUMBER($B192),$B192*D100/1000,0)</f>
        <v>0</v>
      </c>
      <c r="E192" s="1613">
        <f t="shared" ca="1" si="91"/>
        <v>0</v>
      </c>
      <c r="F192" s="1613">
        <f t="shared" ca="1" si="91"/>
        <v>0</v>
      </c>
      <c r="G192" s="1613">
        <f t="shared" ca="1" si="91"/>
        <v>0</v>
      </c>
      <c r="H192" s="1613">
        <f t="shared" ca="1" si="91"/>
        <v>0</v>
      </c>
      <c r="I192" s="1613">
        <f t="shared" ca="1" si="91"/>
        <v>0</v>
      </c>
      <c r="J192" s="1613">
        <f t="shared" ca="1" si="91"/>
        <v>0</v>
      </c>
      <c r="K192" s="1613">
        <f t="shared" ca="1" si="85"/>
        <v>0</v>
      </c>
      <c r="L192" s="1613">
        <f t="shared" ca="1" si="85"/>
        <v>0</v>
      </c>
      <c r="M192" s="1614">
        <f t="shared" ca="1" si="85"/>
        <v>0</v>
      </c>
      <c r="N192" s="1614">
        <f t="shared" ca="1" si="85"/>
        <v>0</v>
      </c>
      <c r="O192" s="1614">
        <f t="shared" ca="1" si="85"/>
        <v>0</v>
      </c>
      <c r="P192" s="1614">
        <f t="shared" ca="1" si="85"/>
        <v>0</v>
      </c>
      <c r="Q192" s="1614">
        <f t="shared" ca="1" si="85"/>
        <v>0</v>
      </c>
      <c r="R192" s="1614">
        <f t="shared" ca="1" si="85"/>
        <v>0</v>
      </c>
      <c r="S192" s="1614">
        <f t="shared" ca="1" si="85"/>
        <v>0</v>
      </c>
      <c r="T192" s="1614">
        <f t="shared" ca="1" si="85"/>
        <v>0</v>
      </c>
      <c r="U192" s="1614">
        <f t="shared" ca="1" si="86"/>
        <v>0</v>
      </c>
      <c r="V192" s="1614">
        <f t="shared" ca="1" si="86"/>
        <v>0</v>
      </c>
      <c r="W192" s="1614">
        <f t="shared" ca="1" si="86"/>
        <v>0</v>
      </c>
      <c r="X192" s="1614">
        <f t="shared" ca="1" si="86"/>
        <v>0</v>
      </c>
      <c r="Y192" s="1625">
        <f t="shared" ca="1" si="86"/>
        <v>0</v>
      </c>
      <c r="Z192" s="1565"/>
      <c r="AA192" s="1613">
        <f t="shared" ca="1" si="87"/>
        <v>0</v>
      </c>
      <c r="AB192" s="1613">
        <f t="shared" ca="1" si="87"/>
        <v>0</v>
      </c>
      <c r="AC192" s="1613">
        <f t="shared" ca="1" si="87"/>
        <v>0</v>
      </c>
      <c r="AD192" s="1613">
        <f t="shared" ca="1" si="87"/>
        <v>0</v>
      </c>
      <c r="AE192" s="1613">
        <f t="shared" ca="1" si="87"/>
        <v>0</v>
      </c>
      <c r="AF192" s="1613">
        <f t="shared" ca="1" si="87"/>
        <v>0</v>
      </c>
      <c r="AG192" s="1613">
        <f t="shared" ca="1" si="87"/>
        <v>0</v>
      </c>
      <c r="AH192" s="1613">
        <f t="shared" ca="1" si="87"/>
        <v>0</v>
      </c>
      <c r="AI192" s="1613">
        <f t="shared" ca="1" si="87"/>
        <v>0</v>
      </c>
      <c r="AJ192" s="1613">
        <f t="shared" ca="1" si="87"/>
        <v>0</v>
      </c>
      <c r="AK192" s="1613">
        <f t="shared" ca="1" si="87"/>
        <v>0</v>
      </c>
      <c r="AL192" s="1613">
        <f t="shared" ca="1" si="87"/>
        <v>0</v>
      </c>
      <c r="AM192" s="1613">
        <f t="shared" ca="1" si="87"/>
        <v>0</v>
      </c>
      <c r="AN192" s="1486"/>
      <c r="AO192" s="1612">
        <f t="shared" ca="1" si="88"/>
        <v>0</v>
      </c>
      <c r="AP192" s="1614">
        <f t="shared" ca="1" si="89"/>
        <v>0</v>
      </c>
      <c r="AQ192" s="1614">
        <f t="shared" ca="1" si="88"/>
        <v>0</v>
      </c>
      <c r="AR192" s="1614">
        <f t="shared" ca="1" si="88"/>
        <v>0</v>
      </c>
      <c r="AS192" s="1614">
        <f t="shared" ca="1" si="88"/>
        <v>0</v>
      </c>
      <c r="AT192" s="1614">
        <f t="shared" ca="1" si="88"/>
        <v>0</v>
      </c>
      <c r="AU192" s="1614">
        <f t="shared" ca="1" si="88"/>
        <v>0</v>
      </c>
      <c r="AV192" s="1614">
        <f t="shared" ca="1" si="88"/>
        <v>0</v>
      </c>
      <c r="AW192" s="1614">
        <f t="shared" ca="1" si="88"/>
        <v>0</v>
      </c>
      <c r="AX192" s="1614">
        <f t="shared" ca="1" si="88"/>
        <v>0</v>
      </c>
      <c r="AY192" s="1614">
        <f t="shared" ca="1" si="88"/>
        <v>0</v>
      </c>
      <c r="AZ192" s="1614">
        <f t="shared" ca="1" si="88"/>
        <v>0</v>
      </c>
      <c r="BA192" s="1614">
        <f t="shared" ca="1" si="88"/>
        <v>0</v>
      </c>
      <c r="BB192" s="1614">
        <f t="shared" ca="1" si="88"/>
        <v>0</v>
      </c>
      <c r="BC192" s="1614">
        <f t="shared" ca="1" si="88"/>
        <v>0</v>
      </c>
      <c r="BD192" s="1614">
        <f t="shared" ca="1" si="88"/>
        <v>0</v>
      </c>
      <c r="BE192" s="1614">
        <f t="shared" ca="1" si="88"/>
        <v>0</v>
      </c>
      <c r="BF192" s="1614">
        <f t="shared" ca="1" si="88"/>
        <v>0</v>
      </c>
      <c r="BG192" s="1614">
        <f t="shared" ca="1" si="88"/>
        <v>0</v>
      </c>
      <c r="BH192" s="1614">
        <f t="shared" ca="1" si="88"/>
        <v>0</v>
      </c>
      <c r="BI192" s="1614">
        <f t="shared" ca="1" si="88"/>
        <v>0</v>
      </c>
      <c r="BJ192" s="1614">
        <f t="shared" ca="1" si="88"/>
        <v>0</v>
      </c>
      <c r="BK192" s="1614">
        <f t="shared" ca="1" si="88"/>
        <v>0</v>
      </c>
      <c r="BL192" s="1614">
        <f t="shared" ca="1" si="88"/>
        <v>0</v>
      </c>
      <c r="BM192" s="1614">
        <f t="shared" ca="1" si="88"/>
        <v>0</v>
      </c>
      <c r="BN192" s="1614">
        <f t="shared" ca="1" si="88"/>
        <v>0</v>
      </c>
      <c r="BO192" s="1614">
        <f t="shared" ca="1" si="88"/>
        <v>0</v>
      </c>
      <c r="BP192" s="1614">
        <f t="shared" ca="1" si="88"/>
        <v>0</v>
      </c>
      <c r="BQ192" s="1614">
        <f t="shared" ca="1" si="88"/>
        <v>0</v>
      </c>
      <c r="BR192" s="1614">
        <f t="shared" ca="1" si="88"/>
        <v>0</v>
      </c>
      <c r="BS192" s="1614">
        <f t="shared" ca="1" si="88"/>
        <v>0</v>
      </c>
      <c r="BT192" s="1614">
        <f t="shared" ca="1" si="88"/>
        <v>0</v>
      </c>
      <c r="BU192" s="1614">
        <f t="shared" ca="1" si="88"/>
        <v>0</v>
      </c>
      <c r="BV192" s="1614">
        <f t="shared" ca="1" si="88"/>
        <v>0</v>
      </c>
      <c r="BW192" s="1614">
        <f t="shared" ca="1" si="88"/>
        <v>0</v>
      </c>
      <c r="BX192" s="1614">
        <f t="shared" ca="1" si="88"/>
        <v>0</v>
      </c>
      <c r="BY192" s="1614">
        <f t="shared" ca="1" si="88"/>
        <v>0</v>
      </c>
      <c r="BZ192" s="1614">
        <f t="shared" ca="1" si="88"/>
        <v>0</v>
      </c>
      <c r="CA192" s="1614">
        <f t="shared" ca="1" si="88"/>
        <v>0</v>
      </c>
      <c r="CB192" s="1614">
        <f t="shared" ca="1" si="88"/>
        <v>0</v>
      </c>
      <c r="CC192" s="1614">
        <f t="shared" ca="1" si="88"/>
        <v>0</v>
      </c>
      <c r="CD192" s="1614">
        <f t="shared" ca="1" si="88"/>
        <v>0</v>
      </c>
      <c r="CE192" s="1614">
        <f t="shared" ca="1" si="88"/>
        <v>0</v>
      </c>
      <c r="CF192" s="1614">
        <f t="shared" ca="1" si="88"/>
        <v>0</v>
      </c>
      <c r="CG192" s="1614">
        <f t="shared" ca="1" si="88"/>
        <v>0</v>
      </c>
      <c r="CH192" s="1614">
        <f t="shared" ca="1" si="88"/>
        <v>0</v>
      </c>
      <c r="CI192" s="1615">
        <f t="shared" ca="1" si="88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90"/>
        <v/>
      </c>
      <c r="B193" s="1029" t="str">
        <f t="shared" ca="1" si="83"/>
        <v xml:space="preserve"> </v>
      </c>
      <c r="C193" s="1611">
        <f t="shared" ca="1" si="84"/>
        <v>0</v>
      </c>
      <c r="D193" s="1612">
        <f t="shared" ca="1" si="91"/>
        <v>0</v>
      </c>
      <c r="E193" s="1613">
        <f t="shared" ca="1" si="91"/>
        <v>0</v>
      </c>
      <c r="F193" s="1613">
        <f t="shared" ca="1" si="91"/>
        <v>0</v>
      </c>
      <c r="G193" s="1613">
        <f t="shared" ca="1" si="91"/>
        <v>0</v>
      </c>
      <c r="H193" s="1613">
        <f t="shared" ca="1" si="91"/>
        <v>0</v>
      </c>
      <c r="I193" s="1613">
        <f t="shared" ca="1" si="91"/>
        <v>0</v>
      </c>
      <c r="J193" s="1613">
        <f t="shared" ca="1" si="91"/>
        <v>0</v>
      </c>
      <c r="K193" s="1613">
        <f t="shared" ca="1" si="85"/>
        <v>0</v>
      </c>
      <c r="L193" s="1613">
        <f t="shared" ca="1" si="85"/>
        <v>0</v>
      </c>
      <c r="M193" s="1614">
        <f t="shared" ca="1" si="85"/>
        <v>0</v>
      </c>
      <c r="N193" s="1614">
        <f t="shared" ca="1" si="85"/>
        <v>0</v>
      </c>
      <c r="O193" s="1614">
        <f t="shared" ca="1" si="85"/>
        <v>0</v>
      </c>
      <c r="P193" s="1614">
        <f t="shared" ca="1" si="85"/>
        <v>0</v>
      </c>
      <c r="Q193" s="1614">
        <f t="shared" ca="1" si="85"/>
        <v>0</v>
      </c>
      <c r="R193" s="1614">
        <f t="shared" ca="1" si="85"/>
        <v>0</v>
      </c>
      <c r="S193" s="1614">
        <f t="shared" ca="1" si="85"/>
        <v>0</v>
      </c>
      <c r="T193" s="1614">
        <f t="shared" ca="1" si="85"/>
        <v>0</v>
      </c>
      <c r="U193" s="1614">
        <f t="shared" ca="1" si="86"/>
        <v>0</v>
      </c>
      <c r="V193" s="1614">
        <f t="shared" ca="1" si="86"/>
        <v>0</v>
      </c>
      <c r="W193" s="1614">
        <f t="shared" ca="1" si="86"/>
        <v>0</v>
      </c>
      <c r="X193" s="1614">
        <f t="shared" ca="1" si="86"/>
        <v>0</v>
      </c>
      <c r="Y193" s="1625">
        <f t="shared" ca="1" si="86"/>
        <v>0</v>
      </c>
      <c r="Z193" s="1565"/>
      <c r="AA193" s="1613">
        <f t="shared" ca="1" si="87"/>
        <v>0</v>
      </c>
      <c r="AB193" s="1613">
        <f t="shared" ca="1" si="87"/>
        <v>0</v>
      </c>
      <c r="AC193" s="1613">
        <f t="shared" ca="1" si="87"/>
        <v>0</v>
      </c>
      <c r="AD193" s="1613">
        <f t="shared" ca="1" si="87"/>
        <v>0</v>
      </c>
      <c r="AE193" s="1613">
        <f t="shared" ca="1" si="87"/>
        <v>0</v>
      </c>
      <c r="AF193" s="1613">
        <f t="shared" ca="1" si="87"/>
        <v>0</v>
      </c>
      <c r="AG193" s="1613">
        <f t="shared" ca="1" si="87"/>
        <v>0</v>
      </c>
      <c r="AH193" s="1613">
        <f t="shared" ca="1" si="87"/>
        <v>0</v>
      </c>
      <c r="AI193" s="1613">
        <f t="shared" ca="1" si="87"/>
        <v>0</v>
      </c>
      <c r="AJ193" s="1613">
        <f t="shared" ca="1" si="87"/>
        <v>0</v>
      </c>
      <c r="AK193" s="1613">
        <f t="shared" ca="1" si="87"/>
        <v>0</v>
      </c>
      <c r="AL193" s="1613">
        <f t="shared" ca="1" si="87"/>
        <v>0</v>
      </c>
      <c r="AM193" s="1613">
        <f t="shared" ca="1" si="87"/>
        <v>0</v>
      </c>
      <c r="AN193" s="1486"/>
      <c r="AO193" s="1612">
        <f t="shared" ca="1" si="88"/>
        <v>0</v>
      </c>
      <c r="AP193" s="1614">
        <f t="shared" ca="1" si="89"/>
        <v>0</v>
      </c>
      <c r="AQ193" s="1614">
        <f t="shared" ca="1" si="88"/>
        <v>0</v>
      </c>
      <c r="AR193" s="1614">
        <f t="shared" ca="1" si="88"/>
        <v>0</v>
      </c>
      <c r="AS193" s="1614">
        <f t="shared" ca="1" si="88"/>
        <v>0</v>
      </c>
      <c r="AT193" s="1614">
        <f t="shared" ca="1" si="88"/>
        <v>0</v>
      </c>
      <c r="AU193" s="1614">
        <f t="shared" ca="1" si="88"/>
        <v>0</v>
      </c>
      <c r="AV193" s="1614">
        <f t="shared" ca="1" si="88"/>
        <v>0</v>
      </c>
      <c r="AW193" s="1614">
        <f t="shared" ca="1" si="88"/>
        <v>0</v>
      </c>
      <c r="AX193" s="1614">
        <f t="shared" ca="1" si="88"/>
        <v>0</v>
      </c>
      <c r="AY193" s="1614">
        <f t="shared" ca="1" si="88"/>
        <v>0</v>
      </c>
      <c r="AZ193" s="1614">
        <f t="shared" ca="1" si="88"/>
        <v>0</v>
      </c>
      <c r="BA193" s="1614">
        <f t="shared" ca="1" si="88"/>
        <v>0</v>
      </c>
      <c r="BB193" s="1614">
        <f t="shared" ca="1" si="88"/>
        <v>0</v>
      </c>
      <c r="BC193" s="1614">
        <f t="shared" ca="1" si="88"/>
        <v>0</v>
      </c>
      <c r="BD193" s="1614">
        <f t="shared" ca="1" si="88"/>
        <v>0</v>
      </c>
      <c r="BE193" s="1614">
        <f t="shared" ca="1" si="88"/>
        <v>0</v>
      </c>
      <c r="BF193" s="1614">
        <f t="shared" ca="1" si="88"/>
        <v>0</v>
      </c>
      <c r="BG193" s="1614">
        <f t="shared" ca="1" si="88"/>
        <v>0</v>
      </c>
      <c r="BH193" s="1614">
        <f t="shared" ca="1" si="88"/>
        <v>0</v>
      </c>
      <c r="BI193" s="1614">
        <f t="shared" ca="1" si="88"/>
        <v>0</v>
      </c>
      <c r="BJ193" s="1614">
        <f t="shared" ca="1" si="88"/>
        <v>0</v>
      </c>
      <c r="BK193" s="1614">
        <f t="shared" ca="1" si="88"/>
        <v>0</v>
      </c>
      <c r="BL193" s="1614">
        <f t="shared" ca="1" si="88"/>
        <v>0</v>
      </c>
      <c r="BM193" s="1614">
        <f t="shared" ca="1" si="88"/>
        <v>0</v>
      </c>
      <c r="BN193" s="1614">
        <f t="shared" ca="1" si="88"/>
        <v>0</v>
      </c>
      <c r="BO193" s="1614">
        <f t="shared" ca="1" si="88"/>
        <v>0</v>
      </c>
      <c r="BP193" s="1614">
        <f t="shared" ca="1" si="88"/>
        <v>0</v>
      </c>
      <c r="BQ193" s="1614">
        <f t="shared" ca="1" si="88"/>
        <v>0</v>
      </c>
      <c r="BR193" s="1614">
        <f t="shared" ca="1" si="88"/>
        <v>0</v>
      </c>
      <c r="BS193" s="1614">
        <f t="shared" ca="1" si="88"/>
        <v>0</v>
      </c>
      <c r="BT193" s="1614">
        <f t="shared" ca="1" si="88"/>
        <v>0</v>
      </c>
      <c r="BU193" s="1614">
        <f t="shared" ca="1" si="88"/>
        <v>0</v>
      </c>
      <c r="BV193" s="1614">
        <f t="shared" ca="1" si="88"/>
        <v>0</v>
      </c>
      <c r="BW193" s="1614">
        <f t="shared" ca="1" si="88"/>
        <v>0</v>
      </c>
      <c r="BX193" s="1614">
        <f t="shared" ca="1" si="88"/>
        <v>0</v>
      </c>
      <c r="BY193" s="1614">
        <f t="shared" ca="1" si="88"/>
        <v>0</v>
      </c>
      <c r="BZ193" s="1614">
        <f t="shared" ca="1" si="88"/>
        <v>0</v>
      </c>
      <c r="CA193" s="1614">
        <f t="shared" ca="1" si="88"/>
        <v>0</v>
      </c>
      <c r="CB193" s="1614">
        <f t="shared" ca="1" si="88"/>
        <v>0</v>
      </c>
      <c r="CC193" s="1614">
        <f t="shared" ca="1" si="88"/>
        <v>0</v>
      </c>
      <c r="CD193" s="1614">
        <f t="shared" ca="1" si="88"/>
        <v>0</v>
      </c>
      <c r="CE193" s="1614">
        <f t="shared" ca="1" si="88"/>
        <v>0</v>
      </c>
      <c r="CF193" s="1614">
        <f t="shared" ca="1" si="88"/>
        <v>0</v>
      </c>
      <c r="CG193" s="1614">
        <f t="shared" ca="1" si="88"/>
        <v>0</v>
      </c>
      <c r="CH193" s="1614">
        <f t="shared" ca="1" si="88"/>
        <v>0</v>
      </c>
      <c r="CI193" s="1615">
        <f t="shared" ca="1" si="88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90"/>
        <v/>
      </c>
      <c r="B194" s="1029" t="str">
        <f t="shared" ca="1" si="83"/>
        <v xml:space="preserve"> </v>
      </c>
      <c r="C194" s="1611">
        <f t="shared" ca="1" si="84"/>
        <v>0</v>
      </c>
      <c r="D194" s="1612">
        <f t="shared" ca="1" si="91"/>
        <v>0</v>
      </c>
      <c r="E194" s="1613">
        <f t="shared" ca="1" si="91"/>
        <v>0</v>
      </c>
      <c r="F194" s="1613">
        <f t="shared" ca="1" si="91"/>
        <v>0</v>
      </c>
      <c r="G194" s="1613">
        <f t="shared" ca="1" si="91"/>
        <v>0</v>
      </c>
      <c r="H194" s="1613">
        <f t="shared" ca="1" si="91"/>
        <v>0</v>
      </c>
      <c r="I194" s="1613">
        <f t="shared" ca="1" si="91"/>
        <v>0</v>
      </c>
      <c r="J194" s="1613">
        <f t="shared" ca="1" si="91"/>
        <v>0</v>
      </c>
      <c r="K194" s="1613">
        <f t="shared" ca="1" si="85"/>
        <v>0</v>
      </c>
      <c r="L194" s="1613">
        <f t="shared" ca="1" si="85"/>
        <v>0</v>
      </c>
      <c r="M194" s="1614">
        <f t="shared" ca="1" si="85"/>
        <v>0</v>
      </c>
      <c r="N194" s="1614">
        <f t="shared" ca="1" si="85"/>
        <v>0</v>
      </c>
      <c r="O194" s="1614">
        <f t="shared" ca="1" si="85"/>
        <v>0</v>
      </c>
      <c r="P194" s="1614">
        <f t="shared" ca="1" si="85"/>
        <v>0</v>
      </c>
      <c r="Q194" s="1614">
        <f t="shared" ca="1" si="85"/>
        <v>0</v>
      </c>
      <c r="R194" s="1614">
        <f t="shared" ca="1" si="85"/>
        <v>0</v>
      </c>
      <c r="S194" s="1614">
        <f t="shared" ca="1" si="85"/>
        <v>0</v>
      </c>
      <c r="T194" s="1614">
        <f t="shared" ca="1" si="85"/>
        <v>0</v>
      </c>
      <c r="U194" s="1614">
        <f t="shared" ca="1" si="86"/>
        <v>0</v>
      </c>
      <c r="V194" s="1614">
        <f t="shared" ca="1" si="86"/>
        <v>0</v>
      </c>
      <c r="W194" s="1614">
        <f t="shared" ca="1" si="86"/>
        <v>0</v>
      </c>
      <c r="X194" s="1614">
        <f t="shared" ca="1" si="86"/>
        <v>0</v>
      </c>
      <c r="Y194" s="1625">
        <f t="shared" ca="1" si="86"/>
        <v>0</v>
      </c>
      <c r="Z194" s="1565"/>
      <c r="AA194" s="1613">
        <f t="shared" ca="1" si="87"/>
        <v>0</v>
      </c>
      <c r="AB194" s="1613">
        <f t="shared" ca="1" si="87"/>
        <v>0</v>
      </c>
      <c r="AC194" s="1613">
        <f t="shared" ca="1" si="87"/>
        <v>0</v>
      </c>
      <c r="AD194" s="1613">
        <f t="shared" ca="1" si="87"/>
        <v>0</v>
      </c>
      <c r="AE194" s="1613">
        <f t="shared" ca="1" si="87"/>
        <v>0</v>
      </c>
      <c r="AF194" s="1613">
        <f t="shared" ca="1" si="87"/>
        <v>0</v>
      </c>
      <c r="AG194" s="1613">
        <f t="shared" ca="1" si="87"/>
        <v>0</v>
      </c>
      <c r="AH194" s="1613">
        <f t="shared" ca="1" si="87"/>
        <v>0</v>
      </c>
      <c r="AI194" s="1613">
        <f t="shared" ca="1" si="87"/>
        <v>0</v>
      </c>
      <c r="AJ194" s="1613">
        <f t="shared" ca="1" si="87"/>
        <v>0</v>
      </c>
      <c r="AK194" s="1613">
        <f t="shared" ca="1" si="87"/>
        <v>0</v>
      </c>
      <c r="AL194" s="1613">
        <f t="shared" ca="1" si="87"/>
        <v>0</v>
      </c>
      <c r="AM194" s="1613">
        <f t="shared" ca="1" si="87"/>
        <v>0</v>
      </c>
      <c r="AN194" s="1486"/>
      <c r="AO194" s="1612">
        <f t="shared" ca="1" si="88"/>
        <v>0</v>
      </c>
      <c r="AP194" s="1614">
        <f t="shared" ca="1" si="89"/>
        <v>0</v>
      </c>
      <c r="AQ194" s="1614">
        <f t="shared" ca="1" si="88"/>
        <v>0</v>
      </c>
      <c r="AR194" s="1614">
        <f t="shared" ca="1" si="88"/>
        <v>0</v>
      </c>
      <c r="AS194" s="1614">
        <f t="shared" ca="1" si="88"/>
        <v>0</v>
      </c>
      <c r="AT194" s="1614">
        <f t="shared" ca="1" si="88"/>
        <v>0</v>
      </c>
      <c r="AU194" s="1614">
        <f t="shared" ca="1" si="88"/>
        <v>0</v>
      </c>
      <c r="AV194" s="1614">
        <f t="shared" ca="1" si="88"/>
        <v>0</v>
      </c>
      <c r="AW194" s="1614">
        <f t="shared" ca="1" si="88"/>
        <v>0</v>
      </c>
      <c r="AX194" s="1614">
        <f t="shared" ca="1" si="88"/>
        <v>0</v>
      </c>
      <c r="AY194" s="1614">
        <f t="shared" ca="1" si="88"/>
        <v>0</v>
      </c>
      <c r="AZ194" s="1614">
        <f t="shared" ca="1" si="88"/>
        <v>0</v>
      </c>
      <c r="BA194" s="1614">
        <f t="shared" ca="1" si="88"/>
        <v>0</v>
      </c>
      <c r="BB194" s="1614">
        <f t="shared" ca="1" si="88"/>
        <v>0</v>
      </c>
      <c r="BC194" s="1614">
        <f t="shared" ca="1" si="88"/>
        <v>0</v>
      </c>
      <c r="BD194" s="1614">
        <f t="shared" ca="1" si="88"/>
        <v>0</v>
      </c>
      <c r="BE194" s="1614">
        <f t="shared" ca="1" si="88"/>
        <v>0</v>
      </c>
      <c r="BF194" s="1614">
        <f t="shared" ca="1" si="88"/>
        <v>0</v>
      </c>
      <c r="BG194" s="1614">
        <f t="shared" ca="1" si="88"/>
        <v>0</v>
      </c>
      <c r="BH194" s="1614">
        <f t="shared" ca="1" si="88"/>
        <v>0</v>
      </c>
      <c r="BI194" s="1614">
        <f t="shared" ca="1" si="88"/>
        <v>0</v>
      </c>
      <c r="BJ194" s="1614">
        <f t="shared" ca="1" si="88"/>
        <v>0</v>
      </c>
      <c r="BK194" s="1614">
        <f t="shared" ca="1" si="88"/>
        <v>0</v>
      </c>
      <c r="BL194" s="1614">
        <f t="shared" ca="1" si="88"/>
        <v>0</v>
      </c>
      <c r="BM194" s="1614">
        <f t="shared" ca="1" si="88"/>
        <v>0</v>
      </c>
      <c r="BN194" s="1614">
        <f t="shared" ca="1" si="88"/>
        <v>0</v>
      </c>
      <c r="BO194" s="1614">
        <f t="shared" ca="1" si="88"/>
        <v>0</v>
      </c>
      <c r="BP194" s="1614">
        <f t="shared" ca="1" si="88"/>
        <v>0</v>
      </c>
      <c r="BQ194" s="1614">
        <f t="shared" ca="1" si="88"/>
        <v>0</v>
      </c>
      <c r="BR194" s="1614">
        <f t="shared" ca="1" si="88"/>
        <v>0</v>
      </c>
      <c r="BS194" s="1614">
        <f t="shared" ca="1" si="88"/>
        <v>0</v>
      </c>
      <c r="BT194" s="1614">
        <f t="shared" ca="1" si="88"/>
        <v>0</v>
      </c>
      <c r="BU194" s="1614">
        <f t="shared" ca="1" si="88"/>
        <v>0</v>
      </c>
      <c r="BV194" s="1614">
        <f t="shared" ca="1" si="88"/>
        <v>0</v>
      </c>
      <c r="BW194" s="1614">
        <f t="shared" ca="1" si="88"/>
        <v>0</v>
      </c>
      <c r="BX194" s="1614">
        <f t="shared" ca="1" si="88"/>
        <v>0</v>
      </c>
      <c r="BY194" s="1614">
        <f t="shared" ca="1" si="88"/>
        <v>0</v>
      </c>
      <c r="BZ194" s="1614">
        <f t="shared" ca="1" si="88"/>
        <v>0</v>
      </c>
      <c r="CA194" s="1614">
        <f t="shared" ca="1" si="88"/>
        <v>0</v>
      </c>
      <c r="CB194" s="1614">
        <f t="shared" ca="1" si="88"/>
        <v>0</v>
      </c>
      <c r="CC194" s="1614">
        <f t="shared" ca="1" si="88"/>
        <v>0</v>
      </c>
      <c r="CD194" s="1614">
        <f t="shared" ca="1" si="88"/>
        <v>0</v>
      </c>
      <c r="CE194" s="1614">
        <f t="shared" ca="1" si="88"/>
        <v>0</v>
      </c>
      <c r="CF194" s="1614">
        <f t="shared" ca="1" si="88"/>
        <v>0</v>
      </c>
      <c r="CG194" s="1614">
        <f t="shared" ca="1" si="88"/>
        <v>0</v>
      </c>
      <c r="CH194" s="1614">
        <f t="shared" ca="1" si="88"/>
        <v>0</v>
      </c>
      <c r="CI194" s="1615">
        <f t="shared" ca="1" si="88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90"/>
        <v/>
      </c>
      <c r="B195" s="1029" t="str">
        <f t="shared" ca="1" si="83"/>
        <v xml:space="preserve"> </v>
      </c>
      <c r="C195" s="1611">
        <f t="shared" ca="1" si="84"/>
        <v>0</v>
      </c>
      <c r="D195" s="1612">
        <f t="shared" ca="1" si="91"/>
        <v>0</v>
      </c>
      <c r="E195" s="1613">
        <f t="shared" ca="1" si="91"/>
        <v>0</v>
      </c>
      <c r="F195" s="1613">
        <f t="shared" ca="1" si="91"/>
        <v>0</v>
      </c>
      <c r="G195" s="1613">
        <f t="shared" ca="1" si="91"/>
        <v>0</v>
      </c>
      <c r="H195" s="1613">
        <f t="shared" ca="1" si="91"/>
        <v>0</v>
      </c>
      <c r="I195" s="1613">
        <f t="shared" ca="1" si="91"/>
        <v>0</v>
      </c>
      <c r="J195" s="1613">
        <f t="shared" ca="1" si="91"/>
        <v>0</v>
      </c>
      <c r="K195" s="1613">
        <f t="shared" ca="1" si="85"/>
        <v>0</v>
      </c>
      <c r="L195" s="1613">
        <f t="shared" ca="1" si="85"/>
        <v>0</v>
      </c>
      <c r="M195" s="1614">
        <f t="shared" ca="1" si="85"/>
        <v>0</v>
      </c>
      <c r="N195" s="1614">
        <f t="shared" ca="1" si="85"/>
        <v>0</v>
      </c>
      <c r="O195" s="1614">
        <f t="shared" ca="1" si="85"/>
        <v>0</v>
      </c>
      <c r="P195" s="1614">
        <f t="shared" ca="1" si="85"/>
        <v>0</v>
      </c>
      <c r="Q195" s="1614">
        <f t="shared" ca="1" si="85"/>
        <v>0</v>
      </c>
      <c r="R195" s="1614">
        <f t="shared" ca="1" si="85"/>
        <v>0</v>
      </c>
      <c r="S195" s="1614">
        <f t="shared" ca="1" si="85"/>
        <v>0</v>
      </c>
      <c r="T195" s="1614">
        <f t="shared" ca="1" si="85"/>
        <v>0</v>
      </c>
      <c r="U195" s="1614">
        <f t="shared" ca="1" si="86"/>
        <v>0</v>
      </c>
      <c r="V195" s="1614">
        <f t="shared" ca="1" si="86"/>
        <v>0</v>
      </c>
      <c r="W195" s="1614">
        <f t="shared" ca="1" si="86"/>
        <v>0</v>
      </c>
      <c r="X195" s="1614">
        <f t="shared" ca="1" si="86"/>
        <v>0</v>
      </c>
      <c r="Y195" s="1625">
        <f t="shared" ca="1" si="86"/>
        <v>0</v>
      </c>
      <c r="Z195" s="1565"/>
      <c r="AA195" s="1613">
        <f t="shared" ca="1" si="87"/>
        <v>0</v>
      </c>
      <c r="AB195" s="1613">
        <f t="shared" ca="1" si="87"/>
        <v>0</v>
      </c>
      <c r="AC195" s="1613">
        <f t="shared" ca="1" si="87"/>
        <v>0</v>
      </c>
      <c r="AD195" s="1613">
        <f t="shared" ca="1" si="87"/>
        <v>0</v>
      </c>
      <c r="AE195" s="1613">
        <f t="shared" ca="1" si="87"/>
        <v>0</v>
      </c>
      <c r="AF195" s="1613">
        <f t="shared" ca="1" si="87"/>
        <v>0</v>
      </c>
      <c r="AG195" s="1613">
        <f t="shared" ca="1" si="87"/>
        <v>0</v>
      </c>
      <c r="AH195" s="1613">
        <f t="shared" ca="1" si="87"/>
        <v>0</v>
      </c>
      <c r="AI195" s="1613">
        <f t="shared" ca="1" si="87"/>
        <v>0</v>
      </c>
      <c r="AJ195" s="1613">
        <f t="shared" ca="1" si="87"/>
        <v>0</v>
      </c>
      <c r="AK195" s="1613">
        <f t="shared" ca="1" si="87"/>
        <v>0</v>
      </c>
      <c r="AL195" s="1613">
        <f t="shared" ca="1" si="87"/>
        <v>0</v>
      </c>
      <c r="AM195" s="1613">
        <f t="shared" ca="1" si="87"/>
        <v>0</v>
      </c>
      <c r="AN195" s="1486"/>
      <c r="AO195" s="1612">
        <f t="shared" ca="1" si="88"/>
        <v>0</v>
      </c>
      <c r="AP195" s="1614">
        <f t="shared" ca="1" si="89"/>
        <v>0</v>
      </c>
      <c r="AQ195" s="1614">
        <f t="shared" ca="1" si="88"/>
        <v>0</v>
      </c>
      <c r="AR195" s="1614">
        <f t="shared" ca="1" si="88"/>
        <v>0</v>
      </c>
      <c r="AS195" s="1614">
        <f t="shared" ca="1" si="88"/>
        <v>0</v>
      </c>
      <c r="AT195" s="1614">
        <f t="shared" ca="1" si="88"/>
        <v>0</v>
      </c>
      <c r="AU195" s="1614">
        <f t="shared" ca="1" si="88"/>
        <v>0</v>
      </c>
      <c r="AV195" s="1614">
        <f t="shared" ca="1" si="88"/>
        <v>0</v>
      </c>
      <c r="AW195" s="1614">
        <f t="shared" ca="1" si="88"/>
        <v>0</v>
      </c>
      <c r="AX195" s="1614">
        <f t="shared" ca="1" si="88"/>
        <v>0</v>
      </c>
      <c r="AY195" s="1614">
        <f t="shared" ca="1" si="88"/>
        <v>0</v>
      </c>
      <c r="AZ195" s="1614">
        <f t="shared" ca="1" si="88"/>
        <v>0</v>
      </c>
      <c r="BA195" s="1614">
        <f t="shared" ca="1" si="88"/>
        <v>0</v>
      </c>
      <c r="BB195" s="1614">
        <f t="shared" ca="1" si="88"/>
        <v>0</v>
      </c>
      <c r="BC195" s="1614">
        <f t="shared" ca="1" si="88"/>
        <v>0</v>
      </c>
      <c r="BD195" s="1614">
        <f t="shared" ca="1" si="88"/>
        <v>0</v>
      </c>
      <c r="BE195" s="1614">
        <f t="shared" ca="1" si="88"/>
        <v>0</v>
      </c>
      <c r="BF195" s="1614">
        <f t="shared" ca="1" si="88"/>
        <v>0</v>
      </c>
      <c r="BG195" s="1614">
        <f t="shared" ca="1" si="88"/>
        <v>0</v>
      </c>
      <c r="BH195" s="1614">
        <f t="shared" ca="1" si="88"/>
        <v>0</v>
      </c>
      <c r="BI195" s="1614">
        <f t="shared" ca="1" si="88"/>
        <v>0</v>
      </c>
      <c r="BJ195" s="1614">
        <f t="shared" ca="1" si="88"/>
        <v>0</v>
      </c>
      <c r="BK195" s="1614">
        <f t="shared" ca="1" si="88"/>
        <v>0</v>
      </c>
      <c r="BL195" s="1614">
        <f t="shared" ca="1" si="88"/>
        <v>0</v>
      </c>
      <c r="BM195" s="1614">
        <f t="shared" ca="1" si="88"/>
        <v>0</v>
      </c>
      <c r="BN195" s="1614">
        <f t="shared" ca="1" si="88"/>
        <v>0</v>
      </c>
      <c r="BO195" s="1614">
        <f t="shared" ca="1" si="88"/>
        <v>0</v>
      </c>
      <c r="BP195" s="1614">
        <f t="shared" ca="1" si="88"/>
        <v>0</v>
      </c>
      <c r="BQ195" s="1614">
        <f t="shared" ca="1" si="88"/>
        <v>0</v>
      </c>
      <c r="BR195" s="1614">
        <f t="shared" ca="1" si="88"/>
        <v>0</v>
      </c>
      <c r="BS195" s="1614">
        <f t="shared" ca="1" si="88"/>
        <v>0</v>
      </c>
      <c r="BT195" s="1614">
        <f t="shared" ca="1" si="88"/>
        <v>0</v>
      </c>
      <c r="BU195" s="1614">
        <f t="shared" ca="1" si="88"/>
        <v>0</v>
      </c>
      <c r="BV195" s="1614">
        <f t="shared" ca="1" si="88"/>
        <v>0</v>
      </c>
      <c r="BW195" s="1614">
        <f t="shared" ca="1" si="88"/>
        <v>0</v>
      </c>
      <c r="BX195" s="1614">
        <f t="shared" ca="1" si="88"/>
        <v>0</v>
      </c>
      <c r="BY195" s="1614">
        <f t="shared" ca="1" si="88"/>
        <v>0</v>
      </c>
      <c r="BZ195" s="1614">
        <f t="shared" ca="1" si="88"/>
        <v>0</v>
      </c>
      <c r="CA195" s="1614">
        <f t="shared" ca="1" si="88"/>
        <v>0</v>
      </c>
      <c r="CB195" s="1614">
        <f t="shared" ca="1" si="88"/>
        <v>0</v>
      </c>
      <c r="CC195" s="1614">
        <f t="shared" ca="1" si="88"/>
        <v>0</v>
      </c>
      <c r="CD195" s="1614">
        <f t="shared" ca="1" si="88"/>
        <v>0</v>
      </c>
      <c r="CE195" s="1614">
        <f t="shared" ca="1" si="88"/>
        <v>0</v>
      </c>
      <c r="CF195" s="1614">
        <f t="shared" ca="1" si="88"/>
        <v>0</v>
      </c>
      <c r="CG195" s="1614">
        <f t="shared" ca="1" si="88"/>
        <v>0</v>
      </c>
      <c r="CH195" s="1614">
        <f t="shared" ca="1" si="88"/>
        <v>0</v>
      </c>
      <c r="CI195" s="1615">
        <f t="shared" ca="1" si="88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90"/>
        <v/>
      </c>
      <c r="B196" s="1029" t="str">
        <f t="shared" ca="1" si="83"/>
        <v xml:space="preserve"> </v>
      </c>
      <c r="C196" s="1611">
        <f t="shared" ca="1" si="84"/>
        <v>0</v>
      </c>
      <c r="D196" s="1612">
        <f t="shared" ca="1" si="91"/>
        <v>0</v>
      </c>
      <c r="E196" s="1613">
        <f t="shared" ca="1" si="91"/>
        <v>0</v>
      </c>
      <c r="F196" s="1613">
        <f t="shared" ca="1" si="91"/>
        <v>0</v>
      </c>
      <c r="G196" s="1613">
        <f t="shared" ca="1" si="91"/>
        <v>0</v>
      </c>
      <c r="H196" s="1613">
        <f t="shared" ca="1" si="91"/>
        <v>0</v>
      </c>
      <c r="I196" s="1613">
        <f t="shared" ca="1" si="91"/>
        <v>0</v>
      </c>
      <c r="J196" s="1613">
        <f t="shared" ca="1" si="91"/>
        <v>0</v>
      </c>
      <c r="K196" s="1613">
        <f t="shared" ca="1" si="85"/>
        <v>0</v>
      </c>
      <c r="L196" s="1613">
        <f t="shared" ca="1" si="85"/>
        <v>0</v>
      </c>
      <c r="M196" s="1614">
        <f t="shared" ca="1" si="85"/>
        <v>0</v>
      </c>
      <c r="N196" s="1614">
        <f t="shared" ca="1" si="85"/>
        <v>0</v>
      </c>
      <c r="O196" s="1614">
        <f t="shared" ca="1" si="85"/>
        <v>0</v>
      </c>
      <c r="P196" s="1614">
        <f t="shared" ca="1" si="85"/>
        <v>0</v>
      </c>
      <c r="Q196" s="1614">
        <f t="shared" ca="1" si="85"/>
        <v>0</v>
      </c>
      <c r="R196" s="1614">
        <f t="shared" ca="1" si="85"/>
        <v>0</v>
      </c>
      <c r="S196" s="1614">
        <f t="shared" ca="1" si="85"/>
        <v>0</v>
      </c>
      <c r="T196" s="1614">
        <f t="shared" ca="1" si="85"/>
        <v>0</v>
      </c>
      <c r="U196" s="1614">
        <f t="shared" ca="1" si="86"/>
        <v>0</v>
      </c>
      <c r="V196" s="1614">
        <f t="shared" ca="1" si="86"/>
        <v>0</v>
      </c>
      <c r="W196" s="1614">
        <f t="shared" ca="1" si="86"/>
        <v>0</v>
      </c>
      <c r="X196" s="1614">
        <f t="shared" ca="1" si="86"/>
        <v>0</v>
      </c>
      <c r="Y196" s="1625">
        <f t="shared" ca="1" si="86"/>
        <v>0</v>
      </c>
      <c r="Z196" s="1565"/>
      <c r="AA196" s="1613">
        <f t="shared" ca="1" si="87"/>
        <v>0</v>
      </c>
      <c r="AB196" s="1613">
        <f t="shared" ca="1" si="87"/>
        <v>0</v>
      </c>
      <c r="AC196" s="1613">
        <f t="shared" ca="1" si="87"/>
        <v>0</v>
      </c>
      <c r="AD196" s="1613">
        <f t="shared" ca="1" si="87"/>
        <v>0</v>
      </c>
      <c r="AE196" s="1613">
        <f t="shared" ca="1" si="87"/>
        <v>0</v>
      </c>
      <c r="AF196" s="1613">
        <f t="shared" ca="1" si="87"/>
        <v>0</v>
      </c>
      <c r="AG196" s="1613">
        <f t="shared" ca="1" si="87"/>
        <v>0</v>
      </c>
      <c r="AH196" s="1613">
        <f t="shared" ca="1" si="87"/>
        <v>0</v>
      </c>
      <c r="AI196" s="1613">
        <f t="shared" ca="1" si="87"/>
        <v>0</v>
      </c>
      <c r="AJ196" s="1613">
        <f t="shared" ca="1" si="87"/>
        <v>0</v>
      </c>
      <c r="AK196" s="1613">
        <f t="shared" ca="1" si="87"/>
        <v>0</v>
      </c>
      <c r="AL196" s="1613">
        <f t="shared" ca="1" si="87"/>
        <v>0</v>
      </c>
      <c r="AM196" s="1613">
        <f t="shared" ca="1" si="87"/>
        <v>0</v>
      </c>
      <c r="AN196" s="1486"/>
      <c r="AO196" s="1612">
        <f t="shared" ca="1" si="88"/>
        <v>0</v>
      </c>
      <c r="AP196" s="1614">
        <f t="shared" ca="1" si="89"/>
        <v>0</v>
      </c>
      <c r="AQ196" s="1614">
        <f t="shared" ca="1" si="88"/>
        <v>0</v>
      </c>
      <c r="AR196" s="1614">
        <f t="shared" ca="1" si="88"/>
        <v>0</v>
      </c>
      <c r="AS196" s="1614">
        <f t="shared" ca="1" si="88"/>
        <v>0</v>
      </c>
      <c r="AT196" s="1614">
        <f t="shared" ca="1" si="88"/>
        <v>0</v>
      </c>
      <c r="AU196" s="1614">
        <f t="shared" ca="1" si="88"/>
        <v>0</v>
      </c>
      <c r="AV196" s="1614">
        <f t="shared" ca="1" si="88"/>
        <v>0</v>
      </c>
      <c r="AW196" s="1614">
        <f t="shared" ca="1" si="88"/>
        <v>0</v>
      </c>
      <c r="AX196" s="1614">
        <f t="shared" ca="1" si="88"/>
        <v>0</v>
      </c>
      <c r="AY196" s="1614">
        <f t="shared" ca="1" si="88"/>
        <v>0</v>
      </c>
      <c r="AZ196" s="1614">
        <f t="shared" ca="1" si="88"/>
        <v>0</v>
      </c>
      <c r="BA196" s="1614">
        <f t="shared" ca="1" si="88"/>
        <v>0</v>
      </c>
      <c r="BB196" s="1614">
        <f t="shared" ca="1" si="88"/>
        <v>0</v>
      </c>
      <c r="BC196" s="1614">
        <f t="shared" ca="1" si="88"/>
        <v>0</v>
      </c>
      <c r="BD196" s="1614">
        <f t="shared" ca="1" si="88"/>
        <v>0</v>
      </c>
      <c r="BE196" s="1614">
        <f t="shared" ca="1" si="88"/>
        <v>0</v>
      </c>
      <c r="BF196" s="1614">
        <f t="shared" ca="1" si="88"/>
        <v>0</v>
      </c>
      <c r="BG196" s="1614">
        <f t="shared" ca="1" si="88"/>
        <v>0</v>
      </c>
      <c r="BH196" s="1614">
        <f t="shared" ca="1" si="88"/>
        <v>0</v>
      </c>
      <c r="BI196" s="1614">
        <f t="shared" ca="1" si="88"/>
        <v>0</v>
      </c>
      <c r="BJ196" s="1614">
        <f t="shared" ca="1" si="88"/>
        <v>0</v>
      </c>
      <c r="BK196" s="1614">
        <f t="shared" ca="1" si="88"/>
        <v>0</v>
      </c>
      <c r="BL196" s="1614">
        <f t="shared" ca="1" si="88"/>
        <v>0</v>
      </c>
      <c r="BM196" s="1614">
        <f t="shared" ca="1" si="88"/>
        <v>0</v>
      </c>
      <c r="BN196" s="1614">
        <f t="shared" ca="1" si="88"/>
        <v>0</v>
      </c>
      <c r="BO196" s="1614">
        <f t="shared" ref="BO196:CI196" ca="1" si="92">IF(ISNUMBER($B196),$B196*BO104/1000,0)</f>
        <v>0</v>
      </c>
      <c r="BP196" s="1614">
        <f t="shared" ca="1" si="92"/>
        <v>0</v>
      </c>
      <c r="BQ196" s="1614">
        <f t="shared" ca="1" si="92"/>
        <v>0</v>
      </c>
      <c r="BR196" s="1614">
        <f t="shared" ca="1" si="92"/>
        <v>0</v>
      </c>
      <c r="BS196" s="1614">
        <f t="shared" ca="1" si="92"/>
        <v>0</v>
      </c>
      <c r="BT196" s="1614">
        <f t="shared" ca="1" si="92"/>
        <v>0</v>
      </c>
      <c r="BU196" s="1614">
        <f t="shared" ca="1" si="92"/>
        <v>0</v>
      </c>
      <c r="BV196" s="1614">
        <f t="shared" ca="1" si="92"/>
        <v>0</v>
      </c>
      <c r="BW196" s="1614">
        <f t="shared" ca="1" si="92"/>
        <v>0</v>
      </c>
      <c r="BX196" s="1614">
        <f t="shared" ca="1" si="92"/>
        <v>0</v>
      </c>
      <c r="BY196" s="1614">
        <f t="shared" ca="1" si="92"/>
        <v>0</v>
      </c>
      <c r="BZ196" s="1614">
        <f t="shared" ca="1" si="92"/>
        <v>0</v>
      </c>
      <c r="CA196" s="1614">
        <f t="shared" ca="1" si="92"/>
        <v>0</v>
      </c>
      <c r="CB196" s="1614">
        <f t="shared" ca="1" si="92"/>
        <v>0</v>
      </c>
      <c r="CC196" s="1614">
        <f t="shared" ca="1" si="92"/>
        <v>0</v>
      </c>
      <c r="CD196" s="1614">
        <f t="shared" ca="1" si="92"/>
        <v>0</v>
      </c>
      <c r="CE196" s="1614">
        <f t="shared" ca="1" si="92"/>
        <v>0</v>
      </c>
      <c r="CF196" s="1614">
        <f t="shared" ca="1" si="92"/>
        <v>0</v>
      </c>
      <c r="CG196" s="1614">
        <f t="shared" ca="1" si="92"/>
        <v>0</v>
      </c>
      <c r="CH196" s="1614">
        <f t="shared" ca="1" si="92"/>
        <v>0</v>
      </c>
      <c r="CI196" s="1615">
        <f t="shared" ca="1" si="92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90"/>
        <v/>
      </c>
      <c r="B197" s="1029" t="str">
        <f t="shared" ca="1" si="83"/>
        <v xml:space="preserve"> </v>
      </c>
      <c r="C197" s="1611">
        <f t="shared" ca="1" si="84"/>
        <v>0</v>
      </c>
      <c r="D197" s="1612">
        <f t="shared" ca="1" si="91"/>
        <v>0</v>
      </c>
      <c r="E197" s="1613">
        <f t="shared" ca="1" si="91"/>
        <v>0</v>
      </c>
      <c r="F197" s="1613">
        <f t="shared" ca="1" si="91"/>
        <v>0</v>
      </c>
      <c r="G197" s="1613">
        <f t="shared" ca="1" si="91"/>
        <v>0</v>
      </c>
      <c r="H197" s="1613">
        <f t="shared" ca="1" si="91"/>
        <v>0</v>
      </c>
      <c r="I197" s="1613">
        <f t="shared" ca="1" si="91"/>
        <v>0</v>
      </c>
      <c r="J197" s="1613">
        <f t="shared" ca="1" si="91"/>
        <v>0</v>
      </c>
      <c r="K197" s="1613">
        <f t="shared" ca="1" si="85"/>
        <v>0</v>
      </c>
      <c r="L197" s="1613">
        <f t="shared" ca="1" si="85"/>
        <v>0</v>
      </c>
      <c r="M197" s="1614">
        <f t="shared" ca="1" si="85"/>
        <v>0</v>
      </c>
      <c r="N197" s="1614">
        <f t="shared" ca="1" si="85"/>
        <v>0</v>
      </c>
      <c r="O197" s="1614">
        <f t="shared" ca="1" si="85"/>
        <v>0</v>
      </c>
      <c r="P197" s="1614">
        <f t="shared" ca="1" si="85"/>
        <v>0</v>
      </c>
      <c r="Q197" s="1614">
        <f t="shared" ca="1" si="85"/>
        <v>0</v>
      </c>
      <c r="R197" s="1614">
        <f t="shared" ca="1" si="85"/>
        <v>0</v>
      </c>
      <c r="S197" s="1614">
        <f t="shared" ca="1" si="85"/>
        <v>0</v>
      </c>
      <c r="T197" s="1614">
        <f t="shared" ca="1" si="85"/>
        <v>0</v>
      </c>
      <c r="U197" s="1614">
        <f t="shared" ca="1" si="86"/>
        <v>0</v>
      </c>
      <c r="V197" s="1614">
        <f t="shared" ca="1" si="86"/>
        <v>0</v>
      </c>
      <c r="W197" s="1614">
        <f t="shared" ca="1" si="86"/>
        <v>0</v>
      </c>
      <c r="X197" s="1614">
        <f t="shared" ca="1" si="86"/>
        <v>0</v>
      </c>
      <c r="Y197" s="1625">
        <f t="shared" ca="1" si="86"/>
        <v>0</v>
      </c>
      <c r="Z197" s="1565"/>
      <c r="AA197" s="1613">
        <f t="shared" ca="1" si="87"/>
        <v>0</v>
      </c>
      <c r="AB197" s="1613">
        <f t="shared" ca="1" si="87"/>
        <v>0</v>
      </c>
      <c r="AC197" s="1613">
        <f t="shared" ca="1" si="87"/>
        <v>0</v>
      </c>
      <c r="AD197" s="1613">
        <f t="shared" ca="1" si="87"/>
        <v>0</v>
      </c>
      <c r="AE197" s="1613">
        <f t="shared" ca="1" si="87"/>
        <v>0</v>
      </c>
      <c r="AF197" s="1613">
        <f t="shared" ca="1" si="87"/>
        <v>0</v>
      </c>
      <c r="AG197" s="1613">
        <f t="shared" ca="1" si="87"/>
        <v>0</v>
      </c>
      <c r="AH197" s="1613">
        <f t="shared" ca="1" si="87"/>
        <v>0</v>
      </c>
      <c r="AI197" s="1613">
        <f t="shared" ca="1" si="87"/>
        <v>0</v>
      </c>
      <c r="AJ197" s="1613">
        <f t="shared" ca="1" si="87"/>
        <v>0</v>
      </c>
      <c r="AK197" s="1613">
        <f t="shared" ca="1" si="87"/>
        <v>0</v>
      </c>
      <c r="AL197" s="1613">
        <f t="shared" ca="1" si="87"/>
        <v>0</v>
      </c>
      <c r="AM197" s="1613">
        <f t="shared" ca="1" si="87"/>
        <v>0</v>
      </c>
      <c r="AN197" s="1486"/>
      <c r="AO197" s="1612">
        <f t="shared" ref="AO197:CI202" ca="1" si="93">IF(ISNUMBER($B197),$B197*AO105/1000,0)</f>
        <v>0</v>
      </c>
      <c r="AP197" s="1614">
        <f t="shared" ca="1" si="89"/>
        <v>0</v>
      </c>
      <c r="AQ197" s="1614">
        <f t="shared" ca="1" si="93"/>
        <v>0</v>
      </c>
      <c r="AR197" s="1614">
        <f t="shared" ca="1" si="93"/>
        <v>0</v>
      </c>
      <c r="AS197" s="1614">
        <f t="shared" ca="1" si="93"/>
        <v>0</v>
      </c>
      <c r="AT197" s="1614">
        <f t="shared" ca="1" si="93"/>
        <v>0</v>
      </c>
      <c r="AU197" s="1614">
        <f t="shared" ca="1" si="93"/>
        <v>0</v>
      </c>
      <c r="AV197" s="1614">
        <f t="shared" ca="1" si="93"/>
        <v>0</v>
      </c>
      <c r="AW197" s="1614">
        <f t="shared" ca="1" si="93"/>
        <v>0</v>
      </c>
      <c r="AX197" s="1614">
        <f t="shared" ca="1" si="93"/>
        <v>0</v>
      </c>
      <c r="AY197" s="1614">
        <f t="shared" ca="1" si="93"/>
        <v>0</v>
      </c>
      <c r="AZ197" s="1614">
        <f t="shared" ca="1" si="93"/>
        <v>0</v>
      </c>
      <c r="BA197" s="1614">
        <f t="shared" ca="1" si="93"/>
        <v>0</v>
      </c>
      <c r="BB197" s="1614">
        <f t="shared" ca="1" si="93"/>
        <v>0</v>
      </c>
      <c r="BC197" s="1614">
        <f t="shared" ca="1" si="93"/>
        <v>0</v>
      </c>
      <c r="BD197" s="1614">
        <f t="shared" ca="1" si="93"/>
        <v>0</v>
      </c>
      <c r="BE197" s="1614">
        <f t="shared" ca="1" si="93"/>
        <v>0</v>
      </c>
      <c r="BF197" s="1614">
        <f t="shared" ca="1" si="93"/>
        <v>0</v>
      </c>
      <c r="BG197" s="1614">
        <f t="shared" ca="1" si="93"/>
        <v>0</v>
      </c>
      <c r="BH197" s="1614">
        <f t="shared" ca="1" si="93"/>
        <v>0</v>
      </c>
      <c r="BI197" s="1614">
        <f t="shared" ca="1" si="93"/>
        <v>0</v>
      </c>
      <c r="BJ197" s="1614">
        <f t="shared" ca="1" si="93"/>
        <v>0</v>
      </c>
      <c r="BK197" s="1614">
        <f t="shared" ca="1" si="93"/>
        <v>0</v>
      </c>
      <c r="BL197" s="1614">
        <f t="shared" ca="1" si="93"/>
        <v>0</v>
      </c>
      <c r="BM197" s="1614">
        <f t="shared" ca="1" si="93"/>
        <v>0</v>
      </c>
      <c r="BN197" s="1614">
        <f t="shared" ca="1" si="93"/>
        <v>0</v>
      </c>
      <c r="BO197" s="1614">
        <f t="shared" ca="1" si="93"/>
        <v>0</v>
      </c>
      <c r="BP197" s="1614">
        <f t="shared" ca="1" si="93"/>
        <v>0</v>
      </c>
      <c r="BQ197" s="1614">
        <f t="shared" ca="1" si="93"/>
        <v>0</v>
      </c>
      <c r="BR197" s="1614">
        <f t="shared" ca="1" si="93"/>
        <v>0</v>
      </c>
      <c r="BS197" s="1614">
        <f t="shared" ca="1" si="93"/>
        <v>0</v>
      </c>
      <c r="BT197" s="1614">
        <f t="shared" ca="1" si="93"/>
        <v>0</v>
      </c>
      <c r="BU197" s="1614">
        <f t="shared" ca="1" si="93"/>
        <v>0</v>
      </c>
      <c r="BV197" s="1614">
        <f t="shared" ca="1" si="93"/>
        <v>0</v>
      </c>
      <c r="BW197" s="1614">
        <f t="shared" ca="1" si="93"/>
        <v>0</v>
      </c>
      <c r="BX197" s="1614">
        <f t="shared" ca="1" si="93"/>
        <v>0</v>
      </c>
      <c r="BY197" s="1614">
        <f t="shared" ca="1" si="93"/>
        <v>0</v>
      </c>
      <c r="BZ197" s="1614">
        <f t="shared" ca="1" si="93"/>
        <v>0</v>
      </c>
      <c r="CA197" s="1614">
        <f t="shared" ca="1" si="93"/>
        <v>0</v>
      </c>
      <c r="CB197" s="1614">
        <f t="shared" ca="1" si="93"/>
        <v>0</v>
      </c>
      <c r="CC197" s="1614">
        <f t="shared" ca="1" si="93"/>
        <v>0</v>
      </c>
      <c r="CD197" s="1614">
        <f t="shared" ca="1" si="93"/>
        <v>0</v>
      </c>
      <c r="CE197" s="1614">
        <f t="shared" ca="1" si="93"/>
        <v>0</v>
      </c>
      <c r="CF197" s="1614">
        <f t="shared" ca="1" si="93"/>
        <v>0</v>
      </c>
      <c r="CG197" s="1614">
        <f t="shared" ca="1" si="93"/>
        <v>0</v>
      </c>
      <c r="CH197" s="1614">
        <f t="shared" ca="1" si="93"/>
        <v>0</v>
      </c>
      <c r="CI197" s="1615">
        <f t="shared" ca="1" si="93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90"/>
        <v/>
      </c>
      <c r="B198" s="1029" t="str">
        <f t="shared" ca="1" si="83"/>
        <v xml:space="preserve"> </v>
      </c>
      <c r="C198" s="1611">
        <f t="shared" ca="1" si="84"/>
        <v>0</v>
      </c>
      <c r="D198" s="1612">
        <f t="shared" ca="1" si="91"/>
        <v>0</v>
      </c>
      <c r="E198" s="1613">
        <f t="shared" ca="1" si="91"/>
        <v>0</v>
      </c>
      <c r="F198" s="1613">
        <f t="shared" ca="1" si="91"/>
        <v>0</v>
      </c>
      <c r="G198" s="1613">
        <f t="shared" ca="1" si="91"/>
        <v>0</v>
      </c>
      <c r="H198" s="1613">
        <f t="shared" ca="1" si="91"/>
        <v>0</v>
      </c>
      <c r="I198" s="1613">
        <f t="shared" ca="1" si="91"/>
        <v>0</v>
      </c>
      <c r="J198" s="1613">
        <f t="shared" ca="1" si="91"/>
        <v>0</v>
      </c>
      <c r="K198" s="1613">
        <f t="shared" ca="1" si="85"/>
        <v>0</v>
      </c>
      <c r="L198" s="1613">
        <f t="shared" ca="1" si="85"/>
        <v>0</v>
      </c>
      <c r="M198" s="1614">
        <f t="shared" ca="1" si="85"/>
        <v>0</v>
      </c>
      <c r="N198" s="1614">
        <f t="shared" ca="1" si="85"/>
        <v>0</v>
      </c>
      <c r="O198" s="1614">
        <f t="shared" ca="1" si="85"/>
        <v>0</v>
      </c>
      <c r="P198" s="1614">
        <f t="shared" ca="1" si="85"/>
        <v>0</v>
      </c>
      <c r="Q198" s="1614">
        <f t="shared" ca="1" si="85"/>
        <v>0</v>
      </c>
      <c r="R198" s="1614">
        <f t="shared" ca="1" si="85"/>
        <v>0</v>
      </c>
      <c r="S198" s="1614">
        <f t="shared" ca="1" si="85"/>
        <v>0</v>
      </c>
      <c r="T198" s="1614">
        <f t="shared" ca="1" si="85"/>
        <v>0</v>
      </c>
      <c r="U198" s="1614">
        <f t="shared" ca="1" si="86"/>
        <v>0</v>
      </c>
      <c r="V198" s="1614">
        <f t="shared" ca="1" si="86"/>
        <v>0</v>
      </c>
      <c r="W198" s="1614">
        <f t="shared" ca="1" si="86"/>
        <v>0</v>
      </c>
      <c r="X198" s="1614">
        <f t="shared" ca="1" si="86"/>
        <v>0</v>
      </c>
      <c r="Y198" s="1625">
        <f t="shared" ca="1" si="86"/>
        <v>0</v>
      </c>
      <c r="Z198" s="1565"/>
      <c r="AA198" s="1613">
        <f t="shared" ca="1" si="87"/>
        <v>0</v>
      </c>
      <c r="AB198" s="1613">
        <f t="shared" ca="1" si="87"/>
        <v>0</v>
      </c>
      <c r="AC198" s="1613">
        <f t="shared" ca="1" si="87"/>
        <v>0</v>
      </c>
      <c r="AD198" s="1613">
        <f t="shared" ca="1" si="87"/>
        <v>0</v>
      </c>
      <c r="AE198" s="1613">
        <f t="shared" ca="1" si="87"/>
        <v>0</v>
      </c>
      <c r="AF198" s="1613">
        <f t="shared" ca="1" si="87"/>
        <v>0</v>
      </c>
      <c r="AG198" s="1613">
        <f t="shared" ca="1" si="87"/>
        <v>0</v>
      </c>
      <c r="AH198" s="1613">
        <f t="shared" ca="1" si="87"/>
        <v>0</v>
      </c>
      <c r="AI198" s="1613">
        <f t="shared" ca="1" si="87"/>
        <v>0</v>
      </c>
      <c r="AJ198" s="1613">
        <f t="shared" ca="1" si="87"/>
        <v>0</v>
      </c>
      <c r="AK198" s="1613">
        <f t="shared" ca="1" si="87"/>
        <v>0</v>
      </c>
      <c r="AL198" s="1613">
        <f t="shared" ca="1" si="87"/>
        <v>0</v>
      </c>
      <c r="AM198" s="1613">
        <f t="shared" ca="1" si="87"/>
        <v>0</v>
      </c>
      <c r="AN198" s="1486"/>
      <c r="AO198" s="1612">
        <f t="shared" ca="1" si="93"/>
        <v>0</v>
      </c>
      <c r="AP198" s="1614">
        <f t="shared" ca="1" si="89"/>
        <v>0</v>
      </c>
      <c r="AQ198" s="1614">
        <f t="shared" ca="1" si="93"/>
        <v>0</v>
      </c>
      <c r="AR198" s="1614">
        <f t="shared" ca="1" si="93"/>
        <v>0</v>
      </c>
      <c r="AS198" s="1614">
        <f t="shared" ca="1" si="93"/>
        <v>0</v>
      </c>
      <c r="AT198" s="1614">
        <f t="shared" ca="1" si="93"/>
        <v>0</v>
      </c>
      <c r="AU198" s="1614">
        <f t="shared" ca="1" si="93"/>
        <v>0</v>
      </c>
      <c r="AV198" s="1614">
        <f t="shared" ca="1" si="93"/>
        <v>0</v>
      </c>
      <c r="AW198" s="1614">
        <f t="shared" ca="1" si="93"/>
        <v>0</v>
      </c>
      <c r="AX198" s="1614">
        <f t="shared" ca="1" si="93"/>
        <v>0</v>
      </c>
      <c r="AY198" s="1614">
        <f t="shared" ca="1" si="93"/>
        <v>0</v>
      </c>
      <c r="AZ198" s="1614">
        <f t="shared" ca="1" si="93"/>
        <v>0</v>
      </c>
      <c r="BA198" s="1614">
        <f t="shared" ca="1" si="93"/>
        <v>0</v>
      </c>
      <c r="BB198" s="1614">
        <f t="shared" ca="1" si="93"/>
        <v>0</v>
      </c>
      <c r="BC198" s="1614">
        <f t="shared" ca="1" si="93"/>
        <v>0</v>
      </c>
      <c r="BD198" s="1614">
        <f t="shared" ca="1" si="93"/>
        <v>0</v>
      </c>
      <c r="BE198" s="1614">
        <f t="shared" ca="1" si="93"/>
        <v>0</v>
      </c>
      <c r="BF198" s="1614">
        <f t="shared" ca="1" si="93"/>
        <v>0</v>
      </c>
      <c r="BG198" s="1614">
        <f t="shared" ca="1" si="93"/>
        <v>0</v>
      </c>
      <c r="BH198" s="1614">
        <f t="shared" ca="1" si="93"/>
        <v>0</v>
      </c>
      <c r="BI198" s="1614">
        <f t="shared" ca="1" si="93"/>
        <v>0</v>
      </c>
      <c r="BJ198" s="1614">
        <f t="shared" ca="1" si="93"/>
        <v>0</v>
      </c>
      <c r="BK198" s="1614">
        <f t="shared" ca="1" si="93"/>
        <v>0</v>
      </c>
      <c r="BL198" s="1614">
        <f t="shared" ca="1" si="93"/>
        <v>0</v>
      </c>
      <c r="BM198" s="1614">
        <f t="shared" ca="1" si="93"/>
        <v>0</v>
      </c>
      <c r="BN198" s="1614">
        <f t="shared" ca="1" si="93"/>
        <v>0</v>
      </c>
      <c r="BO198" s="1614">
        <f t="shared" ca="1" si="93"/>
        <v>0</v>
      </c>
      <c r="BP198" s="1614">
        <f t="shared" ca="1" si="93"/>
        <v>0</v>
      </c>
      <c r="BQ198" s="1614">
        <f t="shared" ca="1" si="93"/>
        <v>0</v>
      </c>
      <c r="BR198" s="1614">
        <f t="shared" ca="1" si="93"/>
        <v>0</v>
      </c>
      <c r="BS198" s="1614">
        <f t="shared" ca="1" si="93"/>
        <v>0</v>
      </c>
      <c r="BT198" s="1614">
        <f t="shared" ca="1" si="93"/>
        <v>0</v>
      </c>
      <c r="BU198" s="1614">
        <f t="shared" ca="1" si="93"/>
        <v>0</v>
      </c>
      <c r="BV198" s="1614">
        <f t="shared" ca="1" si="93"/>
        <v>0</v>
      </c>
      <c r="BW198" s="1614">
        <f t="shared" ca="1" si="93"/>
        <v>0</v>
      </c>
      <c r="BX198" s="1614">
        <f t="shared" ca="1" si="93"/>
        <v>0</v>
      </c>
      <c r="BY198" s="1614">
        <f t="shared" ca="1" si="93"/>
        <v>0</v>
      </c>
      <c r="BZ198" s="1614">
        <f t="shared" ca="1" si="93"/>
        <v>0</v>
      </c>
      <c r="CA198" s="1614">
        <f t="shared" ca="1" si="93"/>
        <v>0</v>
      </c>
      <c r="CB198" s="1614">
        <f t="shared" ca="1" si="93"/>
        <v>0</v>
      </c>
      <c r="CC198" s="1614">
        <f t="shared" ca="1" si="93"/>
        <v>0</v>
      </c>
      <c r="CD198" s="1614">
        <f t="shared" ca="1" si="93"/>
        <v>0</v>
      </c>
      <c r="CE198" s="1614">
        <f t="shared" ca="1" si="93"/>
        <v>0</v>
      </c>
      <c r="CF198" s="1614">
        <f t="shared" ca="1" si="93"/>
        <v>0</v>
      </c>
      <c r="CG198" s="1614">
        <f t="shared" ca="1" si="93"/>
        <v>0</v>
      </c>
      <c r="CH198" s="1614">
        <f t="shared" ca="1" si="93"/>
        <v>0</v>
      </c>
      <c r="CI198" s="1615">
        <f t="shared" ca="1" si="93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90"/>
        <v/>
      </c>
      <c r="B199" s="1029" t="str">
        <f t="shared" ca="1" si="83"/>
        <v xml:space="preserve"> </v>
      </c>
      <c r="C199" s="1611">
        <f t="shared" ca="1" si="84"/>
        <v>0</v>
      </c>
      <c r="D199" s="1612">
        <f t="shared" ca="1" si="91"/>
        <v>0</v>
      </c>
      <c r="E199" s="1613">
        <f t="shared" ca="1" si="91"/>
        <v>0</v>
      </c>
      <c r="F199" s="1613">
        <f t="shared" ca="1" si="91"/>
        <v>0</v>
      </c>
      <c r="G199" s="1613">
        <f t="shared" ca="1" si="91"/>
        <v>0</v>
      </c>
      <c r="H199" s="1613">
        <f t="shared" ca="1" si="91"/>
        <v>0</v>
      </c>
      <c r="I199" s="1613">
        <f t="shared" ca="1" si="91"/>
        <v>0</v>
      </c>
      <c r="J199" s="1613">
        <f t="shared" ca="1" si="91"/>
        <v>0</v>
      </c>
      <c r="K199" s="1613">
        <f t="shared" ca="1" si="85"/>
        <v>0</v>
      </c>
      <c r="L199" s="1613">
        <f t="shared" ca="1" si="85"/>
        <v>0</v>
      </c>
      <c r="M199" s="1614">
        <f t="shared" ca="1" si="85"/>
        <v>0</v>
      </c>
      <c r="N199" s="1614">
        <f t="shared" ca="1" si="85"/>
        <v>0</v>
      </c>
      <c r="O199" s="1614">
        <f t="shared" ca="1" si="85"/>
        <v>0</v>
      </c>
      <c r="P199" s="1614">
        <f t="shared" ca="1" si="85"/>
        <v>0</v>
      </c>
      <c r="Q199" s="1614">
        <f t="shared" ca="1" si="85"/>
        <v>0</v>
      </c>
      <c r="R199" s="1614">
        <f t="shared" ca="1" si="85"/>
        <v>0</v>
      </c>
      <c r="S199" s="1614">
        <f t="shared" ca="1" si="85"/>
        <v>0</v>
      </c>
      <c r="T199" s="1614">
        <f t="shared" ca="1" si="85"/>
        <v>0</v>
      </c>
      <c r="U199" s="1614">
        <f t="shared" ca="1" si="86"/>
        <v>0</v>
      </c>
      <c r="V199" s="1614">
        <f t="shared" ca="1" si="86"/>
        <v>0</v>
      </c>
      <c r="W199" s="1614">
        <f t="shared" ca="1" si="86"/>
        <v>0</v>
      </c>
      <c r="X199" s="1614">
        <f t="shared" ca="1" si="86"/>
        <v>0</v>
      </c>
      <c r="Y199" s="1625">
        <f t="shared" ca="1" si="86"/>
        <v>0</v>
      </c>
      <c r="Z199" s="1565"/>
      <c r="AA199" s="1613">
        <f t="shared" ca="1" si="87"/>
        <v>0</v>
      </c>
      <c r="AB199" s="1613">
        <f t="shared" ca="1" si="87"/>
        <v>0</v>
      </c>
      <c r="AC199" s="1613">
        <f t="shared" ca="1" si="87"/>
        <v>0</v>
      </c>
      <c r="AD199" s="1613">
        <f t="shared" ca="1" si="87"/>
        <v>0</v>
      </c>
      <c r="AE199" s="1613">
        <f t="shared" ca="1" si="87"/>
        <v>0</v>
      </c>
      <c r="AF199" s="1613">
        <f t="shared" ca="1" si="87"/>
        <v>0</v>
      </c>
      <c r="AG199" s="1613">
        <f t="shared" ca="1" si="87"/>
        <v>0</v>
      </c>
      <c r="AH199" s="1613">
        <f t="shared" ca="1" si="87"/>
        <v>0</v>
      </c>
      <c r="AI199" s="1613">
        <f t="shared" ca="1" si="87"/>
        <v>0</v>
      </c>
      <c r="AJ199" s="1613">
        <f t="shared" ca="1" si="87"/>
        <v>0</v>
      </c>
      <c r="AK199" s="1613">
        <f t="shared" ca="1" si="87"/>
        <v>0</v>
      </c>
      <c r="AL199" s="1613">
        <f t="shared" ca="1" si="87"/>
        <v>0</v>
      </c>
      <c r="AM199" s="1613">
        <f t="shared" ca="1" si="87"/>
        <v>0</v>
      </c>
      <c r="AN199" s="1486"/>
      <c r="AO199" s="1612">
        <f t="shared" ca="1" si="93"/>
        <v>0</v>
      </c>
      <c r="AP199" s="1614">
        <f t="shared" ca="1" si="89"/>
        <v>0</v>
      </c>
      <c r="AQ199" s="1614">
        <f t="shared" ca="1" si="93"/>
        <v>0</v>
      </c>
      <c r="AR199" s="1614">
        <f t="shared" ca="1" si="93"/>
        <v>0</v>
      </c>
      <c r="AS199" s="1614">
        <f t="shared" ca="1" si="93"/>
        <v>0</v>
      </c>
      <c r="AT199" s="1614">
        <f t="shared" ca="1" si="93"/>
        <v>0</v>
      </c>
      <c r="AU199" s="1614">
        <f t="shared" ca="1" si="93"/>
        <v>0</v>
      </c>
      <c r="AV199" s="1614">
        <f t="shared" ca="1" si="93"/>
        <v>0</v>
      </c>
      <c r="AW199" s="1614">
        <f t="shared" ca="1" si="93"/>
        <v>0</v>
      </c>
      <c r="AX199" s="1614">
        <f t="shared" ca="1" si="93"/>
        <v>0</v>
      </c>
      <c r="AY199" s="1614">
        <f t="shared" ca="1" si="93"/>
        <v>0</v>
      </c>
      <c r="AZ199" s="1614">
        <f t="shared" ca="1" si="93"/>
        <v>0</v>
      </c>
      <c r="BA199" s="1614">
        <f t="shared" ca="1" si="93"/>
        <v>0</v>
      </c>
      <c r="BB199" s="1614">
        <f t="shared" ca="1" si="93"/>
        <v>0</v>
      </c>
      <c r="BC199" s="1614">
        <f t="shared" ca="1" si="93"/>
        <v>0</v>
      </c>
      <c r="BD199" s="1614">
        <f t="shared" ca="1" si="93"/>
        <v>0</v>
      </c>
      <c r="BE199" s="1614">
        <f t="shared" ca="1" si="93"/>
        <v>0</v>
      </c>
      <c r="BF199" s="1614">
        <f t="shared" ca="1" si="93"/>
        <v>0</v>
      </c>
      <c r="BG199" s="1614">
        <f t="shared" ca="1" si="93"/>
        <v>0</v>
      </c>
      <c r="BH199" s="1614">
        <f t="shared" ca="1" si="93"/>
        <v>0</v>
      </c>
      <c r="BI199" s="1614">
        <f t="shared" ca="1" si="93"/>
        <v>0</v>
      </c>
      <c r="BJ199" s="1614">
        <f t="shared" ca="1" si="93"/>
        <v>0</v>
      </c>
      <c r="BK199" s="1614">
        <f t="shared" ca="1" si="93"/>
        <v>0</v>
      </c>
      <c r="BL199" s="1614">
        <f t="shared" ca="1" si="93"/>
        <v>0</v>
      </c>
      <c r="BM199" s="1614">
        <f t="shared" ca="1" si="93"/>
        <v>0</v>
      </c>
      <c r="BN199" s="1614">
        <f t="shared" ca="1" si="93"/>
        <v>0</v>
      </c>
      <c r="BO199" s="1614">
        <f t="shared" ca="1" si="93"/>
        <v>0</v>
      </c>
      <c r="BP199" s="1614">
        <f t="shared" ca="1" si="93"/>
        <v>0</v>
      </c>
      <c r="BQ199" s="1614">
        <f t="shared" ca="1" si="93"/>
        <v>0</v>
      </c>
      <c r="BR199" s="1614">
        <f t="shared" ca="1" si="93"/>
        <v>0</v>
      </c>
      <c r="BS199" s="1614">
        <f t="shared" ca="1" si="93"/>
        <v>0</v>
      </c>
      <c r="BT199" s="1614">
        <f t="shared" ca="1" si="93"/>
        <v>0</v>
      </c>
      <c r="BU199" s="1614">
        <f t="shared" ca="1" si="93"/>
        <v>0</v>
      </c>
      <c r="BV199" s="1614">
        <f t="shared" ca="1" si="93"/>
        <v>0</v>
      </c>
      <c r="BW199" s="1614">
        <f t="shared" ca="1" si="93"/>
        <v>0</v>
      </c>
      <c r="BX199" s="1614">
        <f t="shared" ca="1" si="93"/>
        <v>0</v>
      </c>
      <c r="BY199" s="1614">
        <f t="shared" ca="1" si="93"/>
        <v>0</v>
      </c>
      <c r="BZ199" s="1614">
        <f t="shared" ca="1" si="93"/>
        <v>0</v>
      </c>
      <c r="CA199" s="1614">
        <f t="shared" ca="1" si="93"/>
        <v>0</v>
      </c>
      <c r="CB199" s="1614">
        <f t="shared" ca="1" si="93"/>
        <v>0</v>
      </c>
      <c r="CC199" s="1614">
        <f t="shared" ca="1" si="93"/>
        <v>0</v>
      </c>
      <c r="CD199" s="1614">
        <f t="shared" ca="1" si="93"/>
        <v>0</v>
      </c>
      <c r="CE199" s="1614">
        <f t="shared" ca="1" si="93"/>
        <v>0</v>
      </c>
      <c r="CF199" s="1614">
        <f t="shared" ca="1" si="93"/>
        <v>0</v>
      </c>
      <c r="CG199" s="1614">
        <f t="shared" ca="1" si="93"/>
        <v>0</v>
      </c>
      <c r="CH199" s="1614">
        <f t="shared" ca="1" si="93"/>
        <v>0</v>
      </c>
      <c r="CI199" s="1615">
        <f t="shared" ca="1" si="93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90"/>
        <v/>
      </c>
      <c r="B200" s="1029" t="str">
        <f t="shared" ca="1" si="83"/>
        <v xml:space="preserve"> </v>
      </c>
      <c r="C200" s="1611">
        <f t="shared" ca="1" si="84"/>
        <v>0</v>
      </c>
      <c r="D200" s="1612">
        <f t="shared" ca="1" si="91"/>
        <v>0</v>
      </c>
      <c r="E200" s="1613">
        <f t="shared" ca="1" si="91"/>
        <v>0</v>
      </c>
      <c r="F200" s="1613">
        <f t="shared" ca="1" si="91"/>
        <v>0</v>
      </c>
      <c r="G200" s="1613">
        <f t="shared" ca="1" si="91"/>
        <v>0</v>
      </c>
      <c r="H200" s="1613">
        <f t="shared" ca="1" si="91"/>
        <v>0</v>
      </c>
      <c r="I200" s="1613">
        <f t="shared" ca="1" si="91"/>
        <v>0</v>
      </c>
      <c r="J200" s="1613">
        <f t="shared" ca="1" si="91"/>
        <v>0</v>
      </c>
      <c r="K200" s="1613">
        <f t="shared" ca="1" si="85"/>
        <v>0</v>
      </c>
      <c r="L200" s="1613">
        <f t="shared" ca="1" si="85"/>
        <v>0</v>
      </c>
      <c r="M200" s="1614">
        <f t="shared" ca="1" si="85"/>
        <v>0</v>
      </c>
      <c r="N200" s="1614">
        <f t="shared" ca="1" si="85"/>
        <v>0</v>
      </c>
      <c r="O200" s="1614">
        <f t="shared" ca="1" si="85"/>
        <v>0</v>
      </c>
      <c r="P200" s="1614">
        <f t="shared" ca="1" si="85"/>
        <v>0</v>
      </c>
      <c r="Q200" s="1614">
        <f t="shared" ca="1" si="85"/>
        <v>0</v>
      </c>
      <c r="R200" s="1614">
        <f t="shared" ca="1" si="85"/>
        <v>0</v>
      </c>
      <c r="S200" s="1614">
        <f t="shared" ca="1" si="85"/>
        <v>0</v>
      </c>
      <c r="T200" s="1614">
        <f t="shared" ca="1" si="85"/>
        <v>0</v>
      </c>
      <c r="U200" s="1614">
        <f t="shared" ca="1" si="86"/>
        <v>0</v>
      </c>
      <c r="V200" s="1614">
        <f t="shared" ca="1" si="86"/>
        <v>0</v>
      </c>
      <c r="W200" s="1614">
        <f t="shared" ca="1" si="86"/>
        <v>0</v>
      </c>
      <c r="X200" s="1614">
        <f t="shared" ca="1" si="86"/>
        <v>0</v>
      </c>
      <c r="Y200" s="1625">
        <f t="shared" ca="1" si="86"/>
        <v>0</v>
      </c>
      <c r="Z200" s="1565"/>
      <c r="AA200" s="1613">
        <f t="shared" ca="1" si="87"/>
        <v>0</v>
      </c>
      <c r="AB200" s="1613">
        <f t="shared" ca="1" si="87"/>
        <v>0</v>
      </c>
      <c r="AC200" s="1613">
        <f t="shared" ca="1" si="87"/>
        <v>0</v>
      </c>
      <c r="AD200" s="1613">
        <f t="shared" ca="1" si="87"/>
        <v>0</v>
      </c>
      <c r="AE200" s="1613">
        <f t="shared" ca="1" si="87"/>
        <v>0</v>
      </c>
      <c r="AF200" s="1613">
        <f t="shared" ca="1" si="87"/>
        <v>0</v>
      </c>
      <c r="AG200" s="1613">
        <f t="shared" ca="1" si="87"/>
        <v>0</v>
      </c>
      <c r="AH200" s="1613">
        <f t="shared" ca="1" si="87"/>
        <v>0</v>
      </c>
      <c r="AI200" s="1613">
        <f t="shared" ca="1" si="87"/>
        <v>0</v>
      </c>
      <c r="AJ200" s="1613">
        <f t="shared" ca="1" si="87"/>
        <v>0</v>
      </c>
      <c r="AK200" s="1613">
        <f t="shared" ca="1" si="87"/>
        <v>0</v>
      </c>
      <c r="AL200" s="1613">
        <f t="shared" ca="1" si="87"/>
        <v>0</v>
      </c>
      <c r="AM200" s="1613">
        <f t="shared" ca="1" si="87"/>
        <v>0</v>
      </c>
      <c r="AN200" s="1486"/>
      <c r="AO200" s="1612">
        <f t="shared" ca="1" si="93"/>
        <v>0</v>
      </c>
      <c r="AP200" s="1614">
        <f t="shared" ca="1" si="89"/>
        <v>0</v>
      </c>
      <c r="AQ200" s="1614">
        <f t="shared" ca="1" si="93"/>
        <v>0</v>
      </c>
      <c r="AR200" s="1614">
        <f t="shared" ca="1" si="93"/>
        <v>0</v>
      </c>
      <c r="AS200" s="1614">
        <f t="shared" ca="1" si="93"/>
        <v>0</v>
      </c>
      <c r="AT200" s="1614">
        <f t="shared" ca="1" si="93"/>
        <v>0</v>
      </c>
      <c r="AU200" s="1614">
        <f t="shared" ca="1" si="93"/>
        <v>0</v>
      </c>
      <c r="AV200" s="1614">
        <f t="shared" ca="1" si="93"/>
        <v>0</v>
      </c>
      <c r="AW200" s="1614">
        <f t="shared" ca="1" si="93"/>
        <v>0</v>
      </c>
      <c r="AX200" s="1614">
        <f t="shared" ca="1" si="93"/>
        <v>0</v>
      </c>
      <c r="AY200" s="1614">
        <f t="shared" ca="1" si="93"/>
        <v>0</v>
      </c>
      <c r="AZ200" s="1614">
        <f t="shared" ca="1" si="93"/>
        <v>0</v>
      </c>
      <c r="BA200" s="1614">
        <f t="shared" ca="1" si="93"/>
        <v>0</v>
      </c>
      <c r="BB200" s="1614">
        <f t="shared" ca="1" si="93"/>
        <v>0</v>
      </c>
      <c r="BC200" s="1614">
        <f t="shared" ca="1" si="93"/>
        <v>0</v>
      </c>
      <c r="BD200" s="1614">
        <f t="shared" ca="1" si="93"/>
        <v>0</v>
      </c>
      <c r="BE200" s="1614">
        <f t="shared" ca="1" si="93"/>
        <v>0</v>
      </c>
      <c r="BF200" s="1614">
        <f t="shared" ca="1" si="93"/>
        <v>0</v>
      </c>
      <c r="BG200" s="1614">
        <f t="shared" ca="1" si="93"/>
        <v>0</v>
      </c>
      <c r="BH200" s="1614">
        <f t="shared" ca="1" si="93"/>
        <v>0</v>
      </c>
      <c r="BI200" s="1614">
        <f t="shared" ca="1" si="93"/>
        <v>0</v>
      </c>
      <c r="BJ200" s="1614">
        <f t="shared" ca="1" si="93"/>
        <v>0</v>
      </c>
      <c r="BK200" s="1614">
        <f t="shared" ca="1" si="93"/>
        <v>0</v>
      </c>
      <c r="BL200" s="1614">
        <f t="shared" ca="1" si="93"/>
        <v>0</v>
      </c>
      <c r="BM200" s="1614">
        <f t="shared" ca="1" si="93"/>
        <v>0</v>
      </c>
      <c r="BN200" s="1614">
        <f t="shared" ca="1" si="93"/>
        <v>0</v>
      </c>
      <c r="BO200" s="1614">
        <f t="shared" ca="1" si="93"/>
        <v>0</v>
      </c>
      <c r="BP200" s="1614">
        <f t="shared" ca="1" si="93"/>
        <v>0</v>
      </c>
      <c r="BQ200" s="1614">
        <f t="shared" ca="1" si="93"/>
        <v>0</v>
      </c>
      <c r="BR200" s="1614">
        <f t="shared" ca="1" si="93"/>
        <v>0</v>
      </c>
      <c r="BS200" s="1614">
        <f t="shared" ca="1" si="93"/>
        <v>0</v>
      </c>
      <c r="BT200" s="1614">
        <f t="shared" ca="1" si="93"/>
        <v>0</v>
      </c>
      <c r="BU200" s="1614">
        <f t="shared" ca="1" si="93"/>
        <v>0</v>
      </c>
      <c r="BV200" s="1614">
        <f t="shared" ca="1" si="93"/>
        <v>0</v>
      </c>
      <c r="BW200" s="1614">
        <f t="shared" ca="1" si="93"/>
        <v>0</v>
      </c>
      <c r="BX200" s="1614">
        <f t="shared" ca="1" si="93"/>
        <v>0</v>
      </c>
      <c r="BY200" s="1614">
        <f t="shared" ca="1" si="93"/>
        <v>0</v>
      </c>
      <c r="BZ200" s="1614">
        <f t="shared" ca="1" si="93"/>
        <v>0</v>
      </c>
      <c r="CA200" s="1614">
        <f t="shared" ca="1" si="93"/>
        <v>0</v>
      </c>
      <c r="CB200" s="1614">
        <f t="shared" ca="1" si="93"/>
        <v>0</v>
      </c>
      <c r="CC200" s="1614">
        <f t="shared" ca="1" si="93"/>
        <v>0</v>
      </c>
      <c r="CD200" s="1614">
        <f t="shared" ca="1" si="93"/>
        <v>0</v>
      </c>
      <c r="CE200" s="1614">
        <f t="shared" ca="1" si="93"/>
        <v>0</v>
      </c>
      <c r="CF200" s="1614">
        <f t="shared" ca="1" si="93"/>
        <v>0</v>
      </c>
      <c r="CG200" s="1614">
        <f t="shared" ca="1" si="93"/>
        <v>0</v>
      </c>
      <c r="CH200" s="1614">
        <f t="shared" ca="1" si="93"/>
        <v>0</v>
      </c>
      <c r="CI200" s="1615">
        <f t="shared" ca="1" si="93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90"/>
        <v/>
      </c>
      <c r="B201" s="1029" t="str">
        <f t="shared" ca="1" si="83"/>
        <v xml:space="preserve"> </v>
      </c>
      <c r="C201" s="1611">
        <f t="shared" ca="1" si="84"/>
        <v>0</v>
      </c>
      <c r="D201" s="1612">
        <f t="shared" ca="1" si="91"/>
        <v>0</v>
      </c>
      <c r="E201" s="1613">
        <f t="shared" ca="1" si="91"/>
        <v>0</v>
      </c>
      <c r="F201" s="1613">
        <f t="shared" ca="1" si="91"/>
        <v>0</v>
      </c>
      <c r="G201" s="1613">
        <f t="shared" ca="1" si="91"/>
        <v>0</v>
      </c>
      <c r="H201" s="1613">
        <f t="shared" ca="1" si="91"/>
        <v>0</v>
      </c>
      <c r="I201" s="1613">
        <f t="shared" ca="1" si="91"/>
        <v>0</v>
      </c>
      <c r="J201" s="1613">
        <f t="shared" ca="1" si="91"/>
        <v>0</v>
      </c>
      <c r="K201" s="1613">
        <f t="shared" ca="1" si="85"/>
        <v>0</v>
      </c>
      <c r="L201" s="1613">
        <f t="shared" ca="1" si="85"/>
        <v>0</v>
      </c>
      <c r="M201" s="1614">
        <f t="shared" ca="1" si="85"/>
        <v>0</v>
      </c>
      <c r="N201" s="1614">
        <f t="shared" ca="1" si="85"/>
        <v>0</v>
      </c>
      <c r="O201" s="1614">
        <f t="shared" ca="1" si="85"/>
        <v>0</v>
      </c>
      <c r="P201" s="1614">
        <f t="shared" ca="1" si="85"/>
        <v>0</v>
      </c>
      <c r="Q201" s="1614">
        <f t="shared" ca="1" si="85"/>
        <v>0</v>
      </c>
      <c r="R201" s="1614">
        <f t="shared" ca="1" si="85"/>
        <v>0</v>
      </c>
      <c r="S201" s="1614">
        <f t="shared" ca="1" si="85"/>
        <v>0</v>
      </c>
      <c r="T201" s="1614">
        <f t="shared" ca="1" si="85"/>
        <v>0</v>
      </c>
      <c r="U201" s="1614">
        <f t="shared" ca="1" si="86"/>
        <v>0</v>
      </c>
      <c r="V201" s="1614">
        <f t="shared" ca="1" si="86"/>
        <v>0</v>
      </c>
      <c r="W201" s="1614">
        <f t="shared" ca="1" si="86"/>
        <v>0</v>
      </c>
      <c r="X201" s="1614">
        <f t="shared" ca="1" si="86"/>
        <v>0</v>
      </c>
      <c r="Y201" s="1625">
        <f t="shared" ca="1" si="86"/>
        <v>0</v>
      </c>
      <c r="Z201" s="1565"/>
      <c r="AA201" s="1613">
        <f t="shared" ca="1" si="87"/>
        <v>0</v>
      </c>
      <c r="AB201" s="1613">
        <f t="shared" ca="1" si="87"/>
        <v>0</v>
      </c>
      <c r="AC201" s="1613">
        <f t="shared" ca="1" si="87"/>
        <v>0</v>
      </c>
      <c r="AD201" s="1613">
        <f t="shared" ca="1" si="87"/>
        <v>0</v>
      </c>
      <c r="AE201" s="1613">
        <f t="shared" ca="1" si="87"/>
        <v>0</v>
      </c>
      <c r="AF201" s="1613">
        <f t="shared" ca="1" si="87"/>
        <v>0</v>
      </c>
      <c r="AG201" s="1613">
        <f t="shared" ca="1" si="87"/>
        <v>0</v>
      </c>
      <c r="AH201" s="1613">
        <f t="shared" ca="1" si="87"/>
        <v>0</v>
      </c>
      <c r="AI201" s="1613">
        <f t="shared" ca="1" si="87"/>
        <v>0</v>
      </c>
      <c r="AJ201" s="1613">
        <f t="shared" ca="1" si="87"/>
        <v>0</v>
      </c>
      <c r="AK201" s="1613">
        <f t="shared" ca="1" si="87"/>
        <v>0</v>
      </c>
      <c r="AL201" s="1613">
        <f t="shared" ca="1" si="87"/>
        <v>0</v>
      </c>
      <c r="AM201" s="1613">
        <f t="shared" ca="1" si="87"/>
        <v>0</v>
      </c>
      <c r="AN201" s="1486"/>
      <c r="AO201" s="1612">
        <f t="shared" ca="1" si="93"/>
        <v>0</v>
      </c>
      <c r="AP201" s="1614">
        <f t="shared" ca="1" si="89"/>
        <v>0</v>
      </c>
      <c r="AQ201" s="1614">
        <f t="shared" ca="1" si="93"/>
        <v>0</v>
      </c>
      <c r="AR201" s="1614">
        <f t="shared" ca="1" si="93"/>
        <v>0</v>
      </c>
      <c r="AS201" s="1614">
        <f t="shared" ca="1" si="93"/>
        <v>0</v>
      </c>
      <c r="AT201" s="1614">
        <f t="shared" ca="1" si="93"/>
        <v>0</v>
      </c>
      <c r="AU201" s="1614">
        <f t="shared" ca="1" si="93"/>
        <v>0</v>
      </c>
      <c r="AV201" s="1614">
        <f t="shared" ca="1" si="93"/>
        <v>0</v>
      </c>
      <c r="AW201" s="1614">
        <f t="shared" ca="1" si="93"/>
        <v>0</v>
      </c>
      <c r="AX201" s="1614">
        <f t="shared" ca="1" si="93"/>
        <v>0</v>
      </c>
      <c r="AY201" s="1614">
        <f t="shared" ca="1" si="93"/>
        <v>0</v>
      </c>
      <c r="AZ201" s="1614">
        <f t="shared" ca="1" si="93"/>
        <v>0</v>
      </c>
      <c r="BA201" s="1614">
        <f t="shared" ca="1" si="93"/>
        <v>0</v>
      </c>
      <c r="BB201" s="1614">
        <f t="shared" ca="1" si="93"/>
        <v>0</v>
      </c>
      <c r="BC201" s="1614">
        <f t="shared" ca="1" si="93"/>
        <v>0</v>
      </c>
      <c r="BD201" s="1614">
        <f t="shared" ca="1" si="93"/>
        <v>0</v>
      </c>
      <c r="BE201" s="1614">
        <f t="shared" ca="1" si="93"/>
        <v>0</v>
      </c>
      <c r="BF201" s="1614">
        <f t="shared" ca="1" si="93"/>
        <v>0</v>
      </c>
      <c r="BG201" s="1614">
        <f t="shared" ca="1" si="93"/>
        <v>0</v>
      </c>
      <c r="BH201" s="1614">
        <f t="shared" ca="1" si="93"/>
        <v>0</v>
      </c>
      <c r="BI201" s="1614">
        <f t="shared" ca="1" si="93"/>
        <v>0</v>
      </c>
      <c r="BJ201" s="1614">
        <f t="shared" ca="1" si="93"/>
        <v>0</v>
      </c>
      <c r="BK201" s="1614">
        <f t="shared" ca="1" si="93"/>
        <v>0</v>
      </c>
      <c r="BL201" s="1614">
        <f t="shared" ca="1" si="93"/>
        <v>0</v>
      </c>
      <c r="BM201" s="1614">
        <f t="shared" ca="1" si="93"/>
        <v>0</v>
      </c>
      <c r="BN201" s="1614">
        <f t="shared" ca="1" si="93"/>
        <v>0</v>
      </c>
      <c r="BO201" s="1614">
        <f t="shared" ca="1" si="93"/>
        <v>0</v>
      </c>
      <c r="BP201" s="1614">
        <f t="shared" ca="1" si="93"/>
        <v>0</v>
      </c>
      <c r="BQ201" s="1614">
        <f t="shared" ca="1" si="93"/>
        <v>0</v>
      </c>
      <c r="BR201" s="1614">
        <f t="shared" ca="1" si="93"/>
        <v>0</v>
      </c>
      <c r="BS201" s="1614">
        <f t="shared" ca="1" si="93"/>
        <v>0</v>
      </c>
      <c r="BT201" s="1614">
        <f t="shared" ca="1" si="93"/>
        <v>0</v>
      </c>
      <c r="BU201" s="1614">
        <f t="shared" ca="1" si="93"/>
        <v>0</v>
      </c>
      <c r="BV201" s="1614">
        <f t="shared" ca="1" si="93"/>
        <v>0</v>
      </c>
      <c r="BW201" s="1614">
        <f t="shared" ca="1" si="93"/>
        <v>0</v>
      </c>
      <c r="BX201" s="1614">
        <f t="shared" ca="1" si="93"/>
        <v>0</v>
      </c>
      <c r="BY201" s="1614">
        <f t="shared" ca="1" si="93"/>
        <v>0</v>
      </c>
      <c r="BZ201" s="1614">
        <f t="shared" ca="1" si="93"/>
        <v>0</v>
      </c>
      <c r="CA201" s="1614">
        <f t="shared" ca="1" si="93"/>
        <v>0</v>
      </c>
      <c r="CB201" s="1614">
        <f t="shared" ca="1" si="93"/>
        <v>0</v>
      </c>
      <c r="CC201" s="1614">
        <f t="shared" ca="1" si="93"/>
        <v>0</v>
      </c>
      <c r="CD201" s="1614">
        <f t="shared" ca="1" si="93"/>
        <v>0</v>
      </c>
      <c r="CE201" s="1614">
        <f t="shared" ca="1" si="93"/>
        <v>0</v>
      </c>
      <c r="CF201" s="1614">
        <f t="shared" ca="1" si="93"/>
        <v>0</v>
      </c>
      <c r="CG201" s="1614">
        <f t="shared" ca="1" si="93"/>
        <v>0</v>
      </c>
      <c r="CH201" s="1614">
        <f t="shared" ca="1" si="93"/>
        <v>0</v>
      </c>
      <c r="CI201" s="1615">
        <f t="shared" ca="1" si="93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90"/>
        <v/>
      </c>
      <c r="B202" s="1029" t="str">
        <f t="shared" ca="1" si="83"/>
        <v xml:space="preserve"> </v>
      </c>
      <c r="C202" s="1611">
        <f t="shared" ca="1" si="84"/>
        <v>0</v>
      </c>
      <c r="D202" s="1612">
        <f t="shared" ca="1" si="91"/>
        <v>0</v>
      </c>
      <c r="E202" s="1613">
        <f t="shared" ca="1" si="91"/>
        <v>0</v>
      </c>
      <c r="F202" s="1613">
        <f t="shared" ca="1" si="91"/>
        <v>0</v>
      </c>
      <c r="G202" s="1613">
        <f t="shared" ca="1" si="91"/>
        <v>0</v>
      </c>
      <c r="H202" s="1613">
        <f t="shared" ca="1" si="91"/>
        <v>0</v>
      </c>
      <c r="I202" s="1613">
        <f t="shared" ca="1" si="91"/>
        <v>0</v>
      </c>
      <c r="J202" s="1613">
        <f t="shared" ca="1" si="91"/>
        <v>0</v>
      </c>
      <c r="K202" s="1613">
        <f t="shared" ca="1" si="85"/>
        <v>0</v>
      </c>
      <c r="L202" s="1613">
        <f t="shared" ca="1" si="85"/>
        <v>0</v>
      </c>
      <c r="M202" s="1614">
        <f t="shared" ca="1" si="85"/>
        <v>0</v>
      </c>
      <c r="N202" s="1614">
        <f t="shared" ca="1" si="85"/>
        <v>0</v>
      </c>
      <c r="O202" s="1614">
        <f t="shared" ca="1" si="85"/>
        <v>0</v>
      </c>
      <c r="P202" s="1614">
        <f t="shared" ca="1" si="85"/>
        <v>0</v>
      </c>
      <c r="Q202" s="1614">
        <f t="shared" ca="1" si="85"/>
        <v>0</v>
      </c>
      <c r="R202" s="1614">
        <f t="shared" ca="1" si="85"/>
        <v>0</v>
      </c>
      <c r="S202" s="1614">
        <f t="shared" ca="1" si="85"/>
        <v>0</v>
      </c>
      <c r="T202" s="1614">
        <f t="shared" ca="1" si="85"/>
        <v>0</v>
      </c>
      <c r="U202" s="1614">
        <f t="shared" ca="1" si="86"/>
        <v>0</v>
      </c>
      <c r="V202" s="1614">
        <f t="shared" ca="1" si="86"/>
        <v>0</v>
      </c>
      <c r="W202" s="1614">
        <f t="shared" ca="1" si="86"/>
        <v>0</v>
      </c>
      <c r="X202" s="1614">
        <f t="shared" ca="1" si="86"/>
        <v>0</v>
      </c>
      <c r="Y202" s="1625">
        <f t="shared" ca="1" si="86"/>
        <v>0</v>
      </c>
      <c r="Z202" s="1565"/>
      <c r="AA202" s="1613">
        <f t="shared" ca="1" si="87"/>
        <v>0</v>
      </c>
      <c r="AB202" s="1613">
        <f t="shared" ca="1" si="87"/>
        <v>0</v>
      </c>
      <c r="AC202" s="1613">
        <f t="shared" ca="1" si="87"/>
        <v>0</v>
      </c>
      <c r="AD202" s="1613">
        <f t="shared" ca="1" si="87"/>
        <v>0</v>
      </c>
      <c r="AE202" s="1613">
        <f t="shared" ca="1" si="87"/>
        <v>0</v>
      </c>
      <c r="AF202" s="1613">
        <f t="shared" ca="1" si="87"/>
        <v>0</v>
      </c>
      <c r="AG202" s="1613">
        <f t="shared" ca="1" si="87"/>
        <v>0</v>
      </c>
      <c r="AH202" s="1613">
        <f t="shared" ca="1" si="87"/>
        <v>0</v>
      </c>
      <c r="AI202" s="1613">
        <f t="shared" ca="1" si="87"/>
        <v>0</v>
      </c>
      <c r="AJ202" s="1613">
        <f t="shared" ca="1" si="87"/>
        <v>0</v>
      </c>
      <c r="AK202" s="1613">
        <f t="shared" ca="1" si="87"/>
        <v>0</v>
      </c>
      <c r="AL202" s="1613">
        <f t="shared" ca="1" si="87"/>
        <v>0</v>
      </c>
      <c r="AM202" s="1613">
        <f t="shared" ca="1" si="87"/>
        <v>0</v>
      </c>
      <c r="AN202" s="1486"/>
      <c r="AO202" s="1612">
        <f t="shared" ca="1" si="93"/>
        <v>0</v>
      </c>
      <c r="AP202" s="1614">
        <f t="shared" ca="1" si="89"/>
        <v>0</v>
      </c>
      <c r="AQ202" s="1614">
        <f t="shared" ca="1" si="93"/>
        <v>0</v>
      </c>
      <c r="AR202" s="1614">
        <f t="shared" ca="1" si="93"/>
        <v>0</v>
      </c>
      <c r="AS202" s="1614">
        <f t="shared" ca="1" si="93"/>
        <v>0</v>
      </c>
      <c r="AT202" s="1614">
        <f t="shared" ca="1" si="93"/>
        <v>0</v>
      </c>
      <c r="AU202" s="1614">
        <f t="shared" ca="1" si="93"/>
        <v>0</v>
      </c>
      <c r="AV202" s="1614">
        <f t="shared" ca="1" si="93"/>
        <v>0</v>
      </c>
      <c r="AW202" s="1614">
        <f t="shared" ca="1" si="93"/>
        <v>0</v>
      </c>
      <c r="AX202" s="1614">
        <f t="shared" ca="1" si="93"/>
        <v>0</v>
      </c>
      <c r="AY202" s="1614">
        <f t="shared" ca="1" si="93"/>
        <v>0</v>
      </c>
      <c r="AZ202" s="1614">
        <f t="shared" ca="1" si="93"/>
        <v>0</v>
      </c>
      <c r="BA202" s="1614">
        <f t="shared" ca="1" si="93"/>
        <v>0</v>
      </c>
      <c r="BB202" s="1614">
        <f t="shared" ca="1" si="93"/>
        <v>0</v>
      </c>
      <c r="BC202" s="1614">
        <f t="shared" ca="1" si="93"/>
        <v>0</v>
      </c>
      <c r="BD202" s="1614">
        <f t="shared" ca="1" si="93"/>
        <v>0</v>
      </c>
      <c r="BE202" s="1614">
        <f t="shared" ca="1" si="93"/>
        <v>0</v>
      </c>
      <c r="BF202" s="1614">
        <f t="shared" ca="1" si="93"/>
        <v>0</v>
      </c>
      <c r="BG202" s="1614">
        <f t="shared" ca="1" si="93"/>
        <v>0</v>
      </c>
      <c r="BH202" s="1614">
        <f t="shared" ca="1" si="93"/>
        <v>0</v>
      </c>
      <c r="BI202" s="1614">
        <f t="shared" ca="1" si="93"/>
        <v>0</v>
      </c>
      <c r="BJ202" s="1614">
        <f t="shared" ca="1" si="93"/>
        <v>0</v>
      </c>
      <c r="BK202" s="1614">
        <f t="shared" ca="1" si="93"/>
        <v>0</v>
      </c>
      <c r="BL202" s="1614">
        <f t="shared" ca="1" si="93"/>
        <v>0</v>
      </c>
      <c r="BM202" s="1614">
        <f t="shared" ca="1" si="93"/>
        <v>0</v>
      </c>
      <c r="BN202" s="1614">
        <f t="shared" ca="1" si="93"/>
        <v>0</v>
      </c>
      <c r="BO202" s="1614">
        <f t="shared" ref="BO202:CI202" ca="1" si="94">IF(ISNUMBER($B202),$B202*BO110/1000,0)</f>
        <v>0</v>
      </c>
      <c r="BP202" s="1614">
        <f t="shared" ca="1" si="94"/>
        <v>0</v>
      </c>
      <c r="BQ202" s="1614">
        <f t="shared" ca="1" si="94"/>
        <v>0</v>
      </c>
      <c r="BR202" s="1614">
        <f t="shared" ca="1" si="94"/>
        <v>0</v>
      </c>
      <c r="BS202" s="1614">
        <f t="shared" ca="1" si="94"/>
        <v>0</v>
      </c>
      <c r="BT202" s="1614">
        <f t="shared" ca="1" si="94"/>
        <v>0</v>
      </c>
      <c r="BU202" s="1614">
        <f t="shared" ca="1" si="94"/>
        <v>0</v>
      </c>
      <c r="BV202" s="1614">
        <f t="shared" ca="1" si="94"/>
        <v>0</v>
      </c>
      <c r="BW202" s="1614">
        <f t="shared" ca="1" si="94"/>
        <v>0</v>
      </c>
      <c r="BX202" s="1614">
        <f t="shared" ca="1" si="94"/>
        <v>0</v>
      </c>
      <c r="BY202" s="1614">
        <f t="shared" ca="1" si="94"/>
        <v>0</v>
      </c>
      <c r="BZ202" s="1614">
        <f t="shared" ca="1" si="94"/>
        <v>0</v>
      </c>
      <c r="CA202" s="1614">
        <f t="shared" ca="1" si="94"/>
        <v>0</v>
      </c>
      <c r="CB202" s="1614">
        <f t="shared" ca="1" si="94"/>
        <v>0</v>
      </c>
      <c r="CC202" s="1614">
        <f t="shared" ca="1" si="94"/>
        <v>0</v>
      </c>
      <c r="CD202" s="1614">
        <f t="shared" ca="1" si="94"/>
        <v>0</v>
      </c>
      <c r="CE202" s="1614">
        <f t="shared" ca="1" si="94"/>
        <v>0</v>
      </c>
      <c r="CF202" s="1614">
        <f t="shared" ca="1" si="94"/>
        <v>0</v>
      </c>
      <c r="CG202" s="1614">
        <f t="shared" ca="1" si="94"/>
        <v>0</v>
      </c>
      <c r="CH202" s="1614">
        <f t="shared" ca="1" si="94"/>
        <v>0</v>
      </c>
      <c r="CI202" s="1615">
        <f t="shared" ca="1" si="94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90"/>
        <v/>
      </c>
      <c r="B203" s="1029" t="str">
        <f t="shared" ca="1" si="83"/>
        <v xml:space="preserve"> </v>
      </c>
      <c r="C203" s="1611">
        <f t="shared" ca="1" si="84"/>
        <v>0</v>
      </c>
      <c r="D203" s="1612">
        <f t="shared" ca="1" si="91"/>
        <v>0</v>
      </c>
      <c r="E203" s="1613">
        <f t="shared" ca="1" si="91"/>
        <v>0</v>
      </c>
      <c r="F203" s="1613">
        <f t="shared" ca="1" si="91"/>
        <v>0</v>
      </c>
      <c r="G203" s="1613">
        <f t="shared" ca="1" si="91"/>
        <v>0</v>
      </c>
      <c r="H203" s="1613">
        <f t="shared" ca="1" si="91"/>
        <v>0</v>
      </c>
      <c r="I203" s="1613">
        <f t="shared" ca="1" si="91"/>
        <v>0</v>
      </c>
      <c r="J203" s="1613">
        <f t="shared" ca="1" si="91"/>
        <v>0</v>
      </c>
      <c r="K203" s="1613">
        <f t="shared" ca="1" si="85"/>
        <v>0</v>
      </c>
      <c r="L203" s="1613">
        <f t="shared" ca="1" si="85"/>
        <v>0</v>
      </c>
      <c r="M203" s="1614">
        <f t="shared" ca="1" si="85"/>
        <v>0</v>
      </c>
      <c r="N203" s="1614">
        <f t="shared" ca="1" si="85"/>
        <v>0</v>
      </c>
      <c r="O203" s="1614">
        <f t="shared" ca="1" si="85"/>
        <v>0</v>
      </c>
      <c r="P203" s="1614">
        <f t="shared" ca="1" si="85"/>
        <v>0</v>
      </c>
      <c r="Q203" s="1614">
        <f t="shared" ca="1" si="85"/>
        <v>0</v>
      </c>
      <c r="R203" s="1614">
        <f t="shared" ca="1" si="85"/>
        <v>0</v>
      </c>
      <c r="S203" s="1614">
        <f t="shared" ca="1" si="85"/>
        <v>0</v>
      </c>
      <c r="T203" s="1614">
        <f t="shared" ca="1" si="85"/>
        <v>0</v>
      </c>
      <c r="U203" s="1614">
        <f t="shared" ca="1" si="86"/>
        <v>0</v>
      </c>
      <c r="V203" s="1614">
        <f t="shared" ca="1" si="86"/>
        <v>0</v>
      </c>
      <c r="W203" s="1614">
        <f t="shared" ca="1" si="86"/>
        <v>0</v>
      </c>
      <c r="X203" s="1614">
        <f t="shared" ca="1" si="86"/>
        <v>0</v>
      </c>
      <c r="Y203" s="1625">
        <f t="shared" ca="1" si="86"/>
        <v>0</v>
      </c>
      <c r="Z203" s="1565"/>
      <c r="AA203" s="1613">
        <f t="shared" ca="1" si="87"/>
        <v>0</v>
      </c>
      <c r="AB203" s="1613">
        <f t="shared" ca="1" si="87"/>
        <v>0</v>
      </c>
      <c r="AC203" s="1613">
        <f t="shared" ca="1" si="87"/>
        <v>0</v>
      </c>
      <c r="AD203" s="1613">
        <f t="shared" ca="1" si="87"/>
        <v>0</v>
      </c>
      <c r="AE203" s="1613">
        <f t="shared" ca="1" si="87"/>
        <v>0</v>
      </c>
      <c r="AF203" s="1613">
        <f t="shared" ca="1" si="87"/>
        <v>0</v>
      </c>
      <c r="AG203" s="1613">
        <f t="shared" ca="1" si="87"/>
        <v>0</v>
      </c>
      <c r="AH203" s="1613">
        <f t="shared" ca="1" si="87"/>
        <v>0</v>
      </c>
      <c r="AI203" s="1613">
        <f t="shared" ca="1" si="87"/>
        <v>0</v>
      </c>
      <c r="AJ203" s="1613">
        <f t="shared" ca="1" si="87"/>
        <v>0</v>
      </c>
      <c r="AK203" s="1613">
        <f t="shared" ca="1" si="87"/>
        <v>0</v>
      </c>
      <c r="AL203" s="1613">
        <f t="shared" ca="1" si="87"/>
        <v>0</v>
      </c>
      <c r="AM203" s="1613">
        <f t="shared" ca="1" si="87"/>
        <v>0</v>
      </c>
      <c r="AN203" s="1486"/>
      <c r="AO203" s="1612">
        <f t="shared" ref="AO203:CI208" ca="1" si="95">IF(ISNUMBER($B203),$B203*AO111/1000,0)</f>
        <v>0</v>
      </c>
      <c r="AP203" s="1614">
        <f t="shared" ca="1" si="89"/>
        <v>0</v>
      </c>
      <c r="AQ203" s="1614">
        <f t="shared" ca="1" si="95"/>
        <v>0</v>
      </c>
      <c r="AR203" s="1614">
        <f t="shared" ca="1" si="95"/>
        <v>0</v>
      </c>
      <c r="AS203" s="1614">
        <f t="shared" ca="1" si="95"/>
        <v>0</v>
      </c>
      <c r="AT203" s="1614">
        <f t="shared" ca="1" si="95"/>
        <v>0</v>
      </c>
      <c r="AU203" s="1614">
        <f t="shared" ca="1" si="95"/>
        <v>0</v>
      </c>
      <c r="AV203" s="1614">
        <f t="shared" ca="1" si="95"/>
        <v>0</v>
      </c>
      <c r="AW203" s="1614">
        <f t="shared" ca="1" si="95"/>
        <v>0</v>
      </c>
      <c r="AX203" s="1614">
        <f t="shared" ca="1" si="95"/>
        <v>0</v>
      </c>
      <c r="AY203" s="1614">
        <f t="shared" ca="1" si="95"/>
        <v>0</v>
      </c>
      <c r="AZ203" s="1614">
        <f t="shared" ca="1" si="95"/>
        <v>0</v>
      </c>
      <c r="BA203" s="1614">
        <f t="shared" ca="1" si="95"/>
        <v>0</v>
      </c>
      <c r="BB203" s="1614">
        <f t="shared" ca="1" si="95"/>
        <v>0</v>
      </c>
      <c r="BC203" s="1614">
        <f t="shared" ca="1" si="95"/>
        <v>0</v>
      </c>
      <c r="BD203" s="1614">
        <f t="shared" ca="1" si="95"/>
        <v>0</v>
      </c>
      <c r="BE203" s="1614">
        <f t="shared" ca="1" si="95"/>
        <v>0</v>
      </c>
      <c r="BF203" s="1614">
        <f t="shared" ca="1" si="95"/>
        <v>0</v>
      </c>
      <c r="BG203" s="1614">
        <f t="shared" ca="1" si="95"/>
        <v>0</v>
      </c>
      <c r="BH203" s="1614">
        <f t="shared" ca="1" si="95"/>
        <v>0</v>
      </c>
      <c r="BI203" s="1614">
        <f t="shared" ca="1" si="95"/>
        <v>0</v>
      </c>
      <c r="BJ203" s="1614">
        <f t="shared" ca="1" si="95"/>
        <v>0</v>
      </c>
      <c r="BK203" s="1614">
        <f t="shared" ca="1" si="95"/>
        <v>0</v>
      </c>
      <c r="BL203" s="1614">
        <f t="shared" ca="1" si="95"/>
        <v>0</v>
      </c>
      <c r="BM203" s="1614">
        <f t="shared" ca="1" si="95"/>
        <v>0</v>
      </c>
      <c r="BN203" s="1614">
        <f t="shared" ca="1" si="95"/>
        <v>0</v>
      </c>
      <c r="BO203" s="1614">
        <f t="shared" ca="1" si="95"/>
        <v>0</v>
      </c>
      <c r="BP203" s="1614">
        <f t="shared" ca="1" si="95"/>
        <v>0</v>
      </c>
      <c r="BQ203" s="1614">
        <f t="shared" ca="1" si="95"/>
        <v>0</v>
      </c>
      <c r="BR203" s="1614">
        <f t="shared" ca="1" si="95"/>
        <v>0</v>
      </c>
      <c r="BS203" s="1614">
        <f t="shared" ca="1" si="95"/>
        <v>0</v>
      </c>
      <c r="BT203" s="1614">
        <f t="shared" ca="1" si="95"/>
        <v>0</v>
      </c>
      <c r="BU203" s="1614">
        <f t="shared" ca="1" si="95"/>
        <v>0</v>
      </c>
      <c r="BV203" s="1614">
        <f t="shared" ca="1" si="95"/>
        <v>0</v>
      </c>
      <c r="BW203" s="1614">
        <f t="shared" ca="1" si="95"/>
        <v>0</v>
      </c>
      <c r="BX203" s="1614">
        <f t="shared" ca="1" si="95"/>
        <v>0</v>
      </c>
      <c r="BY203" s="1614">
        <f t="shared" ca="1" si="95"/>
        <v>0</v>
      </c>
      <c r="BZ203" s="1614">
        <f t="shared" ca="1" si="95"/>
        <v>0</v>
      </c>
      <c r="CA203" s="1614">
        <f t="shared" ca="1" si="95"/>
        <v>0</v>
      </c>
      <c r="CB203" s="1614">
        <f t="shared" ca="1" si="95"/>
        <v>0</v>
      </c>
      <c r="CC203" s="1614">
        <f t="shared" ca="1" si="95"/>
        <v>0</v>
      </c>
      <c r="CD203" s="1614">
        <f t="shared" ca="1" si="95"/>
        <v>0</v>
      </c>
      <c r="CE203" s="1614">
        <f t="shared" ca="1" si="95"/>
        <v>0</v>
      </c>
      <c r="CF203" s="1614">
        <f t="shared" ca="1" si="95"/>
        <v>0</v>
      </c>
      <c r="CG203" s="1614">
        <f t="shared" ca="1" si="95"/>
        <v>0</v>
      </c>
      <c r="CH203" s="1614">
        <f t="shared" ca="1" si="95"/>
        <v>0</v>
      </c>
      <c r="CI203" s="1615">
        <f t="shared" ca="1" si="95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90"/>
        <v/>
      </c>
      <c r="B204" s="1029" t="str">
        <f t="shared" ca="1" si="83"/>
        <v xml:space="preserve"> </v>
      </c>
      <c r="C204" s="1611">
        <f t="shared" ca="1" si="84"/>
        <v>0</v>
      </c>
      <c r="D204" s="1612">
        <f t="shared" ca="1" si="91"/>
        <v>0</v>
      </c>
      <c r="E204" s="1613">
        <f t="shared" ca="1" si="91"/>
        <v>0</v>
      </c>
      <c r="F204" s="1613">
        <f t="shared" ca="1" si="91"/>
        <v>0</v>
      </c>
      <c r="G204" s="1613">
        <f t="shared" ca="1" si="91"/>
        <v>0</v>
      </c>
      <c r="H204" s="1613">
        <f t="shared" ca="1" si="91"/>
        <v>0</v>
      </c>
      <c r="I204" s="1613">
        <f t="shared" ca="1" si="91"/>
        <v>0</v>
      </c>
      <c r="J204" s="1613">
        <f t="shared" ca="1" si="91"/>
        <v>0</v>
      </c>
      <c r="K204" s="1613">
        <f t="shared" ca="1" si="85"/>
        <v>0</v>
      </c>
      <c r="L204" s="1613">
        <f t="shared" ca="1" si="85"/>
        <v>0</v>
      </c>
      <c r="M204" s="1614">
        <f t="shared" ca="1" si="85"/>
        <v>0</v>
      </c>
      <c r="N204" s="1614">
        <f t="shared" ca="1" si="85"/>
        <v>0</v>
      </c>
      <c r="O204" s="1614">
        <f t="shared" ca="1" si="85"/>
        <v>0</v>
      </c>
      <c r="P204" s="1614">
        <f t="shared" ca="1" si="85"/>
        <v>0</v>
      </c>
      <c r="Q204" s="1614">
        <f t="shared" ca="1" si="85"/>
        <v>0</v>
      </c>
      <c r="R204" s="1614">
        <f t="shared" ca="1" si="85"/>
        <v>0</v>
      </c>
      <c r="S204" s="1614">
        <f t="shared" ca="1" si="85"/>
        <v>0</v>
      </c>
      <c r="T204" s="1614">
        <f t="shared" ca="1" si="85"/>
        <v>0</v>
      </c>
      <c r="U204" s="1614">
        <f t="shared" ca="1" si="86"/>
        <v>0</v>
      </c>
      <c r="V204" s="1614">
        <f t="shared" ca="1" si="86"/>
        <v>0</v>
      </c>
      <c r="W204" s="1614">
        <f t="shared" ca="1" si="86"/>
        <v>0</v>
      </c>
      <c r="X204" s="1614">
        <f t="shared" ca="1" si="86"/>
        <v>0</v>
      </c>
      <c r="Y204" s="1625">
        <f t="shared" ca="1" si="86"/>
        <v>0</v>
      </c>
      <c r="Z204" s="1565"/>
      <c r="AA204" s="1613">
        <f t="shared" ca="1" si="87"/>
        <v>0</v>
      </c>
      <c r="AB204" s="1613">
        <f t="shared" ca="1" si="87"/>
        <v>0</v>
      </c>
      <c r="AC204" s="1613">
        <f t="shared" ca="1" si="87"/>
        <v>0</v>
      </c>
      <c r="AD204" s="1613">
        <f t="shared" ca="1" si="87"/>
        <v>0</v>
      </c>
      <c r="AE204" s="1613">
        <f t="shared" ca="1" si="87"/>
        <v>0</v>
      </c>
      <c r="AF204" s="1613">
        <f t="shared" ca="1" si="87"/>
        <v>0</v>
      </c>
      <c r="AG204" s="1613">
        <f t="shared" ca="1" si="87"/>
        <v>0</v>
      </c>
      <c r="AH204" s="1613">
        <f t="shared" ca="1" si="87"/>
        <v>0</v>
      </c>
      <c r="AI204" s="1613">
        <f t="shared" ca="1" si="87"/>
        <v>0</v>
      </c>
      <c r="AJ204" s="1613">
        <f t="shared" ca="1" si="87"/>
        <v>0</v>
      </c>
      <c r="AK204" s="1613">
        <f t="shared" ca="1" si="87"/>
        <v>0</v>
      </c>
      <c r="AL204" s="1613">
        <f t="shared" ca="1" si="87"/>
        <v>0</v>
      </c>
      <c r="AM204" s="1613">
        <f t="shared" ca="1" si="87"/>
        <v>0</v>
      </c>
      <c r="AN204" s="1486"/>
      <c r="AO204" s="1612">
        <f t="shared" ca="1" si="95"/>
        <v>0</v>
      </c>
      <c r="AP204" s="1614">
        <f t="shared" ca="1" si="89"/>
        <v>0</v>
      </c>
      <c r="AQ204" s="1614">
        <f t="shared" ca="1" si="95"/>
        <v>0</v>
      </c>
      <c r="AR204" s="1614">
        <f t="shared" ca="1" si="95"/>
        <v>0</v>
      </c>
      <c r="AS204" s="1614">
        <f t="shared" ca="1" si="95"/>
        <v>0</v>
      </c>
      <c r="AT204" s="1614">
        <f t="shared" ca="1" si="95"/>
        <v>0</v>
      </c>
      <c r="AU204" s="1614">
        <f t="shared" ca="1" si="95"/>
        <v>0</v>
      </c>
      <c r="AV204" s="1614">
        <f t="shared" ca="1" si="95"/>
        <v>0</v>
      </c>
      <c r="AW204" s="1614">
        <f t="shared" ca="1" si="95"/>
        <v>0</v>
      </c>
      <c r="AX204" s="1614">
        <f t="shared" ca="1" si="95"/>
        <v>0</v>
      </c>
      <c r="AY204" s="1614">
        <f t="shared" ca="1" si="95"/>
        <v>0</v>
      </c>
      <c r="AZ204" s="1614">
        <f t="shared" ca="1" si="95"/>
        <v>0</v>
      </c>
      <c r="BA204" s="1614">
        <f t="shared" ca="1" si="95"/>
        <v>0</v>
      </c>
      <c r="BB204" s="1614">
        <f t="shared" ca="1" si="95"/>
        <v>0</v>
      </c>
      <c r="BC204" s="1614">
        <f t="shared" ca="1" si="95"/>
        <v>0</v>
      </c>
      <c r="BD204" s="1614">
        <f t="shared" ca="1" si="95"/>
        <v>0</v>
      </c>
      <c r="BE204" s="1614">
        <f t="shared" ca="1" si="95"/>
        <v>0</v>
      </c>
      <c r="BF204" s="1614">
        <f t="shared" ca="1" si="95"/>
        <v>0</v>
      </c>
      <c r="BG204" s="1614">
        <f t="shared" ca="1" si="95"/>
        <v>0</v>
      </c>
      <c r="BH204" s="1614">
        <f t="shared" ca="1" si="95"/>
        <v>0</v>
      </c>
      <c r="BI204" s="1614">
        <f t="shared" ca="1" si="95"/>
        <v>0</v>
      </c>
      <c r="BJ204" s="1614">
        <f t="shared" ca="1" si="95"/>
        <v>0</v>
      </c>
      <c r="BK204" s="1614">
        <f t="shared" ca="1" si="95"/>
        <v>0</v>
      </c>
      <c r="BL204" s="1614">
        <f t="shared" ca="1" si="95"/>
        <v>0</v>
      </c>
      <c r="BM204" s="1614">
        <f t="shared" ca="1" si="95"/>
        <v>0</v>
      </c>
      <c r="BN204" s="1614">
        <f t="shared" ca="1" si="95"/>
        <v>0</v>
      </c>
      <c r="BO204" s="1614">
        <f t="shared" ca="1" si="95"/>
        <v>0</v>
      </c>
      <c r="BP204" s="1614">
        <f t="shared" ca="1" si="95"/>
        <v>0</v>
      </c>
      <c r="BQ204" s="1614">
        <f t="shared" ca="1" si="95"/>
        <v>0</v>
      </c>
      <c r="BR204" s="1614">
        <f t="shared" ca="1" si="95"/>
        <v>0</v>
      </c>
      <c r="BS204" s="1614">
        <f t="shared" ca="1" si="95"/>
        <v>0</v>
      </c>
      <c r="BT204" s="1614">
        <f t="shared" ca="1" si="95"/>
        <v>0</v>
      </c>
      <c r="BU204" s="1614">
        <f t="shared" ca="1" si="95"/>
        <v>0</v>
      </c>
      <c r="BV204" s="1614">
        <f t="shared" ca="1" si="95"/>
        <v>0</v>
      </c>
      <c r="BW204" s="1614">
        <f t="shared" ca="1" si="95"/>
        <v>0</v>
      </c>
      <c r="BX204" s="1614">
        <f t="shared" ca="1" si="95"/>
        <v>0</v>
      </c>
      <c r="BY204" s="1614">
        <f t="shared" ca="1" si="95"/>
        <v>0</v>
      </c>
      <c r="BZ204" s="1614">
        <f t="shared" ca="1" si="95"/>
        <v>0</v>
      </c>
      <c r="CA204" s="1614">
        <f t="shared" ca="1" si="95"/>
        <v>0</v>
      </c>
      <c r="CB204" s="1614">
        <f t="shared" ca="1" si="95"/>
        <v>0</v>
      </c>
      <c r="CC204" s="1614">
        <f t="shared" ca="1" si="95"/>
        <v>0</v>
      </c>
      <c r="CD204" s="1614">
        <f t="shared" ca="1" si="95"/>
        <v>0</v>
      </c>
      <c r="CE204" s="1614">
        <f t="shared" ca="1" si="95"/>
        <v>0</v>
      </c>
      <c r="CF204" s="1614">
        <f t="shared" ca="1" si="95"/>
        <v>0</v>
      </c>
      <c r="CG204" s="1614">
        <f t="shared" ca="1" si="95"/>
        <v>0</v>
      </c>
      <c r="CH204" s="1614">
        <f t="shared" ca="1" si="95"/>
        <v>0</v>
      </c>
      <c r="CI204" s="1615">
        <f t="shared" ca="1" si="95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90"/>
        <v/>
      </c>
      <c r="B205" s="1029" t="str">
        <f t="shared" ca="1" si="83"/>
        <v xml:space="preserve"> </v>
      </c>
      <c r="C205" s="1611">
        <f t="shared" ca="1" si="84"/>
        <v>0</v>
      </c>
      <c r="D205" s="1612">
        <f t="shared" ca="1" si="91"/>
        <v>0</v>
      </c>
      <c r="E205" s="1613">
        <f t="shared" ca="1" si="91"/>
        <v>0</v>
      </c>
      <c r="F205" s="1613">
        <f t="shared" ca="1" si="91"/>
        <v>0</v>
      </c>
      <c r="G205" s="1613">
        <f t="shared" ca="1" si="91"/>
        <v>0</v>
      </c>
      <c r="H205" s="1613">
        <f t="shared" ca="1" si="91"/>
        <v>0</v>
      </c>
      <c r="I205" s="1613">
        <f t="shared" ca="1" si="91"/>
        <v>0</v>
      </c>
      <c r="J205" s="1613">
        <f t="shared" ca="1" si="91"/>
        <v>0</v>
      </c>
      <c r="K205" s="1613">
        <f t="shared" ca="1" si="85"/>
        <v>0</v>
      </c>
      <c r="L205" s="1613">
        <f t="shared" ca="1" si="85"/>
        <v>0</v>
      </c>
      <c r="M205" s="1614">
        <f t="shared" ca="1" si="85"/>
        <v>0</v>
      </c>
      <c r="N205" s="1614">
        <f t="shared" ca="1" si="85"/>
        <v>0</v>
      </c>
      <c r="O205" s="1614">
        <f t="shared" ca="1" si="85"/>
        <v>0</v>
      </c>
      <c r="P205" s="1614">
        <f t="shared" ca="1" si="85"/>
        <v>0</v>
      </c>
      <c r="Q205" s="1614">
        <f t="shared" ca="1" si="85"/>
        <v>0</v>
      </c>
      <c r="R205" s="1614">
        <f t="shared" ca="1" si="85"/>
        <v>0</v>
      </c>
      <c r="S205" s="1614">
        <f t="shared" ca="1" si="85"/>
        <v>0</v>
      </c>
      <c r="T205" s="1614">
        <f t="shared" ca="1" si="85"/>
        <v>0</v>
      </c>
      <c r="U205" s="1614">
        <f t="shared" ca="1" si="86"/>
        <v>0</v>
      </c>
      <c r="V205" s="1614">
        <f t="shared" ca="1" si="86"/>
        <v>0</v>
      </c>
      <c r="W205" s="1614">
        <f t="shared" ca="1" si="86"/>
        <v>0</v>
      </c>
      <c r="X205" s="1614">
        <f t="shared" ca="1" si="86"/>
        <v>0</v>
      </c>
      <c r="Y205" s="1625">
        <f t="shared" ca="1" si="86"/>
        <v>0</v>
      </c>
      <c r="Z205" s="1565"/>
      <c r="AA205" s="1613">
        <f t="shared" ca="1" si="87"/>
        <v>0</v>
      </c>
      <c r="AB205" s="1613">
        <f t="shared" ca="1" si="87"/>
        <v>0</v>
      </c>
      <c r="AC205" s="1613">
        <f t="shared" ca="1" si="87"/>
        <v>0</v>
      </c>
      <c r="AD205" s="1613">
        <f t="shared" ca="1" si="87"/>
        <v>0</v>
      </c>
      <c r="AE205" s="1613">
        <f t="shared" ca="1" si="87"/>
        <v>0</v>
      </c>
      <c r="AF205" s="1613">
        <f t="shared" ca="1" si="87"/>
        <v>0</v>
      </c>
      <c r="AG205" s="1613">
        <f t="shared" ca="1" si="87"/>
        <v>0</v>
      </c>
      <c r="AH205" s="1613">
        <f t="shared" ca="1" si="87"/>
        <v>0</v>
      </c>
      <c r="AI205" s="1613">
        <f t="shared" ca="1" si="87"/>
        <v>0</v>
      </c>
      <c r="AJ205" s="1613">
        <f t="shared" ca="1" si="87"/>
        <v>0</v>
      </c>
      <c r="AK205" s="1613">
        <f t="shared" ca="1" si="87"/>
        <v>0</v>
      </c>
      <c r="AL205" s="1613">
        <f t="shared" ca="1" si="87"/>
        <v>0</v>
      </c>
      <c r="AM205" s="1613">
        <f t="shared" ca="1" si="87"/>
        <v>0</v>
      </c>
      <c r="AN205" s="1486"/>
      <c r="AO205" s="1612">
        <f t="shared" ca="1" si="95"/>
        <v>0</v>
      </c>
      <c r="AP205" s="1614">
        <f t="shared" ca="1" si="89"/>
        <v>0</v>
      </c>
      <c r="AQ205" s="1614">
        <f t="shared" ca="1" si="95"/>
        <v>0</v>
      </c>
      <c r="AR205" s="1614">
        <f t="shared" ca="1" si="95"/>
        <v>0</v>
      </c>
      <c r="AS205" s="1614">
        <f t="shared" ca="1" si="95"/>
        <v>0</v>
      </c>
      <c r="AT205" s="1614">
        <f t="shared" ca="1" si="95"/>
        <v>0</v>
      </c>
      <c r="AU205" s="1614">
        <f t="shared" ca="1" si="95"/>
        <v>0</v>
      </c>
      <c r="AV205" s="1614">
        <f t="shared" ca="1" si="95"/>
        <v>0</v>
      </c>
      <c r="AW205" s="1614">
        <f t="shared" ca="1" si="95"/>
        <v>0</v>
      </c>
      <c r="AX205" s="1614">
        <f t="shared" ca="1" si="95"/>
        <v>0</v>
      </c>
      <c r="AY205" s="1614">
        <f t="shared" ca="1" si="95"/>
        <v>0</v>
      </c>
      <c r="AZ205" s="1614">
        <f t="shared" ca="1" si="95"/>
        <v>0</v>
      </c>
      <c r="BA205" s="1614">
        <f t="shared" ca="1" si="95"/>
        <v>0</v>
      </c>
      <c r="BB205" s="1614">
        <f t="shared" ca="1" si="95"/>
        <v>0</v>
      </c>
      <c r="BC205" s="1614">
        <f t="shared" ca="1" si="95"/>
        <v>0</v>
      </c>
      <c r="BD205" s="1614">
        <f t="shared" ca="1" si="95"/>
        <v>0</v>
      </c>
      <c r="BE205" s="1614">
        <f t="shared" ca="1" si="95"/>
        <v>0</v>
      </c>
      <c r="BF205" s="1614">
        <f t="shared" ca="1" si="95"/>
        <v>0</v>
      </c>
      <c r="BG205" s="1614">
        <f t="shared" ca="1" si="95"/>
        <v>0</v>
      </c>
      <c r="BH205" s="1614">
        <f t="shared" ca="1" si="95"/>
        <v>0</v>
      </c>
      <c r="BI205" s="1614">
        <f t="shared" ca="1" si="95"/>
        <v>0</v>
      </c>
      <c r="BJ205" s="1614">
        <f t="shared" ca="1" si="95"/>
        <v>0</v>
      </c>
      <c r="BK205" s="1614">
        <f t="shared" ca="1" si="95"/>
        <v>0</v>
      </c>
      <c r="BL205" s="1614">
        <f t="shared" ca="1" si="95"/>
        <v>0</v>
      </c>
      <c r="BM205" s="1614">
        <f t="shared" ca="1" si="95"/>
        <v>0</v>
      </c>
      <c r="BN205" s="1614">
        <f t="shared" ca="1" si="95"/>
        <v>0</v>
      </c>
      <c r="BO205" s="1614">
        <f t="shared" ca="1" si="95"/>
        <v>0</v>
      </c>
      <c r="BP205" s="1614">
        <f t="shared" ca="1" si="95"/>
        <v>0</v>
      </c>
      <c r="BQ205" s="1614">
        <f t="shared" ca="1" si="95"/>
        <v>0</v>
      </c>
      <c r="BR205" s="1614">
        <f t="shared" ca="1" si="95"/>
        <v>0</v>
      </c>
      <c r="BS205" s="1614">
        <f t="shared" ca="1" si="95"/>
        <v>0</v>
      </c>
      <c r="BT205" s="1614">
        <f t="shared" ca="1" si="95"/>
        <v>0</v>
      </c>
      <c r="BU205" s="1614">
        <f t="shared" ca="1" si="95"/>
        <v>0</v>
      </c>
      <c r="BV205" s="1614">
        <f t="shared" ca="1" si="95"/>
        <v>0</v>
      </c>
      <c r="BW205" s="1614">
        <f t="shared" ca="1" si="95"/>
        <v>0</v>
      </c>
      <c r="BX205" s="1614">
        <f t="shared" ca="1" si="95"/>
        <v>0</v>
      </c>
      <c r="BY205" s="1614">
        <f t="shared" ca="1" si="95"/>
        <v>0</v>
      </c>
      <c r="BZ205" s="1614">
        <f t="shared" ca="1" si="95"/>
        <v>0</v>
      </c>
      <c r="CA205" s="1614">
        <f t="shared" ca="1" si="95"/>
        <v>0</v>
      </c>
      <c r="CB205" s="1614">
        <f t="shared" ca="1" si="95"/>
        <v>0</v>
      </c>
      <c r="CC205" s="1614">
        <f t="shared" ca="1" si="95"/>
        <v>0</v>
      </c>
      <c r="CD205" s="1614">
        <f t="shared" ca="1" si="95"/>
        <v>0</v>
      </c>
      <c r="CE205" s="1614">
        <f t="shared" ca="1" si="95"/>
        <v>0</v>
      </c>
      <c r="CF205" s="1614">
        <f t="shared" ca="1" si="95"/>
        <v>0</v>
      </c>
      <c r="CG205" s="1614">
        <f t="shared" ca="1" si="95"/>
        <v>0</v>
      </c>
      <c r="CH205" s="1614">
        <f t="shared" ca="1" si="95"/>
        <v>0</v>
      </c>
      <c r="CI205" s="1615">
        <f t="shared" ca="1" si="95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90"/>
        <v/>
      </c>
      <c r="B206" s="1029" t="str">
        <f t="shared" ca="1" si="83"/>
        <v xml:space="preserve"> </v>
      </c>
      <c r="C206" s="1611">
        <f t="shared" ca="1" si="84"/>
        <v>0</v>
      </c>
      <c r="D206" s="1612">
        <f t="shared" ca="1" si="91"/>
        <v>0</v>
      </c>
      <c r="E206" s="1613">
        <f t="shared" ca="1" si="91"/>
        <v>0</v>
      </c>
      <c r="F206" s="1613">
        <f t="shared" ca="1" si="91"/>
        <v>0</v>
      </c>
      <c r="G206" s="1613">
        <f t="shared" ca="1" si="91"/>
        <v>0</v>
      </c>
      <c r="H206" s="1613">
        <f t="shared" ca="1" si="91"/>
        <v>0</v>
      </c>
      <c r="I206" s="1613">
        <f t="shared" ca="1" si="91"/>
        <v>0</v>
      </c>
      <c r="J206" s="1613">
        <f t="shared" ca="1" si="91"/>
        <v>0</v>
      </c>
      <c r="K206" s="1613">
        <f t="shared" ca="1" si="85"/>
        <v>0</v>
      </c>
      <c r="L206" s="1613">
        <f t="shared" ca="1" si="85"/>
        <v>0</v>
      </c>
      <c r="M206" s="1614">
        <f t="shared" ca="1" si="85"/>
        <v>0</v>
      </c>
      <c r="N206" s="1614">
        <f t="shared" ca="1" si="85"/>
        <v>0</v>
      </c>
      <c r="O206" s="1614">
        <f t="shared" ca="1" si="85"/>
        <v>0</v>
      </c>
      <c r="P206" s="1614">
        <f t="shared" ca="1" si="85"/>
        <v>0</v>
      </c>
      <c r="Q206" s="1614">
        <f t="shared" ca="1" si="85"/>
        <v>0</v>
      </c>
      <c r="R206" s="1614">
        <f t="shared" ca="1" si="85"/>
        <v>0</v>
      </c>
      <c r="S206" s="1614">
        <f t="shared" ca="1" si="85"/>
        <v>0</v>
      </c>
      <c r="T206" s="1614">
        <f t="shared" ca="1" si="85"/>
        <v>0</v>
      </c>
      <c r="U206" s="1614">
        <f t="shared" ca="1" si="86"/>
        <v>0</v>
      </c>
      <c r="V206" s="1614">
        <f t="shared" ca="1" si="86"/>
        <v>0</v>
      </c>
      <c r="W206" s="1614">
        <f t="shared" ca="1" si="86"/>
        <v>0</v>
      </c>
      <c r="X206" s="1614">
        <f t="shared" ca="1" si="86"/>
        <v>0</v>
      </c>
      <c r="Y206" s="1625">
        <f t="shared" ca="1" si="86"/>
        <v>0</v>
      </c>
      <c r="Z206" s="1565"/>
      <c r="AA206" s="1613">
        <f t="shared" ca="1" si="87"/>
        <v>0</v>
      </c>
      <c r="AB206" s="1613">
        <f t="shared" ca="1" si="87"/>
        <v>0</v>
      </c>
      <c r="AC206" s="1613">
        <f t="shared" ca="1" si="87"/>
        <v>0</v>
      </c>
      <c r="AD206" s="1613">
        <f t="shared" ca="1" si="87"/>
        <v>0</v>
      </c>
      <c r="AE206" s="1613">
        <f t="shared" ca="1" si="87"/>
        <v>0</v>
      </c>
      <c r="AF206" s="1613">
        <f t="shared" ca="1" si="87"/>
        <v>0</v>
      </c>
      <c r="AG206" s="1613">
        <f t="shared" ca="1" si="87"/>
        <v>0</v>
      </c>
      <c r="AH206" s="1613">
        <f t="shared" ca="1" si="87"/>
        <v>0</v>
      </c>
      <c r="AI206" s="1613">
        <f t="shared" ca="1" si="87"/>
        <v>0</v>
      </c>
      <c r="AJ206" s="1613">
        <f t="shared" ca="1" si="87"/>
        <v>0</v>
      </c>
      <c r="AK206" s="1613">
        <f t="shared" ca="1" si="87"/>
        <v>0</v>
      </c>
      <c r="AL206" s="1613">
        <f t="shared" ca="1" si="87"/>
        <v>0</v>
      </c>
      <c r="AM206" s="1613">
        <f t="shared" ca="1" si="87"/>
        <v>0</v>
      </c>
      <c r="AN206" s="1486"/>
      <c r="AO206" s="1612">
        <f t="shared" ca="1" si="95"/>
        <v>0</v>
      </c>
      <c r="AP206" s="1614">
        <f t="shared" ca="1" si="89"/>
        <v>0</v>
      </c>
      <c r="AQ206" s="1614">
        <f t="shared" ca="1" si="95"/>
        <v>0</v>
      </c>
      <c r="AR206" s="1614">
        <f t="shared" ca="1" si="95"/>
        <v>0</v>
      </c>
      <c r="AS206" s="1614">
        <f t="shared" ca="1" si="95"/>
        <v>0</v>
      </c>
      <c r="AT206" s="1614">
        <f t="shared" ca="1" si="95"/>
        <v>0</v>
      </c>
      <c r="AU206" s="1614">
        <f t="shared" ca="1" si="95"/>
        <v>0</v>
      </c>
      <c r="AV206" s="1614">
        <f t="shared" ca="1" si="95"/>
        <v>0</v>
      </c>
      <c r="AW206" s="1614">
        <f t="shared" ca="1" si="95"/>
        <v>0</v>
      </c>
      <c r="AX206" s="1614">
        <f t="shared" ca="1" si="95"/>
        <v>0</v>
      </c>
      <c r="AY206" s="1614">
        <f t="shared" ca="1" si="95"/>
        <v>0</v>
      </c>
      <c r="AZ206" s="1614">
        <f t="shared" ca="1" si="95"/>
        <v>0</v>
      </c>
      <c r="BA206" s="1614">
        <f t="shared" ca="1" si="95"/>
        <v>0</v>
      </c>
      <c r="BB206" s="1614">
        <f t="shared" ca="1" si="95"/>
        <v>0</v>
      </c>
      <c r="BC206" s="1614">
        <f t="shared" ca="1" si="95"/>
        <v>0</v>
      </c>
      <c r="BD206" s="1614">
        <f t="shared" ca="1" si="95"/>
        <v>0</v>
      </c>
      <c r="BE206" s="1614">
        <f t="shared" ca="1" si="95"/>
        <v>0</v>
      </c>
      <c r="BF206" s="1614">
        <f t="shared" ca="1" si="95"/>
        <v>0</v>
      </c>
      <c r="BG206" s="1614">
        <f t="shared" ca="1" si="95"/>
        <v>0</v>
      </c>
      <c r="BH206" s="1614">
        <f t="shared" ca="1" si="95"/>
        <v>0</v>
      </c>
      <c r="BI206" s="1614">
        <f t="shared" ca="1" si="95"/>
        <v>0</v>
      </c>
      <c r="BJ206" s="1614">
        <f t="shared" ca="1" si="95"/>
        <v>0</v>
      </c>
      <c r="BK206" s="1614">
        <f t="shared" ca="1" si="95"/>
        <v>0</v>
      </c>
      <c r="BL206" s="1614">
        <f t="shared" ca="1" si="95"/>
        <v>0</v>
      </c>
      <c r="BM206" s="1614">
        <f t="shared" ca="1" si="95"/>
        <v>0</v>
      </c>
      <c r="BN206" s="1614">
        <f t="shared" ca="1" si="95"/>
        <v>0</v>
      </c>
      <c r="BO206" s="1614">
        <f t="shared" ca="1" si="95"/>
        <v>0</v>
      </c>
      <c r="BP206" s="1614">
        <f t="shared" ca="1" si="95"/>
        <v>0</v>
      </c>
      <c r="BQ206" s="1614">
        <f t="shared" ca="1" si="95"/>
        <v>0</v>
      </c>
      <c r="BR206" s="1614">
        <f t="shared" ca="1" si="95"/>
        <v>0</v>
      </c>
      <c r="BS206" s="1614">
        <f t="shared" ca="1" si="95"/>
        <v>0</v>
      </c>
      <c r="BT206" s="1614">
        <f t="shared" ca="1" si="95"/>
        <v>0</v>
      </c>
      <c r="BU206" s="1614">
        <f t="shared" ca="1" si="95"/>
        <v>0</v>
      </c>
      <c r="BV206" s="1614">
        <f t="shared" ca="1" si="95"/>
        <v>0</v>
      </c>
      <c r="BW206" s="1614">
        <f t="shared" ca="1" si="95"/>
        <v>0</v>
      </c>
      <c r="BX206" s="1614">
        <f t="shared" ca="1" si="95"/>
        <v>0</v>
      </c>
      <c r="BY206" s="1614">
        <f t="shared" ca="1" si="95"/>
        <v>0</v>
      </c>
      <c r="BZ206" s="1614">
        <f t="shared" ca="1" si="95"/>
        <v>0</v>
      </c>
      <c r="CA206" s="1614">
        <f t="shared" ca="1" si="95"/>
        <v>0</v>
      </c>
      <c r="CB206" s="1614">
        <f t="shared" ca="1" si="95"/>
        <v>0</v>
      </c>
      <c r="CC206" s="1614">
        <f t="shared" ca="1" si="95"/>
        <v>0</v>
      </c>
      <c r="CD206" s="1614">
        <f t="shared" ca="1" si="95"/>
        <v>0</v>
      </c>
      <c r="CE206" s="1614">
        <f t="shared" ca="1" si="95"/>
        <v>0</v>
      </c>
      <c r="CF206" s="1614">
        <f t="shared" ca="1" si="95"/>
        <v>0</v>
      </c>
      <c r="CG206" s="1614">
        <f t="shared" ca="1" si="95"/>
        <v>0</v>
      </c>
      <c r="CH206" s="1614">
        <f t="shared" ca="1" si="95"/>
        <v>0</v>
      </c>
      <c r="CI206" s="1615">
        <f t="shared" ca="1" si="95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90"/>
        <v/>
      </c>
      <c r="B207" s="1029" t="str">
        <f t="shared" ca="1" si="83"/>
        <v xml:space="preserve"> </v>
      </c>
      <c r="C207" s="1611">
        <f t="shared" ca="1" si="84"/>
        <v>0</v>
      </c>
      <c r="D207" s="1612">
        <f t="shared" ca="1" si="91"/>
        <v>0</v>
      </c>
      <c r="E207" s="1613">
        <f t="shared" ca="1" si="91"/>
        <v>0</v>
      </c>
      <c r="F207" s="1613">
        <f t="shared" ca="1" si="91"/>
        <v>0</v>
      </c>
      <c r="G207" s="1613">
        <f t="shared" ca="1" si="91"/>
        <v>0</v>
      </c>
      <c r="H207" s="1613">
        <f t="shared" ca="1" si="91"/>
        <v>0</v>
      </c>
      <c r="I207" s="1613">
        <f t="shared" ca="1" si="91"/>
        <v>0</v>
      </c>
      <c r="J207" s="1613">
        <f t="shared" ca="1" si="91"/>
        <v>0</v>
      </c>
      <c r="K207" s="1613">
        <f t="shared" ca="1" si="91"/>
        <v>0</v>
      </c>
      <c r="L207" s="1613">
        <f t="shared" ca="1" si="91"/>
        <v>0</v>
      </c>
      <c r="M207" s="1614">
        <f t="shared" ca="1" si="91"/>
        <v>0</v>
      </c>
      <c r="N207" s="1614">
        <f t="shared" ca="1" si="91"/>
        <v>0</v>
      </c>
      <c r="O207" s="1614">
        <f t="shared" ca="1" si="91"/>
        <v>0</v>
      </c>
      <c r="P207" s="1614">
        <f t="shared" ca="1" si="91"/>
        <v>0</v>
      </c>
      <c r="Q207" s="1614">
        <f t="shared" ca="1" si="91"/>
        <v>0</v>
      </c>
      <c r="R207" s="1614">
        <f t="shared" ca="1" si="91"/>
        <v>0</v>
      </c>
      <c r="S207" s="1614">
        <f t="shared" ca="1" si="91"/>
        <v>0</v>
      </c>
      <c r="T207" s="1614">
        <f t="shared" ref="T207:Y217" ca="1" si="96">IF(ISNUMBER($B207),$B207*T115/1000,0)</f>
        <v>0</v>
      </c>
      <c r="U207" s="1614">
        <f t="shared" ca="1" si="96"/>
        <v>0</v>
      </c>
      <c r="V207" s="1614">
        <f t="shared" ca="1" si="96"/>
        <v>0</v>
      </c>
      <c r="W207" s="1614">
        <f t="shared" ca="1" si="96"/>
        <v>0</v>
      </c>
      <c r="X207" s="1614">
        <f t="shared" ca="1" si="96"/>
        <v>0</v>
      </c>
      <c r="Y207" s="1625">
        <f t="shared" ca="1" si="96"/>
        <v>0</v>
      </c>
      <c r="Z207" s="1565"/>
      <c r="AA207" s="1613">
        <f t="shared" ref="AA207:AM217" ca="1" si="97">IF(ISNUMBER($B207),$B207*AA115/1000,0)</f>
        <v>0</v>
      </c>
      <c r="AB207" s="1613">
        <f t="shared" ca="1" si="97"/>
        <v>0</v>
      </c>
      <c r="AC207" s="1613">
        <f t="shared" ca="1" si="97"/>
        <v>0</v>
      </c>
      <c r="AD207" s="1613">
        <f t="shared" ca="1" si="97"/>
        <v>0</v>
      </c>
      <c r="AE207" s="1613">
        <f t="shared" ca="1" si="97"/>
        <v>0</v>
      </c>
      <c r="AF207" s="1613">
        <f t="shared" ca="1" si="97"/>
        <v>0</v>
      </c>
      <c r="AG207" s="1613">
        <f t="shared" ca="1" si="97"/>
        <v>0</v>
      </c>
      <c r="AH207" s="1613">
        <f t="shared" ca="1" si="97"/>
        <v>0</v>
      </c>
      <c r="AI207" s="1613">
        <f t="shared" ca="1" si="97"/>
        <v>0</v>
      </c>
      <c r="AJ207" s="1613">
        <f t="shared" ca="1" si="97"/>
        <v>0</v>
      </c>
      <c r="AK207" s="1613">
        <f t="shared" ca="1" si="97"/>
        <v>0</v>
      </c>
      <c r="AL207" s="1613">
        <f t="shared" ca="1" si="97"/>
        <v>0</v>
      </c>
      <c r="AM207" s="1613">
        <f t="shared" ca="1" si="97"/>
        <v>0</v>
      </c>
      <c r="AN207" s="1486"/>
      <c r="AO207" s="1612">
        <f t="shared" ca="1" si="95"/>
        <v>0</v>
      </c>
      <c r="AP207" s="1614">
        <f t="shared" ca="1" si="89"/>
        <v>0</v>
      </c>
      <c r="AQ207" s="1614">
        <f t="shared" ca="1" si="95"/>
        <v>0</v>
      </c>
      <c r="AR207" s="1614">
        <f t="shared" ca="1" si="95"/>
        <v>0</v>
      </c>
      <c r="AS207" s="1614">
        <f t="shared" ca="1" si="95"/>
        <v>0</v>
      </c>
      <c r="AT207" s="1614">
        <f t="shared" ca="1" si="95"/>
        <v>0</v>
      </c>
      <c r="AU207" s="1614">
        <f t="shared" ca="1" si="95"/>
        <v>0</v>
      </c>
      <c r="AV207" s="1614">
        <f t="shared" ca="1" si="95"/>
        <v>0</v>
      </c>
      <c r="AW207" s="1614">
        <f t="shared" ca="1" si="95"/>
        <v>0</v>
      </c>
      <c r="AX207" s="1614">
        <f t="shared" ca="1" si="95"/>
        <v>0</v>
      </c>
      <c r="AY207" s="1614">
        <f t="shared" ca="1" si="95"/>
        <v>0</v>
      </c>
      <c r="AZ207" s="1614">
        <f t="shared" ca="1" si="95"/>
        <v>0</v>
      </c>
      <c r="BA207" s="1614">
        <f t="shared" ca="1" si="95"/>
        <v>0</v>
      </c>
      <c r="BB207" s="1614">
        <f t="shared" ca="1" si="95"/>
        <v>0</v>
      </c>
      <c r="BC207" s="1614">
        <f t="shared" ca="1" si="95"/>
        <v>0</v>
      </c>
      <c r="BD207" s="1614">
        <f t="shared" ca="1" si="95"/>
        <v>0</v>
      </c>
      <c r="BE207" s="1614">
        <f t="shared" ca="1" si="95"/>
        <v>0</v>
      </c>
      <c r="BF207" s="1614">
        <f t="shared" ca="1" si="95"/>
        <v>0</v>
      </c>
      <c r="BG207" s="1614">
        <f t="shared" ca="1" si="95"/>
        <v>0</v>
      </c>
      <c r="BH207" s="1614">
        <f t="shared" ca="1" si="95"/>
        <v>0</v>
      </c>
      <c r="BI207" s="1614">
        <f t="shared" ca="1" si="95"/>
        <v>0</v>
      </c>
      <c r="BJ207" s="1614">
        <f t="shared" ca="1" si="95"/>
        <v>0</v>
      </c>
      <c r="BK207" s="1614">
        <f t="shared" ca="1" si="95"/>
        <v>0</v>
      </c>
      <c r="BL207" s="1614">
        <f t="shared" ca="1" si="95"/>
        <v>0</v>
      </c>
      <c r="BM207" s="1614">
        <f t="shared" ca="1" si="95"/>
        <v>0</v>
      </c>
      <c r="BN207" s="1614">
        <f t="shared" ca="1" si="95"/>
        <v>0</v>
      </c>
      <c r="BO207" s="1614">
        <f t="shared" ca="1" si="95"/>
        <v>0</v>
      </c>
      <c r="BP207" s="1614">
        <f t="shared" ca="1" si="95"/>
        <v>0</v>
      </c>
      <c r="BQ207" s="1614">
        <f t="shared" ca="1" si="95"/>
        <v>0</v>
      </c>
      <c r="BR207" s="1614">
        <f t="shared" ca="1" si="95"/>
        <v>0</v>
      </c>
      <c r="BS207" s="1614">
        <f t="shared" ca="1" si="95"/>
        <v>0</v>
      </c>
      <c r="BT207" s="1614">
        <f t="shared" ca="1" si="95"/>
        <v>0</v>
      </c>
      <c r="BU207" s="1614">
        <f t="shared" ca="1" si="95"/>
        <v>0</v>
      </c>
      <c r="BV207" s="1614">
        <f t="shared" ca="1" si="95"/>
        <v>0</v>
      </c>
      <c r="BW207" s="1614">
        <f t="shared" ca="1" si="95"/>
        <v>0</v>
      </c>
      <c r="BX207" s="1614">
        <f t="shared" ca="1" si="95"/>
        <v>0</v>
      </c>
      <c r="BY207" s="1614">
        <f t="shared" ca="1" si="95"/>
        <v>0</v>
      </c>
      <c r="BZ207" s="1614">
        <f t="shared" ca="1" si="95"/>
        <v>0</v>
      </c>
      <c r="CA207" s="1614">
        <f t="shared" ca="1" si="95"/>
        <v>0</v>
      </c>
      <c r="CB207" s="1614">
        <f t="shared" ca="1" si="95"/>
        <v>0</v>
      </c>
      <c r="CC207" s="1614">
        <f t="shared" ca="1" si="95"/>
        <v>0</v>
      </c>
      <c r="CD207" s="1614">
        <f t="shared" ca="1" si="95"/>
        <v>0</v>
      </c>
      <c r="CE207" s="1614">
        <f t="shared" ca="1" si="95"/>
        <v>0</v>
      </c>
      <c r="CF207" s="1614">
        <f t="shared" ca="1" si="95"/>
        <v>0</v>
      </c>
      <c r="CG207" s="1614">
        <f t="shared" ca="1" si="95"/>
        <v>0</v>
      </c>
      <c r="CH207" s="1614">
        <f t="shared" ca="1" si="95"/>
        <v>0</v>
      </c>
      <c r="CI207" s="1615">
        <f t="shared" ca="1" si="95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90"/>
        <v/>
      </c>
      <c r="B208" s="1029" t="str">
        <f t="shared" ca="1" si="83"/>
        <v xml:space="preserve"> </v>
      </c>
      <c r="C208" s="1611">
        <f t="shared" ca="1" si="84"/>
        <v>0</v>
      </c>
      <c r="D208" s="1612">
        <f t="shared" ref="D208:S217" ca="1" si="98">IF(ISNUMBER($B208),$B208*D116/1000,0)</f>
        <v>0</v>
      </c>
      <c r="E208" s="1613">
        <f t="shared" ca="1" si="98"/>
        <v>0</v>
      </c>
      <c r="F208" s="1613">
        <f t="shared" ca="1" si="98"/>
        <v>0</v>
      </c>
      <c r="G208" s="1613">
        <f t="shared" ca="1" si="98"/>
        <v>0</v>
      </c>
      <c r="H208" s="1613">
        <f t="shared" ca="1" si="98"/>
        <v>0</v>
      </c>
      <c r="I208" s="1613">
        <f t="shared" ca="1" si="98"/>
        <v>0</v>
      </c>
      <c r="J208" s="1613">
        <f t="shared" ca="1" si="98"/>
        <v>0</v>
      </c>
      <c r="K208" s="1613">
        <f t="shared" ca="1" si="98"/>
        <v>0</v>
      </c>
      <c r="L208" s="1613">
        <f t="shared" ca="1" si="98"/>
        <v>0</v>
      </c>
      <c r="M208" s="1614">
        <f t="shared" ca="1" si="98"/>
        <v>0</v>
      </c>
      <c r="N208" s="1614">
        <f t="shared" ca="1" si="98"/>
        <v>0</v>
      </c>
      <c r="O208" s="1614">
        <f t="shared" ca="1" si="98"/>
        <v>0</v>
      </c>
      <c r="P208" s="1614">
        <f t="shared" ca="1" si="98"/>
        <v>0</v>
      </c>
      <c r="Q208" s="1614">
        <f t="shared" ca="1" si="98"/>
        <v>0</v>
      </c>
      <c r="R208" s="1614">
        <f t="shared" ca="1" si="98"/>
        <v>0</v>
      </c>
      <c r="S208" s="1614">
        <f t="shared" ca="1" si="98"/>
        <v>0</v>
      </c>
      <c r="T208" s="1614">
        <f t="shared" ca="1" si="96"/>
        <v>0</v>
      </c>
      <c r="U208" s="1614">
        <f t="shared" ca="1" si="96"/>
        <v>0</v>
      </c>
      <c r="V208" s="1614">
        <f t="shared" ca="1" si="96"/>
        <v>0</v>
      </c>
      <c r="W208" s="1614">
        <f t="shared" ca="1" si="96"/>
        <v>0</v>
      </c>
      <c r="X208" s="1614">
        <f t="shared" ca="1" si="96"/>
        <v>0</v>
      </c>
      <c r="Y208" s="1625">
        <f t="shared" ca="1" si="96"/>
        <v>0</v>
      </c>
      <c r="Z208" s="1565"/>
      <c r="AA208" s="1613">
        <f t="shared" ca="1" si="97"/>
        <v>0</v>
      </c>
      <c r="AB208" s="1613">
        <f t="shared" ca="1" si="97"/>
        <v>0</v>
      </c>
      <c r="AC208" s="1613">
        <f t="shared" ca="1" si="97"/>
        <v>0</v>
      </c>
      <c r="AD208" s="1613">
        <f t="shared" ca="1" si="97"/>
        <v>0</v>
      </c>
      <c r="AE208" s="1613">
        <f t="shared" ca="1" si="97"/>
        <v>0</v>
      </c>
      <c r="AF208" s="1613">
        <f t="shared" ca="1" si="97"/>
        <v>0</v>
      </c>
      <c r="AG208" s="1613">
        <f t="shared" ca="1" si="97"/>
        <v>0</v>
      </c>
      <c r="AH208" s="1613">
        <f t="shared" ca="1" si="97"/>
        <v>0</v>
      </c>
      <c r="AI208" s="1613">
        <f t="shared" ca="1" si="97"/>
        <v>0</v>
      </c>
      <c r="AJ208" s="1613">
        <f t="shared" ca="1" si="97"/>
        <v>0</v>
      </c>
      <c r="AK208" s="1613">
        <f t="shared" ca="1" si="97"/>
        <v>0</v>
      </c>
      <c r="AL208" s="1613">
        <f t="shared" ca="1" si="97"/>
        <v>0</v>
      </c>
      <c r="AM208" s="1613">
        <f t="shared" ca="1" si="97"/>
        <v>0</v>
      </c>
      <c r="AN208" s="1486"/>
      <c r="AO208" s="1612">
        <f t="shared" ca="1" si="95"/>
        <v>0</v>
      </c>
      <c r="AP208" s="1614">
        <f t="shared" ca="1" si="89"/>
        <v>0</v>
      </c>
      <c r="AQ208" s="1614">
        <f t="shared" ca="1" si="95"/>
        <v>0</v>
      </c>
      <c r="AR208" s="1614">
        <f t="shared" ca="1" si="95"/>
        <v>0</v>
      </c>
      <c r="AS208" s="1614">
        <f t="shared" ca="1" si="95"/>
        <v>0</v>
      </c>
      <c r="AT208" s="1614">
        <f t="shared" ca="1" si="95"/>
        <v>0</v>
      </c>
      <c r="AU208" s="1614">
        <f t="shared" ca="1" si="95"/>
        <v>0</v>
      </c>
      <c r="AV208" s="1614">
        <f t="shared" ca="1" si="95"/>
        <v>0</v>
      </c>
      <c r="AW208" s="1614">
        <f t="shared" ca="1" si="95"/>
        <v>0</v>
      </c>
      <c r="AX208" s="1614">
        <f t="shared" ca="1" si="95"/>
        <v>0</v>
      </c>
      <c r="AY208" s="1614">
        <f t="shared" ca="1" si="95"/>
        <v>0</v>
      </c>
      <c r="AZ208" s="1614">
        <f t="shared" ca="1" si="95"/>
        <v>0</v>
      </c>
      <c r="BA208" s="1614">
        <f t="shared" ca="1" si="95"/>
        <v>0</v>
      </c>
      <c r="BB208" s="1614">
        <f t="shared" ca="1" si="95"/>
        <v>0</v>
      </c>
      <c r="BC208" s="1614">
        <f t="shared" ca="1" si="95"/>
        <v>0</v>
      </c>
      <c r="BD208" s="1614">
        <f t="shared" ca="1" si="95"/>
        <v>0</v>
      </c>
      <c r="BE208" s="1614">
        <f t="shared" ca="1" si="95"/>
        <v>0</v>
      </c>
      <c r="BF208" s="1614">
        <f t="shared" ca="1" si="95"/>
        <v>0</v>
      </c>
      <c r="BG208" s="1614">
        <f t="shared" ca="1" si="95"/>
        <v>0</v>
      </c>
      <c r="BH208" s="1614">
        <f t="shared" ca="1" si="95"/>
        <v>0</v>
      </c>
      <c r="BI208" s="1614">
        <f t="shared" ca="1" si="95"/>
        <v>0</v>
      </c>
      <c r="BJ208" s="1614">
        <f t="shared" ca="1" si="95"/>
        <v>0</v>
      </c>
      <c r="BK208" s="1614">
        <f t="shared" ca="1" si="95"/>
        <v>0</v>
      </c>
      <c r="BL208" s="1614">
        <f t="shared" ca="1" si="95"/>
        <v>0</v>
      </c>
      <c r="BM208" s="1614">
        <f t="shared" ca="1" si="95"/>
        <v>0</v>
      </c>
      <c r="BN208" s="1614">
        <f t="shared" ca="1" si="95"/>
        <v>0</v>
      </c>
      <c r="BO208" s="1614">
        <f t="shared" ref="BO208:CI208" ca="1" si="99">IF(ISNUMBER($B208),$B208*BO116/1000,0)</f>
        <v>0</v>
      </c>
      <c r="BP208" s="1614">
        <f t="shared" ca="1" si="99"/>
        <v>0</v>
      </c>
      <c r="BQ208" s="1614">
        <f t="shared" ca="1" si="99"/>
        <v>0</v>
      </c>
      <c r="BR208" s="1614">
        <f t="shared" ca="1" si="99"/>
        <v>0</v>
      </c>
      <c r="BS208" s="1614">
        <f t="shared" ca="1" si="99"/>
        <v>0</v>
      </c>
      <c r="BT208" s="1614">
        <f t="shared" ca="1" si="99"/>
        <v>0</v>
      </c>
      <c r="BU208" s="1614">
        <f t="shared" ca="1" si="99"/>
        <v>0</v>
      </c>
      <c r="BV208" s="1614">
        <f t="shared" ca="1" si="99"/>
        <v>0</v>
      </c>
      <c r="BW208" s="1614">
        <f t="shared" ca="1" si="99"/>
        <v>0</v>
      </c>
      <c r="BX208" s="1614">
        <f t="shared" ca="1" si="99"/>
        <v>0</v>
      </c>
      <c r="BY208" s="1614">
        <f t="shared" ca="1" si="99"/>
        <v>0</v>
      </c>
      <c r="BZ208" s="1614">
        <f t="shared" ca="1" si="99"/>
        <v>0</v>
      </c>
      <c r="CA208" s="1614">
        <f t="shared" ca="1" si="99"/>
        <v>0</v>
      </c>
      <c r="CB208" s="1614">
        <f t="shared" ca="1" si="99"/>
        <v>0</v>
      </c>
      <c r="CC208" s="1614">
        <f t="shared" ca="1" si="99"/>
        <v>0</v>
      </c>
      <c r="CD208" s="1614">
        <f t="shared" ca="1" si="99"/>
        <v>0</v>
      </c>
      <c r="CE208" s="1614">
        <f t="shared" ca="1" si="99"/>
        <v>0</v>
      </c>
      <c r="CF208" s="1614">
        <f t="shared" ca="1" si="99"/>
        <v>0</v>
      </c>
      <c r="CG208" s="1614">
        <f t="shared" ca="1" si="99"/>
        <v>0</v>
      </c>
      <c r="CH208" s="1614">
        <f t="shared" ca="1" si="99"/>
        <v>0</v>
      </c>
      <c r="CI208" s="1615">
        <f t="shared" ca="1" si="99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90"/>
        <v/>
      </c>
      <c r="B209" s="1029" t="str">
        <f t="shared" ca="1" si="83"/>
        <v xml:space="preserve"> </v>
      </c>
      <c r="C209" s="1611">
        <f t="shared" ca="1" si="84"/>
        <v>0</v>
      </c>
      <c r="D209" s="1612">
        <f t="shared" ca="1" si="98"/>
        <v>0</v>
      </c>
      <c r="E209" s="1613">
        <f t="shared" ca="1" si="98"/>
        <v>0</v>
      </c>
      <c r="F209" s="1613">
        <f t="shared" ca="1" si="98"/>
        <v>0</v>
      </c>
      <c r="G209" s="1613">
        <f t="shared" ca="1" si="98"/>
        <v>0</v>
      </c>
      <c r="H209" s="1613">
        <f t="shared" ca="1" si="98"/>
        <v>0</v>
      </c>
      <c r="I209" s="1613">
        <f t="shared" ca="1" si="98"/>
        <v>0</v>
      </c>
      <c r="J209" s="1613">
        <f t="shared" ca="1" si="98"/>
        <v>0</v>
      </c>
      <c r="K209" s="1613">
        <f t="shared" ca="1" si="98"/>
        <v>0</v>
      </c>
      <c r="L209" s="1613">
        <f t="shared" ca="1" si="98"/>
        <v>0</v>
      </c>
      <c r="M209" s="1614">
        <f t="shared" ca="1" si="98"/>
        <v>0</v>
      </c>
      <c r="N209" s="1614">
        <f t="shared" ca="1" si="98"/>
        <v>0</v>
      </c>
      <c r="O209" s="1614">
        <f t="shared" ca="1" si="98"/>
        <v>0</v>
      </c>
      <c r="P209" s="1614">
        <f t="shared" ca="1" si="98"/>
        <v>0</v>
      </c>
      <c r="Q209" s="1614">
        <f t="shared" ca="1" si="98"/>
        <v>0</v>
      </c>
      <c r="R209" s="1614">
        <f t="shared" ca="1" si="98"/>
        <v>0</v>
      </c>
      <c r="S209" s="1614">
        <f t="shared" ca="1" si="98"/>
        <v>0</v>
      </c>
      <c r="T209" s="1614">
        <f t="shared" ca="1" si="96"/>
        <v>0</v>
      </c>
      <c r="U209" s="1614">
        <f t="shared" ca="1" si="96"/>
        <v>0</v>
      </c>
      <c r="V209" s="1614">
        <f t="shared" ca="1" si="96"/>
        <v>0</v>
      </c>
      <c r="W209" s="1614">
        <f t="shared" ca="1" si="96"/>
        <v>0</v>
      </c>
      <c r="X209" s="1614">
        <f t="shared" ca="1" si="96"/>
        <v>0</v>
      </c>
      <c r="Y209" s="1625">
        <f t="shared" ca="1" si="96"/>
        <v>0</v>
      </c>
      <c r="Z209" s="1565"/>
      <c r="AA209" s="1613">
        <f t="shared" ca="1" si="97"/>
        <v>0</v>
      </c>
      <c r="AB209" s="1613">
        <f t="shared" ca="1" si="97"/>
        <v>0</v>
      </c>
      <c r="AC209" s="1613">
        <f t="shared" ca="1" si="97"/>
        <v>0</v>
      </c>
      <c r="AD209" s="1613">
        <f t="shared" ca="1" si="97"/>
        <v>0</v>
      </c>
      <c r="AE209" s="1613">
        <f t="shared" ca="1" si="97"/>
        <v>0</v>
      </c>
      <c r="AF209" s="1613">
        <f t="shared" ca="1" si="97"/>
        <v>0</v>
      </c>
      <c r="AG209" s="1613">
        <f t="shared" ca="1" si="97"/>
        <v>0</v>
      </c>
      <c r="AH209" s="1613">
        <f t="shared" ca="1" si="97"/>
        <v>0</v>
      </c>
      <c r="AI209" s="1613">
        <f t="shared" ca="1" si="97"/>
        <v>0</v>
      </c>
      <c r="AJ209" s="1613">
        <f t="shared" ca="1" si="97"/>
        <v>0</v>
      </c>
      <c r="AK209" s="1613">
        <f t="shared" ca="1" si="97"/>
        <v>0</v>
      </c>
      <c r="AL209" s="1613">
        <f t="shared" ca="1" si="97"/>
        <v>0</v>
      </c>
      <c r="AM209" s="1613">
        <f t="shared" ca="1" si="97"/>
        <v>0</v>
      </c>
      <c r="AN209" s="1486"/>
      <c r="AO209" s="1612">
        <f t="shared" ref="AO209:CI214" ca="1" si="100">IF(ISNUMBER($B209),$B209*AO117/1000,0)</f>
        <v>0</v>
      </c>
      <c r="AP209" s="1614">
        <f t="shared" ca="1" si="89"/>
        <v>0</v>
      </c>
      <c r="AQ209" s="1614">
        <f t="shared" ca="1" si="100"/>
        <v>0</v>
      </c>
      <c r="AR209" s="1614">
        <f t="shared" ca="1" si="100"/>
        <v>0</v>
      </c>
      <c r="AS209" s="1614">
        <f t="shared" ca="1" si="100"/>
        <v>0</v>
      </c>
      <c r="AT209" s="1614">
        <f t="shared" ca="1" si="100"/>
        <v>0</v>
      </c>
      <c r="AU209" s="1614">
        <f t="shared" ca="1" si="100"/>
        <v>0</v>
      </c>
      <c r="AV209" s="1614">
        <f t="shared" ca="1" si="100"/>
        <v>0</v>
      </c>
      <c r="AW209" s="1614">
        <f t="shared" ca="1" si="100"/>
        <v>0</v>
      </c>
      <c r="AX209" s="1614">
        <f t="shared" ca="1" si="100"/>
        <v>0</v>
      </c>
      <c r="AY209" s="1614">
        <f t="shared" ca="1" si="100"/>
        <v>0</v>
      </c>
      <c r="AZ209" s="1614">
        <f t="shared" ca="1" si="100"/>
        <v>0</v>
      </c>
      <c r="BA209" s="1614">
        <f t="shared" ca="1" si="100"/>
        <v>0</v>
      </c>
      <c r="BB209" s="1614">
        <f t="shared" ca="1" si="100"/>
        <v>0</v>
      </c>
      <c r="BC209" s="1614">
        <f t="shared" ca="1" si="100"/>
        <v>0</v>
      </c>
      <c r="BD209" s="1614">
        <f t="shared" ca="1" si="100"/>
        <v>0</v>
      </c>
      <c r="BE209" s="1614">
        <f t="shared" ca="1" si="100"/>
        <v>0</v>
      </c>
      <c r="BF209" s="1614">
        <f t="shared" ca="1" si="100"/>
        <v>0</v>
      </c>
      <c r="BG209" s="1614">
        <f t="shared" ca="1" si="100"/>
        <v>0</v>
      </c>
      <c r="BH209" s="1614">
        <f t="shared" ca="1" si="100"/>
        <v>0</v>
      </c>
      <c r="BI209" s="1614">
        <f t="shared" ca="1" si="100"/>
        <v>0</v>
      </c>
      <c r="BJ209" s="1614">
        <f t="shared" ca="1" si="100"/>
        <v>0</v>
      </c>
      <c r="BK209" s="1614">
        <f t="shared" ca="1" si="100"/>
        <v>0</v>
      </c>
      <c r="BL209" s="1614">
        <f t="shared" ca="1" si="100"/>
        <v>0</v>
      </c>
      <c r="BM209" s="1614">
        <f t="shared" ca="1" si="100"/>
        <v>0</v>
      </c>
      <c r="BN209" s="1614">
        <f t="shared" ca="1" si="100"/>
        <v>0</v>
      </c>
      <c r="BO209" s="1614">
        <f t="shared" ca="1" si="100"/>
        <v>0</v>
      </c>
      <c r="BP209" s="1614">
        <f t="shared" ca="1" si="100"/>
        <v>0</v>
      </c>
      <c r="BQ209" s="1614">
        <f t="shared" ca="1" si="100"/>
        <v>0</v>
      </c>
      <c r="BR209" s="1614">
        <f t="shared" ca="1" si="100"/>
        <v>0</v>
      </c>
      <c r="BS209" s="1614">
        <f t="shared" ca="1" si="100"/>
        <v>0</v>
      </c>
      <c r="BT209" s="1614">
        <f t="shared" ca="1" si="100"/>
        <v>0</v>
      </c>
      <c r="BU209" s="1614">
        <f t="shared" ca="1" si="100"/>
        <v>0</v>
      </c>
      <c r="BV209" s="1614">
        <f t="shared" ca="1" si="100"/>
        <v>0</v>
      </c>
      <c r="BW209" s="1614">
        <f t="shared" ca="1" si="100"/>
        <v>0</v>
      </c>
      <c r="BX209" s="1614">
        <f t="shared" ca="1" si="100"/>
        <v>0</v>
      </c>
      <c r="BY209" s="1614">
        <f t="shared" ca="1" si="100"/>
        <v>0</v>
      </c>
      <c r="BZ209" s="1614">
        <f t="shared" ca="1" si="100"/>
        <v>0</v>
      </c>
      <c r="CA209" s="1614">
        <f t="shared" ca="1" si="100"/>
        <v>0</v>
      </c>
      <c r="CB209" s="1614">
        <f t="shared" ca="1" si="100"/>
        <v>0</v>
      </c>
      <c r="CC209" s="1614">
        <f t="shared" ca="1" si="100"/>
        <v>0</v>
      </c>
      <c r="CD209" s="1614">
        <f t="shared" ca="1" si="100"/>
        <v>0</v>
      </c>
      <c r="CE209" s="1614">
        <f t="shared" ca="1" si="100"/>
        <v>0</v>
      </c>
      <c r="CF209" s="1614">
        <f t="shared" ca="1" si="100"/>
        <v>0</v>
      </c>
      <c r="CG209" s="1614">
        <f t="shared" ca="1" si="100"/>
        <v>0</v>
      </c>
      <c r="CH209" s="1614">
        <f t="shared" ca="1" si="100"/>
        <v>0</v>
      </c>
      <c r="CI209" s="1615">
        <f t="shared" ca="1" si="100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90"/>
        <v/>
      </c>
      <c r="B210" s="1029" t="str">
        <f t="shared" ca="1" si="83"/>
        <v xml:space="preserve"> </v>
      </c>
      <c r="C210" s="1611">
        <f t="shared" ca="1" si="84"/>
        <v>0</v>
      </c>
      <c r="D210" s="1612">
        <f t="shared" ca="1" si="98"/>
        <v>0</v>
      </c>
      <c r="E210" s="1613">
        <f t="shared" ca="1" si="98"/>
        <v>0</v>
      </c>
      <c r="F210" s="1613">
        <f t="shared" ca="1" si="98"/>
        <v>0</v>
      </c>
      <c r="G210" s="1613">
        <f t="shared" ca="1" si="98"/>
        <v>0</v>
      </c>
      <c r="H210" s="1613">
        <f t="shared" ca="1" si="98"/>
        <v>0</v>
      </c>
      <c r="I210" s="1613">
        <f t="shared" ca="1" si="98"/>
        <v>0</v>
      </c>
      <c r="J210" s="1613">
        <f t="shared" ca="1" si="98"/>
        <v>0</v>
      </c>
      <c r="K210" s="1613">
        <f t="shared" ca="1" si="98"/>
        <v>0</v>
      </c>
      <c r="L210" s="1613">
        <f t="shared" ca="1" si="98"/>
        <v>0</v>
      </c>
      <c r="M210" s="1614">
        <f t="shared" ca="1" si="98"/>
        <v>0</v>
      </c>
      <c r="N210" s="1614">
        <f t="shared" ca="1" si="98"/>
        <v>0</v>
      </c>
      <c r="O210" s="1614">
        <f t="shared" ca="1" si="98"/>
        <v>0</v>
      </c>
      <c r="P210" s="1614">
        <f t="shared" ca="1" si="98"/>
        <v>0</v>
      </c>
      <c r="Q210" s="1614">
        <f t="shared" ca="1" si="98"/>
        <v>0</v>
      </c>
      <c r="R210" s="1614">
        <f t="shared" ca="1" si="98"/>
        <v>0</v>
      </c>
      <c r="S210" s="1614">
        <f t="shared" ca="1" si="98"/>
        <v>0</v>
      </c>
      <c r="T210" s="1614">
        <f t="shared" ca="1" si="96"/>
        <v>0</v>
      </c>
      <c r="U210" s="1614">
        <f t="shared" ca="1" si="96"/>
        <v>0</v>
      </c>
      <c r="V210" s="1614">
        <f t="shared" ca="1" si="96"/>
        <v>0</v>
      </c>
      <c r="W210" s="1614">
        <f t="shared" ca="1" si="96"/>
        <v>0</v>
      </c>
      <c r="X210" s="1614">
        <f t="shared" ca="1" si="96"/>
        <v>0</v>
      </c>
      <c r="Y210" s="1625">
        <f t="shared" ca="1" si="96"/>
        <v>0</v>
      </c>
      <c r="Z210" s="1565"/>
      <c r="AA210" s="1613">
        <f t="shared" ca="1" si="97"/>
        <v>0</v>
      </c>
      <c r="AB210" s="1613">
        <f t="shared" ca="1" si="97"/>
        <v>0</v>
      </c>
      <c r="AC210" s="1613">
        <f t="shared" ca="1" si="97"/>
        <v>0</v>
      </c>
      <c r="AD210" s="1613">
        <f t="shared" ca="1" si="97"/>
        <v>0</v>
      </c>
      <c r="AE210" s="1613">
        <f t="shared" ca="1" si="97"/>
        <v>0</v>
      </c>
      <c r="AF210" s="1613">
        <f t="shared" ca="1" si="97"/>
        <v>0</v>
      </c>
      <c r="AG210" s="1613">
        <f t="shared" ca="1" si="97"/>
        <v>0</v>
      </c>
      <c r="AH210" s="1613">
        <f t="shared" ca="1" si="97"/>
        <v>0</v>
      </c>
      <c r="AI210" s="1613">
        <f t="shared" ca="1" si="97"/>
        <v>0</v>
      </c>
      <c r="AJ210" s="1613">
        <f t="shared" ca="1" si="97"/>
        <v>0</v>
      </c>
      <c r="AK210" s="1613">
        <f t="shared" ca="1" si="97"/>
        <v>0</v>
      </c>
      <c r="AL210" s="1613">
        <f t="shared" ca="1" si="97"/>
        <v>0</v>
      </c>
      <c r="AM210" s="1613">
        <f t="shared" ca="1" si="97"/>
        <v>0</v>
      </c>
      <c r="AN210" s="1486"/>
      <c r="AO210" s="1612">
        <f t="shared" ca="1" si="100"/>
        <v>0</v>
      </c>
      <c r="AP210" s="1614">
        <f t="shared" ca="1" si="89"/>
        <v>0</v>
      </c>
      <c r="AQ210" s="1614">
        <f t="shared" ca="1" si="100"/>
        <v>0</v>
      </c>
      <c r="AR210" s="1614">
        <f t="shared" ca="1" si="100"/>
        <v>0</v>
      </c>
      <c r="AS210" s="1614">
        <f t="shared" ca="1" si="100"/>
        <v>0</v>
      </c>
      <c r="AT210" s="1614">
        <f t="shared" ca="1" si="100"/>
        <v>0</v>
      </c>
      <c r="AU210" s="1614">
        <f t="shared" ca="1" si="100"/>
        <v>0</v>
      </c>
      <c r="AV210" s="1614">
        <f t="shared" ca="1" si="100"/>
        <v>0</v>
      </c>
      <c r="AW210" s="1614">
        <f t="shared" ca="1" si="100"/>
        <v>0</v>
      </c>
      <c r="AX210" s="1614">
        <f t="shared" ca="1" si="100"/>
        <v>0</v>
      </c>
      <c r="AY210" s="1614">
        <f t="shared" ca="1" si="100"/>
        <v>0</v>
      </c>
      <c r="AZ210" s="1614">
        <f t="shared" ca="1" si="100"/>
        <v>0</v>
      </c>
      <c r="BA210" s="1614">
        <f t="shared" ca="1" si="100"/>
        <v>0</v>
      </c>
      <c r="BB210" s="1614">
        <f t="shared" ca="1" si="100"/>
        <v>0</v>
      </c>
      <c r="BC210" s="1614">
        <f t="shared" ca="1" si="100"/>
        <v>0</v>
      </c>
      <c r="BD210" s="1614">
        <f t="shared" ca="1" si="100"/>
        <v>0</v>
      </c>
      <c r="BE210" s="1614">
        <f t="shared" ca="1" si="100"/>
        <v>0</v>
      </c>
      <c r="BF210" s="1614">
        <f t="shared" ca="1" si="100"/>
        <v>0</v>
      </c>
      <c r="BG210" s="1614">
        <f t="shared" ca="1" si="100"/>
        <v>0</v>
      </c>
      <c r="BH210" s="1614">
        <f t="shared" ca="1" si="100"/>
        <v>0</v>
      </c>
      <c r="BI210" s="1614">
        <f t="shared" ca="1" si="100"/>
        <v>0</v>
      </c>
      <c r="BJ210" s="1614">
        <f t="shared" ca="1" si="100"/>
        <v>0</v>
      </c>
      <c r="BK210" s="1614">
        <f t="shared" ca="1" si="100"/>
        <v>0</v>
      </c>
      <c r="BL210" s="1614">
        <f t="shared" ca="1" si="100"/>
        <v>0</v>
      </c>
      <c r="BM210" s="1614">
        <f t="shared" ca="1" si="100"/>
        <v>0</v>
      </c>
      <c r="BN210" s="1614">
        <f t="shared" ca="1" si="100"/>
        <v>0</v>
      </c>
      <c r="BO210" s="1614">
        <f t="shared" ca="1" si="100"/>
        <v>0</v>
      </c>
      <c r="BP210" s="1614">
        <f t="shared" ca="1" si="100"/>
        <v>0</v>
      </c>
      <c r="BQ210" s="1614">
        <f t="shared" ca="1" si="100"/>
        <v>0</v>
      </c>
      <c r="BR210" s="1614">
        <f t="shared" ca="1" si="100"/>
        <v>0</v>
      </c>
      <c r="BS210" s="1614">
        <f t="shared" ca="1" si="100"/>
        <v>0</v>
      </c>
      <c r="BT210" s="1614">
        <f t="shared" ca="1" si="100"/>
        <v>0</v>
      </c>
      <c r="BU210" s="1614">
        <f t="shared" ca="1" si="100"/>
        <v>0</v>
      </c>
      <c r="BV210" s="1614">
        <f t="shared" ca="1" si="100"/>
        <v>0</v>
      </c>
      <c r="BW210" s="1614">
        <f t="shared" ca="1" si="100"/>
        <v>0</v>
      </c>
      <c r="BX210" s="1614">
        <f t="shared" ca="1" si="100"/>
        <v>0</v>
      </c>
      <c r="BY210" s="1614">
        <f t="shared" ca="1" si="100"/>
        <v>0</v>
      </c>
      <c r="BZ210" s="1614">
        <f t="shared" ca="1" si="100"/>
        <v>0</v>
      </c>
      <c r="CA210" s="1614">
        <f t="shared" ca="1" si="100"/>
        <v>0</v>
      </c>
      <c r="CB210" s="1614">
        <f t="shared" ca="1" si="100"/>
        <v>0</v>
      </c>
      <c r="CC210" s="1614">
        <f t="shared" ca="1" si="100"/>
        <v>0</v>
      </c>
      <c r="CD210" s="1614">
        <f t="shared" ca="1" si="100"/>
        <v>0</v>
      </c>
      <c r="CE210" s="1614">
        <f t="shared" ca="1" si="100"/>
        <v>0</v>
      </c>
      <c r="CF210" s="1614">
        <f t="shared" ca="1" si="100"/>
        <v>0</v>
      </c>
      <c r="CG210" s="1614">
        <f t="shared" ca="1" si="100"/>
        <v>0</v>
      </c>
      <c r="CH210" s="1614">
        <f t="shared" ca="1" si="100"/>
        <v>0</v>
      </c>
      <c r="CI210" s="1615">
        <f t="shared" ca="1" si="100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90"/>
        <v/>
      </c>
      <c r="B211" s="1029" t="str">
        <f t="shared" ca="1" si="83"/>
        <v xml:space="preserve"> </v>
      </c>
      <c r="C211" s="1611">
        <f t="shared" ca="1" si="84"/>
        <v>0</v>
      </c>
      <c r="D211" s="1612">
        <f t="shared" ca="1" si="98"/>
        <v>0</v>
      </c>
      <c r="E211" s="1613">
        <f t="shared" ca="1" si="98"/>
        <v>0</v>
      </c>
      <c r="F211" s="1613">
        <f t="shared" ca="1" si="98"/>
        <v>0</v>
      </c>
      <c r="G211" s="1613">
        <f t="shared" ca="1" si="98"/>
        <v>0</v>
      </c>
      <c r="H211" s="1613">
        <f t="shared" ca="1" si="98"/>
        <v>0</v>
      </c>
      <c r="I211" s="1613">
        <f t="shared" ca="1" si="98"/>
        <v>0</v>
      </c>
      <c r="J211" s="1613">
        <f t="shared" ca="1" si="98"/>
        <v>0</v>
      </c>
      <c r="K211" s="1613">
        <f t="shared" ca="1" si="98"/>
        <v>0</v>
      </c>
      <c r="L211" s="1613">
        <f t="shared" ca="1" si="98"/>
        <v>0</v>
      </c>
      <c r="M211" s="1614">
        <f t="shared" ca="1" si="98"/>
        <v>0</v>
      </c>
      <c r="N211" s="1614">
        <f t="shared" ca="1" si="98"/>
        <v>0</v>
      </c>
      <c r="O211" s="1614">
        <f t="shared" ca="1" si="98"/>
        <v>0</v>
      </c>
      <c r="P211" s="1614">
        <f t="shared" ca="1" si="98"/>
        <v>0</v>
      </c>
      <c r="Q211" s="1614">
        <f t="shared" ca="1" si="98"/>
        <v>0</v>
      </c>
      <c r="R211" s="1614">
        <f t="shared" ca="1" si="98"/>
        <v>0</v>
      </c>
      <c r="S211" s="1614">
        <f t="shared" ca="1" si="98"/>
        <v>0</v>
      </c>
      <c r="T211" s="1614">
        <f t="shared" ca="1" si="96"/>
        <v>0</v>
      </c>
      <c r="U211" s="1614">
        <f t="shared" ca="1" si="96"/>
        <v>0</v>
      </c>
      <c r="V211" s="1614">
        <f t="shared" ca="1" si="96"/>
        <v>0</v>
      </c>
      <c r="W211" s="1614">
        <f t="shared" ca="1" si="96"/>
        <v>0</v>
      </c>
      <c r="X211" s="1614">
        <f t="shared" ca="1" si="96"/>
        <v>0</v>
      </c>
      <c r="Y211" s="1625">
        <f t="shared" ca="1" si="96"/>
        <v>0</v>
      </c>
      <c r="Z211" s="1565"/>
      <c r="AA211" s="1613">
        <f t="shared" ca="1" si="97"/>
        <v>0</v>
      </c>
      <c r="AB211" s="1613">
        <f t="shared" ca="1" si="97"/>
        <v>0</v>
      </c>
      <c r="AC211" s="1613">
        <f t="shared" ca="1" si="97"/>
        <v>0</v>
      </c>
      <c r="AD211" s="1613">
        <f t="shared" ca="1" si="97"/>
        <v>0</v>
      </c>
      <c r="AE211" s="1613">
        <f t="shared" ca="1" si="97"/>
        <v>0</v>
      </c>
      <c r="AF211" s="1613">
        <f t="shared" ca="1" si="97"/>
        <v>0</v>
      </c>
      <c r="AG211" s="1613">
        <f t="shared" ca="1" si="97"/>
        <v>0</v>
      </c>
      <c r="AH211" s="1613">
        <f t="shared" ca="1" si="97"/>
        <v>0</v>
      </c>
      <c r="AI211" s="1613">
        <f t="shared" ca="1" si="97"/>
        <v>0</v>
      </c>
      <c r="AJ211" s="1613">
        <f t="shared" ca="1" si="97"/>
        <v>0</v>
      </c>
      <c r="AK211" s="1613">
        <f t="shared" ca="1" si="97"/>
        <v>0</v>
      </c>
      <c r="AL211" s="1613">
        <f t="shared" ca="1" si="97"/>
        <v>0</v>
      </c>
      <c r="AM211" s="1613">
        <f t="shared" ca="1" si="97"/>
        <v>0</v>
      </c>
      <c r="AN211" s="1486"/>
      <c r="AO211" s="1612">
        <f t="shared" ca="1" si="100"/>
        <v>0</v>
      </c>
      <c r="AP211" s="1614">
        <f t="shared" ca="1" si="89"/>
        <v>0</v>
      </c>
      <c r="AQ211" s="1614">
        <f t="shared" ca="1" si="100"/>
        <v>0</v>
      </c>
      <c r="AR211" s="1614">
        <f t="shared" ca="1" si="100"/>
        <v>0</v>
      </c>
      <c r="AS211" s="1614">
        <f t="shared" ca="1" si="100"/>
        <v>0</v>
      </c>
      <c r="AT211" s="1614">
        <f t="shared" ca="1" si="100"/>
        <v>0</v>
      </c>
      <c r="AU211" s="1614">
        <f t="shared" ca="1" si="100"/>
        <v>0</v>
      </c>
      <c r="AV211" s="1614">
        <f t="shared" ca="1" si="100"/>
        <v>0</v>
      </c>
      <c r="AW211" s="1614">
        <f t="shared" ca="1" si="100"/>
        <v>0</v>
      </c>
      <c r="AX211" s="1614">
        <f t="shared" ca="1" si="100"/>
        <v>0</v>
      </c>
      <c r="AY211" s="1614">
        <f t="shared" ca="1" si="100"/>
        <v>0</v>
      </c>
      <c r="AZ211" s="1614">
        <f t="shared" ca="1" si="100"/>
        <v>0</v>
      </c>
      <c r="BA211" s="1614">
        <f t="shared" ca="1" si="100"/>
        <v>0</v>
      </c>
      <c r="BB211" s="1614">
        <f t="shared" ca="1" si="100"/>
        <v>0</v>
      </c>
      <c r="BC211" s="1614">
        <f t="shared" ca="1" si="100"/>
        <v>0</v>
      </c>
      <c r="BD211" s="1614">
        <f t="shared" ca="1" si="100"/>
        <v>0</v>
      </c>
      <c r="BE211" s="1614">
        <f t="shared" ca="1" si="100"/>
        <v>0</v>
      </c>
      <c r="BF211" s="1614">
        <f t="shared" ca="1" si="100"/>
        <v>0</v>
      </c>
      <c r="BG211" s="1614">
        <f t="shared" ca="1" si="100"/>
        <v>0</v>
      </c>
      <c r="BH211" s="1614">
        <f t="shared" ca="1" si="100"/>
        <v>0</v>
      </c>
      <c r="BI211" s="1614">
        <f t="shared" ca="1" si="100"/>
        <v>0</v>
      </c>
      <c r="BJ211" s="1614">
        <f t="shared" ca="1" si="100"/>
        <v>0</v>
      </c>
      <c r="BK211" s="1614">
        <f t="shared" ca="1" si="100"/>
        <v>0</v>
      </c>
      <c r="BL211" s="1614">
        <f t="shared" ca="1" si="100"/>
        <v>0</v>
      </c>
      <c r="BM211" s="1614">
        <f t="shared" ca="1" si="100"/>
        <v>0</v>
      </c>
      <c r="BN211" s="1614">
        <f t="shared" ca="1" si="100"/>
        <v>0</v>
      </c>
      <c r="BO211" s="1614">
        <f t="shared" ca="1" si="100"/>
        <v>0</v>
      </c>
      <c r="BP211" s="1614">
        <f t="shared" ca="1" si="100"/>
        <v>0</v>
      </c>
      <c r="BQ211" s="1614">
        <f t="shared" ca="1" si="100"/>
        <v>0</v>
      </c>
      <c r="BR211" s="1614">
        <f t="shared" ca="1" si="100"/>
        <v>0</v>
      </c>
      <c r="BS211" s="1614">
        <f t="shared" ca="1" si="100"/>
        <v>0</v>
      </c>
      <c r="BT211" s="1614">
        <f t="shared" ca="1" si="100"/>
        <v>0</v>
      </c>
      <c r="BU211" s="1614">
        <f t="shared" ca="1" si="100"/>
        <v>0</v>
      </c>
      <c r="BV211" s="1614">
        <f t="shared" ca="1" si="100"/>
        <v>0</v>
      </c>
      <c r="BW211" s="1614">
        <f t="shared" ca="1" si="100"/>
        <v>0</v>
      </c>
      <c r="BX211" s="1614">
        <f t="shared" ca="1" si="100"/>
        <v>0</v>
      </c>
      <c r="BY211" s="1614">
        <f t="shared" ca="1" si="100"/>
        <v>0</v>
      </c>
      <c r="BZ211" s="1614">
        <f t="shared" ca="1" si="100"/>
        <v>0</v>
      </c>
      <c r="CA211" s="1614">
        <f t="shared" ca="1" si="100"/>
        <v>0</v>
      </c>
      <c r="CB211" s="1614">
        <f t="shared" ca="1" si="100"/>
        <v>0</v>
      </c>
      <c r="CC211" s="1614">
        <f t="shared" ca="1" si="100"/>
        <v>0</v>
      </c>
      <c r="CD211" s="1614">
        <f t="shared" ca="1" si="100"/>
        <v>0</v>
      </c>
      <c r="CE211" s="1614">
        <f t="shared" ca="1" si="100"/>
        <v>0</v>
      </c>
      <c r="CF211" s="1614">
        <f t="shared" ca="1" si="100"/>
        <v>0</v>
      </c>
      <c r="CG211" s="1614">
        <f t="shared" ca="1" si="100"/>
        <v>0</v>
      </c>
      <c r="CH211" s="1614">
        <f t="shared" ca="1" si="100"/>
        <v>0</v>
      </c>
      <c r="CI211" s="1615">
        <f t="shared" ca="1" si="100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90"/>
        <v/>
      </c>
      <c r="B212" s="1029" t="str">
        <f t="shared" ca="1" si="83"/>
        <v xml:space="preserve"> </v>
      </c>
      <c r="C212" s="1611">
        <f t="shared" ca="1" si="84"/>
        <v>0</v>
      </c>
      <c r="D212" s="1612">
        <f t="shared" ca="1" si="98"/>
        <v>0</v>
      </c>
      <c r="E212" s="1613">
        <f t="shared" ca="1" si="98"/>
        <v>0</v>
      </c>
      <c r="F212" s="1613">
        <f t="shared" ca="1" si="98"/>
        <v>0</v>
      </c>
      <c r="G212" s="1613">
        <f t="shared" ca="1" si="98"/>
        <v>0</v>
      </c>
      <c r="H212" s="1613">
        <f t="shared" ca="1" si="98"/>
        <v>0</v>
      </c>
      <c r="I212" s="1613">
        <f t="shared" ca="1" si="98"/>
        <v>0</v>
      </c>
      <c r="J212" s="1613">
        <f t="shared" ca="1" si="98"/>
        <v>0</v>
      </c>
      <c r="K212" s="1613">
        <f t="shared" ca="1" si="98"/>
        <v>0</v>
      </c>
      <c r="L212" s="1613">
        <f t="shared" ca="1" si="98"/>
        <v>0</v>
      </c>
      <c r="M212" s="1614">
        <f t="shared" ca="1" si="98"/>
        <v>0</v>
      </c>
      <c r="N212" s="1614">
        <f t="shared" ca="1" si="98"/>
        <v>0</v>
      </c>
      <c r="O212" s="1614">
        <f t="shared" ca="1" si="98"/>
        <v>0</v>
      </c>
      <c r="P212" s="1614">
        <f t="shared" ca="1" si="98"/>
        <v>0</v>
      </c>
      <c r="Q212" s="1614">
        <f t="shared" ca="1" si="98"/>
        <v>0</v>
      </c>
      <c r="R212" s="1614">
        <f t="shared" ca="1" si="98"/>
        <v>0</v>
      </c>
      <c r="S212" s="1614">
        <f t="shared" ca="1" si="98"/>
        <v>0</v>
      </c>
      <c r="T212" s="1614">
        <f t="shared" ca="1" si="96"/>
        <v>0</v>
      </c>
      <c r="U212" s="1614">
        <f t="shared" ca="1" si="96"/>
        <v>0</v>
      </c>
      <c r="V212" s="1614">
        <f t="shared" ca="1" si="96"/>
        <v>0</v>
      </c>
      <c r="W212" s="1614">
        <f t="shared" ca="1" si="96"/>
        <v>0</v>
      </c>
      <c r="X212" s="1614">
        <f t="shared" ca="1" si="96"/>
        <v>0</v>
      </c>
      <c r="Y212" s="1625">
        <f t="shared" ca="1" si="96"/>
        <v>0</v>
      </c>
      <c r="Z212" s="1565"/>
      <c r="AA212" s="1613">
        <f t="shared" ca="1" si="97"/>
        <v>0</v>
      </c>
      <c r="AB212" s="1613">
        <f t="shared" ca="1" si="97"/>
        <v>0</v>
      </c>
      <c r="AC212" s="1613">
        <f t="shared" ca="1" si="97"/>
        <v>0</v>
      </c>
      <c r="AD212" s="1613">
        <f t="shared" ca="1" si="97"/>
        <v>0</v>
      </c>
      <c r="AE212" s="1613">
        <f t="shared" ca="1" si="97"/>
        <v>0</v>
      </c>
      <c r="AF212" s="1613">
        <f t="shared" ca="1" si="97"/>
        <v>0</v>
      </c>
      <c r="AG212" s="1613">
        <f t="shared" ca="1" si="97"/>
        <v>0</v>
      </c>
      <c r="AH212" s="1613">
        <f t="shared" ca="1" si="97"/>
        <v>0</v>
      </c>
      <c r="AI212" s="1613">
        <f t="shared" ca="1" si="97"/>
        <v>0</v>
      </c>
      <c r="AJ212" s="1613">
        <f t="shared" ca="1" si="97"/>
        <v>0</v>
      </c>
      <c r="AK212" s="1613">
        <f t="shared" ca="1" si="97"/>
        <v>0</v>
      </c>
      <c r="AL212" s="1613">
        <f t="shared" ca="1" si="97"/>
        <v>0</v>
      </c>
      <c r="AM212" s="1613">
        <f t="shared" ca="1" si="97"/>
        <v>0</v>
      </c>
      <c r="AN212" s="1486"/>
      <c r="AO212" s="1612">
        <f t="shared" ca="1" si="100"/>
        <v>0</v>
      </c>
      <c r="AP212" s="1614">
        <f t="shared" ca="1" si="89"/>
        <v>0</v>
      </c>
      <c r="AQ212" s="1614">
        <f t="shared" ca="1" si="100"/>
        <v>0</v>
      </c>
      <c r="AR212" s="1614">
        <f t="shared" ca="1" si="100"/>
        <v>0</v>
      </c>
      <c r="AS212" s="1614">
        <f t="shared" ca="1" si="100"/>
        <v>0</v>
      </c>
      <c r="AT212" s="1614">
        <f t="shared" ca="1" si="100"/>
        <v>0</v>
      </c>
      <c r="AU212" s="1614">
        <f t="shared" ca="1" si="100"/>
        <v>0</v>
      </c>
      <c r="AV212" s="1614">
        <f t="shared" ca="1" si="100"/>
        <v>0</v>
      </c>
      <c r="AW212" s="1614">
        <f t="shared" ca="1" si="100"/>
        <v>0</v>
      </c>
      <c r="AX212" s="1614">
        <f t="shared" ca="1" si="100"/>
        <v>0</v>
      </c>
      <c r="AY212" s="1614">
        <f t="shared" ca="1" si="100"/>
        <v>0</v>
      </c>
      <c r="AZ212" s="1614">
        <f t="shared" ca="1" si="100"/>
        <v>0</v>
      </c>
      <c r="BA212" s="1614">
        <f t="shared" ca="1" si="100"/>
        <v>0</v>
      </c>
      <c r="BB212" s="1614">
        <f t="shared" ca="1" si="100"/>
        <v>0</v>
      </c>
      <c r="BC212" s="1614">
        <f t="shared" ca="1" si="100"/>
        <v>0</v>
      </c>
      <c r="BD212" s="1614">
        <f t="shared" ca="1" si="100"/>
        <v>0</v>
      </c>
      <c r="BE212" s="1614">
        <f t="shared" ca="1" si="100"/>
        <v>0</v>
      </c>
      <c r="BF212" s="1614">
        <f t="shared" ca="1" si="100"/>
        <v>0</v>
      </c>
      <c r="BG212" s="1614">
        <f t="shared" ca="1" si="100"/>
        <v>0</v>
      </c>
      <c r="BH212" s="1614">
        <f t="shared" ca="1" si="100"/>
        <v>0</v>
      </c>
      <c r="BI212" s="1614">
        <f t="shared" ca="1" si="100"/>
        <v>0</v>
      </c>
      <c r="BJ212" s="1614">
        <f t="shared" ca="1" si="100"/>
        <v>0</v>
      </c>
      <c r="BK212" s="1614">
        <f t="shared" ca="1" si="100"/>
        <v>0</v>
      </c>
      <c r="BL212" s="1614">
        <f t="shared" ca="1" si="100"/>
        <v>0</v>
      </c>
      <c r="BM212" s="1614">
        <f t="shared" ca="1" si="100"/>
        <v>0</v>
      </c>
      <c r="BN212" s="1614">
        <f t="shared" ca="1" si="100"/>
        <v>0</v>
      </c>
      <c r="BO212" s="1614">
        <f t="shared" ca="1" si="100"/>
        <v>0</v>
      </c>
      <c r="BP212" s="1614">
        <f t="shared" ca="1" si="100"/>
        <v>0</v>
      </c>
      <c r="BQ212" s="1614">
        <f t="shared" ca="1" si="100"/>
        <v>0</v>
      </c>
      <c r="BR212" s="1614">
        <f t="shared" ca="1" si="100"/>
        <v>0</v>
      </c>
      <c r="BS212" s="1614">
        <f t="shared" ca="1" si="100"/>
        <v>0</v>
      </c>
      <c r="BT212" s="1614">
        <f t="shared" ca="1" si="100"/>
        <v>0</v>
      </c>
      <c r="BU212" s="1614">
        <f t="shared" ca="1" si="100"/>
        <v>0</v>
      </c>
      <c r="BV212" s="1614">
        <f t="shared" ca="1" si="100"/>
        <v>0</v>
      </c>
      <c r="BW212" s="1614">
        <f t="shared" ca="1" si="100"/>
        <v>0</v>
      </c>
      <c r="BX212" s="1614">
        <f t="shared" ca="1" si="100"/>
        <v>0</v>
      </c>
      <c r="BY212" s="1614">
        <f t="shared" ca="1" si="100"/>
        <v>0</v>
      </c>
      <c r="BZ212" s="1614">
        <f t="shared" ca="1" si="100"/>
        <v>0</v>
      </c>
      <c r="CA212" s="1614">
        <f t="shared" ca="1" si="100"/>
        <v>0</v>
      </c>
      <c r="CB212" s="1614">
        <f t="shared" ca="1" si="100"/>
        <v>0</v>
      </c>
      <c r="CC212" s="1614">
        <f t="shared" ca="1" si="100"/>
        <v>0</v>
      </c>
      <c r="CD212" s="1614">
        <f t="shared" ca="1" si="100"/>
        <v>0</v>
      </c>
      <c r="CE212" s="1614">
        <f t="shared" ca="1" si="100"/>
        <v>0</v>
      </c>
      <c r="CF212" s="1614">
        <f t="shared" ca="1" si="100"/>
        <v>0</v>
      </c>
      <c r="CG212" s="1614">
        <f t="shared" ca="1" si="100"/>
        <v>0</v>
      </c>
      <c r="CH212" s="1614">
        <f t="shared" ca="1" si="100"/>
        <v>0</v>
      </c>
      <c r="CI212" s="1615">
        <f t="shared" ca="1" si="100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90"/>
        <v/>
      </c>
      <c r="B213" s="1029" t="str">
        <f t="shared" ca="1" si="83"/>
        <v xml:space="preserve"> </v>
      </c>
      <c r="C213" s="1611">
        <f t="shared" ca="1" si="84"/>
        <v>0</v>
      </c>
      <c r="D213" s="1612">
        <f t="shared" ca="1" si="98"/>
        <v>0</v>
      </c>
      <c r="E213" s="1613">
        <f t="shared" ca="1" si="98"/>
        <v>0</v>
      </c>
      <c r="F213" s="1613">
        <f t="shared" ca="1" si="98"/>
        <v>0</v>
      </c>
      <c r="G213" s="1613">
        <f t="shared" ca="1" si="98"/>
        <v>0</v>
      </c>
      <c r="H213" s="1613">
        <f t="shared" ca="1" si="98"/>
        <v>0</v>
      </c>
      <c r="I213" s="1613">
        <f t="shared" ca="1" si="98"/>
        <v>0</v>
      </c>
      <c r="J213" s="1613">
        <f t="shared" ca="1" si="98"/>
        <v>0</v>
      </c>
      <c r="K213" s="1613">
        <f t="shared" ca="1" si="98"/>
        <v>0</v>
      </c>
      <c r="L213" s="1613">
        <f t="shared" ca="1" si="98"/>
        <v>0</v>
      </c>
      <c r="M213" s="1614">
        <f t="shared" ca="1" si="98"/>
        <v>0</v>
      </c>
      <c r="N213" s="1614">
        <f t="shared" ca="1" si="98"/>
        <v>0</v>
      </c>
      <c r="O213" s="1614">
        <f t="shared" ca="1" si="98"/>
        <v>0</v>
      </c>
      <c r="P213" s="1614">
        <f t="shared" ca="1" si="98"/>
        <v>0</v>
      </c>
      <c r="Q213" s="1614">
        <f t="shared" ca="1" si="98"/>
        <v>0</v>
      </c>
      <c r="R213" s="1614">
        <f t="shared" ca="1" si="98"/>
        <v>0</v>
      </c>
      <c r="S213" s="1614">
        <f t="shared" ca="1" si="98"/>
        <v>0</v>
      </c>
      <c r="T213" s="1614">
        <f t="shared" ca="1" si="96"/>
        <v>0</v>
      </c>
      <c r="U213" s="1614">
        <f t="shared" ca="1" si="96"/>
        <v>0</v>
      </c>
      <c r="V213" s="1614">
        <f t="shared" ca="1" si="96"/>
        <v>0</v>
      </c>
      <c r="W213" s="1614">
        <f t="shared" ca="1" si="96"/>
        <v>0</v>
      </c>
      <c r="X213" s="1614">
        <f t="shared" ca="1" si="96"/>
        <v>0</v>
      </c>
      <c r="Y213" s="1625">
        <f t="shared" ca="1" si="96"/>
        <v>0</v>
      </c>
      <c r="Z213" s="1565"/>
      <c r="AA213" s="1613">
        <f t="shared" ca="1" si="97"/>
        <v>0</v>
      </c>
      <c r="AB213" s="1613">
        <f t="shared" ca="1" si="97"/>
        <v>0</v>
      </c>
      <c r="AC213" s="1613">
        <f t="shared" ca="1" si="97"/>
        <v>0</v>
      </c>
      <c r="AD213" s="1613">
        <f t="shared" ca="1" si="97"/>
        <v>0</v>
      </c>
      <c r="AE213" s="1613">
        <f t="shared" ca="1" si="97"/>
        <v>0</v>
      </c>
      <c r="AF213" s="1613">
        <f t="shared" ca="1" si="97"/>
        <v>0</v>
      </c>
      <c r="AG213" s="1613">
        <f t="shared" ca="1" si="97"/>
        <v>0</v>
      </c>
      <c r="AH213" s="1613">
        <f t="shared" ca="1" si="97"/>
        <v>0</v>
      </c>
      <c r="AI213" s="1613">
        <f t="shared" ca="1" si="97"/>
        <v>0</v>
      </c>
      <c r="AJ213" s="1613">
        <f t="shared" ca="1" si="97"/>
        <v>0</v>
      </c>
      <c r="AK213" s="1613">
        <f t="shared" ca="1" si="97"/>
        <v>0</v>
      </c>
      <c r="AL213" s="1613">
        <f t="shared" ca="1" si="97"/>
        <v>0</v>
      </c>
      <c r="AM213" s="1613">
        <f t="shared" ca="1" si="97"/>
        <v>0</v>
      </c>
      <c r="AN213" s="1486"/>
      <c r="AO213" s="1612">
        <f t="shared" ca="1" si="100"/>
        <v>0</v>
      </c>
      <c r="AP213" s="1614">
        <f t="shared" ca="1" si="89"/>
        <v>0</v>
      </c>
      <c r="AQ213" s="1614">
        <f t="shared" ca="1" si="100"/>
        <v>0</v>
      </c>
      <c r="AR213" s="1614">
        <f t="shared" ca="1" si="100"/>
        <v>0</v>
      </c>
      <c r="AS213" s="1614">
        <f t="shared" ca="1" si="100"/>
        <v>0</v>
      </c>
      <c r="AT213" s="1614">
        <f t="shared" ca="1" si="100"/>
        <v>0</v>
      </c>
      <c r="AU213" s="1614">
        <f t="shared" ca="1" si="100"/>
        <v>0</v>
      </c>
      <c r="AV213" s="1614">
        <f t="shared" ca="1" si="100"/>
        <v>0</v>
      </c>
      <c r="AW213" s="1614">
        <f t="shared" ca="1" si="100"/>
        <v>0</v>
      </c>
      <c r="AX213" s="1614">
        <f t="shared" ca="1" si="100"/>
        <v>0</v>
      </c>
      <c r="AY213" s="1614">
        <f t="shared" ca="1" si="100"/>
        <v>0</v>
      </c>
      <c r="AZ213" s="1614">
        <f t="shared" ca="1" si="100"/>
        <v>0</v>
      </c>
      <c r="BA213" s="1614">
        <f t="shared" ca="1" si="100"/>
        <v>0</v>
      </c>
      <c r="BB213" s="1614">
        <f t="shared" ca="1" si="100"/>
        <v>0</v>
      </c>
      <c r="BC213" s="1614">
        <f t="shared" ca="1" si="100"/>
        <v>0</v>
      </c>
      <c r="BD213" s="1614">
        <f t="shared" ca="1" si="100"/>
        <v>0</v>
      </c>
      <c r="BE213" s="1614">
        <f t="shared" ca="1" si="100"/>
        <v>0</v>
      </c>
      <c r="BF213" s="1614">
        <f t="shared" ca="1" si="100"/>
        <v>0</v>
      </c>
      <c r="BG213" s="1614">
        <f t="shared" ca="1" si="100"/>
        <v>0</v>
      </c>
      <c r="BH213" s="1614">
        <f t="shared" ca="1" si="100"/>
        <v>0</v>
      </c>
      <c r="BI213" s="1614">
        <f t="shared" ca="1" si="100"/>
        <v>0</v>
      </c>
      <c r="BJ213" s="1614">
        <f t="shared" ca="1" si="100"/>
        <v>0</v>
      </c>
      <c r="BK213" s="1614">
        <f t="shared" ca="1" si="100"/>
        <v>0</v>
      </c>
      <c r="BL213" s="1614">
        <f t="shared" ca="1" si="100"/>
        <v>0</v>
      </c>
      <c r="BM213" s="1614">
        <f t="shared" ca="1" si="100"/>
        <v>0</v>
      </c>
      <c r="BN213" s="1614">
        <f t="shared" ca="1" si="100"/>
        <v>0</v>
      </c>
      <c r="BO213" s="1614">
        <f t="shared" ca="1" si="100"/>
        <v>0</v>
      </c>
      <c r="BP213" s="1614">
        <f t="shared" ca="1" si="100"/>
        <v>0</v>
      </c>
      <c r="BQ213" s="1614">
        <f t="shared" ca="1" si="100"/>
        <v>0</v>
      </c>
      <c r="BR213" s="1614">
        <f t="shared" ca="1" si="100"/>
        <v>0</v>
      </c>
      <c r="BS213" s="1614">
        <f t="shared" ca="1" si="100"/>
        <v>0</v>
      </c>
      <c r="BT213" s="1614">
        <f t="shared" ca="1" si="100"/>
        <v>0</v>
      </c>
      <c r="BU213" s="1614">
        <f t="shared" ca="1" si="100"/>
        <v>0</v>
      </c>
      <c r="BV213" s="1614">
        <f t="shared" ca="1" si="100"/>
        <v>0</v>
      </c>
      <c r="BW213" s="1614">
        <f t="shared" ca="1" si="100"/>
        <v>0</v>
      </c>
      <c r="BX213" s="1614">
        <f t="shared" ca="1" si="100"/>
        <v>0</v>
      </c>
      <c r="BY213" s="1614">
        <f t="shared" ca="1" si="100"/>
        <v>0</v>
      </c>
      <c r="BZ213" s="1614">
        <f t="shared" ca="1" si="100"/>
        <v>0</v>
      </c>
      <c r="CA213" s="1614">
        <f t="shared" ca="1" si="100"/>
        <v>0</v>
      </c>
      <c r="CB213" s="1614">
        <f t="shared" ca="1" si="100"/>
        <v>0</v>
      </c>
      <c r="CC213" s="1614">
        <f t="shared" ca="1" si="100"/>
        <v>0</v>
      </c>
      <c r="CD213" s="1614">
        <f t="shared" ca="1" si="100"/>
        <v>0</v>
      </c>
      <c r="CE213" s="1614">
        <f t="shared" ca="1" si="100"/>
        <v>0</v>
      </c>
      <c r="CF213" s="1614">
        <f t="shared" ca="1" si="100"/>
        <v>0</v>
      </c>
      <c r="CG213" s="1614">
        <f t="shared" ca="1" si="100"/>
        <v>0</v>
      </c>
      <c r="CH213" s="1614">
        <f t="shared" ca="1" si="100"/>
        <v>0</v>
      </c>
      <c r="CI213" s="1615">
        <f t="shared" ca="1" si="100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90"/>
        <v/>
      </c>
      <c r="B214" s="1029" t="str">
        <f t="shared" ca="1" si="83"/>
        <v xml:space="preserve"> </v>
      </c>
      <c r="C214" s="1611">
        <f t="shared" ca="1" si="84"/>
        <v>0</v>
      </c>
      <c r="D214" s="1612">
        <f t="shared" ca="1" si="98"/>
        <v>0</v>
      </c>
      <c r="E214" s="1613">
        <f t="shared" ca="1" si="98"/>
        <v>0</v>
      </c>
      <c r="F214" s="1613">
        <f t="shared" ca="1" si="98"/>
        <v>0</v>
      </c>
      <c r="G214" s="1613">
        <f t="shared" ca="1" si="98"/>
        <v>0</v>
      </c>
      <c r="H214" s="1613">
        <f t="shared" ca="1" si="98"/>
        <v>0</v>
      </c>
      <c r="I214" s="1613">
        <f t="shared" ca="1" si="98"/>
        <v>0</v>
      </c>
      <c r="J214" s="1613">
        <f t="shared" ca="1" si="98"/>
        <v>0</v>
      </c>
      <c r="K214" s="1613">
        <f t="shared" ca="1" si="98"/>
        <v>0</v>
      </c>
      <c r="L214" s="1613">
        <f t="shared" ca="1" si="98"/>
        <v>0</v>
      </c>
      <c r="M214" s="1614">
        <f t="shared" ca="1" si="98"/>
        <v>0</v>
      </c>
      <c r="N214" s="1614">
        <f t="shared" ca="1" si="98"/>
        <v>0</v>
      </c>
      <c r="O214" s="1614">
        <f t="shared" ca="1" si="98"/>
        <v>0</v>
      </c>
      <c r="P214" s="1614">
        <f t="shared" ca="1" si="98"/>
        <v>0</v>
      </c>
      <c r="Q214" s="1614">
        <f t="shared" ca="1" si="98"/>
        <v>0</v>
      </c>
      <c r="R214" s="1614">
        <f t="shared" ca="1" si="98"/>
        <v>0</v>
      </c>
      <c r="S214" s="1614">
        <f t="shared" ca="1" si="98"/>
        <v>0</v>
      </c>
      <c r="T214" s="1614">
        <f t="shared" ca="1" si="96"/>
        <v>0</v>
      </c>
      <c r="U214" s="1614">
        <f t="shared" ca="1" si="96"/>
        <v>0</v>
      </c>
      <c r="V214" s="1614">
        <f t="shared" ca="1" si="96"/>
        <v>0</v>
      </c>
      <c r="W214" s="1614">
        <f t="shared" ca="1" si="96"/>
        <v>0</v>
      </c>
      <c r="X214" s="1614">
        <f t="shared" ca="1" si="96"/>
        <v>0</v>
      </c>
      <c r="Y214" s="1625">
        <f t="shared" ca="1" si="96"/>
        <v>0</v>
      </c>
      <c r="Z214" s="1565"/>
      <c r="AA214" s="1613">
        <f t="shared" ca="1" si="97"/>
        <v>0</v>
      </c>
      <c r="AB214" s="1613">
        <f t="shared" ca="1" si="97"/>
        <v>0</v>
      </c>
      <c r="AC214" s="1613">
        <f t="shared" ca="1" si="97"/>
        <v>0</v>
      </c>
      <c r="AD214" s="1613">
        <f t="shared" ca="1" si="97"/>
        <v>0</v>
      </c>
      <c r="AE214" s="1613">
        <f t="shared" ca="1" si="97"/>
        <v>0</v>
      </c>
      <c r="AF214" s="1613">
        <f t="shared" ca="1" si="97"/>
        <v>0</v>
      </c>
      <c r="AG214" s="1613">
        <f t="shared" ca="1" si="97"/>
        <v>0</v>
      </c>
      <c r="AH214" s="1613">
        <f t="shared" ca="1" si="97"/>
        <v>0</v>
      </c>
      <c r="AI214" s="1613">
        <f t="shared" ca="1" si="97"/>
        <v>0</v>
      </c>
      <c r="AJ214" s="1613">
        <f t="shared" ca="1" si="97"/>
        <v>0</v>
      </c>
      <c r="AK214" s="1613">
        <f t="shared" ca="1" si="97"/>
        <v>0</v>
      </c>
      <c r="AL214" s="1613">
        <f t="shared" ca="1" si="97"/>
        <v>0</v>
      </c>
      <c r="AM214" s="1613">
        <f t="shared" ca="1" si="97"/>
        <v>0</v>
      </c>
      <c r="AN214" s="1486"/>
      <c r="AO214" s="1612">
        <f t="shared" ca="1" si="100"/>
        <v>0</v>
      </c>
      <c r="AP214" s="1614">
        <f t="shared" ca="1" si="89"/>
        <v>0</v>
      </c>
      <c r="AQ214" s="1614">
        <f t="shared" ca="1" si="100"/>
        <v>0</v>
      </c>
      <c r="AR214" s="1614">
        <f t="shared" ca="1" si="100"/>
        <v>0</v>
      </c>
      <c r="AS214" s="1614">
        <f t="shared" ca="1" si="100"/>
        <v>0</v>
      </c>
      <c r="AT214" s="1614">
        <f t="shared" ca="1" si="100"/>
        <v>0</v>
      </c>
      <c r="AU214" s="1614">
        <f t="shared" ca="1" si="100"/>
        <v>0</v>
      </c>
      <c r="AV214" s="1614">
        <f t="shared" ca="1" si="100"/>
        <v>0</v>
      </c>
      <c r="AW214" s="1614">
        <f t="shared" ca="1" si="100"/>
        <v>0</v>
      </c>
      <c r="AX214" s="1614">
        <f t="shared" ca="1" si="100"/>
        <v>0</v>
      </c>
      <c r="AY214" s="1614">
        <f t="shared" ca="1" si="100"/>
        <v>0</v>
      </c>
      <c r="AZ214" s="1614">
        <f t="shared" ca="1" si="100"/>
        <v>0</v>
      </c>
      <c r="BA214" s="1614">
        <f t="shared" ca="1" si="100"/>
        <v>0</v>
      </c>
      <c r="BB214" s="1614">
        <f t="shared" ca="1" si="100"/>
        <v>0</v>
      </c>
      <c r="BC214" s="1614">
        <f t="shared" ca="1" si="100"/>
        <v>0</v>
      </c>
      <c r="BD214" s="1614">
        <f t="shared" ca="1" si="100"/>
        <v>0</v>
      </c>
      <c r="BE214" s="1614">
        <f t="shared" ca="1" si="100"/>
        <v>0</v>
      </c>
      <c r="BF214" s="1614">
        <f t="shared" ca="1" si="100"/>
        <v>0</v>
      </c>
      <c r="BG214" s="1614">
        <f t="shared" ca="1" si="100"/>
        <v>0</v>
      </c>
      <c r="BH214" s="1614">
        <f t="shared" ca="1" si="100"/>
        <v>0</v>
      </c>
      <c r="BI214" s="1614">
        <f t="shared" ca="1" si="100"/>
        <v>0</v>
      </c>
      <c r="BJ214" s="1614">
        <f t="shared" ca="1" si="100"/>
        <v>0</v>
      </c>
      <c r="BK214" s="1614">
        <f t="shared" ca="1" si="100"/>
        <v>0</v>
      </c>
      <c r="BL214" s="1614">
        <f t="shared" ca="1" si="100"/>
        <v>0</v>
      </c>
      <c r="BM214" s="1614">
        <f t="shared" ca="1" si="100"/>
        <v>0</v>
      </c>
      <c r="BN214" s="1614">
        <f t="shared" ca="1" si="100"/>
        <v>0</v>
      </c>
      <c r="BO214" s="1614">
        <f t="shared" ref="BO214:CI214" ca="1" si="101">IF(ISNUMBER($B214),$B214*BO122/1000,0)</f>
        <v>0</v>
      </c>
      <c r="BP214" s="1614">
        <f t="shared" ca="1" si="101"/>
        <v>0</v>
      </c>
      <c r="BQ214" s="1614">
        <f t="shared" ca="1" si="101"/>
        <v>0</v>
      </c>
      <c r="BR214" s="1614">
        <f t="shared" ca="1" si="101"/>
        <v>0</v>
      </c>
      <c r="BS214" s="1614">
        <f t="shared" ca="1" si="101"/>
        <v>0</v>
      </c>
      <c r="BT214" s="1614">
        <f t="shared" ca="1" si="101"/>
        <v>0</v>
      </c>
      <c r="BU214" s="1614">
        <f t="shared" ca="1" si="101"/>
        <v>0</v>
      </c>
      <c r="BV214" s="1614">
        <f t="shared" ca="1" si="101"/>
        <v>0</v>
      </c>
      <c r="BW214" s="1614">
        <f t="shared" ca="1" si="101"/>
        <v>0</v>
      </c>
      <c r="BX214" s="1614">
        <f t="shared" ca="1" si="101"/>
        <v>0</v>
      </c>
      <c r="BY214" s="1614">
        <f t="shared" ca="1" si="101"/>
        <v>0</v>
      </c>
      <c r="BZ214" s="1614">
        <f t="shared" ca="1" si="101"/>
        <v>0</v>
      </c>
      <c r="CA214" s="1614">
        <f t="shared" ca="1" si="101"/>
        <v>0</v>
      </c>
      <c r="CB214" s="1614">
        <f t="shared" ca="1" si="101"/>
        <v>0</v>
      </c>
      <c r="CC214" s="1614">
        <f t="shared" ca="1" si="101"/>
        <v>0</v>
      </c>
      <c r="CD214" s="1614">
        <f t="shared" ca="1" si="101"/>
        <v>0</v>
      </c>
      <c r="CE214" s="1614">
        <f t="shared" ca="1" si="101"/>
        <v>0</v>
      </c>
      <c r="CF214" s="1614">
        <f t="shared" ca="1" si="101"/>
        <v>0</v>
      </c>
      <c r="CG214" s="1614">
        <f t="shared" ca="1" si="101"/>
        <v>0</v>
      </c>
      <c r="CH214" s="1614">
        <f t="shared" ca="1" si="101"/>
        <v>0</v>
      </c>
      <c r="CI214" s="1615">
        <f t="shared" ca="1" si="101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90"/>
        <v/>
      </c>
      <c r="B215" s="1029" t="str">
        <f t="shared" ca="1" si="83"/>
        <v xml:space="preserve"> </v>
      </c>
      <c r="C215" s="1611">
        <f t="shared" ca="1" si="84"/>
        <v>0</v>
      </c>
      <c r="D215" s="1612">
        <f t="shared" ca="1" si="98"/>
        <v>0</v>
      </c>
      <c r="E215" s="1613">
        <f t="shared" ca="1" si="98"/>
        <v>0</v>
      </c>
      <c r="F215" s="1613">
        <f t="shared" ca="1" si="98"/>
        <v>0</v>
      </c>
      <c r="G215" s="1613">
        <f t="shared" ca="1" si="98"/>
        <v>0</v>
      </c>
      <c r="H215" s="1613">
        <f t="shared" ca="1" si="98"/>
        <v>0</v>
      </c>
      <c r="I215" s="1613">
        <f t="shared" ca="1" si="98"/>
        <v>0</v>
      </c>
      <c r="J215" s="1613">
        <f t="shared" ca="1" si="98"/>
        <v>0</v>
      </c>
      <c r="K215" s="1613">
        <f t="shared" ca="1" si="98"/>
        <v>0</v>
      </c>
      <c r="L215" s="1613">
        <f t="shared" ca="1" si="98"/>
        <v>0</v>
      </c>
      <c r="M215" s="1614">
        <f t="shared" ca="1" si="98"/>
        <v>0</v>
      </c>
      <c r="N215" s="1614">
        <f t="shared" ca="1" si="98"/>
        <v>0</v>
      </c>
      <c r="O215" s="1614">
        <f t="shared" ca="1" si="98"/>
        <v>0</v>
      </c>
      <c r="P215" s="1614">
        <f t="shared" ca="1" si="98"/>
        <v>0</v>
      </c>
      <c r="Q215" s="1614">
        <f t="shared" ca="1" si="98"/>
        <v>0</v>
      </c>
      <c r="R215" s="1614">
        <f t="shared" ca="1" si="98"/>
        <v>0</v>
      </c>
      <c r="S215" s="1614">
        <f t="shared" ca="1" si="98"/>
        <v>0</v>
      </c>
      <c r="T215" s="1614">
        <f t="shared" ca="1" si="96"/>
        <v>0</v>
      </c>
      <c r="U215" s="1614">
        <f t="shared" ca="1" si="96"/>
        <v>0</v>
      </c>
      <c r="V215" s="1614">
        <f t="shared" ca="1" si="96"/>
        <v>0</v>
      </c>
      <c r="W215" s="1614">
        <f t="shared" ca="1" si="96"/>
        <v>0</v>
      </c>
      <c r="X215" s="1614">
        <f t="shared" ca="1" si="96"/>
        <v>0</v>
      </c>
      <c r="Y215" s="1625">
        <f t="shared" ca="1" si="96"/>
        <v>0</v>
      </c>
      <c r="Z215" s="1565"/>
      <c r="AA215" s="1613">
        <f t="shared" ca="1" si="97"/>
        <v>0</v>
      </c>
      <c r="AB215" s="1613">
        <f t="shared" ca="1" si="97"/>
        <v>0</v>
      </c>
      <c r="AC215" s="1613">
        <f t="shared" ca="1" si="97"/>
        <v>0</v>
      </c>
      <c r="AD215" s="1613">
        <f t="shared" ca="1" si="97"/>
        <v>0</v>
      </c>
      <c r="AE215" s="1613">
        <f t="shared" ca="1" si="97"/>
        <v>0</v>
      </c>
      <c r="AF215" s="1613">
        <f t="shared" ca="1" si="97"/>
        <v>0</v>
      </c>
      <c r="AG215" s="1613">
        <f t="shared" ca="1" si="97"/>
        <v>0</v>
      </c>
      <c r="AH215" s="1613">
        <f t="shared" ca="1" si="97"/>
        <v>0</v>
      </c>
      <c r="AI215" s="1613">
        <f t="shared" ca="1" si="97"/>
        <v>0</v>
      </c>
      <c r="AJ215" s="1613">
        <f t="shared" ca="1" si="97"/>
        <v>0</v>
      </c>
      <c r="AK215" s="1613">
        <f t="shared" ca="1" si="97"/>
        <v>0</v>
      </c>
      <c r="AL215" s="1613">
        <f t="shared" ca="1" si="97"/>
        <v>0</v>
      </c>
      <c r="AM215" s="1613">
        <f t="shared" ca="1" si="97"/>
        <v>0</v>
      </c>
      <c r="AN215" s="1486"/>
      <c r="AO215" s="1612">
        <f t="shared" ref="AO215:CI217" ca="1" si="102">IF(ISNUMBER($B215),$B215*AO123/1000,0)</f>
        <v>0</v>
      </c>
      <c r="AP215" s="1614">
        <f t="shared" ca="1" si="89"/>
        <v>0</v>
      </c>
      <c r="AQ215" s="1614">
        <f t="shared" ca="1" si="102"/>
        <v>0</v>
      </c>
      <c r="AR215" s="1614">
        <f t="shared" ca="1" si="102"/>
        <v>0</v>
      </c>
      <c r="AS215" s="1614">
        <f t="shared" ca="1" si="102"/>
        <v>0</v>
      </c>
      <c r="AT215" s="1614">
        <f t="shared" ca="1" si="102"/>
        <v>0</v>
      </c>
      <c r="AU215" s="1614">
        <f t="shared" ca="1" si="102"/>
        <v>0</v>
      </c>
      <c r="AV215" s="1614">
        <f t="shared" ca="1" si="102"/>
        <v>0</v>
      </c>
      <c r="AW215" s="1614">
        <f t="shared" ca="1" si="102"/>
        <v>0</v>
      </c>
      <c r="AX215" s="1614">
        <f t="shared" ca="1" si="102"/>
        <v>0</v>
      </c>
      <c r="AY215" s="1614">
        <f t="shared" ca="1" si="102"/>
        <v>0</v>
      </c>
      <c r="AZ215" s="1614">
        <f t="shared" ca="1" si="102"/>
        <v>0</v>
      </c>
      <c r="BA215" s="1614">
        <f t="shared" ca="1" si="102"/>
        <v>0</v>
      </c>
      <c r="BB215" s="1614">
        <f t="shared" ca="1" si="102"/>
        <v>0</v>
      </c>
      <c r="BC215" s="1614">
        <f t="shared" ca="1" si="102"/>
        <v>0</v>
      </c>
      <c r="BD215" s="1614">
        <f t="shared" ca="1" si="102"/>
        <v>0</v>
      </c>
      <c r="BE215" s="1614">
        <f t="shared" ca="1" si="102"/>
        <v>0</v>
      </c>
      <c r="BF215" s="1614">
        <f t="shared" ca="1" si="102"/>
        <v>0</v>
      </c>
      <c r="BG215" s="1614">
        <f t="shared" ca="1" si="102"/>
        <v>0</v>
      </c>
      <c r="BH215" s="1614">
        <f t="shared" ca="1" si="102"/>
        <v>0</v>
      </c>
      <c r="BI215" s="1614">
        <f t="shared" ca="1" si="102"/>
        <v>0</v>
      </c>
      <c r="BJ215" s="1614">
        <f t="shared" ca="1" si="102"/>
        <v>0</v>
      </c>
      <c r="BK215" s="1614">
        <f t="shared" ca="1" si="102"/>
        <v>0</v>
      </c>
      <c r="BL215" s="1614">
        <f t="shared" ca="1" si="102"/>
        <v>0</v>
      </c>
      <c r="BM215" s="1614">
        <f t="shared" ca="1" si="102"/>
        <v>0</v>
      </c>
      <c r="BN215" s="1614">
        <f t="shared" ca="1" si="102"/>
        <v>0</v>
      </c>
      <c r="BO215" s="1614">
        <f t="shared" ca="1" si="102"/>
        <v>0</v>
      </c>
      <c r="BP215" s="1614">
        <f t="shared" ca="1" si="102"/>
        <v>0</v>
      </c>
      <c r="BQ215" s="1614">
        <f t="shared" ca="1" si="102"/>
        <v>0</v>
      </c>
      <c r="BR215" s="1614">
        <f t="shared" ca="1" si="102"/>
        <v>0</v>
      </c>
      <c r="BS215" s="1614">
        <f t="shared" ca="1" si="102"/>
        <v>0</v>
      </c>
      <c r="BT215" s="1614">
        <f t="shared" ca="1" si="102"/>
        <v>0</v>
      </c>
      <c r="BU215" s="1614">
        <f t="shared" ca="1" si="102"/>
        <v>0</v>
      </c>
      <c r="BV215" s="1614">
        <f t="shared" ca="1" si="102"/>
        <v>0</v>
      </c>
      <c r="BW215" s="1614">
        <f t="shared" ca="1" si="102"/>
        <v>0</v>
      </c>
      <c r="BX215" s="1614">
        <f t="shared" ca="1" si="102"/>
        <v>0</v>
      </c>
      <c r="BY215" s="1614">
        <f t="shared" ca="1" si="102"/>
        <v>0</v>
      </c>
      <c r="BZ215" s="1614">
        <f t="shared" ca="1" si="102"/>
        <v>0</v>
      </c>
      <c r="CA215" s="1614">
        <f t="shared" ca="1" si="102"/>
        <v>0</v>
      </c>
      <c r="CB215" s="1614">
        <f t="shared" ca="1" si="102"/>
        <v>0</v>
      </c>
      <c r="CC215" s="1614">
        <f t="shared" ca="1" si="102"/>
        <v>0</v>
      </c>
      <c r="CD215" s="1614">
        <f t="shared" ca="1" si="102"/>
        <v>0</v>
      </c>
      <c r="CE215" s="1614">
        <f t="shared" ca="1" si="102"/>
        <v>0</v>
      </c>
      <c r="CF215" s="1614">
        <f t="shared" ca="1" si="102"/>
        <v>0</v>
      </c>
      <c r="CG215" s="1614">
        <f t="shared" ca="1" si="102"/>
        <v>0</v>
      </c>
      <c r="CH215" s="1614">
        <f t="shared" ca="1" si="102"/>
        <v>0</v>
      </c>
      <c r="CI215" s="1615">
        <f t="shared" ca="1" si="102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90"/>
        <v/>
      </c>
      <c r="B216" s="1029" t="str">
        <f t="shared" ca="1" si="83"/>
        <v xml:space="preserve"> </v>
      </c>
      <c r="C216" s="1611">
        <f t="shared" ca="1" si="84"/>
        <v>0</v>
      </c>
      <c r="D216" s="1612">
        <f t="shared" ca="1" si="98"/>
        <v>0</v>
      </c>
      <c r="E216" s="1613">
        <f t="shared" ca="1" si="98"/>
        <v>0</v>
      </c>
      <c r="F216" s="1613">
        <f t="shared" ca="1" si="98"/>
        <v>0</v>
      </c>
      <c r="G216" s="1613">
        <f t="shared" ca="1" si="98"/>
        <v>0</v>
      </c>
      <c r="H216" s="1613">
        <f t="shared" ca="1" si="98"/>
        <v>0</v>
      </c>
      <c r="I216" s="1613">
        <f t="shared" ca="1" si="98"/>
        <v>0</v>
      </c>
      <c r="J216" s="1613">
        <f t="shared" ca="1" si="98"/>
        <v>0</v>
      </c>
      <c r="K216" s="1613">
        <f t="shared" ca="1" si="98"/>
        <v>0</v>
      </c>
      <c r="L216" s="1613">
        <f t="shared" ca="1" si="98"/>
        <v>0</v>
      </c>
      <c r="M216" s="1614">
        <f t="shared" ca="1" si="98"/>
        <v>0</v>
      </c>
      <c r="N216" s="1614">
        <f t="shared" ca="1" si="98"/>
        <v>0</v>
      </c>
      <c r="O216" s="1614">
        <f t="shared" ca="1" si="98"/>
        <v>0</v>
      </c>
      <c r="P216" s="1614">
        <f t="shared" ca="1" si="98"/>
        <v>0</v>
      </c>
      <c r="Q216" s="1614">
        <f t="shared" ca="1" si="98"/>
        <v>0</v>
      </c>
      <c r="R216" s="1614">
        <f t="shared" ca="1" si="98"/>
        <v>0</v>
      </c>
      <c r="S216" s="1614">
        <f t="shared" ca="1" si="98"/>
        <v>0</v>
      </c>
      <c r="T216" s="1614">
        <f t="shared" ca="1" si="96"/>
        <v>0</v>
      </c>
      <c r="U216" s="1614">
        <f t="shared" ca="1" si="96"/>
        <v>0</v>
      </c>
      <c r="V216" s="1614">
        <f t="shared" ca="1" si="96"/>
        <v>0</v>
      </c>
      <c r="W216" s="1614">
        <f t="shared" ca="1" si="96"/>
        <v>0</v>
      </c>
      <c r="X216" s="1614">
        <f t="shared" ca="1" si="96"/>
        <v>0</v>
      </c>
      <c r="Y216" s="1625">
        <f t="shared" ca="1" si="96"/>
        <v>0</v>
      </c>
      <c r="Z216" s="1565"/>
      <c r="AA216" s="1613">
        <f t="shared" ca="1" si="97"/>
        <v>0</v>
      </c>
      <c r="AB216" s="1613">
        <f t="shared" ca="1" si="97"/>
        <v>0</v>
      </c>
      <c r="AC216" s="1613">
        <f t="shared" ca="1" si="97"/>
        <v>0</v>
      </c>
      <c r="AD216" s="1613">
        <f t="shared" ca="1" si="97"/>
        <v>0</v>
      </c>
      <c r="AE216" s="1613">
        <f t="shared" ca="1" si="97"/>
        <v>0</v>
      </c>
      <c r="AF216" s="1613">
        <f t="shared" ca="1" si="97"/>
        <v>0</v>
      </c>
      <c r="AG216" s="1613">
        <f t="shared" ca="1" si="97"/>
        <v>0</v>
      </c>
      <c r="AH216" s="1613">
        <f t="shared" ca="1" si="97"/>
        <v>0</v>
      </c>
      <c r="AI216" s="1613">
        <f t="shared" ca="1" si="97"/>
        <v>0</v>
      </c>
      <c r="AJ216" s="1613">
        <f t="shared" ca="1" si="97"/>
        <v>0</v>
      </c>
      <c r="AK216" s="1613">
        <f t="shared" ca="1" si="97"/>
        <v>0</v>
      </c>
      <c r="AL216" s="1613">
        <f t="shared" ca="1" si="97"/>
        <v>0</v>
      </c>
      <c r="AM216" s="1613">
        <f t="shared" ca="1" si="97"/>
        <v>0</v>
      </c>
      <c r="AN216" s="1486"/>
      <c r="AO216" s="1612">
        <f t="shared" ca="1" si="102"/>
        <v>0</v>
      </c>
      <c r="AP216" s="1614">
        <f t="shared" ca="1" si="89"/>
        <v>0</v>
      </c>
      <c r="AQ216" s="1614">
        <f t="shared" ca="1" si="102"/>
        <v>0</v>
      </c>
      <c r="AR216" s="1614">
        <f t="shared" ca="1" si="102"/>
        <v>0</v>
      </c>
      <c r="AS216" s="1614">
        <f t="shared" ca="1" si="102"/>
        <v>0</v>
      </c>
      <c r="AT216" s="1614">
        <f t="shared" ca="1" si="102"/>
        <v>0</v>
      </c>
      <c r="AU216" s="1614">
        <f t="shared" ca="1" si="102"/>
        <v>0</v>
      </c>
      <c r="AV216" s="1614">
        <f t="shared" ca="1" si="102"/>
        <v>0</v>
      </c>
      <c r="AW216" s="1614">
        <f t="shared" ca="1" si="102"/>
        <v>0</v>
      </c>
      <c r="AX216" s="1614">
        <f t="shared" ca="1" si="102"/>
        <v>0</v>
      </c>
      <c r="AY216" s="1614">
        <f t="shared" ca="1" si="102"/>
        <v>0</v>
      </c>
      <c r="AZ216" s="1614">
        <f t="shared" ca="1" si="102"/>
        <v>0</v>
      </c>
      <c r="BA216" s="1614">
        <f t="shared" ca="1" si="102"/>
        <v>0</v>
      </c>
      <c r="BB216" s="1614">
        <f t="shared" ca="1" si="102"/>
        <v>0</v>
      </c>
      <c r="BC216" s="1614">
        <f t="shared" ca="1" si="102"/>
        <v>0</v>
      </c>
      <c r="BD216" s="1614">
        <f t="shared" ca="1" si="102"/>
        <v>0</v>
      </c>
      <c r="BE216" s="1614">
        <f t="shared" ca="1" si="102"/>
        <v>0</v>
      </c>
      <c r="BF216" s="1614">
        <f t="shared" ca="1" si="102"/>
        <v>0</v>
      </c>
      <c r="BG216" s="1614">
        <f t="shared" ca="1" si="102"/>
        <v>0</v>
      </c>
      <c r="BH216" s="1614">
        <f t="shared" ca="1" si="102"/>
        <v>0</v>
      </c>
      <c r="BI216" s="1614">
        <f t="shared" ca="1" si="102"/>
        <v>0</v>
      </c>
      <c r="BJ216" s="1614">
        <f t="shared" ca="1" si="102"/>
        <v>0</v>
      </c>
      <c r="BK216" s="1614">
        <f t="shared" ca="1" si="102"/>
        <v>0</v>
      </c>
      <c r="BL216" s="1614">
        <f t="shared" ca="1" si="102"/>
        <v>0</v>
      </c>
      <c r="BM216" s="1614">
        <f t="shared" ca="1" si="102"/>
        <v>0</v>
      </c>
      <c r="BN216" s="1614">
        <f t="shared" ca="1" si="102"/>
        <v>0</v>
      </c>
      <c r="BO216" s="1614">
        <f t="shared" ca="1" si="102"/>
        <v>0</v>
      </c>
      <c r="BP216" s="1614">
        <f t="shared" ca="1" si="102"/>
        <v>0</v>
      </c>
      <c r="BQ216" s="1614">
        <f t="shared" ca="1" si="102"/>
        <v>0</v>
      </c>
      <c r="BR216" s="1614">
        <f t="shared" ca="1" si="102"/>
        <v>0</v>
      </c>
      <c r="BS216" s="1614">
        <f t="shared" ca="1" si="102"/>
        <v>0</v>
      </c>
      <c r="BT216" s="1614">
        <f t="shared" ca="1" si="102"/>
        <v>0</v>
      </c>
      <c r="BU216" s="1614">
        <f t="shared" ca="1" si="102"/>
        <v>0</v>
      </c>
      <c r="BV216" s="1614">
        <f t="shared" ca="1" si="102"/>
        <v>0</v>
      </c>
      <c r="BW216" s="1614">
        <f t="shared" ca="1" si="102"/>
        <v>0</v>
      </c>
      <c r="BX216" s="1614">
        <f t="shared" ca="1" si="102"/>
        <v>0</v>
      </c>
      <c r="BY216" s="1614">
        <f t="shared" ca="1" si="102"/>
        <v>0</v>
      </c>
      <c r="BZ216" s="1614">
        <f t="shared" ca="1" si="102"/>
        <v>0</v>
      </c>
      <c r="CA216" s="1614">
        <f t="shared" ca="1" si="102"/>
        <v>0</v>
      </c>
      <c r="CB216" s="1614">
        <f t="shared" ca="1" si="102"/>
        <v>0</v>
      </c>
      <c r="CC216" s="1614">
        <f t="shared" ca="1" si="102"/>
        <v>0</v>
      </c>
      <c r="CD216" s="1614">
        <f t="shared" ca="1" si="102"/>
        <v>0</v>
      </c>
      <c r="CE216" s="1614">
        <f t="shared" ca="1" si="102"/>
        <v>0</v>
      </c>
      <c r="CF216" s="1614">
        <f t="shared" ca="1" si="102"/>
        <v>0</v>
      </c>
      <c r="CG216" s="1614">
        <f t="shared" ca="1" si="102"/>
        <v>0</v>
      </c>
      <c r="CH216" s="1614">
        <f t="shared" ca="1" si="102"/>
        <v>0</v>
      </c>
      <c r="CI216" s="1615">
        <f t="shared" ca="1" si="102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90"/>
        <v/>
      </c>
      <c r="B217" s="1031" t="str">
        <f t="shared" ca="1" si="83"/>
        <v xml:space="preserve"> </v>
      </c>
      <c r="C217" s="1616">
        <f t="shared" ca="1" si="84"/>
        <v>0</v>
      </c>
      <c r="D217" s="1617">
        <f t="shared" ca="1" si="98"/>
        <v>0</v>
      </c>
      <c r="E217" s="1618">
        <f t="shared" ca="1" si="98"/>
        <v>0</v>
      </c>
      <c r="F217" s="1618">
        <f t="shared" ca="1" si="98"/>
        <v>0</v>
      </c>
      <c r="G217" s="1618">
        <f t="shared" ca="1" si="98"/>
        <v>0</v>
      </c>
      <c r="H217" s="1618">
        <f t="shared" ca="1" si="98"/>
        <v>0</v>
      </c>
      <c r="I217" s="1618">
        <f t="shared" ca="1" si="98"/>
        <v>0</v>
      </c>
      <c r="J217" s="1618">
        <f t="shared" ca="1" si="98"/>
        <v>0</v>
      </c>
      <c r="K217" s="1618">
        <f t="shared" ca="1" si="98"/>
        <v>0</v>
      </c>
      <c r="L217" s="1618">
        <f t="shared" ca="1" si="98"/>
        <v>0</v>
      </c>
      <c r="M217" s="1619">
        <f t="shared" ca="1" si="98"/>
        <v>0</v>
      </c>
      <c r="N217" s="1619">
        <f t="shared" ca="1" si="98"/>
        <v>0</v>
      </c>
      <c r="O217" s="1619">
        <f t="shared" ca="1" si="98"/>
        <v>0</v>
      </c>
      <c r="P217" s="1619">
        <f t="shared" ca="1" si="98"/>
        <v>0</v>
      </c>
      <c r="Q217" s="1619">
        <f t="shared" ca="1" si="98"/>
        <v>0</v>
      </c>
      <c r="R217" s="1619">
        <f t="shared" ca="1" si="98"/>
        <v>0</v>
      </c>
      <c r="S217" s="1619">
        <f t="shared" ca="1" si="98"/>
        <v>0</v>
      </c>
      <c r="T217" s="1619">
        <f t="shared" ca="1" si="96"/>
        <v>0</v>
      </c>
      <c r="U217" s="1619">
        <f t="shared" ca="1" si="96"/>
        <v>0</v>
      </c>
      <c r="V217" s="1619">
        <f t="shared" ca="1" si="96"/>
        <v>0</v>
      </c>
      <c r="W217" s="1619">
        <f t="shared" ca="1" si="96"/>
        <v>0</v>
      </c>
      <c r="X217" s="1619">
        <f t="shared" ca="1" si="96"/>
        <v>0</v>
      </c>
      <c r="Y217" s="1626">
        <f t="shared" ca="1" si="96"/>
        <v>0</v>
      </c>
      <c r="Z217" s="1565"/>
      <c r="AA217" s="1618">
        <f t="shared" ca="1" si="97"/>
        <v>0</v>
      </c>
      <c r="AB217" s="1618">
        <f t="shared" ca="1" si="97"/>
        <v>0</v>
      </c>
      <c r="AC217" s="1618">
        <f t="shared" ca="1" si="97"/>
        <v>0</v>
      </c>
      <c r="AD217" s="1618">
        <f t="shared" ca="1" si="97"/>
        <v>0</v>
      </c>
      <c r="AE217" s="1618">
        <f t="shared" ca="1" si="97"/>
        <v>0</v>
      </c>
      <c r="AF217" s="1618">
        <f t="shared" ca="1" si="97"/>
        <v>0</v>
      </c>
      <c r="AG217" s="1618">
        <f t="shared" ca="1" si="97"/>
        <v>0</v>
      </c>
      <c r="AH217" s="1618">
        <f t="shared" ca="1" si="97"/>
        <v>0</v>
      </c>
      <c r="AI217" s="1618">
        <f t="shared" ca="1" si="97"/>
        <v>0</v>
      </c>
      <c r="AJ217" s="1618">
        <f t="shared" ca="1" si="97"/>
        <v>0</v>
      </c>
      <c r="AK217" s="1618">
        <f t="shared" ca="1" si="97"/>
        <v>0</v>
      </c>
      <c r="AL217" s="1618">
        <f t="shared" ca="1" si="97"/>
        <v>0</v>
      </c>
      <c r="AM217" s="1618">
        <f t="shared" ca="1" si="97"/>
        <v>0</v>
      </c>
      <c r="AN217" s="1486"/>
      <c r="AO217" s="1617">
        <f t="shared" ca="1" si="102"/>
        <v>0</v>
      </c>
      <c r="AP217" s="1619">
        <f t="shared" ca="1" si="89"/>
        <v>0</v>
      </c>
      <c r="AQ217" s="1619">
        <f t="shared" ca="1" si="102"/>
        <v>0</v>
      </c>
      <c r="AR217" s="1619">
        <f t="shared" ca="1" si="102"/>
        <v>0</v>
      </c>
      <c r="AS217" s="1619">
        <f t="shared" ca="1" si="102"/>
        <v>0</v>
      </c>
      <c r="AT217" s="1619">
        <f t="shared" ca="1" si="102"/>
        <v>0</v>
      </c>
      <c r="AU217" s="1619">
        <f t="shared" ca="1" si="102"/>
        <v>0</v>
      </c>
      <c r="AV217" s="1619">
        <f t="shared" ca="1" si="102"/>
        <v>0</v>
      </c>
      <c r="AW217" s="1619">
        <f t="shared" ca="1" si="102"/>
        <v>0</v>
      </c>
      <c r="AX217" s="1619">
        <f t="shared" ca="1" si="102"/>
        <v>0</v>
      </c>
      <c r="AY217" s="1619">
        <f t="shared" ca="1" si="102"/>
        <v>0</v>
      </c>
      <c r="AZ217" s="1619">
        <f t="shared" ca="1" si="102"/>
        <v>0</v>
      </c>
      <c r="BA217" s="1619">
        <f t="shared" ca="1" si="102"/>
        <v>0</v>
      </c>
      <c r="BB217" s="1619">
        <f t="shared" ca="1" si="102"/>
        <v>0</v>
      </c>
      <c r="BC217" s="1619">
        <f t="shared" ca="1" si="102"/>
        <v>0</v>
      </c>
      <c r="BD217" s="1619">
        <f t="shared" ca="1" si="102"/>
        <v>0</v>
      </c>
      <c r="BE217" s="1619">
        <f t="shared" ca="1" si="102"/>
        <v>0</v>
      </c>
      <c r="BF217" s="1619">
        <f t="shared" ca="1" si="102"/>
        <v>0</v>
      </c>
      <c r="BG217" s="1619">
        <f t="shared" ca="1" si="102"/>
        <v>0</v>
      </c>
      <c r="BH217" s="1619">
        <f t="shared" ca="1" si="102"/>
        <v>0</v>
      </c>
      <c r="BI217" s="1619">
        <f t="shared" ca="1" si="102"/>
        <v>0</v>
      </c>
      <c r="BJ217" s="1619">
        <f t="shared" ca="1" si="102"/>
        <v>0</v>
      </c>
      <c r="BK217" s="1619">
        <f t="shared" ca="1" si="102"/>
        <v>0</v>
      </c>
      <c r="BL217" s="1619">
        <f t="shared" ca="1" si="102"/>
        <v>0</v>
      </c>
      <c r="BM217" s="1619">
        <f t="shared" ca="1" si="102"/>
        <v>0</v>
      </c>
      <c r="BN217" s="1619">
        <f t="shared" ca="1" si="102"/>
        <v>0</v>
      </c>
      <c r="BO217" s="1619">
        <f t="shared" ca="1" si="102"/>
        <v>0</v>
      </c>
      <c r="BP217" s="1619">
        <f t="shared" ca="1" si="102"/>
        <v>0</v>
      </c>
      <c r="BQ217" s="1619">
        <f t="shared" ca="1" si="102"/>
        <v>0</v>
      </c>
      <c r="BR217" s="1619">
        <f t="shared" ca="1" si="102"/>
        <v>0</v>
      </c>
      <c r="BS217" s="1619">
        <f t="shared" ca="1" si="102"/>
        <v>0</v>
      </c>
      <c r="BT217" s="1619">
        <f t="shared" ca="1" si="102"/>
        <v>0</v>
      </c>
      <c r="BU217" s="1619">
        <f t="shared" ca="1" si="102"/>
        <v>0</v>
      </c>
      <c r="BV217" s="1619">
        <f t="shared" ca="1" si="102"/>
        <v>0</v>
      </c>
      <c r="BW217" s="1619">
        <f t="shared" ca="1" si="102"/>
        <v>0</v>
      </c>
      <c r="BX217" s="1619">
        <f t="shared" ca="1" si="102"/>
        <v>0</v>
      </c>
      <c r="BY217" s="1619">
        <f t="shared" ca="1" si="102"/>
        <v>0</v>
      </c>
      <c r="BZ217" s="1619">
        <f t="shared" ca="1" si="102"/>
        <v>0</v>
      </c>
      <c r="CA217" s="1619">
        <f t="shared" ca="1" si="102"/>
        <v>0</v>
      </c>
      <c r="CB217" s="1619">
        <f t="shared" ca="1" si="102"/>
        <v>0</v>
      </c>
      <c r="CC217" s="1619">
        <f t="shared" ca="1" si="102"/>
        <v>0</v>
      </c>
      <c r="CD217" s="1619">
        <f t="shared" ca="1" si="102"/>
        <v>0</v>
      </c>
      <c r="CE217" s="1619">
        <f t="shared" ca="1" si="102"/>
        <v>0</v>
      </c>
      <c r="CF217" s="1619">
        <f t="shared" ca="1" si="102"/>
        <v>0</v>
      </c>
      <c r="CG217" s="1619">
        <f t="shared" ca="1" si="102"/>
        <v>0</v>
      </c>
      <c r="CH217" s="1619">
        <f t="shared" ca="1" si="102"/>
        <v>0</v>
      </c>
      <c r="CI217" s="1620">
        <f t="shared" ca="1" si="102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3">IF(TRIM(A46)="","",A46)</f>
        <v>Fabrieksgas (ton )</v>
      </c>
      <c r="B220" s="1034">
        <f t="shared" ref="B220:B229" ca="1" si="104">IF(TRIM(A128)=""," ",INDIRECT("d"&amp;TEXT(246+MATCH((A128),$A$247:$A$484,0),0)))</f>
        <v>44.4</v>
      </c>
      <c r="C220" s="1590">
        <f t="shared" ref="C220:C229" ca="1" si="105">SUM(D220:CI220)</f>
        <v>54125.82</v>
      </c>
      <c r="D220" s="1607">
        <f t="shared" ref="D220:S229" ca="1" si="106">IF(ISNUMBER($B220),$B220*D128/1000,0)</f>
        <v>0</v>
      </c>
      <c r="E220" s="1610">
        <f t="shared" ca="1" si="106"/>
        <v>0</v>
      </c>
      <c r="F220" s="1610">
        <f t="shared" ca="1" si="106"/>
        <v>0</v>
      </c>
      <c r="G220" s="1610">
        <f t="shared" ca="1" si="106"/>
        <v>0</v>
      </c>
      <c r="H220" s="1610">
        <f t="shared" ca="1" si="106"/>
        <v>0</v>
      </c>
      <c r="I220" s="1610">
        <f t="shared" ca="1" si="106"/>
        <v>0</v>
      </c>
      <c r="J220" s="1610">
        <f t="shared" ca="1" si="106"/>
        <v>0</v>
      </c>
      <c r="K220" s="1624">
        <f t="shared" ca="1" si="106"/>
        <v>0</v>
      </c>
      <c r="L220" s="1624">
        <f t="shared" ca="1" si="106"/>
        <v>0</v>
      </c>
      <c r="M220" s="1624">
        <f t="shared" ca="1" si="106"/>
        <v>0</v>
      </c>
      <c r="N220" s="1624">
        <f t="shared" ca="1" si="106"/>
        <v>0</v>
      </c>
      <c r="O220" s="1624">
        <f t="shared" ca="1" si="106"/>
        <v>0</v>
      </c>
      <c r="P220" s="1624">
        <f t="shared" ca="1" si="106"/>
        <v>0</v>
      </c>
      <c r="Q220" s="1624">
        <f t="shared" ca="1" si="106"/>
        <v>0</v>
      </c>
      <c r="R220" s="1624">
        <f t="shared" ca="1" si="106"/>
        <v>0</v>
      </c>
      <c r="S220" s="1624">
        <f t="shared" ca="1" si="106"/>
        <v>0</v>
      </c>
      <c r="T220" s="1624">
        <f t="shared" ref="T220:Y229" ca="1" si="107">IF(ISNUMBER($B220),$B220*T128/1000,0)</f>
        <v>0</v>
      </c>
      <c r="U220" s="1624">
        <f t="shared" ca="1" si="107"/>
        <v>0</v>
      </c>
      <c r="V220" s="1624">
        <f t="shared" ca="1" si="107"/>
        <v>0</v>
      </c>
      <c r="W220" s="1624">
        <f t="shared" ca="1" si="107"/>
        <v>0</v>
      </c>
      <c r="X220" s="1624">
        <f t="shared" ca="1" si="107"/>
        <v>0</v>
      </c>
      <c r="Y220" s="1624">
        <f t="shared" ca="1" si="107"/>
        <v>0</v>
      </c>
      <c r="Z220" s="1565"/>
      <c r="AA220" s="1608">
        <f t="shared" ref="AA220:AM229" ca="1" si="108">IF(ISNUMBER($B220),$B220*AA128/1000,0)</f>
        <v>0</v>
      </c>
      <c r="AB220" s="1610">
        <f t="shared" ca="1" si="108"/>
        <v>0</v>
      </c>
      <c r="AC220" s="1610">
        <f t="shared" ca="1" si="108"/>
        <v>2577.4200000000005</v>
      </c>
      <c r="AD220" s="1610">
        <f t="shared" ca="1" si="108"/>
        <v>0</v>
      </c>
      <c r="AE220" s="1610">
        <f t="shared" ca="1" si="108"/>
        <v>0</v>
      </c>
      <c r="AF220" s="1610">
        <f t="shared" ca="1" si="108"/>
        <v>0</v>
      </c>
      <c r="AG220" s="1610">
        <f t="shared" ca="1" si="108"/>
        <v>0</v>
      </c>
      <c r="AH220" s="1610">
        <f t="shared" ca="1" si="108"/>
        <v>0</v>
      </c>
      <c r="AI220" s="1610">
        <f t="shared" ca="1" si="108"/>
        <v>0</v>
      </c>
      <c r="AJ220" s="1610">
        <f t="shared" ca="1" si="108"/>
        <v>0</v>
      </c>
      <c r="AK220" s="1610">
        <f t="shared" ca="1" si="108"/>
        <v>0</v>
      </c>
      <c r="AL220" s="1610">
        <f t="shared" ca="1" si="108"/>
        <v>0</v>
      </c>
      <c r="AM220" s="1610">
        <f t="shared" ca="1" si="108"/>
        <v>0</v>
      </c>
      <c r="AN220" s="1486"/>
      <c r="AO220" s="1607">
        <f t="shared" ref="AO220:CI225" ca="1" si="109">IF(ISNUMBER($B220),$B220*AO128/1000,0)</f>
        <v>0</v>
      </c>
      <c r="AP220" s="1624">
        <f t="shared" ref="AP220:AP229" ca="1" si="110">IF(ISNUMBER($B220),$B220*AP128/1000,0)</f>
        <v>0</v>
      </c>
      <c r="AQ220" s="1624">
        <f t="shared" ca="1" si="109"/>
        <v>0</v>
      </c>
      <c r="AR220" s="1624">
        <f t="shared" ca="1" si="109"/>
        <v>0</v>
      </c>
      <c r="AS220" s="1610">
        <f t="shared" ca="1" si="109"/>
        <v>0</v>
      </c>
      <c r="AT220" s="1610">
        <f t="shared" ca="1" si="109"/>
        <v>0</v>
      </c>
      <c r="AU220" s="1610">
        <f t="shared" ca="1" si="109"/>
        <v>0</v>
      </c>
      <c r="AV220" s="1610">
        <f t="shared" ca="1" si="109"/>
        <v>51548.4</v>
      </c>
      <c r="AW220" s="1610">
        <f t="shared" ca="1" si="109"/>
        <v>0</v>
      </c>
      <c r="AX220" s="1610">
        <f t="shared" ca="1" si="109"/>
        <v>0</v>
      </c>
      <c r="AY220" s="1610">
        <f t="shared" ca="1" si="109"/>
        <v>0</v>
      </c>
      <c r="AZ220" s="1610">
        <f t="shared" ca="1" si="109"/>
        <v>0</v>
      </c>
      <c r="BA220" s="1610">
        <f t="shared" ca="1" si="109"/>
        <v>0</v>
      </c>
      <c r="BB220" s="1610">
        <f t="shared" ca="1" si="109"/>
        <v>0</v>
      </c>
      <c r="BC220" s="1610">
        <f t="shared" ca="1" si="109"/>
        <v>0</v>
      </c>
      <c r="BD220" s="1610">
        <f t="shared" ca="1" si="109"/>
        <v>0</v>
      </c>
      <c r="BE220" s="1610">
        <f t="shared" ca="1" si="109"/>
        <v>0</v>
      </c>
      <c r="BF220" s="1610">
        <f t="shared" ca="1" si="109"/>
        <v>0</v>
      </c>
      <c r="BG220" s="1610">
        <f t="shared" ca="1" si="109"/>
        <v>0</v>
      </c>
      <c r="BH220" s="1610">
        <f t="shared" ca="1" si="109"/>
        <v>0</v>
      </c>
      <c r="BI220" s="1610">
        <f t="shared" ca="1" si="109"/>
        <v>0</v>
      </c>
      <c r="BJ220" s="1610">
        <f t="shared" ca="1" si="109"/>
        <v>0</v>
      </c>
      <c r="BK220" s="1610">
        <f t="shared" ca="1" si="109"/>
        <v>0</v>
      </c>
      <c r="BL220" s="1610">
        <f t="shared" ca="1" si="109"/>
        <v>0</v>
      </c>
      <c r="BM220" s="1610">
        <f t="shared" ca="1" si="109"/>
        <v>0</v>
      </c>
      <c r="BN220" s="1610">
        <f t="shared" ca="1" si="109"/>
        <v>0</v>
      </c>
      <c r="BO220" s="1610">
        <f t="shared" ca="1" si="109"/>
        <v>0</v>
      </c>
      <c r="BP220" s="1610">
        <f t="shared" ca="1" si="109"/>
        <v>0</v>
      </c>
      <c r="BQ220" s="1610">
        <f t="shared" ca="1" si="109"/>
        <v>0</v>
      </c>
      <c r="BR220" s="1610">
        <f t="shared" ca="1" si="109"/>
        <v>0</v>
      </c>
      <c r="BS220" s="1610">
        <f t="shared" ca="1" si="109"/>
        <v>0</v>
      </c>
      <c r="BT220" s="1610">
        <f t="shared" ca="1" si="109"/>
        <v>0</v>
      </c>
      <c r="BU220" s="1610">
        <f t="shared" ca="1" si="109"/>
        <v>0</v>
      </c>
      <c r="BV220" s="1610">
        <f t="shared" ca="1" si="109"/>
        <v>0</v>
      </c>
      <c r="BW220" s="1610">
        <f t="shared" ca="1" si="109"/>
        <v>0</v>
      </c>
      <c r="BX220" s="1610">
        <f t="shared" ca="1" si="109"/>
        <v>0</v>
      </c>
      <c r="BY220" s="1610">
        <f t="shared" ca="1" si="109"/>
        <v>0</v>
      </c>
      <c r="BZ220" s="1610">
        <f t="shared" ca="1" si="109"/>
        <v>0</v>
      </c>
      <c r="CA220" s="1610">
        <f t="shared" ca="1" si="109"/>
        <v>0</v>
      </c>
      <c r="CB220" s="1610">
        <f t="shared" ca="1" si="109"/>
        <v>0</v>
      </c>
      <c r="CC220" s="1610">
        <f t="shared" ca="1" si="109"/>
        <v>0</v>
      </c>
      <c r="CD220" s="1610">
        <f t="shared" ca="1" si="109"/>
        <v>0</v>
      </c>
      <c r="CE220" s="1610">
        <f t="shared" ca="1" si="109"/>
        <v>0</v>
      </c>
      <c r="CF220" s="1610">
        <f t="shared" ca="1" si="109"/>
        <v>0</v>
      </c>
      <c r="CG220" s="1610">
        <f t="shared" ca="1" si="109"/>
        <v>0</v>
      </c>
      <c r="CH220" s="1610">
        <f t="shared" ca="1" si="109"/>
        <v>0</v>
      </c>
      <c r="CI220" s="1609">
        <f t="shared" ca="1" si="109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3"/>
        <v/>
      </c>
      <c r="B221" s="1036" t="str">
        <f t="shared" ca="1" si="104"/>
        <v xml:space="preserve"> </v>
      </c>
      <c r="C221" s="1579">
        <f t="shared" ca="1" si="105"/>
        <v>0</v>
      </c>
      <c r="D221" s="1612">
        <f t="shared" ca="1" si="106"/>
        <v>0</v>
      </c>
      <c r="E221" s="1614">
        <f t="shared" ca="1" si="106"/>
        <v>0</v>
      </c>
      <c r="F221" s="1614">
        <f t="shared" ca="1" si="106"/>
        <v>0</v>
      </c>
      <c r="G221" s="1614">
        <f t="shared" ca="1" si="106"/>
        <v>0</v>
      </c>
      <c r="H221" s="1614">
        <f t="shared" ca="1" si="106"/>
        <v>0</v>
      </c>
      <c r="I221" s="1614">
        <f t="shared" ca="1" si="106"/>
        <v>0</v>
      </c>
      <c r="J221" s="1614">
        <f t="shared" ca="1" si="106"/>
        <v>0</v>
      </c>
      <c r="K221" s="1625">
        <f t="shared" ca="1" si="106"/>
        <v>0</v>
      </c>
      <c r="L221" s="1625">
        <f t="shared" ca="1" si="106"/>
        <v>0</v>
      </c>
      <c r="M221" s="1625">
        <f t="shared" ca="1" si="106"/>
        <v>0</v>
      </c>
      <c r="N221" s="1625">
        <f t="shared" ca="1" si="106"/>
        <v>0</v>
      </c>
      <c r="O221" s="1625">
        <f t="shared" ca="1" si="106"/>
        <v>0</v>
      </c>
      <c r="P221" s="1625">
        <f t="shared" ca="1" si="106"/>
        <v>0</v>
      </c>
      <c r="Q221" s="1625">
        <f t="shared" ca="1" si="106"/>
        <v>0</v>
      </c>
      <c r="R221" s="1625">
        <f t="shared" ca="1" si="106"/>
        <v>0</v>
      </c>
      <c r="S221" s="1625">
        <f t="shared" ca="1" si="106"/>
        <v>0</v>
      </c>
      <c r="T221" s="1625">
        <f t="shared" ca="1" si="107"/>
        <v>0</v>
      </c>
      <c r="U221" s="1625">
        <f t="shared" ca="1" si="107"/>
        <v>0</v>
      </c>
      <c r="V221" s="1625">
        <f t="shared" ca="1" si="107"/>
        <v>0</v>
      </c>
      <c r="W221" s="1625">
        <f t="shared" ca="1" si="107"/>
        <v>0</v>
      </c>
      <c r="X221" s="1625">
        <f t="shared" ca="1" si="107"/>
        <v>0</v>
      </c>
      <c r="Y221" s="1625">
        <f t="shared" ca="1" si="107"/>
        <v>0</v>
      </c>
      <c r="Z221" s="1565"/>
      <c r="AA221" s="1613">
        <f t="shared" ca="1" si="108"/>
        <v>0</v>
      </c>
      <c r="AB221" s="1614">
        <f t="shared" ca="1" si="108"/>
        <v>0</v>
      </c>
      <c r="AC221" s="1614">
        <f t="shared" ca="1" si="108"/>
        <v>0</v>
      </c>
      <c r="AD221" s="1614">
        <f t="shared" ca="1" si="108"/>
        <v>0</v>
      </c>
      <c r="AE221" s="1614">
        <f t="shared" ca="1" si="108"/>
        <v>0</v>
      </c>
      <c r="AF221" s="1614">
        <f t="shared" ca="1" si="108"/>
        <v>0</v>
      </c>
      <c r="AG221" s="1614">
        <f t="shared" ca="1" si="108"/>
        <v>0</v>
      </c>
      <c r="AH221" s="1614">
        <f t="shared" ca="1" si="108"/>
        <v>0</v>
      </c>
      <c r="AI221" s="1614">
        <f t="shared" ca="1" si="108"/>
        <v>0</v>
      </c>
      <c r="AJ221" s="1614">
        <f t="shared" ca="1" si="108"/>
        <v>0</v>
      </c>
      <c r="AK221" s="1614">
        <f t="shared" ca="1" si="108"/>
        <v>0</v>
      </c>
      <c r="AL221" s="1614">
        <f t="shared" ca="1" si="108"/>
        <v>0</v>
      </c>
      <c r="AM221" s="1614">
        <f t="shared" ca="1" si="108"/>
        <v>0</v>
      </c>
      <c r="AN221" s="1486"/>
      <c r="AO221" s="1612">
        <f t="shared" ca="1" si="109"/>
        <v>0</v>
      </c>
      <c r="AP221" s="1625">
        <f t="shared" ca="1" si="110"/>
        <v>0</v>
      </c>
      <c r="AQ221" s="1625">
        <f t="shared" ca="1" si="109"/>
        <v>0</v>
      </c>
      <c r="AR221" s="1625">
        <f t="shared" ca="1" si="109"/>
        <v>0</v>
      </c>
      <c r="AS221" s="1614">
        <f t="shared" ca="1" si="109"/>
        <v>0</v>
      </c>
      <c r="AT221" s="1614">
        <f t="shared" ca="1" si="109"/>
        <v>0</v>
      </c>
      <c r="AU221" s="1614">
        <f t="shared" ca="1" si="109"/>
        <v>0</v>
      </c>
      <c r="AV221" s="1614">
        <f t="shared" ca="1" si="109"/>
        <v>0</v>
      </c>
      <c r="AW221" s="1614">
        <f t="shared" ca="1" si="109"/>
        <v>0</v>
      </c>
      <c r="AX221" s="1614">
        <f t="shared" ca="1" si="109"/>
        <v>0</v>
      </c>
      <c r="AY221" s="1614">
        <f t="shared" ca="1" si="109"/>
        <v>0</v>
      </c>
      <c r="AZ221" s="1614">
        <f t="shared" ca="1" si="109"/>
        <v>0</v>
      </c>
      <c r="BA221" s="1614">
        <f t="shared" ca="1" si="109"/>
        <v>0</v>
      </c>
      <c r="BB221" s="1614">
        <f t="shared" ca="1" si="109"/>
        <v>0</v>
      </c>
      <c r="BC221" s="1614">
        <f t="shared" ca="1" si="109"/>
        <v>0</v>
      </c>
      <c r="BD221" s="1614">
        <f t="shared" ca="1" si="109"/>
        <v>0</v>
      </c>
      <c r="BE221" s="1614">
        <f t="shared" ca="1" si="109"/>
        <v>0</v>
      </c>
      <c r="BF221" s="1614">
        <f t="shared" ca="1" si="109"/>
        <v>0</v>
      </c>
      <c r="BG221" s="1614">
        <f t="shared" ca="1" si="109"/>
        <v>0</v>
      </c>
      <c r="BH221" s="1614">
        <f t="shared" ca="1" si="109"/>
        <v>0</v>
      </c>
      <c r="BI221" s="1614">
        <f t="shared" ca="1" si="109"/>
        <v>0</v>
      </c>
      <c r="BJ221" s="1614">
        <f t="shared" ca="1" si="109"/>
        <v>0</v>
      </c>
      <c r="BK221" s="1614">
        <f t="shared" ca="1" si="109"/>
        <v>0</v>
      </c>
      <c r="BL221" s="1614">
        <f t="shared" ca="1" si="109"/>
        <v>0</v>
      </c>
      <c r="BM221" s="1614">
        <f t="shared" ca="1" si="109"/>
        <v>0</v>
      </c>
      <c r="BN221" s="1614">
        <f t="shared" ca="1" si="109"/>
        <v>0</v>
      </c>
      <c r="BO221" s="1614">
        <f t="shared" ca="1" si="109"/>
        <v>0</v>
      </c>
      <c r="BP221" s="1614">
        <f t="shared" ca="1" si="109"/>
        <v>0</v>
      </c>
      <c r="BQ221" s="1614">
        <f t="shared" ca="1" si="109"/>
        <v>0</v>
      </c>
      <c r="BR221" s="1614">
        <f t="shared" ca="1" si="109"/>
        <v>0</v>
      </c>
      <c r="BS221" s="1614">
        <f t="shared" ca="1" si="109"/>
        <v>0</v>
      </c>
      <c r="BT221" s="1614">
        <f t="shared" ca="1" si="109"/>
        <v>0</v>
      </c>
      <c r="BU221" s="1614">
        <f t="shared" ca="1" si="109"/>
        <v>0</v>
      </c>
      <c r="BV221" s="1614">
        <f t="shared" ca="1" si="109"/>
        <v>0</v>
      </c>
      <c r="BW221" s="1614">
        <f t="shared" ca="1" si="109"/>
        <v>0</v>
      </c>
      <c r="BX221" s="1614">
        <f t="shared" ca="1" si="109"/>
        <v>0</v>
      </c>
      <c r="BY221" s="1614">
        <f t="shared" ca="1" si="109"/>
        <v>0</v>
      </c>
      <c r="BZ221" s="1614">
        <f t="shared" ca="1" si="109"/>
        <v>0</v>
      </c>
      <c r="CA221" s="1614">
        <f t="shared" ca="1" si="109"/>
        <v>0</v>
      </c>
      <c r="CB221" s="1614">
        <f t="shared" ca="1" si="109"/>
        <v>0</v>
      </c>
      <c r="CC221" s="1614">
        <f t="shared" ca="1" si="109"/>
        <v>0</v>
      </c>
      <c r="CD221" s="1614">
        <f t="shared" ca="1" si="109"/>
        <v>0</v>
      </c>
      <c r="CE221" s="1614">
        <f t="shared" ca="1" si="109"/>
        <v>0</v>
      </c>
      <c r="CF221" s="1614">
        <f t="shared" ca="1" si="109"/>
        <v>0</v>
      </c>
      <c r="CG221" s="1614">
        <f t="shared" ca="1" si="109"/>
        <v>0</v>
      </c>
      <c r="CH221" s="1614">
        <f t="shared" ca="1" si="109"/>
        <v>0</v>
      </c>
      <c r="CI221" s="1615">
        <f t="shared" ca="1" si="109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3"/>
        <v/>
      </c>
      <c r="B222" s="1036" t="str">
        <f t="shared" ca="1" si="104"/>
        <v xml:space="preserve"> </v>
      </c>
      <c r="C222" s="1579">
        <f t="shared" ca="1" si="105"/>
        <v>0</v>
      </c>
      <c r="D222" s="1612">
        <f t="shared" ca="1" si="106"/>
        <v>0</v>
      </c>
      <c r="E222" s="1614">
        <f t="shared" ca="1" si="106"/>
        <v>0</v>
      </c>
      <c r="F222" s="1614">
        <f t="shared" ca="1" si="106"/>
        <v>0</v>
      </c>
      <c r="G222" s="1614">
        <f t="shared" ca="1" si="106"/>
        <v>0</v>
      </c>
      <c r="H222" s="1614">
        <f t="shared" ca="1" si="106"/>
        <v>0</v>
      </c>
      <c r="I222" s="1614">
        <f t="shared" ca="1" si="106"/>
        <v>0</v>
      </c>
      <c r="J222" s="1614">
        <f t="shared" ca="1" si="106"/>
        <v>0</v>
      </c>
      <c r="K222" s="1625">
        <f t="shared" ca="1" si="106"/>
        <v>0</v>
      </c>
      <c r="L222" s="1625">
        <f t="shared" ca="1" si="106"/>
        <v>0</v>
      </c>
      <c r="M222" s="1625">
        <f t="shared" ca="1" si="106"/>
        <v>0</v>
      </c>
      <c r="N222" s="1625">
        <f t="shared" ca="1" si="106"/>
        <v>0</v>
      </c>
      <c r="O222" s="1625">
        <f t="shared" ca="1" si="106"/>
        <v>0</v>
      </c>
      <c r="P222" s="1625">
        <f t="shared" ca="1" si="106"/>
        <v>0</v>
      </c>
      <c r="Q222" s="1625">
        <f t="shared" ca="1" si="106"/>
        <v>0</v>
      </c>
      <c r="R222" s="1625">
        <f t="shared" ca="1" si="106"/>
        <v>0</v>
      </c>
      <c r="S222" s="1625">
        <f t="shared" ca="1" si="106"/>
        <v>0</v>
      </c>
      <c r="T222" s="1625">
        <f t="shared" ca="1" si="107"/>
        <v>0</v>
      </c>
      <c r="U222" s="1625">
        <f t="shared" ca="1" si="107"/>
        <v>0</v>
      </c>
      <c r="V222" s="1625">
        <f t="shared" ca="1" si="107"/>
        <v>0</v>
      </c>
      <c r="W222" s="1625">
        <f t="shared" ca="1" si="107"/>
        <v>0</v>
      </c>
      <c r="X222" s="1625">
        <f t="shared" ca="1" si="107"/>
        <v>0</v>
      </c>
      <c r="Y222" s="1625">
        <f t="shared" ca="1" si="107"/>
        <v>0</v>
      </c>
      <c r="Z222" s="1565"/>
      <c r="AA222" s="1613">
        <f t="shared" ca="1" si="108"/>
        <v>0</v>
      </c>
      <c r="AB222" s="1614">
        <f t="shared" ca="1" si="108"/>
        <v>0</v>
      </c>
      <c r="AC222" s="1614">
        <f t="shared" ca="1" si="108"/>
        <v>0</v>
      </c>
      <c r="AD222" s="1614">
        <f t="shared" ca="1" si="108"/>
        <v>0</v>
      </c>
      <c r="AE222" s="1614">
        <f t="shared" ca="1" si="108"/>
        <v>0</v>
      </c>
      <c r="AF222" s="1614">
        <f t="shared" ca="1" si="108"/>
        <v>0</v>
      </c>
      <c r="AG222" s="1614">
        <f t="shared" ca="1" si="108"/>
        <v>0</v>
      </c>
      <c r="AH222" s="1614">
        <f t="shared" ca="1" si="108"/>
        <v>0</v>
      </c>
      <c r="AI222" s="1614">
        <f t="shared" ca="1" si="108"/>
        <v>0</v>
      </c>
      <c r="AJ222" s="1614">
        <f t="shared" ca="1" si="108"/>
        <v>0</v>
      </c>
      <c r="AK222" s="1614">
        <f t="shared" ca="1" si="108"/>
        <v>0</v>
      </c>
      <c r="AL222" s="1614">
        <f t="shared" ca="1" si="108"/>
        <v>0</v>
      </c>
      <c r="AM222" s="1614">
        <f t="shared" ca="1" si="108"/>
        <v>0</v>
      </c>
      <c r="AN222" s="1486"/>
      <c r="AO222" s="1612">
        <f t="shared" ca="1" si="109"/>
        <v>0</v>
      </c>
      <c r="AP222" s="1625">
        <f t="shared" ca="1" si="110"/>
        <v>0</v>
      </c>
      <c r="AQ222" s="1625">
        <f t="shared" ca="1" si="109"/>
        <v>0</v>
      </c>
      <c r="AR222" s="1625">
        <f t="shared" ca="1" si="109"/>
        <v>0</v>
      </c>
      <c r="AS222" s="1614">
        <f t="shared" ca="1" si="109"/>
        <v>0</v>
      </c>
      <c r="AT222" s="1614">
        <f t="shared" ca="1" si="109"/>
        <v>0</v>
      </c>
      <c r="AU222" s="1614">
        <f t="shared" ca="1" si="109"/>
        <v>0</v>
      </c>
      <c r="AV222" s="1614">
        <f t="shared" ca="1" si="109"/>
        <v>0</v>
      </c>
      <c r="AW222" s="1614">
        <f t="shared" ca="1" si="109"/>
        <v>0</v>
      </c>
      <c r="AX222" s="1614">
        <f t="shared" ca="1" si="109"/>
        <v>0</v>
      </c>
      <c r="AY222" s="1614">
        <f t="shared" ca="1" si="109"/>
        <v>0</v>
      </c>
      <c r="AZ222" s="1614">
        <f t="shared" ca="1" si="109"/>
        <v>0</v>
      </c>
      <c r="BA222" s="1614">
        <f t="shared" ca="1" si="109"/>
        <v>0</v>
      </c>
      <c r="BB222" s="1614">
        <f t="shared" ca="1" si="109"/>
        <v>0</v>
      </c>
      <c r="BC222" s="1614">
        <f t="shared" ca="1" si="109"/>
        <v>0</v>
      </c>
      <c r="BD222" s="1614">
        <f t="shared" ca="1" si="109"/>
        <v>0</v>
      </c>
      <c r="BE222" s="1614">
        <f t="shared" ca="1" si="109"/>
        <v>0</v>
      </c>
      <c r="BF222" s="1614">
        <f t="shared" ca="1" si="109"/>
        <v>0</v>
      </c>
      <c r="BG222" s="1614">
        <f t="shared" ca="1" si="109"/>
        <v>0</v>
      </c>
      <c r="BH222" s="1614">
        <f t="shared" ca="1" si="109"/>
        <v>0</v>
      </c>
      <c r="BI222" s="1614">
        <f t="shared" ca="1" si="109"/>
        <v>0</v>
      </c>
      <c r="BJ222" s="1614">
        <f t="shared" ca="1" si="109"/>
        <v>0</v>
      </c>
      <c r="BK222" s="1614">
        <f t="shared" ca="1" si="109"/>
        <v>0</v>
      </c>
      <c r="BL222" s="1614">
        <f t="shared" ca="1" si="109"/>
        <v>0</v>
      </c>
      <c r="BM222" s="1614">
        <f t="shared" ca="1" si="109"/>
        <v>0</v>
      </c>
      <c r="BN222" s="1614">
        <f t="shared" ca="1" si="109"/>
        <v>0</v>
      </c>
      <c r="BO222" s="1614">
        <f t="shared" ca="1" si="109"/>
        <v>0</v>
      </c>
      <c r="BP222" s="1614">
        <f t="shared" ca="1" si="109"/>
        <v>0</v>
      </c>
      <c r="BQ222" s="1614">
        <f t="shared" ca="1" si="109"/>
        <v>0</v>
      </c>
      <c r="BR222" s="1614">
        <f t="shared" ca="1" si="109"/>
        <v>0</v>
      </c>
      <c r="BS222" s="1614">
        <f t="shared" ca="1" si="109"/>
        <v>0</v>
      </c>
      <c r="BT222" s="1614">
        <f t="shared" ca="1" si="109"/>
        <v>0</v>
      </c>
      <c r="BU222" s="1614">
        <f t="shared" ca="1" si="109"/>
        <v>0</v>
      </c>
      <c r="BV222" s="1614">
        <f t="shared" ca="1" si="109"/>
        <v>0</v>
      </c>
      <c r="BW222" s="1614">
        <f t="shared" ca="1" si="109"/>
        <v>0</v>
      </c>
      <c r="BX222" s="1614">
        <f t="shared" ca="1" si="109"/>
        <v>0</v>
      </c>
      <c r="BY222" s="1614">
        <f t="shared" ca="1" si="109"/>
        <v>0</v>
      </c>
      <c r="BZ222" s="1614">
        <f t="shared" ca="1" si="109"/>
        <v>0</v>
      </c>
      <c r="CA222" s="1614">
        <f t="shared" ca="1" si="109"/>
        <v>0</v>
      </c>
      <c r="CB222" s="1614">
        <f t="shared" ca="1" si="109"/>
        <v>0</v>
      </c>
      <c r="CC222" s="1614">
        <f t="shared" ca="1" si="109"/>
        <v>0</v>
      </c>
      <c r="CD222" s="1614">
        <f t="shared" ca="1" si="109"/>
        <v>0</v>
      </c>
      <c r="CE222" s="1614">
        <f t="shared" ca="1" si="109"/>
        <v>0</v>
      </c>
      <c r="CF222" s="1614">
        <f t="shared" ca="1" si="109"/>
        <v>0</v>
      </c>
      <c r="CG222" s="1614">
        <f t="shared" ca="1" si="109"/>
        <v>0</v>
      </c>
      <c r="CH222" s="1614">
        <f t="shared" ca="1" si="109"/>
        <v>0</v>
      </c>
      <c r="CI222" s="1615">
        <f t="shared" ca="1" si="109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3"/>
        <v/>
      </c>
      <c r="B223" s="1036" t="str">
        <f t="shared" ca="1" si="104"/>
        <v xml:space="preserve"> </v>
      </c>
      <c r="C223" s="1579">
        <f t="shared" ca="1" si="105"/>
        <v>0</v>
      </c>
      <c r="D223" s="1612">
        <f t="shared" ca="1" si="106"/>
        <v>0</v>
      </c>
      <c r="E223" s="1614">
        <f t="shared" ca="1" si="106"/>
        <v>0</v>
      </c>
      <c r="F223" s="1614">
        <f t="shared" ca="1" si="106"/>
        <v>0</v>
      </c>
      <c r="G223" s="1614">
        <f t="shared" ca="1" si="106"/>
        <v>0</v>
      </c>
      <c r="H223" s="1614">
        <f t="shared" ca="1" si="106"/>
        <v>0</v>
      </c>
      <c r="I223" s="1614">
        <f t="shared" ca="1" si="106"/>
        <v>0</v>
      </c>
      <c r="J223" s="1614">
        <f t="shared" ca="1" si="106"/>
        <v>0</v>
      </c>
      <c r="K223" s="1625">
        <f t="shared" ca="1" si="106"/>
        <v>0</v>
      </c>
      <c r="L223" s="1625">
        <f t="shared" ca="1" si="106"/>
        <v>0</v>
      </c>
      <c r="M223" s="1625">
        <f t="shared" ca="1" si="106"/>
        <v>0</v>
      </c>
      <c r="N223" s="1625">
        <f t="shared" ca="1" si="106"/>
        <v>0</v>
      </c>
      <c r="O223" s="1625">
        <f t="shared" ca="1" si="106"/>
        <v>0</v>
      </c>
      <c r="P223" s="1625">
        <f t="shared" ca="1" si="106"/>
        <v>0</v>
      </c>
      <c r="Q223" s="1625">
        <f t="shared" ca="1" si="106"/>
        <v>0</v>
      </c>
      <c r="R223" s="1625">
        <f t="shared" ca="1" si="106"/>
        <v>0</v>
      </c>
      <c r="S223" s="1625">
        <f t="shared" ca="1" si="106"/>
        <v>0</v>
      </c>
      <c r="T223" s="1625">
        <f t="shared" ca="1" si="107"/>
        <v>0</v>
      </c>
      <c r="U223" s="1625">
        <f t="shared" ca="1" si="107"/>
        <v>0</v>
      </c>
      <c r="V223" s="1625">
        <f t="shared" ca="1" si="107"/>
        <v>0</v>
      </c>
      <c r="W223" s="1625">
        <f t="shared" ca="1" si="107"/>
        <v>0</v>
      </c>
      <c r="X223" s="1625">
        <f t="shared" ca="1" si="107"/>
        <v>0</v>
      </c>
      <c r="Y223" s="1625">
        <f t="shared" ca="1" si="107"/>
        <v>0</v>
      </c>
      <c r="Z223" s="1565"/>
      <c r="AA223" s="1613">
        <f t="shared" ca="1" si="108"/>
        <v>0</v>
      </c>
      <c r="AB223" s="1614">
        <f t="shared" ca="1" si="108"/>
        <v>0</v>
      </c>
      <c r="AC223" s="1614">
        <f t="shared" ca="1" si="108"/>
        <v>0</v>
      </c>
      <c r="AD223" s="1614">
        <f t="shared" ca="1" si="108"/>
        <v>0</v>
      </c>
      <c r="AE223" s="1614">
        <f t="shared" ca="1" si="108"/>
        <v>0</v>
      </c>
      <c r="AF223" s="1614">
        <f t="shared" ca="1" si="108"/>
        <v>0</v>
      </c>
      <c r="AG223" s="1614">
        <f t="shared" ca="1" si="108"/>
        <v>0</v>
      </c>
      <c r="AH223" s="1614">
        <f t="shared" ca="1" si="108"/>
        <v>0</v>
      </c>
      <c r="AI223" s="1614">
        <f t="shared" ca="1" si="108"/>
        <v>0</v>
      </c>
      <c r="AJ223" s="1614">
        <f t="shared" ca="1" si="108"/>
        <v>0</v>
      </c>
      <c r="AK223" s="1614">
        <f t="shared" ca="1" si="108"/>
        <v>0</v>
      </c>
      <c r="AL223" s="1614">
        <f t="shared" ca="1" si="108"/>
        <v>0</v>
      </c>
      <c r="AM223" s="1614">
        <f t="shared" ca="1" si="108"/>
        <v>0</v>
      </c>
      <c r="AN223" s="1486"/>
      <c r="AO223" s="1612">
        <f t="shared" ca="1" si="109"/>
        <v>0</v>
      </c>
      <c r="AP223" s="1625">
        <f t="shared" ca="1" si="110"/>
        <v>0</v>
      </c>
      <c r="AQ223" s="1625">
        <f t="shared" ca="1" si="109"/>
        <v>0</v>
      </c>
      <c r="AR223" s="1625">
        <f t="shared" ca="1" si="109"/>
        <v>0</v>
      </c>
      <c r="AS223" s="1614">
        <f t="shared" ca="1" si="109"/>
        <v>0</v>
      </c>
      <c r="AT223" s="1614">
        <f t="shared" ca="1" si="109"/>
        <v>0</v>
      </c>
      <c r="AU223" s="1614">
        <f t="shared" ca="1" si="109"/>
        <v>0</v>
      </c>
      <c r="AV223" s="1614">
        <f t="shared" ca="1" si="109"/>
        <v>0</v>
      </c>
      <c r="AW223" s="1614">
        <f t="shared" ca="1" si="109"/>
        <v>0</v>
      </c>
      <c r="AX223" s="1614">
        <f t="shared" ca="1" si="109"/>
        <v>0</v>
      </c>
      <c r="AY223" s="1614">
        <f t="shared" ca="1" si="109"/>
        <v>0</v>
      </c>
      <c r="AZ223" s="1614">
        <f t="shared" ca="1" si="109"/>
        <v>0</v>
      </c>
      <c r="BA223" s="1614">
        <f t="shared" ca="1" si="109"/>
        <v>0</v>
      </c>
      <c r="BB223" s="1614">
        <f t="shared" ca="1" si="109"/>
        <v>0</v>
      </c>
      <c r="BC223" s="1614">
        <f t="shared" ca="1" si="109"/>
        <v>0</v>
      </c>
      <c r="BD223" s="1614">
        <f t="shared" ca="1" si="109"/>
        <v>0</v>
      </c>
      <c r="BE223" s="1614">
        <f t="shared" ca="1" si="109"/>
        <v>0</v>
      </c>
      <c r="BF223" s="1614">
        <f t="shared" ca="1" si="109"/>
        <v>0</v>
      </c>
      <c r="BG223" s="1614">
        <f t="shared" ca="1" si="109"/>
        <v>0</v>
      </c>
      <c r="BH223" s="1614">
        <f t="shared" ca="1" si="109"/>
        <v>0</v>
      </c>
      <c r="BI223" s="1614">
        <f t="shared" ca="1" si="109"/>
        <v>0</v>
      </c>
      <c r="BJ223" s="1614">
        <f t="shared" ca="1" si="109"/>
        <v>0</v>
      </c>
      <c r="BK223" s="1614">
        <f t="shared" ca="1" si="109"/>
        <v>0</v>
      </c>
      <c r="BL223" s="1614">
        <f t="shared" ca="1" si="109"/>
        <v>0</v>
      </c>
      <c r="BM223" s="1614">
        <f t="shared" ca="1" si="109"/>
        <v>0</v>
      </c>
      <c r="BN223" s="1614">
        <f t="shared" ca="1" si="109"/>
        <v>0</v>
      </c>
      <c r="BO223" s="1614">
        <f t="shared" ca="1" si="109"/>
        <v>0</v>
      </c>
      <c r="BP223" s="1614">
        <f t="shared" ca="1" si="109"/>
        <v>0</v>
      </c>
      <c r="BQ223" s="1614">
        <f t="shared" ca="1" si="109"/>
        <v>0</v>
      </c>
      <c r="BR223" s="1614">
        <f t="shared" ca="1" si="109"/>
        <v>0</v>
      </c>
      <c r="BS223" s="1614">
        <f t="shared" ca="1" si="109"/>
        <v>0</v>
      </c>
      <c r="BT223" s="1614">
        <f t="shared" ca="1" si="109"/>
        <v>0</v>
      </c>
      <c r="BU223" s="1614">
        <f t="shared" ca="1" si="109"/>
        <v>0</v>
      </c>
      <c r="BV223" s="1614">
        <f t="shared" ca="1" si="109"/>
        <v>0</v>
      </c>
      <c r="BW223" s="1614">
        <f t="shared" ca="1" si="109"/>
        <v>0</v>
      </c>
      <c r="BX223" s="1614">
        <f t="shared" ca="1" si="109"/>
        <v>0</v>
      </c>
      <c r="BY223" s="1614">
        <f t="shared" ca="1" si="109"/>
        <v>0</v>
      </c>
      <c r="BZ223" s="1614">
        <f t="shared" ca="1" si="109"/>
        <v>0</v>
      </c>
      <c r="CA223" s="1614">
        <f t="shared" ca="1" si="109"/>
        <v>0</v>
      </c>
      <c r="CB223" s="1614">
        <f t="shared" ca="1" si="109"/>
        <v>0</v>
      </c>
      <c r="CC223" s="1614">
        <f t="shared" ca="1" si="109"/>
        <v>0</v>
      </c>
      <c r="CD223" s="1614">
        <f t="shared" ca="1" si="109"/>
        <v>0</v>
      </c>
      <c r="CE223" s="1614">
        <f t="shared" ca="1" si="109"/>
        <v>0</v>
      </c>
      <c r="CF223" s="1614">
        <f t="shared" ca="1" si="109"/>
        <v>0</v>
      </c>
      <c r="CG223" s="1614">
        <f t="shared" ca="1" si="109"/>
        <v>0</v>
      </c>
      <c r="CH223" s="1614">
        <f t="shared" ca="1" si="109"/>
        <v>0</v>
      </c>
      <c r="CI223" s="1615">
        <f t="shared" ca="1" si="109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3"/>
        <v/>
      </c>
      <c r="B224" s="1036" t="str">
        <f t="shared" ca="1" si="104"/>
        <v xml:space="preserve"> </v>
      </c>
      <c r="C224" s="1579">
        <f t="shared" ca="1" si="105"/>
        <v>0</v>
      </c>
      <c r="D224" s="1612">
        <f t="shared" ca="1" si="106"/>
        <v>0</v>
      </c>
      <c r="E224" s="1614">
        <f t="shared" ca="1" si="106"/>
        <v>0</v>
      </c>
      <c r="F224" s="1614">
        <f t="shared" ca="1" si="106"/>
        <v>0</v>
      </c>
      <c r="G224" s="1614">
        <f t="shared" ca="1" si="106"/>
        <v>0</v>
      </c>
      <c r="H224" s="1614">
        <f t="shared" ca="1" si="106"/>
        <v>0</v>
      </c>
      <c r="I224" s="1614">
        <f t="shared" ca="1" si="106"/>
        <v>0</v>
      </c>
      <c r="J224" s="1614">
        <f t="shared" ca="1" si="106"/>
        <v>0</v>
      </c>
      <c r="K224" s="1625">
        <f t="shared" ca="1" si="106"/>
        <v>0</v>
      </c>
      <c r="L224" s="1625">
        <f t="shared" ca="1" si="106"/>
        <v>0</v>
      </c>
      <c r="M224" s="1625">
        <f t="shared" ca="1" si="106"/>
        <v>0</v>
      </c>
      <c r="N224" s="1625">
        <f t="shared" ca="1" si="106"/>
        <v>0</v>
      </c>
      <c r="O224" s="1625">
        <f t="shared" ca="1" si="106"/>
        <v>0</v>
      </c>
      <c r="P224" s="1625">
        <f t="shared" ca="1" si="106"/>
        <v>0</v>
      </c>
      <c r="Q224" s="1625">
        <f t="shared" ca="1" si="106"/>
        <v>0</v>
      </c>
      <c r="R224" s="1625">
        <f t="shared" ca="1" si="106"/>
        <v>0</v>
      </c>
      <c r="S224" s="1625">
        <f t="shared" ca="1" si="106"/>
        <v>0</v>
      </c>
      <c r="T224" s="1625">
        <f t="shared" ca="1" si="107"/>
        <v>0</v>
      </c>
      <c r="U224" s="1625">
        <f t="shared" ca="1" si="107"/>
        <v>0</v>
      </c>
      <c r="V224" s="1625">
        <f t="shared" ca="1" si="107"/>
        <v>0</v>
      </c>
      <c r="W224" s="1625">
        <f t="shared" ca="1" si="107"/>
        <v>0</v>
      </c>
      <c r="X224" s="1625">
        <f t="shared" ca="1" si="107"/>
        <v>0</v>
      </c>
      <c r="Y224" s="1625">
        <f t="shared" ca="1" si="107"/>
        <v>0</v>
      </c>
      <c r="Z224" s="1565"/>
      <c r="AA224" s="1613">
        <f t="shared" ca="1" si="108"/>
        <v>0</v>
      </c>
      <c r="AB224" s="1614">
        <f t="shared" ca="1" si="108"/>
        <v>0</v>
      </c>
      <c r="AC224" s="1614">
        <f t="shared" ca="1" si="108"/>
        <v>0</v>
      </c>
      <c r="AD224" s="1614">
        <f t="shared" ca="1" si="108"/>
        <v>0</v>
      </c>
      <c r="AE224" s="1614">
        <f t="shared" ca="1" si="108"/>
        <v>0</v>
      </c>
      <c r="AF224" s="1614">
        <f t="shared" ca="1" si="108"/>
        <v>0</v>
      </c>
      <c r="AG224" s="1614">
        <f t="shared" ca="1" si="108"/>
        <v>0</v>
      </c>
      <c r="AH224" s="1614">
        <f t="shared" ca="1" si="108"/>
        <v>0</v>
      </c>
      <c r="AI224" s="1614">
        <f t="shared" ca="1" si="108"/>
        <v>0</v>
      </c>
      <c r="AJ224" s="1614">
        <f t="shared" ca="1" si="108"/>
        <v>0</v>
      </c>
      <c r="AK224" s="1614">
        <f t="shared" ca="1" si="108"/>
        <v>0</v>
      </c>
      <c r="AL224" s="1614">
        <f t="shared" ca="1" si="108"/>
        <v>0</v>
      </c>
      <c r="AM224" s="1614">
        <f t="shared" ca="1" si="108"/>
        <v>0</v>
      </c>
      <c r="AN224" s="1486"/>
      <c r="AO224" s="1612">
        <f t="shared" ca="1" si="109"/>
        <v>0</v>
      </c>
      <c r="AP224" s="1625">
        <f t="shared" ca="1" si="110"/>
        <v>0</v>
      </c>
      <c r="AQ224" s="1625">
        <f t="shared" ca="1" si="109"/>
        <v>0</v>
      </c>
      <c r="AR224" s="1625">
        <f t="shared" ca="1" si="109"/>
        <v>0</v>
      </c>
      <c r="AS224" s="1614">
        <f t="shared" ca="1" si="109"/>
        <v>0</v>
      </c>
      <c r="AT224" s="1614">
        <f t="shared" ca="1" si="109"/>
        <v>0</v>
      </c>
      <c r="AU224" s="1614">
        <f t="shared" ca="1" si="109"/>
        <v>0</v>
      </c>
      <c r="AV224" s="1614">
        <f t="shared" ca="1" si="109"/>
        <v>0</v>
      </c>
      <c r="AW224" s="1614">
        <f t="shared" ca="1" si="109"/>
        <v>0</v>
      </c>
      <c r="AX224" s="1614">
        <f t="shared" ca="1" si="109"/>
        <v>0</v>
      </c>
      <c r="AY224" s="1614">
        <f t="shared" ca="1" si="109"/>
        <v>0</v>
      </c>
      <c r="AZ224" s="1614">
        <f t="shared" ca="1" si="109"/>
        <v>0</v>
      </c>
      <c r="BA224" s="1614">
        <f t="shared" ca="1" si="109"/>
        <v>0</v>
      </c>
      <c r="BB224" s="1614">
        <f t="shared" ca="1" si="109"/>
        <v>0</v>
      </c>
      <c r="BC224" s="1614">
        <f t="shared" ca="1" si="109"/>
        <v>0</v>
      </c>
      <c r="BD224" s="1614">
        <f t="shared" ca="1" si="109"/>
        <v>0</v>
      </c>
      <c r="BE224" s="1614">
        <f t="shared" ca="1" si="109"/>
        <v>0</v>
      </c>
      <c r="BF224" s="1614">
        <f t="shared" ca="1" si="109"/>
        <v>0</v>
      </c>
      <c r="BG224" s="1614">
        <f t="shared" ca="1" si="109"/>
        <v>0</v>
      </c>
      <c r="BH224" s="1614">
        <f t="shared" ca="1" si="109"/>
        <v>0</v>
      </c>
      <c r="BI224" s="1614">
        <f t="shared" ca="1" si="109"/>
        <v>0</v>
      </c>
      <c r="BJ224" s="1614">
        <f t="shared" ca="1" si="109"/>
        <v>0</v>
      </c>
      <c r="BK224" s="1614">
        <f t="shared" ca="1" si="109"/>
        <v>0</v>
      </c>
      <c r="BL224" s="1614">
        <f t="shared" ca="1" si="109"/>
        <v>0</v>
      </c>
      <c r="BM224" s="1614">
        <f t="shared" ca="1" si="109"/>
        <v>0</v>
      </c>
      <c r="BN224" s="1614">
        <f t="shared" ca="1" si="109"/>
        <v>0</v>
      </c>
      <c r="BO224" s="1614">
        <f t="shared" ca="1" si="109"/>
        <v>0</v>
      </c>
      <c r="BP224" s="1614">
        <f t="shared" ca="1" si="109"/>
        <v>0</v>
      </c>
      <c r="BQ224" s="1614">
        <f t="shared" ca="1" si="109"/>
        <v>0</v>
      </c>
      <c r="BR224" s="1614">
        <f t="shared" ca="1" si="109"/>
        <v>0</v>
      </c>
      <c r="BS224" s="1614">
        <f t="shared" ca="1" si="109"/>
        <v>0</v>
      </c>
      <c r="BT224" s="1614">
        <f t="shared" ca="1" si="109"/>
        <v>0</v>
      </c>
      <c r="BU224" s="1614">
        <f t="shared" ca="1" si="109"/>
        <v>0</v>
      </c>
      <c r="BV224" s="1614">
        <f t="shared" ca="1" si="109"/>
        <v>0</v>
      </c>
      <c r="BW224" s="1614">
        <f t="shared" ca="1" si="109"/>
        <v>0</v>
      </c>
      <c r="BX224" s="1614">
        <f t="shared" ca="1" si="109"/>
        <v>0</v>
      </c>
      <c r="BY224" s="1614">
        <f t="shared" ca="1" si="109"/>
        <v>0</v>
      </c>
      <c r="BZ224" s="1614">
        <f t="shared" ca="1" si="109"/>
        <v>0</v>
      </c>
      <c r="CA224" s="1614">
        <f t="shared" ca="1" si="109"/>
        <v>0</v>
      </c>
      <c r="CB224" s="1614">
        <f t="shared" ca="1" si="109"/>
        <v>0</v>
      </c>
      <c r="CC224" s="1614">
        <f t="shared" ca="1" si="109"/>
        <v>0</v>
      </c>
      <c r="CD224" s="1614">
        <f t="shared" ca="1" si="109"/>
        <v>0</v>
      </c>
      <c r="CE224" s="1614">
        <f t="shared" ca="1" si="109"/>
        <v>0</v>
      </c>
      <c r="CF224" s="1614">
        <f t="shared" ca="1" si="109"/>
        <v>0</v>
      </c>
      <c r="CG224" s="1614">
        <f t="shared" ca="1" si="109"/>
        <v>0</v>
      </c>
      <c r="CH224" s="1614">
        <f t="shared" ca="1" si="109"/>
        <v>0</v>
      </c>
      <c r="CI224" s="1615">
        <f t="shared" ca="1" si="109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3"/>
        <v/>
      </c>
      <c r="B225" s="1036" t="str">
        <f t="shared" ca="1" si="104"/>
        <v xml:space="preserve"> </v>
      </c>
      <c r="C225" s="1579">
        <f t="shared" ca="1" si="105"/>
        <v>0</v>
      </c>
      <c r="D225" s="1612">
        <f t="shared" ca="1" si="106"/>
        <v>0</v>
      </c>
      <c r="E225" s="1614">
        <f t="shared" ca="1" si="106"/>
        <v>0</v>
      </c>
      <c r="F225" s="1614">
        <f t="shared" ca="1" si="106"/>
        <v>0</v>
      </c>
      <c r="G225" s="1614">
        <f t="shared" ca="1" si="106"/>
        <v>0</v>
      </c>
      <c r="H225" s="1614">
        <f t="shared" ca="1" si="106"/>
        <v>0</v>
      </c>
      <c r="I225" s="1614">
        <f t="shared" ca="1" si="106"/>
        <v>0</v>
      </c>
      <c r="J225" s="1614">
        <f t="shared" ca="1" si="106"/>
        <v>0</v>
      </c>
      <c r="K225" s="1625">
        <f t="shared" ca="1" si="106"/>
        <v>0</v>
      </c>
      <c r="L225" s="1625">
        <f t="shared" ca="1" si="106"/>
        <v>0</v>
      </c>
      <c r="M225" s="1625">
        <f t="shared" ca="1" si="106"/>
        <v>0</v>
      </c>
      <c r="N225" s="1625">
        <f t="shared" ca="1" si="106"/>
        <v>0</v>
      </c>
      <c r="O225" s="1625">
        <f t="shared" ca="1" si="106"/>
        <v>0</v>
      </c>
      <c r="P225" s="1625">
        <f t="shared" ca="1" si="106"/>
        <v>0</v>
      </c>
      <c r="Q225" s="1625">
        <f t="shared" ca="1" si="106"/>
        <v>0</v>
      </c>
      <c r="R225" s="1625">
        <f t="shared" ca="1" si="106"/>
        <v>0</v>
      </c>
      <c r="S225" s="1625">
        <f t="shared" ca="1" si="106"/>
        <v>0</v>
      </c>
      <c r="T225" s="1625">
        <f t="shared" ca="1" si="107"/>
        <v>0</v>
      </c>
      <c r="U225" s="1625">
        <f t="shared" ca="1" si="107"/>
        <v>0</v>
      </c>
      <c r="V225" s="1625">
        <f t="shared" ca="1" si="107"/>
        <v>0</v>
      </c>
      <c r="W225" s="1625">
        <f t="shared" ca="1" si="107"/>
        <v>0</v>
      </c>
      <c r="X225" s="1625">
        <f t="shared" ca="1" si="107"/>
        <v>0</v>
      </c>
      <c r="Y225" s="1625">
        <f t="shared" ca="1" si="107"/>
        <v>0</v>
      </c>
      <c r="Z225" s="1565"/>
      <c r="AA225" s="1613">
        <f t="shared" ca="1" si="108"/>
        <v>0</v>
      </c>
      <c r="AB225" s="1614">
        <f t="shared" ca="1" si="108"/>
        <v>0</v>
      </c>
      <c r="AC225" s="1614">
        <f t="shared" ca="1" si="108"/>
        <v>0</v>
      </c>
      <c r="AD225" s="1614">
        <f t="shared" ca="1" si="108"/>
        <v>0</v>
      </c>
      <c r="AE225" s="1614">
        <f t="shared" ca="1" si="108"/>
        <v>0</v>
      </c>
      <c r="AF225" s="1614">
        <f t="shared" ca="1" si="108"/>
        <v>0</v>
      </c>
      <c r="AG225" s="1614">
        <f t="shared" ca="1" si="108"/>
        <v>0</v>
      </c>
      <c r="AH225" s="1614">
        <f t="shared" ca="1" si="108"/>
        <v>0</v>
      </c>
      <c r="AI225" s="1614">
        <f t="shared" ca="1" si="108"/>
        <v>0</v>
      </c>
      <c r="AJ225" s="1614">
        <f t="shared" ca="1" si="108"/>
        <v>0</v>
      </c>
      <c r="AK225" s="1614">
        <f t="shared" ca="1" si="108"/>
        <v>0</v>
      </c>
      <c r="AL225" s="1614">
        <f t="shared" ca="1" si="108"/>
        <v>0</v>
      </c>
      <c r="AM225" s="1614">
        <f t="shared" ca="1" si="108"/>
        <v>0</v>
      </c>
      <c r="AN225" s="1486"/>
      <c r="AO225" s="1612">
        <f t="shared" ca="1" si="109"/>
        <v>0</v>
      </c>
      <c r="AP225" s="1625">
        <f t="shared" ca="1" si="110"/>
        <v>0</v>
      </c>
      <c r="AQ225" s="1625">
        <f t="shared" ca="1" si="109"/>
        <v>0</v>
      </c>
      <c r="AR225" s="1625">
        <f t="shared" ca="1" si="109"/>
        <v>0</v>
      </c>
      <c r="AS225" s="1614">
        <f t="shared" ca="1" si="109"/>
        <v>0</v>
      </c>
      <c r="AT225" s="1614">
        <f t="shared" ca="1" si="109"/>
        <v>0</v>
      </c>
      <c r="AU225" s="1614">
        <f t="shared" ca="1" si="109"/>
        <v>0</v>
      </c>
      <c r="AV225" s="1614">
        <f t="shared" ca="1" si="109"/>
        <v>0</v>
      </c>
      <c r="AW225" s="1614">
        <f t="shared" ca="1" si="109"/>
        <v>0</v>
      </c>
      <c r="AX225" s="1614">
        <f t="shared" ca="1" si="109"/>
        <v>0</v>
      </c>
      <c r="AY225" s="1614">
        <f t="shared" ca="1" si="109"/>
        <v>0</v>
      </c>
      <c r="AZ225" s="1614">
        <f t="shared" ca="1" si="109"/>
        <v>0</v>
      </c>
      <c r="BA225" s="1614">
        <f t="shared" ca="1" si="109"/>
        <v>0</v>
      </c>
      <c r="BB225" s="1614">
        <f t="shared" ca="1" si="109"/>
        <v>0</v>
      </c>
      <c r="BC225" s="1614">
        <f t="shared" ca="1" si="109"/>
        <v>0</v>
      </c>
      <c r="BD225" s="1614">
        <f t="shared" ca="1" si="109"/>
        <v>0</v>
      </c>
      <c r="BE225" s="1614">
        <f t="shared" ca="1" si="109"/>
        <v>0</v>
      </c>
      <c r="BF225" s="1614">
        <f t="shared" ca="1" si="109"/>
        <v>0</v>
      </c>
      <c r="BG225" s="1614">
        <f t="shared" ca="1" si="109"/>
        <v>0</v>
      </c>
      <c r="BH225" s="1614">
        <f t="shared" ca="1" si="109"/>
        <v>0</v>
      </c>
      <c r="BI225" s="1614">
        <f t="shared" ca="1" si="109"/>
        <v>0</v>
      </c>
      <c r="BJ225" s="1614">
        <f t="shared" ca="1" si="109"/>
        <v>0</v>
      </c>
      <c r="BK225" s="1614">
        <f t="shared" ca="1" si="109"/>
        <v>0</v>
      </c>
      <c r="BL225" s="1614">
        <f t="shared" ca="1" si="109"/>
        <v>0</v>
      </c>
      <c r="BM225" s="1614">
        <f t="shared" ca="1" si="109"/>
        <v>0</v>
      </c>
      <c r="BN225" s="1614">
        <f t="shared" ca="1" si="109"/>
        <v>0</v>
      </c>
      <c r="BO225" s="1614">
        <f t="shared" ref="BO225:CI225" ca="1" si="111">IF(ISNUMBER($B225),$B225*BO133/1000,0)</f>
        <v>0</v>
      </c>
      <c r="BP225" s="1614">
        <f t="shared" ca="1" si="111"/>
        <v>0</v>
      </c>
      <c r="BQ225" s="1614">
        <f t="shared" ca="1" si="111"/>
        <v>0</v>
      </c>
      <c r="BR225" s="1614">
        <f t="shared" ca="1" si="111"/>
        <v>0</v>
      </c>
      <c r="BS225" s="1614">
        <f t="shared" ca="1" si="111"/>
        <v>0</v>
      </c>
      <c r="BT225" s="1614">
        <f t="shared" ca="1" si="111"/>
        <v>0</v>
      </c>
      <c r="BU225" s="1614">
        <f t="shared" ca="1" si="111"/>
        <v>0</v>
      </c>
      <c r="BV225" s="1614">
        <f t="shared" ca="1" si="111"/>
        <v>0</v>
      </c>
      <c r="BW225" s="1614">
        <f t="shared" ca="1" si="111"/>
        <v>0</v>
      </c>
      <c r="BX225" s="1614">
        <f t="shared" ca="1" si="111"/>
        <v>0</v>
      </c>
      <c r="BY225" s="1614">
        <f t="shared" ca="1" si="111"/>
        <v>0</v>
      </c>
      <c r="BZ225" s="1614">
        <f t="shared" ca="1" si="111"/>
        <v>0</v>
      </c>
      <c r="CA225" s="1614">
        <f t="shared" ca="1" si="111"/>
        <v>0</v>
      </c>
      <c r="CB225" s="1614">
        <f t="shared" ca="1" si="111"/>
        <v>0</v>
      </c>
      <c r="CC225" s="1614">
        <f t="shared" ca="1" si="111"/>
        <v>0</v>
      </c>
      <c r="CD225" s="1614">
        <f t="shared" ca="1" si="111"/>
        <v>0</v>
      </c>
      <c r="CE225" s="1614">
        <f t="shared" ca="1" si="111"/>
        <v>0</v>
      </c>
      <c r="CF225" s="1614">
        <f t="shared" ca="1" si="111"/>
        <v>0</v>
      </c>
      <c r="CG225" s="1614">
        <f t="shared" ca="1" si="111"/>
        <v>0</v>
      </c>
      <c r="CH225" s="1614">
        <f t="shared" ca="1" si="111"/>
        <v>0</v>
      </c>
      <c r="CI225" s="1615">
        <f t="shared" ca="1" si="111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3"/>
        <v/>
      </c>
      <c r="B226" s="1036" t="str">
        <f t="shared" ca="1" si="104"/>
        <v xml:space="preserve"> </v>
      </c>
      <c r="C226" s="1579">
        <f t="shared" ca="1" si="105"/>
        <v>0</v>
      </c>
      <c r="D226" s="1612">
        <f t="shared" ca="1" si="106"/>
        <v>0</v>
      </c>
      <c r="E226" s="1614">
        <f t="shared" ca="1" si="106"/>
        <v>0</v>
      </c>
      <c r="F226" s="1614">
        <f t="shared" ca="1" si="106"/>
        <v>0</v>
      </c>
      <c r="G226" s="1614">
        <f t="shared" ca="1" si="106"/>
        <v>0</v>
      </c>
      <c r="H226" s="1614">
        <f t="shared" ca="1" si="106"/>
        <v>0</v>
      </c>
      <c r="I226" s="1614">
        <f t="shared" ca="1" si="106"/>
        <v>0</v>
      </c>
      <c r="J226" s="1614">
        <f t="shared" ca="1" si="106"/>
        <v>0</v>
      </c>
      <c r="K226" s="1625">
        <f t="shared" ca="1" si="106"/>
        <v>0</v>
      </c>
      <c r="L226" s="1625">
        <f t="shared" ca="1" si="106"/>
        <v>0</v>
      </c>
      <c r="M226" s="1625">
        <f t="shared" ca="1" si="106"/>
        <v>0</v>
      </c>
      <c r="N226" s="1625">
        <f t="shared" ca="1" si="106"/>
        <v>0</v>
      </c>
      <c r="O226" s="1625">
        <f t="shared" ca="1" si="106"/>
        <v>0</v>
      </c>
      <c r="P226" s="1625">
        <f t="shared" ca="1" si="106"/>
        <v>0</v>
      </c>
      <c r="Q226" s="1625">
        <f t="shared" ca="1" si="106"/>
        <v>0</v>
      </c>
      <c r="R226" s="1625">
        <f t="shared" ca="1" si="106"/>
        <v>0</v>
      </c>
      <c r="S226" s="1625">
        <f t="shared" ca="1" si="106"/>
        <v>0</v>
      </c>
      <c r="T226" s="1625">
        <f t="shared" ca="1" si="107"/>
        <v>0</v>
      </c>
      <c r="U226" s="1625">
        <f t="shared" ca="1" si="107"/>
        <v>0</v>
      </c>
      <c r="V226" s="1625">
        <f t="shared" ca="1" si="107"/>
        <v>0</v>
      </c>
      <c r="W226" s="1625">
        <f t="shared" ca="1" si="107"/>
        <v>0</v>
      </c>
      <c r="X226" s="1625">
        <f t="shared" ca="1" si="107"/>
        <v>0</v>
      </c>
      <c r="Y226" s="1625">
        <f t="shared" ca="1" si="107"/>
        <v>0</v>
      </c>
      <c r="Z226" s="1565"/>
      <c r="AA226" s="1613">
        <f t="shared" ca="1" si="108"/>
        <v>0</v>
      </c>
      <c r="AB226" s="1614">
        <f t="shared" ca="1" si="108"/>
        <v>0</v>
      </c>
      <c r="AC226" s="1614">
        <f t="shared" ca="1" si="108"/>
        <v>0</v>
      </c>
      <c r="AD226" s="1614">
        <f t="shared" ca="1" si="108"/>
        <v>0</v>
      </c>
      <c r="AE226" s="1614">
        <f t="shared" ca="1" si="108"/>
        <v>0</v>
      </c>
      <c r="AF226" s="1614">
        <f t="shared" ca="1" si="108"/>
        <v>0</v>
      </c>
      <c r="AG226" s="1614">
        <f t="shared" ca="1" si="108"/>
        <v>0</v>
      </c>
      <c r="AH226" s="1614">
        <f t="shared" ca="1" si="108"/>
        <v>0</v>
      </c>
      <c r="AI226" s="1614">
        <f t="shared" ca="1" si="108"/>
        <v>0</v>
      </c>
      <c r="AJ226" s="1614">
        <f t="shared" ca="1" si="108"/>
        <v>0</v>
      </c>
      <c r="AK226" s="1614">
        <f t="shared" ca="1" si="108"/>
        <v>0</v>
      </c>
      <c r="AL226" s="1614">
        <f t="shared" ca="1" si="108"/>
        <v>0</v>
      </c>
      <c r="AM226" s="1614">
        <f t="shared" ca="1" si="108"/>
        <v>0</v>
      </c>
      <c r="AN226" s="1486"/>
      <c r="AO226" s="1612">
        <f t="shared" ref="AO226:CI229" ca="1" si="112">IF(ISNUMBER($B226),$B226*AO134/1000,0)</f>
        <v>0</v>
      </c>
      <c r="AP226" s="1625">
        <f t="shared" ca="1" si="110"/>
        <v>0</v>
      </c>
      <c r="AQ226" s="1625">
        <f t="shared" ca="1" si="112"/>
        <v>0</v>
      </c>
      <c r="AR226" s="1625">
        <f t="shared" ca="1" si="112"/>
        <v>0</v>
      </c>
      <c r="AS226" s="1614">
        <f t="shared" ca="1" si="112"/>
        <v>0</v>
      </c>
      <c r="AT226" s="1614">
        <f t="shared" ca="1" si="112"/>
        <v>0</v>
      </c>
      <c r="AU226" s="1614">
        <f t="shared" ca="1" si="112"/>
        <v>0</v>
      </c>
      <c r="AV226" s="1614">
        <f t="shared" ca="1" si="112"/>
        <v>0</v>
      </c>
      <c r="AW226" s="1614">
        <f t="shared" ca="1" si="112"/>
        <v>0</v>
      </c>
      <c r="AX226" s="1614">
        <f t="shared" ca="1" si="112"/>
        <v>0</v>
      </c>
      <c r="AY226" s="1614">
        <f t="shared" ca="1" si="112"/>
        <v>0</v>
      </c>
      <c r="AZ226" s="1614">
        <f t="shared" ca="1" si="112"/>
        <v>0</v>
      </c>
      <c r="BA226" s="1614">
        <f t="shared" ca="1" si="112"/>
        <v>0</v>
      </c>
      <c r="BB226" s="1614">
        <f t="shared" ca="1" si="112"/>
        <v>0</v>
      </c>
      <c r="BC226" s="1614">
        <f t="shared" ca="1" si="112"/>
        <v>0</v>
      </c>
      <c r="BD226" s="1614">
        <f t="shared" ca="1" si="112"/>
        <v>0</v>
      </c>
      <c r="BE226" s="1614">
        <f t="shared" ca="1" si="112"/>
        <v>0</v>
      </c>
      <c r="BF226" s="1614">
        <f t="shared" ca="1" si="112"/>
        <v>0</v>
      </c>
      <c r="BG226" s="1614">
        <f t="shared" ca="1" si="112"/>
        <v>0</v>
      </c>
      <c r="BH226" s="1614">
        <f t="shared" ca="1" si="112"/>
        <v>0</v>
      </c>
      <c r="BI226" s="1614">
        <f t="shared" ca="1" si="112"/>
        <v>0</v>
      </c>
      <c r="BJ226" s="1614">
        <f t="shared" ca="1" si="112"/>
        <v>0</v>
      </c>
      <c r="BK226" s="1614">
        <f t="shared" ca="1" si="112"/>
        <v>0</v>
      </c>
      <c r="BL226" s="1614">
        <f t="shared" ca="1" si="112"/>
        <v>0</v>
      </c>
      <c r="BM226" s="1614">
        <f t="shared" ca="1" si="112"/>
        <v>0</v>
      </c>
      <c r="BN226" s="1614">
        <f t="shared" ca="1" si="112"/>
        <v>0</v>
      </c>
      <c r="BO226" s="1614">
        <f t="shared" ca="1" si="112"/>
        <v>0</v>
      </c>
      <c r="BP226" s="1614">
        <f t="shared" ca="1" si="112"/>
        <v>0</v>
      </c>
      <c r="BQ226" s="1614">
        <f t="shared" ca="1" si="112"/>
        <v>0</v>
      </c>
      <c r="BR226" s="1614">
        <f t="shared" ca="1" si="112"/>
        <v>0</v>
      </c>
      <c r="BS226" s="1614">
        <f t="shared" ca="1" si="112"/>
        <v>0</v>
      </c>
      <c r="BT226" s="1614">
        <f t="shared" ca="1" si="112"/>
        <v>0</v>
      </c>
      <c r="BU226" s="1614">
        <f t="shared" ca="1" si="112"/>
        <v>0</v>
      </c>
      <c r="BV226" s="1614">
        <f t="shared" ca="1" si="112"/>
        <v>0</v>
      </c>
      <c r="BW226" s="1614">
        <f t="shared" ca="1" si="112"/>
        <v>0</v>
      </c>
      <c r="BX226" s="1614">
        <f t="shared" ca="1" si="112"/>
        <v>0</v>
      </c>
      <c r="BY226" s="1614">
        <f t="shared" ca="1" si="112"/>
        <v>0</v>
      </c>
      <c r="BZ226" s="1614">
        <f t="shared" ca="1" si="112"/>
        <v>0</v>
      </c>
      <c r="CA226" s="1614">
        <f t="shared" ca="1" si="112"/>
        <v>0</v>
      </c>
      <c r="CB226" s="1614">
        <f t="shared" ca="1" si="112"/>
        <v>0</v>
      </c>
      <c r="CC226" s="1614">
        <f t="shared" ca="1" si="112"/>
        <v>0</v>
      </c>
      <c r="CD226" s="1614">
        <f t="shared" ca="1" si="112"/>
        <v>0</v>
      </c>
      <c r="CE226" s="1614">
        <f t="shared" ca="1" si="112"/>
        <v>0</v>
      </c>
      <c r="CF226" s="1614">
        <f t="shared" ca="1" si="112"/>
        <v>0</v>
      </c>
      <c r="CG226" s="1614">
        <f t="shared" ca="1" si="112"/>
        <v>0</v>
      </c>
      <c r="CH226" s="1614">
        <f t="shared" ca="1" si="112"/>
        <v>0</v>
      </c>
      <c r="CI226" s="1615">
        <f t="shared" ca="1" si="112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3"/>
        <v/>
      </c>
      <c r="B227" s="1036" t="str">
        <f t="shared" ca="1" si="104"/>
        <v xml:space="preserve"> </v>
      </c>
      <c r="C227" s="1579">
        <f t="shared" ca="1" si="105"/>
        <v>0</v>
      </c>
      <c r="D227" s="1612">
        <f t="shared" ca="1" si="106"/>
        <v>0</v>
      </c>
      <c r="E227" s="1614">
        <f t="shared" ca="1" si="106"/>
        <v>0</v>
      </c>
      <c r="F227" s="1614">
        <f t="shared" ca="1" si="106"/>
        <v>0</v>
      </c>
      <c r="G227" s="1614">
        <f t="shared" ca="1" si="106"/>
        <v>0</v>
      </c>
      <c r="H227" s="1614">
        <f t="shared" ca="1" si="106"/>
        <v>0</v>
      </c>
      <c r="I227" s="1614">
        <f t="shared" ca="1" si="106"/>
        <v>0</v>
      </c>
      <c r="J227" s="1614">
        <f t="shared" ca="1" si="106"/>
        <v>0</v>
      </c>
      <c r="K227" s="1625">
        <f t="shared" ca="1" si="106"/>
        <v>0</v>
      </c>
      <c r="L227" s="1625">
        <f t="shared" ca="1" si="106"/>
        <v>0</v>
      </c>
      <c r="M227" s="1625">
        <f t="shared" ca="1" si="106"/>
        <v>0</v>
      </c>
      <c r="N227" s="1625">
        <f t="shared" ca="1" si="106"/>
        <v>0</v>
      </c>
      <c r="O227" s="1625">
        <f t="shared" ca="1" si="106"/>
        <v>0</v>
      </c>
      <c r="P227" s="1625">
        <f t="shared" ca="1" si="106"/>
        <v>0</v>
      </c>
      <c r="Q227" s="1625">
        <f t="shared" ca="1" si="106"/>
        <v>0</v>
      </c>
      <c r="R227" s="1625">
        <f t="shared" ca="1" si="106"/>
        <v>0</v>
      </c>
      <c r="S227" s="1625">
        <f t="shared" ca="1" si="106"/>
        <v>0</v>
      </c>
      <c r="T227" s="1625">
        <f t="shared" ca="1" si="107"/>
        <v>0</v>
      </c>
      <c r="U227" s="1625">
        <f t="shared" ca="1" si="107"/>
        <v>0</v>
      </c>
      <c r="V227" s="1625">
        <f t="shared" ca="1" si="107"/>
        <v>0</v>
      </c>
      <c r="W227" s="1625">
        <f t="shared" ca="1" si="107"/>
        <v>0</v>
      </c>
      <c r="X227" s="1625">
        <f t="shared" ca="1" si="107"/>
        <v>0</v>
      </c>
      <c r="Y227" s="1625">
        <f t="shared" ca="1" si="107"/>
        <v>0</v>
      </c>
      <c r="Z227" s="1565"/>
      <c r="AA227" s="1613">
        <f t="shared" ca="1" si="108"/>
        <v>0</v>
      </c>
      <c r="AB227" s="1614">
        <f t="shared" ca="1" si="108"/>
        <v>0</v>
      </c>
      <c r="AC227" s="1614">
        <f t="shared" ca="1" si="108"/>
        <v>0</v>
      </c>
      <c r="AD227" s="1614">
        <f t="shared" ca="1" si="108"/>
        <v>0</v>
      </c>
      <c r="AE227" s="1614">
        <f t="shared" ca="1" si="108"/>
        <v>0</v>
      </c>
      <c r="AF227" s="1614">
        <f t="shared" ca="1" si="108"/>
        <v>0</v>
      </c>
      <c r="AG227" s="1614">
        <f t="shared" ca="1" si="108"/>
        <v>0</v>
      </c>
      <c r="AH227" s="1614">
        <f t="shared" ca="1" si="108"/>
        <v>0</v>
      </c>
      <c r="AI227" s="1614">
        <f t="shared" ca="1" si="108"/>
        <v>0</v>
      </c>
      <c r="AJ227" s="1614">
        <f t="shared" ca="1" si="108"/>
        <v>0</v>
      </c>
      <c r="AK227" s="1614">
        <f t="shared" ca="1" si="108"/>
        <v>0</v>
      </c>
      <c r="AL227" s="1614">
        <f t="shared" ca="1" si="108"/>
        <v>0</v>
      </c>
      <c r="AM227" s="1614">
        <f t="shared" ca="1" si="108"/>
        <v>0</v>
      </c>
      <c r="AN227" s="1486"/>
      <c r="AO227" s="1612">
        <f t="shared" ca="1" si="112"/>
        <v>0</v>
      </c>
      <c r="AP227" s="1625">
        <f t="shared" ca="1" si="110"/>
        <v>0</v>
      </c>
      <c r="AQ227" s="1625">
        <f t="shared" ca="1" si="112"/>
        <v>0</v>
      </c>
      <c r="AR227" s="1625">
        <f t="shared" ca="1" si="112"/>
        <v>0</v>
      </c>
      <c r="AS227" s="1614">
        <f t="shared" ca="1" si="112"/>
        <v>0</v>
      </c>
      <c r="AT227" s="1614">
        <f t="shared" ca="1" si="112"/>
        <v>0</v>
      </c>
      <c r="AU227" s="1614">
        <f t="shared" ca="1" si="112"/>
        <v>0</v>
      </c>
      <c r="AV227" s="1614">
        <f t="shared" ca="1" si="112"/>
        <v>0</v>
      </c>
      <c r="AW227" s="1614">
        <f t="shared" ca="1" si="112"/>
        <v>0</v>
      </c>
      <c r="AX227" s="1614">
        <f t="shared" ca="1" si="112"/>
        <v>0</v>
      </c>
      <c r="AY227" s="1614">
        <f t="shared" ca="1" si="112"/>
        <v>0</v>
      </c>
      <c r="AZ227" s="1614">
        <f t="shared" ca="1" si="112"/>
        <v>0</v>
      </c>
      <c r="BA227" s="1614">
        <f t="shared" ca="1" si="112"/>
        <v>0</v>
      </c>
      <c r="BB227" s="1614">
        <f t="shared" ca="1" si="112"/>
        <v>0</v>
      </c>
      <c r="BC227" s="1614">
        <f t="shared" ca="1" si="112"/>
        <v>0</v>
      </c>
      <c r="BD227" s="1614">
        <f t="shared" ca="1" si="112"/>
        <v>0</v>
      </c>
      <c r="BE227" s="1614">
        <f t="shared" ca="1" si="112"/>
        <v>0</v>
      </c>
      <c r="BF227" s="1614">
        <f t="shared" ca="1" si="112"/>
        <v>0</v>
      </c>
      <c r="BG227" s="1614">
        <f t="shared" ca="1" si="112"/>
        <v>0</v>
      </c>
      <c r="BH227" s="1614">
        <f t="shared" ca="1" si="112"/>
        <v>0</v>
      </c>
      <c r="BI227" s="1614">
        <f t="shared" ca="1" si="112"/>
        <v>0</v>
      </c>
      <c r="BJ227" s="1614">
        <f t="shared" ca="1" si="112"/>
        <v>0</v>
      </c>
      <c r="BK227" s="1614">
        <f t="shared" ca="1" si="112"/>
        <v>0</v>
      </c>
      <c r="BL227" s="1614">
        <f t="shared" ca="1" si="112"/>
        <v>0</v>
      </c>
      <c r="BM227" s="1614">
        <f t="shared" ca="1" si="112"/>
        <v>0</v>
      </c>
      <c r="BN227" s="1614">
        <f t="shared" ca="1" si="112"/>
        <v>0</v>
      </c>
      <c r="BO227" s="1614">
        <f t="shared" ca="1" si="112"/>
        <v>0</v>
      </c>
      <c r="BP227" s="1614">
        <f t="shared" ca="1" si="112"/>
        <v>0</v>
      </c>
      <c r="BQ227" s="1614">
        <f t="shared" ca="1" si="112"/>
        <v>0</v>
      </c>
      <c r="BR227" s="1614">
        <f t="shared" ca="1" si="112"/>
        <v>0</v>
      </c>
      <c r="BS227" s="1614">
        <f t="shared" ca="1" si="112"/>
        <v>0</v>
      </c>
      <c r="BT227" s="1614">
        <f t="shared" ca="1" si="112"/>
        <v>0</v>
      </c>
      <c r="BU227" s="1614">
        <f t="shared" ca="1" si="112"/>
        <v>0</v>
      </c>
      <c r="BV227" s="1614">
        <f t="shared" ca="1" si="112"/>
        <v>0</v>
      </c>
      <c r="BW227" s="1614">
        <f t="shared" ca="1" si="112"/>
        <v>0</v>
      </c>
      <c r="BX227" s="1614">
        <f t="shared" ca="1" si="112"/>
        <v>0</v>
      </c>
      <c r="BY227" s="1614">
        <f t="shared" ca="1" si="112"/>
        <v>0</v>
      </c>
      <c r="BZ227" s="1614">
        <f t="shared" ca="1" si="112"/>
        <v>0</v>
      </c>
      <c r="CA227" s="1614">
        <f t="shared" ca="1" si="112"/>
        <v>0</v>
      </c>
      <c r="CB227" s="1614">
        <f t="shared" ca="1" si="112"/>
        <v>0</v>
      </c>
      <c r="CC227" s="1614">
        <f t="shared" ca="1" si="112"/>
        <v>0</v>
      </c>
      <c r="CD227" s="1614">
        <f t="shared" ca="1" si="112"/>
        <v>0</v>
      </c>
      <c r="CE227" s="1614">
        <f t="shared" ca="1" si="112"/>
        <v>0</v>
      </c>
      <c r="CF227" s="1614">
        <f t="shared" ca="1" si="112"/>
        <v>0</v>
      </c>
      <c r="CG227" s="1614">
        <f t="shared" ca="1" si="112"/>
        <v>0</v>
      </c>
      <c r="CH227" s="1614">
        <f t="shared" ca="1" si="112"/>
        <v>0</v>
      </c>
      <c r="CI227" s="1615">
        <f t="shared" ca="1" si="112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3"/>
        <v/>
      </c>
      <c r="B228" s="1036" t="str">
        <f t="shared" ca="1" si="104"/>
        <v xml:space="preserve"> </v>
      </c>
      <c r="C228" s="1579">
        <f t="shared" ca="1" si="105"/>
        <v>0</v>
      </c>
      <c r="D228" s="1612">
        <f t="shared" ca="1" si="106"/>
        <v>0</v>
      </c>
      <c r="E228" s="1614">
        <f t="shared" ca="1" si="106"/>
        <v>0</v>
      </c>
      <c r="F228" s="1614">
        <f t="shared" ca="1" si="106"/>
        <v>0</v>
      </c>
      <c r="G228" s="1614">
        <f t="shared" ca="1" si="106"/>
        <v>0</v>
      </c>
      <c r="H228" s="1614">
        <f t="shared" ca="1" si="106"/>
        <v>0</v>
      </c>
      <c r="I228" s="1614">
        <f t="shared" ca="1" si="106"/>
        <v>0</v>
      </c>
      <c r="J228" s="1614">
        <f t="shared" ca="1" si="106"/>
        <v>0</v>
      </c>
      <c r="K228" s="1625">
        <f t="shared" ca="1" si="106"/>
        <v>0</v>
      </c>
      <c r="L228" s="1625">
        <f t="shared" ca="1" si="106"/>
        <v>0</v>
      </c>
      <c r="M228" s="1625">
        <f t="shared" ca="1" si="106"/>
        <v>0</v>
      </c>
      <c r="N228" s="1625">
        <f t="shared" ca="1" si="106"/>
        <v>0</v>
      </c>
      <c r="O228" s="1625">
        <f t="shared" ca="1" si="106"/>
        <v>0</v>
      </c>
      <c r="P228" s="1625">
        <f t="shared" ca="1" si="106"/>
        <v>0</v>
      </c>
      <c r="Q228" s="1625">
        <f t="shared" ca="1" si="106"/>
        <v>0</v>
      </c>
      <c r="R228" s="1625">
        <f t="shared" ca="1" si="106"/>
        <v>0</v>
      </c>
      <c r="S228" s="1625">
        <f t="shared" ca="1" si="106"/>
        <v>0</v>
      </c>
      <c r="T228" s="1625">
        <f t="shared" ca="1" si="107"/>
        <v>0</v>
      </c>
      <c r="U228" s="1625">
        <f t="shared" ca="1" si="107"/>
        <v>0</v>
      </c>
      <c r="V228" s="1625">
        <f t="shared" ca="1" si="107"/>
        <v>0</v>
      </c>
      <c r="W228" s="1625">
        <f t="shared" ca="1" si="107"/>
        <v>0</v>
      </c>
      <c r="X228" s="1625">
        <f t="shared" ca="1" si="107"/>
        <v>0</v>
      </c>
      <c r="Y228" s="1625">
        <f t="shared" ca="1" si="107"/>
        <v>0</v>
      </c>
      <c r="Z228" s="1565"/>
      <c r="AA228" s="1613">
        <f t="shared" ca="1" si="108"/>
        <v>0</v>
      </c>
      <c r="AB228" s="1614">
        <f t="shared" ca="1" si="108"/>
        <v>0</v>
      </c>
      <c r="AC228" s="1614">
        <f t="shared" ca="1" si="108"/>
        <v>0</v>
      </c>
      <c r="AD228" s="1614">
        <f t="shared" ca="1" si="108"/>
        <v>0</v>
      </c>
      <c r="AE228" s="1614">
        <f t="shared" ca="1" si="108"/>
        <v>0</v>
      </c>
      <c r="AF228" s="1614">
        <f t="shared" ca="1" si="108"/>
        <v>0</v>
      </c>
      <c r="AG228" s="1614">
        <f t="shared" ca="1" si="108"/>
        <v>0</v>
      </c>
      <c r="AH228" s="1614">
        <f t="shared" ca="1" si="108"/>
        <v>0</v>
      </c>
      <c r="AI228" s="1614">
        <f t="shared" ca="1" si="108"/>
        <v>0</v>
      </c>
      <c r="AJ228" s="1614">
        <f t="shared" ca="1" si="108"/>
        <v>0</v>
      </c>
      <c r="AK228" s="1614">
        <f t="shared" ca="1" si="108"/>
        <v>0</v>
      </c>
      <c r="AL228" s="1614">
        <f t="shared" ca="1" si="108"/>
        <v>0</v>
      </c>
      <c r="AM228" s="1614">
        <f t="shared" ca="1" si="108"/>
        <v>0</v>
      </c>
      <c r="AN228" s="1486"/>
      <c r="AO228" s="1612">
        <f t="shared" ca="1" si="112"/>
        <v>0</v>
      </c>
      <c r="AP228" s="1625">
        <f t="shared" ca="1" si="110"/>
        <v>0</v>
      </c>
      <c r="AQ228" s="1625">
        <f t="shared" ca="1" si="112"/>
        <v>0</v>
      </c>
      <c r="AR228" s="1625">
        <f t="shared" ca="1" si="112"/>
        <v>0</v>
      </c>
      <c r="AS228" s="1614">
        <f t="shared" ca="1" si="112"/>
        <v>0</v>
      </c>
      <c r="AT228" s="1614">
        <f t="shared" ca="1" si="112"/>
        <v>0</v>
      </c>
      <c r="AU228" s="1614">
        <f t="shared" ca="1" si="112"/>
        <v>0</v>
      </c>
      <c r="AV228" s="1614">
        <f t="shared" ca="1" si="112"/>
        <v>0</v>
      </c>
      <c r="AW228" s="1614">
        <f t="shared" ca="1" si="112"/>
        <v>0</v>
      </c>
      <c r="AX228" s="1614">
        <f t="shared" ca="1" si="112"/>
        <v>0</v>
      </c>
      <c r="AY228" s="1614">
        <f t="shared" ca="1" si="112"/>
        <v>0</v>
      </c>
      <c r="AZ228" s="1614">
        <f t="shared" ca="1" si="112"/>
        <v>0</v>
      </c>
      <c r="BA228" s="1614">
        <f t="shared" ca="1" si="112"/>
        <v>0</v>
      </c>
      <c r="BB228" s="1614">
        <f t="shared" ca="1" si="112"/>
        <v>0</v>
      </c>
      <c r="BC228" s="1614">
        <f t="shared" ca="1" si="112"/>
        <v>0</v>
      </c>
      <c r="BD228" s="1614">
        <f t="shared" ca="1" si="112"/>
        <v>0</v>
      </c>
      <c r="BE228" s="1614">
        <f t="shared" ca="1" si="112"/>
        <v>0</v>
      </c>
      <c r="BF228" s="1614">
        <f t="shared" ca="1" si="112"/>
        <v>0</v>
      </c>
      <c r="BG228" s="1614">
        <f t="shared" ca="1" si="112"/>
        <v>0</v>
      </c>
      <c r="BH228" s="1614">
        <f t="shared" ca="1" si="112"/>
        <v>0</v>
      </c>
      <c r="BI228" s="1614">
        <f t="shared" ca="1" si="112"/>
        <v>0</v>
      </c>
      <c r="BJ228" s="1614">
        <f t="shared" ca="1" si="112"/>
        <v>0</v>
      </c>
      <c r="BK228" s="1614">
        <f t="shared" ca="1" si="112"/>
        <v>0</v>
      </c>
      <c r="BL228" s="1614">
        <f t="shared" ca="1" si="112"/>
        <v>0</v>
      </c>
      <c r="BM228" s="1614">
        <f t="shared" ca="1" si="112"/>
        <v>0</v>
      </c>
      <c r="BN228" s="1614">
        <f t="shared" ca="1" si="112"/>
        <v>0</v>
      </c>
      <c r="BO228" s="1614">
        <f t="shared" ca="1" si="112"/>
        <v>0</v>
      </c>
      <c r="BP228" s="1614">
        <f t="shared" ca="1" si="112"/>
        <v>0</v>
      </c>
      <c r="BQ228" s="1614">
        <f t="shared" ca="1" si="112"/>
        <v>0</v>
      </c>
      <c r="BR228" s="1614">
        <f t="shared" ca="1" si="112"/>
        <v>0</v>
      </c>
      <c r="BS228" s="1614">
        <f t="shared" ca="1" si="112"/>
        <v>0</v>
      </c>
      <c r="BT228" s="1614">
        <f t="shared" ca="1" si="112"/>
        <v>0</v>
      </c>
      <c r="BU228" s="1614">
        <f t="shared" ca="1" si="112"/>
        <v>0</v>
      </c>
      <c r="BV228" s="1614">
        <f t="shared" ca="1" si="112"/>
        <v>0</v>
      </c>
      <c r="BW228" s="1614">
        <f t="shared" ca="1" si="112"/>
        <v>0</v>
      </c>
      <c r="BX228" s="1614">
        <f t="shared" ca="1" si="112"/>
        <v>0</v>
      </c>
      <c r="BY228" s="1614">
        <f t="shared" ca="1" si="112"/>
        <v>0</v>
      </c>
      <c r="BZ228" s="1614">
        <f t="shared" ca="1" si="112"/>
        <v>0</v>
      </c>
      <c r="CA228" s="1614">
        <f t="shared" ca="1" si="112"/>
        <v>0</v>
      </c>
      <c r="CB228" s="1614">
        <f t="shared" ca="1" si="112"/>
        <v>0</v>
      </c>
      <c r="CC228" s="1614">
        <f t="shared" ca="1" si="112"/>
        <v>0</v>
      </c>
      <c r="CD228" s="1614">
        <f t="shared" ca="1" si="112"/>
        <v>0</v>
      </c>
      <c r="CE228" s="1614">
        <f t="shared" ca="1" si="112"/>
        <v>0</v>
      </c>
      <c r="CF228" s="1614">
        <f t="shared" ca="1" si="112"/>
        <v>0</v>
      </c>
      <c r="CG228" s="1614">
        <f t="shared" ca="1" si="112"/>
        <v>0</v>
      </c>
      <c r="CH228" s="1614">
        <f t="shared" ca="1" si="112"/>
        <v>0</v>
      </c>
      <c r="CI228" s="1615">
        <f t="shared" ca="1" si="112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3"/>
        <v/>
      </c>
      <c r="B229" s="1038" t="str">
        <f t="shared" ca="1" si="104"/>
        <v xml:space="preserve"> </v>
      </c>
      <c r="C229" s="1580">
        <f t="shared" ca="1" si="105"/>
        <v>0</v>
      </c>
      <c r="D229" s="1617">
        <f t="shared" ca="1" si="106"/>
        <v>0</v>
      </c>
      <c r="E229" s="1619">
        <f t="shared" ca="1" si="106"/>
        <v>0</v>
      </c>
      <c r="F229" s="1619">
        <f t="shared" ca="1" si="106"/>
        <v>0</v>
      </c>
      <c r="G229" s="1619">
        <f t="shared" ca="1" si="106"/>
        <v>0</v>
      </c>
      <c r="H229" s="1619">
        <f t="shared" ca="1" si="106"/>
        <v>0</v>
      </c>
      <c r="I229" s="1619">
        <f t="shared" ca="1" si="106"/>
        <v>0</v>
      </c>
      <c r="J229" s="1619">
        <f t="shared" ca="1" si="106"/>
        <v>0</v>
      </c>
      <c r="K229" s="1626">
        <f t="shared" ca="1" si="106"/>
        <v>0</v>
      </c>
      <c r="L229" s="1626">
        <f t="shared" ca="1" si="106"/>
        <v>0</v>
      </c>
      <c r="M229" s="1626">
        <f t="shared" ca="1" si="106"/>
        <v>0</v>
      </c>
      <c r="N229" s="1626">
        <f t="shared" ca="1" si="106"/>
        <v>0</v>
      </c>
      <c r="O229" s="1626">
        <f t="shared" ca="1" si="106"/>
        <v>0</v>
      </c>
      <c r="P229" s="1626">
        <f t="shared" ca="1" si="106"/>
        <v>0</v>
      </c>
      <c r="Q229" s="1626">
        <f t="shared" ca="1" si="106"/>
        <v>0</v>
      </c>
      <c r="R229" s="1626">
        <f t="shared" ca="1" si="106"/>
        <v>0</v>
      </c>
      <c r="S229" s="1626">
        <f t="shared" ca="1" si="106"/>
        <v>0</v>
      </c>
      <c r="T229" s="1626">
        <f t="shared" ca="1" si="107"/>
        <v>0</v>
      </c>
      <c r="U229" s="1626">
        <f t="shared" ca="1" si="107"/>
        <v>0</v>
      </c>
      <c r="V229" s="1626">
        <f t="shared" ca="1" si="107"/>
        <v>0</v>
      </c>
      <c r="W229" s="1626">
        <f t="shared" ca="1" si="107"/>
        <v>0</v>
      </c>
      <c r="X229" s="1626">
        <f t="shared" ca="1" si="107"/>
        <v>0</v>
      </c>
      <c r="Y229" s="1626">
        <f t="shared" ca="1" si="107"/>
        <v>0</v>
      </c>
      <c r="Z229" s="1965"/>
      <c r="AA229" s="1618">
        <f t="shared" ca="1" si="108"/>
        <v>0</v>
      </c>
      <c r="AB229" s="1619">
        <f t="shared" ca="1" si="108"/>
        <v>0</v>
      </c>
      <c r="AC229" s="1619">
        <f t="shared" ca="1" si="108"/>
        <v>0</v>
      </c>
      <c r="AD229" s="1619">
        <f t="shared" ca="1" si="108"/>
        <v>0</v>
      </c>
      <c r="AE229" s="1619">
        <f t="shared" ca="1" si="108"/>
        <v>0</v>
      </c>
      <c r="AF229" s="1619">
        <f t="shared" ca="1" si="108"/>
        <v>0</v>
      </c>
      <c r="AG229" s="1619">
        <f t="shared" ca="1" si="108"/>
        <v>0</v>
      </c>
      <c r="AH229" s="1619">
        <f t="shared" ca="1" si="108"/>
        <v>0</v>
      </c>
      <c r="AI229" s="1619">
        <f t="shared" ca="1" si="108"/>
        <v>0</v>
      </c>
      <c r="AJ229" s="1619">
        <f t="shared" ca="1" si="108"/>
        <v>0</v>
      </c>
      <c r="AK229" s="1619">
        <f t="shared" ca="1" si="108"/>
        <v>0</v>
      </c>
      <c r="AL229" s="1619">
        <f t="shared" ca="1" si="108"/>
        <v>0</v>
      </c>
      <c r="AM229" s="1619">
        <f t="shared" ca="1" si="108"/>
        <v>0</v>
      </c>
      <c r="AN229" s="1486"/>
      <c r="AO229" s="1617">
        <f t="shared" ca="1" si="112"/>
        <v>0</v>
      </c>
      <c r="AP229" s="1626">
        <f t="shared" ca="1" si="110"/>
        <v>0</v>
      </c>
      <c r="AQ229" s="1626">
        <f t="shared" ca="1" si="112"/>
        <v>0</v>
      </c>
      <c r="AR229" s="1626">
        <f t="shared" ca="1" si="112"/>
        <v>0</v>
      </c>
      <c r="AS229" s="1619">
        <f t="shared" ca="1" si="112"/>
        <v>0</v>
      </c>
      <c r="AT229" s="1619">
        <f t="shared" ca="1" si="112"/>
        <v>0</v>
      </c>
      <c r="AU229" s="1619">
        <f t="shared" ca="1" si="112"/>
        <v>0</v>
      </c>
      <c r="AV229" s="1619">
        <f t="shared" ca="1" si="112"/>
        <v>0</v>
      </c>
      <c r="AW229" s="1619">
        <f t="shared" ca="1" si="112"/>
        <v>0</v>
      </c>
      <c r="AX229" s="1619">
        <f t="shared" ca="1" si="112"/>
        <v>0</v>
      </c>
      <c r="AY229" s="1619">
        <f t="shared" ca="1" si="112"/>
        <v>0</v>
      </c>
      <c r="AZ229" s="1619">
        <f t="shared" ca="1" si="112"/>
        <v>0</v>
      </c>
      <c r="BA229" s="1619">
        <f t="shared" ca="1" si="112"/>
        <v>0</v>
      </c>
      <c r="BB229" s="1619">
        <f t="shared" ca="1" si="112"/>
        <v>0</v>
      </c>
      <c r="BC229" s="1619">
        <f t="shared" ca="1" si="112"/>
        <v>0</v>
      </c>
      <c r="BD229" s="1619">
        <f t="shared" ca="1" si="112"/>
        <v>0</v>
      </c>
      <c r="BE229" s="1619">
        <f t="shared" ca="1" si="112"/>
        <v>0</v>
      </c>
      <c r="BF229" s="1619">
        <f t="shared" ca="1" si="112"/>
        <v>0</v>
      </c>
      <c r="BG229" s="1619">
        <f t="shared" ca="1" si="112"/>
        <v>0</v>
      </c>
      <c r="BH229" s="1619">
        <f t="shared" ca="1" si="112"/>
        <v>0</v>
      </c>
      <c r="BI229" s="1619">
        <f t="shared" ca="1" si="112"/>
        <v>0</v>
      </c>
      <c r="BJ229" s="1619">
        <f t="shared" ca="1" si="112"/>
        <v>0</v>
      </c>
      <c r="BK229" s="1619">
        <f t="shared" ca="1" si="112"/>
        <v>0</v>
      </c>
      <c r="BL229" s="1619">
        <f t="shared" ca="1" si="112"/>
        <v>0</v>
      </c>
      <c r="BM229" s="1619">
        <f t="shared" ca="1" si="112"/>
        <v>0</v>
      </c>
      <c r="BN229" s="1619">
        <f t="shared" ca="1" si="112"/>
        <v>0</v>
      </c>
      <c r="BO229" s="1619">
        <f t="shared" ca="1" si="112"/>
        <v>0</v>
      </c>
      <c r="BP229" s="1619">
        <f t="shared" ca="1" si="112"/>
        <v>0</v>
      </c>
      <c r="BQ229" s="1619">
        <f t="shared" ca="1" si="112"/>
        <v>0</v>
      </c>
      <c r="BR229" s="1619">
        <f t="shared" ca="1" si="112"/>
        <v>0</v>
      </c>
      <c r="BS229" s="1619">
        <f t="shared" ca="1" si="112"/>
        <v>0</v>
      </c>
      <c r="BT229" s="1619">
        <f t="shared" ca="1" si="112"/>
        <v>0</v>
      </c>
      <c r="BU229" s="1619">
        <f t="shared" ca="1" si="112"/>
        <v>0</v>
      </c>
      <c r="BV229" s="1619">
        <f t="shared" ca="1" si="112"/>
        <v>0</v>
      </c>
      <c r="BW229" s="1619">
        <f t="shared" ca="1" si="112"/>
        <v>0</v>
      </c>
      <c r="BX229" s="1619">
        <f t="shared" ca="1" si="112"/>
        <v>0</v>
      </c>
      <c r="BY229" s="1619">
        <f t="shared" ca="1" si="112"/>
        <v>0</v>
      </c>
      <c r="BZ229" s="1619">
        <f t="shared" ca="1" si="112"/>
        <v>0</v>
      </c>
      <c r="CA229" s="1619">
        <f t="shared" ca="1" si="112"/>
        <v>0</v>
      </c>
      <c r="CB229" s="1619">
        <f t="shared" ca="1" si="112"/>
        <v>0</v>
      </c>
      <c r="CC229" s="1619">
        <f t="shared" ca="1" si="112"/>
        <v>0</v>
      </c>
      <c r="CD229" s="1619">
        <f t="shared" ca="1" si="112"/>
        <v>0</v>
      </c>
      <c r="CE229" s="1619">
        <f t="shared" ca="1" si="112"/>
        <v>0</v>
      </c>
      <c r="CF229" s="1619">
        <f t="shared" ca="1" si="112"/>
        <v>0</v>
      </c>
      <c r="CG229" s="1619">
        <f t="shared" ca="1" si="112"/>
        <v>0</v>
      </c>
      <c r="CH229" s="1619">
        <f t="shared" ca="1" si="112"/>
        <v>0</v>
      </c>
      <c r="CI229" s="1620">
        <f t="shared" ca="1" si="112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140307.18946000002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123335.18946000002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16972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IF(TRIM('2016'!A248)="","",'2016'!A248)</f>
        <v>Aardgas (bvw)</v>
      </c>
      <c r="B248" s="536" t="str">
        <f>IF(TRIM('2016'!B248)="","",'2016'!B248)</f>
        <v>MWh-bvw</v>
      </c>
      <c r="C248" s="536">
        <f>IF(TRIM('2016'!C248)="","",'2016'!C248)</f>
        <v>3.2508000000000004</v>
      </c>
      <c r="D248" s="537">
        <f>IF(TRIM('2016'!D248)="","",'2016'!D248)</f>
        <v>56.1</v>
      </c>
    </row>
    <row r="249" spans="1:87" ht="15" x14ac:dyDescent="0.25">
      <c r="A249" s="536" t="str">
        <f>IF(TRIM('2016'!A249)="","",'2016'!A249)</f>
        <v>Aardgas (ovw)</v>
      </c>
      <c r="B249" s="536" t="str">
        <f>IF(TRIM('2016'!B249)="","",'2016'!B249)</f>
        <v>MWh-ovw</v>
      </c>
      <c r="C249" s="536">
        <f>IF(TRIM('2016'!C249)="","",'2016'!C249)</f>
        <v>3.6</v>
      </c>
      <c r="D249" s="537">
        <f>IF(TRIM('2016'!D249)="","",'2016'!D249)</f>
        <v>56.1</v>
      </c>
    </row>
    <row r="250" spans="1:87" ht="15" x14ac:dyDescent="0.25">
      <c r="A250" s="536" t="str">
        <f>IF(TRIM('2016'!A250)="","",'2016'!A250)</f>
        <v>Aardgascondensaten (ton )</v>
      </c>
      <c r="B250" s="536" t="str">
        <f>IF(TRIM('2016'!B250)="","",'2016'!B250)</f>
        <v>ton</v>
      </c>
      <c r="C250" s="536">
        <f>IF(TRIM('2016'!C250)="","",'2016'!C250)</f>
        <v>44.2</v>
      </c>
      <c r="D250" s="537">
        <f>IF(TRIM('2016'!D250)="","",'2016'!D250)</f>
        <v>64.2</v>
      </c>
    </row>
    <row r="251" spans="1:87" ht="15" x14ac:dyDescent="0.25">
      <c r="A251" s="536" t="str">
        <f>IF(TRIM('2016'!A251)="","",'2016'!A251)</f>
        <v>Afvalolie (ton )</v>
      </c>
      <c r="B251" s="536" t="str">
        <f>IF(TRIM('2016'!B251)="","",'2016'!B251)</f>
        <v>ton</v>
      </c>
      <c r="C251" s="536">
        <f>IF(TRIM('2016'!C251)="","",'2016'!C251)</f>
        <v>40.200000000000003</v>
      </c>
      <c r="D251" s="537">
        <f>IF(TRIM('2016'!D251)="","",'2016'!D251)</f>
        <v>73.3</v>
      </c>
    </row>
    <row r="252" spans="1:87" ht="15" x14ac:dyDescent="0.25">
      <c r="A252" s="536" t="str">
        <f>IF(TRIM('2016'!A252)="","",'2016'!A252)</f>
        <v>Andere aardolieproducten (ton )</v>
      </c>
      <c r="B252" s="536" t="str">
        <f>IF(TRIM('2016'!B252)="","",'2016'!B252)</f>
        <v>ton</v>
      </c>
      <c r="C252" s="536">
        <f>IF(TRIM('2016'!C252)="","",'2016'!C252)</f>
        <v>40.200000000000003</v>
      </c>
      <c r="D252" s="537">
        <f>IF(TRIM('2016'!D252)="","",'2016'!D252)</f>
        <v>73.3</v>
      </c>
    </row>
    <row r="253" spans="1:87" ht="15" x14ac:dyDescent="0.25">
      <c r="A253" s="536" t="str">
        <f>IF(TRIM('2016'!A253)="","",'2016'!A253)</f>
        <v>Andere bitumineuze kool (ton )</v>
      </c>
      <c r="B253" s="536" t="str">
        <f>IF(TRIM('2016'!B253)="","",'2016'!B253)</f>
        <v>ton</v>
      </c>
      <c r="C253" s="536">
        <f>IF(TRIM('2016'!C253)="","",'2016'!C253)</f>
        <v>25.8</v>
      </c>
      <c r="D253" s="537">
        <f>IF(TRIM('2016'!D253)="","",'2016'!D253)</f>
        <v>94.6</v>
      </c>
    </row>
    <row r="254" spans="1:87" ht="15" x14ac:dyDescent="0.25">
      <c r="A254" s="536" t="str">
        <f>IF(TRIM('2016'!A254)="","",'2016'!A254)</f>
        <v>Antraciet (ton )</v>
      </c>
      <c r="B254" s="536" t="str">
        <f>IF(TRIM('2016'!B254)="","",'2016'!B254)</f>
        <v>ton</v>
      </c>
      <c r="C254" s="536">
        <f>IF(TRIM('2016'!C254)="","",'2016'!C254)</f>
        <v>26.7</v>
      </c>
      <c r="D254" s="537">
        <f>IF(TRIM('2016'!D254)="","",'2016'!D254)</f>
        <v>98.3</v>
      </c>
    </row>
    <row r="255" spans="1:87" ht="15" x14ac:dyDescent="0.25">
      <c r="A255" s="536" t="str">
        <f>IF(TRIM('2016'!A255)="","",'2016'!A255)</f>
        <v>Biobenzine (m³ )</v>
      </c>
      <c r="B255" s="536" t="str">
        <f>IF(TRIM('2016'!B255)="","",'2016'!B255)</f>
        <v>m³</v>
      </c>
      <c r="C255" s="536">
        <f>IF(TRIM('2016'!C255)="","",'2016'!C255)</f>
        <v>27</v>
      </c>
      <c r="D255" s="537">
        <f>IF(TRIM('2016'!D255)="","",'2016'!D255)</f>
        <v>0</v>
      </c>
    </row>
    <row r="256" spans="1:87" ht="15" x14ac:dyDescent="0.25">
      <c r="A256" s="536" t="str">
        <f>IF(TRIM('2016'!A256)="","",'2016'!A256)</f>
        <v>Biodiesel (m³ )</v>
      </c>
      <c r="B256" s="536" t="str">
        <f>IF(TRIM('2016'!B256)="","",'2016'!B256)</f>
        <v>m³</v>
      </c>
      <c r="C256" s="536">
        <f>IF(TRIM('2016'!C256)="","",'2016'!C256)</f>
        <v>27</v>
      </c>
      <c r="D256" s="537">
        <f>IF(TRIM('2016'!D256)="","",'2016'!D256)</f>
        <v>0</v>
      </c>
    </row>
    <row r="257" spans="1:4" s="886" customFormat="1" ht="15" x14ac:dyDescent="0.25">
      <c r="A257" s="536" t="str">
        <f>IF(TRIM('2016'!A257)="","",'2016'!A257)</f>
        <v>Biogas waterzuivering (Nm³)</v>
      </c>
      <c r="B257" s="536" t="str">
        <f>IF(TRIM('2016'!B257)="","",'2016'!B257)</f>
        <v>Nm³</v>
      </c>
      <c r="C257" s="536">
        <f>IF(TRIM('2016'!C257)="","",'2016'!C257)</f>
        <v>2.844E-2</v>
      </c>
      <c r="D257" s="537">
        <f>IF(TRIM('2016'!D257)="","",'2016'!D257)</f>
        <v>0</v>
      </c>
    </row>
    <row r="258" spans="1:4" s="886" customFormat="1" ht="15" x14ac:dyDescent="0.25">
      <c r="A258" s="536" t="str">
        <f>IF(TRIM('2016'!A258)="","",'2016'!A258)</f>
        <v>Biomassa hout (ton)</v>
      </c>
      <c r="B258" s="536" t="str">
        <f>IF(TRIM('2016'!B258)="","",'2016'!B258)</f>
        <v>ton</v>
      </c>
      <c r="C258" s="536">
        <f>IF(TRIM('2016'!C258)="","",'2016'!C258)</f>
        <v>14.6</v>
      </c>
      <c r="D258" s="537">
        <f>IF(TRIM('2016'!D258)="","",'2016'!D258)</f>
        <v>0</v>
      </c>
    </row>
    <row r="259" spans="1:4" s="886" customFormat="1" ht="15" x14ac:dyDescent="0.25">
      <c r="A259" s="536" t="str">
        <f>IF(TRIM('2016'!A259)="","",'2016'!A259)</f>
        <v>Bitumen (ton )</v>
      </c>
      <c r="B259" s="536" t="str">
        <f>IF(TRIM('2016'!B259)="","",'2016'!B259)</f>
        <v>ton</v>
      </c>
      <c r="C259" s="536">
        <f>IF(TRIM('2016'!C259)="","",'2016'!C259)</f>
        <v>40.200000000000003</v>
      </c>
      <c r="D259" s="537">
        <f>IF(TRIM('2016'!D259)="","",'2016'!D259)</f>
        <v>80.7</v>
      </c>
    </row>
    <row r="260" spans="1:4" s="886" customFormat="1" ht="15" x14ac:dyDescent="0.25">
      <c r="A260" s="536" t="str">
        <f>IF(TRIM('2016'!A260)="","",'2016'!A260)</f>
        <v>Bitumineuze leisteen en asfaltzand (ton )</v>
      </c>
      <c r="B260" s="536" t="str">
        <f>IF(TRIM('2016'!B260)="","",'2016'!B260)</f>
        <v>ton</v>
      </c>
      <c r="C260" s="536">
        <f>IF(TRIM('2016'!C260)="","",'2016'!C260)</f>
        <v>8.9</v>
      </c>
      <c r="D260" s="537">
        <f>IF(TRIM('2016'!D260)="","",'2016'!D260)</f>
        <v>107</v>
      </c>
    </row>
    <row r="261" spans="1:4" s="886" customFormat="1" ht="15" x14ac:dyDescent="0.25">
      <c r="A261" s="536" t="str">
        <f>IF(TRIM('2016'!A261)="","",'2016'!A261)</f>
        <v>Butaan (ton )</v>
      </c>
      <c r="B261" s="536" t="str">
        <f>IF(TRIM('2016'!B261)="","",'2016'!B261)</f>
        <v>ton</v>
      </c>
      <c r="C261" s="536">
        <f>IF(TRIM('2016'!C261)="","",'2016'!C261)</f>
        <v>45.7</v>
      </c>
      <c r="D261" s="537">
        <f>IF(TRIM('2016'!D261)="","",'2016'!D261)</f>
        <v>63.1</v>
      </c>
    </row>
    <row r="262" spans="1:4" s="886" customFormat="1" ht="15" x14ac:dyDescent="0.25">
      <c r="A262" s="536" t="str">
        <f>IF(TRIM('2016'!A262)="","",'2016'!A262)</f>
        <v>Butaan liq.(m³)</v>
      </c>
      <c r="B262" s="536" t="str">
        <f>IF(TRIM('2016'!B262)="","",'2016'!B262)</f>
        <v>m³</v>
      </c>
      <c r="C262" s="536">
        <f>IF(TRIM('2016'!C262)="","",'2016'!C262)</f>
        <v>26.734500000000001</v>
      </c>
      <c r="D262" s="537">
        <f>IF(TRIM('2016'!D262)="","",'2016'!D262)</f>
        <v>63.1</v>
      </c>
    </row>
    <row r="263" spans="1:4" s="886" customFormat="1" ht="15" x14ac:dyDescent="0.25">
      <c r="A263" s="536" t="str">
        <f>IF(TRIM('2016'!A263)="","",'2016'!A263)</f>
        <v>Cokeskool (ton )</v>
      </c>
      <c r="B263" s="536" t="str">
        <f>IF(TRIM('2016'!B263)="","",'2016'!B263)</f>
        <v>ton</v>
      </c>
      <c r="C263" s="536">
        <f>IF(TRIM('2016'!C263)="","",'2016'!C263)</f>
        <v>28.2</v>
      </c>
      <c r="D263" s="537">
        <f>IF(TRIM('2016'!D263)="","",'2016'!D263)</f>
        <v>94.6</v>
      </c>
    </row>
    <row r="264" spans="1:4" s="886" customFormat="1" ht="15" x14ac:dyDescent="0.25">
      <c r="A264" s="536" t="str">
        <f>IF(TRIM('2016'!A264)="","",'2016'!A264)</f>
        <v>Cokesovencokes en lignietcokes (ton )</v>
      </c>
      <c r="B264" s="536" t="str">
        <f>IF(TRIM('2016'!B264)="","",'2016'!B264)</f>
        <v>ton</v>
      </c>
      <c r="C264" s="536">
        <f>IF(TRIM('2016'!C264)="","",'2016'!C264)</f>
        <v>28.2</v>
      </c>
      <c r="D264" s="537">
        <f>IF(TRIM('2016'!D264)="","",'2016'!D264)</f>
        <v>107</v>
      </c>
    </row>
    <row r="265" spans="1:4" s="886" customFormat="1" ht="15" x14ac:dyDescent="0.25">
      <c r="A265" s="536" t="str">
        <f>IF(TRIM('2016'!A265)="","",'2016'!A265)</f>
        <v>Cokesovengas (ton )</v>
      </c>
      <c r="B265" s="536" t="str">
        <f>IF(TRIM('2016'!B265)="","",'2016'!B265)</f>
        <v>ton</v>
      </c>
      <c r="C265" s="536">
        <f>IF(TRIM('2016'!C265)="","",'2016'!C265)</f>
        <v>38.700000000000003</v>
      </c>
      <c r="D265" s="537">
        <f>IF(TRIM('2016'!D265)="","",'2016'!D265)</f>
        <v>44.4</v>
      </c>
    </row>
    <row r="266" spans="1:4" s="886" customFormat="1" ht="15" x14ac:dyDescent="0.25">
      <c r="A266" s="536" t="str">
        <f>IF(TRIM('2016'!A266)="","",'2016'!A266)</f>
        <v>Elektriciteit (MWh )</v>
      </c>
      <c r="B266" s="536" t="str">
        <f>IF(TRIM('2016'!B266)="","",'2016'!B266)</f>
        <v>MWh</v>
      </c>
      <c r="C266" s="536">
        <f>IF(TRIM('2016'!C266)="","",'2016'!C266)</f>
        <v>9</v>
      </c>
      <c r="D266" s="537">
        <f>IF(TRIM('2016'!D266)="","",'2016'!D266)</f>
        <v>44.444444444444443</v>
      </c>
    </row>
    <row r="267" spans="1:4" s="886" customFormat="1" ht="15" x14ac:dyDescent="0.25">
      <c r="A267" s="536" t="str">
        <f>IF(TRIM('2016'!A267)="","",'2016'!A267)</f>
        <v>Ethaan (ton )</v>
      </c>
      <c r="B267" s="536" t="str">
        <f>IF(TRIM('2016'!B267)="","",'2016'!B267)</f>
        <v>ton</v>
      </c>
      <c r="C267" s="536">
        <f>IF(TRIM('2016'!C267)="","",'2016'!C267)</f>
        <v>46.4</v>
      </c>
      <c r="D267" s="537">
        <f>IF(TRIM('2016'!D267)="","",'2016'!D267)</f>
        <v>61.6</v>
      </c>
    </row>
    <row r="268" spans="1:4" s="886" customFormat="1" ht="15" x14ac:dyDescent="0.25">
      <c r="A268" s="536" t="str">
        <f>IF(TRIM('2016'!A268)="","",'2016'!A268)</f>
        <v>Fabrieksgas (ton )</v>
      </c>
      <c r="B268" s="536" t="str">
        <f>IF(TRIM('2016'!B268)="","",'2016'!B268)</f>
        <v>ton</v>
      </c>
      <c r="C268" s="536">
        <f>IF(TRIM('2016'!C268)="","",'2016'!C268)</f>
        <v>38.700000000000003</v>
      </c>
      <c r="D268" s="537">
        <f>IF(TRIM('2016'!D268)="","",'2016'!D268)</f>
        <v>44.4</v>
      </c>
    </row>
    <row r="269" spans="1:4" s="886" customFormat="1" ht="15" x14ac:dyDescent="0.25">
      <c r="A269" s="536" t="str">
        <f>IF(TRIM('2016'!A269)="","",'2016'!A269)</f>
        <v>Formaldehyde lijm (ton )</v>
      </c>
      <c r="B269" s="536" t="str">
        <f>IF(TRIM('2016'!B269)="","",'2016'!B269)</f>
        <v>ton</v>
      </c>
      <c r="C269" s="536">
        <f>IF(TRIM('2016'!C269)="","",'2016'!C269)</f>
        <v>14.6</v>
      </c>
      <c r="D269" s="537">
        <f>IF(TRIM('2016'!D269)="","",'2016'!D269)</f>
        <v>5.5075342465753428E-2</v>
      </c>
    </row>
    <row r="270" spans="1:4" s="886" customFormat="1" ht="15" x14ac:dyDescent="0.25">
      <c r="A270" s="536" t="str">
        <f>IF(TRIM('2016'!A270)="","",'2016'!A270)</f>
        <v>Gascokes (ton )</v>
      </c>
      <c r="B270" s="536" t="str">
        <f>IF(TRIM('2016'!B270)="","",'2016'!B270)</f>
        <v>ton</v>
      </c>
      <c r="C270" s="536">
        <f>IF(TRIM('2016'!C270)="","",'2016'!C270)</f>
        <v>28.2</v>
      </c>
      <c r="D270" s="537">
        <f>IF(TRIM('2016'!D270)="","",'2016'!D270)</f>
        <v>107</v>
      </c>
    </row>
    <row r="271" spans="1:4" s="886" customFormat="1" ht="15" x14ac:dyDescent="0.25">
      <c r="A271" s="536" t="str">
        <f>IF(TRIM('2016'!A271)="","",'2016'!A271)</f>
        <v>Gasolie (m³)</v>
      </c>
      <c r="B271" s="536" t="str">
        <f>IF(TRIM('2016'!B271)="","",'2016'!B271)</f>
        <v>m³</v>
      </c>
      <c r="C271" s="536">
        <f>IF(TRIM('2016'!C271)="","",'2016'!C271)</f>
        <v>35.937150000000003</v>
      </c>
      <c r="D271" s="537">
        <f>IF(TRIM('2016'!D271)="","",'2016'!D271)</f>
        <v>74.099999999999994</v>
      </c>
    </row>
    <row r="272" spans="1:4" s="886" customFormat="1" ht="15" x14ac:dyDescent="0.25">
      <c r="A272" s="536" t="str">
        <f>IF(TRIM('2016'!A272)="","",'2016'!A272)</f>
        <v>Gasolie (ton )</v>
      </c>
      <c r="B272" s="536" t="str">
        <f>IF(TRIM('2016'!B272)="","",'2016'!B272)</f>
        <v>ton</v>
      </c>
      <c r="C272" s="536">
        <f>IF(TRIM('2016'!C272)="","",'2016'!C272)</f>
        <v>42.279000000000003</v>
      </c>
      <c r="D272" s="537">
        <f>IF(TRIM('2016'!D272)="","",'2016'!D272)</f>
        <v>74.099999999999994</v>
      </c>
    </row>
    <row r="273" spans="1:4" s="886" customFormat="1" ht="15" x14ac:dyDescent="0.25">
      <c r="A273" s="536" t="str">
        <f>IF(TRIM('2016'!A273)="","",'2016'!A273)</f>
        <v>Gasolie (x1000 L)</v>
      </c>
      <c r="B273" s="536" t="str">
        <f>IF(TRIM('2016'!B273)="","",'2016'!B273)</f>
        <v>1000 liter</v>
      </c>
      <c r="C273" s="536">
        <f>IF(TRIM('2016'!C273)="","",'2016'!C273)</f>
        <v>35.937150000000003</v>
      </c>
      <c r="D273" s="537">
        <f>IF(TRIM('2016'!D273)="","",'2016'!D273)</f>
        <v>74.099999999999994</v>
      </c>
    </row>
    <row r="274" spans="1:4" s="886" customFormat="1" ht="15" x14ac:dyDescent="0.25">
      <c r="A274" s="536" t="str">
        <f>IF(TRIM('2016'!A274)="","",'2016'!A274)</f>
        <v>Hoogovengas (ton )</v>
      </c>
      <c r="B274" s="536" t="str">
        <f>IF(TRIM('2016'!B274)="","",'2016'!B274)</f>
        <v>ton</v>
      </c>
      <c r="C274" s="536">
        <f>IF(TRIM('2016'!C274)="","",'2016'!C274)</f>
        <v>2.4700000000000002</v>
      </c>
      <c r="D274" s="537">
        <f>IF(TRIM('2016'!D274)="","",'2016'!D274)</f>
        <v>260</v>
      </c>
    </row>
    <row r="275" spans="1:4" s="886" customFormat="1" ht="15" x14ac:dyDescent="0.25">
      <c r="A275" s="536" t="str">
        <f>IF(TRIM('2016'!A275)="","",'2016'!A275)</f>
        <v>Hout/houtafval (ton)</v>
      </c>
      <c r="B275" s="536" t="str">
        <f>IF(TRIM('2016'!B275)="","",'2016'!B275)</f>
        <v>ton</v>
      </c>
      <c r="C275" s="536">
        <f>IF(TRIM('2016'!C275)="","",'2016'!C275)</f>
        <v>15.6</v>
      </c>
      <c r="D275" s="537">
        <f>IF(TRIM('2016'!D275)="","",'2016'!D275)</f>
        <v>0</v>
      </c>
    </row>
    <row r="276" spans="1:4" s="886" customFormat="1" ht="15" x14ac:dyDescent="0.25">
      <c r="A276" s="536" t="str">
        <f>IF(TRIM('2016'!A276)="","",'2016'!A276)</f>
        <v>Houtskool (ton )</v>
      </c>
      <c r="B276" s="536" t="str">
        <f>IF(TRIM('2016'!B276)="","",'2016'!B276)</f>
        <v>ton</v>
      </c>
      <c r="C276" s="536">
        <f>IF(TRIM('2016'!C276)="","",'2016'!C276)</f>
        <v>29.5</v>
      </c>
      <c r="D276" s="537">
        <f>IF(TRIM('2016'!D276)="","",'2016'!D276)</f>
        <v>0</v>
      </c>
    </row>
    <row r="277" spans="1:4" s="886" customFormat="1" ht="15" x14ac:dyDescent="0.25">
      <c r="A277" s="536" t="str">
        <f>IF(TRIM('2016'!A277)="","",'2016'!A277)</f>
        <v>Kerosine (andere dan vliegtuigkerosine) (m³ )</v>
      </c>
      <c r="B277" s="536" t="str">
        <f>IF(TRIM('2016'!B277)="","",'2016'!B277)</f>
        <v>m³</v>
      </c>
      <c r="C277" s="536">
        <f>IF(TRIM('2016'!C277)="","",'2016'!C277)</f>
        <v>34.492800000000003</v>
      </c>
      <c r="D277" s="537">
        <f>IF(TRIM('2016'!D277)="","",'2016'!D277)</f>
        <v>71.900000000000006</v>
      </c>
    </row>
    <row r="278" spans="1:4" s="886" customFormat="1" ht="15" x14ac:dyDescent="0.25">
      <c r="A278" s="536" t="str">
        <f>IF(TRIM('2016'!A278)="","",'2016'!A278)</f>
        <v>Kerosine (andere dan vliegtuigkerosine) (ton )</v>
      </c>
      <c r="B278" s="536" t="str">
        <f>IF(TRIM('2016'!B278)="","",'2016'!B278)</f>
        <v>ton</v>
      </c>
      <c r="C278" s="536">
        <f>IF(TRIM('2016'!C278)="","",'2016'!C278)</f>
        <v>43.116</v>
      </c>
      <c r="D278" s="537">
        <f>IF(TRIM('2016'!D278)="","",'2016'!D278)</f>
        <v>71.900000000000006</v>
      </c>
    </row>
    <row r="279" spans="1:4" s="886" customFormat="1" ht="15" x14ac:dyDescent="0.25">
      <c r="A279" s="536" t="str">
        <f>IF(TRIM('2016'!A279)="","",'2016'!A279)</f>
        <v>Koolmonoxide (Nm³ )</v>
      </c>
      <c r="B279" s="536" t="str">
        <f>IF(TRIM('2016'!B279)="","",'2016'!B279)</f>
        <v>Nm³</v>
      </c>
      <c r="C279" s="536">
        <f>IF(TRIM('2016'!C279)="","",'2016'!C279)</f>
        <v>1.2625000000000001E-2</v>
      </c>
      <c r="D279" s="537">
        <f>IF(TRIM('2016'!D279)="","",'2016'!D279)</f>
        <v>155.21</v>
      </c>
    </row>
    <row r="280" spans="1:4" s="886" customFormat="1" ht="15" x14ac:dyDescent="0.25">
      <c r="A280" s="536" t="str">
        <f>IF(TRIM('2016'!A280)="","",'2016'!A280)</f>
        <v>Koolmonoxide (ton )</v>
      </c>
      <c r="B280" s="536" t="str">
        <f>IF(TRIM('2016'!B280)="","",'2016'!B280)</f>
        <v>ton</v>
      </c>
      <c r="C280" s="536">
        <f>IF(TRIM('2016'!C280)="","",'2016'!C280)</f>
        <v>10.1</v>
      </c>
      <c r="D280" s="537">
        <f>IF(TRIM('2016'!D280)="","",'2016'!D280)</f>
        <v>155.21</v>
      </c>
    </row>
    <row r="281" spans="1:4" s="886" customFormat="1" ht="15" x14ac:dyDescent="0.25">
      <c r="A281" s="536" t="str">
        <f>IF(TRIM('2016'!A281)="","",'2016'!A281)</f>
        <v>Koolteer (ton )</v>
      </c>
      <c r="B281" s="536" t="str">
        <f>IF(TRIM('2016'!B281)="","",'2016'!B281)</f>
        <v>ton</v>
      </c>
      <c r="C281" s="536">
        <f>IF(TRIM('2016'!C281)="","",'2016'!C281)</f>
        <v>28</v>
      </c>
      <c r="D281" s="537">
        <f>IF(TRIM('2016'!D281)="","",'2016'!D281)</f>
        <v>80.7</v>
      </c>
    </row>
    <row r="282" spans="1:4" s="886" customFormat="1" ht="15" x14ac:dyDescent="0.25">
      <c r="A282" s="536" t="str">
        <f>IF(TRIM('2016'!A282)="","",'2016'!A282)</f>
        <v>Lampen petroleum (m³)</v>
      </c>
      <c r="B282" s="536" t="str">
        <f>IF(TRIM('2016'!B282)="","",'2016'!B282)</f>
        <v>ton</v>
      </c>
      <c r="C282" s="536">
        <f>IF(TRIM('2016'!C282)="","",'2016'!C282)</f>
        <v>34.492800000000003</v>
      </c>
      <c r="D282" s="537">
        <f>IF(TRIM('2016'!D282)="","",'2016'!D282)</f>
        <v>71.900000000000006</v>
      </c>
    </row>
    <row r="283" spans="1:4" s="886" customFormat="1" ht="15" x14ac:dyDescent="0.25">
      <c r="A283" s="536" t="str">
        <f>IF(TRIM('2016'!A283)="","",'2016'!A283)</f>
        <v>Lampen petroleum (ton)</v>
      </c>
      <c r="B283" s="536" t="str">
        <f>IF(TRIM('2016'!B283)="","",'2016'!B283)</f>
        <v>ton</v>
      </c>
      <c r="C283" s="536">
        <f>IF(TRIM('2016'!C283)="","",'2016'!C283)</f>
        <v>43.116</v>
      </c>
      <c r="D283" s="537">
        <f>IF(TRIM('2016'!D283)="","",'2016'!D283)</f>
        <v>71.900000000000006</v>
      </c>
    </row>
    <row r="284" spans="1:4" s="886" customFormat="1" ht="15" x14ac:dyDescent="0.25">
      <c r="A284" s="536" t="str">
        <f>IF(TRIM('2016'!A284)="","",'2016'!A284)</f>
        <v>Leisteenolie (m³ )</v>
      </c>
      <c r="B284" s="536" t="str">
        <f>IF(TRIM('2016'!B284)="","",'2016'!B284)</f>
        <v>m³</v>
      </c>
      <c r="C284" s="536">
        <f>IF(TRIM('2016'!C284)="","",'2016'!C284)</f>
        <v>32.384999999999998</v>
      </c>
      <c r="D284" s="537">
        <f>IF(TRIM('2016'!D284)="","",'2016'!D284)</f>
        <v>73.3</v>
      </c>
    </row>
    <row r="285" spans="1:4" s="886" customFormat="1" ht="15" x14ac:dyDescent="0.25">
      <c r="A285" s="536" t="str">
        <f>IF(TRIM('2016'!A285)="","",'2016'!A285)</f>
        <v>Leisteenolie (ton )</v>
      </c>
      <c r="B285" s="536" t="str">
        <f>IF(TRIM('2016'!B285)="","",'2016'!B285)</f>
        <v>ton</v>
      </c>
      <c r="C285" s="536">
        <f>IF(TRIM('2016'!C285)="","",'2016'!C285)</f>
        <v>38.1</v>
      </c>
      <c r="D285" s="537">
        <f>IF(TRIM('2016'!D285)="","",'2016'!D285)</f>
        <v>73.3</v>
      </c>
    </row>
    <row r="286" spans="1:4" s="886" customFormat="1" ht="15" x14ac:dyDescent="0.25">
      <c r="A286" s="536" t="str">
        <f>IF(TRIM('2016'!A286)="","",'2016'!A286)</f>
        <v>Ligniet (ton )</v>
      </c>
      <c r="B286" s="536" t="str">
        <f>IF(TRIM('2016'!B286)="","",'2016'!B286)</f>
        <v>ton</v>
      </c>
      <c r="C286" s="536">
        <f>IF(TRIM('2016'!C286)="","",'2016'!C286)</f>
        <v>11.9</v>
      </c>
      <c r="D286" s="537">
        <f>IF(TRIM('2016'!D286)="","",'2016'!D286)</f>
        <v>101</v>
      </c>
    </row>
    <row r="287" spans="1:4" s="886" customFormat="1" ht="15" x14ac:dyDescent="0.25">
      <c r="A287" s="536" t="str">
        <f>IF(TRIM('2016'!A287)="","",'2016'!A287)</f>
        <v>LPG (ton )</v>
      </c>
      <c r="B287" s="536" t="str">
        <f>IF(TRIM('2016'!B287)="","",'2016'!B287)</f>
        <v>ton</v>
      </c>
      <c r="C287" s="536">
        <f>IF(TRIM('2016'!C287)="","",'2016'!C287)</f>
        <v>45.948999999999998</v>
      </c>
      <c r="D287" s="537">
        <f>IF(TRIM('2016'!D287)="","",'2016'!D287)</f>
        <v>63.1</v>
      </c>
    </row>
    <row r="288" spans="1:4" s="886" customFormat="1" ht="15" x14ac:dyDescent="0.25">
      <c r="A288" s="536" t="str">
        <f>IF(TRIM('2016'!A288)="","",'2016'!A288)</f>
        <v>LPG liq.(m³ )</v>
      </c>
      <c r="B288" s="536" t="str">
        <f>IF(TRIM('2016'!B288)="","",'2016'!B288)</f>
        <v>m³</v>
      </c>
      <c r="C288" s="536">
        <f>IF(TRIM('2016'!C288)="","",'2016'!C288)</f>
        <v>25.27195</v>
      </c>
      <c r="D288" s="537">
        <f>IF(TRIM('2016'!D288)="","",'2016'!D288)</f>
        <v>63.1</v>
      </c>
    </row>
    <row r="289" spans="1:4" s="886" customFormat="1" ht="15" x14ac:dyDescent="0.25">
      <c r="A289" s="536" t="str">
        <f>IF(TRIM('2016'!A289)="","",'2016'!A289)</f>
        <v>Methaan (ton )</v>
      </c>
      <c r="B289" s="536" t="str">
        <f>IF(TRIM('2016'!B289)="","",'2016'!B289)</f>
        <v>ton</v>
      </c>
      <c r="C289" s="536">
        <f>IF(TRIM('2016'!C289)="","",'2016'!C289)</f>
        <v>50</v>
      </c>
      <c r="D289" s="537">
        <f>IF(TRIM('2016'!D289)="","",'2016'!D289)</f>
        <v>54.9</v>
      </c>
    </row>
    <row r="290" spans="1:4" s="886" customFormat="1" ht="15" x14ac:dyDescent="0.25">
      <c r="A290" s="536" t="str">
        <f>IF(TRIM('2016'!A290)="","",'2016'!A290)</f>
        <v>Methaan vap.(Nm³ )</v>
      </c>
      <c r="B290" s="536" t="str">
        <f>IF(TRIM('2016'!B290)="","",'2016'!B290)</f>
        <v>Nm³</v>
      </c>
      <c r="C290" s="536">
        <f>IF(TRIM('2016'!C290)="","",'2016'!C290)</f>
        <v>3.585E-2</v>
      </c>
      <c r="D290" s="537">
        <f>IF(TRIM('2016'!D290)="","",'2016'!D290)</f>
        <v>54.9</v>
      </c>
    </row>
    <row r="291" spans="1:4" s="886" customFormat="1" ht="15" x14ac:dyDescent="0.25">
      <c r="A291" s="536" t="str">
        <f>IF(TRIM('2016'!A291)="","",'2016'!A291)</f>
        <v>Motorbenzine (ton)</v>
      </c>
      <c r="B291" s="536" t="str">
        <f>IF(TRIM('2016'!B291)="","",'2016'!B291)</f>
        <v>ton</v>
      </c>
      <c r="C291" s="536">
        <f>IF(TRIM('2016'!C291)="","",'2016'!C291)</f>
        <v>44.3</v>
      </c>
      <c r="D291" s="537">
        <f>IF(TRIM('2016'!D291)="","",'2016'!D291)</f>
        <v>69.3</v>
      </c>
    </row>
    <row r="292" spans="1:4" s="886" customFormat="1" ht="15" x14ac:dyDescent="0.25">
      <c r="A292" s="536" t="str">
        <f>IF(TRIM('2016'!A292)="","",'2016'!A292)</f>
        <v>Nafta (ton )</v>
      </c>
      <c r="B292" s="536" t="str">
        <f>IF(TRIM('2016'!B292)="","",'2016'!B292)</f>
        <v>ton</v>
      </c>
      <c r="C292" s="536">
        <f>IF(TRIM('2016'!C292)="","",'2016'!C292)</f>
        <v>44.5</v>
      </c>
      <c r="D292" s="537">
        <f>IF(TRIM('2016'!D292)="","",'2016'!D292)</f>
        <v>73.3</v>
      </c>
    </row>
    <row r="293" spans="1:4" s="886" customFormat="1" ht="15" x14ac:dyDescent="0.25">
      <c r="A293" s="536" t="str">
        <f>IF(TRIM('2016'!A293)="","",'2016'!A293)</f>
        <v>Orimulsion (ton )</v>
      </c>
      <c r="B293" s="536" t="str">
        <f>IF(TRIM('2016'!B293)="","",'2016'!B293)</f>
        <v>ton</v>
      </c>
      <c r="C293" s="536">
        <f>IF(TRIM('2016'!C293)="","",'2016'!C293)</f>
        <v>27.5</v>
      </c>
      <c r="D293" s="537">
        <f>IF(TRIM('2016'!D293)="","",'2016'!D293)</f>
        <v>77</v>
      </c>
    </row>
    <row r="294" spans="1:4" s="886" customFormat="1" ht="15" x14ac:dyDescent="0.25">
      <c r="A294" s="536" t="str">
        <f>IF(TRIM('2016'!A294)="","",'2016'!A294)</f>
        <v>Overig biogas (ton )</v>
      </c>
      <c r="B294" s="536" t="str">
        <f>IF(TRIM('2016'!B294)="","",'2016'!B294)</f>
        <v>ton</v>
      </c>
      <c r="C294" s="536">
        <f>IF(TRIM('2016'!C294)="","",'2016'!C294)</f>
        <v>50.4</v>
      </c>
      <c r="D294" s="537">
        <f>IF(TRIM('2016'!D294)="","",'2016'!D294)</f>
        <v>0</v>
      </c>
    </row>
    <row r="295" spans="1:4" s="886" customFormat="1" ht="15" x14ac:dyDescent="0.25">
      <c r="A295" s="536" t="str">
        <f>IF(TRIM('2016'!A295)="","",'2016'!A295)</f>
        <v>Oxystaalovengas (ton )</v>
      </c>
      <c r="B295" s="536" t="str">
        <f>IF(TRIM('2016'!B295)="","",'2016'!B295)</f>
        <v>ton</v>
      </c>
      <c r="C295" s="536">
        <f>IF(TRIM('2016'!C295)="","",'2016'!C295)</f>
        <v>7.06</v>
      </c>
      <c r="D295" s="537">
        <f>IF(TRIM('2016'!D295)="","",'2016'!D295)</f>
        <v>182</v>
      </c>
    </row>
    <row r="296" spans="1:4" s="886" customFormat="1" ht="15" x14ac:dyDescent="0.25">
      <c r="A296" s="536" t="str">
        <f>IF(TRIM('2016'!A296)="","",'2016'!A296)</f>
        <v>Paraffinewassen (ton )</v>
      </c>
      <c r="B296" s="536" t="str">
        <f>IF(TRIM('2016'!B296)="","",'2016'!B296)</f>
        <v>ton</v>
      </c>
      <c r="C296" s="536">
        <f>IF(TRIM('2016'!C296)="","",'2016'!C296)</f>
        <v>40.200000000000003</v>
      </c>
      <c r="D296" s="537">
        <f>IF(TRIM('2016'!D296)="","",'2016'!D296)</f>
        <v>73.3</v>
      </c>
    </row>
    <row r="297" spans="1:4" s="886" customFormat="1" ht="15" x14ac:dyDescent="0.25">
      <c r="A297" s="536" t="str">
        <f>IF(TRIM('2016'!A297)="","",'2016'!A297)</f>
        <v>Petroleumcokes (ton )</v>
      </c>
      <c r="B297" s="536" t="str">
        <f>IF(TRIM('2016'!B297)="","",'2016'!B297)</f>
        <v>ton</v>
      </c>
      <c r="C297" s="536">
        <f>IF(TRIM('2016'!C297)="","",'2016'!C297)</f>
        <v>32.5</v>
      </c>
      <c r="D297" s="537">
        <f>IF(TRIM('2016'!D297)="","",'2016'!D297)</f>
        <v>97.5</v>
      </c>
    </row>
    <row r="298" spans="1:4" s="886" customFormat="1" ht="15" x14ac:dyDescent="0.25">
      <c r="A298" s="536" t="str">
        <f>IF(TRIM('2016'!A298)="","",'2016'!A298)</f>
        <v>Propaan (ton )</v>
      </c>
      <c r="B298" s="536" t="str">
        <f>IF(TRIM('2016'!B298)="","",'2016'!B298)</f>
        <v>ton</v>
      </c>
      <c r="C298" s="536">
        <f>IF(TRIM('2016'!C298)="","",'2016'!C298)</f>
        <v>46.2</v>
      </c>
      <c r="D298" s="537">
        <f>IF(TRIM('2016'!D298)="","",'2016'!D298)</f>
        <v>63.1</v>
      </c>
    </row>
    <row r="299" spans="1:4" s="886" customFormat="1" ht="15" x14ac:dyDescent="0.25">
      <c r="A299" s="536" t="str">
        <f>IF(TRIM('2016'!A299)="","",'2016'!A299)</f>
        <v>Propaan liq.(m³ )</v>
      </c>
      <c r="B299" s="536" t="str">
        <f>IF(TRIM('2016'!B299)="","",'2016'!B299)</f>
        <v>m³</v>
      </c>
      <c r="C299" s="536">
        <f>IF(TRIM('2016'!C299)="","",'2016'!C299)</f>
        <v>24.301200000000001</v>
      </c>
      <c r="D299" s="537">
        <f>IF(TRIM('2016'!D299)="","",'2016'!D299)</f>
        <v>63.1</v>
      </c>
    </row>
    <row r="300" spans="1:4" s="886" customFormat="1" ht="15" x14ac:dyDescent="0.25">
      <c r="A300" s="536" t="str">
        <f>IF(TRIM('2016'!A300)="","",'2016'!A300)</f>
        <v>Raffinaderijgas (ton )</v>
      </c>
      <c r="B300" s="536" t="str">
        <f>IF(TRIM('2016'!B300)="","",'2016'!B300)</f>
        <v>ton</v>
      </c>
      <c r="C300" s="536">
        <f>IF(TRIM('2016'!C300)="","",'2016'!C300)</f>
        <v>49.5</v>
      </c>
      <c r="D300" s="537">
        <f>IF(TRIM('2016'!D300)="","",'2016'!D300)</f>
        <v>57.6</v>
      </c>
    </row>
    <row r="301" spans="1:4" s="886" customFormat="1" ht="15" x14ac:dyDescent="0.25">
      <c r="A301" s="536" t="str">
        <f>IF(TRIM('2016'!A301)="","",'2016'!A301)</f>
        <v>Raffinagegrondstoffen (ton )</v>
      </c>
      <c r="B301" s="536" t="str">
        <f>IF(TRIM('2016'!B301)="","",'2016'!B301)</f>
        <v>ton</v>
      </c>
      <c r="C301" s="536">
        <f>IF(TRIM('2016'!C301)="","",'2016'!C301)</f>
        <v>43</v>
      </c>
      <c r="D301" s="537">
        <f>IF(TRIM('2016'!D301)="","",'2016'!D301)</f>
        <v>73.3</v>
      </c>
    </row>
    <row r="302" spans="1:4" s="886" customFormat="1" ht="15" x14ac:dyDescent="0.25">
      <c r="A302" s="536" t="str">
        <f>IF(TRIM('2016'!A302)="","",'2016'!A302)</f>
        <v>Residuale stookolie (ton )</v>
      </c>
      <c r="B302" s="536" t="str">
        <f>IF(TRIM('2016'!B302)="","",'2016'!B302)</f>
        <v>ton</v>
      </c>
      <c r="C302" s="536">
        <f>IF(TRIM('2016'!C302)="","",'2016'!C302)</f>
        <v>40.603999999999999</v>
      </c>
      <c r="D302" s="537">
        <f>IF(TRIM('2016'!D302)="","",'2016'!D302)</f>
        <v>77.400000000000006</v>
      </c>
    </row>
    <row r="303" spans="1:4" s="886" customFormat="1" ht="15" x14ac:dyDescent="0.25">
      <c r="A303" s="536" t="str">
        <f>IF(TRIM('2016'!A303)="","",'2016'!A303)</f>
        <v>Ruwe aardolie (ton )</v>
      </c>
      <c r="B303" s="536" t="str">
        <f>IF(TRIM('2016'!B303)="","",'2016'!B303)</f>
        <v>ton</v>
      </c>
      <c r="C303" s="536">
        <f>IF(TRIM('2016'!C303)="","",'2016'!C303)</f>
        <v>42.3</v>
      </c>
      <c r="D303" s="537">
        <f>IF(TRIM('2016'!D303)="","",'2016'!D303)</f>
        <v>73.3</v>
      </c>
    </row>
    <row r="304" spans="1:4" s="886" customFormat="1" ht="15" x14ac:dyDescent="0.25">
      <c r="A304" s="536" t="str">
        <f>IF(TRIM('2016'!A304)="","",'2016'!A304)</f>
        <v>Slibgas (ton )</v>
      </c>
      <c r="B304" s="536" t="str">
        <f>IF(TRIM('2016'!B304)="","",'2016'!B304)</f>
        <v>ton</v>
      </c>
      <c r="C304" s="536">
        <f>IF(TRIM('2016'!C304)="","",'2016'!C304)</f>
        <v>50.4</v>
      </c>
      <c r="D304" s="537">
        <f>IF(TRIM('2016'!D304)="","",'2016'!D304)</f>
        <v>0</v>
      </c>
    </row>
    <row r="305" spans="1:5" s="886" customFormat="1" ht="15" x14ac:dyDescent="0.25">
      <c r="A305" s="536" t="str">
        <f>IF(TRIM('2016'!A305)="","",'2016'!A305)</f>
        <v>Smeermiddelen (ton )</v>
      </c>
      <c r="B305" s="536" t="str">
        <f>IF(TRIM('2016'!B305)="","",'2016'!B305)</f>
        <v>ton</v>
      </c>
      <c r="C305" s="536">
        <f>IF(TRIM('2016'!C305)="","",'2016'!C305)</f>
        <v>40.200000000000003</v>
      </c>
      <c r="D305" s="537">
        <f>IF(TRIM('2016'!D305)="","",'2016'!D305)</f>
        <v>73.3</v>
      </c>
      <c r="E305" s="1054"/>
    </row>
    <row r="306" spans="1:5" s="886" customFormat="1" ht="15" x14ac:dyDescent="0.25">
      <c r="A306" s="536" t="str">
        <f>IF(TRIM('2016'!A306)="","",'2016'!A306)</f>
        <v>Steenkool (ton )</v>
      </c>
      <c r="B306" s="536" t="str">
        <f>IF(TRIM('2016'!B306)="","",'2016'!B306)</f>
        <v>ton</v>
      </c>
      <c r="C306" s="536">
        <f>IF(TRIM('2016'!C306)="","",'2016'!C306)</f>
        <v>20.7</v>
      </c>
      <c r="D306" s="537">
        <f>IF(TRIM('2016'!D306)="","",'2016'!D306)</f>
        <v>97.5</v>
      </c>
      <c r="E306" s="1054"/>
    </row>
    <row r="307" spans="1:5" s="886" customFormat="1" ht="15" x14ac:dyDescent="0.25">
      <c r="A307" s="536" t="str">
        <f>IF(TRIM('2016'!A307)="","",'2016'!A307)</f>
        <v>Stortgas (ton )</v>
      </c>
      <c r="B307" s="536" t="str">
        <f>IF(TRIM('2016'!B307)="","",'2016'!B307)</f>
        <v>ton</v>
      </c>
      <c r="C307" s="536">
        <f>IF(TRIM('2016'!C307)="","",'2016'!C307)</f>
        <v>50.4</v>
      </c>
      <c r="D307" s="537">
        <f>IF(TRIM('2016'!D307)="","",'2016'!D307)</f>
        <v>0</v>
      </c>
      <c r="E307" s="1054"/>
    </row>
    <row r="308" spans="1:5" s="886" customFormat="1" ht="15" x14ac:dyDescent="0.25">
      <c r="A308" s="536" t="str">
        <f>IF(TRIM('2016'!A308)="","",'2016'!A308)</f>
        <v>Subbitumineuze kool (ton )</v>
      </c>
      <c r="B308" s="536" t="str">
        <f>IF(TRIM('2016'!B308)="","",'2016'!B308)</f>
        <v>ton</v>
      </c>
      <c r="C308" s="536">
        <f>IF(TRIM('2016'!C308)="","",'2016'!C308)</f>
        <v>18.899999999999999</v>
      </c>
      <c r="D308" s="537">
        <f>IF(TRIM('2016'!D308)="","",'2016'!D308)</f>
        <v>96.1</v>
      </c>
      <c r="E308" s="1054"/>
    </row>
    <row r="309" spans="1:5" s="886" customFormat="1" ht="15" x14ac:dyDescent="0.25">
      <c r="A309" s="536" t="str">
        <f>IF(TRIM('2016'!A309)="","",'2016'!A309)</f>
        <v>Turf (ton )</v>
      </c>
      <c r="B309" s="536" t="str">
        <f>IF(TRIM('2016'!B309)="","",'2016'!B309)</f>
        <v>ton</v>
      </c>
      <c r="C309" s="536">
        <f>IF(TRIM('2016'!C309)="","",'2016'!C309)</f>
        <v>9.76</v>
      </c>
      <c r="D309" s="537">
        <f>IF(TRIM('2016'!D309)="","",'2016'!D309)</f>
        <v>106</v>
      </c>
      <c r="E309" s="1054"/>
    </row>
    <row r="310" spans="1:5" s="886" customFormat="1" ht="15" x14ac:dyDescent="0.25">
      <c r="A310" s="536" t="str">
        <f>IF(TRIM('2016'!A310)="","",'2016'!A310)</f>
        <v>Vershout droog (ton )</v>
      </c>
      <c r="B310" s="536" t="str">
        <f>IF(TRIM('2016'!B310)="","",'2016'!B310)</f>
        <v>ton</v>
      </c>
      <c r="C310" s="536">
        <f>IF(TRIM('2016'!C310)="","",'2016'!C310)</f>
        <v>14.6</v>
      </c>
      <c r="D310" s="537">
        <f>IF(TRIM('2016'!D310)="","",'2016'!D310)</f>
        <v>0</v>
      </c>
      <c r="E310" s="1069"/>
    </row>
    <row r="311" spans="1:5" s="886" customFormat="1" ht="15" x14ac:dyDescent="0.25">
      <c r="A311" s="536" t="str">
        <f>IF(TRIM('2016'!A311)="","",'2016'!A311)</f>
        <v>Vloeibare petroleumgas(ton)</v>
      </c>
      <c r="B311" s="536" t="str">
        <f>IF(TRIM('2016'!B311)="","",'2016'!B311)</f>
        <v>ton</v>
      </c>
      <c r="C311" s="536">
        <f>IF(TRIM('2016'!C311)="","",'2016'!C311)</f>
        <v>47.3</v>
      </c>
      <c r="D311" s="537">
        <f>IF(TRIM('2016'!D311)="","",'2016'!D311)</f>
        <v>63.1</v>
      </c>
      <c r="E311" s="1054"/>
    </row>
    <row r="312" spans="1:5" s="886" customFormat="1" ht="15" x14ac:dyDescent="0.25">
      <c r="A312" s="536" t="str">
        <f>IF(TRIM('2016'!A312)="","",'2016'!A312)</f>
        <v>White spirit en industriële spiritus (ton )</v>
      </c>
      <c r="B312" s="536" t="str">
        <f>IF(TRIM('2016'!B312)="","",'2016'!B312)</f>
        <v>ton</v>
      </c>
      <c r="C312" s="536">
        <f>IF(TRIM('2016'!C312)="","",'2016'!C312)</f>
        <v>40.200000000000003</v>
      </c>
      <c r="D312" s="537">
        <f>IF(TRIM('2016'!D312)="","",'2016'!D312)</f>
        <v>73.3</v>
      </c>
      <c r="E312" s="1054"/>
    </row>
    <row r="313" spans="1:5" s="886" customFormat="1" ht="15" x14ac:dyDescent="0.25">
      <c r="A313" s="1977" t="str">
        <f>IF(TRIM('2016'!A313)="","",'2016'!A313)</f>
        <v>Zuiver houtafval (ton )</v>
      </c>
      <c r="B313" s="1977" t="str">
        <f>IF(TRIM('2016'!B313)="","",'2016'!B313)</f>
        <v>ton</v>
      </c>
      <c r="C313" s="1977">
        <f>IF(TRIM('2016'!C313)="","",'2016'!C313)</f>
        <v>15.6</v>
      </c>
      <c r="D313" s="2038">
        <f>IF(TRIM('2016'!D313)="","",'2016'!D313)</f>
        <v>0</v>
      </c>
      <c r="E313" s="1054"/>
    </row>
    <row r="314" spans="1:5" s="886" customFormat="1" ht="15" x14ac:dyDescent="0.25">
      <c r="A314" s="2200" t="str">
        <f>IF(TRIM('2016'!A314)="","",'2016'!A314)</f>
        <v/>
      </c>
      <c r="B314" s="2200" t="str">
        <f>IF(TRIM('2016'!B314)="","",'2016'!B314)</f>
        <v/>
      </c>
      <c r="C314" s="2200" t="str">
        <f>IF(TRIM('2016'!C314)="","",'2016'!C314)</f>
        <v/>
      </c>
      <c r="D314" s="2201" t="str">
        <f>IF(TRIM('2016'!D314)="","",'2016'!D314)</f>
        <v/>
      </c>
      <c r="E314" s="1054"/>
    </row>
    <row r="315" spans="1:5" s="886" customFormat="1" ht="15" x14ac:dyDescent="0.25">
      <c r="A315" s="2200" t="str">
        <f>IF(TRIM('2016'!A315)="","",'2016'!A315)</f>
        <v/>
      </c>
      <c r="B315" s="2200" t="str">
        <f>IF(TRIM('2016'!B315)="","",'2016'!B315)</f>
        <v/>
      </c>
      <c r="C315" s="2200" t="str">
        <f>IF(TRIM('2016'!C315)="","",'2016'!C315)</f>
        <v/>
      </c>
      <c r="D315" s="2201" t="str">
        <f>IF(TRIM('2016'!D315)="","",'2016'!D315)</f>
        <v/>
      </c>
      <c r="E315" s="1054"/>
    </row>
    <row r="316" spans="1:5" s="886" customFormat="1" ht="15" x14ac:dyDescent="0.25">
      <c r="A316" s="2200" t="str">
        <f>IF(TRIM('2016'!A316)="","",'2016'!A316)</f>
        <v/>
      </c>
      <c r="B316" s="2200" t="str">
        <f>IF(TRIM('2016'!B316)="","",'2016'!B316)</f>
        <v/>
      </c>
      <c r="C316" s="2200" t="str">
        <f>IF(TRIM('2016'!C316)="","",'2016'!C316)</f>
        <v/>
      </c>
      <c r="D316" s="2201" t="str">
        <f>IF(TRIM('2016'!D316)="","",'2016'!D316)</f>
        <v/>
      </c>
      <c r="E316" s="1054"/>
    </row>
    <row r="317" spans="1:5" s="886" customFormat="1" ht="15" x14ac:dyDescent="0.25">
      <c r="A317" s="2200" t="str">
        <f>IF(TRIM('2016'!A317)="","",'2016'!A317)</f>
        <v/>
      </c>
      <c r="B317" s="2200" t="str">
        <f>IF(TRIM('2016'!B317)="","",'2016'!B317)</f>
        <v/>
      </c>
      <c r="C317" s="2200" t="str">
        <f>IF(TRIM('2016'!C317)="","",'2016'!C317)</f>
        <v/>
      </c>
      <c r="D317" s="2201" t="str">
        <f>IF(TRIM('2016'!D317)="","",'2016'!D317)</f>
        <v/>
      </c>
      <c r="E317" s="1054"/>
    </row>
    <row r="318" spans="1:5" s="886" customFormat="1" ht="15" x14ac:dyDescent="0.25">
      <c r="A318" s="2200" t="str">
        <f>IF(TRIM('2016'!A318)="","",'2016'!A318)</f>
        <v/>
      </c>
      <c r="B318" s="2200" t="str">
        <f>IF(TRIM('2016'!B318)="","",'2016'!B318)</f>
        <v/>
      </c>
      <c r="C318" s="2200" t="str">
        <f>IF(TRIM('2016'!C318)="","",'2016'!C318)</f>
        <v/>
      </c>
      <c r="D318" s="2201" t="str">
        <f>IF(TRIM('2016'!D318)="","",'2016'!D318)</f>
        <v/>
      </c>
      <c r="E318" s="1054"/>
    </row>
    <row r="319" spans="1:5" s="886" customFormat="1" ht="15" x14ac:dyDescent="0.25">
      <c r="A319" s="2200" t="str">
        <f>IF(TRIM('2016'!A319)="","",'2016'!A319)</f>
        <v/>
      </c>
      <c r="B319" s="2200" t="str">
        <f>IF(TRIM('2016'!B319)="","",'2016'!B319)</f>
        <v/>
      </c>
      <c r="C319" s="2200" t="str">
        <f>IF(TRIM('2016'!C319)="","",'2016'!C319)</f>
        <v/>
      </c>
      <c r="D319" s="2201" t="str">
        <f>IF(TRIM('2016'!D319)="","",'2016'!D319)</f>
        <v/>
      </c>
      <c r="E319" s="1054"/>
    </row>
    <row r="320" spans="1:5" s="886" customFormat="1" ht="15" x14ac:dyDescent="0.25">
      <c r="A320" s="2200" t="str">
        <f>IF(TRIM('2016'!A320)="","",'2016'!A320)</f>
        <v/>
      </c>
      <c r="B320" s="2200" t="str">
        <f>IF(TRIM('2016'!B320)="","",'2016'!B320)</f>
        <v/>
      </c>
      <c r="C320" s="2200" t="str">
        <f>IF(TRIM('2016'!C320)="","",'2016'!C320)</f>
        <v/>
      </c>
      <c r="D320" s="2201" t="str">
        <f>IF(TRIM('2016'!D320)="","",'2016'!D320)</f>
        <v/>
      </c>
      <c r="E320" s="1054"/>
    </row>
    <row r="321" spans="1:4" s="886" customFormat="1" ht="15" x14ac:dyDescent="0.25">
      <c r="A321" s="2200" t="str">
        <f>IF(TRIM('2016'!A321)="","",'2016'!A321)</f>
        <v/>
      </c>
      <c r="B321" s="2200" t="str">
        <f>IF(TRIM('2016'!B321)="","",'2016'!B321)</f>
        <v/>
      </c>
      <c r="C321" s="2200" t="str">
        <f>IF(TRIM('2016'!C321)="","",'2016'!C321)</f>
        <v/>
      </c>
      <c r="D321" s="2201" t="str">
        <f>IF(TRIM('2016'!D321)="","",'2016'!D321)</f>
        <v/>
      </c>
    </row>
    <row r="322" spans="1:4" s="886" customFormat="1" ht="15" x14ac:dyDescent="0.25">
      <c r="A322" s="2200" t="str">
        <f>IF(TRIM('2016'!A322)="","",'2016'!A322)</f>
        <v/>
      </c>
      <c r="B322" s="2200" t="str">
        <f>IF(TRIM('2016'!B322)="","",'2016'!B322)</f>
        <v/>
      </c>
      <c r="C322" s="2200" t="str">
        <f>IF(TRIM('2016'!C322)="","",'2016'!C322)</f>
        <v/>
      </c>
      <c r="D322" s="2201" t="str">
        <f>IF(TRIM('2016'!D322)="","",'2016'!D322)</f>
        <v/>
      </c>
    </row>
    <row r="323" spans="1:4" s="886" customFormat="1" ht="15" x14ac:dyDescent="0.25">
      <c r="A323" s="2200" t="str">
        <f>IF(TRIM('2016'!A323)="","",'2016'!A323)</f>
        <v/>
      </c>
      <c r="B323" s="2200" t="str">
        <f>IF(TRIM('2016'!B323)="","",'2016'!B323)</f>
        <v/>
      </c>
      <c r="C323" s="2200" t="str">
        <f>IF(TRIM('2016'!C323)="","",'2016'!C323)</f>
        <v/>
      </c>
      <c r="D323" s="2201" t="str">
        <f>IF(TRIM('2016'!D323)="","",'2016'!D323)</f>
        <v/>
      </c>
    </row>
    <row r="324" spans="1:4" s="886" customFormat="1" ht="15" x14ac:dyDescent="0.25">
      <c r="A324" s="2200" t="str">
        <f>IF(TRIM('2016'!A324)="","",'2016'!A324)</f>
        <v/>
      </c>
      <c r="B324" s="2200" t="str">
        <f>IF(TRIM('2016'!B324)="","",'2016'!B324)</f>
        <v/>
      </c>
      <c r="C324" s="2200" t="str">
        <f>IF(TRIM('2016'!C324)="","",'2016'!C324)</f>
        <v/>
      </c>
      <c r="D324" s="2201" t="str">
        <f>IF(TRIM('2016'!D324)="","",'2016'!D324)</f>
        <v/>
      </c>
    </row>
    <row r="325" spans="1:4" s="886" customFormat="1" ht="15" x14ac:dyDescent="0.25">
      <c r="A325" s="2200" t="str">
        <f>IF(TRIM('2016'!A325)="","",'2016'!A325)</f>
        <v/>
      </c>
      <c r="B325" s="2200" t="str">
        <f>IF(TRIM('2016'!B325)="","",'2016'!B325)</f>
        <v/>
      </c>
      <c r="C325" s="2200" t="str">
        <f>IF(TRIM('2016'!C325)="","",'2016'!C325)</f>
        <v/>
      </c>
      <c r="D325" s="2201" t="str">
        <f>IF(TRIM('2016'!D325)="","",'2016'!D325)</f>
        <v/>
      </c>
    </row>
    <row r="326" spans="1:4" s="886" customFormat="1" ht="15" x14ac:dyDescent="0.25">
      <c r="A326" s="2200" t="str">
        <f>IF(TRIM('2016'!A326)="","",'2016'!A326)</f>
        <v/>
      </c>
      <c r="B326" s="2200" t="str">
        <f>IF(TRIM('2016'!B326)="","",'2016'!B326)</f>
        <v/>
      </c>
      <c r="C326" s="2200" t="str">
        <f>IF(TRIM('2016'!C326)="","",'2016'!C326)</f>
        <v/>
      </c>
      <c r="D326" s="2201" t="str">
        <f>IF(TRIM('2016'!D326)="","",'2016'!D326)</f>
        <v/>
      </c>
    </row>
    <row r="327" spans="1:4" s="886" customFormat="1" ht="15" x14ac:dyDescent="0.25">
      <c r="A327" s="2200" t="str">
        <f>IF(TRIM('2016'!A327)="","",'2016'!A327)</f>
        <v/>
      </c>
      <c r="B327" s="2200" t="str">
        <f>IF(TRIM('2016'!B327)="","",'2016'!B327)</f>
        <v/>
      </c>
      <c r="C327" s="2200" t="str">
        <f>IF(TRIM('2016'!C327)="","",'2016'!C327)</f>
        <v/>
      </c>
      <c r="D327" s="2201" t="str">
        <f>IF(TRIM('2016'!D327)="","",'2016'!D327)</f>
        <v/>
      </c>
    </row>
    <row r="328" spans="1:4" s="886" customFormat="1" ht="15" x14ac:dyDescent="0.25">
      <c r="A328" s="2200" t="str">
        <f>IF(TRIM('2016'!A328)="","",'2016'!A328)</f>
        <v/>
      </c>
      <c r="B328" s="2200" t="str">
        <f>IF(TRIM('2016'!B328)="","",'2016'!B328)</f>
        <v/>
      </c>
      <c r="C328" s="2200" t="str">
        <f>IF(TRIM('2016'!C328)="","",'2016'!C328)</f>
        <v/>
      </c>
      <c r="D328" s="2201" t="str">
        <f>IF(TRIM('2016'!D328)="","",'2016'!D328)</f>
        <v/>
      </c>
    </row>
    <row r="329" spans="1:4" s="886" customFormat="1" ht="15" x14ac:dyDescent="0.25">
      <c r="A329" s="2200" t="str">
        <f>IF(TRIM('2016'!A329)="","",'2016'!A329)</f>
        <v/>
      </c>
      <c r="B329" s="2200" t="str">
        <f>IF(TRIM('2016'!B329)="","",'2016'!B329)</f>
        <v/>
      </c>
      <c r="C329" s="2200" t="str">
        <f>IF(TRIM('2016'!C329)="","",'2016'!C329)</f>
        <v/>
      </c>
      <c r="D329" s="2201" t="str">
        <f>IF(TRIM('2016'!D329)="","",'2016'!D329)</f>
        <v/>
      </c>
    </row>
    <row r="330" spans="1:4" s="886" customFormat="1" ht="15" x14ac:dyDescent="0.25">
      <c r="A330" s="2200" t="str">
        <f>IF(TRIM('2016'!A330)="","",'2016'!A330)</f>
        <v/>
      </c>
      <c r="B330" s="2200" t="str">
        <f>IF(TRIM('2016'!B330)="","",'2016'!B330)</f>
        <v/>
      </c>
      <c r="C330" s="2200" t="str">
        <f>IF(TRIM('2016'!C330)="","",'2016'!C330)</f>
        <v/>
      </c>
      <c r="D330" s="2201" t="str">
        <f>IF(TRIM('2016'!D330)="","",'2016'!D330)</f>
        <v/>
      </c>
    </row>
    <row r="331" spans="1:4" s="886" customFormat="1" ht="15" x14ac:dyDescent="0.25">
      <c r="A331" s="2200" t="str">
        <f>IF(TRIM('2016'!A331)="","",'2016'!A331)</f>
        <v/>
      </c>
      <c r="B331" s="2200" t="str">
        <f>IF(TRIM('2016'!B331)="","",'2016'!B331)</f>
        <v/>
      </c>
      <c r="C331" s="2200" t="str">
        <f>IF(TRIM('2016'!C331)="","",'2016'!C331)</f>
        <v/>
      </c>
      <c r="D331" s="2201" t="str">
        <f>IF(TRIM('2016'!D331)="","",'2016'!D331)</f>
        <v/>
      </c>
    </row>
    <row r="332" spans="1:4" s="886" customFormat="1" ht="15" x14ac:dyDescent="0.25">
      <c r="A332" s="2200" t="str">
        <f>IF(TRIM('2016'!A332)="","",'2016'!A332)</f>
        <v/>
      </c>
      <c r="B332" s="2200" t="str">
        <f>IF(TRIM('2016'!B332)="","",'2016'!B332)</f>
        <v/>
      </c>
      <c r="C332" s="2200" t="str">
        <f>IF(TRIM('2016'!C332)="","",'2016'!C332)</f>
        <v/>
      </c>
      <c r="D332" s="2201" t="str">
        <f>IF(TRIM('2016'!D332)="","",'2016'!D332)</f>
        <v/>
      </c>
    </row>
    <row r="333" spans="1:4" s="886" customFormat="1" ht="15" x14ac:dyDescent="0.25">
      <c r="A333" s="2200" t="str">
        <f>IF(TRIM('2016'!A333)="","",'2016'!A333)</f>
        <v/>
      </c>
      <c r="B333" s="2200" t="str">
        <f>IF(TRIM('2016'!B333)="","",'2016'!B333)</f>
        <v/>
      </c>
      <c r="C333" s="2200" t="str">
        <f>IF(TRIM('2016'!C333)="","",'2016'!C333)</f>
        <v/>
      </c>
      <c r="D333" s="2201" t="str">
        <f>IF(TRIM('2016'!D333)="","",'2016'!D333)</f>
        <v/>
      </c>
    </row>
    <row r="334" spans="1:4" s="886" customFormat="1" ht="15" x14ac:dyDescent="0.25">
      <c r="A334" s="2200" t="str">
        <f>IF(TRIM('2016'!A334)="","",'2016'!A334)</f>
        <v/>
      </c>
      <c r="B334" s="2200" t="str">
        <f>IF(TRIM('2016'!B334)="","",'2016'!B334)</f>
        <v/>
      </c>
      <c r="C334" s="2200" t="str">
        <f>IF(TRIM('2016'!C334)="","",'2016'!C334)</f>
        <v/>
      </c>
      <c r="D334" s="2201" t="str">
        <f>IF(TRIM('2016'!D334)="","",'2016'!D334)</f>
        <v/>
      </c>
    </row>
    <row r="335" spans="1:4" s="886" customFormat="1" ht="15" x14ac:dyDescent="0.25">
      <c r="A335" s="2200" t="str">
        <f>IF(TRIM('2016'!A335)="","",'2016'!A335)</f>
        <v/>
      </c>
      <c r="B335" s="2200" t="str">
        <f>IF(TRIM('2016'!B335)="","",'2016'!B335)</f>
        <v/>
      </c>
      <c r="C335" s="2200" t="str">
        <f>IF(TRIM('2016'!C335)="","",'2016'!C335)</f>
        <v/>
      </c>
      <c r="D335" s="2201" t="str">
        <f>IF(TRIM('2016'!D335)="","",'2016'!D335)</f>
        <v/>
      </c>
    </row>
    <row r="336" spans="1:4" s="886" customFormat="1" ht="15" x14ac:dyDescent="0.25">
      <c r="A336" s="2200" t="str">
        <f>IF(TRIM('2016'!A336)="","",'2016'!A336)</f>
        <v/>
      </c>
      <c r="B336" s="2200" t="str">
        <f>IF(TRIM('2016'!B336)="","",'2016'!B336)</f>
        <v/>
      </c>
      <c r="C336" s="2200" t="str">
        <f>IF(TRIM('2016'!C336)="","",'2016'!C336)</f>
        <v/>
      </c>
      <c r="D336" s="2201" t="str">
        <f>IF(TRIM('2016'!D336)="","",'2016'!D336)</f>
        <v/>
      </c>
    </row>
    <row r="337" spans="1:4" s="886" customFormat="1" ht="15" x14ac:dyDescent="0.25">
      <c r="A337" s="2200" t="str">
        <f>IF(TRIM('2016'!A337)="","",'2016'!A337)</f>
        <v/>
      </c>
      <c r="B337" s="2200" t="str">
        <f>IF(TRIM('2016'!B337)="","",'2016'!B337)</f>
        <v/>
      </c>
      <c r="C337" s="2200" t="str">
        <f>IF(TRIM('2016'!C337)="","",'2016'!C337)</f>
        <v/>
      </c>
      <c r="D337" s="2201" t="str">
        <f>IF(TRIM('2016'!D337)="","",'2016'!D337)</f>
        <v/>
      </c>
    </row>
    <row r="338" spans="1:4" s="886" customFormat="1" ht="15" x14ac:dyDescent="0.25">
      <c r="A338" s="2200" t="str">
        <f>IF(TRIM('2016'!A338)="","",'2016'!A338)</f>
        <v/>
      </c>
      <c r="B338" s="2200" t="str">
        <f>IF(TRIM('2016'!B338)="","",'2016'!B338)</f>
        <v/>
      </c>
      <c r="C338" s="2200" t="str">
        <f>IF(TRIM('2016'!C338)="","",'2016'!C338)</f>
        <v/>
      </c>
      <c r="D338" s="2201" t="str">
        <f>IF(TRIM('2016'!D338)="","",'2016'!D338)</f>
        <v/>
      </c>
    </row>
    <row r="339" spans="1:4" s="886" customFormat="1" ht="15" x14ac:dyDescent="0.25">
      <c r="A339" s="2200" t="str">
        <f>IF(TRIM('2016'!A339)="","",'2016'!A339)</f>
        <v/>
      </c>
      <c r="B339" s="2200" t="str">
        <f>IF(TRIM('2016'!B339)="","",'2016'!B339)</f>
        <v/>
      </c>
      <c r="C339" s="2200" t="str">
        <f>IF(TRIM('2016'!C339)="","",'2016'!C339)</f>
        <v/>
      </c>
      <c r="D339" s="2201" t="str">
        <f>IF(TRIM('2016'!D339)="","",'2016'!D339)</f>
        <v/>
      </c>
    </row>
    <row r="340" spans="1:4" s="886" customFormat="1" ht="15" x14ac:dyDescent="0.25">
      <c r="A340" s="2200" t="str">
        <f>IF(TRIM('2016'!A340)="","",'2016'!A340)</f>
        <v/>
      </c>
      <c r="B340" s="2200" t="str">
        <f>IF(TRIM('2016'!B340)="","",'2016'!B340)</f>
        <v/>
      </c>
      <c r="C340" s="2200" t="str">
        <f>IF(TRIM('2016'!C340)="","",'2016'!C340)</f>
        <v/>
      </c>
      <c r="D340" s="2201" t="str">
        <f>IF(TRIM('2016'!D340)="","",'2016'!D340)</f>
        <v/>
      </c>
    </row>
    <row r="341" spans="1:4" s="886" customFormat="1" ht="15" x14ac:dyDescent="0.25">
      <c r="A341" s="2200" t="str">
        <f>IF(TRIM('2016'!A341)="","",'2016'!A341)</f>
        <v/>
      </c>
      <c r="B341" s="2200" t="str">
        <f>IF(TRIM('2016'!B341)="","",'2016'!B341)</f>
        <v/>
      </c>
      <c r="C341" s="2200" t="str">
        <f>IF(TRIM('2016'!C341)="","",'2016'!C341)</f>
        <v/>
      </c>
      <c r="D341" s="2201" t="str">
        <f>IF(TRIM('2016'!D341)="","",'2016'!D341)</f>
        <v/>
      </c>
    </row>
    <row r="342" spans="1:4" s="886" customFormat="1" ht="15" x14ac:dyDescent="0.25">
      <c r="A342" s="2200" t="str">
        <f>IF(TRIM('2016'!A342)="","",'2016'!A342)</f>
        <v/>
      </c>
      <c r="B342" s="2200" t="str">
        <f>IF(TRIM('2016'!B342)="","",'2016'!B342)</f>
        <v/>
      </c>
      <c r="C342" s="2200" t="str">
        <f>IF(TRIM('2016'!C342)="","",'2016'!C342)</f>
        <v/>
      </c>
      <c r="D342" s="2201" t="str">
        <f>IF(TRIM('2016'!D342)="","",'2016'!D342)</f>
        <v/>
      </c>
    </row>
    <row r="343" spans="1:4" s="886" customFormat="1" ht="15" x14ac:dyDescent="0.25">
      <c r="A343" s="2200" t="str">
        <f>IF(TRIM('2016'!A343)="","",'2016'!A343)</f>
        <v/>
      </c>
      <c r="B343" s="2200" t="str">
        <f>IF(TRIM('2016'!B343)="","",'2016'!B343)</f>
        <v/>
      </c>
      <c r="C343" s="2200" t="str">
        <f>IF(TRIM('2016'!C343)="","",'2016'!C343)</f>
        <v/>
      </c>
      <c r="D343" s="2201" t="str">
        <f>IF(TRIM('2016'!D343)="","",'2016'!D343)</f>
        <v/>
      </c>
    </row>
    <row r="344" spans="1:4" s="886" customFormat="1" ht="15" x14ac:dyDescent="0.25">
      <c r="A344" s="2200" t="str">
        <f>IF(TRIM('2016'!A344)="","",'2016'!A344)</f>
        <v/>
      </c>
      <c r="B344" s="2200" t="str">
        <f>IF(TRIM('2016'!B344)="","",'2016'!B344)</f>
        <v/>
      </c>
      <c r="C344" s="2200" t="str">
        <f>IF(TRIM('2016'!C344)="","",'2016'!C344)</f>
        <v/>
      </c>
      <c r="D344" s="2201" t="str">
        <f>IF(TRIM('2016'!D344)="","",'2016'!D344)</f>
        <v/>
      </c>
    </row>
    <row r="345" spans="1:4" s="886" customFormat="1" ht="15" x14ac:dyDescent="0.25">
      <c r="A345" s="2200" t="str">
        <f>IF(TRIM('2016'!A345)="","",'2016'!A345)</f>
        <v/>
      </c>
      <c r="B345" s="2200" t="str">
        <f>IF(TRIM('2016'!B345)="","",'2016'!B345)</f>
        <v/>
      </c>
      <c r="C345" s="2200" t="str">
        <f>IF(TRIM('2016'!C345)="","",'2016'!C345)</f>
        <v/>
      </c>
      <c r="D345" s="2201" t="str">
        <f>IF(TRIM('2016'!D345)="","",'2016'!D345)</f>
        <v/>
      </c>
    </row>
    <row r="346" spans="1:4" s="886" customFormat="1" ht="15" x14ac:dyDescent="0.25">
      <c r="A346" s="2200" t="str">
        <f>IF(TRIM('2016'!A346)="","",'2016'!A346)</f>
        <v/>
      </c>
      <c r="B346" s="2200" t="str">
        <f>IF(TRIM('2016'!B346)="","",'2016'!B346)</f>
        <v/>
      </c>
      <c r="C346" s="2200" t="str">
        <f>IF(TRIM('2016'!C346)="","",'2016'!C346)</f>
        <v/>
      </c>
      <c r="D346" s="2201" t="str">
        <f>IF(TRIM('2016'!D346)="","",'2016'!D346)</f>
        <v/>
      </c>
    </row>
    <row r="347" spans="1:4" s="886" customFormat="1" ht="15" x14ac:dyDescent="0.25">
      <c r="A347" s="2200" t="str">
        <f>IF(TRIM('2016'!A347)="","",'2016'!A347)</f>
        <v/>
      </c>
      <c r="B347" s="2200" t="str">
        <f>IF(TRIM('2016'!B347)="","",'2016'!B347)</f>
        <v/>
      </c>
      <c r="C347" s="2200" t="str">
        <f>IF(TRIM('2016'!C347)="","",'2016'!C347)</f>
        <v/>
      </c>
      <c r="D347" s="2201" t="str">
        <f>IF(TRIM('2016'!D347)="","",'2016'!D347)</f>
        <v/>
      </c>
    </row>
    <row r="348" spans="1:4" s="886" customFormat="1" ht="15" hidden="1" customHeight="1" x14ac:dyDescent="0.25">
      <c r="A348" s="2200" t="str">
        <f>IF(TRIM('2016'!A348)="","",'2016'!A348)</f>
        <v/>
      </c>
      <c r="B348" s="2200" t="str">
        <f>IF(TRIM('2016'!B348)="","",'2016'!B348)</f>
        <v/>
      </c>
      <c r="C348" s="2200" t="str">
        <f>IF(TRIM('2016'!C348)="","",'2016'!C348)</f>
        <v/>
      </c>
      <c r="D348" s="2201" t="str">
        <f>IF(TRIM('2016'!D348)="","",'2016'!D348)</f>
        <v/>
      </c>
    </row>
    <row r="349" spans="1:4" s="886" customFormat="1" ht="15" hidden="1" customHeight="1" x14ac:dyDescent="0.25">
      <c r="A349" s="2200" t="str">
        <f>IF(TRIM('2016'!A349)="","",'2016'!A349)</f>
        <v/>
      </c>
      <c r="B349" s="2200" t="str">
        <f>IF(TRIM('2016'!B349)="","",'2016'!B349)</f>
        <v/>
      </c>
      <c r="C349" s="2200" t="str">
        <f>IF(TRIM('2016'!C349)="","",'2016'!C349)</f>
        <v/>
      </c>
      <c r="D349" s="2201" t="str">
        <f>IF(TRIM('2016'!D349)="","",'2016'!D349)</f>
        <v/>
      </c>
    </row>
    <row r="350" spans="1:4" s="886" customFormat="1" ht="15" hidden="1" customHeight="1" x14ac:dyDescent="0.25">
      <c r="A350" s="2200" t="str">
        <f>IF(TRIM('2016'!A350)="","",'2016'!A350)</f>
        <v/>
      </c>
      <c r="B350" s="2200" t="str">
        <f>IF(TRIM('2016'!B350)="","",'2016'!B350)</f>
        <v/>
      </c>
      <c r="C350" s="2200" t="str">
        <f>IF(TRIM('2016'!C350)="","",'2016'!C350)</f>
        <v/>
      </c>
      <c r="D350" s="2201" t="str">
        <f>IF(TRIM('2016'!D350)="","",'2016'!D350)</f>
        <v/>
      </c>
    </row>
    <row r="351" spans="1:4" s="886" customFormat="1" ht="15" hidden="1" customHeight="1" x14ac:dyDescent="0.25">
      <c r="A351" s="2200" t="str">
        <f>IF(TRIM('2016'!A351)="","",'2016'!A351)</f>
        <v/>
      </c>
      <c r="B351" s="2200" t="str">
        <f>IF(TRIM('2016'!B351)="","",'2016'!B351)</f>
        <v/>
      </c>
      <c r="C351" s="2200" t="str">
        <f>IF(TRIM('2016'!C351)="","",'2016'!C351)</f>
        <v/>
      </c>
      <c r="D351" s="2201" t="str">
        <f>IF(TRIM('2016'!D351)="","",'2016'!D351)</f>
        <v/>
      </c>
    </row>
    <row r="352" spans="1:4" s="886" customFormat="1" ht="15" hidden="1" customHeight="1" x14ac:dyDescent="0.25">
      <c r="A352" s="2200" t="str">
        <f>IF(TRIM('2016'!A352)="","",'2016'!A352)</f>
        <v/>
      </c>
      <c r="B352" s="2200" t="str">
        <f>IF(TRIM('2016'!B352)="","",'2016'!B352)</f>
        <v/>
      </c>
      <c r="C352" s="2200" t="str">
        <f>IF(TRIM('2016'!C352)="","",'2016'!C352)</f>
        <v/>
      </c>
      <c r="D352" s="2201" t="str">
        <f>IF(TRIM('2016'!D352)="","",'2016'!D352)</f>
        <v/>
      </c>
    </row>
    <row r="353" spans="1:4" s="886" customFormat="1" ht="15" hidden="1" customHeight="1" x14ac:dyDescent="0.25">
      <c r="A353" s="2200" t="str">
        <f>IF(TRIM('2016'!A353)="","",'2016'!A353)</f>
        <v/>
      </c>
      <c r="B353" s="2200" t="str">
        <f>IF(TRIM('2016'!B353)="","",'2016'!B353)</f>
        <v/>
      </c>
      <c r="C353" s="2200" t="str">
        <f>IF(TRIM('2016'!C353)="","",'2016'!C353)</f>
        <v/>
      </c>
      <c r="D353" s="2201" t="str">
        <f>IF(TRIM('2016'!D353)="","",'2016'!D353)</f>
        <v/>
      </c>
    </row>
    <row r="354" spans="1:4" s="886" customFormat="1" ht="15" hidden="1" customHeight="1" x14ac:dyDescent="0.25">
      <c r="A354" s="2200" t="str">
        <f>IF(TRIM('2016'!A354)="","",'2016'!A354)</f>
        <v/>
      </c>
      <c r="B354" s="2200" t="str">
        <f>IF(TRIM('2016'!B354)="","",'2016'!B354)</f>
        <v/>
      </c>
      <c r="C354" s="2200" t="str">
        <f>IF(TRIM('2016'!C354)="","",'2016'!C354)</f>
        <v/>
      </c>
      <c r="D354" s="2201" t="str">
        <f>IF(TRIM('2016'!D354)="","",'2016'!D354)</f>
        <v/>
      </c>
    </row>
    <row r="355" spans="1:4" s="886" customFormat="1" ht="15" hidden="1" customHeight="1" x14ac:dyDescent="0.25">
      <c r="A355" s="2200" t="str">
        <f>IF(TRIM('2016'!A355)="","",'2016'!A355)</f>
        <v/>
      </c>
      <c r="B355" s="2200" t="str">
        <f>IF(TRIM('2016'!B355)="","",'2016'!B355)</f>
        <v/>
      </c>
      <c r="C355" s="2200" t="str">
        <f>IF(TRIM('2016'!C355)="","",'2016'!C355)</f>
        <v/>
      </c>
      <c r="D355" s="2201" t="str">
        <f>IF(TRIM('2016'!D355)="","",'2016'!D355)</f>
        <v/>
      </c>
    </row>
    <row r="356" spans="1:4" s="886" customFormat="1" ht="15" hidden="1" customHeight="1" x14ac:dyDescent="0.25">
      <c r="A356" s="2200" t="str">
        <f>IF(TRIM('2016'!A356)="","",'2016'!A356)</f>
        <v/>
      </c>
      <c r="B356" s="2200" t="str">
        <f>IF(TRIM('2016'!B356)="","",'2016'!B356)</f>
        <v/>
      </c>
      <c r="C356" s="2200" t="str">
        <f>IF(TRIM('2016'!C356)="","",'2016'!C356)</f>
        <v/>
      </c>
      <c r="D356" s="2201" t="str">
        <f>IF(TRIM('2016'!D356)="","",'2016'!D356)</f>
        <v/>
      </c>
    </row>
    <row r="357" spans="1:4" s="886" customFormat="1" ht="15" hidden="1" customHeight="1" x14ac:dyDescent="0.25">
      <c r="A357" s="2200" t="str">
        <f>IF(TRIM('2016'!A357)="","",'2016'!A357)</f>
        <v/>
      </c>
      <c r="B357" s="2200" t="str">
        <f>IF(TRIM('2016'!B357)="","",'2016'!B357)</f>
        <v/>
      </c>
      <c r="C357" s="2200" t="str">
        <f>IF(TRIM('2016'!C357)="","",'2016'!C357)</f>
        <v/>
      </c>
      <c r="D357" s="2201" t="str">
        <f>IF(TRIM('2016'!D357)="","",'2016'!D357)</f>
        <v/>
      </c>
    </row>
    <row r="358" spans="1:4" s="886" customFormat="1" ht="15" hidden="1" customHeight="1" x14ac:dyDescent="0.25">
      <c r="A358" s="2200" t="str">
        <f>IF(TRIM('2016'!A358)="","",'2016'!A358)</f>
        <v/>
      </c>
      <c r="B358" s="2200" t="str">
        <f>IF(TRIM('2016'!B358)="","",'2016'!B358)</f>
        <v/>
      </c>
      <c r="C358" s="2200" t="str">
        <f>IF(TRIM('2016'!C358)="","",'2016'!C358)</f>
        <v/>
      </c>
      <c r="D358" s="2201" t="str">
        <f>IF(TRIM('2016'!D358)="","",'2016'!D358)</f>
        <v/>
      </c>
    </row>
    <row r="359" spans="1:4" s="886" customFormat="1" ht="15" hidden="1" customHeight="1" x14ac:dyDescent="0.25">
      <c r="A359" s="2200" t="str">
        <f>IF(TRIM('2016'!A359)="","",'2016'!A359)</f>
        <v/>
      </c>
      <c r="B359" s="2200" t="str">
        <f>IF(TRIM('2016'!B359)="","",'2016'!B359)</f>
        <v/>
      </c>
      <c r="C359" s="2200" t="str">
        <f>IF(TRIM('2016'!C359)="","",'2016'!C359)</f>
        <v/>
      </c>
      <c r="D359" s="2201" t="str">
        <f>IF(TRIM('2016'!D359)="","",'2016'!D359)</f>
        <v/>
      </c>
    </row>
    <row r="360" spans="1:4" s="886" customFormat="1" ht="15" hidden="1" customHeight="1" x14ac:dyDescent="0.25">
      <c r="A360" s="2200" t="str">
        <f>IF(TRIM('2016'!A360)="","",'2016'!A360)</f>
        <v/>
      </c>
      <c r="B360" s="2200" t="str">
        <f>IF(TRIM('2016'!B360)="","",'2016'!B360)</f>
        <v/>
      </c>
      <c r="C360" s="2200" t="str">
        <f>IF(TRIM('2016'!C360)="","",'2016'!C360)</f>
        <v/>
      </c>
      <c r="D360" s="2201" t="str">
        <f>IF(TRIM('2016'!D360)="","",'2016'!D360)</f>
        <v/>
      </c>
    </row>
    <row r="361" spans="1:4" s="886" customFormat="1" ht="15" hidden="1" customHeight="1" x14ac:dyDescent="0.25">
      <c r="A361" s="2200" t="str">
        <f>IF(TRIM('2016'!A361)="","",'2016'!A361)</f>
        <v/>
      </c>
      <c r="B361" s="2200" t="str">
        <f>IF(TRIM('2016'!B361)="","",'2016'!B361)</f>
        <v/>
      </c>
      <c r="C361" s="2200" t="str">
        <f>IF(TRIM('2016'!C361)="","",'2016'!C361)</f>
        <v/>
      </c>
      <c r="D361" s="2201" t="str">
        <f>IF(TRIM('2016'!D361)="","",'2016'!D361)</f>
        <v/>
      </c>
    </row>
    <row r="362" spans="1:4" s="886" customFormat="1" ht="15" hidden="1" customHeight="1" x14ac:dyDescent="0.25">
      <c r="A362" s="2200" t="str">
        <f>IF(TRIM('2016'!A362)="","",'2016'!A362)</f>
        <v/>
      </c>
      <c r="B362" s="2200" t="str">
        <f>IF(TRIM('2016'!B362)="","",'2016'!B362)</f>
        <v/>
      </c>
      <c r="C362" s="2200" t="str">
        <f>IF(TRIM('2016'!C362)="","",'2016'!C362)</f>
        <v/>
      </c>
      <c r="D362" s="2201" t="str">
        <f>IF(TRIM('2016'!D362)="","",'2016'!D362)</f>
        <v/>
      </c>
    </row>
    <row r="363" spans="1:4" s="886" customFormat="1" ht="15" hidden="1" customHeight="1" x14ac:dyDescent="0.25">
      <c r="A363" s="2200" t="str">
        <f>IF(TRIM('2016'!A363)="","",'2016'!A363)</f>
        <v/>
      </c>
      <c r="B363" s="2200" t="str">
        <f>IF(TRIM('2016'!B363)="","",'2016'!B363)</f>
        <v/>
      </c>
      <c r="C363" s="2200" t="str">
        <f>IF(TRIM('2016'!C363)="","",'2016'!C363)</f>
        <v/>
      </c>
      <c r="D363" s="2201" t="str">
        <f>IF(TRIM('2016'!D363)="","",'2016'!D363)</f>
        <v/>
      </c>
    </row>
    <row r="364" spans="1:4" s="886" customFormat="1" ht="15" hidden="1" customHeight="1" x14ac:dyDescent="0.25">
      <c r="A364" s="2200" t="str">
        <f>IF(TRIM('2016'!A364)="","",'2016'!A364)</f>
        <v/>
      </c>
      <c r="B364" s="2200" t="str">
        <f>IF(TRIM('2016'!B364)="","",'2016'!B364)</f>
        <v/>
      </c>
      <c r="C364" s="2200" t="str">
        <f>IF(TRIM('2016'!C364)="","",'2016'!C364)</f>
        <v/>
      </c>
      <c r="D364" s="2201" t="str">
        <f>IF(TRIM('2016'!D364)="","",'2016'!D364)</f>
        <v/>
      </c>
    </row>
    <row r="365" spans="1:4" s="886" customFormat="1" ht="15" hidden="1" customHeight="1" x14ac:dyDescent="0.25">
      <c r="A365" s="2200" t="str">
        <f>IF(TRIM('2016'!A365)="","",'2016'!A365)</f>
        <v/>
      </c>
      <c r="B365" s="2200" t="str">
        <f>IF(TRIM('2016'!B365)="","",'2016'!B365)</f>
        <v/>
      </c>
      <c r="C365" s="2200" t="str">
        <f>IF(TRIM('2016'!C365)="","",'2016'!C365)</f>
        <v/>
      </c>
      <c r="D365" s="2201" t="str">
        <f>IF(TRIM('2016'!D365)="","",'2016'!D365)</f>
        <v/>
      </c>
    </row>
    <row r="366" spans="1:4" s="886" customFormat="1" ht="15" hidden="1" customHeight="1" x14ac:dyDescent="0.25">
      <c r="A366" s="2200" t="str">
        <f>IF(TRIM('2016'!A366)="","",'2016'!A366)</f>
        <v/>
      </c>
      <c r="B366" s="2200" t="str">
        <f>IF(TRIM('2016'!B366)="","",'2016'!B366)</f>
        <v/>
      </c>
      <c r="C366" s="2200" t="str">
        <f>IF(TRIM('2016'!C366)="","",'2016'!C366)</f>
        <v/>
      </c>
      <c r="D366" s="2201" t="str">
        <f>IF(TRIM('2016'!D366)="","",'2016'!D366)</f>
        <v/>
      </c>
    </row>
    <row r="367" spans="1:4" s="886" customFormat="1" ht="15" hidden="1" customHeight="1" x14ac:dyDescent="0.25">
      <c r="A367" s="2200" t="str">
        <f>IF(TRIM('2016'!A367)="","",'2016'!A367)</f>
        <v/>
      </c>
      <c r="B367" s="2200" t="str">
        <f>IF(TRIM('2016'!B367)="","",'2016'!B367)</f>
        <v/>
      </c>
      <c r="C367" s="2200" t="str">
        <f>IF(TRIM('2016'!C367)="","",'2016'!C367)</f>
        <v/>
      </c>
      <c r="D367" s="2201" t="str">
        <f>IF(TRIM('2016'!D367)="","",'2016'!D367)</f>
        <v/>
      </c>
    </row>
    <row r="368" spans="1:4" s="886" customFormat="1" ht="15" hidden="1" customHeight="1" x14ac:dyDescent="0.25">
      <c r="A368" s="2200" t="str">
        <f>IF(TRIM('2016'!A368)="","",'2016'!A368)</f>
        <v/>
      </c>
      <c r="B368" s="2200" t="str">
        <f>IF(TRIM('2016'!B368)="","",'2016'!B368)</f>
        <v/>
      </c>
      <c r="C368" s="2200" t="str">
        <f>IF(TRIM('2016'!C368)="","",'2016'!C368)</f>
        <v/>
      </c>
      <c r="D368" s="2201" t="str">
        <f>IF(TRIM('2016'!D368)="","",'2016'!D368)</f>
        <v/>
      </c>
    </row>
    <row r="369" spans="1:4" s="886" customFormat="1" ht="15" hidden="1" customHeight="1" x14ac:dyDescent="0.25">
      <c r="A369" s="2200" t="str">
        <f>IF(TRIM('2016'!A369)="","",'2016'!A369)</f>
        <v/>
      </c>
      <c r="B369" s="2200" t="str">
        <f>IF(TRIM('2016'!B369)="","",'2016'!B369)</f>
        <v/>
      </c>
      <c r="C369" s="2200" t="str">
        <f>IF(TRIM('2016'!C369)="","",'2016'!C369)</f>
        <v/>
      </c>
      <c r="D369" s="2201" t="str">
        <f>IF(TRIM('2016'!D369)="","",'2016'!D369)</f>
        <v/>
      </c>
    </row>
    <row r="370" spans="1:4" s="886" customFormat="1" ht="15" hidden="1" customHeight="1" x14ac:dyDescent="0.25">
      <c r="A370" s="2200" t="str">
        <f>IF(TRIM('2016'!A370)="","",'2016'!A370)</f>
        <v/>
      </c>
      <c r="B370" s="2200" t="str">
        <f>IF(TRIM('2016'!B370)="","",'2016'!B370)</f>
        <v/>
      </c>
      <c r="C370" s="2200" t="str">
        <f>IF(TRIM('2016'!C370)="","",'2016'!C370)</f>
        <v/>
      </c>
      <c r="D370" s="2201" t="str">
        <f>IF(TRIM('2016'!D370)="","",'2016'!D370)</f>
        <v/>
      </c>
    </row>
    <row r="371" spans="1:4" s="886" customFormat="1" ht="15" hidden="1" customHeight="1" x14ac:dyDescent="0.25">
      <c r="A371" s="2200" t="str">
        <f>IF(TRIM('2016'!A371)="","",'2016'!A371)</f>
        <v/>
      </c>
      <c r="B371" s="2200" t="str">
        <f>IF(TRIM('2016'!B371)="","",'2016'!B371)</f>
        <v/>
      </c>
      <c r="C371" s="2200" t="str">
        <f>IF(TRIM('2016'!C371)="","",'2016'!C371)</f>
        <v/>
      </c>
      <c r="D371" s="2201" t="str">
        <f>IF(TRIM('2016'!D371)="","",'2016'!D371)</f>
        <v/>
      </c>
    </row>
    <row r="372" spans="1:4" s="886" customFormat="1" ht="15" hidden="1" customHeight="1" x14ac:dyDescent="0.25">
      <c r="A372" s="2200" t="str">
        <f>IF(TRIM('2016'!A372)="","",'2016'!A372)</f>
        <v/>
      </c>
      <c r="B372" s="2200" t="str">
        <f>IF(TRIM('2016'!B372)="","",'2016'!B372)</f>
        <v/>
      </c>
      <c r="C372" s="2200" t="str">
        <f>IF(TRIM('2016'!C372)="","",'2016'!C372)</f>
        <v/>
      </c>
      <c r="D372" s="2201" t="str">
        <f>IF(TRIM('2016'!D372)="","",'2016'!D372)</f>
        <v/>
      </c>
    </row>
    <row r="373" spans="1:4" s="886" customFormat="1" ht="15" hidden="1" customHeight="1" x14ac:dyDescent="0.25">
      <c r="A373" s="2200" t="str">
        <f>IF(TRIM('2016'!A373)="","",'2016'!A373)</f>
        <v/>
      </c>
      <c r="B373" s="2200" t="str">
        <f>IF(TRIM('2016'!B373)="","",'2016'!B373)</f>
        <v/>
      </c>
      <c r="C373" s="2200" t="str">
        <f>IF(TRIM('2016'!C373)="","",'2016'!C373)</f>
        <v/>
      </c>
      <c r="D373" s="2201" t="str">
        <f>IF(TRIM('2016'!D373)="","",'2016'!D373)</f>
        <v/>
      </c>
    </row>
    <row r="374" spans="1:4" s="886" customFormat="1" ht="15" hidden="1" customHeight="1" x14ac:dyDescent="0.25">
      <c r="A374" s="2200" t="str">
        <f>IF(TRIM('2016'!A374)="","",'2016'!A374)</f>
        <v/>
      </c>
      <c r="B374" s="2200" t="str">
        <f>IF(TRIM('2016'!B374)="","",'2016'!B374)</f>
        <v/>
      </c>
      <c r="C374" s="2200" t="str">
        <f>IF(TRIM('2016'!C374)="","",'2016'!C374)</f>
        <v/>
      </c>
      <c r="D374" s="2201" t="str">
        <f>IF(TRIM('2016'!D374)="","",'2016'!D374)</f>
        <v/>
      </c>
    </row>
    <row r="375" spans="1:4" s="886" customFormat="1" ht="15" hidden="1" customHeight="1" x14ac:dyDescent="0.25">
      <c r="A375" s="2200" t="str">
        <f>IF(TRIM('2016'!A375)="","",'2016'!A375)</f>
        <v/>
      </c>
      <c r="B375" s="2200" t="str">
        <f>IF(TRIM('2016'!B375)="","",'2016'!B375)</f>
        <v/>
      </c>
      <c r="C375" s="2200" t="str">
        <f>IF(TRIM('2016'!C375)="","",'2016'!C375)</f>
        <v/>
      </c>
      <c r="D375" s="2201" t="str">
        <f>IF(TRIM('2016'!D375)="","",'2016'!D375)</f>
        <v/>
      </c>
    </row>
    <row r="376" spans="1:4" s="886" customFormat="1" ht="15" hidden="1" customHeight="1" x14ac:dyDescent="0.25">
      <c r="A376" s="2200" t="str">
        <f>IF(TRIM('2016'!A376)="","",'2016'!A376)</f>
        <v/>
      </c>
      <c r="B376" s="2200" t="str">
        <f>IF(TRIM('2016'!B376)="","",'2016'!B376)</f>
        <v/>
      </c>
      <c r="C376" s="2200" t="str">
        <f>IF(TRIM('2016'!C376)="","",'2016'!C376)</f>
        <v/>
      </c>
      <c r="D376" s="2201" t="str">
        <f>IF(TRIM('2016'!D376)="","",'2016'!D376)</f>
        <v/>
      </c>
    </row>
    <row r="377" spans="1:4" s="886" customFormat="1" ht="15" hidden="1" customHeight="1" x14ac:dyDescent="0.25">
      <c r="A377" s="2200" t="str">
        <f>IF(TRIM('2016'!A377)="","",'2016'!A377)</f>
        <v/>
      </c>
      <c r="B377" s="2200" t="str">
        <f>IF(TRIM('2016'!B377)="","",'2016'!B377)</f>
        <v/>
      </c>
      <c r="C377" s="2200" t="str">
        <f>IF(TRIM('2016'!C377)="","",'2016'!C377)</f>
        <v/>
      </c>
      <c r="D377" s="2201" t="str">
        <f>IF(TRIM('2016'!D377)="","",'2016'!D377)</f>
        <v/>
      </c>
    </row>
    <row r="378" spans="1:4" s="886" customFormat="1" ht="15" hidden="1" customHeight="1" x14ac:dyDescent="0.25">
      <c r="A378" s="2200" t="str">
        <f>IF(TRIM('2016'!A378)="","",'2016'!A378)</f>
        <v/>
      </c>
      <c r="B378" s="2200" t="str">
        <f>IF(TRIM('2016'!B378)="","",'2016'!B378)</f>
        <v/>
      </c>
      <c r="C378" s="2200" t="str">
        <f>IF(TRIM('2016'!C378)="","",'2016'!C378)</f>
        <v/>
      </c>
      <c r="D378" s="2201" t="str">
        <f>IF(TRIM('2016'!D378)="","",'2016'!D378)</f>
        <v/>
      </c>
    </row>
    <row r="379" spans="1:4" s="886" customFormat="1" ht="15" hidden="1" customHeight="1" x14ac:dyDescent="0.25">
      <c r="A379" s="2200" t="str">
        <f>IF(TRIM('2016'!A379)="","",'2016'!A379)</f>
        <v/>
      </c>
      <c r="B379" s="2200" t="str">
        <f>IF(TRIM('2016'!B379)="","",'2016'!B379)</f>
        <v/>
      </c>
      <c r="C379" s="2200" t="str">
        <f>IF(TRIM('2016'!C379)="","",'2016'!C379)</f>
        <v/>
      </c>
      <c r="D379" s="2201" t="str">
        <f>IF(TRIM('2016'!D379)="","",'2016'!D379)</f>
        <v/>
      </c>
    </row>
    <row r="380" spans="1:4" s="886" customFormat="1" ht="15" hidden="1" customHeight="1" x14ac:dyDescent="0.25">
      <c r="A380" s="2200" t="str">
        <f>IF(TRIM('2016'!A380)="","",'2016'!A380)</f>
        <v/>
      </c>
      <c r="B380" s="2200" t="str">
        <f>IF(TRIM('2016'!B380)="","",'2016'!B380)</f>
        <v/>
      </c>
      <c r="C380" s="2200" t="str">
        <f>IF(TRIM('2016'!C380)="","",'2016'!C380)</f>
        <v/>
      </c>
      <c r="D380" s="2201" t="str">
        <f>IF(TRIM('2016'!D380)="","",'2016'!D380)</f>
        <v/>
      </c>
    </row>
    <row r="381" spans="1:4" s="886" customFormat="1" ht="15" hidden="1" customHeight="1" x14ac:dyDescent="0.25">
      <c r="A381" s="2200" t="str">
        <f>IF(TRIM('2016'!A381)="","",'2016'!A381)</f>
        <v/>
      </c>
      <c r="B381" s="2200" t="str">
        <f>IF(TRIM('2016'!B381)="","",'2016'!B381)</f>
        <v/>
      </c>
      <c r="C381" s="2200" t="str">
        <f>IF(TRIM('2016'!C381)="","",'2016'!C381)</f>
        <v/>
      </c>
      <c r="D381" s="2201" t="str">
        <f>IF(TRIM('2016'!D381)="","",'2016'!D381)</f>
        <v/>
      </c>
    </row>
    <row r="382" spans="1:4" s="886" customFormat="1" ht="15" hidden="1" customHeight="1" x14ac:dyDescent="0.25">
      <c r="A382" s="2200" t="str">
        <f>IF(TRIM('2016'!A382)="","",'2016'!A382)</f>
        <v/>
      </c>
      <c r="B382" s="2200" t="str">
        <f>IF(TRIM('2016'!B382)="","",'2016'!B382)</f>
        <v/>
      </c>
      <c r="C382" s="2200" t="str">
        <f>IF(TRIM('2016'!C382)="","",'2016'!C382)</f>
        <v/>
      </c>
      <c r="D382" s="2201" t="str">
        <f>IF(TRIM('2016'!D382)="","",'2016'!D382)</f>
        <v/>
      </c>
    </row>
    <row r="383" spans="1:4" s="886" customFormat="1" ht="15" hidden="1" customHeight="1" x14ac:dyDescent="0.25">
      <c r="A383" s="2200" t="str">
        <f>IF(TRIM('2016'!A383)="","",'2016'!A383)</f>
        <v/>
      </c>
      <c r="B383" s="2200" t="str">
        <f>IF(TRIM('2016'!B383)="","",'2016'!B383)</f>
        <v/>
      </c>
      <c r="C383" s="2200" t="str">
        <f>IF(TRIM('2016'!C383)="","",'2016'!C383)</f>
        <v/>
      </c>
      <c r="D383" s="2201" t="str">
        <f>IF(TRIM('2016'!D383)="","",'2016'!D383)</f>
        <v/>
      </c>
    </row>
    <row r="384" spans="1:4" s="886" customFormat="1" ht="15" hidden="1" customHeight="1" x14ac:dyDescent="0.25">
      <c r="A384" s="2200" t="str">
        <f>IF(TRIM('2016'!A384)="","",'2016'!A384)</f>
        <v/>
      </c>
      <c r="B384" s="2200" t="str">
        <f>IF(TRIM('2016'!B384)="","",'2016'!B384)</f>
        <v/>
      </c>
      <c r="C384" s="2200" t="str">
        <f>IF(TRIM('2016'!C384)="","",'2016'!C384)</f>
        <v/>
      </c>
      <c r="D384" s="2201" t="str">
        <f>IF(TRIM('2016'!D384)="","",'2016'!D384)</f>
        <v/>
      </c>
    </row>
    <row r="385" spans="1:4" s="886" customFormat="1" ht="15" hidden="1" customHeight="1" x14ac:dyDescent="0.25">
      <c r="A385" s="2200" t="str">
        <f>IF(TRIM('2016'!A385)="","",'2016'!A385)</f>
        <v/>
      </c>
      <c r="B385" s="2200" t="str">
        <f>IF(TRIM('2016'!B385)="","",'2016'!B385)</f>
        <v/>
      </c>
      <c r="C385" s="2200" t="str">
        <f>IF(TRIM('2016'!C385)="","",'2016'!C385)</f>
        <v/>
      </c>
      <c r="D385" s="2201" t="str">
        <f>IF(TRIM('2016'!D385)="","",'2016'!D385)</f>
        <v/>
      </c>
    </row>
    <row r="386" spans="1:4" s="886" customFormat="1" ht="15" hidden="1" customHeight="1" x14ac:dyDescent="0.25">
      <c r="A386" s="2200" t="str">
        <f>IF(TRIM('2016'!A386)="","",'2016'!A386)</f>
        <v/>
      </c>
      <c r="B386" s="2200" t="str">
        <f>IF(TRIM('2016'!B386)="","",'2016'!B386)</f>
        <v/>
      </c>
      <c r="C386" s="2200" t="str">
        <f>IF(TRIM('2016'!C386)="","",'2016'!C386)</f>
        <v/>
      </c>
      <c r="D386" s="2201" t="str">
        <f>IF(TRIM('2016'!D386)="","",'2016'!D386)</f>
        <v/>
      </c>
    </row>
    <row r="387" spans="1:4" s="886" customFormat="1" ht="15" hidden="1" customHeight="1" x14ac:dyDescent="0.25">
      <c r="A387" s="2200" t="str">
        <f>IF(TRIM('2016'!A387)="","",'2016'!A387)</f>
        <v/>
      </c>
      <c r="B387" s="2200" t="str">
        <f>IF(TRIM('2016'!B387)="","",'2016'!B387)</f>
        <v/>
      </c>
      <c r="C387" s="2200" t="str">
        <f>IF(TRIM('2016'!C387)="","",'2016'!C387)</f>
        <v/>
      </c>
      <c r="D387" s="2201" t="str">
        <f>IF(TRIM('2016'!D387)="","",'2016'!D387)</f>
        <v/>
      </c>
    </row>
    <row r="388" spans="1:4" s="886" customFormat="1" ht="15" hidden="1" customHeight="1" x14ac:dyDescent="0.25">
      <c r="A388" s="2200" t="str">
        <f>IF(TRIM('2016'!A388)="","",'2016'!A388)</f>
        <v/>
      </c>
      <c r="B388" s="2200" t="str">
        <f>IF(TRIM('2016'!B388)="","",'2016'!B388)</f>
        <v/>
      </c>
      <c r="C388" s="2200" t="str">
        <f>IF(TRIM('2016'!C388)="","",'2016'!C388)</f>
        <v/>
      </c>
      <c r="D388" s="2201" t="str">
        <f>IF(TRIM('2016'!D388)="","",'2016'!D388)</f>
        <v/>
      </c>
    </row>
    <row r="389" spans="1:4" s="886" customFormat="1" ht="15" hidden="1" customHeight="1" x14ac:dyDescent="0.25">
      <c r="A389" s="2200" t="str">
        <f>IF(TRIM('2016'!A389)="","",'2016'!A389)</f>
        <v/>
      </c>
      <c r="B389" s="2200" t="str">
        <f>IF(TRIM('2016'!B389)="","",'2016'!B389)</f>
        <v/>
      </c>
      <c r="C389" s="2200" t="str">
        <f>IF(TRIM('2016'!C389)="","",'2016'!C389)</f>
        <v/>
      </c>
      <c r="D389" s="2201" t="str">
        <f>IF(TRIM('2016'!D389)="","",'2016'!D389)</f>
        <v/>
      </c>
    </row>
    <row r="390" spans="1:4" s="886" customFormat="1" ht="15" hidden="1" customHeight="1" x14ac:dyDescent="0.25">
      <c r="A390" s="2200" t="str">
        <f>IF(TRIM('2016'!A390)="","",'2016'!A390)</f>
        <v/>
      </c>
      <c r="B390" s="2200" t="str">
        <f>IF(TRIM('2016'!B390)="","",'2016'!B390)</f>
        <v/>
      </c>
      <c r="C390" s="2200" t="str">
        <f>IF(TRIM('2016'!C390)="","",'2016'!C390)</f>
        <v/>
      </c>
      <c r="D390" s="2201" t="str">
        <f>IF(TRIM('2016'!D390)="","",'2016'!D390)</f>
        <v/>
      </c>
    </row>
    <row r="391" spans="1:4" s="886" customFormat="1" ht="15" hidden="1" customHeight="1" x14ac:dyDescent="0.25">
      <c r="A391" s="2200" t="str">
        <f>IF(TRIM('2016'!A391)="","",'2016'!A391)</f>
        <v/>
      </c>
      <c r="B391" s="2200" t="str">
        <f>IF(TRIM('2016'!B391)="","",'2016'!B391)</f>
        <v/>
      </c>
      <c r="C391" s="2200" t="str">
        <f>IF(TRIM('2016'!C391)="","",'2016'!C391)</f>
        <v/>
      </c>
      <c r="D391" s="2201" t="str">
        <f>IF(TRIM('2016'!D391)="","",'2016'!D391)</f>
        <v/>
      </c>
    </row>
    <row r="392" spans="1:4" s="886" customFormat="1" ht="15" hidden="1" customHeight="1" x14ac:dyDescent="0.25">
      <c r="A392" s="2200" t="str">
        <f>IF(TRIM('2016'!A392)="","",'2016'!A392)</f>
        <v/>
      </c>
      <c r="B392" s="2200" t="str">
        <f>IF(TRIM('2016'!B392)="","",'2016'!B392)</f>
        <v/>
      </c>
      <c r="C392" s="2200" t="str">
        <f>IF(TRIM('2016'!C392)="","",'2016'!C392)</f>
        <v/>
      </c>
      <c r="D392" s="2201" t="str">
        <f>IF(TRIM('2016'!D392)="","",'2016'!D392)</f>
        <v/>
      </c>
    </row>
    <row r="393" spans="1:4" s="886" customFormat="1" ht="15" hidden="1" customHeight="1" x14ac:dyDescent="0.25">
      <c r="A393" s="2200" t="str">
        <f>IF(TRIM('2016'!A393)="","",'2016'!A393)</f>
        <v/>
      </c>
      <c r="B393" s="2200" t="str">
        <f>IF(TRIM('2016'!B393)="","",'2016'!B393)</f>
        <v/>
      </c>
      <c r="C393" s="2200" t="str">
        <f>IF(TRIM('2016'!C393)="","",'2016'!C393)</f>
        <v/>
      </c>
      <c r="D393" s="2201" t="str">
        <f>IF(TRIM('2016'!D393)="","",'2016'!D393)</f>
        <v/>
      </c>
    </row>
    <row r="394" spans="1:4" s="886" customFormat="1" ht="15" hidden="1" customHeight="1" x14ac:dyDescent="0.25">
      <c r="A394" s="2200" t="str">
        <f>IF(TRIM('2016'!A394)="","",'2016'!A394)</f>
        <v/>
      </c>
      <c r="B394" s="2200" t="str">
        <f>IF(TRIM('2016'!B394)="","",'2016'!B394)</f>
        <v/>
      </c>
      <c r="C394" s="2200" t="str">
        <f>IF(TRIM('2016'!C394)="","",'2016'!C394)</f>
        <v/>
      </c>
      <c r="D394" s="2201" t="str">
        <f>IF(TRIM('2016'!D394)="","",'2016'!D394)</f>
        <v/>
      </c>
    </row>
    <row r="395" spans="1:4" s="886" customFormat="1" ht="15" hidden="1" customHeight="1" x14ac:dyDescent="0.25">
      <c r="A395" s="2200" t="str">
        <f>IF(TRIM('2016'!A395)="","",'2016'!A395)</f>
        <v/>
      </c>
      <c r="B395" s="2200" t="str">
        <f>IF(TRIM('2016'!B395)="","",'2016'!B395)</f>
        <v/>
      </c>
      <c r="C395" s="2200" t="str">
        <f>IF(TRIM('2016'!C395)="","",'2016'!C395)</f>
        <v/>
      </c>
      <c r="D395" s="2201" t="str">
        <f>IF(TRIM('2016'!D395)="","",'2016'!D395)</f>
        <v/>
      </c>
    </row>
    <row r="396" spans="1:4" s="886" customFormat="1" ht="15" hidden="1" customHeight="1" x14ac:dyDescent="0.25">
      <c r="A396" s="2200" t="str">
        <f>IF(TRIM('2016'!A396)="","",'2016'!A396)</f>
        <v/>
      </c>
      <c r="B396" s="2200" t="str">
        <f>IF(TRIM('2016'!B396)="","",'2016'!B396)</f>
        <v/>
      </c>
      <c r="C396" s="2200" t="str">
        <f>IF(TRIM('2016'!C396)="","",'2016'!C396)</f>
        <v/>
      </c>
      <c r="D396" s="2201" t="str">
        <f>IF(TRIM('2016'!D396)="","",'2016'!D396)</f>
        <v/>
      </c>
    </row>
    <row r="397" spans="1:4" s="886" customFormat="1" ht="15" hidden="1" customHeight="1" x14ac:dyDescent="0.25">
      <c r="A397" s="2200" t="str">
        <f>IF(TRIM('2016'!A397)="","",'2016'!A397)</f>
        <v/>
      </c>
      <c r="B397" s="2200" t="str">
        <f>IF(TRIM('2016'!B397)="","",'2016'!B397)</f>
        <v/>
      </c>
      <c r="C397" s="2200" t="str">
        <f>IF(TRIM('2016'!C397)="","",'2016'!C397)</f>
        <v/>
      </c>
      <c r="D397" s="2201" t="str">
        <f>IF(TRIM('2016'!D397)="","",'2016'!D397)</f>
        <v/>
      </c>
    </row>
    <row r="398" spans="1:4" s="886" customFormat="1" ht="15" hidden="1" customHeight="1" x14ac:dyDescent="0.25">
      <c r="A398" s="2200" t="str">
        <f>IF(TRIM('2016'!A398)="","",'2016'!A398)</f>
        <v/>
      </c>
      <c r="B398" s="2200" t="str">
        <f>IF(TRIM('2016'!B398)="","",'2016'!B398)</f>
        <v/>
      </c>
      <c r="C398" s="2200" t="str">
        <f>IF(TRIM('2016'!C398)="","",'2016'!C398)</f>
        <v/>
      </c>
      <c r="D398" s="2201" t="str">
        <f>IF(TRIM('2016'!D398)="","",'2016'!D398)</f>
        <v/>
      </c>
    </row>
    <row r="399" spans="1:4" s="886" customFormat="1" ht="15" hidden="1" customHeight="1" x14ac:dyDescent="0.25">
      <c r="A399" s="2200" t="str">
        <f>IF(TRIM('2016'!A399)="","",'2016'!A399)</f>
        <v/>
      </c>
      <c r="B399" s="2200" t="str">
        <f>IF(TRIM('2016'!B399)="","",'2016'!B399)</f>
        <v/>
      </c>
      <c r="C399" s="2200" t="str">
        <f>IF(TRIM('2016'!C399)="","",'2016'!C399)</f>
        <v/>
      </c>
      <c r="D399" s="2201" t="str">
        <f>IF(TRIM('2016'!D399)="","",'2016'!D399)</f>
        <v/>
      </c>
    </row>
    <row r="400" spans="1:4" s="886" customFormat="1" ht="15" hidden="1" customHeight="1" x14ac:dyDescent="0.25">
      <c r="A400" s="2200" t="str">
        <f>IF(TRIM('2016'!A400)="","",'2016'!A400)</f>
        <v/>
      </c>
      <c r="B400" s="2200" t="str">
        <f>IF(TRIM('2016'!B400)="","",'2016'!B400)</f>
        <v/>
      </c>
      <c r="C400" s="2200" t="str">
        <f>IF(TRIM('2016'!C400)="","",'2016'!C400)</f>
        <v/>
      </c>
      <c r="D400" s="2201" t="str">
        <f>IF(TRIM('2016'!D400)="","",'2016'!D400)</f>
        <v/>
      </c>
    </row>
    <row r="401" spans="1:4" s="886" customFormat="1" ht="15" hidden="1" customHeight="1" x14ac:dyDescent="0.25">
      <c r="A401" s="2200" t="str">
        <f>IF(TRIM('2016'!A401)="","",'2016'!A401)</f>
        <v/>
      </c>
      <c r="B401" s="2200" t="str">
        <f>IF(TRIM('2016'!B401)="","",'2016'!B401)</f>
        <v/>
      </c>
      <c r="C401" s="2200" t="str">
        <f>IF(TRIM('2016'!C401)="","",'2016'!C401)</f>
        <v/>
      </c>
      <c r="D401" s="2201" t="str">
        <f>IF(TRIM('2016'!D401)="","",'2016'!D401)</f>
        <v/>
      </c>
    </row>
    <row r="402" spans="1:4" s="886" customFormat="1" ht="15" hidden="1" customHeight="1" x14ac:dyDescent="0.25">
      <c r="A402" s="2200" t="str">
        <f>IF(TRIM('2016'!A402)="","",'2016'!A402)</f>
        <v/>
      </c>
      <c r="B402" s="2200" t="str">
        <f>IF(TRIM('2016'!B402)="","",'2016'!B402)</f>
        <v/>
      </c>
      <c r="C402" s="2200" t="str">
        <f>IF(TRIM('2016'!C402)="","",'2016'!C402)</f>
        <v/>
      </c>
      <c r="D402" s="2201" t="str">
        <f>IF(TRIM('2016'!D402)="","",'2016'!D402)</f>
        <v/>
      </c>
    </row>
    <row r="403" spans="1:4" s="886" customFormat="1" ht="15" hidden="1" customHeight="1" x14ac:dyDescent="0.25">
      <c r="A403" s="2200" t="str">
        <f>IF(TRIM('2016'!A403)="","",'2016'!A403)</f>
        <v/>
      </c>
      <c r="B403" s="2200" t="str">
        <f>IF(TRIM('2016'!B403)="","",'2016'!B403)</f>
        <v/>
      </c>
      <c r="C403" s="2200" t="str">
        <f>IF(TRIM('2016'!C403)="","",'2016'!C403)</f>
        <v/>
      </c>
      <c r="D403" s="2201" t="str">
        <f>IF(TRIM('2016'!D403)="","",'2016'!D403)</f>
        <v/>
      </c>
    </row>
    <row r="404" spans="1:4" s="886" customFormat="1" ht="15" hidden="1" customHeight="1" x14ac:dyDescent="0.25">
      <c r="A404" s="2200" t="str">
        <f>IF(TRIM('2016'!A404)="","",'2016'!A404)</f>
        <v/>
      </c>
      <c r="B404" s="2200" t="str">
        <f>IF(TRIM('2016'!B404)="","",'2016'!B404)</f>
        <v/>
      </c>
      <c r="C404" s="2200" t="str">
        <f>IF(TRIM('2016'!C404)="","",'2016'!C404)</f>
        <v/>
      </c>
      <c r="D404" s="2201" t="str">
        <f>IF(TRIM('2016'!D404)="","",'2016'!D404)</f>
        <v/>
      </c>
    </row>
    <row r="405" spans="1:4" s="886" customFormat="1" ht="15" hidden="1" customHeight="1" x14ac:dyDescent="0.25">
      <c r="A405" s="2200" t="str">
        <f>IF(TRIM('2016'!A405)="","",'2016'!A405)</f>
        <v/>
      </c>
      <c r="B405" s="2200" t="str">
        <f>IF(TRIM('2016'!B405)="","",'2016'!B405)</f>
        <v/>
      </c>
      <c r="C405" s="2200" t="str">
        <f>IF(TRIM('2016'!C405)="","",'2016'!C405)</f>
        <v/>
      </c>
      <c r="D405" s="2201" t="str">
        <f>IF(TRIM('2016'!D405)="","",'2016'!D405)</f>
        <v/>
      </c>
    </row>
    <row r="406" spans="1:4" s="886" customFormat="1" ht="15" hidden="1" customHeight="1" x14ac:dyDescent="0.25">
      <c r="A406" s="2200" t="str">
        <f>IF(TRIM('2016'!A406)="","",'2016'!A406)</f>
        <v/>
      </c>
      <c r="B406" s="2200" t="str">
        <f>IF(TRIM('2016'!B406)="","",'2016'!B406)</f>
        <v/>
      </c>
      <c r="C406" s="2200" t="str">
        <f>IF(TRIM('2016'!C406)="","",'2016'!C406)</f>
        <v/>
      </c>
      <c r="D406" s="2201" t="str">
        <f>IF(TRIM('2016'!D406)="","",'2016'!D406)</f>
        <v/>
      </c>
    </row>
    <row r="407" spans="1:4" s="886" customFormat="1" ht="15" hidden="1" customHeight="1" x14ac:dyDescent="0.25">
      <c r="A407" s="2200" t="str">
        <f>IF(TRIM('2016'!A407)="","",'2016'!A407)</f>
        <v/>
      </c>
      <c r="B407" s="2200" t="str">
        <f>IF(TRIM('2016'!B407)="","",'2016'!B407)</f>
        <v/>
      </c>
      <c r="C407" s="2200" t="str">
        <f>IF(TRIM('2016'!C407)="","",'2016'!C407)</f>
        <v/>
      </c>
      <c r="D407" s="2201" t="str">
        <f>IF(TRIM('2016'!D407)="","",'2016'!D407)</f>
        <v/>
      </c>
    </row>
    <row r="408" spans="1:4" s="886" customFormat="1" ht="15" hidden="1" customHeight="1" x14ac:dyDescent="0.25">
      <c r="A408" s="2200" t="str">
        <f>IF(TRIM('2016'!A408)="","",'2016'!A408)</f>
        <v/>
      </c>
      <c r="B408" s="2200" t="str">
        <f>IF(TRIM('2016'!B408)="","",'2016'!B408)</f>
        <v/>
      </c>
      <c r="C408" s="2200" t="str">
        <f>IF(TRIM('2016'!C408)="","",'2016'!C408)</f>
        <v/>
      </c>
      <c r="D408" s="2201" t="str">
        <f>IF(TRIM('2016'!D408)="","",'2016'!D408)</f>
        <v/>
      </c>
    </row>
    <row r="409" spans="1:4" s="886" customFormat="1" ht="15" hidden="1" customHeight="1" x14ac:dyDescent="0.25">
      <c r="A409" s="2200" t="str">
        <f>IF(TRIM('2016'!A409)="","",'2016'!A409)</f>
        <v/>
      </c>
      <c r="B409" s="2200" t="str">
        <f>IF(TRIM('2016'!B409)="","",'2016'!B409)</f>
        <v/>
      </c>
      <c r="C409" s="2200" t="str">
        <f>IF(TRIM('2016'!C409)="","",'2016'!C409)</f>
        <v/>
      </c>
      <c r="D409" s="2201" t="str">
        <f>IF(TRIM('2016'!D409)="","",'2016'!D409)</f>
        <v/>
      </c>
    </row>
    <row r="410" spans="1:4" s="886" customFormat="1" ht="15" hidden="1" customHeight="1" x14ac:dyDescent="0.25">
      <c r="A410" s="2200" t="str">
        <f>IF(TRIM('2016'!A410)="","",'2016'!A410)</f>
        <v/>
      </c>
      <c r="B410" s="2200" t="str">
        <f>IF(TRIM('2016'!B410)="","",'2016'!B410)</f>
        <v/>
      </c>
      <c r="C410" s="2200" t="str">
        <f>IF(TRIM('2016'!C410)="","",'2016'!C410)</f>
        <v/>
      </c>
      <c r="D410" s="2201" t="str">
        <f>IF(TRIM('2016'!D410)="","",'2016'!D410)</f>
        <v/>
      </c>
    </row>
    <row r="411" spans="1:4" s="886" customFormat="1" ht="15" hidden="1" customHeight="1" x14ac:dyDescent="0.25">
      <c r="A411" s="2200" t="str">
        <f>IF(TRIM('2016'!A411)="","",'2016'!A411)</f>
        <v/>
      </c>
      <c r="B411" s="2200" t="str">
        <f>IF(TRIM('2016'!B411)="","",'2016'!B411)</f>
        <v/>
      </c>
      <c r="C411" s="2200" t="str">
        <f>IF(TRIM('2016'!C411)="","",'2016'!C411)</f>
        <v/>
      </c>
      <c r="D411" s="2201" t="str">
        <f>IF(TRIM('2016'!D411)="","",'2016'!D411)</f>
        <v/>
      </c>
    </row>
    <row r="412" spans="1:4" s="886" customFormat="1" ht="15" hidden="1" customHeight="1" x14ac:dyDescent="0.25">
      <c r="A412" s="2200" t="str">
        <f>IF(TRIM('2016'!A412)="","",'2016'!A412)</f>
        <v/>
      </c>
      <c r="B412" s="2200" t="str">
        <f>IF(TRIM('2016'!B412)="","",'2016'!B412)</f>
        <v/>
      </c>
      <c r="C412" s="2200" t="str">
        <f>IF(TRIM('2016'!C412)="","",'2016'!C412)</f>
        <v/>
      </c>
      <c r="D412" s="2201" t="str">
        <f>IF(TRIM('2016'!D412)="","",'2016'!D412)</f>
        <v/>
      </c>
    </row>
    <row r="413" spans="1:4" s="886" customFormat="1" ht="15" hidden="1" customHeight="1" x14ac:dyDescent="0.25">
      <c r="A413" s="2200" t="str">
        <f>IF(TRIM('2016'!A413)="","",'2016'!A413)</f>
        <v/>
      </c>
      <c r="B413" s="2200" t="str">
        <f>IF(TRIM('2016'!B413)="","",'2016'!B413)</f>
        <v/>
      </c>
      <c r="C413" s="2200" t="str">
        <f>IF(TRIM('2016'!C413)="","",'2016'!C413)</f>
        <v/>
      </c>
      <c r="D413" s="2201" t="str">
        <f>IF(TRIM('2016'!D413)="","",'2016'!D413)</f>
        <v/>
      </c>
    </row>
    <row r="414" spans="1:4" s="886" customFormat="1" ht="15" hidden="1" customHeight="1" x14ac:dyDescent="0.25">
      <c r="A414" s="2200" t="str">
        <f>IF(TRIM('2016'!A414)="","",'2016'!A414)</f>
        <v/>
      </c>
      <c r="B414" s="2200" t="str">
        <f>IF(TRIM('2016'!B414)="","",'2016'!B414)</f>
        <v/>
      </c>
      <c r="C414" s="2200" t="str">
        <f>IF(TRIM('2016'!C414)="","",'2016'!C414)</f>
        <v/>
      </c>
      <c r="D414" s="2201" t="str">
        <f>IF(TRIM('2016'!D414)="","",'2016'!D414)</f>
        <v/>
      </c>
    </row>
    <row r="415" spans="1:4" s="886" customFormat="1" ht="15" hidden="1" customHeight="1" x14ac:dyDescent="0.25">
      <c r="A415" s="2200" t="str">
        <f>IF(TRIM('2016'!A415)="","",'2016'!A415)</f>
        <v/>
      </c>
      <c r="B415" s="2200" t="str">
        <f>IF(TRIM('2016'!B415)="","",'2016'!B415)</f>
        <v/>
      </c>
      <c r="C415" s="2200" t="str">
        <f>IF(TRIM('2016'!C415)="","",'2016'!C415)</f>
        <v/>
      </c>
      <c r="D415" s="2201" t="str">
        <f>IF(TRIM('2016'!D415)="","",'2016'!D415)</f>
        <v/>
      </c>
    </row>
    <row r="416" spans="1:4" s="886" customFormat="1" ht="15" hidden="1" customHeight="1" x14ac:dyDescent="0.25">
      <c r="A416" s="2200" t="str">
        <f>IF(TRIM('2016'!A416)="","",'2016'!A416)</f>
        <v/>
      </c>
      <c r="B416" s="2200" t="str">
        <f>IF(TRIM('2016'!B416)="","",'2016'!B416)</f>
        <v/>
      </c>
      <c r="C416" s="2200" t="str">
        <f>IF(TRIM('2016'!C416)="","",'2016'!C416)</f>
        <v/>
      </c>
      <c r="D416" s="2201" t="str">
        <f>IF(TRIM('2016'!D416)="","",'2016'!D416)</f>
        <v/>
      </c>
    </row>
    <row r="417" spans="1:4" s="886" customFormat="1" ht="15" hidden="1" customHeight="1" x14ac:dyDescent="0.25">
      <c r="A417" s="2200" t="str">
        <f>IF(TRIM('2016'!A417)="","",'2016'!A417)</f>
        <v/>
      </c>
      <c r="B417" s="2200" t="str">
        <f>IF(TRIM('2016'!B417)="","",'2016'!B417)</f>
        <v/>
      </c>
      <c r="C417" s="2200" t="str">
        <f>IF(TRIM('2016'!C417)="","",'2016'!C417)</f>
        <v/>
      </c>
      <c r="D417" s="2201" t="str">
        <f>IF(TRIM('2016'!D417)="","",'2016'!D417)</f>
        <v/>
      </c>
    </row>
    <row r="418" spans="1:4" s="886" customFormat="1" ht="15" hidden="1" customHeight="1" x14ac:dyDescent="0.25">
      <c r="A418" s="2200" t="str">
        <f>IF(TRIM('2016'!A418)="","",'2016'!A418)</f>
        <v/>
      </c>
      <c r="B418" s="2200" t="str">
        <f>IF(TRIM('2016'!B418)="","",'2016'!B418)</f>
        <v/>
      </c>
      <c r="C418" s="2200" t="str">
        <f>IF(TRIM('2016'!C418)="","",'2016'!C418)</f>
        <v/>
      </c>
      <c r="D418" s="2201" t="str">
        <f>IF(TRIM('2016'!D418)="","",'2016'!D418)</f>
        <v/>
      </c>
    </row>
    <row r="419" spans="1:4" s="886" customFormat="1" ht="15" hidden="1" customHeight="1" x14ac:dyDescent="0.25">
      <c r="A419" s="2200" t="str">
        <f>IF(TRIM('2016'!A419)="","",'2016'!A419)</f>
        <v/>
      </c>
      <c r="B419" s="2200" t="str">
        <f>IF(TRIM('2016'!B419)="","",'2016'!B419)</f>
        <v/>
      </c>
      <c r="C419" s="2200" t="str">
        <f>IF(TRIM('2016'!C419)="","",'2016'!C419)</f>
        <v/>
      </c>
      <c r="D419" s="2201" t="str">
        <f>IF(TRIM('2016'!D419)="","",'2016'!D419)</f>
        <v/>
      </c>
    </row>
    <row r="420" spans="1:4" s="886" customFormat="1" ht="15" hidden="1" customHeight="1" x14ac:dyDescent="0.25">
      <c r="A420" s="2200" t="str">
        <f>IF(TRIM('2016'!A420)="","",'2016'!A420)</f>
        <v/>
      </c>
      <c r="B420" s="2200" t="str">
        <f>IF(TRIM('2016'!B420)="","",'2016'!B420)</f>
        <v/>
      </c>
      <c r="C420" s="2200" t="str">
        <f>IF(TRIM('2016'!C420)="","",'2016'!C420)</f>
        <v/>
      </c>
      <c r="D420" s="2201" t="str">
        <f>IF(TRIM('2016'!D420)="","",'2016'!D420)</f>
        <v/>
      </c>
    </row>
    <row r="421" spans="1:4" s="886" customFormat="1" ht="15" hidden="1" customHeight="1" x14ac:dyDescent="0.25">
      <c r="A421" s="2200" t="str">
        <f>IF(TRIM('2016'!A421)="","",'2016'!A421)</f>
        <v/>
      </c>
      <c r="B421" s="2200" t="str">
        <f>IF(TRIM('2016'!B421)="","",'2016'!B421)</f>
        <v/>
      </c>
      <c r="C421" s="2200" t="str">
        <f>IF(TRIM('2016'!C421)="","",'2016'!C421)</f>
        <v/>
      </c>
      <c r="D421" s="2201" t="str">
        <f>IF(TRIM('2016'!D421)="","",'2016'!D421)</f>
        <v/>
      </c>
    </row>
    <row r="422" spans="1:4" s="886" customFormat="1" ht="15" hidden="1" customHeight="1" x14ac:dyDescent="0.25">
      <c r="A422" s="2200" t="str">
        <f>IF(TRIM('2016'!A422)="","",'2016'!A422)</f>
        <v/>
      </c>
      <c r="B422" s="2200" t="str">
        <f>IF(TRIM('2016'!B422)="","",'2016'!B422)</f>
        <v/>
      </c>
      <c r="C422" s="2200" t="str">
        <f>IF(TRIM('2016'!C422)="","",'2016'!C422)</f>
        <v/>
      </c>
      <c r="D422" s="2201" t="str">
        <f>IF(TRIM('2016'!D422)="","",'2016'!D422)</f>
        <v/>
      </c>
    </row>
    <row r="423" spans="1:4" s="886" customFormat="1" ht="15" hidden="1" customHeight="1" x14ac:dyDescent="0.25">
      <c r="A423" s="2200" t="str">
        <f>IF(TRIM('2016'!A423)="","",'2016'!A423)</f>
        <v/>
      </c>
      <c r="B423" s="2200" t="str">
        <f>IF(TRIM('2016'!B423)="","",'2016'!B423)</f>
        <v/>
      </c>
      <c r="C423" s="2200" t="str">
        <f>IF(TRIM('2016'!C423)="","",'2016'!C423)</f>
        <v/>
      </c>
      <c r="D423" s="2201" t="str">
        <f>IF(TRIM('2016'!D423)="","",'2016'!D423)</f>
        <v/>
      </c>
    </row>
    <row r="424" spans="1:4" s="886" customFormat="1" ht="15" hidden="1" customHeight="1" x14ac:dyDescent="0.25">
      <c r="A424" s="2200" t="str">
        <f>IF(TRIM('2016'!A424)="","",'2016'!A424)</f>
        <v/>
      </c>
      <c r="B424" s="2200" t="str">
        <f>IF(TRIM('2016'!B424)="","",'2016'!B424)</f>
        <v/>
      </c>
      <c r="C424" s="2200" t="str">
        <f>IF(TRIM('2016'!C424)="","",'2016'!C424)</f>
        <v/>
      </c>
      <c r="D424" s="2201" t="str">
        <f>IF(TRIM('2016'!D424)="","",'2016'!D424)</f>
        <v/>
      </c>
    </row>
    <row r="425" spans="1:4" s="886" customFormat="1" ht="15" hidden="1" customHeight="1" x14ac:dyDescent="0.25">
      <c r="A425" s="2200" t="str">
        <f>IF(TRIM('2016'!A425)="","",'2016'!A425)</f>
        <v/>
      </c>
      <c r="B425" s="2200" t="str">
        <f>IF(TRIM('2016'!B425)="","",'2016'!B425)</f>
        <v/>
      </c>
      <c r="C425" s="2200" t="str">
        <f>IF(TRIM('2016'!C425)="","",'2016'!C425)</f>
        <v/>
      </c>
      <c r="D425" s="2201" t="str">
        <f>IF(TRIM('2016'!D425)="","",'2016'!D425)</f>
        <v/>
      </c>
    </row>
    <row r="426" spans="1:4" s="886" customFormat="1" ht="15" hidden="1" customHeight="1" x14ac:dyDescent="0.25">
      <c r="A426" s="2200" t="str">
        <f>IF(TRIM('2016'!A426)="","",'2016'!A426)</f>
        <v/>
      </c>
      <c r="B426" s="2200" t="str">
        <f>IF(TRIM('2016'!B426)="","",'2016'!B426)</f>
        <v/>
      </c>
      <c r="C426" s="2200" t="str">
        <f>IF(TRIM('2016'!C426)="","",'2016'!C426)</f>
        <v/>
      </c>
      <c r="D426" s="2201" t="str">
        <f>IF(TRIM('2016'!D426)="","",'2016'!D426)</f>
        <v/>
      </c>
    </row>
    <row r="427" spans="1:4" s="886" customFormat="1" ht="15" hidden="1" customHeight="1" x14ac:dyDescent="0.25">
      <c r="A427" s="2200" t="str">
        <f>IF(TRIM('2016'!A427)="","",'2016'!A427)</f>
        <v/>
      </c>
      <c r="B427" s="2200" t="str">
        <f>IF(TRIM('2016'!B427)="","",'2016'!B427)</f>
        <v/>
      </c>
      <c r="C427" s="2200" t="str">
        <f>IF(TRIM('2016'!C427)="","",'2016'!C427)</f>
        <v/>
      </c>
      <c r="D427" s="2201" t="str">
        <f>IF(TRIM('2016'!D427)="","",'2016'!D427)</f>
        <v/>
      </c>
    </row>
    <row r="428" spans="1:4" s="886" customFormat="1" ht="15" hidden="1" customHeight="1" x14ac:dyDescent="0.25">
      <c r="A428" s="2200" t="str">
        <f>IF(TRIM('2016'!A428)="","",'2016'!A428)</f>
        <v/>
      </c>
      <c r="B428" s="2200" t="str">
        <f>IF(TRIM('2016'!B428)="","",'2016'!B428)</f>
        <v/>
      </c>
      <c r="C428" s="2200" t="str">
        <f>IF(TRIM('2016'!C428)="","",'2016'!C428)</f>
        <v/>
      </c>
      <c r="D428" s="2201" t="str">
        <f>IF(TRIM('2016'!D428)="","",'2016'!D428)</f>
        <v/>
      </c>
    </row>
    <row r="429" spans="1:4" s="886" customFormat="1" ht="15" hidden="1" customHeight="1" x14ac:dyDescent="0.25">
      <c r="A429" s="2200" t="str">
        <f>IF(TRIM('2016'!A429)="","",'2016'!A429)</f>
        <v/>
      </c>
      <c r="B429" s="2200" t="str">
        <f>IF(TRIM('2016'!B429)="","",'2016'!B429)</f>
        <v/>
      </c>
      <c r="C429" s="2200" t="str">
        <f>IF(TRIM('2016'!C429)="","",'2016'!C429)</f>
        <v/>
      </c>
      <c r="D429" s="2201" t="str">
        <f>IF(TRIM('2016'!D429)="","",'2016'!D429)</f>
        <v/>
      </c>
    </row>
    <row r="430" spans="1:4" s="886" customFormat="1" ht="15" hidden="1" customHeight="1" x14ac:dyDescent="0.25">
      <c r="A430" s="2200" t="str">
        <f>IF(TRIM('2016'!A430)="","",'2016'!A430)</f>
        <v/>
      </c>
      <c r="B430" s="2200" t="str">
        <f>IF(TRIM('2016'!B430)="","",'2016'!B430)</f>
        <v/>
      </c>
      <c r="C430" s="2200" t="str">
        <f>IF(TRIM('2016'!C430)="","",'2016'!C430)</f>
        <v/>
      </c>
      <c r="D430" s="2201" t="str">
        <f>IF(TRIM('2016'!D430)="","",'2016'!D430)</f>
        <v/>
      </c>
    </row>
    <row r="431" spans="1:4" s="886" customFormat="1" ht="15" hidden="1" customHeight="1" x14ac:dyDescent="0.25">
      <c r="A431" s="2200" t="str">
        <f>IF(TRIM('2016'!A431)="","",'2016'!A431)</f>
        <v/>
      </c>
      <c r="B431" s="2200" t="str">
        <f>IF(TRIM('2016'!B431)="","",'2016'!B431)</f>
        <v/>
      </c>
      <c r="C431" s="2200" t="str">
        <f>IF(TRIM('2016'!C431)="","",'2016'!C431)</f>
        <v/>
      </c>
      <c r="D431" s="2201" t="str">
        <f>IF(TRIM('2016'!D431)="","",'2016'!D431)</f>
        <v/>
      </c>
    </row>
    <row r="432" spans="1:4" s="886" customFormat="1" ht="15" hidden="1" customHeight="1" x14ac:dyDescent="0.25">
      <c r="A432" s="2200" t="str">
        <f>IF(TRIM('2016'!A432)="","",'2016'!A432)</f>
        <v/>
      </c>
      <c r="B432" s="2200" t="str">
        <f>IF(TRIM('2016'!B432)="","",'2016'!B432)</f>
        <v/>
      </c>
      <c r="C432" s="2200" t="str">
        <f>IF(TRIM('2016'!C432)="","",'2016'!C432)</f>
        <v/>
      </c>
      <c r="D432" s="2201" t="str">
        <f>IF(TRIM('2016'!D432)="","",'2016'!D432)</f>
        <v/>
      </c>
    </row>
    <row r="433" spans="1:4" s="886" customFormat="1" ht="15" hidden="1" customHeight="1" x14ac:dyDescent="0.25">
      <c r="A433" s="2200" t="str">
        <f>IF(TRIM('2016'!A433)="","",'2016'!A433)</f>
        <v/>
      </c>
      <c r="B433" s="2200" t="str">
        <f>IF(TRIM('2016'!B433)="","",'2016'!B433)</f>
        <v/>
      </c>
      <c r="C433" s="2200" t="str">
        <f>IF(TRIM('2016'!C433)="","",'2016'!C433)</f>
        <v/>
      </c>
      <c r="D433" s="2201" t="str">
        <f>IF(TRIM('2016'!D433)="","",'2016'!D433)</f>
        <v/>
      </c>
    </row>
    <row r="434" spans="1:4" s="886" customFormat="1" ht="15" hidden="1" customHeight="1" x14ac:dyDescent="0.25">
      <c r="A434" s="2200" t="str">
        <f>IF(TRIM('2016'!A434)="","",'2016'!A434)</f>
        <v/>
      </c>
      <c r="B434" s="2200" t="str">
        <f>IF(TRIM('2016'!B434)="","",'2016'!B434)</f>
        <v/>
      </c>
      <c r="C434" s="2200" t="str">
        <f>IF(TRIM('2016'!C434)="","",'2016'!C434)</f>
        <v/>
      </c>
      <c r="D434" s="2201" t="str">
        <f>IF(TRIM('2016'!D434)="","",'2016'!D434)</f>
        <v/>
      </c>
    </row>
    <row r="435" spans="1:4" s="886" customFormat="1" ht="15" hidden="1" customHeight="1" x14ac:dyDescent="0.25">
      <c r="A435" s="2200" t="str">
        <f>IF(TRIM('2016'!A435)="","",'2016'!A435)</f>
        <v/>
      </c>
      <c r="B435" s="2200" t="str">
        <f>IF(TRIM('2016'!B435)="","",'2016'!B435)</f>
        <v/>
      </c>
      <c r="C435" s="2200" t="str">
        <f>IF(TRIM('2016'!C435)="","",'2016'!C435)</f>
        <v/>
      </c>
      <c r="D435" s="2201" t="str">
        <f>IF(TRIM('2016'!D435)="","",'2016'!D435)</f>
        <v/>
      </c>
    </row>
    <row r="436" spans="1:4" s="886" customFormat="1" ht="15" hidden="1" customHeight="1" x14ac:dyDescent="0.25">
      <c r="A436" s="2200" t="str">
        <f>IF(TRIM('2016'!A436)="","",'2016'!A436)</f>
        <v/>
      </c>
      <c r="B436" s="2200" t="str">
        <f>IF(TRIM('2016'!B436)="","",'2016'!B436)</f>
        <v/>
      </c>
      <c r="C436" s="2200" t="str">
        <f>IF(TRIM('2016'!C436)="","",'2016'!C436)</f>
        <v/>
      </c>
      <c r="D436" s="2201" t="str">
        <f>IF(TRIM('2016'!D436)="","",'2016'!D436)</f>
        <v/>
      </c>
    </row>
    <row r="437" spans="1:4" s="886" customFormat="1" ht="15" hidden="1" customHeight="1" x14ac:dyDescent="0.25">
      <c r="A437" s="2200" t="str">
        <f>IF(TRIM('2016'!A437)="","",'2016'!A437)</f>
        <v/>
      </c>
      <c r="B437" s="2200" t="str">
        <f>IF(TRIM('2016'!B437)="","",'2016'!B437)</f>
        <v/>
      </c>
      <c r="C437" s="2200" t="str">
        <f>IF(TRIM('2016'!C437)="","",'2016'!C437)</f>
        <v/>
      </c>
      <c r="D437" s="2201" t="str">
        <f>IF(TRIM('2016'!D437)="","",'2016'!D437)</f>
        <v/>
      </c>
    </row>
    <row r="438" spans="1:4" s="886" customFormat="1" ht="15" hidden="1" customHeight="1" x14ac:dyDescent="0.25">
      <c r="A438" s="2200" t="str">
        <f>IF(TRIM('2016'!A438)="","",'2016'!A438)</f>
        <v/>
      </c>
      <c r="B438" s="2200" t="str">
        <f>IF(TRIM('2016'!B438)="","",'2016'!B438)</f>
        <v/>
      </c>
      <c r="C438" s="2200" t="str">
        <f>IF(TRIM('2016'!C438)="","",'2016'!C438)</f>
        <v/>
      </c>
      <c r="D438" s="2201" t="str">
        <f>IF(TRIM('2016'!D438)="","",'2016'!D438)</f>
        <v/>
      </c>
    </row>
    <row r="439" spans="1:4" s="886" customFormat="1" ht="15" hidden="1" customHeight="1" x14ac:dyDescent="0.25">
      <c r="A439" s="2200" t="str">
        <f>IF(TRIM('2016'!A439)="","",'2016'!A439)</f>
        <v/>
      </c>
      <c r="B439" s="2200" t="str">
        <f>IF(TRIM('2016'!B439)="","",'2016'!B439)</f>
        <v/>
      </c>
      <c r="C439" s="2200" t="str">
        <f>IF(TRIM('2016'!C439)="","",'2016'!C439)</f>
        <v/>
      </c>
      <c r="D439" s="2201" t="str">
        <f>IF(TRIM('2016'!D439)="","",'2016'!D439)</f>
        <v/>
      </c>
    </row>
    <row r="440" spans="1:4" s="886" customFormat="1" ht="15" hidden="1" customHeight="1" x14ac:dyDescent="0.25">
      <c r="A440" s="2200" t="str">
        <f>IF(TRIM('2016'!A440)="","",'2016'!A440)</f>
        <v/>
      </c>
      <c r="B440" s="2200" t="str">
        <f>IF(TRIM('2016'!B440)="","",'2016'!B440)</f>
        <v/>
      </c>
      <c r="C440" s="2200" t="str">
        <f>IF(TRIM('2016'!C440)="","",'2016'!C440)</f>
        <v/>
      </c>
      <c r="D440" s="2201" t="str">
        <f>IF(TRIM('2016'!D440)="","",'2016'!D440)</f>
        <v/>
      </c>
    </row>
    <row r="441" spans="1:4" s="886" customFormat="1" ht="15" hidden="1" customHeight="1" x14ac:dyDescent="0.25">
      <c r="A441" s="2200" t="str">
        <f>IF(TRIM('2016'!A441)="","",'2016'!A441)</f>
        <v/>
      </c>
      <c r="B441" s="2200" t="str">
        <f>IF(TRIM('2016'!B441)="","",'2016'!B441)</f>
        <v/>
      </c>
      <c r="C441" s="2200" t="str">
        <f>IF(TRIM('2016'!C441)="","",'2016'!C441)</f>
        <v/>
      </c>
      <c r="D441" s="2201" t="str">
        <f>IF(TRIM('2016'!D441)="","",'2016'!D441)</f>
        <v/>
      </c>
    </row>
    <row r="442" spans="1:4" s="886" customFormat="1" ht="15" hidden="1" customHeight="1" x14ac:dyDescent="0.25">
      <c r="A442" s="2200" t="str">
        <f>IF(TRIM('2016'!A442)="","",'2016'!A442)</f>
        <v/>
      </c>
      <c r="B442" s="2200" t="str">
        <f>IF(TRIM('2016'!B442)="","",'2016'!B442)</f>
        <v/>
      </c>
      <c r="C442" s="2200" t="str">
        <f>IF(TRIM('2016'!C442)="","",'2016'!C442)</f>
        <v/>
      </c>
      <c r="D442" s="2201" t="str">
        <f>IF(TRIM('2016'!D442)="","",'2016'!D442)</f>
        <v/>
      </c>
    </row>
    <row r="443" spans="1:4" s="886" customFormat="1" ht="15" hidden="1" customHeight="1" x14ac:dyDescent="0.25">
      <c r="A443" s="2200" t="str">
        <f>IF(TRIM('2016'!A443)="","",'2016'!A443)</f>
        <v/>
      </c>
      <c r="B443" s="2200" t="str">
        <f>IF(TRIM('2016'!B443)="","",'2016'!B443)</f>
        <v/>
      </c>
      <c r="C443" s="2200" t="str">
        <f>IF(TRIM('2016'!C443)="","",'2016'!C443)</f>
        <v/>
      </c>
      <c r="D443" s="2201" t="str">
        <f>IF(TRIM('2016'!D443)="","",'2016'!D443)</f>
        <v/>
      </c>
    </row>
    <row r="444" spans="1:4" s="886" customFormat="1" ht="15" hidden="1" customHeight="1" x14ac:dyDescent="0.25">
      <c r="A444" s="2200" t="str">
        <f>IF(TRIM('2016'!A444)="","",'2016'!A444)</f>
        <v/>
      </c>
      <c r="B444" s="2200" t="str">
        <f>IF(TRIM('2016'!B444)="","",'2016'!B444)</f>
        <v/>
      </c>
      <c r="C444" s="2200" t="str">
        <f>IF(TRIM('2016'!C444)="","",'2016'!C444)</f>
        <v/>
      </c>
      <c r="D444" s="2201" t="str">
        <f>IF(TRIM('2016'!D444)="","",'2016'!D444)</f>
        <v/>
      </c>
    </row>
    <row r="445" spans="1:4" s="886" customFormat="1" ht="15" hidden="1" customHeight="1" x14ac:dyDescent="0.25">
      <c r="A445" s="2200" t="str">
        <f>IF(TRIM('2016'!A445)="","",'2016'!A445)</f>
        <v/>
      </c>
      <c r="B445" s="2200" t="str">
        <f>IF(TRIM('2016'!B445)="","",'2016'!B445)</f>
        <v/>
      </c>
      <c r="C445" s="2200" t="str">
        <f>IF(TRIM('2016'!C445)="","",'2016'!C445)</f>
        <v/>
      </c>
      <c r="D445" s="2201" t="str">
        <f>IF(TRIM('2016'!D445)="","",'2016'!D445)</f>
        <v/>
      </c>
    </row>
    <row r="446" spans="1:4" s="886" customFormat="1" ht="15" hidden="1" customHeight="1" x14ac:dyDescent="0.25">
      <c r="A446" s="2200" t="str">
        <f>IF(TRIM('2016'!A446)="","",'2016'!A446)</f>
        <v/>
      </c>
      <c r="B446" s="2200" t="str">
        <f>IF(TRIM('2016'!B446)="","",'2016'!B446)</f>
        <v/>
      </c>
      <c r="C446" s="2200" t="str">
        <f>IF(TRIM('2016'!C446)="","",'2016'!C446)</f>
        <v/>
      </c>
      <c r="D446" s="2201" t="str">
        <f>IF(TRIM('2016'!D446)="","",'2016'!D446)</f>
        <v/>
      </c>
    </row>
    <row r="447" spans="1:4" s="886" customFormat="1" ht="15" hidden="1" customHeight="1" x14ac:dyDescent="0.25">
      <c r="A447" s="2200" t="str">
        <f>IF(TRIM('2016'!A447)="","",'2016'!A447)</f>
        <v/>
      </c>
      <c r="B447" s="2200" t="str">
        <f>IF(TRIM('2016'!B447)="","",'2016'!B447)</f>
        <v/>
      </c>
      <c r="C447" s="2200" t="str">
        <f>IF(TRIM('2016'!C447)="","",'2016'!C447)</f>
        <v/>
      </c>
      <c r="D447" s="2201" t="str">
        <f>IF(TRIM('2016'!D447)="","",'2016'!D447)</f>
        <v/>
      </c>
    </row>
    <row r="448" spans="1:4" s="886" customFormat="1" ht="15" hidden="1" customHeight="1" x14ac:dyDescent="0.25">
      <c r="A448" s="2200" t="str">
        <f>IF(TRIM('2016'!A448)="","",'2016'!A448)</f>
        <v/>
      </c>
      <c r="B448" s="2200" t="str">
        <f>IF(TRIM('2016'!B448)="","",'2016'!B448)</f>
        <v/>
      </c>
      <c r="C448" s="2200" t="str">
        <f>IF(TRIM('2016'!C448)="","",'2016'!C448)</f>
        <v/>
      </c>
      <c r="D448" s="2201" t="str">
        <f>IF(TRIM('2016'!D448)="","",'2016'!D448)</f>
        <v/>
      </c>
    </row>
    <row r="449" spans="1:4" s="886" customFormat="1" ht="15" hidden="1" customHeight="1" x14ac:dyDescent="0.25">
      <c r="A449" s="2200" t="str">
        <f>IF(TRIM('2016'!A449)="","",'2016'!A449)</f>
        <v/>
      </c>
      <c r="B449" s="2200" t="str">
        <f>IF(TRIM('2016'!B449)="","",'2016'!B449)</f>
        <v/>
      </c>
      <c r="C449" s="2200" t="str">
        <f>IF(TRIM('2016'!C449)="","",'2016'!C449)</f>
        <v/>
      </c>
      <c r="D449" s="2201" t="str">
        <f>IF(TRIM('2016'!D449)="","",'2016'!D449)</f>
        <v/>
      </c>
    </row>
    <row r="450" spans="1:4" s="886" customFormat="1" ht="15" hidden="1" customHeight="1" x14ac:dyDescent="0.25">
      <c r="A450" s="2200" t="str">
        <f>IF(TRIM('2016'!A450)="","",'2016'!A450)</f>
        <v/>
      </c>
      <c r="B450" s="2200" t="str">
        <f>IF(TRIM('2016'!B450)="","",'2016'!B450)</f>
        <v/>
      </c>
      <c r="C450" s="2200" t="str">
        <f>IF(TRIM('2016'!C450)="","",'2016'!C450)</f>
        <v/>
      </c>
      <c r="D450" s="2201" t="str">
        <f>IF(TRIM('2016'!D450)="","",'2016'!D450)</f>
        <v/>
      </c>
    </row>
    <row r="451" spans="1:4" s="886" customFormat="1" ht="15" hidden="1" customHeight="1" x14ac:dyDescent="0.25">
      <c r="A451" s="2200" t="str">
        <f>IF(TRIM('2016'!A451)="","",'2016'!A451)</f>
        <v/>
      </c>
      <c r="B451" s="2200" t="str">
        <f>IF(TRIM('2016'!B451)="","",'2016'!B451)</f>
        <v/>
      </c>
      <c r="C451" s="2200" t="str">
        <f>IF(TRIM('2016'!C451)="","",'2016'!C451)</f>
        <v/>
      </c>
      <c r="D451" s="2201" t="str">
        <f>IF(TRIM('2016'!D451)="","",'2016'!D451)</f>
        <v/>
      </c>
    </row>
    <row r="452" spans="1:4" s="886" customFormat="1" ht="15" hidden="1" customHeight="1" x14ac:dyDescent="0.25">
      <c r="A452" s="2200" t="str">
        <f>IF(TRIM('2016'!A452)="","",'2016'!A452)</f>
        <v/>
      </c>
      <c r="B452" s="2200" t="str">
        <f>IF(TRIM('2016'!B452)="","",'2016'!B452)</f>
        <v/>
      </c>
      <c r="C452" s="2200" t="str">
        <f>IF(TRIM('2016'!C452)="","",'2016'!C452)</f>
        <v/>
      </c>
      <c r="D452" s="2201" t="str">
        <f>IF(TRIM('2016'!D452)="","",'2016'!D452)</f>
        <v/>
      </c>
    </row>
    <row r="453" spans="1:4" s="886" customFormat="1" ht="15" hidden="1" customHeight="1" x14ac:dyDescent="0.25">
      <c r="A453" s="2200" t="str">
        <f>IF(TRIM('2016'!A453)="","",'2016'!A453)</f>
        <v/>
      </c>
      <c r="B453" s="2200" t="str">
        <f>IF(TRIM('2016'!B453)="","",'2016'!B453)</f>
        <v/>
      </c>
      <c r="C453" s="2200" t="str">
        <f>IF(TRIM('2016'!C453)="","",'2016'!C453)</f>
        <v/>
      </c>
      <c r="D453" s="2201" t="str">
        <f>IF(TRIM('2016'!D453)="","",'2016'!D453)</f>
        <v/>
      </c>
    </row>
    <row r="454" spans="1:4" s="886" customFormat="1" ht="15" hidden="1" customHeight="1" x14ac:dyDescent="0.25">
      <c r="A454" s="2200" t="str">
        <f>IF(TRIM('2016'!A454)="","",'2016'!A454)</f>
        <v/>
      </c>
      <c r="B454" s="2200" t="str">
        <f>IF(TRIM('2016'!B454)="","",'2016'!B454)</f>
        <v/>
      </c>
      <c r="C454" s="2200" t="str">
        <f>IF(TRIM('2016'!C454)="","",'2016'!C454)</f>
        <v/>
      </c>
      <c r="D454" s="2201" t="str">
        <f>IF(TRIM('2016'!D454)="","",'2016'!D454)</f>
        <v/>
      </c>
    </row>
    <row r="455" spans="1:4" s="886" customFormat="1" ht="15" hidden="1" customHeight="1" x14ac:dyDescent="0.25">
      <c r="A455" s="2200" t="str">
        <f>IF(TRIM('2016'!A455)="","",'2016'!A455)</f>
        <v/>
      </c>
      <c r="B455" s="2200" t="str">
        <f>IF(TRIM('2016'!B455)="","",'2016'!B455)</f>
        <v/>
      </c>
      <c r="C455" s="2200" t="str">
        <f>IF(TRIM('2016'!C455)="","",'2016'!C455)</f>
        <v/>
      </c>
      <c r="D455" s="2201" t="str">
        <f>IF(TRIM('2016'!D455)="","",'2016'!D455)</f>
        <v/>
      </c>
    </row>
    <row r="456" spans="1:4" s="886" customFormat="1" ht="15" hidden="1" customHeight="1" x14ac:dyDescent="0.25">
      <c r="A456" s="2200" t="str">
        <f>IF(TRIM('2016'!A456)="","",'2016'!A456)</f>
        <v/>
      </c>
      <c r="B456" s="2200" t="str">
        <f>IF(TRIM('2016'!B456)="","",'2016'!B456)</f>
        <v/>
      </c>
      <c r="C456" s="2200" t="str">
        <f>IF(TRIM('2016'!C456)="","",'2016'!C456)</f>
        <v/>
      </c>
      <c r="D456" s="2201" t="str">
        <f>IF(TRIM('2016'!D456)="","",'2016'!D456)</f>
        <v/>
      </c>
    </row>
    <row r="457" spans="1:4" s="886" customFormat="1" ht="15" hidden="1" customHeight="1" x14ac:dyDescent="0.25">
      <c r="A457" s="2200" t="str">
        <f>IF(TRIM('2016'!A457)="","",'2016'!A457)</f>
        <v/>
      </c>
      <c r="B457" s="2200" t="str">
        <f>IF(TRIM('2016'!B457)="","",'2016'!B457)</f>
        <v/>
      </c>
      <c r="C457" s="2200" t="str">
        <f>IF(TRIM('2016'!C457)="","",'2016'!C457)</f>
        <v/>
      </c>
      <c r="D457" s="2201" t="str">
        <f>IF(TRIM('2016'!D457)="","",'2016'!D457)</f>
        <v/>
      </c>
    </row>
    <row r="458" spans="1:4" s="886" customFormat="1" ht="15" hidden="1" customHeight="1" x14ac:dyDescent="0.25">
      <c r="A458" s="2200" t="str">
        <f>IF(TRIM('2016'!A458)="","",'2016'!A458)</f>
        <v/>
      </c>
      <c r="B458" s="2200" t="str">
        <f>IF(TRIM('2016'!B458)="","",'2016'!B458)</f>
        <v/>
      </c>
      <c r="C458" s="2200" t="str">
        <f>IF(TRIM('2016'!C458)="","",'2016'!C458)</f>
        <v/>
      </c>
      <c r="D458" s="2201" t="str">
        <f>IF(TRIM('2016'!D458)="","",'2016'!D458)</f>
        <v/>
      </c>
    </row>
    <row r="459" spans="1:4" s="886" customFormat="1" ht="15" hidden="1" customHeight="1" x14ac:dyDescent="0.25">
      <c r="A459" s="2200" t="str">
        <f>IF(TRIM('2016'!A459)="","",'2016'!A459)</f>
        <v/>
      </c>
      <c r="B459" s="2200" t="str">
        <f>IF(TRIM('2016'!B459)="","",'2016'!B459)</f>
        <v/>
      </c>
      <c r="C459" s="2200" t="str">
        <f>IF(TRIM('2016'!C459)="","",'2016'!C459)</f>
        <v/>
      </c>
      <c r="D459" s="2201" t="str">
        <f>IF(TRIM('2016'!D459)="","",'2016'!D459)</f>
        <v/>
      </c>
    </row>
    <row r="460" spans="1:4" s="886" customFormat="1" ht="15" hidden="1" customHeight="1" x14ac:dyDescent="0.25">
      <c r="A460" s="2200" t="str">
        <f>IF(TRIM('2016'!A460)="","",'2016'!A460)</f>
        <v/>
      </c>
      <c r="B460" s="2200" t="str">
        <f>IF(TRIM('2016'!B460)="","",'2016'!B460)</f>
        <v/>
      </c>
      <c r="C460" s="2200" t="str">
        <f>IF(TRIM('2016'!C460)="","",'2016'!C460)</f>
        <v/>
      </c>
      <c r="D460" s="2201" t="str">
        <f>IF(TRIM('2016'!D460)="","",'2016'!D460)</f>
        <v/>
      </c>
    </row>
    <row r="461" spans="1:4" s="886" customFormat="1" ht="15" hidden="1" customHeight="1" x14ac:dyDescent="0.25">
      <c r="A461" s="2200" t="str">
        <f>IF(TRIM('2016'!A461)="","",'2016'!A461)</f>
        <v/>
      </c>
      <c r="B461" s="2200" t="str">
        <f>IF(TRIM('2016'!B461)="","",'2016'!B461)</f>
        <v/>
      </c>
      <c r="C461" s="2200" t="str">
        <f>IF(TRIM('2016'!C461)="","",'2016'!C461)</f>
        <v/>
      </c>
      <c r="D461" s="2201" t="str">
        <f>IF(TRIM('2016'!D461)="","",'2016'!D461)</f>
        <v/>
      </c>
    </row>
    <row r="462" spans="1:4" s="886" customFormat="1" ht="15" hidden="1" customHeight="1" x14ac:dyDescent="0.25">
      <c r="A462" s="2200" t="str">
        <f>IF(TRIM('2016'!A462)="","",'2016'!A462)</f>
        <v/>
      </c>
      <c r="B462" s="2200" t="str">
        <f>IF(TRIM('2016'!B462)="","",'2016'!B462)</f>
        <v/>
      </c>
      <c r="C462" s="2200" t="str">
        <f>IF(TRIM('2016'!C462)="","",'2016'!C462)</f>
        <v/>
      </c>
      <c r="D462" s="2201" t="str">
        <f>IF(TRIM('2016'!D462)="","",'2016'!D462)</f>
        <v/>
      </c>
    </row>
    <row r="463" spans="1:4" s="886" customFormat="1" ht="15" hidden="1" customHeight="1" x14ac:dyDescent="0.25">
      <c r="A463" s="2200" t="str">
        <f>IF(TRIM('2016'!A463)="","",'2016'!A463)</f>
        <v/>
      </c>
      <c r="B463" s="2200" t="str">
        <f>IF(TRIM('2016'!B463)="","",'2016'!B463)</f>
        <v/>
      </c>
      <c r="C463" s="2200" t="str">
        <f>IF(TRIM('2016'!C463)="","",'2016'!C463)</f>
        <v/>
      </c>
      <c r="D463" s="2201" t="str">
        <f>IF(TRIM('2016'!D463)="","",'2016'!D463)</f>
        <v/>
      </c>
    </row>
    <row r="464" spans="1:4" s="886" customFormat="1" ht="15" hidden="1" customHeight="1" x14ac:dyDescent="0.25">
      <c r="A464" s="2200" t="str">
        <f>IF(TRIM('2016'!A464)="","",'2016'!A464)</f>
        <v/>
      </c>
      <c r="B464" s="2200" t="str">
        <f>IF(TRIM('2016'!B464)="","",'2016'!B464)</f>
        <v/>
      </c>
      <c r="C464" s="2200" t="str">
        <f>IF(TRIM('2016'!C464)="","",'2016'!C464)</f>
        <v/>
      </c>
      <c r="D464" s="2201" t="str">
        <f>IF(TRIM('2016'!D464)="","",'2016'!D464)</f>
        <v/>
      </c>
    </row>
    <row r="465" spans="1:4" s="886" customFormat="1" ht="15" hidden="1" customHeight="1" x14ac:dyDescent="0.25">
      <c r="A465" s="2200" t="str">
        <f>IF(TRIM('2016'!A465)="","",'2016'!A465)</f>
        <v/>
      </c>
      <c r="B465" s="2200" t="str">
        <f>IF(TRIM('2016'!B465)="","",'2016'!B465)</f>
        <v/>
      </c>
      <c r="C465" s="2200" t="str">
        <f>IF(TRIM('2016'!C465)="","",'2016'!C465)</f>
        <v/>
      </c>
      <c r="D465" s="2201" t="str">
        <f>IF(TRIM('2016'!D465)="","",'2016'!D465)</f>
        <v/>
      </c>
    </row>
    <row r="466" spans="1:4" s="886" customFormat="1" ht="15" hidden="1" customHeight="1" x14ac:dyDescent="0.25">
      <c r="A466" s="2200" t="str">
        <f>IF(TRIM('2016'!A466)="","",'2016'!A466)</f>
        <v/>
      </c>
      <c r="B466" s="2200" t="str">
        <f>IF(TRIM('2016'!B466)="","",'2016'!B466)</f>
        <v/>
      </c>
      <c r="C466" s="2200" t="str">
        <f>IF(TRIM('2016'!C466)="","",'2016'!C466)</f>
        <v/>
      </c>
      <c r="D466" s="2201" t="str">
        <f>IF(TRIM('2016'!D466)="","",'2016'!D466)</f>
        <v/>
      </c>
    </row>
    <row r="467" spans="1:4" s="886" customFormat="1" ht="15" hidden="1" customHeight="1" x14ac:dyDescent="0.25">
      <c r="A467" s="2200" t="str">
        <f>IF(TRIM('2016'!A467)="","",'2016'!A467)</f>
        <v/>
      </c>
      <c r="B467" s="2200" t="str">
        <f>IF(TRIM('2016'!B467)="","",'2016'!B467)</f>
        <v/>
      </c>
      <c r="C467" s="2200" t="str">
        <f>IF(TRIM('2016'!C467)="","",'2016'!C467)</f>
        <v/>
      </c>
      <c r="D467" s="2201" t="str">
        <f>IF(TRIM('2016'!D467)="","",'2016'!D467)</f>
        <v/>
      </c>
    </row>
    <row r="468" spans="1:4" s="886" customFormat="1" ht="15" hidden="1" customHeight="1" x14ac:dyDescent="0.25">
      <c r="A468" s="2200" t="str">
        <f>IF(TRIM('2016'!A468)="","",'2016'!A468)</f>
        <v/>
      </c>
      <c r="B468" s="2200" t="str">
        <f>IF(TRIM('2016'!B468)="","",'2016'!B468)</f>
        <v/>
      </c>
      <c r="C468" s="2200" t="str">
        <f>IF(TRIM('2016'!C468)="","",'2016'!C468)</f>
        <v/>
      </c>
      <c r="D468" s="2201" t="str">
        <f>IF(TRIM('2016'!D468)="","",'2016'!D468)</f>
        <v/>
      </c>
    </row>
    <row r="469" spans="1:4" s="886" customFormat="1" ht="15" hidden="1" customHeight="1" x14ac:dyDescent="0.25">
      <c r="A469" s="2200" t="str">
        <f>IF(TRIM('2016'!A469)="","",'2016'!A469)</f>
        <v/>
      </c>
      <c r="B469" s="2200" t="str">
        <f>IF(TRIM('2016'!B469)="","",'2016'!B469)</f>
        <v/>
      </c>
      <c r="C469" s="2200" t="str">
        <f>IF(TRIM('2016'!C469)="","",'2016'!C469)</f>
        <v/>
      </c>
      <c r="D469" s="2201" t="str">
        <f>IF(TRIM('2016'!D469)="","",'2016'!D469)</f>
        <v/>
      </c>
    </row>
    <row r="470" spans="1:4" s="886" customFormat="1" ht="15" hidden="1" customHeight="1" x14ac:dyDescent="0.25">
      <c r="A470" s="2200" t="str">
        <f>IF(TRIM('2016'!A470)="","",'2016'!A470)</f>
        <v/>
      </c>
      <c r="B470" s="2200" t="str">
        <f>IF(TRIM('2016'!B470)="","",'2016'!B470)</f>
        <v/>
      </c>
      <c r="C470" s="2200" t="str">
        <f>IF(TRIM('2016'!C470)="","",'2016'!C470)</f>
        <v/>
      </c>
      <c r="D470" s="2201" t="str">
        <f>IF(TRIM('2016'!D470)="","",'2016'!D470)</f>
        <v/>
      </c>
    </row>
    <row r="471" spans="1:4" s="886" customFormat="1" ht="15" hidden="1" customHeight="1" x14ac:dyDescent="0.25">
      <c r="A471" s="2200" t="str">
        <f>IF(TRIM('2016'!A471)="","",'2016'!A471)</f>
        <v/>
      </c>
      <c r="B471" s="2200" t="str">
        <f>IF(TRIM('2016'!B471)="","",'2016'!B471)</f>
        <v/>
      </c>
      <c r="C471" s="2200" t="str">
        <f>IF(TRIM('2016'!C471)="","",'2016'!C471)</f>
        <v/>
      </c>
      <c r="D471" s="2201" t="str">
        <f>IF(TRIM('2016'!D471)="","",'2016'!D471)</f>
        <v/>
      </c>
    </row>
    <row r="472" spans="1:4" s="886" customFormat="1" ht="15" hidden="1" customHeight="1" x14ac:dyDescent="0.25">
      <c r="A472" s="2200" t="str">
        <f>IF(TRIM('2016'!A472)="","",'2016'!A472)</f>
        <v/>
      </c>
      <c r="B472" s="2200" t="str">
        <f>IF(TRIM('2016'!B472)="","",'2016'!B472)</f>
        <v/>
      </c>
      <c r="C472" s="2200" t="str">
        <f>IF(TRIM('2016'!C472)="","",'2016'!C472)</f>
        <v/>
      </c>
      <c r="D472" s="2201" t="str">
        <f>IF(TRIM('2016'!D472)="","",'2016'!D472)</f>
        <v/>
      </c>
    </row>
    <row r="473" spans="1:4" s="886" customFormat="1" ht="15" hidden="1" customHeight="1" x14ac:dyDescent="0.25">
      <c r="A473" s="2200" t="str">
        <f>IF(TRIM('2016'!A473)="","",'2016'!A473)</f>
        <v/>
      </c>
      <c r="B473" s="2200" t="str">
        <f>IF(TRIM('2016'!B473)="","",'2016'!B473)</f>
        <v/>
      </c>
      <c r="C473" s="2200" t="str">
        <f>IF(TRIM('2016'!C473)="","",'2016'!C473)</f>
        <v/>
      </c>
      <c r="D473" s="2201" t="str">
        <f>IF(TRIM('2016'!D473)="","",'2016'!D473)</f>
        <v/>
      </c>
    </row>
    <row r="474" spans="1:4" s="886" customFormat="1" ht="15" hidden="1" customHeight="1" x14ac:dyDescent="0.25">
      <c r="A474" s="2200" t="str">
        <f>IF(TRIM('2016'!A474)="","",'2016'!A474)</f>
        <v/>
      </c>
      <c r="B474" s="2200" t="str">
        <f>IF(TRIM('2016'!B474)="","",'2016'!B474)</f>
        <v/>
      </c>
      <c r="C474" s="2200" t="str">
        <f>IF(TRIM('2016'!C474)="","",'2016'!C474)</f>
        <v/>
      </c>
      <c r="D474" s="2201" t="str">
        <f>IF(TRIM('2016'!D474)="","",'2016'!D474)</f>
        <v/>
      </c>
    </row>
    <row r="475" spans="1:4" s="886" customFormat="1" ht="15" hidden="1" customHeight="1" x14ac:dyDescent="0.25">
      <c r="A475" s="2200" t="str">
        <f>IF(TRIM('2016'!A475)="","",'2016'!A475)</f>
        <v/>
      </c>
      <c r="B475" s="2200" t="str">
        <f>IF(TRIM('2016'!B475)="","",'2016'!B475)</f>
        <v/>
      </c>
      <c r="C475" s="2200" t="str">
        <f>IF(TRIM('2016'!C475)="","",'2016'!C475)</f>
        <v/>
      </c>
      <c r="D475" s="2201" t="str">
        <f>IF(TRIM('2016'!D475)="","",'2016'!D475)</f>
        <v/>
      </c>
    </row>
    <row r="476" spans="1:4" s="886" customFormat="1" ht="15" hidden="1" customHeight="1" x14ac:dyDescent="0.25">
      <c r="A476" s="2200" t="str">
        <f>IF(TRIM('2016'!A476)="","",'2016'!A476)</f>
        <v/>
      </c>
      <c r="B476" s="2200" t="str">
        <f>IF(TRIM('2016'!B476)="","",'2016'!B476)</f>
        <v/>
      </c>
      <c r="C476" s="2200" t="str">
        <f>IF(TRIM('2016'!C476)="","",'2016'!C476)</f>
        <v/>
      </c>
      <c r="D476" s="2201" t="str">
        <f>IF(TRIM('2016'!D476)="","",'2016'!D476)</f>
        <v/>
      </c>
    </row>
    <row r="477" spans="1:4" s="886" customFormat="1" ht="15" hidden="1" customHeight="1" x14ac:dyDescent="0.25">
      <c r="A477" s="2200" t="str">
        <f>IF(TRIM('2016'!A477)="","",'2016'!A477)</f>
        <v/>
      </c>
      <c r="B477" s="2200" t="str">
        <f>IF(TRIM('2016'!B477)="","",'2016'!B477)</f>
        <v/>
      </c>
      <c r="C477" s="2200" t="str">
        <f>IF(TRIM('2016'!C477)="","",'2016'!C477)</f>
        <v/>
      </c>
      <c r="D477" s="2201" t="str">
        <f>IF(TRIM('2016'!D477)="","",'2016'!D477)</f>
        <v/>
      </c>
    </row>
    <row r="478" spans="1:4" s="886" customFormat="1" ht="15" hidden="1" customHeight="1" x14ac:dyDescent="0.25">
      <c r="A478" s="2200" t="str">
        <f>IF(TRIM('2016'!A478)="","",'2016'!A478)</f>
        <v/>
      </c>
      <c r="B478" s="2200" t="str">
        <f>IF(TRIM('2016'!B478)="","",'2016'!B478)</f>
        <v/>
      </c>
      <c r="C478" s="2200" t="str">
        <f>IF(TRIM('2016'!C478)="","",'2016'!C478)</f>
        <v/>
      </c>
      <c r="D478" s="2201" t="str">
        <f>IF(TRIM('2016'!D478)="","",'2016'!D478)</f>
        <v/>
      </c>
    </row>
    <row r="479" spans="1:4" s="886" customFormat="1" ht="15" hidden="1" customHeight="1" x14ac:dyDescent="0.25">
      <c r="A479" s="2200" t="str">
        <f>IF(TRIM('2016'!A479)="","",'2016'!A479)</f>
        <v/>
      </c>
      <c r="B479" s="2200" t="str">
        <f>IF(TRIM('2016'!B479)="","",'2016'!B479)</f>
        <v/>
      </c>
      <c r="C479" s="2200" t="str">
        <f>IF(TRIM('2016'!C479)="","",'2016'!C479)</f>
        <v/>
      </c>
      <c r="D479" s="2201" t="str">
        <f>IF(TRIM('2016'!D479)="","",'2016'!D479)</f>
        <v/>
      </c>
    </row>
    <row r="480" spans="1:4" s="886" customFormat="1" ht="15" hidden="1" customHeight="1" x14ac:dyDescent="0.25">
      <c r="A480" s="2200" t="str">
        <f>IF(TRIM('2016'!A480)="","",'2016'!A480)</f>
        <v/>
      </c>
      <c r="B480" s="2200" t="str">
        <f>IF(TRIM('2016'!B480)="","",'2016'!B480)</f>
        <v/>
      </c>
      <c r="C480" s="2200" t="str">
        <f>IF(TRIM('2016'!C480)="","",'2016'!C480)</f>
        <v/>
      </c>
      <c r="D480" s="2201" t="str">
        <f>IF(TRIM('2016'!D480)="","",'2016'!D480)</f>
        <v/>
      </c>
    </row>
    <row r="481" spans="1:5" s="886" customFormat="1" ht="15" hidden="1" customHeight="1" x14ac:dyDescent="0.25">
      <c r="A481" s="2200" t="str">
        <f>IF(TRIM('2016'!A481)="","",'2016'!A481)</f>
        <v/>
      </c>
      <c r="B481" s="2200" t="str">
        <f>IF(TRIM('2016'!B481)="","",'2016'!B481)</f>
        <v/>
      </c>
      <c r="C481" s="2200" t="str">
        <f>IF(TRIM('2016'!C481)="","",'2016'!C481)</f>
        <v/>
      </c>
      <c r="D481" s="2201" t="str">
        <f>IF(TRIM('2016'!D481)="","",'2016'!D481)</f>
        <v/>
      </c>
    </row>
    <row r="482" spans="1:5" s="886" customFormat="1" ht="15" hidden="1" customHeight="1" x14ac:dyDescent="0.25">
      <c r="A482" s="2200" t="str">
        <f>IF(TRIM('2016'!A482)="","",'2016'!A482)</f>
        <v/>
      </c>
      <c r="B482" s="2200" t="str">
        <f>IF(TRIM('2016'!B482)="","",'2016'!B482)</f>
        <v/>
      </c>
      <c r="C482" s="2200" t="str">
        <f>IF(TRIM('2016'!C482)="","",'2016'!C482)</f>
        <v/>
      </c>
      <c r="D482" s="2201" t="str">
        <f>IF(TRIM('2016'!D482)="","",'2016'!D482)</f>
        <v/>
      </c>
    </row>
    <row r="483" spans="1:5" s="886" customFormat="1" ht="15" hidden="1" customHeight="1" x14ac:dyDescent="0.25">
      <c r="A483" s="2200" t="str">
        <f>IF(TRIM('2016'!A483)="","",'2016'!A483)</f>
        <v/>
      </c>
      <c r="B483" s="2200" t="str">
        <f>IF(TRIM('2016'!B483)="","",'2016'!B483)</f>
        <v/>
      </c>
      <c r="C483" s="2200" t="str">
        <f>IF(TRIM('2016'!C483)="","",'2016'!C483)</f>
        <v/>
      </c>
      <c r="D483" s="2201" t="str">
        <f>IF(TRIM('2016'!D483)="","",'2016'!D483)</f>
        <v/>
      </c>
    </row>
    <row r="484" spans="1:5" s="886" customFormat="1" ht="15" x14ac:dyDescent="0.25">
      <c r="A484" s="2202" t="str">
        <f>IF(TRIM('2016'!A484)="","",'2016'!A484)</f>
        <v/>
      </c>
      <c r="B484" s="2202" t="str">
        <f>IF(TRIM('2016'!B484)="","",'2016'!B484)</f>
        <v/>
      </c>
      <c r="C484" s="2202" t="str">
        <f>IF(TRIM('2016'!C484)="","",'2016'!C484)</f>
        <v/>
      </c>
      <c r="D484" s="2203" t="str">
        <f>IF(TRIM('2016'!D484)="","",'2016'!D484)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IF(TRIM('2016'!A493)="","",'2016'!A493)</f>
        <v>stoom 30 bara</v>
      </c>
      <c r="B493" s="536" t="str">
        <f>IF(TRIM('2016'!B493)="","",'2016'!B493)</f>
        <v>GJ</v>
      </c>
      <c r="C493" s="538">
        <f>IF(TRIM('2016'!C493)="","",'2016'!C493)</f>
        <v>1.1111111111111112</v>
      </c>
      <c r="E493" s="1005"/>
    </row>
    <row r="494" spans="1:5" s="886" customFormat="1" ht="15" x14ac:dyDescent="0.25">
      <c r="A494" s="536" t="str">
        <f>IF(TRIM('2016'!A494)="","",'2016'!A494)</f>
        <v>warm water</v>
      </c>
      <c r="B494" s="536" t="str">
        <f>IF(TRIM('2016'!B494)="","",'2016'!B494)</f>
        <v>GJ</v>
      </c>
      <c r="C494" s="538">
        <f>IF(TRIM('2016'!C494)="","",'2016'!C494)</f>
        <v>1.1764705882352942</v>
      </c>
    </row>
    <row r="495" spans="1:5" s="886" customFormat="1" ht="15" x14ac:dyDescent="0.25">
      <c r="A495" s="536" t="str">
        <f>IF(TRIM('2016'!A495)="","",'2016'!A495)</f>
        <v>elektriciteit</v>
      </c>
      <c r="B495" s="536" t="str">
        <f>IF(TRIM('2016'!B495)="","",'2016'!B495)</f>
        <v>MWh</v>
      </c>
      <c r="C495" s="538">
        <f>IF(TRIM('2016'!C495)="","",'2016'!C495)</f>
        <v>9</v>
      </c>
    </row>
    <row r="496" spans="1:5" s="886" customFormat="1" ht="15" x14ac:dyDescent="0.25">
      <c r="A496" s="536" t="str">
        <f>IF(TRIM('2016'!A496)="","",'2016'!A496)</f>
        <v>perslucht-1 op 8 bara</v>
      </c>
      <c r="B496" s="1981" t="str">
        <f>IF(TRIM('2016'!B496)="","",'2016'!B496)</f>
        <v>1000 Nm³</v>
      </c>
      <c r="C496" s="538">
        <f>IF(TRIM('2016'!C496)="","",'2016'!C496)</f>
        <v>0.9</v>
      </c>
    </row>
    <row r="497" spans="1:87" ht="15" x14ac:dyDescent="0.25">
      <c r="A497" s="536" t="str">
        <f>IF(TRIM('2016'!A497)="","",'2016'!A497)</f>
        <v>koelenergie-1 op 6 °C</v>
      </c>
      <c r="B497" s="536" t="str">
        <f>IF(TRIM('2016'!B497)="","",'2016'!B497)</f>
        <v>GJ</v>
      </c>
      <c r="C497" s="538">
        <f>IF(TRIM('2016'!C497)="","",'2016'!C497)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tr">
        <f>IF(TRIM('2016'!A498)="","",'2016'!A498)</f>
        <v>thermische olie</v>
      </c>
      <c r="B498" s="536" t="str">
        <f>IF(TRIM('2016'!B498)="","",'2016'!B498)</f>
        <v>GJ</v>
      </c>
      <c r="C498" s="538">
        <f>IF(TRIM('2016'!C498)="","",'2016'!C498)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IF(TRIM('2016'!A499)="","",'2016'!A499)</f>
        <v>warme lucht</v>
      </c>
      <c r="B499" s="537" t="str">
        <f>IF(TRIM('2016'!B499)="","",'2016'!B499)</f>
        <v>GJ</v>
      </c>
      <c r="C499" s="1416">
        <f>IF(TRIM('2016'!C499)="","",'2016'!C499)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1981" t="str">
        <f>IF(TRIM('2016'!A500)="","",'2016'!A500)</f>
        <v>perslucht-2 op 8 bara</v>
      </c>
      <c r="B500" s="536" t="str">
        <f>IF(TRIM('2016'!B500)="","",'2016'!B500)</f>
        <v>1000 Nm³</v>
      </c>
      <c r="C500" s="2352">
        <f>IF(TRIM('2016'!C500)="","",'2016'!C500)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1981" t="str">
        <f>IF(TRIM('2016'!A501)="","",'2016'!A501)</f>
        <v>koelenergie-2 op k2 °C</v>
      </c>
      <c r="B501" s="536" t="str">
        <f>IF(TRIM('2016'!B501)="","",'2016'!B501)</f>
        <v>GJ</v>
      </c>
      <c r="C501" s="2352">
        <f>IF(TRIM('2016'!C501)="","",'2016'!C501)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1981" t="str">
        <f>IF(TRIM('2016'!A502)="","",'2016'!A502)</f>
        <v>stoom 10 bara</v>
      </c>
      <c r="B502" s="536" t="str">
        <f>IF(TRIM('2016'!B502)="","",'2016'!B502)</f>
        <v>GJ</v>
      </c>
      <c r="C502" s="2352">
        <f>IF(TRIM('2016'!C502)="","",'2016'!C502)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1981" t="str">
        <f>IF(TRIM('2016'!A503)="","",'2016'!A503)</f>
        <v>stoom 1,7 bara</v>
      </c>
      <c r="B503" s="536" t="str">
        <f>IF(TRIM('2016'!B503)="","",'2016'!B503)</f>
        <v>GJ</v>
      </c>
      <c r="C503" s="2352">
        <f>IF(TRIM('2016'!C503)="","",'2016'!C503)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1981" t="str">
        <f>IF(TRIM('2016'!A504)="","",'2016'!A504)</f>
        <v>stoom u bara</v>
      </c>
      <c r="B504" s="536" t="str">
        <f>IF(TRIM('2016'!B504)="","",'2016'!B504)</f>
        <v>GJ</v>
      </c>
      <c r="C504" s="2352">
        <f>IF(TRIM('2016'!C504)="","",'2016'!C504)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IF(TRIM('2016'!A505)="","",'2016'!A505)</f>
        <v>stoom v bara</v>
      </c>
      <c r="B505" s="536" t="str">
        <f>IF(TRIM('2016'!B505)="","",'2016'!B505)</f>
        <v>GJ</v>
      </c>
      <c r="C505" s="538">
        <f>IF(TRIM('2016'!C505)="","",'2016'!C505)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IF(TRIM('2016'!A506)="","",'2016'!A506)</f>
        <v>stoom w bara</v>
      </c>
      <c r="B506" s="536" t="str">
        <f>IF(TRIM('2016'!B506)="","",'2016'!B506)</f>
        <v>GJ</v>
      </c>
      <c r="C506" s="538">
        <f>IF(TRIM('2016'!C506)="","",'2016'!C506)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IF(TRIM('2016'!A507)="","",'2016'!A507)</f>
        <v/>
      </c>
      <c r="B507" s="2200" t="str">
        <f>IF(TRIM('2016'!B507)="","",'2016'!B507)</f>
        <v/>
      </c>
      <c r="C507" s="2204" t="str">
        <f>IF(TRIM('2016'!C507)="","",'2016'!C507)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IF(TRIM('2016'!A508)="","",'2016'!A508)</f>
        <v/>
      </c>
      <c r="B508" s="2202" t="str">
        <f>IF(TRIM('2016'!B508)="","",'2016'!B508)</f>
        <v/>
      </c>
      <c r="C508" s="2205" t="str">
        <f>IF(TRIM('2016'!C508)="","",'2016'!C508)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0.58328493639856593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1.0413607583571356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0.91990412338505745</v>
      </c>
      <c r="H525" s="2075">
        <f ca="1">IF((H520&lt;&gt;0),(H523/H520),0)</f>
        <v>1.2984915509655734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-526668.80740612606</v>
      </c>
      <c r="H526" s="2078">
        <f ca="1">IF(H525=0,0,((H72+H83+H84+H85+H86+H87)/H525))</f>
        <v>-274476.17948301096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3">IF(K525=0,0,((K72+K83+K84+K85+K86+K87)/K525))</f>
        <v>0</v>
      </c>
      <c r="L526" s="2078">
        <f>IF((L72+L83+L84+L85+L86+L87)&gt;0,0,((L72+L83+L84+L85+L86+L87)/L525))</f>
        <v>0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-25328.511794912301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4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5">IF((AF72+AF83+AF84+AF85+AF86+AF87)&lt;0,((AF72+AF83+AF84+AF85+AF86+AF87)/AF525),0)</f>
        <v>0</v>
      </c>
      <c r="AG526" s="2078">
        <f t="shared" si="115"/>
        <v>0</v>
      </c>
      <c r="AH526" s="2078">
        <f t="shared" si="115"/>
        <v>0</v>
      </c>
      <c r="AI526" s="2078">
        <f t="shared" si="115"/>
        <v>0</v>
      </c>
      <c r="AJ526" s="2078">
        <f t="shared" si="115"/>
        <v>0</v>
      </c>
      <c r="AK526" s="2078">
        <f t="shared" si="115"/>
        <v>0</v>
      </c>
      <c r="AL526" s="2078">
        <f t="shared" si="115"/>
        <v>0</v>
      </c>
      <c r="AM526" s="2078">
        <f t="shared" si="115"/>
        <v>0</v>
      </c>
      <c r="AN526" s="2286">
        <f t="shared" ref="AN526" si="116">IF(AN72&lt;0,(AN72/AN525),0)</f>
        <v>0</v>
      </c>
      <c r="AO526" s="2078">
        <f t="shared" si="115"/>
        <v>0</v>
      </c>
      <c r="AP526" s="2078">
        <f t="shared" si="115"/>
        <v>0</v>
      </c>
      <c r="AQ526" s="2078">
        <f t="shared" si="115"/>
        <v>0</v>
      </c>
      <c r="AR526" s="2078">
        <f t="shared" si="115"/>
        <v>0</v>
      </c>
      <c r="AS526" s="2078">
        <f t="shared" si="115"/>
        <v>0</v>
      </c>
      <c r="AT526" s="2078">
        <f t="shared" si="115"/>
        <v>0</v>
      </c>
      <c r="AU526" s="2078">
        <f t="shared" si="115"/>
        <v>0</v>
      </c>
      <c r="AV526" s="2078">
        <f t="shared" si="115"/>
        <v>-39340.833333333336</v>
      </c>
      <c r="AW526" s="2078">
        <f t="shared" si="115"/>
        <v>0</v>
      </c>
      <c r="AX526" s="2078">
        <f t="shared" si="115"/>
        <v>0</v>
      </c>
      <c r="AY526" s="2078">
        <f t="shared" si="115"/>
        <v>0</v>
      </c>
      <c r="AZ526" s="2078">
        <f t="shared" si="115"/>
        <v>0</v>
      </c>
      <c r="BA526" s="2078">
        <f t="shared" si="115"/>
        <v>0</v>
      </c>
      <c r="BB526" s="2078">
        <f t="shared" si="115"/>
        <v>0</v>
      </c>
      <c r="BC526" s="2078">
        <f t="shared" si="115"/>
        <v>0</v>
      </c>
      <c r="BD526" s="2078">
        <f t="shared" si="115"/>
        <v>0</v>
      </c>
      <c r="BE526" s="2078">
        <f t="shared" si="115"/>
        <v>0</v>
      </c>
      <c r="BF526" s="2078">
        <f t="shared" si="115"/>
        <v>0</v>
      </c>
      <c r="BG526" s="2078">
        <f t="shared" si="115"/>
        <v>0</v>
      </c>
      <c r="BH526" s="2078">
        <f t="shared" si="115"/>
        <v>0</v>
      </c>
      <c r="BI526" s="2078">
        <f t="shared" si="115"/>
        <v>0</v>
      </c>
      <c r="BJ526" s="2078">
        <f t="shared" si="115"/>
        <v>0</v>
      </c>
      <c r="BK526" s="2078">
        <f t="shared" si="115"/>
        <v>0</v>
      </c>
      <c r="BL526" s="2078">
        <f t="shared" si="115"/>
        <v>0</v>
      </c>
      <c r="BM526" s="2078">
        <f t="shared" si="115"/>
        <v>0</v>
      </c>
      <c r="BN526" s="2078">
        <f t="shared" si="115"/>
        <v>0</v>
      </c>
      <c r="BO526" s="2078">
        <f t="shared" si="115"/>
        <v>0</v>
      </c>
      <c r="BP526" s="2078">
        <f t="shared" si="115"/>
        <v>0</v>
      </c>
      <c r="BQ526" s="2078">
        <f t="shared" si="115"/>
        <v>0</v>
      </c>
      <c r="BR526" s="2078">
        <f t="shared" si="115"/>
        <v>0</v>
      </c>
      <c r="BS526" s="2078">
        <f t="shared" si="115"/>
        <v>0</v>
      </c>
      <c r="BT526" s="2078">
        <f t="shared" si="115"/>
        <v>0</v>
      </c>
      <c r="BU526" s="2078">
        <f t="shared" si="115"/>
        <v>0</v>
      </c>
      <c r="BV526" s="2078">
        <f t="shared" si="115"/>
        <v>0</v>
      </c>
      <c r="BW526" s="2078">
        <f t="shared" si="115"/>
        <v>0</v>
      </c>
      <c r="BX526" s="2078">
        <f t="shared" si="115"/>
        <v>0</v>
      </c>
      <c r="BY526" s="2078">
        <f t="shared" si="115"/>
        <v>0</v>
      </c>
      <c r="BZ526" s="2078">
        <f t="shared" si="115"/>
        <v>0</v>
      </c>
      <c r="CA526" s="2078">
        <f t="shared" si="115"/>
        <v>0</v>
      </c>
      <c r="CB526" s="2078">
        <f t="shared" si="115"/>
        <v>0</v>
      </c>
      <c r="CC526" s="2078">
        <f t="shared" si="115"/>
        <v>0</v>
      </c>
      <c r="CD526" s="2078">
        <f t="shared" si="115"/>
        <v>0</v>
      </c>
      <c r="CE526" s="2078">
        <f t="shared" si="115"/>
        <v>0</v>
      </c>
      <c r="CF526" s="2078">
        <f t="shared" si="115"/>
        <v>0</v>
      </c>
      <c r="CG526" s="2078">
        <f t="shared" si="115"/>
        <v>0</v>
      </c>
      <c r="CH526" s="2078">
        <f t="shared" si="115"/>
        <v>0</v>
      </c>
      <c r="CI526" s="2078">
        <f t="shared" si="115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2.8242656620418565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117">IF(AND(AA73&lt;0,(AA72+SUM(AA83:AA87)=0)),(AA73),0)</f>
        <v>0</v>
      </c>
      <c r="AB527" s="1080">
        <f t="shared" si="117"/>
        <v>0</v>
      </c>
      <c r="AC527" s="1080">
        <f t="shared" si="117"/>
        <v>0</v>
      </c>
      <c r="AD527" s="1080">
        <f t="shared" si="117"/>
        <v>0</v>
      </c>
      <c r="AE527" s="1080">
        <f t="shared" si="117"/>
        <v>0</v>
      </c>
      <c r="AF527" s="1080">
        <f t="shared" si="117"/>
        <v>0</v>
      </c>
      <c r="AG527" s="1080">
        <f t="shared" si="117"/>
        <v>0</v>
      </c>
      <c r="AH527" s="1080">
        <f t="shared" si="117"/>
        <v>0</v>
      </c>
      <c r="AI527" s="1080">
        <f t="shared" si="117"/>
        <v>0</v>
      </c>
      <c r="AJ527" s="1080">
        <f t="shared" si="117"/>
        <v>0</v>
      </c>
      <c r="AK527" s="1080">
        <f t="shared" si="117"/>
        <v>0</v>
      </c>
      <c r="AL527" s="1080">
        <f t="shared" si="117"/>
        <v>0</v>
      </c>
      <c r="AM527" s="1080">
        <f t="shared" si="117"/>
        <v>0</v>
      </c>
      <c r="AN527" s="2287">
        <f t="shared" ref="AN527" si="118">IF(AND(AN73&lt;0,AN72=0),(AN73),0)</f>
        <v>0</v>
      </c>
      <c r="AO527" s="1080">
        <f t="shared" ref="AO527:AQ527" si="119">IF(AND(AO73&lt;0,(AO72+SUM(AO83:AO87)=0)),(AO73),0)</f>
        <v>0</v>
      </c>
      <c r="AP527" s="1080">
        <f t="shared" si="119"/>
        <v>0</v>
      </c>
      <c r="AQ527" s="1080">
        <f t="shared" si="119"/>
        <v>0</v>
      </c>
      <c r="AR527" s="1080">
        <f>IF(AND(AR73&lt;0,(AR72+SUM(AR83:AR87)=0)),(AR73),0)</f>
        <v>0</v>
      </c>
      <c r="AS527" s="1080">
        <f t="shared" ref="AS527:CI527" si="120">IF(AND(AS73&lt;0,(AS72+SUM(AS83:AS87)=0)),(AS73),0)</f>
        <v>0</v>
      </c>
      <c r="AT527" s="1080">
        <f t="shared" si="120"/>
        <v>0</v>
      </c>
      <c r="AU527" s="1080">
        <f t="shared" si="120"/>
        <v>0</v>
      </c>
      <c r="AV527" s="1080">
        <f t="shared" si="120"/>
        <v>0</v>
      </c>
      <c r="AW527" s="1080">
        <f t="shared" si="120"/>
        <v>0</v>
      </c>
      <c r="AX527" s="1080">
        <f t="shared" si="120"/>
        <v>-1000</v>
      </c>
      <c r="AY527" s="1080">
        <f t="shared" si="120"/>
        <v>0</v>
      </c>
      <c r="AZ527" s="1080">
        <f t="shared" si="120"/>
        <v>0</v>
      </c>
      <c r="BA527" s="1080">
        <f t="shared" si="120"/>
        <v>0</v>
      </c>
      <c r="BB527" s="1080">
        <f t="shared" si="120"/>
        <v>0</v>
      </c>
      <c r="BC527" s="1080">
        <f t="shared" si="120"/>
        <v>0</v>
      </c>
      <c r="BD527" s="1080">
        <f t="shared" si="120"/>
        <v>0</v>
      </c>
      <c r="BE527" s="1080">
        <f t="shared" si="120"/>
        <v>0</v>
      </c>
      <c r="BF527" s="1080">
        <f t="shared" si="120"/>
        <v>0</v>
      </c>
      <c r="BG527" s="1080">
        <f t="shared" si="120"/>
        <v>0</v>
      </c>
      <c r="BH527" s="1080">
        <f t="shared" si="120"/>
        <v>0</v>
      </c>
      <c r="BI527" s="1080">
        <f t="shared" si="120"/>
        <v>0</v>
      </c>
      <c r="BJ527" s="1080">
        <f t="shared" si="120"/>
        <v>0</v>
      </c>
      <c r="BK527" s="1080">
        <f t="shared" si="120"/>
        <v>0</v>
      </c>
      <c r="BL527" s="1080">
        <f t="shared" si="120"/>
        <v>0</v>
      </c>
      <c r="BM527" s="1080">
        <f t="shared" si="120"/>
        <v>0</v>
      </c>
      <c r="BN527" s="1080">
        <f t="shared" si="120"/>
        <v>0</v>
      </c>
      <c r="BO527" s="1080">
        <f t="shared" si="120"/>
        <v>0</v>
      </c>
      <c r="BP527" s="1080">
        <f t="shared" si="120"/>
        <v>0</v>
      </c>
      <c r="BQ527" s="1080">
        <f t="shared" si="120"/>
        <v>0</v>
      </c>
      <c r="BR527" s="1080">
        <f t="shared" si="120"/>
        <v>0</v>
      </c>
      <c r="BS527" s="1080">
        <f t="shared" si="120"/>
        <v>0</v>
      </c>
      <c r="BT527" s="1080">
        <f t="shared" si="120"/>
        <v>0</v>
      </c>
      <c r="BU527" s="1080">
        <f t="shared" si="120"/>
        <v>0</v>
      </c>
      <c r="BV527" s="1080">
        <f t="shared" si="120"/>
        <v>0</v>
      </c>
      <c r="BW527" s="1080">
        <f t="shared" si="120"/>
        <v>0</v>
      </c>
      <c r="BX527" s="1080">
        <f t="shared" si="120"/>
        <v>0</v>
      </c>
      <c r="BY527" s="1080">
        <f t="shared" si="120"/>
        <v>0</v>
      </c>
      <c r="BZ527" s="1080">
        <f t="shared" si="120"/>
        <v>0</v>
      </c>
      <c r="CA527" s="1080">
        <f t="shared" si="120"/>
        <v>0</v>
      </c>
      <c r="CB527" s="1080">
        <f t="shared" si="120"/>
        <v>0</v>
      </c>
      <c r="CC527" s="1080">
        <f t="shared" si="120"/>
        <v>0</v>
      </c>
      <c r="CD527" s="1080">
        <f t="shared" si="120"/>
        <v>0</v>
      </c>
      <c r="CE527" s="1080">
        <f t="shared" si="120"/>
        <v>0</v>
      </c>
      <c r="CF527" s="1080">
        <f t="shared" si="120"/>
        <v>0</v>
      </c>
      <c r="CG527" s="1080">
        <f t="shared" si="120"/>
        <v>0</v>
      </c>
      <c r="CH527" s="1080">
        <f t="shared" si="120"/>
        <v>0</v>
      </c>
      <c r="CI527" s="1080">
        <f t="shared" si="120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21">IF(I73&gt;0,0,((I73)/I527))</f>
        <v>0</v>
      </c>
      <c r="J528" s="2078">
        <f t="shared" si="121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2">IF(N527=0,0,((N73)/N527))</f>
        <v>-48.730637178037021</v>
      </c>
      <c r="O528" s="2078">
        <f t="shared" si="122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123">IF(AND(AA73&lt;0,(AA72+SUM(AA83:AA87)=0)),(AA73/0.85),0)</f>
        <v>0</v>
      </c>
      <c r="AB528" s="1080">
        <f t="shared" si="123"/>
        <v>0</v>
      </c>
      <c r="AC528" s="1080">
        <f t="shared" si="123"/>
        <v>0</v>
      </c>
      <c r="AD528" s="1080">
        <f t="shared" si="123"/>
        <v>0</v>
      </c>
      <c r="AE528" s="1080">
        <f t="shared" si="123"/>
        <v>0</v>
      </c>
      <c r="AF528" s="1080">
        <f t="shared" si="123"/>
        <v>0</v>
      </c>
      <c r="AG528" s="1080">
        <f t="shared" si="123"/>
        <v>0</v>
      </c>
      <c r="AH528" s="1080">
        <f t="shared" si="123"/>
        <v>0</v>
      </c>
      <c r="AI528" s="1080">
        <f t="shared" si="123"/>
        <v>0</v>
      </c>
      <c r="AJ528" s="1080">
        <f t="shared" si="123"/>
        <v>0</v>
      </c>
      <c r="AK528" s="1080">
        <f t="shared" si="123"/>
        <v>0</v>
      </c>
      <c r="AL528" s="1080">
        <f t="shared" si="123"/>
        <v>0</v>
      </c>
      <c r="AM528" s="1080">
        <f t="shared" si="123"/>
        <v>0</v>
      </c>
      <c r="AN528" s="2287">
        <f t="shared" ref="AN528" si="124">IF(AND(AN73&lt;0,AN72=0),(AN73/0.85),0)</f>
        <v>0</v>
      </c>
      <c r="AO528" s="1080">
        <f t="shared" ref="AO528:AQ528" si="125">IF(AND(AO73&lt;0,(AO72+SUM(AO83:AO87)=0)),(AO73/0.85),0)</f>
        <v>0</v>
      </c>
      <c r="AP528" s="1080">
        <f t="shared" si="125"/>
        <v>0</v>
      </c>
      <c r="AQ528" s="1080">
        <f t="shared" si="125"/>
        <v>0</v>
      </c>
      <c r="AR528" s="1080">
        <f>IF(AND(AR73&lt;0,(AR72+SUM(AR83:AR87)=0)),(AR73/0.85),0)</f>
        <v>0</v>
      </c>
      <c r="AS528" s="1080">
        <f t="shared" ref="AS528:CI528" si="126">IF(AND(AS73&lt;0,(AS72+SUM(AS83:AS87)=0)),(AS73/0.85),0)</f>
        <v>0</v>
      </c>
      <c r="AT528" s="1080">
        <f t="shared" si="126"/>
        <v>0</v>
      </c>
      <c r="AU528" s="1080">
        <f t="shared" si="126"/>
        <v>0</v>
      </c>
      <c r="AV528" s="1080">
        <f t="shared" si="126"/>
        <v>0</v>
      </c>
      <c r="AW528" s="1080">
        <f t="shared" si="126"/>
        <v>0</v>
      </c>
      <c r="AX528" s="1080">
        <f t="shared" si="126"/>
        <v>-1176.4705882352941</v>
      </c>
      <c r="AY528" s="1080">
        <f t="shared" si="126"/>
        <v>0</v>
      </c>
      <c r="AZ528" s="1080">
        <f t="shared" si="126"/>
        <v>0</v>
      </c>
      <c r="BA528" s="1080">
        <f t="shared" si="126"/>
        <v>0</v>
      </c>
      <c r="BB528" s="1080">
        <f t="shared" si="126"/>
        <v>0</v>
      </c>
      <c r="BC528" s="1080">
        <f t="shared" si="126"/>
        <v>0</v>
      </c>
      <c r="BD528" s="1080">
        <f t="shared" si="126"/>
        <v>0</v>
      </c>
      <c r="BE528" s="1080">
        <f t="shared" si="126"/>
        <v>0</v>
      </c>
      <c r="BF528" s="1080">
        <f t="shared" si="126"/>
        <v>0</v>
      </c>
      <c r="BG528" s="1080">
        <f t="shared" si="126"/>
        <v>0</v>
      </c>
      <c r="BH528" s="1080">
        <f t="shared" si="126"/>
        <v>0</v>
      </c>
      <c r="BI528" s="1080">
        <f t="shared" si="126"/>
        <v>0</v>
      </c>
      <c r="BJ528" s="1080">
        <f t="shared" si="126"/>
        <v>0</v>
      </c>
      <c r="BK528" s="1080">
        <f t="shared" si="126"/>
        <v>0</v>
      </c>
      <c r="BL528" s="1080">
        <f t="shared" si="126"/>
        <v>0</v>
      </c>
      <c r="BM528" s="1080">
        <f t="shared" si="126"/>
        <v>0</v>
      </c>
      <c r="BN528" s="1080">
        <f t="shared" si="126"/>
        <v>0</v>
      </c>
      <c r="BO528" s="1080">
        <f t="shared" si="126"/>
        <v>0</v>
      </c>
      <c r="BP528" s="1080">
        <f t="shared" si="126"/>
        <v>0</v>
      </c>
      <c r="BQ528" s="1080">
        <f t="shared" si="126"/>
        <v>0</v>
      </c>
      <c r="BR528" s="1080">
        <f t="shared" si="126"/>
        <v>0</v>
      </c>
      <c r="BS528" s="1080">
        <f t="shared" si="126"/>
        <v>0</v>
      </c>
      <c r="BT528" s="1080">
        <f t="shared" si="126"/>
        <v>0</v>
      </c>
      <c r="BU528" s="1080">
        <f t="shared" si="126"/>
        <v>0</v>
      </c>
      <c r="BV528" s="1080">
        <f t="shared" si="126"/>
        <v>0</v>
      </c>
      <c r="BW528" s="1080">
        <f t="shared" si="126"/>
        <v>0</v>
      </c>
      <c r="BX528" s="1080">
        <f t="shared" si="126"/>
        <v>0</v>
      </c>
      <c r="BY528" s="1080">
        <f t="shared" si="126"/>
        <v>0</v>
      </c>
      <c r="BZ528" s="1080">
        <f t="shared" si="126"/>
        <v>0</v>
      </c>
      <c r="CA528" s="1080">
        <f t="shared" si="126"/>
        <v>0</v>
      </c>
      <c r="CB528" s="1080">
        <f t="shared" si="126"/>
        <v>0</v>
      </c>
      <c r="CC528" s="1080">
        <f t="shared" si="126"/>
        <v>0</v>
      </c>
      <c r="CD528" s="1080">
        <f t="shared" si="126"/>
        <v>0</v>
      </c>
      <c r="CE528" s="1080">
        <f t="shared" si="126"/>
        <v>0</v>
      </c>
      <c r="CF528" s="1080">
        <f t="shared" si="126"/>
        <v>0</v>
      </c>
      <c r="CG528" s="1080">
        <f t="shared" si="126"/>
        <v>0</v>
      </c>
      <c r="CH528" s="1080">
        <f t="shared" si="126"/>
        <v>0</v>
      </c>
      <c r="CI528" s="1080">
        <f t="shared" si="126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27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28">IF(N529=0,0,((N78)/N529))</f>
        <v>-94.097115692329751</v>
      </c>
      <c r="O530" s="2078">
        <f t="shared" si="128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29">IF(AB78&lt;0,(AB78/1),0)</f>
        <v>0</v>
      </c>
      <c r="AC530" s="2087">
        <f t="shared" si="129"/>
        <v>0</v>
      </c>
      <c r="AD530" s="2087">
        <f t="shared" si="129"/>
        <v>0</v>
      </c>
      <c r="AE530" s="2087">
        <f t="shared" si="129"/>
        <v>0</v>
      </c>
      <c r="AF530" s="2087">
        <f t="shared" si="129"/>
        <v>0</v>
      </c>
      <c r="AG530" s="2087">
        <f t="shared" si="129"/>
        <v>0</v>
      </c>
      <c r="AH530" s="2087">
        <f t="shared" si="129"/>
        <v>0</v>
      </c>
      <c r="AI530" s="2087">
        <f t="shared" si="129"/>
        <v>0</v>
      </c>
      <c r="AJ530" s="2087">
        <f t="shared" si="129"/>
        <v>0</v>
      </c>
      <c r="AK530" s="2087">
        <f t="shared" si="129"/>
        <v>0</v>
      </c>
      <c r="AL530" s="2087">
        <f t="shared" si="129"/>
        <v>0</v>
      </c>
      <c r="AM530" s="2087">
        <f t="shared" si="129"/>
        <v>0</v>
      </c>
      <c r="AN530" s="2286">
        <f t="shared" si="129"/>
        <v>0</v>
      </c>
      <c r="AO530" s="2087">
        <f t="shared" si="129"/>
        <v>0</v>
      </c>
      <c r="AP530" s="2087">
        <f t="shared" si="129"/>
        <v>0</v>
      </c>
      <c r="AQ530" s="2087">
        <f t="shared" si="129"/>
        <v>0</v>
      </c>
      <c r="AR530" s="2087">
        <f t="shared" si="129"/>
        <v>0</v>
      </c>
      <c r="AS530" s="2087">
        <f t="shared" si="129"/>
        <v>0</v>
      </c>
      <c r="AT530" s="2087">
        <f t="shared" si="129"/>
        <v>0</v>
      </c>
      <c r="AU530" s="2087">
        <f t="shared" si="129"/>
        <v>0</v>
      </c>
      <c r="AV530" s="2087">
        <f t="shared" si="129"/>
        <v>0</v>
      </c>
      <c r="AW530" s="2087">
        <f t="shared" si="129"/>
        <v>0</v>
      </c>
      <c r="AX530" s="2087">
        <f t="shared" si="129"/>
        <v>0</v>
      </c>
      <c r="AY530" s="2087">
        <f t="shared" si="129"/>
        <v>0</v>
      </c>
      <c r="AZ530" s="2087">
        <f t="shared" si="129"/>
        <v>0</v>
      </c>
      <c r="BA530" s="2087">
        <f t="shared" si="129"/>
        <v>0</v>
      </c>
      <c r="BB530" s="2087">
        <f t="shared" si="129"/>
        <v>0</v>
      </c>
      <c r="BC530" s="2087">
        <f t="shared" si="129"/>
        <v>0</v>
      </c>
      <c r="BD530" s="2087">
        <f t="shared" si="129"/>
        <v>0</v>
      </c>
      <c r="BE530" s="2087">
        <f t="shared" si="129"/>
        <v>0</v>
      </c>
      <c r="BF530" s="2087">
        <f t="shared" si="129"/>
        <v>0</v>
      </c>
      <c r="BG530" s="2087">
        <f t="shared" si="129"/>
        <v>0</v>
      </c>
      <c r="BH530" s="2087">
        <f t="shared" si="129"/>
        <v>0</v>
      </c>
      <c r="BI530" s="2087">
        <f t="shared" si="129"/>
        <v>0</v>
      </c>
      <c r="BJ530" s="2087">
        <f t="shared" si="129"/>
        <v>0</v>
      </c>
      <c r="BK530" s="2087">
        <f t="shared" si="129"/>
        <v>0</v>
      </c>
      <c r="BL530" s="2087">
        <f t="shared" si="129"/>
        <v>0</v>
      </c>
      <c r="BM530" s="2087">
        <f t="shared" si="129"/>
        <v>0</v>
      </c>
      <c r="BN530" s="2087">
        <f t="shared" si="129"/>
        <v>0</v>
      </c>
      <c r="BO530" s="2087">
        <f t="shared" si="129"/>
        <v>0</v>
      </c>
      <c r="BP530" s="2087">
        <f t="shared" si="129"/>
        <v>0</v>
      </c>
      <c r="BQ530" s="2087">
        <f t="shared" si="129"/>
        <v>0</v>
      </c>
      <c r="BR530" s="2087">
        <f t="shared" si="129"/>
        <v>0</v>
      </c>
      <c r="BS530" s="2087">
        <f t="shared" si="129"/>
        <v>0</v>
      </c>
      <c r="BT530" s="2087">
        <f t="shared" si="129"/>
        <v>0</v>
      </c>
      <c r="BU530" s="2087">
        <f t="shared" si="129"/>
        <v>0</v>
      </c>
      <c r="BV530" s="2087">
        <f t="shared" si="129"/>
        <v>0</v>
      </c>
      <c r="BW530" s="2087">
        <f t="shared" si="129"/>
        <v>0</v>
      </c>
      <c r="BX530" s="2087">
        <f t="shared" si="129"/>
        <v>0</v>
      </c>
      <c r="BY530" s="2087">
        <f t="shared" si="129"/>
        <v>0</v>
      </c>
      <c r="BZ530" s="2087">
        <f t="shared" si="129"/>
        <v>0</v>
      </c>
      <c r="CA530" s="2087">
        <f t="shared" si="129"/>
        <v>0</v>
      </c>
      <c r="CB530" s="2087">
        <f t="shared" si="129"/>
        <v>0</v>
      </c>
      <c r="CC530" s="2087">
        <f t="shared" si="129"/>
        <v>0</v>
      </c>
      <c r="CD530" s="2087">
        <f t="shared" si="129"/>
        <v>0</v>
      </c>
      <c r="CE530" s="2087">
        <f t="shared" si="129"/>
        <v>0</v>
      </c>
      <c r="CF530" s="2087">
        <f t="shared" si="129"/>
        <v>0</v>
      </c>
      <c r="CG530" s="2087">
        <f t="shared" si="129"/>
        <v>0</v>
      </c>
      <c r="CH530" s="2087">
        <f t="shared" si="129"/>
        <v>0</v>
      </c>
      <c r="CI530" s="2087">
        <f t="shared" si="129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0.49362201642517595</v>
      </c>
      <c r="D531" s="1089">
        <v>0.4</v>
      </c>
      <c r="E531" s="1089">
        <f>E179</f>
        <v>0.23681214421252372</v>
      </c>
      <c r="F531" s="1084">
        <f ca="1">IF(F$8&lt;&gt;0,(-F$74*3.6/SUM(F$140:F$151)),0)</f>
        <v>0</v>
      </c>
      <c r="G531" s="1089">
        <v>0.4</v>
      </c>
      <c r="H531" s="2075">
        <f ca="1">H523</f>
        <v>0.58328493639856593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106075</v>
      </c>
      <c r="E532" s="2076">
        <f>-IF(E531=0,0,E74/E531)</f>
        <v>10979.166666666666</v>
      </c>
      <c r="F532" s="2076">
        <f ca="1">-IF(F531=0,0,F74/F531)</f>
        <v>0</v>
      </c>
      <c r="G532" s="2076">
        <f t="shared" ref="G532:H532" si="130">-IF(G531=0,0,G74/G531)</f>
        <v>0</v>
      </c>
      <c r="H532" s="2076">
        <f t="shared" ca="1" si="130"/>
        <v>99841.616810274762</v>
      </c>
      <c r="I532" s="2076">
        <f>IF(D530=0,0,((D68+D69)/D530))</f>
        <v>7500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31">IF(AB74&lt;0,(-AB74/AB531),0)</f>
        <v>0</v>
      </c>
      <c r="AC532" s="2087">
        <f t="shared" si="131"/>
        <v>0</v>
      </c>
      <c r="AD532" s="2087">
        <f t="shared" si="131"/>
        <v>0</v>
      </c>
      <c r="AE532" s="2087">
        <f t="shared" si="131"/>
        <v>0</v>
      </c>
      <c r="AF532" s="2087">
        <f t="shared" si="131"/>
        <v>0</v>
      </c>
      <c r="AG532" s="2087">
        <f t="shared" si="131"/>
        <v>0</v>
      </c>
      <c r="AH532" s="2087">
        <f t="shared" si="131"/>
        <v>0</v>
      </c>
      <c r="AI532" s="2087">
        <f t="shared" si="131"/>
        <v>0</v>
      </c>
      <c r="AJ532" s="2087">
        <f t="shared" si="131"/>
        <v>0</v>
      </c>
      <c r="AK532" s="2087">
        <f t="shared" si="131"/>
        <v>0</v>
      </c>
      <c r="AL532" s="2087">
        <f t="shared" si="131"/>
        <v>0</v>
      </c>
      <c r="AM532" s="2087">
        <f t="shared" si="131"/>
        <v>0</v>
      </c>
      <c r="AN532" s="2286">
        <f t="shared" si="131"/>
        <v>0</v>
      </c>
      <c r="AO532" s="2087">
        <f t="shared" si="131"/>
        <v>0</v>
      </c>
      <c r="AP532" s="2087">
        <f t="shared" si="131"/>
        <v>0</v>
      </c>
      <c r="AQ532" s="2087">
        <f t="shared" si="131"/>
        <v>0</v>
      </c>
      <c r="AR532" s="2087">
        <f t="shared" si="131"/>
        <v>0</v>
      </c>
      <c r="AS532" s="2087">
        <f t="shared" si="131"/>
        <v>0</v>
      </c>
      <c r="AT532" s="2087">
        <f t="shared" si="131"/>
        <v>0</v>
      </c>
      <c r="AU532" s="2087">
        <f t="shared" si="131"/>
        <v>0</v>
      </c>
      <c r="AV532" s="2087">
        <f t="shared" si="131"/>
        <v>0</v>
      </c>
      <c r="AW532" s="2087">
        <f t="shared" si="131"/>
        <v>0</v>
      </c>
      <c r="AX532" s="2087">
        <f t="shared" si="131"/>
        <v>0</v>
      </c>
      <c r="AY532" s="2087">
        <f t="shared" si="131"/>
        <v>0</v>
      </c>
      <c r="AZ532" s="2087">
        <f t="shared" si="131"/>
        <v>0</v>
      </c>
      <c r="BA532" s="2087">
        <f t="shared" si="131"/>
        <v>0</v>
      </c>
      <c r="BB532" s="2087">
        <f t="shared" si="131"/>
        <v>0</v>
      </c>
      <c r="BC532" s="2087">
        <f t="shared" si="131"/>
        <v>0</v>
      </c>
      <c r="BD532" s="2087">
        <f t="shared" si="131"/>
        <v>0</v>
      </c>
      <c r="BE532" s="2087">
        <f t="shared" si="131"/>
        <v>0</v>
      </c>
      <c r="BF532" s="2087">
        <f t="shared" si="131"/>
        <v>0</v>
      </c>
      <c r="BG532" s="2087">
        <f t="shared" si="131"/>
        <v>0</v>
      </c>
      <c r="BH532" s="2087">
        <f t="shared" si="131"/>
        <v>0</v>
      </c>
      <c r="BI532" s="2087">
        <f t="shared" si="131"/>
        <v>0</v>
      </c>
      <c r="BJ532" s="2087">
        <f t="shared" si="131"/>
        <v>0</v>
      </c>
      <c r="BK532" s="2087">
        <f t="shared" si="131"/>
        <v>0</v>
      </c>
      <c r="BL532" s="2087">
        <f t="shared" si="131"/>
        <v>0</v>
      </c>
      <c r="BM532" s="2087">
        <f t="shared" si="131"/>
        <v>0</v>
      </c>
      <c r="BN532" s="2087">
        <f t="shared" si="131"/>
        <v>0</v>
      </c>
      <c r="BO532" s="2087">
        <f t="shared" si="131"/>
        <v>0</v>
      </c>
      <c r="BP532" s="2087">
        <f t="shared" si="131"/>
        <v>0</v>
      </c>
      <c r="BQ532" s="2087">
        <f t="shared" si="131"/>
        <v>0</v>
      </c>
      <c r="BR532" s="2087">
        <f t="shared" si="131"/>
        <v>0</v>
      </c>
      <c r="BS532" s="2087">
        <f t="shared" si="131"/>
        <v>0</v>
      </c>
      <c r="BT532" s="2087">
        <f t="shared" si="131"/>
        <v>0</v>
      </c>
      <c r="BU532" s="2087">
        <f t="shared" si="131"/>
        <v>0</v>
      </c>
      <c r="BV532" s="2087">
        <f t="shared" si="131"/>
        <v>0</v>
      </c>
      <c r="BW532" s="2087">
        <f t="shared" si="131"/>
        <v>0</v>
      </c>
      <c r="BX532" s="2087">
        <f t="shared" si="131"/>
        <v>0</v>
      </c>
      <c r="BY532" s="2087">
        <f t="shared" si="131"/>
        <v>0</v>
      </c>
      <c r="BZ532" s="2087">
        <f t="shared" si="131"/>
        <v>0</v>
      </c>
      <c r="CA532" s="2087">
        <f t="shared" si="131"/>
        <v>0</v>
      </c>
      <c r="CB532" s="2087">
        <f t="shared" si="131"/>
        <v>0</v>
      </c>
      <c r="CC532" s="2087">
        <f t="shared" si="131"/>
        <v>0</v>
      </c>
      <c r="CD532" s="2087">
        <f t="shared" si="131"/>
        <v>0</v>
      </c>
      <c r="CE532" s="2087">
        <f t="shared" si="131"/>
        <v>0</v>
      </c>
      <c r="CF532" s="2087">
        <f t="shared" si="131"/>
        <v>0</v>
      </c>
      <c r="CG532" s="2087">
        <f t="shared" si="131"/>
        <v>0</v>
      </c>
      <c r="CH532" s="2087">
        <f t="shared" si="131"/>
        <v>0</v>
      </c>
      <c r="CI532" s="2087">
        <f t="shared" si="131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4.3209876543209873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799.667666608785</v>
      </c>
      <c r="I536" s="1096">
        <f>IF(J74&gt;0, 3.6*J74,0)</f>
        <v>1620</v>
      </c>
      <c r="J536" s="1097">
        <f ca="1">IF(SUM(I534:I537)=0,0,(SUM(H534:H537)/SUM(I534:I537)))</f>
        <v>0.49362201642517595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7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159.93353332175701</v>
      </c>
      <c r="I541" s="1096">
        <f>IF(I74&gt;0,I74*3.6,0)</f>
        <v>324</v>
      </c>
      <c r="J541" s="2318">
        <f>IF(J540=0,0.1,((J540^(0.4/1.4/0.9))-1)/((J539^(0.4/1.4/0.9))-1)*0.1)</f>
        <v>9.1410767207861454E-2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0.49362201642517595</v>
      </c>
      <c r="K542" s="2267">
        <f ca="1">IF(J542*I179=0,0,J541/J542/I179*3.6)</f>
        <v>0.65637266819340201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0.46908524952684849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89" priority="2" operator="greaterThan">
      <formula>0</formula>
    </cfRule>
  </conditionalFormatting>
  <conditionalFormatting sqref="D11">
    <cfRule type="cellIs" dxfId="88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7'!A314" display="Brandstof-tabel"/>
    <hyperlink ref="A243" location="'2017'!A6" display="Terug naar gebruiken"/>
    <hyperlink ref="B243" location="'2017'!A91" display="Terug              naar  GJ"/>
    <hyperlink ref="C243" location="'2017'!A183" display="Terug naar CO2"/>
    <hyperlink ref="F1" location="'2017'!A499" display="Energie-drager tabel"/>
    <hyperlink ref="G1" location="'2017'!A6" display="Terug"/>
    <hyperlink ref="H1:J1" location="Maatregelen!A1" display="Grafieken"/>
    <hyperlink ref="K1" location="'2017'!BY6" display="Notablok"/>
    <hyperlink ref="I1" location="EPIS!C99" display="EPIS"/>
    <hyperlink ref="H1" location="Grafieken!A1" display="Grafieken"/>
    <hyperlink ref="B3" location="'2016'!B3" display="Naar 2016"/>
    <hyperlink ref="C3" location="'2018'!C3" display="Naar 2018"/>
    <hyperlink ref="D1" location="Help!A1" display="Help"/>
    <hyperlink ref="B488" location="'2017'!A91" display="Terug              naar  GJ"/>
    <hyperlink ref="C488" location="'2017'!A183" display="Terug naar CO2"/>
    <hyperlink ref="A488" location="'2017'!A6" display="Terug naar gebruiken"/>
    <hyperlink ref="B1:B2" location="'2012'!D1" display="Navigatie"/>
    <hyperlink ref="B1:C2" location="'2017'!D1" display=" Navigatie"/>
    <hyperlink ref="J1" location="Maatregelen!BU5" display="Maatregel"/>
    <hyperlink ref="L1" location="'2017'!G17" display="'2017'!G17"/>
    <hyperlink ref="M1" location="'2017'!U17" display="'2017'!U17"/>
    <hyperlink ref="N1" location="'2017'!Y17" display="'2017'!Y17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Q545"/>
  <sheetViews>
    <sheetView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13</v>
      </c>
      <c r="B3" s="888" t="s">
        <v>448</v>
      </c>
      <c r="C3" s="539" t="s">
        <v>450</v>
      </c>
      <c r="D3" s="420" t="str">
        <f>'2017'!D3</f>
        <v>Elektriciteit inkoop of eigen bio-opwekking (WM of FV)</v>
      </c>
      <c r="E3" s="421" t="str">
        <f>'2017'!E3</f>
        <v xml:space="preserve"> Elektriciteit via stoom
turbine</v>
      </c>
      <c r="F3" s="2" t="str">
        <f>'2017'!F3</f>
        <v>Biostoom generator</v>
      </c>
      <c r="G3" s="422" t="str">
        <f>'2017'!G3</f>
        <v>Stoom
ketels</v>
      </c>
      <c r="H3" s="421" t="str">
        <f>'2017'!H3</f>
        <v>WKK-1</v>
      </c>
      <c r="I3" s="2" t="str">
        <f>'2017'!I3</f>
        <v>Perslucht-1</v>
      </c>
      <c r="J3" s="2" t="str">
        <f>'2017'!J3</f>
        <v>Koel-systeem-1</v>
      </c>
      <c r="K3" s="2" t="str">
        <f>'2017'!K3</f>
        <v>Thermische olie</v>
      </c>
      <c r="L3" s="2" t="str">
        <f>'2017'!L3</f>
        <v>Warmte invoer</v>
      </c>
      <c r="M3" s="2" t="str">
        <f>'2017'!M3</f>
        <v>Warmte Uitvoer</v>
      </c>
      <c r="N3" s="2" t="str">
        <f>'2017'!N3</f>
        <v>WKK-2</v>
      </c>
      <c r="O3" s="2" t="str">
        <f>'2017'!O3</f>
        <v>Warm water ketel</v>
      </c>
      <c r="P3" s="2" t="str">
        <f>'2017'!P3</f>
        <v>Flashstoom</v>
      </c>
      <c r="Q3" s="2292" t="str">
        <f>'2017'!Q3</f>
        <v>Stoomtransfer via regelklep deel 1</v>
      </c>
      <c r="R3" s="2292" t="str">
        <f>'2017'!R3</f>
        <v>Stoomtransfer via regelklep deel 2</v>
      </c>
      <c r="S3" s="2" t="str">
        <f>'2017'!S3</f>
        <v>Perslucht-2</v>
      </c>
      <c r="T3" s="2" t="str">
        <f>'2017'!T3</f>
        <v>Perslucht transfer</v>
      </c>
      <c r="U3" s="2" t="str">
        <f>'2017'!U3</f>
        <v>Koel-systeem-2</v>
      </c>
      <c r="V3" s="2137" t="str">
        <f>'2017'!V3</f>
        <v>vrije kolom Transfer-6</v>
      </c>
      <c r="W3" s="2137" t="str">
        <f>'2017'!W3</f>
        <v>vrije kolom Transfer-7</v>
      </c>
      <c r="X3" s="2137" t="str">
        <f>'2017'!X3</f>
        <v>vrije kolom Transfer-8</v>
      </c>
      <c r="Y3" s="2137" t="str">
        <f>'2017'!Y3</f>
        <v>vrije kolom Transfer-9</v>
      </c>
      <c r="Z3" s="71">
        <f>'2017'!Z3</f>
        <v>0</v>
      </c>
      <c r="AA3" s="13" t="str">
        <f>'2017'!AA3</f>
        <v>Ontgasser</v>
      </c>
      <c r="AB3" s="2" t="str">
        <f>'2017'!AB3</f>
        <v>Naver-branders</v>
      </c>
      <c r="AC3" s="2" t="str">
        <f>'2017'!AC3</f>
        <v>Fakkels</v>
      </c>
      <c r="AD3" s="2" t="str">
        <f>'2017'!AD3</f>
        <v>Condensaat-recuperatie</v>
      </c>
      <c r="AE3" s="2137" t="str">
        <f>'2017'!AE3</f>
        <v>Vrije kolom Utility-1</v>
      </c>
      <c r="AF3" s="2137" t="str">
        <f>'2017'!AF3</f>
        <v>Vrije kolom Utility-2</v>
      </c>
      <c r="AG3" s="2137" t="str">
        <f>'2017'!AG3</f>
        <v>Vrije kolom Utility-3</v>
      </c>
      <c r="AH3" s="2137" t="str">
        <f>'2017'!AH3</f>
        <v>Vrije kolom Utility-4</v>
      </c>
      <c r="AI3" s="2137" t="str">
        <f>'2017'!AI3</f>
        <v>Vrije kolom Utility-5</v>
      </c>
      <c r="AJ3" s="2137" t="str">
        <f>'2017'!AJ3</f>
        <v>Vrije kolom Utility-6</v>
      </c>
      <c r="AK3" s="2137" t="str">
        <f>'2017'!AK3</f>
        <v>Vrije kolom Utility-7</v>
      </c>
      <c r="AL3" s="2137" t="str">
        <f>'2017'!AL3</f>
        <v>Vrije kolom Utility-8</v>
      </c>
      <c r="AM3" s="2137" t="str">
        <f>'2017'!AM3</f>
        <v>Vrije kolom Utility-9</v>
      </c>
      <c r="AN3" s="487"/>
      <c r="AO3" s="1388" t="str">
        <f>'2017'!AO3</f>
        <v>Rest-processen</v>
      </c>
      <c r="AP3" s="1912" t="str">
        <f>'2017'!AP3</f>
        <v>Sluitpost</v>
      </c>
      <c r="AQ3" s="2" t="str">
        <f>'2017'!AQ3</f>
        <v>Gebouwen</v>
      </c>
      <c r="AR3" s="2137" t="str">
        <f>'2017'!AR3</f>
        <v>Proces 1</v>
      </c>
      <c r="AS3" s="2137" t="str">
        <f>'2017'!AS3</f>
        <v>Proces 2</v>
      </c>
      <c r="AT3" s="2137" t="str">
        <f>'2017'!AT3</f>
        <v>Proces 3</v>
      </c>
      <c r="AU3" s="2137" t="str">
        <f>'2017'!AU3</f>
        <v>Proces 4</v>
      </c>
      <c r="AV3" s="2137" t="str">
        <f>'2017'!AV3</f>
        <v>Proces 5</v>
      </c>
      <c r="AW3" s="2137" t="str">
        <f>'2017'!AW3</f>
        <v>Proces 6</v>
      </c>
      <c r="AX3" s="2137" t="str">
        <f>'2017'!AX3</f>
        <v>Proces 7</v>
      </c>
      <c r="AY3" s="2137" t="str">
        <f>'2017'!AY3</f>
        <v>Proces 8</v>
      </c>
      <c r="AZ3" s="2137" t="str">
        <f>'2017'!AZ3</f>
        <v>Proces 9</v>
      </c>
      <c r="BA3" s="2137" t="str">
        <f>'2017'!BA3</f>
        <v>Proces 10</v>
      </c>
      <c r="BB3" s="2137" t="str">
        <f>'2017'!BB3</f>
        <v>Proces 11</v>
      </c>
      <c r="BC3" s="2137" t="str">
        <f>'2017'!BC3</f>
        <v>Proces 12</v>
      </c>
      <c r="BD3" s="2137" t="str">
        <f>'2017'!BD3</f>
        <v>Proces 13</v>
      </c>
      <c r="BE3" s="2137" t="str">
        <f>'2017'!BE3</f>
        <v>Proces 14</v>
      </c>
      <c r="BF3" s="2137" t="str">
        <f>'2017'!BF3</f>
        <v>Proces 15</v>
      </c>
      <c r="BG3" s="2137" t="str">
        <f>'2017'!BG3</f>
        <v>Proces 16</v>
      </c>
      <c r="BH3" s="2137" t="str">
        <f>'2017'!BH3</f>
        <v>Proces 17</v>
      </c>
      <c r="BI3" s="2137" t="str">
        <f>'2017'!BI3</f>
        <v>Proces 18</v>
      </c>
      <c r="BJ3" s="2137" t="str">
        <f>'2017'!BJ3</f>
        <v>Proces 19</v>
      </c>
      <c r="BK3" s="2137" t="str">
        <f>'2017'!BK3</f>
        <v>Proces 20</v>
      </c>
      <c r="BL3" s="2137" t="str">
        <f>'2017'!BL3</f>
        <v>Proces 21</v>
      </c>
      <c r="BM3" s="2137" t="str">
        <f>'2017'!BM3</f>
        <v>Proces 22</v>
      </c>
      <c r="BN3" s="2137" t="str">
        <f>'2017'!BN3</f>
        <v>Proces 23</v>
      </c>
      <c r="BO3" s="2137" t="str">
        <f>'2017'!BO3</f>
        <v>Proces 24</v>
      </c>
      <c r="BP3" s="2137" t="str">
        <f>'2017'!BP3</f>
        <v>Proces 25</v>
      </c>
      <c r="BQ3" s="2137" t="str">
        <f>'2017'!BQ3</f>
        <v>Proces 26</v>
      </c>
      <c r="BR3" s="2137" t="str">
        <f>'2017'!BR3</f>
        <v>Proces 27</v>
      </c>
      <c r="BS3" s="2137" t="str">
        <f>'2017'!BS3</f>
        <v>Proces 28</v>
      </c>
      <c r="BT3" s="2137" t="str">
        <f>'2017'!BT3</f>
        <v>Proces 29</v>
      </c>
      <c r="BU3" s="2137" t="str">
        <f>'2017'!BU3</f>
        <v>Proces 30</v>
      </c>
      <c r="BV3" s="2137" t="str">
        <f>'2017'!BV3</f>
        <v>Proces 31</v>
      </c>
      <c r="BW3" s="2137" t="str">
        <f>'2017'!BW3</f>
        <v>Proces 32</v>
      </c>
      <c r="BX3" s="2137" t="str">
        <f>'2017'!BX3</f>
        <v>Proces 33</v>
      </c>
      <c r="BY3" s="2137" t="str">
        <f>'2017'!BY3</f>
        <v>Proces 34</v>
      </c>
      <c r="BZ3" s="2137" t="str">
        <f>'2017'!BZ3</f>
        <v>Proces 35</v>
      </c>
      <c r="CA3" s="2137" t="str">
        <f>'2017'!CA3</f>
        <v>Proces 36</v>
      </c>
      <c r="CB3" s="2137" t="str">
        <f>'2017'!CB3</f>
        <v>Proces 37</v>
      </c>
      <c r="CC3" s="2137" t="str">
        <f>'2017'!CC3</f>
        <v>Proces 38</v>
      </c>
      <c r="CD3" s="2137" t="str">
        <f>'2017'!CD3</f>
        <v>Proces 39</v>
      </c>
      <c r="CE3" s="2137" t="str">
        <f>'2017'!CE3</f>
        <v>Proces 40</v>
      </c>
      <c r="CF3" s="2137" t="str">
        <f>'2017'!CF3</f>
        <v>Proces 41</v>
      </c>
      <c r="CG3" s="2137" t="str">
        <f>'2017'!CG3</f>
        <v>Proces 42</v>
      </c>
      <c r="CH3" s="2138" t="str">
        <f>'2017'!CH3</f>
        <v>Proces 43</v>
      </c>
      <c r="CI3" s="2139" t="str">
        <f>'2017'!CI3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/>
      <c r="DP3" s="445"/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/>
      <c r="DN4" s="488"/>
      <c r="DO4" s="445"/>
      <c r="DP4" s="488"/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tr">
        <f>'2014'!D6</f>
        <v xml:space="preserve">Energie intensief                       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</row>
    <row r="8" spans="1:121" ht="27.6" customHeight="1" x14ac:dyDescent="0.25">
      <c r="A8" s="1445" t="s">
        <v>568</v>
      </c>
      <c r="B8" s="1446"/>
      <c r="C8" s="1447"/>
      <c r="D8" s="1418">
        <f>D12+D68+D69</f>
        <v>47430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324266.62748202786</v>
      </c>
      <c r="H8" s="1419">
        <f>-(H72+H83+H84+H85+H86+H87+H73+H78+3.6*H74+(AA72+AA83+AA84+AA85+AA86+AA87)*AB13)</f>
        <v>557171.50258500816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15000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20666.822507505145</v>
      </c>
      <c r="Q8" s="1420">
        <f>SUMIF(Q72:Q87,"&gt;0")</f>
        <v>57038.215742958135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723910.25309042016</v>
      </c>
      <c r="AB8" s="1419">
        <f ca="1">SUM(AB99:AB169)</f>
        <v>0</v>
      </c>
      <c r="AC8" s="1419">
        <f ca="1">SUM(AC99:AC169)</f>
        <v>141729.54881742137</v>
      </c>
      <c r="AD8" s="1420">
        <v>1</v>
      </c>
      <c r="AE8" s="2145"/>
      <c r="AF8" s="2146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70000</v>
      </c>
      <c r="AS8" s="2146">
        <v>50000</v>
      </c>
      <c r="AT8" s="2146">
        <v>50000</v>
      </c>
      <c r="AU8" s="2146">
        <v>65000</v>
      </c>
      <c r="AV8" s="2146">
        <v>12000</v>
      </c>
      <c r="AW8" s="2146">
        <v>150000</v>
      </c>
      <c r="AX8" s="2146">
        <v>9750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'2017'!D9</f>
        <v>MWh input</v>
      </c>
      <c r="E9" s="914" t="str">
        <f>'2017'!E9</f>
        <v>MWh elekt.</v>
      </c>
      <c r="F9" s="915" t="str">
        <f>'2017'!F9</f>
        <v>GJsec uit</v>
      </c>
      <c r="G9" s="915" t="str">
        <f>'2017'!G9</f>
        <v>GJsec stoom</v>
      </c>
      <c r="H9" s="915" t="str">
        <f>'2017'!H9</f>
        <v>GJsec uit</v>
      </c>
      <c r="I9" s="914" t="str">
        <f>'2017'!I9</f>
        <v>1000 Nm³</v>
      </c>
      <c r="J9" s="914" t="str">
        <f>'2017'!J9</f>
        <v>GJ koeling</v>
      </c>
      <c r="K9" s="916" t="str">
        <f>'2017'!K9</f>
        <v>GJ in olie</v>
      </c>
      <c r="L9" s="916" t="str">
        <f>'2017'!L9</f>
        <v>GJ</v>
      </c>
      <c r="M9" s="916" t="str">
        <f>'2017'!M9</f>
        <v>GJ</v>
      </c>
      <c r="N9" s="916" t="str">
        <f>'2017'!N9</f>
        <v>GJsec uit</v>
      </c>
      <c r="O9" s="916" t="str">
        <f>'2017'!O9</f>
        <v>GJsec uit</v>
      </c>
      <c r="P9" s="916" t="s">
        <v>518</v>
      </c>
      <c r="Q9" s="916" t="str">
        <f>IF(TRIM('2017'!Q9)="","",'2017'!Q9)</f>
        <v>GJ</v>
      </c>
      <c r="R9" s="916" t="str">
        <f>IF(TRIM('2017'!R9)="","",'2017'!R9)</f>
        <v>GJ</v>
      </c>
      <c r="S9" s="916" t="str">
        <f>IF(TRIM('2017'!S9)="","",'2017'!S9)</f>
        <v>1000 Nm³</v>
      </c>
      <c r="T9" s="916" t="str">
        <f>IF(TRIM('2017'!T9)="","",'2017'!T9)</f>
        <v>1000 Nm³</v>
      </c>
      <c r="U9" s="916" t="str">
        <f>IF(TRIM('2017'!U9)="","",'2017'!U9)</f>
        <v>GJ koeling</v>
      </c>
      <c r="V9" s="2148" t="str">
        <f>IF(TRIM('2017'!V9)="","",'2017'!V9)</f>
        <v/>
      </c>
      <c r="W9" s="2148" t="str">
        <f>IF(TRIM('2017'!W9)="","",'2017'!W9)</f>
        <v/>
      </c>
      <c r="X9" s="2148" t="str">
        <f>IF(TRIM('2017'!X9)="","",'2017'!X9)</f>
        <v/>
      </c>
      <c r="Y9" s="2148" t="str">
        <f>IF(TRIM('2017'!Y9)="","",'2017'!Y9)</f>
        <v/>
      </c>
      <c r="Z9" s="917"/>
      <c r="AA9" s="918" t="str">
        <f>'2017'!AA9</f>
        <v>GJ uit ketel</v>
      </c>
      <c r="AB9" s="919" t="str">
        <f>'2017'!AB9</f>
        <v>GJpr-input</v>
      </c>
      <c r="AC9" s="919" t="str">
        <f>'2017'!AC9</f>
        <v>GJpr-input</v>
      </c>
      <c r="AD9" s="916"/>
      <c r="AE9" s="2148" t="str">
        <f>IF(TRIM('2017'!AE9)="","",'2017'!AE9)</f>
        <v/>
      </c>
      <c r="AF9" s="2148" t="str">
        <f>IF(TRIM('2017'!AF9)="","",'2017'!AF9)</f>
        <v/>
      </c>
      <c r="AG9" s="2148" t="str">
        <f>IF(TRIM('2017'!AG9)="","",'2017'!AG9)</f>
        <v/>
      </c>
      <c r="AH9" s="2148" t="str">
        <f>IF(TRIM('2017'!AH9)="","",'2017'!AH9)</f>
        <v/>
      </c>
      <c r="AI9" s="2148" t="str">
        <f>IF(TRIM('2017'!AI9)="","",'2017'!AI9)</f>
        <v/>
      </c>
      <c r="AJ9" s="2148" t="str">
        <f>IF(TRIM('2017'!AJ9)="","",'2017'!AJ9)</f>
        <v/>
      </c>
      <c r="AK9" s="2148" t="str">
        <f>IF(TRIM('2017'!AK9)="","",'2017'!AK9)</f>
        <v/>
      </c>
      <c r="AL9" s="2148" t="str">
        <f>IF(TRIM('2017'!AL9)="","",'2017'!AL9)</f>
        <v/>
      </c>
      <c r="AM9" s="2148" t="str">
        <f>IF(TRIM('2017'!AM9)="","",'2017'!AM9)</f>
        <v/>
      </c>
      <c r="AN9" s="920"/>
      <c r="AO9" s="2209"/>
      <c r="AP9" s="919"/>
      <c r="AQ9" s="2206" t="str">
        <f>IF(TRIM('2017'!AQ9)="","",'2017'!AQ9)</f>
        <v>m² opp</v>
      </c>
      <c r="AR9" s="2206" t="str">
        <f>IF(TRIM('2017'!AR9)="","",'2017'!AR9)</f>
        <v>ton</v>
      </c>
      <c r="AS9" s="2206" t="str">
        <f>IF(TRIM('2017'!AS9)="","",'2017'!AS9)</f>
        <v>ton</v>
      </c>
      <c r="AT9" s="2206" t="str">
        <f>IF(TRIM('2017'!AT9)="","",'2017'!AT9)</f>
        <v>ton</v>
      </c>
      <c r="AU9" s="2206" t="str">
        <f>IF(TRIM('2017'!AU9)="","",'2017'!AU9)</f>
        <v>ton</v>
      </c>
      <c r="AV9" s="2206" t="str">
        <f>IF(TRIM('2017'!AV9)="","",'2017'!AV9)</f>
        <v>ton</v>
      </c>
      <c r="AW9" s="2206" t="str">
        <f>IF(TRIM('2017'!AW9)="","",'2017'!AW9)</f>
        <v>ton</v>
      </c>
      <c r="AX9" s="2206" t="str">
        <f>IF(TRIM('2017'!AX9)="","",'2017'!AX9)</f>
        <v>ton</v>
      </c>
      <c r="AY9" s="2206" t="str">
        <f>IF(TRIM('2017'!AY9)="","",'2017'!AY9)</f>
        <v/>
      </c>
      <c r="AZ9" s="2149" t="str">
        <f>IF(TRIM('2017'!AZ9)="","",'2017'!AZ9)</f>
        <v/>
      </c>
      <c r="BA9" s="2149" t="str">
        <f>IF(TRIM('2017'!BA9)="","",'2017'!BA9)</f>
        <v/>
      </c>
      <c r="BB9" s="2149" t="str">
        <f>IF(TRIM('2017'!BB9)="","",'2017'!BB9)</f>
        <v/>
      </c>
      <c r="BC9" s="2149" t="str">
        <f>IF(TRIM('2017'!BC9)="","",'2017'!BC9)</f>
        <v/>
      </c>
      <c r="BD9" s="2149" t="str">
        <f>IF(TRIM('2017'!BD9)="","",'2017'!BD9)</f>
        <v/>
      </c>
      <c r="BE9" s="2149" t="str">
        <f>IF(TRIM('2017'!BE9)="","",'2017'!BE9)</f>
        <v/>
      </c>
      <c r="BF9" s="2149" t="str">
        <f>IF(TRIM('2017'!BF9)="","",'2017'!BF9)</f>
        <v/>
      </c>
      <c r="BG9" s="2149" t="str">
        <f>IF(TRIM('2017'!BG9)="","",'2017'!BG9)</f>
        <v/>
      </c>
      <c r="BH9" s="2149" t="str">
        <f>IF(TRIM('2017'!BH9)="","",'2017'!BH9)</f>
        <v/>
      </c>
      <c r="BI9" s="2149" t="str">
        <f>IF(TRIM('2017'!BI9)="","",'2017'!BI9)</f>
        <v/>
      </c>
      <c r="BJ9" s="2149" t="str">
        <f>IF(TRIM('2017'!BJ9)="","",'2017'!BJ9)</f>
        <v/>
      </c>
      <c r="BK9" s="2149" t="str">
        <f>IF(TRIM('2017'!BK9)="","",'2017'!BK9)</f>
        <v/>
      </c>
      <c r="BL9" s="2149" t="str">
        <f>IF(TRIM('2017'!BL9)="","",'2017'!BL9)</f>
        <v/>
      </c>
      <c r="BM9" s="2149" t="str">
        <f>IF(TRIM('2017'!BM9)="","",'2017'!BM9)</f>
        <v/>
      </c>
      <c r="BN9" s="2149" t="str">
        <f>IF(TRIM('2017'!BN9)="","",'2017'!BN9)</f>
        <v/>
      </c>
      <c r="BO9" s="2149" t="str">
        <f>IF(TRIM('2017'!BO9)="","",'2017'!BO9)</f>
        <v/>
      </c>
      <c r="BP9" s="2149" t="str">
        <f>IF(TRIM('2017'!BP9)="","",'2017'!BP9)</f>
        <v/>
      </c>
      <c r="BQ9" s="2149" t="str">
        <f>IF(TRIM('2017'!BQ9)="","",'2017'!BQ9)</f>
        <v/>
      </c>
      <c r="BR9" s="2149" t="str">
        <f>IF(TRIM('2017'!BR9)="","",'2017'!BR9)</f>
        <v/>
      </c>
      <c r="BS9" s="2149" t="str">
        <f>IF(TRIM('2017'!BS9)="","",'2017'!BS9)</f>
        <v/>
      </c>
      <c r="BT9" s="2149" t="str">
        <f>IF(TRIM('2017'!BT9)="","",'2017'!BT9)</f>
        <v/>
      </c>
      <c r="BU9" s="2149" t="str">
        <f>IF(TRIM('2017'!BU9)="","",'2017'!BU9)</f>
        <v/>
      </c>
      <c r="BV9" s="2149" t="str">
        <f>IF(TRIM('2017'!BV9)="","",'2017'!BV9)</f>
        <v/>
      </c>
      <c r="BW9" s="2149" t="str">
        <f>IF(TRIM('2017'!BW9)="","",'2017'!BW9)</f>
        <v/>
      </c>
      <c r="BX9" s="2149" t="str">
        <f>IF(TRIM('2017'!BX9)="","",'2017'!BX9)</f>
        <v/>
      </c>
      <c r="BY9" s="2149" t="str">
        <f>IF(TRIM('2017'!BY9)="","",'2017'!BY9)</f>
        <v/>
      </c>
      <c r="BZ9" s="2149" t="str">
        <f>IF(TRIM('2017'!BZ9)="","",'2017'!BZ9)</f>
        <v/>
      </c>
      <c r="CA9" s="2149" t="str">
        <f>IF(TRIM('2017'!CA9)="","",'2017'!CA9)</f>
        <v/>
      </c>
      <c r="CB9" s="2149" t="str">
        <f>IF(TRIM('2017'!CB9)="","",'2017'!CB9)</f>
        <v/>
      </c>
      <c r="CC9" s="2149" t="str">
        <f>IF(TRIM('2017'!CC9)="","",'2017'!CC9)</f>
        <v/>
      </c>
      <c r="CD9" s="2149" t="str">
        <f>IF(TRIM('2017'!CD9)="","",'2017'!CD9)</f>
        <v/>
      </c>
      <c r="CE9" s="2149" t="str">
        <f>IF(TRIM('2017'!CE9)="","",'2017'!CE9)</f>
        <v/>
      </c>
      <c r="CF9" s="2149" t="str">
        <f>IF(TRIM('2017'!CF9)="","",'2017'!CF9)</f>
        <v/>
      </c>
      <c r="CG9" s="2149" t="str">
        <f>IF(TRIM('2017'!CG9)="","",'2017'!CG9)</f>
        <v/>
      </c>
      <c r="CH9" s="2149" t="str">
        <f>IF(TRIM('2017'!CH9)="","",'2017'!CH9)</f>
        <v/>
      </c>
      <c r="CI9" s="2150" t="str">
        <f>IF(TRIM('2017'!CI9)="","",'2017'!CI9)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39930</v>
      </c>
      <c r="D12" s="2370">
        <v>39930</v>
      </c>
      <c r="E12" s="928"/>
      <c r="F12" s="928"/>
      <c r="G12" s="929" t="s">
        <v>598</v>
      </c>
      <c r="H12" s="2369">
        <v>90</v>
      </c>
      <c r="I12" s="2371">
        <v>7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2265"/>
      <c r="AA12" s="2273" t="str">
        <f>'2017'!AA12</f>
        <v>G</v>
      </c>
      <c r="AB12" s="2340">
        <f>'2017'!AB12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3" t="str">
        <f>'2017'!AA13</f>
        <v>H</v>
      </c>
      <c r="AB13" s="2340">
        <f>'2017'!AB13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3" t="str">
        <f>'2017'!AA14</f>
        <v>N</v>
      </c>
      <c r="AB14" s="2340">
        <f>'2017'!AB14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4" t="str">
        <f>'2017'!AA15</f>
        <v>Andere</v>
      </c>
      <c r="AB15" s="2279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tr">
        <f>IF(TRIM('2017'!A17)="","",'2017'!A17)</f>
        <v>Aardgas (bvw)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327500</v>
      </c>
      <c r="D17" s="1469"/>
      <c r="E17" s="1470"/>
      <c r="F17" s="1470"/>
      <c r="G17" s="2154">
        <v>109000</v>
      </c>
      <c r="H17" s="2154">
        <v>197000</v>
      </c>
      <c r="I17" s="1470"/>
      <c r="J17" s="1470"/>
      <c r="K17" s="2154"/>
      <c r="L17" s="1472"/>
      <c r="M17" s="1472"/>
      <c r="N17" s="2154"/>
      <c r="O17" s="2154"/>
      <c r="P17" s="1472"/>
      <c r="Q17" s="2155"/>
      <c r="R17" s="2155"/>
      <c r="S17" s="2155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2500</v>
      </c>
      <c r="AD17" s="1472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10000</v>
      </c>
      <c r="AS17" s="2155">
        <v>9000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IF(TRIM('2017'!A18)="","",'2017'!A18)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IF(TRIM('2017'!A19)="","",'2017'!A19)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IF(TRIM('2017'!A20)="","",'2017'!A20)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IF(TRIM('2017'!A21)="","",'2017'!A21)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IF(TRIM('2017'!A22)="","",'2017'!A22)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IF(TRIM('2017'!A23)="","",'2017'!A23)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IF(TRIM('2017'!A24)="","",'2017'!A24)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IF(TRIM('2017'!A25)="","",'2017'!A25)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IF(TRIM('2017'!A26)="","",'2017'!A26)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IF(TRIM('2017'!A27)="","",'2017'!A27)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IF(TRIM('2017'!A28)="","",'2017'!A28)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IF(TRIM('2017'!A29)="","",'2017'!A29)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IF(TRIM('2017'!A30)="","",'2017'!A30)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IF(TRIM('2017'!A31)="","",'2017'!A31)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IF(TRIM('2017'!A32)="","",'2017'!A32)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01" s="939" customFormat="1" ht="15.75" hidden="1" customHeight="1" x14ac:dyDescent="0.25">
      <c r="A33" s="940" t="str">
        <f>IF(TRIM('2017'!A33)="","",'2017'!A33)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01" s="939" customFormat="1" ht="15.75" hidden="1" customHeight="1" x14ac:dyDescent="0.25">
      <c r="A34" s="940" t="str">
        <f>IF(TRIM('2017'!A34)="","",'2017'!A34)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01" s="939" customFormat="1" ht="15.75" hidden="1" customHeight="1" x14ac:dyDescent="0.25">
      <c r="A35" s="940" t="str">
        <f>IF(TRIM('2017'!A35)="","",'2017'!A35)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01" s="939" customFormat="1" ht="15.75" hidden="1" customHeight="1" x14ac:dyDescent="0.25">
      <c r="A36" s="940" t="str">
        <f>IF(TRIM('2017'!A36)="","",'2017'!A36)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01" s="939" customFormat="1" ht="15.75" hidden="1" customHeight="1" x14ac:dyDescent="0.25">
      <c r="A37" s="940" t="str">
        <f>IF(TRIM('2017'!A37)="","",'2017'!A37)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01" s="939" customFormat="1" ht="15.75" hidden="1" customHeight="1" x14ac:dyDescent="0.25">
      <c r="A38" s="940" t="str">
        <f>IF(TRIM('2017'!A38)="","",'2017'!A38)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01" s="939" customFormat="1" ht="15.75" hidden="1" customHeight="1" x14ac:dyDescent="0.25">
      <c r="A39" s="940" t="str">
        <f>IF(TRIM('2017'!A39)="","",'2017'!A39)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01" s="939" customFormat="1" ht="15.75" hidden="1" customHeight="1" x14ac:dyDescent="0.25">
      <c r="A40" s="940" t="str">
        <f>IF(TRIM('2017'!A40)="","",'2017'!A40)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01" s="939" customFormat="1" ht="15.75" hidden="1" customHeight="1" x14ac:dyDescent="0.25">
      <c r="A41" s="940" t="str">
        <f>IF(TRIM('2017'!A41)="","",'2017'!A41)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01" s="939" customFormat="1" ht="15.75" hidden="1" customHeight="1" x14ac:dyDescent="0.25">
      <c r="A42" s="940" t="str">
        <f>IF(TRIM('2017'!A42)="","",'2017'!A42)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01" s="939" customFormat="1" ht="15.75" customHeight="1" thickBot="1" x14ac:dyDescent="0.3">
      <c r="A43" s="978" t="str">
        <f>IF(TRIM('2017'!A43)="","",'2017'!A43)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01" s="939" customFormat="1" ht="15.75" customHeight="1" x14ac:dyDescent="0.25">
      <c r="A46" s="2176" t="str">
        <f>IF(TRIM('2017'!A46)="","",'2017'!A46)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31500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1500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30000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</row>
    <row r="47" spans="1:101" s="939" customFormat="1" ht="15.75" customHeight="1" x14ac:dyDescent="0.25">
      <c r="A47" s="984" t="str">
        <f>IF(TRIM('2017'!A47)="","",'2017'!A47)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</row>
    <row r="48" spans="1:101" s="939" customFormat="1" ht="15.75" customHeight="1" x14ac:dyDescent="0.25">
      <c r="A48" s="984" t="str">
        <f>IF(TRIM('2017'!A48)="","",'2017'!A48)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</row>
    <row r="49" spans="1:101" s="939" customFormat="1" ht="15.75" customHeight="1" x14ac:dyDescent="0.25">
      <c r="A49" s="984" t="str">
        <f>IF(TRIM('2017'!A49)="","",'2017'!A49)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</row>
    <row r="50" spans="1:101" s="939" customFormat="1" ht="15.75" customHeight="1" x14ac:dyDescent="0.25">
      <c r="A50" s="984" t="str">
        <f>IF(TRIM('2017'!A50)="","",'2017'!A50)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</row>
    <row r="51" spans="1:101" s="939" customFormat="1" ht="15.75" customHeight="1" x14ac:dyDescent="0.25">
      <c r="A51" s="984" t="str">
        <f>IF(TRIM('2017'!A51)="","",'2017'!A51)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01" s="939" customFormat="1" ht="15.75" customHeight="1" x14ac:dyDescent="0.25">
      <c r="A52" s="984" t="str">
        <f>IF(TRIM('2017'!A52)="","",'2017'!A52)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01" s="939" customFormat="1" ht="15.75" customHeight="1" x14ac:dyDescent="0.25">
      <c r="A53" s="984" t="str">
        <f>IF(TRIM('2017'!A53)="","",'2017'!A53)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01" s="939" customFormat="1" ht="15.75" customHeight="1" x14ac:dyDescent="0.25">
      <c r="A54" s="984" t="str">
        <f>IF(TRIM('2017'!A54)="","",'2017'!A54)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01" s="939" customFormat="1" ht="15.75" customHeight="1" thickBot="1" x14ac:dyDescent="0.3">
      <c r="A55" s="986" t="str">
        <f>IF(TRIM('2017'!A55)="","",'2017'!A55)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01" s="939" customFormat="1" ht="15.75" customHeight="1" x14ac:dyDescent="0.2">
      <c r="A58" s="952" t="str">
        <f>IF(TRIM('2017'!A58)="","",'2017'!A58)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01" s="939" customFormat="1" ht="15.75" customHeight="1" x14ac:dyDescent="0.2">
      <c r="A59" s="954" t="str">
        <f>IF(TRIM('2017'!A59)="","",'2017'!A59)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01" s="939" customFormat="1" ht="15.75" customHeight="1" x14ac:dyDescent="0.25">
      <c r="A60" s="956" t="str">
        <f>IF(TRIM('2017'!A60)="","",'2017'!A60)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01" s="939" customFormat="1" ht="15.75" customHeight="1" x14ac:dyDescent="0.25">
      <c r="A61" s="956" t="str">
        <f>IF(TRIM('2017'!A61)="","",'2017'!A61)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01" s="939" customFormat="1" ht="15.75" customHeight="1" x14ac:dyDescent="0.25">
      <c r="A62" s="956" t="str">
        <f>IF(TRIM('2017'!A62)="","",'2017'!A62)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01" s="939" customFormat="1" ht="15.75" customHeight="1" x14ac:dyDescent="0.25">
      <c r="A63" s="956" t="str">
        <f>IF(TRIM('2017'!A63)="","",'2017'!A63)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01" s="939" customFormat="1" ht="15.75" customHeight="1" x14ac:dyDescent="0.25">
      <c r="A64" s="956" t="str">
        <f>IF(TRIM('2017'!A64)="","",'2017'!A64)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IF(TRIM('2017'!A65)="","",'2017'!A65)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IF(TRIM('2017'!A66)="","",'2017'!A66)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IF(TRIM('2017'!A67)="","",'2017'!A67)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IF(TRIM('2017'!A68)="","",'2017'!A68)</f>
        <v>zelf opgewekte windenergie</v>
      </c>
      <c r="B68" s="955" t="str">
        <f>'2017'!B68</f>
        <v>MWh</v>
      </c>
      <c r="C68" s="1940">
        <f t="shared" si="5"/>
        <v>7500</v>
      </c>
      <c r="D68" s="2400">
        <v>7500</v>
      </c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IF(TRIM('2017'!A69)="","",'2017'!A69)</f>
        <v>zelf opgewekte zonneenergie</v>
      </c>
      <c r="B69" s="959" t="str">
        <f>'2017'!B69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IF(TRIM('2017'!A72)="","",'2017'!A72)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-0.10707376046775607</v>
      </c>
      <c r="D72" s="1469"/>
      <c r="E72" s="2180">
        <v>636437.5</v>
      </c>
      <c r="F72" s="2154"/>
      <c r="G72" s="2154">
        <v>-337070.8228167186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57038.215742958135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IF(TRIM('2017'!A73)="","",'2017'!A73)</f>
        <v>warm water</v>
      </c>
      <c r="B73" s="962" t="str">
        <f t="shared" ca="1" si="6"/>
        <v>GJ</v>
      </c>
      <c r="C73" s="1582">
        <f t="shared" si="7"/>
        <v>0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20666.822507505145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50796.58555854005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104.191933954804</v>
      </c>
      <c r="AQ73" s="2181"/>
      <c r="AR73" s="2168">
        <v>-10744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IF(TRIM('2017'!A74)="","",'2017'!A74)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-47430</v>
      </c>
      <c r="E74" s="2413">
        <v>-2600</v>
      </c>
      <c r="F74" s="2089"/>
      <c r="G74" s="2089"/>
      <c r="H74" s="2089">
        <v>-58236.111111111109</v>
      </c>
      <c r="I74" s="2397">
        <v>85</v>
      </c>
      <c r="J74" s="2397">
        <v>430</v>
      </c>
      <c r="K74" s="2414">
        <v>185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17750</v>
      </c>
      <c r="AS74" s="2089">
        <v>19535</v>
      </c>
      <c r="AT74" s="2089"/>
      <c r="AU74" s="2089">
        <v>50000</v>
      </c>
      <c r="AV74" s="2089"/>
      <c r="AW74" s="2089">
        <v>20000</v>
      </c>
      <c r="AX74" s="2089">
        <v>245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IF(TRIM('2017'!A75)="","",'2017'!A75)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IF(TRIM('2017'!A76)="","",'2017'!A76)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IF(TRIM('2017'!A77)="","",'2017'!A77)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IF(TRIM('2017'!A78)="","",'2017'!A78)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IF(TRIM('2017'!A79)="","",'2017'!A79)</f>
        <v>perslucht-2 op 8 bara</v>
      </c>
      <c r="B79" s="962" t="str">
        <f t="shared" ref="B79:B80" ca="1" si="8">IF(A79="","",INDIRECT("b"&amp;TEXT(491+MATCH((A79),$A$492:$A$508,0),0)))</f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IF(TRIM('2017'!A80)="","",'2017'!A80)</f>
        <v>koelenergie-2 op k2 °C</v>
      </c>
      <c r="B80" s="962" t="str">
        <f t="shared" ca="1" si="8"/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IF(TRIM('2017'!A81)="","",'2017'!A81)</f>
        <v/>
      </c>
      <c r="B81" s="962" t="str">
        <f t="shared" ca="1" si="6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1377" t="str">
        <f>IF(TRIM('2017'!A82)="","",'2017'!A82)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1377" t="str">
        <f>IF(TRIM('2017'!A83)="","",'2017'!A83)</f>
        <v>stoom 10 bara</v>
      </c>
      <c r="B83" s="962" t="str">
        <f t="shared" ca="1" si="6"/>
        <v>GJ</v>
      </c>
      <c r="C83" s="1582">
        <f t="shared" si="7"/>
        <v>7.7936827437952161E-3</v>
      </c>
      <c r="D83" s="1478"/>
      <c r="E83" s="2406">
        <v>-603500</v>
      </c>
      <c r="F83" s="2089"/>
      <c r="G83" s="2089"/>
      <c r="H83" s="2089"/>
      <c r="I83" s="2089"/>
      <c r="J83" s="2089"/>
      <c r="K83" s="2089"/>
      <c r="L83" s="2424"/>
      <c r="M83" s="2089"/>
      <c r="N83" s="2181"/>
      <c r="O83" s="1517"/>
      <c r="P83" s="2406"/>
      <c r="Q83" s="2089">
        <v>-57038.215742958098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1972.6735366408152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94418</v>
      </c>
      <c r="AS83" s="2168">
        <v>188836</v>
      </c>
      <c r="AT83" s="2169">
        <v>141627</v>
      </c>
      <c r="AU83" s="2169">
        <v>188836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1377" t="str">
        <f>IF(TRIM('2017'!A84)="","",'2017'!A84)</f>
        <v>stoom 1,7 bara</v>
      </c>
      <c r="B84" s="962" t="str">
        <f t="shared" ca="1" si="6"/>
        <v>GJ</v>
      </c>
      <c r="C84" s="1582">
        <f t="shared" si="7"/>
        <v>4.3655745685100555E-11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-20666.822507505101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20666.822507505145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1377" t="str">
        <f>IF(TRIM('2017'!A85)="","",'2017'!A85)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1377" t="str">
        <f>IF(TRIM('2017'!A86)="","",'2017'!A86)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184" t="str">
        <f>IF(TRIM('2017'!A87)="","",'2017'!A87)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7.226830333381792</v>
      </c>
      <c r="C94" s="1585">
        <f ca="1">SUM(D94:CI94)</f>
        <v>288567.33521193493</v>
      </c>
      <c r="D94" s="1556">
        <f ca="1">$B94*D12</f>
        <v>288567.33521193493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1064637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354337.2</v>
      </c>
      <c r="H99" s="1560">
        <f t="shared" ca="1" si="11"/>
        <v>640407.60000000009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8127.0000000000009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ref="AP99" ca="1" si="15">$B99*AP17</f>
        <v>0</v>
      </c>
      <c r="AQ99" s="1560">
        <f t="shared" ca="1" si="14"/>
        <v>0</v>
      </c>
      <c r="AR99" s="1560">
        <f t="shared" ca="1" si="14"/>
        <v>32508.000000000004</v>
      </c>
      <c r="AS99" s="1560">
        <f t="shared" ca="1" si="14"/>
        <v>29257.200000000004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6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7">IF(ISNUMBER($B100),$B100*D18,0)</f>
        <v>0</v>
      </c>
      <c r="E100" s="1527">
        <f t="shared" ca="1" si="17"/>
        <v>0</v>
      </c>
      <c r="F100" s="1527">
        <f t="shared" ca="1" si="17"/>
        <v>0</v>
      </c>
      <c r="G100" s="1527">
        <f t="shared" ca="1" si="17"/>
        <v>0</v>
      </c>
      <c r="H100" s="1527">
        <f t="shared" ca="1" si="17"/>
        <v>0</v>
      </c>
      <c r="I100" s="1527">
        <f t="shared" ca="1" si="17"/>
        <v>0</v>
      </c>
      <c r="J100" s="1527">
        <f t="shared" ca="1" si="17"/>
        <v>0</v>
      </c>
      <c r="K100" s="1531">
        <f t="shared" ca="1" si="17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ref="AP100" ca="1" si="18">$B100*AP18</f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6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7"/>
        <v>0</v>
      </c>
      <c r="E101" s="1527">
        <f t="shared" ca="1" si="17"/>
        <v>0</v>
      </c>
      <c r="F101" s="1527">
        <f t="shared" ca="1" si="17"/>
        <v>0</v>
      </c>
      <c r="G101" s="1527">
        <f t="shared" ca="1" si="17"/>
        <v>0</v>
      </c>
      <c r="H101" s="1527">
        <f t="shared" ca="1" si="17"/>
        <v>0</v>
      </c>
      <c r="I101" s="1527">
        <f t="shared" ca="1" si="17"/>
        <v>0</v>
      </c>
      <c r="J101" s="1527">
        <f t="shared" ca="1" si="17"/>
        <v>0</v>
      </c>
      <c r="K101" s="1531">
        <f t="shared" ca="1" si="17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9">IF(ISNUMBER($B101),$B101*AO19,0)</f>
        <v>0</v>
      </c>
      <c r="AP101" s="1527">
        <f t="shared" ref="AP101:AP103" ca="1" si="20">IF(ISNUMBER($B101),$B101*AP19,0)</f>
        <v>0</v>
      </c>
      <c r="AQ101" s="1527">
        <f t="shared" ca="1" si="19"/>
        <v>0</v>
      </c>
      <c r="AR101" s="1527">
        <f t="shared" ca="1" si="19"/>
        <v>0</v>
      </c>
      <c r="AS101" s="1527">
        <f t="shared" ca="1" si="19"/>
        <v>0</v>
      </c>
      <c r="AT101" s="1527">
        <f t="shared" ca="1" si="19"/>
        <v>0</v>
      </c>
      <c r="AU101" s="1527">
        <f t="shared" ca="1" si="19"/>
        <v>0</v>
      </c>
      <c r="AV101" s="1527">
        <f t="shared" ca="1" si="19"/>
        <v>0</v>
      </c>
      <c r="AW101" s="1527">
        <f t="shared" ca="1" si="19"/>
        <v>0</v>
      </c>
      <c r="AX101" s="1527">
        <f t="shared" ca="1" si="19"/>
        <v>0</v>
      </c>
      <c r="AY101" s="1527">
        <f t="shared" ca="1" si="19"/>
        <v>0</v>
      </c>
      <c r="AZ101" s="1527">
        <f t="shared" ca="1" si="19"/>
        <v>0</v>
      </c>
      <c r="BA101" s="1527">
        <f t="shared" ca="1" si="19"/>
        <v>0</v>
      </c>
      <c r="BB101" s="1527">
        <f t="shared" ca="1" si="19"/>
        <v>0</v>
      </c>
      <c r="BC101" s="1527">
        <f t="shared" ca="1" si="19"/>
        <v>0</v>
      </c>
      <c r="BD101" s="1527">
        <f t="shared" ca="1" si="19"/>
        <v>0</v>
      </c>
      <c r="BE101" s="1527">
        <f t="shared" ca="1" si="19"/>
        <v>0</v>
      </c>
      <c r="BF101" s="1527">
        <f t="shared" ca="1" si="19"/>
        <v>0</v>
      </c>
      <c r="BG101" s="1527">
        <f t="shared" ca="1" si="19"/>
        <v>0</v>
      </c>
      <c r="BH101" s="1527">
        <f t="shared" ca="1" si="19"/>
        <v>0</v>
      </c>
      <c r="BI101" s="1527">
        <f t="shared" ca="1" si="19"/>
        <v>0</v>
      </c>
      <c r="BJ101" s="1527">
        <f t="shared" ca="1" si="19"/>
        <v>0</v>
      </c>
      <c r="BK101" s="1527">
        <f t="shared" ca="1" si="19"/>
        <v>0</v>
      </c>
      <c r="BL101" s="1527">
        <f t="shared" ca="1" si="19"/>
        <v>0</v>
      </c>
      <c r="BM101" s="1527">
        <f t="shared" ca="1" si="19"/>
        <v>0</v>
      </c>
      <c r="BN101" s="1527">
        <f t="shared" ca="1" si="19"/>
        <v>0</v>
      </c>
      <c r="BO101" s="1527">
        <f t="shared" ca="1" si="19"/>
        <v>0</v>
      </c>
      <c r="BP101" s="1527">
        <f t="shared" ca="1" si="19"/>
        <v>0</v>
      </c>
      <c r="BQ101" s="1527">
        <f t="shared" ca="1" si="19"/>
        <v>0</v>
      </c>
      <c r="BR101" s="1527">
        <f t="shared" ca="1" si="19"/>
        <v>0</v>
      </c>
      <c r="BS101" s="1527">
        <f t="shared" ca="1" si="19"/>
        <v>0</v>
      </c>
      <c r="BT101" s="1527">
        <f t="shared" ca="1" si="19"/>
        <v>0</v>
      </c>
      <c r="BU101" s="1527">
        <f t="shared" ca="1" si="19"/>
        <v>0</v>
      </c>
      <c r="BV101" s="1527">
        <f t="shared" ca="1" si="19"/>
        <v>0</v>
      </c>
      <c r="BW101" s="1527">
        <f t="shared" ca="1" si="19"/>
        <v>0</v>
      </c>
      <c r="BX101" s="1527">
        <f t="shared" ca="1" si="19"/>
        <v>0</v>
      </c>
      <c r="BY101" s="1527">
        <f t="shared" ca="1" si="19"/>
        <v>0</v>
      </c>
      <c r="BZ101" s="1527">
        <f t="shared" ca="1" si="19"/>
        <v>0</v>
      </c>
      <c r="CA101" s="1527">
        <f t="shared" ca="1" si="19"/>
        <v>0</v>
      </c>
      <c r="CB101" s="1527">
        <f t="shared" ca="1" si="19"/>
        <v>0</v>
      </c>
      <c r="CC101" s="1527">
        <f t="shared" ca="1" si="19"/>
        <v>0</v>
      </c>
      <c r="CD101" s="1527">
        <f t="shared" ca="1" si="19"/>
        <v>0</v>
      </c>
      <c r="CE101" s="1527">
        <f t="shared" ca="1" si="19"/>
        <v>0</v>
      </c>
      <c r="CF101" s="1527">
        <f t="shared" ca="1" si="19"/>
        <v>0</v>
      </c>
      <c r="CG101" s="1527">
        <f t="shared" ca="1" si="19"/>
        <v>0</v>
      </c>
      <c r="CH101" s="1527">
        <f t="shared" ca="1" si="19"/>
        <v>0</v>
      </c>
      <c r="CI101" s="1567">
        <f t="shared" ca="1" si="19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6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7"/>
        <v>0</v>
      </c>
      <c r="E102" s="1527">
        <f t="shared" ca="1" si="17"/>
        <v>0</v>
      </c>
      <c r="F102" s="1527">
        <f t="shared" ca="1" si="17"/>
        <v>0</v>
      </c>
      <c r="G102" s="1527">
        <f t="shared" ca="1" si="17"/>
        <v>0</v>
      </c>
      <c r="H102" s="1527">
        <f t="shared" ca="1" si="17"/>
        <v>0</v>
      </c>
      <c r="I102" s="1527">
        <f t="shared" ca="1" si="17"/>
        <v>0</v>
      </c>
      <c r="J102" s="1527">
        <f t="shared" ca="1" si="17"/>
        <v>0</v>
      </c>
      <c r="K102" s="1531">
        <f t="shared" ca="1" si="17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9"/>
        <v>0</v>
      </c>
      <c r="AP102" s="1527">
        <f t="shared" ca="1" si="20"/>
        <v>0</v>
      </c>
      <c r="AQ102" s="1527">
        <f t="shared" ca="1" si="19"/>
        <v>0</v>
      </c>
      <c r="AR102" s="1527">
        <f t="shared" ca="1" si="19"/>
        <v>0</v>
      </c>
      <c r="AS102" s="1527">
        <f t="shared" ca="1" si="19"/>
        <v>0</v>
      </c>
      <c r="AT102" s="1527">
        <f t="shared" ca="1" si="19"/>
        <v>0</v>
      </c>
      <c r="AU102" s="1527">
        <f t="shared" ca="1" si="19"/>
        <v>0</v>
      </c>
      <c r="AV102" s="1527">
        <f t="shared" ca="1" si="19"/>
        <v>0</v>
      </c>
      <c r="AW102" s="1527">
        <f t="shared" ca="1" si="19"/>
        <v>0</v>
      </c>
      <c r="AX102" s="1527">
        <f t="shared" ca="1" si="19"/>
        <v>0</v>
      </c>
      <c r="AY102" s="1527">
        <f t="shared" ca="1" si="19"/>
        <v>0</v>
      </c>
      <c r="AZ102" s="1527">
        <f t="shared" ca="1" si="19"/>
        <v>0</v>
      </c>
      <c r="BA102" s="1527">
        <f t="shared" ca="1" si="19"/>
        <v>0</v>
      </c>
      <c r="BB102" s="1527">
        <f t="shared" ca="1" si="19"/>
        <v>0</v>
      </c>
      <c r="BC102" s="1527">
        <f t="shared" ca="1" si="19"/>
        <v>0</v>
      </c>
      <c r="BD102" s="1527">
        <f t="shared" ca="1" si="19"/>
        <v>0</v>
      </c>
      <c r="BE102" s="1527">
        <f t="shared" ca="1" si="19"/>
        <v>0</v>
      </c>
      <c r="BF102" s="1527">
        <f t="shared" ca="1" si="19"/>
        <v>0</v>
      </c>
      <c r="BG102" s="1527">
        <f t="shared" ca="1" si="19"/>
        <v>0</v>
      </c>
      <c r="BH102" s="1527">
        <f t="shared" ca="1" si="19"/>
        <v>0</v>
      </c>
      <c r="BI102" s="1527">
        <f t="shared" ca="1" si="19"/>
        <v>0</v>
      </c>
      <c r="BJ102" s="1527">
        <f t="shared" ca="1" si="19"/>
        <v>0</v>
      </c>
      <c r="BK102" s="1527">
        <f t="shared" ca="1" si="19"/>
        <v>0</v>
      </c>
      <c r="BL102" s="1527">
        <f t="shared" ca="1" si="19"/>
        <v>0</v>
      </c>
      <c r="BM102" s="1527">
        <f t="shared" ca="1" si="19"/>
        <v>0</v>
      </c>
      <c r="BN102" s="1527">
        <f t="shared" ca="1" si="19"/>
        <v>0</v>
      </c>
      <c r="BO102" s="1527">
        <f t="shared" ca="1" si="19"/>
        <v>0</v>
      </c>
      <c r="BP102" s="1527">
        <f t="shared" ca="1" si="19"/>
        <v>0</v>
      </c>
      <c r="BQ102" s="1527">
        <f t="shared" ca="1" si="19"/>
        <v>0</v>
      </c>
      <c r="BR102" s="1527">
        <f t="shared" ca="1" si="19"/>
        <v>0</v>
      </c>
      <c r="BS102" s="1527">
        <f t="shared" ca="1" si="19"/>
        <v>0</v>
      </c>
      <c r="BT102" s="1527">
        <f t="shared" ca="1" si="19"/>
        <v>0</v>
      </c>
      <c r="BU102" s="1527">
        <f t="shared" ca="1" si="19"/>
        <v>0</v>
      </c>
      <c r="BV102" s="1527">
        <f t="shared" ca="1" si="19"/>
        <v>0</v>
      </c>
      <c r="BW102" s="1527">
        <f t="shared" ca="1" si="19"/>
        <v>0</v>
      </c>
      <c r="BX102" s="1527">
        <f t="shared" ca="1" si="19"/>
        <v>0</v>
      </c>
      <c r="BY102" s="1527">
        <f t="shared" ca="1" si="19"/>
        <v>0</v>
      </c>
      <c r="BZ102" s="1527">
        <f t="shared" ca="1" si="19"/>
        <v>0</v>
      </c>
      <c r="CA102" s="1527">
        <f t="shared" ca="1" si="19"/>
        <v>0</v>
      </c>
      <c r="CB102" s="1527">
        <f t="shared" ca="1" si="19"/>
        <v>0</v>
      </c>
      <c r="CC102" s="1527">
        <f t="shared" ca="1" si="19"/>
        <v>0</v>
      </c>
      <c r="CD102" s="1527">
        <f t="shared" ca="1" si="19"/>
        <v>0</v>
      </c>
      <c r="CE102" s="1527">
        <f t="shared" ca="1" si="19"/>
        <v>0</v>
      </c>
      <c r="CF102" s="1527">
        <f t="shared" ca="1" si="19"/>
        <v>0</v>
      </c>
      <c r="CG102" s="1527">
        <f t="shared" ca="1" si="19"/>
        <v>0</v>
      </c>
      <c r="CH102" s="1527">
        <f t="shared" ca="1" si="19"/>
        <v>0</v>
      </c>
      <c r="CI102" s="1567">
        <f t="shared" ca="1" si="19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6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7"/>
        <v>0</v>
      </c>
      <c r="E103" s="1527">
        <f t="shared" ca="1" si="17"/>
        <v>0</v>
      </c>
      <c r="F103" s="1527">
        <f t="shared" ca="1" si="17"/>
        <v>0</v>
      </c>
      <c r="G103" s="1527">
        <f t="shared" ca="1" si="17"/>
        <v>0</v>
      </c>
      <c r="H103" s="1527">
        <f t="shared" ca="1" si="17"/>
        <v>0</v>
      </c>
      <c r="I103" s="1527">
        <f t="shared" ca="1" si="17"/>
        <v>0</v>
      </c>
      <c r="J103" s="1527">
        <f t="shared" ca="1" si="17"/>
        <v>0</v>
      </c>
      <c r="K103" s="1531">
        <f t="shared" ca="1" si="17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21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2">IF(ISNUMBER($B103),$B103*AO21,0)</f>
        <v>0</v>
      </c>
      <c r="AP103" s="1527">
        <f t="shared" ca="1" si="20"/>
        <v>0</v>
      </c>
      <c r="AQ103" s="1527">
        <f t="shared" ca="1" si="22"/>
        <v>0</v>
      </c>
      <c r="AR103" s="1527">
        <f t="shared" ca="1" si="22"/>
        <v>0</v>
      </c>
      <c r="AS103" s="1527">
        <f t="shared" ca="1" si="22"/>
        <v>0</v>
      </c>
      <c r="AT103" s="1527">
        <f t="shared" ca="1" si="22"/>
        <v>0</v>
      </c>
      <c r="AU103" s="1527">
        <f t="shared" ca="1" si="22"/>
        <v>0</v>
      </c>
      <c r="AV103" s="1527">
        <f t="shared" ca="1" si="22"/>
        <v>0</v>
      </c>
      <c r="AW103" s="1527">
        <f t="shared" ca="1" si="22"/>
        <v>0</v>
      </c>
      <c r="AX103" s="1527">
        <f t="shared" ca="1" si="22"/>
        <v>0</v>
      </c>
      <c r="AY103" s="1527">
        <f t="shared" ca="1" si="22"/>
        <v>0</v>
      </c>
      <c r="AZ103" s="1527">
        <f t="shared" ca="1" si="22"/>
        <v>0</v>
      </c>
      <c r="BA103" s="1527">
        <f t="shared" ca="1" si="22"/>
        <v>0</v>
      </c>
      <c r="BB103" s="1527">
        <f t="shared" ca="1" si="22"/>
        <v>0</v>
      </c>
      <c r="BC103" s="1527">
        <f t="shared" ca="1" si="22"/>
        <v>0</v>
      </c>
      <c r="BD103" s="1527">
        <f t="shared" ca="1" si="22"/>
        <v>0</v>
      </c>
      <c r="BE103" s="1527">
        <f t="shared" ca="1" si="22"/>
        <v>0</v>
      </c>
      <c r="BF103" s="1527">
        <f t="shared" ca="1" si="22"/>
        <v>0</v>
      </c>
      <c r="BG103" s="1527">
        <f t="shared" ca="1" si="22"/>
        <v>0</v>
      </c>
      <c r="BH103" s="1527">
        <f t="shared" ca="1" si="22"/>
        <v>0</v>
      </c>
      <c r="BI103" s="1527">
        <f t="shared" ca="1" si="22"/>
        <v>0</v>
      </c>
      <c r="BJ103" s="1527">
        <f t="shared" ca="1" si="22"/>
        <v>0</v>
      </c>
      <c r="BK103" s="1527">
        <f t="shared" ca="1" si="22"/>
        <v>0</v>
      </c>
      <c r="BL103" s="1527">
        <f t="shared" ca="1" si="22"/>
        <v>0</v>
      </c>
      <c r="BM103" s="1527">
        <f t="shared" ca="1" si="22"/>
        <v>0</v>
      </c>
      <c r="BN103" s="1527">
        <f t="shared" ca="1" si="22"/>
        <v>0</v>
      </c>
      <c r="BO103" s="1527">
        <f t="shared" ca="1" si="22"/>
        <v>0</v>
      </c>
      <c r="BP103" s="1527">
        <f t="shared" ca="1" si="22"/>
        <v>0</v>
      </c>
      <c r="BQ103" s="1527">
        <f t="shared" ca="1" si="22"/>
        <v>0</v>
      </c>
      <c r="BR103" s="1527">
        <f t="shared" ca="1" si="22"/>
        <v>0</v>
      </c>
      <c r="BS103" s="1527">
        <f t="shared" ca="1" si="22"/>
        <v>0</v>
      </c>
      <c r="BT103" s="1527">
        <f t="shared" ca="1" si="22"/>
        <v>0</v>
      </c>
      <c r="BU103" s="1527">
        <f t="shared" ca="1" si="22"/>
        <v>0</v>
      </c>
      <c r="BV103" s="1527">
        <f t="shared" ca="1" si="22"/>
        <v>0</v>
      </c>
      <c r="BW103" s="1527">
        <f t="shared" ca="1" si="22"/>
        <v>0</v>
      </c>
      <c r="BX103" s="1527">
        <f t="shared" ca="1" si="22"/>
        <v>0</v>
      </c>
      <c r="BY103" s="1527">
        <f t="shared" ca="1" si="22"/>
        <v>0</v>
      </c>
      <c r="BZ103" s="1527">
        <f t="shared" ca="1" si="22"/>
        <v>0</v>
      </c>
      <c r="CA103" s="1527">
        <f t="shared" ca="1" si="22"/>
        <v>0</v>
      </c>
      <c r="CB103" s="1527">
        <f t="shared" ca="1" si="22"/>
        <v>0</v>
      </c>
      <c r="CC103" s="1527">
        <f t="shared" ca="1" si="22"/>
        <v>0</v>
      </c>
      <c r="CD103" s="1527">
        <f t="shared" ca="1" si="22"/>
        <v>0</v>
      </c>
      <c r="CE103" s="1527">
        <f t="shared" ca="1" si="22"/>
        <v>0</v>
      </c>
      <c r="CF103" s="1527">
        <f t="shared" ca="1" si="22"/>
        <v>0</v>
      </c>
      <c r="CG103" s="1527">
        <f t="shared" ca="1" si="22"/>
        <v>0</v>
      </c>
      <c r="CH103" s="1527">
        <f t="shared" ca="1" si="22"/>
        <v>0</v>
      </c>
      <c r="CI103" s="1567">
        <f t="shared" ca="1" si="22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6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7"/>
        <v>0</v>
      </c>
      <c r="E104" s="1527">
        <f t="shared" ca="1" si="17"/>
        <v>0</v>
      </c>
      <c r="F104" s="1527">
        <f t="shared" ca="1" si="17"/>
        <v>0</v>
      </c>
      <c r="G104" s="1527">
        <f t="shared" ca="1" si="17"/>
        <v>0</v>
      </c>
      <c r="H104" s="1527">
        <f t="shared" ca="1" si="17"/>
        <v>0</v>
      </c>
      <c r="I104" s="1527">
        <f t="shared" ca="1" si="17"/>
        <v>0</v>
      </c>
      <c r="J104" s="1527">
        <f t="shared" ca="1" si="17"/>
        <v>0</v>
      </c>
      <c r="K104" s="1531">
        <f t="shared" ca="1" si="17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21"/>
        <v>0</v>
      </c>
      <c r="AB104" s="1527">
        <f t="shared" ca="1" si="21"/>
        <v>0</v>
      </c>
      <c r="AC104" s="1527">
        <f t="shared" ca="1" si="21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2"/>
        <v>0</v>
      </c>
      <c r="AP104" s="1527">
        <f t="shared" ref="AP104:AP125" ca="1" si="23">IF(ISNUMBER($B104),$B104*AP22,0)</f>
        <v>0</v>
      </c>
      <c r="AQ104" s="1527">
        <f t="shared" ca="1" si="22"/>
        <v>0</v>
      </c>
      <c r="AR104" s="1527">
        <f t="shared" ca="1" si="22"/>
        <v>0</v>
      </c>
      <c r="AS104" s="1527">
        <f t="shared" ca="1" si="22"/>
        <v>0</v>
      </c>
      <c r="AT104" s="1527">
        <f t="shared" ca="1" si="22"/>
        <v>0</v>
      </c>
      <c r="AU104" s="1527">
        <f t="shared" ca="1" si="22"/>
        <v>0</v>
      </c>
      <c r="AV104" s="1527">
        <f t="shared" ca="1" si="22"/>
        <v>0</v>
      </c>
      <c r="AW104" s="1527">
        <f t="shared" ca="1" si="22"/>
        <v>0</v>
      </c>
      <c r="AX104" s="1527">
        <f t="shared" ca="1" si="22"/>
        <v>0</v>
      </c>
      <c r="AY104" s="1527">
        <f t="shared" ca="1" si="22"/>
        <v>0</v>
      </c>
      <c r="AZ104" s="1527">
        <f t="shared" ca="1" si="22"/>
        <v>0</v>
      </c>
      <c r="BA104" s="1527">
        <f t="shared" ca="1" si="22"/>
        <v>0</v>
      </c>
      <c r="BB104" s="1527">
        <f t="shared" ca="1" si="22"/>
        <v>0</v>
      </c>
      <c r="BC104" s="1527">
        <f t="shared" ca="1" si="22"/>
        <v>0</v>
      </c>
      <c r="BD104" s="1527">
        <f t="shared" ca="1" si="22"/>
        <v>0</v>
      </c>
      <c r="BE104" s="1527">
        <f t="shared" ca="1" si="22"/>
        <v>0</v>
      </c>
      <c r="BF104" s="1527">
        <f t="shared" ca="1" si="22"/>
        <v>0</v>
      </c>
      <c r="BG104" s="1527">
        <f t="shared" ca="1" si="22"/>
        <v>0</v>
      </c>
      <c r="BH104" s="1527">
        <f t="shared" ca="1" si="22"/>
        <v>0</v>
      </c>
      <c r="BI104" s="1527">
        <f t="shared" ca="1" si="22"/>
        <v>0</v>
      </c>
      <c r="BJ104" s="1527">
        <f t="shared" ca="1" si="22"/>
        <v>0</v>
      </c>
      <c r="BK104" s="1527">
        <f t="shared" ca="1" si="22"/>
        <v>0</v>
      </c>
      <c r="BL104" s="1527">
        <f t="shared" ca="1" si="22"/>
        <v>0</v>
      </c>
      <c r="BM104" s="1527">
        <f t="shared" ca="1" si="22"/>
        <v>0</v>
      </c>
      <c r="BN104" s="1527">
        <f t="shared" ca="1" si="22"/>
        <v>0</v>
      </c>
      <c r="BO104" s="1527">
        <f t="shared" ca="1" si="22"/>
        <v>0</v>
      </c>
      <c r="BP104" s="1527">
        <f t="shared" ca="1" si="22"/>
        <v>0</v>
      </c>
      <c r="BQ104" s="1527">
        <f t="shared" ca="1" si="22"/>
        <v>0</v>
      </c>
      <c r="BR104" s="1527">
        <f t="shared" ca="1" si="22"/>
        <v>0</v>
      </c>
      <c r="BS104" s="1527">
        <f t="shared" ca="1" si="22"/>
        <v>0</v>
      </c>
      <c r="BT104" s="1527">
        <f t="shared" ca="1" si="22"/>
        <v>0</v>
      </c>
      <c r="BU104" s="1527">
        <f t="shared" ca="1" si="22"/>
        <v>0</v>
      </c>
      <c r="BV104" s="1527">
        <f t="shared" ca="1" si="22"/>
        <v>0</v>
      </c>
      <c r="BW104" s="1527">
        <f t="shared" ca="1" si="22"/>
        <v>0</v>
      </c>
      <c r="BX104" s="1527">
        <f t="shared" ca="1" si="22"/>
        <v>0</v>
      </c>
      <c r="BY104" s="1527">
        <f t="shared" ca="1" si="22"/>
        <v>0</v>
      </c>
      <c r="BZ104" s="1527">
        <f t="shared" ca="1" si="22"/>
        <v>0</v>
      </c>
      <c r="CA104" s="1527">
        <f t="shared" ca="1" si="22"/>
        <v>0</v>
      </c>
      <c r="CB104" s="1527">
        <f t="shared" ca="1" si="22"/>
        <v>0</v>
      </c>
      <c r="CC104" s="1527">
        <f t="shared" ca="1" si="22"/>
        <v>0</v>
      </c>
      <c r="CD104" s="1527">
        <f t="shared" ca="1" si="22"/>
        <v>0</v>
      </c>
      <c r="CE104" s="1527">
        <f t="shared" ca="1" si="22"/>
        <v>0</v>
      </c>
      <c r="CF104" s="1527">
        <f t="shared" ca="1" si="22"/>
        <v>0</v>
      </c>
      <c r="CG104" s="1527">
        <f t="shared" ca="1" si="22"/>
        <v>0</v>
      </c>
      <c r="CH104" s="1527">
        <f t="shared" ca="1" si="22"/>
        <v>0</v>
      </c>
      <c r="CI104" s="1567">
        <f t="shared" ca="1" si="22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6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7"/>
        <v>0</v>
      </c>
      <c r="E105" s="1527">
        <f t="shared" ca="1" si="17"/>
        <v>0</v>
      </c>
      <c r="F105" s="1527">
        <f t="shared" ca="1" si="17"/>
        <v>0</v>
      </c>
      <c r="G105" s="1527">
        <f t="shared" ca="1" si="17"/>
        <v>0</v>
      </c>
      <c r="H105" s="1527">
        <f t="shared" ca="1" si="17"/>
        <v>0</v>
      </c>
      <c r="I105" s="1527">
        <f t="shared" ca="1" si="17"/>
        <v>0</v>
      </c>
      <c r="J105" s="1527">
        <f t="shared" ca="1" si="17"/>
        <v>0</v>
      </c>
      <c r="K105" s="1531">
        <f t="shared" ca="1" si="17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21"/>
        <v>0</v>
      </c>
      <c r="AB105" s="1527">
        <f t="shared" ca="1" si="21"/>
        <v>0</v>
      </c>
      <c r="AC105" s="1527">
        <f t="shared" ca="1" si="21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2"/>
        <v>0</v>
      </c>
      <c r="AP105" s="1527">
        <f t="shared" ca="1" si="23"/>
        <v>0</v>
      </c>
      <c r="AQ105" s="1527">
        <f t="shared" ca="1" si="22"/>
        <v>0</v>
      </c>
      <c r="AR105" s="1527">
        <f t="shared" ca="1" si="22"/>
        <v>0</v>
      </c>
      <c r="AS105" s="1527">
        <f t="shared" ca="1" si="22"/>
        <v>0</v>
      </c>
      <c r="AT105" s="1527">
        <f t="shared" ca="1" si="22"/>
        <v>0</v>
      </c>
      <c r="AU105" s="1527">
        <f t="shared" ca="1" si="22"/>
        <v>0</v>
      </c>
      <c r="AV105" s="1527">
        <f t="shared" ca="1" si="22"/>
        <v>0</v>
      </c>
      <c r="AW105" s="1527">
        <f t="shared" ca="1" si="22"/>
        <v>0</v>
      </c>
      <c r="AX105" s="1527">
        <f t="shared" ca="1" si="22"/>
        <v>0</v>
      </c>
      <c r="AY105" s="1527">
        <f t="shared" ca="1" si="22"/>
        <v>0</v>
      </c>
      <c r="AZ105" s="1527">
        <f t="shared" ca="1" si="22"/>
        <v>0</v>
      </c>
      <c r="BA105" s="1527">
        <f t="shared" ca="1" si="22"/>
        <v>0</v>
      </c>
      <c r="BB105" s="1527">
        <f t="shared" ca="1" si="22"/>
        <v>0</v>
      </c>
      <c r="BC105" s="1527">
        <f t="shared" ca="1" si="22"/>
        <v>0</v>
      </c>
      <c r="BD105" s="1527">
        <f t="shared" ca="1" si="22"/>
        <v>0</v>
      </c>
      <c r="BE105" s="1527">
        <f t="shared" ca="1" si="22"/>
        <v>0</v>
      </c>
      <c r="BF105" s="1527">
        <f t="shared" ca="1" si="22"/>
        <v>0</v>
      </c>
      <c r="BG105" s="1527">
        <f t="shared" ca="1" si="22"/>
        <v>0</v>
      </c>
      <c r="BH105" s="1527">
        <f t="shared" ca="1" si="22"/>
        <v>0</v>
      </c>
      <c r="BI105" s="1527">
        <f t="shared" ca="1" si="22"/>
        <v>0</v>
      </c>
      <c r="BJ105" s="1527">
        <f t="shared" ca="1" si="22"/>
        <v>0</v>
      </c>
      <c r="BK105" s="1527">
        <f t="shared" ca="1" si="22"/>
        <v>0</v>
      </c>
      <c r="BL105" s="1527">
        <f t="shared" ca="1" si="22"/>
        <v>0</v>
      </c>
      <c r="BM105" s="1527">
        <f t="shared" ca="1" si="22"/>
        <v>0</v>
      </c>
      <c r="BN105" s="1527">
        <f t="shared" ca="1" si="22"/>
        <v>0</v>
      </c>
      <c r="BO105" s="1527">
        <f t="shared" ca="1" si="22"/>
        <v>0</v>
      </c>
      <c r="BP105" s="1527">
        <f t="shared" ca="1" si="22"/>
        <v>0</v>
      </c>
      <c r="BQ105" s="1527">
        <f t="shared" ca="1" si="22"/>
        <v>0</v>
      </c>
      <c r="BR105" s="1527">
        <f t="shared" ca="1" si="22"/>
        <v>0</v>
      </c>
      <c r="BS105" s="1527">
        <f t="shared" ca="1" si="22"/>
        <v>0</v>
      </c>
      <c r="BT105" s="1527">
        <f t="shared" ca="1" si="22"/>
        <v>0</v>
      </c>
      <c r="BU105" s="1527">
        <f t="shared" ca="1" si="22"/>
        <v>0</v>
      </c>
      <c r="BV105" s="1527">
        <f t="shared" ca="1" si="22"/>
        <v>0</v>
      </c>
      <c r="BW105" s="1527">
        <f t="shared" ca="1" si="22"/>
        <v>0</v>
      </c>
      <c r="BX105" s="1527">
        <f t="shared" ca="1" si="22"/>
        <v>0</v>
      </c>
      <c r="BY105" s="1527">
        <f t="shared" ca="1" si="22"/>
        <v>0</v>
      </c>
      <c r="BZ105" s="1527">
        <f t="shared" ca="1" si="22"/>
        <v>0</v>
      </c>
      <c r="CA105" s="1527">
        <f t="shared" ca="1" si="22"/>
        <v>0</v>
      </c>
      <c r="CB105" s="1527">
        <f t="shared" ca="1" si="22"/>
        <v>0</v>
      </c>
      <c r="CC105" s="1527">
        <f t="shared" ca="1" si="22"/>
        <v>0</v>
      </c>
      <c r="CD105" s="1527">
        <f t="shared" ca="1" si="22"/>
        <v>0</v>
      </c>
      <c r="CE105" s="1527">
        <f t="shared" ca="1" si="22"/>
        <v>0</v>
      </c>
      <c r="CF105" s="1527">
        <f t="shared" ca="1" si="22"/>
        <v>0</v>
      </c>
      <c r="CG105" s="1527">
        <f t="shared" ca="1" si="22"/>
        <v>0</v>
      </c>
      <c r="CH105" s="1527">
        <f t="shared" ca="1" si="22"/>
        <v>0</v>
      </c>
      <c r="CI105" s="1567">
        <f t="shared" ca="1" si="22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6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7"/>
        <v>0</v>
      </c>
      <c r="E106" s="1527">
        <f t="shared" ca="1" si="17"/>
        <v>0</v>
      </c>
      <c r="F106" s="1527">
        <f t="shared" ca="1" si="17"/>
        <v>0</v>
      </c>
      <c r="G106" s="1527">
        <f t="shared" ca="1" si="17"/>
        <v>0</v>
      </c>
      <c r="H106" s="1527">
        <f t="shared" ca="1" si="17"/>
        <v>0</v>
      </c>
      <c r="I106" s="1527">
        <f t="shared" ca="1" si="17"/>
        <v>0</v>
      </c>
      <c r="J106" s="1527">
        <f t="shared" ca="1" si="17"/>
        <v>0</v>
      </c>
      <c r="K106" s="1531">
        <f t="shared" ca="1" si="17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21"/>
        <v>0</v>
      </c>
      <c r="AB106" s="1527">
        <f t="shared" ca="1" si="21"/>
        <v>0</v>
      </c>
      <c r="AC106" s="1527">
        <f t="shared" ca="1" si="21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2"/>
        <v>0</v>
      </c>
      <c r="AP106" s="1527">
        <f t="shared" ca="1" si="23"/>
        <v>0</v>
      </c>
      <c r="AQ106" s="1527">
        <f t="shared" ca="1" si="22"/>
        <v>0</v>
      </c>
      <c r="AR106" s="1527">
        <f t="shared" ca="1" si="22"/>
        <v>0</v>
      </c>
      <c r="AS106" s="1527">
        <f t="shared" ca="1" si="22"/>
        <v>0</v>
      </c>
      <c r="AT106" s="1527">
        <f t="shared" ca="1" si="22"/>
        <v>0</v>
      </c>
      <c r="AU106" s="1527">
        <f t="shared" ca="1" si="22"/>
        <v>0</v>
      </c>
      <c r="AV106" s="1527">
        <f t="shared" ca="1" si="22"/>
        <v>0</v>
      </c>
      <c r="AW106" s="1527">
        <f t="shared" ca="1" si="22"/>
        <v>0</v>
      </c>
      <c r="AX106" s="1527">
        <f t="shared" ca="1" si="22"/>
        <v>0</v>
      </c>
      <c r="AY106" s="1527">
        <f t="shared" ca="1" si="22"/>
        <v>0</v>
      </c>
      <c r="AZ106" s="1527">
        <f t="shared" ca="1" si="22"/>
        <v>0</v>
      </c>
      <c r="BA106" s="1527">
        <f t="shared" ca="1" si="22"/>
        <v>0</v>
      </c>
      <c r="BB106" s="1527">
        <f t="shared" ca="1" si="22"/>
        <v>0</v>
      </c>
      <c r="BC106" s="1527">
        <f t="shared" ca="1" si="22"/>
        <v>0</v>
      </c>
      <c r="BD106" s="1527">
        <f t="shared" ca="1" si="22"/>
        <v>0</v>
      </c>
      <c r="BE106" s="1527">
        <f t="shared" ca="1" si="22"/>
        <v>0</v>
      </c>
      <c r="BF106" s="1527">
        <f t="shared" ca="1" si="22"/>
        <v>0</v>
      </c>
      <c r="BG106" s="1527">
        <f t="shared" ca="1" si="22"/>
        <v>0</v>
      </c>
      <c r="BH106" s="1527">
        <f t="shared" ca="1" si="22"/>
        <v>0</v>
      </c>
      <c r="BI106" s="1527">
        <f t="shared" ca="1" si="22"/>
        <v>0</v>
      </c>
      <c r="BJ106" s="1527">
        <f t="shared" ca="1" si="22"/>
        <v>0</v>
      </c>
      <c r="BK106" s="1527">
        <f t="shared" ca="1" si="22"/>
        <v>0</v>
      </c>
      <c r="BL106" s="1527">
        <f t="shared" ca="1" si="22"/>
        <v>0</v>
      </c>
      <c r="BM106" s="1527">
        <f t="shared" ca="1" si="22"/>
        <v>0</v>
      </c>
      <c r="BN106" s="1527">
        <f t="shared" ca="1" si="22"/>
        <v>0</v>
      </c>
      <c r="BO106" s="1527">
        <f t="shared" ca="1" si="22"/>
        <v>0</v>
      </c>
      <c r="BP106" s="1527">
        <f t="shared" ca="1" si="22"/>
        <v>0</v>
      </c>
      <c r="BQ106" s="1527">
        <f t="shared" ca="1" si="22"/>
        <v>0</v>
      </c>
      <c r="BR106" s="1527">
        <f t="shared" ca="1" si="22"/>
        <v>0</v>
      </c>
      <c r="BS106" s="1527">
        <f t="shared" ca="1" si="22"/>
        <v>0</v>
      </c>
      <c r="BT106" s="1527">
        <f t="shared" ca="1" si="22"/>
        <v>0</v>
      </c>
      <c r="BU106" s="1527">
        <f t="shared" ca="1" si="22"/>
        <v>0</v>
      </c>
      <c r="BV106" s="1527">
        <f t="shared" ca="1" si="22"/>
        <v>0</v>
      </c>
      <c r="BW106" s="1527">
        <f t="shared" ca="1" si="22"/>
        <v>0</v>
      </c>
      <c r="BX106" s="1527">
        <f t="shared" ca="1" si="22"/>
        <v>0</v>
      </c>
      <c r="BY106" s="1527">
        <f t="shared" ca="1" si="22"/>
        <v>0</v>
      </c>
      <c r="BZ106" s="1527">
        <f t="shared" ca="1" si="22"/>
        <v>0</v>
      </c>
      <c r="CA106" s="1527">
        <f t="shared" ca="1" si="22"/>
        <v>0</v>
      </c>
      <c r="CB106" s="1527">
        <f t="shared" ca="1" si="22"/>
        <v>0</v>
      </c>
      <c r="CC106" s="1527">
        <f t="shared" ca="1" si="22"/>
        <v>0</v>
      </c>
      <c r="CD106" s="1527">
        <f t="shared" ca="1" si="22"/>
        <v>0</v>
      </c>
      <c r="CE106" s="1527">
        <f t="shared" ca="1" si="22"/>
        <v>0</v>
      </c>
      <c r="CF106" s="1527">
        <f t="shared" ca="1" si="22"/>
        <v>0</v>
      </c>
      <c r="CG106" s="1527">
        <f t="shared" ca="1" si="22"/>
        <v>0</v>
      </c>
      <c r="CH106" s="1527">
        <f t="shared" ca="1" si="22"/>
        <v>0</v>
      </c>
      <c r="CI106" s="1567">
        <f t="shared" ca="1" si="22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6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7"/>
        <v>0</v>
      </c>
      <c r="E107" s="1527">
        <f t="shared" ca="1" si="17"/>
        <v>0</v>
      </c>
      <c r="F107" s="1527">
        <f t="shared" ca="1" si="17"/>
        <v>0</v>
      </c>
      <c r="G107" s="1527">
        <f t="shared" ca="1" si="17"/>
        <v>0</v>
      </c>
      <c r="H107" s="1527">
        <f t="shared" ca="1" si="17"/>
        <v>0</v>
      </c>
      <c r="I107" s="1527">
        <f t="shared" ca="1" si="17"/>
        <v>0</v>
      </c>
      <c r="J107" s="1527">
        <f t="shared" ca="1" si="17"/>
        <v>0</v>
      </c>
      <c r="K107" s="1531">
        <f t="shared" ca="1" si="17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21"/>
        <v>0</v>
      </c>
      <c r="AB107" s="1527">
        <f t="shared" ca="1" si="21"/>
        <v>0</v>
      </c>
      <c r="AC107" s="1527">
        <f t="shared" ca="1" si="21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2"/>
        <v>0</v>
      </c>
      <c r="AP107" s="1527">
        <f t="shared" ca="1" si="23"/>
        <v>0</v>
      </c>
      <c r="AQ107" s="1527">
        <f t="shared" ca="1" si="22"/>
        <v>0</v>
      </c>
      <c r="AR107" s="1527">
        <f t="shared" ca="1" si="22"/>
        <v>0</v>
      </c>
      <c r="AS107" s="1527">
        <f t="shared" ca="1" si="22"/>
        <v>0</v>
      </c>
      <c r="AT107" s="1527">
        <f t="shared" ca="1" si="22"/>
        <v>0</v>
      </c>
      <c r="AU107" s="1527">
        <f t="shared" ca="1" si="22"/>
        <v>0</v>
      </c>
      <c r="AV107" s="1527">
        <f t="shared" ca="1" si="22"/>
        <v>0</v>
      </c>
      <c r="AW107" s="1527">
        <f t="shared" ca="1" si="22"/>
        <v>0</v>
      </c>
      <c r="AX107" s="1527">
        <f t="shared" ca="1" si="22"/>
        <v>0</v>
      </c>
      <c r="AY107" s="1527">
        <f t="shared" ca="1" si="22"/>
        <v>0</v>
      </c>
      <c r="AZ107" s="1527">
        <f t="shared" ca="1" si="22"/>
        <v>0</v>
      </c>
      <c r="BA107" s="1527">
        <f t="shared" ca="1" si="22"/>
        <v>0</v>
      </c>
      <c r="BB107" s="1527">
        <f t="shared" ca="1" si="22"/>
        <v>0</v>
      </c>
      <c r="BC107" s="1527">
        <f t="shared" ca="1" si="22"/>
        <v>0</v>
      </c>
      <c r="BD107" s="1527">
        <f t="shared" ca="1" si="22"/>
        <v>0</v>
      </c>
      <c r="BE107" s="1527">
        <f t="shared" ca="1" si="22"/>
        <v>0</v>
      </c>
      <c r="BF107" s="1527">
        <f t="shared" ca="1" si="22"/>
        <v>0</v>
      </c>
      <c r="BG107" s="1527">
        <f t="shared" ca="1" si="22"/>
        <v>0</v>
      </c>
      <c r="BH107" s="1527">
        <f t="shared" ca="1" si="22"/>
        <v>0</v>
      </c>
      <c r="BI107" s="1527">
        <f t="shared" ca="1" si="22"/>
        <v>0</v>
      </c>
      <c r="BJ107" s="1527">
        <f t="shared" ca="1" si="22"/>
        <v>0</v>
      </c>
      <c r="BK107" s="1527">
        <f t="shared" ca="1" si="22"/>
        <v>0</v>
      </c>
      <c r="BL107" s="1527">
        <f t="shared" ca="1" si="22"/>
        <v>0</v>
      </c>
      <c r="BM107" s="1527">
        <f t="shared" ca="1" si="22"/>
        <v>0</v>
      </c>
      <c r="BN107" s="1527">
        <f t="shared" ca="1" si="22"/>
        <v>0</v>
      </c>
      <c r="BO107" s="1527">
        <f t="shared" ca="1" si="22"/>
        <v>0</v>
      </c>
      <c r="BP107" s="1527">
        <f t="shared" ca="1" si="22"/>
        <v>0</v>
      </c>
      <c r="BQ107" s="1527">
        <f t="shared" ca="1" si="22"/>
        <v>0</v>
      </c>
      <c r="BR107" s="1527">
        <f t="shared" ca="1" si="22"/>
        <v>0</v>
      </c>
      <c r="BS107" s="1527">
        <f t="shared" ca="1" si="22"/>
        <v>0</v>
      </c>
      <c r="BT107" s="1527">
        <f t="shared" ca="1" si="22"/>
        <v>0</v>
      </c>
      <c r="BU107" s="1527">
        <f t="shared" ca="1" si="22"/>
        <v>0</v>
      </c>
      <c r="BV107" s="1527">
        <f t="shared" ca="1" si="22"/>
        <v>0</v>
      </c>
      <c r="BW107" s="1527">
        <f t="shared" ca="1" si="22"/>
        <v>0</v>
      </c>
      <c r="BX107" s="1527">
        <f t="shared" ca="1" si="22"/>
        <v>0</v>
      </c>
      <c r="BY107" s="1527">
        <f t="shared" ca="1" si="22"/>
        <v>0</v>
      </c>
      <c r="BZ107" s="1527">
        <f t="shared" ca="1" si="22"/>
        <v>0</v>
      </c>
      <c r="CA107" s="1527">
        <f t="shared" ca="1" si="22"/>
        <v>0</v>
      </c>
      <c r="CB107" s="1527">
        <f t="shared" ca="1" si="22"/>
        <v>0</v>
      </c>
      <c r="CC107" s="1527">
        <f t="shared" ca="1" si="22"/>
        <v>0</v>
      </c>
      <c r="CD107" s="1527">
        <f t="shared" ca="1" si="22"/>
        <v>0</v>
      </c>
      <c r="CE107" s="1527">
        <f t="shared" ca="1" si="22"/>
        <v>0</v>
      </c>
      <c r="CF107" s="1527">
        <f t="shared" ca="1" si="22"/>
        <v>0</v>
      </c>
      <c r="CG107" s="1527">
        <f t="shared" ca="1" si="22"/>
        <v>0</v>
      </c>
      <c r="CH107" s="1527">
        <f t="shared" ca="1" si="22"/>
        <v>0</v>
      </c>
      <c r="CI107" s="1567">
        <f t="shared" ca="1" si="22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6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7"/>
        <v>0</v>
      </c>
      <c r="E108" s="1527">
        <f t="shared" ca="1" si="17"/>
        <v>0</v>
      </c>
      <c r="F108" s="1527">
        <f t="shared" ca="1" si="17"/>
        <v>0</v>
      </c>
      <c r="G108" s="1527">
        <f t="shared" ca="1" si="17"/>
        <v>0</v>
      </c>
      <c r="H108" s="1527">
        <f t="shared" ca="1" si="17"/>
        <v>0</v>
      </c>
      <c r="I108" s="1527">
        <f t="shared" ca="1" si="17"/>
        <v>0</v>
      </c>
      <c r="J108" s="1527">
        <f t="shared" ca="1" si="17"/>
        <v>0</v>
      </c>
      <c r="K108" s="1531">
        <f t="shared" ca="1" si="17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21"/>
        <v>0</v>
      </c>
      <c r="AB108" s="1527">
        <f t="shared" ca="1" si="21"/>
        <v>0</v>
      </c>
      <c r="AC108" s="1527">
        <f t="shared" ca="1" si="21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2"/>
        <v>0</v>
      </c>
      <c r="AP108" s="1527">
        <f t="shared" ca="1" si="23"/>
        <v>0</v>
      </c>
      <c r="AQ108" s="1527">
        <f t="shared" ca="1" si="22"/>
        <v>0</v>
      </c>
      <c r="AR108" s="1527">
        <f t="shared" ca="1" si="22"/>
        <v>0</v>
      </c>
      <c r="AS108" s="1527">
        <f t="shared" ca="1" si="22"/>
        <v>0</v>
      </c>
      <c r="AT108" s="1527">
        <f t="shared" ca="1" si="22"/>
        <v>0</v>
      </c>
      <c r="AU108" s="1527">
        <f t="shared" ca="1" si="22"/>
        <v>0</v>
      </c>
      <c r="AV108" s="1527">
        <f t="shared" ca="1" si="22"/>
        <v>0</v>
      </c>
      <c r="AW108" s="1527">
        <f t="shared" ca="1" si="22"/>
        <v>0</v>
      </c>
      <c r="AX108" s="1527">
        <f t="shared" ca="1" si="22"/>
        <v>0</v>
      </c>
      <c r="AY108" s="1527">
        <f t="shared" ca="1" si="22"/>
        <v>0</v>
      </c>
      <c r="AZ108" s="1527">
        <f t="shared" ca="1" si="22"/>
        <v>0</v>
      </c>
      <c r="BA108" s="1527">
        <f t="shared" ca="1" si="22"/>
        <v>0</v>
      </c>
      <c r="BB108" s="1527">
        <f t="shared" ca="1" si="22"/>
        <v>0</v>
      </c>
      <c r="BC108" s="1527">
        <f t="shared" ca="1" si="22"/>
        <v>0</v>
      </c>
      <c r="BD108" s="1527">
        <f t="shared" ca="1" si="22"/>
        <v>0</v>
      </c>
      <c r="BE108" s="1527">
        <f t="shared" ca="1" si="22"/>
        <v>0</v>
      </c>
      <c r="BF108" s="1527">
        <f t="shared" ca="1" si="22"/>
        <v>0</v>
      </c>
      <c r="BG108" s="1527">
        <f t="shared" ca="1" si="22"/>
        <v>0</v>
      </c>
      <c r="BH108" s="1527">
        <f t="shared" ca="1" si="22"/>
        <v>0</v>
      </c>
      <c r="BI108" s="1527">
        <f t="shared" ca="1" si="22"/>
        <v>0</v>
      </c>
      <c r="BJ108" s="1527">
        <f t="shared" ca="1" si="22"/>
        <v>0</v>
      </c>
      <c r="BK108" s="1527">
        <f t="shared" ca="1" si="22"/>
        <v>0</v>
      </c>
      <c r="BL108" s="1527">
        <f t="shared" ca="1" si="22"/>
        <v>0</v>
      </c>
      <c r="BM108" s="1527">
        <f t="shared" ca="1" si="22"/>
        <v>0</v>
      </c>
      <c r="BN108" s="1527">
        <f t="shared" ca="1" si="22"/>
        <v>0</v>
      </c>
      <c r="BO108" s="1527">
        <f t="shared" ref="BO108:CI108" ca="1" si="24">IF(ISNUMBER($B108),$B108*BO26,0)</f>
        <v>0</v>
      </c>
      <c r="BP108" s="1527">
        <f t="shared" ca="1" si="24"/>
        <v>0</v>
      </c>
      <c r="BQ108" s="1527">
        <f t="shared" ca="1" si="24"/>
        <v>0</v>
      </c>
      <c r="BR108" s="1527">
        <f t="shared" ca="1" si="24"/>
        <v>0</v>
      </c>
      <c r="BS108" s="1527">
        <f t="shared" ca="1" si="24"/>
        <v>0</v>
      </c>
      <c r="BT108" s="1527">
        <f t="shared" ca="1" si="24"/>
        <v>0</v>
      </c>
      <c r="BU108" s="1527">
        <f t="shared" ca="1" si="24"/>
        <v>0</v>
      </c>
      <c r="BV108" s="1527">
        <f t="shared" ca="1" si="24"/>
        <v>0</v>
      </c>
      <c r="BW108" s="1527">
        <f t="shared" ca="1" si="24"/>
        <v>0</v>
      </c>
      <c r="BX108" s="1527">
        <f t="shared" ca="1" si="24"/>
        <v>0</v>
      </c>
      <c r="BY108" s="1527">
        <f t="shared" ca="1" si="24"/>
        <v>0</v>
      </c>
      <c r="BZ108" s="1527">
        <f t="shared" ca="1" si="24"/>
        <v>0</v>
      </c>
      <c r="CA108" s="1527">
        <f t="shared" ca="1" si="24"/>
        <v>0</v>
      </c>
      <c r="CB108" s="1527">
        <f t="shared" ca="1" si="24"/>
        <v>0</v>
      </c>
      <c r="CC108" s="1527">
        <f t="shared" ca="1" si="24"/>
        <v>0</v>
      </c>
      <c r="CD108" s="1527">
        <f t="shared" ca="1" si="24"/>
        <v>0</v>
      </c>
      <c r="CE108" s="1527">
        <f t="shared" ca="1" si="24"/>
        <v>0</v>
      </c>
      <c r="CF108" s="1527">
        <f t="shared" ca="1" si="24"/>
        <v>0</v>
      </c>
      <c r="CG108" s="1527">
        <f t="shared" ca="1" si="24"/>
        <v>0</v>
      </c>
      <c r="CH108" s="1527">
        <f t="shared" ca="1" si="24"/>
        <v>0</v>
      </c>
      <c r="CI108" s="1567">
        <f t="shared" ca="1" si="24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6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7"/>
        <v>0</v>
      </c>
      <c r="E109" s="1527">
        <f t="shared" ca="1" si="17"/>
        <v>0</v>
      </c>
      <c r="F109" s="1527">
        <f t="shared" ca="1" si="17"/>
        <v>0</v>
      </c>
      <c r="G109" s="1527">
        <f t="shared" ca="1" si="17"/>
        <v>0</v>
      </c>
      <c r="H109" s="1527">
        <f t="shared" ca="1" si="17"/>
        <v>0</v>
      </c>
      <c r="I109" s="1527">
        <f t="shared" ca="1" si="17"/>
        <v>0</v>
      </c>
      <c r="J109" s="1527">
        <f t="shared" ca="1" si="17"/>
        <v>0</v>
      </c>
      <c r="K109" s="1531">
        <f t="shared" ca="1" si="17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21"/>
        <v>0</v>
      </c>
      <c r="AB109" s="1527">
        <f t="shared" ca="1" si="21"/>
        <v>0</v>
      </c>
      <c r="AC109" s="1527">
        <f t="shared" ca="1" si="21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5">IF(ISNUMBER($B109),$B109*AO27,0)</f>
        <v>0</v>
      </c>
      <c r="AP109" s="1527">
        <f t="shared" ca="1" si="23"/>
        <v>0</v>
      </c>
      <c r="AQ109" s="1527">
        <f t="shared" ca="1" si="25"/>
        <v>0</v>
      </c>
      <c r="AR109" s="1527">
        <f t="shared" ca="1" si="25"/>
        <v>0</v>
      </c>
      <c r="AS109" s="1527">
        <f t="shared" ca="1" si="25"/>
        <v>0</v>
      </c>
      <c r="AT109" s="1527">
        <f t="shared" ca="1" si="25"/>
        <v>0</v>
      </c>
      <c r="AU109" s="1527">
        <f t="shared" ca="1" si="25"/>
        <v>0</v>
      </c>
      <c r="AV109" s="1527">
        <f t="shared" ca="1" si="25"/>
        <v>0</v>
      </c>
      <c r="AW109" s="1527">
        <f t="shared" ca="1" si="25"/>
        <v>0</v>
      </c>
      <c r="AX109" s="1527">
        <f t="shared" ca="1" si="25"/>
        <v>0</v>
      </c>
      <c r="AY109" s="1527">
        <f t="shared" ca="1" si="25"/>
        <v>0</v>
      </c>
      <c r="AZ109" s="1527">
        <f t="shared" ca="1" si="25"/>
        <v>0</v>
      </c>
      <c r="BA109" s="1527">
        <f t="shared" ca="1" si="25"/>
        <v>0</v>
      </c>
      <c r="BB109" s="1527">
        <f t="shared" ca="1" si="25"/>
        <v>0</v>
      </c>
      <c r="BC109" s="1527">
        <f t="shared" ca="1" si="25"/>
        <v>0</v>
      </c>
      <c r="BD109" s="1527">
        <f t="shared" ca="1" si="25"/>
        <v>0</v>
      </c>
      <c r="BE109" s="1527">
        <f t="shared" ca="1" si="25"/>
        <v>0</v>
      </c>
      <c r="BF109" s="1527">
        <f t="shared" ca="1" si="25"/>
        <v>0</v>
      </c>
      <c r="BG109" s="1527">
        <f t="shared" ca="1" si="25"/>
        <v>0</v>
      </c>
      <c r="BH109" s="1527">
        <f t="shared" ca="1" si="25"/>
        <v>0</v>
      </c>
      <c r="BI109" s="1527">
        <f t="shared" ca="1" si="25"/>
        <v>0</v>
      </c>
      <c r="BJ109" s="1527">
        <f t="shared" ca="1" si="25"/>
        <v>0</v>
      </c>
      <c r="BK109" s="1527">
        <f t="shared" ca="1" si="25"/>
        <v>0</v>
      </c>
      <c r="BL109" s="1527">
        <f t="shared" ca="1" si="25"/>
        <v>0</v>
      </c>
      <c r="BM109" s="1527">
        <f t="shared" ca="1" si="25"/>
        <v>0</v>
      </c>
      <c r="BN109" s="1527">
        <f t="shared" ca="1" si="25"/>
        <v>0</v>
      </c>
      <c r="BO109" s="1527">
        <f t="shared" ca="1" si="25"/>
        <v>0</v>
      </c>
      <c r="BP109" s="1527">
        <f t="shared" ca="1" si="25"/>
        <v>0</v>
      </c>
      <c r="BQ109" s="1527">
        <f t="shared" ca="1" si="25"/>
        <v>0</v>
      </c>
      <c r="BR109" s="1527">
        <f t="shared" ca="1" si="25"/>
        <v>0</v>
      </c>
      <c r="BS109" s="1527">
        <f t="shared" ca="1" si="25"/>
        <v>0</v>
      </c>
      <c r="BT109" s="1527">
        <f t="shared" ca="1" si="25"/>
        <v>0</v>
      </c>
      <c r="BU109" s="1527">
        <f t="shared" ca="1" si="25"/>
        <v>0</v>
      </c>
      <c r="BV109" s="1527">
        <f t="shared" ca="1" si="25"/>
        <v>0</v>
      </c>
      <c r="BW109" s="1527">
        <f t="shared" ca="1" si="25"/>
        <v>0</v>
      </c>
      <c r="BX109" s="1527">
        <f t="shared" ca="1" si="25"/>
        <v>0</v>
      </c>
      <c r="BY109" s="1527">
        <f t="shared" ca="1" si="25"/>
        <v>0</v>
      </c>
      <c r="BZ109" s="1527">
        <f t="shared" ca="1" si="25"/>
        <v>0</v>
      </c>
      <c r="CA109" s="1527">
        <f t="shared" ca="1" si="25"/>
        <v>0</v>
      </c>
      <c r="CB109" s="1527">
        <f t="shared" ca="1" si="25"/>
        <v>0</v>
      </c>
      <c r="CC109" s="1527">
        <f t="shared" ca="1" si="25"/>
        <v>0</v>
      </c>
      <c r="CD109" s="1527">
        <f t="shared" ca="1" si="25"/>
        <v>0</v>
      </c>
      <c r="CE109" s="1527">
        <f t="shared" ca="1" si="25"/>
        <v>0</v>
      </c>
      <c r="CF109" s="1527">
        <f t="shared" ca="1" si="25"/>
        <v>0</v>
      </c>
      <c r="CG109" s="1527">
        <f t="shared" ca="1" si="25"/>
        <v>0</v>
      </c>
      <c r="CH109" s="1527">
        <f t="shared" ca="1" si="25"/>
        <v>0</v>
      </c>
      <c r="CI109" s="1567">
        <f t="shared" ca="1" si="25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6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7"/>
        <v>0</v>
      </c>
      <c r="E110" s="1527">
        <f t="shared" ca="1" si="17"/>
        <v>0</v>
      </c>
      <c r="F110" s="1527">
        <f t="shared" ca="1" si="17"/>
        <v>0</v>
      </c>
      <c r="G110" s="1527">
        <f t="shared" ca="1" si="17"/>
        <v>0</v>
      </c>
      <c r="H110" s="1527">
        <f t="shared" ca="1" si="17"/>
        <v>0</v>
      </c>
      <c r="I110" s="1527">
        <f t="shared" ca="1" si="17"/>
        <v>0</v>
      </c>
      <c r="J110" s="1527">
        <f t="shared" ca="1" si="17"/>
        <v>0</v>
      </c>
      <c r="K110" s="1531">
        <f t="shared" ca="1" si="17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21"/>
        <v>0</v>
      </c>
      <c r="AB110" s="1527">
        <f t="shared" ca="1" si="21"/>
        <v>0</v>
      </c>
      <c r="AC110" s="1527">
        <f t="shared" ca="1" si="21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5"/>
        <v>0</v>
      </c>
      <c r="AP110" s="1527">
        <f t="shared" ca="1" si="23"/>
        <v>0</v>
      </c>
      <c r="AQ110" s="1527">
        <f t="shared" ca="1" si="25"/>
        <v>0</v>
      </c>
      <c r="AR110" s="1527">
        <f t="shared" ca="1" si="25"/>
        <v>0</v>
      </c>
      <c r="AS110" s="1527">
        <f t="shared" ca="1" si="25"/>
        <v>0</v>
      </c>
      <c r="AT110" s="1527">
        <f t="shared" ca="1" si="25"/>
        <v>0</v>
      </c>
      <c r="AU110" s="1527">
        <f t="shared" ca="1" si="25"/>
        <v>0</v>
      </c>
      <c r="AV110" s="1527">
        <f t="shared" ca="1" si="25"/>
        <v>0</v>
      </c>
      <c r="AW110" s="1527">
        <f t="shared" ca="1" si="25"/>
        <v>0</v>
      </c>
      <c r="AX110" s="1527">
        <f t="shared" ca="1" si="25"/>
        <v>0</v>
      </c>
      <c r="AY110" s="1527">
        <f t="shared" ca="1" si="25"/>
        <v>0</v>
      </c>
      <c r="AZ110" s="1527">
        <f t="shared" ca="1" si="25"/>
        <v>0</v>
      </c>
      <c r="BA110" s="1527">
        <f t="shared" ca="1" si="25"/>
        <v>0</v>
      </c>
      <c r="BB110" s="1527">
        <f t="shared" ca="1" si="25"/>
        <v>0</v>
      </c>
      <c r="BC110" s="1527">
        <f t="shared" ca="1" si="25"/>
        <v>0</v>
      </c>
      <c r="BD110" s="1527">
        <f t="shared" ca="1" si="25"/>
        <v>0</v>
      </c>
      <c r="BE110" s="1527">
        <f t="shared" ca="1" si="25"/>
        <v>0</v>
      </c>
      <c r="BF110" s="1527">
        <f t="shared" ca="1" si="25"/>
        <v>0</v>
      </c>
      <c r="BG110" s="1527">
        <f t="shared" ca="1" si="25"/>
        <v>0</v>
      </c>
      <c r="BH110" s="1527">
        <f t="shared" ca="1" si="25"/>
        <v>0</v>
      </c>
      <c r="BI110" s="1527">
        <f t="shared" ca="1" si="25"/>
        <v>0</v>
      </c>
      <c r="BJ110" s="1527">
        <f t="shared" ca="1" si="25"/>
        <v>0</v>
      </c>
      <c r="BK110" s="1527">
        <f t="shared" ca="1" si="25"/>
        <v>0</v>
      </c>
      <c r="BL110" s="1527">
        <f t="shared" ca="1" si="25"/>
        <v>0</v>
      </c>
      <c r="BM110" s="1527">
        <f t="shared" ca="1" si="25"/>
        <v>0</v>
      </c>
      <c r="BN110" s="1527">
        <f t="shared" ca="1" si="25"/>
        <v>0</v>
      </c>
      <c r="BO110" s="1527">
        <f t="shared" ca="1" si="25"/>
        <v>0</v>
      </c>
      <c r="BP110" s="1527">
        <f t="shared" ca="1" si="25"/>
        <v>0</v>
      </c>
      <c r="BQ110" s="1527">
        <f t="shared" ca="1" si="25"/>
        <v>0</v>
      </c>
      <c r="BR110" s="1527">
        <f t="shared" ca="1" si="25"/>
        <v>0</v>
      </c>
      <c r="BS110" s="1527">
        <f t="shared" ca="1" si="25"/>
        <v>0</v>
      </c>
      <c r="BT110" s="1527">
        <f t="shared" ca="1" si="25"/>
        <v>0</v>
      </c>
      <c r="BU110" s="1527">
        <f t="shared" ca="1" si="25"/>
        <v>0</v>
      </c>
      <c r="BV110" s="1527">
        <f t="shared" ca="1" si="25"/>
        <v>0</v>
      </c>
      <c r="BW110" s="1527">
        <f t="shared" ca="1" si="25"/>
        <v>0</v>
      </c>
      <c r="BX110" s="1527">
        <f t="shared" ca="1" si="25"/>
        <v>0</v>
      </c>
      <c r="BY110" s="1527">
        <f t="shared" ca="1" si="25"/>
        <v>0</v>
      </c>
      <c r="BZ110" s="1527">
        <f t="shared" ca="1" si="25"/>
        <v>0</v>
      </c>
      <c r="CA110" s="1527">
        <f t="shared" ca="1" si="25"/>
        <v>0</v>
      </c>
      <c r="CB110" s="1527">
        <f t="shared" ca="1" si="25"/>
        <v>0</v>
      </c>
      <c r="CC110" s="1527">
        <f t="shared" ca="1" si="25"/>
        <v>0</v>
      </c>
      <c r="CD110" s="1527">
        <f t="shared" ca="1" si="25"/>
        <v>0</v>
      </c>
      <c r="CE110" s="1527">
        <f t="shared" ca="1" si="25"/>
        <v>0</v>
      </c>
      <c r="CF110" s="1527">
        <f t="shared" ca="1" si="25"/>
        <v>0</v>
      </c>
      <c r="CG110" s="1527">
        <f t="shared" ca="1" si="25"/>
        <v>0</v>
      </c>
      <c r="CH110" s="1527">
        <f t="shared" ca="1" si="25"/>
        <v>0</v>
      </c>
      <c r="CI110" s="1567">
        <f t="shared" ca="1" si="25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6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7"/>
        <v>0</v>
      </c>
      <c r="E111" s="1527">
        <f t="shared" ca="1" si="17"/>
        <v>0</v>
      </c>
      <c r="F111" s="1527">
        <f t="shared" ca="1" si="17"/>
        <v>0</v>
      </c>
      <c r="G111" s="1527">
        <f t="shared" ca="1" si="17"/>
        <v>0</v>
      </c>
      <c r="H111" s="1527">
        <f t="shared" ca="1" si="17"/>
        <v>0</v>
      </c>
      <c r="I111" s="1527">
        <f t="shared" ca="1" si="17"/>
        <v>0</v>
      </c>
      <c r="J111" s="1527">
        <f t="shared" ca="1" si="17"/>
        <v>0</v>
      </c>
      <c r="K111" s="1531">
        <f t="shared" ca="1" si="17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21"/>
        <v>0</v>
      </c>
      <c r="AB111" s="1527">
        <f t="shared" ca="1" si="21"/>
        <v>0</v>
      </c>
      <c r="AC111" s="1527">
        <f t="shared" ca="1" si="21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5"/>
        <v>0</v>
      </c>
      <c r="AP111" s="1527">
        <f t="shared" ca="1" si="23"/>
        <v>0</v>
      </c>
      <c r="AQ111" s="1527">
        <f t="shared" ca="1" si="25"/>
        <v>0</v>
      </c>
      <c r="AR111" s="1527">
        <f t="shared" ca="1" si="25"/>
        <v>0</v>
      </c>
      <c r="AS111" s="1527">
        <f t="shared" ca="1" si="25"/>
        <v>0</v>
      </c>
      <c r="AT111" s="1527">
        <f t="shared" ca="1" si="25"/>
        <v>0</v>
      </c>
      <c r="AU111" s="1527">
        <f t="shared" ca="1" si="25"/>
        <v>0</v>
      </c>
      <c r="AV111" s="1527">
        <f t="shared" ca="1" si="25"/>
        <v>0</v>
      </c>
      <c r="AW111" s="1527">
        <f t="shared" ca="1" si="25"/>
        <v>0</v>
      </c>
      <c r="AX111" s="1527">
        <f t="shared" ca="1" si="25"/>
        <v>0</v>
      </c>
      <c r="AY111" s="1527">
        <f t="shared" ca="1" si="25"/>
        <v>0</v>
      </c>
      <c r="AZ111" s="1527">
        <f t="shared" ca="1" si="25"/>
        <v>0</v>
      </c>
      <c r="BA111" s="1527">
        <f t="shared" ca="1" si="25"/>
        <v>0</v>
      </c>
      <c r="BB111" s="1527">
        <f t="shared" ca="1" si="25"/>
        <v>0</v>
      </c>
      <c r="BC111" s="1527">
        <f t="shared" ca="1" si="25"/>
        <v>0</v>
      </c>
      <c r="BD111" s="1527">
        <f t="shared" ca="1" si="25"/>
        <v>0</v>
      </c>
      <c r="BE111" s="1527">
        <f t="shared" ca="1" si="25"/>
        <v>0</v>
      </c>
      <c r="BF111" s="1527">
        <f t="shared" ca="1" si="25"/>
        <v>0</v>
      </c>
      <c r="BG111" s="1527">
        <f t="shared" ca="1" si="25"/>
        <v>0</v>
      </c>
      <c r="BH111" s="1527">
        <f t="shared" ca="1" si="25"/>
        <v>0</v>
      </c>
      <c r="BI111" s="1527">
        <f t="shared" ca="1" si="25"/>
        <v>0</v>
      </c>
      <c r="BJ111" s="1527">
        <f t="shared" ca="1" si="25"/>
        <v>0</v>
      </c>
      <c r="BK111" s="1527">
        <f t="shared" ca="1" si="25"/>
        <v>0</v>
      </c>
      <c r="BL111" s="1527">
        <f t="shared" ca="1" si="25"/>
        <v>0</v>
      </c>
      <c r="BM111" s="1527">
        <f t="shared" ca="1" si="25"/>
        <v>0</v>
      </c>
      <c r="BN111" s="1527">
        <f t="shared" ca="1" si="25"/>
        <v>0</v>
      </c>
      <c r="BO111" s="1527">
        <f t="shared" ca="1" si="25"/>
        <v>0</v>
      </c>
      <c r="BP111" s="1527">
        <f t="shared" ca="1" si="25"/>
        <v>0</v>
      </c>
      <c r="BQ111" s="1527">
        <f t="shared" ca="1" si="25"/>
        <v>0</v>
      </c>
      <c r="BR111" s="1527">
        <f t="shared" ca="1" si="25"/>
        <v>0</v>
      </c>
      <c r="BS111" s="1527">
        <f t="shared" ca="1" si="25"/>
        <v>0</v>
      </c>
      <c r="BT111" s="1527">
        <f t="shared" ca="1" si="25"/>
        <v>0</v>
      </c>
      <c r="BU111" s="1527">
        <f t="shared" ca="1" si="25"/>
        <v>0</v>
      </c>
      <c r="BV111" s="1527">
        <f t="shared" ca="1" si="25"/>
        <v>0</v>
      </c>
      <c r="BW111" s="1527">
        <f t="shared" ca="1" si="25"/>
        <v>0</v>
      </c>
      <c r="BX111" s="1527">
        <f t="shared" ca="1" si="25"/>
        <v>0</v>
      </c>
      <c r="BY111" s="1527">
        <f t="shared" ca="1" si="25"/>
        <v>0</v>
      </c>
      <c r="BZ111" s="1527">
        <f t="shared" ca="1" si="25"/>
        <v>0</v>
      </c>
      <c r="CA111" s="1527">
        <f t="shared" ca="1" si="25"/>
        <v>0</v>
      </c>
      <c r="CB111" s="1527">
        <f t="shared" ca="1" si="25"/>
        <v>0</v>
      </c>
      <c r="CC111" s="1527">
        <f t="shared" ca="1" si="25"/>
        <v>0</v>
      </c>
      <c r="CD111" s="1527">
        <f t="shared" ca="1" si="25"/>
        <v>0</v>
      </c>
      <c r="CE111" s="1527">
        <f t="shared" ca="1" si="25"/>
        <v>0</v>
      </c>
      <c r="CF111" s="1527">
        <f t="shared" ca="1" si="25"/>
        <v>0</v>
      </c>
      <c r="CG111" s="1527">
        <f t="shared" ca="1" si="25"/>
        <v>0</v>
      </c>
      <c r="CH111" s="1527">
        <f t="shared" ca="1" si="25"/>
        <v>0</v>
      </c>
      <c r="CI111" s="1567">
        <f t="shared" ca="1" si="25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6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7"/>
        <v>0</v>
      </c>
      <c r="E112" s="1527">
        <f t="shared" ca="1" si="17"/>
        <v>0</v>
      </c>
      <c r="F112" s="1527">
        <f t="shared" ca="1" si="17"/>
        <v>0</v>
      </c>
      <c r="G112" s="1527">
        <f t="shared" ca="1" si="17"/>
        <v>0</v>
      </c>
      <c r="H112" s="1527">
        <f t="shared" ca="1" si="17"/>
        <v>0</v>
      </c>
      <c r="I112" s="1527">
        <f t="shared" ca="1" si="17"/>
        <v>0</v>
      </c>
      <c r="J112" s="1527">
        <f t="shared" ca="1" si="17"/>
        <v>0</v>
      </c>
      <c r="K112" s="1531">
        <f t="shared" ca="1" si="17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21"/>
        <v>0</v>
      </c>
      <c r="AB112" s="1527">
        <f t="shared" ca="1" si="21"/>
        <v>0</v>
      </c>
      <c r="AC112" s="1527">
        <f t="shared" ca="1" si="21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5"/>
        <v>0</v>
      </c>
      <c r="AP112" s="1527">
        <f t="shared" ca="1" si="23"/>
        <v>0</v>
      </c>
      <c r="AQ112" s="1527">
        <f t="shared" ca="1" si="25"/>
        <v>0</v>
      </c>
      <c r="AR112" s="1527">
        <f t="shared" ca="1" si="25"/>
        <v>0</v>
      </c>
      <c r="AS112" s="1527">
        <f t="shared" ca="1" si="25"/>
        <v>0</v>
      </c>
      <c r="AT112" s="1527">
        <f t="shared" ca="1" si="25"/>
        <v>0</v>
      </c>
      <c r="AU112" s="1527">
        <f t="shared" ca="1" si="25"/>
        <v>0</v>
      </c>
      <c r="AV112" s="1527">
        <f t="shared" ca="1" si="25"/>
        <v>0</v>
      </c>
      <c r="AW112" s="1527">
        <f t="shared" ca="1" si="25"/>
        <v>0</v>
      </c>
      <c r="AX112" s="1527">
        <f t="shared" ca="1" si="25"/>
        <v>0</v>
      </c>
      <c r="AY112" s="1527">
        <f t="shared" ca="1" si="25"/>
        <v>0</v>
      </c>
      <c r="AZ112" s="1527">
        <f t="shared" ca="1" si="25"/>
        <v>0</v>
      </c>
      <c r="BA112" s="1527">
        <f t="shared" ca="1" si="25"/>
        <v>0</v>
      </c>
      <c r="BB112" s="1527">
        <f t="shared" ca="1" si="25"/>
        <v>0</v>
      </c>
      <c r="BC112" s="1527">
        <f t="shared" ca="1" si="25"/>
        <v>0</v>
      </c>
      <c r="BD112" s="1527">
        <f t="shared" ca="1" si="25"/>
        <v>0</v>
      </c>
      <c r="BE112" s="1527">
        <f t="shared" ca="1" si="25"/>
        <v>0</v>
      </c>
      <c r="BF112" s="1527">
        <f t="shared" ca="1" si="25"/>
        <v>0</v>
      </c>
      <c r="BG112" s="1527">
        <f t="shared" ca="1" si="25"/>
        <v>0</v>
      </c>
      <c r="BH112" s="1527">
        <f t="shared" ca="1" si="25"/>
        <v>0</v>
      </c>
      <c r="BI112" s="1527">
        <f t="shared" ca="1" si="25"/>
        <v>0</v>
      </c>
      <c r="BJ112" s="1527">
        <f t="shared" ca="1" si="25"/>
        <v>0</v>
      </c>
      <c r="BK112" s="1527">
        <f t="shared" ca="1" si="25"/>
        <v>0</v>
      </c>
      <c r="BL112" s="1527">
        <f t="shared" ca="1" si="25"/>
        <v>0</v>
      </c>
      <c r="BM112" s="1527">
        <f t="shared" ca="1" si="25"/>
        <v>0</v>
      </c>
      <c r="BN112" s="1527">
        <f t="shared" ca="1" si="25"/>
        <v>0</v>
      </c>
      <c r="BO112" s="1527">
        <f t="shared" ca="1" si="25"/>
        <v>0</v>
      </c>
      <c r="BP112" s="1527">
        <f t="shared" ca="1" si="25"/>
        <v>0</v>
      </c>
      <c r="BQ112" s="1527">
        <f t="shared" ca="1" si="25"/>
        <v>0</v>
      </c>
      <c r="BR112" s="1527">
        <f t="shared" ca="1" si="25"/>
        <v>0</v>
      </c>
      <c r="BS112" s="1527">
        <f t="shared" ca="1" si="25"/>
        <v>0</v>
      </c>
      <c r="BT112" s="1527">
        <f t="shared" ca="1" si="25"/>
        <v>0</v>
      </c>
      <c r="BU112" s="1527">
        <f t="shared" ca="1" si="25"/>
        <v>0</v>
      </c>
      <c r="BV112" s="1527">
        <f t="shared" ca="1" si="25"/>
        <v>0</v>
      </c>
      <c r="BW112" s="1527">
        <f t="shared" ca="1" si="25"/>
        <v>0</v>
      </c>
      <c r="BX112" s="1527">
        <f t="shared" ca="1" si="25"/>
        <v>0</v>
      </c>
      <c r="BY112" s="1527">
        <f t="shared" ca="1" si="25"/>
        <v>0</v>
      </c>
      <c r="BZ112" s="1527">
        <f t="shared" ca="1" si="25"/>
        <v>0</v>
      </c>
      <c r="CA112" s="1527">
        <f t="shared" ca="1" si="25"/>
        <v>0</v>
      </c>
      <c r="CB112" s="1527">
        <f t="shared" ca="1" si="25"/>
        <v>0</v>
      </c>
      <c r="CC112" s="1527">
        <f t="shared" ca="1" si="25"/>
        <v>0</v>
      </c>
      <c r="CD112" s="1527">
        <f t="shared" ca="1" si="25"/>
        <v>0</v>
      </c>
      <c r="CE112" s="1527">
        <f t="shared" ca="1" si="25"/>
        <v>0</v>
      </c>
      <c r="CF112" s="1527">
        <f t="shared" ca="1" si="25"/>
        <v>0</v>
      </c>
      <c r="CG112" s="1527">
        <f t="shared" ca="1" si="25"/>
        <v>0</v>
      </c>
      <c r="CH112" s="1527">
        <f t="shared" ca="1" si="25"/>
        <v>0</v>
      </c>
      <c r="CI112" s="1567">
        <f t="shared" ca="1" si="25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6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7"/>
        <v>0</v>
      </c>
      <c r="E113" s="1527">
        <f t="shared" ca="1" si="17"/>
        <v>0</v>
      </c>
      <c r="F113" s="1527">
        <f t="shared" ca="1" si="17"/>
        <v>0</v>
      </c>
      <c r="G113" s="1527">
        <f t="shared" ca="1" si="17"/>
        <v>0</v>
      </c>
      <c r="H113" s="1527">
        <f t="shared" ca="1" si="17"/>
        <v>0</v>
      </c>
      <c r="I113" s="1527">
        <f t="shared" ca="1" si="17"/>
        <v>0</v>
      </c>
      <c r="J113" s="1527">
        <f t="shared" ca="1" si="17"/>
        <v>0</v>
      </c>
      <c r="K113" s="1531">
        <f t="shared" ca="1" si="17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21"/>
        <v>0</v>
      </c>
      <c r="AB113" s="1527">
        <f t="shared" ca="1" si="21"/>
        <v>0</v>
      </c>
      <c r="AC113" s="1527">
        <f t="shared" ca="1" si="21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5"/>
        <v>0</v>
      </c>
      <c r="AP113" s="1527">
        <f t="shared" ca="1" si="23"/>
        <v>0</v>
      </c>
      <c r="AQ113" s="1527">
        <f t="shared" ca="1" si="25"/>
        <v>0</v>
      </c>
      <c r="AR113" s="1527">
        <f t="shared" ca="1" si="25"/>
        <v>0</v>
      </c>
      <c r="AS113" s="1527">
        <f t="shared" ca="1" si="25"/>
        <v>0</v>
      </c>
      <c r="AT113" s="1527">
        <f t="shared" ca="1" si="25"/>
        <v>0</v>
      </c>
      <c r="AU113" s="1527">
        <f t="shared" ca="1" si="25"/>
        <v>0</v>
      </c>
      <c r="AV113" s="1527">
        <f t="shared" ca="1" si="25"/>
        <v>0</v>
      </c>
      <c r="AW113" s="1527">
        <f t="shared" ca="1" si="25"/>
        <v>0</v>
      </c>
      <c r="AX113" s="1527">
        <f t="shared" ca="1" si="25"/>
        <v>0</v>
      </c>
      <c r="AY113" s="1527">
        <f t="shared" ca="1" si="25"/>
        <v>0</v>
      </c>
      <c r="AZ113" s="1527">
        <f t="shared" ca="1" si="25"/>
        <v>0</v>
      </c>
      <c r="BA113" s="1527">
        <f t="shared" ca="1" si="25"/>
        <v>0</v>
      </c>
      <c r="BB113" s="1527">
        <f t="shared" ca="1" si="25"/>
        <v>0</v>
      </c>
      <c r="BC113" s="1527">
        <f t="shared" ca="1" si="25"/>
        <v>0</v>
      </c>
      <c r="BD113" s="1527">
        <f t="shared" ca="1" si="25"/>
        <v>0</v>
      </c>
      <c r="BE113" s="1527">
        <f t="shared" ca="1" si="25"/>
        <v>0</v>
      </c>
      <c r="BF113" s="1527">
        <f t="shared" ca="1" si="25"/>
        <v>0</v>
      </c>
      <c r="BG113" s="1527">
        <f t="shared" ca="1" si="25"/>
        <v>0</v>
      </c>
      <c r="BH113" s="1527">
        <f t="shared" ca="1" si="25"/>
        <v>0</v>
      </c>
      <c r="BI113" s="1527">
        <f t="shared" ca="1" si="25"/>
        <v>0</v>
      </c>
      <c r="BJ113" s="1527">
        <f t="shared" ca="1" si="25"/>
        <v>0</v>
      </c>
      <c r="BK113" s="1527">
        <f t="shared" ca="1" si="25"/>
        <v>0</v>
      </c>
      <c r="BL113" s="1527">
        <f t="shared" ca="1" si="25"/>
        <v>0</v>
      </c>
      <c r="BM113" s="1527">
        <f t="shared" ca="1" si="25"/>
        <v>0</v>
      </c>
      <c r="BN113" s="1527">
        <f t="shared" ca="1" si="25"/>
        <v>0</v>
      </c>
      <c r="BO113" s="1527">
        <f t="shared" ca="1" si="25"/>
        <v>0</v>
      </c>
      <c r="BP113" s="1527">
        <f t="shared" ca="1" si="25"/>
        <v>0</v>
      </c>
      <c r="BQ113" s="1527">
        <f t="shared" ca="1" si="25"/>
        <v>0</v>
      </c>
      <c r="BR113" s="1527">
        <f t="shared" ca="1" si="25"/>
        <v>0</v>
      </c>
      <c r="BS113" s="1527">
        <f t="shared" ca="1" si="25"/>
        <v>0</v>
      </c>
      <c r="BT113" s="1527">
        <f t="shared" ca="1" si="25"/>
        <v>0</v>
      </c>
      <c r="BU113" s="1527">
        <f t="shared" ca="1" si="25"/>
        <v>0</v>
      </c>
      <c r="BV113" s="1527">
        <f t="shared" ca="1" si="25"/>
        <v>0</v>
      </c>
      <c r="BW113" s="1527">
        <f t="shared" ca="1" si="25"/>
        <v>0</v>
      </c>
      <c r="BX113" s="1527">
        <f t="shared" ca="1" si="25"/>
        <v>0</v>
      </c>
      <c r="BY113" s="1527">
        <f t="shared" ca="1" si="25"/>
        <v>0</v>
      </c>
      <c r="BZ113" s="1527">
        <f t="shared" ca="1" si="25"/>
        <v>0</v>
      </c>
      <c r="CA113" s="1527">
        <f t="shared" ca="1" si="25"/>
        <v>0</v>
      </c>
      <c r="CB113" s="1527">
        <f t="shared" ca="1" si="25"/>
        <v>0</v>
      </c>
      <c r="CC113" s="1527">
        <f t="shared" ca="1" si="25"/>
        <v>0</v>
      </c>
      <c r="CD113" s="1527">
        <f t="shared" ca="1" si="25"/>
        <v>0</v>
      </c>
      <c r="CE113" s="1527">
        <f t="shared" ca="1" si="25"/>
        <v>0</v>
      </c>
      <c r="CF113" s="1527">
        <f t="shared" ca="1" si="25"/>
        <v>0</v>
      </c>
      <c r="CG113" s="1527">
        <f t="shared" ca="1" si="25"/>
        <v>0</v>
      </c>
      <c r="CH113" s="1527">
        <f t="shared" ca="1" si="25"/>
        <v>0</v>
      </c>
      <c r="CI113" s="1567">
        <f t="shared" ca="1" si="25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6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7"/>
        <v>0</v>
      </c>
      <c r="E114" s="1527">
        <f t="shared" ca="1" si="17"/>
        <v>0</v>
      </c>
      <c r="F114" s="1527">
        <f t="shared" ca="1" si="17"/>
        <v>0</v>
      </c>
      <c r="G114" s="1527">
        <f t="shared" ca="1" si="17"/>
        <v>0</v>
      </c>
      <c r="H114" s="1527">
        <f t="shared" ca="1" si="17"/>
        <v>0</v>
      </c>
      <c r="I114" s="1527">
        <f t="shared" ca="1" si="17"/>
        <v>0</v>
      </c>
      <c r="J114" s="1527">
        <f t="shared" ca="1" si="17"/>
        <v>0</v>
      </c>
      <c r="K114" s="1531">
        <f t="shared" ca="1" si="17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21"/>
        <v>0</v>
      </c>
      <c r="AB114" s="1527">
        <f t="shared" ca="1" si="21"/>
        <v>0</v>
      </c>
      <c r="AC114" s="1527">
        <f t="shared" ca="1" si="21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5"/>
        <v>0</v>
      </c>
      <c r="AP114" s="1527">
        <f t="shared" ca="1" si="23"/>
        <v>0</v>
      </c>
      <c r="AQ114" s="1527">
        <f t="shared" ca="1" si="25"/>
        <v>0</v>
      </c>
      <c r="AR114" s="1527">
        <f t="shared" ca="1" si="25"/>
        <v>0</v>
      </c>
      <c r="AS114" s="1527">
        <f t="shared" ca="1" si="25"/>
        <v>0</v>
      </c>
      <c r="AT114" s="1527">
        <f t="shared" ca="1" si="25"/>
        <v>0</v>
      </c>
      <c r="AU114" s="1527">
        <f t="shared" ca="1" si="25"/>
        <v>0</v>
      </c>
      <c r="AV114" s="1527">
        <f t="shared" ca="1" si="25"/>
        <v>0</v>
      </c>
      <c r="AW114" s="1527">
        <f t="shared" ca="1" si="25"/>
        <v>0</v>
      </c>
      <c r="AX114" s="1527">
        <f t="shared" ca="1" si="25"/>
        <v>0</v>
      </c>
      <c r="AY114" s="1527">
        <f t="shared" ca="1" si="25"/>
        <v>0</v>
      </c>
      <c r="AZ114" s="1527">
        <f t="shared" ca="1" si="25"/>
        <v>0</v>
      </c>
      <c r="BA114" s="1527">
        <f t="shared" ca="1" si="25"/>
        <v>0</v>
      </c>
      <c r="BB114" s="1527">
        <f t="shared" ca="1" si="25"/>
        <v>0</v>
      </c>
      <c r="BC114" s="1527">
        <f t="shared" ca="1" si="25"/>
        <v>0</v>
      </c>
      <c r="BD114" s="1527">
        <f t="shared" ca="1" si="25"/>
        <v>0</v>
      </c>
      <c r="BE114" s="1527">
        <f t="shared" ca="1" si="25"/>
        <v>0</v>
      </c>
      <c r="BF114" s="1527">
        <f t="shared" ca="1" si="25"/>
        <v>0</v>
      </c>
      <c r="BG114" s="1527">
        <f t="shared" ca="1" si="25"/>
        <v>0</v>
      </c>
      <c r="BH114" s="1527">
        <f t="shared" ca="1" si="25"/>
        <v>0</v>
      </c>
      <c r="BI114" s="1527">
        <f t="shared" ca="1" si="25"/>
        <v>0</v>
      </c>
      <c r="BJ114" s="1527">
        <f t="shared" ca="1" si="25"/>
        <v>0</v>
      </c>
      <c r="BK114" s="1527">
        <f t="shared" ca="1" si="25"/>
        <v>0</v>
      </c>
      <c r="BL114" s="1527">
        <f t="shared" ca="1" si="25"/>
        <v>0</v>
      </c>
      <c r="BM114" s="1527">
        <f t="shared" ca="1" si="25"/>
        <v>0</v>
      </c>
      <c r="BN114" s="1527">
        <f t="shared" ca="1" si="25"/>
        <v>0</v>
      </c>
      <c r="BO114" s="1527">
        <f t="shared" ref="BO114:CI114" ca="1" si="26">IF(ISNUMBER($B114),$B114*BO32,0)</f>
        <v>0</v>
      </c>
      <c r="BP114" s="1527">
        <f t="shared" ca="1" si="26"/>
        <v>0</v>
      </c>
      <c r="BQ114" s="1527">
        <f t="shared" ca="1" si="26"/>
        <v>0</v>
      </c>
      <c r="BR114" s="1527">
        <f t="shared" ca="1" si="26"/>
        <v>0</v>
      </c>
      <c r="BS114" s="1527">
        <f t="shared" ca="1" si="26"/>
        <v>0</v>
      </c>
      <c r="BT114" s="1527">
        <f t="shared" ca="1" si="26"/>
        <v>0</v>
      </c>
      <c r="BU114" s="1527">
        <f t="shared" ca="1" si="26"/>
        <v>0</v>
      </c>
      <c r="BV114" s="1527">
        <f t="shared" ca="1" si="26"/>
        <v>0</v>
      </c>
      <c r="BW114" s="1527">
        <f t="shared" ca="1" si="26"/>
        <v>0</v>
      </c>
      <c r="BX114" s="1527">
        <f t="shared" ca="1" si="26"/>
        <v>0</v>
      </c>
      <c r="BY114" s="1527">
        <f t="shared" ca="1" si="26"/>
        <v>0</v>
      </c>
      <c r="BZ114" s="1527">
        <f t="shared" ca="1" si="26"/>
        <v>0</v>
      </c>
      <c r="CA114" s="1527">
        <f t="shared" ca="1" si="26"/>
        <v>0</v>
      </c>
      <c r="CB114" s="1527">
        <f t="shared" ca="1" si="26"/>
        <v>0</v>
      </c>
      <c r="CC114" s="1527">
        <f t="shared" ca="1" si="26"/>
        <v>0</v>
      </c>
      <c r="CD114" s="1527">
        <f t="shared" ca="1" si="26"/>
        <v>0</v>
      </c>
      <c r="CE114" s="1527">
        <f t="shared" ca="1" si="26"/>
        <v>0</v>
      </c>
      <c r="CF114" s="1527">
        <f t="shared" ca="1" si="26"/>
        <v>0</v>
      </c>
      <c r="CG114" s="1527">
        <f t="shared" ca="1" si="26"/>
        <v>0</v>
      </c>
      <c r="CH114" s="1527">
        <f t="shared" ca="1" si="26"/>
        <v>0</v>
      </c>
      <c r="CI114" s="1567">
        <f t="shared" ca="1" si="26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6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7"/>
        <v>0</v>
      </c>
      <c r="E115" s="1527">
        <f t="shared" ca="1" si="17"/>
        <v>0</v>
      </c>
      <c r="F115" s="1527">
        <f t="shared" ca="1" si="17"/>
        <v>0</v>
      </c>
      <c r="G115" s="1527">
        <f t="shared" ca="1" si="17"/>
        <v>0</v>
      </c>
      <c r="H115" s="1527">
        <f t="shared" ca="1" si="17"/>
        <v>0</v>
      </c>
      <c r="I115" s="1527">
        <f t="shared" ca="1" si="17"/>
        <v>0</v>
      </c>
      <c r="J115" s="1527">
        <f t="shared" ca="1" si="17"/>
        <v>0</v>
      </c>
      <c r="K115" s="1531">
        <f t="shared" ca="1" si="17"/>
        <v>0</v>
      </c>
      <c r="L115" s="1531">
        <f t="shared" ca="1" si="17"/>
        <v>0</v>
      </c>
      <c r="M115" s="1531">
        <f t="shared" ca="1" si="17"/>
        <v>0</v>
      </c>
      <c r="N115" s="1531">
        <f t="shared" ca="1" si="17"/>
        <v>0</v>
      </c>
      <c r="O115" s="1531">
        <f t="shared" ca="1" si="17"/>
        <v>0</v>
      </c>
      <c r="P115" s="1531">
        <f t="shared" ca="1" si="17"/>
        <v>0</v>
      </c>
      <c r="Q115" s="1531">
        <f t="shared" ca="1" si="17"/>
        <v>0</v>
      </c>
      <c r="R115" s="1531">
        <f t="shared" ca="1" si="17"/>
        <v>0</v>
      </c>
      <c r="S115" s="1531">
        <f t="shared" ca="1" si="17"/>
        <v>0</v>
      </c>
      <c r="T115" s="1531">
        <f t="shared" ref="T115:Y125" ca="1" si="27">IF(ISNUMBER($B115),$B115*T33,0)</f>
        <v>0</v>
      </c>
      <c r="U115" s="1531">
        <f t="shared" ca="1" si="27"/>
        <v>0</v>
      </c>
      <c r="V115" s="1531">
        <f t="shared" ca="1" si="27"/>
        <v>0</v>
      </c>
      <c r="W115" s="1531">
        <f t="shared" ca="1" si="27"/>
        <v>0</v>
      </c>
      <c r="X115" s="1531">
        <f t="shared" ca="1" si="27"/>
        <v>0</v>
      </c>
      <c r="Y115" s="1531">
        <f t="shared" ca="1" si="27"/>
        <v>0</v>
      </c>
      <c r="Z115" s="1565"/>
      <c r="AA115" s="1526">
        <f t="shared" ca="1" si="21"/>
        <v>0</v>
      </c>
      <c r="AB115" s="1527">
        <f t="shared" ca="1" si="21"/>
        <v>0</v>
      </c>
      <c r="AC115" s="1527">
        <f t="shared" ca="1" si="21"/>
        <v>0</v>
      </c>
      <c r="AD115" s="1527">
        <f t="shared" ca="1" si="21"/>
        <v>0</v>
      </c>
      <c r="AE115" s="1527">
        <f t="shared" ca="1" si="21"/>
        <v>0</v>
      </c>
      <c r="AF115" s="1527">
        <f t="shared" ca="1" si="21"/>
        <v>0</v>
      </c>
      <c r="AG115" s="1527">
        <f t="shared" ca="1" si="21"/>
        <v>0</v>
      </c>
      <c r="AH115" s="1527">
        <f t="shared" ca="1" si="21"/>
        <v>0</v>
      </c>
      <c r="AI115" s="1527">
        <f t="shared" ca="1" si="21"/>
        <v>0</v>
      </c>
      <c r="AJ115" s="1527">
        <f t="shared" ca="1" si="21"/>
        <v>0</v>
      </c>
      <c r="AK115" s="1527">
        <f t="shared" ca="1" si="21"/>
        <v>0</v>
      </c>
      <c r="AL115" s="1527">
        <f t="shared" ca="1" si="21"/>
        <v>0</v>
      </c>
      <c r="AM115" s="1527">
        <f t="shared" ca="1" si="21"/>
        <v>0</v>
      </c>
      <c r="AN115" s="1486"/>
      <c r="AO115" s="1566">
        <f t="shared" ref="AO115:CI120" ca="1" si="28">IF(ISNUMBER($B115),$B115*AO33,0)</f>
        <v>0</v>
      </c>
      <c r="AP115" s="1527">
        <f t="shared" ca="1" si="23"/>
        <v>0</v>
      </c>
      <c r="AQ115" s="1527">
        <f t="shared" ca="1" si="28"/>
        <v>0</v>
      </c>
      <c r="AR115" s="1527">
        <f t="shared" ca="1" si="28"/>
        <v>0</v>
      </c>
      <c r="AS115" s="1527">
        <f t="shared" ca="1" si="28"/>
        <v>0</v>
      </c>
      <c r="AT115" s="1527">
        <f t="shared" ca="1" si="28"/>
        <v>0</v>
      </c>
      <c r="AU115" s="1527">
        <f t="shared" ca="1" si="28"/>
        <v>0</v>
      </c>
      <c r="AV115" s="1527">
        <f t="shared" ca="1" si="28"/>
        <v>0</v>
      </c>
      <c r="AW115" s="1527">
        <f t="shared" ca="1" si="28"/>
        <v>0</v>
      </c>
      <c r="AX115" s="1527">
        <f t="shared" ca="1" si="28"/>
        <v>0</v>
      </c>
      <c r="AY115" s="1527">
        <f t="shared" ca="1" si="28"/>
        <v>0</v>
      </c>
      <c r="AZ115" s="1527">
        <f t="shared" ca="1" si="28"/>
        <v>0</v>
      </c>
      <c r="BA115" s="1527">
        <f t="shared" ca="1" si="28"/>
        <v>0</v>
      </c>
      <c r="BB115" s="1527">
        <f t="shared" ca="1" si="28"/>
        <v>0</v>
      </c>
      <c r="BC115" s="1527">
        <f t="shared" ca="1" si="28"/>
        <v>0</v>
      </c>
      <c r="BD115" s="1527">
        <f t="shared" ca="1" si="28"/>
        <v>0</v>
      </c>
      <c r="BE115" s="1527">
        <f t="shared" ca="1" si="28"/>
        <v>0</v>
      </c>
      <c r="BF115" s="1527">
        <f t="shared" ca="1" si="28"/>
        <v>0</v>
      </c>
      <c r="BG115" s="1527">
        <f t="shared" ca="1" si="28"/>
        <v>0</v>
      </c>
      <c r="BH115" s="1527">
        <f t="shared" ca="1" si="28"/>
        <v>0</v>
      </c>
      <c r="BI115" s="1527">
        <f t="shared" ca="1" si="28"/>
        <v>0</v>
      </c>
      <c r="BJ115" s="1527">
        <f t="shared" ca="1" si="28"/>
        <v>0</v>
      </c>
      <c r="BK115" s="1527">
        <f t="shared" ca="1" si="28"/>
        <v>0</v>
      </c>
      <c r="BL115" s="1527">
        <f t="shared" ca="1" si="28"/>
        <v>0</v>
      </c>
      <c r="BM115" s="1527">
        <f t="shared" ca="1" si="28"/>
        <v>0</v>
      </c>
      <c r="BN115" s="1527">
        <f t="shared" ca="1" si="28"/>
        <v>0</v>
      </c>
      <c r="BO115" s="1527">
        <f t="shared" ca="1" si="28"/>
        <v>0</v>
      </c>
      <c r="BP115" s="1527">
        <f t="shared" ca="1" si="28"/>
        <v>0</v>
      </c>
      <c r="BQ115" s="1527">
        <f t="shared" ca="1" si="28"/>
        <v>0</v>
      </c>
      <c r="BR115" s="1527">
        <f t="shared" ca="1" si="28"/>
        <v>0</v>
      </c>
      <c r="BS115" s="1527">
        <f t="shared" ca="1" si="28"/>
        <v>0</v>
      </c>
      <c r="BT115" s="1527">
        <f t="shared" ca="1" si="28"/>
        <v>0</v>
      </c>
      <c r="BU115" s="1527">
        <f t="shared" ca="1" si="28"/>
        <v>0</v>
      </c>
      <c r="BV115" s="1527">
        <f t="shared" ca="1" si="28"/>
        <v>0</v>
      </c>
      <c r="BW115" s="1527">
        <f t="shared" ca="1" si="28"/>
        <v>0</v>
      </c>
      <c r="BX115" s="1527">
        <f t="shared" ca="1" si="28"/>
        <v>0</v>
      </c>
      <c r="BY115" s="1527">
        <f t="shared" ca="1" si="28"/>
        <v>0</v>
      </c>
      <c r="BZ115" s="1527">
        <f t="shared" ca="1" si="28"/>
        <v>0</v>
      </c>
      <c r="CA115" s="1527">
        <f t="shared" ca="1" si="28"/>
        <v>0</v>
      </c>
      <c r="CB115" s="1527">
        <f t="shared" ca="1" si="28"/>
        <v>0</v>
      </c>
      <c r="CC115" s="1527">
        <f t="shared" ca="1" si="28"/>
        <v>0</v>
      </c>
      <c r="CD115" s="1527">
        <f t="shared" ca="1" si="28"/>
        <v>0</v>
      </c>
      <c r="CE115" s="1527">
        <f t="shared" ca="1" si="28"/>
        <v>0</v>
      </c>
      <c r="CF115" s="1527">
        <f t="shared" ca="1" si="28"/>
        <v>0</v>
      </c>
      <c r="CG115" s="1527">
        <f t="shared" ca="1" si="28"/>
        <v>0</v>
      </c>
      <c r="CH115" s="1527">
        <f t="shared" ca="1" si="28"/>
        <v>0</v>
      </c>
      <c r="CI115" s="1567">
        <f t="shared" ca="1" si="28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6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9">IF(ISNUMBER($B116),$B116*D34,0)</f>
        <v>0</v>
      </c>
      <c r="E116" s="1527">
        <f t="shared" ca="1" si="29"/>
        <v>0</v>
      </c>
      <c r="F116" s="1527">
        <f t="shared" ca="1" si="29"/>
        <v>0</v>
      </c>
      <c r="G116" s="1527">
        <f t="shared" ca="1" si="29"/>
        <v>0</v>
      </c>
      <c r="H116" s="1527">
        <f t="shared" ca="1" si="29"/>
        <v>0</v>
      </c>
      <c r="I116" s="1527">
        <f t="shared" ca="1" si="29"/>
        <v>0</v>
      </c>
      <c r="J116" s="1527">
        <f t="shared" ca="1" si="29"/>
        <v>0</v>
      </c>
      <c r="K116" s="1531">
        <f t="shared" ca="1" si="29"/>
        <v>0</v>
      </c>
      <c r="L116" s="1531">
        <f t="shared" ca="1" si="29"/>
        <v>0</v>
      </c>
      <c r="M116" s="1531">
        <f t="shared" ca="1" si="29"/>
        <v>0</v>
      </c>
      <c r="N116" s="1531">
        <f t="shared" ca="1" si="29"/>
        <v>0</v>
      </c>
      <c r="O116" s="1531">
        <f t="shared" ca="1" si="29"/>
        <v>0</v>
      </c>
      <c r="P116" s="1531">
        <f t="shared" ca="1" si="29"/>
        <v>0</v>
      </c>
      <c r="Q116" s="1531">
        <f t="shared" ca="1" si="29"/>
        <v>0</v>
      </c>
      <c r="R116" s="1531">
        <f t="shared" ca="1" si="29"/>
        <v>0</v>
      </c>
      <c r="S116" s="1531">
        <f t="shared" ca="1" si="29"/>
        <v>0</v>
      </c>
      <c r="T116" s="1531">
        <f t="shared" ca="1" si="27"/>
        <v>0</v>
      </c>
      <c r="U116" s="1531">
        <f t="shared" ca="1" si="27"/>
        <v>0</v>
      </c>
      <c r="V116" s="1531">
        <f t="shared" ca="1" si="27"/>
        <v>0</v>
      </c>
      <c r="W116" s="1531">
        <f t="shared" ca="1" si="27"/>
        <v>0</v>
      </c>
      <c r="X116" s="1531">
        <f t="shared" ca="1" si="27"/>
        <v>0</v>
      </c>
      <c r="Y116" s="1531">
        <f t="shared" ca="1" si="27"/>
        <v>0</v>
      </c>
      <c r="Z116" s="1565"/>
      <c r="AA116" s="1526">
        <f t="shared" ref="AA116:AM125" ca="1" si="30">IF(ISNUMBER($B116),$B116*AA34,0)</f>
        <v>0</v>
      </c>
      <c r="AB116" s="1527">
        <f t="shared" ca="1" si="30"/>
        <v>0</v>
      </c>
      <c r="AC116" s="1527">
        <f t="shared" ca="1" si="30"/>
        <v>0</v>
      </c>
      <c r="AD116" s="1527">
        <f t="shared" ca="1" si="21"/>
        <v>0</v>
      </c>
      <c r="AE116" s="1527">
        <f t="shared" ca="1" si="21"/>
        <v>0</v>
      </c>
      <c r="AF116" s="1527">
        <f t="shared" ca="1" si="21"/>
        <v>0</v>
      </c>
      <c r="AG116" s="1527">
        <f t="shared" ca="1" si="21"/>
        <v>0</v>
      </c>
      <c r="AH116" s="1527">
        <f t="shared" ca="1" si="21"/>
        <v>0</v>
      </c>
      <c r="AI116" s="1527">
        <f t="shared" ca="1" si="21"/>
        <v>0</v>
      </c>
      <c r="AJ116" s="1527">
        <f t="shared" ca="1" si="21"/>
        <v>0</v>
      </c>
      <c r="AK116" s="1527">
        <f t="shared" ca="1" si="21"/>
        <v>0</v>
      </c>
      <c r="AL116" s="1527">
        <f t="shared" ca="1" si="21"/>
        <v>0</v>
      </c>
      <c r="AM116" s="1527">
        <f t="shared" ca="1" si="21"/>
        <v>0</v>
      </c>
      <c r="AN116" s="1486"/>
      <c r="AO116" s="1566">
        <f t="shared" ca="1" si="28"/>
        <v>0</v>
      </c>
      <c r="AP116" s="1527">
        <f t="shared" ca="1" si="23"/>
        <v>0</v>
      </c>
      <c r="AQ116" s="1527">
        <f t="shared" ca="1" si="28"/>
        <v>0</v>
      </c>
      <c r="AR116" s="1527">
        <f t="shared" ca="1" si="28"/>
        <v>0</v>
      </c>
      <c r="AS116" s="1527">
        <f t="shared" ca="1" si="28"/>
        <v>0</v>
      </c>
      <c r="AT116" s="1527">
        <f t="shared" ca="1" si="28"/>
        <v>0</v>
      </c>
      <c r="AU116" s="1527">
        <f t="shared" ca="1" si="28"/>
        <v>0</v>
      </c>
      <c r="AV116" s="1527">
        <f t="shared" ca="1" si="28"/>
        <v>0</v>
      </c>
      <c r="AW116" s="1527">
        <f t="shared" ca="1" si="28"/>
        <v>0</v>
      </c>
      <c r="AX116" s="1527">
        <f t="shared" ca="1" si="28"/>
        <v>0</v>
      </c>
      <c r="AY116" s="1527">
        <f t="shared" ca="1" si="28"/>
        <v>0</v>
      </c>
      <c r="AZ116" s="1527">
        <f t="shared" ca="1" si="28"/>
        <v>0</v>
      </c>
      <c r="BA116" s="1527">
        <f t="shared" ca="1" si="28"/>
        <v>0</v>
      </c>
      <c r="BB116" s="1527">
        <f t="shared" ca="1" si="28"/>
        <v>0</v>
      </c>
      <c r="BC116" s="1527">
        <f t="shared" ca="1" si="28"/>
        <v>0</v>
      </c>
      <c r="BD116" s="1527">
        <f t="shared" ca="1" si="28"/>
        <v>0</v>
      </c>
      <c r="BE116" s="1527">
        <f t="shared" ca="1" si="28"/>
        <v>0</v>
      </c>
      <c r="BF116" s="1527">
        <f t="shared" ca="1" si="28"/>
        <v>0</v>
      </c>
      <c r="BG116" s="1527">
        <f t="shared" ca="1" si="28"/>
        <v>0</v>
      </c>
      <c r="BH116" s="1527">
        <f t="shared" ca="1" si="28"/>
        <v>0</v>
      </c>
      <c r="BI116" s="1527">
        <f t="shared" ca="1" si="28"/>
        <v>0</v>
      </c>
      <c r="BJ116" s="1527">
        <f t="shared" ca="1" si="28"/>
        <v>0</v>
      </c>
      <c r="BK116" s="1527">
        <f t="shared" ca="1" si="28"/>
        <v>0</v>
      </c>
      <c r="BL116" s="1527">
        <f t="shared" ca="1" si="28"/>
        <v>0</v>
      </c>
      <c r="BM116" s="1527">
        <f t="shared" ca="1" si="28"/>
        <v>0</v>
      </c>
      <c r="BN116" s="1527">
        <f t="shared" ca="1" si="28"/>
        <v>0</v>
      </c>
      <c r="BO116" s="1527">
        <f t="shared" ca="1" si="28"/>
        <v>0</v>
      </c>
      <c r="BP116" s="1527">
        <f t="shared" ca="1" si="28"/>
        <v>0</v>
      </c>
      <c r="BQ116" s="1527">
        <f t="shared" ca="1" si="28"/>
        <v>0</v>
      </c>
      <c r="BR116" s="1527">
        <f t="shared" ca="1" si="28"/>
        <v>0</v>
      </c>
      <c r="BS116" s="1527">
        <f t="shared" ca="1" si="28"/>
        <v>0</v>
      </c>
      <c r="BT116" s="1527">
        <f t="shared" ca="1" si="28"/>
        <v>0</v>
      </c>
      <c r="BU116" s="1527">
        <f t="shared" ca="1" si="28"/>
        <v>0</v>
      </c>
      <c r="BV116" s="1527">
        <f t="shared" ca="1" si="28"/>
        <v>0</v>
      </c>
      <c r="BW116" s="1527">
        <f t="shared" ca="1" si="28"/>
        <v>0</v>
      </c>
      <c r="BX116" s="1527">
        <f t="shared" ca="1" si="28"/>
        <v>0</v>
      </c>
      <c r="BY116" s="1527">
        <f t="shared" ca="1" si="28"/>
        <v>0</v>
      </c>
      <c r="BZ116" s="1527">
        <f t="shared" ca="1" si="28"/>
        <v>0</v>
      </c>
      <c r="CA116" s="1527">
        <f t="shared" ca="1" si="28"/>
        <v>0</v>
      </c>
      <c r="CB116" s="1527">
        <f t="shared" ca="1" si="28"/>
        <v>0</v>
      </c>
      <c r="CC116" s="1527">
        <f t="shared" ca="1" si="28"/>
        <v>0</v>
      </c>
      <c r="CD116" s="1527">
        <f t="shared" ca="1" si="28"/>
        <v>0</v>
      </c>
      <c r="CE116" s="1527">
        <f t="shared" ca="1" si="28"/>
        <v>0</v>
      </c>
      <c r="CF116" s="1527">
        <f t="shared" ca="1" si="28"/>
        <v>0</v>
      </c>
      <c r="CG116" s="1527">
        <f t="shared" ca="1" si="28"/>
        <v>0</v>
      </c>
      <c r="CH116" s="1527">
        <f t="shared" ca="1" si="28"/>
        <v>0</v>
      </c>
      <c r="CI116" s="1567">
        <f t="shared" ca="1" si="28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6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9"/>
        <v>0</v>
      </c>
      <c r="E117" s="1527">
        <f t="shared" ca="1" si="29"/>
        <v>0</v>
      </c>
      <c r="F117" s="1527">
        <f t="shared" ca="1" si="29"/>
        <v>0</v>
      </c>
      <c r="G117" s="1527">
        <f t="shared" ca="1" si="29"/>
        <v>0</v>
      </c>
      <c r="H117" s="1527">
        <f t="shared" ca="1" si="29"/>
        <v>0</v>
      </c>
      <c r="I117" s="1527">
        <f t="shared" ca="1" si="29"/>
        <v>0</v>
      </c>
      <c r="J117" s="1527">
        <f t="shared" ca="1" si="29"/>
        <v>0</v>
      </c>
      <c r="K117" s="1531">
        <f t="shared" ca="1" si="29"/>
        <v>0</v>
      </c>
      <c r="L117" s="1531">
        <f t="shared" ca="1" si="29"/>
        <v>0</v>
      </c>
      <c r="M117" s="1531">
        <f t="shared" ca="1" si="29"/>
        <v>0</v>
      </c>
      <c r="N117" s="1531">
        <f t="shared" ca="1" si="29"/>
        <v>0</v>
      </c>
      <c r="O117" s="1531">
        <f t="shared" ca="1" si="29"/>
        <v>0</v>
      </c>
      <c r="P117" s="1531">
        <f t="shared" ca="1" si="29"/>
        <v>0</v>
      </c>
      <c r="Q117" s="1531">
        <f t="shared" ca="1" si="29"/>
        <v>0</v>
      </c>
      <c r="R117" s="1531">
        <f t="shared" ca="1" si="29"/>
        <v>0</v>
      </c>
      <c r="S117" s="1531">
        <f t="shared" ca="1" si="29"/>
        <v>0</v>
      </c>
      <c r="T117" s="1531">
        <f t="shared" ca="1" si="27"/>
        <v>0</v>
      </c>
      <c r="U117" s="1531">
        <f t="shared" ca="1" si="27"/>
        <v>0</v>
      </c>
      <c r="V117" s="1531">
        <f t="shared" ca="1" si="27"/>
        <v>0</v>
      </c>
      <c r="W117" s="1531">
        <f t="shared" ca="1" si="27"/>
        <v>0</v>
      </c>
      <c r="X117" s="1531">
        <f t="shared" ca="1" si="27"/>
        <v>0</v>
      </c>
      <c r="Y117" s="1531">
        <f t="shared" ca="1" si="27"/>
        <v>0</v>
      </c>
      <c r="Z117" s="1565"/>
      <c r="AA117" s="1526">
        <f t="shared" ca="1" si="30"/>
        <v>0</v>
      </c>
      <c r="AB117" s="1527">
        <f t="shared" ca="1" si="30"/>
        <v>0</v>
      </c>
      <c r="AC117" s="1527">
        <f t="shared" ca="1" si="30"/>
        <v>0</v>
      </c>
      <c r="AD117" s="1527">
        <f t="shared" ca="1" si="21"/>
        <v>0</v>
      </c>
      <c r="AE117" s="1527">
        <f t="shared" ca="1" si="21"/>
        <v>0</v>
      </c>
      <c r="AF117" s="1527">
        <f t="shared" ca="1" si="21"/>
        <v>0</v>
      </c>
      <c r="AG117" s="1527">
        <f t="shared" ca="1" si="21"/>
        <v>0</v>
      </c>
      <c r="AH117" s="1527">
        <f t="shared" ca="1" si="21"/>
        <v>0</v>
      </c>
      <c r="AI117" s="1527">
        <f t="shared" ca="1" si="21"/>
        <v>0</v>
      </c>
      <c r="AJ117" s="1527">
        <f t="shared" ca="1" si="21"/>
        <v>0</v>
      </c>
      <c r="AK117" s="1527">
        <f t="shared" ca="1" si="21"/>
        <v>0</v>
      </c>
      <c r="AL117" s="1527">
        <f t="shared" ca="1" si="21"/>
        <v>0</v>
      </c>
      <c r="AM117" s="1527">
        <f t="shared" ca="1" si="21"/>
        <v>0</v>
      </c>
      <c r="AN117" s="1486"/>
      <c r="AO117" s="1566">
        <f t="shared" ca="1" si="28"/>
        <v>0</v>
      </c>
      <c r="AP117" s="1527">
        <f t="shared" ca="1" si="23"/>
        <v>0</v>
      </c>
      <c r="AQ117" s="1527">
        <f t="shared" ca="1" si="28"/>
        <v>0</v>
      </c>
      <c r="AR117" s="1527">
        <f t="shared" ca="1" si="28"/>
        <v>0</v>
      </c>
      <c r="AS117" s="1527">
        <f t="shared" ca="1" si="28"/>
        <v>0</v>
      </c>
      <c r="AT117" s="1527">
        <f t="shared" ca="1" si="28"/>
        <v>0</v>
      </c>
      <c r="AU117" s="1527">
        <f t="shared" ca="1" si="28"/>
        <v>0</v>
      </c>
      <c r="AV117" s="1527">
        <f t="shared" ca="1" si="28"/>
        <v>0</v>
      </c>
      <c r="AW117" s="1527">
        <f t="shared" ca="1" si="28"/>
        <v>0</v>
      </c>
      <c r="AX117" s="1527">
        <f t="shared" ca="1" si="28"/>
        <v>0</v>
      </c>
      <c r="AY117" s="1527">
        <f t="shared" ca="1" si="28"/>
        <v>0</v>
      </c>
      <c r="AZ117" s="1527">
        <f t="shared" ca="1" si="28"/>
        <v>0</v>
      </c>
      <c r="BA117" s="1527">
        <f t="shared" ca="1" si="28"/>
        <v>0</v>
      </c>
      <c r="BB117" s="1527">
        <f t="shared" ca="1" si="28"/>
        <v>0</v>
      </c>
      <c r="BC117" s="1527">
        <f t="shared" ca="1" si="28"/>
        <v>0</v>
      </c>
      <c r="BD117" s="1527">
        <f t="shared" ca="1" si="28"/>
        <v>0</v>
      </c>
      <c r="BE117" s="1527">
        <f t="shared" ca="1" si="28"/>
        <v>0</v>
      </c>
      <c r="BF117" s="1527">
        <f t="shared" ca="1" si="28"/>
        <v>0</v>
      </c>
      <c r="BG117" s="1527">
        <f t="shared" ca="1" si="28"/>
        <v>0</v>
      </c>
      <c r="BH117" s="1527">
        <f t="shared" ca="1" si="28"/>
        <v>0</v>
      </c>
      <c r="BI117" s="1527">
        <f t="shared" ca="1" si="28"/>
        <v>0</v>
      </c>
      <c r="BJ117" s="1527">
        <f t="shared" ca="1" si="28"/>
        <v>0</v>
      </c>
      <c r="BK117" s="1527">
        <f t="shared" ca="1" si="28"/>
        <v>0</v>
      </c>
      <c r="BL117" s="1527">
        <f t="shared" ca="1" si="28"/>
        <v>0</v>
      </c>
      <c r="BM117" s="1527">
        <f t="shared" ca="1" si="28"/>
        <v>0</v>
      </c>
      <c r="BN117" s="1527">
        <f t="shared" ca="1" si="28"/>
        <v>0</v>
      </c>
      <c r="BO117" s="1527">
        <f t="shared" ca="1" si="28"/>
        <v>0</v>
      </c>
      <c r="BP117" s="1527">
        <f t="shared" ca="1" si="28"/>
        <v>0</v>
      </c>
      <c r="BQ117" s="1527">
        <f t="shared" ca="1" si="28"/>
        <v>0</v>
      </c>
      <c r="BR117" s="1527">
        <f t="shared" ca="1" si="28"/>
        <v>0</v>
      </c>
      <c r="BS117" s="1527">
        <f t="shared" ca="1" si="28"/>
        <v>0</v>
      </c>
      <c r="BT117" s="1527">
        <f t="shared" ca="1" si="28"/>
        <v>0</v>
      </c>
      <c r="BU117" s="1527">
        <f t="shared" ca="1" si="28"/>
        <v>0</v>
      </c>
      <c r="BV117" s="1527">
        <f t="shared" ca="1" si="28"/>
        <v>0</v>
      </c>
      <c r="BW117" s="1527">
        <f t="shared" ca="1" si="28"/>
        <v>0</v>
      </c>
      <c r="BX117" s="1527">
        <f t="shared" ca="1" si="28"/>
        <v>0</v>
      </c>
      <c r="BY117" s="1527">
        <f t="shared" ca="1" si="28"/>
        <v>0</v>
      </c>
      <c r="BZ117" s="1527">
        <f t="shared" ca="1" si="28"/>
        <v>0</v>
      </c>
      <c r="CA117" s="1527">
        <f t="shared" ca="1" si="28"/>
        <v>0</v>
      </c>
      <c r="CB117" s="1527">
        <f t="shared" ca="1" si="28"/>
        <v>0</v>
      </c>
      <c r="CC117" s="1527">
        <f t="shared" ca="1" si="28"/>
        <v>0</v>
      </c>
      <c r="CD117" s="1527">
        <f t="shared" ca="1" si="28"/>
        <v>0</v>
      </c>
      <c r="CE117" s="1527">
        <f t="shared" ca="1" si="28"/>
        <v>0</v>
      </c>
      <c r="CF117" s="1527">
        <f t="shared" ca="1" si="28"/>
        <v>0</v>
      </c>
      <c r="CG117" s="1527">
        <f t="shared" ca="1" si="28"/>
        <v>0</v>
      </c>
      <c r="CH117" s="1527">
        <f t="shared" ca="1" si="28"/>
        <v>0</v>
      </c>
      <c r="CI117" s="1567">
        <f t="shared" ca="1" si="28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6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9"/>
        <v>0</v>
      </c>
      <c r="E118" s="1527">
        <f t="shared" ca="1" si="29"/>
        <v>0</v>
      </c>
      <c r="F118" s="1527">
        <f t="shared" ca="1" si="29"/>
        <v>0</v>
      </c>
      <c r="G118" s="1527">
        <f t="shared" ca="1" si="29"/>
        <v>0</v>
      </c>
      <c r="H118" s="1527">
        <f t="shared" ca="1" si="29"/>
        <v>0</v>
      </c>
      <c r="I118" s="1527">
        <f t="shared" ca="1" si="29"/>
        <v>0</v>
      </c>
      <c r="J118" s="1527">
        <f t="shared" ca="1" si="29"/>
        <v>0</v>
      </c>
      <c r="K118" s="1531">
        <f t="shared" ca="1" si="29"/>
        <v>0</v>
      </c>
      <c r="L118" s="1531">
        <f t="shared" ca="1" si="29"/>
        <v>0</v>
      </c>
      <c r="M118" s="1531">
        <f t="shared" ca="1" si="29"/>
        <v>0</v>
      </c>
      <c r="N118" s="1531">
        <f t="shared" ca="1" si="29"/>
        <v>0</v>
      </c>
      <c r="O118" s="1531">
        <f t="shared" ca="1" si="29"/>
        <v>0</v>
      </c>
      <c r="P118" s="1531">
        <f t="shared" ca="1" si="29"/>
        <v>0</v>
      </c>
      <c r="Q118" s="1531">
        <f t="shared" ca="1" si="29"/>
        <v>0</v>
      </c>
      <c r="R118" s="1531">
        <f t="shared" ca="1" si="29"/>
        <v>0</v>
      </c>
      <c r="S118" s="1531">
        <f t="shared" ca="1" si="29"/>
        <v>0</v>
      </c>
      <c r="T118" s="1531">
        <f t="shared" ca="1" si="27"/>
        <v>0</v>
      </c>
      <c r="U118" s="1531">
        <f t="shared" ca="1" si="27"/>
        <v>0</v>
      </c>
      <c r="V118" s="1531">
        <f t="shared" ca="1" si="27"/>
        <v>0</v>
      </c>
      <c r="W118" s="1531">
        <f t="shared" ca="1" si="27"/>
        <v>0</v>
      </c>
      <c r="X118" s="1531">
        <f t="shared" ca="1" si="27"/>
        <v>0</v>
      </c>
      <c r="Y118" s="1531">
        <f t="shared" ca="1" si="27"/>
        <v>0</v>
      </c>
      <c r="Z118" s="1565"/>
      <c r="AA118" s="1526">
        <f t="shared" ca="1" si="30"/>
        <v>0</v>
      </c>
      <c r="AB118" s="1527">
        <f t="shared" ca="1" si="30"/>
        <v>0</v>
      </c>
      <c r="AC118" s="1527">
        <f t="shared" ca="1" si="30"/>
        <v>0</v>
      </c>
      <c r="AD118" s="1527">
        <f t="shared" ca="1" si="21"/>
        <v>0</v>
      </c>
      <c r="AE118" s="1527">
        <f t="shared" ca="1" si="21"/>
        <v>0</v>
      </c>
      <c r="AF118" s="1527">
        <f t="shared" ca="1" si="21"/>
        <v>0</v>
      </c>
      <c r="AG118" s="1527">
        <f t="shared" ca="1" si="21"/>
        <v>0</v>
      </c>
      <c r="AH118" s="1527">
        <f t="shared" ca="1" si="21"/>
        <v>0</v>
      </c>
      <c r="AI118" s="1527">
        <f t="shared" ca="1" si="21"/>
        <v>0</v>
      </c>
      <c r="AJ118" s="1527">
        <f t="shared" ca="1" si="21"/>
        <v>0</v>
      </c>
      <c r="AK118" s="1527">
        <f t="shared" ca="1" si="21"/>
        <v>0</v>
      </c>
      <c r="AL118" s="1527">
        <f t="shared" ca="1" si="21"/>
        <v>0</v>
      </c>
      <c r="AM118" s="1527">
        <f t="shared" ca="1" si="21"/>
        <v>0</v>
      </c>
      <c r="AN118" s="1486"/>
      <c r="AO118" s="1566">
        <f t="shared" ca="1" si="28"/>
        <v>0</v>
      </c>
      <c r="AP118" s="1527">
        <f t="shared" ca="1" si="23"/>
        <v>0</v>
      </c>
      <c r="AQ118" s="1527">
        <f t="shared" ca="1" si="28"/>
        <v>0</v>
      </c>
      <c r="AR118" s="1527">
        <f t="shared" ca="1" si="28"/>
        <v>0</v>
      </c>
      <c r="AS118" s="1527">
        <f t="shared" ca="1" si="28"/>
        <v>0</v>
      </c>
      <c r="AT118" s="1527">
        <f t="shared" ca="1" si="28"/>
        <v>0</v>
      </c>
      <c r="AU118" s="1527">
        <f t="shared" ca="1" si="28"/>
        <v>0</v>
      </c>
      <c r="AV118" s="1527">
        <f t="shared" ca="1" si="28"/>
        <v>0</v>
      </c>
      <c r="AW118" s="1527">
        <f t="shared" ca="1" si="28"/>
        <v>0</v>
      </c>
      <c r="AX118" s="1527">
        <f t="shared" ca="1" si="28"/>
        <v>0</v>
      </c>
      <c r="AY118" s="1527">
        <f t="shared" ca="1" si="28"/>
        <v>0</v>
      </c>
      <c r="AZ118" s="1527">
        <f t="shared" ca="1" si="28"/>
        <v>0</v>
      </c>
      <c r="BA118" s="1527">
        <f t="shared" ca="1" si="28"/>
        <v>0</v>
      </c>
      <c r="BB118" s="1527">
        <f t="shared" ca="1" si="28"/>
        <v>0</v>
      </c>
      <c r="BC118" s="1527">
        <f t="shared" ca="1" si="28"/>
        <v>0</v>
      </c>
      <c r="BD118" s="1527">
        <f t="shared" ca="1" si="28"/>
        <v>0</v>
      </c>
      <c r="BE118" s="1527">
        <f t="shared" ca="1" si="28"/>
        <v>0</v>
      </c>
      <c r="BF118" s="1527">
        <f t="shared" ca="1" si="28"/>
        <v>0</v>
      </c>
      <c r="BG118" s="1527">
        <f t="shared" ca="1" si="28"/>
        <v>0</v>
      </c>
      <c r="BH118" s="1527">
        <f t="shared" ca="1" si="28"/>
        <v>0</v>
      </c>
      <c r="BI118" s="1527">
        <f t="shared" ca="1" si="28"/>
        <v>0</v>
      </c>
      <c r="BJ118" s="1527">
        <f t="shared" ca="1" si="28"/>
        <v>0</v>
      </c>
      <c r="BK118" s="1527">
        <f t="shared" ca="1" si="28"/>
        <v>0</v>
      </c>
      <c r="BL118" s="1527">
        <f t="shared" ca="1" si="28"/>
        <v>0</v>
      </c>
      <c r="BM118" s="1527">
        <f t="shared" ca="1" si="28"/>
        <v>0</v>
      </c>
      <c r="BN118" s="1527">
        <f t="shared" ca="1" si="28"/>
        <v>0</v>
      </c>
      <c r="BO118" s="1527">
        <f t="shared" ca="1" si="28"/>
        <v>0</v>
      </c>
      <c r="BP118" s="1527">
        <f t="shared" ca="1" si="28"/>
        <v>0</v>
      </c>
      <c r="BQ118" s="1527">
        <f t="shared" ca="1" si="28"/>
        <v>0</v>
      </c>
      <c r="BR118" s="1527">
        <f t="shared" ca="1" si="28"/>
        <v>0</v>
      </c>
      <c r="BS118" s="1527">
        <f t="shared" ca="1" si="28"/>
        <v>0</v>
      </c>
      <c r="BT118" s="1527">
        <f t="shared" ca="1" si="28"/>
        <v>0</v>
      </c>
      <c r="BU118" s="1527">
        <f t="shared" ca="1" si="28"/>
        <v>0</v>
      </c>
      <c r="BV118" s="1527">
        <f t="shared" ca="1" si="28"/>
        <v>0</v>
      </c>
      <c r="BW118" s="1527">
        <f t="shared" ca="1" si="28"/>
        <v>0</v>
      </c>
      <c r="BX118" s="1527">
        <f t="shared" ca="1" si="28"/>
        <v>0</v>
      </c>
      <c r="BY118" s="1527">
        <f t="shared" ca="1" si="28"/>
        <v>0</v>
      </c>
      <c r="BZ118" s="1527">
        <f t="shared" ca="1" si="28"/>
        <v>0</v>
      </c>
      <c r="CA118" s="1527">
        <f t="shared" ca="1" si="28"/>
        <v>0</v>
      </c>
      <c r="CB118" s="1527">
        <f t="shared" ca="1" si="28"/>
        <v>0</v>
      </c>
      <c r="CC118" s="1527">
        <f t="shared" ca="1" si="28"/>
        <v>0</v>
      </c>
      <c r="CD118" s="1527">
        <f t="shared" ca="1" si="28"/>
        <v>0</v>
      </c>
      <c r="CE118" s="1527">
        <f t="shared" ca="1" si="28"/>
        <v>0</v>
      </c>
      <c r="CF118" s="1527">
        <f t="shared" ca="1" si="28"/>
        <v>0</v>
      </c>
      <c r="CG118" s="1527">
        <f t="shared" ca="1" si="28"/>
        <v>0</v>
      </c>
      <c r="CH118" s="1527">
        <f t="shared" ca="1" si="28"/>
        <v>0</v>
      </c>
      <c r="CI118" s="1567">
        <f t="shared" ca="1" si="28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6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9"/>
        <v>0</v>
      </c>
      <c r="E119" s="1527">
        <f t="shared" ca="1" si="29"/>
        <v>0</v>
      </c>
      <c r="F119" s="1527">
        <f t="shared" ca="1" si="29"/>
        <v>0</v>
      </c>
      <c r="G119" s="1527">
        <f t="shared" ca="1" si="29"/>
        <v>0</v>
      </c>
      <c r="H119" s="1527">
        <f t="shared" ca="1" si="29"/>
        <v>0</v>
      </c>
      <c r="I119" s="1527">
        <f t="shared" ca="1" si="29"/>
        <v>0</v>
      </c>
      <c r="J119" s="1527">
        <f t="shared" ca="1" si="29"/>
        <v>0</v>
      </c>
      <c r="K119" s="1531">
        <f t="shared" ca="1" si="29"/>
        <v>0</v>
      </c>
      <c r="L119" s="1531">
        <f t="shared" ca="1" si="29"/>
        <v>0</v>
      </c>
      <c r="M119" s="1531">
        <f t="shared" ca="1" si="29"/>
        <v>0</v>
      </c>
      <c r="N119" s="1531">
        <f t="shared" ca="1" si="29"/>
        <v>0</v>
      </c>
      <c r="O119" s="1531">
        <f t="shared" ca="1" si="29"/>
        <v>0</v>
      </c>
      <c r="P119" s="1531">
        <f t="shared" ca="1" si="29"/>
        <v>0</v>
      </c>
      <c r="Q119" s="1531">
        <f t="shared" ca="1" si="29"/>
        <v>0</v>
      </c>
      <c r="R119" s="1531">
        <f t="shared" ca="1" si="29"/>
        <v>0</v>
      </c>
      <c r="S119" s="1531">
        <f t="shared" ca="1" si="29"/>
        <v>0</v>
      </c>
      <c r="T119" s="1531">
        <f t="shared" ca="1" si="27"/>
        <v>0</v>
      </c>
      <c r="U119" s="1531">
        <f t="shared" ca="1" si="27"/>
        <v>0</v>
      </c>
      <c r="V119" s="1531">
        <f t="shared" ca="1" si="27"/>
        <v>0</v>
      </c>
      <c r="W119" s="1531">
        <f t="shared" ca="1" si="27"/>
        <v>0</v>
      </c>
      <c r="X119" s="1531">
        <f t="shared" ca="1" si="27"/>
        <v>0</v>
      </c>
      <c r="Y119" s="1531">
        <f t="shared" ca="1" si="27"/>
        <v>0</v>
      </c>
      <c r="Z119" s="1565"/>
      <c r="AA119" s="1526">
        <f t="shared" ca="1" si="30"/>
        <v>0</v>
      </c>
      <c r="AB119" s="1527">
        <f t="shared" ca="1" si="30"/>
        <v>0</v>
      </c>
      <c r="AC119" s="1527">
        <f t="shared" ca="1" si="30"/>
        <v>0</v>
      </c>
      <c r="AD119" s="1527">
        <f t="shared" ca="1" si="30"/>
        <v>0</v>
      </c>
      <c r="AE119" s="1527">
        <f t="shared" ca="1" si="30"/>
        <v>0</v>
      </c>
      <c r="AF119" s="1527">
        <f t="shared" ca="1" si="30"/>
        <v>0</v>
      </c>
      <c r="AG119" s="1527">
        <f t="shared" ca="1" si="30"/>
        <v>0</v>
      </c>
      <c r="AH119" s="1527">
        <f t="shared" ca="1" si="30"/>
        <v>0</v>
      </c>
      <c r="AI119" s="1527">
        <f t="shared" ca="1" si="30"/>
        <v>0</v>
      </c>
      <c r="AJ119" s="1527">
        <f t="shared" ca="1" si="30"/>
        <v>0</v>
      </c>
      <c r="AK119" s="1527">
        <f t="shared" ca="1" si="30"/>
        <v>0</v>
      </c>
      <c r="AL119" s="1527">
        <f t="shared" ca="1" si="30"/>
        <v>0</v>
      </c>
      <c r="AM119" s="1527">
        <f t="shared" ca="1" si="30"/>
        <v>0</v>
      </c>
      <c r="AN119" s="1486"/>
      <c r="AO119" s="1566">
        <f t="shared" ca="1" si="28"/>
        <v>0</v>
      </c>
      <c r="AP119" s="1527">
        <f t="shared" ca="1" si="23"/>
        <v>0</v>
      </c>
      <c r="AQ119" s="1527">
        <f t="shared" ca="1" si="28"/>
        <v>0</v>
      </c>
      <c r="AR119" s="1527">
        <f t="shared" ca="1" si="28"/>
        <v>0</v>
      </c>
      <c r="AS119" s="1527">
        <f t="shared" ca="1" si="28"/>
        <v>0</v>
      </c>
      <c r="AT119" s="1527">
        <f t="shared" ca="1" si="28"/>
        <v>0</v>
      </c>
      <c r="AU119" s="1527">
        <f t="shared" ca="1" si="28"/>
        <v>0</v>
      </c>
      <c r="AV119" s="1527">
        <f t="shared" ca="1" si="28"/>
        <v>0</v>
      </c>
      <c r="AW119" s="1527">
        <f t="shared" ca="1" si="28"/>
        <v>0</v>
      </c>
      <c r="AX119" s="1527">
        <f t="shared" ca="1" si="28"/>
        <v>0</v>
      </c>
      <c r="AY119" s="1527">
        <f t="shared" ca="1" si="28"/>
        <v>0</v>
      </c>
      <c r="AZ119" s="1527">
        <f t="shared" ca="1" si="28"/>
        <v>0</v>
      </c>
      <c r="BA119" s="1527">
        <f t="shared" ca="1" si="28"/>
        <v>0</v>
      </c>
      <c r="BB119" s="1527">
        <f t="shared" ca="1" si="28"/>
        <v>0</v>
      </c>
      <c r="BC119" s="1527">
        <f t="shared" ca="1" si="28"/>
        <v>0</v>
      </c>
      <c r="BD119" s="1527">
        <f t="shared" ca="1" si="28"/>
        <v>0</v>
      </c>
      <c r="BE119" s="1527">
        <f t="shared" ca="1" si="28"/>
        <v>0</v>
      </c>
      <c r="BF119" s="1527">
        <f t="shared" ca="1" si="28"/>
        <v>0</v>
      </c>
      <c r="BG119" s="1527">
        <f t="shared" ca="1" si="28"/>
        <v>0</v>
      </c>
      <c r="BH119" s="1527">
        <f t="shared" ca="1" si="28"/>
        <v>0</v>
      </c>
      <c r="BI119" s="1527">
        <f t="shared" ca="1" si="28"/>
        <v>0</v>
      </c>
      <c r="BJ119" s="1527">
        <f t="shared" ca="1" si="28"/>
        <v>0</v>
      </c>
      <c r="BK119" s="1527">
        <f t="shared" ca="1" si="28"/>
        <v>0</v>
      </c>
      <c r="BL119" s="1527">
        <f t="shared" ca="1" si="28"/>
        <v>0</v>
      </c>
      <c r="BM119" s="1527">
        <f t="shared" ca="1" si="28"/>
        <v>0</v>
      </c>
      <c r="BN119" s="1527">
        <f t="shared" ca="1" si="28"/>
        <v>0</v>
      </c>
      <c r="BO119" s="1527">
        <f t="shared" ca="1" si="28"/>
        <v>0</v>
      </c>
      <c r="BP119" s="1527">
        <f t="shared" ca="1" si="28"/>
        <v>0</v>
      </c>
      <c r="BQ119" s="1527">
        <f t="shared" ca="1" si="28"/>
        <v>0</v>
      </c>
      <c r="BR119" s="1527">
        <f t="shared" ca="1" si="28"/>
        <v>0</v>
      </c>
      <c r="BS119" s="1527">
        <f t="shared" ca="1" si="28"/>
        <v>0</v>
      </c>
      <c r="BT119" s="1527">
        <f t="shared" ca="1" si="28"/>
        <v>0</v>
      </c>
      <c r="BU119" s="1527">
        <f t="shared" ca="1" si="28"/>
        <v>0</v>
      </c>
      <c r="BV119" s="1527">
        <f t="shared" ca="1" si="28"/>
        <v>0</v>
      </c>
      <c r="BW119" s="1527">
        <f t="shared" ca="1" si="28"/>
        <v>0</v>
      </c>
      <c r="BX119" s="1527">
        <f t="shared" ca="1" si="28"/>
        <v>0</v>
      </c>
      <c r="BY119" s="1527">
        <f t="shared" ca="1" si="28"/>
        <v>0</v>
      </c>
      <c r="BZ119" s="1527">
        <f t="shared" ca="1" si="28"/>
        <v>0</v>
      </c>
      <c r="CA119" s="1527">
        <f t="shared" ca="1" si="28"/>
        <v>0</v>
      </c>
      <c r="CB119" s="1527">
        <f t="shared" ca="1" si="28"/>
        <v>0</v>
      </c>
      <c r="CC119" s="1527">
        <f t="shared" ca="1" si="28"/>
        <v>0</v>
      </c>
      <c r="CD119" s="1527">
        <f t="shared" ca="1" si="28"/>
        <v>0</v>
      </c>
      <c r="CE119" s="1527">
        <f t="shared" ca="1" si="28"/>
        <v>0</v>
      </c>
      <c r="CF119" s="1527">
        <f t="shared" ca="1" si="28"/>
        <v>0</v>
      </c>
      <c r="CG119" s="1527">
        <f t="shared" ca="1" si="28"/>
        <v>0</v>
      </c>
      <c r="CH119" s="1527">
        <f t="shared" ca="1" si="28"/>
        <v>0</v>
      </c>
      <c r="CI119" s="1567">
        <f t="shared" ca="1" si="28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6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9"/>
        <v>0</v>
      </c>
      <c r="E120" s="1527">
        <f t="shared" ca="1" si="29"/>
        <v>0</v>
      </c>
      <c r="F120" s="1527">
        <f t="shared" ca="1" si="29"/>
        <v>0</v>
      </c>
      <c r="G120" s="1527">
        <f t="shared" ca="1" si="29"/>
        <v>0</v>
      </c>
      <c r="H120" s="1527">
        <f t="shared" ca="1" si="29"/>
        <v>0</v>
      </c>
      <c r="I120" s="1527">
        <f t="shared" ca="1" si="29"/>
        <v>0</v>
      </c>
      <c r="J120" s="1527">
        <f t="shared" ca="1" si="29"/>
        <v>0</v>
      </c>
      <c r="K120" s="1531">
        <f t="shared" ca="1" si="29"/>
        <v>0</v>
      </c>
      <c r="L120" s="1531">
        <f t="shared" ca="1" si="29"/>
        <v>0</v>
      </c>
      <c r="M120" s="1531">
        <f t="shared" ca="1" si="29"/>
        <v>0</v>
      </c>
      <c r="N120" s="1531">
        <f t="shared" ca="1" si="29"/>
        <v>0</v>
      </c>
      <c r="O120" s="1531">
        <f t="shared" ca="1" si="29"/>
        <v>0</v>
      </c>
      <c r="P120" s="1531">
        <f t="shared" ca="1" si="29"/>
        <v>0</v>
      </c>
      <c r="Q120" s="1531">
        <f t="shared" ca="1" si="29"/>
        <v>0</v>
      </c>
      <c r="R120" s="1531">
        <f t="shared" ca="1" si="29"/>
        <v>0</v>
      </c>
      <c r="S120" s="1531">
        <f t="shared" ca="1" si="29"/>
        <v>0</v>
      </c>
      <c r="T120" s="1531">
        <f t="shared" ca="1" si="27"/>
        <v>0</v>
      </c>
      <c r="U120" s="1531">
        <f t="shared" ca="1" si="27"/>
        <v>0</v>
      </c>
      <c r="V120" s="1531">
        <f t="shared" ca="1" si="27"/>
        <v>0</v>
      </c>
      <c r="W120" s="1531">
        <f t="shared" ca="1" si="27"/>
        <v>0</v>
      </c>
      <c r="X120" s="1531">
        <f t="shared" ca="1" si="27"/>
        <v>0</v>
      </c>
      <c r="Y120" s="1531">
        <f t="shared" ca="1" si="27"/>
        <v>0</v>
      </c>
      <c r="Z120" s="1565"/>
      <c r="AA120" s="1526">
        <f t="shared" ca="1" si="30"/>
        <v>0</v>
      </c>
      <c r="AB120" s="1527">
        <f t="shared" ca="1" si="30"/>
        <v>0</v>
      </c>
      <c r="AC120" s="1527">
        <f t="shared" ca="1" si="30"/>
        <v>0</v>
      </c>
      <c r="AD120" s="1527">
        <f t="shared" ca="1" si="30"/>
        <v>0</v>
      </c>
      <c r="AE120" s="1527">
        <f t="shared" ca="1" si="30"/>
        <v>0</v>
      </c>
      <c r="AF120" s="1527">
        <f t="shared" ca="1" si="30"/>
        <v>0</v>
      </c>
      <c r="AG120" s="1527">
        <f t="shared" ca="1" si="30"/>
        <v>0</v>
      </c>
      <c r="AH120" s="1527">
        <f t="shared" ca="1" si="30"/>
        <v>0</v>
      </c>
      <c r="AI120" s="1527">
        <f t="shared" ca="1" si="30"/>
        <v>0</v>
      </c>
      <c r="AJ120" s="1527">
        <f t="shared" ca="1" si="30"/>
        <v>0</v>
      </c>
      <c r="AK120" s="1527">
        <f t="shared" ca="1" si="30"/>
        <v>0</v>
      </c>
      <c r="AL120" s="1527">
        <f t="shared" ca="1" si="30"/>
        <v>0</v>
      </c>
      <c r="AM120" s="1527">
        <f t="shared" ca="1" si="30"/>
        <v>0</v>
      </c>
      <c r="AN120" s="1486"/>
      <c r="AO120" s="1566">
        <f t="shared" ca="1" si="28"/>
        <v>0</v>
      </c>
      <c r="AP120" s="1527">
        <f t="shared" ca="1" si="23"/>
        <v>0</v>
      </c>
      <c r="AQ120" s="1527">
        <f t="shared" ca="1" si="28"/>
        <v>0</v>
      </c>
      <c r="AR120" s="1527">
        <f t="shared" ca="1" si="28"/>
        <v>0</v>
      </c>
      <c r="AS120" s="1527">
        <f t="shared" ca="1" si="28"/>
        <v>0</v>
      </c>
      <c r="AT120" s="1527">
        <f t="shared" ca="1" si="28"/>
        <v>0</v>
      </c>
      <c r="AU120" s="1527">
        <f t="shared" ca="1" si="28"/>
        <v>0</v>
      </c>
      <c r="AV120" s="1527">
        <f t="shared" ca="1" si="28"/>
        <v>0</v>
      </c>
      <c r="AW120" s="1527">
        <f t="shared" ca="1" si="28"/>
        <v>0</v>
      </c>
      <c r="AX120" s="1527">
        <f t="shared" ca="1" si="28"/>
        <v>0</v>
      </c>
      <c r="AY120" s="1527">
        <f t="shared" ca="1" si="28"/>
        <v>0</v>
      </c>
      <c r="AZ120" s="1527">
        <f t="shared" ca="1" si="28"/>
        <v>0</v>
      </c>
      <c r="BA120" s="1527">
        <f t="shared" ca="1" si="28"/>
        <v>0</v>
      </c>
      <c r="BB120" s="1527">
        <f t="shared" ca="1" si="28"/>
        <v>0</v>
      </c>
      <c r="BC120" s="1527">
        <f t="shared" ca="1" si="28"/>
        <v>0</v>
      </c>
      <c r="BD120" s="1527">
        <f t="shared" ca="1" si="28"/>
        <v>0</v>
      </c>
      <c r="BE120" s="1527">
        <f t="shared" ca="1" si="28"/>
        <v>0</v>
      </c>
      <c r="BF120" s="1527">
        <f t="shared" ca="1" si="28"/>
        <v>0</v>
      </c>
      <c r="BG120" s="1527">
        <f t="shared" ca="1" si="28"/>
        <v>0</v>
      </c>
      <c r="BH120" s="1527">
        <f t="shared" ca="1" si="28"/>
        <v>0</v>
      </c>
      <c r="BI120" s="1527">
        <f t="shared" ca="1" si="28"/>
        <v>0</v>
      </c>
      <c r="BJ120" s="1527">
        <f t="shared" ca="1" si="28"/>
        <v>0</v>
      </c>
      <c r="BK120" s="1527">
        <f t="shared" ca="1" si="28"/>
        <v>0</v>
      </c>
      <c r="BL120" s="1527">
        <f t="shared" ca="1" si="28"/>
        <v>0</v>
      </c>
      <c r="BM120" s="1527">
        <f t="shared" ca="1" si="28"/>
        <v>0</v>
      </c>
      <c r="BN120" s="1527">
        <f t="shared" ca="1" si="28"/>
        <v>0</v>
      </c>
      <c r="BO120" s="1527">
        <f t="shared" ref="BO120:CI120" ca="1" si="31">IF(ISNUMBER($B120),$B120*BO38,0)</f>
        <v>0</v>
      </c>
      <c r="BP120" s="1527">
        <f t="shared" ca="1" si="31"/>
        <v>0</v>
      </c>
      <c r="BQ120" s="1527">
        <f t="shared" ca="1" si="31"/>
        <v>0</v>
      </c>
      <c r="BR120" s="1527">
        <f t="shared" ca="1" si="31"/>
        <v>0</v>
      </c>
      <c r="BS120" s="1527">
        <f t="shared" ca="1" si="31"/>
        <v>0</v>
      </c>
      <c r="BT120" s="1527">
        <f t="shared" ca="1" si="31"/>
        <v>0</v>
      </c>
      <c r="BU120" s="1527">
        <f t="shared" ca="1" si="31"/>
        <v>0</v>
      </c>
      <c r="BV120" s="1527">
        <f t="shared" ca="1" si="31"/>
        <v>0</v>
      </c>
      <c r="BW120" s="1527">
        <f t="shared" ca="1" si="31"/>
        <v>0</v>
      </c>
      <c r="BX120" s="1527">
        <f t="shared" ca="1" si="31"/>
        <v>0</v>
      </c>
      <c r="BY120" s="1527">
        <f t="shared" ca="1" si="31"/>
        <v>0</v>
      </c>
      <c r="BZ120" s="1527">
        <f t="shared" ca="1" si="31"/>
        <v>0</v>
      </c>
      <c r="CA120" s="1527">
        <f t="shared" ca="1" si="31"/>
        <v>0</v>
      </c>
      <c r="CB120" s="1527">
        <f t="shared" ca="1" si="31"/>
        <v>0</v>
      </c>
      <c r="CC120" s="1527">
        <f t="shared" ca="1" si="31"/>
        <v>0</v>
      </c>
      <c r="CD120" s="1527">
        <f t="shared" ca="1" si="31"/>
        <v>0</v>
      </c>
      <c r="CE120" s="1527">
        <f t="shared" ca="1" si="31"/>
        <v>0</v>
      </c>
      <c r="CF120" s="1527">
        <f t="shared" ca="1" si="31"/>
        <v>0</v>
      </c>
      <c r="CG120" s="1527">
        <f t="shared" ca="1" si="31"/>
        <v>0</v>
      </c>
      <c r="CH120" s="1527">
        <f t="shared" ca="1" si="31"/>
        <v>0</v>
      </c>
      <c r="CI120" s="1567">
        <f t="shared" ca="1" si="31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6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9"/>
        <v>0</v>
      </c>
      <c r="E121" s="1527">
        <f t="shared" ca="1" si="29"/>
        <v>0</v>
      </c>
      <c r="F121" s="1527">
        <f t="shared" ca="1" si="29"/>
        <v>0</v>
      </c>
      <c r="G121" s="1527">
        <f t="shared" ca="1" si="29"/>
        <v>0</v>
      </c>
      <c r="H121" s="1527">
        <f t="shared" ca="1" si="29"/>
        <v>0</v>
      </c>
      <c r="I121" s="1527">
        <f t="shared" ca="1" si="29"/>
        <v>0</v>
      </c>
      <c r="J121" s="1527">
        <f t="shared" ca="1" si="29"/>
        <v>0</v>
      </c>
      <c r="K121" s="1531">
        <f t="shared" ca="1" si="29"/>
        <v>0</v>
      </c>
      <c r="L121" s="1531">
        <f t="shared" ca="1" si="29"/>
        <v>0</v>
      </c>
      <c r="M121" s="1531">
        <f t="shared" ca="1" si="29"/>
        <v>0</v>
      </c>
      <c r="N121" s="1531">
        <f t="shared" ca="1" si="29"/>
        <v>0</v>
      </c>
      <c r="O121" s="1531">
        <f t="shared" ca="1" si="29"/>
        <v>0</v>
      </c>
      <c r="P121" s="1531">
        <f t="shared" ca="1" si="29"/>
        <v>0</v>
      </c>
      <c r="Q121" s="1531">
        <f t="shared" ca="1" si="29"/>
        <v>0</v>
      </c>
      <c r="R121" s="1531">
        <f t="shared" ca="1" si="29"/>
        <v>0</v>
      </c>
      <c r="S121" s="1531">
        <f t="shared" ca="1" si="29"/>
        <v>0</v>
      </c>
      <c r="T121" s="1531">
        <f t="shared" ca="1" si="27"/>
        <v>0</v>
      </c>
      <c r="U121" s="1531">
        <f t="shared" ca="1" si="27"/>
        <v>0</v>
      </c>
      <c r="V121" s="1531">
        <f t="shared" ca="1" si="27"/>
        <v>0</v>
      </c>
      <c r="W121" s="1531">
        <f t="shared" ca="1" si="27"/>
        <v>0</v>
      </c>
      <c r="X121" s="1531">
        <f t="shared" ca="1" si="27"/>
        <v>0</v>
      </c>
      <c r="Y121" s="1531">
        <f t="shared" ca="1" si="27"/>
        <v>0</v>
      </c>
      <c r="Z121" s="1565"/>
      <c r="AA121" s="1526">
        <f t="shared" ca="1" si="30"/>
        <v>0</v>
      </c>
      <c r="AB121" s="1527">
        <f t="shared" ca="1" si="30"/>
        <v>0</v>
      </c>
      <c r="AC121" s="1527">
        <f t="shared" ca="1" si="30"/>
        <v>0</v>
      </c>
      <c r="AD121" s="1527">
        <f t="shared" ca="1" si="30"/>
        <v>0</v>
      </c>
      <c r="AE121" s="1527">
        <f t="shared" ca="1" si="30"/>
        <v>0</v>
      </c>
      <c r="AF121" s="1527">
        <f t="shared" ca="1" si="30"/>
        <v>0</v>
      </c>
      <c r="AG121" s="1527">
        <f t="shared" ca="1" si="30"/>
        <v>0</v>
      </c>
      <c r="AH121" s="1527">
        <f t="shared" ca="1" si="30"/>
        <v>0</v>
      </c>
      <c r="AI121" s="1527">
        <f t="shared" ca="1" si="30"/>
        <v>0</v>
      </c>
      <c r="AJ121" s="1527">
        <f t="shared" ca="1" si="30"/>
        <v>0</v>
      </c>
      <c r="AK121" s="1527">
        <f t="shared" ca="1" si="30"/>
        <v>0</v>
      </c>
      <c r="AL121" s="1527">
        <f t="shared" ca="1" si="30"/>
        <v>0</v>
      </c>
      <c r="AM121" s="1527">
        <f t="shared" ca="1" si="30"/>
        <v>0</v>
      </c>
      <c r="AN121" s="1486"/>
      <c r="AO121" s="1566">
        <f t="shared" ref="AO121:CI125" ca="1" si="32">IF(ISNUMBER($B121),$B121*AO39,0)</f>
        <v>0</v>
      </c>
      <c r="AP121" s="1527">
        <f t="shared" ca="1" si="23"/>
        <v>0</v>
      </c>
      <c r="AQ121" s="1527">
        <f t="shared" ca="1" si="32"/>
        <v>0</v>
      </c>
      <c r="AR121" s="1527">
        <f t="shared" ca="1" si="32"/>
        <v>0</v>
      </c>
      <c r="AS121" s="1527">
        <f t="shared" ca="1" si="32"/>
        <v>0</v>
      </c>
      <c r="AT121" s="1527">
        <f t="shared" ca="1" si="32"/>
        <v>0</v>
      </c>
      <c r="AU121" s="1527">
        <f t="shared" ca="1" si="32"/>
        <v>0</v>
      </c>
      <c r="AV121" s="1527">
        <f t="shared" ca="1" si="32"/>
        <v>0</v>
      </c>
      <c r="AW121" s="1527">
        <f t="shared" ca="1" si="32"/>
        <v>0</v>
      </c>
      <c r="AX121" s="1527">
        <f t="shared" ca="1" si="32"/>
        <v>0</v>
      </c>
      <c r="AY121" s="1527">
        <f t="shared" ca="1" si="32"/>
        <v>0</v>
      </c>
      <c r="AZ121" s="1527">
        <f t="shared" ca="1" si="32"/>
        <v>0</v>
      </c>
      <c r="BA121" s="1527">
        <f t="shared" ca="1" si="32"/>
        <v>0</v>
      </c>
      <c r="BB121" s="1527">
        <f t="shared" ca="1" si="32"/>
        <v>0</v>
      </c>
      <c r="BC121" s="1527">
        <f t="shared" ca="1" si="32"/>
        <v>0</v>
      </c>
      <c r="BD121" s="1527">
        <f t="shared" ca="1" si="32"/>
        <v>0</v>
      </c>
      <c r="BE121" s="1527">
        <f t="shared" ca="1" si="32"/>
        <v>0</v>
      </c>
      <c r="BF121" s="1527">
        <f t="shared" ca="1" si="32"/>
        <v>0</v>
      </c>
      <c r="BG121" s="1527">
        <f t="shared" ca="1" si="32"/>
        <v>0</v>
      </c>
      <c r="BH121" s="1527">
        <f t="shared" ca="1" si="32"/>
        <v>0</v>
      </c>
      <c r="BI121" s="1527">
        <f t="shared" ca="1" si="32"/>
        <v>0</v>
      </c>
      <c r="BJ121" s="1527">
        <f t="shared" ca="1" si="32"/>
        <v>0</v>
      </c>
      <c r="BK121" s="1527">
        <f t="shared" ca="1" si="32"/>
        <v>0</v>
      </c>
      <c r="BL121" s="1527">
        <f t="shared" ca="1" si="32"/>
        <v>0</v>
      </c>
      <c r="BM121" s="1527">
        <f t="shared" ca="1" si="32"/>
        <v>0</v>
      </c>
      <c r="BN121" s="1527">
        <f t="shared" ca="1" si="32"/>
        <v>0</v>
      </c>
      <c r="BO121" s="1527">
        <f t="shared" ca="1" si="32"/>
        <v>0</v>
      </c>
      <c r="BP121" s="1527">
        <f t="shared" ca="1" si="32"/>
        <v>0</v>
      </c>
      <c r="BQ121" s="1527">
        <f t="shared" ca="1" si="32"/>
        <v>0</v>
      </c>
      <c r="BR121" s="1527">
        <f t="shared" ca="1" si="32"/>
        <v>0</v>
      </c>
      <c r="BS121" s="1527">
        <f t="shared" ca="1" si="32"/>
        <v>0</v>
      </c>
      <c r="BT121" s="1527">
        <f t="shared" ca="1" si="32"/>
        <v>0</v>
      </c>
      <c r="BU121" s="1527">
        <f t="shared" ca="1" si="32"/>
        <v>0</v>
      </c>
      <c r="BV121" s="1527">
        <f t="shared" ca="1" si="32"/>
        <v>0</v>
      </c>
      <c r="BW121" s="1527">
        <f t="shared" ca="1" si="32"/>
        <v>0</v>
      </c>
      <c r="BX121" s="1527">
        <f t="shared" ca="1" si="32"/>
        <v>0</v>
      </c>
      <c r="BY121" s="1527">
        <f t="shared" ca="1" si="32"/>
        <v>0</v>
      </c>
      <c r="BZ121" s="1527">
        <f t="shared" ca="1" si="32"/>
        <v>0</v>
      </c>
      <c r="CA121" s="1527">
        <f t="shared" ca="1" si="32"/>
        <v>0</v>
      </c>
      <c r="CB121" s="1527">
        <f t="shared" ca="1" si="32"/>
        <v>0</v>
      </c>
      <c r="CC121" s="1527">
        <f t="shared" ca="1" si="32"/>
        <v>0</v>
      </c>
      <c r="CD121" s="1527">
        <f t="shared" ca="1" si="32"/>
        <v>0</v>
      </c>
      <c r="CE121" s="1527">
        <f t="shared" ca="1" si="32"/>
        <v>0</v>
      </c>
      <c r="CF121" s="1527">
        <f t="shared" ca="1" si="32"/>
        <v>0</v>
      </c>
      <c r="CG121" s="1527">
        <f t="shared" ca="1" si="32"/>
        <v>0</v>
      </c>
      <c r="CH121" s="1527">
        <f t="shared" ca="1" si="32"/>
        <v>0</v>
      </c>
      <c r="CI121" s="1567">
        <f t="shared" ca="1" si="32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6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9"/>
        <v>0</v>
      </c>
      <c r="E122" s="1527">
        <f t="shared" ca="1" si="29"/>
        <v>0</v>
      </c>
      <c r="F122" s="1527">
        <f t="shared" ca="1" si="29"/>
        <v>0</v>
      </c>
      <c r="G122" s="1527">
        <f t="shared" ca="1" si="29"/>
        <v>0</v>
      </c>
      <c r="H122" s="1527">
        <f t="shared" ca="1" si="29"/>
        <v>0</v>
      </c>
      <c r="I122" s="1527">
        <f t="shared" ca="1" si="29"/>
        <v>0</v>
      </c>
      <c r="J122" s="1527">
        <f t="shared" ca="1" si="29"/>
        <v>0</v>
      </c>
      <c r="K122" s="1531">
        <f t="shared" ca="1" si="29"/>
        <v>0</v>
      </c>
      <c r="L122" s="1531">
        <f t="shared" ca="1" si="29"/>
        <v>0</v>
      </c>
      <c r="M122" s="1531">
        <f t="shared" ca="1" si="29"/>
        <v>0</v>
      </c>
      <c r="N122" s="1531">
        <f t="shared" ca="1" si="29"/>
        <v>0</v>
      </c>
      <c r="O122" s="1531">
        <f t="shared" ca="1" si="29"/>
        <v>0</v>
      </c>
      <c r="P122" s="1531">
        <f t="shared" ca="1" si="29"/>
        <v>0</v>
      </c>
      <c r="Q122" s="1531">
        <f t="shared" ca="1" si="29"/>
        <v>0</v>
      </c>
      <c r="R122" s="1531">
        <f t="shared" ca="1" si="29"/>
        <v>0</v>
      </c>
      <c r="S122" s="1531">
        <f t="shared" ca="1" si="29"/>
        <v>0</v>
      </c>
      <c r="T122" s="1531">
        <f t="shared" ca="1" si="27"/>
        <v>0</v>
      </c>
      <c r="U122" s="1531">
        <f t="shared" ca="1" si="27"/>
        <v>0</v>
      </c>
      <c r="V122" s="1531">
        <f t="shared" ca="1" si="27"/>
        <v>0</v>
      </c>
      <c r="W122" s="1531">
        <f t="shared" ca="1" si="27"/>
        <v>0</v>
      </c>
      <c r="X122" s="1531">
        <f t="shared" ca="1" si="27"/>
        <v>0</v>
      </c>
      <c r="Y122" s="1531">
        <f t="shared" ca="1" si="27"/>
        <v>0</v>
      </c>
      <c r="Z122" s="1565"/>
      <c r="AA122" s="1526">
        <f t="shared" ca="1" si="30"/>
        <v>0</v>
      </c>
      <c r="AB122" s="1527">
        <f t="shared" ca="1" si="30"/>
        <v>0</v>
      </c>
      <c r="AC122" s="1527">
        <f t="shared" ca="1" si="30"/>
        <v>0</v>
      </c>
      <c r="AD122" s="1527">
        <f t="shared" ca="1" si="30"/>
        <v>0</v>
      </c>
      <c r="AE122" s="1527">
        <f t="shared" ca="1" si="30"/>
        <v>0</v>
      </c>
      <c r="AF122" s="1527">
        <f t="shared" ca="1" si="30"/>
        <v>0</v>
      </c>
      <c r="AG122" s="1527">
        <f t="shared" ca="1" si="30"/>
        <v>0</v>
      </c>
      <c r="AH122" s="1527">
        <f t="shared" ca="1" si="30"/>
        <v>0</v>
      </c>
      <c r="AI122" s="1527">
        <f t="shared" ca="1" si="30"/>
        <v>0</v>
      </c>
      <c r="AJ122" s="1527">
        <f t="shared" ca="1" si="30"/>
        <v>0</v>
      </c>
      <c r="AK122" s="1527">
        <f t="shared" ca="1" si="30"/>
        <v>0</v>
      </c>
      <c r="AL122" s="1527">
        <f t="shared" ca="1" si="30"/>
        <v>0</v>
      </c>
      <c r="AM122" s="1527">
        <f t="shared" ca="1" si="30"/>
        <v>0</v>
      </c>
      <c r="AN122" s="1486"/>
      <c r="AO122" s="1566">
        <f t="shared" ca="1" si="32"/>
        <v>0</v>
      </c>
      <c r="AP122" s="1527">
        <f t="shared" ca="1" si="23"/>
        <v>0</v>
      </c>
      <c r="AQ122" s="1527">
        <f t="shared" ca="1" si="32"/>
        <v>0</v>
      </c>
      <c r="AR122" s="1527">
        <f t="shared" ca="1" si="32"/>
        <v>0</v>
      </c>
      <c r="AS122" s="1527">
        <f t="shared" ca="1" si="32"/>
        <v>0</v>
      </c>
      <c r="AT122" s="1527">
        <f t="shared" ca="1" si="32"/>
        <v>0</v>
      </c>
      <c r="AU122" s="1527">
        <f t="shared" ca="1" si="32"/>
        <v>0</v>
      </c>
      <c r="AV122" s="1527">
        <f t="shared" ca="1" si="32"/>
        <v>0</v>
      </c>
      <c r="AW122" s="1527">
        <f t="shared" ca="1" si="32"/>
        <v>0</v>
      </c>
      <c r="AX122" s="1527">
        <f t="shared" ca="1" si="32"/>
        <v>0</v>
      </c>
      <c r="AY122" s="1527">
        <f t="shared" ca="1" si="32"/>
        <v>0</v>
      </c>
      <c r="AZ122" s="1527">
        <f t="shared" ca="1" si="32"/>
        <v>0</v>
      </c>
      <c r="BA122" s="1527">
        <f t="shared" ca="1" si="32"/>
        <v>0</v>
      </c>
      <c r="BB122" s="1527">
        <f t="shared" ca="1" si="32"/>
        <v>0</v>
      </c>
      <c r="BC122" s="1527">
        <f t="shared" ca="1" si="32"/>
        <v>0</v>
      </c>
      <c r="BD122" s="1527">
        <f t="shared" ca="1" si="32"/>
        <v>0</v>
      </c>
      <c r="BE122" s="1527">
        <f t="shared" ca="1" si="32"/>
        <v>0</v>
      </c>
      <c r="BF122" s="1527">
        <f t="shared" ca="1" si="32"/>
        <v>0</v>
      </c>
      <c r="BG122" s="1527">
        <f t="shared" ca="1" si="32"/>
        <v>0</v>
      </c>
      <c r="BH122" s="1527">
        <f t="shared" ca="1" si="32"/>
        <v>0</v>
      </c>
      <c r="BI122" s="1527">
        <f t="shared" ca="1" si="32"/>
        <v>0</v>
      </c>
      <c r="BJ122" s="1527">
        <f t="shared" ca="1" si="32"/>
        <v>0</v>
      </c>
      <c r="BK122" s="1527">
        <f t="shared" ca="1" si="32"/>
        <v>0</v>
      </c>
      <c r="BL122" s="1527">
        <f t="shared" ca="1" si="32"/>
        <v>0</v>
      </c>
      <c r="BM122" s="1527">
        <f t="shared" ca="1" si="32"/>
        <v>0</v>
      </c>
      <c r="BN122" s="1527">
        <f t="shared" ca="1" si="32"/>
        <v>0</v>
      </c>
      <c r="BO122" s="1527">
        <f t="shared" ca="1" si="32"/>
        <v>0</v>
      </c>
      <c r="BP122" s="1527">
        <f t="shared" ca="1" si="32"/>
        <v>0</v>
      </c>
      <c r="BQ122" s="1527">
        <f t="shared" ca="1" si="32"/>
        <v>0</v>
      </c>
      <c r="BR122" s="1527">
        <f t="shared" ca="1" si="32"/>
        <v>0</v>
      </c>
      <c r="BS122" s="1527">
        <f t="shared" ca="1" si="32"/>
        <v>0</v>
      </c>
      <c r="BT122" s="1527">
        <f t="shared" ca="1" si="32"/>
        <v>0</v>
      </c>
      <c r="BU122" s="1527">
        <f t="shared" ca="1" si="32"/>
        <v>0</v>
      </c>
      <c r="BV122" s="1527">
        <f t="shared" ca="1" si="32"/>
        <v>0</v>
      </c>
      <c r="BW122" s="1527">
        <f t="shared" ca="1" si="32"/>
        <v>0</v>
      </c>
      <c r="BX122" s="1527">
        <f t="shared" ca="1" si="32"/>
        <v>0</v>
      </c>
      <c r="BY122" s="1527">
        <f t="shared" ca="1" si="32"/>
        <v>0</v>
      </c>
      <c r="BZ122" s="1527">
        <f t="shared" ca="1" si="32"/>
        <v>0</v>
      </c>
      <c r="CA122" s="1527">
        <f t="shared" ca="1" si="32"/>
        <v>0</v>
      </c>
      <c r="CB122" s="1527">
        <f t="shared" ca="1" si="32"/>
        <v>0</v>
      </c>
      <c r="CC122" s="1527">
        <f t="shared" ca="1" si="32"/>
        <v>0</v>
      </c>
      <c r="CD122" s="1527">
        <f t="shared" ca="1" si="32"/>
        <v>0</v>
      </c>
      <c r="CE122" s="1527">
        <f t="shared" ca="1" si="32"/>
        <v>0</v>
      </c>
      <c r="CF122" s="1527">
        <f t="shared" ca="1" si="32"/>
        <v>0</v>
      </c>
      <c r="CG122" s="1527">
        <f t="shared" ca="1" si="32"/>
        <v>0</v>
      </c>
      <c r="CH122" s="1527">
        <f t="shared" ca="1" si="32"/>
        <v>0</v>
      </c>
      <c r="CI122" s="1567">
        <f t="shared" ca="1" si="32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6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9"/>
        <v>0</v>
      </c>
      <c r="E123" s="1527">
        <f t="shared" ca="1" si="29"/>
        <v>0</v>
      </c>
      <c r="F123" s="1527">
        <f t="shared" ca="1" si="29"/>
        <v>0</v>
      </c>
      <c r="G123" s="1527">
        <f t="shared" ca="1" si="29"/>
        <v>0</v>
      </c>
      <c r="H123" s="1527">
        <f t="shared" ca="1" si="29"/>
        <v>0</v>
      </c>
      <c r="I123" s="1527">
        <f t="shared" ca="1" si="29"/>
        <v>0</v>
      </c>
      <c r="J123" s="1527">
        <f t="shared" ca="1" si="29"/>
        <v>0</v>
      </c>
      <c r="K123" s="1531">
        <f t="shared" ca="1" si="29"/>
        <v>0</v>
      </c>
      <c r="L123" s="1531">
        <f t="shared" ca="1" si="29"/>
        <v>0</v>
      </c>
      <c r="M123" s="1531">
        <f t="shared" ca="1" si="29"/>
        <v>0</v>
      </c>
      <c r="N123" s="1531">
        <f t="shared" ca="1" si="29"/>
        <v>0</v>
      </c>
      <c r="O123" s="1531">
        <f t="shared" ca="1" si="29"/>
        <v>0</v>
      </c>
      <c r="P123" s="1531">
        <f t="shared" ca="1" si="29"/>
        <v>0</v>
      </c>
      <c r="Q123" s="1531">
        <f t="shared" ca="1" si="29"/>
        <v>0</v>
      </c>
      <c r="R123" s="1531">
        <f t="shared" ca="1" si="29"/>
        <v>0</v>
      </c>
      <c r="S123" s="1531">
        <f t="shared" ca="1" si="29"/>
        <v>0</v>
      </c>
      <c r="T123" s="1531">
        <f t="shared" ca="1" si="27"/>
        <v>0</v>
      </c>
      <c r="U123" s="1531">
        <f t="shared" ca="1" si="27"/>
        <v>0</v>
      </c>
      <c r="V123" s="1531">
        <f t="shared" ca="1" si="27"/>
        <v>0</v>
      </c>
      <c r="W123" s="1531">
        <f t="shared" ca="1" si="27"/>
        <v>0</v>
      </c>
      <c r="X123" s="1531">
        <f t="shared" ca="1" si="27"/>
        <v>0</v>
      </c>
      <c r="Y123" s="1531">
        <f t="shared" ca="1" si="27"/>
        <v>0</v>
      </c>
      <c r="Z123" s="1565"/>
      <c r="AA123" s="1526">
        <f t="shared" ca="1" si="30"/>
        <v>0</v>
      </c>
      <c r="AB123" s="1527">
        <f t="shared" ca="1" si="30"/>
        <v>0</v>
      </c>
      <c r="AC123" s="1527">
        <f t="shared" ca="1" si="30"/>
        <v>0</v>
      </c>
      <c r="AD123" s="1527">
        <f t="shared" ca="1" si="30"/>
        <v>0</v>
      </c>
      <c r="AE123" s="1527">
        <f t="shared" ca="1" si="30"/>
        <v>0</v>
      </c>
      <c r="AF123" s="1527">
        <f t="shared" ca="1" si="30"/>
        <v>0</v>
      </c>
      <c r="AG123" s="1527">
        <f t="shared" ca="1" si="30"/>
        <v>0</v>
      </c>
      <c r="AH123" s="1527">
        <f t="shared" ca="1" si="30"/>
        <v>0</v>
      </c>
      <c r="AI123" s="1527">
        <f t="shared" ca="1" si="30"/>
        <v>0</v>
      </c>
      <c r="AJ123" s="1527">
        <f t="shared" ca="1" si="30"/>
        <v>0</v>
      </c>
      <c r="AK123" s="1527">
        <f t="shared" ca="1" si="30"/>
        <v>0</v>
      </c>
      <c r="AL123" s="1527">
        <f t="shared" ca="1" si="30"/>
        <v>0</v>
      </c>
      <c r="AM123" s="1527">
        <f t="shared" ca="1" si="30"/>
        <v>0</v>
      </c>
      <c r="AN123" s="1486"/>
      <c r="AO123" s="1566">
        <f t="shared" ca="1" si="32"/>
        <v>0</v>
      </c>
      <c r="AP123" s="1527">
        <f t="shared" ca="1" si="23"/>
        <v>0</v>
      </c>
      <c r="AQ123" s="1527">
        <f t="shared" ca="1" si="32"/>
        <v>0</v>
      </c>
      <c r="AR123" s="1527">
        <f t="shared" ca="1" si="32"/>
        <v>0</v>
      </c>
      <c r="AS123" s="1527">
        <f t="shared" ca="1" si="32"/>
        <v>0</v>
      </c>
      <c r="AT123" s="1527">
        <f t="shared" ca="1" si="32"/>
        <v>0</v>
      </c>
      <c r="AU123" s="1527">
        <f t="shared" ca="1" si="32"/>
        <v>0</v>
      </c>
      <c r="AV123" s="1527">
        <f t="shared" ca="1" si="32"/>
        <v>0</v>
      </c>
      <c r="AW123" s="1527">
        <f t="shared" ca="1" si="32"/>
        <v>0</v>
      </c>
      <c r="AX123" s="1527">
        <f t="shared" ca="1" si="32"/>
        <v>0</v>
      </c>
      <c r="AY123" s="1527">
        <f t="shared" ca="1" si="32"/>
        <v>0</v>
      </c>
      <c r="AZ123" s="1527">
        <f t="shared" ca="1" si="32"/>
        <v>0</v>
      </c>
      <c r="BA123" s="1527">
        <f t="shared" ca="1" si="32"/>
        <v>0</v>
      </c>
      <c r="BB123" s="1527">
        <f t="shared" ca="1" si="32"/>
        <v>0</v>
      </c>
      <c r="BC123" s="1527">
        <f t="shared" ca="1" si="32"/>
        <v>0</v>
      </c>
      <c r="BD123" s="1527">
        <f t="shared" ca="1" si="32"/>
        <v>0</v>
      </c>
      <c r="BE123" s="1527">
        <f t="shared" ca="1" si="32"/>
        <v>0</v>
      </c>
      <c r="BF123" s="1527">
        <f t="shared" ca="1" si="32"/>
        <v>0</v>
      </c>
      <c r="BG123" s="1527">
        <f t="shared" ca="1" si="32"/>
        <v>0</v>
      </c>
      <c r="BH123" s="1527">
        <f t="shared" ca="1" si="32"/>
        <v>0</v>
      </c>
      <c r="BI123" s="1527">
        <f t="shared" ca="1" si="32"/>
        <v>0</v>
      </c>
      <c r="BJ123" s="1527">
        <f t="shared" ca="1" si="32"/>
        <v>0</v>
      </c>
      <c r="BK123" s="1527">
        <f t="shared" ca="1" si="32"/>
        <v>0</v>
      </c>
      <c r="BL123" s="1527">
        <f t="shared" ca="1" si="32"/>
        <v>0</v>
      </c>
      <c r="BM123" s="1527">
        <f t="shared" ca="1" si="32"/>
        <v>0</v>
      </c>
      <c r="BN123" s="1527">
        <f t="shared" ca="1" si="32"/>
        <v>0</v>
      </c>
      <c r="BO123" s="1527">
        <f t="shared" ca="1" si="32"/>
        <v>0</v>
      </c>
      <c r="BP123" s="1527">
        <f t="shared" ca="1" si="32"/>
        <v>0</v>
      </c>
      <c r="BQ123" s="1527">
        <f t="shared" ca="1" si="32"/>
        <v>0</v>
      </c>
      <c r="BR123" s="1527">
        <f t="shared" ca="1" si="32"/>
        <v>0</v>
      </c>
      <c r="BS123" s="1527">
        <f t="shared" ca="1" si="32"/>
        <v>0</v>
      </c>
      <c r="BT123" s="1527">
        <f t="shared" ca="1" si="32"/>
        <v>0</v>
      </c>
      <c r="BU123" s="1527">
        <f t="shared" ca="1" si="32"/>
        <v>0</v>
      </c>
      <c r="BV123" s="1527">
        <f t="shared" ca="1" si="32"/>
        <v>0</v>
      </c>
      <c r="BW123" s="1527">
        <f t="shared" ca="1" si="32"/>
        <v>0</v>
      </c>
      <c r="BX123" s="1527">
        <f t="shared" ca="1" si="32"/>
        <v>0</v>
      </c>
      <c r="BY123" s="1527">
        <f t="shared" ca="1" si="32"/>
        <v>0</v>
      </c>
      <c r="BZ123" s="1527">
        <f t="shared" ca="1" si="32"/>
        <v>0</v>
      </c>
      <c r="CA123" s="1527">
        <f t="shared" ca="1" si="32"/>
        <v>0</v>
      </c>
      <c r="CB123" s="1527">
        <f t="shared" ca="1" si="32"/>
        <v>0</v>
      </c>
      <c r="CC123" s="1527">
        <f t="shared" ca="1" si="32"/>
        <v>0</v>
      </c>
      <c r="CD123" s="1527">
        <f t="shared" ca="1" si="32"/>
        <v>0</v>
      </c>
      <c r="CE123" s="1527">
        <f t="shared" ca="1" si="32"/>
        <v>0</v>
      </c>
      <c r="CF123" s="1527">
        <f t="shared" ca="1" si="32"/>
        <v>0</v>
      </c>
      <c r="CG123" s="1527">
        <f t="shared" ca="1" si="32"/>
        <v>0</v>
      </c>
      <c r="CH123" s="1527">
        <f t="shared" ca="1" si="32"/>
        <v>0</v>
      </c>
      <c r="CI123" s="1567">
        <f t="shared" ca="1" si="32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6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9"/>
        <v>0</v>
      </c>
      <c r="E124" s="1527">
        <f t="shared" ca="1" si="29"/>
        <v>0</v>
      </c>
      <c r="F124" s="1527">
        <f t="shared" ca="1" si="29"/>
        <v>0</v>
      </c>
      <c r="G124" s="1527">
        <f t="shared" ca="1" si="29"/>
        <v>0</v>
      </c>
      <c r="H124" s="1527">
        <f t="shared" ca="1" si="29"/>
        <v>0</v>
      </c>
      <c r="I124" s="1527">
        <f t="shared" ca="1" si="29"/>
        <v>0</v>
      </c>
      <c r="J124" s="1527">
        <f t="shared" ca="1" si="29"/>
        <v>0</v>
      </c>
      <c r="K124" s="1531">
        <f t="shared" ca="1" si="29"/>
        <v>0</v>
      </c>
      <c r="L124" s="1531">
        <f t="shared" ca="1" si="29"/>
        <v>0</v>
      </c>
      <c r="M124" s="1531">
        <f t="shared" ca="1" si="29"/>
        <v>0</v>
      </c>
      <c r="N124" s="1531">
        <f t="shared" ca="1" si="29"/>
        <v>0</v>
      </c>
      <c r="O124" s="1531">
        <f t="shared" ca="1" si="29"/>
        <v>0</v>
      </c>
      <c r="P124" s="1531">
        <f t="shared" ca="1" si="29"/>
        <v>0</v>
      </c>
      <c r="Q124" s="1531">
        <f t="shared" ca="1" si="29"/>
        <v>0</v>
      </c>
      <c r="R124" s="1531">
        <f t="shared" ca="1" si="29"/>
        <v>0</v>
      </c>
      <c r="S124" s="1531">
        <f t="shared" ca="1" si="29"/>
        <v>0</v>
      </c>
      <c r="T124" s="1531">
        <f t="shared" ca="1" si="27"/>
        <v>0</v>
      </c>
      <c r="U124" s="1531">
        <f t="shared" ca="1" si="27"/>
        <v>0</v>
      </c>
      <c r="V124" s="1531">
        <f t="shared" ca="1" si="27"/>
        <v>0</v>
      </c>
      <c r="W124" s="1531">
        <f t="shared" ca="1" si="27"/>
        <v>0</v>
      </c>
      <c r="X124" s="1531">
        <f t="shared" ca="1" si="27"/>
        <v>0</v>
      </c>
      <c r="Y124" s="1531">
        <f t="shared" ca="1" si="27"/>
        <v>0</v>
      </c>
      <c r="Z124" s="1565"/>
      <c r="AA124" s="1526">
        <f t="shared" ca="1" si="30"/>
        <v>0</v>
      </c>
      <c r="AB124" s="1527">
        <f t="shared" ca="1" si="30"/>
        <v>0</v>
      </c>
      <c r="AC124" s="1527">
        <f t="shared" ca="1" si="30"/>
        <v>0</v>
      </c>
      <c r="AD124" s="1527">
        <f t="shared" ca="1" si="30"/>
        <v>0</v>
      </c>
      <c r="AE124" s="1527">
        <f t="shared" ca="1" si="30"/>
        <v>0</v>
      </c>
      <c r="AF124" s="1527">
        <f t="shared" ca="1" si="30"/>
        <v>0</v>
      </c>
      <c r="AG124" s="1527">
        <f t="shared" ca="1" si="30"/>
        <v>0</v>
      </c>
      <c r="AH124" s="1527">
        <f t="shared" ca="1" si="30"/>
        <v>0</v>
      </c>
      <c r="AI124" s="1527">
        <f t="shared" ca="1" si="30"/>
        <v>0</v>
      </c>
      <c r="AJ124" s="1527">
        <f t="shared" ca="1" si="30"/>
        <v>0</v>
      </c>
      <c r="AK124" s="1527">
        <f t="shared" ca="1" si="30"/>
        <v>0</v>
      </c>
      <c r="AL124" s="1527">
        <f t="shared" ca="1" si="30"/>
        <v>0</v>
      </c>
      <c r="AM124" s="1527">
        <f t="shared" ca="1" si="30"/>
        <v>0</v>
      </c>
      <c r="AN124" s="1486"/>
      <c r="AO124" s="1566">
        <f t="shared" ca="1" si="32"/>
        <v>0</v>
      </c>
      <c r="AP124" s="1527">
        <f t="shared" ca="1" si="23"/>
        <v>0</v>
      </c>
      <c r="AQ124" s="1527">
        <f t="shared" ca="1" si="32"/>
        <v>0</v>
      </c>
      <c r="AR124" s="1527">
        <f t="shared" ca="1" si="32"/>
        <v>0</v>
      </c>
      <c r="AS124" s="1527">
        <f t="shared" ca="1" si="32"/>
        <v>0</v>
      </c>
      <c r="AT124" s="1527">
        <f t="shared" ca="1" si="32"/>
        <v>0</v>
      </c>
      <c r="AU124" s="1527">
        <f t="shared" ca="1" si="32"/>
        <v>0</v>
      </c>
      <c r="AV124" s="1527">
        <f t="shared" ca="1" si="32"/>
        <v>0</v>
      </c>
      <c r="AW124" s="1527">
        <f t="shared" ca="1" si="32"/>
        <v>0</v>
      </c>
      <c r="AX124" s="1527">
        <f t="shared" ca="1" si="32"/>
        <v>0</v>
      </c>
      <c r="AY124" s="1527">
        <f t="shared" ca="1" si="32"/>
        <v>0</v>
      </c>
      <c r="AZ124" s="1527">
        <f t="shared" ca="1" si="32"/>
        <v>0</v>
      </c>
      <c r="BA124" s="1527">
        <f t="shared" ca="1" si="32"/>
        <v>0</v>
      </c>
      <c r="BB124" s="1527">
        <f t="shared" ca="1" si="32"/>
        <v>0</v>
      </c>
      <c r="BC124" s="1527">
        <f t="shared" ca="1" si="32"/>
        <v>0</v>
      </c>
      <c r="BD124" s="1527">
        <f t="shared" ca="1" si="32"/>
        <v>0</v>
      </c>
      <c r="BE124" s="1527">
        <f t="shared" ca="1" si="32"/>
        <v>0</v>
      </c>
      <c r="BF124" s="1527">
        <f t="shared" ca="1" si="32"/>
        <v>0</v>
      </c>
      <c r="BG124" s="1527">
        <f t="shared" ca="1" si="32"/>
        <v>0</v>
      </c>
      <c r="BH124" s="1527">
        <f t="shared" ca="1" si="32"/>
        <v>0</v>
      </c>
      <c r="BI124" s="1527">
        <f t="shared" ca="1" si="32"/>
        <v>0</v>
      </c>
      <c r="BJ124" s="1527">
        <f t="shared" ca="1" si="32"/>
        <v>0</v>
      </c>
      <c r="BK124" s="1527">
        <f t="shared" ca="1" si="32"/>
        <v>0</v>
      </c>
      <c r="BL124" s="1527">
        <f t="shared" ca="1" si="32"/>
        <v>0</v>
      </c>
      <c r="BM124" s="1527">
        <f t="shared" ca="1" si="32"/>
        <v>0</v>
      </c>
      <c r="BN124" s="1527">
        <f t="shared" ca="1" si="32"/>
        <v>0</v>
      </c>
      <c r="BO124" s="1527">
        <f t="shared" ca="1" si="32"/>
        <v>0</v>
      </c>
      <c r="BP124" s="1527">
        <f t="shared" ca="1" si="32"/>
        <v>0</v>
      </c>
      <c r="BQ124" s="1527">
        <f t="shared" ca="1" si="32"/>
        <v>0</v>
      </c>
      <c r="BR124" s="1527">
        <f t="shared" ca="1" si="32"/>
        <v>0</v>
      </c>
      <c r="BS124" s="1527">
        <f t="shared" ca="1" si="32"/>
        <v>0</v>
      </c>
      <c r="BT124" s="1527">
        <f t="shared" ca="1" si="32"/>
        <v>0</v>
      </c>
      <c r="BU124" s="1527">
        <f t="shared" ca="1" si="32"/>
        <v>0</v>
      </c>
      <c r="BV124" s="1527">
        <f t="shared" ca="1" si="32"/>
        <v>0</v>
      </c>
      <c r="BW124" s="1527">
        <f t="shared" ca="1" si="32"/>
        <v>0</v>
      </c>
      <c r="BX124" s="1527">
        <f t="shared" ca="1" si="32"/>
        <v>0</v>
      </c>
      <c r="BY124" s="1527">
        <f t="shared" ca="1" si="32"/>
        <v>0</v>
      </c>
      <c r="BZ124" s="1527">
        <f t="shared" ca="1" si="32"/>
        <v>0</v>
      </c>
      <c r="CA124" s="1527">
        <f t="shared" ca="1" si="32"/>
        <v>0</v>
      </c>
      <c r="CB124" s="1527">
        <f t="shared" ca="1" si="32"/>
        <v>0</v>
      </c>
      <c r="CC124" s="1527">
        <f t="shared" ca="1" si="32"/>
        <v>0</v>
      </c>
      <c r="CD124" s="1527">
        <f t="shared" ca="1" si="32"/>
        <v>0</v>
      </c>
      <c r="CE124" s="1527">
        <f t="shared" ca="1" si="32"/>
        <v>0</v>
      </c>
      <c r="CF124" s="1527">
        <f t="shared" ca="1" si="32"/>
        <v>0</v>
      </c>
      <c r="CG124" s="1527">
        <f t="shared" ca="1" si="32"/>
        <v>0</v>
      </c>
      <c r="CH124" s="1527">
        <f t="shared" ca="1" si="32"/>
        <v>0</v>
      </c>
      <c r="CI124" s="1567">
        <f t="shared" ca="1" si="32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6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9"/>
        <v>0</v>
      </c>
      <c r="E125" s="1522">
        <f t="shared" ca="1" si="29"/>
        <v>0</v>
      </c>
      <c r="F125" s="1522">
        <f t="shared" ca="1" si="29"/>
        <v>0</v>
      </c>
      <c r="G125" s="1522">
        <f t="shared" ca="1" si="29"/>
        <v>0</v>
      </c>
      <c r="H125" s="1522">
        <f t="shared" ca="1" si="29"/>
        <v>0</v>
      </c>
      <c r="I125" s="1522">
        <f t="shared" ca="1" si="29"/>
        <v>0</v>
      </c>
      <c r="J125" s="1522">
        <f t="shared" ca="1" si="29"/>
        <v>0</v>
      </c>
      <c r="K125" s="1568">
        <f t="shared" ca="1" si="29"/>
        <v>0</v>
      </c>
      <c r="L125" s="1568">
        <f t="shared" ca="1" si="29"/>
        <v>0</v>
      </c>
      <c r="M125" s="1568">
        <f t="shared" ca="1" si="29"/>
        <v>0</v>
      </c>
      <c r="N125" s="1568">
        <f t="shared" ca="1" si="29"/>
        <v>0</v>
      </c>
      <c r="O125" s="1568">
        <f t="shared" ca="1" si="29"/>
        <v>0</v>
      </c>
      <c r="P125" s="1568">
        <f t="shared" ca="1" si="29"/>
        <v>0</v>
      </c>
      <c r="Q125" s="1568">
        <f t="shared" ca="1" si="29"/>
        <v>0</v>
      </c>
      <c r="R125" s="1568">
        <f t="shared" ca="1" si="29"/>
        <v>0</v>
      </c>
      <c r="S125" s="1568">
        <f t="shared" ca="1" si="29"/>
        <v>0</v>
      </c>
      <c r="T125" s="1568">
        <f t="shared" ca="1" si="27"/>
        <v>0</v>
      </c>
      <c r="U125" s="1568">
        <f t="shared" ca="1" si="27"/>
        <v>0</v>
      </c>
      <c r="V125" s="1568">
        <f t="shared" ca="1" si="27"/>
        <v>0</v>
      </c>
      <c r="W125" s="1568">
        <f t="shared" ca="1" si="27"/>
        <v>0</v>
      </c>
      <c r="X125" s="1568">
        <f t="shared" ca="1" si="27"/>
        <v>0</v>
      </c>
      <c r="Y125" s="1568">
        <f t="shared" ca="1" si="27"/>
        <v>0</v>
      </c>
      <c r="Z125" s="1565"/>
      <c r="AA125" s="1962">
        <f t="shared" ca="1" si="30"/>
        <v>0</v>
      </c>
      <c r="AB125" s="1522">
        <f t="shared" ca="1" si="30"/>
        <v>0</v>
      </c>
      <c r="AC125" s="1522">
        <f t="shared" ca="1" si="30"/>
        <v>0</v>
      </c>
      <c r="AD125" s="1522">
        <f t="shared" ca="1" si="30"/>
        <v>0</v>
      </c>
      <c r="AE125" s="1522">
        <f t="shared" ca="1" si="30"/>
        <v>0</v>
      </c>
      <c r="AF125" s="1522">
        <f t="shared" ca="1" si="30"/>
        <v>0</v>
      </c>
      <c r="AG125" s="1522">
        <f t="shared" ca="1" si="30"/>
        <v>0</v>
      </c>
      <c r="AH125" s="1522">
        <f t="shared" ca="1" si="30"/>
        <v>0</v>
      </c>
      <c r="AI125" s="1522">
        <f t="shared" ca="1" si="30"/>
        <v>0</v>
      </c>
      <c r="AJ125" s="1522">
        <f t="shared" ca="1" si="30"/>
        <v>0</v>
      </c>
      <c r="AK125" s="1522">
        <f t="shared" ca="1" si="30"/>
        <v>0</v>
      </c>
      <c r="AL125" s="1522">
        <f t="shared" ca="1" si="30"/>
        <v>0</v>
      </c>
      <c r="AM125" s="1522">
        <f t="shared" ca="1" si="30"/>
        <v>0</v>
      </c>
      <c r="AN125" s="1486"/>
      <c r="AO125" s="1562">
        <f t="shared" ca="1" si="32"/>
        <v>0</v>
      </c>
      <c r="AP125" s="1522">
        <f t="shared" ca="1" si="23"/>
        <v>0</v>
      </c>
      <c r="AQ125" s="1522">
        <f t="shared" ca="1" si="32"/>
        <v>0</v>
      </c>
      <c r="AR125" s="1522">
        <f t="shared" ca="1" si="32"/>
        <v>0</v>
      </c>
      <c r="AS125" s="1522">
        <f t="shared" ca="1" si="32"/>
        <v>0</v>
      </c>
      <c r="AT125" s="1522">
        <f t="shared" ca="1" si="32"/>
        <v>0</v>
      </c>
      <c r="AU125" s="1522">
        <f t="shared" ca="1" si="32"/>
        <v>0</v>
      </c>
      <c r="AV125" s="1522">
        <f t="shared" ca="1" si="32"/>
        <v>0</v>
      </c>
      <c r="AW125" s="1522">
        <f t="shared" ca="1" si="32"/>
        <v>0</v>
      </c>
      <c r="AX125" s="1522">
        <f t="shared" ca="1" si="32"/>
        <v>0</v>
      </c>
      <c r="AY125" s="1522">
        <f t="shared" ca="1" si="32"/>
        <v>0</v>
      </c>
      <c r="AZ125" s="1522">
        <f t="shared" ca="1" si="32"/>
        <v>0</v>
      </c>
      <c r="BA125" s="1522">
        <f t="shared" ca="1" si="32"/>
        <v>0</v>
      </c>
      <c r="BB125" s="1522">
        <f t="shared" ca="1" si="32"/>
        <v>0</v>
      </c>
      <c r="BC125" s="1522">
        <f t="shared" ca="1" si="32"/>
        <v>0</v>
      </c>
      <c r="BD125" s="1522">
        <f t="shared" ca="1" si="32"/>
        <v>0</v>
      </c>
      <c r="BE125" s="1522">
        <f t="shared" ca="1" si="32"/>
        <v>0</v>
      </c>
      <c r="BF125" s="1522">
        <f t="shared" ca="1" si="32"/>
        <v>0</v>
      </c>
      <c r="BG125" s="1522">
        <f t="shared" ca="1" si="32"/>
        <v>0</v>
      </c>
      <c r="BH125" s="1522">
        <f t="shared" ca="1" si="32"/>
        <v>0</v>
      </c>
      <c r="BI125" s="1522">
        <f t="shared" ca="1" si="32"/>
        <v>0</v>
      </c>
      <c r="BJ125" s="1522">
        <f t="shared" ca="1" si="32"/>
        <v>0</v>
      </c>
      <c r="BK125" s="1522">
        <f t="shared" ca="1" si="32"/>
        <v>0</v>
      </c>
      <c r="BL125" s="1522">
        <f t="shared" ca="1" si="32"/>
        <v>0</v>
      </c>
      <c r="BM125" s="1522">
        <f t="shared" ca="1" si="32"/>
        <v>0</v>
      </c>
      <c r="BN125" s="1522">
        <f t="shared" ca="1" si="32"/>
        <v>0</v>
      </c>
      <c r="BO125" s="1522">
        <f t="shared" ca="1" si="32"/>
        <v>0</v>
      </c>
      <c r="BP125" s="1522">
        <f t="shared" ca="1" si="32"/>
        <v>0</v>
      </c>
      <c r="BQ125" s="1522">
        <f t="shared" ca="1" si="32"/>
        <v>0</v>
      </c>
      <c r="BR125" s="1522">
        <f t="shared" ca="1" si="32"/>
        <v>0</v>
      </c>
      <c r="BS125" s="1522">
        <f t="shared" ca="1" si="32"/>
        <v>0</v>
      </c>
      <c r="BT125" s="1522">
        <f t="shared" ca="1" si="32"/>
        <v>0</v>
      </c>
      <c r="BU125" s="1522">
        <f t="shared" ca="1" si="32"/>
        <v>0</v>
      </c>
      <c r="BV125" s="1522">
        <f t="shared" ca="1" si="32"/>
        <v>0</v>
      </c>
      <c r="BW125" s="1522">
        <f t="shared" ca="1" si="32"/>
        <v>0</v>
      </c>
      <c r="BX125" s="1522">
        <f t="shared" ca="1" si="32"/>
        <v>0</v>
      </c>
      <c r="BY125" s="1522">
        <f t="shared" ca="1" si="32"/>
        <v>0</v>
      </c>
      <c r="BZ125" s="1522">
        <f t="shared" ca="1" si="32"/>
        <v>0</v>
      </c>
      <c r="CA125" s="1522">
        <f t="shared" ca="1" si="32"/>
        <v>0</v>
      </c>
      <c r="CB125" s="1522">
        <f t="shared" ca="1" si="32"/>
        <v>0</v>
      </c>
      <c r="CC125" s="1522">
        <f t="shared" ca="1" si="32"/>
        <v>0</v>
      </c>
      <c r="CD125" s="1522">
        <f t="shared" ca="1" si="32"/>
        <v>0</v>
      </c>
      <c r="CE125" s="1522">
        <f t="shared" ca="1" si="32"/>
        <v>0</v>
      </c>
      <c r="CF125" s="1522">
        <f t="shared" ca="1" si="32"/>
        <v>0</v>
      </c>
      <c r="CG125" s="1522">
        <f t="shared" ca="1" si="32"/>
        <v>0</v>
      </c>
      <c r="CH125" s="1522">
        <f t="shared" ca="1" si="32"/>
        <v>0</v>
      </c>
      <c r="CI125" s="1523">
        <f t="shared" ca="1" si="32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33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4">IF(TRIM(A46)="","",A46)</f>
        <v>Fabrieksgas (ton )</v>
      </c>
      <c r="B128" s="982">
        <f t="shared" ref="B128:B137" ca="1" si="35">IF(TRIM(A128)=""," ",INDIRECT("c"&amp;TEXT(246+MATCH((A128),$A$247:$A$484,0),0)))</f>
        <v>38.700000000000003</v>
      </c>
      <c r="C128" s="1590">
        <f t="shared" ref="C128:C137" ca="1" si="36">SUM(D128:CI128)</f>
        <v>1219050</v>
      </c>
      <c r="D128" s="1559">
        <f t="shared" ref="D128:S137" ca="1" si="37">IF(ISNUMBER($B128),$B128*D46,0)</f>
        <v>0</v>
      </c>
      <c r="E128" s="1560">
        <f t="shared" ca="1" si="37"/>
        <v>0</v>
      </c>
      <c r="F128" s="1560">
        <f t="shared" ca="1" si="37"/>
        <v>0</v>
      </c>
      <c r="G128" s="1560">
        <f t="shared" ca="1" si="37"/>
        <v>0</v>
      </c>
      <c r="H128" s="1560">
        <f t="shared" ca="1" si="37"/>
        <v>0</v>
      </c>
      <c r="I128" s="1560">
        <f t="shared" ca="1" si="37"/>
        <v>0</v>
      </c>
      <c r="J128" s="1560">
        <f t="shared" ca="1" si="37"/>
        <v>0</v>
      </c>
      <c r="K128" s="1564">
        <f t="shared" ca="1" si="37"/>
        <v>0</v>
      </c>
      <c r="L128" s="1564">
        <f t="shared" ca="1" si="37"/>
        <v>0</v>
      </c>
      <c r="M128" s="1564">
        <f t="shared" ca="1" si="37"/>
        <v>0</v>
      </c>
      <c r="N128" s="1564">
        <f t="shared" ca="1" si="37"/>
        <v>0</v>
      </c>
      <c r="O128" s="1564">
        <f t="shared" ca="1" si="37"/>
        <v>0</v>
      </c>
      <c r="P128" s="1564">
        <f t="shared" ca="1" si="37"/>
        <v>0</v>
      </c>
      <c r="Q128" s="1564">
        <f t="shared" ca="1" si="37"/>
        <v>0</v>
      </c>
      <c r="R128" s="1564">
        <f t="shared" ca="1" si="37"/>
        <v>0</v>
      </c>
      <c r="S128" s="1564">
        <f t="shared" ca="1" si="37"/>
        <v>0</v>
      </c>
      <c r="T128" s="1564">
        <f t="shared" ref="T128:Y137" ca="1" si="38">IF(ISNUMBER($B128),$B128*T46,0)</f>
        <v>0</v>
      </c>
      <c r="U128" s="1564">
        <f t="shared" ca="1" si="38"/>
        <v>0</v>
      </c>
      <c r="V128" s="1564">
        <f t="shared" ca="1" si="38"/>
        <v>0</v>
      </c>
      <c r="W128" s="1564">
        <f t="shared" ca="1" si="38"/>
        <v>0</v>
      </c>
      <c r="X128" s="1564">
        <f t="shared" ca="1" si="38"/>
        <v>0</v>
      </c>
      <c r="Y128" s="1564">
        <f t="shared" ca="1" si="38"/>
        <v>0</v>
      </c>
      <c r="Z128" s="1565"/>
      <c r="AA128" s="1961">
        <f t="shared" ref="AA128:AM137" ca="1" si="39">IF(ISNUMBER($B128),$B128*AA46,0)</f>
        <v>0</v>
      </c>
      <c r="AB128" s="1560">
        <f t="shared" ca="1" si="39"/>
        <v>0</v>
      </c>
      <c r="AC128" s="1560">
        <f t="shared" ca="1" si="39"/>
        <v>58050.000000000007</v>
      </c>
      <c r="AD128" s="1560">
        <f t="shared" ca="1" si="39"/>
        <v>0</v>
      </c>
      <c r="AE128" s="1560">
        <f t="shared" ca="1" si="39"/>
        <v>0</v>
      </c>
      <c r="AF128" s="1560">
        <f t="shared" ca="1" si="39"/>
        <v>0</v>
      </c>
      <c r="AG128" s="1560">
        <f t="shared" ca="1" si="39"/>
        <v>0</v>
      </c>
      <c r="AH128" s="1560">
        <f t="shared" ca="1" si="39"/>
        <v>0</v>
      </c>
      <c r="AI128" s="1560">
        <f t="shared" ca="1" si="39"/>
        <v>0</v>
      </c>
      <c r="AJ128" s="1560">
        <f t="shared" ca="1" si="39"/>
        <v>0</v>
      </c>
      <c r="AK128" s="1560">
        <f t="shared" ca="1" si="39"/>
        <v>0</v>
      </c>
      <c r="AL128" s="1560">
        <f t="shared" ca="1" si="39"/>
        <v>0</v>
      </c>
      <c r="AM128" s="1560">
        <f t="shared" ca="1" si="39"/>
        <v>0</v>
      </c>
      <c r="AN128" s="1486"/>
      <c r="AO128" s="1559">
        <f t="shared" ref="AO128:CI133" ca="1" si="40">IF(ISNUMBER($B128),$B128*AO46,0)</f>
        <v>0</v>
      </c>
      <c r="AP128" s="1564">
        <f t="shared" ref="AP128:AP137" ca="1" si="41">IF(ISNUMBER($B128),$B128*AP46,0)</f>
        <v>0</v>
      </c>
      <c r="AQ128" s="1560">
        <f t="shared" ca="1" si="40"/>
        <v>0</v>
      </c>
      <c r="AR128" s="1560">
        <f t="shared" ca="1" si="40"/>
        <v>0</v>
      </c>
      <c r="AS128" s="1560">
        <f t="shared" ca="1" si="40"/>
        <v>0</v>
      </c>
      <c r="AT128" s="1560">
        <f t="shared" ca="1" si="40"/>
        <v>0</v>
      </c>
      <c r="AU128" s="1560">
        <f t="shared" ca="1" si="40"/>
        <v>0</v>
      </c>
      <c r="AV128" s="1560">
        <f t="shared" ca="1" si="40"/>
        <v>1161000</v>
      </c>
      <c r="AW128" s="1560">
        <f t="shared" ca="1" si="40"/>
        <v>0</v>
      </c>
      <c r="AX128" s="1560">
        <f t="shared" ca="1" si="40"/>
        <v>0</v>
      </c>
      <c r="AY128" s="1560">
        <f t="shared" ca="1" si="40"/>
        <v>0</v>
      </c>
      <c r="AZ128" s="1560">
        <f t="shared" ca="1" si="40"/>
        <v>0</v>
      </c>
      <c r="BA128" s="1560">
        <f t="shared" ca="1" si="40"/>
        <v>0</v>
      </c>
      <c r="BB128" s="1560">
        <f t="shared" ca="1" si="40"/>
        <v>0</v>
      </c>
      <c r="BC128" s="1560">
        <f t="shared" ca="1" si="40"/>
        <v>0</v>
      </c>
      <c r="BD128" s="1560">
        <f t="shared" ca="1" si="40"/>
        <v>0</v>
      </c>
      <c r="BE128" s="1560">
        <f t="shared" ca="1" si="40"/>
        <v>0</v>
      </c>
      <c r="BF128" s="1560">
        <f t="shared" ca="1" si="40"/>
        <v>0</v>
      </c>
      <c r="BG128" s="1560">
        <f t="shared" ca="1" si="40"/>
        <v>0</v>
      </c>
      <c r="BH128" s="1560">
        <f t="shared" ca="1" si="40"/>
        <v>0</v>
      </c>
      <c r="BI128" s="1560">
        <f t="shared" ca="1" si="40"/>
        <v>0</v>
      </c>
      <c r="BJ128" s="1560">
        <f t="shared" ca="1" si="40"/>
        <v>0</v>
      </c>
      <c r="BK128" s="1560">
        <f t="shared" ca="1" si="40"/>
        <v>0</v>
      </c>
      <c r="BL128" s="1560">
        <f t="shared" ca="1" si="40"/>
        <v>0</v>
      </c>
      <c r="BM128" s="1560">
        <f t="shared" ca="1" si="40"/>
        <v>0</v>
      </c>
      <c r="BN128" s="1560">
        <f t="shared" ca="1" si="40"/>
        <v>0</v>
      </c>
      <c r="BO128" s="1560">
        <f t="shared" ca="1" si="40"/>
        <v>0</v>
      </c>
      <c r="BP128" s="1560">
        <f t="shared" ca="1" si="40"/>
        <v>0</v>
      </c>
      <c r="BQ128" s="1560">
        <f t="shared" ca="1" si="40"/>
        <v>0</v>
      </c>
      <c r="BR128" s="1560">
        <f t="shared" ca="1" si="40"/>
        <v>0</v>
      </c>
      <c r="BS128" s="1560">
        <f t="shared" ca="1" si="40"/>
        <v>0</v>
      </c>
      <c r="BT128" s="1560">
        <f t="shared" ca="1" si="40"/>
        <v>0</v>
      </c>
      <c r="BU128" s="1560">
        <f t="shared" ca="1" si="40"/>
        <v>0</v>
      </c>
      <c r="BV128" s="1560">
        <f t="shared" ca="1" si="40"/>
        <v>0</v>
      </c>
      <c r="BW128" s="1560">
        <f t="shared" ca="1" si="40"/>
        <v>0</v>
      </c>
      <c r="BX128" s="1560">
        <f t="shared" ca="1" si="40"/>
        <v>0</v>
      </c>
      <c r="BY128" s="1560">
        <f t="shared" ca="1" si="40"/>
        <v>0</v>
      </c>
      <c r="BZ128" s="1560">
        <f t="shared" ca="1" si="40"/>
        <v>0</v>
      </c>
      <c r="CA128" s="1560">
        <f t="shared" ca="1" si="40"/>
        <v>0</v>
      </c>
      <c r="CB128" s="1560">
        <f t="shared" ca="1" si="40"/>
        <v>0</v>
      </c>
      <c r="CC128" s="1560">
        <f t="shared" ca="1" si="40"/>
        <v>0</v>
      </c>
      <c r="CD128" s="1560">
        <f t="shared" ca="1" si="40"/>
        <v>0</v>
      </c>
      <c r="CE128" s="1560">
        <f t="shared" ca="1" si="40"/>
        <v>0</v>
      </c>
      <c r="CF128" s="1560">
        <f t="shared" ca="1" si="40"/>
        <v>0</v>
      </c>
      <c r="CG128" s="1560">
        <f t="shared" ca="1" si="40"/>
        <v>0</v>
      </c>
      <c r="CH128" s="1560">
        <f t="shared" ca="1" si="40"/>
        <v>0</v>
      </c>
      <c r="CI128" s="1561">
        <f t="shared" ca="1" si="40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4"/>
        <v/>
      </c>
      <c r="B129" s="985" t="str">
        <f t="shared" ca="1" si="35"/>
        <v xml:space="preserve"> </v>
      </c>
      <c r="C129" s="1579">
        <f t="shared" ca="1" si="36"/>
        <v>0</v>
      </c>
      <c r="D129" s="1566">
        <f t="shared" ca="1" si="37"/>
        <v>0</v>
      </c>
      <c r="E129" s="1527">
        <f t="shared" ca="1" si="37"/>
        <v>0</v>
      </c>
      <c r="F129" s="1527">
        <f t="shared" ca="1" si="37"/>
        <v>0</v>
      </c>
      <c r="G129" s="1527">
        <f t="shared" ca="1" si="37"/>
        <v>0</v>
      </c>
      <c r="H129" s="1527">
        <f t="shared" ca="1" si="37"/>
        <v>0</v>
      </c>
      <c r="I129" s="1527">
        <f t="shared" ca="1" si="37"/>
        <v>0</v>
      </c>
      <c r="J129" s="1527">
        <f t="shared" ca="1" si="37"/>
        <v>0</v>
      </c>
      <c r="K129" s="1531">
        <f t="shared" ca="1" si="37"/>
        <v>0</v>
      </c>
      <c r="L129" s="1531">
        <f t="shared" ca="1" si="37"/>
        <v>0</v>
      </c>
      <c r="M129" s="1531">
        <f t="shared" ca="1" si="37"/>
        <v>0</v>
      </c>
      <c r="N129" s="1531">
        <f t="shared" ca="1" si="37"/>
        <v>0</v>
      </c>
      <c r="O129" s="1531">
        <f t="shared" ca="1" si="37"/>
        <v>0</v>
      </c>
      <c r="P129" s="1531">
        <f t="shared" ca="1" si="37"/>
        <v>0</v>
      </c>
      <c r="Q129" s="1531">
        <f t="shared" ca="1" si="37"/>
        <v>0</v>
      </c>
      <c r="R129" s="1531">
        <f t="shared" ca="1" si="37"/>
        <v>0</v>
      </c>
      <c r="S129" s="1531">
        <f t="shared" ca="1" si="37"/>
        <v>0</v>
      </c>
      <c r="T129" s="1531">
        <f t="shared" ca="1" si="38"/>
        <v>0</v>
      </c>
      <c r="U129" s="1531">
        <f t="shared" ca="1" si="38"/>
        <v>0</v>
      </c>
      <c r="V129" s="1531">
        <f t="shared" ca="1" si="38"/>
        <v>0</v>
      </c>
      <c r="W129" s="1531">
        <f t="shared" ca="1" si="38"/>
        <v>0</v>
      </c>
      <c r="X129" s="1531">
        <f t="shared" ca="1" si="38"/>
        <v>0</v>
      </c>
      <c r="Y129" s="1531">
        <f t="shared" ca="1" si="38"/>
        <v>0</v>
      </c>
      <c r="Z129" s="1565"/>
      <c r="AA129" s="1526">
        <f t="shared" ca="1" si="39"/>
        <v>0</v>
      </c>
      <c r="AB129" s="1527">
        <f t="shared" ca="1" si="39"/>
        <v>0</v>
      </c>
      <c r="AC129" s="1527">
        <f t="shared" ca="1" si="39"/>
        <v>0</v>
      </c>
      <c r="AD129" s="1527">
        <f t="shared" ca="1" si="39"/>
        <v>0</v>
      </c>
      <c r="AE129" s="1527">
        <f t="shared" ca="1" si="39"/>
        <v>0</v>
      </c>
      <c r="AF129" s="1527">
        <f t="shared" ca="1" si="39"/>
        <v>0</v>
      </c>
      <c r="AG129" s="1527">
        <f t="shared" ca="1" si="39"/>
        <v>0</v>
      </c>
      <c r="AH129" s="1527">
        <f t="shared" ca="1" si="39"/>
        <v>0</v>
      </c>
      <c r="AI129" s="1527">
        <f t="shared" ca="1" si="39"/>
        <v>0</v>
      </c>
      <c r="AJ129" s="1527">
        <f t="shared" ca="1" si="39"/>
        <v>0</v>
      </c>
      <c r="AK129" s="1527">
        <f t="shared" ca="1" si="39"/>
        <v>0</v>
      </c>
      <c r="AL129" s="1527">
        <f t="shared" ca="1" si="39"/>
        <v>0</v>
      </c>
      <c r="AM129" s="1527">
        <f t="shared" ca="1" si="39"/>
        <v>0</v>
      </c>
      <c r="AN129" s="1486"/>
      <c r="AO129" s="1566">
        <f t="shared" ca="1" si="40"/>
        <v>0</v>
      </c>
      <c r="AP129" s="1531">
        <f t="shared" ca="1" si="41"/>
        <v>0</v>
      </c>
      <c r="AQ129" s="1527">
        <f t="shared" ca="1" si="40"/>
        <v>0</v>
      </c>
      <c r="AR129" s="1527">
        <f t="shared" ca="1" si="40"/>
        <v>0</v>
      </c>
      <c r="AS129" s="1527">
        <f t="shared" ca="1" si="40"/>
        <v>0</v>
      </c>
      <c r="AT129" s="1527">
        <f t="shared" ca="1" si="40"/>
        <v>0</v>
      </c>
      <c r="AU129" s="1527">
        <f t="shared" ca="1" si="40"/>
        <v>0</v>
      </c>
      <c r="AV129" s="1527">
        <f t="shared" ca="1" si="40"/>
        <v>0</v>
      </c>
      <c r="AW129" s="1527">
        <f t="shared" ca="1" si="40"/>
        <v>0</v>
      </c>
      <c r="AX129" s="1527">
        <f t="shared" ca="1" si="40"/>
        <v>0</v>
      </c>
      <c r="AY129" s="1527">
        <f t="shared" ca="1" si="40"/>
        <v>0</v>
      </c>
      <c r="AZ129" s="1527">
        <f t="shared" ca="1" si="40"/>
        <v>0</v>
      </c>
      <c r="BA129" s="1527">
        <f t="shared" ca="1" si="40"/>
        <v>0</v>
      </c>
      <c r="BB129" s="1527">
        <f t="shared" ca="1" si="40"/>
        <v>0</v>
      </c>
      <c r="BC129" s="1527">
        <f t="shared" ca="1" si="40"/>
        <v>0</v>
      </c>
      <c r="BD129" s="1527">
        <f t="shared" ca="1" si="40"/>
        <v>0</v>
      </c>
      <c r="BE129" s="1527">
        <f t="shared" ca="1" si="40"/>
        <v>0</v>
      </c>
      <c r="BF129" s="1527">
        <f t="shared" ca="1" si="40"/>
        <v>0</v>
      </c>
      <c r="BG129" s="1527">
        <f t="shared" ca="1" si="40"/>
        <v>0</v>
      </c>
      <c r="BH129" s="1527">
        <f t="shared" ca="1" si="40"/>
        <v>0</v>
      </c>
      <c r="BI129" s="1527">
        <f t="shared" ca="1" si="40"/>
        <v>0</v>
      </c>
      <c r="BJ129" s="1527">
        <f t="shared" ca="1" si="40"/>
        <v>0</v>
      </c>
      <c r="BK129" s="1527">
        <f t="shared" ca="1" si="40"/>
        <v>0</v>
      </c>
      <c r="BL129" s="1527">
        <f t="shared" ca="1" si="40"/>
        <v>0</v>
      </c>
      <c r="BM129" s="1527">
        <f t="shared" ca="1" si="40"/>
        <v>0</v>
      </c>
      <c r="BN129" s="1527">
        <f t="shared" ca="1" si="40"/>
        <v>0</v>
      </c>
      <c r="BO129" s="1527">
        <f t="shared" ca="1" si="40"/>
        <v>0</v>
      </c>
      <c r="BP129" s="1527">
        <f t="shared" ca="1" si="40"/>
        <v>0</v>
      </c>
      <c r="BQ129" s="1527">
        <f t="shared" ca="1" si="40"/>
        <v>0</v>
      </c>
      <c r="BR129" s="1527">
        <f t="shared" ca="1" si="40"/>
        <v>0</v>
      </c>
      <c r="BS129" s="1527">
        <f t="shared" ca="1" si="40"/>
        <v>0</v>
      </c>
      <c r="BT129" s="1527">
        <f t="shared" ca="1" si="40"/>
        <v>0</v>
      </c>
      <c r="BU129" s="1527">
        <f t="shared" ca="1" si="40"/>
        <v>0</v>
      </c>
      <c r="BV129" s="1527">
        <f t="shared" ca="1" si="40"/>
        <v>0</v>
      </c>
      <c r="BW129" s="1527">
        <f t="shared" ca="1" si="40"/>
        <v>0</v>
      </c>
      <c r="BX129" s="1527">
        <f t="shared" ca="1" si="40"/>
        <v>0</v>
      </c>
      <c r="BY129" s="1527">
        <f t="shared" ca="1" si="40"/>
        <v>0</v>
      </c>
      <c r="BZ129" s="1527">
        <f t="shared" ca="1" si="40"/>
        <v>0</v>
      </c>
      <c r="CA129" s="1527">
        <f t="shared" ca="1" si="40"/>
        <v>0</v>
      </c>
      <c r="CB129" s="1527">
        <f t="shared" ca="1" si="40"/>
        <v>0</v>
      </c>
      <c r="CC129" s="1527">
        <f t="shared" ca="1" si="40"/>
        <v>0</v>
      </c>
      <c r="CD129" s="1527">
        <f t="shared" ca="1" si="40"/>
        <v>0</v>
      </c>
      <c r="CE129" s="1527">
        <f t="shared" ca="1" si="40"/>
        <v>0</v>
      </c>
      <c r="CF129" s="1527">
        <f t="shared" ca="1" si="40"/>
        <v>0</v>
      </c>
      <c r="CG129" s="1527">
        <f t="shared" ca="1" si="40"/>
        <v>0</v>
      </c>
      <c r="CH129" s="1527">
        <f t="shared" ca="1" si="40"/>
        <v>0</v>
      </c>
      <c r="CI129" s="1567">
        <f t="shared" ca="1" si="40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4"/>
        <v/>
      </c>
      <c r="B130" s="985" t="str">
        <f t="shared" ca="1" si="35"/>
        <v xml:space="preserve"> </v>
      </c>
      <c r="C130" s="1579">
        <f t="shared" ca="1" si="36"/>
        <v>0</v>
      </c>
      <c r="D130" s="1566">
        <f t="shared" ca="1" si="37"/>
        <v>0</v>
      </c>
      <c r="E130" s="1527">
        <f t="shared" ca="1" si="37"/>
        <v>0</v>
      </c>
      <c r="F130" s="1527">
        <f t="shared" ca="1" si="37"/>
        <v>0</v>
      </c>
      <c r="G130" s="1527">
        <f t="shared" ca="1" si="37"/>
        <v>0</v>
      </c>
      <c r="H130" s="1527">
        <f t="shared" ca="1" si="37"/>
        <v>0</v>
      </c>
      <c r="I130" s="1527">
        <f t="shared" ca="1" si="37"/>
        <v>0</v>
      </c>
      <c r="J130" s="1527">
        <f t="shared" ca="1" si="37"/>
        <v>0</v>
      </c>
      <c r="K130" s="1531">
        <f t="shared" ca="1" si="37"/>
        <v>0</v>
      </c>
      <c r="L130" s="1531">
        <f t="shared" ca="1" si="37"/>
        <v>0</v>
      </c>
      <c r="M130" s="1531">
        <f t="shared" ca="1" si="37"/>
        <v>0</v>
      </c>
      <c r="N130" s="1531">
        <f t="shared" ca="1" si="37"/>
        <v>0</v>
      </c>
      <c r="O130" s="1531">
        <f t="shared" ca="1" si="37"/>
        <v>0</v>
      </c>
      <c r="P130" s="1531">
        <f t="shared" ca="1" si="37"/>
        <v>0</v>
      </c>
      <c r="Q130" s="1531">
        <f t="shared" ca="1" si="37"/>
        <v>0</v>
      </c>
      <c r="R130" s="1531">
        <f t="shared" ca="1" si="37"/>
        <v>0</v>
      </c>
      <c r="S130" s="1531">
        <f t="shared" ca="1" si="37"/>
        <v>0</v>
      </c>
      <c r="T130" s="1531">
        <f t="shared" ca="1" si="38"/>
        <v>0</v>
      </c>
      <c r="U130" s="1531">
        <f t="shared" ca="1" si="38"/>
        <v>0</v>
      </c>
      <c r="V130" s="1531">
        <f t="shared" ca="1" si="38"/>
        <v>0</v>
      </c>
      <c r="W130" s="1531">
        <f t="shared" ca="1" si="38"/>
        <v>0</v>
      </c>
      <c r="X130" s="1531">
        <f t="shared" ca="1" si="38"/>
        <v>0</v>
      </c>
      <c r="Y130" s="1531">
        <f t="shared" ca="1" si="38"/>
        <v>0</v>
      </c>
      <c r="Z130" s="1565"/>
      <c r="AA130" s="1526">
        <f t="shared" ca="1" si="39"/>
        <v>0</v>
      </c>
      <c r="AB130" s="1527">
        <f t="shared" ca="1" si="39"/>
        <v>0</v>
      </c>
      <c r="AC130" s="1527">
        <f t="shared" ca="1" si="39"/>
        <v>0</v>
      </c>
      <c r="AD130" s="1527">
        <f t="shared" ca="1" si="39"/>
        <v>0</v>
      </c>
      <c r="AE130" s="1527">
        <f t="shared" ca="1" si="39"/>
        <v>0</v>
      </c>
      <c r="AF130" s="1527">
        <f t="shared" ca="1" si="39"/>
        <v>0</v>
      </c>
      <c r="AG130" s="1527">
        <f t="shared" ca="1" si="39"/>
        <v>0</v>
      </c>
      <c r="AH130" s="1527">
        <f t="shared" ca="1" si="39"/>
        <v>0</v>
      </c>
      <c r="AI130" s="1527">
        <f t="shared" ca="1" si="39"/>
        <v>0</v>
      </c>
      <c r="AJ130" s="1527">
        <f t="shared" ca="1" si="39"/>
        <v>0</v>
      </c>
      <c r="AK130" s="1527">
        <f t="shared" ca="1" si="39"/>
        <v>0</v>
      </c>
      <c r="AL130" s="1527">
        <f t="shared" ca="1" si="39"/>
        <v>0</v>
      </c>
      <c r="AM130" s="1527">
        <f t="shared" ca="1" si="39"/>
        <v>0</v>
      </c>
      <c r="AN130" s="1486"/>
      <c r="AO130" s="1566">
        <f t="shared" ca="1" si="40"/>
        <v>0</v>
      </c>
      <c r="AP130" s="1531">
        <f t="shared" ca="1" si="41"/>
        <v>0</v>
      </c>
      <c r="AQ130" s="1527">
        <f t="shared" ca="1" si="40"/>
        <v>0</v>
      </c>
      <c r="AR130" s="1527">
        <f t="shared" ca="1" si="40"/>
        <v>0</v>
      </c>
      <c r="AS130" s="1527">
        <f t="shared" ca="1" si="40"/>
        <v>0</v>
      </c>
      <c r="AT130" s="1527">
        <f t="shared" ca="1" si="40"/>
        <v>0</v>
      </c>
      <c r="AU130" s="1527">
        <f t="shared" ca="1" si="40"/>
        <v>0</v>
      </c>
      <c r="AV130" s="1527">
        <f t="shared" ca="1" si="40"/>
        <v>0</v>
      </c>
      <c r="AW130" s="1527">
        <f t="shared" ca="1" si="40"/>
        <v>0</v>
      </c>
      <c r="AX130" s="1527">
        <f t="shared" ca="1" si="40"/>
        <v>0</v>
      </c>
      <c r="AY130" s="1527">
        <f t="shared" ca="1" si="40"/>
        <v>0</v>
      </c>
      <c r="AZ130" s="1527">
        <f t="shared" ca="1" si="40"/>
        <v>0</v>
      </c>
      <c r="BA130" s="1527">
        <f t="shared" ca="1" si="40"/>
        <v>0</v>
      </c>
      <c r="BB130" s="1527">
        <f t="shared" ca="1" si="40"/>
        <v>0</v>
      </c>
      <c r="BC130" s="1527">
        <f t="shared" ca="1" si="40"/>
        <v>0</v>
      </c>
      <c r="BD130" s="1527">
        <f t="shared" ca="1" si="40"/>
        <v>0</v>
      </c>
      <c r="BE130" s="1527">
        <f t="shared" ca="1" si="40"/>
        <v>0</v>
      </c>
      <c r="BF130" s="1527">
        <f t="shared" ca="1" si="40"/>
        <v>0</v>
      </c>
      <c r="BG130" s="1527">
        <f t="shared" ca="1" si="40"/>
        <v>0</v>
      </c>
      <c r="BH130" s="1527">
        <f t="shared" ca="1" si="40"/>
        <v>0</v>
      </c>
      <c r="BI130" s="1527">
        <f t="shared" ca="1" si="40"/>
        <v>0</v>
      </c>
      <c r="BJ130" s="1527">
        <f t="shared" ca="1" si="40"/>
        <v>0</v>
      </c>
      <c r="BK130" s="1527">
        <f t="shared" ca="1" si="40"/>
        <v>0</v>
      </c>
      <c r="BL130" s="1527">
        <f t="shared" ca="1" si="40"/>
        <v>0</v>
      </c>
      <c r="BM130" s="1527">
        <f t="shared" ca="1" si="40"/>
        <v>0</v>
      </c>
      <c r="BN130" s="1527">
        <f t="shared" ca="1" si="40"/>
        <v>0</v>
      </c>
      <c r="BO130" s="1527">
        <f t="shared" ca="1" si="40"/>
        <v>0</v>
      </c>
      <c r="BP130" s="1527">
        <f t="shared" ca="1" si="40"/>
        <v>0</v>
      </c>
      <c r="BQ130" s="1527">
        <f t="shared" ca="1" si="40"/>
        <v>0</v>
      </c>
      <c r="BR130" s="1527">
        <f t="shared" ca="1" si="40"/>
        <v>0</v>
      </c>
      <c r="BS130" s="1527">
        <f t="shared" ca="1" si="40"/>
        <v>0</v>
      </c>
      <c r="BT130" s="1527">
        <f t="shared" ca="1" si="40"/>
        <v>0</v>
      </c>
      <c r="BU130" s="1527">
        <f t="shared" ca="1" si="40"/>
        <v>0</v>
      </c>
      <c r="BV130" s="1527">
        <f t="shared" ca="1" si="40"/>
        <v>0</v>
      </c>
      <c r="BW130" s="1527">
        <f t="shared" ca="1" si="40"/>
        <v>0</v>
      </c>
      <c r="BX130" s="1527">
        <f t="shared" ca="1" si="40"/>
        <v>0</v>
      </c>
      <c r="BY130" s="1527">
        <f t="shared" ca="1" si="40"/>
        <v>0</v>
      </c>
      <c r="BZ130" s="1527">
        <f t="shared" ca="1" si="40"/>
        <v>0</v>
      </c>
      <c r="CA130" s="1527">
        <f t="shared" ca="1" si="40"/>
        <v>0</v>
      </c>
      <c r="CB130" s="1527">
        <f t="shared" ca="1" si="40"/>
        <v>0</v>
      </c>
      <c r="CC130" s="1527">
        <f t="shared" ca="1" si="40"/>
        <v>0</v>
      </c>
      <c r="CD130" s="1527">
        <f t="shared" ca="1" si="40"/>
        <v>0</v>
      </c>
      <c r="CE130" s="1527">
        <f t="shared" ca="1" si="40"/>
        <v>0</v>
      </c>
      <c r="CF130" s="1527">
        <f t="shared" ca="1" si="40"/>
        <v>0</v>
      </c>
      <c r="CG130" s="1527">
        <f t="shared" ca="1" si="40"/>
        <v>0</v>
      </c>
      <c r="CH130" s="1527">
        <f t="shared" ca="1" si="40"/>
        <v>0</v>
      </c>
      <c r="CI130" s="1567">
        <f t="shared" ca="1" si="40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4"/>
        <v/>
      </c>
      <c r="B131" s="985" t="str">
        <f t="shared" ca="1" si="35"/>
        <v xml:space="preserve"> </v>
      </c>
      <c r="C131" s="1579">
        <f t="shared" ca="1" si="36"/>
        <v>0</v>
      </c>
      <c r="D131" s="1566">
        <f t="shared" ca="1" si="37"/>
        <v>0</v>
      </c>
      <c r="E131" s="1527">
        <f t="shared" ca="1" si="37"/>
        <v>0</v>
      </c>
      <c r="F131" s="1527">
        <f t="shared" ca="1" si="37"/>
        <v>0</v>
      </c>
      <c r="G131" s="1527">
        <f t="shared" ca="1" si="37"/>
        <v>0</v>
      </c>
      <c r="H131" s="1527">
        <f t="shared" ca="1" si="37"/>
        <v>0</v>
      </c>
      <c r="I131" s="1527">
        <f t="shared" ca="1" si="37"/>
        <v>0</v>
      </c>
      <c r="J131" s="1527">
        <f t="shared" ca="1" si="37"/>
        <v>0</v>
      </c>
      <c r="K131" s="1531">
        <f t="shared" ca="1" si="37"/>
        <v>0</v>
      </c>
      <c r="L131" s="1531">
        <f t="shared" ca="1" si="37"/>
        <v>0</v>
      </c>
      <c r="M131" s="1531">
        <f t="shared" ca="1" si="37"/>
        <v>0</v>
      </c>
      <c r="N131" s="1531">
        <f t="shared" ca="1" si="37"/>
        <v>0</v>
      </c>
      <c r="O131" s="1531">
        <f t="shared" ca="1" si="37"/>
        <v>0</v>
      </c>
      <c r="P131" s="1531">
        <f t="shared" ca="1" si="37"/>
        <v>0</v>
      </c>
      <c r="Q131" s="1531">
        <f t="shared" ca="1" si="37"/>
        <v>0</v>
      </c>
      <c r="R131" s="1531">
        <f t="shared" ca="1" si="37"/>
        <v>0</v>
      </c>
      <c r="S131" s="1531">
        <f t="shared" ca="1" si="37"/>
        <v>0</v>
      </c>
      <c r="T131" s="1531">
        <f t="shared" ca="1" si="38"/>
        <v>0</v>
      </c>
      <c r="U131" s="1531">
        <f t="shared" ca="1" si="38"/>
        <v>0</v>
      </c>
      <c r="V131" s="1531">
        <f t="shared" ca="1" si="38"/>
        <v>0</v>
      </c>
      <c r="W131" s="1531">
        <f t="shared" ca="1" si="38"/>
        <v>0</v>
      </c>
      <c r="X131" s="1531">
        <f t="shared" ca="1" si="38"/>
        <v>0</v>
      </c>
      <c r="Y131" s="1531">
        <f t="shared" ca="1" si="38"/>
        <v>0</v>
      </c>
      <c r="Z131" s="1565"/>
      <c r="AA131" s="1526">
        <f t="shared" ca="1" si="39"/>
        <v>0</v>
      </c>
      <c r="AB131" s="1527">
        <f t="shared" ca="1" si="39"/>
        <v>0</v>
      </c>
      <c r="AC131" s="1527">
        <f t="shared" ca="1" si="39"/>
        <v>0</v>
      </c>
      <c r="AD131" s="1527">
        <f t="shared" ca="1" si="39"/>
        <v>0</v>
      </c>
      <c r="AE131" s="1527">
        <f t="shared" ca="1" si="39"/>
        <v>0</v>
      </c>
      <c r="AF131" s="1527">
        <f t="shared" ca="1" si="39"/>
        <v>0</v>
      </c>
      <c r="AG131" s="1527">
        <f t="shared" ca="1" si="39"/>
        <v>0</v>
      </c>
      <c r="AH131" s="1527">
        <f t="shared" ca="1" si="39"/>
        <v>0</v>
      </c>
      <c r="AI131" s="1527">
        <f t="shared" ca="1" si="39"/>
        <v>0</v>
      </c>
      <c r="AJ131" s="1527">
        <f t="shared" ca="1" si="39"/>
        <v>0</v>
      </c>
      <c r="AK131" s="1527">
        <f t="shared" ca="1" si="39"/>
        <v>0</v>
      </c>
      <c r="AL131" s="1527">
        <f t="shared" ca="1" si="39"/>
        <v>0</v>
      </c>
      <c r="AM131" s="1527">
        <f t="shared" ca="1" si="39"/>
        <v>0</v>
      </c>
      <c r="AN131" s="1486"/>
      <c r="AO131" s="1566">
        <f t="shared" ca="1" si="40"/>
        <v>0</v>
      </c>
      <c r="AP131" s="1531">
        <f t="shared" ca="1" si="41"/>
        <v>0</v>
      </c>
      <c r="AQ131" s="1527">
        <f t="shared" ca="1" si="40"/>
        <v>0</v>
      </c>
      <c r="AR131" s="1527">
        <f t="shared" ca="1" si="40"/>
        <v>0</v>
      </c>
      <c r="AS131" s="1527">
        <f t="shared" ca="1" si="40"/>
        <v>0</v>
      </c>
      <c r="AT131" s="1527">
        <f t="shared" ca="1" si="40"/>
        <v>0</v>
      </c>
      <c r="AU131" s="1527">
        <f t="shared" ca="1" si="40"/>
        <v>0</v>
      </c>
      <c r="AV131" s="1527">
        <f t="shared" ca="1" si="40"/>
        <v>0</v>
      </c>
      <c r="AW131" s="1527">
        <f t="shared" ca="1" si="40"/>
        <v>0</v>
      </c>
      <c r="AX131" s="1527">
        <f t="shared" ca="1" si="40"/>
        <v>0</v>
      </c>
      <c r="AY131" s="1527">
        <f t="shared" ca="1" si="40"/>
        <v>0</v>
      </c>
      <c r="AZ131" s="1527">
        <f t="shared" ca="1" si="40"/>
        <v>0</v>
      </c>
      <c r="BA131" s="1527">
        <f t="shared" ca="1" si="40"/>
        <v>0</v>
      </c>
      <c r="BB131" s="1527">
        <f t="shared" ca="1" si="40"/>
        <v>0</v>
      </c>
      <c r="BC131" s="1527">
        <f t="shared" ca="1" si="40"/>
        <v>0</v>
      </c>
      <c r="BD131" s="1527">
        <f t="shared" ca="1" si="40"/>
        <v>0</v>
      </c>
      <c r="BE131" s="1527">
        <f t="shared" ca="1" si="40"/>
        <v>0</v>
      </c>
      <c r="BF131" s="1527">
        <f t="shared" ca="1" si="40"/>
        <v>0</v>
      </c>
      <c r="BG131" s="1527">
        <f t="shared" ca="1" si="40"/>
        <v>0</v>
      </c>
      <c r="BH131" s="1527">
        <f t="shared" ca="1" si="40"/>
        <v>0</v>
      </c>
      <c r="BI131" s="1527">
        <f t="shared" ca="1" si="40"/>
        <v>0</v>
      </c>
      <c r="BJ131" s="1527">
        <f t="shared" ca="1" si="40"/>
        <v>0</v>
      </c>
      <c r="BK131" s="1527">
        <f t="shared" ca="1" si="40"/>
        <v>0</v>
      </c>
      <c r="BL131" s="1527">
        <f t="shared" ca="1" si="40"/>
        <v>0</v>
      </c>
      <c r="BM131" s="1527">
        <f t="shared" ca="1" si="40"/>
        <v>0</v>
      </c>
      <c r="BN131" s="1527">
        <f t="shared" ca="1" si="40"/>
        <v>0</v>
      </c>
      <c r="BO131" s="1527">
        <f t="shared" ca="1" si="40"/>
        <v>0</v>
      </c>
      <c r="BP131" s="1527">
        <f t="shared" ca="1" si="40"/>
        <v>0</v>
      </c>
      <c r="BQ131" s="1527">
        <f t="shared" ca="1" si="40"/>
        <v>0</v>
      </c>
      <c r="BR131" s="1527">
        <f t="shared" ca="1" si="40"/>
        <v>0</v>
      </c>
      <c r="BS131" s="1527">
        <f t="shared" ca="1" si="40"/>
        <v>0</v>
      </c>
      <c r="BT131" s="1527">
        <f t="shared" ca="1" si="40"/>
        <v>0</v>
      </c>
      <c r="BU131" s="1527">
        <f t="shared" ca="1" si="40"/>
        <v>0</v>
      </c>
      <c r="BV131" s="1527">
        <f t="shared" ca="1" si="40"/>
        <v>0</v>
      </c>
      <c r="BW131" s="1527">
        <f t="shared" ca="1" si="40"/>
        <v>0</v>
      </c>
      <c r="BX131" s="1527">
        <f t="shared" ca="1" si="40"/>
        <v>0</v>
      </c>
      <c r="BY131" s="1527">
        <f t="shared" ca="1" si="40"/>
        <v>0</v>
      </c>
      <c r="BZ131" s="1527">
        <f t="shared" ca="1" si="40"/>
        <v>0</v>
      </c>
      <c r="CA131" s="1527">
        <f t="shared" ca="1" si="40"/>
        <v>0</v>
      </c>
      <c r="CB131" s="1527">
        <f t="shared" ca="1" si="40"/>
        <v>0</v>
      </c>
      <c r="CC131" s="1527">
        <f t="shared" ca="1" si="40"/>
        <v>0</v>
      </c>
      <c r="CD131" s="1527">
        <f t="shared" ca="1" si="40"/>
        <v>0</v>
      </c>
      <c r="CE131" s="1527">
        <f t="shared" ca="1" si="40"/>
        <v>0</v>
      </c>
      <c r="CF131" s="1527">
        <f t="shared" ca="1" si="40"/>
        <v>0</v>
      </c>
      <c r="CG131" s="1527">
        <f t="shared" ca="1" si="40"/>
        <v>0</v>
      </c>
      <c r="CH131" s="1527">
        <f t="shared" ca="1" si="40"/>
        <v>0</v>
      </c>
      <c r="CI131" s="1567">
        <f t="shared" ca="1" si="40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4"/>
        <v/>
      </c>
      <c r="B132" s="985" t="str">
        <f t="shared" ca="1" si="35"/>
        <v xml:space="preserve"> </v>
      </c>
      <c r="C132" s="1579">
        <f t="shared" ca="1" si="36"/>
        <v>0</v>
      </c>
      <c r="D132" s="1566">
        <f t="shared" ca="1" si="37"/>
        <v>0</v>
      </c>
      <c r="E132" s="1527">
        <f t="shared" ca="1" si="37"/>
        <v>0</v>
      </c>
      <c r="F132" s="1527">
        <f t="shared" ca="1" si="37"/>
        <v>0</v>
      </c>
      <c r="G132" s="1527">
        <f t="shared" ca="1" si="37"/>
        <v>0</v>
      </c>
      <c r="H132" s="1527">
        <f t="shared" ca="1" si="37"/>
        <v>0</v>
      </c>
      <c r="I132" s="1527">
        <f t="shared" ca="1" si="37"/>
        <v>0</v>
      </c>
      <c r="J132" s="1527">
        <f t="shared" ca="1" si="37"/>
        <v>0</v>
      </c>
      <c r="K132" s="1531">
        <f t="shared" ca="1" si="37"/>
        <v>0</v>
      </c>
      <c r="L132" s="1531">
        <f t="shared" ca="1" si="37"/>
        <v>0</v>
      </c>
      <c r="M132" s="1531">
        <f t="shared" ca="1" si="37"/>
        <v>0</v>
      </c>
      <c r="N132" s="1531">
        <f t="shared" ca="1" si="37"/>
        <v>0</v>
      </c>
      <c r="O132" s="1531">
        <f t="shared" ca="1" si="37"/>
        <v>0</v>
      </c>
      <c r="P132" s="1531">
        <f t="shared" ca="1" si="37"/>
        <v>0</v>
      </c>
      <c r="Q132" s="1531">
        <f t="shared" ca="1" si="37"/>
        <v>0</v>
      </c>
      <c r="R132" s="1531">
        <f t="shared" ca="1" si="37"/>
        <v>0</v>
      </c>
      <c r="S132" s="1531">
        <f t="shared" ca="1" si="37"/>
        <v>0</v>
      </c>
      <c r="T132" s="1531">
        <f t="shared" ca="1" si="38"/>
        <v>0</v>
      </c>
      <c r="U132" s="1531">
        <f t="shared" ca="1" si="38"/>
        <v>0</v>
      </c>
      <c r="V132" s="1531">
        <f t="shared" ca="1" si="38"/>
        <v>0</v>
      </c>
      <c r="W132" s="1531">
        <f t="shared" ca="1" si="38"/>
        <v>0</v>
      </c>
      <c r="X132" s="1531">
        <f t="shared" ca="1" si="38"/>
        <v>0</v>
      </c>
      <c r="Y132" s="1531">
        <f t="shared" ca="1" si="38"/>
        <v>0</v>
      </c>
      <c r="Z132" s="1565"/>
      <c r="AA132" s="1526">
        <f t="shared" ca="1" si="39"/>
        <v>0</v>
      </c>
      <c r="AB132" s="1527">
        <f t="shared" ca="1" si="39"/>
        <v>0</v>
      </c>
      <c r="AC132" s="1527">
        <f t="shared" ca="1" si="39"/>
        <v>0</v>
      </c>
      <c r="AD132" s="1527">
        <f t="shared" ca="1" si="39"/>
        <v>0</v>
      </c>
      <c r="AE132" s="1527">
        <f t="shared" ca="1" si="39"/>
        <v>0</v>
      </c>
      <c r="AF132" s="1527">
        <f t="shared" ca="1" si="39"/>
        <v>0</v>
      </c>
      <c r="AG132" s="1527">
        <f t="shared" ca="1" si="39"/>
        <v>0</v>
      </c>
      <c r="AH132" s="1527">
        <f t="shared" ca="1" si="39"/>
        <v>0</v>
      </c>
      <c r="AI132" s="1527">
        <f t="shared" ca="1" si="39"/>
        <v>0</v>
      </c>
      <c r="AJ132" s="1527">
        <f t="shared" ca="1" si="39"/>
        <v>0</v>
      </c>
      <c r="AK132" s="1527">
        <f t="shared" ca="1" si="39"/>
        <v>0</v>
      </c>
      <c r="AL132" s="1527">
        <f t="shared" ca="1" si="39"/>
        <v>0</v>
      </c>
      <c r="AM132" s="1527">
        <f t="shared" ca="1" si="39"/>
        <v>0</v>
      </c>
      <c r="AN132" s="1486"/>
      <c r="AO132" s="1566">
        <f t="shared" ca="1" si="40"/>
        <v>0</v>
      </c>
      <c r="AP132" s="1531">
        <f t="shared" ca="1" si="41"/>
        <v>0</v>
      </c>
      <c r="AQ132" s="1527">
        <f t="shared" ca="1" si="40"/>
        <v>0</v>
      </c>
      <c r="AR132" s="1527">
        <f t="shared" ca="1" si="40"/>
        <v>0</v>
      </c>
      <c r="AS132" s="1527">
        <f t="shared" ca="1" si="40"/>
        <v>0</v>
      </c>
      <c r="AT132" s="1527">
        <f t="shared" ca="1" si="40"/>
        <v>0</v>
      </c>
      <c r="AU132" s="1527">
        <f t="shared" ca="1" si="40"/>
        <v>0</v>
      </c>
      <c r="AV132" s="1527">
        <f t="shared" ca="1" si="40"/>
        <v>0</v>
      </c>
      <c r="AW132" s="1527">
        <f t="shared" ca="1" si="40"/>
        <v>0</v>
      </c>
      <c r="AX132" s="1527">
        <f t="shared" ca="1" si="40"/>
        <v>0</v>
      </c>
      <c r="AY132" s="1527">
        <f t="shared" ca="1" si="40"/>
        <v>0</v>
      </c>
      <c r="AZ132" s="1527">
        <f t="shared" ca="1" si="40"/>
        <v>0</v>
      </c>
      <c r="BA132" s="1527">
        <f t="shared" ca="1" si="40"/>
        <v>0</v>
      </c>
      <c r="BB132" s="1527">
        <f t="shared" ca="1" si="40"/>
        <v>0</v>
      </c>
      <c r="BC132" s="1527">
        <f t="shared" ca="1" si="40"/>
        <v>0</v>
      </c>
      <c r="BD132" s="1527">
        <f t="shared" ca="1" si="40"/>
        <v>0</v>
      </c>
      <c r="BE132" s="1527">
        <f t="shared" ca="1" si="40"/>
        <v>0</v>
      </c>
      <c r="BF132" s="1527">
        <f t="shared" ca="1" si="40"/>
        <v>0</v>
      </c>
      <c r="BG132" s="1527">
        <f t="shared" ca="1" si="40"/>
        <v>0</v>
      </c>
      <c r="BH132" s="1527">
        <f t="shared" ca="1" si="40"/>
        <v>0</v>
      </c>
      <c r="BI132" s="1527">
        <f t="shared" ca="1" si="40"/>
        <v>0</v>
      </c>
      <c r="BJ132" s="1527">
        <f t="shared" ca="1" si="40"/>
        <v>0</v>
      </c>
      <c r="BK132" s="1527">
        <f t="shared" ca="1" si="40"/>
        <v>0</v>
      </c>
      <c r="BL132" s="1527">
        <f t="shared" ca="1" si="40"/>
        <v>0</v>
      </c>
      <c r="BM132" s="1527">
        <f t="shared" ca="1" si="40"/>
        <v>0</v>
      </c>
      <c r="BN132" s="1527">
        <f t="shared" ca="1" si="40"/>
        <v>0</v>
      </c>
      <c r="BO132" s="1527">
        <f t="shared" ca="1" si="40"/>
        <v>0</v>
      </c>
      <c r="BP132" s="1527">
        <f t="shared" ca="1" si="40"/>
        <v>0</v>
      </c>
      <c r="BQ132" s="1527">
        <f t="shared" ca="1" si="40"/>
        <v>0</v>
      </c>
      <c r="BR132" s="1527">
        <f t="shared" ca="1" si="40"/>
        <v>0</v>
      </c>
      <c r="BS132" s="1527">
        <f t="shared" ca="1" si="40"/>
        <v>0</v>
      </c>
      <c r="BT132" s="1527">
        <f t="shared" ca="1" si="40"/>
        <v>0</v>
      </c>
      <c r="BU132" s="1527">
        <f t="shared" ca="1" si="40"/>
        <v>0</v>
      </c>
      <c r="BV132" s="1527">
        <f t="shared" ca="1" si="40"/>
        <v>0</v>
      </c>
      <c r="BW132" s="1527">
        <f t="shared" ca="1" si="40"/>
        <v>0</v>
      </c>
      <c r="BX132" s="1527">
        <f t="shared" ca="1" si="40"/>
        <v>0</v>
      </c>
      <c r="BY132" s="1527">
        <f t="shared" ca="1" si="40"/>
        <v>0</v>
      </c>
      <c r="BZ132" s="1527">
        <f t="shared" ca="1" si="40"/>
        <v>0</v>
      </c>
      <c r="CA132" s="1527">
        <f t="shared" ca="1" si="40"/>
        <v>0</v>
      </c>
      <c r="CB132" s="1527">
        <f t="shared" ca="1" si="40"/>
        <v>0</v>
      </c>
      <c r="CC132" s="1527">
        <f t="shared" ca="1" si="40"/>
        <v>0</v>
      </c>
      <c r="CD132" s="1527">
        <f t="shared" ca="1" si="40"/>
        <v>0</v>
      </c>
      <c r="CE132" s="1527">
        <f t="shared" ca="1" si="40"/>
        <v>0</v>
      </c>
      <c r="CF132" s="1527">
        <f t="shared" ca="1" si="40"/>
        <v>0</v>
      </c>
      <c r="CG132" s="1527">
        <f t="shared" ca="1" si="40"/>
        <v>0</v>
      </c>
      <c r="CH132" s="1527">
        <f t="shared" ca="1" si="40"/>
        <v>0</v>
      </c>
      <c r="CI132" s="1567">
        <f t="shared" ca="1" si="40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4"/>
        <v/>
      </c>
      <c r="B133" s="985" t="str">
        <f t="shared" ca="1" si="35"/>
        <v xml:space="preserve"> </v>
      </c>
      <c r="C133" s="1579">
        <f t="shared" ca="1" si="36"/>
        <v>0</v>
      </c>
      <c r="D133" s="1566">
        <f t="shared" ca="1" si="37"/>
        <v>0</v>
      </c>
      <c r="E133" s="1527">
        <f t="shared" ca="1" si="37"/>
        <v>0</v>
      </c>
      <c r="F133" s="1527">
        <f t="shared" ca="1" si="37"/>
        <v>0</v>
      </c>
      <c r="G133" s="1527">
        <f t="shared" ca="1" si="37"/>
        <v>0</v>
      </c>
      <c r="H133" s="1527">
        <f t="shared" ca="1" si="37"/>
        <v>0</v>
      </c>
      <c r="I133" s="1527">
        <f t="shared" ca="1" si="37"/>
        <v>0</v>
      </c>
      <c r="J133" s="1527">
        <f t="shared" ca="1" si="37"/>
        <v>0</v>
      </c>
      <c r="K133" s="1531">
        <f t="shared" ca="1" si="37"/>
        <v>0</v>
      </c>
      <c r="L133" s="1531">
        <f t="shared" ca="1" si="37"/>
        <v>0</v>
      </c>
      <c r="M133" s="1531">
        <f t="shared" ca="1" si="37"/>
        <v>0</v>
      </c>
      <c r="N133" s="1531">
        <f t="shared" ca="1" si="37"/>
        <v>0</v>
      </c>
      <c r="O133" s="1531">
        <f t="shared" ca="1" si="37"/>
        <v>0</v>
      </c>
      <c r="P133" s="1531">
        <f t="shared" ca="1" si="37"/>
        <v>0</v>
      </c>
      <c r="Q133" s="1531">
        <f t="shared" ca="1" si="37"/>
        <v>0</v>
      </c>
      <c r="R133" s="1531">
        <f t="shared" ca="1" si="37"/>
        <v>0</v>
      </c>
      <c r="S133" s="1531">
        <f t="shared" ca="1" si="37"/>
        <v>0</v>
      </c>
      <c r="T133" s="1531">
        <f t="shared" ca="1" si="38"/>
        <v>0</v>
      </c>
      <c r="U133" s="1531">
        <f t="shared" ca="1" si="38"/>
        <v>0</v>
      </c>
      <c r="V133" s="1531">
        <f t="shared" ca="1" si="38"/>
        <v>0</v>
      </c>
      <c r="W133" s="1531">
        <f t="shared" ca="1" si="38"/>
        <v>0</v>
      </c>
      <c r="X133" s="1531">
        <f t="shared" ca="1" si="38"/>
        <v>0</v>
      </c>
      <c r="Y133" s="1531">
        <f t="shared" ca="1" si="38"/>
        <v>0</v>
      </c>
      <c r="Z133" s="1565"/>
      <c r="AA133" s="1526">
        <f t="shared" ca="1" si="39"/>
        <v>0</v>
      </c>
      <c r="AB133" s="1527">
        <f t="shared" ca="1" si="39"/>
        <v>0</v>
      </c>
      <c r="AC133" s="1527">
        <f t="shared" ca="1" si="39"/>
        <v>0</v>
      </c>
      <c r="AD133" s="1527">
        <f t="shared" ca="1" si="39"/>
        <v>0</v>
      </c>
      <c r="AE133" s="1527">
        <f t="shared" ca="1" si="39"/>
        <v>0</v>
      </c>
      <c r="AF133" s="1527">
        <f t="shared" ca="1" si="39"/>
        <v>0</v>
      </c>
      <c r="AG133" s="1527">
        <f t="shared" ca="1" si="39"/>
        <v>0</v>
      </c>
      <c r="AH133" s="1527">
        <f t="shared" ca="1" si="39"/>
        <v>0</v>
      </c>
      <c r="AI133" s="1527">
        <f t="shared" ca="1" si="39"/>
        <v>0</v>
      </c>
      <c r="AJ133" s="1527">
        <f t="shared" ca="1" si="39"/>
        <v>0</v>
      </c>
      <c r="AK133" s="1527">
        <f t="shared" ca="1" si="39"/>
        <v>0</v>
      </c>
      <c r="AL133" s="1527">
        <f t="shared" ca="1" si="39"/>
        <v>0</v>
      </c>
      <c r="AM133" s="1527">
        <f t="shared" ca="1" si="39"/>
        <v>0</v>
      </c>
      <c r="AN133" s="1486"/>
      <c r="AO133" s="1566">
        <f t="shared" ca="1" si="40"/>
        <v>0</v>
      </c>
      <c r="AP133" s="1531">
        <f t="shared" ca="1" si="41"/>
        <v>0</v>
      </c>
      <c r="AQ133" s="1527">
        <f t="shared" ca="1" si="40"/>
        <v>0</v>
      </c>
      <c r="AR133" s="1527">
        <f t="shared" ca="1" si="40"/>
        <v>0</v>
      </c>
      <c r="AS133" s="1527">
        <f t="shared" ca="1" si="40"/>
        <v>0</v>
      </c>
      <c r="AT133" s="1527">
        <f t="shared" ca="1" si="40"/>
        <v>0</v>
      </c>
      <c r="AU133" s="1527">
        <f t="shared" ca="1" si="40"/>
        <v>0</v>
      </c>
      <c r="AV133" s="1527">
        <f t="shared" ca="1" si="40"/>
        <v>0</v>
      </c>
      <c r="AW133" s="1527">
        <f t="shared" ca="1" si="40"/>
        <v>0</v>
      </c>
      <c r="AX133" s="1527">
        <f t="shared" ca="1" si="40"/>
        <v>0</v>
      </c>
      <c r="AY133" s="1527">
        <f t="shared" ca="1" si="40"/>
        <v>0</v>
      </c>
      <c r="AZ133" s="1527">
        <f t="shared" ca="1" si="40"/>
        <v>0</v>
      </c>
      <c r="BA133" s="1527">
        <f t="shared" ca="1" si="40"/>
        <v>0</v>
      </c>
      <c r="BB133" s="1527">
        <f t="shared" ca="1" si="40"/>
        <v>0</v>
      </c>
      <c r="BC133" s="1527">
        <f t="shared" ca="1" si="40"/>
        <v>0</v>
      </c>
      <c r="BD133" s="1527">
        <f t="shared" ca="1" si="40"/>
        <v>0</v>
      </c>
      <c r="BE133" s="1527">
        <f t="shared" ca="1" si="40"/>
        <v>0</v>
      </c>
      <c r="BF133" s="1527">
        <f t="shared" ca="1" si="40"/>
        <v>0</v>
      </c>
      <c r="BG133" s="1527">
        <f t="shared" ca="1" si="40"/>
        <v>0</v>
      </c>
      <c r="BH133" s="1527">
        <f t="shared" ca="1" si="40"/>
        <v>0</v>
      </c>
      <c r="BI133" s="1527">
        <f t="shared" ca="1" si="40"/>
        <v>0</v>
      </c>
      <c r="BJ133" s="1527">
        <f t="shared" ca="1" si="40"/>
        <v>0</v>
      </c>
      <c r="BK133" s="1527">
        <f t="shared" ca="1" si="40"/>
        <v>0</v>
      </c>
      <c r="BL133" s="1527">
        <f t="shared" ca="1" si="40"/>
        <v>0</v>
      </c>
      <c r="BM133" s="1527">
        <f t="shared" ca="1" si="40"/>
        <v>0</v>
      </c>
      <c r="BN133" s="1527">
        <f t="shared" ca="1" si="40"/>
        <v>0</v>
      </c>
      <c r="BO133" s="1527">
        <f t="shared" ref="BO133:CI133" ca="1" si="42">IF(ISNUMBER($B133),$B133*BO51,0)</f>
        <v>0</v>
      </c>
      <c r="BP133" s="1527">
        <f t="shared" ca="1" si="42"/>
        <v>0</v>
      </c>
      <c r="BQ133" s="1527">
        <f t="shared" ca="1" si="42"/>
        <v>0</v>
      </c>
      <c r="BR133" s="1527">
        <f t="shared" ca="1" si="42"/>
        <v>0</v>
      </c>
      <c r="BS133" s="1527">
        <f t="shared" ca="1" si="42"/>
        <v>0</v>
      </c>
      <c r="BT133" s="1527">
        <f t="shared" ca="1" si="42"/>
        <v>0</v>
      </c>
      <c r="BU133" s="1527">
        <f t="shared" ca="1" si="42"/>
        <v>0</v>
      </c>
      <c r="BV133" s="1527">
        <f t="shared" ca="1" si="42"/>
        <v>0</v>
      </c>
      <c r="BW133" s="1527">
        <f t="shared" ca="1" si="42"/>
        <v>0</v>
      </c>
      <c r="BX133" s="1527">
        <f t="shared" ca="1" si="42"/>
        <v>0</v>
      </c>
      <c r="BY133" s="1527">
        <f t="shared" ca="1" si="42"/>
        <v>0</v>
      </c>
      <c r="BZ133" s="1527">
        <f t="shared" ca="1" si="42"/>
        <v>0</v>
      </c>
      <c r="CA133" s="1527">
        <f t="shared" ca="1" si="42"/>
        <v>0</v>
      </c>
      <c r="CB133" s="1527">
        <f t="shared" ca="1" si="42"/>
        <v>0</v>
      </c>
      <c r="CC133" s="1527">
        <f t="shared" ca="1" si="42"/>
        <v>0</v>
      </c>
      <c r="CD133" s="1527">
        <f t="shared" ca="1" si="42"/>
        <v>0</v>
      </c>
      <c r="CE133" s="1527">
        <f t="shared" ca="1" si="42"/>
        <v>0</v>
      </c>
      <c r="CF133" s="1527">
        <f t="shared" ca="1" si="42"/>
        <v>0</v>
      </c>
      <c r="CG133" s="1527">
        <f t="shared" ca="1" si="42"/>
        <v>0</v>
      </c>
      <c r="CH133" s="1527">
        <f t="shared" ca="1" si="42"/>
        <v>0</v>
      </c>
      <c r="CI133" s="1567">
        <f t="shared" ca="1" si="42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4"/>
        <v/>
      </c>
      <c r="B134" s="985" t="str">
        <f t="shared" ca="1" si="35"/>
        <v xml:space="preserve"> </v>
      </c>
      <c r="C134" s="1579">
        <f t="shared" ca="1" si="36"/>
        <v>0</v>
      </c>
      <c r="D134" s="1566">
        <f t="shared" ca="1" si="37"/>
        <v>0</v>
      </c>
      <c r="E134" s="1527">
        <f t="shared" ca="1" si="37"/>
        <v>0</v>
      </c>
      <c r="F134" s="1527">
        <f t="shared" ca="1" si="37"/>
        <v>0</v>
      </c>
      <c r="G134" s="1527">
        <f t="shared" ca="1" si="37"/>
        <v>0</v>
      </c>
      <c r="H134" s="1527">
        <f t="shared" ca="1" si="37"/>
        <v>0</v>
      </c>
      <c r="I134" s="1527">
        <f t="shared" ca="1" si="37"/>
        <v>0</v>
      </c>
      <c r="J134" s="1527">
        <f t="shared" ca="1" si="37"/>
        <v>0</v>
      </c>
      <c r="K134" s="1531">
        <f t="shared" ca="1" si="37"/>
        <v>0</v>
      </c>
      <c r="L134" s="1531">
        <f t="shared" ca="1" si="37"/>
        <v>0</v>
      </c>
      <c r="M134" s="1531">
        <f t="shared" ca="1" si="37"/>
        <v>0</v>
      </c>
      <c r="N134" s="1531">
        <f t="shared" ca="1" si="37"/>
        <v>0</v>
      </c>
      <c r="O134" s="1531">
        <f t="shared" ca="1" si="37"/>
        <v>0</v>
      </c>
      <c r="P134" s="1531">
        <f t="shared" ca="1" si="37"/>
        <v>0</v>
      </c>
      <c r="Q134" s="1531">
        <f t="shared" ca="1" si="37"/>
        <v>0</v>
      </c>
      <c r="R134" s="1531">
        <f t="shared" ca="1" si="37"/>
        <v>0</v>
      </c>
      <c r="S134" s="1531">
        <f t="shared" ca="1" si="37"/>
        <v>0</v>
      </c>
      <c r="T134" s="1531">
        <f t="shared" ca="1" si="38"/>
        <v>0</v>
      </c>
      <c r="U134" s="1531">
        <f t="shared" ca="1" si="38"/>
        <v>0</v>
      </c>
      <c r="V134" s="1531">
        <f t="shared" ca="1" si="38"/>
        <v>0</v>
      </c>
      <c r="W134" s="1531">
        <f t="shared" ca="1" si="38"/>
        <v>0</v>
      </c>
      <c r="X134" s="1531">
        <f t="shared" ca="1" si="38"/>
        <v>0</v>
      </c>
      <c r="Y134" s="1531">
        <f t="shared" ca="1" si="38"/>
        <v>0</v>
      </c>
      <c r="Z134" s="1565"/>
      <c r="AA134" s="1526">
        <f t="shared" ca="1" si="39"/>
        <v>0</v>
      </c>
      <c r="AB134" s="1527">
        <f t="shared" ca="1" si="39"/>
        <v>0</v>
      </c>
      <c r="AC134" s="1527">
        <f t="shared" ca="1" si="39"/>
        <v>0</v>
      </c>
      <c r="AD134" s="1527">
        <f t="shared" ca="1" si="39"/>
        <v>0</v>
      </c>
      <c r="AE134" s="1527">
        <f t="shared" ca="1" si="39"/>
        <v>0</v>
      </c>
      <c r="AF134" s="1527">
        <f t="shared" ca="1" si="39"/>
        <v>0</v>
      </c>
      <c r="AG134" s="1527">
        <f t="shared" ca="1" si="39"/>
        <v>0</v>
      </c>
      <c r="AH134" s="1527">
        <f t="shared" ca="1" si="39"/>
        <v>0</v>
      </c>
      <c r="AI134" s="1527">
        <f t="shared" ca="1" si="39"/>
        <v>0</v>
      </c>
      <c r="AJ134" s="1527">
        <f t="shared" ca="1" si="39"/>
        <v>0</v>
      </c>
      <c r="AK134" s="1527">
        <f t="shared" ca="1" si="39"/>
        <v>0</v>
      </c>
      <c r="AL134" s="1527">
        <f t="shared" ca="1" si="39"/>
        <v>0</v>
      </c>
      <c r="AM134" s="1527">
        <f t="shared" ca="1" si="39"/>
        <v>0</v>
      </c>
      <c r="AN134" s="1486"/>
      <c r="AO134" s="1566">
        <f t="shared" ref="AO134:CI137" ca="1" si="43">IF(ISNUMBER($B134),$B134*AO52,0)</f>
        <v>0</v>
      </c>
      <c r="AP134" s="1531">
        <f t="shared" ca="1" si="41"/>
        <v>0</v>
      </c>
      <c r="AQ134" s="1527">
        <f t="shared" ca="1" si="43"/>
        <v>0</v>
      </c>
      <c r="AR134" s="1527">
        <f t="shared" ca="1" si="43"/>
        <v>0</v>
      </c>
      <c r="AS134" s="1527">
        <f t="shared" ca="1" si="43"/>
        <v>0</v>
      </c>
      <c r="AT134" s="1527">
        <f t="shared" ca="1" si="43"/>
        <v>0</v>
      </c>
      <c r="AU134" s="1527">
        <f t="shared" ca="1" si="43"/>
        <v>0</v>
      </c>
      <c r="AV134" s="1527">
        <f t="shared" ca="1" si="43"/>
        <v>0</v>
      </c>
      <c r="AW134" s="1527">
        <f t="shared" ca="1" si="43"/>
        <v>0</v>
      </c>
      <c r="AX134" s="1527">
        <f t="shared" ca="1" si="43"/>
        <v>0</v>
      </c>
      <c r="AY134" s="1527">
        <f t="shared" ca="1" si="43"/>
        <v>0</v>
      </c>
      <c r="AZ134" s="1527">
        <f t="shared" ca="1" si="43"/>
        <v>0</v>
      </c>
      <c r="BA134" s="1527">
        <f t="shared" ca="1" si="43"/>
        <v>0</v>
      </c>
      <c r="BB134" s="1527">
        <f t="shared" ca="1" si="43"/>
        <v>0</v>
      </c>
      <c r="BC134" s="1527">
        <f t="shared" ca="1" si="43"/>
        <v>0</v>
      </c>
      <c r="BD134" s="1527">
        <f t="shared" ca="1" si="43"/>
        <v>0</v>
      </c>
      <c r="BE134" s="1527">
        <f t="shared" ca="1" si="43"/>
        <v>0</v>
      </c>
      <c r="BF134" s="1527">
        <f t="shared" ca="1" si="43"/>
        <v>0</v>
      </c>
      <c r="BG134" s="1527">
        <f t="shared" ca="1" si="43"/>
        <v>0</v>
      </c>
      <c r="BH134" s="1527">
        <f t="shared" ca="1" si="43"/>
        <v>0</v>
      </c>
      <c r="BI134" s="1527">
        <f t="shared" ca="1" si="43"/>
        <v>0</v>
      </c>
      <c r="BJ134" s="1527">
        <f t="shared" ca="1" si="43"/>
        <v>0</v>
      </c>
      <c r="BK134" s="1527">
        <f t="shared" ca="1" si="43"/>
        <v>0</v>
      </c>
      <c r="BL134" s="1527">
        <f t="shared" ca="1" si="43"/>
        <v>0</v>
      </c>
      <c r="BM134" s="1527">
        <f t="shared" ca="1" si="43"/>
        <v>0</v>
      </c>
      <c r="BN134" s="1527">
        <f t="shared" ca="1" si="43"/>
        <v>0</v>
      </c>
      <c r="BO134" s="1527">
        <f t="shared" ca="1" si="43"/>
        <v>0</v>
      </c>
      <c r="BP134" s="1527">
        <f t="shared" ca="1" si="43"/>
        <v>0</v>
      </c>
      <c r="BQ134" s="1527">
        <f t="shared" ca="1" si="43"/>
        <v>0</v>
      </c>
      <c r="BR134" s="1527">
        <f t="shared" ca="1" si="43"/>
        <v>0</v>
      </c>
      <c r="BS134" s="1527">
        <f t="shared" ca="1" si="43"/>
        <v>0</v>
      </c>
      <c r="BT134" s="1527">
        <f t="shared" ca="1" si="43"/>
        <v>0</v>
      </c>
      <c r="BU134" s="1527">
        <f t="shared" ca="1" si="43"/>
        <v>0</v>
      </c>
      <c r="BV134" s="1527">
        <f t="shared" ca="1" si="43"/>
        <v>0</v>
      </c>
      <c r="BW134" s="1527">
        <f t="shared" ca="1" si="43"/>
        <v>0</v>
      </c>
      <c r="BX134" s="1527">
        <f t="shared" ca="1" si="43"/>
        <v>0</v>
      </c>
      <c r="BY134" s="1527">
        <f t="shared" ca="1" si="43"/>
        <v>0</v>
      </c>
      <c r="BZ134" s="1527">
        <f t="shared" ca="1" si="43"/>
        <v>0</v>
      </c>
      <c r="CA134" s="1527">
        <f t="shared" ca="1" si="43"/>
        <v>0</v>
      </c>
      <c r="CB134" s="1527">
        <f t="shared" ca="1" si="43"/>
        <v>0</v>
      </c>
      <c r="CC134" s="1527">
        <f t="shared" ca="1" si="43"/>
        <v>0</v>
      </c>
      <c r="CD134" s="1527">
        <f t="shared" ca="1" si="43"/>
        <v>0</v>
      </c>
      <c r="CE134" s="1527">
        <f t="shared" ca="1" si="43"/>
        <v>0</v>
      </c>
      <c r="CF134" s="1527">
        <f t="shared" ca="1" si="43"/>
        <v>0</v>
      </c>
      <c r="CG134" s="1527">
        <f t="shared" ca="1" si="43"/>
        <v>0</v>
      </c>
      <c r="CH134" s="1527">
        <f t="shared" ca="1" si="43"/>
        <v>0</v>
      </c>
      <c r="CI134" s="1567">
        <f t="shared" ca="1" si="43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4"/>
        <v/>
      </c>
      <c r="B135" s="985" t="str">
        <f t="shared" ca="1" si="35"/>
        <v xml:space="preserve"> </v>
      </c>
      <c r="C135" s="1579">
        <f t="shared" ca="1" si="36"/>
        <v>0</v>
      </c>
      <c r="D135" s="1566">
        <f t="shared" ca="1" si="37"/>
        <v>0</v>
      </c>
      <c r="E135" s="1527">
        <f t="shared" ca="1" si="37"/>
        <v>0</v>
      </c>
      <c r="F135" s="1527">
        <f t="shared" ca="1" si="37"/>
        <v>0</v>
      </c>
      <c r="G135" s="1527">
        <f t="shared" ca="1" si="37"/>
        <v>0</v>
      </c>
      <c r="H135" s="1527">
        <f t="shared" ca="1" si="37"/>
        <v>0</v>
      </c>
      <c r="I135" s="1527">
        <f t="shared" ca="1" si="37"/>
        <v>0</v>
      </c>
      <c r="J135" s="1527">
        <f t="shared" ca="1" si="37"/>
        <v>0</v>
      </c>
      <c r="K135" s="1531">
        <f t="shared" ca="1" si="37"/>
        <v>0</v>
      </c>
      <c r="L135" s="1531">
        <f t="shared" ca="1" si="37"/>
        <v>0</v>
      </c>
      <c r="M135" s="1531">
        <f t="shared" ca="1" si="37"/>
        <v>0</v>
      </c>
      <c r="N135" s="1531">
        <f t="shared" ca="1" si="37"/>
        <v>0</v>
      </c>
      <c r="O135" s="1531">
        <f t="shared" ca="1" si="37"/>
        <v>0</v>
      </c>
      <c r="P135" s="1531">
        <f t="shared" ca="1" si="37"/>
        <v>0</v>
      </c>
      <c r="Q135" s="1531">
        <f t="shared" ca="1" si="37"/>
        <v>0</v>
      </c>
      <c r="R135" s="1531">
        <f t="shared" ca="1" si="37"/>
        <v>0</v>
      </c>
      <c r="S135" s="1531">
        <f t="shared" ca="1" si="37"/>
        <v>0</v>
      </c>
      <c r="T135" s="1531">
        <f t="shared" ca="1" si="38"/>
        <v>0</v>
      </c>
      <c r="U135" s="1531">
        <f t="shared" ca="1" si="38"/>
        <v>0</v>
      </c>
      <c r="V135" s="1531">
        <f t="shared" ca="1" si="38"/>
        <v>0</v>
      </c>
      <c r="W135" s="1531">
        <f t="shared" ca="1" si="38"/>
        <v>0</v>
      </c>
      <c r="X135" s="1531">
        <f t="shared" ca="1" si="38"/>
        <v>0</v>
      </c>
      <c r="Y135" s="1531">
        <f t="shared" ca="1" si="38"/>
        <v>0</v>
      </c>
      <c r="Z135" s="1565"/>
      <c r="AA135" s="1526">
        <f t="shared" ca="1" si="39"/>
        <v>0</v>
      </c>
      <c r="AB135" s="1527">
        <f t="shared" ca="1" si="39"/>
        <v>0</v>
      </c>
      <c r="AC135" s="1527">
        <f t="shared" ca="1" si="39"/>
        <v>0</v>
      </c>
      <c r="AD135" s="1527">
        <f t="shared" ca="1" si="39"/>
        <v>0</v>
      </c>
      <c r="AE135" s="1527">
        <f t="shared" ca="1" si="39"/>
        <v>0</v>
      </c>
      <c r="AF135" s="1527">
        <f t="shared" ca="1" si="39"/>
        <v>0</v>
      </c>
      <c r="AG135" s="1527">
        <f t="shared" ca="1" si="39"/>
        <v>0</v>
      </c>
      <c r="AH135" s="1527">
        <f t="shared" ca="1" si="39"/>
        <v>0</v>
      </c>
      <c r="AI135" s="1527">
        <f t="shared" ca="1" si="39"/>
        <v>0</v>
      </c>
      <c r="AJ135" s="1527">
        <f t="shared" ca="1" si="39"/>
        <v>0</v>
      </c>
      <c r="AK135" s="1527">
        <f t="shared" ca="1" si="39"/>
        <v>0</v>
      </c>
      <c r="AL135" s="1527">
        <f t="shared" ca="1" si="39"/>
        <v>0</v>
      </c>
      <c r="AM135" s="1527">
        <f t="shared" ca="1" si="39"/>
        <v>0</v>
      </c>
      <c r="AN135" s="1486"/>
      <c r="AO135" s="1566">
        <f t="shared" ca="1" si="43"/>
        <v>0</v>
      </c>
      <c r="AP135" s="1531">
        <f t="shared" ca="1" si="41"/>
        <v>0</v>
      </c>
      <c r="AQ135" s="1527">
        <f t="shared" ca="1" si="43"/>
        <v>0</v>
      </c>
      <c r="AR135" s="1527">
        <f t="shared" ca="1" si="43"/>
        <v>0</v>
      </c>
      <c r="AS135" s="1527">
        <f t="shared" ca="1" si="43"/>
        <v>0</v>
      </c>
      <c r="AT135" s="1527">
        <f t="shared" ca="1" si="43"/>
        <v>0</v>
      </c>
      <c r="AU135" s="1527">
        <f t="shared" ca="1" si="43"/>
        <v>0</v>
      </c>
      <c r="AV135" s="1527">
        <f t="shared" ca="1" si="43"/>
        <v>0</v>
      </c>
      <c r="AW135" s="1527">
        <f t="shared" ca="1" si="43"/>
        <v>0</v>
      </c>
      <c r="AX135" s="1527">
        <f t="shared" ca="1" si="43"/>
        <v>0</v>
      </c>
      <c r="AY135" s="1527">
        <f t="shared" ca="1" si="43"/>
        <v>0</v>
      </c>
      <c r="AZ135" s="1527">
        <f t="shared" ca="1" si="43"/>
        <v>0</v>
      </c>
      <c r="BA135" s="1527">
        <f t="shared" ca="1" si="43"/>
        <v>0</v>
      </c>
      <c r="BB135" s="1527">
        <f t="shared" ca="1" si="43"/>
        <v>0</v>
      </c>
      <c r="BC135" s="1527">
        <f t="shared" ca="1" si="43"/>
        <v>0</v>
      </c>
      <c r="BD135" s="1527">
        <f t="shared" ca="1" si="43"/>
        <v>0</v>
      </c>
      <c r="BE135" s="1527">
        <f t="shared" ca="1" si="43"/>
        <v>0</v>
      </c>
      <c r="BF135" s="1527">
        <f t="shared" ca="1" si="43"/>
        <v>0</v>
      </c>
      <c r="BG135" s="1527">
        <f t="shared" ca="1" si="43"/>
        <v>0</v>
      </c>
      <c r="BH135" s="1527">
        <f t="shared" ca="1" si="43"/>
        <v>0</v>
      </c>
      <c r="BI135" s="1527">
        <f t="shared" ca="1" si="43"/>
        <v>0</v>
      </c>
      <c r="BJ135" s="1527">
        <f t="shared" ca="1" si="43"/>
        <v>0</v>
      </c>
      <c r="BK135" s="1527">
        <f t="shared" ca="1" si="43"/>
        <v>0</v>
      </c>
      <c r="BL135" s="1527">
        <f t="shared" ca="1" si="43"/>
        <v>0</v>
      </c>
      <c r="BM135" s="1527">
        <f t="shared" ca="1" si="43"/>
        <v>0</v>
      </c>
      <c r="BN135" s="1527">
        <f t="shared" ca="1" si="43"/>
        <v>0</v>
      </c>
      <c r="BO135" s="1527">
        <f t="shared" ca="1" si="43"/>
        <v>0</v>
      </c>
      <c r="BP135" s="1527">
        <f t="shared" ca="1" si="43"/>
        <v>0</v>
      </c>
      <c r="BQ135" s="1527">
        <f t="shared" ca="1" si="43"/>
        <v>0</v>
      </c>
      <c r="BR135" s="1527">
        <f t="shared" ca="1" si="43"/>
        <v>0</v>
      </c>
      <c r="BS135" s="1527">
        <f t="shared" ca="1" si="43"/>
        <v>0</v>
      </c>
      <c r="BT135" s="1527">
        <f t="shared" ca="1" si="43"/>
        <v>0</v>
      </c>
      <c r="BU135" s="1527">
        <f t="shared" ca="1" si="43"/>
        <v>0</v>
      </c>
      <c r="BV135" s="1527">
        <f t="shared" ca="1" si="43"/>
        <v>0</v>
      </c>
      <c r="BW135" s="1527">
        <f t="shared" ca="1" si="43"/>
        <v>0</v>
      </c>
      <c r="BX135" s="1527">
        <f t="shared" ca="1" si="43"/>
        <v>0</v>
      </c>
      <c r="BY135" s="1527">
        <f t="shared" ca="1" si="43"/>
        <v>0</v>
      </c>
      <c r="BZ135" s="1527">
        <f t="shared" ca="1" si="43"/>
        <v>0</v>
      </c>
      <c r="CA135" s="1527">
        <f t="shared" ca="1" si="43"/>
        <v>0</v>
      </c>
      <c r="CB135" s="1527">
        <f t="shared" ca="1" si="43"/>
        <v>0</v>
      </c>
      <c r="CC135" s="1527">
        <f t="shared" ca="1" si="43"/>
        <v>0</v>
      </c>
      <c r="CD135" s="1527">
        <f t="shared" ca="1" si="43"/>
        <v>0</v>
      </c>
      <c r="CE135" s="1527">
        <f t="shared" ca="1" si="43"/>
        <v>0</v>
      </c>
      <c r="CF135" s="1527">
        <f t="shared" ca="1" si="43"/>
        <v>0</v>
      </c>
      <c r="CG135" s="1527">
        <f t="shared" ca="1" si="43"/>
        <v>0</v>
      </c>
      <c r="CH135" s="1527">
        <f t="shared" ca="1" si="43"/>
        <v>0</v>
      </c>
      <c r="CI135" s="1567">
        <f t="shared" ca="1" si="43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4"/>
        <v/>
      </c>
      <c r="B136" s="985" t="str">
        <f t="shared" ca="1" si="35"/>
        <v xml:space="preserve"> </v>
      </c>
      <c r="C136" s="1579">
        <f t="shared" ca="1" si="36"/>
        <v>0</v>
      </c>
      <c r="D136" s="1566">
        <f t="shared" ca="1" si="37"/>
        <v>0</v>
      </c>
      <c r="E136" s="1527">
        <f t="shared" ca="1" si="37"/>
        <v>0</v>
      </c>
      <c r="F136" s="1527">
        <f t="shared" ca="1" si="37"/>
        <v>0</v>
      </c>
      <c r="G136" s="1527">
        <f t="shared" ca="1" si="37"/>
        <v>0</v>
      </c>
      <c r="H136" s="1527">
        <f t="shared" ca="1" si="37"/>
        <v>0</v>
      </c>
      <c r="I136" s="1527">
        <f t="shared" ca="1" si="37"/>
        <v>0</v>
      </c>
      <c r="J136" s="1527">
        <f t="shared" ca="1" si="37"/>
        <v>0</v>
      </c>
      <c r="K136" s="1531">
        <f t="shared" ca="1" si="37"/>
        <v>0</v>
      </c>
      <c r="L136" s="1531">
        <f t="shared" ca="1" si="37"/>
        <v>0</v>
      </c>
      <c r="M136" s="1531">
        <f t="shared" ca="1" si="37"/>
        <v>0</v>
      </c>
      <c r="N136" s="1531">
        <f t="shared" ca="1" si="37"/>
        <v>0</v>
      </c>
      <c r="O136" s="1531">
        <f t="shared" ca="1" si="37"/>
        <v>0</v>
      </c>
      <c r="P136" s="1531">
        <f t="shared" ca="1" si="37"/>
        <v>0</v>
      </c>
      <c r="Q136" s="1531">
        <f t="shared" ca="1" si="37"/>
        <v>0</v>
      </c>
      <c r="R136" s="1531">
        <f t="shared" ca="1" si="37"/>
        <v>0</v>
      </c>
      <c r="S136" s="1531">
        <f t="shared" ca="1" si="37"/>
        <v>0</v>
      </c>
      <c r="T136" s="1531">
        <f t="shared" ca="1" si="38"/>
        <v>0</v>
      </c>
      <c r="U136" s="1531">
        <f t="shared" ca="1" si="38"/>
        <v>0</v>
      </c>
      <c r="V136" s="1531">
        <f t="shared" ca="1" si="38"/>
        <v>0</v>
      </c>
      <c r="W136" s="1531">
        <f t="shared" ca="1" si="38"/>
        <v>0</v>
      </c>
      <c r="X136" s="1531">
        <f t="shared" ca="1" si="38"/>
        <v>0</v>
      </c>
      <c r="Y136" s="1531">
        <f t="shared" ca="1" si="38"/>
        <v>0</v>
      </c>
      <c r="Z136" s="1565"/>
      <c r="AA136" s="1526">
        <f t="shared" ca="1" si="39"/>
        <v>0</v>
      </c>
      <c r="AB136" s="1527">
        <f t="shared" ca="1" si="39"/>
        <v>0</v>
      </c>
      <c r="AC136" s="1527">
        <f t="shared" ca="1" si="39"/>
        <v>0</v>
      </c>
      <c r="AD136" s="1527">
        <f t="shared" ca="1" si="39"/>
        <v>0</v>
      </c>
      <c r="AE136" s="1527">
        <f t="shared" ca="1" si="39"/>
        <v>0</v>
      </c>
      <c r="AF136" s="1527">
        <f t="shared" ca="1" si="39"/>
        <v>0</v>
      </c>
      <c r="AG136" s="1527">
        <f t="shared" ca="1" si="39"/>
        <v>0</v>
      </c>
      <c r="AH136" s="1527">
        <f t="shared" ca="1" si="39"/>
        <v>0</v>
      </c>
      <c r="AI136" s="1527">
        <f t="shared" ca="1" si="39"/>
        <v>0</v>
      </c>
      <c r="AJ136" s="1527">
        <f t="shared" ca="1" si="39"/>
        <v>0</v>
      </c>
      <c r="AK136" s="1527">
        <f t="shared" ca="1" si="39"/>
        <v>0</v>
      </c>
      <c r="AL136" s="1527">
        <f t="shared" ca="1" si="39"/>
        <v>0</v>
      </c>
      <c r="AM136" s="1527">
        <f t="shared" ca="1" si="39"/>
        <v>0</v>
      </c>
      <c r="AN136" s="1486"/>
      <c r="AO136" s="1566">
        <f t="shared" ca="1" si="43"/>
        <v>0</v>
      </c>
      <c r="AP136" s="1531">
        <f t="shared" ca="1" si="41"/>
        <v>0</v>
      </c>
      <c r="AQ136" s="1527">
        <f t="shared" ca="1" si="43"/>
        <v>0</v>
      </c>
      <c r="AR136" s="1527">
        <f t="shared" ca="1" si="43"/>
        <v>0</v>
      </c>
      <c r="AS136" s="1527">
        <f t="shared" ca="1" si="43"/>
        <v>0</v>
      </c>
      <c r="AT136" s="1527">
        <f t="shared" ca="1" si="43"/>
        <v>0</v>
      </c>
      <c r="AU136" s="1527">
        <f t="shared" ca="1" si="43"/>
        <v>0</v>
      </c>
      <c r="AV136" s="1527">
        <f t="shared" ca="1" si="43"/>
        <v>0</v>
      </c>
      <c r="AW136" s="1527">
        <f t="shared" ca="1" si="43"/>
        <v>0</v>
      </c>
      <c r="AX136" s="1527">
        <f t="shared" ca="1" si="43"/>
        <v>0</v>
      </c>
      <c r="AY136" s="1527">
        <f t="shared" ca="1" si="43"/>
        <v>0</v>
      </c>
      <c r="AZ136" s="1527">
        <f t="shared" ca="1" si="43"/>
        <v>0</v>
      </c>
      <c r="BA136" s="1527">
        <f t="shared" ca="1" si="43"/>
        <v>0</v>
      </c>
      <c r="BB136" s="1527">
        <f t="shared" ca="1" si="43"/>
        <v>0</v>
      </c>
      <c r="BC136" s="1527">
        <f t="shared" ca="1" si="43"/>
        <v>0</v>
      </c>
      <c r="BD136" s="1527">
        <f t="shared" ca="1" si="43"/>
        <v>0</v>
      </c>
      <c r="BE136" s="1527">
        <f t="shared" ca="1" si="43"/>
        <v>0</v>
      </c>
      <c r="BF136" s="1527">
        <f t="shared" ca="1" si="43"/>
        <v>0</v>
      </c>
      <c r="BG136" s="1527">
        <f t="shared" ca="1" si="43"/>
        <v>0</v>
      </c>
      <c r="BH136" s="1527">
        <f t="shared" ca="1" si="43"/>
        <v>0</v>
      </c>
      <c r="BI136" s="1527">
        <f t="shared" ca="1" si="43"/>
        <v>0</v>
      </c>
      <c r="BJ136" s="1527">
        <f t="shared" ca="1" si="43"/>
        <v>0</v>
      </c>
      <c r="BK136" s="1527">
        <f t="shared" ca="1" si="43"/>
        <v>0</v>
      </c>
      <c r="BL136" s="1527">
        <f t="shared" ca="1" si="43"/>
        <v>0</v>
      </c>
      <c r="BM136" s="1527">
        <f t="shared" ca="1" si="43"/>
        <v>0</v>
      </c>
      <c r="BN136" s="1527">
        <f t="shared" ca="1" si="43"/>
        <v>0</v>
      </c>
      <c r="BO136" s="1527">
        <f t="shared" ca="1" si="43"/>
        <v>0</v>
      </c>
      <c r="BP136" s="1527">
        <f t="shared" ca="1" si="43"/>
        <v>0</v>
      </c>
      <c r="BQ136" s="1527">
        <f t="shared" ca="1" si="43"/>
        <v>0</v>
      </c>
      <c r="BR136" s="1527">
        <f t="shared" ca="1" si="43"/>
        <v>0</v>
      </c>
      <c r="BS136" s="1527">
        <f t="shared" ca="1" si="43"/>
        <v>0</v>
      </c>
      <c r="BT136" s="1527">
        <f t="shared" ca="1" si="43"/>
        <v>0</v>
      </c>
      <c r="BU136" s="1527">
        <f t="shared" ca="1" si="43"/>
        <v>0</v>
      </c>
      <c r="BV136" s="1527">
        <f t="shared" ca="1" si="43"/>
        <v>0</v>
      </c>
      <c r="BW136" s="1527">
        <f t="shared" ca="1" si="43"/>
        <v>0</v>
      </c>
      <c r="BX136" s="1527">
        <f t="shared" ca="1" si="43"/>
        <v>0</v>
      </c>
      <c r="BY136" s="1527">
        <f t="shared" ca="1" si="43"/>
        <v>0</v>
      </c>
      <c r="BZ136" s="1527">
        <f t="shared" ca="1" si="43"/>
        <v>0</v>
      </c>
      <c r="CA136" s="1527">
        <f t="shared" ca="1" si="43"/>
        <v>0</v>
      </c>
      <c r="CB136" s="1527">
        <f t="shared" ca="1" si="43"/>
        <v>0</v>
      </c>
      <c r="CC136" s="1527">
        <f t="shared" ca="1" si="43"/>
        <v>0</v>
      </c>
      <c r="CD136" s="1527">
        <f t="shared" ca="1" si="43"/>
        <v>0</v>
      </c>
      <c r="CE136" s="1527">
        <f t="shared" ca="1" si="43"/>
        <v>0</v>
      </c>
      <c r="CF136" s="1527">
        <f t="shared" ca="1" si="43"/>
        <v>0</v>
      </c>
      <c r="CG136" s="1527">
        <f t="shared" ca="1" si="43"/>
        <v>0</v>
      </c>
      <c r="CH136" s="1527">
        <f t="shared" ca="1" si="43"/>
        <v>0</v>
      </c>
      <c r="CI136" s="1567">
        <f t="shared" ca="1" si="43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4"/>
        <v/>
      </c>
      <c r="B137" s="987" t="str">
        <f t="shared" ca="1" si="35"/>
        <v xml:space="preserve"> </v>
      </c>
      <c r="C137" s="1580">
        <f t="shared" ca="1" si="36"/>
        <v>0</v>
      </c>
      <c r="D137" s="1562">
        <f t="shared" ca="1" si="37"/>
        <v>0</v>
      </c>
      <c r="E137" s="1522">
        <f t="shared" ca="1" si="37"/>
        <v>0</v>
      </c>
      <c r="F137" s="1522">
        <f t="shared" ca="1" si="37"/>
        <v>0</v>
      </c>
      <c r="G137" s="1522">
        <f t="shared" ca="1" si="37"/>
        <v>0</v>
      </c>
      <c r="H137" s="1522">
        <f t="shared" ca="1" si="37"/>
        <v>0</v>
      </c>
      <c r="I137" s="1522">
        <f t="shared" ca="1" si="37"/>
        <v>0</v>
      </c>
      <c r="J137" s="1522">
        <f t="shared" ca="1" si="37"/>
        <v>0</v>
      </c>
      <c r="K137" s="1568">
        <f t="shared" ca="1" si="37"/>
        <v>0</v>
      </c>
      <c r="L137" s="1568">
        <f t="shared" ca="1" si="37"/>
        <v>0</v>
      </c>
      <c r="M137" s="1568">
        <f t="shared" ca="1" si="37"/>
        <v>0</v>
      </c>
      <c r="N137" s="1568">
        <f t="shared" ca="1" si="37"/>
        <v>0</v>
      </c>
      <c r="O137" s="1568">
        <f t="shared" ca="1" si="37"/>
        <v>0</v>
      </c>
      <c r="P137" s="1568">
        <f t="shared" ca="1" si="37"/>
        <v>0</v>
      </c>
      <c r="Q137" s="1568">
        <f t="shared" ca="1" si="37"/>
        <v>0</v>
      </c>
      <c r="R137" s="1568">
        <f t="shared" ca="1" si="37"/>
        <v>0</v>
      </c>
      <c r="S137" s="1568">
        <f t="shared" ca="1" si="37"/>
        <v>0</v>
      </c>
      <c r="T137" s="1568">
        <f t="shared" ca="1" si="38"/>
        <v>0</v>
      </c>
      <c r="U137" s="1568">
        <f t="shared" ca="1" si="38"/>
        <v>0</v>
      </c>
      <c r="V137" s="1568">
        <f t="shared" ca="1" si="38"/>
        <v>0</v>
      </c>
      <c r="W137" s="1568">
        <f t="shared" ca="1" si="38"/>
        <v>0</v>
      </c>
      <c r="X137" s="1568">
        <f t="shared" ca="1" si="38"/>
        <v>0</v>
      </c>
      <c r="Y137" s="1568">
        <f t="shared" ca="1" si="38"/>
        <v>0</v>
      </c>
      <c r="Z137" s="1565"/>
      <c r="AA137" s="1962">
        <f t="shared" ca="1" si="39"/>
        <v>0</v>
      </c>
      <c r="AB137" s="1522">
        <f t="shared" ca="1" si="39"/>
        <v>0</v>
      </c>
      <c r="AC137" s="1522">
        <f t="shared" ca="1" si="39"/>
        <v>0</v>
      </c>
      <c r="AD137" s="1522">
        <f t="shared" ca="1" si="39"/>
        <v>0</v>
      </c>
      <c r="AE137" s="1522">
        <f t="shared" ca="1" si="39"/>
        <v>0</v>
      </c>
      <c r="AF137" s="1522">
        <f t="shared" ca="1" si="39"/>
        <v>0</v>
      </c>
      <c r="AG137" s="1522">
        <f t="shared" ca="1" si="39"/>
        <v>0</v>
      </c>
      <c r="AH137" s="1522">
        <f t="shared" ca="1" si="39"/>
        <v>0</v>
      </c>
      <c r="AI137" s="1522">
        <f t="shared" ca="1" si="39"/>
        <v>0</v>
      </c>
      <c r="AJ137" s="1522">
        <f t="shared" ca="1" si="39"/>
        <v>0</v>
      </c>
      <c r="AK137" s="1522">
        <f t="shared" ca="1" si="39"/>
        <v>0</v>
      </c>
      <c r="AL137" s="1522">
        <f t="shared" ca="1" si="39"/>
        <v>0</v>
      </c>
      <c r="AM137" s="1522">
        <f t="shared" ca="1" si="39"/>
        <v>0</v>
      </c>
      <c r="AN137" s="1486"/>
      <c r="AO137" s="1562">
        <f t="shared" ca="1" si="43"/>
        <v>0</v>
      </c>
      <c r="AP137" s="1568">
        <f t="shared" ca="1" si="41"/>
        <v>0</v>
      </c>
      <c r="AQ137" s="1522">
        <f t="shared" ca="1" si="43"/>
        <v>0</v>
      </c>
      <c r="AR137" s="1522">
        <f t="shared" ca="1" si="43"/>
        <v>0</v>
      </c>
      <c r="AS137" s="1522">
        <f t="shared" ca="1" si="43"/>
        <v>0</v>
      </c>
      <c r="AT137" s="1522">
        <f t="shared" ca="1" si="43"/>
        <v>0</v>
      </c>
      <c r="AU137" s="1522">
        <f t="shared" ca="1" si="43"/>
        <v>0</v>
      </c>
      <c r="AV137" s="1522">
        <f t="shared" ca="1" si="43"/>
        <v>0</v>
      </c>
      <c r="AW137" s="1522">
        <f t="shared" ca="1" si="43"/>
        <v>0</v>
      </c>
      <c r="AX137" s="1522">
        <f t="shared" ca="1" si="43"/>
        <v>0</v>
      </c>
      <c r="AY137" s="1522">
        <f t="shared" ca="1" si="43"/>
        <v>0</v>
      </c>
      <c r="AZ137" s="1522">
        <f t="shared" ca="1" si="43"/>
        <v>0</v>
      </c>
      <c r="BA137" s="1522">
        <f t="shared" ca="1" si="43"/>
        <v>0</v>
      </c>
      <c r="BB137" s="1522">
        <f t="shared" ca="1" si="43"/>
        <v>0</v>
      </c>
      <c r="BC137" s="1522">
        <f t="shared" ca="1" si="43"/>
        <v>0</v>
      </c>
      <c r="BD137" s="1522">
        <f t="shared" ca="1" si="43"/>
        <v>0</v>
      </c>
      <c r="BE137" s="1522">
        <f t="shared" ca="1" si="43"/>
        <v>0</v>
      </c>
      <c r="BF137" s="1522">
        <f t="shared" ca="1" si="43"/>
        <v>0</v>
      </c>
      <c r="BG137" s="1522">
        <f t="shared" ca="1" si="43"/>
        <v>0</v>
      </c>
      <c r="BH137" s="1522">
        <f t="shared" ca="1" si="43"/>
        <v>0</v>
      </c>
      <c r="BI137" s="1522">
        <f t="shared" ca="1" si="43"/>
        <v>0</v>
      </c>
      <c r="BJ137" s="1522">
        <f t="shared" ca="1" si="43"/>
        <v>0</v>
      </c>
      <c r="BK137" s="1522">
        <f t="shared" ca="1" si="43"/>
        <v>0</v>
      </c>
      <c r="BL137" s="1522">
        <f t="shared" ca="1" si="43"/>
        <v>0</v>
      </c>
      <c r="BM137" s="1522">
        <f t="shared" ca="1" si="43"/>
        <v>0</v>
      </c>
      <c r="BN137" s="1522">
        <f t="shared" ca="1" si="43"/>
        <v>0</v>
      </c>
      <c r="BO137" s="1522">
        <f t="shared" ca="1" si="43"/>
        <v>0</v>
      </c>
      <c r="BP137" s="1522">
        <f t="shared" ca="1" si="43"/>
        <v>0</v>
      </c>
      <c r="BQ137" s="1522">
        <f t="shared" ca="1" si="43"/>
        <v>0</v>
      </c>
      <c r="BR137" s="1522">
        <f t="shared" ca="1" si="43"/>
        <v>0</v>
      </c>
      <c r="BS137" s="1522">
        <f t="shared" ca="1" si="43"/>
        <v>0</v>
      </c>
      <c r="BT137" s="1522">
        <f t="shared" ca="1" si="43"/>
        <v>0</v>
      </c>
      <c r="BU137" s="1522">
        <f t="shared" ca="1" si="43"/>
        <v>0</v>
      </c>
      <c r="BV137" s="1522">
        <f t="shared" ca="1" si="43"/>
        <v>0</v>
      </c>
      <c r="BW137" s="1522">
        <f t="shared" ca="1" si="43"/>
        <v>0</v>
      </c>
      <c r="BX137" s="1522">
        <f t="shared" ca="1" si="43"/>
        <v>0</v>
      </c>
      <c r="BY137" s="1522">
        <f t="shared" ca="1" si="43"/>
        <v>0</v>
      </c>
      <c r="BZ137" s="1522">
        <f t="shared" ca="1" si="43"/>
        <v>0</v>
      </c>
      <c r="CA137" s="1522">
        <f t="shared" ca="1" si="43"/>
        <v>0</v>
      </c>
      <c r="CB137" s="1522">
        <f t="shared" ca="1" si="43"/>
        <v>0</v>
      </c>
      <c r="CC137" s="1522">
        <f t="shared" ca="1" si="43"/>
        <v>0</v>
      </c>
      <c r="CD137" s="1522">
        <f t="shared" ca="1" si="43"/>
        <v>0</v>
      </c>
      <c r="CE137" s="1522">
        <f t="shared" ca="1" si="43"/>
        <v>0</v>
      </c>
      <c r="CF137" s="1522">
        <f t="shared" ca="1" si="43"/>
        <v>0</v>
      </c>
      <c r="CG137" s="1522">
        <f t="shared" ca="1" si="43"/>
        <v>0</v>
      </c>
      <c r="CH137" s="1522">
        <f t="shared" ca="1" si="43"/>
        <v>0</v>
      </c>
      <c r="CI137" s="1523">
        <f t="shared" ca="1" si="43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4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5">IF(TRIM(A58)="","",A58)</f>
        <v>Biogas waterzuivering (Nm³)</v>
      </c>
      <c r="B140" s="989">
        <f t="shared" ref="B140:B149" ca="1" si="46">IF(TRIM(A140)=""," ",INDIRECT("c"&amp;TEXT(246+MATCH((A140),$A$247:$A$484,0),0)))</f>
        <v>2.844E-2</v>
      </c>
      <c r="C140" s="1592">
        <f t="shared" ref="C140:C151" ca="1" si="47">SUM(D140:CI140)</f>
        <v>1706.4</v>
      </c>
      <c r="D140" s="1559">
        <f t="shared" ref="D140:S151" ca="1" si="48">IF(ISNUMBER($B140),$B140*D58,0)</f>
        <v>0</v>
      </c>
      <c r="E140" s="1560">
        <f t="shared" ca="1" si="48"/>
        <v>0</v>
      </c>
      <c r="F140" s="1560">
        <f t="shared" ca="1" si="48"/>
        <v>1422</v>
      </c>
      <c r="G140" s="1560">
        <f t="shared" ca="1" si="48"/>
        <v>0</v>
      </c>
      <c r="H140" s="1560">
        <f t="shared" ca="1" si="48"/>
        <v>0</v>
      </c>
      <c r="I140" s="1560">
        <f t="shared" ca="1" si="48"/>
        <v>0</v>
      </c>
      <c r="J140" s="1560">
        <f t="shared" ca="1" si="48"/>
        <v>0</v>
      </c>
      <c r="K140" s="1564">
        <f t="shared" ca="1" si="48"/>
        <v>0</v>
      </c>
      <c r="L140" s="1564">
        <f t="shared" ca="1" si="48"/>
        <v>0</v>
      </c>
      <c r="M140" s="1564">
        <f t="shared" ca="1" si="48"/>
        <v>0</v>
      </c>
      <c r="N140" s="1564">
        <f t="shared" ca="1" si="48"/>
        <v>284.39999999999998</v>
      </c>
      <c r="O140" s="1564">
        <f t="shared" ca="1" si="48"/>
        <v>0</v>
      </c>
      <c r="P140" s="1564">
        <f t="shared" ca="1" si="48"/>
        <v>0</v>
      </c>
      <c r="Q140" s="1564">
        <f t="shared" ca="1" si="48"/>
        <v>0</v>
      </c>
      <c r="R140" s="1564">
        <f t="shared" ca="1" si="48"/>
        <v>0</v>
      </c>
      <c r="S140" s="1564">
        <f t="shared" ca="1" si="48"/>
        <v>0</v>
      </c>
      <c r="T140" s="1564">
        <f t="shared" ref="T140:Y149" ca="1" si="49">IF(ISNUMBER($B140),$B140*T58,0)</f>
        <v>0</v>
      </c>
      <c r="U140" s="1564">
        <f t="shared" ca="1" si="49"/>
        <v>0</v>
      </c>
      <c r="V140" s="1564">
        <f t="shared" ca="1" si="49"/>
        <v>0</v>
      </c>
      <c r="W140" s="1564">
        <f t="shared" ca="1" si="49"/>
        <v>0</v>
      </c>
      <c r="X140" s="1564">
        <f t="shared" ca="1" si="49"/>
        <v>0</v>
      </c>
      <c r="Y140" s="1564">
        <f t="shared" ca="1" si="49"/>
        <v>0</v>
      </c>
      <c r="Z140" s="1565"/>
      <c r="AA140" s="1961">
        <f t="shared" ref="AA140:AM151" ca="1" si="50">IF(ISNUMBER($B140),$B140*AA58,0)</f>
        <v>0</v>
      </c>
      <c r="AB140" s="1560">
        <f t="shared" ca="1" si="50"/>
        <v>0</v>
      </c>
      <c r="AC140" s="1560">
        <f t="shared" ca="1" si="50"/>
        <v>0</v>
      </c>
      <c r="AD140" s="1560">
        <f t="shared" ca="1" si="50"/>
        <v>0</v>
      </c>
      <c r="AE140" s="1560">
        <f t="shared" ca="1" si="50"/>
        <v>0</v>
      </c>
      <c r="AF140" s="1560">
        <f t="shared" ca="1" si="50"/>
        <v>0</v>
      </c>
      <c r="AG140" s="1560">
        <f t="shared" ca="1" si="50"/>
        <v>0</v>
      </c>
      <c r="AH140" s="1560">
        <f t="shared" ca="1" si="50"/>
        <v>0</v>
      </c>
      <c r="AI140" s="1560">
        <f t="shared" ca="1" si="50"/>
        <v>0</v>
      </c>
      <c r="AJ140" s="1560">
        <f t="shared" ca="1" si="50"/>
        <v>0</v>
      </c>
      <c r="AK140" s="1560">
        <f t="shared" ca="1" si="50"/>
        <v>0</v>
      </c>
      <c r="AL140" s="1560">
        <f t="shared" ca="1" si="50"/>
        <v>0</v>
      </c>
      <c r="AM140" s="1560">
        <f t="shared" ca="1" si="50"/>
        <v>0</v>
      </c>
      <c r="AN140" s="1486"/>
      <c r="AO140" s="1559">
        <f t="shared" ref="AO140:CI145" ca="1" si="51">IF(ISNUMBER($B140),$B140*AO58,0)</f>
        <v>0</v>
      </c>
      <c r="AP140" s="1564">
        <f t="shared" ref="AP140:AP151" ca="1" si="52">IF(ISNUMBER($B140),$B140*AP58,0)</f>
        <v>0</v>
      </c>
      <c r="AQ140" s="1560">
        <f t="shared" ca="1" si="51"/>
        <v>0</v>
      </c>
      <c r="AR140" s="1560">
        <f t="shared" ca="1" si="51"/>
        <v>0</v>
      </c>
      <c r="AS140" s="1560">
        <f t="shared" ca="1" si="51"/>
        <v>0</v>
      </c>
      <c r="AT140" s="1560">
        <f t="shared" ca="1" si="51"/>
        <v>0</v>
      </c>
      <c r="AU140" s="1560">
        <f t="shared" ca="1" si="51"/>
        <v>0</v>
      </c>
      <c r="AV140" s="1560">
        <f t="shared" ca="1" si="51"/>
        <v>0</v>
      </c>
      <c r="AW140" s="1560">
        <f t="shared" ca="1" si="51"/>
        <v>0</v>
      </c>
      <c r="AX140" s="1560">
        <f t="shared" ca="1" si="51"/>
        <v>0</v>
      </c>
      <c r="AY140" s="1560">
        <f t="shared" ca="1" si="51"/>
        <v>0</v>
      </c>
      <c r="AZ140" s="1560">
        <f t="shared" ca="1" si="51"/>
        <v>0</v>
      </c>
      <c r="BA140" s="1560">
        <f t="shared" ca="1" si="51"/>
        <v>0</v>
      </c>
      <c r="BB140" s="1560">
        <f t="shared" ca="1" si="51"/>
        <v>0</v>
      </c>
      <c r="BC140" s="1560">
        <f t="shared" ca="1" si="51"/>
        <v>0</v>
      </c>
      <c r="BD140" s="1560">
        <f t="shared" ca="1" si="51"/>
        <v>0</v>
      </c>
      <c r="BE140" s="1560">
        <f t="shared" ca="1" si="51"/>
        <v>0</v>
      </c>
      <c r="BF140" s="1560">
        <f t="shared" ca="1" si="51"/>
        <v>0</v>
      </c>
      <c r="BG140" s="1560">
        <f t="shared" ca="1" si="51"/>
        <v>0</v>
      </c>
      <c r="BH140" s="1560">
        <f t="shared" ca="1" si="51"/>
        <v>0</v>
      </c>
      <c r="BI140" s="1560">
        <f t="shared" ca="1" si="51"/>
        <v>0</v>
      </c>
      <c r="BJ140" s="1560">
        <f t="shared" ca="1" si="51"/>
        <v>0</v>
      </c>
      <c r="BK140" s="1560">
        <f t="shared" ca="1" si="51"/>
        <v>0</v>
      </c>
      <c r="BL140" s="1560">
        <f t="shared" ca="1" si="51"/>
        <v>0</v>
      </c>
      <c r="BM140" s="1560">
        <f t="shared" ca="1" si="51"/>
        <v>0</v>
      </c>
      <c r="BN140" s="1560">
        <f t="shared" ca="1" si="51"/>
        <v>0</v>
      </c>
      <c r="BO140" s="1560">
        <f t="shared" ca="1" si="51"/>
        <v>0</v>
      </c>
      <c r="BP140" s="1560">
        <f t="shared" ca="1" si="51"/>
        <v>0</v>
      </c>
      <c r="BQ140" s="1560">
        <f t="shared" ca="1" si="51"/>
        <v>0</v>
      </c>
      <c r="BR140" s="1560">
        <f t="shared" ca="1" si="51"/>
        <v>0</v>
      </c>
      <c r="BS140" s="1560">
        <f t="shared" ca="1" si="51"/>
        <v>0</v>
      </c>
      <c r="BT140" s="1560">
        <f t="shared" ca="1" si="51"/>
        <v>0</v>
      </c>
      <c r="BU140" s="1560">
        <f t="shared" ca="1" si="51"/>
        <v>0</v>
      </c>
      <c r="BV140" s="1560">
        <f t="shared" ca="1" si="51"/>
        <v>0</v>
      </c>
      <c r="BW140" s="1560">
        <f t="shared" ca="1" si="51"/>
        <v>0</v>
      </c>
      <c r="BX140" s="1560">
        <f t="shared" ca="1" si="51"/>
        <v>0</v>
      </c>
      <c r="BY140" s="1560">
        <f t="shared" ca="1" si="51"/>
        <v>0</v>
      </c>
      <c r="BZ140" s="1560">
        <f t="shared" ca="1" si="51"/>
        <v>0</v>
      </c>
      <c r="CA140" s="1560">
        <f t="shared" ca="1" si="51"/>
        <v>0</v>
      </c>
      <c r="CB140" s="1560">
        <f t="shared" ca="1" si="51"/>
        <v>0</v>
      </c>
      <c r="CC140" s="1560">
        <f t="shared" ca="1" si="51"/>
        <v>0</v>
      </c>
      <c r="CD140" s="1560">
        <f t="shared" ca="1" si="51"/>
        <v>0</v>
      </c>
      <c r="CE140" s="1560">
        <f t="shared" ca="1" si="51"/>
        <v>0</v>
      </c>
      <c r="CF140" s="1560">
        <f t="shared" ca="1" si="51"/>
        <v>0</v>
      </c>
      <c r="CG140" s="1560">
        <f t="shared" ca="1" si="51"/>
        <v>0</v>
      </c>
      <c r="CH140" s="1560">
        <f t="shared" ca="1" si="51"/>
        <v>0</v>
      </c>
      <c r="CI140" s="1561">
        <f t="shared" ca="1" si="51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5"/>
        <v>Biomassa hout (ton)</v>
      </c>
      <c r="B141" s="990">
        <f t="shared" ca="1" si="46"/>
        <v>14.6</v>
      </c>
      <c r="C141" s="1593">
        <f t="shared" ca="1" si="47"/>
        <v>14600</v>
      </c>
      <c r="D141" s="1566">
        <f t="shared" ca="1" si="48"/>
        <v>0</v>
      </c>
      <c r="E141" s="1527">
        <f t="shared" ca="1" si="48"/>
        <v>0</v>
      </c>
      <c r="F141" s="1527">
        <f t="shared" ca="1" si="48"/>
        <v>14600</v>
      </c>
      <c r="G141" s="1527">
        <f t="shared" ca="1" si="48"/>
        <v>0</v>
      </c>
      <c r="H141" s="1527">
        <f t="shared" ca="1" si="48"/>
        <v>0</v>
      </c>
      <c r="I141" s="1527">
        <f t="shared" ca="1" si="48"/>
        <v>0</v>
      </c>
      <c r="J141" s="1527">
        <f t="shared" ca="1" si="48"/>
        <v>0</v>
      </c>
      <c r="K141" s="1531">
        <f t="shared" ca="1" si="48"/>
        <v>0</v>
      </c>
      <c r="L141" s="1531">
        <f t="shared" ca="1" si="48"/>
        <v>0</v>
      </c>
      <c r="M141" s="1531">
        <f t="shared" ca="1" si="48"/>
        <v>0</v>
      </c>
      <c r="N141" s="1531">
        <f t="shared" ca="1" si="48"/>
        <v>0</v>
      </c>
      <c r="O141" s="1531">
        <f t="shared" ca="1" si="48"/>
        <v>0</v>
      </c>
      <c r="P141" s="1531">
        <f t="shared" ca="1" si="48"/>
        <v>0</v>
      </c>
      <c r="Q141" s="1531">
        <f t="shared" ca="1" si="48"/>
        <v>0</v>
      </c>
      <c r="R141" s="1531">
        <f t="shared" ca="1" si="48"/>
        <v>0</v>
      </c>
      <c r="S141" s="1531">
        <f t="shared" ca="1" si="48"/>
        <v>0</v>
      </c>
      <c r="T141" s="1531">
        <f t="shared" ca="1" si="49"/>
        <v>0</v>
      </c>
      <c r="U141" s="1531">
        <f t="shared" ca="1" si="49"/>
        <v>0</v>
      </c>
      <c r="V141" s="1531">
        <f t="shared" ca="1" si="49"/>
        <v>0</v>
      </c>
      <c r="W141" s="1531">
        <f t="shared" ca="1" si="49"/>
        <v>0</v>
      </c>
      <c r="X141" s="1531">
        <f t="shared" ca="1" si="49"/>
        <v>0</v>
      </c>
      <c r="Y141" s="1531">
        <f t="shared" ca="1" si="49"/>
        <v>0</v>
      </c>
      <c r="Z141" s="1565"/>
      <c r="AA141" s="1526">
        <f t="shared" ca="1" si="50"/>
        <v>0</v>
      </c>
      <c r="AB141" s="1527">
        <f t="shared" ca="1" si="50"/>
        <v>0</v>
      </c>
      <c r="AC141" s="1527">
        <f t="shared" ca="1" si="50"/>
        <v>0</v>
      </c>
      <c r="AD141" s="1527">
        <f t="shared" ca="1" si="50"/>
        <v>0</v>
      </c>
      <c r="AE141" s="1527">
        <f t="shared" ca="1" si="50"/>
        <v>0</v>
      </c>
      <c r="AF141" s="1527">
        <f t="shared" ca="1" si="50"/>
        <v>0</v>
      </c>
      <c r="AG141" s="1527">
        <f t="shared" ca="1" si="50"/>
        <v>0</v>
      </c>
      <c r="AH141" s="1527">
        <f t="shared" ca="1" si="50"/>
        <v>0</v>
      </c>
      <c r="AI141" s="1527">
        <f t="shared" ca="1" si="50"/>
        <v>0</v>
      </c>
      <c r="AJ141" s="1527">
        <f t="shared" ca="1" si="50"/>
        <v>0</v>
      </c>
      <c r="AK141" s="1527">
        <f t="shared" ca="1" si="50"/>
        <v>0</v>
      </c>
      <c r="AL141" s="1527">
        <f t="shared" ca="1" si="50"/>
        <v>0</v>
      </c>
      <c r="AM141" s="1527">
        <f t="shared" ca="1" si="50"/>
        <v>0</v>
      </c>
      <c r="AN141" s="1486"/>
      <c r="AO141" s="1566">
        <f t="shared" ca="1" si="51"/>
        <v>0</v>
      </c>
      <c r="AP141" s="1531">
        <f t="shared" ca="1" si="52"/>
        <v>0</v>
      </c>
      <c r="AQ141" s="1527">
        <f t="shared" ca="1" si="51"/>
        <v>0</v>
      </c>
      <c r="AR141" s="1527">
        <f t="shared" ca="1" si="51"/>
        <v>0</v>
      </c>
      <c r="AS141" s="1527">
        <f t="shared" ca="1" si="51"/>
        <v>0</v>
      </c>
      <c r="AT141" s="1527">
        <f t="shared" ca="1" si="51"/>
        <v>0</v>
      </c>
      <c r="AU141" s="1527">
        <f t="shared" ca="1" si="51"/>
        <v>0</v>
      </c>
      <c r="AV141" s="1527">
        <f t="shared" ca="1" si="51"/>
        <v>0</v>
      </c>
      <c r="AW141" s="1527">
        <f t="shared" ca="1" si="51"/>
        <v>0</v>
      </c>
      <c r="AX141" s="1527">
        <f t="shared" ca="1" si="51"/>
        <v>0</v>
      </c>
      <c r="AY141" s="1527">
        <f t="shared" ca="1" si="51"/>
        <v>0</v>
      </c>
      <c r="AZ141" s="1527">
        <f t="shared" ca="1" si="51"/>
        <v>0</v>
      </c>
      <c r="BA141" s="1527">
        <f t="shared" ca="1" si="51"/>
        <v>0</v>
      </c>
      <c r="BB141" s="1527">
        <f t="shared" ca="1" si="51"/>
        <v>0</v>
      </c>
      <c r="BC141" s="1527">
        <f t="shared" ca="1" si="51"/>
        <v>0</v>
      </c>
      <c r="BD141" s="1527">
        <f t="shared" ca="1" si="51"/>
        <v>0</v>
      </c>
      <c r="BE141" s="1527">
        <f t="shared" ca="1" si="51"/>
        <v>0</v>
      </c>
      <c r="BF141" s="1527">
        <f t="shared" ca="1" si="51"/>
        <v>0</v>
      </c>
      <c r="BG141" s="1527">
        <f t="shared" ca="1" si="51"/>
        <v>0</v>
      </c>
      <c r="BH141" s="1527">
        <f t="shared" ca="1" si="51"/>
        <v>0</v>
      </c>
      <c r="BI141" s="1527">
        <f t="shared" ca="1" si="51"/>
        <v>0</v>
      </c>
      <c r="BJ141" s="1527">
        <f t="shared" ca="1" si="51"/>
        <v>0</v>
      </c>
      <c r="BK141" s="1527">
        <f t="shared" ca="1" si="51"/>
        <v>0</v>
      </c>
      <c r="BL141" s="1527">
        <f t="shared" ca="1" si="51"/>
        <v>0</v>
      </c>
      <c r="BM141" s="1527">
        <f t="shared" ca="1" si="51"/>
        <v>0</v>
      </c>
      <c r="BN141" s="1527">
        <f t="shared" ca="1" si="51"/>
        <v>0</v>
      </c>
      <c r="BO141" s="1527">
        <f t="shared" ca="1" si="51"/>
        <v>0</v>
      </c>
      <c r="BP141" s="1527">
        <f t="shared" ca="1" si="51"/>
        <v>0</v>
      </c>
      <c r="BQ141" s="1527">
        <f t="shared" ca="1" si="51"/>
        <v>0</v>
      </c>
      <c r="BR141" s="1527">
        <f t="shared" ca="1" si="51"/>
        <v>0</v>
      </c>
      <c r="BS141" s="1527">
        <f t="shared" ca="1" si="51"/>
        <v>0</v>
      </c>
      <c r="BT141" s="1527">
        <f t="shared" ca="1" si="51"/>
        <v>0</v>
      </c>
      <c r="BU141" s="1527">
        <f t="shared" ca="1" si="51"/>
        <v>0</v>
      </c>
      <c r="BV141" s="1527">
        <f t="shared" ca="1" si="51"/>
        <v>0</v>
      </c>
      <c r="BW141" s="1527">
        <f t="shared" ca="1" si="51"/>
        <v>0</v>
      </c>
      <c r="BX141" s="1527">
        <f t="shared" ca="1" si="51"/>
        <v>0</v>
      </c>
      <c r="BY141" s="1527">
        <f t="shared" ca="1" si="51"/>
        <v>0</v>
      </c>
      <c r="BZ141" s="1527">
        <f t="shared" ca="1" si="51"/>
        <v>0</v>
      </c>
      <c r="CA141" s="1527">
        <f t="shared" ca="1" si="51"/>
        <v>0</v>
      </c>
      <c r="CB141" s="1527">
        <f t="shared" ca="1" si="51"/>
        <v>0</v>
      </c>
      <c r="CC141" s="1527">
        <f t="shared" ca="1" si="51"/>
        <v>0</v>
      </c>
      <c r="CD141" s="1527">
        <f t="shared" ca="1" si="51"/>
        <v>0</v>
      </c>
      <c r="CE141" s="1527">
        <f t="shared" ca="1" si="51"/>
        <v>0</v>
      </c>
      <c r="CF141" s="1527">
        <f t="shared" ca="1" si="51"/>
        <v>0</v>
      </c>
      <c r="CG141" s="1527">
        <f t="shared" ca="1" si="51"/>
        <v>0</v>
      </c>
      <c r="CH141" s="1527">
        <f t="shared" ca="1" si="51"/>
        <v>0</v>
      </c>
      <c r="CI141" s="1567">
        <f t="shared" ca="1" si="51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5"/>
        <v/>
      </c>
      <c r="B142" s="990" t="str">
        <f t="shared" ca="1" si="46"/>
        <v xml:space="preserve"> </v>
      </c>
      <c r="C142" s="1593">
        <f t="shared" ca="1" si="47"/>
        <v>0</v>
      </c>
      <c r="D142" s="1566">
        <f t="shared" ca="1" si="48"/>
        <v>0</v>
      </c>
      <c r="E142" s="1527">
        <f t="shared" ca="1" si="48"/>
        <v>0</v>
      </c>
      <c r="F142" s="1527">
        <f t="shared" ca="1" si="48"/>
        <v>0</v>
      </c>
      <c r="G142" s="1527">
        <f t="shared" ca="1" si="48"/>
        <v>0</v>
      </c>
      <c r="H142" s="1527">
        <f t="shared" ca="1" si="48"/>
        <v>0</v>
      </c>
      <c r="I142" s="1527">
        <f t="shared" ca="1" si="48"/>
        <v>0</v>
      </c>
      <c r="J142" s="1527">
        <f t="shared" ca="1" si="48"/>
        <v>0</v>
      </c>
      <c r="K142" s="1531">
        <f t="shared" ca="1" si="48"/>
        <v>0</v>
      </c>
      <c r="L142" s="1531">
        <f t="shared" ca="1" si="48"/>
        <v>0</v>
      </c>
      <c r="M142" s="1531">
        <f t="shared" ca="1" si="48"/>
        <v>0</v>
      </c>
      <c r="N142" s="1531">
        <f t="shared" ca="1" si="48"/>
        <v>0</v>
      </c>
      <c r="O142" s="1531">
        <f t="shared" ca="1" si="48"/>
        <v>0</v>
      </c>
      <c r="P142" s="1531">
        <f t="shared" ca="1" si="48"/>
        <v>0</v>
      </c>
      <c r="Q142" s="1531">
        <f t="shared" ca="1" si="48"/>
        <v>0</v>
      </c>
      <c r="R142" s="1531">
        <f t="shared" ca="1" si="48"/>
        <v>0</v>
      </c>
      <c r="S142" s="1531">
        <f t="shared" ca="1" si="48"/>
        <v>0</v>
      </c>
      <c r="T142" s="1531">
        <f t="shared" ca="1" si="49"/>
        <v>0</v>
      </c>
      <c r="U142" s="1531">
        <f t="shared" ca="1" si="49"/>
        <v>0</v>
      </c>
      <c r="V142" s="1531">
        <f t="shared" ca="1" si="49"/>
        <v>0</v>
      </c>
      <c r="W142" s="1531">
        <f t="shared" ca="1" si="49"/>
        <v>0</v>
      </c>
      <c r="X142" s="1531">
        <f t="shared" ca="1" si="49"/>
        <v>0</v>
      </c>
      <c r="Y142" s="1531">
        <f t="shared" ca="1" si="49"/>
        <v>0</v>
      </c>
      <c r="Z142" s="1565"/>
      <c r="AA142" s="1526">
        <f t="shared" ca="1" si="50"/>
        <v>0</v>
      </c>
      <c r="AB142" s="1527">
        <f t="shared" ca="1" si="50"/>
        <v>0</v>
      </c>
      <c r="AC142" s="1527">
        <f t="shared" ca="1" si="50"/>
        <v>0</v>
      </c>
      <c r="AD142" s="1527">
        <f t="shared" ca="1" si="50"/>
        <v>0</v>
      </c>
      <c r="AE142" s="1527">
        <f t="shared" ca="1" si="50"/>
        <v>0</v>
      </c>
      <c r="AF142" s="1527">
        <f t="shared" ca="1" si="50"/>
        <v>0</v>
      </c>
      <c r="AG142" s="1527">
        <f t="shared" ca="1" si="50"/>
        <v>0</v>
      </c>
      <c r="AH142" s="1527">
        <f t="shared" ca="1" si="50"/>
        <v>0</v>
      </c>
      <c r="AI142" s="1527">
        <f t="shared" ca="1" si="50"/>
        <v>0</v>
      </c>
      <c r="AJ142" s="1527">
        <f t="shared" ca="1" si="50"/>
        <v>0</v>
      </c>
      <c r="AK142" s="1527">
        <f t="shared" ca="1" si="50"/>
        <v>0</v>
      </c>
      <c r="AL142" s="1527">
        <f t="shared" ca="1" si="50"/>
        <v>0</v>
      </c>
      <c r="AM142" s="1527">
        <f t="shared" ca="1" si="50"/>
        <v>0</v>
      </c>
      <c r="AN142" s="1486"/>
      <c r="AO142" s="1566">
        <f t="shared" ca="1" si="51"/>
        <v>0</v>
      </c>
      <c r="AP142" s="1531">
        <f t="shared" ca="1" si="52"/>
        <v>0</v>
      </c>
      <c r="AQ142" s="1527">
        <f t="shared" ca="1" si="51"/>
        <v>0</v>
      </c>
      <c r="AR142" s="1527">
        <f t="shared" ca="1" si="51"/>
        <v>0</v>
      </c>
      <c r="AS142" s="1527">
        <f t="shared" ca="1" si="51"/>
        <v>0</v>
      </c>
      <c r="AT142" s="1527">
        <f t="shared" ca="1" si="51"/>
        <v>0</v>
      </c>
      <c r="AU142" s="1527">
        <f t="shared" ca="1" si="51"/>
        <v>0</v>
      </c>
      <c r="AV142" s="1527">
        <f t="shared" ca="1" si="51"/>
        <v>0</v>
      </c>
      <c r="AW142" s="1527">
        <f t="shared" ca="1" si="51"/>
        <v>0</v>
      </c>
      <c r="AX142" s="1527">
        <f t="shared" ca="1" si="51"/>
        <v>0</v>
      </c>
      <c r="AY142" s="1527">
        <f t="shared" ca="1" si="51"/>
        <v>0</v>
      </c>
      <c r="AZ142" s="1527">
        <f t="shared" ca="1" si="51"/>
        <v>0</v>
      </c>
      <c r="BA142" s="1527">
        <f t="shared" ca="1" si="51"/>
        <v>0</v>
      </c>
      <c r="BB142" s="1527">
        <f t="shared" ca="1" si="51"/>
        <v>0</v>
      </c>
      <c r="BC142" s="1527">
        <f t="shared" ca="1" si="51"/>
        <v>0</v>
      </c>
      <c r="BD142" s="1527">
        <f t="shared" ca="1" si="51"/>
        <v>0</v>
      </c>
      <c r="BE142" s="1527">
        <f t="shared" ca="1" si="51"/>
        <v>0</v>
      </c>
      <c r="BF142" s="1527">
        <f t="shared" ca="1" si="51"/>
        <v>0</v>
      </c>
      <c r="BG142" s="1527">
        <f t="shared" ca="1" si="51"/>
        <v>0</v>
      </c>
      <c r="BH142" s="1527">
        <f t="shared" ca="1" si="51"/>
        <v>0</v>
      </c>
      <c r="BI142" s="1527">
        <f t="shared" ca="1" si="51"/>
        <v>0</v>
      </c>
      <c r="BJ142" s="1527">
        <f t="shared" ca="1" si="51"/>
        <v>0</v>
      </c>
      <c r="BK142" s="1527">
        <f t="shared" ca="1" si="51"/>
        <v>0</v>
      </c>
      <c r="BL142" s="1527">
        <f t="shared" ca="1" si="51"/>
        <v>0</v>
      </c>
      <c r="BM142" s="1527">
        <f t="shared" ca="1" si="51"/>
        <v>0</v>
      </c>
      <c r="BN142" s="1527">
        <f t="shared" ca="1" si="51"/>
        <v>0</v>
      </c>
      <c r="BO142" s="1527">
        <f t="shared" ca="1" si="51"/>
        <v>0</v>
      </c>
      <c r="BP142" s="1527">
        <f t="shared" ca="1" si="51"/>
        <v>0</v>
      </c>
      <c r="BQ142" s="1527">
        <f t="shared" ca="1" si="51"/>
        <v>0</v>
      </c>
      <c r="BR142" s="1527">
        <f t="shared" ca="1" si="51"/>
        <v>0</v>
      </c>
      <c r="BS142" s="1527">
        <f t="shared" ca="1" si="51"/>
        <v>0</v>
      </c>
      <c r="BT142" s="1527">
        <f t="shared" ca="1" si="51"/>
        <v>0</v>
      </c>
      <c r="BU142" s="1527">
        <f t="shared" ca="1" si="51"/>
        <v>0</v>
      </c>
      <c r="BV142" s="1527">
        <f t="shared" ca="1" si="51"/>
        <v>0</v>
      </c>
      <c r="BW142" s="1527">
        <f t="shared" ca="1" si="51"/>
        <v>0</v>
      </c>
      <c r="BX142" s="1527">
        <f t="shared" ca="1" si="51"/>
        <v>0</v>
      </c>
      <c r="BY142" s="1527">
        <f t="shared" ca="1" si="51"/>
        <v>0</v>
      </c>
      <c r="BZ142" s="1527">
        <f t="shared" ca="1" si="51"/>
        <v>0</v>
      </c>
      <c r="CA142" s="1527">
        <f t="shared" ca="1" si="51"/>
        <v>0</v>
      </c>
      <c r="CB142" s="1527">
        <f t="shared" ca="1" si="51"/>
        <v>0</v>
      </c>
      <c r="CC142" s="1527">
        <f t="shared" ca="1" si="51"/>
        <v>0</v>
      </c>
      <c r="CD142" s="1527">
        <f t="shared" ca="1" si="51"/>
        <v>0</v>
      </c>
      <c r="CE142" s="1527">
        <f t="shared" ca="1" si="51"/>
        <v>0</v>
      </c>
      <c r="CF142" s="1527">
        <f t="shared" ca="1" si="51"/>
        <v>0</v>
      </c>
      <c r="CG142" s="1527">
        <f t="shared" ca="1" si="51"/>
        <v>0</v>
      </c>
      <c r="CH142" s="1527">
        <f t="shared" ca="1" si="51"/>
        <v>0</v>
      </c>
      <c r="CI142" s="1567">
        <f t="shared" ca="1" si="51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5"/>
        <v/>
      </c>
      <c r="B143" s="990" t="str">
        <f t="shared" ca="1" si="46"/>
        <v xml:space="preserve"> </v>
      </c>
      <c r="C143" s="1593">
        <f t="shared" ca="1" si="47"/>
        <v>0</v>
      </c>
      <c r="D143" s="1566">
        <f t="shared" ca="1" si="48"/>
        <v>0</v>
      </c>
      <c r="E143" s="1527">
        <f t="shared" ca="1" si="48"/>
        <v>0</v>
      </c>
      <c r="F143" s="1527">
        <f t="shared" ca="1" si="48"/>
        <v>0</v>
      </c>
      <c r="G143" s="1527">
        <f t="shared" ca="1" si="48"/>
        <v>0</v>
      </c>
      <c r="H143" s="1527">
        <f t="shared" ca="1" si="48"/>
        <v>0</v>
      </c>
      <c r="I143" s="1527">
        <f t="shared" ca="1" si="48"/>
        <v>0</v>
      </c>
      <c r="J143" s="1527">
        <f t="shared" ca="1" si="48"/>
        <v>0</v>
      </c>
      <c r="K143" s="1531">
        <f t="shared" ca="1" si="48"/>
        <v>0</v>
      </c>
      <c r="L143" s="1531">
        <f t="shared" ca="1" si="48"/>
        <v>0</v>
      </c>
      <c r="M143" s="1531">
        <f t="shared" ca="1" si="48"/>
        <v>0</v>
      </c>
      <c r="N143" s="1531">
        <f t="shared" ca="1" si="48"/>
        <v>0</v>
      </c>
      <c r="O143" s="1531">
        <f t="shared" ca="1" si="48"/>
        <v>0</v>
      </c>
      <c r="P143" s="1531">
        <f t="shared" ca="1" si="48"/>
        <v>0</v>
      </c>
      <c r="Q143" s="1531">
        <f t="shared" ca="1" si="48"/>
        <v>0</v>
      </c>
      <c r="R143" s="1531">
        <f t="shared" ca="1" si="48"/>
        <v>0</v>
      </c>
      <c r="S143" s="1531">
        <f t="shared" ca="1" si="48"/>
        <v>0</v>
      </c>
      <c r="T143" s="1531">
        <f t="shared" ca="1" si="49"/>
        <v>0</v>
      </c>
      <c r="U143" s="1531">
        <f t="shared" ca="1" si="49"/>
        <v>0</v>
      </c>
      <c r="V143" s="1531">
        <f t="shared" ca="1" si="49"/>
        <v>0</v>
      </c>
      <c r="W143" s="1531">
        <f t="shared" ca="1" si="49"/>
        <v>0</v>
      </c>
      <c r="X143" s="1531">
        <f t="shared" ca="1" si="49"/>
        <v>0</v>
      </c>
      <c r="Y143" s="1531">
        <f t="shared" ca="1" si="49"/>
        <v>0</v>
      </c>
      <c r="Z143" s="1565"/>
      <c r="AA143" s="1526">
        <f t="shared" ca="1" si="50"/>
        <v>0</v>
      </c>
      <c r="AB143" s="1527">
        <f t="shared" ca="1" si="50"/>
        <v>0</v>
      </c>
      <c r="AC143" s="1527">
        <f t="shared" ca="1" si="50"/>
        <v>0</v>
      </c>
      <c r="AD143" s="1527">
        <f t="shared" ca="1" si="50"/>
        <v>0</v>
      </c>
      <c r="AE143" s="1527">
        <f t="shared" ca="1" si="50"/>
        <v>0</v>
      </c>
      <c r="AF143" s="1527">
        <f t="shared" ca="1" si="50"/>
        <v>0</v>
      </c>
      <c r="AG143" s="1527">
        <f t="shared" ca="1" si="50"/>
        <v>0</v>
      </c>
      <c r="AH143" s="1527">
        <f t="shared" ca="1" si="50"/>
        <v>0</v>
      </c>
      <c r="AI143" s="1527">
        <f t="shared" ca="1" si="50"/>
        <v>0</v>
      </c>
      <c r="AJ143" s="1527">
        <f t="shared" ca="1" si="50"/>
        <v>0</v>
      </c>
      <c r="AK143" s="1527">
        <f t="shared" ca="1" si="50"/>
        <v>0</v>
      </c>
      <c r="AL143" s="1527">
        <f t="shared" ca="1" si="50"/>
        <v>0</v>
      </c>
      <c r="AM143" s="1527">
        <f t="shared" ca="1" si="50"/>
        <v>0</v>
      </c>
      <c r="AN143" s="1486"/>
      <c r="AO143" s="1566">
        <f t="shared" ca="1" si="51"/>
        <v>0</v>
      </c>
      <c r="AP143" s="1531">
        <f t="shared" ca="1" si="52"/>
        <v>0</v>
      </c>
      <c r="AQ143" s="1527">
        <f t="shared" ca="1" si="51"/>
        <v>0</v>
      </c>
      <c r="AR143" s="1527">
        <f t="shared" ca="1" si="51"/>
        <v>0</v>
      </c>
      <c r="AS143" s="1527">
        <f t="shared" ca="1" si="51"/>
        <v>0</v>
      </c>
      <c r="AT143" s="1527">
        <f t="shared" ca="1" si="51"/>
        <v>0</v>
      </c>
      <c r="AU143" s="1527">
        <f t="shared" ca="1" si="51"/>
        <v>0</v>
      </c>
      <c r="AV143" s="1527">
        <f t="shared" ca="1" si="51"/>
        <v>0</v>
      </c>
      <c r="AW143" s="1527">
        <f t="shared" ca="1" si="51"/>
        <v>0</v>
      </c>
      <c r="AX143" s="1527">
        <f t="shared" ca="1" si="51"/>
        <v>0</v>
      </c>
      <c r="AY143" s="1527">
        <f t="shared" ca="1" si="51"/>
        <v>0</v>
      </c>
      <c r="AZ143" s="1527">
        <f t="shared" ca="1" si="51"/>
        <v>0</v>
      </c>
      <c r="BA143" s="1527">
        <f t="shared" ca="1" si="51"/>
        <v>0</v>
      </c>
      <c r="BB143" s="1527">
        <f t="shared" ca="1" si="51"/>
        <v>0</v>
      </c>
      <c r="BC143" s="1527">
        <f t="shared" ca="1" si="51"/>
        <v>0</v>
      </c>
      <c r="BD143" s="1527">
        <f t="shared" ca="1" si="51"/>
        <v>0</v>
      </c>
      <c r="BE143" s="1527">
        <f t="shared" ca="1" si="51"/>
        <v>0</v>
      </c>
      <c r="BF143" s="1527">
        <f t="shared" ca="1" si="51"/>
        <v>0</v>
      </c>
      <c r="BG143" s="1527">
        <f t="shared" ca="1" si="51"/>
        <v>0</v>
      </c>
      <c r="BH143" s="1527">
        <f t="shared" ca="1" si="51"/>
        <v>0</v>
      </c>
      <c r="BI143" s="1527">
        <f t="shared" ca="1" si="51"/>
        <v>0</v>
      </c>
      <c r="BJ143" s="1527">
        <f t="shared" ca="1" si="51"/>
        <v>0</v>
      </c>
      <c r="BK143" s="1527">
        <f t="shared" ca="1" si="51"/>
        <v>0</v>
      </c>
      <c r="BL143" s="1527">
        <f t="shared" ca="1" si="51"/>
        <v>0</v>
      </c>
      <c r="BM143" s="1527">
        <f t="shared" ca="1" si="51"/>
        <v>0</v>
      </c>
      <c r="BN143" s="1527">
        <f t="shared" ca="1" si="51"/>
        <v>0</v>
      </c>
      <c r="BO143" s="1527">
        <f t="shared" ca="1" si="51"/>
        <v>0</v>
      </c>
      <c r="BP143" s="1527">
        <f t="shared" ca="1" si="51"/>
        <v>0</v>
      </c>
      <c r="BQ143" s="1527">
        <f t="shared" ca="1" si="51"/>
        <v>0</v>
      </c>
      <c r="BR143" s="1527">
        <f t="shared" ca="1" si="51"/>
        <v>0</v>
      </c>
      <c r="BS143" s="1527">
        <f t="shared" ca="1" si="51"/>
        <v>0</v>
      </c>
      <c r="BT143" s="1527">
        <f t="shared" ca="1" si="51"/>
        <v>0</v>
      </c>
      <c r="BU143" s="1527">
        <f t="shared" ca="1" si="51"/>
        <v>0</v>
      </c>
      <c r="BV143" s="1527">
        <f t="shared" ca="1" si="51"/>
        <v>0</v>
      </c>
      <c r="BW143" s="1527">
        <f t="shared" ca="1" si="51"/>
        <v>0</v>
      </c>
      <c r="BX143" s="1527">
        <f t="shared" ca="1" si="51"/>
        <v>0</v>
      </c>
      <c r="BY143" s="1527">
        <f t="shared" ca="1" si="51"/>
        <v>0</v>
      </c>
      <c r="BZ143" s="1527">
        <f t="shared" ca="1" si="51"/>
        <v>0</v>
      </c>
      <c r="CA143" s="1527">
        <f t="shared" ca="1" si="51"/>
        <v>0</v>
      </c>
      <c r="CB143" s="1527">
        <f t="shared" ca="1" si="51"/>
        <v>0</v>
      </c>
      <c r="CC143" s="1527">
        <f t="shared" ca="1" si="51"/>
        <v>0</v>
      </c>
      <c r="CD143" s="1527">
        <f t="shared" ca="1" si="51"/>
        <v>0</v>
      </c>
      <c r="CE143" s="1527">
        <f t="shared" ca="1" si="51"/>
        <v>0</v>
      </c>
      <c r="CF143" s="1527">
        <f t="shared" ca="1" si="51"/>
        <v>0</v>
      </c>
      <c r="CG143" s="1527">
        <f t="shared" ca="1" si="51"/>
        <v>0</v>
      </c>
      <c r="CH143" s="1527">
        <f t="shared" ca="1" si="51"/>
        <v>0</v>
      </c>
      <c r="CI143" s="1567">
        <f t="shared" ca="1" si="51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5"/>
        <v/>
      </c>
      <c r="B144" s="990" t="str">
        <f t="shared" ca="1" si="46"/>
        <v xml:space="preserve"> </v>
      </c>
      <c r="C144" s="1593">
        <f t="shared" ca="1" si="47"/>
        <v>0</v>
      </c>
      <c r="D144" s="1566">
        <f t="shared" ca="1" si="48"/>
        <v>0</v>
      </c>
      <c r="E144" s="1527">
        <f t="shared" ca="1" si="48"/>
        <v>0</v>
      </c>
      <c r="F144" s="1527">
        <f t="shared" ca="1" si="48"/>
        <v>0</v>
      </c>
      <c r="G144" s="1527">
        <f t="shared" ca="1" si="48"/>
        <v>0</v>
      </c>
      <c r="H144" s="1527">
        <f t="shared" ca="1" si="48"/>
        <v>0</v>
      </c>
      <c r="I144" s="1527">
        <f t="shared" ca="1" si="48"/>
        <v>0</v>
      </c>
      <c r="J144" s="1527">
        <f t="shared" ca="1" si="48"/>
        <v>0</v>
      </c>
      <c r="K144" s="1531">
        <f t="shared" ca="1" si="48"/>
        <v>0</v>
      </c>
      <c r="L144" s="1531">
        <f t="shared" ca="1" si="48"/>
        <v>0</v>
      </c>
      <c r="M144" s="1531">
        <f t="shared" ca="1" si="48"/>
        <v>0</v>
      </c>
      <c r="N144" s="1531">
        <f t="shared" ca="1" si="48"/>
        <v>0</v>
      </c>
      <c r="O144" s="1531">
        <f t="shared" ca="1" si="48"/>
        <v>0</v>
      </c>
      <c r="P144" s="1531">
        <f t="shared" ca="1" si="48"/>
        <v>0</v>
      </c>
      <c r="Q144" s="1531">
        <f t="shared" ca="1" si="48"/>
        <v>0</v>
      </c>
      <c r="R144" s="1531">
        <f t="shared" ca="1" si="48"/>
        <v>0</v>
      </c>
      <c r="S144" s="1531">
        <f t="shared" ca="1" si="48"/>
        <v>0</v>
      </c>
      <c r="T144" s="1531">
        <f t="shared" ca="1" si="49"/>
        <v>0</v>
      </c>
      <c r="U144" s="1531">
        <f t="shared" ca="1" si="49"/>
        <v>0</v>
      </c>
      <c r="V144" s="1531">
        <f t="shared" ca="1" si="49"/>
        <v>0</v>
      </c>
      <c r="W144" s="1531">
        <f t="shared" ca="1" si="49"/>
        <v>0</v>
      </c>
      <c r="X144" s="1531">
        <f t="shared" ca="1" si="49"/>
        <v>0</v>
      </c>
      <c r="Y144" s="1531">
        <f t="shared" ca="1" si="49"/>
        <v>0</v>
      </c>
      <c r="Z144" s="1565"/>
      <c r="AA144" s="1526">
        <f t="shared" ca="1" si="50"/>
        <v>0</v>
      </c>
      <c r="AB144" s="1527">
        <f t="shared" ca="1" si="50"/>
        <v>0</v>
      </c>
      <c r="AC144" s="1527">
        <f t="shared" ca="1" si="50"/>
        <v>0</v>
      </c>
      <c r="AD144" s="1527">
        <f t="shared" ca="1" si="50"/>
        <v>0</v>
      </c>
      <c r="AE144" s="1527">
        <f t="shared" ca="1" si="50"/>
        <v>0</v>
      </c>
      <c r="AF144" s="1527">
        <f t="shared" ca="1" si="50"/>
        <v>0</v>
      </c>
      <c r="AG144" s="1527">
        <f t="shared" ca="1" si="50"/>
        <v>0</v>
      </c>
      <c r="AH144" s="1527">
        <f t="shared" ca="1" si="50"/>
        <v>0</v>
      </c>
      <c r="AI144" s="1527">
        <f t="shared" ca="1" si="50"/>
        <v>0</v>
      </c>
      <c r="AJ144" s="1527">
        <f t="shared" ca="1" si="50"/>
        <v>0</v>
      </c>
      <c r="AK144" s="1527">
        <f t="shared" ca="1" si="50"/>
        <v>0</v>
      </c>
      <c r="AL144" s="1527">
        <f t="shared" ca="1" si="50"/>
        <v>0</v>
      </c>
      <c r="AM144" s="1527">
        <f t="shared" ca="1" si="50"/>
        <v>0</v>
      </c>
      <c r="AN144" s="1486"/>
      <c r="AO144" s="1566">
        <f t="shared" ca="1" si="51"/>
        <v>0</v>
      </c>
      <c r="AP144" s="1531">
        <f t="shared" ca="1" si="52"/>
        <v>0</v>
      </c>
      <c r="AQ144" s="1527">
        <f t="shared" ca="1" si="51"/>
        <v>0</v>
      </c>
      <c r="AR144" s="1527">
        <f t="shared" ca="1" si="51"/>
        <v>0</v>
      </c>
      <c r="AS144" s="1527">
        <f t="shared" ca="1" si="51"/>
        <v>0</v>
      </c>
      <c r="AT144" s="1527">
        <f t="shared" ca="1" si="51"/>
        <v>0</v>
      </c>
      <c r="AU144" s="1527">
        <f t="shared" ca="1" si="51"/>
        <v>0</v>
      </c>
      <c r="AV144" s="1527">
        <f t="shared" ca="1" si="51"/>
        <v>0</v>
      </c>
      <c r="AW144" s="1527">
        <f t="shared" ca="1" si="51"/>
        <v>0</v>
      </c>
      <c r="AX144" s="1527">
        <f t="shared" ca="1" si="51"/>
        <v>0</v>
      </c>
      <c r="AY144" s="1527">
        <f t="shared" ca="1" si="51"/>
        <v>0</v>
      </c>
      <c r="AZ144" s="1527">
        <f t="shared" ca="1" si="51"/>
        <v>0</v>
      </c>
      <c r="BA144" s="1527">
        <f t="shared" ca="1" si="51"/>
        <v>0</v>
      </c>
      <c r="BB144" s="1527">
        <f t="shared" ca="1" si="51"/>
        <v>0</v>
      </c>
      <c r="BC144" s="1527">
        <f t="shared" ca="1" si="51"/>
        <v>0</v>
      </c>
      <c r="BD144" s="1527">
        <f t="shared" ca="1" si="51"/>
        <v>0</v>
      </c>
      <c r="BE144" s="1527">
        <f t="shared" ca="1" si="51"/>
        <v>0</v>
      </c>
      <c r="BF144" s="1527">
        <f t="shared" ca="1" si="51"/>
        <v>0</v>
      </c>
      <c r="BG144" s="1527">
        <f t="shared" ca="1" si="51"/>
        <v>0</v>
      </c>
      <c r="BH144" s="1527">
        <f t="shared" ca="1" si="51"/>
        <v>0</v>
      </c>
      <c r="BI144" s="1527">
        <f t="shared" ca="1" si="51"/>
        <v>0</v>
      </c>
      <c r="BJ144" s="1527">
        <f t="shared" ca="1" si="51"/>
        <v>0</v>
      </c>
      <c r="BK144" s="1527">
        <f t="shared" ca="1" si="51"/>
        <v>0</v>
      </c>
      <c r="BL144" s="1527">
        <f t="shared" ca="1" si="51"/>
        <v>0</v>
      </c>
      <c r="BM144" s="1527">
        <f t="shared" ca="1" si="51"/>
        <v>0</v>
      </c>
      <c r="BN144" s="1527">
        <f t="shared" ca="1" si="51"/>
        <v>0</v>
      </c>
      <c r="BO144" s="1527">
        <f t="shared" ca="1" si="51"/>
        <v>0</v>
      </c>
      <c r="BP144" s="1527">
        <f t="shared" ca="1" si="51"/>
        <v>0</v>
      </c>
      <c r="BQ144" s="1527">
        <f t="shared" ca="1" si="51"/>
        <v>0</v>
      </c>
      <c r="BR144" s="1527">
        <f t="shared" ca="1" si="51"/>
        <v>0</v>
      </c>
      <c r="BS144" s="1527">
        <f t="shared" ca="1" si="51"/>
        <v>0</v>
      </c>
      <c r="BT144" s="1527">
        <f t="shared" ca="1" si="51"/>
        <v>0</v>
      </c>
      <c r="BU144" s="1527">
        <f t="shared" ca="1" si="51"/>
        <v>0</v>
      </c>
      <c r="BV144" s="1527">
        <f t="shared" ca="1" si="51"/>
        <v>0</v>
      </c>
      <c r="BW144" s="1527">
        <f t="shared" ca="1" si="51"/>
        <v>0</v>
      </c>
      <c r="BX144" s="1527">
        <f t="shared" ca="1" si="51"/>
        <v>0</v>
      </c>
      <c r="BY144" s="1527">
        <f t="shared" ca="1" si="51"/>
        <v>0</v>
      </c>
      <c r="BZ144" s="1527">
        <f t="shared" ca="1" si="51"/>
        <v>0</v>
      </c>
      <c r="CA144" s="1527">
        <f t="shared" ca="1" si="51"/>
        <v>0</v>
      </c>
      <c r="CB144" s="1527">
        <f t="shared" ca="1" si="51"/>
        <v>0</v>
      </c>
      <c r="CC144" s="1527">
        <f t="shared" ca="1" si="51"/>
        <v>0</v>
      </c>
      <c r="CD144" s="1527">
        <f t="shared" ca="1" si="51"/>
        <v>0</v>
      </c>
      <c r="CE144" s="1527">
        <f t="shared" ca="1" si="51"/>
        <v>0</v>
      </c>
      <c r="CF144" s="1527">
        <f t="shared" ca="1" si="51"/>
        <v>0</v>
      </c>
      <c r="CG144" s="1527">
        <f t="shared" ca="1" si="51"/>
        <v>0</v>
      </c>
      <c r="CH144" s="1527">
        <f t="shared" ca="1" si="51"/>
        <v>0</v>
      </c>
      <c r="CI144" s="1567">
        <f t="shared" ca="1" si="51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5"/>
        <v/>
      </c>
      <c r="B145" s="990" t="str">
        <f t="shared" ca="1" si="46"/>
        <v xml:space="preserve"> </v>
      </c>
      <c r="C145" s="1593">
        <f t="shared" ca="1" si="47"/>
        <v>0</v>
      </c>
      <c r="D145" s="1566">
        <f t="shared" ca="1" si="48"/>
        <v>0</v>
      </c>
      <c r="E145" s="1527">
        <f t="shared" ca="1" si="48"/>
        <v>0</v>
      </c>
      <c r="F145" s="1527">
        <f t="shared" ca="1" si="48"/>
        <v>0</v>
      </c>
      <c r="G145" s="1527">
        <f t="shared" ca="1" si="48"/>
        <v>0</v>
      </c>
      <c r="H145" s="1527">
        <f t="shared" ca="1" si="48"/>
        <v>0</v>
      </c>
      <c r="I145" s="1527">
        <f t="shared" ca="1" si="48"/>
        <v>0</v>
      </c>
      <c r="J145" s="1527">
        <f t="shared" ca="1" si="48"/>
        <v>0</v>
      </c>
      <c r="K145" s="1531">
        <f t="shared" ca="1" si="48"/>
        <v>0</v>
      </c>
      <c r="L145" s="1531">
        <f t="shared" ca="1" si="48"/>
        <v>0</v>
      </c>
      <c r="M145" s="1531">
        <f t="shared" ca="1" si="48"/>
        <v>0</v>
      </c>
      <c r="N145" s="1531">
        <f t="shared" ca="1" si="48"/>
        <v>0</v>
      </c>
      <c r="O145" s="1531">
        <f t="shared" ca="1" si="48"/>
        <v>0</v>
      </c>
      <c r="P145" s="1531">
        <f t="shared" ca="1" si="48"/>
        <v>0</v>
      </c>
      <c r="Q145" s="1531">
        <f t="shared" ca="1" si="48"/>
        <v>0</v>
      </c>
      <c r="R145" s="1531">
        <f t="shared" ca="1" si="48"/>
        <v>0</v>
      </c>
      <c r="S145" s="1531">
        <f t="shared" ca="1" si="48"/>
        <v>0</v>
      </c>
      <c r="T145" s="1531">
        <f t="shared" ca="1" si="49"/>
        <v>0</v>
      </c>
      <c r="U145" s="1531">
        <f t="shared" ca="1" si="49"/>
        <v>0</v>
      </c>
      <c r="V145" s="1531">
        <f t="shared" ca="1" si="49"/>
        <v>0</v>
      </c>
      <c r="W145" s="1531">
        <f t="shared" ca="1" si="49"/>
        <v>0</v>
      </c>
      <c r="X145" s="1531">
        <f t="shared" ca="1" si="49"/>
        <v>0</v>
      </c>
      <c r="Y145" s="1531">
        <f t="shared" ca="1" si="49"/>
        <v>0</v>
      </c>
      <c r="Z145" s="1565"/>
      <c r="AA145" s="1526">
        <f t="shared" ca="1" si="50"/>
        <v>0</v>
      </c>
      <c r="AB145" s="1527">
        <f t="shared" ca="1" si="50"/>
        <v>0</v>
      </c>
      <c r="AC145" s="1527">
        <f t="shared" ca="1" si="50"/>
        <v>0</v>
      </c>
      <c r="AD145" s="1527">
        <f t="shared" ca="1" si="50"/>
        <v>0</v>
      </c>
      <c r="AE145" s="1527">
        <f t="shared" ca="1" si="50"/>
        <v>0</v>
      </c>
      <c r="AF145" s="1527">
        <f t="shared" ca="1" si="50"/>
        <v>0</v>
      </c>
      <c r="AG145" s="1527">
        <f t="shared" ca="1" si="50"/>
        <v>0</v>
      </c>
      <c r="AH145" s="1527">
        <f t="shared" ca="1" si="50"/>
        <v>0</v>
      </c>
      <c r="AI145" s="1527">
        <f t="shared" ca="1" si="50"/>
        <v>0</v>
      </c>
      <c r="AJ145" s="1527">
        <f t="shared" ca="1" si="50"/>
        <v>0</v>
      </c>
      <c r="AK145" s="1527">
        <f t="shared" ca="1" si="50"/>
        <v>0</v>
      </c>
      <c r="AL145" s="1527">
        <f t="shared" ca="1" si="50"/>
        <v>0</v>
      </c>
      <c r="AM145" s="1527">
        <f t="shared" ca="1" si="50"/>
        <v>0</v>
      </c>
      <c r="AN145" s="1486"/>
      <c r="AO145" s="1566">
        <f t="shared" ca="1" si="51"/>
        <v>0</v>
      </c>
      <c r="AP145" s="1531">
        <f t="shared" ca="1" si="52"/>
        <v>0</v>
      </c>
      <c r="AQ145" s="1527">
        <f t="shared" ca="1" si="51"/>
        <v>0</v>
      </c>
      <c r="AR145" s="1527">
        <f t="shared" ca="1" si="51"/>
        <v>0</v>
      </c>
      <c r="AS145" s="1527">
        <f t="shared" ca="1" si="51"/>
        <v>0</v>
      </c>
      <c r="AT145" s="1527">
        <f t="shared" ca="1" si="51"/>
        <v>0</v>
      </c>
      <c r="AU145" s="1527">
        <f t="shared" ca="1" si="51"/>
        <v>0</v>
      </c>
      <c r="AV145" s="1527">
        <f t="shared" ca="1" si="51"/>
        <v>0</v>
      </c>
      <c r="AW145" s="1527">
        <f t="shared" ca="1" si="51"/>
        <v>0</v>
      </c>
      <c r="AX145" s="1527">
        <f t="shared" ca="1" si="51"/>
        <v>0</v>
      </c>
      <c r="AY145" s="1527">
        <f t="shared" ca="1" si="51"/>
        <v>0</v>
      </c>
      <c r="AZ145" s="1527">
        <f t="shared" ca="1" si="51"/>
        <v>0</v>
      </c>
      <c r="BA145" s="1527">
        <f t="shared" ca="1" si="51"/>
        <v>0</v>
      </c>
      <c r="BB145" s="1527">
        <f t="shared" ca="1" si="51"/>
        <v>0</v>
      </c>
      <c r="BC145" s="1527">
        <f t="shared" ca="1" si="51"/>
        <v>0</v>
      </c>
      <c r="BD145" s="1527">
        <f t="shared" ca="1" si="51"/>
        <v>0</v>
      </c>
      <c r="BE145" s="1527">
        <f t="shared" ca="1" si="51"/>
        <v>0</v>
      </c>
      <c r="BF145" s="1527">
        <f t="shared" ca="1" si="51"/>
        <v>0</v>
      </c>
      <c r="BG145" s="1527">
        <f t="shared" ca="1" si="51"/>
        <v>0</v>
      </c>
      <c r="BH145" s="1527">
        <f t="shared" ca="1" si="51"/>
        <v>0</v>
      </c>
      <c r="BI145" s="1527">
        <f t="shared" ca="1" si="51"/>
        <v>0</v>
      </c>
      <c r="BJ145" s="1527">
        <f t="shared" ca="1" si="51"/>
        <v>0</v>
      </c>
      <c r="BK145" s="1527">
        <f t="shared" ca="1" si="51"/>
        <v>0</v>
      </c>
      <c r="BL145" s="1527">
        <f t="shared" ca="1" si="51"/>
        <v>0</v>
      </c>
      <c r="BM145" s="1527">
        <f t="shared" ca="1" si="51"/>
        <v>0</v>
      </c>
      <c r="BN145" s="1527">
        <f t="shared" ca="1" si="51"/>
        <v>0</v>
      </c>
      <c r="BO145" s="1527">
        <f t="shared" ref="BO145:CI145" ca="1" si="53">IF(ISNUMBER($B145),$B145*BO63,0)</f>
        <v>0</v>
      </c>
      <c r="BP145" s="1527">
        <f t="shared" ca="1" si="53"/>
        <v>0</v>
      </c>
      <c r="BQ145" s="1527">
        <f t="shared" ca="1" si="53"/>
        <v>0</v>
      </c>
      <c r="BR145" s="1527">
        <f t="shared" ca="1" si="53"/>
        <v>0</v>
      </c>
      <c r="BS145" s="1527">
        <f t="shared" ca="1" si="53"/>
        <v>0</v>
      </c>
      <c r="BT145" s="1527">
        <f t="shared" ca="1" si="53"/>
        <v>0</v>
      </c>
      <c r="BU145" s="1527">
        <f t="shared" ca="1" si="53"/>
        <v>0</v>
      </c>
      <c r="BV145" s="1527">
        <f t="shared" ca="1" si="53"/>
        <v>0</v>
      </c>
      <c r="BW145" s="1527">
        <f t="shared" ca="1" si="53"/>
        <v>0</v>
      </c>
      <c r="BX145" s="1527">
        <f t="shared" ca="1" si="53"/>
        <v>0</v>
      </c>
      <c r="BY145" s="1527">
        <f t="shared" ca="1" si="53"/>
        <v>0</v>
      </c>
      <c r="BZ145" s="1527">
        <f t="shared" ca="1" si="53"/>
        <v>0</v>
      </c>
      <c r="CA145" s="1527">
        <f t="shared" ca="1" si="53"/>
        <v>0</v>
      </c>
      <c r="CB145" s="1527">
        <f t="shared" ca="1" si="53"/>
        <v>0</v>
      </c>
      <c r="CC145" s="1527">
        <f t="shared" ca="1" si="53"/>
        <v>0</v>
      </c>
      <c r="CD145" s="1527">
        <f t="shared" ca="1" si="53"/>
        <v>0</v>
      </c>
      <c r="CE145" s="1527">
        <f t="shared" ca="1" si="53"/>
        <v>0</v>
      </c>
      <c r="CF145" s="1527">
        <f t="shared" ca="1" si="53"/>
        <v>0</v>
      </c>
      <c r="CG145" s="1527">
        <f t="shared" ca="1" si="53"/>
        <v>0</v>
      </c>
      <c r="CH145" s="1527">
        <f t="shared" ca="1" si="53"/>
        <v>0</v>
      </c>
      <c r="CI145" s="1567">
        <f t="shared" ca="1" si="53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5"/>
        <v/>
      </c>
      <c r="B146" s="990" t="str">
        <f t="shared" ca="1" si="46"/>
        <v xml:space="preserve"> </v>
      </c>
      <c r="C146" s="1593">
        <f t="shared" ca="1" si="47"/>
        <v>0</v>
      </c>
      <c r="D146" s="1566">
        <f t="shared" ca="1" si="48"/>
        <v>0</v>
      </c>
      <c r="E146" s="1527">
        <f t="shared" ca="1" si="48"/>
        <v>0</v>
      </c>
      <c r="F146" s="1527">
        <f t="shared" ca="1" si="48"/>
        <v>0</v>
      </c>
      <c r="G146" s="1527">
        <f t="shared" ca="1" si="48"/>
        <v>0</v>
      </c>
      <c r="H146" s="1527">
        <f t="shared" ca="1" si="48"/>
        <v>0</v>
      </c>
      <c r="I146" s="1527">
        <f t="shared" ca="1" si="48"/>
        <v>0</v>
      </c>
      <c r="J146" s="1527">
        <f t="shared" ca="1" si="48"/>
        <v>0</v>
      </c>
      <c r="K146" s="1531">
        <f t="shared" ca="1" si="48"/>
        <v>0</v>
      </c>
      <c r="L146" s="1531">
        <f t="shared" ca="1" si="48"/>
        <v>0</v>
      </c>
      <c r="M146" s="1531">
        <f t="shared" ca="1" si="48"/>
        <v>0</v>
      </c>
      <c r="N146" s="1531">
        <f t="shared" ca="1" si="48"/>
        <v>0</v>
      </c>
      <c r="O146" s="1531">
        <f t="shared" ca="1" si="48"/>
        <v>0</v>
      </c>
      <c r="P146" s="1531">
        <f t="shared" ca="1" si="48"/>
        <v>0</v>
      </c>
      <c r="Q146" s="1531">
        <f t="shared" ca="1" si="48"/>
        <v>0</v>
      </c>
      <c r="R146" s="1531">
        <f t="shared" ca="1" si="48"/>
        <v>0</v>
      </c>
      <c r="S146" s="1531">
        <f t="shared" ca="1" si="48"/>
        <v>0</v>
      </c>
      <c r="T146" s="1531">
        <f t="shared" ca="1" si="49"/>
        <v>0</v>
      </c>
      <c r="U146" s="1531">
        <f t="shared" ca="1" si="49"/>
        <v>0</v>
      </c>
      <c r="V146" s="1531">
        <f t="shared" ca="1" si="49"/>
        <v>0</v>
      </c>
      <c r="W146" s="1531">
        <f t="shared" ca="1" si="49"/>
        <v>0</v>
      </c>
      <c r="X146" s="1531">
        <f t="shared" ca="1" si="49"/>
        <v>0</v>
      </c>
      <c r="Y146" s="1531">
        <f t="shared" ca="1" si="49"/>
        <v>0</v>
      </c>
      <c r="Z146" s="1565"/>
      <c r="AA146" s="1526">
        <f t="shared" ca="1" si="50"/>
        <v>0</v>
      </c>
      <c r="AB146" s="1527">
        <f t="shared" ca="1" si="50"/>
        <v>0</v>
      </c>
      <c r="AC146" s="1527">
        <f t="shared" ca="1" si="50"/>
        <v>0</v>
      </c>
      <c r="AD146" s="1527">
        <f t="shared" ca="1" si="50"/>
        <v>0</v>
      </c>
      <c r="AE146" s="1527">
        <f t="shared" ca="1" si="50"/>
        <v>0</v>
      </c>
      <c r="AF146" s="1527">
        <f t="shared" ca="1" si="50"/>
        <v>0</v>
      </c>
      <c r="AG146" s="1527">
        <f t="shared" ca="1" si="50"/>
        <v>0</v>
      </c>
      <c r="AH146" s="1527">
        <f t="shared" ca="1" si="50"/>
        <v>0</v>
      </c>
      <c r="AI146" s="1527">
        <f t="shared" ca="1" si="50"/>
        <v>0</v>
      </c>
      <c r="AJ146" s="1527">
        <f t="shared" ca="1" si="50"/>
        <v>0</v>
      </c>
      <c r="AK146" s="1527">
        <f t="shared" ca="1" si="50"/>
        <v>0</v>
      </c>
      <c r="AL146" s="1527">
        <f t="shared" ca="1" si="50"/>
        <v>0</v>
      </c>
      <c r="AM146" s="1527">
        <f t="shared" ca="1" si="50"/>
        <v>0</v>
      </c>
      <c r="AN146" s="1486"/>
      <c r="AO146" s="1566">
        <f t="shared" ref="AO146:CI151" ca="1" si="54">IF(ISNUMBER($B146),$B146*AO64,0)</f>
        <v>0</v>
      </c>
      <c r="AP146" s="1531">
        <f t="shared" ca="1" si="52"/>
        <v>0</v>
      </c>
      <c r="AQ146" s="1527">
        <f t="shared" ca="1" si="54"/>
        <v>0</v>
      </c>
      <c r="AR146" s="1527">
        <f t="shared" ca="1" si="54"/>
        <v>0</v>
      </c>
      <c r="AS146" s="1527">
        <f t="shared" ca="1" si="54"/>
        <v>0</v>
      </c>
      <c r="AT146" s="1527">
        <f t="shared" ca="1" si="54"/>
        <v>0</v>
      </c>
      <c r="AU146" s="1527">
        <f t="shared" ca="1" si="54"/>
        <v>0</v>
      </c>
      <c r="AV146" s="1527">
        <f t="shared" ca="1" si="54"/>
        <v>0</v>
      </c>
      <c r="AW146" s="1527">
        <f t="shared" ca="1" si="54"/>
        <v>0</v>
      </c>
      <c r="AX146" s="1527">
        <f t="shared" ca="1" si="54"/>
        <v>0</v>
      </c>
      <c r="AY146" s="1527">
        <f t="shared" ca="1" si="54"/>
        <v>0</v>
      </c>
      <c r="AZ146" s="1527">
        <f t="shared" ca="1" si="54"/>
        <v>0</v>
      </c>
      <c r="BA146" s="1527">
        <f t="shared" ca="1" si="54"/>
        <v>0</v>
      </c>
      <c r="BB146" s="1527">
        <f t="shared" ca="1" si="54"/>
        <v>0</v>
      </c>
      <c r="BC146" s="1527">
        <f t="shared" ca="1" si="54"/>
        <v>0</v>
      </c>
      <c r="BD146" s="1527">
        <f t="shared" ca="1" si="54"/>
        <v>0</v>
      </c>
      <c r="BE146" s="1527">
        <f t="shared" ca="1" si="54"/>
        <v>0</v>
      </c>
      <c r="BF146" s="1527">
        <f t="shared" ca="1" si="54"/>
        <v>0</v>
      </c>
      <c r="BG146" s="1527">
        <f t="shared" ca="1" si="54"/>
        <v>0</v>
      </c>
      <c r="BH146" s="1527">
        <f t="shared" ca="1" si="54"/>
        <v>0</v>
      </c>
      <c r="BI146" s="1527">
        <f t="shared" ca="1" si="54"/>
        <v>0</v>
      </c>
      <c r="BJ146" s="1527">
        <f t="shared" ca="1" si="54"/>
        <v>0</v>
      </c>
      <c r="BK146" s="1527">
        <f t="shared" ca="1" si="54"/>
        <v>0</v>
      </c>
      <c r="BL146" s="1527">
        <f t="shared" ca="1" si="54"/>
        <v>0</v>
      </c>
      <c r="BM146" s="1527">
        <f t="shared" ca="1" si="54"/>
        <v>0</v>
      </c>
      <c r="BN146" s="1527">
        <f t="shared" ca="1" si="54"/>
        <v>0</v>
      </c>
      <c r="BO146" s="1527">
        <f t="shared" ca="1" si="54"/>
        <v>0</v>
      </c>
      <c r="BP146" s="1527">
        <f t="shared" ca="1" si="54"/>
        <v>0</v>
      </c>
      <c r="BQ146" s="1527">
        <f t="shared" ca="1" si="54"/>
        <v>0</v>
      </c>
      <c r="BR146" s="1527">
        <f t="shared" ca="1" si="54"/>
        <v>0</v>
      </c>
      <c r="BS146" s="1527">
        <f t="shared" ca="1" si="54"/>
        <v>0</v>
      </c>
      <c r="BT146" s="1527">
        <f t="shared" ca="1" si="54"/>
        <v>0</v>
      </c>
      <c r="BU146" s="1527">
        <f t="shared" ca="1" si="54"/>
        <v>0</v>
      </c>
      <c r="BV146" s="1527">
        <f t="shared" ca="1" si="54"/>
        <v>0</v>
      </c>
      <c r="BW146" s="1527">
        <f t="shared" ca="1" si="54"/>
        <v>0</v>
      </c>
      <c r="BX146" s="1527">
        <f t="shared" ca="1" si="54"/>
        <v>0</v>
      </c>
      <c r="BY146" s="1527">
        <f t="shared" ca="1" si="54"/>
        <v>0</v>
      </c>
      <c r="BZ146" s="1527">
        <f t="shared" ca="1" si="54"/>
        <v>0</v>
      </c>
      <c r="CA146" s="1527">
        <f t="shared" ca="1" si="54"/>
        <v>0</v>
      </c>
      <c r="CB146" s="1527">
        <f t="shared" ca="1" si="54"/>
        <v>0</v>
      </c>
      <c r="CC146" s="1527">
        <f t="shared" ca="1" si="54"/>
        <v>0</v>
      </c>
      <c r="CD146" s="1527">
        <f t="shared" ca="1" si="54"/>
        <v>0</v>
      </c>
      <c r="CE146" s="1527">
        <f t="shared" ca="1" si="54"/>
        <v>0</v>
      </c>
      <c r="CF146" s="1527">
        <f t="shared" ca="1" si="54"/>
        <v>0</v>
      </c>
      <c r="CG146" s="1527">
        <f t="shared" ca="1" si="54"/>
        <v>0</v>
      </c>
      <c r="CH146" s="1527">
        <f t="shared" ca="1" si="54"/>
        <v>0</v>
      </c>
      <c r="CI146" s="1567">
        <f t="shared" ca="1" si="54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5"/>
        <v/>
      </c>
      <c r="B147" s="990" t="str">
        <f t="shared" ca="1" si="46"/>
        <v xml:space="preserve"> </v>
      </c>
      <c r="C147" s="1593">
        <f t="shared" ca="1" si="47"/>
        <v>0</v>
      </c>
      <c r="D147" s="1566">
        <f t="shared" ca="1" si="48"/>
        <v>0</v>
      </c>
      <c r="E147" s="1527">
        <f t="shared" ca="1" si="48"/>
        <v>0</v>
      </c>
      <c r="F147" s="1527">
        <f t="shared" ca="1" si="48"/>
        <v>0</v>
      </c>
      <c r="G147" s="1527">
        <f t="shared" ca="1" si="48"/>
        <v>0</v>
      </c>
      <c r="H147" s="1527">
        <f t="shared" ca="1" si="48"/>
        <v>0</v>
      </c>
      <c r="I147" s="1527">
        <f t="shared" ca="1" si="48"/>
        <v>0</v>
      </c>
      <c r="J147" s="1527">
        <f t="shared" ca="1" si="48"/>
        <v>0</v>
      </c>
      <c r="K147" s="1531">
        <f t="shared" ca="1" si="48"/>
        <v>0</v>
      </c>
      <c r="L147" s="1531">
        <f t="shared" ca="1" si="48"/>
        <v>0</v>
      </c>
      <c r="M147" s="1531">
        <f t="shared" ca="1" si="48"/>
        <v>0</v>
      </c>
      <c r="N147" s="1531">
        <f t="shared" ca="1" si="48"/>
        <v>0</v>
      </c>
      <c r="O147" s="1531">
        <f t="shared" ca="1" si="48"/>
        <v>0</v>
      </c>
      <c r="P147" s="1531">
        <f t="shared" ca="1" si="48"/>
        <v>0</v>
      </c>
      <c r="Q147" s="1531">
        <f t="shared" ca="1" si="48"/>
        <v>0</v>
      </c>
      <c r="R147" s="1531">
        <f t="shared" ca="1" si="48"/>
        <v>0</v>
      </c>
      <c r="S147" s="1531">
        <f t="shared" ca="1" si="48"/>
        <v>0</v>
      </c>
      <c r="T147" s="1531">
        <f t="shared" ca="1" si="49"/>
        <v>0</v>
      </c>
      <c r="U147" s="1531">
        <f t="shared" ca="1" si="49"/>
        <v>0</v>
      </c>
      <c r="V147" s="1531">
        <f t="shared" ca="1" si="49"/>
        <v>0</v>
      </c>
      <c r="W147" s="1531">
        <f t="shared" ca="1" si="49"/>
        <v>0</v>
      </c>
      <c r="X147" s="1531">
        <f t="shared" ca="1" si="49"/>
        <v>0</v>
      </c>
      <c r="Y147" s="1531">
        <f t="shared" ca="1" si="49"/>
        <v>0</v>
      </c>
      <c r="Z147" s="1565"/>
      <c r="AA147" s="1526">
        <f t="shared" ca="1" si="50"/>
        <v>0</v>
      </c>
      <c r="AB147" s="1527">
        <f t="shared" ca="1" si="50"/>
        <v>0</v>
      </c>
      <c r="AC147" s="1527">
        <f t="shared" ca="1" si="50"/>
        <v>0</v>
      </c>
      <c r="AD147" s="1527">
        <f t="shared" ca="1" si="50"/>
        <v>0</v>
      </c>
      <c r="AE147" s="1527">
        <f t="shared" ca="1" si="50"/>
        <v>0</v>
      </c>
      <c r="AF147" s="1527">
        <f t="shared" ca="1" si="50"/>
        <v>0</v>
      </c>
      <c r="AG147" s="1527">
        <f t="shared" ca="1" si="50"/>
        <v>0</v>
      </c>
      <c r="AH147" s="1527">
        <f t="shared" ca="1" si="50"/>
        <v>0</v>
      </c>
      <c r="AI147" s="1527">
        <f t="shared" ca="1" si="50"/>
        <v>0</v>
      </c>
      <c r="AJ147" s="1527">
        <f t="shared" ca="1" si="50"/>
        <v>0</v>
      </c>
      <c r="AK147" s="1527">
        <f t="shared" ca="1" si="50"/>
        <v>0</v>
      </c>
      <c r="AL147" s="1527">
        <f t="shared" ca="1" si="50"/>
        <v>0</v>
      </c>
      <c r="AM147" s="1527">
        <f t="shared" ca="1" si="50"/>
        <v>0</v>
      </c>
      <c r="AN147" s="1486"/>
      <c r="AO147" s="1566">
        <f t="shared" ca="1" si="54"/>
        <v>0</v>
      </c>
      <c r="AP147" s="1531">
        <f t="shared" ca="1" si="52"/>
        <v>0</v>
      </c>
      <c r="AQ147" s="1527">
        <f t="shared" ca="1" si="54"/>
        <v>0</v>
      </c>
      <c r="AR147" s="1527">
        <f t="shared" ca="1" si="54"/>
        <v>0</v>
      </c>
      <c r="AS147" s="1527">
        <f t="shared" ca="1" si="54"/>
        <v>0</v>
      </c>
      <c r="AT147" s="1527">
        <f t="shared" ca="1" si="54"/>
        <v>0</v>
      </c>
      <c r="AU147" s="1527">
        <f t="shared" ca="1" si="54"/>
        <v>0</v>
      </c>
      <c r="AV147" s="1527">
        <f t="shared" ca="1" si="54"/>
        <v>0</v>
      </c>
      <c r="AW147" s="1527">
        <f t="shared" ca="1" si="54"/>
        <v>0</v>
      </c>
      <c r="AX147" s="1527">
        <f t="shared" ca="1" si="54"/>
        <v>0</v>
      </c>
      <c r="AY147" s="1527">
        <f t="shared" ca="1" si="54"/>
        <v>0</v>
      </c>
      <c r="AZ147" s="1527">
        <f t="shared" ca="1" si="54"/>
        <v>0</v>
      </c>
      <c r="BA147" s="1527">
        <f t="shared" ca="1" si="54"/>
        <v>0</v>
      </c>
      <c r="BB147" s="1527">
        <f t="shared" ca="1" si="54"/>
        <v>0</v>
      </c>
      <c r="BC147" s="1527">
        <f t="shared" ca="1" si="54"/>
        <v>0</v>
      </c>
      <c r="BD147" s="1527">
        <f t="shared" ca="1" si="54"/>
        <v>0</v>
      </c>
      <c r="BE147" s="1527">
        <f t="shared" ca="1" si="54"/>
        <v>0</v>
      </c>
      <c r="BF147" s="1527">
        <f t="shared" ca="1" si="54"/>
        <v>0</v>
      </c>
      <c r="BG147" s="1527">
        <f t="shared" ca="1" si="54"/>
        <v>0</v>
      </c>
      <c r="BH147" s="1527">
        <f t="shared" ca="1" si="54"/>
        <v>0</v>
      </c>
      <c r="BI147" s="1527">
        <f t="shared" ca="1" si="54"/>
        <v>0</v>
      </c>
      <c r="BJ147" s="1527">
        <f t="shared" ca="1" si="54"/>
        <v>0</v>
      </c>
      <c r="BK147" s="1527">
        <f t="shared" ca="1" si="54"/>
        <v>0</v>
      </c>
      <c r="BL147" s="1527">
        <f t="shared" ca="1" si="54"/>
        <v>0</v>
      </c>
      <c r="BM147" s="1527">
        <f t="shared" ca="1" si="54"/>
        <v>0</v>
      </c>
      <c r="BN147" s="1527">
        <f t="shared" ca="1" si="54"/>
        <v>0</v>
      </c>
      <c r="BO147" s="1527">
        <f t="shared" ca="1" si="54"/>
        <v>0</v>
      </c>
      <c r="BP147" s="1527">
        <f t="shared" ca="1" si="54"/>
        <v>0</v>
      </c>
      <c r="BQ147" s="1527">
        <f t="shared" ca="1" si="54"/>
        <v>0</v>
      </c>
      <c r="BR147" s="1527">
        <f t="shared" ca="1" si="54"/>
        <v>0</v>
      </c>
      <c r="BS147" s="1527">
        <f t="shared" ca="1" si="54"/>
        <v>0</v>
      </c>
      <c r="BT147" s="1527">
        <f t="shared" ca="1" si="54"/>
        <v>0</v>
      </c>
      <c r="BU147" s="1527">
        <f t="shared" ca="1" si="54"/>
        <v>0</v>
      </c>
      <c r="BV147" s="1527">
        <f t="shared" ca="1" si="54"/>
        <v>0</v>
      </c>
      <c r="BW147" s="1527">
        <f t="shared" ca="1" si="54"/>
        <v>0</v>
      </c>
      <c r="BX147" s="1527">
        <f t="shared" ca="1" si="54"/>
        <v>0</v>
      </c>
      <c r="BY147" s="1527">
        <f t="shared" ca="1" si="54"/>
        <v>0</v>
      </c>
      <c r="BZ147" s="1527">
        <f t="shared" ca="1" si="54"/>
        <v>0</v>
      </c>
      <c r="CA147" s="1527">
        <f t="shared" ca="1" si="54"/>
        <v>0</v>
      </c>
      <c r="CB147" s="1527">
        <f t="shared" ca="1" si="54"/>
        <v>0</v>
      </c>
      <c r="CC147" s="1527">
        <f t="shared" ca="1" si="54"/>
        <v>0</v>
      </c>
      <c r="CD147" s="1527">
        <f t="shared" ca="1" si="54"/>
        <v>0</v>
      </c>
      <c r="CE147" s="1527">
        <f t="shared" ca="1" si="54"/>
        <v>0</v>
      </c>
      <c r="CF147" s="1527">
        <f t="shared" ca="1" si="54"/>
        <v>0</v>
      </c>
      <c r="CG147" s="1527">
        <f t="shared" ca="1" si="54"/>
        <v>0</v>
      </c>
      <c r="CH147" s="1527">
        <f t="shared" ca="1" si="54"/>
        <v>0</v>
      </c>
      <c r="CI147" s="1567">
        <f t="shared" ca="1" si="54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5"/>
        <v/>
      </c>
      <c r="B148" s="990" t="str">
        <f t="shared" ca="1" si="46"/>
        <v xml:space="preserve"> </v>
      </c>
      <c r="C148" s="1593">
        <f t="shared" ca="1" si="47"/>
        <v>0</v>
      </c>
      <c r="D148" s="1566">
        <f t="shared" ca="1" si="48"/>
        <v>0</v>
      </c>
      <c r="E148" s="1527">
        <f t="shared" ca="1" si="48"/>
        <v>0</v>
      </c>
      <c r="F148" s="1527">
        <f t="shared" ca="1" si="48"/>
        <v>0</v>
      </c>
      <c r="G148" s="1527">
        <f t="shared" ca="1" si="48"/>
        <v>0</v>
      </c>
      <c r="H148" s="1527">
        <f t="shared" ca="1" si="48"/>
        <v>0</v>
      </c>
      <c r="I148" s="1527">
        <f t="shared" ca="1" si="48"/>
        <v>0</v>
      </c>
      <c r="J148" s="1527">
        <f t="shared" ca="1" si="48"/>
        <v>0</v>
      </c>
      <c r="K148" s="1531">
        <f t="shared" ca="1" si="48"/>
        <v>0</v>
      </c>
      <c r="L148" s="1531">
        <f t="shared" ca="1" si="48"/>
        <v>0</v>
      </c>
      <c r="M148" s="1531">
        <f t="shared" ca="1" si="48"/>
        <v>0</v>
      </c>
      <c r="N148" s="1531">
        <f t="shared" ca="1" si="48"/>
        <v>0</v>
      </c>
      <c r="O148" s="1531">
        <f t="shared" ca="1" si="48"/>
        <v>0</v>
      </c>
      <c r="P148" s="1531">
        <f t="shared" ca="1" si="48"/>
        <v>0</v>
      </c>
      <c r="Q148" s="1531">
        <f t="shared" ca="1" si="48"/>
        <v>0</v>
      </c>
      <c r="R148" s="1531">
        <f t="shared" ca="1" si="48"/>
        <v>0</v>
      </c>
      <c r="S148" s="1531">
        <f t="shared" ca="1" si="48"/>
        <v>0</v>
      </c>
      <c r="T148" s="1531">
        <f t="shared" ca="1" si="49"/>
        <v>0</v>
      </c>
      <c r="U148" s="1531">
        <f t="shared" ca="1" si="49"/>
        <v>0</v>
      </c>
      <c r="V148" s="1531">
        <f t="shared" ca="1" si="49"/>
        <v>0</v>
      </c>
      <c r="W148" s="1531">
        <f t="shared" ca="1" si="49"/>
        <v>0</v>
      </c>
      <c r="X148" s="1531">
        <f t="shared" ca="1" si="49"/>
        <v>0</v>
      </c>
      <c r="Y148" s="1531">
        <f t="shared" ca="1" si="49"/>
        <v>0</v>
      </c>
      <c r="Z148" s="1565"/>
      <c r="AA148" s="1526">
        <f t="shared" ca="1" si="50"/>
        <v>0</v>
      </c>
      <c r="AB148" s="1527">
        <f t="shared" ca="1" si="50"/>
        <v>0</v>
      </c>
      <c r="AC148" s="1527">
        <f t="shared" ca="1" si="50"/>
        <v>0</v>
      </c>
      <c r="AD148" s="1527">
        <f t="shared" ca="1" si="50"/>
        <v>0</v>
      </c>
      <c r="AE148" s="1527">
        <f t="shared" ca="1" si="50"/>
        <v>0</v>
      </c>
      <c r="AF148" s="1527">
        <f t="shared" ca="1" si="50"/>
        <v>0</v>
      </c>
      <c r="AG148" s="1527">
        <f t="shared" ca="1" si="50"/>
        <v>0</v>
      </c>
      <c r="AH148" s="1527">
        <f t="shared" ca="1" si="50"/>
        <v>0</v>
      </c>
      <c r="AI148" s="1527">
        <f t="shared" ca="1" si="50"/>
        <v>0</v>
      </c>
      <c r="AJ148" s="1527">
        <f t="shared" ca="1" si="50"/>
        <v>0</v>
      </c>
      <c r="AK148" s="1527">
        <f t="shared" ca="1" si="50"/>
        <v>0</v>
      </c>
      <c r="AL148" s="1527">
        <f t="shared" ca="1" si="50"/>
        <v>0</v>
      </c>
      <c r="AM148" s="1527">
        <f t="shared" ca="1" si="50"/>
        <v>0</v>
      </c>
      <c r="AN148" s="1486"/>
      <c r="AO148" s="1566">
        <f t="shared" ca="1" si="54"/>
        <v>0</v>
      </c>
      <c r="AP148" s="1531">
        <f t="shared" ca="1" si="52"/>
        <v>0</v>
      </c>
      <c r="AQ148" s="1527">
        <f t="shared" ca="1" si="54"/>
        <v>0</v>
      </c>
      <c r="AR148" s="1527">
        <f t="shared" ca="1" si="54"/>
        <v>0</v>
      </c>
      <c r="AS148" s="1527">
        <f t="shared" ca="1" si="54"/>
        <v>0</v>
      </c>
      <c r="AT148" s="1527">
        <f t="shared" ca="1" si="54"/>
        <v>0</v>
      </c>
      <c r="AU148" s="1527">
        <f t="shared" ca="1" si="54"/>
        <v>0</v>
      </c>
      <c r="AV148" s="1527">
        <f t="shared" ca="1" si="54"/>
        <v>0</v>
      </c>
      <c r="AW148" s="1527">
        <f t="shared" ca="1" si="54"/>
        <v>0</v>
      </c>
      <c r="AX148" s="1527">
        <f t="shared" ca="1" si="54"/>
        <v>0</v>
      </c>
      <c r="AY148" s="1527">
        <f t="shared" ca="1" si="54"/>
        <v>0</v>
      </c>
      <c r="AZ148" s="1527">
        <f t="shared" ca="1" si="54"/>
        <v>0</v>
      </c>
      <c r="BA148" s="1527">
        <f t="shared" ca="1" si="54"/>
        <v>0</v>
      </c>
      <c r="BB148" s="1527">
        <f t="shared" ca="1" si="54"/>
        <v>0</v>
      </c>
      <c r="BC148" s="1527">
        <f t="shared" ca="1" si="54"/>
        <v>0</v>
      </c>
      <c r="BD148" s="1527">
        <f t="shared" ca="1" si="54"/>
        <v>0</v>
      </c>
      <c r="BE148" s="1527">
        <f t="shared" ca="1" si="54"/>
        <v>0</v>
      </c>
      <c r="BF148" s="1527">
        <f t="shared" ca="1" si="54"/>
        <v>0</v>
      </c>
      <c r="BG148" s="1527">
        <f t="shared" ca="1" si="54"/>
        <v>0</v>
      </c>
      <c r="BH148" s="1527">
        <f t="shared" ca="1" si="54"/>
        <v>0</v>
      </c>
      <c r="BI148" s="1527">
        <f t="shared" ca="1" si="54"/>
        <v>0</v>
      </c>
      <c r="BJ148" s="1527">
        <f t="shared" ca="1" si="54"/>
        <v>0</v>
      </c>
      <c r="BK148" s="1527">
        <f t="shared" ca="1" si="54"/>
        <v>0</v>
      </c>
      <c r="BL148" s="1527">
        <f t="shared" ca="1" si="54"/>
        <v>0</v>
      </c>
      <c r="BM148" s="1527">
        <f t="shared" ca="1" si="54"/>
        <v>0</v>
      </c>
      <c r="BN148" s="1527">
        <f t="shared" ca="1" si="54"/>
        <v>0</v>
      </c>
      <c r="BO148" s="1527">
        <f t="shared" ca="1" si="54"/>
        <v>0</v>
      </c>
      <c r="BP148" s="1527">
        <f t="shared" ca="1" si="54"/>
        <v>0</v>
      </c>
      <c r="BQ148" s="1527">
        <f t="shared" ca="1" si="54"/>
        <v>0</v>
      </c>
      <c r="BR148" s="1527">
        <f t="shared" ca="1" si="54"/>
        <v>0</v>
      </c>
      <c r="BS148" s="1527">
        <f t="shared" ca="1" si="54"/>
        <v>0</v>
      </c>
      <c r="BT148" s="1527">
        <f t="shared" ca="1" si="54"/>
        <v>0</v>
      </c>
      <c r="BU148" s="1527">
        <f t="shared" ca="1" si="54"/>
        <v>0</v>
      </c>
      <c r="BV148" s="1527">
        <f t="shared" ca="1" si="54"/>
        <v>0</v>
      </c>
      <c r="BW148" s="1527">
        <f t="shared" ca="1" si="54"/>
        <v>0</v>
      </c>
      <c r="BX148" s="1527">
        <f t="shared" ca="1" si="54"/>
        <v>0</v>
      </c>
      <c r="BY148" s="1527">
        <f t="shared" ca="1" si="54"/>
        <v>0</v>
      </c>
      <c r="BZ148" s="1527">
        <f t="shared" ca="1" si="54"/>
        <v>0</v>
      </c>
      <c r="CA148" s="1527">
        <f t="shared" ca="1" si="54"/>
        <v>0</v>
      </c>
      <c r="CB148" s="1527">
        <f t="shared" ca="1" si="54"/>
        <v>0</v>
      </c>
      <c r="CC148" s="1527">
        <f t="shared" ca="1" si="54"/>
        <v>0</v>
      </c>
      <c r="CD148" s="1527">
        <f t="shared" ca="1" si="54"/>
        <v>0</v>
      </c>
      <c r="CE148" s="1527">
        <f t="shared" ca="1" si="54"/>
        <v>0</v>
      </c>
      <c r="CF148" s="1527">
        <f t="shared" ca="1" si="54"/>
        <v>0</v>
      </c>
      <c r="CG148" s="1527">
        <f t="shared" ca="1" si="54"/>
        <v>0</v>
      </c>
      <c r="CH148" s="1527">
        <f t="shared" ca="1" si="54"/>
        <v>0</v>
      </c>
      <c r="CI148" s="1567">
        <f t="shared" ca="1" si="54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5"/>
        <v/>
      </c>
      <c r="B149" s="990" t="str">
        <f t="shared" ca="1" si="46"/>
        <v xml:space="preserve"> </v>
      </c>
      <c r="C149" s="1593">
        <f t="shared" ca="1" si="47"/>
        <v>0</v>
      </c>
      <c r="D149" s="1566">
        <f t="shared" ca="1" si="48"/>
        <v>0</v>
      </c>
      <c r="E149" s="1527">
        <f t="shared" ca="1" si="48"/>
        <v>0</v>
      </c>
      <c r="F149" s="1527">
        <f t="shared" ca="1" si="48"/>
        <v>0</v>
      </c>
      <c r="G149" s="1527">
        <f t="shared" ca="1" si="48"/>
        <v>0</v>
      </c>
      <c r="H149" s="1527">
        <f t="shared" ca="1" si="48"/>
        <v>0</v>
      </c>
      <c r="I149" s="1527">
        <f t="shared" ca="1" si="48"/>
        <v>0</v>
      </c>
      <c r="J149" s="1527">
        <f t="shared" ca="1" si="48"/>
        <v>0</v>
      </c>
      <c r="K149" s="1531">
        <f t="shared" ca="1" si="48"/>
        <v>0</v>
      </c>
      <c r="L149" s="1531">
        <f t="shared" ca="1" si="48"/>
        <v>0</v>
      </c>
      <c r="M149" s="1531">
        <f t="shared" ca="1" si="48"/>
        <v>0</v>
      </c>
      <c r="N149" s="1531">
        <f t="shared" ca="1" si="48"/>
        <v>0</v>
      </c>
      <c r="O149" s="1531">
        <f t="shared" ca="1" si="48"/>
        <v>0</v>
      </c>
      <c r="P149" s="1531">
        <f t="shared" ca="1" si="48"/>
        <v>0</v>
      </c>
      <c r="Q149" s="1531">
        <f t="shared" ca="1" si="48"/>
        <v>0</v>
      </c>
      <c r="R149" s="1531">
        <f t="shared" ca="1" si="48"/>
        <v>0</v>
      </c>
      <c r="S149" s="1531">
        <f t="shared" ca="1" si="48"/>
        <v>0</v>
      </c>
      <c r="T149" s="1531">
        <f t="shared" ca="1" si="49"/>
        <v>0</v>
      </c>
      <c r="U149" s="1531">
        <f t="shared" ca="1" si="49"/>
        <v>0</v>
      </c>
      <c r="V149" s="1531">
        <f t="shared" ca="1" si="49"/>
        <v>0</v>
      </c>
      <c r="W149" s="1531">
        <f t="shared" ca="1" si="49"/>
        <v>0</v>
      </c>
      <c r="X149" s="1531">
        <f t="shared" ca="1" si="49"/>
        <v>0</v>
      </c>
      <c r="Y149" s="1531">
        <f t="shared" ca="1" si="49"/>
        <v>0</v>
      </c>
      <c r="Z149" s="1565"/>
      <c r="AA149" s="1526">
        <f t="shared" ca="1" si="50"/>
        <v>0</v>
      </c>
      <c r="AB149" s="1527">
        <f t="shared" ca="1" si="50"/>
        <v>0</v>
      </c>
      <c r="AC149" s="1527">
        <f t="shared" ca="1" si="50"/>
        <v>0</v>
      </c>
      <c r="AD149" s="1527">
        <f t="shared" ca="1" si="50"/>
        <v>0</v>
      </c>
      <c r="AE149" s="1527">
        <f t="shared" ca="1" si="50"/>
        <v>0</v>
      </c>
      <c r="AF149" s="1527">
        <f t="shared" ca="1" si="50"/>
        <v>0</v>
      </c>
      <c r="AG149" s="1527">
        <f t="shared" ca="1" si="50"/>
        <v>0</v>
      </c>
      <c r="AH149" s="1527">
        <f t="shared" ca="1" si="50"/>
        <v>0</v>
      </c>
      <c r="AI149" s="1527">
        <f t="shared" ca="1" si="50"/>
        <v>0</v>
      </c>
      <c r="AJ149" s="1527">
        <f t="shared" ca="1" si="50"/>
        <v>0</v>
      </c>
      <c r="AK149" s="1527">
        <f t="shared" ca="1" si="50"/>
        <v>0</v>
      </c>
      <c r="AL149" s="1527">
        <f t="shared" ca="1" si="50"/>
        <v>0</v>
      </c>
      <c r="AM149" s="1527">
        <f t="shared" ca="1" si="50"/>
        <v>0</v>
      </c>
      <c r="AN149" s="1486"/>
      <c r="AO149" s="1566">
        <f t="shared" ca="1" si="54"/>
        <v>0</v>
      </c>
      <c r="AP149" s="1531">
        <f t="shared" ca="1" si="52"/>
        <v>0</v>
      </c>
      <c r="AQ149" s="1527">
        <f t="shared" ca="1" si="54"/>
        <v>0</v>
      </c>
      <c r="AR149" s="1527">
        <f t="shared" ca="1" si="54"/>
        <v>0</v>
      </c>
      <c r="AS149" s="1527">
        <f t="shared" ca="1" si="54"/>
        <v>0</v>
      </c>
      <c r="AT149" s="1527">
        <f t="shared" ca="1" si="54"/>
        <v>0</v>
      </c>
      <c r="AU149" s="1527">
        <f t="shared" ca="1" si="54"/>
        <v>0</v>
      </c>
      <c r="AV149" s="1527">
        <f t="shared" ca="1" si="54"/>
        <v>0</v>
      </c>
      <c r="AW149" s="1527">
        <f t="shared" ca="1" si="54"/>
        <v>0</v>
      </c>
      <c r="AX149" s="1527">
        <f t="shared" ca="1" si="54"/>
        <v>0</v>
      </c>
      <c r="AY149" s="1527">
        <f t="shared" ca="1" si="54"/>
        <v>0</v>
      </c>
      <c r="AZ149" s="1527">
        <f t="shared" ca="1" si="54"/>
        <v>0</v>
      </c>
      <c r="BA149" s="1527">
        <f t="shared" ca="1" si="54"/>
        <v>0</v>
      </c>
      <c r="BB149" s="1527">
        <f t="shared" ca="1" si="54"/>
        <v>0</v>
      </c>
      <c r="BC149" s="1527">
        <f t="shared" ca="1" si="54"/>
        <v>0</v>
      </c>
      <c r="BD149" s="1527">
        <f t="shared" ca="1" si="54"/>
        <v>0</v>
      </c>
      <c r="BE149" s="1527">
        <f t="shared" ca="1" si="54"/>
        <v>0</v>
      </c>
      <c r="BF149" s="1527">
        <f t="shared" ca="1" si="54"/>
        <v>0</v>
      </c>
      <c r="BG149" s="1527">
        <f t="shared" ca="1" si="54"/>
        <v>0</v>
      </c>
      <c r="BH149" s="1527">
        <f t="shared" ca="1" si="54"/>
        <v>0</v>
      </c>
      <c r="BI149" s="1527">
        <f t="shared" ca="1" si="54"/>
        <v>0</v>
      </c>
      <c r="BJ149" s="1527">
        <f t="shared" ca="1" si="54"/>
        <v>0</v>
      </c>
      <c r="BK149" s="1527">
        <f t="shared" ca="1" si="54"/>
        <v>0</v>
      </c>
      <c r="BL149" s="1527">
        <f t="shared" ca="1" si="54"/>
        <v>0</v>
      </c>
      <c r="BM149" s="1527">
        <f t="shared" ca="1" si="54"/>
        <v>0</v>
      </c>
      <c r="BN149" s="1527">
        <f t="shared" ca="1" si="54"/>
        <v>0</v>
      </c>
      <c r="BO149" s="1527">
        <f t="shared" ca="1" si="54"/>
        <v>0</v>
      </c>
      <c r="BP149" s="1527">
        <f t="shared" ca="1" si="54"/>
        <v>0</v>
      </c>
      <c r="BQ149" s="1527">
        <f t="shared" ca="1" si="54"/>
        <v>0</v>
      </c>
      <c r="BR149" s="1527">
        <f t="shared" ca="1" si="54"/>
        <v>0</v>
      </c>
      <c r="BS149" s="1527">
        <f t="shared" ca="1" si="54"/>
        <v>0</v>
      </c>
      <c r="BT149" s="1527">
        <f t="shared" ca="1" si="54"/>
        <v>0</v>
      </c>
      <c r="BU149" s="1527">
        <f t="shared" ca="1" si="54"/>
        <v>0</v>
      </c>
      <c r="BV149" s="1527">
        <f t="shared" ca="1" si="54"/>
        <v>0</v>
      </c>
      <c r="BW149" s="1527">
        <f t="shared" ca="1" si="54"/>
        <v>0</v>
      </c>
      <c r="BX149" s="1527">
        <f t="shared" ca="1" si="54"/>
        <v>0</v>
      </c>
      <c r="BY149" s="1527">
        <f t="shared" ca="1" si="54"/>
        <v>0</v>
      </c>
      <c r="BZ149" s="1527">
        <f t="shared" ca="1" si="54"/>
        <v>0</v>
      </c>
      <c r="CA149" s="1527">
        <f t="shared" ca="1" si="54"/>
        <v>0</v>
      </c>
      <c r="CB149" s="1527">
        <f t="shared" ca="1" si="54"/>
        <v>0</v>
      </c>
      <c r="CC149" s="1527">
        <f t="shared" ca="1" si="54"/>
        <v>0</v>
      </c>
      <c r="CD149" s="1527">
        <f t="shared" ca="1" si="54"/>
        <v>0</v>
      </c>
      <c r="CE149" s="1527">
        <f t="shared" ca="1" si="54"/>
        <v>0</v>
      </c>
      <c r="CF149" s="1527">
        <f t="shared" ca="1" si="54"/>
        <v>0</v>
      </c>
      <c r="CG149" s="1527">
        <f t="shared" ca="1" si="54"/>
        <v>0</v>
      </c>
      <c r="CH149" s="1527">
        <f t="shared" ca="1" si="54"/>
        <v>0</v>
      </c>
      <c r="CI149" s="1567">
        <f t="shared" ca="1" si="54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5"/>
        <v>zelf opgewekte windenergie</v>
      </c>
      <c r="B150" s="990">
        <f ca="1">IF(C531=0,0,(3.6/C531))</f>
        <v>7.226830333381792</v>
      </c>
      <c r="C150" s="1593">
        <f t="shared" ca="1" si="47"/>
        <v>54201.227500363442</v>
      </c>
      <c r="D150" s="1566">
        <f t="shared" ca="1" si="48"/>
        <v>54201.227500363442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50"/>
        <v>0</v>
      </c>
      <c r="AB150" s="1527">
        <f t="shared" ca="1" si="50"/>
        <v>0</v>
      </c>
      <c r="AC150" s="1527">
        <f t="shared" ca="1" si="50"/>
        <v>0</v>
      </c>
      <c r="AD150" s="1527">
        <f t="shared" ca="1" si="50"/>
        <v>0</v>
      </c>
      <c r="AE150" s="1527">
        <f t="shared" ca="1" si="50"/>
        <v>0</v>
      </c>
      <c r="AF150" s="1527">
        <f t="shared" ca="1" si="50"/>
        <v>0</v>
      </c>
      <c r="AG150" s="1527">
        <f t="shared" ca="1" si="50"/>
        <v>0</v>
      </c>
      <c r="AH150" s="1527">
        <f t="shared" ca="1" si="50"/>
        <v>0</v>
      </c>
      <c r="AI150" s="1527">
        <f t="shared" ca="1" si="50"/>
        <v>0</v>
      </c>
      <c r="AJ150" s="1527">
        <f t="shared" ca="1" si="50"/>
        <v>0</v>
      </c>
      <c r="AK150" s="1527">
        <f t="shared" ca="1" si="50"/>
        <v>0</v>
      </c>
      <c r="AL150" s="1527">
        <f t="shared" ca="1" si="50"/>
        <v>0</v>
      </c>
      <c r="AM150" s="1527">
        <f t="shared" ca="1" si="50"/>
        <v>0</v>
      </c>
      <c r="AN150" s="1486"/>
      <c r="AO150" s="1566">
        <f t="shared" ca="1" si="54"/>
        <v>0</v>
      </c>
      <c r="AP150" s="1531">
        <f t="shared" ca="1" si="52"/>
        <v>0</v>
      </c>
      <c r="AQ150" s="1527">
        <f t="shared" ca="1" si="54"/>
        <v>0</v>
      </c>
      <c r="AR150" s="1527">
        <f t="shared" ca="1" si="54"/>
        <v>0</v>
      </c>
      <c r="AS150" s="1527">
        <f t="shared" ca="1" si="54"/>
        <v>0</v>
      </c>
      <c r="AT150" s="1527">
        <f t="shared" ca="1" si="54"/>
        <v>0</v>
      </c>
      <c r="AU150" s="1527">
        <f t="shared" ca="1" si="54"/>
        <v>0</v>
      </c>
      <c r="AV150" s="1527">
        <f t="shared" ca="1" si="54"/>
        <v>0</v>
      </c>
      <c r="AW150" s="1527">
        <f t="shared" ca="1" si="54"/>
        <v>0</v>
      </c>
      <c r="AX150" s="1527">
        <f t="shared" ca="1" si="54"/>
        <v>0</v>
      </c>
      <c r="AY150" s="1527">
        <f t="shared" ca="1" si="54"/>
        <v>0</v>
      </c>
      <c r="AZ150" s="1527">
        <f t="shared" ca="1" si="54"/>
        <v>0</v>
      </c>
      <c r="BA150" s="1527">
        <f t="shared" ca="1" si="54"/>
        <v>0</v>
      </c>
      <c r="BB150" s="1527">
        <f t="shared" ca="1" si="54"/>
        <v>0</v>
      </c>
      <c r="BC150" s="1527">
        <f t="shared" ca="1" si="54"/>
        <v>0</v>
      </c>
      <c r="BD150" s="1527">
        <f t="shared" ca="1" si="54"/>
        <v>0</v>
      </c>
      <c r="BE150" s="1527">
        <f t="shared" ca="1" si="54"/>
        <v>0</v>
      </c>
      <c r="BF150" s="1527">
        <f t="shared" ca="1" si="54"/>
        <v>0</v>
      </c>
      <c r="BG150" s="1527">
        <f t="shared" ca="1" si="54"/>
        <v>0</v>
      </c>
      <c r="BH150" s="1527">
        <f t="shared" ca="1" si="54"/>
        <v>0</v>
      </c>
      <c r="BI150" s="1527">
        <f t="shared" ca="1" si="54"/>
        <v>0</v>
      </c>
      <c r="BJ150" s="1527">
        <f t="shared" ca="1" si="54"/>
        <v>0</v>
      </c>
      <c r="BK150" s="1527">
        <f t="shared" ca="1" si="54"/>
        <v>0</v>
      </c>
      <c r="BL150" s="1527">
        <f t="shared" ca="1" si="54"/>
        <v>0</v>
      </c>
      <c r="BM150" s="1527">
        <f t="shared" ca="1" si="54"/>
        <v>0</v>
      </c>
      <c r="BN150" s="1527">
        <f t="shared" ca="1" si="54"/>
        <v>0</v>
      </c>
      <c r="BO150" s="1527">
        <f t="shared" ca="1" si="54"/>
        <v>0</v>
      </c>
      <c r="BP150" s="1527">
        <f t="shared" ca="1" si="54"/>
        <v>0</v>
      </c>
      <c r="BQ150" s="1527">
        <f t="shared" ca="1" si="54"/>
        <v>0</v>
      </c>
      <c r="BR150" s="1527">
        <f t="shared" ca="1" si="54"/>
        <v>0</v>
      </c>
      <c r="BS150" s="1527">
        <f t="shared" ca="1" si="54"/>
        <v>0</v>
      </c>
      <c r="BT150" s="1527">
        <f t="shared" ca="1" si="54"/>
        <v>0</v>
      </c>
      <c r="BU150" s="1527">
        <f t="shared" ca="1" si="54"/>
        <v>0</v>
      </c>
      <c r="BV150" s="1527">
        <f t="shared" ca="1" si="54"/>
        <v>0</v>
      </c>
      <c r="BW150" s="1527">
        <f t="shared" ca="1" si="54"/>
        <v>0</v>
      </c>
      <c r="BX150" s="1527">
        <f t="shared" ca="1" si="54"/>
        <v>0</v>
      </c>
      <c r="BY150" s="1527">
        <f t="shared" ca="1" si="54"/>
        <v>0</v>
      </c>
      <c r="BZ150" s="1527">
        <f t="shared" ca="1" si="54"/>
        <v>0</v>
      </c>
      <c r="CA150" s="1527">
        <f t="shared" ca="1" si="54"/>
        <v>0</v>
      </c>
      <c r="CB150" s="1527">
        <f t="shared" ca="1" si="54"/>
        <v>0</v>
      </c>
      <c r="CC150" s="1527">
        <f t="shared" ca="1" si="54"/>
        <v>0</v>
      </c>
      <c r="CD150" s="1527">
        <f t="shared" ca="1" si="54"/>
        <v>0</v>
      </c>
      <c r="CE150" s="1527">
        <f t="shared" ca="1" si="54"/>
        <v>0</v>
      </c>
      <c r="CF150" s="1527">
        <f t="shared" ca="1" si="54"/>
        <v>0</v>
      </c>
      <c r="CG150" s="1527">
        <f t="shared" ca="1" si="54"/>
        <v>0</v>
      </c>
      <c r="CH150" s="1527">
        <f t="shared" ca="1" si="54"/>
        <v>0</v>
      </c>
      <c r="CI150" s="1567">
        <f t="shared" ca="1" si="54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5"/>
        <v>zelf opgewekte zonneenergie</v>
      </c>
      <c r="B151" s="992">
        <f ca="1">IF(C531=0,0,(3.6/C531))</f>
        <v>7.226830333381792</v>
      </c>
      <c r="C151" s="1594">
        <f t="shared" ca="1" si="47"/>
        <v>0</v>
      </c>
      <c r="D151" s="1562">
        <f t="shared" ca="1" si="48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50"/>
        <v>0</v>
      </c>
      <c r="AB151" s="1522">
        <f t="shared" ca="1" si="50"/>
        <v>0</v>
      </c>
      <c r="AC151" s="1522">
        <f t="shared" ca="1" si="50"/>
        <v>0</v>
      </c>
      <c r="AD151" s="1522">
        <f t="shared" ca="1" si="50"/>
        <v>0</v>
      </c>
      <c r="AE151" s="1522">
        <f t="shared" ca="1" si="50"/>
        <v>0</v>
      </c>
      <c r="AF151" s="1522">
        <f t="shared" ca="1" si="50"/>
        <v>0</v>
      </c>
      <c r="AG151" s="1522">
        <f t="shared" ca="1" si="50"/>
        <v>0</v>
      </c>
      <c r="AH151" s="1522">
        <f t="shared" ca="1" si="50"/>
        <v>0</v>
      </c>
      <c r="AI151" s="1522">
        <f t="shared" ca="1" si="50"/>
        <v>0</v>
      </c>
      <c r="AJ151" s="1522">
        <f t="shared" ca="1" si="50"/>
        <v>0</v>
      </c>
      <c r="AK151" s="1522">
        <f t="shared" ca="1" si="50"/>
        <v>0</v>
      </c>
      <c r="AL151" s="1522">
        <f t="shared" ca="1" si="50"/>
        <v>0</v>
      </c>
      <c r="AM151" s="1522">
        <f t="shared" ca="1" si="50"/>
        <v>0</v>
      </c>
      <c r="AN151" s="1486"/>
      <c r="AO151" s="1562">
        <f t="shared" ca="1" si="54"/>
        <v>0</v>
      </c>
      <c r="AP151" s="1568">
        <f t="shared" ca="1" si="52"/>
        <v>0</v>
      </c>
      <c r="AQ151" s="1522">
        <f t="shared" ca="1" si="54"/>
        <v>0</v>
      </c>
      <c r="AR151" s="1522">
        <f t="shared" ca="1" si="54"/>
        <v>0</v>
      </c>
      <c r="AS151" s="1522">
        <f t="shared" ca="1" si="54"/>
        <v>0</v>
      </c>
      <c r="AT151" s="1522">
        <f t="shared" ca="1" si="54"/>
        <v>0</v>
      </c>
      <c r="AU151" s="1522">
        <f t="shared" ca="1" si="54"/>
        <v>0</v>
      </c>
      <c r="AV151" s="1522">
        <f t="shared" ca="1" si="54"/>
        <v>0</v>
      </c>
      <c r="AW151" s="1522">
        <f t="shared" ca="1" si="54"/>
        <v>0</v>
      </c>
      <c r="AX151" s="1522">
        <f t="shared" ca="1" si="54"/>
        <v>0</v>
      </c>
      <c r="AY151" s="1522">
        <f t="shared" ca="1" si="54"/>
        <v>0</v>
      </c>
      <c r="AZ151" s="1522">
        <f t="shared" ca="1" si="54"/>
        <v>0</v>
      </c>
      <c r="BA151" s="1522">
        <f t="shared" ca="1" si="54"/>
        <v>0</v>
      </c>
      <c r="BB151" s="1522">
        <f t="shared" ca="1" si="54"/>
        <v>0</v>
      </c>
      <c r="BC151" s="1522">
        <f t="shared" ca="1" si="54"/>
        <v>0</v>
      </c>
      <c r="BD151" s="1522">
        <f t="shared" ca="1" si="54"/>
        <v>0</v>
      </c>
      <c r="BE151" s="1522">
        <f t="shared" ca="1" si="54"/>
        <v>0</v>
      </c>
      <c r="BF151" s="1522">
        <f t="shared" ca="1" si="54"/>
        <v>0</v>
      </c>
      <c r="BG151" s="1522">
        <f t="shared" ca="1" si="54"/>
        <v>0</v>
      </c>
      <c r="BH151" s="1522">
        <f t="shared" ca="1" si="54"/>
        <v>0</v>
      </c>
      <c r="BI151" s="1522">
        <f t="shared" ca="1" si="54"/>
        <v>0</v>
      </c>
      <c r="BJ151" s="1522">
        <f t="shared" ca="1" si="54"/>
        <v>0</v>
      </c>
      <c r="BK151" s="1522">
        <f t="shared" ca="1" si="54"/>
        <v>0</v>
      </c>
      <c r="BL151" s="1522">
        <f t="shared" ca="1" si="54"/>
        <v>0</v>
      </c>
      <c r="BM151" s="1522">
        <f t="shared" ca="1" si="54"/>
        <v>0</v>
      </c>
      <c r="BN151" s="1522">
        <f t="shared" ca="1" si="54"/>
        <v>0</v>
      </c>
      <c r="BO151" s="1522">
        <f t="shared" ref="BO151:CI151" ca="1" si="55">IF(ISNUMBER($B151),$B151*BO69,0)</f>
        <v>0</v>
      </c>
      <c r="BP151" s="1522">
        <f t="shared" ca="1" si="55"/>
        <v>0</v>
      </c>
      <c r="BQ151" s="1522">
        <f t="shared" ca="1" si="55"/>
        <v>0</v>
      </c>
      <c r="BR151" s="1522">
        <f t="shared" ca="1" si="55"/>
        <v>0</v>
      </c>
      <c r="BS151" s="1522">
        <f t="shared" ca="1" si="55"/>
        <v>0</v>
      </c>
      <c r="BT151" s="1522">
        <f t="shared" ca="1" si="55"/>
        <v>0</v>
      </c>
      <c r="BU151" s="1522">
        <f t="shared" ca="1" si="55"/>
        <v>0</v>
      </c>
      <c r="BV151" s="1522">
        <f t="shared" ca="1" si="55"/>
        <v>0</v>
      </c>
      <c r="BW151" s="1522">
        <f t="shared" ca="1" si="55"/>
        <v>0</v>
      </c>
      <c r="BX151" s="1522">
        <f t="shared" ca="1" si="55"/>
        <v>0</v>
      </c>
      <c r="BY151" s="1522">
        <f t="shared" ca="1" si="55"/>
        <v>0</v>
      </c>
      <c r="BZ151" s="1522">
        <f t="shared" ca="1" si="55"/>
        <v>0</v>
      </c>
      <c r="CA151" s="1522">
        <f t="shared" ca="1" si="55"/>
        <v>0</v>
      </c>
      <c r="CB151" s="1522">
        <f t="shared" ca="1" si="55"/>
        <v>0</v>
      </c>
      <c r="CC151" s="1522">
        <f t="shared" ca="1" si="55"/>
        <v>0</v>
      </c>
      <c r="CD151" s="1522">
        <f t="shared" ca="1" si="55"/>
        <v>0</v>
      </c>
      <c r="CE151" s="1522">
        <f t="shared" ca="1" si="55"/>
        <v>0</v>
      </c>
      <c r="CF151" s="1522">
        <f t="shared" ca="1" si="55"/>
        <v>0</v>
      </c>
      <c r="CG151" s="1522">
        <f t="shared" ca="1" si="55"/>
        <v>0</v>
      </c>
      <c r="CH151" s="1522">
        <f t="shared" ca="1" si="55"/>
        <v>0</v>
      </c>
      <c r="CI151" s="1523">
        <f t="shared" ca="1" si="55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6">IF(TRIM(A72)="","",A72)</f>
        <v>stoom 30 bara</v>
      </c>
      <c r="B154" s="995">
        <f ca="1">IF($C$525=0,0,(1/$C$525))</f>
        <v>0.94140260914134433</v>
      </c>
      <c r="C154" s="1581">
        <f ca="1">SUM(D154:CI154)</f>
        <v>-0.10079951748048188</v>
      </c>
      <c r="D154" s="1559">
        <f t="shared" ref="D154:S169" ca="1" si="57">IF(ISNUMBER($B154),$B154*D72,0)</f>
        <v>0</v>
      </c>
      <c r="E154" s="1560">
        <f t="shared" ca="1" si="57"/>
        <v>599143.92305539432</v>
      </c>
      <c r="F154" s="1560">
        <f t="shared" ca="1" si="57"/>
        <v>0</v>
      </c>
      <c r="G154" s="1560">
        <f t="shared" ca="1" si="57"/>
        <v>-317319.35206507868</v>
      </c>
      <c r="H154" s="1560">
        <f t="shared" ca="1" si="57"/>
        <v>-335520.59691102081</v>
      </c>
      <c r="I154" s="1560">
        <f t="shared" ca="1" si="57"/>
        <v>0</v>
      </c>
      <c r="J154" s="1560">
        <f t="shared" ca="1" si="57"/>
        <v>0</v>
      </c>
      <c r="K154" s="1564">
        <f t="shared" ca="1" si="57"/>
        <v>0</v>
      </c>
      <c r="L154" s="1564">
        <f t="shared" ca="1" si="57"/>
        <v>0</v>
      </c>
      <c r="M154" s="1564">
        <f t="shared" ca="1" si="57"/>
        <v>0</v>
      </c>
      <c r="N154" s="1564">
        <f t="shared" ca="1" si="57"/>
        <v>0</v>
      </c>
      <c r="O154" s="1564">
        <f t="shared" ca="1" si="57"/>
        <v>0</v>
      </c>
      <c r="P154" s="1564">
        <f t="shared" ca="1" si="57"/>
        <v>0</v>
      </c>
      <c r="Q154" s="1564">
        <f t="shared" ca="1" si="57"/>
        <v>53695.925121187691</v>
      </c>
      <c r="R154" s="1564">
        <f t="shared" ca="1" si="57"/>
        <v>0</v>
      </c>
      <c r="S154" s="1564">
        <f t="shared" ca="1" si="57"/>
        <v>0</v>
      </c>
      <c r="T154" s="1564">
        <f t="shared" ref="T154:Y163" ca="1" si="58">IF(ISNUMBER($B154),$B154*T72,0)</f>
        <v>0</v>
      </c>
      <c r="U154" s="1564">
        <f t="shared" ca="1" si="58"/>
        <v>0</v>
      </c>
      <c r="V154" s="1564">
        <f t="shared" ca="1" si="58"/>
        <v>0</v>
      </c>
      <c r="W154" s="1564">
        <f t="shared" ca="1" si="58"/>
        <v>0</v>
      </c>
      <c r="X154" s="1564">
        <f t="shared" ca="1" si="58"/>
        <v>0</v>
      </c>
      <c r="Y154" s="1564">
        <f t="shared" ca="1" si="58"/>
        <v>0</v>
      </c>
      <c r="Z154" s="1565"/>
      <c r="AA154" s="1961">
        <f t="shared" ref="AA154:AM169" ca="1" si="59">IF(ISNUMBER($B154),$B154*AA72,0)</f>
        <v>0</v>
      </c>
      <c r="AB154" s="1560">
        <f t="shared" ca="1" si="59"/>
        <v>0</v>
      </c>
      <c r="AC154" s="1560">
        <f t="shared" ca="1" si="59"/>
        <v>0</v>
      </c>
      <c r="AD154" s="1560">
        <f t="shared" ca="1" si="59"/>
        <v>0</v>
      </c>
      <c r="AE154" s="1560">
        <f t="shared" ca="1" si="59"/>
        <v>0</v>
      </c>
      <c r="AF154" s="1560">
        <f t="shared" ca="1" si="59"/>
        <v>0</v>
      </c>
      <c r="AG154" s="1560">
        <f t="shared" ca="1" si="59"/>
        <v>0</v>
      </c>
      <c r="AH154" s="1560">
        <f t="shared" ca="1" si="59"/>
        <v>0</v>
      </c>
      <c r="AI154" s="1560">
        <f t="shared" ca="1" si="59"/>
        <v>0</v>
      </c>
      <c r="AJ154" s="1560">
        <f t="shared" ca="1" si="59"/>
        <v>0</v>
      </c>
      <c r="AK154" s="1560">
        <f t="shared" ca="1" si="59"/>
        <v>0</v>
      </c>
      <c r="AL154" s="1560">
        <f t="shared" ca="1" si="59"/>
        <v>0</v>
      </c>
      <c r="AM154" s="1560">
        <f t="shared" ca="1" si="59"/>
        <v>0</v>
      </c>
      <c r="AN154" s="1486"/>
      <c r="AO154" s="1559">
        <f t="shared" ref="AO154:CI159" ca="1" si="60">IF(ISNUMBER($B154),$B154*AO72,0)</f>
        <v>0</v>
      </c>
      <c r="AP154" s="1564">
        <f t="shared" ref="AP154:AP169" ca="1" si="61">IF(ISNUMBER($B154),$B154*AP72,0)</f>
        <v>0</v>
      </c>
      <c r="AQ154" s="1560">
        <f t="shared" ca="1" si="60"/>
        <v>0</v>
      </c>
      <c r="AR154" s="1560">
        <f t="shared" ca="1" si="60"/>
        <v>0</v>
      </c>
      <c r="AS154" s="1560">
        <f t="shared" ca="1" si="60"/>
        <v>0</v>
      </c>
      <c r="AT154" s="1560">
        <f t="shared" ca="1" si="60"/>
        <v>0</v>
      </c>
      <c r="AU154" s="1560">
        <f t="shared" ca="1" si="60"/>
        <v>0</v>
      </c>
      <c r="AV154" s="1560">
        <f t="shared" ca="1" si="60"/>
        <v>0</v>
      </c>
      <c r="AW154" s="1560">
        <f t="shared" ca="1" si="60"/>
        <v>0</v>
      </c>
      <c r="AX154" s="1560">
        <f t="shared" ca="1" si="60"/>
        <v>0</v>
      </c>
      <c r="AY154" s="1560">
        <f t="shared" ca="1" si="60"/>
        <v>0</v>
      </c>
      <c r="AZ154" s="1560">
        <f t="shared" ca="1" si="60"/>
        <v>0</v>
      </c>
      <c r="BA154" s="1560">
        <f t="shared" ca="1" si="60"/>
        <v>0</v>
      </c>
      <c r="BB154" s="1560">
        <f t="shared" ca="1" si="60"/>
        <v>0</v>
      </c>
      <c r="BC154" s="1560">
        <f t="shared" ca="1" si="60"/>
        <v>0</v>
      </c>
      <c r="BD154" s="1560">
        <f t="shared" ca="1" si="60"/>
        <v>0</v>
      </c>
      <c r="BE154" s="1560">
        <f t="shared" ca="1" si="60"/>
        <v>0</v>
      </c>
      <c r="BF154" s="1560">
        <f t="shared" ca="1" si="60"/>
        <v>0</v>
      </c>
      <c r="BG154" s="1560">
        <f t="shared" ca="1" si="60"/>
        <v>0</v>
      </c>
      <c r="BH154" s="1560">
        <f t="shared" ca="1" si="60"/>
        <v>0</v>
      </c>
      <c r="BI154" s="1560">
        <f t="shared" ca="1" si="60"/>
        <v>0</v>
      </c>
      <c r="BJ154" s="1560">
        <f t="shared" ca="1" si="60"/>
        <v>0</v>
      </c>
      <c r="BK154" s="1560">
        <f t="shared" ca="1" si="60"/>
        <v>0</v>
      </c>
      <c r="BL154" s="1560">
        <f t="shared" ca="1" si="60"/>
        <v>0</v>
      </c>
      <c r="BM154" s="1560">
        <f t="shared" ca="1" si="60"/>
        <v>0</v>
      </c>
      <c r="BN154" s="1560">
        <f t="shared" ca="1" si="60"/>
        <v>0</v>
      </c>
      <c r="BO154" s="1560">
        <f t="shared" ca="1" si="60"/>
        <v>0</v>
      </c>
      <c r="BP154" s="1560">
        <f t="shared" ca="1" si="60"/>
        <v>0</v>
      </c>
      <c r="BQ154" s="1560">
        <f t="shared" ca="1" si="60"/>
        <v>0</v>
      </c>
      <c r="BR154" s="1560">
        <f t="shared" ca="1" si="60"/>
        <v>0</v>
      </c>
      <c r="BS154" s="1560">
        <f t="shared" ca="1" si="60"/>
        <v>0</v>
      </c>
      <c r="BT154" s="1560">
        <f t="shared" ca="1" si="60"/>
        <v>0</v>
      </c>
      <c r="BU154" s="1560">
        <f t="shared" ca="1" si="60"/>
        <v>0</v>
      </c>
      <c r="BV154" s="1560">
        <f t="shared" ca="1" si="60"/>
        <v>0</v>
      </c>
      <c r="BW154" s="1560">
        <f t="shared" ca="1" si="60"/>
        <v>0</v>
      </c>
      <c r="BX154" s="1560">
        <f t="shared" ca="1" si="60"/>
        <v>0</v>
      </c>
      <c r="BY154" s="1560">
        <f t="shared" ca="1" si="60"/>
        <v>0</v>
      </c>
      <c r="BZ154" s="1560">
        <f t="shared" ca="1" si="60"/>
        <v>0</v>
      </c>
      <c r="CA154" s="1560">
        <f t="shared" ca="1" si="60"/>
        <v>0</v>
      </c>
      <c r="CB154" s="1560">
        <f t="shared" ca="1" si="60"/>
        <v>0</v>
      </c>
      <c r="CC154" s="1560">
        <f t="shared" ca="1" si="60"/>
        <v>0</v>
      </c>
      <c r="CD154" s="1560">
        <f t="shared" ca="1" si="60"/>
        <v>0</v>
      </c>
      <c r="CE154" s="1560">
        <f t="shared" ca="1" si="60"/>
        <v>0</v>
      </c>
      <c r="CF154" s="1560">
        <f t="shared" ca="1" si="60"/>
        <v>0</v>
      </c>
      <c r="CG154" s="1560">
        <f t="shared" ca="1" si="60"/>
        <v>0</v>
      </c>
      <c r="CH154" s="1560">
        <f t="shared" ca="1" si="60"/>
        <v>0</v>
      </c>
      <c r="CI154" s="1561">
        <f t="shared" ca="1" si="60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62">IF(AND(ISNUMBER(B154),B154&lt;&gt;0),1/B154,1)</f>
        <v>1.062244772098202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6"/>
        <v>warm water</v>
      </c>
      <c r="B155" s="1000">
        <f ca="1">IF(C527=0,0,(1/C527))</f>
        <v>1.2192264168044284</v>
      </c>
      <c r="C155" s="1582">
        <f ca="1">SUM(D155:CI155)</f>
        <v>-9.0949470177292824E-13</v>
      </c>
      <c r="D155" s="1566">
        <f t="shared" ca="1" si="57"/>
        <v>0</v>
      </c>
      <c r="E155" s="1527">
        <f t="shared" ca="1" si="57"/>
        <v>0</v>
      </c>
      <c r="F155" s="1527">
        <f t="shared" ca="1" si="57"/>
        <v>-15240.330210055356</v>
      </c>
      <c r="G155" s="1527">
        <f t="shared" ca="1" si="57"/>
        <v>0</v>
      </c>
      <c r="H155" s="1527">
        <f t="shared" ca="1" si="57"/>
        <v>0</v>
      </c>
      <c r="I155" s="1527">
        <f t="shared" ca="1" si="57"/>
        <v>0</v>
      </c>
      <c r="J155" s="1527">
        <f t="shared" ca="1" si="57"/>
        <v>0</v>
      </c>
      <c r="K155" s="1531">
        <f t="shared" ca="1" si="57"/>
        <v>0</v>
      </c>
      <c r="L155" s="1531">
        <f t="shared" ca="1" si="57"/>
        <v>-18288.396252066428</v>
      </c>
      <c r="M155" s="1531">
        <f t="shared" ca="1" si="57"/>
        <v>0</v>
      </c>
      <c r="N155" s="1531">
        <f t="shared" ca="1" si="57"/>
        <v>-146.30717001653142</v>
      </c>
      <c r="O155" s="1531">
        <f t="shared" ca="1" si="57"/>
        <v>0</v>
      </c>
      <c r="P155" s="1531">
        <f t="shared" ca="1" si="57"/>
        <v>25197.53595255861</v>
      </c>
      <c r="Q155" s="1531">
        <f t="shared" ca="1" si="57"/>
        <v>0</v>
      </c>
      <c r="R155" s="1531">
        <f t="shared" ca="1" si="57"/>
        <v>0</v>
      </c>
      <c r="S155" s="1531">
        <f t="shared" ca="1" si="57"/>
        <v>0</v>
      </c>
      <c r="T155" s="1531">
        <f t="shared" ca="1" si="58"/>
        <v>0</v>
      </c>
      <c r="U155" s="1531">
        <f t="shared" ca="1" si="58"/>
        <v>0</v>
      </c>
      <c r="V155" s="1531">
        <f t="shared" ca="1" si="58"/>
        <v>0</v>
      </c>
      <c r="W155" s="1531">
        <f t="shared" ca="1" si="58"/>
        <v>0</v>
      </c>
      <c r="X155" s="1531">
        <f t="shared" ca="1" si="58"/>
        <v>0</v>
      </c>
      <c r="Y155" s="1531">
        <f t="shared" ca="1" si="58"/>
        <v>0</v>
      </c>
      <c r="Z155" s="1565"/>
      <c r="AA155" s="1526">
        <f t="shared" ca="1" si="59"/>
        <v>61932.538996438365</v>
      </c>
      <c r="AB155" s="1527">
        <f t="shared" ca="1" si="59"/>
        <v>0</v>
      </c>
      <c r="AC155" s="1527">
        <f t="shared" ca="1" si="59"/>
        <v>0</v>
      </c>
      <c r="AD155" s="1527">
        <f t="shared" ca="1" si="59"/>
        <v>0</v>
      </c>
      <c r="AE155" s="1527">
        <f t="shared" ca="1" si="59"/>
        <v>0</v>
      </c>
      <c r="AF155" s="1527">
        <f t="shared" ca="1" si="59"/>
        <v>0</v>
      </c>
      <c r="AG155" s="1527">
        <f t="shared" ca="1" si="59"/>
        <v>0</v>
      </c>
      <c r="AH155" s="1527">
        <f t="shared" ca="1" si="59"/>
        <v>0</v>
      </c>
      <c r="AI155" s="1527">
        <f t="shared" ca="1" si="59"/>
        <v>0</v>
      </c>
      <c r="AJ155" s="1527">
        <f t="shared" ca="1" si="59"/>
        <v>0</v>
      </c>
      <c r="AK155" s="1527">
        <f t="shared" ca="1" si="59"/>
        <v>0</v>
      </c>
      <c r="AL155" s="1527">
        <f t="shared" ca="1" si="59"/>
        <v>0</v>
      </c>
      <c r="AM155" s="1527">
        <f t="shared" ca="1" si="59"/>
        <v>0</v>
      </c>
      <c r="AN155" s="1486"/>
      <c r="AO155" s="1566">
        <f t="shared" ca="1" si="60"/>
        <v>0</v>
      </c>
      <c r="AP155" s="1531">
        <f t="shared" ca="1" si="61"/>
        <v>127.03355829563934</v>
      </c>
      <c r="AQ155" s="1527">
        <f t="shared" ca="1" si="60"/>
        <v>0</v>
      </c>
      <c r="AR155" s="1527">
        <f t="shared" ca="1" si="60"/>
        <v>-13099.36862214678</v>
      </c>
      <c r="AS155" s="1527">
        <f t="shared" ca="1" si="60"/>
        <v>-41263.011159762355</v>
      </c>
      <c r="AT155" s="1527">
        <f t="shared" ca="1" si="60"/>
        <v>-32748.421555366949</v>
      </c>
      <c r="AU155" s="1527">
        <f t="shared" ca="1" si="60"/>
        <v>0</v>
      </c>
      <c r="AV155" s="1527">
        <f t="shared" ca="1" si="60"/>
        <v>10363.424542837642</v>
      </c>
      <c r="AW155" s="1527">
        <f t="shared" ca="1" si="60"/>
        <v>24384.52833608857</v>
      </c>
      <c r="AX155" s="1527">
        <f t="shared" ca="1" si="60"/>
        <v>-1219.2264168044285</v>
      </c>
      <c r="AY155" s="1527">
        <f t="shared" ca="1" si="60"/>
        <v>0</v>
      </c>
      <c r="AZ155" s="1527">
        <f t="shared" ca="1" si="60"/>
        <v>0</v>
      </c>
      <c r="BA155" s="1527">
        <f t="shared" ca="1" si="60"/>
        <v>0</v>
      </c>
      <c r="BB155" s="1527">
        <f t="shared" ca="1" si="60"/>
        <v>0</v>
      </c>
      <c r="BC155" s="1527">
        <f t="shared" ca="1" si="60"/>
        <v>0</v>
      </c>
      <c r="BD155" s="1527">
        <f t="shared" ca="1" si="60"/>
        <v>0</v>
      </c>
      <c r="BE155" s="1527">
        <f t="shared" ca="1" si="60"/>
        <v>0</v>
      </c>
      <c r="BF155" s="1527">
        <f t="shared" ca="1" si="60"/>
        <v>0</v>
      </c>
      <c r="BG155" s="1527">
        <f t="shared" ca="1" si="60"/>
        <v>0</v>
      </c>
      <c r="BH155" s="1527">
        <f t="shared" ca="1" si="60"/>
        <v>0</v>
      </c>
      <c r="BI155" s="1527">
        <f t="shared" ca="1" si="60"/>
        <v>0</v>
      </c>
      <c r="BJ155" s="1527">
        <f t="shared" ca="1" si="60"/>
        <v>0</v>
      </c>
      <c r="BK155" s="1527">
        <f t="shared" ca="1" si="60"/>
        <v>0</v>
      </c>
      <c r="BL155" s="1527">
        <f t="shared" ca="1" si="60"/>
        <v>0</v>
      </c>
      <c r="BM155" s="1527">
        <f t="shared" ca="1" si="60"/>
        <v>0</v>
      </c>
      <c r="BN155" s="1527">
        <f t="shared" ca="1" si="60"/>
        <v>0</v>
      </c>
      <c r="BO155" s="1527">
        <f t="shared" ca="1" si="60"/>
        <v>0</v>
      </c>
      <c r="BP155" s="1527">
        <f t="shared" ca="1" si="60"/>
        <v>0</v>
      </c>
      <c r="BQ155" s="1527">
        <f t="shared" ca="1" si="60"/>
        <v>0</v>
      </c>
      <c r="BR155" s="1527">
        <f t="shared" ca="1" si="60"/>
        <v>0</v>
      </c>
      <c r="BS155" s="1527">
        <f t="shared" ca="1" si="60"/>
        <v>0</v>
      </c>
      <c r="BT155" s="1527">
        <f t="shared" ca="1" si="60"/>
        <v>0</v>
      </c>
      <c r="BU155" s="1527">
        <f t="shared" ca="1" si="60"/>
        <v>0</v>
      </c>
      <c r="BV155" s="1527">
        <f t="shared" ca="1" si="60"/>
        <v>0</v>
      </c>
      <c r="BW155" s="1527">
        <f t="shared" ca="1" si="60"/>
        <v>0</v>
      </c>
      <c r="BX155" s="1527">
        <f t="shared" ca="1" si="60"/>
        <v>0</v>
      </c>
      <c r="BY155" s="1527">
        <f t="shared" ca="1" si="60"/>
        <v>0</v>
      </c>
      <c r="BZ155" s="1527">
        <f t="shared" ca="1" si="60"/>
        <v>0</v>
      </c>
      <c r="CA155" s="1527">
        <f t="shared" ca="1" si="60"/>
        <v>0</v>
      </c>
      <c r="CB155" s="1527">
        <f t="shared" ca="1" si="60"/>
        <v>0</v>
      </c>
      <c r="CC155" s="1527">
        <f t="shared" ca="1" si="60"/>
        <v>0</v>
      </c>
      <c r="CD155" s="1527">
        <f t="shared" ca="1" si="60"/>
        <v>0</v>
      </c>
      <c r="CE155" s="1527">
        <f t="shared" ca="1" si="60"/>
        <v>0</v>
      </c>
      <c r="CF155" s="1527">
        <f t="shared" ca="1" si="60"/>
        <v>0</v>
      </c>
      <c r="CG155" s="1527">
        <f t="shared" ca="1" si="60"/>
        <v>0</v>
      </c>
      <c r="CH155" s="1527">
        <f t="shared" ca="1" si="60"/>
        <v>0</v>
      </c>
      <c r="CI155" s="1567">
        <f t="shared" ca="1" si="60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62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6"/>
        <v>elektriciteit</v>
      </c>
      <c r="B156" s="1000">
        <f ca="1">IF(C531=0,0,(3.6/C531))</f>
        <v>7.226830333381792</v>
      </c>
      <c r="C156" s="1582">
        <f ca="1">SUM(D156:CI156)</f>
        <v>-0.8029811481676461</v>
      </c>
      <c r="D156" s="1566">
        <f t="shared" ca="1" si="57"/>
        <v>-342768.56271229842</v>
      </c>
      <c r="E156" s="1527">
        <f t="shared" ca="1" si="57"/>
        <v>-18789.758866792657</v>
      </c>
      <c r="F156" s="1527">
        <f t="shared" ca="1" si="57"/>
        <v>0</v>
      </c>
      <c r="G156" s="1527">
        <f t="shared" ca="1" si="57"/>
        <v>0</v>
      </c>
      <c r="H156" s="1527">
        <f t="shared" ca="1" si="57"/>
        <v>-420862.49427597021</v>
      </c>
      <c r="I156" s="1527">
        <f t="shared" ca="1" si="57"/>
        <v>614.28057833745231</v>
      </c>
      <c r="J156" s="1527">
        <f t="shared" ca="1" si="57"/>
        <v>3107.5370433541707</v>
      </c>
      <c r="K156" s="1531">
        <f t="shared" ca="1" si="57"/>
        <v>1336.9636116756315</v>
      </c>
      <c r="L156" s="1531">
        <f t="shared" ca="1" si="57"/>
        <v>0</v>
      </c>
      <c r="M156" s="1531">
        <f t="shared" ca="1" si="57"/>
        <v>0</v>
      </c>
      <c r="N156" s="1531">
        <f t="shared" ca="1" si="57"/>
        <v>-144.53660666763585</v>
      </c>
      <c r="O156" s="1531">
        <f t="shared" ca="1" si="57"/>
        <v>0</v>
      </c>
      <c r="P156" s="1531">
        <f t="shared" ca="1" si="57"/>
        <v>0</v>
      </c>
      <c r="Q156" s="1531">
        <f t="shared" ca="1" si="57"/>
        <v>0</v>
      </c>
      <c r="R156" s="1531">
        <f t="shared" ca="1" si="57"/>
        <v>0</v>
      </c>
      <c r="S156" s="1531">
        <f t="shared" ca="1" si="57"/>
        <v>0</v>
      </c>
      <c r="T156" s="1531">
        <f t="shared" ca="1" si="58"/>
        <v>0</v>
      </c>
      <c r="U156" s="1531">
        <f t="shared" ca="1" si="58"/>
        <v>0</v>
      </c>
      <c r="V156" s="1531">
        <f t="shared" ca="1" si="58"/>
        <v>0</v>
      </c>
      <c r="W156" s="1531">
        <f t="shared" ca="1" si="58"/>
        <v>0</v>
      </c>
      <c r="X156" s="1531">
        <f t="shared" ca="1" si="58"/>
        <v>0</v>
      </c>
      <c r="Y156" s="1531">
        <f t="shared" ca="1" si="58"/>
        <v>0</v>
      </c>
      <c r="Z156" s="1565"/>
      <c r="AA156" s="1526">
        <f t="shared" ca="1" si="59"/>
        <v>0</v>
      </c>
      <c r="AB156" s="1527">
        <f t="shared" ca="1" si="59"/>
        <v>0</v>
      </c>
      <c r="AC156" s="1527">
        <f t="shared" ca="1" si="59"/>
        <v>0</v>
      </c>
      <c r="AD156" s="1527">
        <f t="shared" ca="1" si="59"/>
        <v>0</v>
      </c>
      <c r="AE156" s="1527">
        <f t="shared" ca="1" si="59"/>
        <v>0</v>
      </c>
      <c r="AF156" s="1527">
        <f t="shared" ca="1" si="59"/>
        <v>0</v>
      </c>
      <c r="AG156" s="1527">
        <f t="shared" ca="1" si="59"/>
        <v>0</v>
      </c>
      <c r="AH156" s="1527">
        <f t="shared" ca="1" si="59"/>
        <v>0</v>
      </c>
      <c r="AI156" s="1527">
        <f t="shared" ca="1" si="59"/>
        <v>0</v>
      </c>
      <c r="AJ156" s="1527">
        <f t="shared" ca="1" si="59"/>
        <v>0</v>
      </c>
      <c r="AK156" s="1527">
        <f t="shared" ca="1" si="59"/>
        <v>0</v>
      </c>
      <c r="AL156" s="1527">
        <f t="shared" ca="1" si="59"/>
        <v>0</v>
      </c>
      <c r="AM156" s="1527">
        <f t="shared" ca="1" si="59"/>
        <v>0</v>
      </c>
      <c r="AN156" s="1486"/>
      <c r="AO156" s="1566">
        <f t="shared" ca="1" si="60"/>
        <v>0</v>
      </c>
      <c r="AP156" s="1531">
        <f t="shared" ca="1" si="61"/>
        <v>0</v>
      </c>
      <c r="AQ156" s="1527">
        <f t="shared" ca="1" si="60"/>
        <v>404.70249866938036</v>
      </c>
      <c r="AR156" s="1527">
        <f t="shared" ca="1" si="60"/>
        <v>128276.23841752681</v>
      </c>
      <c r="AS156" s="1527">
        <f t="shared" ca="1" si="60"/>
        <v>141176.13056261331</v>
      </c>
      <c r="AT156" s="1527">
        <f t="shared" ca="1" si="60"/>
        <v>0</v>
      </c>
      <c r="AU156" s="1527">
        <f t="shared" ca="1" si="60"/>
        <v>361341.51666908961</v>
      </c>
      <c r="AV156" s="1527">
        <f t="shared" ca="1" si="60"/>
        <v>0</v>
      </c>
      <c r="AW156" s="1527">
        <f t="shared" ca="1" si="60"/>
        <v>144536.60666763585</v>
      </c>
      <c r="AX156" s="1527">
        <f t="shared" ca="1" si="60"/>
        <v>1770.573431678539</v>
      </c>
      <c r="AY156" s="1527">
        <f t="shared" ca="1" si="60"/>
        <v>0</v>
      </c>
      <c r="AZ156" s="1527">
        <f t="shared" ca="1" si="60"/>
        <v>0</v>
      </c>
      <c r="BA156" s="1527">
        <f t="shared" ca="1" si="60"/>
        <v>0</v>
      </c>
      <c r="BB156" s="1527">
        <f t="shared" ca="1" si="60"/>
        <v>0</v>
      </c>
      <c r="BC156" s="1527">
        <f t="shared" ca="1" si="60"/>
        <v>0</v>
      </c>
      <c r="BD156" s="1527">
        <f t="shared" ca="1" si="60"/>
        <v>0</v>
      </c>
      <c r="BE156" s="1527">
        <f t="shared" ca="1" si="60"/>
        <v>0</v>
      </c>
      <c r="BF156" s="1527">
        <f t="shared" ca="1" si="60"/>
        <v>0</v>
      </c>
      <c r="BG156" s="1527">
        <f t="shared" ca="1" si="60"/>
        <v>0</v>
      </c>
      <c r="BH156" s="1527">
        <f t="shared" ca="1" si="60"/>
        <v>0</v>
      </c>
      <c r="BI156" s="1527">
        <f t="shared" ca="1" si="60"/>
        <v>0</v>
      </c>
      <c r="BJ156" s="1527">
        <f t="shared" ca="1" si="60"/>
        <v>0</v>
      </c>
      <c r="BK156" s="1527">
        <f t="shared" ca="1" si="60"/>
        <v>0</v>
      </c>
      <c r="BL156" s="1527">
        <f t="shared" ca="1" si="60"/>
        <v>0</v>
      </c>
      <c r="BM156" s="1527">
        <f t="shared" ca="1" si="60"/>
        <v>0</v>
      </c>
      <c r="BN156" s="1527">
        <f t="shared" ca="1" si="60"/>
        <v>0</v>
      </c>
      <c r="BO156" s="1527">
        <f t="shared" ca="1" si="60"/>
        <v>0</v>
      </c>
      <c r="BP156" s="1527">
        <f t="shared" ca="1" si="60"/>
        <v>0</v>
      </c>
      <c r="BQ156" s="1527">
        <f t="shared" ca="1" si="60"/>
        <v>0</v>
      </c>
      <c r="BR156" s="1527">
        <f t="shared" ca="1" si="60"/>
        <v>0</v>
      </c>
      <c r="BS156" s="1527">
        <f t="shared" ca="1" si="60"/>
        <v>0</v>
      </c>
      <c r="BT156" s="1527">
        <f t="shared" ca="1" si="60"/>
        <v>0</v>
      </c>
      <c r="BU156" s="1527">
        <f t="shared" ca="1" si="60"/>
        <v>0</v>
      </c>
      <c r="BV156" s="1527">
        <f t="shared" ca="1" si="60"/>
        <v>0</v>
      </c>
      <c r="BW156" s="1527">
        <f t="shared" ca="1" si="60"/>
        <v>0</v>
      </c>
      <c r="BX156" s="1527">
        <f t="shared" ca="1" si="60"/>
        <v>0</v>
      </c>
      <c r="BY156" s="1527">
        <f t="shared" ca="1" si="60"/>
        <v>0</v>
      </c>
      <c r="BZ156" s="1527">
        <f t="shared" ca="1" si="60"/>
        <v>0</v>
      </c>
      <c r="CA156" s="1527">
        <f t="shared" ca="1" si="60"/>
        <v>0</v>
      </c>
      <c r="CB156" s="1527">
        <f t="shared" ca="1" si="60"/>
        <v>0</v>
      </c>
      <c r="CC156" s="1527">
        <f t="shared" ca="1" si="60"/>
        <v>0</v>
      </c>
      <c r="CD156" s="1527">
        <f t="shared" ca="1" si="60"/>
        <v>0</v>
      </c>
      <c r="CE156" s="1527">
        <f t="shared" ca="1" si="60"/>
        <v>0</v>
      </c>
      <c r="CF156" s="1527">
        <f t="shared" ca="1" si="60"/>
        <v>0</v>
      </c>
      <c r="CG156" s="1527">
        <f t="shared" ca="1" si="60"/>
        <v>0</v>
      </c>
      <c r="CH156" s="1527">
        <f t="shared" ca="1" si="60"/>
        <v>0</v>
      </c>
      <c r="CI156" s="1567">
        <f t="shared" ca="1" si="60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62"/>
        <v>0.13837324994069017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6"/>
        <v>perslucht-1 op 8 bara</v>
      </c>
      <c r="B157" s="1000">
        <f ca="1">K542</f>
        <v>0.61428057833745231</v>
      </c>
      <c r="C157" s="1582">
        <f t="shared" ref="C157:C169" ca="1" si="63">SUM(D157:CI157)</f>
        <v>0</v>
      </c>
      <c r="D157" s="1566">
        <f t="shared" ca="1" si="57"/>
        <v>0</v>
      </c>
      <c r="E157" s="1527">
        <f t="shared" ca="1" si="57"/>
        <v>0</v>
      </c>
      <c r="F157" s="1527">
        <f t="shared" ca="1" si="57"/>
        <v>0</v>
      </c>
      <c r="G157" s="1527">
        <f t="shared" ca="1" si="57"/>
        <v>0</v>
      </c>
      <c r="H157" s="1527">
        <f t="shared" ca="1" si="57"/>
        <v>0</v>
      </c>
      <c r="I157" s="1527">
        <f t="shared" ca="1" si="57"/>
        <v>-614.28057833745231</v>
      </c>
      <c r="J157" s="1527">
        <f t="shared" ca="1" si="57"/>
        <v>0</v>
      </c>
      <c r="K157" s="1531">
        <f t="shared" ca="1" si="57"/>
        <v>0</v>
      </c>
      <c r="L157" s="1531">
        <f t="shared" ca="1" si="57"/>
        <v>0</v>
      </c>
      <c r="M157" s="1531">
        <f t="shared" ca="1" si="57"/>
        <v>0</v>
      </c>
      <c r="N157" s="1531">
        <f t="shared" ca="1" si="57"/>
        <v>0</v>
      </c>
      <c r="O157" s="1531">
        <f t="shared" ca="1" si="57"/>
        <v>0</v>
      </c>
      <c r="P157" s="1531">
        <f t="shared" ca="1" si="57"/>
        <v>0</v>
      </c>
      <c r="Q157" s="1531">
        <f t="shared" ca="1" si="57"/>
        <v>0</v>
      </c>
      <c r="R157" s="1531">
        <f t="shared" ca="1" si="57"/>
        <v>0</v>
      </c>
      <c r="S157" s="1531">
        <f t="shared" ca="1" si="57"/>
        <v>0</v>
      </c>
      <c r="T157" s="1531">
        <f t="shared" ca="1" si="58"/>
        <v>0</v>
      </c>
      <c r="U157" s="1531">
        <f t="shared" ca="1" si="58"/>
        <v>0</v>
      </c>
      <c r="V157" s="1531">
        <f t="shared" ca="1" si="58"/>
        <v>0</v>
      </c>
      <c r="W157" s="1531">
        <f t="shared" ca="1" si="58"/>
        <v>0</v>
      </c>
      <c r="X157" s="1531">
        <f t="shared" ca="1" si="58"/>
        <v>0</v>
      </c>
      <c r="Y157" s="1531">
        <f t="shared" ca="1" si="58"/>
        <v>0</v>
      </c>
      <c r="Z157" s="1565"/>
      <c r="AA157" s="1526">
        <f t="shared" ca="1" si="59"/>
        <v>0</v>
      </c>
      <c r="AB157" s="1527">
        <f t="shared" ca="1" si="59"/>
        <v>0</v>
      </c>
      <c r="AC157" s="1527">
        <f t="shared" ca="1" si="59"/>
        <v>0</v>
      </c>
      <c r="AD157" s="1527">
        <f t="shared" ca="1" si="59"/>
        <v>0</v>
      </c>
      <c r="AE157" s="1527">
        <f t="shared" ca="1" si="59"/>
        <v>0</v>
      </c>
      <c r="AF157" s="1527">
        <f t="shared" ca="1" si="59"/>
        <v>0</v>
      </c>
      <c r="AG157" s="1527">
        <f t="shared" ca="1" si="59"/>
        <v>0</v>
      </c>
      <c r="AH157" s="1527">
        <f t="shared" ca="1" si="59"/>
        <v>0</v>
      </c>
      <c r="AI157" s="1527">
        <f t="shared" ca="1" si="59"/>
        <v>0</v>
      </c>
      <c r="AJ157" s="1527">
        <f t="shared" ca="1" si="59"/>
        <v>0</v>
      </c>
      <c r="AK157" s="1527">
        <f t="shared" ca="1" si="59"/>
        <v>0</v>
      </c>
      <c r="AL157" s="1527">
        <f t="shared" ca="1" si="59"/>
        <v>0</v>
      </c>
      <c r="AM157" s="1527">
        <f t="shared" ca="1" si="59"/>
        <v>0</v>
      </c>
      <c r="AN157" s="1486"/>
      <c r="AO157" s="1566">
        <f t="shared" ca="1" si="60"/>
        <v>0</v>
      </c>
      <c r="AP157" s="1531">
        <f t="shared" ca="1" si="61"/>
        <v>0</v>
      </c>
      <c r="AQ157" s="1527">
        <f t="shared" ca="1" si="60"/>
        <v>0</v>
      </c>
      <c r="AR157" s="1527">
        <f t="shared" ca="1" si="60"/>
        <v>307.14028916872616</v>
      </c>
      <c r="AS157" s="1527">
        <f t="shared" ca="1" si="60"/>
        <v>0</v>
      </c>
      <c r="AT157" s="1527">
        <f t="shared" ca="1" si="60"/>
        <v>0</v>
      </c>
      <c r="AU157" s="1527">
        <f t="shared" ca="1" si="60"/>
        <v>307.14028916872616</v>
      </c>
      <c r="AV157" s="1527">
        <f t="shared" ca="1" si="60"/>
        <v>0</v>
      </c>
      <c r="AW157" s="1527">
        <f t="shared" ca="1" si="60"/>
        <v>0</v>
      </c>
      <c r="AX157" s="1527">
        <f t="shared" ca="1" si="60"/>
        <v>0</v>
      </c>
      <c r="AY157" s="1527">
        <f t="shared" ca="1" si="60"/>
        <v>0</v>
      </c>
      <c r="AZ157" s="1527">
        <f t="shared" ca="1" si="60"/>
        <v>0</v>
      </c>
      <c r="BA157" s="1527">
        <f t="shared" ca="1" si="60"/>
        <v>0</v>
      </c>
      <c r="BB157" s="1527">
        <f t="shared" ca="1" si="60"/>
        <v>0</v>
      </c>
      <c r="BC157" s="1527">
        <f t="shared" ca="1" si="60"/>
        <v>0</v>
      </c>
      <c r="BD157" s="1527">
        <f t="shared" ca="1" si="60"/>
        <v>0</v>
      </c>
      <c r="BE157" s="1527">
        <f t="shared" ca="1" si="60"/>
        <v>0</v>
      </c>
      <c r="BF157" s="1527">
        <f t="shared" ca="1" si="60"/>
        <v>0</v>
      </c>
      <c r="BG157" s="1527">
        <f t="shared" ca="1" si="60"/>
        <v>0</v>
      </c>
      <c r="BH157" s="1527">
        <f t="shared" ca="1" si="60"/>
        <v>0</v>
      </c>
      <c r="BI157" s="1527">
        <f t="shared" ca="1" si="60"/>
        <v>0</v>
      </c>
      <c r="BJ157" s="1527">
        <f t="shared" ca="1" si="60"/>
        <v>0</v>
      </c>
      <c r="BK157" s="1527">
        <f t="shared" ca="1" si="60"/>
        <v>0</v>
      </c>
      <c r="BL157" s="1527">
        <f t="shared" ca="1" si="60"/>
        <v>0</v>
      </c>
      <c r="BM157" s="1527">
        <f t="shared" ca="1" si="60"/>
        <v>0</v>
      </c>
      <c r="BN157" s="1527">
        <f t="shared" ca="1" si="60"/>
        <v>0</v>
      </c>
      <c r="BO157" s="1527">
        <f t="shared" ca="1" si="60"/>
        <v>0</v>
      </c>
      <c r="BP157" s="1527">
        <f t="shared" ca="1" si="60"/>
        <v>0</v>
      </c>
      <c r="BQ157" s="1527">
        <f t="shared" ca="1" si="60"/>
        <v>0</v>
      </c>
      <c r="BR157" s="1527">
        <f t="shared" ca="1" si="60"/>
        <v>0</v>
      </c>
      <c r="BS157" s="1527">
        <f t="shared" ca="1" si="60"/>
        <v>0</v>
      </c>
      <c r="BT157" s="1527">
        <f t="shared" ca="1" si="60"/>
        <v>0</v>
      </c>
      <c r="BU157" s="1527">
        <f t="shared" ca="1" si="60"/>
        <v>0</v>
      </c>
      <c r="BV157" s="1527">
        <f t="shared" ca="1" si="60"/>
        <v>0</v>
      </c>
      <c r="BW157" s="1527">
        <f t="shared" ca="1" si="60"/>
        <v>0</v>
      </c>
      <c r="BX157" s="1527">
        <f t="shared" ca="1" si="60"/>
        <v>0</v>
      </c>
      <c r="BY157" s="1527">
        <f t="shared" ca="1" si="60"/>
        <v>0</v>
      </c>
      <c r="BZ157" s="1527">
        <f t="shared" ca="1" si="60"/>
        <v>0</v>
      </c>
      <c r="CA157" s="1527">
        <f t="shared" ca="1" si="60"/>
        <v>0</v>
      </c>
      <c r="CB157" s="1527">
        <f t="shared" ca="1" si="60"/>
        <v>0</v>
      </c>
      <c r="CC157" s="1527">
        <f t="shared" ca="1" si="60"/>
        <v>0</v>
      </c>
      <c r="CD157" s="1527">
        <f t="shared" ca="1" si="60"/>
        <v>0</v>
      </c>
      <c r="CE157" s="1527">
        <f t="shared" ca="1" si="60"/>
        <v>0</v>
      </c>
      <c r="CF157" s="1527">
        <f t="shared" ca="1" si="60"/>
        <v>0</v>
      </c>
      <c r="CG157" s="1527">
        <f t="shared" ca="1" si="60"/>
        <v>0</v>
      </c>
      <c r="CH157" s="1527">
        <f t="shared" ca="1" si="60"/>
        <v>0</v>
      </c>
      <c r="CI157" s="1567">
        <f t="shared" ca="1" si="60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62"/>
        <v>1.6279205875375315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6"/>
        <v>koelenergie-1 op 6 °C</v>
      </c>
      <c r="B158" s="1000">
        <f ca="1">IF(OR(J536=0, J535=0),0,(1/J536/J535))</f>
        <v>0.44393386333631002</v>
      </c>
      <c r="C158" s="1582">
        <f t="shared" ca="1" si="63"/>
        <v>0</v>
      </c>
      <c r="D158" s="1566">
        <f t="shared" ca="1" si="57"/>
        <v>0</v>
      </c>
      <c r="E158" s="1527">
        <f t="shared" ca="1" si="57"/>
        <v>0</v>
      </c>
      <c r="F158" s="1527">
        <f t="shared" ca="1" si="57"/>
        <v>0</v>
      </c>
      <c r="G158" s="1527">
        <f t="shared" ca="1" si="57"/>
        <v>0</v>
      </c>
      <c r="H158" s="1527">
        <f t="shared" ca="1" si="57"/>
        <v>0</v>
      </c>
      <c r="I158" s="1527">
        <f t="shared" ca="1" si="57"/>
        <v>0</v>
      </c>
      <c r="J158" s="1527">
        <f ca="1">IF(ISNUMBER($B158),$B158*J76,0)</f>
        <v>-3107.5370433541702</v>
      </c>
      <c r="K158" s="1531">
        <f t="shared" ca="1" si="57"/>
        <v>0</v>
      </c>
      <c r="L158" s="1531">
        <f t="shared" ca="1" si="57"/>
        <v>0</v>
      </c>
      <c r="M158" s="1531">
        <f t="shared" ca="1" si="57"/>
        <v>0</v>
      </c>
      <c r="N158" s="1531">
        <f t="shared" ca="1" si="57"/>
        <v>0</v>
      </c>
      <c r="O158" s="1531">
        <f t="shared" ca="1" si="57"/>
        <v>0</v>
      </c>
      <c r="P158" s="1531">
        <f t="shared" ca="1" si="57"/>
        <v>0</v>
      </c>
      <c r="Q158" s="1531">
        <f t="shared" ca="1" si="57"/>
        <v>0</v>
      </c>
      <c r="R158" s="1531">
        <f t="shared" ca="1" si="57"/>
        <v>0</v>
      </c>
      <c r="S158" s="1531">
        <f t="shared" ca="1" si="57"/>
        <v>0</v>
      </c>
      <c r="T158" s="1531">
        <f t="shared" ca="1" si="58"/>
        <v>0</v>
      </c>
      <c r="U158" s="1531">
        <f t="shared" ca="1" si="58"/>
        <v>0</v>
      </c>
      <c r="V158" s="1531">
        <f t="shared" ca="1" si="58"/>
        <v>0</v>
      </c>
      <c r="W158" s="1531">
        <f t="shared" ca="1" si="58"/>
        <v>0</v>
      </c>
      <c r="X158" s="1531">
        <f t="shared" ca="1" si="58"/>
        <v>0</v>
      </c>
      <c r="Y158" s="1531">
        <f t="shared" ca="1" si="58"/>
        <v>0</v>
      </c>
      <c r="Z158" s="1565"/>
      <c r="AA158" s="1526">
        <f t="shared" ca="1" si="59"/>
        <v>0</v>
      </c>
      <c r="AB158" s="1527">
        <f t="shared" ca="1" si="59"/>
        <v>0</v>
      </c>
      <c r="AC158" s="1527">
        <f t="shared" ca="1" si="59"/>
        <v>0</v>
      </c>
      <c r="AD158" s="1527">
        <f t="shared" ca="1" si="59"/>
        <v>0</v>
      </c>
      <c r="AE158" s="1527">
        <f t="shared" ca="1" si="59"/>
        <v>0</v>
      </c>
      <c r="AF158" s="1527">
        <f t="shared" ca="1" si="59"/>
        <v>0</v>
      </c>
      <c r="AG158" s="1527">
        <f t="shared" ca="1" si="59"/>
        <v>0</v>
      </c>
      <c r="AH158" s="1527">
        <f t="shared" ca="1" si="59"/>
        <v>0</v>
      </c>
      <c r="AI158" s="1527">
        <f t="shared" ca="1" si="59"/>
        <v>0</v>
      </c>
      <c r="AJ158" s="1527">
        <f t="shared" ca="1" si="59"/>
        <v>0</v>
      </c>
      <c r="AK158" s="1527">
        <f t="shared" ca="1" si="59"/>
        <v>0</v>
      </c>
      <c r="AL158" s="1527">
        <f t="shared" ca="1" si="59"/>
        <v>0</v>
      </c>
      <c r="AM158" s="1527">
        <f t="shared" ca="1" si="59"/>
        <v>0</v>
      </c>
      <c r="AN158" s="1486"/>
      <c r="AO158" s="1566">
        <f t="shared" ca="1" si="60"/>
        <v>0</v>
      </c>
      <c r="AP158" s="1531">
        <f t="shared" ca="1" si="61"/>
        <v>0</v>
      </c>
      <c r="AQ158" s="1527">
        <f t="shared" ca="1" si="60"/>
        <v>0</v>
      </c>
      <c r="AR158" s="1527">
        <f t="shared" ca="1" si="60"/>
        <v>0</v>
      </c>
      <c r="AS158" s="1527">
        <f t="shared" ca="1" si="60"/>
        <v>0</v>
      </c>
      <c r="AT158" s="1527">
        <f t="shared" ca="1" si="60"/>
        <v>0</v>
      </c>
      <c r="AU158" s="1527">
        <f t="shared" ca="1" si="60"/>
        <v>0</v>
      </c>
      <c r="AV158" s="1527">
        <f t="shared" ca="1" si="60"/>
        <v>3107.5370433541702</v>
      </c>
      <c r="AW158" s="1527">
        <f t="shared" ca="1" si="60"/>
        <v>0</v>
      </c>
      <c r="AX158" s="1527">
        <f t="shared" ca="1" si="60"/>
        <v>0</v>
      </c>
      <c r="AY158" s="1527">
        <f t="shared" ca="1" si="60"/>
        <v>0</v>
      </c>
      <c r="AZ158" s="1527">
        <f t="shared" ca="1" si="60"/>
        <v>0</v>
      </c>
      <c r="BA158" s="1527">
        <f t="shared" ca="1" si="60"/>
        <v>0</v>
      </c>
      <c r="BB158" s="1527">
        <f t="shared" ca="1" si="60"/>
        <v>0</v>
      </c>
      <c r="BC158" s="1527">
        <f t="shared" ca="1" si="60"/>
        <v>0</v>
      </c>
      <c r="BD158" s="1527">
        <f t="shared" ca="1" si="60"/>
        <v>0</v>
      </c>
      <c r="BE158" s="1527">
        <f t="shared" ca="1" si="60"/>
        <v>0</v>
      </c>
      <c r="BF158" s="1527">
        <f t="shared" ca="1" si="60"/>
        <v>0</v>
      </c>
      <c r="BG158" s="1527">
        <f t="shared" ca="1" si="60"/>
        <v>0</v>
      </c>
      <c r="BH158" s="1527">
        <f t="shared" ca="1" si="60"/>
        <v>0</v>
      </c>
      <c r="BI158" s="1527">
        <f t="shared" ca="1" si="60"/>
        <v>0</v>
      </c>
      <c r="BJ158" s="1527">
        <f t="shared" ca="1" si="60"/>
        <v>0</v>
      </c>
      <c r="BK158" s="1527">
        <f t="shared" ca="1" si="60"/>
        <v>0</v>
      </c>
      <c r="BL158" s="1527">
        <f t="shared" ca="1" si="60"/>
        <v>0</v>
      </c>
      <c r="BM158" s="1527">
        <f t="shared" ca="1" si="60"/>
        <v>0</v>
      </c>
      <c r="BN158" s="1527">
        <f t="shared" ca="1" si="60"/>
        <v>0</v>
      </c>
      <c r="BO158" s="1527">
        <f t="shared" ca="1" si="60"/>
        <v>0</v>
      </c>
      <c r="BP158" s="1527">
        <f t="shared" ca="1" si="60"/>
        <v>0</v>
      </c>
      <c r="BQ158" s="1527">
        <f t="shared" ca="1" si="60"/>
        <v>0</v>
      </c>
      <c r="BR158" s="1527">
        <f t="shared" ca="1" si="60"/>
        <v>0</v>
      </c>
      <c r="BS158" s="1527">
        <f t="shared" ca="1" si="60"/>
        <v>0</v>
      </c>
      <c r="BT158" s="1527">
        <f t="shared" ca="1" si="60"/>
        <v>0</v>
      </c>
      <c r="BU158" s="1527">
        <f t="shared" ca="1" si="60"/>
        <v>0</v>
      </c>
      <c r="BV158" s="1527">
        <f t="shared" ca="1" si="60"/>
        <v>0</v>
      </c>
      <c r="BW158" s="1527">
        <f t="shared" ca="1" si="60"/>
        <v>0</v>
      </c>
      <c r="BX158" s="1527">
        <f t="shared" ca="1" si="60"/>
        <v>0</v>
      </c>
      <c r="BY158" s="1527">
        <f t="shared" ca="1" si="60"/>
        <v>0</v>
      </c>
      <c r="BZ158" s="1527">
        <f t="shared" ca="1" si="60"/>
        <v>0</v>
      </c>
      <c r="CA158" s="1527">
        <f t="shared" ca="1" si="60"/>
        <v>0</v>
      </c>
      <c r="CB158" s="1527">
        <f t="shared" ca="1" si="60"/>
        <v>0</v>
      </c>
      <c r="CC158" s="1527">
        <f t="shared" ca="1" si="60"/>
        <v>0</v>
      </c>
      <c r="CD158" s="1527">
        <f t="shared" ca="1" si="60"/>
        <v>0</v>
      </c>
      <c r="CE158" s="1527">
        <f t="shared" ca="1" si="60"/>
        <v>0</v>
      </c>
      <c r="CF158" s="1527">
        <f t="shared" ca="1" si="60"/>
        <v>0</v>
      </c>
      <c r="CG158" s="1527">
        <f t="shared" ca="1" si="60"/>
        <v>0</v>
      </c>
      <c r="CH158" s="1527">
        <f t="shared" ca="1" si="60"/>
        <v>0</v>
      </c>
      <c r="CI158" s="1567">
        <f t="shared" ca="1" si="60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62"/>
        <v>2.252587789732166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6"/>
        <v>thermische olie</v>
      </c>
      <c r="B159" s="1000">
        <f ca="1">IF(K544=0,0, (1/K544))</f>
        <v>2.0568670948855869</v>
      </c>
      <c r="C159" s="1582">
        <f t="shared" ca="1" si="63"/>
        <v>0</v>
      </c>
      <c r="D159" s="1566">
        <f t="shared" ca="1" si="57"/>
        <v>0</v>
      </c>
      <c r="E159" s="1527">
        <f t="shared" ca="1" si="57"/>
        <v>0</v>
      </c>
      <c r="F159" s="1527">
        <f t="shared" ca="1" si="57"/>
        <v>0</v>
      </c>
      <c r="G159" s="1527">
        <f t="shared" ca="1" si="57"/>
        <v>0</v>
      </c>
      <c r="H159" s="1527">
        <f t="shared" ca="1" si="57"/>
        <v>0</v>
      </c>
      <c r="I159" s="1527">
        <f t="shared" ca="1" si="57"/>
        <v>0</v>
      </c>
      <c r="J159" s="1527">
        <f t="shared" ca="1" si="57"/>
        <v>0</v>
      </c>
      <c r="K159" s="1531">
        <f t="shared" ca="1" si="57"/>
        <v>-1336.9636116756315</v>
      </c>
      <c r="L159" s="1531">
        <f t="shared" ca="1" si="57"/>
        <v>0</v>
      </c>
      <c r="M159" s="1531">
        <f t="shared" ca="1" si="57"/>
        <v>0</v>
      </c>
      <c r="N159" s="1531">
        <f t="shared" ca="1" si="57"/>
        <v>0</v>
      </c>
      <c r="O159" s="1531">
        <f t="shared" ca="1" si="57"/>
        <v>0</v>
      </c>
      <c r="P159" s="1531">
        <f t="shared" ca="1" si="57"/>
        <v>0</v>
      </c>
      <c r="Q159" s="1531">
        <f t="shared" ca="1" si="57"/>
        <v>0</v>
      </c>
      <c r="R159" s="1531">
        <f t="shared" ca="1" si="57"/>
        <v>0</v>
      </c>
      <c r="S159" s="1531">
        <f t="shared" ca="1" si="57"/>
        <v>0</v>
      </c>
      <c r="T159" s="1531">
        <f t="shared" ca="1" si="58"/>
        <v>0</v>
      </c>
      <c r="U159" s="1531">
        <f t="shared" ca="1" si="58"/>
        <v>0</v>
      </c>
      <c r="V159" s="1531">
        <f t="shared" ca="1" si="58"/>
        <v>0</v>
      </c>
      <c r="W159" s="1531">
        <f t="shared" ca="1" si="58"/>
        <v>0</v>
      </c>
      <c r="X159" s="1531">
        <f t="shared" ca="1" si="58"/>
        <v>0</v>
      </c>
      <c r="Y159" s="1531">
        <f t="shared" ca="1" si="58"/>
        <v>0</v>
      </c>
      <c r="Z159" s="1565"/>
      <c r="AA159" s="1526">
        <f t="shared" ca="1" si="59"/>
        <v>0</v>
      </c>
      <c r="AB159" s="1527">
        <f t="shared" ca="1" si="59"/>
        <v>0</v>
      </c>
      <c r="AC159" s="1527">
        <f t="shared" ca="1" si="59"/>
        <v>0</v>
      </c>
      <c r="AD159" s="1527">
        <f t="shared" ca="1" si="59"/>
        <v>0</v>
      </c>
      <c r="AE159" s="1527">
        <f t="shared" ca="1" si="59"/>
        <v>0</v>
      </c>
      <c r="AF159" s="1527">
        <f t="shared" ca="1" si="59"/>
        <v>0</v>
      </c>
      <c r="AG159" s="1527">
        <f t="shared" ca="1" si="59"/>
        <v>0</v>
      </c>
      <c r="AH159" s="1527">
        <f t="shared" ca="1" si="59"/>
        <v>0</v>
      </c>
      <c r="AI159" s="1527">
        <f t="shared" ca="1" si="59"/>
        <v>0</v>
      </c>
      <c r="AJ159" s="1527">
        <f t="shared" ca="1" si="59"/>
        <v>0</v>
      </c>
      <c r="AK159" s="1527">
        <f t="shared" ca="1" si="59"/>
        <v>0</v>
      </c>
      <c r="AL159" s="1527">
        <f t="shared" ca="1" si="59"/>
        <v>0</v>
      </c>
      <c r="AM159" s="1527">
        <f t="shared" ca="1" si="59"/>
        <v>0</v>
      </c>
      <c r="AN159" s="1486"/>
      <c r="AO159" s="1566">
        <f t="shared" ca="1" si="60"/>
        <v>0</v>
      </c>
      <c r="AP159" s="1531">
        <f t="shared" ca="1" si="61"/>
        <v>0</v>
      </c>
      <c r="AQ159" s="1527">
        <f t="shared" ca="1" si="60"/>
        <v>0</v>
      </c>
      <c r="AR159" s="1527">
        <f t="shared" ca="1" si="60"/>
        <v>0</v>
      </c>
      <c r="AS159" s="1527">
        <f t="shared" ca="1" si="60"/>
        <v>0</v>
      </c>
      <c r="AT159" s="1527">
        <f t="shared" ca="1" si="60"/>
        <v>0</v>
      </c>
      <c r="AU159" s="1527">
        <f t="shared" ca="1" si="60"/>
        <v>0</v>
      </c>
      <c r="AV159" s="1527">
        <f t="shared" ca="1" si="60"/>
        <v>0</v>
      </c>
      <c r="AW159" s="1527">
        <f t="shared" ca="1" si="60"/>
        <v>1336.9636116756315</v>
      </c>
      <c r="AX159" s="1527">
        <f t="shared" ca="1" si="60"/>
        <v>0</v>
      </c>
      <c r="AY159" s="1527">
        <f t="shared" ca="1" si="60"/>
        <v>0</v>
      </c>
      <c r="AZ159" s="1527">
        <f t="shared" ca="1" si="60"/>
        <v>0</v>
      </c>
      <c r="BA159" s="1527">
        <f t="shared" ca="1" si="60"/>
        <v>0</v>
      </c>
      <c r="BB159" s="1527">
        <f t="shared" ca="1" si="60"/>
        <v>0</v>
      </c>
      <c r="BC159" s="1527">
        <f t="shared" ca="1" si="60"/>
        <v>0</v>
      </c>
      <c r="BD159" s="1527">
        <f t="shared" ca="1" si="60"/>
        <v>0</v>
      </c>
      <c r="BE159" s="1527">
        <f t="shared" ca="1" si="60"/>
        <v>0</v>
      </c>
      <c r="BF159" s="1527">
        <f t="shared" ca="1" si="60"/>
        <v>0</v>
      </c>
      <c r="BG159" s="1527">
        <f t="shared" ca="1" si="60"/>
        <v>0</v>
      </c>
      <c r="BH159" s="1527">
        <f t="shared" ca="1" si="60"/>
        <v>0</v>
      </c>
      <c r="BI159" s="1527">
        <f t="shared" ca="1" si="60"/>
        <v>0</v>
      </c>
      <c r="BJ159" s="1527">
        <f t="shared" ca="1" si="60"/>
        <v>0</v>
      </c>
      <c r="BK159" s="1527">
        <f t="shared" ca="1" si="60"/>
        <v>0</v>
      </c>
      <c r="BL159" s="1527">
        <f t="shared" ca="1" si="60"/>
        <v>0</v>
      </c>
      <c r="BM159" s="1527">
        <f t="shared" ca="1" si="60"/>
        <v>0</v>
      </c>
      <c r="BN159" s="1527">
        <f t="shared" ca="1" si="60"/>
        <v>0</v>
      </c>
      <c r="BO159" s="1527">
        <f t="shared" ref="BO159:CI159" ca="1" si="64">IF(ISNUMBER($B159),$B159*BO77,0)</f>
        <v>0</v>
      </c>
      <c r="BP159" s="1527">
        <f t="shared" ca="1" si="64"/>
        <v>0</v>
      </c>
      <c r="BQ159" s="1527">
        <f t="shared" ca="1" si="64"/>
        <v>0</v>
      </c>
      <c r="BR159" s="1527">
        <f t="shared" ca="1" si="64"/>
        <v>0</v>
      </c>
      <c r="BS159" s="1527">
        <f t="shared" ca="1" si="64"/>
        <v>0</v>
      </c>
      <c r="BT159" s="1527">
        <f t="shared" ca="1" si="64"/>
        <v>0</v>
      </c>
      <c r="BU159" s="1527">
        <f t="shared" ca="1" si="64"/>
        <v>0</v>
      </c>
      <c r="BV159" s="1527">
        <f t="shared" ca="1" si="64"/>
        <v>0</v>
      </c>
      <c r="BW159" s="1527">
        <f t="shared" ca="1" si="64"/>
        <v>0</v>
      </c>
      <c r="BX159" s="1527">
        <f t="shared" ca="1" si="64"/>
        <v>0</v>
      </c>
      <c r="BY159" s="1527">
        <f t="shared" ca="1" si="64"/>
        <v>0</v>
      </c>
      <c r="BZ159" s="1527">
        <f t="shared" ca="1" si="64"/>
        <v>0</v>
      </c>
      <c r="CA159" s="1527">
        <f t="shared" ca="1" si="64"/>
        <v>0</v>
      </c>
      <c r="CB159" s="1527">
        <f t="shared" ca="1" si="64"/>
        <v>0</v>
      </c>
      <c r="CC159" s="1527">
        <f t="shared" ca="1" si="64"/>
        <v>0</v>
      </c>
      <c r="CD159" s="1527">
        <f t="shared" ca="1" si="64"/>
        <v>0</v>
      </c>
      <c r="CE159" s="1527">
        <f t="shared" ca="1" si="64"/>
        <v>0</v>
      </c>
      <c r="CF159" s="1527">
        <f t="shared" ca="1" si="64"/>
        <v>0</v>
      </c>
      <c r="CG159" s="1527">
        <f t="shared" ca="1" si="64"/>
        <v>0</v>
      </c>
      <c r="CH159" s="1527">
        <f t="shared" ca="1" si="64"/>
        <v>0</v>
      </c>
      <c r="CI159" s="1567">
        <f t="shared" ca="1" si="64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62"/>
        <v>0.48617628357539794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6"/>
        <v>warme lucht</v>
      </c>
      <c r="B160" s="1000">
        <f ca="1">IF(C529=0,0, (1/C529))</f>
        <v>0.62731410461553161</v>
      </c>
      <c r="C160" s="1582">
        <f t="shared" ca="1" si="63"/>
        <v>0</v>
      </c>
      <c r="D160" s="1566">
        <f t="shared" ca="1" si="57"/>
        <v>0</v>
      </c>
      <c r="E160" s="1527">
        <f t="shared" ca="1" si="57"/>
        <v>0</v>
      </c>
      <c r="F160" s="1527">
        <f t="shared" ca="1" si="57"/>
        <v>0</v>
      </c>
      <c r="G160" s="1527">
        <f t="shared" ca="1" si="57"/>
        <v>0</v>
      </c>
      <c r="H160" s="1527">
        <f t="shared" ca="1" si="57"/>
        <v>0</v>
      </c>
      <c r="I160" s="1527">
        <f t="shared" ca="1" si="57"/>
        <v>0</v>
      </c>
      <c r="J160" s="1527">
        <f t="shared" ca="1" si="57"/>
        <v>0</v>
      </c>
      <c r="K160" s="1531">
        <f t="shared" ca="1" si="57"/>
        <v>0</v>
      </c>
      <c r="L160" s="1531">
        <f t="shared" ca="1" si="57"/>
        <v>0</v>
      </c>
      <c r="M160" s="1531">
        <f t="shared" ca="1" si="57"/>
        <v>0</v>
      </c>
      <c r="N160" s="1531">
        <f t="shared" ca="1" si="57"/>
        <v>-94.097115692329737</v>
      </c>
      <c r="O160" s="1531">
        <f t="shared" ca="1" si="57"/>
        <v>0</v>
      </c>
      <c r="P160" s="1531">
        <f t="shared" ca="1" si="57"/>
        <v>0</v>
      </c>
      <c r="Q160" s="1531">
        <f t="shared" ca="1" si="57"/>
        <v>0</v>
      </c>
      <c r="R160" s="1531">
        <f t="shared" ca="1" si="57"/>
        <v>0</v>
      </c>
      <c r="S160" s="1531">
        <f t="shared" ca="1" si="57"/>
        <v>0</v>
      </c>
      <c r="T160" s="1531">
        <f t="shared" ca="1" si="58"/>
        <v>0</v>
      </c>
      <c r="U160" s="1531">
        <f t="shared" ca="1" si="58"/>
        <v>0</v>
      </c>
      <c r="V160" s="1531">
        <f t="shared" ca="1" si="58"/>
        <v>0</v>
      </c>
      <c r="W160" s="1531">
        <f t="shared" ca="1" si="58"/>
        <v>0</v>
      </c>
      <c r="X160" s="1531">
        <f t="shared" ca="1" si="58"/>
        <v>0</v>
      </c>
      <c r="Y160" s="1531">
        <f t="shared" ca="1" si="58"/>
        <v>0</v>
      </c>
      <c r="Z160" s="1565"/>
      <c r="AA160" s="1526">
        <f t="shared" ca="1" si="59"/>
        <v>0</v>
      </c>
      <c r="AB160" s="1527">
        <f t="shared" ca="1" si="59"/>
        <v>0</v>
      </c>
      <c r="AC160" s="1527">
        <f t="shared" ca="1" si="59"/>
        <v>0</v>
      </c>
      <c r="AD160" s="1527">
        <f t="shared" ca="1" si="59"/>
        <v>0</v>
      </c>
      <c r="AE160" s="1527">
        <f t="shared" ca="1" si="59"/>
        <v>0</v>
      </c>
      <c r="AF160" s="1527">
        <f t="shared" ca="1" si="59"/>
        <v>0</v>
      </c>
      <c r="AG160" s="1527">
        <f t="shared" ca="1" si="59"/>
        <v>0</v>
      </c>
      <c r="AH160" s="1527">
        <f t="shared" ca="1" si="59"/>
        <v>0</v>
      </c>
      <c r="AI160" s="1527">
        <f t="shared" ca="1" si="59"/>
        <v>0</v>
      </c>
      <c r="AJ160" s="1527">
        <f t="shared" ca="1" si="59"/>
        <v>0</v>
      </c>
      <c r="AK160" s="1527">
        <f t="shared" ca="1" si="59"/>
        <v>0</v>
      </c>
      <c r="AL160" s="1527">
        <f t="shared" ca="1" si="59"/>
        <v>0</v>
      </c>
      <c r="AM160" s="1527">
        <f t="shared" ca="1" si="59"/>
        <v>0</v>
      </c>
      <c r="AN160" s="1486"/>
      <c r="AO160" s="1566">
        <f t="shared" ref="AO160:CI165" ca="1" si="65">IF(ISNUMBER($B160),$B160*AO78,0)</f>
        <v>0</v>
      </c>
      <c r="AP160" s="1531">
        <f t="shared" ca="1" si="61"/>
        <v>94.097115692329737</v>
      </c>
      <c r="AQ160" s="1527">
        <f t="shared" ca="1" si="65"/>
        <v>0</v>
      </c>
      <c r="AR160" s="1527">
        <f t="shared" ca="1" si="65"/>
        <v>0</v>
      </c>
      <c r="AS160" s="1527">
        <f t="shared" ca="1" si="65"/>
        <v>0</v>
      </c>
      <c r="AT160" s="1527">
        <f t="shared" ca="1" si="65"/>
        <v>0</v>
      </c>
      <c r="AU160" s="1527">
        <f t="shared" ca="1" si="65"/>
        <v>0</v>
      </c>
      <c r="AV160" s="1527">
        <f t="shared" ca="1" si="65"/>
        <v>0</v>
      </c>
      <c r="AW160" s="1527">
        <f t="shared" ca="1" si="65"/>
        <v>0</v>
      </c>
      <c r="AX160" s="1527">
        <f t="shared" ca="1" si="65"/>
        <v>0</v>
      </c>
      <c r="AY160" s="1527">
        <f t="shared" ca="1" si="65"/>
        <v>0</v>
      </c>
      <c r="AZ160" s="1527">
        <f t="shared" ca="1" si="65"/>
        <v>0</v>
      </c>
      <c r="BA160" s="1527">
        <f t="shared" ca="1" si="65"/>
        <v>0</v>
      </c>
      <c r="BB160" s="1527">
        <f t="shared" ca="1" si="65"/>
        <v>0</v>
      </c>
      <c r="BC160" s="1527">
        <f t="shared" ca="1" si="65"/>
        <v>0</v>
      </c>
      <c r="BD160" s="1527">
        <f t="shared" ca="1" si="65"/>
        <v>0</v>
      </c>
      <c r="BE160" s="1527">
        <f t="shared" ca="1" si="65"/>
        <v>0</v>
      </c>
      <c r="BF160" s="1527">
        <f t="shared" ca="1" si="65"/>
        <v>0</v>
      </c>
      <c r="BG160" s="1527">
        <f t="shared" ca="1" si="65"/>
        <v>0</v>
      </c>
      <c r="BH160" s="1527">
        <f t="shared" ca="1" si="65"/>
        <v>0</v>
      </c>
      <c r="BI160" s="1527">
        <f t="shared" ca="1" si="65"/>
        <v>0</v>
      </c>
      <c r="BJ160" s="1527">
        <f t="shared" ca="1" si="65"/>
        <v>0</v>
      </c>
      <c r="BK160" s="1527">
        <f t="shared" ca="1" si="65"/>
        <v>0</v>
      </c>
      <c r="BL160" s="1527">
        <f t="shared" ca="1" si="65"/>
        <v>0</v>
      </c>
      <c r="BM160" s="1527">
        <f t="shared" ca="1" si="65"/>
        <v>0</v>
      </c>
      <c r="BN160" s="1527">
        <f t="shared" ca="1" si="65"/>
        <v>0</v>
      </c>
      <c r="BO160" s="1527">
        <f t="shared" ca="1" si="65"/>
        <v>0</v>
      </c>
      <c r="BP160" s="1527">
        <f t="shared" ca="1" si="65"/>
        <v>0</v>
      </c>
      <c r="BQ160" s="1527">
        <f t="shared" ca="1" si="65"/>
        <v>0</v>
      </c>
      <c r="BR160" s="1527">
        <f t="shared" ca="1" si="65"/>
        <v>0</v>
      </c>
      <c r="BS160" s="1527">
        <f t="shared" ca="1" si="65"/>
        <v>0</v>
      </c>
      <c r="BT160" s="1527">
        <f t="shared" ca="1" si="65"/>
        <v>0</v>
      </c>
      <c r="BU160" s="1527">
        <f t="shared" ca="1" si="65"/>
        <v>0</v>
      </c>
      <c r="BV160" s="1527">
        <f t="shared" ca="1" si="65"/>
        <v>0</v>
      </c>
      <c r="BW160" s="1527">
        <f t="shared" ca="1" si="65"/>
        <v>0</v>
      </c>
      <c r="BX160" s="1527">
        <f t="shared" ca="1" si="65"/>
        <v>0</v>
      </c>
      <c r="BY160" s="1527">
        <f t="shared" ca="1" si="65"/>
        <v>0</v>
      </c>
      <c r="BZ160" s="1527">
        <f t="shared" ca="1" si="65"/>
        <v>0</v>
      </c>
      <c r="CA160" s="1527">
        <f t="shared" ca="1" si="65"/>
        <v>0</v>
      </c>
      <c r="CB160" s="1527">
        <f t="shared" ca="1" si="65"/>
        <v>0</v>
      </c>
      <c r="CC160" s="1527">
        <f t="shared" ca="1" si="65"/>
        <v>0</v>
      </c>
      <c r="CD160" s="1527">
        <f t="shared" ca="1" si="65"/>
        <v>0</v>
      </c>
      <c r="CE160" s="1527">
        <f t="shared" ca="1" si="65"/>
        <v>0</v>
      </c>
      <c r="CF160" s="1527">
        <f t="shared" ca="1" si="65"/>
        <v>0</v>
      </c>
      <c r="CG160" s="1527">
        <f t="shared" ca="1" si="65"/>
        <v>0</v>
      </c>
      <c r="CH160" s="1527">
        <f t="shared" ca="1" si="65"/>
        <v>0</v>
      </c>
      <c r="CI160" s="1567">
        <f t="shared" ca="1" si="65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62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6"/>
        <v>perslucht-2 op 8 bara</v>
      </c>
      <c r="B161" s="1000">
        <f>U542</f>
        <v>0</v>
      </c>
      <c r="C161" s="1582">
        <f t="shared" si="63"/>
        <v>0</v>
      </c>
      <c r="D161" s="1566">
        <f t="shared" si="57"/>
        <v>0</v>
      </c>
      <c r="E161" s="1527">
        <f t="shared" si="57"/>
        <v>0</v>
      </c>
      <c r="F161" s="1527">
        <f t="shared" si="57"/>
        <v>0</v>
      </c>
      <c r="G161" s="1527">
        <f t="shared" si="57"/>
        <v>0</v>
      </c>
      <c r="H161" s="1527">
        <f t="shared" si="57"/>
        <v>0</v>
      </c>
      <c r="I161" s="1527">
        <f t="shared" si="57"/>
        <v>0</v>
      </c>
      <c r="J161" s="1527">
        <f t="shared" si="57"/>
        <v>0</v>
      </c>
      <c r="K161" s="1531">
        <f t="shared" si="57"/>
        <v>0</v>
      </c>
      <c r="L161" s="1531">
        <f t="shared" si="57"/>
        <v>0</v>
      </c>
      <c r="M161" s="1531">
        <f t="shared" si="57"/>
        <v>0</v>
      </c>
      <c r="N161" s="1531">
        <f t="shared" si="57"/>
        <v>0</v>
      </c>
      <c r="O161" s="1531">
        <f t="shared" si="57"/>
        <v>0</v>
      </c>
      <c r="P161" s="1531">
        <f t="shared" si="57"/>
        <v>0</v>
      </c>
      <c r="Q161" s="1531">
        <f t="shared" si="57"/>
        <v>0</v>
      </c>
      <c r="R161" s="1531">
        <f t="shared" si="57"/>
        <v>0</v>
      </c>
      <c r="S161" s="1531">
        <f t="shared" si="57"/>
        <v>0</v>
      </c>
      <c r="T161" s="1531">
        <f t="shared" si="58"/>
        <v>0</v>
      </c>
      <c r="U161" s="1531">
        <f t="shared" si="58"/>
        <v>0</v>
      </c>
      <c r="V161" s="1531">
        <f t="shared" si="58"/>
        <v>0</v>
      </c>
      <c r="W161" s="1531">
        <f t="shared" si="58"/>
        <v>0</v>
      </c>
      <c r="X161" s="1531">
        <f t="shared" si="58"/>
        <v>0</v>
      </c>
      <c r="Y161" s="1531">
        <f t="shared" si="58"/>
        <v>0</v>
      </c>
      <c r="Z161" s="1565"/>
      <c r="AA161" s="1526">
        <f t="shared" si="59"/>
        <v>0</v>
      </c>
      <c r="AB161" s="1527">
        <f t="shared" si="59"/>
        <v>0</v>
      </c>
      <c r="AC161" s="1527">
        <f t="shared" si="59"/>
        <v>0</v>
      </c>
      <c r="AD161" s="1527">
        <f t="shared" si="59"/>
        <v>0</v>
      </c>
      <c r="AE161" s="1527">
        <f t="shared" si="59"/>
        <v>0</v>
      </c>
      <c r="AF161" s="1527">
        <f t="shared" si="59"/>
        <v>0</v>
      </c>
      <c r="AG161" s="1527">
        <f t="shared" si="59"/>
        <v>0</v>
      </c>
      <c r="AH161" s="1527">
        <f t="shared" si="59"/>
        <v>0</v>
      </c>
      <c r="AI161" s="1527">
        <f t="shared" si="59"/>
        <v>0</v>
      </c>
      <c r="AJ161" s="1527">
        <f t="shared" si="59"/>
        <v>0</v>
      </c>
      <c r="AK161" s="1527">
        <f t="shared" si="59"/>
        <v>0</v>
      </c>
      <c r="AL161" s="1527">
        <f t="shared" si="59"/>
        <v>0</v>
      </c>
      <c r="AM161" s="1527">
        <f t="shared" si="59"/>
        <v>0</v>
      </c>
      <c r="AN161" s="1486"/>
      <c r="AO161" s="1566">
        <f t="shared" si="65"/>
        <v>0</v>
      </c>
      <c r="AP161" s="1531">
        <f t="shared" si="61"/>
        <v>0</v>
      </c>
      <c r="AQ161" s="1527">
        <f t="shared" si="65"/>
        <v>0</v>
      </c>
      <c r="AR161" s="1527">
        <f t="shared" si="65"/>
        <v>0</v>
      </c>
      <c r="AS161" s="1527">
        <f t="shared" si="65"/>
        <v>0</v>
      </c>
      <c r="AT161" s="1527">
        <f t="shared" si="65"/>
        <v>0</v>
      </c>
      <c r="AU161" s="1527">
        <f t="shared" si="65"/>
        <v>0</v>
      </c>
      <c r="AV161" s="1527">
        <f t="shared" si="65"/>
        <v>0</v>
      </c>
      <c r="AW161" s="1527">
        <f t="shared" si="65"/>
        <v>0</v>
      </c>
      <c r="AX161" s="1527">
        <f t="shared" si="65"/>
        <v>0</v>
      </c>
      <c r="AY161" s="1527">
        <f t="shared" si="65"/>
        <v>0</v>
      </c>
      <c r="AZ161" s="1527">
        <f t="shared" si="65"/>
        <v>0</v>
      </c>
      <c r="BA161" s="1527">
        <f t="shared" si="65"/>
        <v>0</v>
      </c>
      <c r="BB161" s="1527">
        <f t="shared" si="65"/>
        <v>0</v>
      </c>
      <c r="BC161" s="1527">
        <f t="shared" si="65"/>
        <v>0</v>
      </c>
      <c r="BD161" s="1527">
        <f t="shared" si="65"/>
        <v>0</v>
      </c>
      <c r="BE161" s="1527">
        <f t="shared" si="65"/>
        <v>0</v>
      </c>
      <c r="BF161" s="1527">
        <f t="shared" si="65"/>
        <v>0</v>
      </c>
      <c r="BG161" s="1527">
        <f t="shared" si="65"/>
        <v>0</v>
      </c>
      <c r="BH161" s="1527">
        <f t="shared" si="65"/>
        <v>0</v>
      </c>
      <c r="BI161" s="1527">
        <f t="shared" si="65"/>
        <v>0</v>
      </c>
      <c r="BJ161" s="1527">
        <f t="shared" si="65"/>
        <v>0</v>
      </c>
      <c r="BK161" s="1527">
        <f t="shared" si="65"/>
        <v>0</v>
      </c>
      <c r="BL161" s="1527">
        <f t="shared" si="65"/>
        <v>0</v>
      </c>
      <c r="BM161" s="1527">
        <f t="shared" si="65"/>
        <v>0</v>
      </c>
      <c r="BN161" s="1527">
        <f t="shared" si="65"/>
        <v>0</v>
      </c>
      <c r="BO161" s="1527">
        <f t="shared" si="65"/>
        <v>0</v>
      </c>
      <c r="BP161" s="1527">
        <f t="shared" si="65"/>
        <v>0</v>
      </c>
      <c r="BQ161" s="1527">
        <f t="shared" si="65"/>
        <v>0</v>
      </c>
      <c r="BR161" s="1527">
        <f t="shared" si="65"/>
        <v>0</v>
      </c>
      <c r="BS161" s="1527">
        <f t="shared" si="65"/>
        <v>0</v>
      </c>
      <c r="BT161" s="1527">
        <f t="shared" si="65"/>
        <v>0</v>
      </c>
      <c r="BU161" s="1527">
        <f t="shared" si="65"/>
        <v>0</v>
      </c>
      <c r="BV161" s="1527">
        <f t="shared" si="65"/>
        <v>0</v>
      </c>
      <c r="BW161" s="1527">
        <f t="shared" si="65"/>
        <v>0</v>
      </c>
      <c r="BX161" s="1527">
        <f t="shared" si="65"/>
        <v>0</v>
      </c>
      <c r="BY161" s="1527">
        <f t="shared" si="65"/>
        <v>0</v>
      </c>
      <c r="BZ161" s="1527">
        <f t="shared" si="65"/>
        <v>0</v>
      </c>
      <c r="CA161" s="1527">
        <f t="shared" si="65"/>
        <v>0</v>
      </c>
      <c r="CB161" s="1527">
        <f t="shared" si="65"/>
        <v>0</v>
      </c>
      <c r="CC161" s="1527">
        <f t="shared" si="65"/>
        <v>0</v>
      </c>
      <c r="CD161" s="1527">
        <f t="shared" si="65"/>
        <v>0</v>
      </c>
      <c r="CE161" s="1527">
        <f t="shared" si="65"/>
        <v>0</v>
      </c>
      <c r="CF161" s="1527">
        <f t="shared" si="65"/>
        <v>0</v>
      </c>
      <c r="CG161" s="1527">
        <f t="shared" si="65"/>
        <v>0</v>
      </c>
      <c r="CH161" s="1527">
        <f t="shared" si="65"/>
        <v>0</v>
      </c>
      <c r="CI161" s="1567">
        <f t="shared" si="65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62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6"/>
        <v>koelenergie-2 op k2 °C</v>
      </c>
      <c r="B162" s="1000">
        <f>IF(OR(U536=0, U535=0),0,(1/U536/U535))</f>
        <v>0</v>
      </c>
      <c r="C162" s="1582">
        <f t="shared" si="63"/>
        <v>0</v>
      </c>
      <c r="D162" s="1566">
        <f t="shared" si="57"/>
        <v>0</v>
      </c>
      <c r="E162" s="1527">
        <f t="shared" si="57"/>
        <v>0</v>
      </c>
      <c r="F162" s="1527">
        <f t="shared" si="57"/>
        <v>0</v>
      </c>
      <c r="G162" s="1527">
        <f t="shared" si="57"/>
        <v>0</v>
      </c>
      <c r="H162" s="1527">
        <f t="shared" si="57"/>
        <v>0</v>
      </c>
      <c r="I162" s="1527">
        <f t="shared" si="57"/>
        <v>0</v>
      </c>
      <c r="J162" s="1527">
        <f t="shared" si="57"/>
        <v>0</v>
      </c>
      <c r="K162" s="1531">
        <f t="shared" si="57"/>
        <v>0</v>
      </c>
      <c r="L162" s="1531">
        <f t="shared" si="57"/>
        <v>0</v>
      </c>
      <c r="M162" s="1531">
        <f t="shared" si="57"/>
        <v>0</v>
      </c>
      <c r="N162" s="1531">
        <f t="shared" si="57"/>
        <v>0</v>
      </c>
      <c r="O162" s="1531">
        <f t="shared" si="57"/>
        <v>0</v>
      </c>
      <c r="P162" s="1531">
        <f t="shared" si="57"/>
        <v>0</v>
      </c>
      <c r="Q162" s="1531">
        <f t="shared" si="57"/>
        <v>0</v>
      </c>
      <c r="R162" s="1531">
        <f t="shared" si="57"/>
        <v>0</v>
      </c>
      <c r="S162" s="1531">
        <f t="shared" si="57"/>
        <v>0</v>
      </c>
      <c r="T162" s="1531">
        <f t="shared" si="58"/>
        <v>0</v>
      </c>
      <c r="U162" s="1531">
        <f t="shared" si="58"/>
        <v>0</v>
      </c>
      <c r="V162" s="1531">
        <f t="shared" si="58"/>
        <v>0</v>
      </c>
      <c r="W162" s="1531">
        <f t="shared" si="58"/>
        <v>0</v>
      </c>
      <c r="X162" s="1531">
        <f t="shared" si="58"/>
        <v>0</v>
      </c>
      <c r="Y162" s="1531">
        <f t="shared" si="58"/>
        <v>0</v>
      </c>
      <c r="Z162" s="1565"/>
      <c r="AA162" s="1526">
        <f t="shared" si="59"/>
        <v>0</v>
      </c>
      <c r="AB162" s="1527">
        <f t="shared" si="59"/>
        <v>0</v>
      </c>
      <c r="AC162" s="1527">
        <f t="shared" si="59"/>
        <v>0</v>
      </c>
      <c r="AD162" s="1527">
        <f t="shared" si="59"/>
        <v>0</v>
      </c>
      <c r="AE162" s="1527">
        <f t="shared" si="59"/>
        <v>0</v>
      </c>
      <c r="AF162" s="1527">
        <f t="shared" si="59"/>
        <v>0</v>
      </c>
      <c r="AG162" s="1527">
        <f t="shared" si="59"/>
        <v>0</v>
      </c>
      <c r="AH162" s="1527">
        <f t="shared" si="59"/>
        <v>0</v>
      </c>
      <c r="AI162" s="1527">
        <f t="shared" si="59"/>
        <v>0</v>
      </c>
      <c r="AJ162" s="1527">
        <f t="shared" si="59"/>
        <v>0</v>
      </c>
      <c r="AK162" s="1527">
        <f t="shared" si="59"/>
        <v>0</v>
      </c>
      <c r="AL162" s="1527">
        <f t="shared" si="59"/>
        <v>0</v>
      </c>
      <c r="AM162" s="1527">
        <f t="shared" si="59"/>
        <v>0</v>
      </c>
      <c r="AN162" s="1486"/>
      <c r="AO162" s="1566">
        <f t="shared" si="65"/>
        <v>0</v>
      </c>
      <c r="AP162" s="1531">
        <f t="shared" si="61"/>
        <v>0</v>
      </c>
      <c r="AQ162" s="1527">
        <f t="shared" si="65"/>
        <v>0</v>
      </c>
      <c r="AR162" s="1527">
        <f t="shared" si="65"/>
        <v>0</v>
      </c>
      <c r="AS162" s="1527">
        <f t="shared" si="65"/>
        <v>0</v>
      </c>
      <c r="AT162" s="1527">
        <f t="shared" si="65"/>
        <v>0</v>
      </c>
      <c r="AU162" s="1527">
        <f t="shared" si="65"/>
        <v>0</v>
      </c>
      <c r="AV162" s="1527">
        <f t="shared" si="65"/>
        <v>0</v>
      </c>
      <c r="AW162" s="1527">
        <f t="shared" si="65"/>
        <v>0</v>
      </c>
      <c r="AX162" s="1527">
        <f t="shared" si="65"/>
        <v>0</v>
      </c>
      <c r="AY162" s="1527">
        <f t="shared" si="65"/>
        <v>0</v>
      </c>
      <c r="AZ162" s="1527">
        <f t="shared" si="65"/>
        <v>0</v>
      </c>
      <c r="BA162" s="1527">
        <f t="shared" si="65"/>
        <v>0</v>
      </c>
      <c r="BB162" s="1527">
        <f t="shared" si="65"/>
        <v>0</v>
      </c>
      <c r="BC162" s="1527">
        <f t="shared" si="65"/>
        <v>0</v>
      </c>
      <c r="BD162" s="1527">
        <f t="shared" si="65"/>
        <v>0</v>
      </c>
      <c r="BE162" s="1527">
        <f t="shared" si="65"/>
        <v>0</v>
      </c>
      <c r="BF162" s="1527">
        <f t="shared" si="65"/>
        <v>0</v>
      </c>
      <c r="BG162" s="1527">
        <f t="shared" si="65"/>
        <v>0</v>
      </c>
      <c r="BH162" s="1527">
        <f t="shared" si="65"/>
        <v>0</v>
      </c>
      <c r="BI162" s="1527">
        <f t="shared" si="65"/>
        <v>0</v>
      </c>
      <c r="BJ162" s="1527">
        <f t="shared" si="65"/>
        <v>0</v>
      </c>
      <c r="BK162" s="1527">
        <f t="shared" si="65"/>
        <v>0</v>
      </c>
      <c r="BL162" s="1527">
        <f t="shared" si="65"/>
        <v>0</v>
      </c>
      <c r="BM162" s="1527">
        <f t="shared" si="65"/>
        <v>0</v>
      </c>
      <c r="BN162" s="1527">
        <f t="shared" si="65"/>
        <v>0</v>
      </c>
      <c r="BO162" s="1527">
        <f t="shared" si="65"/>
        <v>0</v>
      </c>
      <c r="BP162" s="1527">
        <f t="shared" si="65"/>
        <v>0</v>
      </c>
      <c r="BQ162" s="1527">
        <f t="shared" si="65"/>
        <v>0</v>
      </c>
      <c r="BR162" s="1527">
        <f t="shared" si="65"/>
        <v>0</v>
      </c>
      <c r="BS162" s="1527">
        <f t="shared" si="65"/>
        <v>0</v>
      </c>
      <c r="BT162" s="1527">
        <f t="shared" si="65"/>
        <v>0</v>
      </c>
      <c r="BU162" s="1527">
        <f t="shared" si="65"/>
        <v>0</v>
      </c>
      <c r="BV162" s="1527">
        <f t="shared" si="65"/>
        <v>0</v>
      </c>
      <c r="BW162" s="1527">
        <f t="shared" si="65"/>
        <v>0</v>
      </c>
      <c r="BX162" s="1527">
        <f t="shared" si="65"/>
        <v>0</v>
      </c>
      <c r="BY162" s="1527">
        <f t="shared" si="65"/>
        <v>0</v>
      </c>
      <c r="BZ162" s="1527">
        <f t="shared" si="65"/>
        <v>0</v>
      </c>
      <c r="CA162" s="1527">
        <f t="shared" si="65"/>
        <v>0</v>
      </c>
      <c r="CB162" s="1527">
        <f t="shared" si="65"/>
        <v>0</v>
      </c>
      <c r="CC162" s="1527">
        <f t="shared" si="65"/>
        <v>0</v>
      </c>
      <c r="CD162" s="1527">
        <f t="shared" si="65"/>
        <v>0</v>
      </c>
      <c r="CE162" s="1527">
        <f t="shared" si="65"/>
        <v>0</v>
      </c>
      <c r="CF162" s="1527">
        <f t="shared" si="65"/>
        <v>0</v>
      </c>
      <c r="CG162" s="1527">
        <f t="shared" si="65"/>
        <v>0</v>
      </c>
      <c r="CH162" s="1527">
        <f t="shared" si="65"/>
        <v>0</v>
      </c>
      <c r="CI162" s="1567">
        <f t="shared" si="65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62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6"/>
        <v/>
      </c>
      <c r="B163" s="1000" t="str">
        <f t="shared" ref="B163:B164" ca="1" si="66">IF(A163="","",INDIRECT("c"&amp;TEXT(491+MATCH((A163),$A$492:$A$508,0),0)))</f>
        <v/>
      </c>
      <c r="C163" s="1582">
        <f t="shared" ca="1" si="63"/>
        <v>0</v>
      </c>
      <c r="D163" s="1566">
        <f t="shared" ca="1" si="57"/>
        <v>0</v>
      </c>
      <c r="E163" s="1527">
        <f t="shared" ca="1" si="57"/>
        <v>0</v>
      </c>
      <c r="F163" s="1527">
        <f t="shared" ca="1" si="57"/>
        <v>0</v>
      </c>
      <c r="G163" s="1527">
        <f t="shared" ca="1" si="57"/>
        <v>0</v>
      </c>
      <c r="H163" s="1527">
        <f t="shared" ca="1" si="57"/>
        <v>0</v>
      </c>
      <c r="I163" s="1527">
        <f t="shared" ca="1" si="57"/>
        <v>0</v>
      </c>
      <c r="J163" s="1527">
        <f t="shared" ca="1" si="57"/>
        <v>0</v>
      </c>
      <c r="K163" s="1531">
        <f t="shared" ca="1" si="57"/>
        <v>0</v>
      </c>
      <c r="L163" s="1531">
        <f t="shared" ca="1" si="57"/>
        <v>0</v>
      </c>
      <c r="M163" s="1531">
        <f t="shared" ca="1" si="57"/>
        <v>0</v>
      </c>
      <c r="N163" s="1531">
        <f t="shared" ca="1" si="57"/>
        <v>0</v>
      </c>
      <c r="O163" s="1531">
        <f t="shared" ca="1" si="57"/>
        <v>0</v>
      </c>
      <c r="P163" s="1531">
        <f t="shared" ca="1" si="57"/>
        <v>0</v>
      </c>
      <c r="Q163" s="1531">
        <f t="shared" ca="1" si="57"/>
        <v>0</v>
      </c>
      <c r="R163" s="1531">
        <f t="shared" ca="1" si="57"/>
        <v>0</v>
      </c>
      <c r="S163" s="1531">
        <f t="shared" ca="1" si="57"/>
        <v>0</v>
      </c>
      <c r="T163" s="1531">
        <f t="shared" ca="1" si="58"/>
        <v>0</v>
      </c>
      <c r="U163" s="1531">
        <f t="shared" ca="1" si="58"/>
        <v>0</v>
      </c>
      <c r="V163" s="1531">
        <f t="shared" ca="1" si="58"/>
        <v>0</v>
      </c>
      <c r="W163" s="1531">
        <f t="shared" ca="1" si="58"/>
        <v>0</v>
      </c>
      <c r="X163" s="1531">
        <f t="shared" ca="1" si="58"/>
        <v>0</v>
      </c>
      <c r="Y163" s="1531">
        <f t="shared" ca="1" si="58"/>
        <v>0</v>
      </c>
      <c r="Z163" s="1565"/>
      <c r="AA163" s="1526">
        <f t="shared" ca="1" si="59"/>
        <v>0</v>
      </c>
      <c r="AB163" s="1527">
        <f t="shared" ca="1" si="59"/>
        <v>0</v>
      </c>
      <c r="AC163" s="1527">
        <f t="shared" ca="1" si="59"/>
        <v>0</v>
      </c>
      <c r="AD163" s="1527">
        <f t="shared" ca="1" si="59"/>
        <v>0</v>
      </c>
      <c r="AE163" s="1527">
        <f t="shared" ca="1" si="59"/>
        <v>0</v>
      </c>
      <c r="AF163" s="1527">
        <f t="shared" ca="1" si="59"/>
        <v>0</v>
      </c>
      <c r="AG163" s="1527">
        <f t="shared" ca="1" si="59"/>
        <v>0</v>
      </c>
      <c r="AH163" s="1527">
        <f t="shared" ca="1" si="59"/>
        <v>0</v>
      </c>
      <c r="AI163" s="1527">
        <f t="shared" ca="1" si="59"/>
        <v>0</v>
      </c>
      <c r="AJ163" s="1527">
        <f t="shared" ca="1" si="59"/>
        <v>0</v>
      </c>
      <c r="AK163" s="1527">
        <f t="shared" ca="1" si="59"/>
        <v>0</v>
      </c>
      <c r="AL163" s="1527">
        <f t="shared" ca="1" si="59"/>
        <v>0</v>
      </c>
      <c r="AM163" s="1527">
        <f t="shared" ca="1" si="59"/>
        <v>0</v>
      </c>
      <c r="AN163" s="1486"/>
      <c r="AO163" s="1566">
        <f t="shared" ca="1" si="65"/>
        <v>0</v>
      </c>
      <c r="AP163" s="1531">
        <f t="shared" ca="1" si="61"/>
        <v>0</v>
      </c>
      <c r="AQ163" s="1527">
        <f t="shared" ca="1" si="65"/>
        <v>0</v>
      </c>
      <c r="AR163" s="1527">
        <f t="shared" ca="1" si="65"/>
        <v>0</v>
      </c>
      <c r="AS163" s="1527">
        <f t="shared" ca="1" si="65"/>
        <v>0</v>
      </c>
      <c r="AT163" s="1527">
        <f t="shared" ca="1" si="65"/>
        <v>0</v>
      </c>
      <c r="AU163" s="1527">
        <f t="shared" ca="1" si="65"/>
        <v>0</v>
      </c>
      <c r="AV163" s="1527">
        <f t="shared" ca="1" si="65"/>
        <v>0</v>
      </c>
      <c r="AW163" s="1527">
        <f t="shared" ca="1" si="65"/>
        <v>0</v>
      </c>
      <c r="AX163" s="1527">
        <f t="shared" ca="1" si="65"/>
        <v>0</v>
      </c>
      <c r="AY163" s="1527">
        <f t="shared" ca="1" si="65"/>
        <v>0</v>
      </c>
      <c r="AZ163" s="1527">
        <f t="shared" ca="1" si="65"/>
        <v>0</v>
      </c>
      <c r="BA163" s="1527">
        <f t="shared" ca="1" si="65"/>
        <v>0</v>
      </c>
      <c r="BB163" s="1527">
        <f t="shared" ca="1" si="65"/>
        <v>0</v>
      </c>
      <c r="BC163" s="1527">
        <f t="shared" ca="1" si="65"/>
        <v>0</v>
      </c>
      <c r="BD163" s="1527">
        <f t="shared" ca="1" si="65"/>
        <v>0</v>
      </c>
      <c r="BE163" s="1527">
        <f t="shared" ca="1" si="65"/>
        <v>0</v>
      </c>
      <c r="BF163" s="1527">
        <f t="shared" ca="1" si="65"/>
        <v>0</v>
      </c>
      <c r="BG163" s="1527">
        <f t="shared" ca="1" si="65"/>
        <v>0</v>
      </c>
      <c r="BH163" s="1527">
        <f t="shared" ca="1" si="65"/>
        <v>0</v>
      </c>
      <c r="BI163" s="1527">
        <f t="shared" ca="1" si="65"/>
        <v>0</v>
      </c>
      <c r="BJ163" s="1527">
        <f t="shared" ca="1" si="65"/>
        <v>0</v>
      </c>
      <c r="BK163" s="1527">
        <f t="shared" ca="1" si="65"/>
        <v>0</v>
      </c>
      <c r="BL163" s="1527">
        <f t="shared" ca="1" si="65"/>
        <v>0</v>
      </c>
      <c r="BM163" s="1527">
        <f t="shared" ca="1" si="65"/>
        <v>0</v>
      </c>
      <c r="BN163" s="1527">
        <f t="shared" ca="1" si="65"/>
        <v>0</v>
      </c>
      <c r="BO163" s="1527">
        <f t="shared" ca="1" si="65"/>
        <v>0</v>
      </c>
      <c r="BP163" s="1527">
        <f t="shared" ca="1" si="65"/>
        <v>0</v>
      </c>
      <c r="BQ163" s="1527">
        <f t="shared" ca="1" si="65"/>
        <v>0</v>
      </c>
      <c r="BR163" s="1527">
        <f t="shared" ca="1" si="65"/>
        <v>0</v>
      </c>
      <c r="BS163" s="1527">
        <f t="shared" ca="1" si="65"/>
        <v>0</v>
      </c>
      <c r="BT163" s="1527">
        <f t="shared" ca="1" si="65"/>
        <v>0</v>
      </c>
      <c r="BU163" s="1527">
        <f t="shared" ca="1" si="65"/>
        <v>0</v>
      </c>
      <c r="BV163" s="1527">
        <f t="shared" ca="1" si="65"/>
        <v>0</v>
      </c>
      <c r="BW163" s="1527">
        <f t="shared" ca="1" si="65"/>
        <v>0</v>
      </c>
      <c r="BX163" s="1527">
        <f t="shared" ca="1" si="65"/>
        <v>0</v>
      </c>
      <c r="BY163" s="1527">
        <f t="shared" ca="1" si="65"/>
        <v>0</v>
      </c>
      <c r="BZ163" s="1527">
        <f t="shared" ca="1" si="65"/>
        <v>0</v>
      </c>
      <c r="CA163" s="1527">
        <f t="shared" ca="1" si="65"/>
        <v>0</v>
      </c>
      <c r="CB163" s="1527">
        <f t="shared" ca="1" si="65"/>
        <v>0</v>
      </c>
      <c r="CC163" s="1527">
        <f t="shared" ca="1" si="65"/>
        <v>0</v>
      </c>
      <c r="CD163" s="1527">
        <f t="shared" ca="1" si="65"/>
        <v>0</v>
      </c>
      <c r="CE163" s="1527">
        <f t="shared" ca="1" si="65"/>
        <v>0</v>
      </c>
      <c r="CF163" s="1527">
        <f t="shared" ca="1" si="65"/>
        <v>0</v>
      </c>
      <c r="CG163" s="1527">
        <f t="shared" ca="1" si="65"/>
        <v>0</v>
      </c>
      <c r="CH163" s="1527">
        <f t="shared" ca="1" si="65"/>
        <v>0</v>
      </c>
      <c r="CI163" s="1567">
        <f t="shared" ca="1" si="65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62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6"/>
        <v/>
      </c>
      <c r="B164" s="2332" t="str">
        <f t="shared" ca="1" si="66"/>
        <v/>
      </c>
      <c r="C164" s="1582">
        <f t="shared" ca="1" si="63"/>
        <v>0</v>
      </c>
      <c r="D164" s="1566">
        <f t="shared" ca="1" si="57"/>
        <v>0</v>
      </c>
      <c r="E164" s="1527">
        <f t="shared" ca="1" si="57"/>
        <v>0</v>
      </c>
      <c r="F164" s="1527">
        <f t="shared" ca="1" si="57"/>
        <v>0</v>
      </c>
      <c r="G164" s="1527">
        <f t="shared" ca="1" si="57"/>
        <v>0</v>
      </c>
      <c r="H164" s="1527">
        <f t="shared" ca="1" si="57"/>
        <v>0</v>
      </c>
      <c r="I164" s="1527">
        <f t="shared" ca="1" si="57"/>
        <v>0</v>
      </c>
      <c r="J164" s="1527">
        <f t="shared" ca="1" si="57"/>
        <v>0</v>
      </c>
      <c r="K164" s="1531">
        <f t="shared" ca="1" si="57"/>
        <v>0</v>
      </c>
      <c r="L164" s="1531">
        <f t="shared" ca="1" si="57"/>
        <v>0</v>
      </c>
      <c r="M164" s="1531">
        <f t="shared" ca="1" si="57"/>
        <v>0</v>
      </c>
      <c r="N164" s="1531">
        <f t="shared" ca="1" si="57"/>
        <v>0</v>
      </c>
      <c r="O164" s="1531">
        <f t="shared" ca="1" si="57"/>
        <v>0</v>
      </c>
      <c r="P164" s="1531">
        <f t="shared" ca="1" si="57"/>
        <v>0</v>
      </c>
      <c r="Q164" s="1531">
        <f t="shared" ca="1" si="57"/>
        <v>0</v>
      </c>
      <c r="R164" s="1531">
        <f t="shared" ca="1" si="57"/>
        <v>0</v>
      </c>
      <c r="S164" s="1531">
        <f t="shared" ref="S164:Y164" ca="1" si="67">IF(ISNUMBER($B164),$B164*S82,0)</f>
        <v>0</v>
      </c>
      <c r="T164" s="1531">
        <f t="shared" ca="1" si="67"/>
        <v>0</v>
      </c>
      <c r="U164" s="1531">
        <f t="shared" ca="1" si="67"/>
        <v>0</v>
      </c>
      <c r="V164" s="1531">
        <f t="shared" ca="1" si="67"/>
        <v>0</v>
      </c>
      <c r="W164" s="1531">
        <f t="shared" ca="1" si="67"/>
        <v>0</v>
      </c>
      <c r="X164" s="1531">
        <f t="shared" ca="1" si="67"/>
        <v>0</v>
      </c>
      <c r="Y164" s="1531">
        <f t="shared" ca="1" si="67"/>
        <v>0</v>
      </c>
      <c r="Z164" s="1565"/>
      <c r="AA164" s="1526">
        <f t="shared" ca="1" si="59"/>
        <v>0</v>
      </c>
      <c r="AB164" s="1527">
        <f t="shared" ca="1" si="59"/>
        <v>0</v>
      </c>
      <c r="AC164" s="1527">
        <f t="shared" ca="1" si="59"/>
        <v>0</v>
      </c>
      <c r="AD164" s="1527">
        <f t="shared" ca="1" si="59"/>
        <v>0</v>
      </c>
      <c r="AE164" s="1527">
        <f t="shared" ca="1" si="59"/>
        <v>0</v>
      </c>
      <c r="AF164" s="1527">
        <f t="shared" ca="1" si="59"/>
        <v>0</v>
      </c>
      <c r="AG164" s="1527">
        <f t="shared" ca="1" si="59"/>
        <v>0</v>
      </c>
      <c r="AH164" s="1527">
        <f t="shared" ca="1" si="59"/>
        <v>0</v>
      </c>
      <c r="AI164" s="1527">
        <f t="shared" ca="1" si="59"/>
        <v>0</v>
      </c>
      <c r="AJ164" s="1527">
        <f t="shared" ca="1" si="59"/>
        <v>0</v>
      </c>
      <c r="AK164" s="1527">
        <f t="shared" ca="1" si="59"/>
        <v>0</v>
      </c>
      <c r="AL164" s="1527">
        <f t="shared" ca="1" si="59"/>
        <v>0</v>
      </c>
      <c r="AM164" s="1527">
        <f t="shared" ca="1" si="59"/>
        <v>0</v>
      </c>
      <c r="AN164" s="1486"/>
      <c r="AO164" s="1566">
        <f t="shared" ca="1" si="65"/>
        <v>0</v>
      </c>
      <c r="AP164" s="1531">
        <f t="shared" ca="1" si="61"/>
        <v>0</v>
      </c>
      <c r="AQ164" s="1527">
        <f t="shared" ca="1" si="65"/>
        <v>0</v>
      </c>
      <c r="AR164" s="1527">
        <f t="shared" ca="1" si="65"/>
        <v>0</v>
      </c>
      <c r="AS164" s="1527">
        <f t="shared" ca="1" si="65"/>
        <v>0</v>
      </c>
      <c r="AT164" s="1527">
        <f t="shared" ca="1" si="65"/>
        <v>0</v>
      </c>
      <c r="AU164" s="1527">
        <f t="shared" ca="1" si="65"/>
        <v>0</v>
      </c>
      <c r="AV164" s="1527">
        <f t="shared" ca="1" si="65"/>
        <v>0</v>
      </c>
      <c r="AW164" s="1527">
        <f t="shared" ca="1" si="65"/>
        <v>0</v>
      </c>
      <c r="AX164" s="1527">
        <f t="shared" ca="1" si="65"/>
        <v>0</v>
      </c>
      <c r="AY164" s="1527">
        <f t="shared" ca="1" si="65"/>
        <v>0</v>
      </c>
      <c r="AZ164" s="1527">
        <f t="shared" ca="1" si="65"/>
        <v>0</v>
      </c>
      <c r="BA164" s="1527">
        <f t="shared" ca="1" si="65"/>
        <v>0</v>
      </c>
      <c r="BB164" s="1527">
        <f t="shared" ca="1" si="65"/>
        <v>0</v>
      </c>
      <c r="BC164" s="1527">
        <f t="shared" ca="1" si="65"/>
        <v>0</v>
      </c>
      <c r="BD164" s="1527">
        <f t="shared" ca="1" si="65"/>
        <v>0</v>
      </c>
      <c r="BE164" s="1527">
        <f t="shared" ca="1" si="65"/>
        <v>0</v>
      </c>
      <c r="BF164" s="1527">
        <f t="shared" ca="1" si="65"/>
        <v>0</v>
      </c>
      <c r="BG164" s="1527">
        <f t="shared" ca="1" si="65"/>
        <v>0</v>
      </c>
      <c r="BH164" s="1527">
        <f t="shared" ca="1" si="65"/>
        <v>0</v>
      </c>
      <c r="BI164" s="1527">
        <f t="shared" ca="1" si="65"/>
        <v>0</v>
      </c>
      <c r="BJ164" s="1527">
        <f t="shared" ca="1" si="65"/>
        <v>0</v>
      </c>
      <c r="BK164" s="1527">
        <f t="shared" ca="1" si="65"/>
        <v>0</v>
      </c>
      <c r="BL164" s="1527">
        <f t="shared" ca="1" si="65"/>
        <v>0</v>
      </c>
      <c r="BM164" s="1527">
        <f t="shared" ca="1" si="65"/>
        <v>0</v>
      </c>
      <c r="BN164" s="1527">
        <f t="shared" ca="1" si="65"/>
        <v>0</v>
      </c>
      <c r="BO164" s="1527">
        <f t="shared" ca="1" si="65"/>
        <v>0</v>
      </c>
      <c r="BP164" s="1527">
        <f t="shared" ca="1" si="65"/>
        <v>0</v>
      </c>
      <c r="BQ164" s="1527">
        <f t="shared" ca="1" si="65"/>
        <v>0</v>
      </c>
      <c r="BR164" s="1527">
        <f t="shared" ca="1" si="65"/>
        <v>0</v>
      </c>
      <c r="BS164" s="1527">
        <f t="shared" ca="1" si="65"/>
        <v>0</v>
      </c>
      <c r="BT164" s="1527">
        <f t="shared" ca="1" si="65"/>
        <v>0</v>
      </c>
      <c r="BU164" s="1527">
        <f t="shared" ca="1" si="65"/>
        <v>0</v>
      </c>
      <c r="BV164" s="1527">
        <f t="shared" ca="1" si="65"/>
        <v>0</v>
      </c>
      <c r="BW164" s="1527">
        <f t="shared" ca="1" si="65"/>
        <v>0</v>
      </c>
      <c r="BX164" s="1527">
        <f t="shared" ca="1" si="65"/>
        <v>0</v>
      </c>
      <c r="BY164" s="1527">
        <f t="shared" ca="1" si="65"/>
        <v>0</v>
      </c>
      <c r="BZ164" s="1527">
        <f t="shared" ca="1" si="65"/>
        <v>0</v>
      </c>
      <c r="CA164" s="1527">
        <f t="shared" ca="1" si="65"/>
        <v>0</v>
      </c>
      <c r="CB164" s="1527">
        <f t="shared" ca="1" si="65"/>
        <v>0</v>
      </c>
      <c r="CC164" s="1527">
        <f t="shared" ca="1" si="65"/>
        <v>0</v>
      </c>
      <c r="CD164" s="1527">
        <f t="shared" ca="1" si="65"/>
        <v>0</v>
      </c>
      <c r="CE164" s="1527">
        <f t="shared" ca="1" si="65"/>
        <v>0</v>
      </c>
      <c r="CF164" s="1527">
        <f t="shared" ca="1" si="65"/>
        <v>0</v>
      </c>
      <c r="CG164" s="1527">
        <f t="shared" ca="1" si="65"/>
        <v>0</v>
      </c>
      <c r="CH164" s="1527">
        <f t="shared" ca="1" si="65"/>
        <v>0</v>
      </c>
      <c r="CI164" s="1567">
        <f t="shared" ca="1" si="65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62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6"/>
        <v>stoom 10 bara</v>
      </c>
      <c r="B165" s="1000">
        <f t="shared" ref="B165:B169" ca="1" si="68">IF($C$525=0,0,(1/$C$525))</f>
        <v>0.94140260914134433</v>
      </c>
      <c r="C165" s="1582">
        <f t="shared" ca="1" si="63"/>
        <v>7.3369931997149251E-3</v>
      </c>
      <c r="D165" s="1566">
        <f t="shared" ca="1" si="57"/>
        <v>0</v>
      </c>
      <c r="E165" s="1527">
        <f t="shared" ca="1" si="57"/>
        <v>-568136.47461680125</v>
      </c>
      <c r="F165" s="1527">
        <f t="shared" ca="1" si="57"/>
        <v>0</v>
      </c>
      <c r="G165" s="1527">
        <f t="shared" ca="1" si="57"/>
        <v>0</v>
      </c>
      <c r="H165" s="1527">
        <f t="shared" ca="1" si="57"/>
        <v>0</v>
      </c>
      <c r="I165" s="1527">
        <f t="shared" ca="1" si="57"/>
        <v>0</v>
      </c>
      <c r="J165" s="1527">
        <f t="shared" ca="1" si="57"/>
        <v>0</v>
      </c>
      <c r="K165" s="1531">
        <f t="shared" ca="1" si="57"/>
        <v>0</v>
      </c>
      <c r="L165" s="1531">
        <f t="shared" ca="1" si="57"/>
        <v>0</v>
      </c>
      <c r="M165" s="1531">
        <f t="shared" ca="1" si="57"/>
        <v>0</v>
      </c>
      <c r="N165" s="1531">
        <f t="shared" ca="1" si="57"/>
        <v>0</v>
      </c>
      <c r="O165" s="1531">
        <f t="shared" ca="1" si="57"/>
        <v>0</v>
      </c>
      <c r="P165" s="1531">
        <f t="shared" ca="1" si="57"/>
        <v>0</v>
      </c>
      <c r="Q165" s="1531">
        <f t="shared" ref="Q165:Y169" ca="1" si="69">IF(ISNUMBER($B165),$B165*Q83,0)</f>
        <v>-53695.925121187654</v>
      </c>
      <c r="R165" s="1531">
        <f t="shared" ca="1" si="69"/>
        <v>0</v>
      </c>
      <c r="S165" s="1531">
        <f t="shared" ca="1" si="69"/>
        <v>0</v>
      </c>
      <c r="T165" s="1531">
        <f t="shared" ca="1" si="69"/>
        <v>0</v>
      </c>
      <c r="U165" s="1531">
        <f t="shared" ca="1" si="69"/>
        <v>0</v>
      </c>
      <c r="V165" s="1531">
        <f t="shared" ca="1" si="69"/>
        <v>0</v>
      </c>
      <c r="W165" s="1531">
        <f t="shared" ca="1" si="69"/>
        <v>0</v>
      </c>
      <c r="X165" s="1531">
        <f t="shared" ca="1" si="69"/>
        <v>0</v>
      </c>
      <c r="Y165" s="1531">
        <f t="shared" ca="1" si="69"/>
        <v>0</v>
      </c>
      <c r="Z165" s="1565"/>
      <c r="AA165" s="1526">
        <f t="shared" ca="1" si="59"/>
        <v>1857.0800143777467</v>
      </c>
      <c r="AB165" s="1527">
        <f t="shared" ca="1" si="59"/>
        <v>0</v>
      </c>
      <c r="AC165" s="1527">
        <f t="shared" ca="1" si="59"/>
        <v>75552.548817421339</v>
      </c>
      <c r="AD165" s="1527">
        <f t="shared" ca="1" si="59"/>
        <v>0</v>
      </c>
      <c r="AE165" s="1527">
        <f t="shared" ca="1" si="59"/>
        <v>0</v>
      </c>
      <c r="AF165" s="1527">
        <f t="shared" ca="1" si="59"/>
        <v>0</v>
      </c>
      <c r="AG165" s="1527">
        <f t="shared" ca="1" si="59"/>
        <v>0</v>
      </c>
      <c r="AH165" s="1527">
        <f t="shared" ca="1" si="59"/>
        <v>0</v>
      </c>
      <c r="AI165" s="1527">
        <f t="shared" ca="1" si="59"/>
        <v>0</v>
      </c>
      <c r="AJ165" s="1527">
        <f t="shared" ca="1" si="59"/>
        <v>0</v>
      </c>
      <c r="AK165" s="1527">
        <f t="shared" ca="1" si="59"/>
        <v>0</v>
      </c>
      <c r="AL165" s="1527">
        <f t="shared" ca="1" si="59"/>
        <v>0</v>
      </c>
      <c r="AM165" s="1527">
        <f t="shared" ca="1" si="59"/>
        <v>0</v>
      </c>
      <c r="AN165" s="1486"/>
      <c r="AO165" s="1566">
        <f t="shared" ca="1" si="65"/>
        <v>0</v>
      </c>
      <c r="AP165" s="1531">
        <f t="shared" ca="1" si="61"/>
        <v>0</v>
      </c>
      <c r="AQ165" s="1527">
        <f t="shared" ca="1" si="65"/>
        <v>0</v>
      </c>
      <c r="AR165" s="1527">
        <f t="shared" ca="1" si="65"/>
        <v>88885.351549907442</v>
      </c>
      <c r="AS165" s="1527">
        <f t="shared" ca="1" si="65"/>
        <v>177770.70309981488</v>
      </c>
      <c r="AT165" s="1527">
        <f t="shared" ca="1" si="65"/>
        <v>133328.02732486118</v>
      </c>
      <c r="AU165" s="1527">
        <f t="shared" ca="1" si="65"/>
        <v>177770.70309981488</v>
      </c>
      <c r="AV165" s="1527">
        <f t="shared" ca="1" si="65"/>
        <v>-33332.006831215294</v>
      </c>
      <c r="AW165" s="1527">
        <f t="shared" ca="1" si="65"/>
        <v>0</v>
      </c>
      <c r="AX165" s="1527">
        <f t="shared" ca="1" si="65"/>
        <v>0</v>
      </c>
      <c r="AY165" s="1527">
        <f t="shared" ca="1" si="65"/>
        <v>0</v>
      </c>
      <c r="AZ165" s="1527">
        <f t="shared" ca="1" si="65"/>
        <v>0</v>
      </c>
      <c r="BA165" s="1527">
        <f t="shared" ca="1" si="65"/>
        <v>0</v>
      </c>
      <c r="BB165" s="1527">
        <f t="shared" ca="1" si="65"/>
        <v>0</v>
      </c>
      <c r="BC165" s="1527">
        <f t="shared" ca="1" si="65"/>
        <v>0</v>
      </c>
      <c r="BD165" s="1527">
        <f t="shared" ca="1" si="65"/>
        <v>0</v>
      </c>
      <c r="BE165" s="1527">
        <f t="shared" ca="1" si="65"/>
        <v>0</v>
      </c>
      <c r="BF165" s="1527">
        <f t="shared" ca="1" si="65"/>
        <v>0</v>
      </c>
      <c r="BG165" s="1527">
        <f t="shared" ca="1" si="65"/>
        <v>0</v>
      </c>
      <c r="BH165" s="1527">
        <f t="shared" ca="1" si="65"/>
        <v>0</v>
      </c>
      <c r="BI165" s="1527">
        <f t="shared" ca="1" si="65"/>
        <v>0</v>
      </c>
      <c r="BJ165" s="1527">
        <f t="shared" ca="1" si="65"/>
        <v>0</v>
      </c>
      <c r="BK165" s="1527">
        <f t="shared" ca="1" si="65"/>
        <v>0</v>
      </c>
      <c r="BL165" s="1527">
        <f t="shared" ca="1" si="65"/>
        <v>0</v>
      </c>
      <c r="BM165" s="1527">
        <f t="shared" ca="1" si="65"/>
        <v>0</v>
      </c>
      <c r="BN165" s="1527">
        <f t="shared" ca="1" si="65"/>
        <v>0</v>
      </c>
      <c r="BO165" s="1527">
        <f t="shared" ref="BO165:CI165" ca="1" si="70">IF(ISNUMBER($B165),$B165*BO83,0)</f>
        <v>0</v>
      </c>
      <c r="BP165" s="1527">
        <f t="shared" ca="1" si="70"/>
        <v>0</v>
      </c>
      <c r="BQ165" s="1527">
        <f t="shared" ca="1" si="70"/>
        <v>0</v>
      </c>
      <c r="BR165" s="1527">
        <f t="shared" ca="1" si="70"/>
        <v>0</v>
      </c>
      <c r="BS165" s="1527">
        <f t="shared" ca="1" si="70"/>
        <v>0</v>
      </c>
      <c r="BT165" s="1527">
        <f t="shared" ca="1" si="70"/>
        <v>0</v>
      </c>
      <c r="BU165" s="1527">
        <f t="shared" ca="1" si="70"/>
        <v>0</v>
      </c>
      <c r="BV165" s="1527">
        <f t="shared" ca="1" si="70"/>
        <v>0</v>
      </c>
      <c r="BW165" s="1527">
        <f t="shared" ca="1" si="70"/>
        <v>0</v>
      </c>
      <c r="BX165" s="1527">
        <f t="shared" ca="1" si="70"/>
        <v>0</v>
      </c>
      <c r="BY165" s="1527">
        <f t="shared" ca="1" si="70"/>
        <v>0</v>
      </c>
      <c r="BZ165" s="1527">
        <f t="shared" ca="1" si="70"/>
        <v>0</v>
      </c>
      <c r="CA165" s="1527">
        <f t="shared" ca="1" si="70"/>
        <v>0</v>
      </c>
      <c r="CB165" s="1527">
        <f t="shared" ca="1" si="70"/>
        <v>0</v>
      </c>
      <c r="CC165" s="1527">
        <f t="shared" ca="1" si="70"/>
        <v>0</v>
      </c>
      <c r="CD165" s="1527">
        <f t="shared" ca="1" si="70"/>
        <v>0</v>
      </c>
      <c r="CE165" s="1527">
        <f t="shared" ca="1" si="70"/>
        <v>0</v>
      </c>
      <c r="CF165" s="1527">
        <f t="shared" ca="1" si="70"/>
        <v>0</v>
      </c>
      <c r="CG165" s="1527">
        <f t="shared" ca="1" si="70"/>
        <v>0</v>
      </c>
      <c r="CH165" s="1527">
        <f t="shared" ca="1" si="70"/>
        <v>0</v>
      </c>
      <c r="CI165" s="1567">
        <f t="shared" ca="1" si="70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62"/>
        <v>1.062244772098202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6"/>
        <v>stoom 1,7 bara</v>
      </c>
      <c r="B166" s="1000">
        <f t="shared" ca="1" si="68"/>
        <v>0.94140260914134433</v>
      </c>
      <c r="C166" s="1582">
        <f t="shared" ca="1" si="63"/>
        <v>4.0017766878008842E-11</v>
      </c>
      <c r="D166" s="1566">
        <f t="shared" ca="1" si="57"/>
        <v>0</v>
      </c>
      <c r="E166" s="1527">
        <f t="shared" ca="1" si="57"/>
        <v>0</v>
      </c>
      <c r="F166" s="1527">
        <f t="shared" ca="1" si="57"/>
        <v>0</v>
      </c>
      <c r="G166" s="1527">
        <f t="shared" ca="1" si="57"/>
        <v>0</v>
      </c>
      <c r="H166" s="1527">
        <f t="shared" ca="1" si="57"/>
        <v>0</v>
      </c>
      <c r="I166" s="1527">
        <f t="shared" ca="1" si="57"/>
        <v>0</v>
      </c>
      <c r="J166" s="1527">
        <f t="shared" ca="1" si="57"/>
        <v>0</v>
      </c>
      <c r="K166" s="1531">
        <f t="shared" ca="1" si="57"/>
        <v>0</v>
      </c>
      <c r="L166" s="1531">
        <f t="shared" ca="1" si="57"/>
        <v>0</v>
      </c>
      <c r="M166" s="1531">
        <f t="shared" ca="1" si="57"/>
        <v>0</v>
      </c>
      <c r="N166" s="1531">
        <f t="shared" ca="1" si="57"/>
        <v>0</v>
      </c>
      <c r="O166" s="1531">
        <f t="shared" ca="1" si="57"/>
        <v>0</v>
      </c>
      <c r="P166" s="1531">
        <f t="shared" ca="1" si="57"/>
        <v>-19455.800631226364</v>
      </c>
      <c r="Q166" s="1531">
        <f t="shared" ca="1" si="69"/>
        <v>0</v>
      </c>
      <c r="R166" s="1531">
        <f t="shared" ca="1" si="69"/>
        <v>0</v>
      </c>
      <c r="S166" s="1531">
        <f t="shared" ca="1" si="69"/>
        <v>0</v>
      </c>
      <c r="T166" s="1531">
        <f t="shared" ca="1" si="69"/>
        <v>0</v>
      </c>
      <c r="U166" s="1531">
        <f t="shared" ca="1" si="69"/>
        <v>0</v>
      </c>
      <c r="V166" s="1531">
        <f t="shared" ca="1" si="69"/>
        <v>0</v>
      </c>
      <c r="W166" s="1531">
        <f t="shared" ca="1" si="69"/>
        <v>0</v>
      </c>
      <c r="X166" s="1531">
        <f t="shared" ca="1" si="69"/>
        <v>0</v>
      </c>
      <c r="Y166" s="1531">
        <f t="shared" ca="1" si="69"/>
        <v>0</v>
      </c>
      <c r="Z166" s="1565"/>
      <c r="AA166" s="1526">
        <f t="shared" ca="1" si="59"/>
        <v>19455.800631226404</v>
      </c>
      <c r="AB166" s="1527">
        <f t="shared" ca="1" si="59"/>
        <v>0</v>
      </c>
      <c r="AC166" s="1527">
        <f t="shared" ca="1" si="59"/>
        <v>0</v>
      </c>
      <c r="AD166" s="1527">
        <f t="shared" ca="1" si="59"/>
        <v>0</v>
      </c>
      <c r="AE166" s="1527">
        <f t="shared" ca="1" si="59"/>
        <v>0</v>
      </c>
      <c r="AF166" s="1527">
        <f t="shared" ca="1" si="59"/>
        <v>0</v>
      </c>
      <c r="AG166" s="1527">
        <f t="shared" ca="1" si="59"/>
        <v>0</v>
      </c>
      <c r="AH166" s="1527">
        <f t="shared" ca="1" si="59"/>
        <v>0</v>
      </c>
      <c r="AI166" s="1527">
        <f t="shared" ca="1" si="59"/>
        <v>0</v>
      </c>
      <c r="AJ166" s="1527">
        <f t="shared" ca="1" si="59"/>
        <v>0</v>
      </c>
      <c r="AK166" s="1527">
        <f t="shared" ca="1" si="59"/>
        <v>0</v>
      </c>
      <c r="AL166" s="1527">
        <f t="shared" ca="1" si="59"/>
        <v>0</v>
      </c>
      <c r="AM166" s="1527">
        <f t="shared" ca="1" si="59"/>
        <v>0</v>
      </c>
      <c r="AN166" s="1486"/>
      <c r="AO166" s="1566">
        <f t="shared" ref="AO166:CI169" ca="1" si="71">IF(ISNUMBER($B166),$B166*AO84,0)</f>
        <v>0</v>
      </c>
      <c r="AP166" s="1531">
        <f t="shared" ca="1" si="61"/>
        <v>0</v>
      </c>
      <c r="AQ166" s="1527">
        <f t="shared" ca="1" si="71"/>
        <v>0</v>
      </c>
      <c r="AR166" s="1527">
        <f t="shared" ca="1" si="71"/>
        <v>0</v>
      </c>
      <c r="AS166" s="1527">
        <f t="shared" ca="1" si="71"/>
        <v>0</v>
      </c>
      <c r="AT166" s="1527">
        <f t="shared" ca="1" si="71"/>
        <v>0</v>
      </c>
      <c r="AU166" s="1527">
        <f t="shared" ca="1" si="71"/>
        <v>0</v>
      </c>
      <c r="AV166" s="1527">
        <f t="shared" ca="1" si="71"/>
        <v>0</v>
      </c>
      <c r="AW166" s="1527">
        <f t="shared" ca="1" si="71"/>
        <v>0</v>
      </c>
      <c r="AX166" s="1527">
        <f t="shared" ca="1" si="71"/>
        <v>0</v>
      </c>
      <c r="AY166" s="1527">
        <f t="shared" ca="1" si="71"/>
        <v>0</v>
      </c>
      <c r="AZ166" s="1527">
        <f t="shared" ca="1" si="71"/>
        <v>0</v>
      </c>
      <c r="BA166" s="1527">
        <f t="shared" ca="1" si="71"/>
        <v>0</v>
      </c>
      <c r="BB166" s="1527">
        <f t="shared" ca="1" si="71"/>
        <v>0</v>
      </c>
      <c r="BC166" s="1527">
        <f t="shared" ca="1" si="71"/>
        <v>0</v>
      </c>
      <c r="BD166" s="1527">
        <f t="shared" ca="1" si="71"/>
        <v>0</v>
      </c>
      <c r="BE166" s="1527">
        <f t="shared" ca="1" si="71"/>
        <v>0</v>
      </c>
      <c r="BF166" s="1527">
        <f t="shared" ca="1" si="71"/>
        <v>0</v>
      </c>
      <c r="BG166" s="1527">
        <f t="shared" ca="1" si="71"/>
        <v>0</v>
      </c>
      <c r="BH166" s="1527">
        <f t="shared" ca="1" si="71"/>
        <v>0</v>
      </c>
      <c r="BI166" s="1527">
        <f t="shared" ca="1" si="71"/>
        <v>0</v>
      </c>
      <c r="BJ166" s="1527">
        <f t="shared" ca="1" si="71"/>
        <v>0</v>
      </c>
      <c r="BK166" s="1527">
        <f t="shared" ca="1" si="71"/>
        <v>0</v>
      </c>
      <c r="BL166" s="1527">
        <f t="shared" ca="1" si="71"/>
        <v>0</v>
      </c>
      <c r="BM166" s="1527">
        <f t="shared" ca="1" si="71"/>
        <v>0</v>
      </c>
      <c r="BN166" s="1527">
        <f t="shared" ca="1" si="71"/>
        <v>0</v>
      </c>
      <c r="BO166" s="1527">
        <f t="shared" ca="1" si="71"/>
        <v>0</v>
      </c>
      <c r="BP166" s="1527">
        <f t="shared" ca="1" si="71"/>
        <v>0</v>
      </c>
      <c r="BQ166" s="1527">
        <f t="shared" ca="1" si="71"/>
        <v>0</v>
      </c>
      <c r="BR166" s="1527">
        <f t="shared" ca="1" si="71"/>
        <v>0</v>
      </c>
      <c r="BS166" s="1527">
        <f t="shared" ca="1" si="71"/>
        <v>0</v>
      </c>
      <c r="BT166" s="1527">
        <f t="shared" ca="1" si="71"/>
        <v>0</v>
      </c>
      <c r="BU166" s="1527">
        <f t="shared" ca="1" si="71"/>
        <v>0</v>
      </c>
      <c r="BV166" s="1527">
        <f t="shared" ca="1" si="71"/>
        <v>0</v>
      </c>
      <c r="BW166" s="1527">
        <f t="shared" ca="1" si="71"/>
        <v>0</v>
      </c>
      <c r="BX166" s="1527">
        <f t="shared" ca="1" si="71"/>
        <v>0</v>
      </c>
      <c r="BY166" s="1527">
        <f t="shared" ca="1" si="71"/>
        <v>0</v>
      </c>
      <c r="BZ166" s="1527">
        <f t="shared" ca="1" si="71"/>
        <v>0</v>
      </c>
      <c r="CA166" s="1527">
        <f t="shared" ca="1" si="71"/>
        <v>0</v>
      </c>
      <c r="CB166" s="1527">
        <f t="shared" ca="1" si="71"/>
        <v>0</v>
      </c>
      <c r="CC166" s="1527">
        <f t="shared" ca="1" si="71"/>
        <v>0</v>
      </c>
      <c r="CD166" s="1527">
        <f t="shared" ca="1" si="71"/>
        <v>0</v>
      </c>
      <c r="CE166" s="1527">
        <f t="shared" ca="1" si="71"/>
        <v>0</v>
      </c>
      <c r="CF166" s="1527">
        <f t="shared" ca="1" si="71"/>
        <v>0</v>
      </c>
      <c r="CG166" s="1527">
        <f t="shared" ca="1" si="71"/>
        <v>0</v>
      </c>
      <c r="CH166" s="1527">
        <f t="shared" ca="1" si="71"/>
        <v>0</v>
      </c>
      <c r="CI166" s="1567">
        <f t="shared" ca="1" si="71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62"/>
        <v>1.062244772098202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6"/>
        <v>stoom u bara</v>
      </c>
      <c r="B167" s="1000">
        <f t="shared" ca="1" si="68"/>
        <v>0.94140260914134433</v>
      </c>
      <c r="C167" s="1582">
        <f t="shared" ca="1" si="63"/>
        <v>0</v>
      </c>
      <c r="D167" s="1566">
        <f t="shared" ca="1" si="57"/>
        <v>0</v>
      </c>
      <c r="E167" s="1527">
        <f t="shared" ca="1" si="57"/>
        <v>0</v>
      </c>
      <c r="F167" s="1527">
        <f t="shared" ca="1" si="57"/>
        <v>0</v>
      </c>
      <c r="G167" s="1527">
        <f t="shared" ca="1" si="57"/>
        <v>0</v>
      </c>
      <c r="H167" s="1527">
        <f t="shared" ca="1" si="57"/>
        <v>0</v>
      </c>
      <c r="I167" s="1527">
        <f t="shared" ca="1" si="57"/>
        <v>0</v>
      </c>
      <c r="J167" s="1527">
        <f t="shared" ca="1" si="57"/>
        <v>0</v>
      </c>
      <c r="K167" s="1531">
        <f t="shared" ca="1" si="57"/>
        <v>0</v>
      </c>
      <c r="L167" s="1531">
        <f t="shared" ca="1" si="57"/>
        <v>0</v>
      </c>
      <c r="M167" s="1531">
        <f t="shared" ca="1" si="57"/>
        <v>0</v>
      </c>
      <c r="N167" s="1531">
        <f t="shared" ca="1" si="57"/>
        <v>0</v>
      </c>
      <c r="O167" s="1531">
        <f t="shared" ca="1" si="57"/>
        <v>0</v>
      </c>
      <c r="P167" s="1531">
        <f t="shared" ca="1" si="57"/>
        <v>0</v>
      </c>
      <c r="Q167" s="1531">
        <f t="shared" ca="1" si="69"/>
        <v>0</v>
      </c>
      <c r="R167" s="1531">
        <f t="shared" ca="1" si="69"/>
        <v>0</v>
      </c>
      <c r="S167" s="1531">
        <f t="shared" ca="1" si="69"/>
        <v>0</v>
      </c>
      <c r="T167" s="1531">
        <f t="shared" ca="1" si="69"/>
        <v>0</v>
      </c>
      <c r="U167" s="1531">
        <f t="shared" ca="1" si="69"/>
        <v>0</v>
      </c>
      <c r="V167" s="1531">
        <f t="shared" ca="1" si="69"/>
        <v>0</v>
      </c>
      <c r="W167" s="1531">
        <f t="shared" ca="1" si="69"/>
        <v>0</v>
      </c>
      <c r="X167" s="1531">
        <f t="shared" ca="1" si="69"/>
        <v>0</v>
      </c>
      <c r="Y167" s="1531">
        <f t="shared" ca="1" si="69"/>
        <v>0</v>
      </c>
      <c r="Z167" s="1565"/>
      <c r="AA167" s="1526">
        <f t="shared" ca="1" si="59"/>
        <v>0</v>
      </c>
      <c r="AB167" s="1527">
        <f t="shared" ca="1" si="59"/>
        <v>0</v>
      </c>
      <c r="AC167" s="1527">
        <f t="shared" ca="1" si="59"/>
        <v>0</v>
      </c>
      <c r="AD167" s="1527">
        <f t="shared" ca="1" si="59"/>
        <v>0</v>
      </c>
      <c r="AE167" s="1527">
        <f t="shared" ca="1" si="59"/>
        <v>0</v>
      </c>
      <c r="AF167" s="1527">
        <f t="shared" ca="1" si="59"/>
        <v>0</v>
      </c>
      <c r="AG167" s="1527">
        <f t="shared" ca="1" si="59"/>
        <v>0</v>
      </c>
      <c r="AH167" s="1527">
        <f t="shared" ca="1" si="59"/>
        <v>0</v>
      </c>
      <c r="AI167" s="1527">
        <f t="shared" ca="1" si="59"/>
        <v>0</v>
      </c>
      <c r="AJ167" s="1527">
        <f t="shared" ca="1" si="59"/>
        <v>0</v>
      </c>
      <c r="AK167" s="1527">
        <f t="shared" ca="1" si="59"/>
        <v>0</v>
      </c>
      <c r="AL167" s="1527">
        <f t="shared" ca="1" si="59"/>
        <v>0</v>
      </c>
      <c r="AM167" s="1527">
        <f t="shared" ca="1" si="59"/>
        <v>0</v>
      </c>
      <c r="AN167" s="1486"/>
      <c r="AO167" s="1566">
        <f t="shared" ca="1" si="71"/>
        <v>0</v>
      </c>
      <c r="AP167" s="1531">
        <f t="shared" ca="1" si="61"/>
        <v>0</v>
      </c>
      <c r="AQ167" s="1527">
        <f t="shared" ca="1" si="71"/>
        <v>0</v>
      </c>
      <c r="AR167" s="1527">
        <f t="shared" ca="1" si="71"/>
        <v>0</v>
      </c>
      <c r="AS167" s="1527">
        <f t="shared" ca="1" si="71"/>
        <v>0</v>
      </c>
      <c r="AT167" s="1527">
        <f t="shared" ca="1" si="71"/>
        <v>0</v>
      </c>
      <c r="AU167" s="1527">
        <f t="shared" ca="1" si="71"/>
        <v>0</v>
      </c>
      <c r="AV167" s="1527">
        <f t="shared" ca="1" si="71"/>
        <v>0</v>
      </c>
      <c r="AW167" s="1527">
        <f t="shared" ca="1" si="71"/>
        <v>0</v>
      </c>
      <c r="AX167" s="1527">
        <f t="shared" ca="1" si="71"/>
        <v>0</v>
      </c>
      <c r="AY167" s="1527">
        <f t="shared" ca="1" si="71"/>
        <v>0</v>
      </c>
      <c r="AZ167" s="1527">
        <f t="shared" ca="1" si="71"/>
        <v>0</v>
      </c>
      <c r="BA167" s="1527">
        <f t="shared" ca="1" si="71"/>
        <v>0</v>
      </c>
      <c r="BB167" s="1527">
        <f t="shared" ca="1" si="71"/>
        <v>0</v>
      </c>
      <c r="BC167" s="1527">
        <f t="shared" ca="1" si="71"/>
        <v>0</v>
      </c>
      <c r="BD167" s="1527">
        <f t="shared" ca="1" si="71"/>
        <v>0</v>
      </c>
      <c r="BE167" s="1527">
        <f t="shared" ca="1" si="71"/>
        <v>0</v>
      </c>
      <c r="BF167" s="1527">
        <f t="shared" ca="1" si="71"/>
        <v>0</v>
      </c>
      <c r="BG167" s="1527">
        <f t="shared" ca="1" si="71"/>
        <v>0</v>
      </c>
      <c r="BH167" s="1527">
        <f t="shared" ca="1" si="71"/>
        <v>0</v>
      </c>
      <c r="BI167" s="1527">
        <f t="shared" ca="1" si="71"/>
        <v>0</v>
      </c>
      <c r="BJ167" s="1527">
        <f t="shared" ca="1" si="71"/>
        <v>0</v>
      </c>
      <c r="BK167" s="1527">
        <f t="shared" ca="1" si="71"/>
        <v>0</v>
      </c>
      <c r="BL167" s="1527">
        <f t="shared" ca="1" si="71"/>
        <v>0</v>
      </c>
      <c r="BM167" s="1527">
        <f t="shared" ca="1" si="71"/>
        <v>0</v>
      </c>
      <c r="BN167" s="1527">
        <f t="shared" ca="1" si="71"/>
        <v>0</v>
      </c>
      <c r="BO167" s="1527">
        <f t="shared" ca="1" si="71"/>
        <v>0</v>
      </c>
      <c r="BP167" s="1527">
        <f t="shared" ca="1" si="71"/>
        <v>0</v>
      </c>
      <c r="BQ167" s="1527">
        <f t="shared" ca="1" si="71"/>
        <v>0</v>
      </c>
      <c r="BR167" s="1527">
        <f t="shared" ca="1" si="71"/>
        <v>0</v>
      </c>
      <c r="BS167" s="1527">
        <f t="shared" ca="1" si="71"/>
        <v>0</v>
      </c>
      <c r="BT167" s="1527">
        <f t="shared" ca="1" si="71"/>
        <v>0</v>
      </c>
      <c r="BU167" s="1527">
        <f t="shared" ca="1" si="71"/>
        <v>0</v>
      </c>
      <c r="BV167" s="1527">
        <f t="shared" ca="1" si="71"/>
        <v>0</v>
      </c>
      <c r="BW167" s="1527">
        <f t="shared" ca="1" si="71"/>
        <v>0</v>
      </c>
      <c r="BX167" s="1527">
        <f t="shared" ca="1" si="71"/>
        <v>0</v>
      </c>
      <c r="BY167" s="1527">
        <f t="shared" ca="1" si="71"/>
        <v>0</v>
      </c>
      <c r="BZ167" s="1527">
        <f t="shared" ca="1" si="71"/>
        <v>0</v>
      </c>
      <c r="CA167" s="1527">
        <f t="shared" ca="1" si="71"/>
        <v>0</v>
      </c>
      <c r="CB167" s="1527">
        <f t="shared" ca="1" si="71"/>
        <v>0</v>
      </c>
      <c r="CC167" s="1527">
        <f t="shared" ca="1" si="71"/>
        <v>0</v>
      </c>
      <c r="CD167" s="1527">
        <f t="shared" ca="1" si="71"/>
        <v>0</v>
      </c>
      <c r="CE167" s="1527">
        <f t="shared" ca="1" si="71"/>
        <v>0</v>
      </c>
      <c r="CF167" s="1527">
        <f t="shared" ca="1" si="71"/>
        <v>0</v>
      </c>
      <c r="CG167" s="1527">
        <f t="shared" ca="1" si="71"/>
        <v>0</v>
      </c>
      <c r="CH167" s="1527">
        <f t="shared" ca="1" si="71"/>
        <v>0</v>
      </c>
      <c r="CI167" s="1567">
        <f t="shared" ca="1" si="71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62"/>
        <v>1.062244772098202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6"/>
        <v>stoom v bara</v>
      </c>
      <c r="B168" s="1000">
        <f t="shared" ca="1" si="68"/>
        <v>0.94140260914134433</v>
      </c>
      <c r="C168" s="1582">
        <f t="shared" ca="1" si="63"/>
        <v>0</v>
      </c>
      <c r="D168" s="1566">
        <f t="shared" ca="1" si="57"/>
        <v>0</v>
      </c>
      <c r="E168" s="1527">
        <f t="shared" ca="1" si="57"/>
        <v>0</v>
      </c>
      <c r="F168" s="1527">
        <f t="shared" ca="1" si="57"/>
        <v>0</v>
      </c>
      <c r="G168" s="1527">
        <f t="shared" ca="1" si="57"/>
        <v>0</v>
      </c>
      <c r="H168" s="1527">
        <f t="shared" ca="1" si="57"/>
        <v>0</v>
      </c>
      <c r="I168" s="1527">
        <f t="shared" ca="1" si="57"/>
        <v>0</v>
      </c>
      <c r="J168" s="1527">
        <f t="shared" ca="1" si="57"/>
        <v>0</v>
      </c>
      <c r="K168" s="1531">
        <f t="shared" ca="1" si="57"/>
        <v>0</v>
      </c>
      <c r="L168" s="1531">
        <f t="shared" ca="1" si="57"/>
        <v>0</v>
      </c>
      <c r="M168" s="1531">
        <f t="shared" ca="1" si="57"/>
        <v>0</v>
      </c>
      <c r="N168" s="1531">
        <f t="shared" ca="1" si="57"/>
        <v>0</v>
      </c>
      <c r="O168" s="1531">
        <f t="shared" ca="1" si="57"/>
        <v>0</v>
      </c>
      <c r="P168" s="1531">
        <f t="shared" ca="1" si="57"/>
        <v>0</v>
      </c>
      <c r="Q168" s="1531">
        <f t="shared" ca="1" si="69"/>
        <v>0</v>
      </c>
      <c r="R168" s="1531">
        <f t="shared" ca="1" si="69"/>
        <v>0</v>
      </c>
      <c r="S168" s="1531">
        <f t="shared" ca="1" si="69"/>
        <v>0</v>
      </c>
      <c r="T168" s="1531">
        <f t="shared" ca="1" si="69"/>
        <v>0</v>
      </c>
      <c r="U168" s="1531">
        <f t="shared" ca="1" si="69"/>
        <v>0</v>
      </c>
      <c r="V168" s="1531">
        <f t="shared" ca="1" si="69"/>
        <v>0</v>
      </c>
      <c r="W168" s="1531">
        <f t="shared" ca="1" si="69"/>
        <v>0</v>
      </c>
      <c r="X168" s="1531">
        <f t="shared" ca="1" si="69"/>
        <v>0</v>
      </c>
      <c r="Y168" s="1531">
        <f t="shared" ca="1" si="69"/>
        <v>0</v>
      </c>
      <c r="Z168" s="1565"/>
      <c r="AA168" s="1526">
        <f t="shared" ca="1" si="59"/>
        <v>0</v>
      </c>
      <c r="AB168" s="1527">
        <f t="shared" ca="1" si="59"/>
        <v>0</v>
      </c>
      <c r="AC168" s="1527">
        <f t="shared" ca="1" si="59"/>
        <v>0</v>
      </c>
      <c r="AD168" s="1527">
        <f t="shared" ca="1" si="59"/>
        <v>0</v>
      </c>
      <c r="AE168" s="1527">
        <f t="shared" ca="1" si="59"/>
        <v>0</v>
      </c>
      <c r="AF168" s="1527">
        <f t="shared" ca="1" si="59"/>
        <v>0</v>
      </c>
      <c r="AG168" s="1527">
        <f t="shared" ca="1" si="59"/>
        <v>0</v>
      </c>
      <c r="AH168" s="1527">
        <f t="shared" ca="1" si="59"/>
        <v>0</v>
      </c>
      <c r="AI168" s="1527">
        <f t="shared" ca="1" si="59"/>
        <v>0</v>
      </c>
      <c r="AJ168" s="1527">
        <f t="shared" ca="1" si="59"/>
        <v>0</v>
      </c>
      <c r="AK168" s="1527">
        <f t="shared" ca="1" si="59"/>
        <v>0</v>
      </c>
      <c r="AL168" s="1527">
        <f t="shared" ca="1" si="59"/>
        <v>0</v>
      </c>
      <c r="AM168" s="1527">
        <f t="shared" ca="1" si="59"/>
        <v>0</v>
      </c>
      <c r="AN168" s="1486"/>
      <c r="AO168" s="1566">
        <f t="shared" ca="1" si="71"/>
        <v>0</v>
      </c>
      <c r="AP168" s="1531">
        <f t="shared" ca="1" si="61"/>
        <v>0</v>
      </c>
      <c r="AQ168" s="1527">
        <f t="shared" ca="1" si="71"/>
        <v>0</v>
      </c>
      <c r="AR168" s="1527">
        <f t="shared" ca="1" si="71"/>
        <v>0</v>
      </c>
      <c r="AS168" s="1527">
        <f t="shared" ca="1" si="71"/>
        <v>0</v>
      </c>
      <c r="AT168" s="1527">
        <f t="shared" ca="1" si="71"/>
        <v>0</v>
      </c>
      <c r="AU168" s="1527">
        <f t="shared" ca="1" si="71"/>
        <v>0</v>
      </c>
      <c r="AV168" s="1527">
        <f t="shared" ca="1" si="71"/>
        <v>0</v>
      </c>
      <c r="AW168" s="1527">
        <f t="shared" ca="1" si="71"/>
        <v>0</v>
      </c>
      <c r="AX168" s="1527">
        <f t="shared" ca="1" si="71"/>
        <v>0</v>
      </c>
      <c r="AY168" s="1527">
        <f t="shared" ca="1" si="71"/>
        <v>0</v>
      </c>
      <c r="AZ168" s="1527">
        <f t="shared" ca="1" si="71"/>
        <v>0</v>
      </c>
      <c r="BA168" s="1527">
        <f t="shared" ca="1" si="71"/>
        <v>0</v>
      </c>
      <c r="BB168" s="1527">
        <f t="shared" ca="1" si="71"/>
        <v>0</v>
      </c>
      <c r="BC168" s="1527">
        <f t="shared" ca="1" si="71"/>
        <v>0</v>
      </c>
      <c r="BD168" s="1527">
        <f t="shared" ca="1" si="71"/>
        <v>0</v>
      </c>
      <c r="BE168" s="1527">
        <f t="shared" ca="1" si="71"/>
        <v>0</v>
      </c>
      <c r="BF168" s="1527">
        <f t="shared" ca="1" si="71"/>
        <v>0</v>
      </c>
      <c r="BG168" s="1527">
        <f t="shared" ca="1" si="71"/>
        <v>0</v>
      </c>
      <c r="BH168" s="1527">
        <f t="shared" ca="1" si="71"/>
        <v>0</v>
      </c>
      <c r="BI168" s="1527">
        <f t="shared" ca="1" si="71"/>
        <v>0</v>
      </c>
      <c r="BJ168" s="1527">
        <f t="shared" ca="1" si="71"/>
        <v>0</v>
      </c>
      <c r="BK168" s="1527">
        <f t="shared" ca="1" si="71"/>
        <v>0</v>
      </c>
      <c r="BL168" s="1527">
        <f t="shared" ca="1" si="71"/>
        <v>0</v>
      </c>
      <c r="BM168" s="1527">
        <f t="shared" ca="1" si="71"/>
        <v>0</v>
      </c>
      <c r="BN168" s="1527">
        <f t="shared" ca="1" si="71"/>
        <v>0</v>
      </c>
      <c r="BO168" s="1527">
        <f t="shared" ca="1" si="71"/>
        <v>0</v>
      </c>
      <c r="BP168" s="1527">
        <f t="shared" ca="1" si="71"/>
        <v>0</v>
      </c>
      <c r="BQ168" s="1527">
        <f t="shared" ca="1" si="71"/>
        <v>0</v>
      </c>
      <c r="BR168" s="1527">
        <f t="shared" ca="1" si="71"/>
        <v>0</v>
      </c>
      <c r="BS168" s="1527">
        <f t="shared" ca="1" si="71"/>
        <v>0</v>
      </c>
      <c r="BT168" s="1527">
        <f t="shared" ca="1" si="71"/>
        <v>0</v>
      </c>
      <c r="BU168" s="1527">
        <f t="shared" ca="1" si="71"/>
        <v>0</v>
      </c>
      <c r="BV168" s="1527">
        <f t="shared" ca="1" si="71"/>
        <v>0</v>
      </c>
      <c r="BW168" s="1527">
        <f t="shared" ca="1" si="71"/>
        <v>0</v>
      </c>
      <c r="BX168" s="1527">
        <f t="shared" ca="1" si="71"/>
        <v>0</v>
      </c>
      <c r="BY168" s="1527">
        <f t="shared" ca="1" si="71"/>
        <v>0</v>
      </c>
      <c r="BZ168" s="1527">
        <f t="shared" ca="1" si="71"/>
        <v>0</v>
      </c>
      <c r="CA168" s="1527">
        <f t="shared" ca="1" si="71"/>
        <v>0</v>
      </c>
      <c r="CB168" s="1527">
        <f t="shared" ca="1" si="71"/>
        <v>0</v>
      </c>
      <c r="CC168" s="1527">
        <f t="shared" ca="1" si="71"/>
        <v>0</v>
      </c>
      <c r="CD168" s="1527">
        <f t="shared" ca="1" si="71"/>
        <v>0</v>
      </c>
      <c r="CE168" s="1527">
        <f t="shared" ca="1" si="71"/>
        <v>0</v>
      </c>
      <c r="CF168" s="1527">
        <f t="shared" ca="1" si="71"/>
        <v>0</v>
      </c>
      <c r="CG168" s="1527">
        <f t="shared" ca="1" si="71"/>
        <v>0</v>
      </c>
      <c r="CH168" s="1527">
        <f t="shared" ca="1" si="71"/>
        <v>0</v>
      </c>
      <c r="CI168" s="1567">
        <f t="shared" ca="1" si="71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62"/>
        <v>1.062244772098202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6"/>
        <v>stoom w bara</v>
      </c>
      <c r="B169" s="1002">
        <f t="shared" ca="1" si="68"/>
        <v>0.94140260914134433</v>
      </c>
      <c r="C169" s="1583">
        <f t="shared" ca="1" si="63"/>
        <v>0</v>
      </c>
      <c r="D169" s="1562">
        <f t="shared" ca="1" si="57"/>
        <v>0</v>
      </c>
      <c r="E169" s="1522">
        <f t="shared" ca="1" si="57"/>
        <v>0</v>
      </c>
      <c r="F169" s="1522">
        <f t="shared" ca="1" si="57"/>
        <v>0</v>
      </c>
      <c r="G169" s="1522">
        <f t="shared" ca="1" si="57"/>
        <v>0</v>
      </c>
      <c r="H169" s="1522">
        <f t="shared" ca="1" si="57"/>
        <v>0</v>
      </c>
      <c r="I169" s="1522">
        <f t="shared" ca="1" si="57"/>
        <v>0</v>
      </c>
      <c r="J169" s="1522">
        <f t="shared" ca="1" si="57"/>
        <v>0</v>
      </c>
      <c r="K169" s="1568">
        <f t="shared" ca="1" si="57"/>
        <v>0</v>
      </c>
      <c r="L169" s="1568">
        <f t="shared" ca="1" si="57"/>
        <v>0</v>
      </c>
      <c r="M169" s="1568">
        <f t="shared" ca="1" si="57"/>
        <v>0</v>
      </c>
      <c r="N169" s="1568">
        <f t="shared" ca="1" si="57"/>
        <v>0</v>
      </c>
      <c r="O169" s="1568">
        <f t="shared" ca="1" si="57"/>
        <v>0</v>
      </c>
      <c r="P169" s="1568">
        <f t="shared" ca="1" si="57"/>
        <v>0</v>
      </c>
      <c r="Q169" s="1568">
        <f t="shared" ca="1" si="69"/>
        <v>0</v>
      </c>
      <c r="R169" s="1568">
        <f t="shared" ca="1" si="69"/>
        <v>0</v>
      </c>
      <c r="S169" s="1568">
        <f t="shared" ca="1" si="69"/>
        <v>0</v>
      </c>
      <c r="T169" s="1568">
        <f t="shared" ca="1" si="69"/>
        <v>0</v>
      </c>
      <c r="U169" s="1568">
        <f t="shared" ca="1" si="69"/>
        <v>0</v>
      </c>
      <c r="V169" s="1568">
        <f t="shared" ca="1" si="69"/>
        <v>0</v>
      </c>
      <c r="W169" s="1568">
        <f t="shared" ca="1" si="69"/>
        <v>0</v>
      </c>
      <c r="X169" s="1568">
        <f t="shared" ca="1" si="69"/>
        <v>0</v>
      </c>
      <c r="Y169" s="1568">
        <f t="shared" ca="1" si="69"/>
        <v>0</v>
      </c>
      <c r="Z169" s="1565"/>
      <c r="AA169" s="1962">
        <f t="shared" ca="1" si="59"/>
        <v>0</v>
      </c>
      <c r="AB169" s="1522">
        <f t="shared" ca="1" si="59"/>
        <v>0</v>
      </c>
      <c r="AC169" s="1522">
        <f t="shared" ca="1" si="59"/>
        <v>0</v>
      </c>
      <c r="AD169" s="1522">
        <f t="shared" ca="1" si="59"/>
        <v>0</v>
      </c>
      <c r="AE169" s="1522">
        <f t="shared" ca="1" si="59"/>
        <v>0</v>
      </c>
      <c r="AF169" s="1522">
        <f t="shared" ca="1" si="59"/>
        <v>0</v>
      </c>
      <c r="AG169" s="1522">
        <f t="shared" ca="1" si="59"/>
        <v>0</v>
      </c>
      <c r="AH169" s="1522">
        <f t="shared" ca="1" si="59"/>
        <v>0</v>
      </c>
      <c r="AI169" s="1522">
        <f t="shared" ca="1" si="59"/>
        <v>0</v>
      </c>
      <c r="AJ169" s="1522">
        <f t="shared" ca="1" si="59"/>
        <v>0</v>
      </c>
      <c r="AK169" s="1522">
        <f t="shared" ca="1" si="59"/>
        <v>0</v>
      </c>
      <c r="AL169" s="1522">
        <f t="shared" ca="1" si="59"/>
        <v>0</v>
      </c>
      <c r="AM169" s="1522">
        <f t="shared" ca="1" si="59"/>
        <v>0</v>
      </c>
      <c r="AN169" s="1486"/>
      <c r="AO169" s="1562">
        <f t="shared" ca="1" si="71"/>
        <v>0</v>
      </c>
      <c r="AP169" s="1568">
        <f t="shared" ca="1" si="61"/>
        <v>0</v>
      </c>
      <c r="AQ169" s="1522">
        <f t="shared" ca="1" si="71"/>
        <v>0</v>
      </c>
      <c r="AR169" s="1522">
        <f t="shared" ca="1" si="71"/>
        <v>0</v>
      </c>
      <c r="AS169" s="1522">
        <f t="shared" ca="1" si="71"/>
        <v>0</v>
      </c>
      <c r="AT169" s="1522">
        <f t="shared" ca="1" si="71"/>
        <v>0</v>
      </c>
      <c r="AU169" s="1522">
        <f t="shared" ca="1" si="71"/>
        <v>0</v>
      </c>
      <c r="AV169" s="1522">
        <f t="shared" ca="1" si="71"/>
        <v>0</v>
      </c>
      <c r="AW169" s="1522">
        <f t="shared" ca="1" si="71"/>
        <v>0</v>
      </c>
      <c r="AX169" s="1522">
        <f t="shared" ca="1" si="71"/>
        <v>0</v>
      </c>
      <c r="AY169" s="1522">
        <f t="shared" ca="1" si="71"/>
        <v>0</v>
      </c>
      <c r="AZ169" s="1522">
        <f t="shared" ca="1" si="71"/>
        <v>0</v>
      </c>
      <c r="BA169" s="1522">
        <f t="shared" ca="1" si="71"/>
        <v>0</v>
      </c>
      <c r="BB169" s="1522">
        <f t="shared" ca="1" si="71"/>
        <v>0</v>
      </c>
      <c r="BC169" s="1522">
        <f t="shared" ca="1" si="71"/>
        <v>0</v>
      </c>
      <c r="BD169" s="1522">
        <f t="shared" ca="1" si="71"/>
        <v>0</v>
      </c>
      <c r="BE169" s="1522">
        <f t="shared" ca="1" si="71"/>
        <v>0</v>
      </c>
      <c r="BF169" s="1522">
        <f t="shared" ca="1" si="71"/>
        <v>0</v>
      </c>
      <c r="BG169" s="1522">
        <f t="shared" ca="1" si="71"/>
        <v>0</v>
      </c>
      <c r="BH169" s="1522">
        <f t="shared" ca="1" si="71"/>
        <v>0</v>
      </c>
      <c r="BI169" s="1522">
        <f t="shared" ca="1" si="71"/>
        <v>0</v>
      </c>
      <c r="BJ169" s="1522">
        <f t="shared" ca="1" si="71"/>
        <v>0</v>
      </c>
      <c r="BK169" s="1522">
        <f t="shared" ca="1" si="71"/>
        <v>0</v>
      </c>
      <c r="BL169" s="1522">
        <f t="shared" ca="1" si="71"/>
        <v>0</v>
      </c>
      <c r="BM169" s="1522">
        <f t="shared" ca="1" si="71"/>
        <v>0</v>
      </c>
      <c r="BN169" s="1522">
        <f t="shared" ca="1" si="71"/>
        <v>0</v>
      </c>
      <c r="BO169" s="1522">
        <f t="shared" ca="1" si="71"/>
        <v>0</v>
      </c>
      <c r="BP169" s="1522">
        <f t="shared" ca="1" si="71"/>
        <v>0</v>
      </c>
      <c r="BQ169" s="1522">
        <f t="shared" ca="1" si="71"/>
        <v>0</v>
      </c>
      <c r="BR169" s="1522">
        <f t="shared" ca="1" si="71"/>
        <v>0</v>
      </c>
      <c r="BS169" s="1522">
        <f t="shared" ca="1" si="71"/>
        <v>0</v>
      </c>
      <c r="BT169" s="1522">
        <f t="shared" ca="1" si="71"/>
        <v>0</v>
      </c>
      <c r="BU169" s="1522">
        <f t="shared" ca="1" si="71"/>
        <v>0</v>
      </c>
      <c r="BV169" s="1522">
        <f t="shared" ca="1" si="71"/>
        <v>0</v>
      </c>
      <c r="BW169" s="1522">
        <f t="shared" ca="1" si="71"/>
        <v>0</v>
      </c>
      <c r="BX169" s="1522">
        <f t="shared" ca="1" si="71"/>
        <v>0</v>
      </c>
      <c r="BY169" s="1522">
        <f t="shared" ca="1" si="71"/>
        <v>0</v>
      </c>
      <c r="BZ169" s="1522">
        <f t="shared" ca="1" si="71"/>
        <v>0</v>
      </c>
      <c r="CA169" s="1522">
        <f t="shared" ca="1" si="71"/>
        <v>0</v>
      </c>
      <c r="CB169" s="1522">
        <f t="shared" ca="1" si="71"/>
        <v>0</v>
      </c>
      <c r="CC169" s="1522">
        <f t="shared" ca="1" si="71"/>
        <v>0</v>
      </c>
      <c r="CD169" s="1522">
        <f t="shared" ca="1" si="71"/>
        <v>0</v>
      </c>
      <c r="CE169" s="1522">
        <f t="shared" ca="1" si="71"/>
        <v>0</v>
      </c>
      <c r="CF169" s="1522">
        <f t="shared" ca="1" si="71"/>
        <v>0</v>
      </c>
      <c r="CG169" s="1522">
        <f t="shared" ca="1" si="71"/>
        <v>0</v>
      </c>
      <c r="CH169" s="1522">
        <f t="shared" ca="1" si="71"/>
        <v>0</v>
      </c>
      <c r="CI169" s="1523">
        <f t="shared" ca="1" si="71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62"/>
        <v>1.062244772098202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2661050.358964365</v>
      </c>
      <c r="D171" s="1963">
        <f ca="1">-SUM(D154:D169)</f>
        <v>342768.56271229842</v>
      </c>
      <c r="E171" s="2102">
        <f ca="1">E154+E165+E166+E167+E168+E169</f>
        <v>31007.44843859307</v>
      </c>
      <c r="F171" s="2102">
        <f t="shared" ref="F171:H171" ca="1" si="72">SUM(F99:F151)</f>
        <v>16022</v>
      </c>
      <c r="G171" s="2102">
        <f t="shared" ca="1" si="72"/>
        <v>354337.2</v>
      </c>
      <c r="H171" s="2102">
        <f t="shared" ca="1" si="72"/>
        <v>640407.60000000009</v>
      </c>
      <c r="I171" s="2102">
        <f ca="1">SUM(I154:I156)+SUM(I163:I169)+SUM(I159:I160)</f>
        <v>614.28057833745231</v>
      </c>
      <c r="J171" s="2102">
        <f ca="1">SUM(J154:J156)+SUM(J163:J169)+SUM(J159:J160)</f>
        <v>3107.5370433541707</v>
      </c>
      <c r="K171" s="2102">
        <f ca="1">SUM(K99:K151)+SUM(K154:K156)+SUM(K163:K169)+K160</f>
        <v>1336.9636116756315</v>
      </c>
      <c r="L171" s="2102">
        <f ca="1">-SUMIF(L154:L169,"&lt;0")</f>
        <v>18288.396252066428</v>
      </c>
      <c r="M171" s="2102">
        <f ca="1">SUMIF(M154:M169,"&gt;0")</f>
        <v>0</v>
      </c>
      <c r="N171" s="2102">
        <f t="shared" ref="N171:O171" ca="1" si="73">SUM(N99:N151)</f>
        <v>284.39999999999998</v>
      </c>
      <c r="O171" s="2102">
        <f t="shared" ca="1" si="73"/>
        <v>0</v>
      </c>
      <c r="P171" s="2102">
        <f ca="1">SUMIF(P154:P169,"&gt;0")</f>
        <v>25197.53595255861</v>
      </c>
      <c r="Q171" s="2102">
        <f t="shared" ref="Q171:R171" ca="1" si="74">SUMIF(Q154:Q169,"&gt;0")</f>
        <v>53695.925121187691</v>
      </c>
      <c r="R171" s="2102">
        <f t="shared" ca="1" si="74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5">SUM(V99:V151)</f>
        <v>0</v>
      </c>
      <c r="W171" s="1572">
        <f t="shared" ca="1" si="75"/>
        <v>0</v>
      </c>
      <c r="X171" s="1572">
        <f t="shared" ca="1" si="75"/>
        <v>0</v>
      </c>
      <c r="Y171" s="2007">
        <f t="shared" ca="1" si="75"/>
        <v>0</v>
      </c>
      <c r="Z171" s="2101"/>
      <c r="AA171" s="1963">
        <f t="shared" ref="AA171:AM171" ca="1" si="76">SUM(AA99:AA169)</f>
        <v>83245.419642042514</v>
      </c>
      <c r="AB171" s="1572">
        <f t="shared" ca="1" si="76"/>
        <v>0</v>
      </c>
      <c r="AC171" s="1572">
        <f t="shared" ca="1" si="76"/>
        <v>141729.54881742137</v>
      </c>
      <c r="AD171" s="1572">
        <f t="shared" ca="1" si="76"/>
        <v>0</v>
      </c>
      <c r="AE171" s="1572">
        <f t="shared" ca="1" si="76"/>
        <v>0</v>
      </c>
      <c r="AF171" s="1572">
        <f t="shared" ca="1" si="76"/>
        <v>0</v>
      </c>
      <c r="AG171" s="1572">
        <f t="shared" ca="1" si="76"/>
        <v>0</v>
      </c>
      <c r="AH171" s="1572">
        <f t="shared" ca="1" si="76"/>
        <v>0</v>
      </c>
      <c r="AI171" s="1572">
        <f t="shared" ca="1" si="76"/>
        <v>0</v>
      </c>
      <c r="AJ171" s="1572">
        <f t="shared" ca="1" si="76"/>
        <v>0</v>
      </c>
      <c r="AK171" s="1572">
        <f t="shared" ca="1" si="76"/>
        <v>0</v>
      </c>
      <c r="AL171" s="1572">
        <f t="shared" ca="1" si="76"/>
        <v>0</v>
      </c>
      <c r="AM171" s="1572">
        <f t="shared" ca="1" si="76"/>
        <v>0</v>
      </c>
      <c r="AN171" s="1573"/>
      <c r="AO171" s="1572">
        <f t="shared" ref="AO171:BR171" ca="1" si="77">SUM(AO99:AO169)</f>
        <v>0</v>
      </c>
      <c r="AP171" s="1572">
        <f t="shared" ca="1" si="77"/>
        <v>221.13067398796909</v>
      </c>
      <c r="AQ171" s="1572">
        <f t="shared" ca="1" si="77"/>
        <v>404.70249866938036</v>
      </c>
      <c r="AR171" s="1572">
        <f t="shared" ca="1" si="77"/>
        <v>236877.3616344562</v>
      </c>
      <c r="AS171" s="1572">
        <f t="shared" ca="1" si="77"/>
        <v>306941.02250266587</v>
      </c>
      <c r="AT171" s="1572">
        <f t="shared" ca="1" si="77"/>
        <v>100579.60576949423</v>
      </c>
      <c r="AU171" s="1572">
        <f t="shared" ca="1" si="77"/>
        <v>539419.36005807319</v>
      </c>
      <c r="AV171" s="1572">
        <f t="shared" ca="1" si="77"/>
        <v>1141138.9547549766</v>
      </c>
      <c r="AW171" s="1572">
        <f t="shared" ca="1" si="77"/>
        <v>170258.09861540006</v>
      </c>
      <c r="AX171" s="1572">
        <f t="shared" ca="1" si="77"/>
        <v>551.34701487411053</v>
      </c>
      <c r="AY171" s="1572">
        <f t="shared" ca="1" si="77"/>
        <v>0</v>
      </c>
      <c r="AZ171" s="1572">
        <f t="shared" ca="1" si="77"/>
        <v>0</v>
      </c>
      <c r="BA171" s="1572">
        <f t="shared" ca="1" si="77"/>
        <v>0</v>
      </c>
      <c r="BB171" s="1572">
        <f t="shared" ca="1" si="77"/>
        <v>0</v>
      </c>
      <c r="BC171" s="1572">
        <f t="shared" ca="1" si="77"/>
        <v>0</v>
      </c>
      <c r="BD171" s="1572">
        <f t="shared" ca="1" si="77"/>
        <v>0</v>
      </c>
      <c r="BE171" s="1572">
        <f t="shared" ca="1" si="77"/>
        <v>0</v>
      </c>
      <c r="BF171" s="1572">
        <f t="shared" ca="1" si="77"/>
        <v>0</v>
      </c>
      <c r="BG171" s="1572">
        <f t="shared" ca="1" si="77"/>
        <v>0</v>
      </c>
      <c r="BH171" s="1572">
        <f t="shared" ca="1" si="77"/>
        <v>0</v>
      </c>
      <c r="BI171" s="1572">
        <f t="shared" ca="1" si="77"/>
        <v>0</v>
      </c>
      <c r="BJ171" s="1572">
        <f t="shared" ca="1" si="77"/>
        <v>0</v>
      </c>
      <c r="BK171" s="1572">
        <f t="shared" ca="1" si="77"/>
        <v>0</v>
      </c>
      <c r="BL171" s="1572">
        <f t="shared" ca="1" si="77"/>
        <v>0</v>
      </c>
      <c r="BM171" s="1572">
        <f t="shared" ca="1" si="77"/>
        <v>0</v>
      </c>
      <c r="BN171" s="1572">
        <f t="shared" ca="1" si="77"/>
        <v>0</v>
      </c>
      <c r="BO171" s="1572">
        <f t="shared" ca="1" si="77"/>
        <v>0</v>
      </c>
      <c r="BP171" s="1572">
        <f t="shared" ca="1" si="77"/>
        <v>0</v>
      </c>
      <c r="BQ171" s="1572">
        <f t="shared" ca="1" si="77"/>
        <v>0</v>
      </c>
      <c r="BR171" s="1572">
        <f t="shared" ca="1" si="77"/>
        <v>0</v>
      </c>
      <c r="BS171" s="1572">
        <f t="shared" ref="BS171:CI171" ca="1" si="78">SUM(BS99:BS169)</f>
        <v>0</v>
      </c>
      <c r="BT171" s="1572">
        <f t="shared" ca="1" si="78"/>
        <v>0</v>
      </c>
      <c r="BU171" s="1572">
        <f t="shared" ca="1" si="78"/>
        <v>0</v>
      </c>
      <c r="BV171" s="1572">
        <f t="shared" ca="1" si="78"/>
        <v>0</v>
      </c>
      <c r="BW171" s="1572">
        <f t="shared" ca="1" si="78"/>
        <v>0</v>
      </c>
      <c r="BX171" s="1572">
        <f t="shared" ca="1" si="78"/>
        <v>0</v>
      </c>
      <c r="BY171" s="1572">
        <f t="shared" ca="1" si="78"/>
        <v>0</v>
      </c>
      <c r="BZ171" s="1572">
        <f t="shared" ca="1" si="78"/>
        <v>0</v>
      </c>
      <c r="CA171" s="1572">
        <f t="shared" ca="1" si="78"/>
        <v>0</v>
      </c>
      <c r="CB171" s="1572">
        <f t="shared" ca="1" si="78"/>
        <v>0</v>
      </c>
      <c r="CC171" s="1572">
        <f t="shared" ca="1" si="78"/>
        <v>0</v>
      </c>
      <c r="CD171" s="1572">
        <f t="shared" ca="1" si="78"/>
        <v>0</v>
      </c>
      <c r="CE171" s="1572">
        <f t="shared" ca="1" si="78"/>
        <v>0</v>
      </c>
      <c r="CF171" s="1572">
        <f t="shared" ca="1" si="78"/>
        <v>0</v>
      </c>
      <c r="CG171" s="1572">
        <f t="shared" ca="1" si="78"/>
        <v>0</v>
      </c>
      <c r="CH171" s="1572">
        <f t="shared" ca="1" si="78"/>
        <v>0</v>
      </c>
      <c r="CI171" s="2007">
        <f t="shared" ca="1" si="78"/>
        <v>0</v>
      </c>
      <c r="CJ171" s="1005"/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782564.54948058084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1919002.3104242042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79">IF(AB8&lt;&gt;0,AB171/AB8,0)</f>
        <v>0</v>
      </c>
      <c r="AC177" s="1009">
        <f t="shared" ca="1" si="79"/>
        <v>1</v>
      </c>
      <c r="AD177" s="1009">
        <f ca="1">IF(AD8&lt;&gt;0,ABS(AD171/AD8),0)</f>
        <v>0</v>
      </c>
      <c r="AE177" s="1009">
        <f t="shared" ref="AE177:AF177" si="80">IF(AE8&lt;&gt;0,ABS(AE171/AE8),0)</f>
        <v>0</v>
      </c>
      <c r="AF177" s="1009">
        <f t="shared" si="80"/>
        <v>0</v>
      </c>
      <c r="AG177" s="1009">
        <f t="shared" si="79"/>
        <v>0</v>
      </c>
      <c r="AH177" s="1009">
        <f t="shared" si="79"/>
        <v>0</v>
      </c>
      <c r="AI177" s="1009">
        <f t="shared" si="79"/>
        <v>0</v>
      </c>
      <c r="AJ177" s="1009">
        <f t="shared" si="79"/>
        <v>0</v>
      </c>
      <c r="AK177" s="1009">
        <f t="shared" si="79"/>
        <v>0</v>
      </c>
      <c r="AL177" s="1009">
        <f t="shared" si="79"/>
        <v>0</v>
      </c>
      <c r="AM177" s="1950">
        <f t="shared" si="79"/>
        <v>0</v>
      </c>
      <c r="AN177" s="500"/>
      <c r="AO177" s="1009">
        <f t="shared" ref="AO177:BR177" ca="1" si="81">IF(AO8&lt;&gt;0,AO171/AO8,0)</f>
        <v>0</v>
      </c>
      <c r="AP177" s="1009">
        <f t="shared" ca="1" si="81"/>
        <v>221.13067398796909</v>
      </c>
      <c r="AQ177" s="1009">
        <f t="shared" ca="1" si="81"/>
        <v>2.0235124933469018E-2</v>
      </c>
      <c r="AR177" s="1009">
        <f t="shared" ca="1" si="81"/>
        <v>3.3839623090636599</v>
      </c>
      <c r="AS177" s="1009">
        <f t="shared" ca="1" si="81"/>
        <v>6.1388204500533172</v>
      </c>
      <c r="AT177" s="1009">
        <f t="shared" ca="1" si="81"/>
        <v>2.0115921153898846</v>
      </c>
      <c r="AU177" s="1009">
        <f t="shared" ca="1" si="81"/>
        <v>8.2987593855088182</v>
      </c>
      <c r="AV177" s="1009">
        <f t="shared" ca="1" si="81"/>
        <v>95.094912896248047</v>
      </c>
      <c r="AW177" s="1009">
        <f t="shared" ca="1" si="81"/>
        <v>1.1350539907693338</v>
      </c>
      <c r="AX177" s="1009">
        <f t="shared" ca="1" si="81"/>
        <v>5.6548411781960052E-2</v>
      </c>
      <c r="AY177" s="1009">
        <f t="shared" si="81"/>
        <v>0</v>
      </c>
      <c r="AZ177" s="1009">
        <f t="shared" si="81"/>
        <v>0</v>
      </c>
      <c r="BA177" s="1009">
        <f t="shared" si="81"/>
        <v>0</v>
      </c>
      <c r="BB177" s="1009">
        <f t="shared" si="81"/>
        <v>0</v>
      </c>
      <c r="BC177" s="1009">
        <f t="shared" si="81"/>
        <v>0</v>
      </c>
      <c r="BD177" s="1009">
        <f t="shared" si="81"/>
        <v>0</v>
      </c>
      <c r="BE177" s="1009">
        <f t="shared" si="81"/>
        <v>0</v>
      </c>
      <c r="BF177" s="1009">
        <f t="shared" si="81"/>
        <v>0</v>
      </c>
      <c r="BG177" s="1009">
        <f t="shared" si="81"/>
        <v>0</v>
      </c>
      <c r="BH177" s="1009">
        <f t="shared" si="81"/>
        <v>0</v>
      </c>
      <c r="BI177" s="1009">
        <f t="shared" si="81"/>
        <v>0</v>
      </c>
      <c r="BJ177" s="1009">
        <f t="shared" si="81"/>
        <v>0</v>
      </c>
      <c r="BK177" s="1009">
        <f t="shared" si="81"/>
        <v>0</v>
      </c>
      <c r="BL177" s="1009">
        <f t="shared" si="81"/>
        <v>0</v>
      </c>
      <c r="BM177" s="1009">
        <f t="shared" si="81"/>
        <v>0</v>
      </c>
      <c r="BN177" s="1009">
        <f t="shared" si="81"/>
        <v>0</v>
      </c>
      <c r="BO177" s="1009">
        <f t="shared" si="81"/>
        <v>0</v>
      </c>
      <c r="BP177" s="1009">
        <f t="shared" si="81"/>
        <v>0</v>
      </c>
      <c r="BQ177" s="1009">
        <f t="shared" si="81"/>
        <v>0</v>
      </c>
      <c r="BR177" s="1009">
        <f t="shared" si="81"/>
        <v>0</v>
      </c>
      <c r="BS177" s="1009">
        <f t="shared" ref="BS177:CI177" si="82">IF(BS8&lt;&gt;0,BS171/BS8,0)</f>
        <v>0</v>
      </c>
      <c r="BT177" s="1009">
        <f t="shared" si="82"/>
        <v>0</v>
      </c>
      <c r="BU177" s="1009">
        <f t="shared" si="82"/>
        <v>0</v>
      </c>
      <c r="BV177" s="1009">
        <f t="shared" si="82"/>
        <v>0</v>
      </c>
      <c r="BW177" s="1009">
        <f t="shared" si="82"/>
        <v>0</v>
      </c>
      <c r="BX177" s="1009">
        <f t="shared" si="82"/>
        <v>0</v>
      </c>
      <c r="BY177" s="1009">
        <f t="shared" si="82"/>
        <v>0</v>
      </c>
      <c r="BZ177" s="1009">
        <f t="shared" si="82"/>
        <v>0</v>
      </c>
      <c r="CA177" s="1009">
        <f t="shared" si="82"/>
        <v>0</v>
      </c>
      <c r="CB177" s="1009">
        <f t="shared" si="82"/>
        <v>0</v>
      </c>
      <c r="CC177" s="1009">
        <f t="shared" si="82"/>
        <v>0</v>
      </c>
      <c r="CD177" s="1009">
        <f t="shared" si="82"/>
        <v>0</v>
      </c>
      <c r="CE177" s="1009">
        <f t="shared" si="82"/>
        <v>0</v>
      </c>
      <c r="CF177" s="1009">
        <f t="shared" si="82"/>
        <v>0</v>
      </c>
      <c r="CG177" s="1009">
        <f t="shared" si="82"/>
        <v>0</v>
      </c>
      <c r="CH177" s="1009">
        <f t="shared" si="82"/>
        <v>0</v>
      </c>
      <c r="CI177" s="1950">
        <f t="shared" si="82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0.49487666034155597</v>
      </c>
      <c r="E179" s="1014">
        <f>IF(E8*(E72+E83+E84+E85+E86+E87)&lt;&gt;0,3.6*E8/(E72+E83+E84+E85+E86+E87),0)</f>
        <v>0.28417457305502847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0.91513571671850391</v>
      </c>
      <c r="H179" s="1014">
        <f ca="1">IF(H8*SUM(H99:H151)&lt;&gt;0,H8/SUM(H99:H151),0)</f>
        <v>0.87002637474166156</v>
      </c>
      <c r="I179" s="1014">
        <f>IF(I8*(SUM(I72:I74)+SUM(I76:I87))&lt;&gt;0,(-I75*$J$541*3.6/(SUM(I72:I73)+SUM(I83:I87)+SUM(I78:I78)+I74*3.6)),0)</f>
        <v>1.0754207906807229</v>
      </c>
      <c r="J179" s="1015" t="str">
        <f>IF(J8*(SUM(J72:J74)+SUM(J77:J78)*SUM(J81:J87))&lt;&gt;0,"COP="&amp;TEXT(-J76/(SUM(J72:J73)+SUM(J77:J78)+SUM(J81:J87)+J74*3.6),"0,0"),0)</f>
        <v>COP=4,5</v>
      </c>
      <c r="K179" s="1014">
        <f ca="1">IF((SUM($K$99:$K$151)+K74*3.6+K72+K83+K84+K85+K86+K87+K73+K78)=0,0,(-$K$77/((SUM($K$99:$K$151)+K74*3.6+K72+K83+K84+K85+K86+K87+K73+K78))))</f>
        <v>0.97597597597597596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0.99999999999999789</v>
      </c>
      <c r="Q179" s="1014">
        <f>IF(Q8&lt;&gt;0,-SUMIF(Q72:Q87,"&lt;0")/Q8,0)</f>
        <v>0.99999999999999933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3">IF(V8*SUM(V99:V151)&lt;&gt;0,V8/SUM(V99:V151),0)</f>
        <v>0</v>
      </c>
      <c r="W179" s="1014">
        <f t="shared" ca="1" si="83"/>
        <v>0</v>
      </c>
      <c r="X179" s="1014">
        <f t="shared" ca="1" si="83"/>
        <v>0</v>
      </c>
      <c r="Y179" s="1954">
        <f t="shared" ca="1" si="83"/>
        <v>0</v>
      </c>
      <c r="Z179" s="1016"/>
      <c r="AA179" s="1964">
        <f>IF(AA8&lt;&gt;0,(1-(AA72+SUM(AA83:AA87))/AA8),0)</f>
        <v>0.96872610113270741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15972</v>
      </c>
      <c r="D186" s="1599">
        <f>$B186*D12/1000</f>
        <v>15972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4">IF(TRIM(A99)=""," ",INDIRECT("d"&amp;TEXT(246+MATCH((A99),$A$247:$A$484,0),0)))</f>
        <v>56.1</v>
      </c>
      <c r="C191" s="1606">
        <f t="shared" ref="C191:C217" ca="1" si="85">SUM(D191:CI191)</f>
        <v>59726.135700000013</v>
      </c>
      <c r="D191" s="1607">
        <f ca="1">IF(ISNUMBER($B191),$B191*D99/1000,0)</f>
        <v>0</v>
      </c>
      <c r="E191" s="1608">
        <f t="shared" ref="E191:T206" ca="1" si="86">IF(ISNUMBER($B191),$B191*E99/1000,0)</f>
        <v>0</v>
      </c>
      <c r="F191" s="1608">
        <f t="shared" ca="1" si="86"/>
        <v>0</v>
      </c>
      <c r="G191" s="1608">
        <f t="shared" ca="1" si="86"/>
        <v>19878.316920000001</v>
      </c>
      <c r="H191" s="1608">
        <f t="shared" ca="1" si="86"/>
        <v>35926.866360000007</v>
      </c>
      <c r="I191" s="1608">
        <f t="shared" ca="1" si="86"/>
        <v>0</v>
      </c>
      <c r="J191" s="1608">
        <f t="shared" ca="1" si="86"/>
        <v>0</v>
      </c>
      <c r="K191" s="1608">
        <f t="shared" ca="1" si="86"/>
        <v>0</v>
      </c>
      <c r="L191" s="1608">
        <f t="shared" ca="1" si="86"/>
        <v>0</v>
      </c>
      <c r="M191" s="1608">
        <f t="shared" ca="1" si="86"/>
        <v>0</v>
      </c>
      <c r="N191" s="1608">
        <f t="shared" ca="1" si="86"/>
        <v>0</v>
      </c>
      <c r="O191" s="1608">
        <f t="shared" ca="1" si="86"/>
        <v>0</v>
      </c>
      <c r="P191" s="1608">
        <f t="shared" ca="1" si="86"/>
        <v>0</v>
      </c>
      <c r="Q191" s="1608">
        <f t="shared" ca="1" si="86"/>
        <v>0</v>
      </c>
      <c r="R191" s="1608">
        <f t="shared" ca="1" si="86"/>
        <v>0</v>
      </c>
      <c r="S191" s="1608">
        <f t="shared" ca="1" si="86"/>
        <v>0</v>
      </c>
      <c r="T191" s="1608">
        <f t="shared" ca="1" si="86"/>
        <v>0</v>
      </c>
      <c r="U191" s="1608">
        <f t="shared" ref="U191:Y206" ca="1" si="87">IF(ISNUMBER($B191),$B191*U99/1000,0)</f>
        <v>0</v>
      </c>
      <c r="V191" s="1608">
        <f t="shared" ca="1" si="87"/>
        <v>0</v>
      </c>
      <c r="W191" s="1608">
        <f t="shared" ca="1" si="87"/>
        <v>0</v>
      </c>
      <c r="X191" s="1608">
        <f t="shared" ca="1" si="87"/>
        <v>0</v>
      </c>
      <c r="Y191" s="1955">
        <f t="shared" ca="1" si="87"/>
        <v>0</v>
      </c>
      <c r="Z191" s="1565"/>
      <c r="AA191" s="1608">
        <f t="shared" ref="AA191:AM206" ca="1" si="88">IF(ISNUMBER($B191),$B191*AA99/1000,0)</f>
        <v>0</v>
      </c>
      <c r="AB191" s="1608">
        <f t="shared" ca="1" si="88"/>
        <v>0</v>
      </c>
      <c r="AC191" s="1608">
        <f t="shared" ca="1" si="88"/>
        <v>455.92470000000009</v>
      </c>
      <c r="AD191" s="1608">
        <f t="shared" ca="1" si="88"/>
        <v>0</v>
      </c>
      <c r="AE191" s="1608">
        <f t="shared" ca="1" si="88"/>
        <v>0</v>
      </c>
      <c r="AF191" s="1608">
        <f t="shared" ca="1" si="88"/>
        <v>0</v>
      </c>
      <c r="AG191" s="1608">
        <f t="shared" ca="1" si="88"/>
        <v>0</v>
      </c>
      <c r="AH191" s="1608">
        <f t="shared" ca="1" si="88"/>
        <v>0</v>
      </c>
      <c r="AI191" s="1608">
        <f t="shared" ca="1" si="88"/>
        <v>0</v>
      </c>
      <c r="AJ191" s="1608">
        <f t="shared" ca="1" si="88"/>
        <v>0</v>
      </c>
      <c r="AK191" s="1608">
        <f t="shared" ca="1" si="88"/>
        <v>0</v>
      </c>
      <c r="AL191" s="1608">
        <f t="shared" ca="1" si="88"/>
        <v>0</v>
      </c>
      <c r="AM191" s="1608">
        <f t="shared" ca="1" si="88"/>
        <v>0</v>
      </c>
      <c r="AN191" s="1486"/>
      <c r="AO191" s="1607">
        <f t="shared" ref="AO191:CI196" ca="1" si="89">IF(ISNUMBER($B191),$B191*AO99/1000,0)</f>
        <v>0</v>
      </c>
      <c r="AP191" s="1610">
        <f t="shared" ref="AP191:AP217" ca="1" si="90">IF(ISNUMBER($B191),$B191*AP99/1000,0)</f>
        <v>0</v>
      </c>
      <c r="AQ191" s="1610">
        <f t="shared" ca="1" si="89"/>
        <v>0</v>
      </c>
      <c r="AR191" s="1610">
        <f t="shared" ca="1" si="89"/>
        <v>1823.6988000000003</v>
      </c>
      <c r="AS191" s="1610">
        <f t="shared" ca="1" si="89"/>
        <v>1641.3289200000004</v>
      </c>
      <c r="AT191" s="1610">
        <f t="shared" ca="1" si="89"/>
        <v>0</v>
      </c>
      <c r="AU191" s="1610">
        <f t="shared" ca="1" si="89"/>
        <v>0</v>
      </c>
      <c r="AV191" s="1610">
        <f t="shared" ca="1" si="89"/>
        <v>0</v>
      </c>
      <c r="AW191" s="1610">
        <f t="shared" ca="1" si="89"/>
        <v>0</v>
      </c>
      <c r="AX191" s="1610">
        <f t="shared" ca="1" si="89"/>
        <v>0</v>
      </c>
      <c r="AY191" s="1610">
        <f t="shared" ca="1" si="89"/>
        <v>0</v>
      </c>
      <c r="AZ191" s="1610">
        <f t="shared" ca="1" si="89"/>
        <v>0</v>
      </c>
      <c r="BA191" s="1610">
        <f t="shared" ca="1" si="89"/>
        <v>0</v>
      </c>
      <c r="BB191" s="1610">
        <f t="shared" ca="1" si="89"/>
        <v>0</v>
      </c>
      <c r="BC191" s="1610">
        <f t="shared" ca="1" si="89"/>
        <v>0</v>
      </c>
      <c r="BD191" s="1610">
        <f t="shared" ca="1" si="89"/>
        <v>0</v>
      </c>
      <c r="BE191" s="1610">
        <f t="shared" ca="1" si="89"/>
        <v>0</v>
      </c>
      <c r="BF191" s="1610">
        <f t="shared" ca="1" si="89"/>
        <v>0</v>
      </c>
      <c r="BG191" s="1610">
        <f t="shared" ca="1" si="89"/>
        <v>0</v>
      </c>
      <c r="BH191" s="1610">
        <f t="shared" ca="1" si="89"/>
        <v>0</v>
      </c>
      <c r="BI191" s="1610">
        <f t="shared" ca="1" si="89"/>
        <v>0</v>
      </c>
      <c r="BJ191" s="1610">
        <f t="shared" ca="1" si="89"/>
        <v>0</v>
      </c>
      <c r="BK191" s="1610">
        <f t="shared" ca="1" si="89"/>
        <v>0</v>
      </c>
      <c r="BL191" s="1610">
        <f t="shared" ca="1" si="89"/>
        <v>0</v>
      </c>
      <c r="BM191" s="1610">
        <f t="shared" ca="1" si="89"/>
        <v>0</v>
      </c>
      <c r="BN191" s="1610">
        <f t="shared" ca="1" si="89"/>
        <v>0</v>
      </c>
      <c r="BO191" s="1610">
        <f t="shared" ca="1" si="89"/>
        <v>0</v>
      </c>
      <c r="BP191" s="1610">
        <f t="shared" ca="1" si="89"/>
        <v>0</v>
      </c>
      <c r="BQ191" s="1610">
        <f t="shared" ca="1" si="89"/>
        <v>0</v>
      </c>
      <c r="BR191" s="1610">
        <f t="shared" ca="1" si="89"/>
        <v>0</v>
      </c>
      <c r="BS191" s="1610">
        <f t="shared" ca="1" si="89"/>
        <v>0</v>
      </c>
      <c r="BT191" s="1610">
        <f t="shared" ca="1" si="89"/>
        <v>0</v>
      </c>
      <c r="BU191" s="1610">
        <f t="shared" ca="1" si="89"/>
        <v>0</v>
      </c>
      <c r="BV191" s="1610">
        <f t="shared" ca="1" si="89"/>
        <v>0</v>
      </c>
      <c r="BW191" s="1610">
        <f t="shared" ca="1" si="89"/>
        <v>0</v>
      </c>
      <c r="BX191" s="1610">
        <f t="shared" ca="1" si="89"/>
        <v>0</v>
      </c>
      <c r="BY191" s="1610">
        <f t="shared" ca="1" si="89"/>
        <v>0</v>
      </c>
      <c r="BZ191" s="1610">
        <f t="shared" ca="1" si="89"/>
        <v>0</v>
      </c>
      <c r="CA191" s="1610">
        <f t="shared" ca="1" si="89"/>
        <v>0</v>
      </c>
      <c r="CB191" s="1610">
        <f t="shared" ca="1" si="89"/>
        <v>0</v>
      </c>
      <c r="CC191" s="1610">
        <f t="shared" ca="1" si="89"/>
        <v>0</v>
      </c>
      <c r="CD191" s="1610">
        <f t="shared" ca="1" si="89"/>
        <v>0</v>
      </c>
      <c r="CE191" s="1610">
        <f t="shared" ca="1" si="89"/>
        <v>0</v>
      </c>
      <c r="CF191" s="1610">
        <f t="shared" ca="1" si="89"/>
        <v>0</v>
      </c>
      <c r="CG191" s="1610">
        <f t="shared" ca="1" si="89"/>
        <v>0</v>
      </c>
      <c r="CH191" s="1610">
        <f t="shared" ca="1" si="89"/>
        <v>0</v>
      </c>
      <c r="CI191" s="1609">
        <f t="shared" ca="1" si="89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91">IF(TRIM(A18)="","",A18)</f>
        <v>Gasolie (x1000 L)</v>
      </c>
      <c r="B192" s="1029">
        <f t="shared" ca="1" si="84"/>
        <v>74.099999999999994</v>
      </c>
      <c r="C192" s="1611">
        <f t="shared" ca="1" si="85"/>
        <v>0</v>
      </c>
      <c r="D192" s="1612">
        <f t="shared" ref="D192:S207" ca="1" si="92">IF(ISNUMBER($B192),$B192*D100/1000,0)</f>
        <v>0</v>
      </c>
      <c r="E192" s="1613">
        <f t="shared" ca="1" si="92"/>
        <v>0</v>
      </c>
      <c r="F192" s="1613">
        <f t="shared" ca="1" si="92"/>
        <v>0</v>
      </c>
      <c r="G192" s="1613">
        <f t="shared" ca="1" si="92"/>
        <v>0</v>
      </c>
      <c r="H192" s="1613">
        <f t="shared" ca="1" si="92"/>
        <v>0</v>
      </c>
      <c r="I192" s="1613">
        <f t="shared" ca="1" si="92"/>
        <v>0</v>
      </c>
      <c r="J192" s="1613">
        <f t="shared" ca="1" si="92"/>
        <v>0</v>
      </c>
      <c r="K192" s="1613">
        <f t="shared" ca="1" si="86"/>
        <v>0</v>
      </c>
      <c r="L192" s="1613">
        <f t="shared" ca="1" si="86"/>
        <v>0</v>
      </c>
      <c r="M192" s="1614">
        <f t="shared" ca="1" si="86"/>
        <v>0</v>
      </c>
      <c r="N192" s="1614">
        <f t="shared" ca="1" si="86"/>
        <v>0</v>
      </c>
      <c r="O192" s="1614">
        <f t="shared" ca="1" si="86"/>
        <v>0</v>
      </c>
      <c r="P192" s="1614">
        <f t="shared" ca="1" si="86"/>
        <v>0</v>
      </c>
      <c r="Q192" s="1614">
        <f t="shared" ca="1" si="86"/>
        <v>0</v>
      </c>
      <c r="R192" s="1614">
        <f t="shared" ca="1" si="86"/>
        <v>0</v>
      </c>
      <c r="S192" s="1614">
        <f t="shared" ca="1" si="86"/>
        <v>0</v>
      </c>
      <c r="T192" s="1614">
        <f t="shared" ca="1" si="86"/>
        <v>0</v>
      </c>
      <c r="U192" s="1614">
        <f t="shared" ca="1" si="87"/>
        <v>0</v>
      </c>
      <c r="V192" s="1614">
        <f t="shared" ca="1" si="87"/>
        <v>0</v>
      </c>
      <c r="W192" s="1614">
        <f t="shared" ca="1" si="87"/>
        <v>0</v>
      </c>
      <c r="X192" s="1614">
        <f t="shared" ca="1" si="87"/>
        <v>0</v>
      </c>
      <c r="Y192" s="1625">
        <f t="shared" ca="1" si="87"/>
        <v>0</v>
      </c>
      <c r="Z192" s="1565"/>
      <c r="AA192" s="1613">
        <f t="shared" ca="1" si="88"/>
        <v>0</v>
      </c>
      <c r="AB192" s="1613">
        <f t="shared" ca="1" si="88"/>
        <v>0</v>
      </c>
      <c r="AC192" s="1613">
        <f t="shared" ca="1" si="88"/>
        <v>0</v>
      </c>
      <c r="AD192" s="1613">
        <f t="shared" ca="1" si="88"/>
        <v>0</v>
      </c>
      <c r="AE192" s="1613">
        <f t="shared" ca="1" si="88"/>
        <v>0</v>
      </c>
      <c r="AF192" s="1613">
        <f t="shared" ca="1" si="88"/>
        <v>0</v>
      </c>
      <c r="AG192" s="1613">
        <f t="shared" ca="1" si="88"/>
        <v>0</v>
      </c>
      <c r="AH192" s="1613">
        <f t="shared" ca="1" si="88"/>
        <v>0</v>
      </c>
      <c r="AI192" s="1613">
        <f t="shared" ca="1" si="88"/>
        <v>0</v>
      </c>
      <c r="AJ192" s="1613">
        <f t="shared" ca="1" si="88"/>
        <v>0</v>
      </c>
      <c r="AK192" s="1613">
        <f t="shared" ca="1" si="88"/>
        <v>0</v>
      </c>
      <c r="AL192" s="1613">
        <f t="shared" ca="1" si="88"/>
        <v>0</v>
      </c>
      <c r="AM192" s="1613">
        <f t="shared" ca="1" si="88"/>
        <v>0</v>
      </c>
      <c r="AN192" s="1486"/>
      <c r="AO192" s="1612">
        <f t="shared" ca="1" si="89"/>
        <v>0</v>
      </c>
      <c r="AP192" s="1614">
        <f t="shared" ca="1" si="90"/>
        <v>0</v>
      </c>
      <c r="AQ192" s="1614">
        <f t="shared" ca="1" si="89"/>
        <v>0</v>
      </c>
      <c r="AR192" s="1614">
        <f t="shared" ca="1" si="89"/>
        <v>0</v>
      </c>
      <c r="AS192" s="1614">
        <f t="shared" ca="1" si="89"/>
        <v>0</v>
      </c>
      <c r="AT192" s="1614">
        <f t="shared" ca="1" si="89"/>
        <v>0</v>
      </c>
      <c r="AU192" s="1614">
        <f t="shared" ca="1" si="89"/>
        <v>0</v>
      </c>
      <c r="AV192" s="1614">
        <f t="shared" ca="1" si="89"/>
        <v>0</v>
      </c>
      <c r="AW192" s="1614">
        <f t="shared" ca="1" si="89"/>
        <v>0</v>
      </c>
      <c r="AX192" s="1614">
        <f t="shared" ca="1" si="89"/>
        <v>0</v>
      </c>
      <c r="AY192" s="1614">
        <f t="shared" ca="1" si="89"/>
        <v>0</v>
      </c>
      <c r="AZ192" s="1614">
        <f t="shared" ca="1" si="89"/>
        <v>0</v>
      </c>
      <c r="BA192" s="1614">
        <f t="shared" ca="1" si="89"/>
        <v>0</v>
      </c>
      <c r="BB192" s="1614">
        <f t="shared" ca="1" si="89"/>
        <v>0</v>
      </c>
      <c r="BC192" s="1614">
        <f t="shared" ca="1" si="89"/>
        <v>0</v>
      </c>
      <c r="BD192" s="1614">
        <f t="shared" ca="1" si="89"/>
        <v>0</v>
      </c>
      <c r="BE192" s="1614">
        <f t="shared" ca="1" si="89"/>
        <v>0</v>
      </c>
      <c r="BF192" s="1614">
        <f t="shared" ca="1" si="89"/>
        <v>0</v>
      </c>
      <c r="BG192" s="1614">
        <f t="shared" ca="1" si="89"/>
        <v>0</v>
      </c>
      <c r="BH192" s="1614">
        <f t="shared" ca="1" si="89"/>
        <v>0</v>
      </c>
      <c r="BI192" s="1614">
        <f t="shared" ca="1" si="89"/>
        <v>0</v>
      </c>
      <c r="BJ192" s="1614">
        <f t="shared" ca="1" si="89"/>
        <v>0</v>
      </c>
      <c r="BK192" s="1614">
        <f t="shared" ca="1" si="89"/>
        <v>0</v>
      </c>
      <c r="BL192" s="1614">
        <f t="shared" ca="1" si="89"/>
        <v>0</v>
      </c>
      <c r="BM192" s="1614">
        <f t="shared" ca="1" si="89"/>
        <v>0</v>
      </c>
      <c r="BN192" s="1614">
        <f t="shared" ca="1" si="89"/>
        <v>0</v>
      </c>
      <c r="BO192" s="1614">
        <f t="shared" ca="1" si="89"/>
        <v>0</v>
      </c>
      <c r="BP192" s="1614">
        <f t="shared" ca="1" si="89"/>
        <v>0</v>
      </c>
      <c r="BQ192" s="1614">
        <f t="shared" ca="1" si="89"/>
        <v>0</v>
      </c>
      <c r="BR192" s="1614">
        <f t="shared" ca="1" si="89"/>
        <v>0</v>
      </c>
      <c r="BS192" s="1614">
        <f t="shared" ca="1" si="89"/>
        <v>0</v>
      </c>
      <c r="BT192" s="1614">
        <f t="shared" ca="1" si="89"/>
        <v>0</v>
      </c>
      <c r="BU192" s="1614">
        <f t="shared" ca="1" si="89"/>
        <v>0</v>
      </c>
      <c r="BV192" s="1614">
        <f t="shared" ca="1" si="89"/>
        <v>0</v>
      </c>
      <c r="BW192" s="1614">
        <f t="shared" ca="1" si="89"/>
        <v>0</v>
      </c>
      <c r="BX192" s="1614">
        <f t="shared" ca="1" si="89"/>
        <v>0</v>
      </c>
      <c r="BY192" s="1614">
        <f t="shared" ca="1" si="89"/>
        <v>0</v>
      </c>
      <c r="BZ192" s="1614">
        <f t="shared" ca="1" si="89"/>
        <v>0</v>
      </c>
      <c r="CA192" s="1614">
        <f t="shared" ca="1" si="89"/>
        <v>0</v>
      </c>
      <c r="CB192" s="1614">
        <f t="shared" ca="1" si="89"/>
        <v>0</v>
      </c>
      <c r="CC192" s="1614">
        <f t="shared" ca="1" si="89"/>
        <v>0</v>
      </c>
      <c r="CD192" s="1614">
        <f t="shared" ca="1" si="89"/>
        <v>0</v>
      </c>
      <c r="CE192" s="1614">
        <f t="shared" ca="1" si="89"/>
        <v>0</v>
      </c>
      <c r="CF192" s="1614">
        <f t="shared" ca="1" si="89"/>
        <v>0</v>
      </c>
      <c r="CG192" s="1614">
        <f t="shared" ca="1" si="89"/>
        <v>0</v>
      </c>
      <c r="CH192" s="1614">
        <f t="shared" ca="1" si="89"/>
        <v>0</v>
      </c>
      <c r="CI192" s="1615">
        <f t="shared" ca="1" si="89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91"/>
        <v/>
      </c>
      <c r="B193" s="1029" t="str">
        <f t="shared" ca="1" si="84"/>
        <v xml:space="preserve"> </v>
      </c>
      <c r="C193" s="1611">
        <f t="shared" ca="1" si="85"/>
        <v>0</v>
      </c>
      <c r="D193" s="1612">
        <f t="shared" ca="1" si="92"/>
        <v>0</v>
      </c>
      <c r="E193" s="1613">
        <f t="shared" ca="1" si="92"/>
        <v>0</v>
      </c>
      <c r="F193" s="1613">
        <f t="shared" ca="1" si="92"/>
        <v>0</v>
      </c>
      <c r="G193" s="1613">
        <f t="shared" ca="1" si="92"/>
        <v>0</v>
      </c>
      <c r="H193" s="1613">
        <f t="shared" ca="1" si="92"/>
        <v>0</v>
      </c>
      <c r="I193" s="1613">
        <f t="shared" ca="1" si="92"/>
        <v>0</v>
      </c>
      <c r="J193" s="1613">
        <f t="shared" ca="1" si="92"/>
        <v>0</v>
      </c>
      <c r="K193" s="1613">
        <f t="shared" ca="1" si="86"/>
        <v>0</v>
      </c>
      <c r="L193" s="1613">
        <f t="shared" ca="1" si="86"/>
        <v>0</v>
      </c>
      <c r="M193" s="1614">
        <f t="shared" ca="1" si="86"/>
        <v>0</v>
      </c>
      <c r="N193" s="1614">
        <f t="shared" ca="1" si="86"/>
        <v>0</v>
      </c>
      <c r="O193" s="1614">
        <f t="shared" ca="1" si="86"/>
        <v>0</v>
      </c>
      <c r="P193" s="1614">
        <f t="shared" ca="1" si="86"/>
        <v>0</v>
      </c>
      <c r="Q193" s="1614">
        <f t="shared" ca="1" si="86"/>
        <v>0</v>
      </c>
      <c r="R193" s="1614">
        <f t="shared" ca="1" si="86"/>
        <v>0</v>
      </c>
      <c r="S193" s="1614">
        <f t="shared" ca="1" si="86"/>
        <v>0</v>
      </c>
      <c r="T193" s="1614">
        <f t="shared" ca="1" si="86"/>
        <v>0</v>
      </c>
      <c r="U193" s="1614">
        <f t="shared" ca="1" si="87"/>
        <v>0</v>
      </c>
      <c r="V193" s="1614">
        <f t="shared" ca="1" si="87"/>
        <v>0</v>
      </c>
      <c r="W193" s="1614">
        <f t="shared" ca="1" si="87"/>
        <v>0</v>
      </c>
      <c r="X193" s="1614">
        <f t="shared" ca="1" si="87"/>
        <v>0</v>
      </c>
      <c r="Y193" s="1625">
        <f t="shared" ca="1" si="87"/>
        <v>0</v>
      </c>
      <c r="Z193" s="1565"/>
      <c r="AA193" s="1613">
        <f t="shared" ca="1" si="88"/>
        <v>0</v>
      </c>
      <c r="AB193" s="1613">
        <f t="shared" ca="1" si="88"/>
        <v>0</v>
      </c>
      <c r="AC193" s="1613">
        <f t="shared" ca="1" si="88"/>
        <v>0</v>
      </c>
      <c r="AD193" s="1613">
        <f t="shared" ca="1" si="88"/>
        <v>0</v>
      </c>
      <c r="AE193" s="1613">
        <f t="shared" ca="1" si="88"/>
        <v>0</v>
      </c>
      <c r="AF193" s="1613">
        <f t="shared" ca="1" si="88"/>
        <v>0</v>
      </c>
      <c r="AG193" s="1613">
        <f t="shared" ca="1" si="88"/>
        <v>0</v>
      </c>
      <c r="AH193" s="1613">
        <f t="shared" ca="1" si="88"/>
        <v>0</v>
      </c>
      <c r="AI193" s="1613">
        <f t="shared" ca="1" si="88"/>
        <v>0</v>
      </c>
      <c r="AJ193" s="1613">
        <f t="shared" ca="1" si="88"/>
        <v>0</v>
      </c>
      <c r="AK193" s="1613">
        <f t="shared" ca="1" si="88"/>
        <v>0</v>
      </c>
      <c r="AL193" s="1613">
        <f t="shared" ca="1" si="88"/>
        <v>0</v>
      </c>
      <c r="AM193" s="1613">
        <f t="shared" ca="1" si="88"/>
        <v>0</v>
      </c>
      <c r="AN193" s="1486"/>
      <c r="AO193" s="1612">
        <f t="shared" ca="1" si="89"/>
        <v>0</v>
      </c>
      <c r="AP193" s="1614">
        <f t="shared" ca="1" si="90"/>
        <v>0</v>
      </c>
      <c r="AQ193" s="1614">
        <f t="shared" ca="1" si="89"/>
        <v>0</v>
      </c>
      <c r="AR193" s="1614">
        <f t="shared" ca="1" si="89"/>
        <v>0</v>
      </c>
      <c r="AS193" s="1614">
        <f t="shared" ca="1" si="89"/>
        <v>0</v>
      </c>
      <c r="AT193" s="1614">
        <f t="shared" ca="1" si="89"/>
        <v>0</v>
      </c>
      <c r="AU193" s="1614">
        <f t="shared" ca="1" si="89"/>
        <v>0</v>
      </c>
      <c r="AV193" s="1614">
        <f t="shared" ca="1" si="89"/>
        <v>0</v>
      </c>
      <c r="AW193" s="1614">
        <f t="shared" ca="1" si="89"/>
        <v>0</v>
      </c>
      <c r="AX193" s="1614">
        <f t="shared" ca="1" si="89"/>
        <v>0</v>
      </c>
      <c r="AY193" s="1614">
        <f t="shared" ca="1" si="89"/>
        <v>0</v>
      </c>
      <c r="AZ193" s="1614">
        <f t="shared" ca="1" si="89"/>
        <v>0</v>
      </c>
      <c r="BA193" s="1614">
        <f t="shared" ca="1" si="89"/>
        <v>0</v>
      </c>
      <c r="BB193" s="1614">
        <f t="shared" ca="1" si="89"/>
        <v>0</v>
      </c>
      <c r="BC193" s="1614">
        <f t="shared" ca="1" si="89"/>
        <v>0</v>
      </c>
      <c r="BD193" s="1614">
        <f t="shared" ca="1" si="89"/>
        <v>0</v>
      </c>
      <c r="BE193" s="1614">
        <f t="shared" ca="1" si="89"/>
        <v>0</v>
      </c>
      <c r="BF193" s="1614">
        <f t="shared" ca="1" si="89"/>
        <v>0</v>
      </c>
      <c r="BG193" s="1614">
        <f t="shared" ca="1" si="89"/>
        <v>0</v>
      </c>
      <c r="BH193" s="1614">
        <f t="shared" ca="1" si="89"/>
        <v>0</v>
      </c>
      <c r="BI193" s="1614">
        <f t="shared" ca="1" si="89"/>
        <v>0</v>
      </c>
      <c r="BJ193" s="1614">
        <f t="shared" ca="1" si="89"/>
        <v>0</v>
      </c>
      <c r="BK193" s="1614">
        <f t="shared" ca="1" si="89"/>
        <v>0</v>
      </c>
      <c r="BL193" s="1614">
        <f t="shared" ca="1" si="89"/>
        <v>0</v>
      </c>
      <c r="BM193" s="1614">
        <f t="shared" ca="1" si="89"/>
        <v>0</v>
      </c>
      <c r="BN193" s="1614">
        <f t="shared" ca="1" si="89"/>
        <v>0</v>
      </c>
      <c r="BO193" s="1614">
        <f t="shared" ca="1" si="89"/>
        <v>0</v>
      </c>
      <c r="BP193" s="1614">
        <f t="shared" ca="1" si="89"/>
        <v>0</v>
      </c>
      <c r="BQ193" s="1614">
        <f t="shared" ca="1" si="89"/>
        <v>0</v>
      </c>
      <c r="BR193" s="1614">
        <f t="shared" ca="1" si="89"/>
        <v>0</v>
      </c>
      <c r="BS193" s="1614">
        <f t="shared" ca="1" si="89"/>
        <v>0</v>
      </c>
      <c r="BT193" s="1614">
        <f t="shared" ca="1" si="89"/>
        <v>0</v>
      </c>
      <c r="BU193" s="1614">
        <f t="shared" ca="1" si="89"/>
        <v>0</v>
      </c>
      <c r="BV193" s="1614">
        <f t="shared" ca="1" si="89"/>
        <v>0</v>
      </c>
      <c r="BW193" s="1614">
        <f t="shared" ca="1" si="89"/>
        <v>0</v>
      </c>
      <c r="BX193" s="1614">
        <f t="shared" ca="1" si="89"/>
        <v>0</v>
      </c>
      <c r="BY193" s="1614">
        <f t="shared" ca="1" si="89"/>
        <v>0</v>
      </c>
      <c r="BZ193" s="1614">
        <f t="shared" ca="1" si="89"/>
        <v>0</v>
      </c>
      <c r="CA193" s="1614">
        <f t="shared" ca="1" si="89"/>
        <v>0</v>
      </c>
      <c r="CB193" s="1614">
        <f t="shared" ca="1" si="89"/>
        <v>0</v>
      </c>
      <c r="CC193" s="1614">
        <f t="shared" ca="1" si="89"/>
        <v>0</v>
      </c>
      <c r="CD193" s="1614">
        <f t="shared" ca="1" si="89"/>
        <v>0</v>
      </c>
      <c r="CE193" s="1614">
        <f t="shared" ca="1" si="89"/>
        <v>0</v>
      </c>
      <c r="CF193" s="1614">
        <f t="shared" ca="1" si="89"/>
        <v>0</v>
      </c>
      <c r="CG193" s="1614">
        <f t="shared" ca="1" si="89"/>
        <v>0</v>
      </c>
      <c r="CH193" s="1614">
        <f t="shared" ca="1" si="89"/>
        <v>0</v>
      </c>
      <c r="CI193" s="1615">
        <f t="shared" ca="1" si="89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91"/>
        <v/>
      </c>
      <c r="B194" s="1029" t="str">
        <f t="shared" ca="1" si="84"/>
        <v xml:space="preserve"> </v>
      </c>
      <c r="C194" s="1611">
        <f t="shared" ca="1" si="85"/>
        <v>0</v>
      </c>
      <c r="D194" s="1612">
        <f t="shared" ca="1" si="92"/>
        <v>0</v>
      </c>
      <c r="E194" s="1613">
        <f t="shared" ca="1" si="92"/>
        <v>0</v>
      </c>
      <c r="F194" s="1613">
        <f t="shared" ca="1" si="92"/>
        <v>0</v>
      </c>
      <c r="G194" s="1613">
        <f t="shared" ca="1" si="92"/>
        <v>0</v>
      </c>
      <c r="H194" s="1613">
        <f t="shared" ca="1" si="92"/>
        <v>0</v>
      </c>
      <c r="I194" s="1613">
        <f t="shared" ca="1" si="92"/>
        <v>0</v>
      </c>
      <c r="J194" s="1613">
        <f t="shared" ca="1" si="92"/>
        <v>0</v>
      </c>
      <c r="K194" s="1613">
        <f t="shared" ca="1" si="86"/>
        <v>0</v>
      </c>
      <c r="L194" s="1613">
        <f t="shared" ca="1" si="86"/>
        <v>0</v>
      </c>
      <c r="M194" s="1614">
        <f t="shared" ca="1" si="86"/>
        <v>0</v>
      </c>
      <c r="N194" s="1614">
        <f t="shared" ca="1" si="86"/>
        <v>0</v>
      </c>
      <c r="O194" s="1614">
        <f t="shared" ca="1" si="86"/>
        <v>0</v>
      </c>
      <c r="P194" s="1614">
        <f t="shared" ca="1" si="86"/>
        <v>0</v>
      </c>
      <c r="Q194" s="1614">
        <f t="shared" ca="1" si="86"/>
        <v>0</v>
      </c>
      <c r="R194" s="1614">
        <f t="shared" ca="1" si="86"/>
        <v>0</v>
      </c>
      <c r="S194" s="1614">
        <f t="shared" ca="1" si="86"/>
        <v>0</v>
      </c>
      <c r="T194" s="1614">
        <f t="shared" ca="1" si="86"/>
        <v>0</v>
      </c>
      <c r="U194" s="1614">
        <f t="shared" ca="1" si="87"/>
        <v>0</v>
      </c>
      <c r="V194" s="1614">
        <f t="shared" ca="1" si="87"/>
        <v>0</v>
      </c>
      <c r="W194" s="1614">
        <f t="shared" ca="1" si="87"/>
        <v>0</v>
      </c>
      <c r="X194" s="1614">
        <f t="shared" ca="1" si="87"/>
        <v>0</v>
      </c>
      <c r="Y194" s="1625">
        <f t="shared" ca="1" si="87"/>
        <v>0</v>
      </c>
      <c r="Z194" s="1565"/>
      <c r="AA194" s="1613">
        <f t="shared" ca="1" si="88"/>
        <v>0</v>
      </c>
      <c r="AB194" s="1613">
        <f t="shared" ca="1" si="88"/>
        <v>0</v>
      </c>
      <c r="AC194" s="1613">
        <f t="shared" ca="1" si="88"/>
        <v>0</v>
      </c>
      <c r="AD194" s="1613">
        <f t="shared" ca="1" si="88"/>
        <v>0</v>
      </c>
      <c r="AE194" s="1613">
        <f t="shared" ca="1" si="88"/>
        <v>0</v>
      </c>
      <c r="AF194" s="1613">
        <f t="shared" ca="1" si="88"/>
        <v>0</v>
      </c>
      <c r="AG194" s="1613">
        <f t="shared" ca="1" si="88"/>
        <v>0</v>
      </c>
      <c r="AH194" s="1613">
        <f t="shared" ca="1" si="88"/>
        <v>0</v>
      </c>
      <c r="AI194" s="1613">
        <f t="shared" ca="1" si="88"/>
        <v>0</v>
      </c>
      <c r="AJ194" s="1613">
        <f t="shared" ca="1" si="88"/>
        <v>0</v>
      </c>
      <c r="AK194" s="1613">
        <f t="shared" ca="1" si="88"/>
        <v>0</v>
      </c>
      <c r="AL194" s="1613">
        <f t="shared" ca="1" si="88"/>
        <v>0</v>
      </c>
      <c r="AM194" s="1613">
        <f t="shared" ca="1" si="88"/>
        <v>0</v>
      </c>
      <c r="AN194" s="1486"/>
      <c r="AO194" s="1612">
        <f t="shared" ca="1" si="89"/>
        <v>0</v>
      </c>
      <c r="AP194" s="1614">
        <f t="shared" ca="1" si="90"/>
        <v>0</v>
      </c>
      <c r="AQ194" s="1614">
        <f t="shared" ca="1" si="89"/>
        <v>0</v>
      </c>
      <c r="AR194" s="1614">
        <f t="shared" ca="1" si="89"/>
        <v>0</v>
      </c>
      <c r="AS194" s="1614">
        <f t="shared" ca="1" si="89"/>
        <v>0</v>
      </c>
      <c r="AT194" s="1614">
        <f t="shared" ca="1" si="89"/>
        <v>0</v>
      </c>
      <c r="AU194" s="1614">
        <f t="shared" ca="1" si="89"/>
        <v>0</v>
      </c>
      <c r="AV194" s="1614">
        <f t="shared" ca="1" si="89"/>
        <v>0</v>
      </c>
      <c r="AW194" s="1614">
        <f t="shared" ca="1" si="89"/>
        <v>0</v>
      </c>
      <c r="AX194" s="1614">
        <f t="shared" ca="1" si="89"/>
        <v>0</v>
      </c>
      <c r="AY194" s="1614">
        <f t="shared" ca="1" si="89"/>
        <v>0</v>
      </c>
      <c r="AZ194" s="1614">
        <f t="shared" ca="1" si="89"/>
        <v>0</v>
      </c>
      <c r="BA194" s="1614">
        <f t="shared" ca="1" si="89"/>
        <v>0</v>
      </c>
      <c r="BB194" s="1614">
        <f t="shared" ca="1" si="89"/>
        <v>0</v>
      </c>
      <c r="BC194" s="1614">
        <f t="shared" ca="1" si="89"/>
        <v>0</v>
      </c>
      <c r="BD194" s="1614">
        <f t="shared" ca="1" si="89"/>
        <v>0</v>
      </c>
      <c r="BE194" s="1614">
        <f t="shared" ca="1" si="89"/>
        <v>0</v>
      </c>
      <c r="BF194" s="1614">
        <f t="shared" ca="1" si="89"/>
        <v>0</v>
      </c>
      <c r="BG194" s="1614">
        <f t="shared" ca="1" si="89"/>
        <v>0</v>
      </c>
      <c r="BH194" s="1614">
        <f t="shared" ca="1" si="89"/>
        <v>0</v>
      </c>
      <c r="BI194" s="1614">
        <f t="shared" ca="1" si="89"/>
        <v>0</v>
      </c>
      <c r="BJ194" s="1614">
        <f t="shared" ca="1" si="89"/>
        <v>0</v>
      </c>
      <c r="BK194" s="1614">
        <f t="shared" ca="1" si="89"/>
        <v>0</v>
      </c>
      <c r="BL194" s="1614">
        <f t="shared" ca="1" si="89"/>
        <v>0</v>
      </c>
      <c r="BM194" s="1614">
        <f t="shared" ca="1" si="89"/>
        <v>0</v>
      </c>
      <c r="BN194" s="1614">
        <f t="shared" ca="1" si="89"/>
        <v>0</v>
      </c>
      <c r="BO194" s="1614">
        <f t="shared" ca="1" si="89"/>
        <v>0</v>
      </c>
      <c r="BP194" s="1614">
        <f t="shared" ca="1" si="89"/>
        <v>0</v>
      </c>
      <c r="BQ194" s="1614">
        <f t="shared" ca="1" si="89"/>
        <v>0</v>
      </c>
      <c r="BR194" s="1614">
        <f t="shared" ca="1" si="89"/>
        <v>0</v>
      </c>
      <c r="BS194" s="1614">
        <f t="shared" ca="1" si="89"/>
        <v>0</v>
      </c>
      <c r="BT194" s="1614">
        <f t="shared" ca="1" si="89"/>
        <v>0</v>
      </c>
      <c r="BU194" s="1614">
        <f t="shared" ca="1" si="89"/>
        <v>0</v>
      </c>
      <c r="BV194" s="1614">
        <f t="shared" ca="1" si="89"/>
        <v>0</v>
      </c>
      <c r="BW194" s="1614">
        <f t="shared" ca="1" si="89"/>
        <v>0</v>
      </c>
      <c r="BX194" s="1614">
        <f t="shared" ca="1" si="89"/>
        <v>0</v>
      </c>
      <c r="BY194" s="1614">
        <f t="shared" ca="1" si="89"/>
        <v>0</v>
      </c>
      <c r="BZ194" s="1614">
        <f t="shared" ca="1" si="89"/>
        <v>0</v>
      </c>
      <c r="CA194" s="1614">
        <f t="shared" ca="1" si="89"/>
        <v>0</v>
      </c>
      <c r="CB194" s="1614">
        <f t="shared" ca="1" si="89"/>
        <v>0</v>
      </c>
      <c r="CC194" s="1614">
        <f t="shared" ca="1" si="89"/>
        <v>0</v>
      </c>
      <c r="CD194" s="1614">
        <f t="shared" ca="1" si="89"/>
        <v>0</v>
      </c>
      <c r="CE194" s="1614">
        <f t="shared" ca="1" si="89"/>
        <v>0</v>
      </c>
      <c r="CF194" s="1614">
        <f t="shared" ca="1" si="89"/>
        <v>0</v>
      </c>
      <c r="CG194" s="1614">
        <f t="shared" ca="1" si="89"/>
        <v>0</v>
      </c>
      <c r="CH194" s="1614">
        <f t="shared" ca="1" si="89"/>
        <v>0</v>
      </c>
      <c r="CI194" s="1615">
        <f t="shared" ca="1" si="89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91"/>
        <v/>
      </c>
      <c r="B195" s="1029" t="str">
        <f t="shared" ca="1" si="84"/>
        <v xml:space="preserve"> </v>
      </c>
      <c r="C195" s="1611">
        <f t="shared" ca="1" si="85"/>
        <v>0</v>
      </c>
      <c r="D195" s="1612">
        <f t="shared" ca="1" si="92"/>
        <v>0</v>
      </c>
      <c r="E195" s="1613">
        <f t="shared" ca="1" si="92"/>
        <v>0</v>
      </c>
      <c r="F195" s="1613">
        <f t="shared" ca="1" si="92"/>
        <v>0</v>
      </c>
      <c r="G195" s="1613">
        <f t="shared" ca="1" si="92"/>
        <v>0</v>
      </c>
      <c r="H195" s="1613">
        <f t="shared" ca="1" si="92"/>
        <v>0</v>
      </c>
      <c r="I195" s="1613">
        <f t="shared" ca="1" si="92"/>
        <v>0</v>
      </c>
      <c r="J195" s="1613">
        <f t="shared" ca="1" si="92"/>
        <v>0</v>
      </c>
      <c r="K195" s="1613">
        <f t="shared" ca="1" si="86"/>
        <v>0</v>
      </c>
      <c r="L195" s="1613">
        <f t="shared" ca="1" si="86"/>
        <v>0</v>
      </c>
      <c r="M195" s="1614">
        <f t="shared" ca="1" si="86"/>
        <v>0</v>
      </c>
      <c r="N195" s="1614">
        <f t="shared" ca="1" si="86"/>
        <v>0</v>
      </c>
      <c r="O195" s="1614">
        <f t="shared" ca="1" si="86"/>
        <v>0</v>
      </c>
      <c r="P195" s="1614">
        <f t="shared" ca="1" si="86"/>
        <v>0</v>
      </c>
      <c r="Q195" s="1614">
        <f t="shared" ca="1" si="86"/>
        <v>0</v>
      </c>
      <c r="R195" s="1614">
        <f t="shared" ca="1" si="86"/>
        <v>0</v>
      </c>
      <c r="S195" s="1614">
        <f t="shared" ca="1" si="86"/>
        <v>0</v>
      </c>
      <c r="T195" s="1614">
        <f t="shared" ca="1" si="86"/>
        <v>0</v>
      </c>
      <c r="U195" s="1614">
        <f t="shared" ca="1" si="87"/>
        <v>0</v>
      </c>
      <c r="V195" s="1614">
        <f t="shared" ca="1" si="87"/>
        <v>0</v>
      </c>
      <c r="W195" s="1614">
        <f t="shared" ca="1" si="87"/>
        <v>0</v>
      </c>
      <c r="X195" s="1614">
        <f t="shared" ca="1" si="87"/>
        <v>0</v>
      </c>
      <c r="Y195" s="1625">
        <f t="shared" ca="1" si="87"/>
        <v>0</v>
      </c>
      <c r="Z195" s="1565"/>
      <c r="AA195" s="1613">
        <f t="shared" ca="1" si="88"/>
        <v>0</v>
      </c>
      <c r="AB195" s="1613">
        <f t="shared" ca="1" si="88"/>
        <v>0</v>
      </c>
      <c r="AC195" s="1613">
        <f t="shared" ca="1" si="88"/>
        <v>0</v>
      </c>
      <c r="AD195" s="1613">
        <f t="shared" ca="1" si="88"/>
        <v>0</v>
      </c>
      <c r="AE195" s="1613">
        <f t="shared" ca="1" si="88"/>
        <v>0</v>
      </c>
      <c r="AF195" s="1613">
        <f t="shared" ca="1" si="88"/>
        <v>0</v>
      </c>
      <c r="AG195" s="1613">
        <f t="shared" ca="1" si="88"/>
        <v>0</v>
      </c>
      <c r="AH195" s="1613">
        <f t="shared" ca="1" si="88"/>
        <v>0</v>
      </c>
      <c r="AI195" s="1613">
        <f t="shared" ca="1" si="88"/>
        <v>0</v>
      </c>
      <c r="AJ195" s="1613">
        <f t="shared" ca="1" si="88"/>
        <v>0</v>
      </c>
      <c r="AK195" s="1613">
        <f t="shared" ca="1" si="88"/>
        <v>0</v>
      </c>
      <c r="AL195" s="1613">
        <f t="shared" ca="1" si="88"/>
        <v>0</v>
      </c>
      <c r="AM195" s="1613">
        <f t="shared" ca="1" si="88"/>
        <v>0</v>
      </c>
      <c r="AN195" s="1486"/>
      <c r="AO195" s="1612">
        <f t="shared" ca="1" si="89"/>
        <v>0</v>
      </c>
      <c r="AP195" s="1614">
        <f t="shared" ca="1" si="90"/>
        <v>0</v>
      </c>
      <c r="AQ195" s="1614">
        <f t="shared" ca="1" si="89"/>
        <v>0</v>
      </c>
      <c r="AR195" s="1614">
        <f t="shared" ca="1" si="89"/>
        <v>0</v>
      </c>
      <c r="AS195" s="1614">
        <f t="shared" ca="1" si="89"/>
        <v>0</v>
      </c>
      <c r="AT195" s="1614">
        <f t="shared" ca="1" si="89"/>
        <v>0</v>
      </c>
      <c r="AU195" s="1614">
        <f t="shared" ca="1" si="89"/>
        <v>0</v>
      </c>
      <c r="AV195" s="1614">
        <f t="shared" ca="1" si="89"/>
        <v>0</v>
      </c>
      <c r="AW195" s="1614">
        <f t="shared" ca="1" si="89"/>
        <v>0</v>
      </c>
      <c r="AX195" s="1614">
        <f t="shared" ca="1" si="89"/>
        <v>0</v>
      </c>
      <c r="AY195" s="1614">
        <f t="shared" ca="1" si="89"/>
        <v>0</v>
      </c>
      <c r="AZ195" s="1614">
        <f t="shared" ca="1" si="89"/>
        <v>0</v>
      </c>
      <c r="BA195" s="1614">
        <f t="shared" ca="1" si="89"/>
        <v>0</v>
      </c>
      <c r="BB195" s="1614">
        <f t="shared" ca="1" si="89"/>
        <v>0</v>
      </c>
      <c r="BC195" s="1614">
        <f t="shared" ca="1" si="89"/>
        <v>0</v>
      </c>
      <c r="BD195" s="1614">
        <f t="shared" ca="1" si="89"/>
        <v>0</v>
      </c>
      <c r="BE195" s="1614">
        <f t="shared" ca="1" si="89"/>
        <v>0</v>
      </c>
      <c r="BF195" s="1614">
        <f t="shared" ca="1" si="89"/>
        <v>0</v>
      </c>
      <c r="BG195" s="1614">
        <f t="shared" ca="1" si="89"/>
        <v>0</v>
      </c>
      <c r="BH195" s="1614">
        <f t="shared" ca="1" si="89"/>
        <v>0</v>
      </c>
      <c r="BI195" s="1614">
        <f t="shared" ca="1" si="89"/>
        <v>0</v>
      </c>
      <c r="BJ195" s="1614">
        <f t="shared" ca="1" si="89"/>
        <v>0</v>
      </c>
      <c r="BK195" s="1614">
        <f t="shared" ca="1" si="89"/>
        <v>0</v>
      </c>
      <c r="BL195" s="1614">
        <f t="shared" ca="1" si="89"/>
        <v>0</v>
      </c>
      <c r="BM195" s="1614">
        <f t="shared" ca="1" si="89"/>
        <v>0</v>
      </c>
      <c r="BN195" s="1614">
        <f t="shared" ca="1" si="89"/>
        <v>0</v>
      </c>
      <c r="BO195" s="1614">
        <f t="shared" ca="1" si="89"/>
        <v>0</v>
      </c>
      <c r="BP195" s="1614">
        <f t="shared" ca="1" si="89"/>
        <v>0</v>
      </c>
      <c r="BQ195" s="1614">
        <f t="shared" ca="1" si="89"/>
        <v>0</v>
      </c>
      <c r="BR195" s="1614">
        <f t="shared" ca="1" si="89"/>
        <v>0</v>
      </c>
      <c r="BS195" s="1614">
        <f t="shared" ca="1" si="89"/>
        <v>0</v>
      </c>
      <c r="BT195" s="1614">
        <f t="shared" ca="1" si="89"/>
        <v>0</v>
      </c>
      <c r="BU195" s="1614">
        <f t="shared" ca="1" si="89"/>
        <v>0</v>
      </c>
      <c r="BV195" s="1614">
        <f t="shared" ca="1" si="89"/>
        <v>0</v>
      </c>
      <c r="BW195" s="1614">
        <f t="shared" ca="1" si="89"/>
        <v>0</v>
      </c>
      <c r="BX195" s="1614">
        <f t="shared" ca="1" si="89"/>
        <v>0</v>
      </c>
      <c r="BY195" s="1614">
        <f t="shared" ca="1" si="89"/>
        <v>0</v>
      </c>
      <c r="BZ195" s="1614">
        <f t="shared" ca="1" si="89"/>
        <v>0</v>
      </c>
      <c r="CA195" s="1614">
        <f t="shared" ca="1" si="89"/>
        <v>0</v>
      </c>
      <c r="CB195" s="1614">
        <f t="shared" ca="1" si="89"/>
        <v>0</v>
      </c>
      <c r="CC195" s="1614">
        <f t="shared" ca="1" si="89"/>
        <v>0</v>
      </c>
      <c r="CD195" s="1614">
        <f t="shared" ca="1" si="89"/>
        <v>0</v>
      </c>
      <c r="CE195" s="1614">
        <f t="shared" ca="1" si="89"/>
        <v>0</v>
      </c>
      <c r="CF195" s="1614">
        <f t="shared" ca="1" si="89"/>
        <v>0</v>
      </c>
      <c r="CG195" s="1614">
        <f t="shared" ca="1" si="89"/>
        <v>0</v>
      </c>
      <c r="CH195" s="1614">
        <f t="shared" ca="1" si="89"/>
        <v>0</v>
      </c>
      <c r="CI195" s="1615">
        <f t="shared" ca="1" si="89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91"/>
        <v/>
      </c>
      <c r="B196" s="1029" t="str">
        <f t="shared" ca="1" si="84"/>
        <v xml:space="preserve"> </v>
      </c>
      <c r="C196" s="1611">
        <f t="shared" ca="1" si="85"/>
        <v>0</v>
      </c>
      <c r="D196" s="1612">
        <f t="shared" ca="1" si="92"/>
        <v>0</v>
      </c>
      <c r="E196" s="1613">
        <f t="shared" ca="1" si="92"/>
        <v>0</v>
      </c>
      <c r="F196" s="1613">
        <f t="shared" ca="1" si="92"/>
        <v>0</v>
      </c>
      <c r="G196" s="1613">
        <f t="shared" ca="1" si="92"/>
        <v>0</v>
      </c>
      <c r="H196" s="1613">
        <f t="shared" ca="1" si="92"/>
        <v>0</v>
      </c>
      <c r="I196" s="1613">
        <f t="shared" ca="1" si="92"/>
        <v>0</v>
      </c>
      <c r="J196" s="1613">
        <f t="shared" ca="1" si="92"/>
        <v>0</v>
      </c>
      <c r="K196" s="1613">
        <f t="shared" ca="1" si="86"/>
        <v>0</v>
      </c>
      <c r="L196" s="1613">
        <f t="shared" ca="1" si="86"/>
        <v>0</v>
      </c>
      <c r="M196" s="1614">
        <f t="shared" ca="1" si="86"/>
        <v>0</v>
      </c>
      <c r="N196" s="1614">
        <f t="shared" ca="1" si="86"/>
        <v>0</v>
      </c>
      <c r="O196" s="1614">
        <f t="shared" ca="1" si="86"/>
        <v>0</v>
      </c>
      <c r="P196" s="1614">
        <f t="shared" ca="1" si="86"/>
        <v>0</v>
      </c>
      <c r="Q196" s="1614">
        <f t="shared" ca="1" si="86"/>
        <v>0</v>
      </c>
      <c r="R196" s="1614">
        <f t="shared" ca="1" si="86"/>
        <v>0</v>
      </c>
      <c r="S196" s="1614">
        <f t="shared" ca="1" si="86"/>
        <v>0</v>
      </c>
      <c r="T196" s="1614">
        <f t="shared" ca="1" si="86"/>
        <v>0</v>
      </c>
      <c r="U196" s="1614">
        <f t="shared" ca="1" si="87"/>
        <v>0</v>
      </c>
      <c r="V196" s="1614">
        <f t="shared" ca="1" si="87"/>
        <v>0</v>
      </c>
      <c r="W196" s="1614">
        <f t="shared" ca="1" si="87"/>
        <v>0</v>
      </c>
      <c r="X196" s="1614">
        <f t="shared" ca="1" si="87"/>
        <v>0</v>
      </c>
      <c r="Y196" s="1625">
        <f t="shared" ca="1" si="87"/>
        <v>0</v>
      </c>
      <c r="Z196" s="1565"/>
      <c r="AA196" s="1613">
        <f t="shared" ca="1" si="88"/>
        <v>0</v>
      </c>
      <c r="AB196" s="1613">
        <f t="shared" ca="1" si="88"/>
        <v>0</v>
      </c>
      <c r="AC196" s="1613">
        <f t="shared" ca="1" si="88"/>
        <v>0</v>
      </c>
      <c r="AD196" s="1613">
        <f t="shared" ca="1" si="88"/>
        <v>0</v>
      </c>
      <c r="AE196" s="1613">
        <f t="shared" ca="1" si="88"/>
        <v>0</v>
      </c>
      <c r="AF196" s="1613">
        <f t="shared" ca="1" si="88"/>
        <v>0</v>
      </c>
      <c r="AG196" s="1613">
        <f t="shared" ca="1" si="88"/>
        <v>0</v>
      </c>
      <c r="AH196" s="1613">
        <f t="shared" ca="1" si="88"/>
        <v>0</v>
      </c>
      <c r="AI196" s="1613">
        <f t="shared" ca="1" si="88"/>
        <v>0</v>
      </c>
      <c r="AJ196" s="1613">
        <f t="shared" ca="1" si="88"/>
        <v>0</v>
      </c>
      <c r="AK196" s="1613">
        <f t="shared" ca="1" si="88"/>
        <v>0</v>
      </c>
      <c r="AL196" s="1613">
        <f t="shared" ca="1" si="88"/>
        <v>0</v>
      </c>
      <c r="AM196" s="1613">
        <f t="shared" ca="1" si="88"/>
        <v>0</v>
      </c>
      <c r="AN196" s="1486"/>
      <c r="AO196" s="1612">
        <f t="shared" ca="1" si="89"/>
        <v>0</v>
      </c>
      <c r="AP196" s="1614">
        <f t="shared" ca="1" si="90"/>
        <v>0</v>
      </c>
      <c r="AQ196" s="1614">
        <f t="shared" ca="1" si="89"/>
        <v>0</v>
      </c>
      <c r="AR196" s="1614">
        <f t="shared" ca="1" si="89"/>
        <v>0</v>
      </c>
      <c r="AS196" s="1614">
        <f t="shared" ca="1" si="89"/>
        <v>0</v>
      </c>
      <c r="AT196" s="1614">
        <f t="shared" ca="1" si="89"/>
        <v>0</v>
      </c>
      <c r="AU196" s="1614">
        <f t="shared" ca="1" si="89"/>
        <v>0</v>
      </c>
      <c r="AV196" s="1614">
        <f t="shared" ca="1" si="89"/>
        <v>0</v>
      </c>
      <c r="AW196" s="1614">
        <f t="shared" ca="1" si="89"/>
        <v>0</v>
      </c>
      <c r="AX196" s="1614">
        <f t="shared" ca="1" si="89"/>
        <v>0</v>
      </c>
      <c r="AY196" s="1614">
        <f t="shared" ca="1" si="89"/>
        <v>0</v>
      </c>
      <c r="AZ196" s="1614">
        <f t="shared" ca="1" si="89"/>
        <v>0</v>
      </c>
      <c r="BA196" s="1614">
        <f t="shared" ca="1" si="89"/>
        <v>0</v>
      </c>
      <c r="BB196" s="1614">
        <f t="shared" ca="1" si="89"/>
        <v>0</v>
      </c>
      <c r="BC196" s="1614">
        <f t="shared" ca="1" si="89"/>
        <v>0</v>
      </c>
      <c r="BD196" s="1614">
        <f t="shared" ca="1" si="89"/>
        <v>0</v>
      </c>
      <c r="BE196" s="1614">
        <f t="shared" ca="1" si="89"/>
        <v>0</v>
      </c>
      <c r="BF196" s="1614">
        <f t="shared" ca="1" si="89"/>
        <v>0</v>
      </c>
      <c r="BG196" s="1614">
        <f t="shared" ca="1" si="89"/>
        <v>0</v>
      </c>
      <c r="BH196" s="1614">
        <f t="shared" ca="1" si="89"/>
        <v>0</v>
      </c>
      <c r="BI196" s="1614">
        <f t="shared" ca="1" si="89"/>
        <v>0</v>
      </c>
      <c r="BJ196" s="1614">
        <f t="shared" ca="1" si="89"/>
        <v>0</v>
      </c>
      <c r="BK196" s="1614">
        <f t="shared" ca="1" si="89"/>
        <v>0</v>
      </c>
      <c r="BL196" s="1614">
        <f t="shared" ca="1" si="89"/>
        <v>0</v>
      </c>
      <c r="BM196" s="1614">
        <f t="shared" ca="1" si="89"/>
        <v>0</v>
      </c>
      <c r="BN196" s="1614">
        <f t="shared" ca="1" si="89"/>
        <v>0</v>
      </c>
      <c r="BO196" s="1614">
        <f t="shared" ref="BO196:CI196" ca="1" si="93">IF(ISNUMBER($B196),$B196*BO104/1000,0)</f>
        <v>0</v>
      </c>
      <c r="BP196" s="1614">
        <f t="shared" ca="1" si="93"/>
        <v>0</v>
      </c>
      <c r="BQ196" s="1614">
        <f t="shared" ca="1" si="93"/>
        <v>0</v>
      </c>
      <c r="BR196" s="1614">
        <f t="shared" ca="1" si="93"/>
        <v>0</v>
      </c>
      <c r="BS196" s="1614">
        <f t="shared" ca="1" si="93"/>
        <v>0</v>
      </c>
      <c r="BT196" s="1614">
        <f t="shared" ca="1" si="93"/>
        <v>0</v>
      </c>
      <c r="BU196" s="1614">
        <f t="shared" ca="1" si="93"/>
        <v>0</v>
      </c>
      <c r="BV196" s="1614">
        <f t="shared" ca="1" si="93"/>
        <v>0</v>
      </c>
      <c r="BW196" s="1614">
        <f t="shared" ca="1" si="93"/>
        <v>0</v>
      </c>
      <c r="BX196" s="1614">
        <f t="shared" ca="1" si="93"/>
        <v>0</v>
      </c>
      <c r="BY196" s="1614">
        <f t="shared" ca="1" si="93"/>
        <v>0</v>
      </c>
      <c r="BZ196" s="1614">
        <f t="shared" ca="1" si="93"/>
        <v>0</v>
      </c>
      <c r="CA196" s="1614">
        <f t="shared" ca="1" si="93"/>
        <v>0</v>
      </c>
      <c r="CB196" s="1614">
        <f t="shared" ca="1" si="93"/>
        <v>0</v>
      </c>
      <c r="CC196" s="1614">
        <f t="shared" ca="1" si="93"/>
        <v>0</v>
      </c>
      <c r="CD196" s="1614">
        <f t="shared" ca="1" si="93"/>
        <v>0</v>
      </c>
      <c r="CE196" s="1614">
        <f t="shared" ca="1" si="93"/>
        <v>0</v>
      </c>
      <c r="CF196" s="1614">
        <f t="shared" ca="1" si="93"/>
        <v>0</v>
      </c>
      <c r="CG196" s="1614">
        <f t="shared" ca="1" si="93"/>
        <v>0</v>
      </c>
      <c r="CH196" s="1614">
        <f t="shared" ca="1" si="93"/>
        <v>0</v>
      </c>
      <c r="CI196" s="1615">
        <f t="shared" ca="1" si="93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91"/>
        <v/>
      </c>
      <c r="B197" s="1029" t="str">
        <f t="shared" ca="1" si="84"/>
        <v xml:space="preserve"> </v>
      </c>
      <c r="C197" s="1611">
        <f t="shared" ca="1" si="85"/>
        <v>0</v>
      </c>
      <c r="D197" s="1612">
        <f t="shared" ca="1" si="92"/>
        <v>0</v>
      </c>
      <c r="E197" s="1613">
        <f t="shared" ca="1" si="92"/>
        <v>0</v>
      </c>
      <c r="F197" s="1613">
        <f t="shared" ca="1" si="92"/>
        <v>0</v>
      </c>
      <c r="G197" s="1613">
        <f t="shared" ca="1" si="92"/>
        <v>0</v>
      </c>
      <c r="H197" s="1613">
        <f t="shared" ca="1" si="92"/>
        <v>0</v>
      </c>
      <c r="I197" s="1613">
        <f t="shared" ca="1" si="92"/>
        <v>0</v>
      </c>
      <c r="J197" s="1613">
        <f t="shared" ca="1" si="92"/>
        <v>0</v>
      </c>
      <c r="K197" s="1613">
        <f t="shared" ca="1" si="86"/>
        <v>0</v>
      </c>
      <c r="L197" s="1613">
        <f t="shared" ca="1" si="86"/>
        <v>0</v>
      </c>
      <c r="M197" s="1614">
        <f t="shared" ca="1" si="86"/>
        <v>0</v>
      </c>
      <c r="N197" s="1614">
        <f t="shared" ca="1" si="86"/>
        <v>0</v>
      </c>
      <c r="O197" s="1614">
        <f t="shared" ca="1" si="86"/>
        <v>0</v>
      </c>
      <c r="P197" s="1614">
        <f t="shared" ca="1" si="86"/>
        <v>0</v>
      </c>
      <c r="Q197" s="1614">
        <f t="shared" ca="1" si="86"/>
        <v>0</v>
      </c>
      <c r="R197" s="1614">
        <f t="shared" ca="1" si="86"/>
        <v>0</v>
      </c>
      <c r="S197" s="1614">
        <f t="shared" ca="1" si="86"/>
        <v>0</v>
      </c>
      <c r="T197" s="1614">
        <f t="shared" ca="1" si="86"/>
        <v>0</v>
      </c>
      <c r="U197" s="1614">
        <f t="shared" ca="1" si="87"/>
        <v>0</v>
      </c>
      <c r="V197" s="1614">
        <f t="shared" ca="1" si="87"/>
        <v>0</v>
      </c>
      <c r="W197" s="1614">
        <f t="shared" ca="1" si="87"/>
        <v>0</v>
      </c>
      <c r="X197" s="1614">
        <f t="shared" ca="1" si="87"/>
        <v>0</v>
      </c>
      <c r="Y197" s="1625">
        <f t="shared" ca="1" si="87"/>
        <v>0</v>
      </c>
      <c r="Z197" s="1565"/>
      <c r="AA197" s="1613">
        <f t="shared" ca="1" si="88"/>
        <v>0</v>
      </c>
      <c r="AB197" s="1613">
        <f t="shared" ca="1" si="88"/>
        <v>0</v>
      </c>
      <c r="AC197" s="1613">
        <f t="shared" ca="1" si="88"/>
        <v>0</v>
      </c>
      <c r="AD197" s="1613">
        <f t="shared" ca="1" si="88"/>
        <v>0</v>
      </c>
      <c r="AE197" s="1613">
        <f t="shared" ca="1" si="88"/>
        <v>0</v>
      </c>
      <c r="AF197" s="1613">
        <f t="shared" ca="1" si="88"/>
        <v>0</v>
      </c>
      <c r="AG197" s="1613">
        <f t="shared" ca="1" si="88"/>
        <v>0</v>
      </c>
      <c r="AH197" s="1613">
        <f t="shared" ca="1" si="88"/>
        <v>0</v>
      </c>
      <c r="AI197" s="1613">
        <f t="shared" ca="1" si="88"/>
        <v>0</v>
      </c>
      <c r="AJ197" s="1613">
        <f t="shared" ca="1" si="88"/>
        <v>0</v>
      </c>
      <c r="AK197" s="1613">
        <f t="shared" ca="1" si="88"/>
        <v>0</v>
      </c>
      <c r="AL197" s="1613">
        <f t="shared" ca="1" si="88"/>
        <v>0</v>
      </c>
      <c r="AM197" s="1613">
        <f t="shared" ca="1" si="88"/>
        <v>0</v>
      </c>
      <c r="AN197" s="1486"/>
      <c r="AO197" s="1612">
        <f t="shared" ref="AO197:CI202" ca="1" si="94">IF(ISNUMBER($B197),$B197*AO105/1000,0)</f>
        <v>0</v>
      </c>
      <c r="AP197" s="1614">
        <f t="shared" ca="1" si="90"/>
        <v>0</v>
      </c>
      <c r="AQ197" s="1614">
        <f t="shared" ca="1" si="94"/>
        <v>0</v>
      </c>
      <c r="AR197" s="1614">
        <f t="shared" ca="1" si="94"/>
        <v>0</v>
      </c>
      <c r="AS197" s="1614">
        <f t="shared" ca="1" si="94"/>
        <v>0</v>
      </c>
      <c r="AT197" s="1614">
        <f t="shared" ca="1" si="94"/>
        <v>0</v>
      </c>
      <c r="AU197" s="1614">
        <f t="shared" ca="1" si="94"/>
        <v>0</v>
      </c>
      <c r="AV197" s="1614">
        <f t="shared" ca="1" si="94"/>
        <v>0</v>
      </c>
      <c r="AW197" s="1614">
        <f t="shared" ca="1" si="94"/>
        <v>0</v>
      </c>
      <c r="AX197" s="1614">
        <f t="shared" ca="1" si="94"/>
        <v>0</v>
      </c>
      <c r="AY197" s="1614">
        <f t="shared" ca="1" si="94"/>
        <v>0</v>
      </c>
      <c r="AZ197" s="1614">
        <f t="shared" ca="1" si="94"/>
        <v>0</v>
      </c>
      <c r="BA197" s="1614">
        <f t="shared" ca="1" si="94"/>
        <v>0</v>
      </c>
      <c r="BB197" s="1614">
        <f t="shared" ca="1" si="94"/>
        <v>0</v>
      </c>
      <c r="BC197" s="1614">
        <f t="shared" ca="1" si="94"/>
        <v>0</v>
      </c>
      <c r="BD197" s="1614">
        <f t="shared" ca="1" si="94"/>
        <v>0</v>
      </c>
      <c r="BE197" s="1614">
        <f t="shared" ca="1" si="94"/>
        <v>0</v>
      </c>
      <c r="BF197" s="1614">
        <f t="shared" ca="1" si="94"/>
        <v>0</v>
      </c>
      <c r="BG197" s="1614">
        <f t="shared" ca="1" si="94"/>
        <v>0</v>
      </c>
      <c r="BH197" s="1614">
        <f t="shared" ca="1" si="94"/>
        <v>0</v>
      </c>
      <c r="BI197" s="1614">
        <f t="shared" ca="1" si="94"/>
        <v>0</v>
      </c>
      <c r="BJ197" s="1614">
        <f t="shared" ca="1" si="94"/>
        <v>0</v>
      </c>
      <c r="BK197" s="1614">
        <f t="shared" ca="1" si="94"/>
        <v>0</v>
      </c>
      <c r="BL197" s="1614">
        <f t="shared" ca="1" si="94"/>
        <v>0</v>
      </c>
      <c r="BM197" s="1614">
        <f t="shared" ca="1" si="94"/>
        <v>0</v>
      </c>
      <c r="BN197" s="1614">
        <f t="shared" ca="1" si="94"/>
        <v>0</v>
      </c>
      <c r="BO197" s="1614">
        <f t="shared" ca="1" si="94"/>
        <v>0</v>
      </c>
      <c r="BP197" s="1614">
        <f t="shared" ca="1" si="94"/>
        <v>0</v>
      </c>
      <c r="BQ197" s="1614">
        <f t="shared" ca="1" si="94"/>
        <v>0</v>
      </c>
      <c r="BR197" s="1614">
        <f t="shared" ca="1" si="94"/>
        <v>0</v>
      </c>
      <c r="BS197" s="1614">
        <f t="shared" ca="1" si="94"/>
        <v>0</v>
      </c>
      <c r="BT197" s="1614">
        <f t="shared" ca="1" si="94"/>
        <v>0</v>
      </c>
      <c r="BU197" s="1614">
        <f t="shared" ca="1" si="94"/>
        <v>0</v>
      </c>
      <c r="BV197" s="1614">
        <f t="shared" ca="1" si="94"/>
        <v>0</v>
      </c>
      <c r="BW197" s="1614">
        <f t="shared" ca="1" si="94"/>
        <v>0</v>
      </c>
      <c r="BX197" s="1614">
        <f t="shared" ca="1" si="94"/>
        <v>0</v>
      </c>
      <c r="BY197" s="1614">
        <f t="shared" ca="1" si="94"/>
        <v>0</v>
      </c>
      <c r="BZ197" s="1614">
        <f t="shared" ca="1" si="94"/>
        <v>0</v>
      </c>
      <c r="CA197" s="1614">
        <f t="shared" ca="1" si="94"/>
        <v>0</v>
      </c>
      <c r="CB197" s="1614">
        <f t="shared" ca="1" si="94"/>
        <v>0</v>
      </c>
      <c r="CC197" s="1614">
        <f t="shared" ca="1" si="94"/>
        <v>0</v>
      </c>
      <c r="CD197" s="1614">
        <f t="shared" ca="1" si="94"/>
        <v>0</v>
      </c>
      <c r="CE197" s="1614">
        <f t="shared" ca="1" si="94"/>
        <v>0</v>
      </c>
      <c r="CF197" s="1614">
        <f t="shared" ca="1" si="94"/>
        <v>0</v>
      </c>
      <c r="CG197" s="1614">
        <f t="shared" ca="1" si="94"/>
        <v>0</v>
      </c>
      <c r="CH197" s="1614">
        <f t="shared" ca="1" si="94"/>
        <v>0</v>
      </c>
      <c r="CI197" s="1615">
        <f t="shared" ca="1" si="94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91"/>
        <v/>
      </c>
      <c r="B198" s="1029" t="str">
        <f t="shared" ca="1" si="84"/>
        <v xml:space="preserve"> </v>
      </c>
      <c r="C198" s="1611">
        <f t="shared" ca="1" si="85"/>
        <v>0</v>
      </c>
      <c r="D198" s="1612">
        <f t="shared" ca="1" si="92"/>
        <v>0</v>
      </c>
      <c r="E198" s="1613">
        <f t="shared" ca="1" si="92"/>
        <v>0</v>
      </c>
      <c r="F198" s="1613">
        <f t="shared" ca="1" si="92"/>
        <v>0</v>
      </c>
      <c r="G198" s="1613">
        <f t="shared" ca="1" si="92"/>
        <v>0</v>
      </c>
      <c r="H198" s="1613">
        <f t="shared" ca="1" si="92"/>
        <v>0</v>
      </c>
      <c r="I198" s="1613">
        <f t="shared" ca="1" si="92"/>
        <v>0</v>
      </c>
      <c r="J198" s="1613">
        <f t="shared" ca="1" si="92"/>
        <v>0</v>
      </c>
      <c r="K198" s="1613">
        <f t="shared" ca="1" si="86"/>
        <v>0</v>
      </c>
      <c r="L198" s="1613">
        <f t="shared" ca="1" si="86"/>
        <v>0</v>
      </c>
      <c r="M198" s="1614">
        <f t="shared" ca="1" si="86"/>
        <v>0</v>
      </c>
      <c r="N198" s="1614">
        <f t="shared" ca="1" si="86"/>
        <v>0</v>
      </c>
      <c r="O198" s="1614">
        <f t="shared" ca="1" si="86"/>
        <v>0</v>
      </c>
      <c r="P198" s="1614">
        <f t="shared" ca="1" si="86"/>
        <v>0</v>
      </c>
      <c r="Q198" s="1614">
        <f t="shared" ca="1" si="86"/>
        <v>0</v>
      </c>
      <c r="R198" s="1614">
        <f t="shared" ca="1" si="86"/>
        <v>0</v>
      </c>
      <c r="S198" s="1614">
        <f t="shared" ca="1" si="86"/>
        <v>0</v>
      </c>
      <c r="T198" s="1614">
        <f t="shared" ca="1" si="86"/>
        <v>0</v>
      </c>
      <c r="U198" s="1614">
        <f t="shared" ca="1" si="87"/>
        <v>0</v>
      </c>
      <c r="V198" s="1614">
        <f t="shared" ca="1" si="87"/>
        <v>0</v>
      </c>
      <c r="W198" s="1614">
        <f t="shared" ca="1" si="87"/>
        <v>0</v>
      </c>
      <c r="X198" s="1614">
        <f t="shared" ca="1" si="87"/>
        <v>0</v>
      </c>
      <c r="Y198" s="1625">
        <f t="shared" ca="1" si="87"/>
        <v>0</v>
      </c>
      <c r="Z198" s="1565"/>
      <c r="AA198" s="1613">
        <f t="shared" ca="1" si="88"/>
        <v>0</v>
      </c>
      <c r="AB198" s="1613">
        <f t="shared" ca="1" si="88"/>
        <v>0</v>
      </c>
      <c r="AC198" s="1613">
        <f t="shared" ca="1" si="88"/>
        <v>0</v>
      </c>
      <c r="AD198" s="1613">
        <f t="shared" ca="1" si="88"/>
        <v>0</v>
      </c>
      <c r="AE198" s="1613">
        <f t="shared" ca="1" si="88"/>
        <v>0</v>
      </c>
      <c r="AF198" s="1613">
        <f t="shared" ca="1" si="88"/>
        <v>0</v>
      </c>
      <c r="AG198" s="1613">
        <f t="shared" ca="1" si="88"/>
        <v>0</v>
      </c>
      <c r="AH198" s="1613">
        <f t="shared" ca="1" si="88"/>
        <v>0</v>
      </c>
      <c r="AI198" s="1613">
        <f t="shared" ca="1" si="88"/>
        <v>0</v>
      </c>
      <c r="AJ198" s="1613">
        <f t="shared" ca="1" si="88"/>
        <v>0</v>
      </c>
      <c r="AK198" s="1613">
        <f t="shared" ca="1" si="88"/>
        <v>0</v>
      </c>
      <c r="AL198" s="1613">
        <f t="shared" ca="1" si="88"/>
        <v>0</v>
      </c>
      <c r="AM198" s="1613">
        <f t="shared" ca="1" si="88"/>
        <v>0</v>
      </c>
      <c r="AN198" s="1486"/>
      <c r="AO198" s="1612">
        <f t="shared" ca="1" si="94"/>
        <v>0</v>
      </c>
      <c r="AP198" s="1614">
        <f t="shared" ca="1" si="90"/>
        <v>0</v>
      </c>
      <c r="AQ198" s="1614">
        <f t="shared" ca="1" si="94"/>
        <v>0</v>
      </c>
      <c r="AR198" s="1614">
        <f t="shared" ca="1" si="94"/>
        <v>0</v>
      </c>
      <c r="AS198" s="1614">
        <f t="shared" ca="1" si="94"/>
        <v>0</v>
      </c>
      <c r="AT198" s="1614">
        <f t="shared" ca="1" si="94"/>
        <v>0</v>
      </c>
      <c r="AU198" s="1614">
        <f t="shared" ca="1" si="94"/>
        <v>0</v>
      </c>
      <c r="AV198" s="1614">
        <f t="shared" ca="1" si="94"/>
        <v>0</v>
      </c>
      <c r="AW198" s="1614">
        <f t="shared" ca="1" si="94"/>
        <v>0</v>
      </c>
      <c r="AX198" s="1614">
        <f t="shared" ca="1" si="94"/>
        <v>0</v>
      </c>
      <c r="AY198" s="1614">
        <f t="shared" ca="1" si="94"/>
        <v>0</v>
      </c>
      <c r="AZ198" s="1614">
        <f t="shared" ca="1" si="94"/>
        <v>0</v>
      </c>
      <c r="BA198" s="1614">
        <f t="shared" ca="1" si="94"/>
        <v>0</v>
      </c>
      <c r="BB198" s="1614">
        <f t="shared" ca="1" si="94"/>
        <v>0</v>
      </c>
      <c r="BC198" s="1614">
        <f t="shared" ca="1" si="94"/>
        <v>0</v>
      </c>
      <c r="BD198" s="1614">
        <f t="shared" ca="1" si="94"/>
        <v>0</v>
      </c>
      <c r="BE198" s="1614">
        <f t="shared" ca="1" si="94"/>
        <v>0</v>
      </c>
      <c r="BF198" s="1614">
        <f t="shared" ca="1" si="94"/>
        <v>0</v>
      </c>
      <c r="BG198" s="1614">
        <f t="shared" ca="1" si="94"/>
        <v>0</v>
      </c>
      <c r="BH198" s="1614">
        <f t="shared" ca="1" si="94"/>
        <v>0</v>
      </c>
      <c r="BI198" s="1614">
        <f t="shared" ca="1" si="94"/>
        <v>0</v>
      </c>
      <c r="BJ198" s="1614">
        <f t="shared" ca="1" si="94"/>
        <v>0</v>
      </c>
      <c r="BK198" s="1614">
        <f t="shared" ca="1" si="94"/>
        <v>0</v>
      </c>
      <c r="BL198" s="1614">
        <f t="shared" ca="1" si="94"/>
        <v>0</v>
      </c>
      <c r="BM198" s="1614">
        <f t="shared" ca="1" si="94"/>
        <v>0</v>
      </c>
      <c r="BN198" s="1614">
        <f t="shared" ca="1" si="94"/>
        <v>0</v>
      </c>
      <c r="BO198" s="1614">
        <f t="shared" ca="1" si="94"/>
        <v>0</v>
      </c>
      <c r="BP198" s="1614">
        <f t="shared" ca="1" si="94"/>
        <v>0</v>
      </c>
      <c r="BQ198" s="1614">
        <f t="shared" ca="1" si="94"/>
        <v>0</v>
      </c>
      <c r="BR198" s="1614">
        <f t="shared" ca="1" si="94"/>
        <v>0</v>
      </c>
      <c r="BS198" s="1614">
        <f t="shared" ca="1" si="94"/>
        <v>0</v>
      </c>
      <c r="BT198" s="1614">
        <f t="shared" ca="1" si="94"/>
        <v>0</v>
      </c>
      <c r="BU198" s="1614">
        <f t="shared" ca="1" si="94"/>
        <v>0</v>
      </c>
      <c r="BV198" s="1614">
        <f t="shared" ca="1" si="94"/>
        <v>0</v>
      </c>
      <c r="BW198" s="1614">
        <f t="shared" ca="1" si="94"/>
        <v>0</v>
      </c>
      <c r="BX198" s="1614">
        <f t="shared" ca="1" si="94"/>
        <v>0</v>
      </c>
      <c r="BY198" s="1614">
        <f t="shared" ca="1" si="94"/>
        <v>0</v>
      </c>
      <c r="BZ198" s="1614">
        <f t="shared" ca="1" si="94"/>
        <v>0</v>
      </c>
      <c r="CA198" s="1614">
        <f t="shared" ca="1" si="94"/>
        <v>0</v>
      </c>
      <c r="CB198" s="1614">
        <f t="shared" ca="1" si="94"/>
        <v>0</v>
      </c>
      <c r="CC198" s="1614">
        <f t="shared" ca="1" si="94"/>
        <v>0</v>
      </c>
      <c r="CD198" s="1614">
        <f t="shared" ca="1" si="94"/>
        <v>0</v>
      </c>
      <c r="CE198" s="1614">
        <f t="shared" ca="1" si="94"/>
        <v>0</v>
      </c>
      <c r="CF198" s="1614">
        <f t="shared" ca="1" si="94"/>
        <v>0</v>
      </c>
      <c r="CG198" s="1614">
        <f t="shared" ca="1" si="94"/>
        <v>0</v>
      </c>
      <c r="CH198" s="1614">
        <f t="shared" ca="1" si="94"/>
        <v>0</v>
      </c>
      <c r="CI198" s="1615">
        <f t="shared" ca="1" si="94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91"/>
        <v/>
      </c>
      <c r="B199" s="1029" t="str">
        <f t="shared" ca="1" si="84"/>
        <v xml:space="preserve"> </v>
      </c>
      <c r="C199" s="1611">
        <f t="shared" ca="1" si="85"/>
        <v>0</v>
      </c>
      <c r="D199" s="1612">
        <f t="shared" ca="1" si="92"/>
        <v>0</v>
      </c>
      <c r="E199" s="1613">
        <f t="shared" ca="1" si="92"/>
        <v>0</v>
      </c>
      <c r="F199" s="1613">
        <f t="shared" ca="1" si="92"/>
        <v>0</v>
      </c>
      <c r="G199" s="1613">
        <f t="shared" ca="1" si="92"/>
        <v>0</v>
      </c>
      <c r="H199" s="1613">
        <f t="shared" ca="1" si="92"/>
        <v>0</v>
      </c>
      <c r="I199" s="1613">
        <f t="shared" ca="1" si="92"/>
        <v>0</v>
      </c>
      <c r="J199" s="1613">
        <f t="shared" ca="1" si="92"/>
        <v>0</v>
      </c>
      <c r="K199" s="1613">
        <f t="shared" ca="1" si="86"/>
        <v>0</v>
      </c>
      <c r="L199" s="1613">
        <f t="shared" ca="1" si="86"/>
        <v>0</v>
      </c>
      <c r="M199" s="1614">
        <f t="shared" ca="1" si="86"/>
        <v>0</v>
      </c>
      <c r="N199" s="1614">
        <f t="shared" ca="1" si="86"/>
        <v>0</v>
      </c>
      <c r="O199" s="1614">
        <f t="shared" ca="1" si="86"/>
        <v>0</v>
      </c>
      <c r="P199" s="1614">
        <f t="shared" ca="1" si="86"/>
        <v>0</v>
      </c>
      <c r="Q199" s="1614">
        <f t="shared" ca="1" si="86"/>
        <v>0</v>
      </c>
      <c r="R199" s="1614">
        <f t="shared" ca="1" si="86"/>
        <v>0</v>
      </c>
      <c r="S199" s="1614">
        <f t="shared" ca="1" si="86"/>
        <v>0</v>
      </c>
      <c r="T199" s="1614">
        <f t="shared" ca="1" si="86"/>
        <v>0</v>
      </c>
      <c r="U199" s="1614">
        <f t="shared" ca="1" si="87"/>
        <v>0</v>
      </c>
      <c r="V199" s="1614">
        <f t="shared" ca="1" si="87"/>
        <v>0</v>
      </c>
      <c r="W199" s="1614">
        <f t="shared" ca="1" si="87"/>
        <v>0</v>
      </c>
      <c r="X199" s="1614">
        <f t="shared" ca="1" si="87"/>
        <v>0</v>
      </c>
      <c r="Y199" s="1625">
        <f t="shared" ca="1" si="87"/>
        <v>0</v>
      </c>
      <c r="Z199" s="1565"/>
      <c r="AA199" s="1613">
        <f t="shared" ca="1" si="88"/>
        <v>0</v>
      </c>
      <c r="AB199" s="1613">
        <f t="shared" ca="1" si="88"/>
        <v>0</v>
      </c>
      <c r="AC199" s="1613">
        <f t="shared" ca="1" si="88"/>
        <v>0</v>
      </c>
      <c r="AD199" s="1613">
        <f t="shared" ca="1" si="88"/>
        <v>0</v>
      </c>
      <c r="AE199" s="1613">
        <f t="shared" ca="1" si="88"/>
        <v>0</v>
      </c>
      <c r="AF199" s="1613">
        <f t="shared" ca="1" si="88"/>
        <v>0</v>
      </c>
      <c r="AG199" s="1613">
        <f t="shared" ca="1" si="88"/>
        <v>0</v>
      </c>
      <c r="AH199" s="1613">
        <f t="shared" ca="1" si="88"/>
        <v>0</v>
      </c>
      <c r="AI199" s="1613">
        <f t="shared" ca="1" si="88"/>
        <v>0</v>
      </c>
      <c r="AJ199" s="1613">
        <f t="shared" ca="1" si="88"/>
        <v>0</v>
      </c>
      <c r="AK199" s="1613">
        <f t="shared" ca="1" si="88"/>
        <v>0</v>
      </c>
      <c r="AL199" s="1613">
        <f t="shared" ca="1" si="88"/>
        <v>0</v>
      </c>
      <c r="AM199" s="1613">
        <f t="shared" ca="1" si="88"/>
        <v>0</v>
      </c>
      <c r="AN199" s="1486"/>
      <c r="AO199" s="1612">
        <f t="shared" ca="1" si="94"/>
        <v>0</v>
      </c>
      <c r="AP199" s="1614">
        <f t="shared" ca="1" si="90"/>
        <v>0</v>
      </c>
      <c r="AQ199" s="1614">
        <f t="shared" ca="1" si="94"/>
        <v>0</v>
      </c>
      <c r="AR199" s="1614">
        <f t="shared" ca="1" si="94"/>
        <v>0</v>
      </c>
      <c r="AS199" s="1614">
        <f t="shared" ca="1" si="94"/>
        <v>0</v>
      </c>
      <c r="AT199" s="1614">
        <f t="shared" ca="1" si="94"/>
        <v>0</v>
      </c>
      <c r="AU199" s="1614">
        <f t="shared" ca="1" si="94"/>
        <v>0</v>
      </c>
      <c r="AV199" s="1614">
        <f t="shared" ca="1" si="94"/>
        <v>0</v>
      </c>
      <c r="AW199" s="1614">
        <f t="shared" ca="1" si="94"/>
        <v>0</v>
      </c>
      <c r="AX199" s="1614">
        <f t="shared" ca="1" si="94"/>
        <v>0</v>
      </c>
      <c r="AY199" s="1614">
        <f t="shared" ca="1" si="94"/>
        <v>0</v>
      </c>
      <c r="AZ199" s="1614">
        <f t="shared" ca="1" si="94"/>
        <v>0</v>
      </c>
      <c r="BA199" s="1614">
        <f t="shared" ca="1" si="94"/>
        <v>0</v>
      </c>
      <c r="BB199" s="1614">
        <f t="shared" ca="1" si="94"/>
        <v>0</v>
      </c>
      <c r="BC199" s="1614">
        <f t="shared" ca="1" si="94"/>
        <v>0</v>
      </c>
      <c r="BD199" s="1614">
        <f t="shared" ca="1" si="94"/>
        <v>0</v>
      </c>
      <c r="BE199" s="1614">
        <f t="shared" ca="1" si="94"/>
        <v>0</v>
      </c>
      <c r="BF199" s="1614">
        <f t="shared" ca="1" si="94"/>
        <v>0</v>
      </c>
      <c r="BG199" s="1614">
        <f t="shared" ca="1" si="94"/>
        <v>0</v>
      </c>
      <c r="BH199" s="1614">
        <f t="shared" ca="1" si="94"/>
        <v>0</v>
      </c>
      <c r="BI199" s="1614">
        <f t="shared" ca="1" si="94"/>
        <v>0</v>
      </c>
      <c r="BJ199" s="1614">
        <f t="shared" ca="1" si="94"/>
        <v>0</v>
      </c>
      <c r="BK199" s="1614">
        <f t="shared" ca="1" si="94"/>
        <v>0</v>
      </c>
      <c r="BL199" s="1614">
        <f t="shared" ca="1" si="94"/>
        <v>0</v>
      </c>
      <c r="BM199" s="1614">
        <f t="shared" ca="1" si="94"/>
        <v>0</v>
      </c>
      <c r="BN199" s="1614">
        <f t="shared" ca="1" si="94"/>
        <v>0</v>
      </c>
      <c r="BO199" s="1614">
        <f t="shared" ca="1" si="94"/>
        <v>0</v>
      </c>
      <c r="BP199" s="1614">
        <f t="shared" ca="1" si="94"/>
        <v>0</v>
      </c>
      <c r="BQ199" s="1614">
        <f t="shared" ca="1" si="94"/>
        <v>0</v>
      </c>
      <c r="BR199" s="1614">
        <f t="shared" ca="1" si="94"/>
        <v>0</v>
      </c>
      <c r="BS199" s="1614">
        <f t="shared" ca="1" si="94"/>
        <v>0</v>
      </c>
      <c r="BT199" s="1614">
        <f t="shared" ca="1" si="94"/>
        <v>0</v>
      </c>
      <c r="BU199" s="1614">
        <f t="shared" ca="1" si="94"/>
        <v>0</v>
      </c>
      <c r="BV199" s="1614">
        <f t="shared" ca="1" si="94"/>
        <v>0</v>
      </c>
      <c r="BW199" s="1614">
        <f t="shared" ca="1" si="94"/>
        <v>0</v>
      </c>
      <c r="BX199" s="1614">
        <f t="shared" ca="1" si="94"/>
        <v>0</v>
      </c>
      <c r="BY199" s="1614">
        <f t="shared" ca="1" si="94"/>
        <v>0</v>
      </c>
      <c r="BZ199" s="1614">
        <f t="shared" ca="1" si="94"/>
        <v>0</v>
      </c>
      <c r="CA199" s="1614">
        <f t="shared" ca="1" si="94"/>
        <v>0</v>
      </c>
      <c r="CB199" s="1614">
        <f t="shared" ca="1" si="94"/>
        <v>0</v>
      </c>
      <c r="CC199" s="1614">
        <f t="shared" ca="1" si="94"/>
        <v>0</v>
      </c>
      <c r="CD199" s="1614">
        <f t="shared" ca="1" si="94"/>
        <v>0</v>
      </c>
      <c r="CE199" s="1614">
        <f t="shared" ca="1" si="94"/>
        <v>0</v>
      </c>
      <c r="CF199" s="1614">
        <f t="shared" ca="1" si="94"/>
        <v>0</v>
      </c>
      <c r="CG199" s="1614">
        <f t="shared" ca="1" si="94"/>
        <v>0</v>
      </c>
      <c r="CH199" s="1614">
        <f t="shared" ca="1" si="94"/>
        <v>0</v>
      </c>
      <c r="CI199" s="1615">
        <f t="shared" ca="1" si="94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91"/>
        <v/>
      </c>
      <c r="B200" s="1029" t="str">
        <f t="shared" ca="1" si="84"/>
        <v xml:space="preserve"> </v>
      </c>
      <c r="C200" s="1611">
        <f t="shared" ca="1" si="85"/>
        <v>0</v>
      </c>
      <c r="D200" s="1612">
        <f t="shared" ca="1" si="92"/>
        <v>0</v>
      </c>
      <c r="E200" s="1613">
        <f t="shared" ca="1" si="92"/>
        <v>0</v>
      </c>
      <c r="F200" s="1613">
        <f t="shared" ca="1" si="92"/>
        <v>0</v>
      </c>
      <c r="G200" s="1613">
        <f t="shared" ca="1" si="92"/>
        <v>0</v>
      </c>
      <c r="H200" s="1613">
        <f t="shared" ca="1" si="92"/>
        <v>0</v>
      </c>
      <c r="I200" s="1613">
        <f t="shared" ca="1" si="92"/>
        <v>0</v>
      </c>
      <c r="J200" s="1613">
        <f t="shared" ca="1" si="92"/>
        <v>0</v>
      </c>
      <c r="K200" s="1613">
        <f t="shared" ca="1" si="86"/>
        <v>0</v>
      </c>
      <c r="L200" s="1613">
        <f t="shared" ca="1" si="86"/>
        <v>0</v>
      </c>
      <c r="M200" s="1614">
        <f t="shared" ca="1" si="86"/>
        <v>0</v>
      </c>
      <c r="N200" s="1614">
        <f t="shared" ca="1" si="86"/>
        <v>0</v>
      </c>
      <c r="O200" s="1614">
        <f t="shared" ca="1" si="86"/>
        <v>0</v>
      </c>
      <c r="P200" s="1614">
        <f t="shared" ca="1" si="86"/>
        <v>0</v>
      </c>
      <c r="Q200" s="1614">
        <f t="shared" ca="1" si="86"/>
        <v>0</v>
      </c>
      <c r="R200" s="1614">
        <f t="shared" ca="1" si="86"/>
        <v>0</v>
      </c>
      <c r="S200" s="1614">
        <f t="shared" ca="1" si="86"/>
        <v>0</v>
      </c>
      <c r="T200" s="1614">
        <f t="shared" ca="1" si="86"/>
        <v>0</v>
      </c>
      <c r="U200" s="1614">
        <f t="shared" ca="1" si="87"/>
        <v>0</v>
      </c>
      <c r="V200" s="1614">
        <f t="shared" ca="1" si="87"/>
        <v>0</v>
      </c>
      <c r="W200" s="1614">
        <f t="shared" ca="1" si="87"/>
        <v>0</v>
      </c>
      <c r="X200" s="1614">
        <f t="shared" ca="1" si="87"/>
        <v>0</v>
      </c>
      <c r="Y200" s="1625">
        <f t="shared" ca="1" si="87"/>
        <v>0</v>
      </c>
      <c r="Z200" s="1565"/>
      <c r="AA200" s="1613">
        <f t="shared" ca="1" si="88"/>
        <v>0</v>
      </c>
      <c r="AB200" s="1613">
        <f t="shared" ca="1" si="88"/>
        <v>0</v>
      </c>
      <c r="AC200" s="1613">
        <f t="shared" ca="1" si="88"/>
        <v>0</v>
      </c>
      <c r="AD200" s="1613">
        <f t="shared" ca="1" si="88"/>
        <v>0</v>
      </c>
      <c r="AE200" s="1613">
        <f t="shared" ca="1" si="88"/>
        <v>0</v>
      </c>
      <c r="AF200" s="1613">
        <f t="shared" ca="1" si="88"/>
        <v>0</v>
      </c>
      <c r="AG200" s="1613">
        <f t="shared" ca="1" si="88"/>
        <v>0</v>
      </c>
      <c r="AH200" s="1613">
        <f t="shared" ca="1" si="88"/>
        <v>0</v>
      </c>
      <c r="AI200" s="1613">
        <f t="shared" ca="1" si="88"/>
        <v>0</v>
      </c>
      <c r="AJ200" s="1613">
        <f t="shared" ca="1" si="88"/>
        <v>0</v>
      </c>
      <c r="AK200" s="1613">
        <f t="shared" ca="1" si="88"/>
        <v>0</v>
      </c>
      <c r="AL200" s="1613">
        <f t="shared" ca="1" si="88"/>
        <v>0</v>
      </c>
      <c r="AM200" s="1613">
        <f t="shared" ca="1" si="88"/>
        <v>0</v>
      </c>
      <c r="AN200" s="1486"/>
      <c r="AO200" s="1612">
        <f t="shared" ca="1" si="94"/>
        <v>0</v>
      </c>
      <c r="AP200" s="1614">
        <f t="shared" ca="1" si="90"/>
        <v>0</v>
      </c>
      <c r="AQ200" s="1614">
        <f t="shared" ca="1" si="94"/>
        <v>0</v>
      </c>
      <c r="AR200" s="1614">
        <f t="shared" ca="1" si="94"/>
        <v>0</v>
      </c>
      <c r="AS200" s="1614">
        <f t="shared" ca="1" si="94"/>
        <v>0</v>
      </c>
      <c r="AT200" s="1614">
        <f t="shared" ca="1" si="94"/>
        <v>0</v>
      </c>
      <c r="AU200" s="1614">
        <f t="shared" ca="1" si="94"/>
        <v>0</v>
      </c>
      <c r="AV200" s="1614">
        <f t="shared" ca="1" si="94"/>
        <v>0</v>
      </c>
      <c r="AW200" s="1614">
        <f t="shared" ca="1" si="94"/>
        <v>0</v>
      </c>
      <c r="AX200" s="1614">
        <f t="shared" ca="1" si="94"/>
        <v>0</v>
      </c>
      <c r="AY200" s="1614">
        <f t="shared" ca="1" si="94"/>
        <v>0</v>
      </c>
      <c r="AZ200" s="1614">
        <f t="shared" ca="1" si="94"/>
        <v>0</v>
      </c>
      <c r="BA200" s="1614">
        <f t="shared" ca="1" si="94"/>
        <v>0</v>
      </c>
      <c r="BB200" s="1614">
        <f t="shared" ca="1" si="94"/>
        <v>0</v>
      </c>
      <c r="BC200" s="1614">
        <f t="shared" ca="1" si="94"/>
        <v>0</v>
      </c>
      <c r="BD200" s="1614">
        <f t="shared" ca="1" si="94"/>
        <v>0</v>
      </c>
      <c r="BE200" s="1614">
        <f t="shared" ca="1" si="94"/>
        <v>0</v>
      </c>
      <c r="BF200" s="1614">
        <f t="shared" ca="1" si="94"/>
        <v>0</v>
      </c>
      <c r="BG200" s="1614">
        <f t="shared" ca="1" si="94"/>
        <v>0</v>
      </c>
      <c r="BH200" s="1614">
        <f t="shared" ca="1" si="94"/>
        <v>0</v>
      </c>
      <c r="BI200" s="1614">
        <f t="shared" ca="1" si="94"/>
        <v>0</v>
      </c>
      <c r="BJ200" s="1614">
        <f t="shared" ca="1" si="94"/>
        <v>0</v>
      </c>
      <c r="BK200" s="1614">
        <f t="shared" ca="1" si="94"/>
        <v>0</v>
      </c>
      <c r="BL200" s="1614">
        <f t="shared" ca="1" si="94"/>
        <v>0</v>
      </c>
      <c r="BM200" s="1614">
        <f t="shared" ca="1" si="94"/>
        <v>0</v>
      </c>
      <c r="BN200" s="1614">
        <f t="shared" ca="1" si="94"/>
        <v>0</v>
      </c>
      <c r="BO200" s="1614">
        <f t="shared" ca="1" si="94"/>
        <v>0</v>
      </c>
      <c r="BP200" s="1614">
        <f t="shared" ca="1" si="94"/>
        <v>0</v>
      </c>
      <c r="BQ200" s="1614">
        <f t="shared" ca="1" si="94"/>
        <v>0</v>
      </c>
      <c r="BR200" s="1614">
        <f t="shared" ca="1" si="94"/>
        <v>0</v>
      </c>
      <c r="BS200" s="1614">
        <f t="shared" ca="1" si="94"/>
        <v>0</v>
      </c>
      <c r="BT200" s="1614">
        <f t="shared" ca="1" si="94"/>
        <v>0</v>
      </c>
      <c r="BU200" s="1614">
        <f t="shared" ca="1" si="94"/>
        <v>0</v>
      </c>
      <c r="BV200" s="1614">
        <f t="shared" ca="1" si="94"/>
        <v>0</v>
      </c>
      <c r="BW200" s="1614">
        <f t="shared" ca="1" si="94"/>
        <v>0</v>
      </c>
      <c r="BX200" s="1614">
        <f t="shared" ca="1" si="94"/>
        <v>0</v>
      </c>
      <c r="BY200" s="1614">
        <f t="shared" ca="1" si="94"/>
        <v>0</v>
      </c>
      <c r="BZ200" s="1614">
        <f t="shared" ca="1" si="94"/>
        <v>0</v>
      </c>
      <c r="CA200" s="1614">
        <f t="shared" ca="1" si="94"/>
        <v>0</v>
      </c>
      <c r="CB200" s="1614">
        <f t="shared" ca="1" si="94"/>
        <v>0</v>
      </c>
      <c r="CC200" s="1614">
        <f t="shared" ca="1" si="94"/>
        <v>0</v>
      </c>
      <c r="CD200" s="1614">
        <f t="shared" ca="1" si="94"/>
        <v>0</v>
      </c>
      <c r="CE200" s="1614">
        <f t="shared" ca="1" si="94"/>
        <v>0</v>
      </c>
      <c r="CF200" s="1614">
        <f t="shared" ca="1" si="94"/>
        <v>0</v>
      </c>
      <c r="CG200" s="1614">
        <f t="shared" ca="1" si="94"/>
        <v>0</v>
      </c>
      <c r="CH200" s="1614">
        <f t="shared" ca="1" si="94"/>
        <v>0</v>
      </c>
      <c r="CI200" s="1615">
        <f t="shared" ca="1" si="94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91"/>
        <v/>
      </c>
      <c r="B201" s="1029" t="str">
        <f t="shared" ca="1" si="84"/>
        <v xml:space="preserve"> </v>
      </c>
      <c r="C201" s="1611">
        <f t="shared" ca="1" si="85"/>
        <v>0</v>
      </c>
      <c r="D201" s="1612">
        <f t="shared" ca="1" si="92"/>
        <v>0</v>
      </c>
      <c r="E201" s="1613">
        <f t="shared" ca="1" si="92"/>
        <v>0</v>
      </c>
      <c r="F201" s="1613">
        <f t="shared" ca="1" si="92"/>
        <v>0</v>
      </c>
      <c r="G201" s="1613">
        <f t="shared" ca="1" si="92"/>
        <v>0</v>
      </c>
      <c r="H201" s="1613">
        <f t="shared" ca="1" si="92"/>
        <v>0</v>
      </c>
      <c r="I201" s="1613">
        <f t="shared" ca="1" si="92"/>
        <v>0</v>
      </c>
      <c r="J201" s="1613">
        <f t="shared" ca="1" si="92"/>
        <v>0</v>
      </c>
      <c r="K201" s="1613">
        <f t="shared" ca="1" si="86"/>
        <v>0</v>
      </c>
      <c r="L201" s="1613">
        <f t="shared" ca="1" si="86"/>
        <v>0</v>
      </c>
      <c r="M201" s="1614">
        <f t="shared" ca="1" si="86"/>
        <v>0</v>
      </c>
      <c r="N201" s="1614">
        <f t="shared" ca="1" si="86"/>
        <v>0</v>
      </c>
      <c r="O201" s="1614">
        <f t="shared" ca="1" si="86"/>
        <v>0</v>
      </c>
      <c r="P201" s="1614">
        <f t="shared" ca="1" si="86"/>
        <v>0</v>
      </c>
      <c r="Q201" s="1614">
        <f t="shared" ca="1" si="86"/>
        <v>0</v>
      </c>
      <c r="R201" s="1614">
        <f t="shared" ca="1" si="86"/>
        <v>0</v>
      </c>
      <c r="S201" s="1614">
        <f t="shared" ca="1" si="86"/>
        <v>0</v>
      </c>
      <c r="T201" s="1614">
        <f t="shared" ca="1" si="86"/>
        <v>0</v>
      </c>
      <c r="U201" s="1614">
        <f t="shared" ca="1" si="87"/>
        <v>0</v>
      </c>
      <c r="V201" s="1614">
        <f t="shared" ca="1" si="87"/>
        <v>0</v>
      </c>
      <c r="W201" s="1614">
        <f t="shared" ca="1" si="87"/>
        <v>0</v>
      </c>
      <c r="X201" s="1614">
        <f t="shared" ca="1" si="87"/>
        <v>0</v>
      </c>
      <c r="Y201" s="1625">
        <f t="shared" ca="1" si="87"/>
        <v>0</v>
      </c>
      <c r="Z201" s="1565"/>
      <c r="AA201" s="1613">
        <f t="shared" ca="1" si="88"/>
        <v>0</v>
      </c>
      <c r="AB201" s="1613">
        <f t="shared" ca="1" si="88"/>
        <v>0</v>
      </c>
      <c r="AC201" s="1613">
        <f t="shared" ca="1" si="88"/>
        <v>0</v>
      </c>
      <c r="AD201" s="1613">
        <f t="shared" ca="1" si="88"/>
        <v>0</v>
      </c>
      <c r="AE201" s="1613">
        <f t="shared" ca="1" si="88"/>
        <v>0</v>
      </c>
      <c r="AF201" s="1613">
        <f t="shared" ca="1" si="88"/>
        <v>0</v>
      </c>
      <c r="AG201" s="1613">
        <f t="shared" ca="1" si="88"/>
        <v>0</v>
      </c>
      <c r="AH201" s="1613">
        <f t="shared" ca="1" si="88"/>
        <v>0</v>
      </c>
      <c r="AI201" s="1613">
        <f t="shared" ca="1" si="88"/>
        <v>0</v>
      </c>
      <c r="AJ201" s="1613">
        <f t="shared" ca="1" si="88"/>
        <v>0</v>
      </c>
      <c r="AK201" s="1613">
        <f t="shared" ca="1" si="88"/>
        <v>0</v>
      </c>
      <c r="AL201" s="1613">
        <f t="shared" ca="1" si="88"/>
        <v>0</v>
      </c>
      <c r="AM201" s="1613">
        <f t="shared" ca="1" si="88"/>
        <v>0</v>
      </c>
      <c r="AN201" s="1486"/>
      <c r="AO201" s="1612">
        <f t="shared" ca="1" si="94"/>
        <v>0</v>
      </c>
      <c r="AP201" s="1614">
        <f t="shared" ca="1" si="90"/>
        <v>0</v>
      </c>
      <c r="AQ201" s="1614">
        <f t="shared" ca="1" si="94"/>
        <v>0</v>
      </c>
      <c r="AR201" s="1614">
        <f t="shared" ca="1" si="94"/>
        <v>0</v>
      </c>
      <c r="AS201" s="1614">
        <f t="shared" ca="1" si="94"/>
        <v>0</v>
      </c>
      <c r="AT201" s="1614">
        <f t="shared" ca="1" si="94"/>
        <v>0</v>
      </c>
      <c r="AU201" s="1614">
        <f t="shared" ca="1" si="94"/>
        <v>0</v>
      </c>
      <c r="AV201" s="1614">
        <f t="shared" ca="1" si="94"/>
        <v>0</v>
      </c>
      <c r="AW201" s="1614">
        <f t="shared" ca="1" si="94"/>
        <v>0</v>
      </c>
      <c r="AX201" s="1614">
        <f t="shared" ca="1" si="94"/>
        <v>0</v>
      </c>
      <c r="AY201" s="1614">
        <f t="shared" ca="1" si="94"/>
        <v>0</v>
      </c>
      <c r="AZ201" s="1614">
        <f t="shared" ca="1" si="94"/>
        <v>0</v>
      </c>
      <c r="BA201" s="1614">
        <f t="shared" ca="1" si="94"/>
        <v>0</v>
      </c>
      <c r="BB201" s="1614">
        <f t="shared" ca="1" si="94"/>
        <v>0</v>
      </c>
      <c r="BC201" s="1614">
        <f t="shared" ca="1" si="94"/>
        <v>0</v>
      </c>
      <c r="BD201" s="1614">
        <f t="shared" ca="1" si="94"/>
        <v>0</v>
      </c>
      <c r="BE201" s="1614">
        <f t="shared" ca="1" si="94"/>
        <v>0</v>
      </c>
      <c r="BF201" s="1614">
        <f t="shared" ca="1" si="94"/>
        <v>0</v>
      </c>
      <c r="BG201" s="1614">
        <f t="shared" ca="1" si="94"/>
        <v>0</v>
      </c>
      <c r="BH201" s="1614">
        <f t="shared" ca="1" si="94"/>
        <v>0</v>
      </c>
      <c r="BI201" s="1614">
        <f t="shared" ca="1" si="94"/>
        <v>0</v>
      </c>
      <c r="BJ201" s="1614">
        <f t="shared" ca="1" si="94"/>
        <v>0</v>
      </c>
      <c r="BK201" s="1614">
        <f t="shared" ca="1" si="94"/>
        <v>0</v>
      </c>
      <c r="BL201" s="1614">
        <f t="shared" ca="1" si="94"/>
        <v>0</v>
      </c>
      <c r="BM201" s="1614">
        <f t="shared" ca="1" si="94"/>
        <v>0</v>
      </c>
      <c r="BN201" s="1614">
        <f t="shared" ca="1" si="94"/>
        <v>0</v>
      </c>
      <c r="BO201" s="1614">
        <f t="shared" ca="1" si="94"/>
        <v>0</v>
      </c>
      <c r="BP201" s="1614">
        <f t="shared" ca="1" si="94"/>
        <v>0</v>
      </c>
      <c r="BQ201" s="1614">
        <f t="shared" ca="1" si="94"/>
        <v>0</v>
      </c>
      <c r="BR201" s="1614">
        <f t="shared" ca="1" si="94"/>
        <v>0</v>
      </c>
      <c r="BS201" s="1614">
        <f t="shared" ca="1" si="94"/>
        <v>0</v>
      </c>
      <c r="BT201" s="1614">
        <f t="shared" ca="1" si="94"/>
        <v>0</v>
      </c>
      <c r="BU201" s="1614">
        <f t="shared" ca="1" si="94"/>
        <v>0</v>
      </c>
      <c r="BV201" s="1614">
        <f t="shared" ca="1" si="94"/>
        <v>0</v>
      </c>
      <c r="BW201" s="1614">
        <f t="shared" ca="1" si="94"/>
        <v>0</v>
      </c>
      <c r="BX201" s="1614">
        <f t="shared" ca="1" si="94"/>
        <v>0</v>
      </c>
      <c r="BY201" s="1614">
        <f t="shared" ca="1" si="94"/>
        <v>0</v>
      </c>
      <c r="BZ201" s="1614">
        <f t="shared" ca="1" si="94"/>
        <v>0</v>
      </c>
      <c r="CA201" s="1614">
        <f t="shared" ca="1" si="94"/>
        <v>0</v>
      </c>
      <c r="CB201" s="1614">
        <f t="shared" ca="1" si="94"/>
        <v>0</v>
      </c>
      <c r="CC201" s="1614">
        <f t="shared" ca="1" si="94"/>
        <v>0</v>
      </c>
      <c r="CD201" s="1614">
        <f t="shared" ca="1" si="94"/>
        <v>0</v>
      </c>
      <c r="CE201" s="1614">
        <f t="shared" ca="1" si="94"/>
        <v>0</v>
      </c>
      <c r="CF201" s="1614">
        <f t="shared" ca="1" si="94"/>
        <v>0</v>
      </c>
      <c r="CG201" s="1614">
        <f t="shared" ca="1" si="94"/>
        <v>0</v>
      </c>
      <c r="CH201" s="1614">
        <f t="shared" ca="1" si="94"/>
        <v>0</v>
      </c>
      <c r="CI201" s="1615">
        <f t="shared" ca="1" si="94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91"/>
        <v/>
      </c>
      <c r="B202" s="1029" t="str">
        <f t="shared" ca="1" si="84"/>
        <v xml:space="preserve"> </v>
      </c>
      <c r="C202" s="1611">
        <f t="shared" ca="1" si="85"/>
        <v>0</v>
      </c>
      <c r="D202" s="1612">
        <f t="shared" ca="1" si="92"/>
        <v>0</v>
      </c>
      <c r="E202" s="1613">
        <f t="shared" ca="1" si="92"/>
        <v>0</v>
      </c>
      <c r="F202" s="1613">
        <f t="shared" ca="1" si="92"/>
        <v>0</v>
      </c>
      <c r="G202" s="1613">
        <f t="shared" ca="1" si="92"/>
        <v>0</v>
      </c>
      <c r="H202" s="1613">
        <f t="shared" ca="1" si="92"/>
        <v>0</v>
      </c>
      <c r="I202" s="1613">
        <f t="shared" ca="1" si="92"/>
        <v>0</v>
      </c>
      <c r="J202" s="1613">
        <f t="shared" ca="1" si="92"/>
        <v>0</v>
      </c>
      <c r="K202" s="1613">
        <f t="shared" ca="1" si="86"/>
        <v>0</v>
      </c>
      <c r="L202" s="1613">
        <f t="shared" ca="1" si="86"/>
        <v>0</v>
      </c>
      <c r="M202" s="1614">
        <f t="shared" ca="1" si="86"/>
        <v>0</v>
      </c>
      <c r="N202" s="1614">
        <f t="shared" ca="1" si="86"/>
        <v>0</v>
      </c>
      <c r="O202" s="1614">
        <f t="shared" ca="1" si="86"/>
        <v>0</v>
      </c>
      <c r="P202" s="1614">
        <f t="shared" ca="1" si="86"/>
        <v>0</v>
      </c>
      <c r="Q202" s="1614">
        <f t="shared" ca="1" si="86"/>
        <v>0</v>
      </c>
      <c r="R202" s="1614">
        <f t="shared" ca="1" si="86"/>
        <v>0</v>
      </c>
      <c r="S202" s="1614">
        <f t="shared" ca="1" si="86"/>
        <v>0</v>
      </c>
      <c r="T202" s="1614">
        <f t="shared" ca="1" si="86"/>
        <v>0</v>
      </c>
      <c r="U202" s="1614">
        <f t="shared" ca="1" si="87"/>
        <v>0</v>
      </c>
      <c r="V202" s="1614">
        <f t="shared" ca="1" si="87"/>
        <v>0</v>
      </c>
      <c r="W202" s="1614">
        <f t="shared" ca="1" si="87"/>
        <v>0</v>
      </c>
      <c r="X202" s="1614">
        <f t="shared" ca="1" si="87"/>
        <v>0</v>
      </c>
      <c r="Y202" s="1625">
        <f t="shared" ca="1" si="87"/>
        <v>0</v>
      </c>
      <c r="Z202" s="1565"/>
      <c r="AA202" s="1613">
        <f t="shared" ca="1" si="88"/>
        <v>0</v>
      </c>
      <c r="AB202" s="1613">
        <f t="shared" ca="1" si="88"/>
        <v>0</v>
      </c>
      <c r="AC202" s="1613">
        <f t="shared" ca="1" si="88"/>
        <v>0</v>
      </c>
      <c r="AD202" s="1613">
        <f t="shared" ca="1" si="88"/>
        <v>0</v>
      </c>
      <c r="AE202" s="1613">
        <f t="shared" ca="1" si="88"/>
        <v>0</v>
      </c>
      <c r="AF202" s="1613">
        <f t="shared" ca="1" si="88"/>
        <v>0</v>
      </c>
      <c r="AG202" s="1613">
        <f t="shared" ca="1" si="88"/>
        <v>0</v>
      </c>
      <c r="AH202" s="1613">
        <f t="shared" ca="1" si="88"/>
        <v>0</v>
      </c>
      <c r="AI202" s="1613">
        <f t="shared" ca="1" si="88"/>
        <v>0</v>
      </c>
      <c r="AJ202" s="1613">
        <f t="shared" ca="1" si="88"/>
        <v>0</v>
      </c>
      <c r="AK202" s="1613">
        <f t="shared" ca="1" si="88"/>
        <v>0</v>
      </c>
      <c r="AL202" s="1613">
        <f t="shared" ca="1" si="88"/>
        <v>0</v>
      </c>
      <c r="AM202" s="1613">
        <f t="shared" ca="1" si="88"/>
        <v>0</v>
      </c>
      <c r="AN202" s="1486"/>
      <c r="AO202" s="1612">
        <f t="shared" ca="1" si="94"/>
        <v>0</v>
      </c>
      <c r="AP202" s="1614">
        <f t="shared" ca="1" si="90"/>
        <v>0</v>
      </c>
      <c r="AQ202" s="1614">
        <f t="shared" ca="1" si="94"/>
        <v>0</v>
      </c>
      <c r="AR202" s="1614">
        <f t="shared" ca="1" si="94"/>
        <v>0</v>
      </c>
      <c r="AS202" s="1614">
        <f t="shared" ca="1" si="94"/>
        <v>0</v>
      </c>
      <c r="AT202" s="1614">
        <f t="shared" ca="1" si="94"/>
        <v>0</v>
      </c>
      <c r="AU202" s="1614">
        <f t="shared" ca="1" si="94"/>
        <v>0</v>
      </c>
      <c r="AV202" s="1614">
        <f t="shared" ca="1" si="94"/>
        <v>0</v>
      </c>
      <c r="AW202" s="1614">
        <f t="shared" ca="1" si="94"/>
        <v>0</v>
      </c>
      <c r="AX202" s="1614">
        <f t="shared" ca="1" si="94"/>
        <v>0</v>
      </c>
      <c r="AY202" s="1614">
        <f t="shared" ca="1" si="94"/>
        <v>0</v>
      </c>
      <c r="AZ202" s="1614">
        <f t="shared" ca="1" si="94"/>
        <v>0</v>
      </c>
      <c r="BA202" s="1614">
        <f t="shared" ca="1" si="94"/>
        <v>0</v>
      </c>
      <c r="BB202" s="1614">
        <f t="shared" ca="1" si="94"/>
        <v>0</v>
      </c>
      <c r="BC202" s="1614">
        <f t="shared" ca="1" si="94"/>
        <v>0</v>
      </c>
      <c r="BD202" s="1614">
        <f t="shared" ca="1" si="94"/>
        <v>0</v>
      </c>
      <c r="BE202" s="1614">
        <f t="shared" ca="1" si="94"/>
        <v>0</v>
      </c>
      <c r="BF202" s="1614">
        <f t="shared" ca="1" si="94"/>
        <v>0</v>
      </c>
      <c r="BG202" s="1614">
        <f t="shared" ca="1" si="94"/>
        <v>0</v>
      </c>
      <c r="BH202" s="1614">
        <f t="shared" ca="1" si="94"/>
        <v>0</v>
      </c>
      <c r="BI202" s="1614">
        <f t="shared" ca="1" si="94"/>
        <v>0</v>
      </c>
      <c r="BJ202" s="1614">
        <f t="shared" ca="1" si="94"/>
        <v>0</v>
      </c>
      <c r="BK202" s="1614">
        <f t="shared" ca="1" si="94"/>
        <v>0</v>
      </c>
      <c r="BL202" s="1614">
        <f t="shared" ca="1" si="94"/>
        <v>0</v>
      </c>
      <c r="BM202" s="1614">
        <f t="shared" ca="1" si="94"/>
        <v>0</v>
      </c>
      <c r="BN202" s="1614">
        <f t="shared" ca="1" si="94"/>
        <v>0</v>
      </c>
      <c r="BO202" s="1614">
        <f t="shared" ref="BO202:CI202" ca="1" si="95">IF(ISNUMBER($B202),$B202*BO110/1000,0)</f>
        <v>0</v>
      </c>
      <c r="BP202" s="1614">
        <f t="shared" ca="1" si="95"/>
        <v>0</v>
      </c>
      <c r="BQ202" s="1614">
        <f t="shared" ca="1" si="95"/>
        <v>0</v>
      </c>
      <c r="BR202" s="1614">
        <f t="shared" ca="1" si="95"/>
        <v>0</v>
      </c>
      <c r="BS202" s="1614">
        <f t="shared" ca="1" si="95"/>
        <v>0</v>
      </c>
      <c r="BT202" s="1614">
        <f t="shared" ca="1" si="95"/>
        <v>0</v>
      </c>
      <c r="BU202" s="1614">
        <f t="shared" ca="1" si="95"/>
        <v>0</v>
      </c>
      <c r="BV202" s="1614">
        <f t="shared" ca="1" si="95"/>
        <v>0</v>
      </c>
      <c r="BW202" s="1614">
        <f t="shared" ca="1" si="95"/>
        <v>0</v>
      </c>
      <c r="BX202" s="1614">
        <f t="shared" ca="1" si="95"/>
        <v>0</v>
      </c>
      <c r="BY202" s="1614">
        <f t="shared" ca="1" si="95"/>
        <v>0</v>
      </c>
      <c r="BZ202" s="1614">
        <f t="shared" ca="1" si="95"/>
        <v>0</v>
      </c>
      <c r="CA202" s="1614">
        <f t="shared" ca="1" si="95"/>
        <v>0</v>
      </c>
      <c r="CB202" s="1614">
        <f t="shared" ca="1" si="95"/>
        <v>0</v>
      </c>
      <c r="CC202" s="1614">
        <f t="shared" ca="1" si="95"/>
        <v>0</v>
      </c>
      <c r="CD202" s="1614">
        <f t="shared" ca="1" si="95"/>
        <v>0</v>
      </c>
      <c r="CE202" s="1614">
        <f t="shared" ca="1" si="95"/>
        <v>0</v>
      </c>
      <c r="CF202" s="1614">
        <f t="shared" ca="1" si="95"/>
        <v>0</v>
      </c>
      <c r="CG202" s="1614">
        <f t="shared" ca="1" si="95"/>
        <v>0</v>
      </c>
      <c r="CH202" s="1614">
        <f t="shared" ca="1" si="95"/>
        <v>0</v>
      </c>
      <c r="CI202" s="1615">
        <f t="shared" ca="1" si="95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91"/>
        <v/>
      </c>
      <c r="B203" s="1029" t="str">
        <f t="shared" ca="1" si="84"/>
        <v xml:space="preserve"> </v>
      </c>
      <c r="C203" s="1611">
        <f t="shared" ca="1" si="85"/>
        <v>0</v>
      </c>
      <c r="D203" s="1612">
        <f t="shared" ca="1" si="92"/>
        <v>0</v>
      </c>
      <c r="E203" s="1613">
        <f t="shared" ca="1" si="92"/>
        <v>0</v>
      </c>
      <c r="F203" s="1613">
        <f t="shared" ca="1" si="92"/>
        <v>0</v>
      </c>
      <c r="G203" s="1613">
        <f t="shared" ca="1" si="92"/>
        <v>0</v>
      </c>
      <c r="H203" s="1613">
        <f t="shared" ca="1" si="92"/>
        <v>0</v>
      </c>
      <c r="I203" s="1613">
        <f t="shared" ca="1" si="92"/>
        <v>0</v>
      </c>
      <c r="J203" s="1613">
        <f t="shared" ca="1" si="92"/>
        <v>0</v>
      </c>
      <c r="K203" s="1613">
        <f t="shared" ca="1" si="86"/>
        <v>0</v>
      </c>
      <c r="L203" s="1613">
        <f t="shared" ca="1" si="86"/>
        <v>0</v>
      </c>
      <c r="M203" s="1614">
        <f t="shared" ca="1" si="86"/>
        <v>0</v>
      </c>
      <c r="N203" s="1614">
        <f t="shared" ca="1" si="86"/>
        <v>0</v>
      </c>
      <c r="O203" s="1614">
        <f t="shared" ca="1" si="86"/>
        <v>0</v>
      </c>
      <c r="P203" s="1614">
        <f t="shared" ca="1" si="86"/>
        <v>0</v>
      </c>
      <c r="Q203" s="1614">
        <f t="shared" ca="1" si="86"/>
        <v>0</v>
      </c>
      <c r="R203" s="1614">
        <f t="shared" ca="1" si="86"/>
        <v>0</v>
      </c>
      <c r="S203" s="1614">
        <f t="shared" ca="1" si="86"/>
        <v>0</v>
      </c>
      <c r="T203" s="1614">
        <f t="shared" ca="1" si="86"/>
        <v>0</v>
      </c>
      <c r="U203" s="1614">
        <f t="shared" ca="1" si="87"/>
        <v>0</v>
      </c>
      <c r="V203" s="1614">
        <f t="shared" ca="1" si="87"/>
        <v>0</v>
      </c>
      <c r="W203" s="1614">
        <f t="shared" ca="1" si="87"/>
        <v>0</v>
      </c>
      <c r="X203" s="1614">
        <f t="shared" ca="1" si="87"/>
        <v>0</v>
      </c>
      <c r="Y203" s="1625">
        <f t="shared" ca="1" si="87"/>
        <v>0</v>
      </c>
      <c r="Z203" s="1565"/>
      <c r="AA203" s="1613">
        <f t="shared" ca="1" si="88"/>
        <v>0</v>
      </c>
      <c r="AB203" s="1613">
        <f t="shared" ca="1" si="88"/>
        <v>0</v>
      </c>
      <c r="AC203" s="1613">
        <f t="shared" ca="1" si="88"/>
        <v>0</v>
      </c>
      <c r="AD203" s="1613">
        <f t="shared" ca="1" si="88"/>
        <v>0</v>
      </c>
      <c r="AE203" s="1613">
        <f t="shared" ca="1" si="88"/>
        <v>0</v>
      </c>
      <c r="AF203" s="1613">
        <f t="shared" ca="1" si="88"/>
        <v>0</v>
      </c>
      <c r="AG203" s="1613">
        <f t="shared" ca="1" si="88"/>
        <v>0</v>
      </c>
      <c r="AH203" s="1613">
        <f t="shared" ca="1" si="88"/>
        <v>0</v>
      </c>
      <c r="AI203" s="1613">
        <f t="shared" ca="1" si="88"/>
        <v>0</v>
      </c>
      <c r="AJ203" s="1613">
        <f t="shared" ca="1" si="88"/>
        <v>0</v>
      </c>
      <c r="AK203" s="1613">
        <f t="shared" ca="1" si="88"/>
        <v>0</v>
      </c>
      <c r="AL203" s="1613">
        <f t="shared" ca="1" si="88"/>
        <v>0</v>
      </c>
      <c r="AM203" s="1613">
        <f t="shared" ca="1" si="88"/>
        <v>0</v>
      </c>
      <c r="AN203" s="1486"/>
      <c r="AO203" s="1612">
        <f t="shared" ref="AO203:CI208" ca="1" si="96">IF(ISNUMBER($B203),$B203*AO111/1000,0)</f>
        <v>0</v>
      </c>
      <c r="AP203" s="1614">
        <f t="shared" ca="1" si="90"/>
        <v>0</v>
      </c>
      <c r="AQ203" s="1614">
        <f t="shared" ca="1" si="96"/>
        <v>0</v>
      </c>
      <c r="AR203" s="1614">
        <f t="shared" ca="1" si="96"/>
        <v>0</v>
      </c>
      <c r="AS203" s="1614">
        <f t="shared" ca="1" si="96"/>
        <v>0</v>
      </c>
      <c r="AT203" s="1614">
        <f t="shared" ca="1" si="96"/>
        <v>0</v>
      </c>
      <c r="AU203" s="1614">
        <f t="shared" ca="1" si="96"/>
        <v>0</v>
      </c>
      <c r="AV203" s="1614">
        <f t="shared" ca="1" si="96"/>
        <v>0</v>
      </c>
      <c r="AW203" s="1614">
        <f t="shared" ca="1" si="96"/>
        <v>0</v>
      </c>
      <c r="AX203" s="1614">
        <f t="shared" ca="1" si="96"/>
        <v>0</v>
      </c>
      <c r="AY203" s="1614">
        <f t="shared" ca="1" si="96"/>
        <v>0</v>
      </c>
      <c r="AZ203" s="1614">
        <f t="shared" ca="1" si="96"/>
        <v>0</v>
      </c>
      <c r="BA203" s="1614">
        <f t="shared" ca="1" si="96"/>
        <v>0</v>
      </c>
      <c r="BB203" s="1614">
        <f t="shared" ca="1" si="96"/>
        <v>0</v>
      </c>
      <c r="BC203" s="1614">
        <f t="shared" ca="1" si="96"/>
        <v>0</v>
      </c>
      <c r="BD203" s="1614">
        <f t="shared" ca="1" si="96"/>
        <v>0</v>
      </c>
      <c r="BE203" s="1614">
        <f t="shared" ca="1" si="96"/>
        <v>0</v>
      </c>
      <c r="BF203" s="1614">
        <f t="shared" ca="1" si="96"/>
        <v>0</v>
      </c>
      <c r="BG203" s="1614">
        <f t="shared" ca="1" si="96"/>
        <v>0</v>
      </c>
      <c r="BH203" s="1614">
        <f t="shared" ca="1" si="96"/>
        <v>0</v>
      </c>
      <c r="BI203" s="1614">
        <f t="shared" ca="1" si="96"/>
        <v>0</v>
      </c>
      <c r="BJ203" s="1614">
        <f t="shared" ca="1" si="96"/>
        <v>0</v>
      </c>
      <c r="BK203" s="1614">
        <f t="shared" ca="1" si="96"/>
        <v>0</v>
      </c>
      <c r="BL203" s="1614">
        <f t="shared" ca="1" si="96"/>
        <v>0</v>
      </c>
      <c r="BM203" s="1614">
        <f t="shared" ca="1" si="96"/>
        <v>0</v>
      </c>
      <c r="BN203" s="1614">
        <f t="shared" ca="1" si="96"/>
        <v>0</v>
      </c>
      <c r="BO203" s="1614">
        <f t="shared" ca="1" si="96"/>
        <v>0</v>
      </c>
      <c r="BP203" s="1614">
        <f t="shared" ca="1" si="96"/>
        <v>0</v>
      </c>
      <c r="BQ203" s="1614">
        <f t="shared" ca="1" si="96"/>
        <v>0</v>
      </c>
      <c r="BR203" s="1614">
        <f t="shared" ca="1" si="96"/>
        <v>0</v>
      </c>
      <c r="BS203" s="1614">
        <f t="shared" ca="1" si="96"/>
        <v>0</v>
      </c>
      <c r="BT203" s="1614">
        <f t="shared" ca="1" si="96"/>
        <v>0</v>
      </c>
      <c r="BU203" s="1614">
        <f t="shared" ca="1" si="96"/>
        <v>0</v>
      </c>
      <c r="BV203" s="1614">
        <f t="shared" ca="1" si="96"/>
        <v>0</v>
      </c>
      <c r="BW203" s="1614">
        <f t="shared" ca="1" si="96"/>
        <v>0</v>
      </c>
      <c r="BX203" s="1614">
        <f t="shared" ca="1" si="96"/>
        <v>0</v>
      </c>
      <c r="BY203" s="1614">
        <f t="shared" ca="1" si="96"/>
        <v>0</v>
      </c>
      <c r="BZ203" s="1614">
        <f t="shared" ca="1" si="96"/>
        <v>0</v>
      </c>
      <c r="CA203" s="1614">
        <f t="shared" ca="1" si="96"/>
        <v>0</v>
      </c>
      <c r="CB203" s="1614">
        <f t="shared" ca="1" si="96"/>
        <v>0</v>
      </c>
      <c r="CC203" s="1614">
        <f t="shared" ca="1" si="96"/>
        <v>0</v>
      </c>
      <c r="CD203" s="1614">
        <f t="shared" ca="1" si="96"/>
        <v>0</v>
      </c>
      <c r="CE203" s="1614">
        <f t="shared" ca="1" si="96"/>
        <v>0</v>
      </c>
      <c r="CF203" s="1614">
        <f t="shared" ca="1" si="96"/>
        <v>0</v>
      </c>
      <c r="CG203" s="1614">
        <f t="shared" ca="1" si="96"/>
        <v>0</v>
      </c>
      <c r="CH203" s="1614">
        <f t="shared" ca="1" si="96"/>
        <v>0</v>
      </c>
      <c r="CI203" s="1615">
        <f t="shared" ca="1" si="96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91"/>
        <v/>
      </c>
      <c r="B204" s="1029" t="str">
        <f t="shared" ca="1" si="84"/>
        <v xml:space="preserve"> </v>
      </c>
      <c r="C204" s="1611">
        <f t="shared" ca="1" si="85"/>
        <v>0</v>
      </c>
      <c r="D204" s="1612">
        <f t="shared" ca="1" si="92"/>
        <v>0</v>
      </c>
      <c r="E204" s="1613">
        <f t="shared" ca="1" si="92"/>
        <v>0</v>
      </c>
      <c r="F204" s="1613">
        <f t="shared" ca="1" si="92"/>
        <v>0</v>
      </c>
      <c r="G204" s="1613">
        <f t="shared" ca="1" si="92"/>
        <v>0</v>
      </c>
      <c r="H204" s="1613">
        <f t="shared" ca="1" si="92"/>
        <v>0</v>
      </c>
      <c r="I204" s="1613">
        <f t="shared" ca="1" si="92"/>
        <v>0</v>
      </c>
      <c r="J204" s="1613">
        <f t="shared" ca="1" si="92"/>
        <v>0</v>
      </c>
      <c r="K204" s="1613">
        <f t="shared" ca="1" si="86"/>
        <v>0</v>
      </c>
      <c r="L204" s="1613">
        <f t="shared" ca="1" si="86"/>
        <v>0</v>
      </c>
      <c r="M204" s="1614">
        <f t="shared" ca="1" si="86"/>
        <v>0</v>
      </c>
      <c r="N204" s="1614">
        <f t="shared" ca="1" si="86"/>
        <v>0</v>
      </c>
      <c r="O204" s="1614">
        <f t="shared" ca="1" si="86"/>
        <v>0</v>
      </c>
      <c r="P204" s="1614">
        <f t="shared" ca="1" si="86"/>
        <v>0</v>
      </c>
      <c r="Q204" s="1614">
        <f t="shared" ca="1" si="86"/>
        <v>0</v>
      </c>
      <c r="R204" s="1614">
        <f t="shared" ca="1" si="86"/>
        <v>0</v>
      </c>
      <c r="S204" s="1614">
        <f t="shared" ca="1" si="86"/>
        <v>0</v>
      </c>
      <c r="T204" s="1614">
        <f t="shared" ca="1" si="86"/>
        <v>0</v>
      </c>
      <c r="U204" s="1614">
        <f t="shared" ca="1" si="87"/>
        <v>0</v>
      </c>
      <c r="V204" s="1614">
        <f t="shared" ca="1" si="87"/>
        <v>0</v>
      </c>
      <c r="W204" s="1614">
        <f t="shared" ca="1" si="87"/>
        <v>0</v>
      </c>
      <c r="X204" s="1614">
        <f t="shared" ca="1" si="87"/>
        <v>0</v>
      </c>
      <c r="Y204" s="1625">
        <f t="shared" ca="1" si="87"/>
        <v>0</v>
      </c>
      <c r="Z204" s="1565"/>
      <c r="AA204" s="1613">
        <f t="shared" ca="1" si="88"/>
        <v>0</v>
      </c>
      <c r="AB204" s="1613">
        <f t="shared" ca="1" si="88"/>
        <v>0</v>
      </c>
      <c r="AC204" s="1613">
        <f t="shared" ca="1" si="88"/>
        <v>0</v>
      </c>
      <c r="AD204" s="1613">
        <f t="shared" ca="1" si="88"/>
        <v>0</v>
      </c>
      <c r="AE204" s="1613">
        <f t="shared" ca="1" si="88"/>
        <v>0</v>
      </c>
      <c r="AF204" s="1613">
        <f t="shared" ca="1" si="88"/>
        <v>0</v>
      </c>
      <c r="AG204" s="1613">
        <f t="shared" ca="1" si="88"/>
        <v>0</v>
      </c>
      <c r="AH204" s="1613">
        <f t="shared" ca="1" si="88"/>
        <v>0</v>
      </c>
      <c r="AI204" s="1613">
        <f t="shared" ca="1" si="88"/>
        <v>0</v>
      </c>
      <c r="AJ204" s="1613">
        <f t="shared" ca="1" si="88"/>
        <v>0</v>
      </c>
      <c r="AK204" s="1613">
        <f t="shared" ca="1" si="88"/>
        <v>0</v>
      </c>
      <c r="AL204" s="1613">
        <f t="shared" ca="1" si="88"/>
        <v>0</v>
      </c>
      <c r="AM204" s="1613">
        <f t="shared" ca="1" si="88"/>
        <v>0</v>
      </c>
      <c r="AN204" s="1486"/>
      <c r="AO204" s="1612">
        <f t="shared" ca="1" si="96"/>
        <v>0</v>
      </c>
      <c r="AP204" s="1614">
        <f t="shared" ca="1" si="90"/>
        <v>0</v>
      </c>
      <c r="AQ204" s="1614">
        <f t="shared" ca="1" si="96"/>
        <v>0</v>
      </c>
      <c r="AR204" s="1614">
        <f t="shared" ca="1" si="96"/>
        <v>0</v>
      </c>
      <c r="AS204" s="1614">
        <f t="shared" ca="1" si="96"/>
        <v>0</v>
      </c>
      <c r="AT204" s="1614">
        <f t="shared" ca="1" si="96"/>
        <v>0</v>
      </c>
      <c r="AU204" s="1614">
        <f t="shared" ca="1" si="96"/>
        <v>0</v>
      </c>
      <c r="AV204" s="1614">
        <f t="shared" ca="1" si="96"/>
        <v>0</v>
      </c>
      <c r="AW204" s="1614">
        <f t="shared" ca="1" si="96"/>
        <v>0</v>
      </c>
      <c r="AX204" s="1614">
        <f t="shared" ca="1" si="96"/>
        <v>0</v>
      </c>
      <c r="AY204" s="1614">
        <f t="shared" ca="1" si="96"/>
        <v>0</v>
      </c>
      <c r="AZ204" s="1614">
        <f t="shared" ca="1" si="96"/>
        <v>0</v>
      </c>
      <c r="BA204" s="1614">
        <f t="shared" ca="1" si="96"/>
        <v>0</v>
      </c>
      <c r="BB204" s="1614">
        <f t="shared" ca="1" si="96"/>
        <v>0</v>
      </c>
      <c r="BC204" s="1614">
        <f t="shared" ca="1" si="96"/>
        <v>0</v>
      </c>
      <c r="BD204" s="1614">
        <f t="shared" ca="1" si="96"/>
        <v>0</v>
      </c>
      <c r="BE204" s="1614">
        <f t="shared" ca="1" si="96"/>
        <v>0</v>
      </c>
      <c r="BF204" s="1614">
        <f t="shared" ca="1" si="96"/>
        <v>0</v>
      </c>
      <c r="BG204" s="1614">
        <f t="shared" ca="1" si="96"/>
        <v>0</v>
      </c>
      <c r="BH204" s="1614">
        <f t="shared" ca="1" si="96"/>
        <v>0</v>
      </c>
      <c r="BI204" s="1614">
        <f t="shared" ca="1" si="96"/>
        <v>0</v>
      </c>
      <c r="BJ204" s="1614">
        <f t="shared" ca="1" si="96"/>
        <v>0</v>
      </c>
      <c r="BK204" s="1614">
        <f t="shared" ca="1" si="96"/>
        <v>0</v>
      </c>
      <c r="BL204" s="1614">
        <f t="shared" ca="1" si="96"/>
        <v>0</v>
      </c>
      <c r="BM204" s="1614">
        <f t="shared" ca="1" si="96"/>
        <v>0</v>
      </c>
      <c r="BN204" s="1614">
        <f t="shared" ca="1" si="96"/>
        <v>0</v>
      </c>
      <c r="BO204" s="1614">
        <f t="shared" ca="1" si="96"/>
        <v>0</v>
      </c>
      <c r="BP204" s="1614">
        <f t="shared" ca="1" si="96"/>
        <v>0</v>
      </c>
      <c r="BQ204" s="1614">
        <f t="shared" ca="1" si="96"/>
        <v>0</v>
      </c>
      <c r="BR204" s="1614">
        <f t="shared" ca="1" si="96"/>
        <v>0</v>
      </c>
      <c r="BS204" s="1614">
        <f t="shared" ca="1" si="96"/>
        <v>0</v>
      </c>
      <c r="BT204" s="1614">
        <f t="shared" ca="1" si="96"/>
        <v>0</v>
      </c>
      <c r="BU204" s="1614">
        <f t="shared" ca="1" si="96"/>
        <v>0</v>
      </c>
      <c r="BV204" s="1614">
        <f t="shared" ca="1" si="96"/>
        <v>0</v>
      </c>
      <c r="BW204" s="1614">
        <f t="shared" ca="1" si="96"/>
        <v>0</v>
      </c>
      <c r="BX204" s="1614">
        <f t="shared" ca="1" si="96"/>
        <v>0</v>
      </c>
      <c r="BY204" s="1614">
        <f t="shared" ca="1" si="96"/>
        <v>0</v>
      </c>
      <c r="BZ204" s="1614">
        <f t="shared" ca="1" si="96"/>
        <v>0</v>
      </c>
      <c r="CA204" s="1614">
        <f t="shared" ca="1" si="96"/>
        <v>0</v>
      </c>
      <c r="CB204" s="1614">
        <f t="shared" ca="1" si="96"/>
        <v>0</v>
      </c>
      <c r="CC204" s="1614">
        <f t="shared" ca="1" si="96"/>
        <v>0</v>
      </c>
      <c r="CD204" s="1614">
        <f t="shared" ca="1" si="96"/>
        <v>0</v>
      </c>
      <c r="CE204" s="1614">
        <f t="shared" ca="1" si="96"/>
        <v>0</v>
      </c>
      <c r="CF204" s="1614">
        <f t="shared" ca="1" si="96"/>
        <v>0</v>
      </c>
      <c r="CG204" s="1614">
        <f t="shared" ca="1" si="96"/>
        <v>0</v>
      </c>
      <c r="CH204" s="1614">
        <f t="shared" ca="1" si="96"/>
        <v>0</v>
      </c>
      <c r="CI204" s="1615">
        <f t="shared" ca="1" si="96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91"/>
        <v/>
      </c>
      <c r="B205" s="1029" t="str">
        <f t="shared" ca="1" si="84"/>
        <v xml:space="preserve"> </v>
      </c>
      <c r="C205" s="1611">
        <f t="shared" ca="1" si="85"/>
        <v>0</v>
      </c>
      <c r="D205" s="1612">
        <f t="shared" ca="1" si="92"/>
        <v>0</v>
      </c>
      <c r="E205" s="1613">
        <f t="shared" ca="1" si="92"/>
        <v>0</v>
      </c>
      <c r="F205" s="1613">
        <f t="shared" ca="1" si="92"/>
        <v>0</v>
      </c>
      <c r="G205" s="1613">
        <f t="shared" ca="1" si="92"/>
        <v>0</v>
      </c>
      <c r="H205" s="1613">
        <f t="shared" ca="1" si="92"/>
        <v>0</v>
      </c>
      <c r="I205" s="1613">
        <f t="shared" ca="1" si="92"/>
        <v>0</v>
      </c>
      <c r="J205" s="1613">
        <f t="shared" ca="1" si="92"/>
        <v>0</v>
      </c>
      <c r="K205" s="1613">
        <f t="shared" ca="1" si="86"/>
        <v>0</v>
      </c>
      <c r="L205" s="1613">
        <f t="shared" ca="1" si="86"/>
        <v>0</v>
      </c>
      <c r="M205" s="1614">
        <f t="shared" ca="1" si="86"/>
        <v>0</v>
      </c>
      <c r="N205" s="1614">
        <f t="shared" ca="1" si="86"/>
        <v>0</v>
      </c>
      <c r="O205" s="1614">
        <f t="shared" ca="1" si="86"/>
        <v>0</v>
      </c>
      <c r="P205" s="1614">
        <f t="shared" ca="1" si="86"/>
        <v>0</v>
      </c>
      <c r="Q205" s="1614">
        <f t="shared" ca="1" si="86"/>
        <v>0</v>
      </c>
      <c r="R205" s="1614">
        <f t="shared" ca="1" si="86"/>
        <v>0</v>
      </c>
      <c r="S205" s="1614">
        <f t="shared" ca="1" si="86"/>
        <v>0</v>
      </c>
      <c r="T205" s="1614">
        <f t="shared" ca="1" si="86"/>
        <v>0</v>
      </c>
      <c r="U205" s="1614">
        <f t="shared" ca="1" si="87"/>
        <v>0</v>
      </c>
      <c r="V205" s="1614">
        <f t="shared" ca="1" si="87"/>
        <v>0</v>
      </c>
      <c r="W205" s="1614">
        <f t="shared" ca="1" si="87"/>
        <v>0</v>
      </c>
      <c r="X205" s="1614">
        <f t="shared" ca="1" si="87"/>
        <v>0</v>
      </c>
      <c r="Y205" s="1625">
        <f t="shared" ca="1" si="87"/>
        <v>0</v>
      </c>
      <c r="Z205" s="1565"/>
      <c r="AA205" s="1613">
        <f t="shared" ca="1" si="88"/>
        <v>0</v>
      </c>
      <c r="AB205" s="1613">
        <f t="shared" ca="1" si="88"/>
        <v>0</v>
      </c>
      <c r="AC205" s="1613">
        <f t="shared" ca="1" si="88"/>
        <v>0</v>
      </c>
      <c r="AD205" s="1613">
        <f t="shared" ca="1" si="88"/>
        <v>0</v>
      </c>
      <c r="AE205" s="1613">
        <f t="shared" ca="1" si="88"/>
        <v>0</v>
      </c>
      <c r="AF205" s="1613">
        <f t="shared" ca="1" si="88"/>
        <v>0</v>
      </c>
      <c r="AG205" s="1613">
        <f t="shared" ca="1" si="88"/>
        <v>0</v>
      </c>
      <c r="AH205" s="1613">
        <f t="shared" ca="1" si="88"/>
        <v>0</v>
      </c>
      <c r="AI205" s="1613">
        <f t="shared" ca="1" si="88"/>
        <v>0</v>
      </c>
      <c r="AJ205" s="1613">
        <f t="shared" ca="1" si="88"/>
        <v>0</v>
      </c>
      <c r="AK205" s="1613">
        <f t="shared" ca="1" si="88"/>
        <v>0</v>
      </c>
      <c r="AL205" s="1613">
        <f t="shared" ca="1" si="88"/>
        <v>0</v>
      </c>
      <c r="AM205" s="1613">
        <f t="shared" ca="1" si="88"/>
        <v>0</v>
      </c>
      <c r="AN205" s="1486"/>
      <c r="AO205" s="1612">
        <f t="shared" ca="1" si="96"/>
        <v>0</v>
      </c>
      <c r="AP205" s="1614">
        <f t="shared" ca="1" si="90"/>
        <v>0</v>
      </c>
      <c r="AQ205" s="1614">
        <f t="shared" ca="1" si="96"/>
        <v>0</v>
      </c>
      <c r="AR205" s="1614">
        <f t="shared" ca="1" si="96"/>
        <v>0</v>
      </c>
      <c r="AS205" s="1614">
        <f t="shared" ca="1" si="96"/>
        <v>0</v>
      </c>
      <c r="AT205" s="1614">
        <f t="shared" ca="1" si="96"/>
        <v>0</v>
      </c>
      <c r="AU205" s="1614">
        <f t="shared" ca="1" si="96"/>
        <v>0</v>
      </c>
      <c r="AV205" s="1614">
        <f t="shared" ca="1" si="96"/>
        <v>0</v>
      </c>
      <c r="AW205" s="1614">
        <f t="shared" ca="1" si="96"/>
        <v>0</v>
      </c>
      <c r="AX205" s="1614">
        <f t="shared" ca="1" si="96"/>
        <v>0</v>
      </c>
      <c r="AY205" s="1614">
        <f t="shared" ca="1" si="96"/>
        <v>0</v>
      </c>
      <c r="AZ205" s="1614">
        <f t="shared" ca="1" si="96"/>
        <v>0</v>
      </c>
      <c r="BA205" s="1614">
        <f t="shared" ca="1" si="96"/>
        <v>0</v>
      </c>
      <c r="BB205" s="1614">
        <f t="shared" ca="1" si="96"/>
        <v>0</v>
      </c>
      <c r="BC205" s="1614">
        <f t="shared" ca="1" si="96"/>
        <v>0</v>
      </c>
      <c r="BD205" s="1614">
        <f t="shared" ca="1" si="96"/>
        <v>0</v>
      </c>
      <c r="BE205" s="1614">
        <f t="shared" ca="1" si="96"/>
        <v>0</v>
      </c>
      <c r="BF205" s="1614">
        <f t="shared" ca="1" si="96"/>
        <v>0</v>
      </c>
      <c r="BG205" s="1614">
        <f t="shared" ca="1" si="96"/>
        <v>0</v>
      </c>
      <c r="BH205" s="1614">
        <f t="shared" ca="1" si="96"/>
        <v>0</v>
      </c>
      <c r="BI205" s="1614">
        <f t="shared" ca="1" si="96"/>
        <v>0</v>
      </c>
      <c r="BJ205" s="1614">
        <f t="shared" ca="1" si="96"/>
        <v>0</v>
      </c>
      <c r="BK205" s="1614">
        <f t="shared" ca="1" si="96"/>
        <v>0</v>
      </c>
      <c r="BL205" s="1614">
        <f t="shared" ca="1" si="96"/>
        <v>0</v>
      </c>
      <c r="BM205" s="1614">
        <f t="shared" ca="1" si="96"/>
        <v>0</v>
      </c>
      <c r="BN205" s="1614">
        <f t="shared" ca="1" si="96"/>
        <v>0</v>
      </c>
      <c r="BO205" s="1614">
        <f t="shared" ca="1" si="96"/>
        <v>0</v>
      </c>
      <c r="BP205" s="1614">
        <f t="shared" ca="1" si="96"/>
        <v>0</v>
      </c>
      <c r="BQ205" s="1614">
        <f t="shared" ca="1" si="96"/>
        <v>0</v>
      </c>
      <c r="BR205" s="1614">
        <f t="shared" ca="1" si="96"/>
        <v>0</v>
      </c>
      <c r="BS205" s="1614">
        <f t="shared" ca="1" si="96"/>
        <v>0</v>
      </c>
      <c r="BT205" s="1614">
        <f t="shared" ca="1" si="96"/>
        <v>0</v>
      </c>
      <c r="BU205" s="1614">
        <f t="shared" ca="1" si="96"/>
        <v>0</v>
      </c>
      <c r="BV205" s="1614">
        <f t="shared" ca="1" si="96"/>
        <v>0</v>
      </c>
      <c r="BW205" s="1614">
        <f t="shared" ca="1" si="96"/>
        <v>0</v>
      </c>
      <c r="BX205" s="1614">
        <f t="shared" ca="1" si="96"/>
        <v>0</v>
      </c>
      <c r="BY205" s="1614">
        <f t="shared" ca="1" si="96"/>
        <v>0</v>
      </c>
      <c r="BZ205" s="1614">
        <f t="shared" ca="1" si="96"/>
        <v>0</v>
      </c>
      <c r="CA205" s="1614">
        <f t="shared" ca="1" si="96"/>
        <v>0</v>
      </c>
      <c r="CB205" s="1614">
        <f t="shared" ca="1" si="96"/>
        <v>0</v>
      </c>
      <c r="CC205" s="1614">
        <f t="shared" ca="1" si="96"/>
        <v>0</v>
      </c>
      <c r="CD205" s="1614">
        <f t="shared" ca="1" si="96"/>
        <v>0</v>
      </c>
      <c r="CE205" s="1614">
        <f t="shared" ca="1" si="96"/>
        <v>0</v>
      </c>
      <c r="CF205" s="1614">
        <f t="shared" ca="1" si="96"/>
        <v>0</v>
      </c>
      <c r="CG205" s="1614">
        <f t="shared" ca="1" si="96"/>
        <v>0</v>
      </c>
      <c r="CH205" s="1614">
        <f t="shared" ca="1" si="96"/>
        <v>0</v>
      </c>
      <c r="CI205" s="1615">
        <f t="shared" ca="1" si="96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91"/>
        <v/>
      </c>
      <c r="B206" s="1029" t="str">
        <f t="shared" ca="1" si="84"/>
        <v xml:space="preserve"> </v>
      </c>
      <c r="C206" s="1611">
        <f t="shared" ca="1" si="85"/>
        <v>0</v>
      </c>
      <c r="D206" s="1612">
        <f t="shared" ca="1" si="92"/>
        <v>0</v>
      </c>
      <c r="E206" s="1613">
        <f t="shared" ca="1" si="92"/>
        <v>0</v>
      </c>
      <c r="F206" s="1613">
        <f t="shared" ca="1" si="92"/>
        <v>0</v>
      </c>
      <c r="G206" s="1613">
        <f t="shared" ca="1" si="92"/>
        <v>0</v>
      </c>
      <c r="H206" s="1613">
        <f t="shared" ca="1" si="92"/>
        <v>0</v>
      </c>
      <c r="I206" s="1613">
        <f t="shared" ca="1" si="92"/>
        <v>0</v>
      </c>
      <c r="J206" s="1613">
        <f t="shared" ca="1" si="92"/>
        <v>0</v>
      </c>
      <c r="K206" s="1613">
        <f t="shared" ca="1" si="86"/>
        <v>0</v>
      </c>
      <c r="L206" s="1613">
        <f t="shared" ca="1" si="86"/>
        <v>0</v>
      </c>
      <c r="M206" s="1614">
        <f t="shared" ca="1" si="86"/>
        <v>0</v>
      </c>
      <c r="N206" s="1614">
        <f t="shared" ca="1" si="86"/>
        <v>0</v>
      </c>
      <c r="O206" s="1614">
        <f t="shared" ca="1" si="86"/>
        <v>0</v>
      </c>
      <c r="P206" s="1614">
        <f t="shared" ca="1" si="86"/>
        <v>0</v>
      </c>
      <c r="Q206" s="1614">
        <f t="shared" ca="1" si="86"/>
        <v>0</v>
      </c>
      <c r="R206" s="1614">
        <f t="shared" ca="1" si="86"/>
        <v>0</v>
      </c>
      <c r="S206" s="1614">
        <f t="shared" ca="1" si="86"/>
        <v>0</v>
      </c>
      <c r="T206" s="1614">
        <f t="shared" ca="1" si="86"/>
        <v>0</v>
      </c>
      <c r="U206" s="1614">
        <f t="shared" ca="1" si="87"/>
        <v>0</v>
      </c>
      <c r="V206" s="1614">
        <f t="shared" ca="1" si="87"/>
        <v>0</v>
      </c>
      <c r="W206" s="1614">
        <f t="shared" ca="1" si="87"/>
        <v>0</v>
      </c>
      <c r="X206" s="1614">
        <f t="shared" ca="1" si="87"/>
        <v>0</v>
      </c>
      <c r="Y206" s="1625">
        <f t="shared" ca="1" si="87"/>
        <v>0</v>
      </c>
      <c r="Z206" s="1565"/>
      <c r="AA206" s="1613">
        <f t="shared" ca="1" si="88"/>
        <v>0</v>
      </c>
      <c r="AB206" s="1613">
        <f t="shared" ca="1" si="88"/>
        <v>0</v>
      </c>
      <c r="AC206" s="1613">
        <f t="shared" ca="1" si="88"/>
        <v>0</v>
      </c>
      <c r="AD206" s="1613">
        <f t="shared" ca="1" si="88"/>
        <v>0</v>
      </c>
      <c r="AE206" s="1613">
        <f t="shared" ca="1" si="88"/>
        <v>0</v>
      </c>
      <c r="AF206" s="1613">
        <f t="shared" ca="1" si="88"/>
        <v>0</v>
      </c>
      <c r="AG206" s="1613">
        <f t="shared" ca="1" si="88"/>
        <v>0</v>
      </c>
      <c r="AH206" s="1613">
        <f t="shared" ca="1" si="88"/>
        <v>0</v>
      </c>
      <c r="AI206" s="1613">
        <f t="shared" ca="1" si="88"/>
        <v>0</v>
      </c>
      <c r="AJ206" s="1613">
        <f t="shared" ca="1" si="88"/>
        <v>0</v>
      </c>
      <c r="AK206" s="1613">
        <f t="shared" ca="1" si="88"/>
        <v>0</v>
      </c>
      <c r="AL206" s="1613">
        <f t="shared" ca="1" si="88"/>
        <v>0</v>
      </c>
      <c r="AM206" s="1613">
        <f t="shared" ca="1" si="88"/>
        <v>0</v>
      </c>
      <c r="AN206" s="1486"/>
      <c r="AO206" s="1612">
        <f t="shared" ca="1" si="96"/>
        <v>0</v>
      </c>
      <c r="AP206" s="1614">
        <f t="shared" ca="1" si="90"/>
        <v>0</v>
      </c>
      <c r="AQ206" s="1614">
        <f t="shared" ca="1" si="96"/>
        <v>0</v>
      </c>
      <c r="AR206" s="1614">
        <f t="shared" ca="1" si="96"/>
        <v>0</v>
      </c>
      <c r="AS206" s="1614">
        <f t="shared" ca="1" si="96"/>
        <v>0</v>
      </c>
      <c r="AT206" s="1614">
        <f t="shared" ca="1" si="96"/>
        <v>0</v>
      </c>
      <c r="AU206" s="1614">
        <f t="shared" ca="1" si="96"/>
        <v>0</v>
      </c>
      <c r="AV206" s="1614">
        <f t="shared" ca="1" si="96"/>
        <v>0</v>
      </c>
      <c r="AW206" s="1614">
        <f t="shared" ca="1" si="96"/>
        <v>0</v>
      </c>
      <c r="AX206" s="1614">
        <f t="shared" ca="1" si="96"/>
        <v>0</v>
      </c>
      <c r="AY206" s="1614">
        <f t="shared" ca="1" si="96"/>
        <v>0</v>
      </c>
      <c r="AZ206" s="1614">
        <f t="shared" ca="1" si="96"/>
        <v>0</v>
      </c>
      <c r="BA206" s="1614">
        <f t="shared" ca="1" si="96"/>
        <v>0</v>
      </c>
      <c r="BB206" s="1614">
        <f t="shared" ca="1" si="96"/>
        <v>0</v>
      </c>
      <c r="BC206" s="1614">
        <f t="shared" ca="1" si="96"/>
        <v>0</v>
      </c>
      <c r="BD206" s="1614">
        <f t="shared" ca="1" si="96"/>
        <v>0</v>
      </c>
      <c r="BE206" s="1614">
        <f t="shared" ca="1" si="96"/>
        <v>0</v>
      </c>
      <c r="BF206" s="1614">
        <f t="shared" ca="1" si="96"/>
        <v>0</v>
      </c>
      <c r="BG206" s="1614">
        <f t="shared" ca="1" si="96"/>
        <v>0</v>
      </c>
      <c r="BH206" s="1614">
        <f t="shared" ca="1" si="96"/>
        <v>0</v>
      </c>
      <c r="BI206" s="1614">
        <f t="shared" ca="1" si="96"/>
        <v>0</v>
      </c>
      <c r="BJ206" s="1614">
        <f t="shared" ca="1" si="96"/>
        <v>0</v>
      </c>
      <c r="BK206" s="1614">
        <f t="shared" ca="1" si="96"/>
        <v>0</v>
      </c>
      <c r="BL206" s="1614">
        <f t="shared" ca="1" si="96"/>
        <v>0</v>
      </c>
      <c r="BM206" s="1614">
        <f t="shared" ca="1" si="96"/>
        <v>0</v>
      </c>
      <c r="BN206" s="1614">
        <f t="shared" ca="1" si="96"/>
        <v>0</v>
      </c>
      <c r="BO206" s="1614">
        <f t="shared" ca="1" si="96"/>
        <v>0</v>
      </c>
      <c r="BP206" s="1614">
        <f t="shared" ca="1" si="96"/>
        <v>0</v>
      </c>
      <c r="BQ206" s="1614">
        <f t="shared" ca="1" si="96"/>
        <v>0</v>
      </c>
      <c r="BR206" s="1614">
        <f t="shared" ca="1" si="96"/>
        <v>0</v>
      </c>
      <c r="BS206" s="1614">
        <f t="shared" ca="1" si="96"/>
        <v>0</v>
      </c>
      <c r="BT206" s="1614">
        <f t="shared" ca="1" si="96"/>
        <v>0</v>
      </c>
      <c r="BU206" s="1614">
        <f t="shared" ca="1" si="96"/>
        <v>0</v>
      </c>
      <c r="BV206" s="1614">
        <f t="shared" ca="1" si="96"/>
        <v>0</v>
      </c>
      <c r="BW206" s="1614">
        <f t="shared" ca="1" si="96"/>
        <v>0</v>
      </c>
      <c r="BX206" s="1614">
        <f t="shared" ca="1" si="96"/>
        <v>0</v>
      </c>
      <c r="BY206" s="1614">
        <f t="shared" ca="1" si="96"/>
        <v>0</v>
      </c>
      <c r="BZ206" s="1614">
        <f t="shared" ca="1" si="96"/>
        <v>0</v>
      </c>
      <c r="CA206" s="1614">
        <f t="shared" ca="1" si="96"/>
        <v>0</v>
      </c>
      <c r="CB206" s="1614">
        <f t="shared" ca="1" si="96"/>
        <v>0</v>
      </c>
      <c r="CC206" s="1614">
        <f t="shared" ca="1" si="96"/>
        <v>0</v>
      </c>
      <c r="CD206" s="1614">
        <f t="shared" ca="1" si="96"/>
        <v>0</v>
      </c>
      <c r="CE206" s="1614">
        <f t="shared" ca="1" si="96"/>
        <v>0</v>
      </c>
      <c r="CF206" s="1614">
        <f t="shared" ca="1" si="96"/>
        <v>0</v>
      </c>
      <c r="CG206" s="1614">
        <f t="shared" ca="1" si="96"/>
        <v>0</v>
      </c>
      <c r="CH206" s="1614">
        <f t="shared" ca="1" si="96"/>
        <v>0</v>
      </c>
      <c r="CI206" s="1615">
        <f t="shared" ca="1" si="96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91"/>
        <v/>
      </c>
      <c r="B207" s="1029" t="str">
        <f t="shared" ca="1" si="84"/>
        <v xml:space="preserve"> </v>
      </c>
      <c r="C207" s="1611">
        <f t="shared" ca="1" si="85"/>
        <v>0</v>
      </c>
      <c r="D207" s="1612">
        <f t="shared" ca="1" si="92"/>
        <v>0</v>
      </c>
      <c r="E207" s="1613">
        <f t="shared" ca="1" si="92"/>
        <v>0</v>
      </c>
      <c r="F207" s="1613">
        <f t="shared" ca="1" si="92"/>
        <v>0</v>
      </c>
      <c r="G207" s="1613">
        <f t="shared" ca="1" si="92"/>
        <v>0</v>
      </c>
      <c r="H207" s="1613">
        <f t="shared" ca="1" si="92"/>
        <v>0</v>
      </c>
      <c r="I207" s="1613">
        <f t="shared" ca="1" si="92"/>
        <v>0</v>
      </c>
      <c r="J207" s="1613">
        <f t="shared" ca="1" si="92"/>
        <v>0</v>
      </c>
      <c r="K207" s="1613">
        <f t="shared" ca="1" si="92"/>
        <v>0</v>
      </c>
      <c r="L207" s="1613">
        <f t="shared" ca="1" si="92"/>
        <v>0</v>
      </c>
      <c r="M207" s="1614">
        <f t="shared" ca="1" si="92"/>
        <v>0</v>
      </c>
      <c r="N207" s="1614">
        <f t="shared" ca="1" si="92"/>
        <v>0</v>
      </c>
      <c r="O207" s="1614">
        <f t="shared" ca="1" si="92"/>
        <v>0</v>
      </c>
      <c r="P207" s="1614">
        <f t="shared" ca="1" si="92"/>
        <v>0</v>
      </c>
      <c r="Q207" s="1614">
        <f t="shared" ca="1" si="92"/>
        <v>0</v>
      </c>
      <c r="R207" s="1614">
        <f t="shared" ca="1" si="92"/>
        <v>0</v>
      </c>
      <c r="S207" s="1614">
        <f t="shared" ca="1" si="92"/>
        <v>0</v>
      </c>
      <c r="T207" s="1614">
        <f t="shared" ref="T207:Y217" ca="1" si="97">IF(ISNUMBER($B207),$B207*T115/1000,0)</f>
        <v>0</v>
      </c>
      <c r="U207" s="1614">
        <f t="shared" ca="1" si="97"/>
        <v>0</v>
      </c>
      <c r="V207" s="1614">
        <f t="shared" ca="1" si="97"/>
        <v>0</v>
      </c>
      <c r="W207" s="1614">
        <f t="shared" ca="1" si="97"/>
        <v>0</v>
      </c>
      <c r="X207" s="1614">
        <f t="shared" ca="1" si="97"/>
        <v>0</v>
      </c>
      <c r="Y207" s="1625">
        <f t="shared" ca="1" si="97"/>
        <v>0</v>
      </c>
      <c r="Z207" s="1565"/>
      <c r="AA207" s="1613">
        <f t="shared" ref="AA207:AM217" ca="1" si="98">IF(ISNUMBER($B207),$B207*AA115/1000,0)</f>
        <v>0</v>
      </c>
      <c r="AB207" s="1613">
        <f t="shared" ca="1" si="98"/>
        <v>0</v>
      </c>
      <c r="AC207" s="1613">
        <f t="shared" ca="1" si="98"/>
        <v>0</v>
      </c>
      <c r="AD207" s="1613">
        <f t="shared" ca="1" si="98"/>
        <v>0</v>
      </c>
      <c r="AE207" s="1613">
        <f t="shared" ca="1" si="98"/>
        <v>0</v>
      </c>
      <c r="AF207" s="1613">
        <f t="shared" ca="1" si="98"/>
        <v>0</v>
      </c>
      <c r="AG207" s="1613">
        <f t="shared" ca="1" si="98"/>
        <v>0</v>
      </c>
      <c r="AH207" s="1613">
        <f t="shared" ca="1" si="98"/>
        <v>0</v>
      </c>
      <c r="AI207" s="1613">
        <f t="shared" ca="1" si="98"/>
        <v>0</v>
      </c>
      <c r="AJ207" s="1613">
        <f t="shared" ca="1" si="98"/>
        <v>0</v>
      </c>
      <c r="AK207" s="1613">
        <f t="shared" ca="1" si="98"/>
        <v>0</v>
      </c>
      <c r="AL207" s="1613">
        <f t="shared" ca="1" si="98"/>
        <v>0</v>
      </c>
      <c r="AM207" s="1613">
        <f t="shared" ca="1" si="98"/>
        <v>0</v>
      </c>
      <c r="AN207" s="1486"/>
      <c r="AO207" s="1612">
        <f t="shared" ca="1" si="96"/>
        <v>0</v>
      </c>
      <c r="AP207" s="1614">
        <f t="shared" ca="1" si="90"/>
        <v>0</v>
      </c>
      <c r="AQ207" s="1614">
        <f t="shared" ca="1" si="96"/>
        <v>0</v>
      </c>
      <c r="AR207" s="1614">
        <f t="shared" ca="1" si="96"/>
        <v>0</v>
      </c>
      <c r="AS207" s="1614">
        <f t="shared" ca="1" si="96"/>
        <v>0</v>
      </c>
      <c r="AT207" s="1614">
        <f t="shared" ca="1" si="96"/>
        <v>0</v>
      </c>
      <c r="AU207" s="1614">
        <f t="shared" ca="1" si="96"/>
        <v>0</v>
      </c>
      <c r="AV207" s="1614">
        <f t="shared" ca="1" si="96"/>
        <v>0</v>
      </c>
      <c r="AW207" s="1614">
        <f t="shared" ca="1" si="96"/>
        <v>0</v>
      </c>
      <c r="AX207" s="1614">
        <f t="shared" ca="1" si="96"/>
        <v>0</v>
      </c>
      <c r="AY207" s="1614">
        <f t="shared" ca="1" si="96"/>
        <v>0</v>
      </c>
      <c r="AZ207" s="1614">
        <f t="shared" ca="1" si="96"/>
        <v>0</v>
      </c>
      <c r="BA207" s="1614">
        <f t="shared" ca="1" si="96"/>
        <v>0</v>
      </c>
      <c r="BB207" s="1614">
        <f t="shared" ca="1" si="96"/>
        <v>0</v>
      </c>
      <c r="BC207" s="1614">
        <f t="shared" ca="1" si="96"/>
        <v>0</v>
      </c>
      <c r="BD207" s="1614">
        <f t="shared" ca="1" si="96"/>
        <v>0</v>
      </c>
      <c r="BE207" s="1614">
        <f t="shared" ca="1" si="96"/>
        <v>0</v>
      </c>
      <c r="BF207" s="1614">
        <f t="shared" ca="1" si="96"/>
        <v>0</v>
      </c>
      <c r="BG207" s="1614">
        <f t="shared" ca="1" si="96"/>
        <v>0</v>
      </c>
      <c r="BH207" s="1614">
        <f t="shared" ca="1" si="96"/>
        <v>0</v>
      </c>
      <c r="BI207" s="1614">
        <f t="shared" ca="1" si="96"/>
        <v>0</v>
      </c>
      <c r="BJ207" s="1614">
        <f t="shared" ca="1" si="96"/>
        <v>0</v>
      </c>
      <c r="BK207" s="1614">
        <f t="shared" ca="1" si="96"/>
        <v>0</v>
      </c>
      <c r="BL207" s="1614">
        <f t="shared" ca="1" si="96"/>
        <v>0</v>
      </c>
      <c r="BM207" s="1614">
        <f t="shared" ca="1" si="96"/>
        <v>0</v>
      </c>
      <c r="BN207" s="1614">
        <f t="shared" ca="1" si="96"/>
        <v>0</v>
      </c>
      <c r="BO207" s="1614">
        <f t="shared" ca="1" si="96"/>
        <v>0</v>
      </c>
      <c r="BP207" s="1614">
        <f t="shared" ca="1" si="96"/>
        <v>0</v>
      </c>
      <c r="BQ207" s="1614">
        <f t="shared" ca="1" si="96"/>
        <v>0</v>
      </c>
      <c r="BR207" s="1614">
        <f t="shared" ca="1" si="96"/>
        <v>0</v>
      </c>
      <c r="BS207" s="1614">
        <f t="shared" ca="1" si="96"/>
        <v>0</v>
      </c>
      <c r="BT207" s="1614">
        <f t="shared" ca="1" si="96"/>
        <v>0</v>
      </c>
      <c r="BU207" s="1614">
        <f t="shared" ca="1" si="96"/>
        <v>0</v>
      </c>
      <c r="BV207" s="1614">
        <f t="shared" ca="1" si="96"/>
        <v>0</v>
      </c>
      <c r="BW207" s="1614">
        <f t="shared" ca="1" si="96"/>
        <v>0</v>
      </c>
      <c r="BX207" s="1614">
        <f t="shared" ca="1" si="96"/>
        <v>0</v>
      </c>
      <c r="BY207" s="1614">
        <f t="shared" ca="1" si="96"/>
        <v>0</v>
      </c>
      <c r="BZ207" s="1614">
        <f t="shared" ca="1" si="96"/>
        <v>0</v>
      </c>
      <c r="CA207" s="1614">
        <f t="shared" ca="1" si="96"/>
        <v>0</v>
      </c>
      <c r="CB207" s="1614">
        <f t="shared" ca="1" si="96"/>
        <v>0</v>
      </c>
      <c r="CC207" s="1614">
        <f t="shared" ca="1" si="96"/>
        <v>0</v>
      </c>
      <c r="CD207" s="1614">
        <f t="shared" ca="1" si="96"/>
        <v>0</v>
      </c>
      <c r="CE207" s="1614">
        <f t="shared" ca="1" si="96"/>
        <v>0</v>
      </c>
      <c r="CF207" s="1614">
        <f t="shared" ca="1" si="96"/>
        <v>0</v>
      </c>
      <c r="CG207" s="1614">
        <f t="shared" ca="1" si="96"/>
        <v>0</v>
      </c>
      <c r="CH207" s="1614">
        <f t="shared" ca="1" si="96"/>
        <v>0</v>
      </c>
      <c r="CI207" s="1615">
        <f t="shared" ca="1" si="96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91"/>
        <v/>
      </c>
      <c r="B208" s="1029" t="str">
        <f t="shared" ca="1" si="84"/>
        <v xml:space="preserve"> </v>
      </c>
      <c r="C208" s="1611">
        <f t="shared" ca="1" si="85"/>
        <v>0</v>
      </c>
      <c r="D208" s="1612">
        <f t="shared" ref="D208:S217" ca="1" si="99">IF(ISNUMBER($B208),$B208*D116/1000,0)</f>
        <v>0</v>
      </c>
      <c r="E208" s="1613">
        <f t="shared" ca="1" si="99"/>
        <v>0</v>
      </c>
      <c r="F208" s="1613">
        <f t="shared" ca="1" si="99"/>
        <v>0</v>
      </c>
      <c r="G208" s="1613">
        <f t="shared" ca="1" si="99"/>
        <v>0</v>
      </c>
      <c r="H208" s="1613">
        <f t="shared" ca="1" si="99"/>
        <v>0</v>
      </c>
      <c r="I208" s="1613">
        <f t="shared" ca="1" si="99"/>
        <v>0</v>
      </c>
      <c r="J208" s="1613">
        <f t="shared" ca="1" si="99"/>
        <v>0</v>
      </c>
      <c r="K208" s="1613">
        <f t="shared" ca="1" si="99"/>
        <v>0</v>
      </c>
      <c r="L208" s="1613">
        <f t="shared" ca="1" si="99"/>
        <v>0</v>
      </c>
      <c r="M208" s="1614">
        <f t="shared" ca="1" si="99"/>
        <v>0</v>
      </c>
      <c r="N208" s="1614">
        <f t="shared" ca="1" si="99"/>
        <v>0</v>
      </c>
      <c r="O208" s="1614">
        <f t="shared" ca="1" si="99"/>
        <v>0</v>
      </c>
      <c r="P208" s="1614">
        <f t="shared" ca="1" si="99"/>
        <v>0</v>
      </c>
      <c r="Q208" s="1614">
        <f t="shared" ca="1" si="99"/>
        <v>0</v>
      </c>
      <c r="R208" s="1614">
        <f t="shared" ca="1" si="99"/>
        <v>0</v>
      </c>
      <c r="S208" s="1614">
        <f t="shared" ca="1" si="99"/>
        <v>0</v>
      </c>
      <c r="T208" s="1614">
        <f t="shared" ca="1" si="97"/>
        <v>0</v>
      </c>
      <c r="U208" s="1614">
        <f t="shared" ca="1" si="97"/>
        <v>0</v>
      </c>
      <c r="V208" s="1614">
        <f t="shared" ca="1" si="97"/>
        <v>0</v>
      </c>
      <c r="W208" s="1614">
        <f t="shared" ca="1" si="97"/>
        <v>0</v>
      </c>
      <c r="X208" s="1614">
        <f t="shared" ca="1" si="97"/>
        <v>0</v>
      </c>
      <c r="Y208" s="1625">
        <f t="shared" ca="1" si="97"/>
        <v>0</v>
      </c>
      <c r="Z208" s="1565"/>
      <c r="AA208" s="1613">
        <f t="shared" ca="1" si="98"/>
        <v>0</v>
      </c>
      <c r="AB208" s="1613">
        <f t="shared" ca="1" si="98"/>
        <v>0</v>
      </c>
      <c r="AC208" s="1613">
        <f t="shared" ca="1" si="98"/>
        <v>0</v>
      </c>
      <c r="AD208" s="1613">
        <f t="shared" ca="1" si="98"/>
        <v>0</v>
      </c>
      <c r="AE208" s="1613">
        <f t="shared" ca="1" si="98"/>
        <v>0</v>
      </c>
      <c r="AF208" s="1613">
        <f t="shared" ca="1" si="98"/>
        <v>0</v>
      </c>
      <c r="AG208" s="1613">
        <f t="shared" ca="1" si="98"/>
        <v>0</v>
      </c>
      <c r="AH208" s="1613">
        <f t="shared" ca="1" si="98"/>
        <v>0</v>
      </c>
      <c r="AI208" s="1613">
        <f t="shared" ca="1" si="98"/>
        <v>0</v>
      </c>
      <c r="AJ208" s="1613">
        <f t="shared" ca="1" si="98"/>
        <v>0</v>
      </c>
      <c r="AK208" s="1613">
        <f t="shared" ca="1" si="98"/>
        <v>0</v>
      </c>
      <c r="AL208" s="1613">
        <f t="shared" ca="1" si="98"/>
        <v>0</v>
      </c>
      <c r="AM208" s="1613">
        <f t="shared" ca="1" si="98"/>
        <v>0</v>
      </c>
      <c r="AN208" s="1486"/>
      <c r="AO208" s="1612">
        <f t="shared" ca="1" si="96"/>
        <v>0</v>
      </c>
      <c r="AP208" s="1614">
        <f t="shared" ca="1" si="90"/>
        <v>0</v>
      </c>
      <c r="AQ208" s="1614">
        <f t="shared" ca="1" si="96"/>
        <v>0</v>
      </c>
      <c r="AR208" s="1614">
        <f t="shared" ca="1" si="96"/>
        <v>0</v>
      </c>
      <c r="AS208" s="1614">
        <f t="shared" ca="1" si="96"/>
        <v>0</v>
      </c>
      <c r="AT208" s="1614">
        <f t="shared" ca="1" si="96"/>
        <v>0</v>
      </c>
      <c r="AU208" s="1614">
        <f t="shared" ca="1" si="96"/>
        <v>0</v>
      </c>
      <c r="AV208" s="1614">
        <f t="shared" ca="1" si="96"/>
        <v>0</v>
      </c>
      <c r="AW208" s="1614">
        <f t="shared" ca="1" si="96"/>
        <v>0</v>
      </c>
      <c r="AX208" s="1614">
        <f t="shared" ca="1" si="96"/>
        <v>0</v>
      </c>
      <c r="AY208" s="1614">
        <f t="shared" ca="1" si="96"/>
        <v>0</v>
      </c>
      <c r="AZ208" s="1614">
        <f t="shared" ca="1" si="96"/>
        <v>0</v>
      </c>
      <c r="BA208" s="1614">
        <f t="shared" ca="1" si="96"/>
        <v>0</v>
      </c>
      <c r="BB208" s="1614">
        <f t="shared" ca="1" si="96"/>
        <v>0</v>
      </c>
      <c r="BC208" s="1614">
        <f t="shared" ca="1" si="96"/>
        <v>0</v>
      </c>
      <c r="BD208" s="1614">
        <f t="shared" ca="1" si="96"/>
        <v>0</v>
      </c>
      <c r="BE208" s="1614">
        <f t="shared" ca="1" si="96"/>
        <v>0</v>
      </c>
      <c r="BF208" s="1614">
        <f t="shared" ca="1" si="96"/>
        <v>0</v>
      </c>
      <c r="BG208" s="1614">
        <f t="shared" ca="1" si="96"/>
        <v>0</v>
      </c>
      <c r="BH208" s="1614">
        <f t="shared" ca="1" si="96"/>
        <v>0</v>
      </c>
      <c r="BI208" s="1614">
        <f t="shared" ca="1" si="96"/>
        <v>0</v>
      </c>
      <c r="BJ208" s="1614">
        <f t="shared" ca="1" si="96"/>
        <v>0</v>
      </c>
      <c r="BK208" s="1614">
        <f t="shared" ca="1" si="96"/>
        <v>0</v>
      </c>
      <c r="BL208" s="1614">
        <f t="shared" ca="1" si="96"/>
        <v>0</v>
      </c>
      <c r="BM208" s="1614">
        <f t="shared" ca="1" si="96"/>
        <v>0</v>
      </c>
      <c r="BN208" s="1614">
        <f t="shared" ca="1" si="96"/>
        <v>0</v>
      </c>
      <c r="BO208" s="1614">
        <f t="shared" ref="BO208:CI208" ca="1" si="100">IF(ISNUMBER($B208),$B208*BO116/1000,0)</f>
        <v>0</v>
      </c>
      <c r="BP208" s="1614">
        <f t="shared" ca="1" si="100"/>
        <v>0</v>
      </c>
      <c r="BQ208" s="1614">
        <f t="shared" ca="1" si="100"/>
        <v>0</v>
      </c>
      <c r="BR208" s="1614">
        <f t="shared" ca="1" si="100"/>
        <v>0</v>
      </c>
      <c r="BS208" s="1614">
        <f t="shared" ca="1" si="100"/>
        <v>0</v>
      </c>
      <c r="BT208" s="1614">
        <f t="shared" ca="1" si="100"/>
        <v>0</v>
      </c>
      <c r="BU208" s="1614">
        <f t="shared" ca="1" si="100"/>
        <v>0</v>
      </c>
      <c r="BV208" s="1614">
        <f t="shared" ca="1" si="100"/>
        <v>0</v>
      </c>
      <c r="BW208" s="1614">
        <f t="shared" ca="1" si="100"/>
        <v>0</v>
      </c>
      <c r="BX208" s="1614">
        <f t="shared" ca="1" si="100"/>
        <v>0</v>
      </c>
      <c r="BY208" s="1614">
        <f t="shared" ca="1" si="100"/>
        <v>0</v>
      </c>
      <c r="BZ208" s="1614">
        <f t="shared" ca="1" si="100"/>
        <v>0</v>
      </c>
      <c r="CA208" s="1614">
        <f t="shared" ca="1" si="100"/>
        <v>0</v>
      </c>
      <c r="CB208" s="1614">
        <f t="shared" ca="1" si="100"/>
        <v>0</v>
      </c>
      <c r="CC208" s="1614">
        <f t="shared" ca="1" si="100"/>
        <v>0</v>
      </c>
      <c r="CD208" s="1614">
        <f t="shared" ca="1" si="100"/>
        <v>0</v>
      </c>
      <c r="CE208" s="1614">
        <f t="shared" ca="1" si="100"/>
        <v>0</v>
      </c>
      <c r="CF208" s="1614">
        <f t="shared" ca="1" si="100"/>
        <v>0</v>
      </c>
      <c r="CG208" s="1614">
        <f t="shared" ca="1" si="100"/>
        <v>0</v>
      </c>
      <c r="CH208" s="1614">
        <f t="shared" ca="1" si="100"/>
        <v>0</v>
      </c>
      <c r="CI208" s="1615">
        <f t="shared" ca="1" si="100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91"/>
        <v/>
      </c>
      <c r="B209" s="1029" t="str">
        <f t="shared" ca="1" si="84"/>
        <v xml:space="preserve"> </v>
      </c>
      <c r="C209" s="1611">
        <f t="shared" ca="1" si="85"/>
        <v>0</v>
      </c>
      <c r="D209" s="1612">
        <f t="shared" ca="1" si="99"/>
        <v>0</v>
      </c>
      <c r="E209" s="1613">
        <f t="shared" ca="1" si="99"/>
        <v>0</v>
      </c>
      <c r="F209" s="1613">
        <f t="shared" ca="1" si="99"/>
        <v>0</v>
      </c>
      <c r="G209" s="1613">
        <f t="shared" ca="1" si="99"/>
        <v>0</v>
      </c>
      <c r="H209" s="1613">
        <f t="shared" ca="1" si="99"/>
        <v>0</v>
      </c>
      <c r="I209" s="1613">
        <f t="shared" ca="1" si="99"/>
        <v>0</v>
      </c>
      <c r="J209" s="1613">
        <f t="shared" ca="1" si="99"/>
        <v>0</v>
      </c>
      <c r="K209" s="1613">
        <f t="shared" ca="1" si="99"/>
        <v>0</v>
      </c>
      <c r="L209" s="1613">
        <f t="shared" ca="1" si="99"/>
        <v>0</v>
      </c>
      <c r="M209" s="1614">
        <f t="shared" ca="1" si="99"/>
        <v>0</v>
      </c>
      <c r="N209" s="1614">
        <f t="shared" ca="1" si="99"/>
        <v>0</v>
      </c>
      <c r="O209" s="1614">
        <f t="shared" ca="1" si="99"/>
        <v>0</v>
      </c>
      <c r="P209" s="1614">
        <f t="shared" ca="1" si="99"/>
        <v>0</v>
      </c>
      <c r="Q209" s="1614">
        <f t="shared" ca="1" si="99"/>
        <v>0</v>
      </c>
      <c r="R209" s="1614">
        <f t="shared" ca="1" si="99"/>
        <v>0</v>
      </c>
      <c r="S209" s="1614">
        <f t="shared" ca="1" si="99"/>
        <v>0</v>
      </c>
      <c r="T209" s="1614">
        <f t="shared" ca="1" si="97"/>
        <v>0</v>
      </c>
      <c r="U209" s="1614">
        <f t="shared" ca="1" si="97"/>
        <v>0</v>
      </c>
      <c r="V209" s="1614">
        <f t="shared" ca="1" si="97"/>
        <v>0</v>
      </c>
      <c r="W209" s="1614">
        <f t="shared" ca="1" si="97"/>
        <v>0</v>
      </c>
      <c r="X209" s="1614">
        <f t="shared" ca="1" si="97"/>
        <v>0</v>
      </c>
      <c r="Y209" s="1625">
        <f t="shared" ca="1" si="97"/>
        <v>0</v>
      </c>
      <c r="Z209" s="1565"/>
      <c r="AA209" s="1613">
        <f t="shared" ca="1" si="98"/>
        <v>0</v>
      </c>
      <c r="AB209" s="1613">
        <f t="shared" ca="1" si="98"/>
        <v>0</v>
      </c>
      <c r="AC209" s="1613">
        <f t="shared" ca="1" si="98"/>
        <v>0</v>
      </c>
      <c r="AD209" s="1613">
        <f t="shared" ca="1" si="98"/>
        <v>0</v>
      </c>
      <c r="AE209" s="1613">
        <f t="shared" ca="1" si="98"/>
        <v>0</v>
      </c>
      <c r="AF209" s="1613">
        <f t="shared" ca="1" si="98"/>
        <v>0</v>
      </c>
      <c r="AG209" s="1613">
        <f t="shared" ca="1" si="98"/>
        <v>0</v>
      </c>
      <c r="AH209" s="1613">
        <f t="shared" ca="1" si="98"/>
        <v>0</v>
      </c>
      <c r="AI209" s="1613">
        <f t="shared" ca="1" si="98"/>
        <v>0</v>
      </c>
      <c r="AJ209" s="1613">
        <f t="shared" ca="1" si="98"/>
        <v>0</v>
      </c>
      <c r="AK209" s="1613">
        <f t="shared" ca="1" si="98"/>
        <v>0</v>
      </c>
      <c r="AL209" s="1613">
        <f t="shared" ca="1" si="98"/>
        <v>0</v>
      </c>
      <c r="AM209" s="1613">
        <f t="shared" ca="1" si="98"/>
        <v>0</v>
      </c>
      <c r="AN209" s="1486"/>
      <c r="AO209" s="1612">
        <f t="shared" ref="AO209:CI214" ca="1" si="101">IF(ISNUMBER($B209),$B209*AO117/1000,0)</f>
        <v>0</v>
      </c>
      <c r="AP209" s="1614">
        <f t="shared" ca="1" si="90"/>
        <v>0</v>
      </c>
      <c r="AQ209" s="1614">
        <f t="shared" ca="1" si="101"/>
        <v>0</v>
      </c>
      <c r="AR209" s="1614">
        <f t="shared" ca="1" si="101"/>
        <v>0</v>
      </c>
      <c r="AS209" s="1614">
        <f t="shared" ca="1" si="101"/>
        <v>0</v>
      </c>
      <c r="AT209" s="1614">
        <f t="shared" ca="1" si="101"/>
        <v>0</v>
      </c>
      <c r="AU209" s="1614">
        <f t="shared" ca="1" si="101"/>
        <v>0</v>
      </c>
      <c r="AV209" s="1614">
        <f t="shared" ca="1" si="101"/>
        <v>0</v>
      </c>
      <c r="AW209" s="1614">
        <f t="shared" ca="1" si="101"/>
        <v>0</v>
      </c>
      <c r="AX209" s="1614">
        <f t="shared" ca="1" si="101"/>
        <v>0</v>
      </c>
      <c r="AY209" s="1614">
        <f t="shared" ca="1" si="101"/>
        <v>0</v>
      </c>
      <c r="AZ209" s="1614">
        <f t="shared" ca="1" si="101"/>
        <v>0</v>
      </c>
      <c r="BA209" s="1614">
        <f t="shared" ca="1" si="101"/>
        <v>0</v>
      </c>
      <c r="BB209" s="1614">
        <f t="shared" ca="1" si="101"/>
        <v>0</v>
      </c>
      <c r="BC209" s="1614">
        <f t="shared" ca="1" si="101"/>
        <v>0</v>
      </c>
      <c r="BD209" s="1614">
        <f t="shared" ca="1" si="101"/>
        <v>0</v>
      </c>
      <c r="BE209" s="1614">
        <f t="shared" ca="1" si="101"/>
        <v>0</v>
      </c>
      <c r="BF209" s="1614">
        <f t="shared" ca="1" si="101"/>
        <v>0</v>
      </c>
      <c r="BG209" s="1614">
        <f t="shared" ca="1" si="101"/>
        <v>0</v>
      </c>
      <c r="BH209" s="1614">
        <f t="shared" ca="1" si="101"/>
        <v>0</v>
      </c>
      <c r="BI209" s="1614">
        <f t="shared" ca="1" si="101"/>
        <v>0</v>
      </c>
      <c r="BJ209" s="1614">
        <f t="shared" ca="1" si="101"/>
        <v>0</v>
      </c>
      <c r="BK209" s="1614">
        <f t="shared" ca="1" si="101"/>
        <v>0</v>
      </c>
      <c r="BL209" s="1614">
        <f t="shared" ca="1" si="101"/>
        <v>0</v>
      </c>
      <c r="BM209" s="1614">
        <f t="shared" ca="1" si="101"/>
        <v>0</v>
      </c>
      <c r="BN209" s="1614">
        <f t="shared" ca="1" si="101"/>
        <v>0</v>
      </c>
      <c r="BO209" s="1614">
        <f t="shared" ca="1" si="101"/>
        <v>0</v>
      </c>
      <c r="BP209" s="1614">
        <f t="shared" ca="1" si="101"/>
        <v>0</v>
      </c>
      <c r="BQ209" s="1614">
        <f t="shared" ca="1" si="101"/>
        <v>0</v>
      </c>
      <c r="BR209" s="1614">
        <f t="shared" ca="1" si="101"/>
        <v>0</v>
      </c>
      <c r="BS209" s="1614">
        <f t="shared" ca="1" si="101"/>
        <v>0</v>
      </c>
      <c r="BT209" s="1614">
        <f t="shared" ca="1" si="101"/>
        <v>0</v>
      </c>
      <c r="BU209" s="1614">
        <f t="shared" ca="1" si="101"/>
        <v>0</v>
      </c>
      <c r="BV209" s="1614">
        <f t="shared" ca="1" si="101"/>
        <v>0</v>
      </c>
      <c r="BW209" s="1614">
        <f t="shared" ca="1" si="101"/>
        <v>0</v>
      </c>
      <c r="BX209" s="1614">
        <f t="shared" ca="1" si="101"/>
        <v>0</v>
      </c>
      <c r="BY209" s="1614">
        <f t="shared" ca="1" si="101"/>
        <v>0</v>
      </c>
      <c r="BZ209" s="1614">
        <f t="shared" ca="1" si="101"/>
        <v>0</v>
      </c>
      <c r="CA209" s="1614">
        <f t="shared" ca="1" si="101"/>
        <v>0</v>
      </c>
      <c r="CB209" s="1614">
        <f t="shared" ca="1" si="101"/>
        <v>0</v>
      </c>
      <c r="CC209" s="1614">
        <f t="shared" ca="1" si="101"/>
        <v>0</v>
      </c>
      <c r="CD209" s="1614">
        <f t="shared" ca="1" si="101"/>
        <v>0</v>
      </c>
      <c r="CE209" s="1614">
        <f t="shared" ca="1" si="101"/>
        <v>0</v>
      </c>
      <c r="CF209" s="1614">
        <f t="shared" ca="1" si="101"/>
        <v>0</v>
      </c>
      <c r="CG209" s="1614">
        <f t="shared" ca="1" si="101"/>
        <v>0</v>
      </c>
      <c r="CH209" s="1614">
        <f t="shared" ca="1" si="101"/>
        <v>0</v>
      </c>
      <c r="CI209" s="1615">
        <f t="shared" ca="1" si="101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91"/>
        <v/>
      </c>
      <c r="B210" s="1029" t="str">
        <f t="shared" ca="1" si="84"/>
        <v xml:space="preserve"> </v>
      </c>
      <c r="C210" s="1611">
        <f t="shared" ca="1" si="85"/>
        <v>0</v>
      </c>
      <c r="D210" s="1612">
        <f t="shared" ca="1" si="99"/>
        <v>0</v>
      </c>
      <c r="E210" s="1613">
        <f t="shared" ca="1" si="99"/>
        <v>0</v>
      </c>
      <c r="F210" s="1613">
        <f t="shared" ca="1" si="99"/>
        <v>0</v>
      </c>
      <c r="G210" s="1613">
        <f t="shared" ca="1" si="99"/>
        <v>0</v>
      </c>
      <c r="H210" s="1613">
        <f t="shared" ca="1" si="99"/>
        <v>0</v>
      </c>
      <c r="I210" s="1613">
        <f t="shared" ca="1" si="99"/>
        <v>0</v>
      </c>
      <c r="J210" s="1613">
        <f t="shared" ca="1" si="99"/>
        <v>0</v>
      </c>
      <c r="K210" s="1613">
        <f t="shared" ca="1" si="99"/>
        <v>0</v>
      </c>
      <c r="L210" s="1613">
        <f t="shared" ca="1" si="99"/>
        <v>0</v>
      </c>
      <c r="M210" s="1614">
        <f t="shared" ca="1" si="99"/>
        <v>0</v>
      </c>
      <c r="N210" s="1614">
        <f t="shared" ca="1" si="99"/>
        <v>0</v>
      </c>
      <c r="O210" s="1614">
        <f t="shared" ca="1" si="99"/>
        <v>0</v>
      </c>
      <c r="P210" s="1614">
        <f t="shared" ca="1" si="99"/>
        <v>0</v>
      </c>
      <c r="Q210" s="1614">
        <f t="shared" ca="1" si="99"/>
        <v>0</v>
      </c>
      <c r="R210" s="1614">
        <f t="shared" ca="1" si="99"/>
        <v>0</v>
      </c>
      <c r="S210" s="1614">
        <f t="shared" ca="1" si="99"/>
        <v>0</v>
      </c>
      <c r="T210" s="1614">
        <f t="shared" ca="1" si="97"/>
        <v>0</v>
      </c>
      <c r="U210" s="1614">
        <f t="shared" ca="1" si="97"/>
        <v>0</v>
      </c>
      <c r="V210" s="1614">
        <f t="shared" ca="1" si="97"/>
        <v>0</v>
      </c>
      <c r="W210" s="1614">
        <f t="shared" ca="1" si="97"/>
        <v>0</v>
      </c>
      <c r="X210" s="1614">
        <f t="shared" ca="1" si="97"/>
        <v>0</v>
      </c>
      <c r="Y210" s="1625">
        <f t="shared" ca="1" si="97"/>
        <v>0</v>
      </c>
      <c r="Z210" s="1565"/>
      <c r="AA210" s="1613">
        <f t="shared" ca="1" si="98"/>
        <v>0</v>
      </c>
      <c r="AB210" s="1613">
        <f t="shared" ca="1" si="98"/>
        <v>0</v>
      </c>
      <c r="AC210" s="1613">
        <f t="shared" ca="1" si="98"/>
        <v>0</v>
      </c>
      <c r="AD210" s="1613">
        <f t="shared" ca="1" si="98"/>
        <v>0</v>
      </c>
      <c r="AE210" s="1613">
        <f t="shared" ca="1" si="98"/>
        <v>0</v>
      </c>
      <c r="AF210" s="1613">
        <f t="shared" ca="1" si="98"/>
        <v>0</v>
      </c>
      <c r="AG210" s="1613">
        <f t="shared" ca="1" si="98"/>
        <v>0</v>
      </c>
      <c r="AH210" s="1613">
        <f t="shared" ca="1" si="98"/>
        <v>0</v>
      </c>
      <c r="AI210" s="1613">
        <f t="shared" ca="1" si="98"/>
        <v>0</v>
      </c>
      <c r="AJ210" s="1613">
        <f t="shared" ca="1" si="98"/>
        <v>0</v>
      </c>
      <c r="AK210" s="1613">
        <f t="shared" ca="1" si="98"/>
        <v>0</v>
      </c>
      <c r="AL210" s="1613">
        <f t="shared" ca="1" si="98"/>
        <v>0</v>
      </c>
      <c r="AM210" s="1613">
        <f t="shared" ca="1" si="98"/>
        <v>0</v>
      </c>
      <c r="AN210" s="1486"/>
      <c r="AO210" s="1612">
        <f t="shared" ca="1" si="101"/>
        <v>0</v>
      </c>
      <c r="AP210" s="1614">
        <f t="shared" ca="1" si="90"/>
        <v>0</v>
      </c>
      <c r="AQ210" s="1614">
        <f t="shared" ca="1" si="101"/>
        <v>0</v>
      </c>
      <c r="AR210" s="1614">
        <f t="shared" ca="1" si="101"/>
        <v>0</v>
      </c>
      <c r="AS210" s="1614">
        <f t="shared" ca="1" si="101"/>
        <v>0</v>
      </c>
      <c r="AT210" s="1614">
        <f t="shared" ca="1" si="101"/>
        <v>0</v>
      </c>
      <c r="AU210" s="1614">
        <f t="shared" ca="1" si="101"/>
        <v>0</v>
      </c>
      <c r="AV210" s="1614">
        <f t="shared" ca="1" si="101"/>
        <v>0</v>
      </c>
      <c r="AW210" s="1614">
        <f t="shared" ca="1" si="101"/>
        <v>0</v>
      </c>
      <c r="AX210" s="1614">
        <f t="shared" ca="1" si="101"/>
        <v>0</v>
      </c>
      <c r="AY210" s="1614">
        <f t="shared" ca="1" si="101"/>
        <v>0</v>
      </c>
      <c r="AZ210" s="1614">
        <f t="shared" ca="1" si="101"/>
        <v>0</v>
      </c>
      <c r="BA210" s="1614">
        <f t="shared" ca="1" si="101"/>
        <v>0</v>
      </c>
      <c r="BB210" s="1614">
        <f t="shared" ca="1" si="101"/>
        <v>0</v>
      </c>
      <c r="BC210" s="1614">
        <f t="shared" ca="1" si="101"/>
        <v>0</v>
      </c>
      <c r="BD210" s="1614">
        <f t="shared" ca="1" si="101"/>
        <v>0</v>
      </c>
      <c r="BE210" s="1614">
        <f t="shared" ca="1" si="101"/>
        <v>0</v>
      </c>
      <c r="BF210" s="1614">
        <f t="shared" ca="1" si="101"/>
        <v>0</v>
      </c>
      <c r="BG210" s="1614">
        <f t="shared" ca="1" si="101"/>
        <v>0</v>
      </c>
      <c r="BH210" s="1614">
        <f t="shared" ca="1" si="101"/>
        <v>0</v>
      </c>
      <c r="BI210" s="1614">
        <f t="shared" ca="1" si="101"/>
        <v>0</v>
      </c>
      <c r="BJ210" s="1614">
        <f t="shared" ca="1" si="101"/>
        <v>0</v>
      </c>
      <c r="BK210" s="1614">
        <f t="shared" ca="1" si="101"/>
        <v>0</v>
      </c>
      <c r="BL210" s="1614">
        <f t="shared" ca="1" si="101"/>
        <v>0</v>
      </c>
      <c r="BM210" s="1614">
        <f t="shared" ca="1" si="101"/>
        <v>0</v>
      </c>
      <c r="BN210" s="1614">
        <f t="shared" ca="1" si="101"/>
        <v>0</v>
      </c>
      <c r="BO210" s="1614">
        <f t="shared" ca="1" si="101"/>
        <v>0</v>
      </c>
      <c r="BP210" s="1614">
        <f t="shared" ca="1" si="101"/>
        <v>0</v>
      </c>
      <c r="BQ210" s="1614">
        <f t="shared" ca="1" si="101"/>
        <v>0</v>
      </c>
      <c r="BR210" s="1614">
        <f t="shared" ca="1" si="101"/>
        <v>0</v>
      </c>
      <c r="BS210" s="1614">
        <f t="shared" ca="1" si="101"/>
        <v>0</v>
      </c>
      <c r="BT210" s="1614">
        <f t="shared" ca="1" si="101"/>
        <v>0</v>
      </c>
      <c r="BU210" s="1614">
        <f t="shared" ca="1" si="101"/>
        <v>0</v>
      </c>
      <c r="BV210" s="1614">
        <f t="shared" ca="1" si="101"/>
        <v>0</v>
      </c>
      <c r="BW210" s="1614">
        <f t="shared" ca="1" si="101"/>
        <v>0</v>
      </c>
      <c r="BX210" s="1614">
        <f t="shared" ca="1" si="101"/>
        <v>0</v>
      </c>
      <c r="BY210" s="1614">
        <f t="shared" ca="1" si="101"/>
        <v>0</v>
      </c>
      <c r="BZ210" s="1614">
        <f t="shared" ca="1" si="101"/>
        <v>0</v>
      </c>
      <c r="CA210" s="1614">
        <f t="shared" ca="1" si="101"/>
        <v>0</v>
      </c>
      <c r="CB210" s="1614">
        <f t="shared" ca="1" si="101"/>
        <v>0</v>
      </c>
      <c r="CC210" s="1614">
        <f t="shared" ca="1" si="101"/>
        <v>0</v>
      </c>
      <c r="CD210" s="1614">
        <f t="shared" ca="1" si="101"/>
        <v>0</v>
      </c>
      <c r="CE210" s="1614">
        <f t="shared" ca="1" si="101"/>
        <v>0</v>
      </c>
      <c r="CF210" s="1614">
        <f t="shared" ca="1" si="101"/>
        <v>0</v>
      </c>
      <c r="CG210" s="1614">
        <f t="shared" ca="1" si="101"/>
        <v>0</v>
      </c>
      <c r="CH210" s="1614">
        <f t="shared" ca="1" si="101"/>
        <v>0</v>
      </c>
      <c r="CI210" s="1615">
        <f t="shared" ca="1" si="101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91"/>
        <v/>
      </c>
      <c r="B211" s="1029" t="str">
        <f t="shared" ca="1" si="84"/>
        <v xml:space="preserve"> </v>
      </c>
      <c r="C211" s="1611">
        <f t="shared" ca="1" si="85"/>
        <v>0</v>
      </c>
      <c r="D211" s="1612">
        <f t="shared" ca="1" si="99"/>
        <v>0</v>
      </c>
      <c r="E211" s="1613">
        <f t="shared" ca="1" si="99"/>
        <v>0</v>
      </c>
      <c r="F211" s="1613">
        <f t="shared" ca="1" si="99"/>
        <v>0</v>
      </c>
      <c r="G211" s="1613">
        <f t="shared" ca="1" si="99"/>
        <v>0</v>
      </c>
      <c r="H211" s="1613">
        <f t="shared" ca="1" si="99"/>
        <v>0</v>
      </c>
      <c r="I211" s="1613">
        <f t="shared" ca="1" si="99"/>
        <v>0</v>
      </c>
      <c r="J211" s="1613">
        <f t="shared" ca="1" si="99"/>
        <v>0</v>
      </c>
      <c r="K211" s="1613">
        <f t="shared" ca="1" si="99"/>
        <v>0</v>
      </c>
      <c r="L211" s="1613">
        <f t="shared" ca="1" si="99"/>
        <v>0</v>
      </c>
      <c r="M211" s="1614">
        <f t="shared" ca="1" si="99"/>
        <v>0</v>
      </c>
      <c r="N211" s="1614">
        <f t="shared" ca="1" si="99"/>
        <v>0</v>
      </c>
      <c r="O211" s="1614">
        <f t="shared" ca="1" si="99"/>
        <v>0</v>
      </c>
      <c r="P211" s="1614">
        <f t="shared" ca="1" si="99"/>
        <v>0</v>
      </c>
      <c r="Q211" s="1614">
        <f t="shared" ca="1" si="99"/>
        <v>0</v>
      </c>
      <c r="R211" s="1614">
        <f t="shared" ca="1" si="99"/>
        <v>0</v>
      </c>
      <c r="S211" s="1614">
        <f t="shared" ca="1" si="99"/>
        <v>0</v>
      </c>
      <c r="T211" s="1614">
        <f t="shared" ca="1" si="97"/>
        <v>0</v>
      </c>
      <c r="U211" s="1614">
        <f t="shared" ca="1" si="97"/>
        <v>0</v>
      </c>
      <c r="V211" s="1614">
        <f t="shared" ca="1" si="97"/>
        <v>0</v>
      </c>
      <c r="W211" s="1614">
        <f t="shared" ca="1" si="97"/>
        <v>0</v>
      </c>
      <c r="X211" s="1614">
        <f t="shared" ca="1" si="97"/>
        <v>0</v>
      </c>
      <c r="Y211" s="1625">
        <f t="shared" ca="1" si="97"/>
        <v>0</v>
      </c>
      <c r="Z211" s="1565"/>
      <c r="AA211" s="1613">
        <f t="shared" ca="1" si="98"/>
        <v>0</v>
      </c>
      <c r="AB211" s="1613">
        <f t="shared" ca="1" si="98"/>
        <v>0</v>
      </c>
      <c r="AC211" s="1613">
        <f t="shared" ca="1" si="98"/>
        <v>0</v>
      </c>
      <c r="AD211" s="1613">
        <f t="shared" ca="1" si="98"/>
        <v>0</v>
      </c>
      <c r="AE211" s="1613">
        <f t="shared" ca="1" si="98"/>
        <v>0</v>
      </c>
      <c r="AF211" s="1613">
        <f t="shared" ca="1" si="98"/>
        <v>0</v>
      </c>
      <c r="AG211" s="1613">
        <f t="shared" ca="1" si="98"/>
        <v>0</v>
      </c>
      <c r="AH211" s="1613">
        <f t="shared" ca="1" si="98"/>
        <v>0</v>
      </c>
      <c r="AI211" s="1613">
        <f t="shared" ca="1" si="98"/>
        <v>0</v>
      </c>
      <c r="AJ211" s="1613">
        <f t="shared" ca="1" si="98"/>
        <v>0</v>
      </c>
      <c r="AK211" s="1613">
        <f t="shared" ca="1" si="98"/>
        <v>0</v>
      </c>
      <c r="AL211" s="1613">
        <f t="shared" ca="1" si="98"/>
        <v>0</v>
      </c>
      <c r="AM211" s="1613">
        <f t="shared" ca="1" si="98"/>
        <v>0</v>
      </c>
      <c r="AN211" s="1486"/>
      <c r="AO211" s="1612">
        <f t="shared" ca="1" si="101"/>
        <v>0</v>
      </c>
      <c r="AP211" s="1614">
        <f t="shared" ca="1" si="90"/>
        <v>0</v>
      </c>
      <c r="AQ211" s="1614">
        <f t="shared" ca="1" si="101"/>
        <v>0</v>
      </c>
      <c r="AR211" s="1614">
        <f t="shared" ca="1" si="101"/>
        <v>0</v>
      </c>
      <c r="AS211" s="1614">
        <f t="shared" ca="1" si="101"/>
        <v>0</v>
      </c>
      <c r="AT211" s="1614">
        <f t="shared" ca="1" si="101"/>
        <v>0</v>
      </c>
      <c r="AU211" s="1614">
        <f t="shared" ca="1" si="101"/>
        <v>0</v>
      </c>
      <c r="AV211" s="1614">
        <f t="shared" ca="1" si="101"/>
        <v>0</v>
      </c>
      <c r="AW211" s="1614">
        <f t="shared" ca="1" si="101"/>
        <v>0</v>
      </c>
      <c r="AX211" s="1614">
        <f t="shared" ca="1" si="101"/>
        <v>0</v>
      </c>
      <c r="AY211" s="1614">
        <f t="shared" ca="1" si="101"/>
        <v>0</v>
      </c>
      <c r="AZ211" s="1614">
        <f t="shared" ca="1" si="101"/>
        <v>0</v>
      </c>
      <c r="BA211" s="1614">
        <f t="shared" ca="1" si="101"/>
        <v>0</v>
      </c>
      <c r="BB211" s="1614">
        <f t="shared" ca="1" si="101"/>
        <v>0</v>
      </c>
      <c r="BC211" s="1614">
        <f t="shared" ca="1" si="101"/>
        <v>0</v>
      </c>
      <c r="BD211" s="1614">
        <f t="shared" ca="1" si="101"/>
        <v>0</v>
      </c>
      <c r="BE211" s="1614">
        <f t="shared" ca="1" si="101"/>
        <v>0</v>
      </c>
      <c r="BF211" s="1614">
        <f t="shared" ca="1" si="101"/>
        <v>0</v>
      </c>
      <c r="BG211" s="1614">
        <f t="shared" ca="1" si="101"/>
        <v>0</v>
      </c>
      <c r="BH211" s="1614">
        <f t="shared" ca="1" si="101"/>
        <v>0</v>
      </c>
      <c r="BI211" s="1614">
        <f t="shared" ca="1" si="101"/>
        <v>0</v>
      </c>
      <c r="BJ211" s="1614">
        <f t="shared" ca="1" si="101"/>
        <v>0</v>
      </c>
      <c r="BK211" s="1614">
        <f t="shared" ca="1" si="101"/>
        <v>0</v>
      </c>
      <c r="BL211" s="1614">
        <f t="shared" ca="1" si="101"/>
        <v>0</v>
      </c>
      <c r="BM211" s="1614">
        <f t="shared" ca="1" si="101"/>
        <v>0</v>
      </c>
      <c r="BN211" s="1614">
        <f t="shared" ca="1" si="101"/>
        <v>0</v>
      </c>
      <c r="BO211" s="1614">
        <f t="shared" ca="1" si="101"/>
        <v>0</v>
      </c>
      <c r="BP211" s="1614">
        <f t="shared" ca="1" si="101"/>
        <v>0</v>
      </c>
      <c r="BQ211" s="1614">
        <f t="shared" ca="1" si="101"/>
        <v>0</v>
      </c>
      <c r="BR211" s="1614">
        <f t="shared" ca="1" si="101"/>
        <v>0</v>
      </c>
      <c r="BS211" s="1614">
        <f t="shared" ca="1" si="101"/>
        <v>0</v>
      </c>
      <c r="BT211" s="1614">
        <f t="shared" ca="1" si="101"/>
        <v>0</v>
      </c>
      <c r="BU211" s="1614">
        <f t="shared" ca="1" si="101"/>
        <v>0</v>
      </c>
      <c r="BV211" s="1614">
        <f t="shared" ca="1" si="101"/>
        <v>0</v>
      </c>
      <c r="BW211" s="1614">
        <f t="shared" ca="1" si="101"/>
        <v>0</v>
      </c>
      <c r="BX211" s="1614">
        <f t="shared" ca="1" si="101"/>
        <v>0</v>
      </c>
      <c r="BY211" s="1614">
        <f t="shared" ca="1" si="101"/>
        <v>0</v>
      </c>
      <c r="BZ211" s="1614">
        <f t="shared" ca="1" si="101"/>
        <v>0</v>
      </c>
      <c r="CA211" s="1614">
        <f t="shared" ca="1" si="101"/>
        <v>0</v>
      </c>
      <c r="CB211" s="1614">
        <f t="shared" ca="1" si="101"/>
        <v>0</v>
      </c>
      <c r="CC211" s="1614">
        <f t="shared" ca="1" si="101"/>
        <v>0</v>
      </c>
      <c r="CD211" s="1614">
        <f t="shared" ca="1" si="101"/>
        <v>0</v>
      </c>
      <c r="CE211" s="1614">
        <f t="shared" ca="1" si="101"/>
        <v>0</v>
      </c>
      <c r="CF211" s="1614">
        <f t="shared" ca="1" si="101"/>
        <v>0</v>
      </c>
      <c r="CG211" s="1614">
        <f t="shared" ca="1" si="101"/>
        <v>0</v>
      </c>
      <c r="CH211" s="1614">
        <f t="shared" ca="1" si="101"/>
        <v>0</v>
      </c>
      <c r="CI211" s="1615">
        <f t="shared" ca="1" si="101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91"/>
        <v/>
      </c>
      <c r="B212" s="1029" t="str">
        <f t="shared" ca="1" si="84"/>
        <v xml:space="preserve"> </v>
      </c>
      <c r="C212" s="1611">
        <f t="shared" ca="1" si="85"/>
        <v>0</v>
      </c>
      <c r="D212" s="1612">
        <f t="shared" ca="1" si="99"/>
        <v>0</v>
      </c>
      <c r="E212" s="1613">
        <f t="shared" ca="1" si="99"/>
        <v>0</v>
      </c>
      <c r="F212" s="1613">
        <f t="shared" ca="1" si="99"/>
        <v>0</v>
      </c>
      <c r="G212" s="1613">
        <f t="shared" ca="1" si="99"/>
        <v>0</v>
      </c>
      <c r="H212" s="1613">
        <f t="shared" ca="1" si="99"/>
        <v>0</v>
      </c>
      <c r="I212" s="1613">
        <f t="shared" ca="1" si="99"/>
        <v>0</v>
      </c>
      <c r="J212" s="1613">
        <f t="shared" ca="1" si="99"/>
        <v>0</v>
      </c>
      <c r="K212" s="1613">
        <f t="shared" ca="1" si="99"/>
        <v>0</v>
      </c>
      <c r="L212" s="1613">
        <f t="shared" ca="1" si="99"/>
        <v>0</v>
      </c>
      <c r="M212" s="1614">
        <f t="shared" ca="1" si="99"/>
        <v>0</v>
      </c>
      <c r="N212" s="1614">
        <f t="shared" ca="1" si="99"/>
        <v>0</v>
      </c>
      <c r="O212" s="1614">
        <f t="shared" ca="1" si="99"/>
        <v>0</v>
      </c>
      <c r="P212" s="1614">
        <f t="shared" ca="1" si="99"/>
        <v>0</v>
      </c>
      <c r="Q212" s="1614">
        <f t="shared" ca="1" si="99"/>
        <v>0</v>
      </c>
      <c r="R212" s="1614">
        <f t="shared" ca="1" si="99"/>
        <v>0</v>
      </c>
      <c r="S212" s="1614">
        <f t="shared" ca="1" si="99"/>
        <v>0</v>
      </c>
      <c r="T212" s="1614">
        <f t="shared" ca="1" si="97"/>
        <v>0</v>
      </c>
      <c r="U212" s="1614">
        <f t="shared" ca="1" si="97"/>
        <v>0</v>
      </c>
      <c r="V212" s="1614">
        <f t="shared" ca="1" si="97"/>
        <v>0</v>
      </c>
      <c r="W212" s="1614">
        <f t="shared" ca="1" si="97"/>
        <v>0</v>
      </c>
      <c r="X212" s="1614">
        <f t="shared" ca="1" si="97"/>
        <v>0</v>
      </c>
      <c r="Y212" s="1625">
        <f t="shared" ca="1" si="97"/>
        <v>0</v>
      </c>
      <c r="Z212" s="1565"/>
      <c r="AA212" s="1613">
        <f t="shared" ca="1" si="98"/>
        <v>0</v>
      </c>
      <c r="AB212" s="1613">
        <f t="shared" ca="1" si="98"/>
        <v>0</v>
      </c>
      <c r="AC212" s="1613">
        <f t="shared" ca="1" si="98"/>
        <v>0</v>
      </c>
      <c r="AD212" s="1613">
        <f t="shared" ca="1" si="98"/>
        <v>0</v>
      </c>
      <c r="AE212" s="1613">
        <f t="shared" ca="1" si="98"/>
        <v>0</v>
      </c>
      <c r="AF212" s="1613">
        <f t="shared" ca="1" si="98"/>
        <v>0</v>
      </c>
      <c r="AG212" s="1613">
        <f t="shared" ca="1" si="98"/>
        <v>0</v>
      </c>
      <c r="AH212" s="1613">
        <f t="shared" ca="1" si="98"/>
        <v>0</v>
      </c>
      <c r="AI212" s="1613">
        <f t="shared" ca="1" si="98"/>
        <v>0</v>
      </c>
      <c r="AJ212" s="1613">
        <f t="shared" ca="1" si="98"/>
        <v>0</v>
      </c>
      <c r="AK212" s="1613">
        <f t="shared" ca="1" si="98"/>
        <v>0</v>
      </c>
      <c r="AL212" s="1613">
        <f t="shared" ca="1" si="98"/>
        <v>0</v>
      </c>
      <c r="AM212" s="1613">
        <f t="shared" ca="1" si="98"/>
        <v>0</v>
      </c>
      <c r="AN212" s="1486"/>
      <c r="AO212" s="1612">
        <f t="shared" ca="1" si="101"/>
        <v>0</v>
      </c>
      <c r="AP212" s="1614">
        <f t="shared" ca="1" si="90"/>
        <v>0</v>
      </c>
      <c r="AQ212" s="1614">
        <f t="shared" ca="1" si="101"/>
        <v>0</v>
      </c>
      <c r="AR212" s="1614">
        <f t="shared" ca="1" si="101"/>
        <v>0</v>
      </c>
      <c r="AS212" s="1614">
        <f t="shared" ca="1" si="101"/>
        <v>0</v>
      </c>
      <c r="AT212" s="1614">
        <f t="shared" ca="1" si="101"/>
        <v>0</v>
      </c>
      <c r="AU212" s="1614">
        <f t="shared" ca="1" si="101"/>
        <v>0</v>
      </c>
      <c r="AV212" s="1614">
        <f t="shared" ca="1" si="101"/>
        <v>0</v>
      </c>
      <c r="AW212" s="1614">
        <f t="shared" ca="1" si="101"/>
        <v>0</v>
      </c>
      <c r="AX212" s="1614">
        <f t="shared" ca="1" si="101"/>
        <v>0</v>
      </c>
      <c r="AY212" s="1614">
        <f t="shared" ca="1" si="101"/>
        <v>0</v>
      </c>
      <c r="AZ212" s="1614">
        <f t="shared" ca="1" si="101"/>
        <v>0</v>
      </c>
      <c r="BA212" s="1614">
        <f t="shared" ca="1" si="101"/>
        <v>0</v>
      </c>
      <c r="BB212" s="1614">
        <f t="shared" ca="1" si="101"/>
        <v>0</v>
      </c>
      <c r="BC212" s="1614">
        <f t="shared" ca="1" si="101"/>
        <v>0</v>
      </c>
      <c r="BD212" s="1614">
        <f t="shared" ca="1" si="101"/>
        <v>0</v>
      </c>
      <c r="BE212" s="1614">
        <f t="shared" ca="1" si="101"/>
        <v>0</v>
      </c>
      <c r="BF212" s="1614">
        <f t="shared" ca="1" si="101"/>
        <v>0</v>
      </c>
      <c r="BG212" s="1614">
        <f t="shared" ca="1" si="101"/>
        <v>0</v>
      </c>
      <c r="BH212" s="1614">
        <f t="shared" ca="1" si="101"/>
        <v>0</v>
      </c>
      <c r="BI212" s="1614">
        <f t="shared" ca="1" si="101"/>
        <v>0</v>
      </c>
      <c r="BJ212" s="1614">
        <f t="shared" ca="1" si="101"/>
        <v>0</v>
      </c>
      <c r="BK212" s="1614">
        <f t="shared" ca="1" si="101"/>
        <v>0</v>
      </c>
      <c r="BL212" s="1614">
        <f t="shared" ca="1" si="101"/>
        <v>0</v>
      </c>
      <c r="BM212" s="1614">
        <f t="shared" ca="1" si="101"/>
        <v>0</v>
      </c>
      <c r="BN212" s="1614">
        <f t="shared" ca="1" si="101"/>
        <v>0</v>
      </c>
      <c r="BO212" s="1614">
        <f t="shared" ca="1" si="101"/>
        <v>0</v>
      </c>
      <c r="BP212" s="1614">
        <f t="shared" ca="1" si="101"/>
        <v>0</v>
      </c>
      <c r="BQ212" s="1614">
        <f t="shared" ca="1" si="101"/>
        <v>0</v>
      </c>
      <c r="BR212" s="1614">
        <f t="shared" ca="1" si="101"/>
        <v>0</v>
      </c>
      <c r="BS212" s="1614">
        <f t="shared" ca="1" si="101"/>
        <v>0</v>
      </c>
      <c r="BT212" s="1614">
        <f t="shared" ca="1" si="101"/>
        <v>0</v>
      </c>
      <c r="BU212" s="1614">
        <f t="shared" ca="1" si="101"/>
        <v>0</v>
      </c>
      <c r="BV212" s="1614">
        <f t="shared" ca="1" si="101"/>
        <v>0</v>
      </c>
      <c r="BW212" s="1614">
        <f t="shared" ca="1" si="101"/>
        <v>0</v>
      </c>
      <c r="BX212" s="1614">
        <f t="shared" ca="1" si="101"/>
        <v>0</v>
      </c>
      <c r="BY212" s="1614">
        <f t="shared" ca="1" si="101"/>
        <v>0</v>
      </c>
      <c r="BZ212" s="1614">
        <f t="shared" ca="1" si="101"/>
        <v>0</v>
      </c>
      <c r="CA212" s="1614">
        <f t="shared" ca="1" si="101"/>
        <v>0</v>
      </c>
      <c r="CB212" s="1614">
        <f t="shared" ca="1" si="101"/>
        <v>0</v>
      </c>
      <c r="CC212" s="1614">
        <f t="shared" ca="1" si="101"/>
        <v>0</v>
      </c>
      <c r="CD212" s="1614">
        <f t="shared" ca="1" si="101"/>
        <v>0</v>
      </c>
      <c r="CE212" s="1614">
        <f t="shared" ca="1" si="101"/>
        <v>0</v>
      </c>
      <c r="CF212" s="1614">
        <f t="shared" ca="1" si="101"/>
        <v>0</v>
      </c>
      <c r="CG212" s="1614">
        <f t="shared" ca="1" si="101"/>
        <v>0</v>
      </c>
      <c r="CH212" s="1614">
        <f t="shared" ca="1" si="101"/>
        <v>0</v>
      </c>
      <c r="CI212" s="1615">
        <f t="shared" ca="1" si="101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91"/>
        <v/>
      </c>
      <c r="B213" s="1029" t="str">
        <f t="shared" ca="1" si="84"/>
        <v xml:space="preserve"> </v>
      </c>
      <c r="C213" s="1611">
        <f t="shared" ca="1" si="85"/>
        <v>0</v>
      </c>
      <c r="D213" s="1612">
        <f t="shared" ca="1" si="99"/>
        <v>0</v>
      </c>
      <c r="E213" s="1613">
        <f t="shared" ca="1" si="99"/>
        <v>0</v>
      </c>
      <c r="F213" s="1613">
        <f t="shared" ca="1" si="99"/>
        <v>0</v>
      </c>
      <c r="G213" s="1613">
        <f t="shared" ca="1" si="99"/>
        <v>0</v>
      </c>
      <c r="H213" s="1613">
        <f t="shared" ca="1" si="99"/>
        <v>0</v>
      </c>
      <c r="I213" s="1613">
        <f t="shared" ca="1" si="99"/>
        <v>0</v>
      </c>
      <c r="J213" s="1613">
        <f t="shared" ca="1" si="99"/>
        <v>0</v>
      </c>
      <c r="K213" s="1613">
        <f t="shared" ca="1" si="99"/>
        <v>0</v>
      </c>
      <c r="L213" s="1613">
        <f t="shared" ca="1" si="99"/>
        <v>0</v>
      </c>
      <c r="M213" s="1614">
        <f t="shared" ca="1" si="99"/>
        <v>0</v>
      </c>
      <c r="N213" s="1614">
        <f t="shared" ca="1" si="99"/>
        <v>0</v>
      </c>
      <c r="O213" s="1614">
        <f t="shared" ca="1" si="99"/>
        <v>0</v>
      </c>
      <c r="P213" s="1614">
        <f t="shared" ca="1" si="99"/>
        <v>0</v>
      </c>
      <c r="Q213" s="1614">
        <f t="shared" ca="1" si="99"/>
        <v>0</v>
      </c>
      <c r="R213" s="1614">
        <f t="shared" ca="1" si="99"/>
        <v>0</v>
      </c>
      <c r="S213" s="1614">
        <f t="shared" ca="1" si="99"/>
        <v>0</v>
      </c>
      <c r="T213" s="1614">
        <f t="shared" ca="1" si="97"/>
        <v>0</v>
      </c>
      <c r="U213" s="1614">
        <f t="shared" ca="1" si="97"/>
        <v>0</v>
      </c>
      <c r="V213" s="1614">
        <f t="shared" ca="1" si="97"/>
        <v>0</v>
      </c>
      <c r="W213" s="1614">
        <f t="shared" ca="1" si="97"/>
        <v>0</v>
      </c>
      <c r="X213" s="1614">
        <f t="shared" ca="1" si="97"/>
        <v>0</v>
      </c>
      <c r="Y213" s="1625">
        <f t="shared" ca="1" si="97"/>
        <v>0</v>
      </c>
      <c r="Z213" s="1565"/>
      <c r="AA213" s="1613">
        <f t="shared" ca="1" si="98"/>
        <v>0</v>
      </c>
      <c r="AB213" s="1613">
        <f t="shared" ca="1" si="98"/>
        <v>0</v>
      </c>
      <c r="AC213" s="1613">
        <f t="shared" ca="1" si="98"/>
        <v>0</v>
      </c>
      <c r="AD213" s="1613">
        <f t="shared" ca="1" si="98"/>
        <v>0</v>
      </c>
      <c r="AE213" s="1613">
        <f t="shared" ca="1" si="98"/>
        <v>0</v>
      </c>
      <c r="AF213" s="1613">
        <f t="shared" ca="1" si="98"/>
        <v>0</v>
      </c>
      <c r="AG213" s="1613">
        <f t="shared" ca="1" si="98"/>
        <v>0</v>
      </c>
      <c r="AH213" s="1613">
        <f t="shared" ca="1" si="98"/>
        <v>0</v>
      </c>
      <c r="AI213" s="1613">
        <f t="shared" ca="1" si="98"/>
        <v>0</v>
      </c>
      <c r="AJ213" s="1613">
        <f t="shared" ca="1" si="98"/>
        <v>0</v>
      </c>
      <c r="AK213" s="1613">
        <f t="shared" ca="1" si="98"/>
        <v>0</v>
      </c>
      <c r="AL213" s="1613">
        <f t="shared" ca="1" si="98"/>
        <v>0</v>
      </c>
      <c r="AM213" s="1613">
        <f t="shared" ca="1" si="98"/>
        <v>0</v>
      </c>
      <c r="AN213" s="1486"/>
      <c r="AO213" s="1612">
        <f t="shared" ca="1" si="101"/>
        <v>0</v>
      </c>
      <c r="AP213" s="1614">
        <f t="shared" ca="1" si="90"/>
        <v>0</v>
      </c>
      <c r="AQ213" s="1614">
        <f t="shared" ca="1" si="101"/>
        <v>0</v>
      </c>
      <c r="AR213" s="1614">
        <f t="shared" ca="1" si="101"/>
        <v>0</v>
      </c>
      <c r="AS213" s="1614">
        <f t="shared" ca="1" si="101"/>
        <v>0</v>
      </c>
      <c r="AT213" s="1614">
        <f t="shared" ca="1" si="101"/>
        <v>0</v>
      </c>
      <c r="AU213" s="1614">
        <f t="shared" ca="1" si="101"/>
        <v>0</v>
      </c>
      <c r="AV213" s="1614">
        <f t="shared" ca="1" si="101"/>
        <v>0</v>
      </c>
      <c r="AW213" s="1614">
        <f t="shared" ca="1" si="101"/>
        <v>0</v>
      </c>
      <c r="AX213" s="1614">
        <f t="shared" ca="1" si="101"/>
        <v>0</v>
      </c>
      <c r="AY213" s="1614">
        <f t="shared" ca="1" si="101"/>
        <v>0</v>
      </c>
      <c r="AZ213" s="1614">
        <f t="shared" ca="1" si="101"/>
        <v>0</v>
      </c>
      <c r="BA213" s="1614">
        <f t="shared" ca="1" si="101"/>
        <v>0</v>
      </c>
      <c r="BB213" s="1614">
        <f t="shared" ca="1" si="101"/>
        <v>0</v>
      </c>
      <c r="BC213" s="1614">
        <f t="shared" ca="1" si="101"/>
        <v>0</v>
      </c>
      <c r="BD213" s="1614">
        <f t="shared" ca="1" si="101"/>
        <v>0</v>
      </c>
      <c r="BE213" s="1614">
        <f t="shared" ca="1" si="101"/>
        <v>0</v>
      </c>
      <c r="BF213" s="1614">
        <f t="shared" ca="1" si="101"/>
        <v>0</v>
      </c>
      <c r="BG213" s="1614">
        <f t="shared" ca="1" si="101"/>
        <v>0</v>
      </c>
      <c r="BH213" s="1614">
        <f t="shared" ca="1" si="101"/>
        <v>0</v>
      </c>
      <c r="BI213" s="1614">
        <f t="shared" ca="1" si="101"/>
        <v>0</v>
      </c>
      <c r="BJ213" s="1614">
        <f t="shared" ca="1" si="101"/>
        <v>0</v>
      </c>
      <c r="BK213" s="1614">
        <f t="shared" ca="1" si="101"/>
        <v>0</v>
      </c>
      <c r="BL213" s="1614">
        <f t="shared" ca="1" si="101"/>
        <v>0</v>
      </c>
      <c r="BM213" s="1614">
        <f t="shared" ca="1" si="101"/>
        <v>0</v>
      </c>
      <c r="BN213" s="1614">
        <f t="shared" ca="1" si="101"/>
        <v>0</v>
      </c>
      <c r="BO213" s="1614">
        <f t="shared" ca="1" si="101"/>
        <v>0</v>
      </c>
      <c r="BP213" s="1614">
        <f t="shared" ca="1" si="101"/>
        <v>0</v>
      </c>
      <c r="BQ213" s="1614">
        <f t="shared" ca="1" si="101"/>
        <v>0</v>
      </c>
      <c r="BR213" s="1614">
        <f t="shared" ca="1" si="101"/>
        <v>0</v>
      </c>
      <c r="BS213" s="1614">
        <f t="shared" ca="1" si="101"/>
        <v>0</v>
      </c>
      <c r="BT213" s="1614">
        <f t="shared" ca="1" si="101"/>
        <v>0</v>
      </c>
      <c r="BU213" s="1614">
        <f t="shared" ca="1" si="101"/>
        <v>0</v>
      </c>
      <c r="BV213" s="1614">
        <f t="shared" ca="1" si="101"/>
        <v>0</v>
      </c>
      <c r="BW213" s="1614">
        <f t="shared" ca="1" si="101"/>
        <v>0</v>
      </c>
      <c r="BX213" s="1614">
        <f t="shared" ca="1" si="101"/>
        <v>0</v>
      </c>
      <c r="BY213" s="1614">
        <f t="shared" ca="1" si="101"/>
        <v>0</v>
      </c>
      <c r="BZ213" s="1614">
        <f t="shared" ca="1" si="101"/>
        <v>0</v>
      </c>
      <c r="CA213" s="1614">
        <f t="shared" ca="1" si="101"/>
        <v>0</v>
      </c>
      <c r="CB213" s="1614">
        <f t="shared" ca="1" si="101"/>
        <v>0</v>
      </c>
      <c r="CC213" s="1614">
        <f t="shared" ca="1" si="101"/>
        <v>0</v>
      </c>
      <c r="CD213" s="1614">
        <f t="shared" ca="1" si="101"/>
        <v>0</v>
      </c>
      <c r="CE213" s="1614">
        <f t="shared" ca="1" si="101"/>
        <v>0</v>
      </c>
      <c r="CF213" s="1614">
        <f t="shared" ca="1" si="101"/>
        <v>0</v>
      </c>
      <c r="CG213" s="1614">
        <f t="shared" ca="1" si="101"/>
        <v>0</v>
      </c>
      <c r="CH213" s="1614">
        <f t="shared" ca="1" si="101"/>
        <v>0</v>
      </c>
      <c r="CI213" s="1615">
        <f t="shared" ca="1" si="101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91"/>
        <v/>
      </c>
      <c r="B214" s="1029" t="str">
        <f t="shared" ca="1" si="84"/>
        <v xml:space="preserve"> </v>
      </c>
      <c r="C214" s="1611">
        <f t="shared" ca="1" si="85"/>
        <v>0</v>
      </c>
      <c r="D214" s="1612">
        <f t="shared" ca="1" si="99"/>
        <v>0</v>
      </c>
      <c r="E214" s="1613">
        <f t="shared" ca="1" si="99"/>
        <v>0</v>
      </c>
      <c r="F214" s="1613">
        <f t="shared" ca="1" si="99"/>
        <v>0</v>
      </c>
      <c r="G214" s="1613">
        <f t="shared" ca="1" si="99"/>
        <v>0</v>
      </c>
      <c r="H214" s="1613">
        <f t="shared" ca="1" si="99"/>
        <v>0</v>
      </c>
      <c r="I214" s="1613">
        <f t="shared" ca="1" si="99"/>
        <v>0</v>
      </c>
      <c r="J214" s="1613">
        <f t="shared" ca="1" si="99"/>
        <v>0</v>
      </c>
      <c r="K214" s="1613">
        <f t="shared" ca="1" si="99"/>
        <v>0</v>
      </c>
      <c r="L214" s="1613">
        <f t="shared" ca="1" si="99"/>
        <v>0</v>
      </c>
      <c r="M214" s="1614">
        <f t="shared" ca="1" si="99"/>
        <v>0</v>
      </c>
      <c r="N214" s="1614">
        <f t="shared" ca="1" si="99"/>
        <v>0</v>
      </c>
      <c r="O214" s="1614">
        <f t="shared" ca="1" si="99"/>
        <v>0</v>
      </c>
      <c r="P214" s="1614">
        <f t="shared" ca="1" si="99"/>
        <v>0</v>
      </c>
      <c r="Q214" s="1614">
        <f t="shared" ca="1" si="99"/>
        <v>0</v>
      </c>
      <c r="R214" s="1614">
        <f t="shared" ca="1" si="99"/>
        <v>0</v>
      </c>
      <c r="S214" s="1614">
        <f t="shared" ca="1" si="99"/>
        <v>0</v>
      </c>
      <c r="T214" s="1614">
        <f t="shared" ca="1" si="97"/>
        <v>0</v>
      </c>
      <c r="U214" s="1614">
        <f t="shared" ca="1" si="97"/>
        <v>0</v>
      </c>
      <c r="V214" s="1614">
        <f t="shared" ca="1" si="97"/>
        <v>0</v>
      </c>
      <c r="W214" s="1614">
        <f t="shared" ca="1" si="97"/>
        <v>0</v>
      </c>
      <c r="X214" s="1614">
        <f t="shared" ca="1" si="97"/>
        <v>0</v>
      </c>
      <c r="Y214" s="1625">
        <f t="shared" ca="1" si="97"/>
        <v>0</v>
      </c>
      <c r="Z214" s="1565"/>
      <c r="AA214" s="1613">
        <f t="shared" ca="1" si="98"/>
        <v>0</v>
      </c>
      <c r="AB214" s="1613">
        <f t="shared" ca="1" si="98"/>
        <v>0</v>
      </c>
      <c r="AC214" s="1613">
        <f t="shared" ca="1" si="98"/>
        <v>0</v>
      </c>
      <c r="AD214" s="1613">
        <f t="shared" ca="1" si="98"/>
        <v>0</v>
      </c>
      <c r="AE214" s="1613">
        <f t="shared" ca="1" si="98"/>
        <v>0</v>
      </c>
      <c r="AF214" s="1613">
        <f t="shared" ca="1" si="98"/>
        <v>0</v>
      </c>
      <c r="AG214" s="1613">
        <f t="shared" ca="1" si="98"/>
        <v>0</v>
      </c>
      <c r="AH214" s="1613">
        <f t="shared" ca="1" si="98"/>
        <v>0</v>
      </c>
      <c r="AI214" s="1613">
        <f t="shared" ca="1" si="98"/>
        <v>0</v>
      </c>
      <c r="AJ214" s="1613">
        <f t="shared" ca="1" si="98"/>
        <v>0</v>
      </c>
      <c r="AK214" s="1613">
        <f t="shared" ca="1" si="98"/>
        <v>0</v>
      </c>
      <c r="AL214" s="1613">
        <f t="shared" ca="1" si="98"/>
        <v>0</v>
      </c>
      <c r="AM214" s="1613">
        <f t="shared" ca="1" si="98"/>
        <v>0</v>
      </c>
      <c r="AN214" s="1486"/>
      <c r="AO214" s="1612">
        <f t="shared" ca="1" si="101"/>
        <v>0</v>
      </c>
      <c r="AP214" s="1614">
        <f t="shared" ca="1" si="90"/>
        <v>0</v>
      </c>
      <c r="AQ214" s="1614">
        <f t="shared" ca="1" si="101"/>
        <v>0</v>
      </c>
      <c r="AR214" s="1614">
        <f t="shared" ca="1" si="101"/>
        <v>0</v>
      </c>
      <c r="AS214" s="1614">
        <f t="shared" ca="1" si="101"/>
        <v>0</v>
      </c>
      <c r="AT214" s="1614">
        <f t="shared" ca="1" si="101"/>
        <v>0</v>
      </c>
      <c r="AU214" s="1614">
        <f t="shared" ca="1" si="101"/>
        <v>0</v>
      </c>
      <c r="AV214" s="1614">
        <f t="shared" ca="1" si="101"/>
        <v>0</v>
      </c>
      <c r="AW214" s="1614">
        <f t="shared" ca="1" si="101"/>
        <v>0</v>
      </c>
      <c r="AX214" s="1614">
        <f t="shared" ca="1" si="101"/>
        <v>0</v>
      </c>
      <c r="AY214" s="1614">
        <f t="shared" ca="1" si="101"/>
        <v>0</v>
      </c>
      <c r="AZ214" s="1614">
        <f t="shared" ca="1" si="101"/>
        <v>0</v>
      </c>
      <c r="BA214" s="1614">
        <f t="shared" ca="1" si="101"/>
        <v>0</v>
      </c>
      <c r="BB214" s="1614">
        <f t="shared" ca="1" si="101"/>
        <v>0</v>
      </c>
      <c r="BC214" s="1614">
        <f t="shared" ca="1" si="101"/>
        <v>0</v>
      </c>
      <c r="BD214" s="1614">
        <f t="shared" ca="1" si="101"/>
        <v>0</v>
      </c>
      <c r="BE214" s="1614">
        <f t="shared" ca="1" si="101"/>
        <v>0</v>
      </c>
      <c r="BF214" s="1614">
        <f t="shared" ca="1" si="101"/>
        <v>0</v>
      </c>
      <c r="BG214" s="1614">
        <f t="shared" ca="1" si="101"/>
        <v>0</v>
      </c>
      <c r="BH214" s="1614">
        <f t="shared" ca="1" si="101"/>
        <v>0</v>
      </c>
      <c r="BI214" s="1614">
        <f t="shared" ca="1" si="101"/>
        <v>0</v>
      </c>
      <c r="BJ214" s="1614">
        <f t="shared" ca="1" si="101"/>
        <v>0</v>
      </c>
      <c r="BK214" s="1614">
        <f t="shared" ca="1" si="101"/>
        <v>0</v>
      </c>
      <c r="BL214" s="1614">
        <f t="shared" ca="1" si="101"/>
        <v>0</v>
      </c>
      <c r="BM214" s="1614">
        <f t="shared" ca="1" si="101"/>
        <v>0</v>
      </c>
      <c r="BN214" s="1614">
        <f t="shared" ca="1" si="101"/>
        <v>0</v>
      </c>
      <c r="BO214" s="1614">
        <f t="shared" ref="BO214:CI214" ca="1" si="102">IF(ISNUMBER($B214),$B214*BO122/1000,0)</f>
        <v>0</v>
      </c>
      <c r="BP214" s="1614">
        <f t="shared" ca="1" si="102"/>
        <v>0</v>
      </c>
      <c r="BQ214" s="1614">
        <f t="shared" ca="1" si="102"/>
        <v>0</v>
      </c>
      <c r="BR214" s="1614">
        <f t="shared" ca="1" si="102"/>
        <v>0</v>
      </c>
      <c r="BS214" s="1614">
        <f t="shared" ca="1" si="102"/>
        <v>0</v>
      </c>
      <c r="BT214" s="1614">
        <f t="shared" ca="1" si="102"/>
        <v>0</v>
      </c>
      <c r="BU214" s="1614">
        <f t="shared" ca="1" si="102"/>
        <v>0</v>
      </c>
      <c r="BV214" s="1614">
        <f t="shared" ca="1" si="102"/>
        <v>0</v>
      </c>
      <c r="BW214" s="1614">
        <f t="shared" ca="1" si="102"/>
        <v>0</v>
      </c>
      <c r="BX214" s="1614">
        <f t="shared" ca="1" si="102"/>
        <v>0</v>
      </c>
      <c r="BY214" s="1614">
        <f t="shared" ca="1" si="102"/>
        <v>0</v>
      </c>
      <c r="BZ214" s="1614">
        <f t="shared" ca="1" si="102"/>
        <v>0</v>
      </c>
      <c r="CA214" s="1614">
        <f t="shared" ca="1" si="102"/>
        <v>0</v>
      </c>
      <c r="CB214" s="1614">
        <f t="shared" ca="1" si="102"/>
        <v>0</v>
      </c>
      <c r="CC214" s="1614">
        <f t="shared" ca="1" si="102"/>
        <v>0</v>
      </c>
      <c r="CD214" s="1614">
        <f t="shared" ca="1" si="102"/>
        <v>0</v>
      </c>
      <c r="CE214" s="1614">
        <f t="shared" ca="1" si="102"/>
        <v>0</v>
      </c>
      <c r="CF214" s="1614">
        <f t="shared" ca="1" si="102"/>
        <v>0</v>
      </c>
      <c r="CG214" s="1614">
        <f t="shared" ca="1" si="102"/>
        <v>0</v>
      </c>
      <c r="CH214" s="1614">
        <f t="shared" ca="1" si="102"/>
        <v>0</v>
      </c>
      <c r="CI214" s="1615">
        <f t="shared" ca="1" si="102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91"/>
        <v/>
      </c>
      <c r="B215" s="1029" t="str">
        <f t="shared" ca="1" si="84"/>
        <v xml:space="preserve"> </v>
      </c>
      <c r="C215" s="1611">
        <f t="shared" ca="1" si="85"/>
        <v>0</v>
      </c>
      <c r="D215" s="1612">
        <f t="shared" ca="1" si="99"/>
        <v>0</v>
      </c>
      <c r="E215" s="1613">
        <f t="shared" ca="1" si="99"/>
        <v>0</v>
      </c>
      <c r="F215" s="1613">
        <f t="shared" ca="1" si="99"/>
        <v>0</v>
      </c>
      <c r="G215" s="1613">
        <f t="shared" ca="1" si="99"/>
        <v>0</v>
      </c>
      <c r="H215" s="1613">
        <f t="shared" ca="1" si="99"/>
        <v>0</v>
      </c>
      <c r="I215" s="1613">
        <f t="shared" ca="1" si="99"/>
        <v>0</v>
      </c>
      <c r="J215" s="1613">
        <f t="shared" ca="1" si="99"/>
        <v>0</v>
      </c>
      <c r="K215" s="1613">
        <f t="shared" ca="1" si="99"/>
        <v>0</v>
      </c>
      <c r="L215" s="1613">
        <f t="shared" ca="1" si="99"/>
        <v>0</v>
      </c>
      <c r="M215" s="1614">
        <f t="shared" ca="1" si="99"/>
        <v>0</v>
      </c>
      <c r="N215" s="1614">
        <f t="shared" ca="1" si="99"/>
        <v>0</v>
      </c>
      <c r="O215" s="1614">
        <f t="shared" ca="1" si="99"/>
        <v>0</v>
      </c>
      <c r="P215" s="1614">
        <f t="shared" ca="1" si="99"/>
        <v>0</v>
      </c>
      <c r="Q215" s="1614">
        <f t="shared" ca="1" si="99"/>
        <v>0</v>
      </c>
      <c r="R215" s="1614">
        <f t="shared" ca="1" si="99"/>
        <v>0</v>
      </c>
      <c r="S215" s="1614">
        <f t="shared" ca="1" si="99"/>
        <v>0</v>
      </c>
      <c r="T215" s="1614">
        <f t="shared" ca="1" si="97"/>
        <v>0</v>
      </c>
      <c r="U215" s="1614">
        <f t="shared" ca="1" si="97"/>
        <v>0</v>
      </c>
      <c r="V215" s="1614">
        <f t="shared" ca="1" si="97"/>
        <v>0</v>
      </c>
      <c r="W215" s="1614">
        <f t="shared" ca="1" si="97"/>
        <v>0</v>
      </c>
      <c r="X215" s="1614">
        <f t="shared" ca="1" si="97"/>
        <v>0</v>
      </c>
      <c r="Y215" s="1625">
        <f t="shared" ca="1" si="97"/>
        <v>0</v>
      </c>
      <c r="Z215" s="1565"/>
      <c r="AA215" s="1613">
        <f t="shared" ca="1" si="98"/>
        <v>0</v>
      </c>
      <c r="AB215" s="1613">
        <f t="shared" ca="1" si="98"/>
        <v>0</v>
      </c>
      <c r="AC215" s="1613">
        <f t="shared" ca="1" si="98"/>
        <v>0</v>
      </c>
      <c r="AD215" s="1613">
        <f t="shared" ca="1" si="98"/>
        <v>0</v>
      </c>
      <c r="AE215" s="1613">
        <f t="shared" ca="1" si="98"/>
        <v>0</v>
      </c>
      <c r="AF215" s="1613">
        <f t="shared" ca="1" si="98"/>
        <v>0</v>
      </c>
      <c r="AG215" s="1613">
        <f t="shared" ca="1" si="98"/>
        <v>0</v>
      </c>
      <c r="AH215" s="1613">
        <f t="shared" ca="1" si="98"/>
        <v>0</v>
      </c>
      <c r="AI215" s="1613">
        <f t="shared" ca="1" si="98"/>
        <v>0</v>
      </c>
      <c r="AJ215" s="1613">
        <f t="shared" ca="1" si="98"/>
        <v>0</v>
      </c>
      <c r="AK215" s="1613">
        <f t="shared" ca="1" si="98"/>
        <v>0</v>
      </c>
      <c r="AL215" s="1613">
        <f t="shared" ca="1" si="98"/>
        <v>0</v>
      </c>
      <c r="AM215" s="1613">
        <f t="shared" ca="1" si="98"/>
        <v>0</v>
      </c>
      <c r="AN215" s="1486"/>
      <c r="AO215" s="1612">
        <f t="shared" ref="AO215:CI217" ca="1" si="103">IF(ISNUMBER($B215),$B215*AO123/1000,0)</f>
        <v>0</v>
      </c>
      <c r="AP215" s="1614">
        <f t="shared" ca="1" si="90"/>
        <v>0</v>
      </c>
      <c r="AQ215" s="1614">
        <f t="shared" ca="1" si="103"/>
        <v>0</v>
      </c>
      <c r="AR215" s="1614">
        <f t="shared" ca="1" si="103"/>
        <v>0</v>
      </c>
      <c r="AS215" s="1614">
        <f t="shared" ca="1" si="103"/>
        <v>0</v>
      </c>
      <c r="AT215" s="1614">
        <f t="shared" ca="1" si="103"/>
        <v>0</v>
      </c>
      <c r="AU215" s="1614">
        <f t="shared" ca="1" si="103"/>
        <v>0</v>
      </c>
      <c r="AV215" s="1614">
        <f t="shared" ca="1" si="103"/>
        <v>0</v>
      </c>
      <c r="AW215" s="1614">
        <f t="shared" ca="1" si="103"/>
        <v>0</v>
      </c>
      <c r="AX215" s="1614">
        <f t="shared" ca="1" si="103"/>
        <v>0</v>
      </c>
      <c r="AY215" s="1614">
        <f t="shared" ca="1" si="103"/>
        <v>0</v>
      </c>
      <c r="AZ215" s="1614">
        <f t="shared" ca="1" si="103"/>
        <v>0</v>
      </c>
      <c r="BA215" s="1614">
        <f t="shared" ca="1" si="103"/>
        <v>0</v>
      </c>
      <c r="BB215" s="1614">
        <f t="shared" ca="1" si="103"/>
        <v>0</v>
      </c>
      <c r="BC215" s="1614">
        <f t="shared" ca="1" si="103"/>
        <v>0</v>
      </c>
      <c r="BD215" s="1614">
        <f t="shared" ca="1" si="103"/>
        <v>0</v>
      </c>
      <c r="BE215" s="1614">
        <f t="shared" ca="1" si="103"/>
        <v>0</v>
      </c>
      <c r="BF215" s="1614">
        <f t="shared" ca="1" si="103"/>
        <v>0</v>
      </c>
      <c r="BG215" s="1614">
        <f t="shared" ca="1" si="103"/>
        <v>0</v>
      </c>
      <c r="BH215" s="1614">
        <f t="shared" ca="1" si="103"/>
        <v>0</v>
      </c>
      <c r="BI215" s="1614">
        <f t="shared" ca="1" si="103"/>
        <v>0</v>
      </c>
      <c r="BJ215" s="1614">
        <f t="shared" ca="1" si="103"/>
        <v>0</v>
      </c>
      <c r="BK215" s="1614">
        <f t="shared" ca="1" si="103"/>
        <v>0</v>
      </c>
      <c r="BL215" s="1614">
        <f t="shared" ca="1" si="103"/>
        <v>0</v>
      </c>
      <c r="BM215" s="1614">
        <f t="shared" ca="1" si="103"/>
        <v>0</v>
      </c>
      <c r="BN215" s="1614">
        <f t="shared" ca="1" si="103"/>
        <v>0</v>
      </c>
      <c r="BO215" s="1614">
        <f t="shared" ca="1" si="103"/>
        <v>0</v>
      </c>
      <c r="BP215" s="1614">
        <f t="shared" ca="1" si="103"/>
        <v>0</v>
      </c>
      <c r="BQ215" s="1614">
        <f t="shared" ca="1" si="103"/>
        <v>0</v>
      </c>
      <c r="BR215" s="1614">
        <f t="shared" ca="1" si="103"/>
        <v>0</v>
      </c>
      <c r="BS215" s="1614">
        <f t="shared" ca="1" si="103"/>
        <v>0</v>
      </c>
      <c r="BT215" s="1614">
        <f t="shared" ca="1" si="103"/>
        <v>0</v>
      </c>
      <c r="BU215" s="1614">
        <f t="shared" ca="1" si="103"/>
        <v>0</v>
      </c>
      <c r="BV215" s="1614">
        <f t="shared" ca="1" si="103"/>
        <v>0</v>
      </c>
      <c r="BW215" s="1614">
        <f t="shared" ca="1" si="103"/>
        <v>0</v>
      </c>
      <c r="BX215" s="1614">
        <f t="shared" ca="1" si="103"/>
        <v>0</v>
      </c>
      <c r="BY215" s="1614">
        <f t="shared" ca="1" si="103"/>
        <v>0</v>
      </c>
      <c r="BZ215" s="1614">
        <f t="shared" ca="1" si="103"/>
        <v>0</v>
      </c>
      <c r="CA215" s="1614">
        <f t="shared" ca="1" si="103"/>
        <v>0</v>
      </c>
      <c r="CB215" s="1614">
        <f t="shared" ca="1" si="103"/>
        <v>0</v>
      </c>
      <c r="CC215" s="1614">
        <f t="shared" ca="1" si="103"/>
        <v>0</v>
      </c>
      <c r="CD215" s="1614">
        <f t="shared" ca="1" si="103"/>
        <v>0</v>
      </c>
      <c r="CE215" s="1614">
        <f t="shared" ca="1" si="103"/>
        <v>0</v>
      </c>
      <c r="CF215" s="1614">
        <f t="shared" ca="1" si="103"/>
        <v>0</v>
      </c>
      <c r="CG215" s="1614">
        <f t="shared" ca="1" si="103"/>
        <v>0</v>
      </c>
      <c r="CH215" s="1614">
        <f t="shared" ca="1" si="103"/>
        <v>0</v>
      </c>
      <c r="CI215" s="1615">
        <f t="shared" ca="1" si="103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91"/>
        <v/>
      </c>
      <c r="B216" s="1029" t="str">
        <f t="shared" ca="1" si="84"/>
        <v xml:space="preserve"> </v>
      </c>
      <c r="C216" s="1611">
        <f t="shared" ca="1" si="85"/>
        <v>0</v>
      </c>
      <c r="D216" s="1612">
        <f t="shared" ca="1" si="99"/>
        <v>0</v>
      </c>
      <c r="E216" s="1613">
        <f t="shared" ca="1" si="99"/>
        <v>0</v>
      </c>
      <c r="F216" s="1613">
        <f t="shared" ca="1" si="99"/>
        <v>0</v>
      </c>
      <c r="G216" s="1613">
        <f t="shared" ca="1" si="99"/>
        <v>0</v>
      </c>
      <c r="H216" s="1613">
        <f t="shared" ca="1" si="99"/>
        <v>0</v>
      </c>
      <c r="I216" s="1613">
        <f t="shared" ca="1" si="99"/>
        <v>0</v>
      </c>
      <c r="J216" s="1613">
        <f t="shared" ca="1" si="99"/>
        <v>0</v>
      </c>
      <c r="K216" s="1613">
        <f t="shared" ca="1" si="99"/>
        <v>0</v>
      </c>
      <c r="L216" s="1613">
        <f t="shared" ca="1" si="99"/>
        <v>0</v>
      </c>
      <c r="M216" s="1614">
        <f t="shared" ca="1" si="99"/>
        <v>0</v>
      </c>
      <c r="N216" s="1614">
        <f t="shared" ca="1" si="99"/>
        <v>0</v>
      </c>
      <c r="O216" s="1614">
        <f t="shared" ca="1" si="99"/>
        <v>0</v>
      </c>
      <c r="P216" s="1614">
        <f t="shared" ca="1" si="99"/>
        <v>0</v>
      </c>
      <c r="Q216" s="1614">
        <f t="shared" ca="1" si="99"/>
        <v>0</v>
      </c>
      <c r="R216" s="1614">
        <f t="shared" ca="1" si="99"/>
        <v>0</v>
      </c>
      <c r="S216" s="1614">
        <f t="shared" ca="1" si="99"/>
        <v>0</v>
      </c>
      <c r="T216" s="1614">
        <f t="shared" ca="1" si="97"/>
        <v>0</v>
      </c>
      <c r="U216" s="1614">
        <f t="shared" ca="1" si="97"/>
        <v>0</v>
      </c>
      <c r="V216" s="1614">
        <f t="shared" ca="1" si="97"/>
        <v>0</v>
      </c>
      <c r="W216" s="1614">
        <f t="shared" ca="1" si="97"/>
        <v>0</v>
      </c>
      <c r="X216" s="1614">
        <f t="shared" ca="1" si="97"/>
        <v>0</v>
      </c>
      <c r="Y216" s="1625">
        <f t="shared" ca="1" si="97"/>
        <v>0</v>
      </c>
      <c r="Z216" s="1565"/>
      <c r="AA216" s="1613">
        <f t="shared" ca="1" si="98"/>
        <v>0</v>
      </c>
      <c r="AB216" s="1613">
        <f t="shared" ca="1" si="98"/>
        <v>0</v>
      </c>
      <c r="AC216" s="1613">
        <f t="shared" ca="1" si="98"/>
        <v>0</v>
      </c>
      <c r="AD216" s="1613">
        <f t="shared" ca="1" si="98"/>
        <v>0</v>
      </c>
      <c r="AE216" s="1613">
        <f t="shared" ca="1" si="98"/>
        <v>0</v>
      </c>
      <c r="AF216" s="1613">
        <f t="shared" ca="1" si="98"/>
        <v>0</v>
      </c>
      <c r="AG216" s="1613">
        <f t="shared" ca="1" si="98"/>
        <v>0</v>
      </c>
      <c r="AH216" s="1613">
        <f t="shared" ca="1" si="98"/>
        <v>0</v>
      </c>
      <c r="AI216" s="1613">
        <f t="shared" ca="1" si="98"/>
        <v>0</v>
      </c>
      <c r="AJ216" s="1613">
        <f t="shared" ca="1" si="98"/>
        <v>0</v>
      </c>
      <c r="AK216" s="1613">
        <f t="shared" ca="1" si="98"/>
        <v>0</v>
      </c>
      <c r="AL216" s="1613">
        <f t="shared" ca="1" si="98"/>
        <v>0</v>
      </c>
      <c r="AM216" s="1613">
        <f t="shared" ca="1" si="98"/>
        <v>0</v>
      </c>
      <c r="AN216" s="1486"/>
      <c r="AO216" s="1612">
        <f t="shared" ca="1" si="103"/>
        <v>0</v>
      </c>
      <c r="AP216" s="1614">
        <f t="shared" ca="1" si="90"/>
        <v>0</v>
      </c>
      <c r="AQ216" s="1614">
        <f t="shared" ca="1" si="103"/>
        <v>0</v>
      </c>
      <c r="AR216" s="1614">
        <f t="shared" ca="1" si="103"/>
        <v>0</v>
      </c>
      <c r="AS216" s="1614">
        <f t="shared" ca="1" si="103"/>
        <v>0</v>
      </c>
      <c r="AT216" s="1614">
        <f t="shared" ca="1" si="103"/>
        <v>0</v>
      </c>
      <c r="AU216" s="1614">
        <f t="shared" ca="1" si="103"/>
        <v>0</v>
      </c>
      <c r="AV216" s="1614">
        <f t="shared" ca="1" si="103"/>
        <v>0</v>
      </c>
      <c r="AW216" s="1614">
        <f t="shared" ca="1" si="103"/>
        <v>0</v>
      </c>
      <c r="AX216" s="1614">
        <f t="shared" ca="1" si="103"/>
        <v>0</v>
      </c>
      <c r="AY216" s="1614">
        <f t="shared" ca="1" si="103"/>
        <v>0</v>
      </c>
      <c r="AZ216" s="1614">
        <f t="shared" ca="1" si="103"/>
        <v>0</v>
      </c>
      <c r="BA216" s="1614">
        <f t="shared" ca="1" si="103"/>
        <v>0</v>
      </c>
      <c r="BB216" s="1614">
        <f t="shared" ca="1" si="103"/>
        <v>0</v>
      </c>
      <c r="BC216" s="1614">
        <f t="shared" ca="1" si="103"/>
        <v>0</v>
      </c>
      <c r="BD216" s="1614">
        <f t="shared" ca="1" si="103"/>
        <v>0</v>
      </c>
      <c r="BE216" s="1614">
        <f t="shared" ca="1" si="103"/>
        <v>0</v>
      </c>
      <c r="BF216" s="1614">
        <f t="shared" ca="1" si="103"/>
        <v>0</v>
      </c>
      <c r="BG216" s="1614">
        <f t="shared" ca="1" si="103"/>
        <v>0</v>
      </c>
      <c r="BH216" s="1614">
        <f t="shared" ca="1" si="103"/>
        <v>0</v>
      </c>
      <c r="BI216" s="1614">
        <f t="shared" ca="1" si="103"/>
        <v>0</v>
      </c>
      <c r="BJ216" s="1614">
        <f t="shared" ca="1" si="103"/>
        <v>0</v>
      </c>
      <c r="BK216" s="1614">
        <f t="shared" ca="1" si="103"/>
        <v>0</v>
      </c>
      <c r="BL216" s="1614">
        <f t="shared" ca="1" si="103"/>
        <v>0</v>
      </c>
      <c r="BM216" s="1614">
        <f t="shared" ca="1" si="103"/>
        <v>0</v>
      </c>
      <c r="BN216" s="1614">
        <f t="shared" ca="1" si="103"/>
        <v>0</v>
      </c>
      <c r="BO216" s="1614">
        <f t="shared" ca="1" si="103"/>
        <v>0</v>
      </c>
      <c r="BP216" s="1614">
        <f t="shared" ca="1" si="103"/>
        <v>0</v>
      </c>
      <c r="BQ216" s="1614">
        <f t="shared" ca="1" si="103"/>
        <v>0</v>
      </c>
      <c r="BR216" s="1614">
        <f t="shared" ca="1" si="103"/>
        <v>0</v>
      </c>
      <c r="BS216" s="1614">
        <f t="shared" ca="1" si="103"/>
        <v>0</v>
      </c>
      <c r="BT216" s="1614">
        <f t="shared" ca="1" si="103"/>
        <v>0</v>
      </c>
      <c r="BU216" s="1614">
        <f t="shared" ca="1" si="103"/>
        <v>0</v>
      </c>
      <c r="BV216" s="1614">
        <f t="shared" ca="1" si="103"/>
        <v>0</v>
      </c>
      <c r="BW216" s="1614">
        <f t="shared" ca="1" si="103"/>
        <v>0</v>
      </c>
      <c r="BX216" s="1614">
        <f t="shared" ca="1" si="103"/>
        <v>0</v>
      </c>
      <c r="BY216" s="1614">
        <f t="shared" ca="1" si="103"/>
        <v>0</v>
      </c>
      <c r="BZ216" s="1614">
        <f t="shared" ca="1" si="103"/>
        <v>0</v>
      </c>
      <c r="CA216" s="1614">
        <f t="shared" ca="1" si="103"/>
        <v>0</v>
      </c>
      <c r="CB216" s="1614">
        <f t="shared" ca="1" si="103"/>
        <v>0</v>
      </c>
      <c r="CC216" s="1614">
        <f t="shared" ca="1" si="103"/>
        <v>0</v>
      </c>
      <c r="CD216" s="1614">
        <f t="shared" ca="1" si="103"/>
        <v>0</v>
      </c>
      <c r="CE216" s="1614">
        <f t="shared" ca="1" si="103"/>
        <v>0</v>
      </c>
      <c r="CF216" s="1614">
        <f t="shared" ca="1" si="103"/>
        <v>0</v>
      </c>
      <c r="CG216" s="1614">
        <f t="shared" ca="1" si="103"/>
        <v>0</v>
      </c>
      <c r="CH216" s="1614">
        <f t="shared" ca="1" si="103"/>
        <v>0</v>
      </c>
      <c r="CI216" s="1615">
        <f t="shared" ca="1" si="103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91"/>
        <v/>
      </c>
      <c r="B217" s="1031" t="str">
        <f t="shared" ca="1" si="84"/>
        <v xml:space="preserve"> </v>
      </c>
      <c r="C217" s="1616">
        <f t="shared" ca="1" si="85"/>
        <v>0</v>
      </c>
      <c r="D217" s="1617">
        <f t="shared" ca="1" si="99"/>
        <v>0</v>
      </c>
      <c r="E217" s="1618">
        <f t="shared" ca="1" si="99"/>
        <v>0</v>
      </c>
      <c r="F217" s="1618">
        <f t="shared" ca="1" si="99"/>
        <v>0</v>
      </c>
      <c r="G217" s="1618">
        <f t="shared" ca="1" si="99"/>
        <v>0</v>
      </c>
      <c r="H217" s="1618">
        <f t="shared" ca="1" si="99"/>
        <v>0</v>
      </c>
      <c r="I217" s="1618">
        <f t="shared" ca="1" si="99"/>
        <v>0</v>
      </c>
      <c r="J217" s="1618">
        <f t="shared" ca="1" si="99"/>
        <v>0</v>
      </c>
      <c r="K217" s="1618">
        <f t="shared" ca="1" si="99"/>
        <v>0</v>
      </c>
      <c r="L217" s="1618">
        <f t="shared" ca="1" si="99"/>
        <v>0</v>
      </c>
      <c r="M217" s="1619">
        <f t="shared" ca="1" si="99"/>
        <v>0</v>
      </c>
      <c r="N217" s="1619">
        <f t="shared" ca="1" si="99"/>
        <v>0</v>
      </c>
      <c r="O217" s="1619">
        <f t="shared" ca="1" si="99"/>
        <v>0</v>
      </c>
      <c r="P217" s="1619">
        <f t="shared" ca="1" si="99"/>
        <v>0</v>
      </c>
      <c r="Q217" s="1619">
        <f t="shared" ca="1" si="99"/>
        <v>0</v>
      </c>
      <c r="R217" s="1619">
        <f t="shared" ca="1" si="99"/>
        <v>0</v>
      </c>
      <c r="S217" s="1619">
        <f t="shared" ca="1" si="99"/>
        <v>0</v>
      </c>
      <c r="T217" s="1619">
        <f t="shared" ca="1" si="97"/>
        <v>0</v>
      </c>
      <c r="U217" s="1619">
        <f t="shared" ca="1" si="97"/>
        <v>0</v>
      </c>
      <c r="V217" s="1619">
        <f t="shared" ca="1" si="97"/>
        <v>0</v>
      </c>
      <c r="W217" s="1619">
        <f t="shared" ca="1" si="97"/>
        <v>0</v>
      </c>
      <c r="X217" s="1619">
        <f t="shared" ca="1" si="97"/>
        <v>0</v>
      </c>
      <c r="Y217" s="1626">
        <f t="shared" ca="1" si="97"/>
        <v>0</v>
      </c>
      <c r="Z217" s="1565"/>
      <c r="AA217" s="1618">
        <f t="shared" ca="1" si="98"/>
        <v>0</v>
      </c>
      <c r="AB217" s="1618">
        <f t="shared" ca="1" si="98"/>
        <v>0</v>
      </c>
      <c r="AC217" s="1618">
        <f t="shared" ca="1" si="98"/>
        <v>0</v>
      </c>
      <c r="AD217" s="1618">
        <f t="shared" ca="1" si="98"/>
        <v>0</v>
      </c>
      <c r="AE217" s="1618">
        <f t="shared" ca="1" si="98"/>
        <v>0</v>
      </c>
      <c r="AF217" s="1618">
        <f t="shared" ca="1" si="98"/>
        <v>0</v>
      </c>
      <c r="AG217" s="1618">
        <f t="shared" ca="1" si="98"/>
        <v>0</v>
      </c>
      <c r="AH217" s="1618">
        <f t="shared" ca="1" si="98"/>
        <v>0</v>
      </c>
      <c r="AI217" s="1618">
        <f t="shared" ca="1" si="98"/>
        <v>0</v>
      </c>
      <c r="AJ217" s="1618">
        <f t="shared" ca="1" si="98"/>
        <v>0</v>
      </c>
      <c r="AK217" s="1618">
        <f t="shared" ca="1" si="98"/>
        <v>0</v>
      </c>
      <c r="AL217" s="1618">
        <f t="shared" ca="1" si="98"/>
        <v>0</v>
      </c>
      <c r="AM217" s="1618">
        <f t="shared" ca="1" si="98"/>
        <v>0</v>
      </c>
      <c r="AN217" s="1486"/>
      <c r="AO217" s="1617">
        <f t="shared" ca="1" si="103"/>
        <v>0</v>
      </c>
      <c r="AP217" s="1619">
        <f t="shared" ca="1" si="90"/>
        <v>0</v>
      </c>
      <c r="AQ217" s="1619">
        <f t="shared" ca="1" si="103"/>
        <v>0</v>
      </c>
      <c r="AR217" s="1619">
        <f t="shared" ca="1" si="103"/>
        <v>0</v>
      </c>
      <c r="AS217" s="1619">
        <f t="shared" ca="1" si="103"/>
        <v>0</v>
      </c>
      <c r="AT217" s="1619">
        <f t="shared" ca="1" si="103"/>
        <v>0</v>
      </c>
      <c r="AU217" s="1619">
        <f t="shared" ca="1" si="103"/>
        <v>0</v>
      </c>
      <c r="AV217" s="1619">
        <f t="shared" ca="1" si="103"/>
        <v>0</v>
      </c>
      <c r="AW217" s="1619">
        <f t="shared" ca="1" si="103"/>
        <v>0</v>
      </c>
      <c r="AX217" s="1619">
        <f t="shared" ca="1" si="103"/>
        <v>0</v>
      </c>
      <c r="AY217" s="1619">
        <f t="shared" ca="1" si="103"/>
        <v>0</v>
      </c>
      <c r="AZ217" s="1619">
        <f t="shared" ca="1" si="103"/>
        <v>0</v>
      </c>
      <c r="BA217" s="1619">
        <f t="shared" ca="1" si="103"/>
        <v>0</v>
      </c>
      <c r="BB217" s="1619">
        <f t="shared" ca="1" si="103"/>
        <v>0</v>
      </c>
      <c r="BC217" s="1619">
        <f t="shared" ca="1" si="103"/>
        <v>0</v>
      </c>
      <c r="BD217" s="1619">
        <f t="shared" ca="1" si="103"/>
        <v>0</v>
      </c>
      <c r="BE217" s="1619">
        <f t="shared" ca="1" si="103"/>
        <v>0</v>
      </c>
      <c r="BF217" s="1619">
        <f t="shared" ca="1" si="103"/>
        <v>0</v>
      </c>
      <c r="BG217" s="1619">
        <f t="shared" ca="1" si="103"/>
        <v>0</v>
      </c>
      <c r="BH217" s="1619">
        <f t="shared" ca="1" si="103"/>
        <v>0</v>
      </c>
      <c r="BI217" s="1619">
        <f t="shared" ca="1" si="103"/>
        <v>0</v>
      </c>
      <c r="BJ217" s="1619">
        <f t="shared" ca="1" si="103"/>
        <v>0</v>
      </c>
      <c r="BK217" s="1619">
        <f t="shared" ca="1" si="103"/>
        <v>0</v>
      </c>
      <c r="BL217" s="1619">
        <f t="shared" ca="1" si="103"/>
        <v>0</v>
      </c>
      <c r="BM217" s="1619">
        <f t="shared" ca="1" si="103"/>
        <v>0</v>
      </c>
      <c r="BN217" s="1619">
        <f t="shared" ca="1" si="103"/>
        <v>0</v>
      </c>
      <c r="BO217" s="1619">
        <f t="shared" ca="1" si="103"/>
        <v>0</v>
      </c>
      <c r="BP217" s="1619">
        <f t="shared" ca="1" si="103"/>
        <v>0</v>
      </c>
      <c r="BQ217" s="1619">
        <f t="shared" ca="1" si="103"/>
        <v>0</v>
      </c>
      <c r="BR217" s="1619">
        <f t="shared" ca="1" si="103"/>
        <v>0</v>
      </c>
      <c r="BS217" s="1619">
        <f t="shared" ca="1" si="103"/>
        <v>0</v>
      </c>
      <c r="BT217" s="1619">
        <f t="shared" ca="1" si="103"/>
        <v>0</v>
      </c>
      <c r="BU217" s="1619">
        <f t="shared" ca="1" si="103"/>
        <v>0</v>
      </c>
      <c r="BV217" s="1619">
        <f t="shared" ca="1" si="103"/>
        <v>0</v>
      </c>
      <c r="BW217" s="1619">
        <f t="shared" ca="1" si="103"/>
        <v>0</v>
      </c>
      <c r="BX217" s="1619">
        <f t="shared" ca="1" si="103"/>
        <v>0</v>
      </c>
      <c r="BY217" s="1619">
        <f t="shared" ca="1" si="103"/>
        <v>0</v>
      </c>
      <c r="BZ217" s="1619">
        <f t="shared" ca="1" si="103"/>
        <v>0</v>
      </c>
      <c r="CA217" s="1619">
        <f t="shared" ca="1" si="103"/>
        <v>0</v>
      </c>
      <c r="CB217" s="1619">
        <f t="shared" ca="1" si="103"/>
        <v>0</v>
      </c>
      <c r="CC217" s="1619">
        <f t="shared" ca="1" si="103"/>
        <v>0</v>
      </c>
      <c r="CD217" s="1619">
        <f t="shared" ca="1" si="103"/>
        <v>0</v>
      </c>
      <c r="CE217" s="1619">
        <f t="shared" ca="1" si="103"/>
        <v>0</v>
      </c>
      <c r="CF217" s="1619">
        <f t="shared" ca="1" si="103"/>
        <v>0</v>
      </c>
      <c r="CG217" s="1619">
        <f t="shared" ca="1" si="103"/>
        <v>0</v>
      </c>
      <c r="CH217" s="1619">
        <f t="shared" ca="1" si="103"/>
        <v>0</v>
      </c>
      <c r="CI217" s="1620">
        <f t="shared" ca="1" si="103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4">IF(TRIM(A46)="","",A46)</f>
        <v>Fabrieksgas (ton )</v>
      </c>
      <c r="B220" s="1034">
        <f t="shared" ref="B220:B229" ca="1" si="105">IF(TRIM(A128)=""," ",INDIRECT("d"&amp;TEXT(246+MATCH((A128),$A$247:$A$484,0),0)))</f>
        <v>44.4</v>
      </c>
      <c r="C220" s="1590">
        <f t="shared" ref="C220:C229" ca="1" si="106">SUM(D220:CI220)</f>
        <v>54125.82</v>
      </c>
      <c r="D220" s="1607">
        <f t="shared" ref="D220:S229" ca="1" si="107">IF(ISNUMBER($B220),$B220*D128/1000,0)</f>
        <v>0</v>
      </c>
      <c r="E220" s="1610">
        <f t="shared" ca="1" si="107"/>
        <v>0</v>
      </c>
      <c r="F220" s="1610">
        <f t="shared" ca="1" si="107"/>
        <v>0</v>
      </c>
      <c r="G220" s="1610">
        <f t="shared" ca="1" si="107"/>
        <v>0</v>
      </c>
      <c r="H220" s="1610">
        <f t="shared" ca="1" si="107"/>
        <v>0</v>
      </c>
      <c r="I220" s="1610">
        <f t="shared" ca="1" si="107"/>
        <v>0</v>
      </c>
      <c r="J220" s="1610">
        <f t="shared" ca="1" si="107"/>
        <v>0</v>
      </c>
      <c r="K220" s="1624">
        <f t="shared" ca="1" si="107"/>
        <v>0</v>
      </c>
      <c r="L220" s="1624">
        <f t="shared" ca="1" si="107"/>
        <v>0</v>
      </c>
      <c r="M220" s="1624">
        <f t="shared" ca="1" si="107"/>
        <v>0</v>
      </c>
      <c r="N220" s="1624">
        <f t="shared" ca="1" si="107"/>
        <v>0</v>
      </c>
      <c r="O220" s="1624">
        <f t="shared" ca="1" si="107"/>
        <v>0</v>
      </c>
      <c r="P220" s="1624">
        <f t="shared" ca="1" si="107"/>
        <v>0</v>
      </c>
      <c r="Q220" s="1624">
        <f t="shared" ca="1" si="107"/>
        <v>0</v>
      </c>
      <c r="R220" s="1624">
        <f t="shared" ca="1" si="107"/>
        <v>0</v>
      </c>
      <c r="S220" s="1624">
        <f t="shared" ca="1" si="107"/>
        <v>0</v>
      </c>
      <c r="T220" s="1624">
        <f t="shared" ref="T220:Y229" ca="1" si="108">IF(ISNUMBER($B220),$B220*T128/1000,0)</f>
        <v>0</v>
      </c>
      <c r="U220" s="1624">
        <f t="shared" ca="1" si="108"/>
        <v>0</v>
      </c>
      <c r="V220" s="1624">
        <f t="shared" ca="1" si="108"/>
        <v>0</v>
      </c>
      <c r="W220" s="1624">
        <f t="shared" ca="1" si="108"/>
        <v>0</v>
      </c>
      <c r="X220" s="1624">
        <f t="shared" ca="1" si="108"/>
        <v>0</v>
      </c>
      <c r="Y220" s="1624">
        <f t="shared" ca="1" si="108"/>
        <v>0</v>
      </c>
      <c r="Z220" s="1565"/>
      <c r="AA220" s="1608">
        <f t="shared" ref="AA220:AM229" ca="1" si="109">IF(ISNUMBER($B220),$B220*AA128/1000,0)</f>
        <v>0</v>
      </c>
      <c r="AB220" s="1610">
        <f t="shared" ca="1" si="109"/>
        <v>0</v>
      </c>
      <c r="AC220" s="1610">
        <f t="shared" ca="1" si="109"/>
        <v>2577.4200000000005</v>
      </c>
      <c r="AD220" s="1610">
        <f t="shared" ca="1" si="109"/>
        <v>0</v>
      </c>
      <c r="AE220" s="1610">
        <f t="shared" ca="1" si="109"/>
        <v>0</v>
      </c>
      <c r="AF220" s="1610">
        <f t="shared" ca="1" si="109"/>
        <v>0</v>
      </c>
      <c r="AG220" s="1610">
        <f t="shared" ca="1" si="109"/>
        <v>0</v>
      </c>
      <c r="AH220" s="1610">
        <f t="shared" ca="1" si="109"/>
        <v>0</v>
      </c>
      <c r="AI220" s="1610">
        <f t="shared" ca="1" si="109"/>
        <v>0</v>
      </c>
      <c r="AJ220" s="1610">
        <f t="shared" ca="1" si="109"/>
        <v>0</v>
      </c>
      <c r="AK220" s="1610">
        <f t="shared" ca="1" si="109"/>
        <v>0</v>
      </c>
      <c r="AL220" s="1610">
        <f t="shared" ca="1" si="109"/>
        <v>0</v>
      </c>
      <c r="AM220" s="1610">
        <f t="shared" ca="1" si="109"/>
        <v>0</v>
      </c>
      <c r="AN220" s="1486"/>
      <c r="AO220" s="1607">
        <f t="shared" ref="AO220:CI225" ca="1" si="110">IF(ISNUMBER($B220),$B220*AO128/1000,0)</f>
        <v>0</v>
      </c>
      <c r="AP220" s="1624">
        <f t="shared" ref="AP220:AP229" ca="1" si="111">IF(ISNUMBER($B220),$B220*AP128/1000,0)</f>
        <v>0</v>
      </c>
      <c r="AQ220" s="1624">
        <f t="shared" ca="1" si="110"/>
        <v>0</v>
      </c>
      <c r="AR220" s="1624">
        <f t="shared" ca="1" si="110"/>
        <v>0</v>
      </c>
      <c r="AS220" s="1610">
        <f t="shared" ca="1" si="110"/>
        <v>0</v>
      </c>
      <c r="AT220" s="1610">
        <f t="shared" ca="1" si="110"/>
        <v>0</v>
      </c>
      <c r="AU220" s="1610">
        <f t="shared" ca="1" si="110"/>
        <v>0</v>
      </c>
      <c r="AV220" s="1610">
        <f t="shared" ca="1" si="110"/>
        <v>51548.4</v>
      </c>
      <c r="AW220" s="1610">
        <f t="shared" ca="1" si="110"/>
        <v>0</v>
      </c>
      <c r="AX220" s="1610">
        <f t="shared" ca="1" si="110"/>
        <v>0</v>
      </c>
      <c r="AY220" s="1610">
        <f t="shared" ca="1" si="110"/>
        <v>0</v>
      </c>
      <c r="AZ220" s="1610">
        <f t="shared" ca="1" si="110"/>
        <v>0</v>
      </c>
      <c r="BA220" s="1610">
        <f t="shared" ca="1" si="110"/>
        <v>0</v>
      </c>
      <c r="BB220" s="1610">
        <f t="shared" ca="1" si="110"/>
        <v>0</v>
      </c>
      <c r="BC220" s="1610">
        <f t="shared" ca="1" si="110"/>
        <v>0</v>
      </c>
      <c r="BD220" s="1610">
        <f t="shared" ca="1" si="110"/>
        <v>0</v>
      </c>
      <c r="BE220" s="1610">
        <f t="shared" ca="1" si="110"/>
        <v>0</v>
      </c>
      <c r="BF220" s="1610">
        <f t="shared" ca="1" si="110"/>
        <v>0</v>
      </c>
      <c r="BG220" s="1610">
        <f t="shared" ca="1" si="110"/>
        <v>0</v>
      </c>
      <c r="BH220" s="1610">
        <f t="shared" ca="1" si="110"/>
        <v>0</v>
      </c>
      <c r="BI220" s="1610">
        <f t="shared" ca="1" si="110"/>
        <v>0</v>
      </c>
      <c r="BJ220" s="1610">
        <f t="shared" ca="1" si="110"/>
        <v>0</v>
      </c>
      <c r="BK220" s="1610">
        <f t="shared" ca="1" si="110"/>
        <v>0</v>
      </c>
      <c r="BL220" s="1610">
        <f t="shared" ca="1" si="110"/>
        <v>0</v>
      </c>
      <c r="BM220" s="1610">
        <f t="shared" ca="1" si="110"/>
        <v>0</v>
      </c>
      <c r="BN220" s="1610">
        <f t="shared" ca="1" si="110"/>
        <v>0</v>
      </c>
      <c r="BO220" s="1610">
        <f t="shared" ca="1" si="110"/>
        <v>0</v>
      </c>
      <c r="BP220" s="1610">
        <f t="shared" ca="1" si="110"/>
        <v>0</v>
      </c>
      <c r="BQ220" s="1610">
        <f t="shared" ca="1" si="110"/>
        <v>0</v>
      </c>
      <c r="BR220" s="1610">
        <f t="shared" ca="1" si="110"/>
        <v>0</v>
      </c>
      <c r="BS220" s="1610">
        <f t="shared" ca="1" si="110"/>
        <v>0</v>
      </c>
      <c r="BT220" s="1610">
        <f t="shared" ca="1" si="110"/>
        <v>0</v>
      </c>
      <c r="BU220" s="1610">
        <f t="shared" ca="1" si="110"/>
        <v>0</v>
      </c>
      <c r="BV220" s="1610">
        <f t="shared" ca="1" si="110"/>
        <v>0</v>
      </c>
      <c r="BW220" s="1610">
        <f t="shared" ca="1" si="110"/>
        <v>0</v>
      </c>
      <c r="BX220" s="1610">
        <f t="shared" ca="1" si="110"/>
        <v>0</v>
      </c>
      <c r="BY220" s="1610">
        <f t="shared" ca="1" si="110"/>
        <v>0</v>
      </c>
      <c r="BZ220" s="1610">
        <f t="shared" ca="1" si="110"/>
        <v>0</v>
      </c>
      <c r="CA220" s="1610">
        <f t="shared" ca="1" si="110"/>
        <v>0</v>
      </c>
      <c r="CB220" s="1610">
        <f t="shared" ca="1" si="110"/>
        <v>0</v>
      </c>
      <c r="CC220" s="1610">
        <f t="shared" ca="1" si="110"/>
        <v>0</v>
      </c>
      <c r="CD220" s="1610">
        <f t="shared" ca="1" si="110"/>
        <v>0</v>
      </c>
      <c r="CE220" s="1610">
        <f t="shared" ca="1" si="110"/>
        <v>0</v>
      </c>
      <c r="CF220" s="1610">
        <f t="shared" ca="1" si="110"/>
        <v>0</v>
      </c>
      <c r="CG220" s="1610">
        <f t="shared" ca="1" si="110"/>
        <v>0</v>
      </c>
      <c r="CH220" s="1610">
        <f t="shared" ca="1" si="110"/>
        <v>0</v>
      </c>
      <c r="CI220" s="1609">
        <f t="shared" ca="1" si="110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4"/>
        <v/>
      </c>
      <c r="B221" s="1036" t="str">
        <f t="shared" ca="1" si="105"/>
        <v xml:space="preserve"> </v>
      </c>
      <c r="C221" s="1579">
        <f t="shared" ca="1" si="106"/>
        <v>0</v>
      </c>
      <c r="D221" s="1612">
        <f t="shared" ca="1" si="107"/>
        <v>0</v>
      </c>
      <c r="E221" s="1614">
        <f t="shared" ca="1" si="107"/>
        <v>0</v>
      </c>
      <c r="F221" s="1614">
        <f t="shared" ca="1" si="107"/>
        <v>0</v>
      </c>
      <c r="G221" s="1614">
        <f t="shared" ca="1" si="107"/>
        <v>0</v>
      </c>
      <c r="H221" s="1614">
        <f t="shared" ca="1" si="107"/>
        <v>0</v>
      </c>
      <c r="I221" s="1614">
        <f t="shared" ca="1" si="107"/>
        <v>0</v>
      </c>
      <c r="J221" s="1614">
        <f t="shared" ca="1" si="107"/>
        <v>0</v>
      </c>
      <c r="K221" s="1625">
        <f t="shared" ca="1" si="107"/>
        <v>0</v>
      </c>
      <c r="L221" s="1625">
        <f t="shared" ca="1" si="107"/>
        <v>0</v>
      </c>
      <c r="M221" s="1625">
        <f t="shared" ca="1" si="107"/>
        <v>0</v>
      </c>
      <c r="N221" s="1625">
        <f t="shared" ca="1" si="107"/>
        <v>0</v>
      </c>
      <c r="O221" s="1625">
        <f t="shared" ca="1" si="107"/>
        <v>0</v>
      </c>
      <c r="P221" s="1625">
        <f t="shared" ca="1" si="107"/>
        <v>0</v>
      </c>
      <c r="Q221" s="1625">
        <f t="shared" ca="1" si="107"/>
        <v>0</v>
      </c>
      <c r="R221" s="1625">
        <f t="shared" ca="1" si="107"/>
        <v>0</v>
      </c>
      <c r="S221" s="1625">
        <f t="shared" ca="1" si="107"/>
        <v>0</v>
      </c>
      <c r="T221" s="1625">
        <f t="shared" ca="1" si="108"/>
        <v>0</v>
      </c>
      <c r="U221" s="1625">
        <f t="shared" ca="1" si="108"/>
        <v>0</v>
      </c>
      <c r="V221" s="1625">
        <f t="shared" ca="1" si="108"/>
        <v>0</v>
      </c>
      <c r="W221" s="1625">
        <f t="shared" ca="1" si="108"/>
        <v>0</v>
      </c>
      <c r="X221" s="1625">
        <f t="shared" ca="1" si="108"/>
        <v>0</v>
      </c>
      <c r="Y221" s="1625">
        <f t="shared" ca="1" si="108"/>
        <v>0</v>
      </c>
      <c r="Z221" s="1565"/>
      <c r="AA221" s="1613">
        <f t="shared" ca="1" si="109"/>
        <v>0</v>
      </c>
      <c r="AB221" s="1614">
        <f t="shared" ca="1" si="109"/>
        <v>0</v>
      </c>
      <c r="AC221" s="1614">
        <f t="shared" ca="1" si="109"/>
        <v>0</v>
      </c>
      <c r="AD221" s="1614">
        <f t="shared" ca="1" si="109"/>
        <v>0</v>
      </c>
      <c r="AE221" s="1614">
        <f t="shared" ca="1" si="109"/>
        <v>0</v>
      </c>
      <c r="AF221" s="1614">
        <f t="shared" ca="1" si="109"/>
        <v>0</v>
      </c>
      <c r="AG221" s="1614">
        <f t="shared" ca="1" si="109"/>
        <v>0</v>
      </c>
      <c r="AH221" s="1614">
        <f t="shared" ca="1" si="109"/>
        <v>0</v>
      </c>
      <c r="AI221" s="1614">
        <f t="shared" ca="1" si="109"/>
        <v>0</v>
      </c>
      <c r="AJ221" s="1614">
        <f t="shared" ca="1" si="109"/>
        <v>0</v>
      </c>
      <c r="AK221" s="1614">
        <f t="shared" ca="1" si="109"/>
        <v>0</v>
      </c>
      <c r="AL221" s="1614">
        <f t="shared" ca="1" si="109"/>
        <v>0</v>
      </c>
      <c r="AM221" s="1614">
        <f t="shared" ca="1" si="109"/>
        <v>0</v>
      </c>
      <c r="AN221" s="1486"/>
      <c r="AO221" s="1612">
        <f t="shared" ca="1" si="110"/>
        <v>0</v>
      </c>
      <c r="AP221" s="1625">
        <f t="shared" ca="1" si="111"/>
        <v>0</v>
      </c>
      <c r="AQ221" s="1625">
        <f t="shared" ca="1" si="110"/>
        <v>0</v>
      </c>
      <c r="AR221" s="1625">
        <f t="shared" ca="1" si="110"/>
        <v>0</v>
      </c>
      <c r="AS221" s="1614">
        <f t="shared" ca="1" si="110"/>
        <v>0</v>
      </c>
      <c r="AT221" s="1614">
        <f t="shared" ca="1" si="110"/>
        <v>0</v>
      </c>
      <c r="AU221" s="1614">
        <f t="shared" ca="1" si="110"/>
        <v>0</v>
      </c>
      <c r="AV221" s="1614">
        <f t="shared" ca="1" si="110"/>
        <v>0</v>
      </c>
      <c r="AW221" s="1614">
        <f t="shared" ca="1" si="110"/>
        <v>0</v>
      </c>
      <c r="AX221" s="1614">
        <f t="shared" ca="1" si="110"/>
        <v>0</v>
      </c>
      <c r="AY221" s="1614">
        <f t="shared" ca="1" si="110"/>
        <v>0</v>
      </c>
      <c r="AZ221" s="1614">
        <f t="shared" ca="1" si="110"/>
        <v>0</v>
      </c>
      <c r="BA221" s="1614">
        <f t="shared" ca="1" si="110"/>
        <v>0</v>
      </c>
      <c r="BB221" s="1614">
        <f t="shared" ca="1" si="110"/>
        <v>0</v>
      </c>
      <c r="BC221" s="1614">
        <f t="shared" ca="1" si="110"/>
        <v>0</v>
      </c>
      <c r="BD221" s="1614">
        <f t="shared" ca="1" si="110"/>
        <v>0</v>
      </c>
      <c r="BE221" s="1614">
        <f t="shared" ca="1" si="110"/>
        <v>0</v>
      </c>
      <c r="BF221" s="1614">
        <f t="shared" ca="1" si="110"/>
        <v>0</v>
      </c>
      <c r="BG221" s="1614">
        <f t="shared" ca="1" si="110"/>
        <v>0</v>
      </c>
      <c r="BH221" s="1614">
        <f t="shared" ca="1" si="110"/>
        <v>0</v>
      </c>
      <c r="BI221" s="1614">
        <f t="shared" ca="1" si="110"/>
        <v>0</v>
      </c>
      <c r="BJ221" s="1614">
        <f t="shared" ca="1" si="110"/>
        <v>0</v>
      </c>
      <c r="BK221" s="1614">
        <f t="shared" ca="1" si="110"/>
        <v>0</v>
      </c>
      <c r="BL221" s="1614">
        <f t="shared" ca="1" si="110"/>
        <v>0</v>
      </c>
      <c r="BM221" s="1614">
        <f t="shared" ca="1" si="110"/>
        <v>0</v>
      </c>
      <c r="BN221" s="1614">
        <f t="shared" ca="1" si="110"/>
        <v>0</v>
      </c>
      <c r="BO221" s="1614">
        <f t="shared" ca="1" si="110"/>
        <v>0</v>
      </c>
      <c r="BP221" s="1614">
        <f t="shared" ca="1" si="110"/>
        <v>0</v>
      </c>
      <c r="BQ221" s="1614">
        <f t="shared" ca="1" si="110"/>
        <v>0</v>
      </c>
      <c r="BR221" s="1614">
        <f t="shared" ca="1" si="110"/>
        <v>0</v>
      </c>
      <c r="BS221" s="1614">
        <f t="shared" ca="1" si="110"/>
        <v>0</v>
      </c>
      <c r="BT221" s="1614">
        <f t="shared" ca="1" si="110"/>
        <v>0</v>
      </c>
      <c r="BU221" s="1614">
        <f t="shared" ca="1" si="110"/>
        <v>0</v>
      </c>
      <c r="BV221" s="1614">
        <f t="shared" ca="1" si="110"/>
        <v>0</v>
      </c>
      <c r="BW221" s="1614">
        <f t="shared" ca="1" si="110"/>
        <v>0</v>
      </c>
      <c r="BX221" s="1614">
        <f t="shared" ca="1" si="110"/>
        <v>0</v>
      </c>
      <c r="BY221" s="1614">
        <f t="shared" ca="1" si="110"/>
        <v>0</v>
      </c>
      <c r="BZ221" s="1614">
        <f t="shared" ca="1" si="110"/>
        <v>0</v>
      </c>
      <c r="CA221" s="1614">
        <f t="shared" ca="1" si="110"/>
        <v>0</v>
      </c>
      <c r="CB221" s="1614">
        <f t="shared" ca="1" si="110"/>
        <v>0</v>
      </c>
      <c r="CC221" s="1614">
        <f t="shared" ca="1" si="110"/>
        <v>0</v>
      </c>
      <c r="CD221" s="1614">
        <f t="shared" ca="1" si="110"/>
        <v>0</v>
      </c>
      <c r="CE221" s="1614">
        <f t="shared" ca="1" si="110"/>
        <v>0</v>
      </c>
      <c r="CF221" s="1614">
        <f t="shared" ca="1" si="110"/>
        <v>0</v>
      </c>
      <c r="CG221" s="1614">
        <f t="shared" ca="1" si="110"/>
        <v>0</v>
      </c>
      <c r="CH221" s="1614">
        <f t="shared" ca="1" si="110"/>
        <v>0</v>
      </c>
      <c r="CI221" s="1615">
        <f t="shared" ca="1" si="110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4"/>
        <v/>
      </c>
      <c r="B222" s="1036" t="str">
        <f t="shared" ca="1" si="105"/>
        <v xml:space="preserve"> </v>
      </c>
      <c r="C222" s="1579">
        <f t="shared" ca="1" si="106"/>
        <v>0</v>
      </c>
      <c r="D222" s="1612">
        <f t="shared" ca="1" si="107"/>
        <v>0</v>
      </c>
      <c r="E222" s="1614">
        <f t="shared" ca="1" si="107"/>
        <v>0</v>
      </c>
      <c r="F222" s="1614">
        <f t="shared" ca="1" si="107"/>
        <v>0</v>
      </c>
      <c r="G222" s="1614">
        <f t="shared" ca="1" si="107"/>
        <v>0</v>
      </c>
      <c r="H222" s="1614">
        <f t="shared" ca="1" si="107"/>
        <v>0</v>
      </c>
      <c r="I222" s="1614">
        <f t="shared" ca="1" si="107"/>
        <v>0</v>
      </c>
      <c r="J222" s="1614">
        <f t="shared" ca="1" si="107"/>
        <v>0</v>
      </c>
      <c r="K222" s="1625">
        <f t="shared" ca="1" si="107"/>
        <v>0</v>
      </c>
      <c r="L222" s="1625">
        <f t="shared" ca="1" si="107"/>
        <v>0</v>
      </c>
      <c r="M222" s="1625">
        <f t="shared" ca="1" si="107"/>
        <v>0</v>
      </c>
      <c r="N222" s="1625">
        <f t="shared" ca="1" si="107"/>
        <v>0</v>
      </c>
      <c r="O222" s="1625">
        <f t="shared" ca="1" si="107"/>
        <v>0</v>
      </c>
      <c r="P222" s="1625">
        <f t="shared" ca="1" si="107"/>
        <v>0</v>
      </c>
      <c r="Q222" s="1625">
        <f t="shared" ca="1" si="107"/>
        <v>0</v>
      </c>
      <c r="R222" s="1625">
        <f t="shared" ca="1" si="107"/>
        <v>0</v>
      </c>
      <c r="S222" s="1625">
        <f t="shared" ca="1" si="107"/>
        <v>0</v>
      </c>
      <c r="T222" s="1625">
        <f t="shared" ca="1" si="108"/>
        <v>0</v>
      </c>
      <c r="U222" s="1625">
        <f t="shared" ca="1" si="108"/>
        <v>0</v>
      </c>
      <c r="V222" s="1625">
        <f t="shared" ca="1" si="108"/>
        <v>0</v>
      </c>
      <c r="W222" s="1625">
        <f t="shared" ca="1" si="108"/>
        <v>0</v>
      </c>
      <c r="X222" s="1625">
        <f t="shared" ca="1" si="108"/>
        <v>0</v>
      </c>
      <c r="Y222" s="1625">
        <f t="shared" ca="1" si="108"/>
        <v>0</v>
      </c>
      <c r="Z222" s="1565"/>
      <c r="AA222" s="1613">
        <f t="shared" ca="1" si="109"/>
        <v>0</v>
      </c>
      <c r="AB222" s="1614">
        <f t="shared" ca="1" si="109"/>
        <v>0</v>
      </c>
      <c r="AC222" s="1614">
        <f t="shared" ca="1" si="109"/>
        <v>0</v>
      </c>
      <c r="AD222" s="1614">
        <f t="shared" ca="1" si="109"/>
        <v>0</v>
      </c>
      <c r="AE222" s="1614">
        <f t="shared" ca="1" si="109"/>
        <v>0</v>
      </c>
      <c r="AF222" s="1614">
        <f t="shared" ca="1" si="109"/>
        <v>0</v>
      </c>
      <c r="AG222" s="1614">
        <f t="shared" ca="1" si="109"/>
        <v>0</v>
      </c>
      <c r="AH222" s="1614">
        <f t="shared" ca="1" si="109"/>
        <v>0</v>
      </c>
      <c r="AI222" s="1614">
        <f t="shared" ca="1" si="109"/>
        <v>0</v>
      </c>
      <c r="AJ222" s="1614">
        <f t="shared" ca="1" si="109"/>
        <v>0</v>
      </c>
      <c r="AK222" s="1614">
        <f t="shared" ca="1" si="109"/>
        <v>0</v>
      </c>
      <c r="AL222" s="1614">
        <f t="shared" ca="1" si="109"/>
        <v>0</v>
      </c>
      <c r="AM222" s="1614">
        <f t="shared" ca="1" si="109"/>
        <v>0</v>
      </c>
      <c r="AN222" s="1486"/>
      <c r="AO222" s="1612">
        <f t="shared" ca="1" si="110"/>
        <v>0</v>
      </c>
      <c r="AP222" s="1625">
        <f t="shared" ca="1" si="111"/>
        <v>0</v>
      </c>
      <c r="AQ222" s="1625">
        <f t="shared" ca="1" si="110"/>
        <v>0</v>
      </c>
      <c r="AR222" s="1625">
        <f t="shared" ca="1" si="110"/>
        <v>0</v>
      </c>
      <c r="AS222" s="1614">
        <f t="shared" ca="1" si="110"/>
        <v>0</v>
      </c>
      <c r="AT222" s="1614">
        <f t="shared" ca="1" si="110"/>
        <v>0</v>
      </c>
      <c r="AU222" s="1614">
        <f t="shared" ca="1" si="110"/>
        <v>0</v>
      </c>
      <c r="AV222" s="1614">
        <f t="shared" ca="1" si="110"/>
        <v>0</v>
      </c>
      <c r="AW222" s="1614">
        <f t="shared" ca="1" si="110"/>
        <v>0</v>
      </c>
      <c r="AX222" s="1614">
        <f t="shared" ca="1" si="110"/>
        <v>0</v>
      </c>
      <c r="AY222" s="1614">
        <f t="shared" ca="1" si="110"/>
        <v>0</v>
      </c>
      <c r="AZ222" s="1614">
        <f t="shared" ca="1" si="110"/>
        <v>0</v>
      </c>
      <c r="BA222" s="1614">
        <f t="shared" ca="1" si="110"/>
        <v>0</v>
      </c>
      <c r="BB222" s="1614">
        <f t="shared" ca="1" si="110"/>
        <v>0</v>
      </c>
      <c r="BC222" s="1614">
        <f t="shared" ca="1" si="110"/>
        <v>0</v>
      </c>
      <c r="BD222" s="1614">
        <f t="shared" ca="1" si="110"/>
        <v>0</v>
      </c>
      <c r="BE222" s="1614">
        <f t="shared" ca="1" si="110"/>
        <v>0</v>
      </c>
      <c r="BF222" s="1614">
        <f t="shared" ca="1" si="110"/>
        <v>0</v>
      </c>
      <c r="BG222" s="1614">
        <f t="shared" ca="1" si="110"/>
        <v>0</v>
      </c>
      <c r="BH222" s="1614">
        <f t="shared" ca="1" si="110"/>
        <v>0</v>
      </c>
      <c r="BI222" s="1614">
        <f t="shared" ca="1" si="110"/>
        <v>0</v>
      </c>
      <c r="BJ222" s="1614">
        <f t="shared" ca="1" si="110"/>
        <v>0</v>
      </c>
      <c r="BK222" s="1614">
        <f t="shared" ca="1" si="110"/>
        <v>0</v>
      </c>
      <c r="BL222" s="1614">
        <f t="shared" ca="1" si="110"/>
        <v>0</v>
      </c>
      <c r="BM222" s="1614">
        <f t="shared" ca="1" si="110"/>
        <v>0</v>
      </c>
      <c r="BN222" s="1614">
        <f t="shared" ca="1" si="110"/>
        <v>0</v>
      </c>
      <c r="BO222" s="1614">
        <f t="shared" ca="1" si="110"/>
        <v>0</v>
      </c>
      <c r="BP222" s="1614">
        <f t="shared" ca="1" si="110"/>
        <v>0</v>
      </c>
      <c r="BQ222" s="1614">
        <f t="shared" ca="1" si="110"/>
        <v>0</v>
      </c>
      <c r="BR222" s="1614">
        <f t="shared" ca="1" si="110"/>
        <v>0</v>
      </c>
      <c r="BS222" s="1614">
        <f t="shared" ca="1" si="110"/>
        <v>0</v>
      </c>
      <c r="BT222" s="1614">
        <f t="shared" ca="1" si="110"/>
        <v>0</v>
      </c>
      <c r="BU222" s="1614">
        <f t="shared" ca="1" si="110"/>
        <v>0</v>
      </c>
      <c r="BV222" s="1614">
        <f t="shared" ca="1" si="110"/>
        <v>0</v>
      </c>
      <c r="BW222" s="1614">
        <f t="shared" ca="1" si="110"/>
        <v>0</v>
      </c>
      <c r="BX222" s="1614">
        <f t="shared" ca="1" si="110"/>
        <v>0</v>
      </c>
      <c r="BY222" s="1614">
        <f t="shared" ca="1" si="110"/>
        <v>0</v>
      </c>
      <c r="BZ222" s="1614">
        <f t="shared" ca="1" si="110"/>
        <v>0</v>
      </c>
      <c r="CA222" s="1614">
        <f t="shared" ca="1" si="110"/>
        <v>0</v>
      </c>
      <c r="CB222" s="1614">
        <f t="shared" ca="1" si="110"/>
        <v>0</v>
      </c>
      <c r="CC222" s="1614">
        <f t="shared" ca="1" si="110"/>
        <v>0</v>
      </c>
      <c r="CD222" s="1614">
        <f t="shared" ca="1" si="110"/>
        <v>0</v>
      </c>
      <c r="CE222" s="1614">
        <f t="shared" ca="1" si="110"/>
        <v>0</v>
      </c>
      <c r="CF222" s="1614">
        <f t="shared" ca="1" si="110"/>
        <v>0</v>
      </c>
      <c r="CG222" s="1614">
        <f t="shared" ca="1" si="110"/>
        <v>0</v>
      </c>
      <c r="CH222" s="1614">
        <f t="shared" ca="1" si="110"/>
        <v>0</v>
      </c>
      <c r="CI222" s="1615">
        <f t="shared" ca="1" si="110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4"/>
        <v/>
      </c>
      <c r="B223" s="1036" t="str">
        <f t="shared" ca="1" si="105"/>
        <v xml:space="preserve"> </v>
      </c>
      <c r="C223" s="1579">
        <f t="shared" ca="1" si="106"/>
        <v>0</v>
      </c>
      <c r="D223" s="1612">
        <f t="shared" ca="1" si="107"/>
        <v>0</v>
      </c>
      <c r="E223" s="1614">
        <f t="shared" ca="1" si="107"/>
        <v>0</v>
      </c>
      <c r="F223" s="1614">
        <f t="shared" ca="1" si="107"/>
        <v>0</v>
      </c>
      <c r="G223" s="1614">
        <f t="shared" ca="1" si="107"/>
        <v>0</v>
      </c>
      <c r="H223" s="1614">
        <f t="shared" ca="1" si="107"/>
        <v>0</v>
      </c>
      <c r="I223" s="1614">
        <f t="shared" ca="1" si="107"/>
        <v>0</v>
      </c>
      <c r="J223" s="1614">
        <f t="shared" ca="1" si="107"/>
        <v>0</v>
      </c>
      <c r="K223" s="1625">
        <f t="shared" ca="1" si="107"/>
        <v>0</v>
      </c>
      <c r="L223" s="1625">
        <f t="shared" ca="1" si="107"/>
        <v>0</v>
      </c>
      <c r="M223" s="1625">
        <f t="shared" ca="1" si="107"/>
        <v>0</v>
      </c>
      <c r="N223" s="1625">
        <f t="shared" ca="1" si="107"/>
        <v>0</v>
      </c>
      <c r="O223" s="1625">
        <f t="shared" ca="1" si="107"/>
        <v>0</v>
      </c>
      <c r="P223" s="1625">
        <f t="shared" ca="1" si="107"/>
        <v>0</v>
      </c>
      <c r="Q223" s="1625">
        <f t="shared" ca="1" si="107"/>
        <v>0</v>
      </c>
      <c r="R223" s="1625">
        <f t="shared" ca="1" si="107"/>
        <v>0</v>
      </c>
      <c r="S223" s="1625">
        <f t="shared" ca="1" si="107"/>
        <v>0</v>
      </c>
      <c r="T223" s="1625">
        <f t="shared" ca="1" si="108"/>
        <v>0</v>
      </c>
      <c r="U223" s="1625">
        <f t="shared" ca="1" si="108"/>
        <v>0</v>
      </c>
      <c r="V223" s="1625">
        <f t="shared" ca="1" si="108"/>
        <v>0</v>
      </c>
      <c r="W223" s="1625">
        <f t="shared" ca="1" si="108"/>
        <v>0</v>
      </c>
      <c r="X223" s="1625">
        <f t="shared" ca="1" si="108"/>
        <v>0</v>
      </c>
      <c r="Y223" s="1625">
        <f t="shared" ca="1" si="108"/>
        <v>0</v>
      </c>
      <c r="Z223" s="1565"/>
      <c r="AA223" s="1613">
        <f t="shared" ca="1" si="109"/>
        <v>0</v>
      </c>
      <c r="AB223" s="1614">
        <f t="shared" ca="1" si="109"/>
        <v>0</v>
      </c>
      <c r="AC223" s="1614">
        <f t="shared" ca="1" si="109"/>
        <v>0</v>
      </c>
      <c r="AD223" s="1614">
        <f t="shared" ca="1" si="109"/>
        <v>0</v>
      </c>
      <c r="AE223" s="1614">
        <f t="shared" ca="1" si="109"/>
        <v>0</v>
      </c>
      <c r="AF223" s="1614">
        <f t="shared" ca="1" si="109"/>
        <v>0</v>
      </c>
      <c r="AG223" s="1614">
        <f t="shared" ca="1" si="109"/>
        <v>0</v>
      </c>
      <c r="AH223" s="1614">
        <f t="shared" ca="1" si="109"/>
        <v>0</v>
      </c>
      <c r="AI223" s="1614">
        <f t="shared" ca="1" si="109"/>
        <v>0</v>
      </c>
      <c r="AJ223" s="1614">
        <f t="shared" ca="1" si="109"/>
        <v>0</v>
      </c>
      <c r="AK223" s="1614">
        <f t="shared" ca="1" si="109"/>
        <v>0</v>
      </c>
      <c r="AL223" s="1614">
        <f t="shared" ca="1" si="109"/>
        <v>0</v>
      </c>
      <c r="AM223" s="1614">
        <f t="shared" ca="1" si="109"/>
        <v>0</v>
      </c>
      <c r="AN223" s="1486"/>
      <c r="AO223" s="1612">
        <f t="shared" ca="1" si="110"/>
        <v>0</v>
      </c>
      <c r="AP223" s="1625">
        <f t="shared" ca="1" si="111"/>
        <v>0</v>
      </c>
      <c r="AQ223" s="1625">
        <f t="shared" ca="1" si="110"/>
        <v>0</v>
      </c>
      <c r="AR223" s="1625">
        <f t="shared" ca="1" si="110"/>
        <v>0</v>
      </c>
      <c r="AS223" s="1614">
        <f t="shared" ca="1" si="110"/>
        <v>0</v>
      </c>
      <c r="AT223" s="1614">
        <f t="shared" ca="1" si="110"/>
        <v>0</v>
      </c>
      <c r="AU223" s="1614">
        <f t="shared" ca="1" si="110"/>
        <v>0</v>
      </c>
      <c r="AV223" s="1614">
        <f t="shared" ca="1" si="110"/>
        <v>0</v>
      </c>
      <c r="AW223" s="1614">
        <f t="shared" ca="1" si="110"/>
        <v>0</v>
      </c>
      <c r="AX223" s="1614">
        <f t="shared" ca="1" si="110"/>
        <v>0</v>
      </c>
      <c r="AY223" s="1614">
        <f t="shared" ca="1" si="110"/>
        <v>0</v>
      </c>
      <c r="AZ223" s="1614">
        <f t="shared" ca="1" si="110"/>
        <v>0</v>
      </c>
      <c r="BA223" s="1614">
        <f t="shared" ca="1" si="110"/>
        <v>0</v>
      </c>
      <c r="BB223" s="1614">
        <f t="shared" ca="1" si="110"/>
        <v>0</v>
      </c>
      <c r="BC223" s="1614">
        <f t="shared" ca="1" si="110"/>
        <v>0</v>
      </c>
      <c r="BD223" s="1614">
        <f t="shared" ca="1" si="110"/>
        <v>0</v>
      </c>
      <c r="BE223" s="1614">
        <f t="shared" ca="1" si="110"/>
        <v>0</v>
      </c>
      <c r="BF223" s="1614">
        <f t="shared" ca="1" si="110"/>
        <v>0</v>
      </c>
      <c r="BG223" s="1614">
        <f t="shared" ca="1" si="110"/>
        <v>0</v>
      </c>
      <c r="BH223" s="1614">
        <f t="shared" ca="1" si="110"/>
        <v>0</v>
      </c>
      <c r="BI223" s="1614">
        <f t="shared" ca="1" si="110"/>
        <v>0</v>
      </c>
      <c r="BJ223" s="1614">
        <f t="shared" ca="1" si="110"/>
        <v>0</v>
      </c>
      <c r="BK223" s="1614">
        <f t="shared" ca="1" si="110"/>
        <v>0</v>
      </c>
      <c r="BL223" s="1614">
        <f t="shared" ca="1" si="110"/>
        <v>0</v>
      </c>
      <c r="BM223" s="1614">
        <f t="shared" ca="1" si="110"/>
        <v>0</v>
      </c>
      <c r="BN223" s="1614">
        <f t="shared" ca="1" si="110"/>
        <v>0</v>
      </c>
      <c r="BO223" s="1614">
        <f t="shared" ca="1" si="110"/>
        <v>0</v>
      </c>
      <c r="BP223" s="1614">
        <f t="shared" ca="1" si="110"/>
        <v>0</v>
      </c>
      <c r="BQ223" s="1614">
        <f t="shared" ca="1" si="110"/>
        <v>0</v>
      </c>
      <c r="BR223" s="1614">
        <f t="shared" ca="1" si="110"/>
        <v>0</v>
      </c>
      <c r="BS223" s="1614">
        <f t="shared" ca="1" si="110"/>
        <v>0</v>
      </c>
      <c r="BT223" s="1614">
        <f t="shared" ca="1" si="110"/>
        <v>0</v>
      </c>
      <c r="BU223" s="1614">
        <f t="shared" ca="1" si="110"/>
        <v>0</v>
      </c>
      <c r="BV223" s="1614">
        <f t="shared" ca="1" si="110"/>
        <v>0</v>
      </c>
      <c r="BW223" s="1614">
        <f t="shared" ca="1" si="110"/>
        <v>0</v>
      </c>
      <c r="BX223" s="1614">
        <f t="shared" ca="1" si="110"/>
        <v>0</v>
      </c>
      <c r="BY223" s="1614">
        <f t="shared" ca="1" si="110"/>
        <v>0</v>
      </c>
      <c r="BZ223" s="1614">
        <f t="shared" ca="1" si="110"/>
        <v>0</v>
      </c>
      <c r="CA223" s="1614">
        <f t="shared" ca="1" si="110"/>
        <v>0</v>
      </c>
      <c r="CB223" s="1614">
        <f t="shared" ca="1" si="110"/>
        <v>0</v>
      </c>
      <c r="CC223" s="1614">
        <f t="shared" ca="1" si="110"/>
        <v>0</v>
      </c>
      <c r="CD223" s="1614">
        <f t="shared" ca="1" si="110"/>
        <v>0</v>
      </c>
      <c r="CE223" s="1614">
        <f t="shared" ca="1" si="110"/>
        <v>0</v>
      </c>
      <c r="CF223" s="1614">
        <f t="shared" ca="1" si="110"/>
        <v>0</v>
      </c>
      <c r="CG223" s="1614">
        <f t="shared" ca="1" si="110"/>
        <v>0</v>
      </c>
      <c r="CH223" s="1614">
        <f t="shared" ca="1" si="110"/>
        <v>0</v>
      </c>
      <c r="CI223" s="1615">
        <f t="shared" ca="1" si="110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4"/>
        <v/>
      </c>
      <c r="B224" s="1036" t="str">
        <f t="shared" ca="1" si="105"/>
        <v xml:space="preserve"> </v>
      </c>
      <c r="C224" s="1579">
        <f t="shared" ca="1" si="106"/>
        <v>0</v>
      </c>
      <c r="D224" s="1612">
        <f t="shared" ca="1" si="107"/>
        <v>0</v>
      </c>
      <c r="E224" s="1614">
        <f t="shared" ca="1" si="107"/>
        <v>0</v>
      </c>
      <c r="F224" s="1614">
        <f t="shared" ca="1" si="107"/>
        <v>0</v>
      </c>
      <c r="G224" s="1614">
        <f t="shared" ca="1" si="107"/>
        <v>0</v>
      </c>
      <c r="H224" s="1614">
        <f t="shared" ca="1" si="107"/>
        <v>0</v>
      </c>
      <c r="I224" s="1614">
        <f t="shared" ca="1" si="107"/>
        <v>0</v>
      </c>
      <c r="J224" s="1614">
        <f t="shared" ca="1" si="107"/>
        <v>0</v>
      </c>
      <c r="K224" s="1625">
        <f t="shared" ca="1" si="107"/>
        <v>0</v>
      </c>
      <c r="L224" s="1625">
        <f t="shared" ca="1" si="107"/>
        <v>0</v>
      </c>
      <c r="M224" s="1625">
        <f t="shared" ca="1" si="107"/>
        <v>0</v>
      </c>
      <c r="N224" s="1625">
        <f t="shared" ca="1" si="107"/>
        <v>0</v>
      </c>
      <c r="O224" s="1625">
        <f t="shared" ca="1" si="107"/>
        <v>0</v>
      </c>
      <c r="P224" s="1625">
        <f t="shared" ca="1" si="107"/>
        <v>0</v>
      </c>
      <c r="Q224" s="1625">
        <f t="shared" ca="1" si="107"/>
        <v>0</v>
      </c>
      <c r="R224" s="1625">
        <f t="shared" ca="1" si="107"/>
        <v>0</v>
      </c>
      <c r="S224" s="1625">
        <f t="shared" ca="1" si="107"/>
        <v>0</v>
      </c>
      <c r="T224" s="1625">
        <f t="shared" ca="1" si="108"/>
        <v>0</v>
      </c>
      <c r="U224" s="1625">
        <f t="shared" ca="1" si="108"/>
        <v>0</v>
      </c>
      <c r="V224" s="1625">
        <f t="shared" ca="1" si="108"/>
        <v>0</v>
      </c>
      <c r="W224" s="1625">
        <f t="shared" ca="1" si="108"/>
        <v>0</v>
      </c>
      <c r="X224" s="1625">
        <f t="shared" ca="1" si="108"/>
        <v>0</v>
      </c>
      <c r="Y224" s="1625">
        <f t="shared" ca="1" si="108"/>
        <v>0</v>
      </c>
      <c r="Z224" s="1565"/>
      <c r="AA224" s="1613">
        <f t="shared" ca="1" si="109"/>
        <v>0</v>
      </c>
      <c r="AB224" s="1614">
        <f t="shared" ca="1" si="109"/>
        <v>0</v>
      </c>
      <c r="AC224" s="1614">
        <f t="shared" ca="1" si="109"/>
        <v>0</v>
      </c>
      <c r="AD224" s="1614">
        <f t="shared" ca="1" si="109"/>
        <v>0</v>
      </c>
      <c r="AE224" s="1614">
        <f t="shared" ca="1" si="109"/>
        <v>0</v>
      </c>
      <c r="AF224" s="1614">
        <f t="shared" ca="1" si="109"/>
        <v>0</v>
      </c>
      <c r="AG224" s="1614">
        <f t="shared" ca="1" si="109"/>
        <v>0</v>
      </c>
      <c r="AH224" s="1614">
        <f t="shared" ca="1" si="109"/>
        <v>0</v>
      </c>
      <c r="AI224" s="1614">
        <f t="shared" ca="1" si="109"/>
        <v>0</v>
      </c>
      <c r="AJ224" s="1614">
        <f t="shared" ca="1" si="109"/>
        <v>0</v>
      </c>
      <c r="AK224" s="1614">
        <f t="shared" ca="1" si="109"/>
        <v>0</v>
      </c>
      <c r="AL224" s="1614">
        <f t="shared" ca="1" si="109"/>
        <v>0</v>
      </c>
      <c r="AM224" s="1614">
        <f t="shared" ca="1" si="109"/>
        <v>0</v>
      </c>
      <c r="AN224" s="1486"/>
      <c r="AO224" s="1612">
        <f t="shared" ca="1" si="110"/>
        <v>0</v>
      </c>
      <c r="AP224" s="1625">
        <f t="shared" ca="1" si="111"/>
        <v>0</v>
      </c>
      <c r="AQ224" s="1625">
        <f t="shared" ca="1" si="110"/>
        <v>0</v>
      </c>
      <c r="AR224" s="1625">
        <f t="shared" ca="1" si="110"/>
        <v>0</v>
      </c>
      <c r="AS224" s="1614">
        <f t="shared" ca="1" si="110"/>
        <v>0</v>
      </c>
      <c r="AT224" s="1614">
        <f t="shared" ca="1" si="110"/>
        <v>0</v>
      </c>
      <c r="AU224" s="1614">
        <f t="shared" ca="1" si="110"/>
        <v>0</v>
      </c>
      <c r="AV224" s="1614">
        <f t="shared" ca="1" si="110"/>
        <v>0</v>
      </c>
      <c r="AW224" s="1614">
        <f t="shared" ca="1" si="110"/>
        <v>0</v>
      </c>
      <c r="AX224" s="1614">
        <f t="shared" ca="1" si="110"/>
        <v>0</v>
      </c>
      <c r="AY224" s="1614">
        <f t="shared" ca="1" si="110"/>
        <v>0</v>
      </c>
      <c r="AZ224" s="1614">
        <f t="shared" ca="1" si="110"/>
        <v>0</v>
      </c>
      <c r="BA224" s="1614">
        <f t="shared" ca="1" si="110"/>
        <v>0</v>
      </c>
      <c r="BB224" s="1614">
        <f t="shared" ca="1" si="110"/>
        <v>0</v>
      </c>
      <c r="BC224" s="1614">
        <f t="shared" ca="1" si="110"/>
        <v>0</v>
      </c>
      <c r="BD224" s="1614">
        <f t="shared" ca="1" si="110"/>
        <v>0</v>
      </c>
      <c r="BE224" s="1614">
        <f t="shared" ca="1" si="110"/>
        <v>0</v>
      </c>
      <c r="BF224" s="1614">
        <f t="shared" ca="1" si="110"/>
        <v>0</v>
      </c>
      <c r="BG224" s="1614">
        <f t="shared" ca="1" si="110"/>
        <v>0</v>
      </c>
      <c r="BH224" s="1614">
        <f t="shared" ca="1" si="110"/>
        <v>0</v>
      </c>
      <c r="BI224" s="1614">
        <f t="shared" ca="1" si="110"/>
        <v>0</v>
      </c>
      <c r="BJ224" s="1614">
        <f t="shared" ca="1" si="110"/>
        <v>0</v>
      </c>
      <c r="BK224" s="1614">
        <f t="shared" ca="1" si="110"/>
        <v>0</v>
      </c>
      <c r="BL224" s="1614">
        <f t="shared" ca="1" si="110"/>
        <v>0</v>
      </c>
      <c r="BM224" s="1614">
        <f t="shared" ca="1" si="110"/>
        <v>0</v>
      </c>
      <c r="BN224" s="1614">
        <f t="shared" ca="1" si="110"/>
        <v>0</v>
      </c>
      <c r="BO224" s="1614">
        <f t="shared" ca="1" si="110"/>
        <v>0</v>
      </c>
      <c r="BP224" s="1614">
        <f t="shared" ca="1" si="110"/>
        <v>0</v>
      </c>
      <c r="BQ224" s="1614">
        <f t="shared" ca="1" si="110"/>
        <v>0</v>
      </c>
      <c r="BR224" s="1614">
        <f t="shared" ca="1" si="110"/>
        <v>0</v>
      </c>
      <c r="BS224" s="1614">
        <f t="shared" ca="1" si="110"/>
        <v>0</v>
      </c>
      <c r="BT224" s="1614">
        <f t="shared" ca="1" si="110"/>
        <v>0</v>
      </c>
      <c r="BU224" s="1614">
        <f t="shared" ca="1" si="110"/>
        <v>0</v>
      </c>
      <c r="BV224" s="1614">
        <f t="shared" ca="1" si="110"/>
        <v>0</v>
      </c>
      <c r="BW224" s="1614">
        <f t="shared" ca="1" si="110"/>
        <v>0</v>
      </c>
      <c r="BX224" s="1614">
        <f t="shared" ca="1" si="110"/>
        <v>0</v>
      </c>
      <c r="BY224" s="1614">
        <f t="shared" ca="1" si="110"/>
        <v>0</v>
      </c>
      <c r="BZ224" s="1614">
        <f t="shared" ca="1" si="110"/>
        <v>0</v>
      </c>
      <c r="CA224" s="1614">
        <f t="shared" ca="1" si="110"/>
        <v>0</v>
      </c>
      <c r="CB224" s="1614">
        <f t="shared" ca="1" si="110"/>
        <v>0</v>
      </c>
      <c r="CC224" s="1614">
        <f t="shared" ca="1" si="110"/>
        <v>0</v>
      </c>
      <c r="CD224" s="1614">
        <f t="shared" ca="1" si="110"/>
        <v>0</v>
      </c>
      <c r="CE224" s="1614">
        <f t="shared" ca="1" si="110"/>
        <v>0</v>
      </c>
      <c r="CF224" s="1614">
        <f t="shared" ca="1" si="110"/>
        <v>0</v>
      </c>
      <c r="CG224" s="1614">
        <f t="shared" ca="1" si="110"/>
        <v>0</v>
      </c>
      <c r="CH224" s="1614">
        <f t="shared" ca="1" si="110"/>
        <v>0</v>
      </c>
      <c r="CI224" s="1615">
        <f t="shared" ca="1" si="110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4"/>
        <v/>
      </c>
      <c r="B225" s="1036" t="str">
        <f t="shared" ca="1" si="105"/>
        <v xml:space="preserve"> </v>
      </c>
      <c r="C225" s="1579">
        <f t="shared" ca="1" si="106"/>
        <v>0</v>
      </c>
      <c r="D225" s="1612">
        <f t="shared" ca="1" si="107"/>
        <v>0</v>
      </c>
      <c r="E225" s="1614">
        <f t="shared" ca="1" si="107"/>
        <v>0</v>
      </c>
      <c r="F225" s="1614">
        <f t="shared" ca="1" si="107"/>
        <v>0</v>
      </c>
      <c r="G225" s="1614">
        <f t="shared" ca="1" si="107"/>
        <v>0</v>
      </c>
      <c r="H225" s="1614">
        <f t="shared" ca="1" si="107"/>
        <v>0</v>
      </c>
      <c r="I225" s="1614">
        <f t="shared" ca="1" si="107"/>
        <v>0</v>
      </c>
      <c r="J225" s="1614">
        <f t="shared" ca="1" si="107"/>
        <v>0</v>
      </c>
      <c r="K225" s="1625">
        <f t="shared" ca="1" si="107"/>
        <v>0</v>
      </c>
      <c r="L225" s="1625">
        <f t="shared" ca="1" si="107"/>
        <v>0</v>
      </c>
      <c r="M225" s="1625">
        <f t="shared" ca="1" si="107"/>
        <v>0</v>
      </c>
      <c r="N225" s="1625">
        <f t="shared" ca="1" si="107"/>
        <v>0</v>
      </c>
      <c r="O225" s="1625">
        <f t="shared" ca="1" si="107"/>
        <v>0</v>
      </c>
      <c r="P225" s="1625">
        <f t="shared" ca="1" si="107"/>
        <v>0</v>
      </c>
      <c r="Q225" s="1625">
        <f t="shared" ca="1" si="107"/>
        <v>0</v>
      </c>
      <c r="R225" s="1625">
        <f t="shared" ca="1" si="107"/>
        <v>0</v>
      </c>
      <c r="S225" s="1625">
        <f t="shared" ca="1" si="107"/>
        <v>0</v>
      </c>
      <c r="T225" s="1625">
        <f t="shared" ca="1" si="108"/>
        <v>0</v>
      </c>
      <c r="U225" s="1625">
        <f t="shared" ca="1" si="108"/>
        <v>0</v>
      </c>
      <c r="V225" s="1625">
        <f t="shared" ca="1" si="108"/>
        <v>0</v>
      </c>
      <c r="W225" s="1625">
        <f t="shared" ca="1" si="108"/>
        <v>0</v>
      </c>
      <c r="X225" s="1625">
        <f t="shared" ca="1" si="108"/>
        <v>0</v>
      </c>
      <c r="Y225" s="1625">
        <f t="shared" ca="1" si="108"/>
        <v>0</v>
      </c>
      <c r="Z225" s="1565"/>
      <c r="AA225" s="1613">
        <f t="shared" ca="1" si="109"/>
        <v>0</v>
      </c>
      <c r="AB225" s="1614">
        <f t="shared" ca="1" si="109"/>
        <v>0</v>
      </c>
      <c r="AC225" s="1614">
        <f t="shared" ca="1" si="109"/>
        <v>0</v>
      </c>
      <c r="AD225" s="1614">
        <f t="shared" ca="1" si="109"/>
        <v>0</v>
      </c>
      <c r="AE225" s="1614">
        <f t="shared" ca="1" si="109"/>
        <v>0</v>
      </c>
      <c r="AF225" s="1614">
        <f t="shared" ca="1" si="109"/>
        <v>0</v>
      </c>
      <c r="AG225" s="1614">
        <f t="shared" ca="1" si="109"/>
        <v>0</v>
      </c>
      <c r="AH225" s="1614">
        <f t="shared" ca="1" si="109"/>
        <v>0</v>
      </c>
      <c r="AI225" s="1614">
        <f t="shared" ca="1" si="109"/>
        <v>0</v>
      </c>
      <c r="AJ225" s="1614">
        <f t="shared" ca="1" si="109"/>
        <v>0</v>
      </c>
      <c r="AK225" s="1614">
        <f t="shared" ca="1" si="109"/>
        <v>0</v>
      </c>
      <c r="AL225" s="1614">
        <f t="shared" ca="1" si="109"/>
        <v>0</v>
      </c>
      <c r="AM225" s="1614">
        <f t="shared" ca="1" si="109"/>
        <v>0</v>
      </c>
      <c r="AN225" s="1486"/>
      <c r="AO225" s="1612">
        <f t="shared" ca="1" si="110"/>
        <v>0</v>
      </c>
      <c r="AP225" s="1625">
        <f t="shared" ca="1" si="111"/>
        <v>0</v>
      </c>
      <c r="AQ225" s="1625">
        <f t="shared" ca="1" si="110"/>
        <v>0</v>
      </c>
      <c r="AR225" s="1625">
        <f t="shared" ca="1" si="110"/>
        <v>0</v>
      </c>
      <c r="AS225" s="1614">
        <f t="shared" ca="1" si="110"/>
        <v>0</v>
      </c>
      <c r="AT225" s="1614">
        <f t="shared" ca="1" si="110"/>
        <v>0</v>
      </c>
      <c r="AU225" s="1614">
        <f t="shared" ca="1" si="110"/>
        <v>0</v>
      </c>
      <c r="AV225" s="1614">
        <f t="shared" ca="1" si="110"/>
        <v>0</v>
      </c>
      <c r="AW225" s="1614">
        <f t="shared" ca="1" si="110"/>
        <v>0</v>
      </c>
      <c r="AX225" s="1614">
        <f t="shared" ca="1" si="110"/>
        <v>0</v>
      </c>
      <c r="AY225" s="1614">
        <f t="shared" ca="1" si="110"/>
        <v>0</v>
      </c>
      <c r="AZ225" s="1614">
        <f t="shared" ca="1" si="110"/>
        <v>0</v>
      </c>
      <c r="BA225" s="1614">
        <f t="shared" ca="1" si="110"/>
        <v>0</v>
      </c>
      <c r="BB225" s="1614">
        <f t="shared" ca="1" si="110"/>
        <v>0</v>
      </c>
      <c r="BC225" s="1614">
        <f t="shared" ca="1" si="110"/>
        <v>0</v>
      </c>
      <c r="BD225" s="1614">
        <f t="shared" ca="1" si="110"/>
        <v>0</v>
      </c>
      <c r="BE225" s="1614">
        <f t="shared" ca="1" si="110"/>
        <v>0</v>
      </c>
      <c r="BF225" s="1614">
        <f t="shared" ca="1" si="110"/>
        <v>0</v>
      </c>
      <c r="BG225" s="1614">
        <f t="shared" ca="1" si="110"/>
        <v>0</v>
      </c>
      <c r="BH225" s="1614">
        <f t="shared" ca="1" si="110"/>
        <v>0</v>
      </c>
      <c r="BI225" s="1614">
        <f t="shared" ca="1" si="110"/>
        <v>0</v>
      </c>
      <c r="BJ225" s="1614">
        <f t="shared" ca="1" si="110"/>
        <v>0</v>
      </c>
      <c r="BK225" s="1614">
        <f t="shared" ca="1" si="110"/>
        <v>0</v>
      </c>
      <c r="BL225" s="1614">
        <f t="shared" ca="1" si="110"/>
        <v>0</v>
      </c>
      <c r="BM225" s="1614">
        <f t="shared" ca="1" si="110"/>
        <v>0</v>
      </c>
      <c r="BN225" s="1614">
        <f t="shared" ca="1" si="110"/>
        <v>0</v>
      </c>
      <c r="BO225" s="1614">
        <f t="shared" ref="BO225:CI225" ca="1" si="112">IF(ISNUMBER($B225),$B225*BO133/1000,0)</f>
        <v>0</v>
      </c>
      <c r="BP225" s="1614">
        <f t="shared" ca="1" si="112"/>
        <v>0</v>
      </c>
      <c r="BQ225" s="1614">
        <f t="shared" ca="1" si="112"/>
        <v>0</v>
      </c>
      <c r="BR225" s="1614">
        <f t="shared" ca="1" si="112"/>
        <v>0</v>
      </c>
      <c r="BS225" s="1614">
        <f t="shared" ca="1" si="112"/>
        <v>0</v>
      </c>
      <c r="BT225" s="1614">
        <f t="shared" ca="1" si="112"/>
        <v>0</v>
      </c>
      <c r="BU225" s="1614">
        <f t="shared" ca="1" si="112"/>
        <v>0</v>
      </c>
      <c r="BV225" s="1614">
        <f t="shared" ca="1" si="112"/>
        <v>0</v>
      </c>
      <c r="BW225" s="1614">
        <f t="shared" ca="1" si="112"/>
        <v>0</v>
      </c>
      <c r="BX225" s="1614">
        <f t="shared" ca="1" si="112"/>
        <v>0</v>
      </c>
      <c r="BY225" s="1614">
        <f t="shared" ca="1" si="112"/>
        <v>0</v>
      </c>
      <c r="BZ225" s="1614">
        <f t="shared" ca="1" si="112"/>
        <v>0</v>
      </c>
      <c r="CA225" s="1614">
        <f t="shared" ca="1" si="112"/>
        <v>0</v>
      </c>
      <c r="CB225" s="1614">
        <f t="shared" ca="1" si="112"/>
        <v>0</v>
      </c>
      <c r="CC225" s="1614">
        <f t="shared" ca="1" si="112"/>
        <v>0</v>
      </c>
      <c r="CD225" s="1614">
        <f t="shared" ca="1" si="112"/>
        <v>0</v>
      </c>
      <c r="CE225" s="1614">
        <f t="shared" ca="1" si="112"/>
        <v>0</v>
      </c>
      <c r="CF225" s="1614">
        <f t="shared" ca="1" si="112"/>
        <v>0</v>
      </c>
      <c r="CG225" s="1614">
        <f t="shared" ca="1" si="112"/>
        <v>0</v>
      </c>
      <c r="CH225" s="1614">
        <f t="shared" ca="1" si="112"/>
        <v>0</v>
      </c>
      <c r="CI225" s="1615">
        <f t="shared" ca="1" si="112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4"/>
        <v/>
      </c>
      <c r="B226" s="1036" t="str">
        <f t="shared" ca="1" si="105"/>
        <v xml:space="preserve"> </v>
      </c>
      <c r="C226" s="1579">
        <f t="shared" ca="1" si="106"/>
        <v>0</v>
      </c>
      <c r="D226" s="1612">
        <f t="shared" ca="1" si="107"/>
        <v>0</v>
      </c>
      <c r="E226" s="1614">
        <f t="shared" ca="1" si="107"/>
        <v>0</v>
      </c>
      <c r="F226" s="1614">
        <f t="shared" ca="1" si="107"/>
        <v>0</v>
      </c>
      <c r="G226" s="1614">
        <f t="shared" ca="1" si="107"/>
        <v>0</v>
      </c>
      <c r="H226" s="1614">
        <f t="shared" ca="1" si="107"/>
        <v>0</v>
      </c>
      <c r="I226" s="1614">
        <f t="shared" ca="1" si="107"/>
        <v>0</v>
      </c>
      <c r="J226" s="1614">
        <f t="shared" ca="1" si="107"/>
        <v>0</v>
      </c>
      <c r="K226" s="1625">
        <f t="shared" ca="1" si="107"/>
        <v>0</v>
      </c>
      <c r="L226" s="1625">
        <f t="shared" ca="1" si="107"/>
        <v>0</v>
      </c>
      <c r="M226" s="1625">
        <f t="shared" ca="1" si="107"/>
        <v>0</v>
      </c>
      <c r="N226" s="1625">
        <f t="shared" ca="1" si="107"/>
        <v>0</v>
      </c>
      <c r="O226" s="1625">
        <f t="shared" ca="1" si="107"/>
        <v>0</v>
      </c>
      <c r="P226" s="1625">
        <f t="shared" ca="1" si="107"/>
        <v>0</v>
      </c>
      <c r="Q226" s="1625">
        <f t="shared" ca="1" si="107"/>
        <v>0</v>
      </c>
      <c r="R226" s="1625">
        <f t="shared" ca="1" si="107"/>
        <v>0</v>
      </c>
      <c r="S226" s="1625">
        <f t="shared" ca="1" si="107"/>
        <v>0</v>
      </c>
      <c r="T226" s="1625">
        <f t="shared" ca="1" si="108"/>
        <v>0</v>
      </c>
      <c r="U226" s="1625">
        <f t="shared" ca="1" si="108"/>
        <v>0</v>
      </c>
      <c r="V226" s="1625">
        <f t="shared" ca="1" si="108"/>
        <v>0</v>
      </c>
      <c r="W226" s="1625">
        <f t="shared" ca="1" si="108"/>
        <v>0</v>
      </c>
      <c r="X226" s="1625">
        <f t="shared" ca="1" si="108"/>
        <v>0</v>
      </c>
      <c r="Y226" s="1625">
        <f t="shared" ca="1" si="108"/>
        <v>0</v>
      </c>
      <c r="Z226" s="1565"/>
      <c r="AA226" s="1613">
        <f t="shared" ca="1" si="109"/>
        <v>0</v>
      </c>
      <c r="AB226" s="1614">
        <f t="shared" ca="1" si="109"/>
        <v>0</v>
      </c>
      <c r="AC226" s="1614">
        <f t="shared" ca="1" si="109"/>
        <v>0</v>
      </c>
      <c r="AD226" s="1614">
        <f t="shared" ca="1" si="109"/>
        <v>0</v>
      </c>
      <c r="AE226" s="1614">
        <f t="shared" ca="1" si="109"/>
        <v>0</v>
      </c>
      <c r="AF226" s="1614">
        <f t="shared" ca="1" si="109"/>
        <v>0</v>
      </c>
      <c r="AG226" s="1614">
        <f t="shared" ca="1" si="109"/>
        <v>0</v>
      </c>
      <c r="AH226" s="1614">
        <f t="shared" ca="1" si="109"/>
        <v>0</v>
      </c>
      <c r="AI226" s="1614">
        <f t="shared" ca="1" si="109"/>
        <v>0</v>
      </c>
      <c r="AJ226" s="1614">
        <f t="shared" ca="1" si="109"/>
        <v>0</v>
      </c>
      <c r="AK226" s="1614">
        <f t="shared" ca="1" si="109"/>
        <v>0</v>
      </c>
      <c r="AL226" s="1614">
        <f t="shared" ca="1" si="109"/>
        <v>0</v>
      </c>
      <c r="AM226" s="1614">
        <f t="shared" ca="1" si="109"/>
        <v>0</v>
      </c>
      <c r="AN226" s="1486"/>
      <c r="AO226" s="1612">
        <f t="shared" ref="AO226:CI229" ca="1" si="113">IF(ISNUMBER($B226),$B226*AO134/1000,0)</f>
        <v>0</v>
      </c>
      <c r="AP226" s="1625">
        <f t="shared" ca="1" si="111"/>
        <v>0</v>
      </c>
      <c r="AQ226" s="1625">
        <f t="shared" ca="1" si="113"/>
        <v>0</v>
      </c>
      <c r="AR226" s="1625">
        <f t="shared" ca="1" si="113"/>
        <v>0</v>
      </c>
      <c r="AS226" s="1614">
        <f t="shared" ca="1" si="113"/>
        <v>0</v>
      </c>
      <c r="AT226" s="1614">
        <f t="shared" ca="1" si="113"/>
        <v>0</v>
      </c>
      <c r="AU226" s="1614">
        <f t="shared" ca="1" si="113"/>
        <v>0</v>
      </c>
      <c r="AV226" s="1614">
        <f t="shared" ca="1" si="113"/>
        <v>0</v>
      </c>
      <c r="AW226" s="1614">
        <f t="shared" ca="1" si="113"/>
        <v>0</v>
      </c>
      <c r="AX226" s="1614">
        <f t="shared" ca="1" si="113"/>
        <v>0</v>
      </c>
      <c r="AY226" s="1614">
        <f t="shared" ca="1" si="113"/>
        <v>0</v>
      </c>
      <c r="AZ226" s="1614">
        <f t="shared" ca="1" si="113"/>
        <v>0</v>
      </c>
      <c r="BA226" s="1614">
        <f t="shared" ca="1" si="113"/>
        <v>0</v>
      </c>
      <c r="BB226" s="1614">
        <f t="shared" ca="1" si="113"/>
        <v>0</v>
      </c>
      <c r="BC226" s="1614">
        <f t="shared" ca="1" si="113"/>
        <v>0</v>
      </c>
      <c r="BD226" s="1614">
        <f t="shared" ca="1" si="113"/>
        <v>0</v>
      </c>
      <c r="BE226" s="1614">
        <f t="shared" ca="1" si="113"/>
        <v>0</v>
      </c>
      <c r="BF226" s="1614">
        <f t="shared" ca="1" si="113"/>
        <v>0</v>
      </c>
      <c r="BG226" s="1614">
        <f t="shared" ca="1" si="113"/>
        <v>0</v>
      </c>
      <c r="BH226" s="1614">
        <f t="shared" ca="1" si="113"/>
        <v>0</v>
      </c>
      <c r="BI226" s="1614">
        <f t="shared" ca="1" si="113"/>
        <v>0</v>
      </c>
      <c r="BJ226" s="1614">
        <f t="shared" ca="1" si="113"/>
        <v>0</v>
      </c>
      <c r="BK226" s="1614">
        <f t="shared" ca="1" si="113"/>
        <v>0</v>
      </c>
      <c r="BL226" s="1614">
        <f t="shared" ca="1" si="113"/>
        <v>0</v>
      </c>
      <c r="BM226" s="1614">
        <f t="shared" ca="1" si="113"/>
        <v>0</v>
      </c>
      <c r="BN226" s="1614">
        <f t="shared" ca="1" si="113"/>
        <v>0</v>
      </c>
      <c r="BO226" s="1614">
        <f t="shared" ca="1" si="113"/>
        <v>0</v>
      </c>
      <c r="BP226" s="1614">
        <f t="shared" ca="1" si="113"/>
        <v>0</v>
      </c>
      <c r="BQ226" s="1614">
        <f t="shared" ca="1" si="113"/>
        <v>0</v>
      </c>
      <c r="BR226" s="1614">
        <f t="shared" ca="1" si="113"/>
        <v>0</v>
      </c>
      <c r="BS226" s="1614">
        <f t="shared" ca="1" si="113"/>
        <v>0</v>
      </c>
      <c r="BT226" s="1614">
        <f t="shared" ca="1" si="113"/>
        <v>0</v>
      </c>
      <c r="BU226" s="1614">
        <f t="shared" ca="1" si="113"/>
        <v>0</v>
      </c>
      <c r="BV226" s="1614">
        <f t="shared" ca="1" si="113"/>
        <v>0</v>
      </c>
      <c r="BW226" s="1614">
        <f t="shared" ca="1" si="113"/>
        <v>0</v>
      </c>
      <c r="BX226" s="1614">
        <f t="shared" ca="1" si="113"/>
        <v>0</v>
      </c>
      <c r="BY226" s="1614">
        <f t="shared" ca="1" si="113"/>
        <v>0</v>
      </c>
      <c r="BZ226" s="1614">
        <f t="shared" ca="1" si="113"/>
        <v>0</v>
      </c>
      <c r="CA226" s="1614">
        <f t="shared" ca="1" si="113"/>
        <v>0</v>
      </c>
      <c r="CB226" s="1614">
        <f t="shared" ca="1" si="113"/>
        <v>0</v>
      </c>
      <c r="CC226" s="1614">
        <f t="shared" ca="1" si="113"/>
        <v>0</v>
      </c>
      <c r="CD226" s="1614">
        <f t="shared" ca="1" si="113"/>
        <v>0</v>
      </c>
      <c r="CE226" s="1614">
        <f t="shared" ca="1" si="113"/>
        <v>0</v>
      </c>
      <c r="CF226" s="1614">
        <f t="shared" ca="1" si="113"/>
        <v>0</v>
      </c>
      <c r="CG226" s="1614">
        <f t="shared" ca="1" si="113"/>
        <v>0</v>
      </c>
      <c r="CH226" s="1614">
        <f t="shared" ca="1" si="113"/>
        <v>0</v>
      </c>
      <c r="CI226" s="1615">
        <f t="shared" ca="1" si="113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4"/>
        <v/>
      </c>
      <c r="B227" s="1036" t="str">
        <f t="shared" ca="1" si="105"/>
        <v xml:space="preserve"> </v>
      </c>
      <c r="C227" s="1579">
        <f t="shared" ca="1" si="106"/>
        <v>0</v>
      </c>
      <c r="D227" s="1612">
        <f t="shared" ca="1" si="107"/>
        <v>0</v>
      </c>
      <c r="E227" s="1614">
        <f t="shared" ca="1" si="107"/>
        <v>0</v>
      </c>
      <c r="F227" s="1614">
        <f t="shared" ca="1" si="107"/>
        <v>0</v>
      </c>
      <c r="G227" s="1614">
        <f t="shared" ca="1" si="107"/>
        <v>0</v>
      </c>
      <c r="H227" s="1614">
        <f t="shared" ca="1" si="107"/>
        <v>0</v>
      </c>
      <c r="I227" s="1614">
        <f t="shared" ca="1" si="107"/>
        <v>0</v>
      </c>
      <c r="J227" s="1614">
        <f t="shared" ca="1" si="107"/>
        <v>0</v>
      </c>
      <c r="K227" s="1625">
        <f t="shared" ca="1" si="107"/>
        <v>0</v>
      </c>
      <c r="L227" s="1625">
        <f t="shared" ca="1" si="107"/>
        <v>0</v>
      </c>
      <c r="M227" s="1625">
        <f t="shared" ca="1" si="107"/>
        <v>0</v>
      </c>
      <c r="N227" s="1625">
        <f t="shared" ca="1" si="107"/>
        <v>0</v>
      </c>
      <c r="O227" s="1625">
        <f t="shared" ca="1" si="107"/>
        <v>0</v>
      </c>
      <c r="P227" s="1625">
        <f t="shared" ca="1" si="107"/>
        <v>0</v>
      </c>
      <c r="Q227" s="1625">
        <f t="shared" ca="1" si="107"/>
        <v>0</v>
      </c>
      <c r="R227" s="1625">
        <f t="shared" ca="1" si="107"/>
        <v>0</v>
      </c>
      <c r="S227" s="1625">
        <f t="shared" ca="1" si="107"/>
        <v>0</v>
      </c>
      <c r="T227" s="1625">
        <f t="shared" ca="1" si="108"/>
        <v>0</v>
      </c>
      <c r="U227" s="1625">
        <f t="shared" ca="1" si="108"/>
        <v>0</v>
      </c>
      <c r="V227" s="1625">
        <f t="shared" ca="1" si="108"/>
        <v>0</v>
      </c>
      <c r="W227" s="1625">
        <f t="shared" ca="1" si="108"/>
        <v>0</v>
      </c>
      <c r="X227" s="1625">
        <f t="shared" ca="1" si="108"/>
        <v>0</v>
      </c>
      <c r="Y227" s="1625">
        <f t="shared" ca="1" si="108"/>
        <v>0</v>
      </c>
      <c r="Z227" s="1565"/>
      <c r="AA227" s="1613">
        <f t="shared" ca="1" si="109"/>
        <v>0</v>
      </c>
      <c r="AB227" s="1614">
        <f t="shared" ca="1" si="109"/>
        <v>0</v>
      </c>
      <c r="AC227" s="1614">
        <f t="shared" ca="1" si="109"/>
        <v>0</v>
      </c>
      <c r="AD227" s="1614">
        <f t="shared" ca="1" si="109"/>
        <v>0</v>
      </c>
      <c r="AE227" s="1614">
        <f t="shared" ca="1" si="109"/>
        <v>0</v>
      </c>
      <c r="AF227" s="1614">
        <f t="shared" ca="1" si="109"/>
        <v>0</v>
      </c>
      <c r="AG227" s="1614">
        <f t="shared" ca="1" si="109"/>
        <v>0</v>
      </c>
      <c r="AH227" s="1614">
        <f t="shared" ca="1" si="109"/>
        <v>0</v>
      </c>
      <c r="AI227" s="1614">
        <f t="shared" ca="1" si="109"/>
        <v>0</v>
      </c>
      <c r="AJ227" s="1614">
        <f t="shared" ca="1" si="109"/>
        <v>0</v>
      </c>
      <c r="AK227" s="1614">
        <f t="shared" ca="1" si="109"/>
        <v>0</v>
      </c>
      <c r="AL227" s="1614">
        <f t="shared" ca="1" si="109"/>
        <v>0</v>
      </c>
      <c r="AM227" s="1614">
        <f t="shared" ca="1" si="109"/>
        <v>0</v>
      </c>
      <c r="AN227" s="1486"/>
      <c r="AO227" s="1612">
        <f t="shared" ca="1" si="113"/>
        <v>0</v>
      </c>
      <c r="AP227" s="1625">
        <f t="shared" ca="1" si="111"/>
        <v>0</v>
      </c>
      <c r="AQ227" s="1625">
        <f t="shared" ca="1" si="113"/>
        <v>0</v>
      </c>
      <c r="AR227" s="1625">
        <f t="shared" ca="1" si="113"/>
        <v>0</v>
      </c>
      <c r="AS227" s="1614">
        <f t="shared" ca="1" si="113"/>
        <v>0</v>
      </c>
      <c r="AT227" s="1614">
        <f t="shared" ca="1" si="113"/>
        <v>0</v>
      </c>
      <c r="AU227" s="1614">
        <f t="shared" ca="1" si="113"/>
        <v>0</v>
      </c>
      <c r="AV227" s="1614">
        <f t="shared" ca="1" si="113"/>
        <v>0</v>
      </c>
      <c r="AW227" s="1614">
        <f t="shared" ca="1" si="113"/>
        <v>0</v>
      </c>
      <c r="AX227" s="1614">
        <f t="shared" ca="1" si="113"/>
        <v>0</v>
      </c>
      <c r="AY227" s="1614">
        <f t="shared" ca="1" si="113"/>
        <v>0</v>
      </c>
      <c r="AZ227" s="1614">
        <f t="shared" ca="1" si="113"/>
        <v>0</v>
      </c>
      <c r="BA227" s="1614">
        <f t="shared" ca="1" si="113"/>
        <v>0</v>
      </c>
      <c r="BB227" s="1614">
        <f t="shared" ca="1" si="113"/>
        <v>0</v>
      </c>
      <c r="BC227" s="1614">
        <f t="shared" ca="1" si="113"/>
        <v>0</v>
      </c>
      <c r="BD227" s="1614">
        <f t="shared" ca="1" si="113"/>
        <v>0</v>
      </c>
      <c r="BE227" s="1614">
        <f t="shared" ca="1" si="113"/>
        <v>0</v>
      </c>
      <c r="BF227" s="1614">
        <f t="shared" ca="1" si="113"/>
        <v>0</v>
      </c>
      <c r="BG227" s="1614">
        <f t="shared" ca="1" si="113"/>
        <v>0</v>
      </c>
      <c r="BH227" s="1614">
        <f t="shared" ca="1" si="113"/>
        <v>0</v>
      </c>
      <c r="BI227" s="1614">
        <f t="shared" ca="1" si="113"/>
        <v>0</v>
      </c>
      <c r="BJ227" s="1614">
        <f t="shared" ca="1" si="113"/>
        <v>0</v>
      </c>
      <c r="BK227" s="1614">
        <f t="shared" ca="1" si="113"/>
        <v>0</v>
      </c>
      <c r="BL227" s="1614">
        <f t="shared" ca="1" si="113"/>
        <v>0</v>
      </c>
      <c r="BM227" s="1614">
        <f t="shared" ca="1" si="113"/>
        <v>0</v>
      </c>
      <c r="BN227" s="1614">
        <f t="shared" ca="1" si="113"/>
        <v>0</v>
      </c>
      <c r="BO227" s="1614">
        <f t="shared" ca="1" si="113"/>
        <v>0</v>
      </c>
      <c r="BP227" s="1614">
        <f t="shared" ca="1" si="113"/>
        <v>0</v>
      </c>
      <c r="BQ227" s="1614">
        <f t="shared" ca="1" si="113"/>
        <v>0</v>
      </c>
      <c r="BR227" s="1614">
        <f t="shared" ca="1" si="113"/>
        <v>0</v>
      </c>
      <c r="BS227" s="1614">
        <f t="shared" ca="1" si="113"/>
        <v>0</v>
      </c>
      <c r="BT227" s="1614">
        <f t="shared" ca="1" si="113"/>
        <v>0</v>
      </c>
      <c r="BU227" s="1614">
        <f t="shared" ca="1" si="113"/>
        <v>0</v>
      </c>
      <c r="BV227" s="1614">
        <f t="shared" ca="1" si="113"/>
        <v>0</v>
      </c>
      <c r="BW227" s="1614">
        <f t="shared" ca="1" si="113"/>
        <v>0</v>
      </c>
      <c r="BX227" s="1614">
        <f t="shared" ca="1" si="113"/>
        <v>0</v>
      </c>
      <c r="BY227" s="1614">
        <f t="shared" ca="1" si="113"/>
        <v>0</v>
      </c>
      <c r="BZ227" s="1614">
        <f t="shared" ca="1" si="113"/>
        <v>0</v>
      </c>
      <c r="CA227" s="1614">
        <f t="shared" ca="1" si="113"/>
        <v>0</v>
      </c>
      <c r="CB227" s="1614">
        <f t="shared" ca="1" si="113"/>
        <v>0</v>
      </c>
      <c r="CC227" s="1614">
        <f t="shared" ca="1" si="113"/>
        <v>0</v>
      </c>
      <c r="CD227" s="1614">
        <f t="shared" ca="1" si="113"/>
        <v>0</v>
      </c>
      <c r="CE227" s="1614">
        <f t="shared" ca="1" si="113"/>
        <v>0</v>
      </c>
      <c r="CF227" s="1614">
        <f t="shared" ca="1" si="113"/>
        <v>0</v>
      </c>
      <c r="CG227" s="1614">
        <f t="shared" ca="1" si="113"/>
        <v>0</v>
      </c>
      <c r="CH227" s="1614">
        <f t="shared" ca="1" si="113"/>
        <v>0</v>
      </c>
      <c r="CI227" s="1615">
        <f t="shared" ca="1" si="113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4"/>
        <v/>
      </c>
      <c r="B228" s="1036" t="str">
        <f t="shared" ca="1" si="105"/>
        <v xml:space="preserve"> </v>
      </c>
      <c r="C228" s="1579">
        <f t="shared" ca="1" si="106"/>
        <v>0</v>
      </c>
      <c r="D228" s="1612">
        <f t="shared" ca="1" si="107"/>
        <v>0</v>
      </c>
      <c r="E228" s="1614">
        <f t="shared" ca="1" si="107"/>
        <v>0</v>
      </c>
      <c r="F228" s="1614">
        <f t="shared" ca="1" si="107"/>
        <v>0</v>
      </c>
      <c r="G228" s="1614">
        <f t="shared" ca="1" si="107"/>
        <v>0</v>
      </c>
      <c r="H228" s="1614">
        <f t="shared" ca="1" si="107"/>
        <v>0</v>
      </c>
      <c r="I228" s="1614">
        <f t="shared" ca="1" si="107"/>
        <v>0</v>
      </c>
      <c r="J228" s="1614">
        <f t="shared" ca="1" si="107"/>
        <v>0</v>
      </c>
      <c r="K228" s="1625">
        <f t="shared" ca="1" si="107"/>
        <v>0</v>
      </c>
      <c r="L228" s="1625">
        <f t="shared" ca="1" si="107"/>
        <v>0</v>
      </c>
      <c r="M228" s="1625">
        <f t="shared" ca="1" si="107"/>
        <v>0</v>
      </c>
      <c r="N228" s="1625">
        <f t="shared" ca="1" si="107"/>
        <v>0</v>
      </c>
      <c r="O228" s="1625">
        <f t="shared" ca="1" si="107"/>
        <v>0</v>
      </c>
      <c r="P228" s="1625">
        <f t="shared" ca="1" si="107"/>
        <v>0</v>
      </c>
      <c r="Q228" s="1625">
        <f t="shared" ca="1" si="107"/>
        <v>0</v>
      </c>
      <c r="R228" s="1625">
        <f t="shared" ca="1" si="107"/>
        <v>0</v>
      </c>
      <c r="S228" s="1625">
        <f t="shared" ca="1" si="107"/>
        <v>0</v>
      </c>
      <c r="T228" s="1625">
        <f t="shared" ca="1" si="108"/>
        <v>0</v>
      </c>
      <c r="U228" s="1625">
        <f t="shared" ca="1" si="108"/>
        <v>0</v>
      </c>
      <c r="V228" s="1625">
        <f t="shared" ca="1" si="108"/>
        <v>0</v>
      </c>
      <c r="W228" s="1625">
        <f t="shared" ca="1" si="108"/>
        <v>0</v>
      </c>
      <c r="X228" s="1625">
        <f t="shared" ca="1" si="108"/>
        <v>0</v>
      </c>
      <c r="Y228" s="1625">
        <f t="shared" ca="1" si="108"/>
        <v>0</v>
      </c>
      <c r="Z228" s="1565"/>
      <c r="AA228" s="1613">
        <f t="shared" ca="1" si="109"/>
        <v>0</v>
      </c>
      <c r="AB228" s="1614">
        <f t="shared" ca="1" si="109"/>
        <v>0</v>
      </c>
      <c r="AC228" s="1614">
        <f t="shared" ca="1" si="109"/>
        <v>0</v>
      </c>
      <c r="AD228" s="1614">
        <f t="shared" ca="1" si="109"/>
        <v>0</v>
      </c>
      <c r="AE228" s="1614">
        <f t="shared" ca="1" si="109"/>
        <v>0</v>
      </c>
      <c r="AF228" s="1614">
        <f t="shared" ca="1" si="109"/>
        <v>0</v>
      </c>
      <c r="AG228" s="1614">
        <f t="shared" ca="1" si="109"/>
        <v>0</v>
      </c>
      <c r="AH228" s="1614">
        <f t="shared" ca="1" si="109"/>
        <v>0</v>
      </c>
      <c r="AI228" s="1614">
        <f t="shared" ca="1" si="109"/>
        <v>0</v>
      </c>
      <c r="AJ228" s="1614">
        <f t="shared" ca="1" si="109"/>
        <v>0</v>
      </c>
      <c r="AK228" s="1614">
        <f t="shared" ca="1" si="109"/>
        <v>0</v>
      </c>
      <c r="AL228" s="1614">
        <f t="shared" ca="1" si="109"/>
        <v>0</v>
      </c>
      <c r="AM228" s="1614">
        <f t="shared" ca="1" si="109"/>
        <v>0</v>
      </c>
      <c r="AN228" s="1486"/>
      <c r="AO228" s="1612">
        <f t="shared" ca="1" si="113"/>
        <v>0</v>
      </c>
      <c r="AP228" s="1625">
        <f t="shared" ca="1" si="111"/>
        <v>0</v>
      </c>
      <c r="AQ228" s="1625">
        <f t="shared" ca="1" si="113"/>
        <v>0</v>
      </c>
      <c r="AR228" s="1625">
        <f t="shared" ca="1" si="113"/>
        <v>0</v>
      </c>
      <c r="AS228" s="1614">
        <f t="shared" ca="1" si="113"/>
        <v>0</v>
      </c>
      <c r="AT228" s="1614">
        <f t="shared" ca="1" si="113"/>
        <v>0</v>
      </c>
      <c r="AU228" s="1614">
        <f t="shared" ca="1" si="113"/>
        <v>0</v>
      </c>
      <c r="AV228" s="1614">
        <f t="shared" ca="1" si="113"/>
        <v>0</v>
      </c>
      <c r="AW228" s="1614">
        <f t="shared" ca="1" si="113"/>
        <v>0</v>
      </c>
      <c r="AX228" s="1614">
        <f t="shared" ca="1" si="113"/>
        <v>0</v>
      </c>
      <c r="AY228" s="1614">
        <f t="shared" ca="1" si="113"/>
        <v>0</v>
      </c>
      <c r="AZ228" s="1614">
        <f t="shared" ca="1" si="113"/>
        <v>0</v>
      </c>
      <c r="BA228" s="1614">
        <f t="shared" ca="1" si="113"/>
        <v>0</v>
      </c>
      <c r="BB228" s="1614">
        <f t="shared" ca="1" si="113"/>
        <v>0</v>
      </c>
      <c r="BC228" s="1614">
        <f t="shared" ca="1" si="113"/>
        <v>0</v>
      </c>
      <c r="BD228" s="1614">
        <f t="shared" ca="1" si="113"/>
        <v>0</v>
      </c>
      <c r="BE228" s="1614">
        <f t="shared" ca="1" si="113"/>
        <v>0</v>
      </c>
      <c r="BF228" s="1614">
        <f t="shared" ca="1" si="113"/>
        <v>0</v>
      </c>
      <c r="BG228" s="1614">
        <f t="shared" ca="1" si="113"/>
        <v>0</v>
      </c>
      <c r="BH228" s="1614">
        <f t="shared" ca="1" si="113"/>
        <v>0</v>
      </c>
      <c r="BI228" s="1614">
        <f t="shared" ca="1" si="113"/>
        <v>0</v>
      </c>
      <c r="BJ228" s="1614">
        <f t="shared" ca="1" si="113"/>
        <v>0</v>
      </c>
      <c r="BK228" s="1614">
        <f t="shared" ca="1" si="113"/>
        <v>0</v>
      </c>
      <c r="BL228" s="1614">
        <f t="shared" ca="1" si="113"/>
        <v>0</v>
      </c>
      <c r="BM228" s="1614">
        <f t="shared" ca="1" si="113"/>
        <v>0</v>
      </c>
      <c r="BN228" s="1614">
        <f t="shared" ca="1" si="113"/>
        <v>0</v>
      </c>
      <c r="BO228" s="1614">
        <f t="shared" ca="1" si="113"/>
        <v>0</v>
      </c>
      <c r="BP228" s="1614">
        <f t="shared" ca="1" si="113"/>
        <v>0</v>
      </c>
      <c r="BQ228" s="1614">
        <f t="shared" ca="1" si="113"/>
        <v>0</v>
      </c>
      <c r="BR228" s="1614">
        <f t="shared" ca="1" si="113"/>
        <v>0</v>
      </c>
      <c r="BS228" s="1614">
        <f t="shared" ca="1" si="113"/>
        <v>0</v>
      </c>
      <c r="BT228" s="1614">
        <f t="shared" ca="1" si="113"/>
        <v>0</v>
      </c>
      <c r="BU228" s="1614">
        <f t="shared" ca="1" si="113"/>
        <v>0</v>
      </c>
      <c r="BV228" s="1614">
        <f t="shared" ca="1" si="113"/>
        <v>0</v>
      </c>
      <c r="BW228" s="1614">
        <f t="shared" ca="1" si="113"/>
        <v>0</v>
      </c>
      <c r="BX228" s="1614">
        <f t="shared" ca="1" si="113"/>
        <v>0</v>
      </c>
      <c r="BY228" s="1614">
        <f t="shared" ca="1" si="113"/>
        <v>0</v>
      </c>
      <c r="BZ228" s="1614">
        <f t="shared" ca="1" si="113"/>
        <v>0</v>
      </c>
      <c r="CA228" s="1614">
        <f t="shared" ca="1" si="113"/>
        <v>0</v>
      </c>
      <c r="CB228" s="1614">
        <f t="shared" ca="1" si="113"/>
        <v>0</v>
      </c>
      <c r="CC228" s="1614">
        <f t="shared" ca="1" si="113"/>
        <v>0</v>
      </c>
      <c r="CD228" s="1614">
        <f t="shared" ca="1" si="113"/>
        <v>0</v>
      </c>
      <c r="CE228" s="1614">
        <f t="shared" ca="1" si="113"/>
        <v>0</v>
      </c>
      <c r="CF228" s="1614">
        <f t="shared" ca="1" si="113"/>
        <v>0</v>
      </c>
      <c r="CG228" s="1614">
        <f t="shared" ca="1" si="113"/>
        <v>0</v>
      </c>
      <c r="CH228" s="1614">
        <f t="shared" ca="1" si="113"/>
        <v>0</v>
      </c>
      <c r="CI228" s="1615">
        <f t="shared" ca="1" si="113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4"/>
        <v/>
      </c>
      <c r="B229" s="1038" t="str">
        <f t="shared" ca="1" si="105"/>
        <v xml:space="preserve"> </v>
      </c>
      <c r="C229" s="1580">
        <f t="shared" ca="1" si="106"/>
        <v>0</v>
      </c>
      <c r="D229" s="1617">
        <f t="shared" ca="1" si="107"/>
        <v>0</v>
      </c>
      <c r="E229" s="1619">
        <f t="shared" ca="1" si="107"/>
        <v>0</v>
      </c>
      <c r="F229" s="1619">
        <f t="shared" ca="1" si="107"/>
        <v>0</v>
      </c>
      <c r="G229" s="1619">
        <f t="shared" ca="1" si="107"/>
        <v>0</v>
      </c>
      <c r="H229" s="1619">
        <f t="shared" ca="1" si="107"/>
        <v>0</v>
      </c>
      <c r="I229" s="1619">
        <f t="shared" ca="1" si="107"/>
        <v>0</v>
      </c>
      <c r="J229" s="1619">
        <f t="shared" ca="1" si="107"/>
        <v>0</v>
      </c>
      <c r="K229" s="1626">
        <f t="shared" ca="1" si="107"/>
        <v>0</v>
      </c>
      <c r="L229" s="1626">
        <f t="shared" ca="1" si="107"/>
        <v>0</v>
      </c>
      <c r="M229" s="1626">
        <f t="shared" ca="1" si="107"/>
        <v>0</v>
      </c>
      <c r="N229" s="1626">
        <f t="shared" ca="1" si="107"/>
        <v>0</v>
      </c>
      <c r="O229" s="1626">
        <f t="shared" ca="1" si="107"/>
        <v>0</v>
      </c>
      <c r="P229" s="1626">
        <f t="shared" ca="1" si="107"/>
        <v>0</v>
      </c>
      <c r="Q229" s="1626">
        <f t="shared" ca="1" si="107"/>
        <v>0</v>
      </c>
      <c r="R229" s="1626">
        <f t="shared" ca="1" si="107"/>
        <v>0</v>
      </c>
      <c r="S229" s="1626">
        <f t="shared" ca="1" si="107"/>
        <v>0</v>
      </c>
      <c r="T229" s="1626">
        <f t="shared" ca="1" si="108"/>
        <v>0</v>
      </c>
      <c r="U229" s="1626">
        <f t="shared" ca="1" si="108"/>
        <v>0</v>
      </c>
      <c r="V229" s="1626">
        <f t="shared" ca="1" si="108"/>
        <v>0</v>
      </c>
      <c r="W229" s="1626">
        <f t="shared" ca="1" si="108"/>
        <v>0</v>
      </c>
      <c r="X229" s="1626">
        <f t="shared" ca="1" si="108"/>
        <v>0</v>
      </c>
      <c r="Y229" s="1626">
        <f t="shared" ca="1" si="108"/>
        <v>0</v>
      </c>
      <c r="Z229" s="1965"/>
      <c r="AA229" s="1618">
        <f t="shared" ca="1" si="109"/>
        <v>0</v>
      </c>
      <c r="AB229" s="1619">
        <f t="shared" ca="1" si="109"/>
        <v>0</v>
      </c>
      <c r="AC229" s="1619">
        <f t="shared" ca="1" si="109"/>
        <v>0</v>
      </c>
      <c r="AD229" s="1619">
        <f t="shared" ca="1" si="109"/>
        <v>0</v>
      </c>
      <c r="AE229" s="1619">
        <f t="shared" ca="1" si="109"/>
        <v>0</v>
      </c>
      <c r="AF229" s="1619">
        <f t="shared" ca="1" si="109"/>
        <v>0</v>
      </c>
      <c r="AG229" s="1619">
        <f t="shared" ca="1" si="109"/>
        <v>0</v>
      </c>
      <c r="AH229" s="1619">
        <f t="shared" ca="1" si="109"/>
        <v>0</v>
      </c>
      <c r="AI229" s="1619">
        <f t="shared" ca="1" si="109"/>
        <v>0</v>
      </c>
      <c r="AJ229" s="1619">
        <f t="shared" ca="1" si="109"/>
        <v>0</v>
      </c>
      <c r="AK229" s="1619">
        <f t="shared" ca="1" si="109"/>
        <v>0</v>
      </c>
      <c r="AL229" s="1619">
        <f t="shared" ca="1" si="109"/>
        <v>0</v>
      </c>
      <c r="AM229" s="1619">
        <f t="shared" ca="1" si="109"/>
        <v>0</v>
      </c>
      <c r="AN229" s="1486"/>
      <c r="AO229" s="1617">
        <f t="shared" ca="1" si="113"/>
        <v>0</v>
      </c>
      <c r="AP229" s="1626">
        <f t="shared" ca="1" si="111"/>
        <v>0</v>
      </c>
      <c r="AQ229" s="1626">
        <f t="shared" ca="1" si="113"/>
        <v>0</v>
      </c>
      <c r="AR229" s="1626">
        <f t="shared" ca="1" si="113"/>
        <v>0</v>
      </c>
      <c r="AS229" s="1619">
        <f t="shared" ca="1" si="113"/>
        <v>0</v>
      </c>
      <c r="AT229" s="1619">
        <f t="shared" ca="1" si="113"/>
        <v>0</v>
      </c>
      <c r="AU229" s="1619">
        <f t="shared" ca="1" si="113"/>
        <v>0</v>
      </c>
      <c r="AV229" s="1619">
        <f t="shared" ca="1" si="113"/>
        <v>0</v>
      </c>
      <c r="AW229" s="1619">
        <f t="shared" ca="1" si="113"/>
        <v>0</v>
      </c>
      <c r="AX229" s="1619">
        <f t="shared" ca="1" si="113"/>
        <v>0</v>
      </c>
      <c r="AY229" s="1619">
        <f t="shared" ca="1" si="113"/>
        <v>0</v>
      </c>
      <c r="AZ229" s="1619">
        <f t="shared" ca="1" si="113"/>
        <v>0</v>
      </c>
      <c r="BA229" s="1619">
        <f t="shared" ca="1" si="113"/>
        <v>0</v>
      </c>
      <c r="BB229" s="1619">
        <f t="shared" ca="1" si="113"/>
        <v>0</v>
      </c>
      <c r="BC229" s="1619">
        <f t="shared" ca="1" si="113"/>
        <v>0</v>
      </c>
      <c r="BD229" s="1619">
        <f t="shared" ca="1" si="113"/>
        <v>0</v>
      </c>
      <c r="BE229" s="1619">
        <f t="shared" ca="1" si="113"/>
        <v>0</v>
      </c>
      <c r="BF229" s="1619">
        <f t="shared" ca="1" si="113"/>
        <v>0</v>
      </c>
      <c r="BG229" s="1619">
        <f t="shared" ca="1" si="113"/>
        <v>0</v>
      </c>
      <c r="BH229" s="1619">
        <f t="shared" ca="1" si="113"/>
        <v>0</v>
      </c>
      <c r="BI229" s="1619">
        <f t="shared" ca="1" si="113"/>
        <v>0</v>
      </c>
      <c r="BJ229" s="1619">
        <f t="shared" ca="1" si="113"/>
        <v>0</v>
      </c>
      <c r="BK229" s="1619">
        <f t="shared" ca="1" si="113"/>
        <v>0</v>
      </c>
      <c r="BL229" s="1619">
        <f t="shared" ca="1" si="113"/>
        <v>0</v>
      </c>
      <c r="BM229" s="1619">
        <f t="shared" ca="1" si="113"/>
        <v>0</v>
      </c>
      <c r="BN229" s="1619">
        <f t="shared" ca="1" si="113"/>
        <v>0</v>
      </c>
      <c r="BO229" s="1619">
        <f t="shared" ca="1" si="113"/>
        <v>0</v>
      </c>
      <c r="BP229" s="1619">
        <f t="shared" ca="1" si="113"/>
        <v>0</v>
      </c>
      <c r="BQ229" s="1619">
        <f t="shared" ca="1" si="113"/>
        <v>0</v>
      </c>
      <c r="BR229" s="1619">
        <f t="shared" ca="1" si="113"/>
        <v>0</v>
      </c>
      <c r="BS229" s="1619">
        <f t="shared" ca="1" si="113"/>
        <v>0</v>
      </c>
      <c r="BT229" s="1619">
        <f t="shared" ca="1" si="113"/>
        <v>0</v>
      </c>
      <c r="BU229" s="1619">
        <f t="shared" ca="1" si="113"/>
        <v>0</v>
      </c>
      <c r="BV229" s="1619">
        <f t="shared" ca="1" si="113"/>
        <v>0</v>
      </c>
      <c r="BW229" s="1619">
        <f t="shared" ca="1" si="113"/>
        <v>0</v>
      </c>
      <c r="BX229" s="1619">
        <f t="shared" ca="1" si="113"/>
        <v>0</v>
      </c>
      <c r="BY229" s="1619">
        <f t="shared" ca="1" si="113"/>
        <v>0</v>
      </c>
      <c r="BZ229" s="1619">
        <f t="shared" ca="1" si="113"/>
        <v>0</v>
      </c>
      <c r="CA229" s="1619">
        <f t="shared" ca="1" si="113"/>
        <v>0</v>
      </c>
      <c r="CB229" s="1619">
        <f t="shared" ca="1" si="113"/>
        <v>0</v>
      </c>
      <c r="CC229" s="1619">
        <f t="shared" ca="1" si="113"/>
        <v>0</v>
      </c>
      <c r="CD229" s="1619">
        <f t="shared" ca="1" si="113"/>
        <v>0</v>
      </c>
      <c r="CE229" s="1619">
        <f t="shared" ca="1" si="113"/>
        <v>0</v>
      </c>
      <c r="CF229" s="1619">
        <f t="shared" ca="1" si="113"/>
        <v>0</v>
      </c>
      <c r="CG229" s="1619">
        <f t="shared" ca="1" si="113"/>
        <v>0</v>
      </c>
      <c r="CH229" s="1619">
        <f t="shared" ca="1" si="113"/>
        <v>0</v>
      </c>
      <c r="CI229" s="1620">
        <f t="shared" ca="1" si="113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129823.95570000002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113851.95570000002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15972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IF(TRIM('2017'!A248)="","",'2017'!A248)</f>
        <v>Aardgas (bvw)</v>
      </c>
      <c r="B248" s="536" t="str">
        <f>IF(TRIM('2017'!B248)="","",'2017'!B248)</f>
        <v>MWh-bvw</v>
      </c>
      <c r="C248" s="536">
        <f>IF(TRIM('2017'!C248)="","",'2017'!C248)</f>
        <v>3.2508000000000004</v>
      </c>
      <c r="D248" s="537">
        <f>IF(TRIM('2017'!D248)="","",'2017'!D248)</f>
        <v>56.1</v>
      </c>
    </row>
    <row r="249" spans="1:87" ht="15" x14ac:dyDescent="0.25">
      <c r="A249" s="536" t="str">
        <f>IF(TRIM('2017'!A249)="","",'2017'!A249)</f>
        <v>Aardgas (ovw)</v>
      </c>
      <c r="B249" s="536" t="str">
        <f>IF(TRIM('2017'!B249)="","",'2017'!B249)</f>
        <v>MWh-ovw</v>
      </c>
      <c r="C249" s="536">
        <f>IF(TRIM('2017'!C249)="","",'2017'!C249)</f>
        <v>3.6</v>
      </c>
      <c r="D249" s="537">
        <f>IF(TRIM('2017'!D249)="","",'2017'!D249)</f>
        <v>56.1</v>
      </c>
    </row>
    <row r="250" spans="1:87" ht="15" x14ac:dyDescent="0.25">
      <c r="A250" s="536" t="str">
        <f>IF(TRIM('2017'!A250)="","",'2017'!A250)</f>
        <v>Aardgascondensaten (ton )</v>
      </c>
      <c r="B250" s="536" t="str">
        <f>IF(TRIM('2017'!B250)="","",'2017'!B250)</f>
        <v>ton</v>
      </c>
      <c r="C250" s="536">
        <f>IF(TRIM('2017'!C250)="","",'2017'!C250)</f>
        <v>44.2</v>
      </c>
      <c r="D250" s="537">
        <f>IF(TRIM('2017'!D250)="","",'2017'!D250)</f>
        <v>64.2</v>
      </c>
    </row>
    <row r="251" spans="1:87" ht="15" x14ac:dyDescent="0.25">
      <c r="A251" s="536" t="str">
        <f>IF(TRIM('2017'!A251)="","",'2017'!A251)</f>
        <v>Afvalolie (ton )</v>
      </c>
      <c r="B251" s="536" t="str">
        <f>IF(TRIM('2017'!B251)="","",'2017'!B251)</f>
        <v>ton</v>
      </c>
      <c r="C251" s="536">
        <f>IF(TRIM('2017'!C251)="","",'2017'!C251)</f>
        <v>40.200000000000003</v>
      </c>
      <c r="D251" s="537">
        <f>IF(TRIM('2017'!D251)="","",'2017'!D251)</f>
        <v>73.3</v>
      </c>
    </row>
    <row r="252" spans="1:87" ht="15" x14ac:dyDescent="0.25">
      <c r="A252" s="536" t="str">
        <f>IF(TRIM('2017'!A252)="","",'2017'!A252)</f>
        <v>Andere aardolieproducten (ton )</v>
      </c>
      <c r="B252" s="536" t="str">
        <f>IF(TRIM('2017'!B252)="","",'2017'!B252)</f>
        <v>ton</v>
      </c>
      <c r="C252" s="536">
        <f>IF(TRIM('2017'!C252)="","",'2017'!C252)</f>
        <v>40.200000000000003</v>
      </c>
      <c r="D252" s="537">
        <f>IF(TRIM('2017'!D252)="","",'2017'!D252)</f>
        <v>73.3</v>
      </c>
    </row>
    <row r="253" spans="1:87" ht="15" x14ac:dyDescent="0.25">
      <c r="A253" s="536" t="str">
        <f>IF(TRIM('2017'!A253)="","",'2017'!A253)</f>
        <v>Andere bitumineuze kool (ton )</v>
      </c>
      <c r="B253" s="536" t="str">
        <f>IF(TRIM('2017'!B253)="","",'2017'!B253)</f>
        <v>ton</v>
      </c>
      <c r="C253" s="536">
        <f>IF(TRIM('2017'!C253)="","",'2017'!C253)</f>
        <v>25.8</v>
      </c>
      <c r="D253" s="537">
        <f>IF(TRIM('2017'!D253)="","",'2017'!D253)</f>
        <v>94.6</v>
      </c>
    </row>
    <row r="254" spans="1:87" ht="15" x14ac:dyDescent="0.25">
      <c r="A254" s="536" t="str">
        <f>IF(TRIM('2017'!A254)="","",'2017'!A254)</f>
        <v>Antraciet (ton )</v>
      </c>
      <c r="B254" s="536" t="str">
        <f>IF(TRIM('2017'!B254)="","",'2017'!B254)</f>
        <v>ton</v>
      </c>
      <c r="C254" s="536">
        <f>IF(TRIM('2017'!C254)="","",'2017'!C254)</f>
        <v>26.7</v>
      </c>
      <c r="D254" s="537">
        <f>IF(TRIM('2017'!D254)="","",'2017'!D254)</f>
        <v>98.3</v>
      </c>
    </row>
    <row r="255" spans="1:87" ht="15" x14ac:dyDescent="0.25">
      <c r="A255" s="536" t="str">
        <f>IF(TRIM('2017'!A255)="","",'2017'!A255)</f>
        <v>Biobenzine (m³ )</v>
      </c>
      <c r="B255" s="536" t="str">
        <f>IF(TRIM('2017'!B255)="","",'2017'!B255)</f>
        <v>m³</v>
      </c>
      <c r="C255" s="536">
        <f>IF(TRIM('2017'!C255)="","",'2017'!C255)</f>
        <v>27</v>
      </c>
      <c r="D255" s="537">
        <f>IF(TRIM('2017'!D255)="","",'2017'!D255)</f>
        <v>0</v>
      </c>
    </row>
    <row r="256" spans="1:87" ht="15" x14ac:dyDescent="0.25">
      <c r="A256" s="536" t="str">
        <f>IF(TRIM('2017'!A256)="","",'2017'!A256)</f>
        <v>Biodiesel (m³ )</v>
      </c>
      <c r="B256" s="536" t="str">
        <f>IF(TRIM('2017'!B256)="","",'2017'!B256)</f>
        <v>m³</v>
      </c>
      <c r="C256" s="536">
        <f>IF(TRIM('2017'!C256)="","",'2017'!C256)</f>
        <v>27</v>
      </c>
      <c r="D256" s="537">
        <f>IF(TRIM('2017'!D256)="","",'2017'!D256)</f>
        <v>0</v>
      </c>
    </row>
    <row r="257" spans="1:4" s="886" customFormat="1" ht="15" x14ac:dyDescent="0.25">
      <c r="A257" s="536" t="str">
        <f>IF(TRIM('2017'!A257)="","",'2017'!A257)</f>
        <v>Biogas waterzuivering (Nm³)</v>
      </c>
      <c r="B257" s="536" t="str">
        <f>IF(TRIM('2017'!B257)="","",'2017'!B257)</f>
        <v>Nm³</v>
      </c>
      <c r="C257" s="536">
        <f>IF(TRIM('2017'!C257)="","",'2017'!C257)</f>
        <v>2.844E-2</v>
      </c>
      <c r="D257" s="537">
        <f>IF(TRIM('2017'!D257)="","",'2017'!D257)</f>
        <v>0</v>
      </c>
    </row>
    <row r="258" spans="1:4" s="886" customFormat="1" ht="15" x14ac:dyDescent="0.25">
      <c r="A258" s="536" t="str">
        <f>IF(TRIM('2017'!A258)="","",'2017'!A258)</f>
        <v>Biomassa hout (ton)</v>
      </c>
      <c r="B258" s="536" t="str">
        <f>IF(TRIM('2017'!B258)="","",'2017'!B258)</f>
        <v>ton</v>
      </c>
      <c r="C258" s="536">
        <f>IF(TRIM('2017'!C258)="","",'2017'!C258)</f>
        <v>14.6</v>
      </c>
      <c r="D258" s="537">
        <f>IF(TRIM('2017'!D258)="","",'2017'!D258)</f>
        <v>0</v>
      </c>
    </row>
    <row r="259" spans="1:4" s="886" customFormat="1" ht="15" x14ac:dyDescent="0.25">
      <c r="A259" s="536" t="str">
        <f>IF(TRIM('2017'!A259)="","",'2017'!A259)</f>
        <v>Bitumen (ton )</v>
      </c>
      <c r="B259" s="536" t="str">
        <f>IF(TRIM('2017'!B259)="","",'2017'!B259)</f>
        <v>ton</v>
      </c>
      <c r="C259" s="536">
        <f>IF(TRIM('2017'!C259)="","",'2017'!C259)</f>
        <v>40.200000000000003</v>
      </c>
      <c r="D259" s="537">
        <f>IF(TRIM('2017'!D259)="","",'2017'!D259)</f>
        <v>80.7</v>
      </c>
    </row>
    <row r="260" spans="1:4" s="886" customFormat="1" ht="15" x14ac:dyDescent="0.25">
      <c r="A260" s="536" t="str">
        <f>IF(TRIM('2017'!A260)="","",'2017'!A260)</f>
        <v>Bitumineuze leisteen en asfaltzand (ton )</v>
      </c>
      <c r="B260" s="536" t="str">
        <f>IF(TRIM('2017'!B260)="","",'2017'!B260)</f>
        <v>ton</v>
      </c>
      <c r="C260" s="536">
        <f>IF(TRIM('2017'!C260)="","",'2017'!C260)</f>
        <v>8.9</v>
      </c>
      <c r="D260" s="537">
        <f>IF(TRIM('2017'!D260)="","",'2017'!D260)</f>
        <v>107</v>
      </c>
    </row>
    <row r="261" spans="1:4" s="886" customFormat="1" ht="15" x14ac:dyDescent="0.25">
      <c r="A261" s="536" t="str">
        <f>IF(TRIM('2017'!A261)="","",'2017'!A261)</f>
        <v>Butaan (ton )</v>
      </c>
      <c r="B261" s="536" t="str">
        <f>IF(TRIM('2017'!B261)="","",'2017'!B261)</f>
        <v>ton</v>
      </c>
      <c r="C261" s="536">
        <f>IF(TRIM('2017'!C261)="","",'2017'!C261)</f>
        <v>45.7</v>
      </c>
      <c r="D261" s="537">
        <f>IF(TRIM('2017'!D261)="","",'2017'!D261)</f>
        <v>63.1</v>
      </c>
    </row>
    <row r="262" spans="1:4" s="886" customFormat="1" ht="15" x14ac:dyDescent="0.25">
      <c r="A262" s="536" t="str">
        <f>IF(TRIM('2017'!A262)="","",'2017'!A262)</f>
        <v>Butaan liq.(m³)</v>
      </c>
      <c r="B262" s="536" t="str">
        <f>IF(TRIM('2017'!B262)="","",'2017'!B262)</f>
        <v>m³</v>
      </c>
      <c r="C262" s="536">
        <f>IF(TRIM('2017'!C262)="","",'2017'!C262)</f>
        <v>26.734500000000001</v>
      </c>
      <c r="D262" s="537">
        <f>IF(TRIM('2017'!D262)="","",'2017'!D262)</f>
        <v>63.1</v>
      </c>
    </row>
    <row r="263" spans="1:4" s="886" customFormat="1" ht="15" x14ac:dyDescent="0.25">
      <c r="A263" s="536" t="str">
        <f>IF(TRIM('2017'!A263)="","",'2017'!A263)</f>
        <v>Cokeskool (ton )</v>
      </c>
      <c r="B263" s="536" t="str">
        <f>IF(TRIM('2017'!B263)="","",'2017'!B263)</f>
        <v>ton</v>
      </c>
      <c r="C263" s="536">
        <f>IF(TRIM('2017'!C263)="","",'2017'!C263)</f>
        <v>28.2</v>
      </c>
      <c r="D263" s="537">
        <f>IF(TRIM('2017'!D263)="","",'2017'!D263)</f>
        <v>94.6</v>
      </c>
    </row>
    <row r="264" spans="1:4" s="886" customFormat="1" ht="15" x14ac:dyDescent="0.25">
      <c r="A264" s="536" t="str">
        <f>IF(TRIM('2017'!A264)="","",'2017'!A264)</f>
        <v>Cokesovencokes en lignietcokes (ton )</v>
      </c>
      <c r="B264" s="536" t="str">
        <f>IF(TRIM('2017'!B264)="","",'2017'!B264)</f>
        <v>ton</v>
      </c>
      <c r="C264" s="536">
        <f>IF(TRIM('2017'!C264)="","",'2017'!C264)</f>
        <v>28.2</v>
      </c>
      <c r="D264" s="537">
        <f>IF(TRIM('2017'!D264)="","",'2017'!D264)</f>
        <v>107</v>
      </c>
    </row>
    <row r="265" spans="1:4" s="886" customFormat="1" ht="15" x14ac:dyDescent="0.25">
      <c r="A265" s="536" t="str">
        <f>IF(TRIM('2017'!A265)="","",'2017'!A265)</f>
        <v>Cokesovengas (ton )</v>
      </c>
      <c r="B265" s="536" t="str">
        <f>IF(TRIM('2017'!B265)="","",'2017'!B265)</f>
        <v>ton</v>
      </c>
      <c r="C265" s="536">
        <f>IF(TRIM('2017'!C265)="","",'2017'!C265)</f>
        <v>38.700000000000003</v>
      </c>
      <c r="D265" s="537">
        <f>IF(TRIM('2017'!D265)="","",'2017'!D265)</f>
        <v>44.4</v>
      </c>
    </row>
    <row r="266" spans="1:4" s="886" customFormat="1" ht="15" x14ac:dyDescent="0.25">
      <c r="A266" s="536" t="str">
        <f>IF(TRIM('2017'!A266)="","",'2017'!A266)</f>
        <v>Elektriciteit (MWh )</v>
      </c>
      <c r="B266" s="536" t="str">
        <f>IF(TRIM('2017'!B266)="","",'2017'!B266)</f>
        <v>MWh</v>
      </c>
      <c r="C266" s="536">
        <f>IF(TRIM('2017'!C266)="","",'2017'!C266)</f>
        <v>9</v>
      </c>
      <c r="D266" s="537">
        <f>IF(TRIM('2017'!D266)="","",'2017'!D266)</f>
        <v>44.444444444444443</v>
      </c>
    </row>
    <row r="267" spans="1:4" s="886" customFormat="1" ht="15" x14ac:dyDescent="0.25">
      <c r="A267" s="536" t="str">
        <f>IF(TRIM('2017'!A267)="","",'2017'!A267)</f>
        <v>Ethaan (ton )</v>
      </c>
      <c r="B267" s="536" t="str">
        <f>IF(TRIM('2017'!B267)="","",'2017'!B267)</f>
        <v>ton</v>
      </c>
      <c r="C267" s="536">
        <f>IF(TRIM('2017'!C267)="","",'2017'!C267)</f>
        <v>46.4</v>
      </c>
      <c r="D267" s="537">
        <f>IF(TRIM('2017'!D267)="","",'2017'!D267)</f>
        <v>61.6</v>
      </c>
    </row>
    <row r="268" spans="1:4" s="886" customFormat="1" ht="15" x14ac:dyDescent="0.25">
      <c r="A268" s="536" t="str">
        <f>IF(TRIM('2017'!A268)="","",'2017'!A268)</f>
        <v>Fabrieksgas (ton )</v>
      </c>
      <c r="B268" s="536" t="str">
        <f>IF(TRIM('2017'!B268)="","",'2017'!B268)</f>
        <v>ton</v>
      </c>
      <c r="C268" s="536">
        <f>IF(TRIM('2017'!C268)="","",'2017'!C268)</f>
        <v>38.700000000000003</v>
      </c>
      <c r="D268" s="537">
        <f>IF(TRIM('2017'!D268)="","",'2017'!D268)</f>
        <v>44.4</v>
      </c>
    </row>
    <row r="269" spans="1:4" s="886" customFormat="1" ht="15" x14ac:dyDescent="0.25">
      <c r="A269" s="536" t="str">
        <f>IF(TRIM('2017'!A269)="","",'2017'!A269)</f>
        <v>Formaldehyde lijm (ton )</v>
      </c>
      <c r="B269" s="536" t="str">
        <f>IF(TRIM('2017'!B269)="","",'2017'!B269)</f>
        <v>ton</v>
      </c>
      <c r="C269" s="536">
        <f>IF(TRIM('2017'!C269)="","",'2017'!C269)</f>
        <v>14.6</v>
      </c>
      <c r="D269" s="537">
        <f>IF(TRIM('2017'!D269)="","",'2017'!D269)</f>
        <v>5.5075342465753428E-2</v>
      </c>
    </row>
    <row r="270" spans="1:4" s="886" customFormat="1" ht="15" x14ac:dyDescent="0.25">
      <c r="A270" s="536" t="str">
        <f>IF(TRIM('2017'!A270)="","",'2017'!A270)</f>
        <v>Gascokes (ton )</v>
      </c>
      <c r="B270" s="536" t="str">
        <f>IF(TRIM('2017'!B270)="","",'2017'!B270)</f>
        <v>ton</v>
      </c>
      <c r="C270" s="536">
        <f>IF(TRIM('2017'!C270)="","",'2017'!C270)</f>
        <v>28.2</v>
      </c>
      <c r="D270" s="537">
        <f>IF(TRIM('2017'!D270)="","",'2017'!D270)</f>
        <v>107</v>
      </c>
    </row>
    <row r="271" spans="1:4" s="886" customFormat="1" ht="15" x14ac:dyDescent="0.25">
      <c r="A271" s="536" t="str">
        <f>IF(TRIM('2017'!A271)="","",'2017'!A271)</f>
        <v>Gasolie (m³)</v>
      </c>
      <c r="B271" s="536" t="str">
        <f>IF(TRIM('2017'!B271)="","",'2017'!B271)</f>
        <v>m³</v>
      </c>
      <c r="C271" s="536">
        <f>IF(TRIM('2017'!C271)="","",'2017'!C271)</f>
        <v>35.937150000000003</v>
      </c>
      <c r="D271" s="537">
        <f>IF(TRIM('2017'!D271)="","",'2017'!D271)</f>
        <v>74.099999999999994</v>
      </c>
    </row>
    <row r="272" spans="1:4" s="886" customFormat="1" ht="15" x14ac:dyDescent="0.25">
      <c r="A272" s="536" t="str">
        <f>IF(TRIM('2017'!A272)="","",'2017'!A272)</f>
        <v>Gasolie (ton )</v>
      </c>
      <c r="B272" s="536" t="str">
        <f>IF(TRIM('2017'!B272)="","",'2017'!B272)</f>
        <v>ton</v>
      </c>
      <c r="C272" s="536">
        <f>IF(TRIM('2017'!C272)="","",'2017'!C272)</f>
        <v>42.279000000000003</v>
      </c>
      <c r="D272" s="537">
        <f>IF(TRIM('2017'!D272)="","",'2017'!D272)</f>
        <v>74.099999999999994</v>
      </c>
    </row>
    <row r="273" spans="1:4" s="886" customFormat="1" ht="15" x14ac:dyDescent="0.25">
      <c r="A273" s="536" t="str">
        <f>IF(TRIM('2017'!A273)="","",'2017'!A273)</f>
        <v>Gasolie (x1000 L)</v>
      </c>
      <c r="B273" s="536" t="str">
        <f>IF(TRIM('2017'!B273)="","",'2017'!B273)</f>
        <v>1000 liter</v>
      </c>
      <c r="C273" s="536">
        <f>IF(TRIM('2017'!C273)="","",'2017'!C273)</f>
        <v>35.937150000000003</v>
      </c>
      <c r="D273" s="537">
        <f>IF(TRIM('2017'!D273)="","",'2017'!D273)</f>
        <v>74.099999999999994</v>
      </c>
    </row>
    <row r="274" spans="1:4" s="886" customFormat="1" ht="15" x14ac:dyDescent="0.25">
      <c r="A274" s="536" t="str">
        <f>IF(TRIM('2017'!A274)="","",'2017'!A274)</f>
        <v>Hoogovengas (ton )</v>
      </c>
      <c r="B274" s="536" t="str">
        <f>IF(TRIM('2017'!B274)="","",'2017'!B274)</f>
        <v>ton</v>
      </c>
      <c r="C274" s="536">
        <f>IF(TRIM('2017'!C274)="","",'2017'!C274)</f>
        <v>2.4700000000000002</v>
      </c>
      <c r="D274" s="537">
        <f>IF(TRIM('2017'!D274)="","",'2017'!D274)</f>
        <v>260</v>
      </c>
    </row>
    <row r="275" spans="1:4" s="886" customFormat="1" ht="15" x14ac:dyDescent="0.25">
      <c r="A275" s="536" t="str">
        <f>IF(TRIM('2017'!A275)="","",'2017'!A275)</f>
        <v>Hout/houtafval (ton)</v>
      </c>
      <c r="B275" s="536" t="str">
        <f>IF(TRIM('2017'!B275)="","",'2017'!B275)</f>
        <v>ton</v>
      </c>
      <c r="C275" s="536">
        <f>IF(TRIM('2017'!C275)="","",'2017'!C275)</f>
        <v>15.6</v>
      </c>
      <c r="D275" s="537">
        <f>IF(TRIM('2017'!D275)="","",'2017'!D275)</f>
        <v>0</v>
      </c>
    </row>
    <row r="276" spans="1:4" s="886" customFormat="1" ht="15" x14ac:dyDescent="0.25">
      <c r="A276" s="536" t="str">
        <f>IF(TRIM('2017'!A276)="","",'2017'!A276)</f>
        <v>Houtskool (ton )</v>
      </c>
      <c r="B276" s="536" t="str">
        <f>IF(TRIM('2017'!B276)="","",'2017'!B276)</f>
        <v>ton</v>
      </c>
      <c r="C276" s="536">
        <f>IF(TRIM('2017'!C276)="","",'2017'!C276)</f>
        <v>29.5</v>
      </c>
      <c r="D276" s="537">
        <f>IF(TRIM('2017'!D276)="","",'2017'!D276)</f>
        <v>0</v>
      </c>
    </row>
    <row r="277" spans="1:4" s="886" customFormat="1" ht="15" x14ac:dyDescent="0.25">
      <c r="A277" s="536" t="str">
        <f>IF(TRIM('2017'!A277)="","",'2017'!A277)</f>
        <v>Kerosine (andere dan vliegtuigkerosine) (m³ )</v>
      </c>
      <c r="B277" s="536" t="str">
        <f>IF(TRIM('2017'!B277)="","",'2017'!B277)</f>
        <v>m³</v>
      </c>
      <c r="C277" s="536">
        <f>IF(TRIM('2017'!C277)="","",'2017'!C277)</f>
        <v>34.492800000000003</v>
      </c>
      <c r="D277" s="537">
        <f>IF(TRIM('2017'!D277)="","",'2017'!D277)</f>
        <v>71.900000000000006</v>
      </c>
    </row>
    <row r="278" spans="1:4" s="886" customFormat="1" ht="15" x14ac:dyDescent="0.25">
      <c r="A278" s="536" t="str">
        <f>IF(TRIM('2017'!A278)="","",'2017'!A278)</f>
        <v>Kerosine (andere dan vliegtuigkerosine) (ton )</v>
      </c>
      <c r="B278" s="536" t="str">
        <f>IF(TRIM('2017'!B278)="","",'2017'!B278)</f>
        <v>ton</v>
      </c>
      <c r="C278" s="536">
        <f>IF(TRIM('2017'!C278)="","",'2017'!C278)</f>
        <v>43.116</v>
      </c>
      <c r="D278" s="537">
        <f>IF(TRIM('2017'!D278)="","",'2017'!D278)</f>
        <v>71.900000000000006</v>
      </c>
    </row>
    <row r="279" spans="1:4" s="886" customFormat="1" ht="15" x14ac:dyDescent="0.25">
      <c r="A279" s="536" t="str">
        <f>IF(TRIM('2017'!A279)="","",'2017'!A279)</f>
        <v>Koolmonoxide (Nm³ )</v>
      </c>
      <c r="B279" s="536" t="str">
        <f>IF(TRIM('2017'!B279)="","",'2017'!B279)</f>
        <v>Nm³</v>
      </c>
      <c r="C279" s="536">
        <f>IF(TRIM('2017'!C279)="","",'2017'!C279)</f>
        <v>1.2625000000000001E-2</v>
      </c>
      <c r="D279" s="537">
        <f>IF(TRIM('2017'!D279)="","",'2017'!D279)</f>
        <v>155.21</v>
      </c>
    </row>
    <row r="280" spans="1:4" s="886" customFormat="1" ht="15" x14ac:dyDescent="0.25">
      <c r="A280" s="536" t="str">
        <f>IF(TRIM('2017'!A280)="","",'2017'!A280)</f>
        <v>Koolmonoxide (ton )</v>
      </c>
      <c r="B280" s="536" t="str">
        <f>IF(TRIM('2017'!B280)="","",'2017'!B280)</f>
        <v>ton</v>
      </c>
      <c r="C280" s="536">
        <f>IF(TRIM('2017'!C280)="","",'2017'!C280)</f>
        <v>10.1</v>
      </c>
      <c r="D280" s="537">
        <f>IF(TRIM('2017'!D280)="","",'2017'!D280)</f>
        <v>155.21</v>
      </c>
    </row>
    <row r="281" spans="1:4" s="886" customFormat="1" ht="15" x14ac:dyDescent="0.25">
      <c r="A281" s="536" t="str">
        <f>IF(TRIM('2017'!A281)="","",'2017'!A281)</f>
        <v>Koolteer (ton )</v>
      </c>
      <c r="B281" s="536" t="str">
        <f>IF(TRIM('2017'!B281)="","",'2017'!B281)</f>
        <v>ton</v>
      </c>
      <c r="C281" s="536">
        <f>IF(TRIM('2017'!C281)="","",'2017'!C281)</f>
        <v>28</v>
      </c>
      <c r="D281" s="537">
        <f>IF(TRIM('2017'!D281)="","",'2017'!D281)</f>
        <v>80.7</v>
      </c>
    </row>
    <row r="282" spans="1:4" s="886" customFormat="1" ht="15" x14ac:dyDescent="0.25">
      <c r="A282" s="536" t="str">
        <f>IF(TRIM('2017'!A282)="","",'2017'!A282)</f>
        <v>Lampen petroleum (m³)</v>
      </c>
      <c r="B282" s="536" t="str">
        <f>IF(TRIM('2017'!B282)="","",'2017'!B282)</f>
        <v>ton</v>
      </c>
      <c r="C282" s="536">
        <f>IF(TRIM('2017'!C282)="","",'2017'!C282)</f>
        <v>34.492800000000003</v>
      </c>
      <c r="D282" s="537">
        <f>IF(TRIM('2017'!D282)="","",'2017'!D282)</f>
        <v>71.900000000000006</v>
      </c>
    </row>
    <row r="283" spans="1:4" s="886" customFormat="1" ht="15" x14ac:dyDescent="0.25">
      <c r="A283" s="536" t="str">
        <f>IF(TRIM('2017'!A283)="","",'2017'!A283)</f>
        <v>Lampen petroleum (ton)</v>
      </c>
      <c r="B283" s="536" t="str">
        <f>IF(TRIM('2017'!B283)="","",'2017'!B283)</f>
        <v>ton</v>
      </c>
      <c r="C283" s="536">
        <f>IF(TRIM('2017'!C283)="","",'2017'!C283)</f>
        <v>43.116</v>
      </c>
      <c r="D283" s="537">
        <f>IF(TRIM('2017'!D283)="","",'2017'!D283)</f>
        <v>71.900000000000006</v>
      </c>
    </row>
    <row r="284" spans="1:4" s="886" customFormat="1" ht="15" x14ac:dyDescent="0.25">
      <c r="A284" s="536" t="str">
        <f>IF(TRIM('2017'!A284)="","",'2017'!A284)</f>
        <v>Leisteenolie (m³ )</v>
      </c>
      <c r="B284" s="536" t="str">
        <f>IF(TRIM('2017'!B284)="","",'2017'!B284)</f>
        <v>m³</v>
      </c>
      <c r="C284" s="536">
        <f>IF(TRIM('2017'!C284)="","",'2017'!C284)</f>
        <v>32.384999999999998</v>
      </c>
      <c r="D284" s="537">
        <f>IF(TRIM('2017'!D284)="","",'2017'!D284)</f>
        <v>73.3</v>
      </c>
    </row>
    <row r="285" spans="1:4" s="886" customFormat="1" ht="15" x14ac:dyDescent="0.25">
      <c r="A285" s="536" t="str">
        <f>IF(TRIM('2017'!A285)="","",'2017'!A285)</f>
        <v>Leisteenolie (ton )</v>
      </c>
      <c r="B285" s="536" t="str">
        <f>IF(TRIM('2017'!B285)="","",'2017'!B285)</f>
        <v>ton</v>
      </c>
      <c r="C285" s="536">
        <f>IF(TRIM('2017'!C285)="","",'2017'!C285)</f>
        <v>38.1</v>
      </c>
      <c r="D285" s="537">
        <f>IF(TRIM('2017'!D285)="","",'2017'!D285)</f>
        <v>73.3</v>
      </c>
    </row>
    <row r="286" spans="1:4" s="886" customFormat="1" ht="15" x14ac:dyDescent="0.25">
      <c r="A286" s="536" t="str">
        <f>IF(TRIM('2017'!A286)="","",'2017'!A286)</f>
        <v>Ligniet (ton )</v>
      </c>
      <c r="B286" s="536" t="str">
        <f>IF(TRIM('2017'!B286)="","",'2017'!B286)</f>
        <v>ton</v>
      </c>
      <c r="C286" s="536">
        <f>IF(TRIM('2017'!C286)="","",'2017'!C286)</f>
        <v>11.9</v>
      </c>
      <c r="D286" s="537">
        <f>IF(TRIM('2017'!D286)="","",'2017'!D286)</f>
        <v>101</v>
      </c>
    </row>
    <row r="287" spans="1:4" s="886" customFormat="1" ht="15" x14ac:dyDescent="0.25">
      <c r="A287" s="536" t="str">
        <f>IF(TRIM('2017'!A287)="","",'2017'!A287)</f>
        <v>LPG (ton )</v>
      </c>
      <c r="B287" s="536" t="str">
        <f>IF(TRIM('2017'!B287)="","",'2017'!B287)</f>
        <v>ton</v>
      </c>
      <c r="C287" s="536">
        <f>IF(TRIM('2017'!C287)="","",'2017'!C287)</f>
        <v>45.948999999999998</v>
      </c>
      <c r="D287" s="537">
        <f>IF(TRIM('2017'!D287)="","",'2017'!D287)</f>
        <v>63.1</v>
      </c>
    </row>
    <row r="288" spans="1:4" s="886" customFormat="1" ht="15" x14ac:dyDescent="0.25">
      <c r="A288" s="536" t="str">
        <f>IF(TRIM('2017'!A288)="","",'2017'!A288)</f>
        <v>LPG liq.(m³ )</v>
      </c>
      <c r="B288" s="536" t="str">
        <f>IF(TRIM('2017'!B288)="","",'2017'!B288)</f>
        <v>m³</v>
      </c>
      <c r="C288" s="536">
        <f>IF(TRIM('2017'!C288)="","",'2017'!C288)</f>
        <v>25.27195</v>
      </c>
      <c r="D288" s="537">
        <f>IF(TRIM('2017'!D288)="","",'2017'!D288)</f>
        <v>63.1</v>
      </c>
    </row>
    <row r="289" spans="1:4" s="886" customFormat="1" ht="15" x14ac:dyDescent="0.25">
      <c r="A289" s="536" t="str">
        <f>IF(TRIM('2017'!A289)="","",'2017'!A289)</f>
        <v>Methaan (ton )</v>
      </c>
      <c r="B289" s="536" t="str">
        <f>IF(TRIM('2017'!B289)="","",'2017'!B289)</f>
        <v>ton</v>
      </c>
      <c r="C289" s="536">
        <f>IF(TRIM('2017'!C289)="","",'2017'!C289)</f>
        <v>50</v>
      </c>
      <c r="D289" s="537">
        <f>IF(TRIM('2017'!D289)="","",'2017'!D289)</f>
        <v>54.9</v>
      </c>
    </row>
    <row r="290" spans="1:4" s="886" customFormat="1" ht="15" x14ac:dyDescent="0.25">
      <c r="A290" s="536" t="str">
        <f>IF(TRIM('2017'!A290)="","",'2017'!A290)</f>
        <v>Methaan vap.(Nm³ )</v>
      </c>
      <c r="B290" s="536" t="str">
        <f>IF(TRIM('2017'!B290)="","",'2017'!B290)</f>
        <v>Nm³</v>
      </c>
      <c r="C290" s="536">
        <f>IF(TRIM('2017'!C290)="","",'2017'!C290)</f>
        <v>3.585E-2</v>
      </c>
      <c r="D290" s="537">
        <f>IF(TRIM('2017'!D290)="","",'2017'!D290)</f>
        <v>54.9</v>
      </c>
    </row>
    <row r="291" spans="1:4" s="886" customFormat="1" ht="15" x14ac:dyDescent="0.25">
      <c r="A291" s="536" t="str">
        <f>IF(TRIM('2017'!A291)="","",'2017'!A291)</f>
        <v>Motorbenzine (ton)</v>
      </c>
      <c r="B291" s="536" t="str">
        <f>IF(TRIM('2017'!B291)="","",'2017'!B291)</f>
        <v>ton</v>
      </c>
      <c r="C291" s="536">
        <f>IF(TRIM('2017'!C291)="","",'2017'!C291)</f>
        <v>44.3</v>
      </c>
      <c r="D291" s="537">
        <f>IF(TRIM('2017'!D291)="","",'2017'!D291)</f>
        <v>69.3</v>
      </c>
    </row>
    <row r="292" spans="1:4" s="886" customFormat="1" ht="15" x14ac:dyDescent="0.25">
      <c r="A292" s="536" t="str">
        <f>IF(TRIM('2017'!A292)="","",'2017'!A292)</f>
        <v>Nafta (ton )</v>
      </c>
      <c r="B292" s="536" t="str">
        <f>IF(TRIM('2017'!B292)="","",'2017'!B292)</f>
        <v>ton</v>
      </c>
      <c r="C292" s="536">
        <f>IF(TRIM('2017'!C292)="","",'2017'!C292)</f>
        <v>44.5</v>
      </c>
      <c r="D292" s="537">
        <f>IF(TRIM('2017'!D292)="","",'2017'!D292)</f>
        <v>73.3</v>
      </c>
    </row>
    <row r="293" spans="1:4" s="886" customFormat="1" ht="15" x14ac:dyDescent="0.25">
      <c r="A293" s="536" t="str">
        <f>IF(TRIM('2017'!A293)="","",'2017'!A293)</f>
        <v>Orimulsion (ton )</v>
      </c>
      <c r="B293" s="536" t="str">
        <f>IF(TRIM('2017'!B293)="","",'2017'!B293)</f>
        <v>ton</v>
      </c>
      <c r="C293" s="536">
        <f>IF(TRIM('2017'!C293)="","",'2017'!C293)</f>
        <v>27.5</v>
      </c>
      <c r="D293" s="537">
        <f>IF(TRIM('2017'!D293)="","",'2017'!D293)</f>
        <v>77</v>
      </c>
    </row>
    <row r="294" spans="1:4" s="886" customFormat="1" ht="15" x14ac:dyDescent="0.25">
      <c r="A294" s="536" t="str">
        <f>IF(TRIM('2017'!A294)="","",'2017'!A294)</f>
        <v>Overig biogas (ton )</v>
      </c>
      <c r="B294" s="536" t="str">
        <f>IF(TRIM('2017'!B294)="","",'2017'!B294)</f>
        <v>ton</v>
      </c>
      <c r="C294" s="536">
        <f>IF(TRIM('2017'!C294)="","",'2017'!C294)</f>
        <v>50.4</v>
      </c>
      <c r="D294" s="537">
        <f>IF(TRIM('2017'!D294)="","",'2017'!D294)</f>
        <v>0</v>
      </c>
    </row>
    <row r="295" spans="1:4" s="886" customFormat="1" ht="15" x14ac:dyDescent="0.25">
      <c r="A295" s="536" t="str">
        <f>IF(TRIM('2017'!A295)="","",'2017'!A295)</f>
        <v>Oxystaalovengas (ton )</v>
      </c>
      <c r="B295" s="536" t="str">
        <f>IF(TRIM('2017'!B295)="","",'2017'!B295)</f>
        <v>ton</v>
      </c>
      <c r="C295" s="536">
        <f>IF(TRIM('2017'!C295)="","",'2017'!C295)</f>
        <v>7.06</v>
      </c>
      <c r="D295" s="537">
        <f>IF(TRIM('2017'!D295)="","",'2017'!D295)</f>
        <v>182</v>
      </c>
    </row>
    <row r="296" spans="1:4" s="886" customFormat="1" ht="15" x14ac:dyDescent="0.25">
      <c r="A296" s="536" t="str">
        <f>IF(TRIM('2017'!A296)="","",'2017'!A296)</f>
        <v>Paraffinewassen (ton )</v>
      </c>
      <c r="B296" s="536" t="str">
        <f>IF(TRIM('2017'!B296)="","",'2017'!B296)</f>
        <v>ton</v>
      </c>
      <c r="C296" s="536">
        <f>IF(TRIM('2017'!C296)="","",'2017'!C296)</f>
        <v>40.200000000000003</v>
      </c>
      <c r="D296" s="537">
        <f>IF(TRIM('2017'!D296)="","",'2017'!D296)</f>
        <v>73.3</v>
      </c>
    </row>
    <row r="297" spans="1:4" s="886" customFormat="1" ht="15" x14ac:dyDescent="0.25">
      <c r="A297" s="536" t="str">
        <f>IF(TRIM('2017'!A297)="","",'2017'!A297)</f>
        <v>Petroleumcokes (ton )</v>
      </c>
      <c r="B297" s="536" t="str">
        <f>IF(TRIM('2017'!B297)="","",'2017'!B297)</f>
        <v>ton</v>
      </c>
      <c r="C297" s="536">
        <f>IF(TRIM('2017'!C297)="","",'2017'!C297)</f>
        <v>32.5</v>
      </c>
      <c r="D297" s="537">
        <f>IF(TRIM('2017'!D297)="","",'2017'!D297)</f>
        <v>97.5</v>
      </c>
    </row>
    <row r="298" spans="1:4" s="886" customFormat="1" ht="15" x14ac:dyDescent="0.25">
      <c r="A298" s="536" t="str">
        <f>IF(TRIM('2017'!A298)="","",'2017'!A298)</f>
        <v>Propaan (ton )</v>
      </c>
      <c r="B298" s="536" t="str">
        <f>IF(TRIM('2017'!B298)="","",'2017'!B298)</f>
        <v>ton</v>
      </c>
      <c r="C298" s="536">
        <f>IF(TRIM('2017'!C298)="","",'2017'!C298)</f>
        <v>46.2</v>
      </c>
      <c r="D298" s="537">
        <f>IF(TRIM('2017'!D298)="","",'2017'!D298)</f>
        <v>63.1</v>
      </c>
    </row>
    <row r="299" spans="1:4" s="886" customFormat="1" ht="15" x14ac:dyDescent="0.25">
      <c r="A299" s="536" t="str">
        <f>IF(TRIM('2017'!A299)="","",'2017'!A299)</f>
        <v>Propaan liq.(m³ )</v>
      </c>
      <c r="B299" s="536" t="str">
        <f>IF(TRIM('2017'!B299)="","",'2017'!B299)</f>
        <v>m³</v>
      </c>
      <c r="C299" s="536">
        <f>IF(TRIM('2017'!C299)="","",'2017'!C299)</f>
        <v>24.301200000000001</v>
      </c>
      <c r="D299" s="537">
        <f>IF(TRIM('2017'!D299)="","",'2017'!D299)</f>
        <v>63.1</v>
      </c>
    </row>
    <row r="300" spans="1:4" s="886" customFormat="1" ht="15" x14ac:dyDescent="0.25">
      <c r="A300" s="536" t="str">
        <f>IF(TRIM('2017'!A300)="","",'2017'!A300)</f>
        <v>Raffinaderijgas (ton )</v>
      </c>
      <c r="B300" s="536" t="str">
        <f>IF(TRIM('2017'!B300)="","",'2017'!B300)</f>
        <v>ton</v>
      </c>
      <c r="C300" s="536">
        <f>IF(TRIM('2017'!C300)="","",'2017'!C300)</f>
        <v>49.5</v>
      </c>
      <c r="D300" s="537">
        <f>IF(TRIM('2017'!D300)="","",'2017'!D300)</f>
        <v>57.6</v>
      </c>
    </row>
    <row r="301" spans="1:4" s="886" customFormat="1" ht="15" x14ac:dyDescent="0.25">
      <c r="A301" s="536" t="str">
        <f>IF(TRIM('2017'!A301)="","",'2017'!A301)</f>
        <v>Raffinagegrondstoffen (ton )</v>
      </c>
      <c r="B301" s="536" t="str">
        <f>IF(TRIM('2017'!B301)="","",'2017'!B301)</f>
        <v>ton</v>
      </c>
      <c r="C301" s="536">
        <f>IF(TRIM('2017'!C301)="","",'2017'!C301)</f>
        <v>43</v>
      </c>
      <c r="D301" s="537">
        <f>IF(TRIM('2017'!D301)="","",'2017'!D301)</f>
        <v>73.3</v>
      </c>
    </row>
    <row r="302" spans="1:4" s="886" customFormat="1" ht="15" x14ac:dyDescent="0.25">
      <c r="A302" s="536" t="str">
        <f>IF(TRIM('2017'!A302)="","",'2017'!A302)</f>
        <v>Residuale stookolie (ton )</v>
      </c>
      <c r="B302" s="536" t="str">
        <f>IF(TRIM('2017'!B302)="","",'2017'!B302)</f>
        <v>ton</v>
      </c>
      <c r="C302" s="536">
        <f>IF(TRIM('2017'!C302)="","",'2017'!C302)</f>
        <v>40.603999999999999</v>
      </c>
      <c r="D302" s="537">
        <f>IF(TRIM('2017'!D302)="","",'2017'!D302)</f>
        <v>77.400000000000006</v>
      </c>
    </row>
    <row r="303" spans="1:4" s="886" customFormat="1" ht="15" x14ac:dyDescent="0.25">
      <c r="A303" s="536" t="str">
        <f>IF(TRIM('2017'!A303)="","",'2017'!A303)</f>
        <v>Ruwe aardolie (ton )</v>
      </c>
      <c r="B303" s="536" t="str">
        <f>IF(TRIM('2017'!B303)="","",'2017'!B303)</f>
        <v>ton</v>
      </c>
      <c r="C303" s="536">
        <f>IF(TRIM('2017'!C303)="","",'2017'!C303)</f>
        <v>42.3</v>
      </c>
      <c r="D303" s="537">
        <f>IF(TRIM('2017'!D303)="","",'2017'!D303)</f>
        <v>73.3</v>
      </c>
    </row>
    <row r="304" spans="1:4" s="886" customFormat="1" ht="15" x14ac:dyDescent="0.25">
      <c r="A304" s="536" t="str">
        <f>IF(TRIM('2017'!A304)="","",'2017'!A304)</f>
        <v>Slibgas (ton )</v>
      </c>
      <c r="B304" s="536" t="str">
        <f>IF(TRIM('2017'!B304)="","",'2017'!B304)</f>
        <v>ton</v>
      </c>
      <c r="C304" s="536">
        <f>IF(TRIM('2017'!C304)="","",'2017'!C304)</f>
        <v>50.4</v>
      </c>
      <c r="D304" s="537">
        <f>IF(TRIM('2017'!D304)="","",'2017'!D304)</f>
        <v>0</v>
      </c>
    </row>
    <row r="305" spans="1:5" s="886" customFormat="1" ht="15" x14ac:dyDescent="0.25">
      <c r="A305" s="536" t="str">
        <f>IF(TRIM('2017'!A305)="","",'2017'!A305)</f>
        <v>Smeermiddelen (ton )</v>
      </c>
      <c r="B305" s="536" t="str">
        <f>IF(TRIM('2017'!B305)="","",'2017'!B305)</f>
        <v>ton</v>
      </c>
      <c r="C305" s="536">
        <f>IF(TRIM('2017'!C305)="","",'2017'!C305)</f>
        <v>40.200000000000003</v>
      </c>
      <c r="D305" s="537">
        <f>IF(TRIM('2017'!D305)="","",'2017'!D305)</f>
        <v>73.3</v>
      </c>
      <c r="E305" s="1054"/>
    </row>
    <row r="306" spans="1:5" s="886" customFormat="1" ht="15" x14ac:dyDescent="0.25">
      <c r="A306" s="536" t="str">
        <f>IF(TRIM('2017'!A306)="","",'2017'!A306)</f>
        <v>Steenkool (ton )</v>
      </c>
      <c r="B306" s="536" t="str">
        <f>IF(TRIM('2017'!B306)="","",'2017'!B306)</f>
        <v>ton</v>
      </c>
      <c r="C306" s="536">
        <f>IF(TRIM('2017'!C306)="","",'2017'!C306)</f>
        <v>20.7</v>
      </c>
      <c r="D306" s="537">
        <f>IF(TRIM('2017'!D306)="","",'2017'!D306)</f>
        <v>97.5</v>
      </c>
      <c r="E306" s="1054"/>
    </row>
    <row r="307" spans="1:5" s="886" customFormat="1" ht="15" x14ac:dyDescent="0.25">
      <c r="A307" s="536" t="str">
        <f>IF(TRIM('2017'!A307)="","",'2017'!A307)</f>
        <v>Stortgas (ton )</v>
      </c>
      <c r="B307" s="536" t="str">
        <f>IF(TRIM('2017'!B307)="","",'2017'!B307)</f>
        <v>ton</v>
      </c>
      <c r="C307" s="536">
        <f>IF(TRIM('2017'!C307)="","",'2017'!C307)</f>
        <v>50.4</v>
      </c>
      <c r="D307" s="537">
        <f>IF(TRIM('2017'!D307)="","",'2017'!D307)</f>
        <v>0</v>
      </c>
      <c r="E307" s="1054"/>
    </row>
    <row r="308" spans="1:5" s="886" customFormat="1" ht="15" x14ac:dyDescent="0.25">
      <c r="A308" s="536" t="str">
        <f>IF(TRIM('2017'!A308)="","",'2017'!A308)</f>
        <v>Subbitumineuze kool (ton )</v>
      </c>
      <c r="B308" s="536" t="str">
        <f>IF(TRIM('2017'!B308)="","",'2017'!B308)</f>
        <v>ton</v>
      </c>
      <c r="C308" s="536">
        <f>IF(TRIM('2017'!C308)="","",'2017'!C308)</f>
        <v>18.899999999999999</v>
      </c>
      <c r="D308" s="537">
        <f>IF(TRIM('2017'!D308)="","",'2017'!D308)</f>
        <v>96.1</v>
      </c>
      <c r="E308" s="1054"/>
    </row>
    <row r="309" spans="1:5" s="886" customFormat="1" ht="15" x14ac:dyDescent="0.25">
      <c r="A309" s="536" t="str">
        <f>IF(TRIM('2017'!A309)="","",'2017'!A309)</f>
        <v>Turf (ton )</v>
      </c>
      <c r="B309" s="536" t="str">
        <f>IF(TRIM('2017'!B309)="","",'2017'!B309)</f>
        <v>ton</v>
      </c>
      <c r="C309" s="536">
        <f>IF(TRIM('2017'!C309)="","",'2017'!C309)</f>
        <v>9.76</v>
      </c>
      <c r="D309" s="537">
        <f>IF(TRIM('2017'!D309)="","",'2017'!D309)</f>
        <v>106</v>
      </c>
      <c r="E309" s="1054"/>
    </row>
    <row r="310" spans="1:5" s="886" customFormat="1" ht="15" x14ac:dyDescent="0.25">
      <c r="A310" s="536" t="str">
        <f>IF(TRIM('2017'!A310)="","",'2017'!A310)</f>
        <v>Vershout droog (ton )</v>
      </c>
      <c r="B310" s="536" t="str">
        <f>IF(TRIM('2017'!B310)="","",'2017'!B310)</f>
        <v>ton</v>
      </c>
      <c r="C310" s="536">
        <f>IF(TRIM('2017'!C310)="","",'2017'!C310)</f>
        <v>14.6</v>
      </c>
      <c r="D310" s="537">
        <f>IF(TRIM('2017'!D310)="","",'2017'!D310)</f>
        <v>0</v>
      </c>
      <c r="E310" s="1069"/>
    </row>
    <row r="311" spans="1:5" s="886" customFormat="1" ht="15" x14ac:dyDescent="0.25">
      <c r="A311" s="536" t="str">
        <f>IF(TRIM('2017'!A311)="","",'2017'!A311)</f>
        <v>Vloeibare petroleumgas(ton)</v>
      </c>
      <c r="B311" s="536" t="str">
        <f>IF(TRIM('2017'!B311)="","",'2017'!B311)</f>
        <v>ton</v>
      </c>
      <c r="C311" s="536">
        <f>IF(TRIM('2017'!C311)="","",'2017'!C311)</f>
        <v>47.3</v>
      </c>
      <c r="D311" s="537">
        <f>IF(TRIM('2017'!D311)="","",'2017'!D311)</f>
        <v>63.1</v>
      </c>
      <c r="E311" s="1054"/>
    </row>
    <row r="312" spans="1:5" s="886" customFormat="1" ht="15" x14ac:dyDescent="0.25">
      <c r="A312" s="536" t="str">
        <f>IF(TRIM('2017'!A312)="","",'2017'!A312)</f>
        <v>White spirit en industriële spiritus (ton )</v>
      </c>
      <c r="B312" s="536" t="str">
        <f>IF(TRIM('2017'!B312)="","",'2017'!B312)</f>
        <v>ton</v>
      </c>
      <c r="C312" s="536">
        <f>IF(TRIM('2017'!C312)="","",'2017'!C312)</f>
        <v>40.200000000000003</v>
      </c>
      <c r="D312" s="537">
        <f>IF(TRIM('2017'!D312)="","",'2017'!D312)</f>
        <v>73.3</v>
      </c>
      <c r="E312" s="1054"/>
    </row>
    <row r="313" spans="1:5" s="886" customFormat="1" ht="15" x14ac:dyDescent="0.25">
      <c r="A313" s="1977" t="str">
        <f>IF(TRIM('2017'!A313)="","",'2017'!A313)</f>
        <v>Zuiver houtafval (ton )</v>
      </c>
      <c r="B313" s="1977" t="str">
        <f>IF(TRIM('2017'!B313)="","",'2017'!B313)</f>
        <v>ton</v>
      </c>
      <c r="C313" s="1977">
        <f>IF(TRIM('2017'!C313)="","",'2017'!C313)</f>
        <v>15.6</v>
      </c>
      <c r="D313" s="2038">
        <f>IF(TRIM('2017'!D313)="","",'2017'!D313)</f>
        <v>0</v>
      </c>
      <c r="E313" s="1054"/>
    </row>
    <row r="314" spans="1:5" s="886" customFormat="1" ht="15" x14ac:dyDescent="0.25">
      <c r="A314" s="2200" t="str">
        <f>IF(TRIM('2017'!A314)="","",'2017'!A314)</f>
        <v/>
      </c>
      <c r="B314" s="2200" t="str">
        <f>IF(TRIM('2017'!B314)="","",'2017'!B314)</f>
        <v/>
      </c>
      <c r="C314" s="2200" t="str">
        <f>IF(TRIM('2017'!C314)="","",'2017'!C314)</f>
        <v/>
      </c>
      <c r="D314" s="2201" t="str">
        <f>IF(TRIM('2017'!D314)="","",'2017'!D314)</f>
        <v/>
      </c>
      <c r="E314" s="1054"/>
    </row>
    <row r="315" spans="1:5" s="886" customFormat="1" ht="15" x14ac:dyDescent="0.25">
      <c r="A315" s="2200" t="str">
        <f>IF(TRIM('2017'!A315)="","",'2017'!A315)</f>
        <v/>
      </c>
      <c r="B315" s="2200" t="str">
        <f>IF(TRIM('2017'!B315)="","",'2017'!B315)</f>
        <v/>
      </c>
      <c r="C315" s="2200" t="str">
        <f>IF(TRIM('2017'!C315)="","",'2017'!C315)</f>
        <v/>
      </c>
      <c r="D315" s="2201" t="str">
        <f>IF(TRIM('2017'!D315)="","",'2017'!D315)</f>
        <v/>
      </c>
      <c r="E315" s="1054"/>
    </row>
    <row r="316" spans="1:5" s="886" customFormat="1" ht="15" x14ac:dyDescent="0.25">
      <c r="A316" s="2200" t="str">
        <f>IF(TRIM('2017'!A316)="","",'2017'!A316)</f>
        <v/>
      </c>
      <c r="B316" s="2200" t="str">
        <f>IF(TRIM('2017'!B316)="","",'2017'!B316)</f>
        <v/>
      </c>
      <c r="C316" s="2200" t="str">
        <f>IF(TRIM('2017'!C316)="","",'2017'!C316)</f>
        <v/>
      </c>
      <c r="D316" s="2201" t="str">
        <f>IF(TRIM('2017'!D316)="","",'2017'!D316)</f>
        <v/>
      </c>
      <c r="E316" s="1054"/>
    </row>
    <row r="317" spans="1:5" s="886" customFormat="1" ht="15" x14ac:dyDescent="0.25">
      <c r="A317" s="2200" t="str">
        <f>IF(TRIM('2017'!A317)="","",'2017'!A317)</f>
        <v/>
      </c>
      <c r="B317" s="2200" t="str">
        <f>IF(TRIM('2017'!B317)="","",'2017'!B317)</f>
        <v/>
      </c>
      <c r="C317" s="2200" t="str">
        <f>IF(TRIM('2017'!C317)="","",'2017'!C317)</f>
        <v/>
      </c>
      <c r="D317" s="2201" t="str">
        <f>IF(TRIM('2017'!D317)="","",'2017'!D317)</f>
        <v/>
      </c>
      <c r="E317" s="1054"/>
    </row>
    <row r="318" spans="1:5" s="886" customFormat="1" ht="15" x14ac:dyDescent="0.25">
      <c r="A318" s="2200" t="str">
        <f>IF(TRIM('2017'!A318)="","",'2017'!A318)</f>
        <v/>
      </c>
      <c r="B318" s="2200" t="str">
        <f>IF(TRIM('2017'!B318)="","",'2017'!B318)</f>
        <v/>
      </c>
      <c r="C318" s="2200" t="str">
        <f>IF(TRIM('2017'!C318)="","",'2017'!C318)</f>
        <v/>
      </c>
      <c r="D318" s="2201" t="str">
        <f>IF(TRIM('2017'!D318)="","",'2017'!D318)</f>
        <v/>
      </c>
      <c r="E318" s="1054"/>
    </row>
    <row r="319" spans="1:5" s="886" customFormat="1" ht="15" x14ac:dyDescent="0.25">
      <c r="A319" s="2200" t="str">
        <f>IF(TRIM('2017'!A319)="","",'2017'!A319)</f>
        <v/>
      </c>
      <c r="B319" s="2200" t="str">
        <f>IF(TRIM('2017'!B319)="","",'2017'!B319)</f>
        <v/>
      </c>
      <c r="C319" s="2200" t="str">
        <f>IF(TRIM('2017'!C319)="","",'2017'!C319)</f>
        <v/>
      </c>
      <c r="D319" s="2201" t="str">
        <f>IF(TRIM('2017'!D319)="","",'2017'!D319)</f>
        <v/>
      </c>
      <c r="E319" s="1054"/>
    </row>
    <row r="320" spans="1:5" s="886" customFormat="1" ht="15" x14ac:dyDescent="0.25">
      <c r="A320" s="2200" t="str">
        <f>IF(TRIM('2017'!A320)="","",'2017'!A320)</f>
        <v/>
      </c>
      <c r="B320" s="2200" t="str">
        <f>IF(TRIM('2017'!B320)="","",'2017'!B320)</f>
        <v/>
      </c>
      <c r="C320" s="2200" t="str">
        <f>IF(TRIM('2017'!C320)="","",'2017'!C320)</f>
        <v/>
      </c>
      <c r="D320" s="2201" t="str">
        <f>IF(TRIM('2017'!D320)="","",'2017'!D320)</f>
        <v/>
      </c>
      <c r="E320" s="1054"/>
    </row>
    <row r="321" spans="1:4" s="886" customFormat="1" ht="15" x14ac:dyDescent="0.25">
      <c r="A321" s="2200" t="str">
        <f>IF(TRIM('2017'!A321)="","",'2017'!A321)</f>
        <v/>
      </c>
      <c r="B321" s="2200" t="str">
        <f>IF(TRIM('2017'!B321)="","",'2017'!B321)</f>
        <v/>
      </c>
      <c r="C321" s="2200" t="str">
        <f>IF(TRIM('2017'!C321)="","",'2017'!C321)</f>
        <v/>
      </c>
      <c r="D321" s="2201" t="str">
        <f>IF(TRIM('2017'!D321)="","",'2017'!D321)</f>
        <v/>
      </c>
    </row>
    <row r="322" spans="1:4" s="886" customFormat="1" ht="15" x14ac:dyDescent="0.25">
      <c r="A322" s="2200" t="str">
        <f>IF(TRIM('2017'!A322)="","",'2017'!A322)</f>
        <v/>
      </c>
      <c r="B322" s="2200" t="str">
        <f>IF(TRIM('2017'!B322)="","",'2017'!B322)</f>
        <v/>
      </c>
      <c r="C322" s="2200" t="str">
        <f>IF(TRIM('2017'!C322)="","",'2017'!C322)</f>
        <v/>
      </c>
      <c r="D322" s="2201" t="str">
        <f>IF(TRIM('2017'!D322)="","",'2017'!D322)</f>
        <v/>
      </c>
    </row>
    <row r="323" spans="1:4" s="886" customFormat="1" ht="15" x14ac:dyDescent="0.25">
      <c r="A323" s="2200" t="str">
        <f>IF(TRIM('2017'!A323)="","",'2017'!A323)</f>
        <v/>
      </c>
      <c r="B323" s="2200" t="str">
        <f>IF(TRIM('2017'!B323)="","",'2017'!B323)</f>
        <v/>
      </c>
      <c r="C323" s="2200" t="str">
        <f>IF(TRIM('2017'!C323)="","",'2017'!C323)</f>
        <v/>
      </c>
      <c r="D323" s="2201" t="str">
        <f>IF(TRIM('2017'!D323)="","",'2017'!D323)</f>
        <v/>
      </c>
    </row>
    <row r="324" spans="1:4" s="886" customFormat="1" ht="15" x14ac:dyDescent="0.25">
      <c r="A324" s="2200" t="str">
        <f>IF(TRIM('2017'!A324)="","",'2017'!A324)</f>
        <v/>
      </c>
      <c r="B324" s="2200" t="str">
        <f>IF(TRIM('2017'!B324)="","",'2017'!B324)</f>
        <v/>
      </c>
      <c r="C324" s="2200" t="str">
        <f>IF(TRIM('2017'!C324)="","",'2017'!C324)</f>
        <v/>
      </c>
      <c r="D324" s="2201" t="str">
        <f>IF(TRIM('2017'!D324)="","",'2017'!D324)</f>
        <v/>
      </c>
    </row>
    <row r="325" spans="1:4" s="886" customFormat="1" ht="15" x14ac:dyDescent="0.25">
      <c r="A325" s="2200" t="str">
        <f>IF(TRIM('2017'!A325)="","",'2017'!A325)</f>
        <v/>
      </c>
      <c r="B325" s="2200" t="str">
        <f>IF(TRIM('2017'!B325)="","",'2017'!B325)</f>
        <v/>
      </c>
      <c r="C325" s="2200" t="str">
        <f>IF(TRIM('2017'!C325)="","",'2017'!C325)</f>
        <v/>
      </c>
      <c r="D325" s="2201" t="str">
        <f>IF(TRIM('2017'!D325)="","",'2017'!D325)</f>
        <v/>
      </c>
    </row>
    <row r="326" spans="1:4" s="886" customFormat="1" ht="15" x14ac:dyDescent="0.25">
      <c r="A326" s="2200" t="str">
        <f>IF(TRIM('2017'!A326)="","",'2017'!A326)</f>
        <v/>
      </c>
      <c r="B326" s="2200" t="str">
        <f>IF(TRIM('2017'!B326)="","",'2017'!B326)</f>
        <v/>
      </c>
      <c r="C326" s="2200" t="str">
        <f>IF(TRIM('2017'!C326)="","",'2017'!C326)</f>
        <v/>
      </c>
      <c r="D326" s="2201" t="str">
        <f>IF(TRIM('2017'!D326)="","",'2017'!D326)</f>
        <v/>
      </c>
    </row>
    <row r="327" spans="1:4" s="886" customFormat="1" ht="15" x14ac:dyDescent="0.25">
      <c r="A327" s="2200" t="str">
        <f>IF(TRIM('2017'!A327)="","",'2017'!A327)</f>
        <v/>
      </c>
      <c r="B327" s="2200" t="str">
        <f>IF(TRIM('2017'!B327)="","",'2017'!B327)</f>
        <v/>
      </c>
      <c r="C327" s="2200" t="str">
        <f>IF(TRIM('2017'!C327)="","",'2017'!C327)</f>
        <v/>
      </c>
      <c r="D327" s="2201" t="str">
        <f>IF(TRIM('2017'!D327)="","",'2017'!D327)</f>
        <v/>
      </c>
    </row>
    <row r="328" spans="1:4" s="886" customFormat="1" ht="15" x14ac:dyDescent="0.25">
      <c r="A328" s="2200" t="str">
        <f>IF(TRIM('2017'!A328)="","",'2017'!A328)</f>
        <v/>
      </c>
      <c r="B328" s="2200" t="str">
        <f>IF(TRIM('2017'!B328)="","",'2017'!B328)</f>
        <v/>
      </c>
      <c r="C328" s="2200" t="str">
        <f>IF(TRIM('2017'!C328)="","",'2017'!C328)</f>
        <v/>
      </c>
      <c r="D328" s="2201" t="str">
        <f>IF(TRIM('2017'!D328)="","",'2017'!D328)</f>
        <v/>
      </c>
    </row>
    <row r="329" spans="1:4" s="886" customFormat="1" ht="15" x14ac:dyDescent="0.25">
      <c r="A329" s="2200" t="str">
        <f>IF(TRIM('2017'!A329)="","",'2017'!A329)</f>
        <v/>
      </c>
      <c r="B329" s="2200" t="str">
        <f>IF(TRIM('2017'!B329)="","",'2017'!B329)</f>
        <v/>
      </c>
      <c r="C329" s="2200" t="str">
        <f>IF(TRIM('2017'!C329)="","",'2017'!C329)</f>
        <v/>
      </c>
      <c r="D329" s="2201" t="str">
        <f>IF(TRIM('2017'!D329)="","",'2017'!D329)</f>
        <v/>
      </c>
    </row>
    <row r="330" spans="1:4" s="886" customFormat="1" ht="15" x14ac:dyDescent="0.25">
      <c r="A330" s="2200" t="str">
        <f>IF(TRIM('2017'!A330)="","",'2017'!A330)</f>
        <v/>
      </c>
      <c r="B330" s="2200" t="str">
        <f>IF(TRIM('2017'!B330)="","",'2017'!B330)</f>
        <v/>
      </c>
      <c r="C330" s="2200" t="str">
        <f>IF(TRIM('2017'!C330)="","",'2017'!C330)</f>
        <v/>
      </c>
      <c r="D330" s="2201" t="str">
        <f>IF(TRIM('2017'!D330)="","",'2017'!D330)</f>
        <v/>
      </c>
    </row>
    <row r="331" spans="1:4" s="886" customFormat="1" ht="15" x14ac:dyDescent="0.25">
      <c r="A331" s="2200" t="str">
        <f>IF(TRIM('2017'!A331)="","",'2017'!A331)</f>
        <v/>
      </c>
      <c r="B331" s="2200" t="str">
        <f>IF(TRIM('2017'!B331)="","",'2017'!B331)</f>
        <v/>
      </c>
      <c r="C331" s="2200" t="str">
        <f>IF(TRIM('2017'!C331)="","",'2017'!C331)</f>
        <v/>
      </c>
      <c r="D331" s="2201" t="str">
        <f>IF(TRIM('2017'!D331)="","",'2017'!D331)</f>
        <v/>
      </c>
    </row>
    <row r="332" spans="1:4" s="886" customFormat="1" ht="15" x14ac:dyDescent="0.25">
      <c r="A332" s="2200" t="str">
        <f>IF(TRIM('2017'!A332)="","",'2017'!A332)</f>
        <v/>
      </c>
      <c r="B332" s="2200" t="str">
        <f>IF(TRIM('2017'!B332)="","",'2017'!B332)</f>
        <v/>
      </c>
      <c r="C332" s="2200" t="str">
        <f>IF(TRIM('2017'!C332)="","",'2017'!C332)</f>
        <v/>
      </c>
      <c r="D332" s="2201" t="str">
        <f>IF(TRIM('2017'!D332)="","",'2017'!D332)</f>
        <v/>
      </c>
    </row>
    <row r="333" spans="1:4" s="886" customFormat="1" ht="15" x14ac:dyDescent="0.25">
      <c r="A333" s="2200" t="str">
        <f>IF(TRIM('2017'!A333)="","",'2017'!A333)</f>
        <v/>
      </c>
      <c r="B333" s="2200" t="str">
        <f>IF(TRIM('2017'!B333)="","",'2017'!B333)</f>
        <v/>
      </c>
      <c r="C333" s="2200" t="str">
        <f>IF(TRIM('2017'!C333)="","",'2017'!C333)</f>
        <v/>
      </c>
      <c r="D333" s="2201" t="str">
        <f>IF(TRIM('2017'!D333)="","",'2017'!D333)</f>
        <v/>
      </c>
    </row>
    <row r="334" spans="1:4" s="886" customFormat="1" ht="15" x14ac:dyDescent="0.25">
      <c r="A334" s="2200" t="str">
        <f>IF(TRIM('2017'!A334)="","",'2017'!A334)</f>
        <v/>
      </c>
      <c r="B334" s="2200" t="str">
        <f>IF(TRIM('2017'!B334)="","",'2017'!B334)</f>
        <v/>
      </c>
      <c r="C334" s="2200" t="str">
        <f>IF(TRIM('2017'!C334)="","",'2017'!C334)</f>
        <v/>
      </c>
      <c r="D334" s="2201" t="str">
        <f>IF(TRIM('2017'!D334)="","",'2017'!D334)</f>
        <v/>
      </c>
    </row>
    <row r="335" spans="1:4" s="886" customFormat="1" ht="15" x14ac:dyDescent="0.25">
      <c r="A335" s="2200" t="str">
        <f>IF(TRIM('2017'!A335)="","",'2017'!A335)</f>
        <v/>
      </c>
      <c r="B335" s="2200" t="str">
        <f>IF(TRIM('2017'!B335)="","",'2017'!B335)</f>
        <v/>
      </c>
      <c r="C335" s="2200" t="str">
        <f>IF(TRIM('2017'!C335)="","",'2017'!C335)</f>
        <v/>
      </c>
      <c r="D335" s="2201" t="str">
        <f>IF(TRIM('2017'!D335)="","",'2017'!D335)</f>
        <v/>
      </c>
    </row>
    <row r="336" spans="1:4" s="886" customFormat="1" ht="15" x14ac:dyDescent="0.25">
      <c r="A336" s="2200" t="str">
        <f>IF(TRIM('2017'!A336)="","",'2017'!A336)</f>
        <v/>
      </c>
      <c r="B336" s="2200" t="str">
        <f>IF(TRIM('2017'!B336)="","",'2017'!B336)</f>
        <v/>
      </c>
      <c r="C336" s="2200" t="str">
        <f>IF(TRIM('2017'!C336)="","",'2017'!C336)</f>
        <v/>
      </c>
      <c r="D336" s="2201" t="str">
        <f>IF(TRIM('2017'!D336)="","",'2017'!D336)</f>
        <v/>
      </c>
    </row>
    <row r="337" spans="1:4" s="886" customFormat="1" ht="15" x14ac:dyDescent="0.25">
      <c r="A337" s="2200" t="str">
        <f>IF(TRIM('2017'!A337)="","",'2017'!A337)</f>
        <v/>
      </c>
      <c r="B337" s="2200" t="str">
        <f>IF(TRIM('2017'!B337)="","",'2017'!B337)</f>
        <v/>
      </c>
      <c r="C337" s="2200" t="str">
        <f>IF(TRIM('2017'!C337)="","",'2017'!C337)</f>
        <v/>
      </c>
      <c r="D337" s="2201" t="str">
        <f>IF(TRIM('2017'!D337)="","",'2017'!D337)</f>
        <v/>
      </c>
    </row>
    <row r="338" spans="1:4" s="886" customFormat="1" ht="15" x14ac:dyDescent="0.25">
      <c r="A338" s="2200" t="str">
        <f>IF(TRIM('2017'!A338)="","",'2017'!A338)</f>
        <v/>
      </c>
      <c r="B338" s="2200" t="str">
        <f>IF(TRIM('2017'!B338)="","",'2017'!B338)</f>
        <v/>
      </c>
      <c r="C338" s="2200" t="str">
        <f>IF(TRIM('2017'!C338)="","",'2017'!C338)</f>
        <v/>
      </c>
      <c r="D338" s="2201" t="str">
        <f>IF(TRIM('2017'!D338)="","",'2017'!D338)</f>
        <v/>
      </c>
    </row>
    <row r="339" spans="1:4" s="886" customFormat="1" ht="15" x14ac:dyDescent="0.25">
      <c r="A339" s="2200" t="str">
        <f>IF(TRIM('2017'!A339)="","",'2017'!A339)</f>
        <v/>
      </c>
      <c r="B339" s="2200" t="str">
        <f>IF(TRIM('2017'!B339)="","",'2017'!B339)</f>
        <v/>
      </c>
      <c r="C339" s="2200" t="str">
        <f>IF(TRIM('2017'!C339)="","",'2017'!C339)</f>
        <v/>
      </c>
      <c r="D339" s="2201" t="str">
        <f>IF(TRIM('2017'!D339)="","",'2017'!D339)</f>
        <v/>
      </c>
    </row>
    <row r="340" spans="1:4" s="886" customFormat="1" ht="15" x14ac:dyDescent="0.25">
      <c r="A340" s="2200" t="str">
        <f>IF(TRIM('2017'!A340)="","",'2017'!A340)</f>
        <v/>
      </c>
      <c r="B340" s="2200" t="str">
        <f>IF(TRIM('2017'!B340)="","",'2017'!B340)</f>
        <v/>
      </c>
      <c r="C340" s="2200" t="str">
        <f>IF(TRIM('2017'!C340)="","",'2017'!C340)</f>
        <v/>
      </c>
      <c r="D340" s="2201" t="str">
        <f>IF(TRIM('2017'!D340)="","",'2017'!D340)</f>
        <v/>
      </c>
    </row>
    <row r="341" spans="1:4" s="886" customFormat="1" ht="15" x14ac:dyDescent="0.25">
      <c r="A341" s="2200" t="str">
        <f>IF(TRIM('2017'!A341)="","",'2017'!A341)</f>
        <v/>
      </c>
      <c r="B341" s="2200" t="str">
        <f>IF(TRIM('2017'!B341)="","",'2017'!B341)</f>
        <v/>
      </c>
      <c r="C341" s="2200" t="str">
        <f>IF(TRIM('2017'!C341)="","",'2017'!C341)</f>
        <v/>
      </c>
      <c r="D341" s="2201" t="str">
        <f>IF(TRIM('2017'!D341)="","",'2017'!D341)</f>
        <v/>
      </c>
    </row>
    <row r="342" spans="1:4" s="886" customFormat="1" ht="15" x14ac:dyDescent="0.25">
      <c r="A342" s="2200" t="str">
        <f>IF(TRIM('2017'!A342)="","",'2017'!A342)</f>
        <v/>
      </c>
      <c r="B342" s="2200" t="str">
        <f>IF(TRIM('2017'!B342)="","",'2017'!B342)</f>
        <v/>
      </c>
      <c r="C342" s="2200" t="str">
        <f>IF(TRIM('2017'!C342)="","",'2017'!C342)</f>
        <v/>
      </c>
      <c r="D342" s="2201" t="str">
        <f>IF(TRIM('2017'!D342)="","",'2017'!D342)</f>
        <v/>
      </c>
    </row>
    <row r="343" spans="1:4" s="886" customFormat="1" ht="15" x14ac:dyDescent="0.25">
      <c r="A343" s="2200" t="str">
        <f>IF(TRIM('2017'!A343)="","",'2017'!A343)</f>
        <v/>
      </c>
      <c r="B343" s="2200" t="str">
        <f>IF(TRIM('2017'!B343)="","",'2017'!B343)</f>
        <v/>
      </c>
      <c r="C343" s="2200" t="str">
        <f>IF(TRIM('2017'!C343)="","",'2017'!C343)</f>
        <v/>
      </c>
      <c r="D343" s="2201" t="str">
        <f>IF(TRIM('2017'!D343)="","",'2017'!D343)</f>
        <v/>
      </c>
    </row>
    <row r="344" spans="1:4" s="886" customFormat="1" ht="15" x14ac:dyDescent="0.25">
      <c r="A344" s="2200" t="str">
        <f>IF(TRIM('2017'!A344)="","",'2017'!A344)</f>
        <v/>
      </c>
      <c r="B344" s="2200" t="str">
        <f>IF(TRIM('2017'!B344)="","",'2017'!B344)</f>
        <v/>
      </c>
      <c r="C344" s="2200" t="str">
        <f>IF(TRIM('2017'!C344)="","",'2017'!C344)</f>
        <v/>
      </c>
      <c r="D344" s="2201" t="str">
        <f>IF(TRIM('2017'!D344)="","",'2017'!D344)</f>
        <v/>
      </c>
    </row>
    <row r="345" spans="1:4" s="886" customFormat="1" ht="15" x14ac:dyDescent="0.25">
      <c r="A345" s="2200" t="str">
        <f>IF(TRIM('2017'!A345)="","",'2017'!A345)</f>
        <v/>
      </c>
      <c r="B345" s="2200" t="str">
        <f>IF(TRIM('2017'!B345)="","",'2017'!B345)</f>
        <v/>
      </c>
      <c r="C345" s="2200" t="str">
        <f>IF(TRIM('2017'!C345)="","",'2017'!C345)</f>
        <v/>
      </c>
      <c r="D345" s="2201" t="str">
        <f>IF(TRIM('2017'!D345)="","",'2017'!D345)</f>
        <v/>
      </c>
    </row>
    <row r="346" spans="1:4" s="886" customFormat="1" ht="15" x14ac:dyDescent="0.25">
      <c r="A346" s="2200" t="str">
        <f>IF(TRIM('2017'!A346)="","",'2017'!A346)</f>
        <v/>
      </c>
      <c r="B346" s="2200" t="str">
        <f>IF(TRIM('2017'!B346)="","",'2017'!B346)</f>
        <v/>
      </c>
      <c r="C346" s="2200" t="str">
        <f>IF(TRIM('2017'!C346)="","",'2017'!C346)</f>
        <v/>
      </c>
      <c r="D346" s="2201" t="str">
        <f>IF(TRIM('2017'!D346)="","",'2017'!D346)</f>
        <v/>
      </c>
    </row>
    <row r="347" spans="1:4" s="886" customFormat="1" ht="15" x14ac:dyDescent="0.25">
      <c r="A347" s="2200" t="str">
        <f>IF(TRIM('2017'!A347)="","",'2017'!A347)</f>
        <v/>
      </c>
      <c r="B347" s="2200" t="str">
        <f>IF(TRIM('2017'!B347)="","",'2017'!B347)</f>
        <v/>
      </c>
      <c r="C347" s="2200" t="str">
        <f>IF(TRIM('2017'!C347)="","",'2017'!C347)</f>
        <v/>
      </c>
      <c r="D347" s="2201" t="str">
        <f>IF(TRIM('2017'!D347)="","",'2017'!D347)</f>
        <v/>
      </c>
    </row>
    <row r="348" spans="1:4" s="886" customFormat="1" ht="15" hidden="1" customHeight="1" x14ac:dyDescent="0.25">
      <c r="A348" s="2200" t="str">
        <f>IF(TRIM('2017'!A348)="","",'2017'!A348)</f>
        <v/>
      </c>
      <c r="B348" s="2200" t="str">
        <f>IF(TRIM('2017'!B348)="","",'2017'!B348)</f>
        <v/>
      </c>
      <c r="C348" s="2200" t="str">
        <f>IF(TRIM('2017'!C348)="","",'2017'!C348)</f>
        <v/>
      </c>
      <c r="D348" s="2201" t="str">
        <f>IF(TRIM('2017'!D348)="","",'2017'!D348)</f>
        <v/>
      </c>
    </row>
    <row r="349" spans="1:4" s="886" customFormat="1" ht="15" hidden="1" customHeight="1" x14ac:dyDescent="0.25">
      <c r="A349" s="2200" t="str">
        <f>IF(TRIM('2017'!A349)="","",'2017'!A349)</f>
        <v/>
      </c>
      <c r="B349" s="2200" t="str">
        <f>IF(TRIM('2017'!B349)="","",'2017'!B349)</f>
        <v/>
      </c>
      <c r="C349" s="2200" t="str">
        <f>IF(TRIM('2017'!C349)="","",'2017'!C349)</f>
        <v/>
      </c>
      <c r="D349" s="2201" t="str">
        <f>IF(TRIM('2017'!D349)="","",'2017'!D349)</f>
        <v/>
      </c>
    </row>
    <row r="350" spans="1:4" s="886" customFormat="1" ht="15" hidden="1" customHeight="1" x14ac:dyDescent="0.25">
      <c r="A350" s="2200" t="str">
        <f>IF(TRIM('2017'!A350)="","",'2017'!A350)</f>
        <v/>
      </c>
      <c r="B350" s="2200" t="str">
        <f>IF(TRIM('2017'!B350)="","",'2017'!B350)</f>
        <v/>
      </c>
      <c r="C350" s="2200" t="str">
        <f>IF(TRIM('2017'!C350)="","",'2017'!C350)</f>
        <v/>
      </c>
      <c r="D350" s="2201" t="str">
        <f>IF(TRIM('2017'!D350)="","",'2017'!D350)</f>
        <v/>
      </c>
    </row>
    <row r="351" spans="1:4" s="886" customFormat="1" ht="15" hidden="1" customHeight="1" x14ac:dyDescent="0.25">
      <c r="A351" s="2200" t="str">
        <f>IF(TRIM('2017'!A351)="","",'2017'!A351)</f>
        <v/>
      </c>
      <c r="B351" s="2200" t="str">
        <f>IF(TRIM('2017'!B351)="","",'2017'!B351)</f>
        <v/>
      </c>
      <c r="C351" s="2200" t="str">
        <f>IF(TRIM('2017'!C351)="","",'2017'!C351)</f>
        <v/>
      </c>
      <c r="D351" s="2201" t="str">
        <f>IF(TRIM('2017'!D351)="","",'2017'!D351)</f>
        <v/>
      </c>
    </row>
    <row r="352" spans="1:4" s="886" customFormat="1" ht="15" hidden="1" customHeight="1" x14ac:dyDescent="0.25">
      <c r="A352" s="2200" t="str">
        <f>IF(TRIM('2017'!A352)="","",'2017'!A352)</f>
        <v/>
      </c>
      <c r="B352" s="2200" t="str">
        <f>IF(TRIM('2017'!B352)="","",'2017'!B352)</f>
        <v/>
      </c>
      <c r="C352" s="2200" t="str">
        <f>IF(TRIM('2017'!C352)="","",'2017'!C352)</f>
        <v/>
      </c>
      <c r="D352" s="2201" t="str">
        <f>IF(TRIM('2017'!D352)="","",'2017'!D352)</f>
        <v/>
      </c>
    </row>
    <row r="353" spans="1:4" s="886" customFormat="1" ht="15" hidden="1" customHeight="1" x14ac:dyDescent="0.25">
      <c r="A353" s="2200" t="str">
        <f>IF(TRIM('2017'!A353)="","",'2017'!A353)</f>
        <v/>
      </c>
      <c r="B353" s="2200" t="str">
        <f>IF(TRIM('2017'!B353)="","",'2017'!B353)</f>
        <v/>
      </c>
      <c r="C353" s="2200" t="str">
        <f>IF(TRIM('2017'!C353)="","",'2017'!C353)</f>
        <v/>
      </c>
      <c r="D353" s="2201" t="str">
        <f>IF(TRIM('2017'!D353)="","",'2017'!D353)</f>
        <v/>
      </c>
    </row>
    <row r="354" spans="1:4" s="886" customFormat="1" ht="15" hidden="1" customHeight="1" x14ac:dyDescent="0.25">
      <c r="A354" s="2200" t="str">
        <f>IF(TRIM('2017'!A354)="","",'2017'!A354)</f>
        <v/>
      </c>
      <c r="B354" s="2200" t="str">
        <f>IF(TRIM('2017'!B354)="","",'2017'!B354)</f>
        <v/>
      </c>
      <c r="C354" s="2200" t="str">
        <f>IF(TRIM('2017'!C354)="","",'2017'!C354)</f>
        <v/>
      </c>
      <c r="D354" s="2201" t="str">
        <f>IF(TRIM('2017'!D354)="","",'2017'!D354)</f>
        <v/>
      </c>
    </row>
    <row r="355" spans="1:4" s="886" customFormat="1" ht="15" hidden="1" customHeight="1" x14ac:dyDescent="0.25">
      <c r="A355" s="2200" t="str">
        <f>IF(TRIM('2017'!A355)="","",'2017'!A355)</f>
        <v/>
      </c>
      <c r="B355" s="2200" t="str">
        <f>IF(TRIM('2017'!B355)="","",'2017'!B355)</f>
        <v/>
      </c>
      <c r="C355" s="2200" t="str">
        <f>IF(TRIM('2017'!C355)="","",'2017'!C355)</f>
        <v/>
      </c>
      <c r="D355" s="2201" t="str">
        <f>IF(TRIM('2017'!D355)="","",'2017'!D355)</f>
        <v/>
      </c>
    </row>
    <row r="356" spans="1:4" s="886" customFormat="1" ht="15" hidden="1" customHeight="1" x14ac:dyDescent="0.25">
      <c r="A356" s="2200" t="str">
        <f>IF(TRIM('2017'!A356)="","",'2017'!A356)</f>
        <v/>
      </c>
      <c r="B356" s="2200" t="str">
        <f>IF(TRIM('2017'!B356)="","",'2017'!B356)</f>
        <v/>
      </c>
      <c r="C356" s="2200" t="str">
        <f>IF(TRIM('2017'!C356)="","",'2017'!C356)</f>
        <v/>
      </c>
      <c r="D356" s="2201" t="str">
        <f>IF(TRIM('2017'!D356)="","",'2017'!D356)</f>
        <v/>
      </c>
    </row>
    <row r="357" spans="1:4" s="886" customFormat="1" ht="15" hidden="1" customHeight="1" x14ac:dyDescent="0.25">
      <c r="A357" s="2200" t="str">
        <f>IF(TRIM('2017'!A357)="","",'2017'!A357)</f>
        <v/>
      </c>
      <c r="B357" s="2200" t="str">
        <f>IF(TRIM('2017'!B357)="","",'2017'!B357)</f>
        <v/>
      </c>
      <c r="C357" s="2200" t="str">
        <f>IF(TRIM('2017'!C357)="","",'2017'!C357)</f>
        <v/>
      </c>
      <c r="D357" s="2201" t="str">
        <f>IF(TRIM('2017'!D357)="","",'2017'!D357)</f>
        <v/>
      </c>
    </row>
    <row r="358" spans="1:4" s="886" customFormat="1" ht="15" hidden="1" customHeight="1" x14ac:dyDescent="0.25">
      <c r="A358" s="2200" t="str">
        <f>IF(TRIM('2017'!A358)="","",'2017'!A358)</f>
        <v/>
      </c>
      <c r="B358" s="2200" t="str">
        <f>IF(TRIM('2017'!B358)="","",'2017'!B358)</f>
        <v/>
      </c>
      <c r="C358" s="2200" t="str">
        <f>IF(TRIM('2017'!C358)="","",'2017'!C358)</f>
        <v/>
      </c>
      <c r="D358" s="2201" t="str">
        <f>IF(TRIM('2017'!D358)="","",'2017'!D358)</f>
        <v/>
      </c>
    </row>
    <row r="359" spans="1:4" s="886" customFormat="1" ht="15" hidden="1" customHeight="1" x14ac:dyDescent="0.25">
      <c r="A359" s="2200" t="str">
        <f>IF(TRIM('2017'!A359)="","",'2017'!A359)</f>
        <v/>
      </c>
      <c r="B359" s="2200" t="str">
        <f>IF(TRIM('2017'!B359)="","",'2017'!B359)</f>
        <v/>
      </c>
      <c r="C359" s="2200" t="str">
        <f>IF(TRIM('2017'!C359)="","",'2017'!C359)</f>
        <v/>
      </c>
      <c r="D359" s="2201" t="str">
        <f>IF(TRIM('2017'!D359)="","",'2017'!D359)</f>
        <v/>
      </c>
    </row>
    <row r="360" spans="1:4" s="886" customFormat="1" ht="15" hidden="1" customHeight="1" x14ac:dyDescent="0.25">
      <c r="A360" s="2200" t="str">
        <f>IF(TRIM('2017'!A360)="","",'2017'!A360)</f>
        <v/>
      </c>
      <c r="B360" s="2200" t="str">
        <f>IF(TRIM('2017'!B360)="","",'2017'!B360)</f>
        <v/>
      </c>
      <c r="C360" s="2200" t="str">
        <f>IF(TRIM('2017'!C360)="","",'2017'!C360)</f>
        <v/>
      </c>
      <c r="D360" s="2201" t="str">
        <f>IF(TRIM('2017'!D360)="","",'2017'!D360)</f>
        <v/>
      </c>
    </row>
    <row r="361" spans="1:4" s="886" customFormat="1" ht="15" hidden="1" customHeight="1" x14ac:dyDescent="0.25">
      <c r="A361" s="2200" t="str">
        <f>IF(TRIM('2017'!A361)="","",'2017'!A361)</f>
        <v/>
      </c>
      <c r="B361" s="2200" t="str">
        <f>IF(TRIM('2017'!B361)="","",'2017'!B361)</f>
        <v/>
      </c>
      <c r="C361" s="2200" t="str">
        <f>IF(TRIM('2017'!C361)="","",'2017'!C361)</f>
        <v/>
      </c>
      <c r="D361" s="2201" t="str">
        <f>IF(TRIM('2017'!D361)="","",'2017'!D361)</f>
        <v/>
      </c>
    </row>
    <row r="362" spans="1:4" s="886" customFormat="1" ht="15" hidden="1" customHeight="1" x14ac:dyDescent="0.25">
      <c r="A362" s="2200" t="str">
        <f>IF(TRIM('2017'!A362)="","",'2017'!A362)</f>
        <v/>
      </c>
      <c r="B362" s="2200" t="str">
        <f>IF(TRIM('2017'!B362)="","",'2017'!B362)</f>
        <v/>
      </c>
      <c r="C362" s="2200" t="str">
        <f>IF(TRIM('2017'!C362)="","",'2017'!C362)</f>
        <v/>
      </c>
      <c r="D362" s="2201" t="str">
        <f>IF(TRIM('2017'!D362)="","",'2017'!D362)</f>
        <v/>
      </c>
    </row>
    <row r="363" spans="1:4" s="886" customFormat="1" ht="15" hidden="1" customHeight="1" x14ac:dyDescent="0.25">
      <c r="A363" s="2200" t="str">
        <f>IF(TRIM('2017'!A363)="","",'2017'!A363)</f>
        <v/>
      </c>
      <c r="B363" s="2200" t="str">
        <f>IF(TRIM('2017'!B363)="","",'2017'!B363)</f>
        <v/>
      </c>
      <c r="C363" s="2200" t="str">
        <f>IF(TRIM('2017'!C363)="","",'2017'!C363)</f>
        <v/>
      </c>
      <c r="D363" s="2201" t="str">
        <f>IF(TRIM('2017'!D363)="","",'2017'!D363)</f>
        <v/>
      </c>
    </row>
    <row r="364" spans="1:4" s="886" customFormat="1" ht="15" hidden="1" customHeight="1" x14ac:dyDescent="0.25">
      <c r="A364" s="2200" t="str">
        <f>IF(TRIM('2017'!A364)="","",'2017'!A364)</f>
        <v/>
      </c>
      <c r="B364" s="2200" t="str">
        <f>IF(TRIM('2017'!B364)="","",'2017'!B364)</f>
        <v/>
      </c>
      <c r="C364" s="2200" t="str">
        <f>IF(TRIM('2017'!C364)="","",'2017'!C364)</f>
        <v/>
      </c>
      <c r="D364" s="2201" t="str">
        <f>IF(TRIM('2017'!D364)="","",'2017'!D364)</f>
        <v/>
      </c>
    </row>
    <row r="365" spans="1:4" s="886" customFormat="1" ht="15" hidden="1" customHeight="1" x14ac:dyDescent="0.25">
      <c r="A365" s="2200" t="str">
        <f>IF(TRIM('2017'!A365)="","",'2017'!A365)</f>
        <v/>
      </c>
      <c r="B365" s="2200" t="str">
        <f>IF(TRIM('2017'!B365)="","",'2017'!B365)</f>
        <v/>
      </c>
      <c r="C365" s="2200" t="str">
        <f>IF(TRIM('2017'!C365)="","",'2017'!C365)</f>
        <v/>
      </c>
      <c r="D365" s="2201" t="str">
        <f>IF(TRIM('2017'!D365)="","",'2017'!D365)</f>
        <v/>
      </c>
    </row>
    <row r="366" spans="1:4" s="886" customFormat="1" ht="15" hidden="1" customHeight="1" x14ac:dyDescent="0.25">
      <c r="A366" s="2200" t="str">
        <f>IF(TRIM('2017'!A366)="","",'2017'!A366)</f>
        <v/>
      </c>
      <c r="B366" s="2200" t="str">
        <f>IF(TRIM('2017'!B366)="","",'2017'!B366)</f>
        <v/>
      </c>
      <c r="C366" s="2200" t="str">
        <f>IF(TRIM('2017'!C366)="","",'2017'!C366)</f>
        <v/>
      </c>
      <c r="D366" s="2201" t="str">
        <f>IF(TRIM('2017'!D366)="","",'2017'!D366)</f>
        <v/>
      </c>
    </row>
    <row r="367" spans="1:4" s="886" customFormat="1" ht="15" hidden="1" customHeight="1" x14ac:dyDescent="0.25">
      <c r="A367" s="2200" t="str">
        <f>IF(TRIM('2017'!A367)="","",'2017'!A367)</f>
        <v/>
      </c>
      <c r="B367" s="2200" t="str">
        <f>IF(TRIM('2017'!B367)="","",'2017'!B367)</f>
        <v/>
      </c>
      <c r="C367" s="2200" t="str">
        <f>IF(TRIM('2017'!C367)="","",'2017'!C367)</f>
        <v/>
      </c>
      <c r="D367" s="2201" t="str">
        <f>IF(TRIM('2017'!D367)="","",'2017'!D367)</f>
        <v/>
      </c>
    </row>
    <row r="368" spans="1:4" s="886" customFormat="1" ht="15" hidden="1" customHeight="1" x14ac:dyDescent="0.25">
      <c r="A368" s="2200" t="str">
        <f>IF(TRIM('2017'!A368)="","",'2017'!A368)</f>
        <v/>
      </c>
      <c r="B368" s="2200" t="str">
        <f>IF(TRIM('2017'!B368)="","",'2017'!B368)</f>
        <v/>
      </c>
      <c r="C368" s="2200" t="str">
        <f>IF(TRIM('2017'!C368)="","",'2017'!C368)</f>
        <v/>
      </c>
      <c r="D368" s="2201" t="str">
        <f>IF(TRIM('2017'!D368)="","",'2017'!D368)</f>
        <v/>
      </c>
    </row>
    <row r="369" spans="1:4" s="886" customFormat="1" ht="15" hidden="1" customHeight="1" x14ac:dyDescent="0.25">
      <c r="A369" s="2200" t="str">
        <f>IF(TRIM('2017'!A369)="","",'2017'!A369)</f>
        <v/>
      </c>
      <c r="B369" s="2200" t="str">
        <f>IF(TRIM('2017'!B369)="","",'2017'!B369)</f>
        <v/>
      </c>
      <c r="C369" s="2200" t="str">
        <f>IF(TRIM('2017'!C369)="","",'2017'!C369)</f>
        <v/>
      </c>
      <c r="D369" s="2201" t="str">
        <f>IF(TRIM('2017'!D369)="","",'2017'!D369)</f>
        <v/>
      </c>
    </row>
    <row r="370" spans="1:4" s="886" customFormat="1" ht="15" hidden="1" customHeight="1" x14ac:dyDescent="0.25">
      <c r="A370" s="2200" t="str">
        <f>IF(TRIM('2017'!A370)="","",'2017'!A370)</f>
        <v/>
      </c>
      <c r="B370" s="2200" t="str">
        <f>IF(TRIM('2017'!B370)="","",'2017'!B370)</f>
        <v/>
      </c>
      <c r="C370" s="2200" t="str">
        <f>IF(TRIM('2017'!C370)="","",'2017'!C370)</f>
        <v/>
      </c>
      <c r="D370" s="2201" t="str">
        <f>IF(TRIM('2017'!D370)="","",'2017'!D370)</f>
        <v/>
      </c>
    </row>
    <row r="371" spans="1:4" s="886" customFormat="1" ht="15" hidden="1" customHeight="1" x14ac:dyDescent="0.25">
      <c r="A371" s="2200" t="str">
        <f>IF(TRIM('2017'!A371)="","",'2017'!A371)</f>
        <v/>
      </c>
      <c r="B371" s="2200" t="str">
        <f>IF(TRIM('2017'!B371)="","",'2017'!B371)</f>
        <v/>
      </c>
      <c r="C371" s="2200" t="str">
        <f>IF(TRIM('2017'!C371)="","",'2017'!C371)</f>
        <v/>
      </c>
      <c r="D371" s="2201" t="str">
        <f>IF(TRIM('2017'!D371)="","",'2017'!D371)</f>
        <v/>
      </c>
    </row>
    <row r="372" spans="1:4" s="886" customFormat="1" ht="15" hidden="1" customHeight="1" x14ac:dyDescent="0.25">
      <c r="A372" s="2200" t="str">
        <f>IF(TRIM('2017'!A372)="","",'2017'!A372)</f>
        <v/>
      </c>
      <c r="B372" s="2200" t="str">
        <f>IF(TRIM('2017'!B372)="","",'2017'!B372)</f>
        <v/>
      </c>
      <c r="C372" s="2200" t="str">
        <f>IF(TRIM('2017'!C372)="","",'2017'!C372)</f>
        <v/>
      </c>
      <c r="D372" s="2201" t="str">
        <f>IF(TRIM('2017'!D372)="","",'2017'!D372)</f>
        <v/>
      </c>
    </row>
    <row r="373" spans="1:4" s="886" customFormat="1" ht="15" hidden="1" customHeight="1" x14ac:dyDescent="0.25">
      <c r="A373" s="2200" t="str">
        <f>IF(TRIM('2017'!A373)="","",'2017'!A373)</f>
        <v/>
      </c>
      <c r="B373" s="2200" t="str">
        <f>IF(TRIM('2017'!B373)="","",'2017'!B373)</f>
        <v/>
      </c>
      <c r="C373" s="2200" t="str">
        <f>IF(TRIM('2017'!C373)="","",'2017'!C373)</f>
        <v/>
      </c>
      <c r="D373" s="2201" t="str">
        <f>IF(TRIM('2017'!D373)="","",'2017'!D373)</f>
        <v/>
      </c>
    </row>
    <row r="374" spans="1:4" s="886" customFormat="1" ht="15" hidden="1" customHeight="1" x14ac:dyDescent="0.25">
      <c r="A374" s="2200" t="str">
        <f>IF(TRIM('2017'!A374)="","",'2017'!A374)</f>
        <v/>
      </c>
      <c r="B374" s="2200" t="str">
        <f>IF(TRIM('2017'!B374)="","",'2017'!B374)</f>
        <v/>
      </c>
      <c r="C374" s="2200" t="str">
        <f>IF(TRIM('2017'!C374)="","",'2017'!C374)</f>
        <v/>
      </c>
      <c r="D374" s="2201" t="str">
        <f>IF(TRIM('2017'!D374)="","",'2017'!D374)</f>
        <v/>
      </c>
    </row>
    <row r="375" spans="1:4" s="886" customFormat="1" ht="15" hidden="1" customHeight="1" x14ac:dyDescent="0.25">
      <c r="A375" s="2200" t="str">
        <f>IF(TRIM('2017'!A375)="","",'2017'!A375)</f>
        <v/>
      </c>
      <c r="B375" s="2200" t="str">
        <f>IF(TRIM('2017'!B375)="","",'2017'!B375)</f>
        <v/>
      </c>
      <c r="C375" s="2200" t="str">
        <f>IF(TRIM('2017'!C375)="","",'2017'!C375)</f>
        <v/>
      </c>
      <c r="D375" s="2201" t="str">
        <f>IF(TRIM('2017'!D375)="","",'2017'!D375)</f>
        <v/>
      </c>
    </row>
    <row r="376" spans="1:4" s="886" customFormat="1" ht="15" hidden="1" customHeight="1" x14ac:dyDescent="0.25">
      <c r="A376" s="2200" t="str">
        <f>IF(TRIM('2017'!A376)="","",'2017'!A376)</f>
        <v/>
      </c>
      <c r="B376" s="2200" t="str">
        <f>IF(TRIM('2017'!B376)="","",'2017'!B376)</f>
        <v/>
      </c>
      <c r="C376" s="2200" t="str">
        <f>IF(TRIM('2017'!C376)="","",'2017'!C376)</f>
        <v/>
      </c>
      <c r="D376" s="2201" t="str">
        <f>IF(TRIM('2017'!D376)="","",'2017'!D376)</f>
        <v/>
      </c>
    </row>
    <row r="377" spans="1:4" s="886" customFormat="1" ht="15" hidden="1" customHeight="1" x14ac:dyDescent="0.25">
      <c r="A377" s="2200" t="str">
        <f>IF(TRIM('2017'!A377)="","",'2017'!A377)</f>
        <v/>
      </c>
      <c r="B377" s="2200" t="str">
        <f>IF(TRIM('2017'!B377)="","",'2017'!B377)</f>
        <v/>
      </c>
      <c r="C377" s="2200" t="str">
        <f>IF(TRIM('2017'!C377)="","",'2017'!C377)</f>
        <v/>
      </c>
      <c r="D377" s="2201" t="str">
        <f>IF(TRIM('2017'!D377)="","",'2017'!D377)</f>
        <v/>
      </c>
    </row>
    <row r="378" spans="1:4" s="886" customFormat="1" ht="15" hidden="1" customHeight="1" x14ac:dyDescent="0.25">
      <c r="A378" s="2200" t="str">
        <f>IF(TRIM('2017'!A378)="","",'2017'!A378)</f>
        <v/>
      </c>
      <c r="B378" s="2200" t="str">
        <f>IF(TRIM('2017'!B378)="","",'2017'!B378)</f>
        <v/>
      </c>
      <c r="C378" s="2200" t="str">
        <f>IF(TRIM('2017'!C378)="","",'2017'!C378)</f>
        <v/>
      </c>
      <c r="D378" s="2201" t="str">
        <f>IF(TRIM('2017'!D378)="","",'2017'!D378)</f>
        <v/>
      </c>
    </row>
    <row r="379" spans="1:4" s="886" customFormat="1" ht="15" hidden="1" customHeight="1" x14ac:dyDescent="0.25">
      <c r="A379" s="2200" t="str">
        <f>IF(TRIM('2017'!A379)="","",'2017'!A379)</f>
        <v/>
      </c>
      <c r="B379" s="2200" t="str">
        <f>IF(TRIM('2017'!B379)="","",'2017'!B379)</f>
        <v/>
      </c>
      <c r="C379" s="2200" t="str">
        <f>IF(TRIM('2017'!C379)="","",'2017'!C379)</f>
        <v/>
      </c>
      <c r="D379" s="2201" t="str">
        <f>IF(TRIM('2017'!D379)="","",'2017'!D379)</f>
        <v/>
      </c>
    </row>
    <row r="380" spans="1:4" s="886" customFormat="1" ht="15" hidden="1" customHeight="1" x14ac:dyDescent="0.25">
      <c r="A380" s="2200" t="str">
        <f>IF(TRIM('2017'!A380)="","",'2017'!A380)</f>
        <v/>
      </c>
      <c r="B380" s="2200" t="str">
        <f>IF(TRIM('2017'!B380)="","",'2017'!B380)</f>
        <v/>
      </c>
      <c r="C380" s="2200" t="str">
        <f>IF(TRIM('2017'!C380)="","",'2017'!C380)</f>
        <v/>
      </c>
      <c r="D380" s="2201" t="str">
        <f>IF(TRIM('2017'!D380)="","",'2017'!D380)</f>
        <v/>
      </c>
    </row>
    <row r="381" spans="1:4" s="886" customFormat="1" ht="15" hidden="1" customHeight="1" x14ac:dyDescent="0.25">
      <c r="A381" s="2200" t="str">
        <f>IF(TRIM('2017'!A381)="","",'2017'!A381)</f>
        <v/>
      </c>
      <c r="B381" s="2200" t="str">
        <f>IF(TRIM('2017'!B381)="","",'2017'!B381)</f>
        <v/>
      </c>
      <c r="C381" s="2200" t="str">
        <f>IF(TRIM('2017'!C381)="","",'2017'!C381)</f>
        <v/>
      </c>
      <c r="D381" s="2201" t="str">
        <f>IF(TRIM('2017'!D381)="","",'2017'!D381)</f>
        <v/>
      </c>
    </row>
    <row r="382" spans="1:4" s="886" customFormat="1" ht="15" hidden="1" customHeight="1" x14ac:dyDescent="0.25">
      <c r="A382" s="2200" t="str">
        <f>IF(TRIM('2017'!A382)="","",'2017'!A382)</f>
        <v/>
      </c>
      <c r="B382" s="2200" t="str">
        <f>IF(TRIM('2017'!B382)="","",'2017'!B382)</f>
        <v/>
      </c>
      <c r="C382" s="2200" t="str">
        <f>IF(TRIM('2017'!C382)="","",'2017'!C382)</f>
        <v/>
      </c>
      <c r="D382" s="2201" t="str">
        <f>IF(TRIM('2017'!D382)="","",'2017'!D382)</f>
        <v/>
      </c>
    </row>
    <row r="383" spans="1:4" s="886" customFormat="1" ht="15" hidden="1" customHeight="1" x14ac:dyDescent="0.25">
      <c r="A383" s="2200" t="str">
        <f>IF(TRIM('2017'!A383)="","",'2017'!A383)</f>
        <v/>
      </c>
      <c r="B383" s="2200" t="str">
        <f>IF(TRIM('2017'!B383)="","",'2017'!B383)</f>
        <v/>
      </c>
      <c r="C383" s="2200" t="str">
        <f>IF(TRIM('2017'!C383)="","",'2017'!C383)</f>
        <v/>
      </c>
      <c r="D383" s="2201" t="str">
        <f>IF(TRIM('2017'!D383)="","",'2017'!D383)</f>
        <v/>
      </c>
    </row>
    <row r="384" spans="1:4" s="886" customFormat="1" ht="15" hidden="1" customHeight="1" x14ac:dyDescent="0.25">
      <c r="A384" s="2200" t="str">
        <f>IF(TRIM('2017'!A384)="","",'2017'!A384)</f>
        <v/>
      </c>
      <c r="B384" s="2200" t="str">
        <f>IF(TRIM('2017'!B384)="","",'2017'!B384)</f>
        <v/>
      </c>
      <c r="C384" s="2200" t="str">
        <f>IF(TRIM('2017'!C384)="","",'2017'!C384)</f>
        <v/>
      </c>
      <c r="D384" s="2201" t="str">
        <f>IF(TRIM('2017'!D384)="","",'2017'!D384)</f>
        <v/>
      </c>
    </row>
    <row r="385" spans="1:4" s="886" customFormat="1" ht="15" hidden="1" customHeight="1" x14ac:dyDescent="0.25">
      <c r="A385" s="2200" t="str">
        <f>IF(TRIM('2017'!A385)="","",'2017'!A385)</f>
        <v/>
      </c>
      <c r="B385" s="2200" t="str">
        <f>IF(TRIM('2017'!B385)="","",'2017'!B385)</f>
        <v/>
      </c>
      <c r="C385" s="2200" t="str">
        <f>IF(TRIM('2017'!C385)="","",'2017'!C385)</f>
        <v/>
      </c>
      <c r="D385" s="2201" t="str">
        <f>IF(TRIM('2017'!D385)="","",'2017'!D385)</f>
        <v/>
      </c>
    </row>
    <row r="386" spans="1:4" s="886" customFormat="1" ht="15" hidden="1" customHeight="1" x14ac:dyDescent="0.25">
      <c r="A386" s="2200" t="str">
        <f>IF(TRIM('2017'!A386)="","",'2017'!A386)</f>
        <v/>
      </c>
      <c r="B386" s="2200" t="str">
        <f>IF(TRIM('2017'!B386)="","",'2017'!B386)</f>
        <v/>
      </c>
      <c r="C386" s="2200" t="str">
        <f>IF(TRIM('2017'!C386)="","",'2017'!C386)</f>
        <v/>
      </c>
      <c r="D386" s="2201" t="str">
        <f>IF(TRIM('2017'!D386)="","",'2017'!D386)</f>
        <v/>
      </c>
    </row>
    <row r="387" spans="1:4" s="886" customFormat="1" ht="15" hidden="1" customHeight="1" x14ac:dyDescent="0.25">
      <c r="A387" s="2200" t="str">
        <f>IF(TRIM('2017'!A387)="","",'2017'!A387)</f>
        <v/>
      </c>
      <c r="B387" s="2200" t="str">
        <f>IF(TRIM('2017'!B387)="","",'2017'!B387)</f>
        <v/>
      </c>
      <c r="C387" s="2200" t="str">
        <f>IF(TRIM('2017'!C387)="","",'2017'!C387)</f>
        <v/>
      </c>
      <c r="D387" s="2201" t="str">
        <f>IF(TRIM('2017'!D387)="","",'2017'!D387)</f>
        <v/>
      </c>
    </row>
    <row r="388" spans="1:4" s="886" customFormat="1" ht="15" hidden="1" customHeight="1" x14ac:dyDescent="0.25">
      <c r="A388" s="2200" t="str">
        <f>IF(TRIM('2017'!A388)="","",'2017'!A388)</f>
        <v/>
      </c>
      <c r="B388" s="2200" t="str">
        <f>IF(TRIM('2017'!B388)="","",'2017'!B388)</f>
        <v/>
      </c>
      <c r="C388" s="2200" t="str">
        <f>IF(TRIM('2017'!C388)="","",'2017'!C388)</f>
        <v/>
      </c>
      <c r="D388" s="2201" t="str">
        <f>IF(TRIM('2017'!D388)="","",'2017'!D388)</f>
        <v/>
      </c>
    </row>
    <row r="389" spans="1:4" s="886" customFormat="1" ht="15" hidden="1" customHeight="1" x14ac:dyDescent="0.25">
      <c r="A389" s="2200" t="str">
        <f>IF(TRIM('2017'!A389)="","",'2017'!A389)</f>
        <v/>
      </c>
      <c r="B389" s="2200" t="str">
        <f>IF(TRIM('2017'!B389)="","",'2017'!B389)</f>
        <v/>
      </c>
      <c r="C389" s="2200" t="str">
        <f>IF(TRIM('2017'!C389)="","",'2017'!C389)</f>
        <v/>
      </c>
      <c r="D389" s="2201" t="str">
        <f>IF(TRIM('2017'!D389)="","",'2017'!D389)</f>
        <v/>
      </c>
    </row>
    <row r="390" spans="1:4" s="886" customFormat="1" ht="15" hidden="1" customHeight="1" x14ac:dyDescent="0.25">
      <c r="A390" s="2200" t="str">
        <f>IF(TRIM('2017'!A390)="","",'2017'!A390)</f>
        <v/>
      </c>
      <c r="B390" s="2200" t="str">
        <f>IF(TRIM('2017'!B390)="","",'2017'!B390)</f>
        <v/>
      </c>
      <c r="C390" s="2200" t="str">
        <f>IF(TRIM('2017'!C390)="","",'2017'!C390)</f>
        <v/>
      </c>
      <c r="D390" s="2201" t="str">
        <f>IF(TRIM('2017'!D390)="","",'2017'!D390)</f>
        <v/>
      </c>
    </row>
    <row r="391" spans="1:4" s="886" customFormat="1" ht="15" hidden="1" customHeight="1" x14ac:dyDescent="0.25">
      <c r="A391" s="2200" t="str">
        <f>IF(TRIM('2017'!A391)="","",'2017'!A391)</f>
        <v/>
      </c>
      <c r="B391" s="2200" t="str">
        <f>IF(TRIM('2017'!B391)="","",'2017'!B391)</f>
        <v/>
      </c>
      <c r="C391" s="2200" t="str">
        <f>IF(TRIM('2017'!C391)="","",'2017'!C391)</f>
        <v/>
      </c>
      <c r="D391" s="2201" t="str">
        <f>IF(TRIM('2017'!D391)="","",'2017'!D391)</f>
        <v/>
      </c>
    </row>
    <row r="392" spans="1:4" s="886" customFormat="1" ht="15" hidden="1" customHeight="1" x14ac:dyDescent="0.25">
      <c r="A392" s="2200" t="str">
        <f>IF(TRIM('2017'!A392)="","",'2017'!A392)</f>
        <v/>
      </c>
      <c r="B392" s="2200" t="str">
        <f>IF(TRIM('2017'!B392)="","",'2017'!B392)</f>
        <v/>
      </c>
      <c r="C392" s="2200" t="str">
        <f>IF(TRIM('2017'!C392)="","",'2017'!C392)</f>
        <v/>
      </c>
      <c r="D392" s="2201" t="str">
        <f>IF(TRIM('2017'!D392)="","",'2017'!D392)</f>
        <v/>
      </c>
    </row>
    <row r="393" spans="1:4" s="886" customFormat="1" ht="15" hidden="1" customHeight="1" x14ac:dyDescent="0.25">
      <c r="A393" s="2200" t="str">
        <f>IF(TRIM('2017'!A393)="","",'2017'!A393)</f>
        <v/>
      </c>
      <c r="B393" s="2200" t="str">
        <f>IF(TRIM('2017'!B393)="","",'2017'!B393)</f>
        <v/>
      </c>
      <c r="C393" s="2200" t="str">
        <f>IF(TRIM('2017'!C393)="","",'2017'!C393)</f>
        <v/>
      </c>
      <c r="D393" s="2201" t="str">
        <f>IF(TRIM('2017'!D393)="","",'2017'!D393)</f>
        <v/>
      </c>
    </row>
    <row r="394" spans="1:4" s="886" customFormat="1" ht="15" hidden="1" customHeight="1" x14ac:dyDescent="0.25">
      <c r="A394" s="2200" t="str">
        <f>IF(TRIM('2017'!A394)="","",'2017'!A394)</f>
        <v/>
      </c>
      <c r="B394" s="2200" t="str">
        <f>IF(TRIM('2017'!B394)="","",'2017'!B394)</f>
        <v/>
      </c>
      <c r="C394" s="2200" t="str">
        <f>IF(TRIM('2017'!C394)="","",'2017'!C394)</f>
        <v/>
      </c>
      <c r="D394" s="2201" t="str">
        <f>IF(TRIM('2017'!D394)="","",'2017'!D394)</f>
        <v/>
      </c>
    </row>
    <row r="395" spans="1:4" s="886" customFormat="1" ht="15" hidden="1" customHeight="1" x14ac:dyDescent="0.25">
      <c r="A395" s="2200" t="str">
        <f>IF(TRIM('2017'!A395)="","",'2017'!A395)</f>
        <v/>
      </c>
      <c r="B395" s="2200" t="str">
        <f>IF(TRIM('2017'!B395)="","",'2017'!B395)</f>
        <v/>
      </c>
      <c r="C395" s="2200" t="str">
        <f>IF(TRIM('2017'!C395)="","",'2017'!C395)</f>
        <v/>
      </c>
      <c r="D395" s="2201" t="str">
        <f>IF(TRIM('2017'!D395)="","",'2017'!D395)</f>
        <v/>
      </c>
    </row>
    <row r="396" spans="1:4" s="886" customFormat="1" ht="15" hidden="1" customHeight="1" x14ac:dyDescent="0.25">
      <c r="A396" s="2200" t="str">
        <f>IF(TRIM('2017'!A396)="","",'2017'!A396)</f>
        <v/>
      </c>
      <c r="B396" s="2200" t="str">
        <f>IF(TRIM('2017'!B396)="","",'2017'!B396)</f>
        <v/>
      </c>
      <c r="C396" s="2200" t="str">
        <f>IF(TRIM('2017'!C396)="","",'2017'!C396)</f>
        <v/>
      </c>
      <c r="D396" s="2201" t="str">
        <f>IF(TRIM('2017'!D396)="","",'2017'!D396)</f>
        <v/>
      </c>
    </row>
    <row r="397" spans="1:4" s="886" customFormat="1" ht="15" hidden="1" customHeight="1" x14ac:dyDescent="0.25">
      <c r="A397" s="2200" t="str">
        <f>IF(TRIM('2017'!A397)="","",'2017'!A397)</f>
        <v/>
      </c>
      <c r="B397" s="2200" t="str">
        <f>IF(TRIM('2017'!B397)="","",'2017'!B397)</f>
        <v/>
      </c>
      <c r="C397" s="2200" t="str">
        <f>IF(TRIM('2017'!C397)="","",'2017'!C397)</f>
        <v/>
      </c>
      <c r="D397" s="2201" t="str">
        <f>IF(TRIM('2017'!D397)="","",'2017'!D397)</f>
        <v/>
      </c>
    </row>
    <row r="398" spans="1:4" s="886" customFormat="1" ht="15" hidden="1" customHeight="1" x14ac:dyDescent="0.25">
      <c r="A398" s="2200" t="str">
        <f>IF(TRIM('2017'!A398)="","",'2017'!A398)</f>
        <v/>
      </c>
      <c r="B398" s="2200" t="str">
        <f>IF(TRIM('2017'!B398)="","",'2017'!B398)</f>
        <v/>
      </c>
      <c r="C398" s="2200" t="str">
        <f>IF(TRIM('2017'!C398)="","",'2017'!C398)</f>
        <v/>
      </c>
      <c r="D398" s="2201" t="str">
        <f>IF(TRIM('2017'!D398)="","",'2017'!D398)</f>
        <v/>
      </c>
    </row>
    <row r="399" spans="1:4" s="886" customFormat="1" ht="15" hidden="1" customHeight="1" x14ac:dyDescent="0.25">
      <c r="A399" s="2200" t="str">
        <f>IF(TRIM('2017'!A399)="","",'2017'!A399)</f>
        <v/>
      </c>
      <c r="B399" s="2200" t="str">
        <f>IF(TRIM('2017'!B399)="","",'2017'!B399)</f>
        <v/>
      </c>
      <c r="C399" s="2200" t="str">
        <f>IF(TRIM('2017'!C399)="","",'2017'!C399)</f>
        <v/>
      </c>
      <c r="D399" s="2201" t="str">
        <f>IF(TRIM('2017'!D399)="","",'2017'!D399)</f>
        <v/>
      </c>
    </row>
    <row r="400" spans="1:4" s="886" customFormat="1" ht="15" hidden="1" customHeight="1" x14ac:dyDescent="0.25">
      <c r="A400" s="2200" t="str">
        <f>IF(TRIM('2017'!A400)="","",'2017'!A400)</f>
        <v/>
      </c>
      <c r="B400" s="2200" t="str">
        <f>IF(TRIM('2017'!B400)="","",'2017'!B400)</f>
        <v/>
      </c>
      <c r="C400" s="2200" t="str">
        <f>IF(TRIM('2017'!C400)="","",'2017'!C400)</f>
        <v/>
      </c>
      <c r="D400" s="2201" t="str">
        <f>IF(TRIM('2017'!D400)="","",'2017'!D400)</f>
        <v/>
      </c>
    </row>
    <row r="401" spans="1:4" s="886" customFormat="1" ht="15" hidden="1" customHeight="1" x14ac:dyDescent="0.25">
      <c r="A401" s="2200" t="str">
        <f>IF(TRIM('2017'!A401)="","",'2017'!A401)</f>
        <v/>
      </c>
      <c r="B401" s="2200" t="str">
        <f>IF(TRIM('2017'!B401)="","",'2017'!B401)</f>
        <v/>
      </c>
      <c r="C401" s="2200" t="str">
        <f>IF(TRIM('2017'!C401)="","",'2017'!C401)</f>
        <v/>
      </c>
      <c r="D401" s="2201" t="str">
        <f>IF(TRIM('2017'!D401)="","",'2017'!D401)</f>
        <v/>
      </c>
    </row>
    <row r="402" spans="1:4" s="886" customFormat="1" ht="15" hidden="1" customHeight="1" x14ac:dyDescent="0.25">
      <c r="A402" s="2200" t="str">
        <f>IF(TRIM('2017'!A402)="","",'2017'!A402)</f>
        <v/>
      </c>
      <c r="B402" s="2200" t="str">
        <f>IF(TRIM('2017'!B402)="","",'2017'!B402)</f>
        <v/>
      </c>
      <c r="C402" s="2200" t="str">
        <f>IF(TRIM('2017'!C402)="","",'2017'!C402)</f>
        <v/>
      </c>
      <c r="D402" s="2201" t="str">
        <f>IF(TRIM('2017'!D402)="","",'2017'!D402)</f>
        <v/>
      </c>
    </row>
    <row r="403" spans="1:4" s="886" customFormat="1" ht="15" hidden="1" customHeight="1" x14ac:dyDescent="0.25">
      <c r="A403" s="2200" t="str">
        <f>IF(TRIM('2017'!A403)="","",'2017'!A403)</f>
        <v/>
      </c>
      <c r="B403" s="2200" t="str">
        <f>IF(TRIM('2017'!B403)="","",'2017'!B403)</f>
        <v/>
      </c>
      <c r="C403" s="2200" t="str">
        <f>IF(TRIM('2017'!C403)="","",'2017'!C403)</f>
        <v/>
      </c>
      <c r="D403" s="2201" t="str">
        <f>IF(TRIM('2017'!D403)="","",'2017'!D403)</f>
        <v/>
      </c>
    </row>
    <row r="404" spans="1:4" s="886" customFormat="1" ht="15" hidden="1" customHeight="1" x14ac:dyDescent="0.25">
      <c r="A404" s="2200" t="str">
        <f>IF(TRIM('2017'!A404)="","",'2017'!A404)</f>
        <v/>
      </c>
      <c r="B404" s="2200" t="str">
        <f>IF(TRIM('2017'!B404)="","",'2017'!B404)</f>
        <v/>
      </c>
      <c r="C404" s="2200" t="str">
        <f>IF(TRIM('2017'!C404)="","",'2017'!C404)</f>
        <v/>
      </c>
      <c r="D404" s="2201" t="str">
        <f>IF(TRIM('2017'!D404)="","",'2017'!D404)</f>
        <v/>
      </c>
    </row>
    <row r="405" spans="1:4" s="886" customFormat="1" ht="15" hidden="1" customHeight="1" x14ac:dyDescent="0.25">
      <c r="A405" s="2200" t="str">
        <f>IF(TRIM('2017'!A405)="","",'2017'!A405)</f>
        <v/>
      </c>
      <c r="B405" s="2200" t="str">
        <f>IF(TRIM('2017'!B405)="","",'2017'!B405)</f>
        <v/>
      </c>
      <c r="C405" s="2200" t="str">
        <f>IF(TRIM('2017'!C405)="","",'2017'!C405)</f>
        <v/>
      </c>
      <c r="D405" s="2201" t="str">
        <f>IF(TRIM('2017'!D405)="","",'2017'!D405)</f>
        <v/>
      </c>
    </row>
    <row r="406" spans="1:4" s="886" customFormat="1" ht="15" hidden="1" customHeight="1" x14ac:dyDescent="0.25">
      <c r="A406" s="2200" t="str">
        <f>IF(TRIM('2017'!A406)="","",'2017'!A406)</f>
        <v/>
      </c>
      <c r="B406" s="2200" t="str">
        <f>IF(TRIM('2017'!B406)="","",'2017'!B406)</f>
        <v/>
      </c>
      <c r="C406" s="2200" t="str">
        <f>IF(TRIM('2017'!C406)="","",'2017'!C406)</f>
        <v/>
      </c>
      <c r="D406" s="2201" t="str">
        <f>IF(TRIM('2017'!D406)="","",'2017'!D406)</f>
        <v/>
      </c>
    </row>
    <row r="407" spans="1:4" s="886" customFormat="1" ht="15" hidden="1" customHeight="1" x14ac:dyDescent="0.25">
      <c r="A407" s="2200" t="str">
        <f>IF(TRIM('2017'!A407)="","",'2017'!A407)</f>
        <v/>
      </c>
      <c r="B407" s="2200" t="str">
        <f>IF(TRIM('2017'!B407)="","",'2017'!B407)</f>
        <v/>
      </c>
      <c r="C407" s="2200" t="str">
        <f>IF(TRIM('2017'!C407)="","",'2017'!C407)</f>
        <v/>
      </c>
      <c r="D407" s="2201" t="str">
        <f>IF(TRIM('2017'!D407)="","",'2017'!D407)</f>
        <v/>
      </c>
    </row>
    <row r="408" spans="1:4" s="886" customFormat="1" ht="15" hidden="1" customHeight="1" x14ac:dyDescent="0.25">
      <c r="A408" s="2200" t="str">
        <f>IF(TRIM('2017'!A408)="","",'2017'!A408)</f>
        <v/>
      </c>
      <c r="B408" s="2200" t="str">
        <f>IF(TRIM('2017'!B408)="","",'2017'!B408)</f>
        <v/>
      </c>
      <c r="C408" s="2200" t="str">
        <f>IF(TRIM('2017'!C408)="","",'2017'!C408)</f>
        <v/>
      </c>
      <c r="D408" s="2201" t="str">
        <f>IF(TRIM('2017'!D408)="","",'2017'!D408)</f>
        <v/>
      </c>
    </row>
    <row r="409" spans="1:4" s="886" customFormat="1" ht="15" hidden="1" customHeight="1" x14ac:dyDescent="0.25">
      <c r="A409" s="2200" t="str">
        <f>IF(TRIM('2017'!A409)="","",'2017'!A409)</f>
        <v/>
      </c>
      <c r="B409" s="2200" t="str">
        <f>IF(TRIM('2017'!B409)="","",'2017'!B409)</f>
        <v/>
      </c>
      <c r="C409" s="2200" t="str">
        <f>IF(TRIM('2017'!C409)="","",'2017'!C409)</f>
        <v/>
      </c>
      <c r="D409" s="2201" t="str">
        <f>IF(TRIM('2017'!D409)="","",'2017'!D409)</f>
        <v/>
      </c>
    </row>
    <row r="410" spans="1:4" s="886" customFormat="1" ht="15" hidden="1" customHeight="1" x14ac:dyDescent="0.25">
      <c r="A410" s="2200" t="str">
        <f>IF(TRIM('2017'!A410)="","",'2017'!A410)</f>
        <v/>
      </c>
      <c r="B410" s="2200" t="str">
        <f>IF(TRIM('2017'!B410)="","",'2017'!B410)</f>
        <v/>
      </c>
      <c r="C410" s="2200" t="str">
        <f>IF(TRIM('2017'!C410)="","",'2017'!C410)</f>
        <v/>
      </c>
      <c r="D410" s="2201" t="str">
        <f>IF(TRIM('2017'!D410)="","",'2017'!D410)</f>
        <v/>
      </c>
    </row>
    <row r="411" spans="1:4" s="886" customFormat="1" ht="15" hidden="1" customHeight="1" x14ac:dyDescent="0.25">
      <c r="A411" s="2200" t="str">
        <f>IF(TRIM('2017'!A411)="","",'2017'!A411)</f>
        <v/>
      </c>
      <c r="B411" s="2200" t="str">
        <f>IF(TRIM('2017'!B411)="","",'2017'!B411)</f>
        <v/>
      </c>
      <c r="C411" s="2200" t="str">
        <f>IF(TRIM('2017'!C411)="","",'2017'!C411)</f>
        <v/>
      </c>
      <c r="D411" s="2201" t="str">
        <f>IF(TRIM('2017'!D411)="","",'2017'!D411)</f>
        <v/>
      </c>
    </row>
    <row r="412" spans="1:4" s="886" customFormat="1" ht="15" hidden="1" customHeight="1" x14ac:dyDescent="0.25">
      <c r="A412" s="2200" t="str">
        <f>IF(TRIM('2017'!A412)="","",'2017'!A412)</f>
        <v/>
      </c>
      <c r="B412" s="2200" t="str">
        <f>IF(TRIM('2017'!B412)="","",'2017'!B412)</f>
        <v/>
      </c>
      <c r="C412" s="2200" t="str">
        <f>IF(TRIM('2017'!C412)="","",'2017'!C412)</f>
        <v/>
      </c>
      <c r="D412" s="2201" t="str">
        <f>IF(TRIM('2017'!D412)="","",'2017'!D412)</f>
        <v/>
      </c>
    </row>
    <row r="413" spans="1:4" s="886" customFormat="1" ht="15" hidden="1" customHeight="1" x14ac:dyDescent="0.25">
      <c r="A413" s="2200" t="str">
        <f>IF(TRIM('2017'!A413)="","",'2017'!A413)</f>
        <v/>
      </c>
      <c r="B413" s="2200" t="str">
        <f>IF(TRIM('2017'!B413)="","",'2017'!B413)</f>
        <v/>
      </c>
      <c r="C413" s="2200" t="str">
        <f>IF(TRIM('2017'!C413)="","",'2017'!C413)</f>
        <v/>
      </c>
      <c r="D413" s="2201" t="str">
        <f>IF(TRIM('2017'!D413)="","",'2017'!D413)</f>
        <v/>
      </c>
    </row>
    <row r="414" spans="1:4" s="886" customFormat="1" ht="15" hidden="1" customHeight="1" x14ac:dyDescent="0.25">
      <c r="A414" s="2200" t="str">
        <f>IF(TRIM('2017'!A414)="","",'2017'!A414)</f>
        <v/>
      </c>
      <c r="B414" s="2200" t="str">
        <f>IF(TRIM('2017'!B414)="","",'2017'!B414)</f>
        <v/>
      </c>
      <c r="C414" s="2200" t="str">
        <f>IF(TRIM('2017'!C414)="","",'2017'!C414)</f>
        <v/>
      </c>
      <c r="D414" s="2201" t="str">
        <f>IF(TRIM('2017'!D414)="","",'2017'!D414)</f>
        <v/>
      </c>
    </row>
    <row r="415" spans="1:4" s="886" customFormat="1" ht="15" hidden="1" customHeight="1" x14ac:dyDescent="0.25">
      <c r="A415" s="2200" t="str">
        <f>IF(TRIM('2017'!A415)="","",'2017'!A415)</f>
        <v/>
      </c>
      <c r="B415" s="2200" t="str">
        <f>IF(TRIM('2017'!B415)="","",'2017'!B415)</f>
        <v/>
      </c>
      <c r="C415" s="2200" t="str">
        <f>IF(TRIM('2017'!C415)="","",'2017'!C415)</f>
        <v/>
      </c>
      <c r="D415" s="2201" t="str">
        <f>IF(TRIM('2017'!D415)="","",'2017'!D415)</f>
        <v/>
      </c>
    </row>
    <row r="416" spans="1:4" s="886" customFormat="1" ht="15" hidden="1" customHeight="1" x14ac:dyDescent="0.25">
      <c r="A416" s="2200" t="str">
        <f>IF(TRIM('2017'!A416)="","",'2017'!A416)</f>
        <v/>
      </c>
      <c r="B416" s="2200" t="str">
        <f>IF(TRIM('2017'!B416)="","",'2017'!B416)</f>
        <v/>
      </c>
      <c r="C416" s="2200" t="str">
        <f>IF(TRIM('2017'!C416)="","",'2017'!C416)</f>
        <v/>
      </c>
      <c r="D416" s="2201" t="str">
        <f>IF(TRIM('2017'!D416)="","",'2017'!D416)</f>
        <v/>
      </c>
    </row>
    <row r="417" spans="1:4" s="886" customFormat="1" ht="15" hidden="1" customHeight="1" x14ac:dyDescent="0.25">
      <c r="A417" s="2200" t="str">
        <f>IF(TRIM('2017'!A417)="","",'2017'!A417)</f>
        <v/>
      </c>
      <c r="B417" s="2200" t="str">
        <f>IF(TRIM('2017'!B417)="","",'2017'!B417)</f>
        <v/>
      </c>
      <c r="C417" s="2200" t="str">
        <f>IF(TRIM('2017'!C417)="","",'2017'!C417)</f>
        <v/>
      </c>
      <c r="D417" s="2201" t="str">
        <f>IF(TRIM('2017'!D417)="","",'2017'!D417)</f>
        <v/>
      </c>
    </row>
    <row r="418" spans="1:4" s="886" customFormat="1" ht="15" hidden="1" customHeight="1" x14ac:dyDescent="0.25">
      <c r="A418" s="2200" t="str">
        <f>IF(TRIM('2017'!A418)="","",'2017'!A418)</f>
        <v/>
      </c>
      <c r="B418" s="2200" t="str">
        <f>IF(TRIM('2017'!B418)="","",'2017'!B418)</f>
        <v/>
      </c>
      <c r="C418" s="2200" t="str">
        <f>IF(TRIM('2017'!C418)="","",'2017'!C418)</f>
        <v/>
      </c>
      <c r="D418" s="2201" t="str">
        <f>IF(TRIM('2017'!D418)="","",'2017'!D418)</f>
        <v/>
      </c>
    </row>
    <row r="419" spans="1:4" s="886" customFormat="1" ht="15" hidden="1" customHeight="1" x14ac:dyDescent="0.25">
      <c r="A419" s="2200" t="str">
        <f>IF(TRIM('2017'!A419)="","",'2017'!A419)</f>
        <v/>
      </c>
      <c r="B419" s="2200" t="str">
        <f>IF(TRIM('2017'!B419)="","",'2017'!B419)</f>
        <v/>
      </c>
      <c r="C419" s="2200" t="str">
        <f>IF(TRIM('2017'!C419)="","",'2017'!C419)</f>
        <v/>
      </c>
      <c r="D419" s="2201" t="str">
        <f>IF(TRIM('2017'!D419)="","",'2017'!D419)</f>
        <v/>
      </c>
    </row>
    <row r="420" spans="1:4" s="886" customFormat="1" ht="15" hidden="1" customHeight="1" x14ac:dyDescent="0.25">
      <c r="A420" s="2200" t="str">
        <f>IF(TRIM('2017'!A420)="","",'2017'!A420)</f>
        <v/>
      </c>
      <c r="B420" s="2200" t="str">
        <f>IF(TRIM('2017'!B420)="","",'2017'!B420)</f>
        <v/>
      </c>
      <c r="C420" s="2200" t="str">
        <f>IF(TRIM('2017'!C420)="","",'2017'!C420)</f>
        <v/>
      </c>
      <c r="D420" s="2201" t="str">
        <f>IF(TRIM('2017'!D420)="","",'2017'!D420)</f>
        <v/>
      </c>
    </row>
    <row r="421" spans="1:4" s="886" customFormat="1" ht="15" hidden="1" customHeight="1" x14ac:dyDescent="0.25">
      <c r="A421" s="2200" t="str">
        <f>IF(TRIM('2017'!A421)="","",'2017'!A421)</f>
        <v/>
      </c>
      <c r="B421" s="2200" t="str">
        <f>IF(TRIM('2017'!B421)="","",'2017'!B421)</f>
        <v/>
      </c>
      <c r="C421" s="2200" t="str">
        <f>IF(TRIM('2017'!C421)="","",'2017'!C421)</f>
        <v/>
      </c>
      <c r="D421" s="2201" t="str">
        <f>IF(TRIM('2017'!D421)="","",'2017'!D421)</f>
        <v/>
      </c>
    </row>
    <row r="422" spans="1:4" s="886" customFormat="1" ht="15" hidden="1" customHeight="1" x14ac:dyDescent="0.25">
      <c r="A422" s="2200" t="str">
        <f>IF(TRIM('2017'!A422)="","",'2017'!A422)</f>
        <v/>
      </c>
      <c r="B422" s="2200" t="str">
        <f>IF(TRIM('2017'!B422)="","",'2017'!B422)</f>
        <v/>
      </c>
      <c r="C422" s="2200" t="str">
        <f>IF(TRIM('2017'!C422)="","",'2017'!C422)</f>
        <v/>
      </c>
      <c r="D422" s="2201" t="str">
        <f>IF(TRIM('2017'!D422)="","",'2017'!D422)</f>
        <v/>
      </c>
    </row>
    <row r="423" spans="1:4" s="886" customFormat="1" ht="15" hidden="1" customHeight="1" x14ac:dyDescent="0.25">
      <c r="A423" s="2200" t="str">
        <f>IF(TRIM('2017'!A423)="","",'2017'!A423)</f>
        <v/>
      </c>
      <c r="B423" s="2200" t="str">
        <f>IF(TRIM('2017'!B423)="","",'2017'!B423)</f>
        <v/>
      </c>
      <c r="C423" s="2200" t="str">
        <f>IF(TRIM('2017'!C423)="","",'2017'!C423)</f>
        <v/>
      </c>
      <c r="D423" s="2201" t="str">
        <f>IF(TRIM('2017'!D423)="","",'2017'!D423)</f>
        <v/>
      </c>
    </row>
    <row r="424" spans="1:4" s="886" customFormat="1" ht="15" hidden="1" customHeight="1" x14ac:dyDescent="0.25">
      <c r="A424" s="2200" t="str">
        <f>IF(TRIM('2017'!A424)="","",'2017'!A424)</f>
        <v/>
      </c>
      <c r="B424" s="2200" t="str">
        <f>IF(TRIM('2017'!B424)="","",'2017'!B424)</f>
        <v/>
      </c>
      <c r="C424" s="2200" t="str">
        <f>IF(TRIM('2017'!C424)="","",'2017'!C424)</f>
        <v/>
      </c>
      <c r="D424" s="2201" t="str">
        <f>IF(TRIM('2017'!D424)="","",'2017'!D424)</f>
        <v/>
      </c>
    </row>
    <row r="425" spans="1:4" s="886" customFormat="1" ht="15" hidden="1" customHeight="1" x14ac:dyDescent="0.25">
      <c r="A425" s="2200" t="str">
        <f>IF(TRIM('2017'!A425)="","",'2017'!A425)</f>
        <v/>
      </c>
      <c r="B425" s="2200" t="str">
        <f>IF(TRIM('2017'!B425)="","",'2017'!B425)</f>
        <v/>
      </c>
      <c r="C425" s="2200" t="str">
        <f>IF(TRIM('2017'!C425)="","",'2017'!C425)</f>
        <v/>
      </c>
      <c r="D425" s="2201" t="str">
        <f>IF(TRIM('2017'!D425)="","",'2017'!D425)</f>
        <v/>
      </c>
    </row>
    <row r="426" spans="1:4" s="886" customFormat="1" ht="15" hidden="1" customHeight="1" x14ac:dyDescent="0.25">
      <c r="A426" s="2200" t="str">
        <f>IF(TRIM('2017'!A426)="","",'2017'!A426)</f>
        <v/>
      </c>
      <c r="B426" s="2200" t="str">
        <f>IF(TRIM('2017'!B426)="","",'2017'!B426)</f>
        <v/>
      </c>
      <c r="C426" s="2200" t="str">
        <f>IF(TRIM('2017'!C426)="","",'2017'!C426)</f>
        <v/>
      </c>
      <c r="D426" s="2201" t="str">
        <f>IF(TRIM('2017'!D426)="","",'2017'!D426)</f>
        <v/>
      </c>
    </row>
    <row r="427" spans="1:4" s="886" customFormat="1" ht="15" hidden="1" customHeight="1" x14ac:dyDescent="0.25">
      <c r="A427" s="2200" t="str">
        <f>IF(TRIM('2017'!A427)="","",'2017'!A427)</f>
        <v/>
      </c>
      <c r="B427" s="2200" t="str">
        <f>IF(TRIM('2017'!B427)="","",'2017'!B427)</f>
        <v/>
      </c>
      <c r="C427" s="2200" t="str">
        <f>IF(TRIM('2017'!C427)="","",'2017'!C427)</f>
        <v/>
      </c>
      <c r="D427" s="2201" t="str">
        <f>IF(TRIM('2017'!D427)="","",'2017'!D427)</f>
        <v/>
      </c>
    </row>
    <row r="428" spans="1:4" s="886" customFormat="1" ht="15" hidden="1" customHeight="1" x14ac:dyDescent="0.25">
      <c r="A428" s="2200" t="str">
        <f>IF(TRIM('2017'!A428)="","",'2017'!A428)</f>
        <v/>
      </c>
      <c r="B428" s="2200" t="str">
        <f>IF(TRIM('2017'!B428)="","",'2017'!B428)</f>
        <v/>
      </c>
      <c r="C428" s="2200" t="str">
        <f>IF(TRIM('2017'!C428)="","",'2017'!C428)</f>
        <v/>
      </c>
      <c r="D428" s="2201" t="str">
        <f>IF(TRIM('2017'!D428)="","",'2017'!D428)</f>
        <v/>
      </c>
    </row>
    <row r="429" spans="1:4" s="886" customFormat="1" ht="15" hidden="1" customHeight="1" x14ac:dyDescent="0.25">
      <c r="A429" s="2200" t="str">
        <f>IF(TRIM('2017'!A429)="","",'2017'!A429)</f>
        <v/>
      </c>
      <c r="B429" s="2200" t="str">
        <f>IF(TRIM('2017'!B429)="","",'2017'!B429)</f>
        <v/>
      </c>
      <c r="C429" s="2200" t="str">
        <f>IF(TRIM('2017'!C429)="","",'2017'!C429)</f>
        <v/>
      </c>
      <c r="D429" s="2201" t="str">
        <f>IF(TRIM('2017'!D429)="","",'2017'!D429)</f>
        <v/>
      </c>
    </row>
    <row r="430" spans="1:4" s="886" customFormat="1" ht="15" hidden="1" customHeight="1" x14ac:dyDescent="0.25">
      <c r="A430" s="2200" t="str">
        <f>IF(TRIM('2017'!A430)="","",'2017'!A430)</f>
        <v/>
      </c>
      <c r="B430" s="2200" t="str">
        <f>IF(TRIM('2017'!B430)="","",'2017'!B430)</f>
        <v/>
      </c>
      <c r="C430" s="2200" t="str">
        <f>IF(TRIM('2017'!C430)="","",'2017'!C430)</f>
        <v/>
      </c>
      <c r="D430" s="2201" t="str">
        <f>IF(TRIM('2017'!D430)="","",'2017'!D430)</f>
        <v/>
      </c>
    </row>
    <row r="431" spans="1:4" s="886" customFormat="1" ht="15" hidden="1" customHeight="1" x14ac:dyDescent="0.25">
      <c r="A431" s="2200" t="str">
        <f>IF(TRIM('2017'!A431)="","",'2017'!A431)</f>
        <v/>
      </c>
      <c r="B431" s="2200" t="str">
        <f>IF(TRIM('2017'!B431)="","",'2017'!B431)</f>
        <v/>
      </c>
      <c r="C431" s="2200" t="str">
        <f>IF(TRIM('2017'!C431)="","",'2017'!C431)</f>
        <v/>
      </c>
      <c r="D431" s="2201" t="str">
        <f>IF(TRIM('2017'!D431)="","",'2017'!D431)</f>
        <v/>
      </c>
    </row>
    <row r="432" spans="1:4" s="886" customFormat="1" ht="15" hidden="1" customHeight="1" x14ac:dyDescent="0.25">
      <c r="A432" s="2200" t="str">
        <f>IF(TRIM('2017'!A432)="","",'2017'!A432)</f>
        <v/>
      </c>
      <c r="B432" s="2200" t="str">
        <f>IF(TRIM('2017'!B432)="","",'2017'!B432)</f>
        <v/>
      </c>
      <c r="C432" s="2200" t="str">
        <f>IF(TRIM('2017'!C432)="","",'2017'!C432)</f>
        <v/>
      </c>
      <c r="D432" s="2201" t="str">
        <f>IF(TRIM('2017'!D432)="","",'2017'!D432)</f>
        <v/>
      </c>
    </row>
    <row r="433" spans="1:4" s="886" customFormat="1" ht="15" hidden="1" customHeight="1" x14ac:dyDescent="0.25">
      <c r="A433" s="2200" t="str">
        <f>IF(TRIM('2017'!A433)="","",'2017'!A433)</f>
        <v/>
      </c>
      <c r="B433" s="2200" t="str">
        <f>IF(TRIM('2017'!B433)="","",'2017'!B433)</f>
        <v/>
      </c>
      <c r="C433" s="2200" t="str">
        <f>IF(TRIM('2017'!C433)="","",'2017'!C433)</f>
        <v/>
      </c>
      <c r="D433" s="2201" t="str">
        <f>IF(TRIM('2017'!D433)="","",'2017'!D433)</f>
        <v/>
      </c>
    </row>
    <row r="434" spans="1:4" s="886" customFormat="1" ht="15" hidden="1" customHeight="1" x14ac:dyDescent="0.25">
      <c r="A434" s="2200" t="str">
        <f>IF(TRIM('2017'!A434)="","",'2017'!A434)</f>
        <v/>
      </c>
      <c r="B434" s="2200" t="str">
        <f>IF(TRIM('2017'!B434)="","",'2017'!B434)</f>
        <v/>
      </c>
      <c r="C434" s="2200" t="str">
        <f>IF(TRIM('2017'!C434)="","",'2017'!C434)</f>
        <v/>
      </c>
      <c r="D434" s="2201" t="str">
        <f>IF(TRIM('2017'!D434)="","",'2017'!D434)</f>
        <v/>
      </c>
    </row>
    <row r="435" spans="1:4" s="886" customFormat="1" ht="15" hidden="1" customHeight="1" x14ac:dyDescent="0.25">
      <c r="A435" s="2200" t="str">
        <f>IF(TRIM('2017'!A435)="","",'2017'!A435)</f>
        <v/>
      </c>
      <c r="B435" s="2200" t="str">
        <f>IF(TRIM('2017'!B435)="","",'2017'!B435)</f>
        <v/>
      </c>
      <c r="C435" s="2200" t="str">
        <f>IF(TRIM('2017'!C435)="","",'2017'!C435)</f>
        <v/>
      </c>
      <c r="D435" s="2201" t="str">
        <f>IF(TRIM('2017'!D435)="","",'2017'!D435)</f>
        <v/>
      </c>
    </row>
    <row r="436" spans="1:4" s="886" customFormat="1" ht="15" hidden="1" customHeight="1" x14ac:dyDescent="0.25">
      <c r="A436" s="2200" t="str">
        <f>IF(TRIM('2017'!A436)="","",'2017'!A436)</f>
        <v/>
      </c>
      <c r="B436" s="2200" t="str">
        <f>IF(TRIM('2017'!B436)="","",'2017'!B436)</f>
        <v/>
      </c>
      <c r="C436" s="2200" t="str">
        <f>IF(TRIM('2017'!C436)="","",'2017'!C436)</f>
        <v/>
      </c>
      <c r="D436" s="2201" t="str">
        <f>IF(TRIM('2017'!D436)="","",'2017'!D436)</f>
        <v/>
      </c>
    </row>
    <row r="437" spans="1:4" s="886" customFormat="1" ht="15" hidden="1" customHeight="1" x14ac:dyDescent="0.25">
      <c r="A437" s="2200" t="str">
        <f>IF(TRIM('2017'!A437)="","",'2017'!A437)</f>
        <v/>
      </c>
      <c r="B437" s="2200" t="str">
        <f>IF(TRIM('2017'!B437)="","",'2017'!B437)</f>
        <v/>
      </c>
      <c r="C437" s="2200" t="str">
        <f>IF(TRIM('2017'!C437)="","",'2017'!C437)</f>
        <v/>
      </c>
      <c r="D437" s="2201" t="str">
        <f>IF(TRIM('2017'!D437)="","",'2017'!D437)</f>
        <v/>
      </c>
    </row>
    <row r="438" spans="1:4" s="886" customFormat="1" ht="15" hidden="1" customHeight="1" x14ac:dyDescent="0.25">
      <c r="A438" s="2200" t="str">
        <f>IF(TRIM('2017'!A438)="","",'2017'!A438)</f>
        <v/>
      </c>
      <c r="B438" s="2200" t="str">
        <f>IF(TRIM('2017'!B438)="","",'2017'!B438)</f>
        <v/>
      </c>
      <c r="C438" s="2200" t="str">
        <f>IF(TRIM('2017'!C438)="","",'2017'!C438)</f>
        <v/>
      </c>
      <c r="D438" s="2201" t="str">
        <f>IF(TRIM('2017'!D438)="","",'2017'!D438)</f>
        <v/>
      </c>
    </row>
    <row r="439" spans="1:4" s="886" customFormat="1" ht="15" hidden="1" customHeight="1" x14ac:dyDescent="0.25">
      <c r="A439" s="2200" t="str">
        <f>IF(TRIM('2017'!A439)="","",'2017'!A439)</f>
        <v/>
      </c>
      <c r="B439" s="2200" t="str">
        <f>IF(TRIM('2017'!B439)="","",'2017'!B439)</f>
        <v/>
      </c>
      <c r="C439" s="2200" t="str">
        <f>IF(TRIM('2017'!C439)="","",'2017'!C439)</f>
        <v/>
      </c>
      <c r="D439" s="2201" t="str">
        <f>IF(TRIM('2017'!D439)="","",'2017'!D439)</f>
        <v/>
      </c>
    </row>
    <row r="440" spans="1:4" s="886" customFormat="1" ht="15" hidden="1" customHeight="1" x14ac:dyDescent="0.25">
      <c r="A440" s="2200" t="str">
        <f>IF(TRIM('2017'!A440)="","",'2017'!A440)</f>
        <v/>
      </c>
      <c r="B440" s="2200" t="str">
        <f>IF(TRIM('2017'!B440)="","",'2017'!B440)</f>
        <v/>
      </c>
      <c r="C440" s="2200" t="str">
        <f>IF(TRIM('2017'!C440)="","",'2017'!C440)</f>
        <v/>
      </c>
      <c r="D440" s="2201" t="str">
        <f>IF(TRIM('2017'!D440)="","",'2017'!D440)</f>
        <v/>
      </c>
    </row>
    <row r="441" spans="1:4" s="886" customFormat="1" ht="15" hidden="1" customHeight="1" x14ac:dyDescent="0.25">
      <c r="A441" s="2200" t="str">
        <f>IF(TRIM('2017'!A441)="","",'2017'!A441)</f>
        <v/>
      </c>
      <c r="B441" s="2200" t="str">
        <f>IF(TRIM('2017'!B441)="","",'2017'!B441)</f>
        <v/>
      </c>
      <c r="C441" s="2200" t="str">
        <f>IF(TRIM('2017'!C441)="","",'2017'!C441)</f>
        <v/>
      </c>
      <c r="D441" s="2201" t="str">
        <f>IF(TRIM('2017'!D441)="","",'2017'!D441)</f>
        <v/>
      </c>
    </row>
    <row r="442" spans="1:4" s="886" customFormat="1" ht="15" hidden="1" customHeight="1" x14ac:dyDescent="0.25">
      <c r="A442" s="2200" t="str">
        <f>IF(TRIM('2017'!A442)="","",'2017'!A442)</f>
        <v/>
      </c>
      <c r="B442" s="2200" t="str">
        <f>IF(TRIM('2017'!B442)="","",'2017'!B442)</f>
        <v/>
      </c>
      <c r="C442" s="2200" t="str">
        <f>IF(TRIM('2017'!C442)="","",'2017'!C442)</f>
        <v/>
      </c>
      <c r="D442" s="2201" t="str">
        <f>IF(TRIM('2017'!D442)="","",'2017'!D442)</f>
        <v/>
      </c>
    </row>
    <row r="443" spans="1:4" s="886" customFormat="1" ht="15" hidden="1" customHeight="1" x14ac:dyDescent="0.25">
      <c r="A443" s="2200" t="str">
        <f>IF(TRIM('2017'!A443)="","",'2017'!A443)</f>
        <v/>
      </c>
      <c r="B443" s="2200" t="str">
        <f>IF(TRIM('2017'!B443)="","",'2017'!B443)</f>
        <v/>
      </c>
      <c r="C443" s="2200" t="str">
        <f>IF(TRIM('2017'!C443)="","",'2017'!C443)</f>
        <v/>
      </c>
      <c r="D443" s="2201" t="str">
        <f>IF(TRIM('2017'!D443)="","",'2017'!D443)</f>
        <v/>
      </c>
    </row>
    <row r="444" spans="1:4" s="886" customFormat="1" ht="15" hidden="1" customHeight="1" x14ac:dyDescent="0.25">
      <c r="A444" s="2200" t="str">
        <f>IF(TRIM('2017'!A444)="","",'2017'!A444)</f>
        <v/>
      </c>
      <c r="B444" s="2200" t="str">
        <f>IF(TRIM('2017'!B444)="","",'2017'!B444)</f>
        <v/>
      </c>
      <c r="C444" s="2200" t="str">
        <f>IF(TRIM('2017'!C444)="","",'2017'!C444)</f>
        <v/>
      </c>
      <c r="D444" s="2201" t="str">
        <f>IF(TRIM('2017'!D444)="","",'2017'!D444)</f>
        <v/>
      </c>
    </row>
    <row r="445" spans="1:4" s="886" customFormat="1" ht="15" hidden="1" customHeight="1" x14ac:dyDescent="0.25">
      <c r="A445" s="2200" t="str">
        <f>IF(TRIM('2017'!A445)="","",'2017'!A445)</f>
        <v/>
      </c>
      <c r="B445" s="2200" t="str">
        <f>IF(TRIM('2017'!B445)="","",'2017'!B445)</f>
        <v/>
      </c>
      <c r="C445" s="2200" t="str">
        <f>IF(TRIM('2017'!C445)="","",'2017'!C445)</f>
        <v/>
      </c>
      <c r="D445" s="2201" t="str">
        <f>IF(TRIM('2017'!D445)="","",'2017'!D445)</f>
        <v/>
      </c>
    </row>
    <row r="446" spans="1:4" s="886" customFormat="1" ht="15" hidden="1" customHeight="1" x14ac:dyDescent="0.25">
      <c r="A446" s="2200" t="str">
        <f>IF(TRIM('2017'!A446)="","",'2017'!A446)</f>
        <v/>
      </c>
      <c r="B446" s="2200" t="str">
        <f>IF(TRIM('2017'!B446)="","",'2017'!B446)</f>
        <v/>
      </c>
      <c r="C446" s="2200" t="str">
        <f>IF(TRIM('2017'!C446)="","",'2017'!C446)</f>
        <v/>
      </c>
      <c r="D446" s="2201" t="str">
        <f>IF(TRIM('2017'!D446)="","",'2017'!D446)</f>
        <v/>
      </c>
    </row>
    <row r="447" spans="1:4" s="886" customFormat="1" ht="15" hidden="1" customHeight="1" x14ac:dyDescent="0.25">
      <c r="A447" s="2200" t="str">
        <f>IF(TRIM('2017'!A447)="","",'2017'!A447)</f>
        <v/>
      </c>
      <c r="B447" s="2200" t="str">
        <f>IF(TRIM('2017'!B447)="","",'2017'!B447)</f>
        <v/>
      </c>
      <c r="C447" s="2200" t="str">
        <f>IF(TRIM('2017'!C447)="","",'2017'!C447)</f>
        <v/>
      </c>
      <c r="D447" s="2201" t="str">
        <f>IF(TRIM('2017'!D447)="","",'2017'!D447)</f>
        <v/>
      </c>
    </row>
    <row r="448" spans="1:4" s="886" customFormat="1" ht="15" hidden="1" customHeight="1" x14ac:dyDescent="0.25">
      <c r="A448" s="2200" t="str">
        <f>IF(TRIM('2017'!A448)="","",'2017'!A448)</f>
        <v/>
      </c>
      <c r="B448" s="2200" t="str">
        <f>IF(TRIM('2017'!B448)="","",'2017'!B448)</f>
        <v/>
      </c>
      <c r="C448" s="2200" t="str">
        <f>IF(TRIM('2017'!C448)="","",'2017'!C448)</f>
        <v/>
      </c>
      <c r="D448" s="2201" t="str">
        <f>IF(TRIM('2017'!D448)="","",'2017'!D448)</f>
        <v/>
      </c>
    </row>
    <row r="449" spans="1:4" s="886" customFormat="1" ht="15" hidden="1" customHeight="1" x14ac:dyDescent="0.25">
      <c r="A449" s="2200" t="str">
        <f>IF(TRIM('2017'!A449)="","",'2017'!A449)</f>
        <v/>
      </c>
      <c r="B449" s="2200" t="str">
        <f>IF(TRIM('2017'!B449)="","",'2017'!B449)</f>
        <v/>
      </c>
      <c r="C449" s="2200" t="str">
        <f>IF(TRIM('2017'!C449)="","",'2017'!C449)</f>
        <v/>
      </c>
      <c r="D449" s="2201" t="str">
        <f>IF(TRIM('2017'!D449)="","",'2017'!D449)</f>
        <v/>
      </c>
    </row>
    <row r="450" spans="1:4" s="886" customFormat="1" ht="15" hidden="1" customHeight="1" x14ac:dyDescent="0.25">
      <c r="A450" s="2200" t="str">
        <f>IF(TRIM('2017'!A450)="","",'2017'!A450)</f>
        <v/>
      </c>
      <c r="B450" s="2200" t="str">
        <f>IF(TRIM('2017'!B450)="","",'2017'!B450)</f>
        <v/>
      </c>
      <c r="C450" s="2200" t="str">
        <f>IF(TRIM('2017'!C450)="","",'2017'!C450)</f>
        <v/>
      </c>
      <c r="D450" s="2201" t="str">
        <f>IF(TRIM('2017'!D450)="","",'2017'!D450)</f>
        <v/>
      </c>
    </row>
    <row r="451" spans="1:4" s="886" customFormat="1" ht="15" hidden="1" customHeight="1" x14ac:dyDescent="0.25">
      <c r="A451" s="2200" t="str">
        <f>IF(TRIM('2017'!A451)="","",'2017'!A451)</f>
        <v/>
      </c>
      <c r="B451" s="2200" t="str">
        <f>IF(TRIM('2017'!B451)="","",'2017'!B451)</f>
        <v/>
      </c>
      <c r="C451" s="2200" t="str">
        <f>IF(TRIM('2017'!C451)="","",'2017'!C451)</f>
        <v/>
      </c>
      <c r="D451" s="2201" t="str">
        <f>IF(TRIM('2017'!D451)="","",'2017'!D451)</f>
        <v/>
      </c>
    </row>
    <row r="452" spans="1:4" s="886" customFormat="1" ht="15" hidden="1" customHeight="1" x14ac:dyDescent="0.25">
      <c r="A452" s="2200" t="str">
        <f>IF(TRIM('2017'!A452)="","",'2017'!A452)</f>
        <v/>
      </c>
      <c r="B452" s="2200" t="str">
        <f>IF(TRIM('2017'!B452)="","",'2017'!B452)</f>
        <v/>
      </c>
      <c r="C452" s="2200" t="str">
        <f>IF(TRIM('2017'!C452)="","",'2017'!C452)</f>
        <v/>
      </c>
      <c r="D452" s="2201" t="str">
        <f>IF(TRIM('2017'!D452)="","",'2017'!D452)</f>
        <v/>
      </c>
    </row>
    <row r="453" spans="1:4" s="886" customFormat="1" ht="15" hidden="1" customHeight="1" x14ac:dyDescent="0.25">
      <c r="A453" s="2200" t="str">
        <f>IF(TRIM('2017'!A453)="","",'2017'!A453)</f>
        <v/>
      </c>
      <c r="B453" s="2200" t="str">
        <f>IF(TRIM('2017'!B453)="","",'2017'!B453)</f>
        <v/>
      </c>
      <c r="C453" s="2200" t="str">
        <f>IF(TRIM('2017'!C453)="","",'2017'!C453)</f>
        <v/>
      </c>
      <c r="D453" s="2201" t="str">
        <f>IF(TRIM('2017'!D453)="","",'2017'!D453)</f>
        <v/>
      </c>
    </row>
    <row r="454" spans="1:4" s="886" customFormat="1" ht="15" hidden="1" customHeight="1" x14ac:dyDescent="0.25">
      <c r="A454" s="2200" t="str">
        <f>IF(TRIM('2017'!A454)="","",'2017'!A454)</f>
        <v/>
      </c>
      <c r="B454" s="2200" t="str">
        <f>IF(TRIM('2017'!B454)="","",'2017'!B454)</f>
        <v/>
      </c>
      <c r="C454" s="2200" t="str">
        <f>IF(TRIM('2017'!C454)="","",'2017'!C454)</f>
        <v/>
      </c>
      <c r="D454" s="2201" t="str">
        <f>IF(TRIM('2017'!D454)="","",'2017'!D454)</f>
        <v/>
      </c>
    </row>
    <row r="455" spans="1:4" s="886" customFormat="1" ht="15" hidden="1" customHeight="1" x14ac:dyDescent="0.25">
      <c r="A455" s="2200" t="str">
        <f>IF(TRIM('2017'!A455)="","",'2017'!A455)</f>
        <v/>
      </c>
      <c r="B455" s="2200" t="str">
        <f>IF(TRIM('2017'!B455)="","",'2017'!B455)</f>
        <v/>
      </c>
      <c r="C455" s="2200" t="str">
        <f>IF(TRIM('2017'!C455)="","",'2017'!C455)</f>
        <v/>
      </c>
      <c r="D455" s="2201" t="str">
        <f>IF(TRIM('2017'!D455)="","",'2017'!D455)</f>
        <v/>
      </c>
    </row>
    <row r="456" spans="1:4" s="886" customFormat="1" ht="15" hidden="1" customHeight="1" x14ac:dyDescent="0.25">
      <c r="A456" s="2200" t="str">
        <f>IF(TRIM('2017'!A456)="","",'2017'!A456)</f>
        <v/>
      </c>
      <c r="B456" s="2200" t="str">
        <f>IF(TRIM('2017'!B456)="","",'2017'!B456)</f>
        <v/>
      </c>
      <c r="C456" s="2200" t="str">
        <f>IF(TRIM('2017'!C456)="","",'2017'!C456)</f>
        <v/>
      </c>
      <c r="D456" s="2201" t="str">
        <f>IF(TRIM('2017'!D456)="","",'2017'!D456)</f>
        <v/>
      </c>
    </row>
    <row r="457" spans="1:4" s="886" customFormat="1" ht="15" hidden="1" customHeight="1" x14ac:dyDescent="0.25">
      <c r="A457" s="2200" t="str">
        <f>IF(TRIM('2017'!A457)="","",'2017'!A457)</f>
        <v/>
      </c>
      <c r="B457" s="2200" t="str">
        <f>IF(TRIM('2017'!B457)="","",'2017'!B457)</f>
        <v/>
      </c>
      <c r="C457" s="2200" t="str">
        <f>IF(TRIM('2017'!C457)="","",'2017'!C457)</f>
        <v/>
      </c>
      <c r="D457" s="2201" t="str">
        <f>IF(TRIM('2017'!D457)="","",'2017'!D457)</f>
        <v/>
      </c>
    </row>
    <row r="458" spans="1:4" s="886" customFormat="1" ht="15" hidden="1" customHeight="1" x14ac:dyDescent="0.25">
      <c r="A458" s="2200" t="str">
        <f>IF(TRIM('2017'!A458)="","",'2017'!A458)</f>
        <v/>
      </c>
      <c r="B458" s="2200" t="str">
        <f>IF(TRIM('2017'!B458)="","",'2017'!B458)</f>
        <v/>
      </c>
      <c r="C458" s="2200" t="str">
        <f>IF(TRIM('2017'!C458)="","",'2017'!C458)</f>
        <v/>
      </c>
      <c r="D458" s="2201" t="str">
        <f>IF(TRIM('2017'!D458)="","",'2017'!D458)</f>
        <v/>
      </c>
    </row>
    <row r="459" spans="1:4" s="886" customFormat="1" ht="15" hidden="1" customHeight="1" x14ac:dyDescent="0.25">
      <c r="A459" s="2200" t="str">
        <f>IF(TRIM('2017'!A459)="","",'2017'!A459)</f>
        <v/>
      </c>
      <c r="B459" s="2200" t="str">
        <f>IF(TRIM('2017'!B459)="","",'2017'!B459)</f>
        <v/>
      </c>
      <c r="C459" s="2200" t="str">
        <f>IF(TRIM('2017'!C459)="","",'2017'!C459)</f>
        <v/>
      </c>
      <c r="D459" s="2201" t="str">
        <f>IF(TRIM('2017'!D459)="","",'2017'!D459)</f>
        <v/>
      </c>
    </row>
    <row r="460" spans="1:4" s="886" customFormat="1" ht="15" hidden="1" customHeight="1" x14ac:dyDescent="0.25">
      <c r="A460" s="2200" t="str">
        <f>IF(TRIM('2017'!A460)="","",'2017'!A460)</f>
        <v/>
      </c>
      <c r="B460" s="2200" t="str">
        <f>IF(TRIM('2017'!B460)="","",'2017'!B460)</f>
        <v/>
      </c>
      <c r="C460" s="2200" t="str">
        <f>IF(TRIM('2017'!C460)="","",'2017'!C460)</f>
        <v/>
      </c>
      <c r="D460" s="2201" t="str">
        <f>IF(TRIM('2017'!D460)="","",'2017'!D460)</f>
        <v/>
      </c>
    </row>
    <row r="461" spans="1:4" s="886" customFormat="1" ht="15" hidden="1" customHeight="1" x14ac:dyDescent="0.25">
      <c r="A461" s="2200" t="str">
        <f>IF(TRIM('2017'!A461)="","",'2017'!A461)</f>
        <v/>
      </c>
      <c r="B461" s="2200" t="str">
        <f>IF(TRIM('2017'!B461)="","",'2017'!B461)</f>
        <v/>
      </c>
      <c r="C461" s="2200" t="str">
        <f>IF(TRIM('2017'!C461)="","",'2017'!C461)</f>
        <v/>
      </c>
      <c r="D461" s="2201" t="str">
        <f>IF(TRIM('2017'!D461)="","",'2017'!D461)</f>
        <v/>
      </c>
    </row>
    <row r="462" spans="1:4" s="886" customFormat="1" ht="15" hidden="1" customHeight="1" x14ac:dyDescent="0.25">
      <c r="A462" s="2200" t="str">
        <f>IF(TRIM('2017'!A462)="","",'2017'!A462)</f>
        <v/>
      </c>
      <c r="B462" s="2200" t="str">
        <f>IF(TRIM('2017'!B462)="","",'2017'!B462)</f>
        <v/>
      </c>
      <c r="C462" s="2200" t="str">
        <f>IF(TRIM('2017'!C462)="","",'2017'!C462)</f>
        <v/>
      </c>
      <c r="D462" s="2201" t="str">
        <f>IF(TRIM('2017'!D462)="","",'2017'!D462)</f>
        <v/>
      </c>
    </row>
    <row r="463" spans="1:4" s="886" customFormat="1" ht="15" hidden="1" customHeight="1" x14ac:dyDescent="0.25">
      <c r="A463" s="2200" t="str">
        <f>IF(TRIM('2017'!A463)="","",'2017'!A463)</f>
        <v/>
      </c>
      <c r="B463" s="2200" t="str">
        <f>IF(TRIM('2017'!B463)="","",'2017'!B463)</f>
        <v/>
      </c>
      <c r="C463" s="2200" t="str">
        <f>IF(TRIM('2017'!C463)="","",'2017'!C463)</f>
        <v/>
      </c>
      <c r="D463" s="2201" t="str">
        <f>IF(TRIM('2017'!D463)="","",'2017'!D463)</f>
        <v/>
      </c>
    </row>
    <row r="464" spans="1:4" s="886" customFormat="1" ht="15" hidden="1" customHeight="1" x14ac:dyDescent="0.25">
      <c r="A464" s="2200" t="str">
        <f>IF(TRIM('2017'!A464)="","",'2017'!A464)</f>
        <v/>
      </c>
      <c r="B464" s="2200" t="str">
        <f>IF(TRIM('2017'!B464)="","",'2017'!B464)</f>
        <v/>
      </c>
      <c r="C464" s="2200" t="str">
        <f>IF(TRIM('2017'!C464)="","",'2017'!C464)</f>
        <v/>
      </c>
      <c r="D464" s="2201" t="str">
        <f>IF(TRIM('2017'!D464)="","",'2017'!D464)</f>
        <v/>
      </c>
    </row>
    <row r="465" spans="1:4" s="886" customFormat="1" ht="15" hidden="1" customHeight="1" x14ac:dyDescent="0.25">
      <c r="A465" s="2200" t="str">
        <f>IF(TRIM('2017'!A465)="","",'2017'!A465)</f>
        <v/>
      </c>
      <c r="B465" s="2200" t="str">
        <f>IF(TRIM('2017'!B465)="","",'2017'!B465)</f>
        <v/>
      </c>
      <c r="C465" s="2200" t="str">
        <f>IF(TRIM('2017'!C465)="","",'2017'!C465)</f>
        <v/>
      </c>
      <c r="D465" s="2201" t="str">
        <f>IF(TRIM('2017'!D465)="","",'2017'!D465)</f>
        <v/>
      </c>
    </row>
    <row r="466" spans="1:4" s="886" customFormat="1" ht="15" hidden="1" customHeight="1" x14ac:dyDescent="0.25">
      <c r="A466" s="2200" t="str">
        <f>IF(TRIM('2017'!A466)="","",'2017'!A466)</f>
        <v/>
      </c>
      <c r="B466" s="2200" t="str">
        <f>IF(TRIM('2017'!B466)="","",'2017'!B466)</f>
        <v/>
      </c>
      <c r="C466" s="2200" t="str">
        <f>IF(TRIM('2017'!C466)="","",'2017'!C466)</f>
        <v/>
      </c>
      <c r="D466" s="2201" t="str">
        <f>IF(TRIM('2017'!D466)="","",'2017'!D466)</f>
        <v/>
      </c>
    </row>
    <row r="467" spans="1:4" s="886" customFormat="1" ht="15" hidden="1" customHeight="1" x14ac:dyDescent="0.25">
      <c r="A467" s="2200" t="str">
        <f>IF(TRIM('2017'!A467)="","",'2017'!A467)</f>
        <v/>
      </c>
      <c r="B467" s="2200" t="str">
        <f>IF(TRIM('2017'!B467)="","",'2017'!B467)</f>
        <v/>
      </c>
      <c r="C467" s="2200" t="str">
        <f>IF(TRIM('2017'!C467)="","",'2017'!C467)</f>
        <v/>
      </c>
      <c r="D467" s="2201" t="str">
        <f>IF(TRIM('2017'!D467)="","",'2017'!D467)</f>
        <v/>
      </c>
    </row>
    <row r="468" spans="1:4" s="886" customFormat="1" ht="15" hidden="1" customHeight="1" x14ac:dyDescent="0.25">
      <c r="A468" s="2200" t="str">
        <f>IF(TRIM('2017'!A468)="","",'2017'!A468)</f>
        <v/>
      </c>
      <c r="B468" s="2200" t="str">
        <f>IF(TRIM('2017'!B468)="","",'2017'!B468)</f>
        <v/>
      </c>
      <c r="C468" s="2200" t="str">
        <f>IF(TRIM('2017'!C468)="","",'2017'!C468)</f>
        <v/>
      </c>
      <c r="D468" s="2201" t="str">
        <f>IF(TRIM('2017'!D468)="","",'2017'!D468)</f>
        <v/>
      </c>
    </row>
    <row r="469" spans="1:4" s="886" customFormat="1" ht="15" hidden="1" customHeight="1" x14ac:dyDescent="0.25">
      <c r="A469" s="2200" t="str">
        <f>IF(TRIM('2017'!A469)="","",'2017'!A469)</f>
        <v/>
      </c>
      <c r="B469" s="2200" t="str">
        <f>IF(TRIM('2017'!B469)="","",'2017'!B469)</f>
        <v/>
      </c>
      <c r="C469" s="2200" t="str">
        <f>IF(TRIM('2017'!C469)="","",'2017'!C469)</f>
        <v/>
      </c>
      <c r="D469" s="2201" t="str">
        <f>IF(TRIM('2017'!D469)="","",'2017'!D469)</f>
        <v/>
      </c>
    </row>
    <row r="470" spans="1:4" s="886" customFormat="1" ht="15" hidden="1" customHeight="1" x14ac:dyDescent="0.25">
      <c r="A470" s="2200" t="str">
        <f>IF(TRIM('2017'!A470)="","",'2017'!A470)</f>
        <v/>
      </c>
      <c r="B470" s="2200" t="str">
        <f>IF(TRIM('2017'!B470)="","",'2017'!B470)</f>
        <v/>
      </c>
      <c r="C470" s="2200" t="str">
        <f>IF(TRIM('2017'!C470)="","",'2017'!C470)</f>
        <v/>
      </c>
      <c r="D470" s="2201" t="str">
        <f>IF(TRIM('2017'!D470)="","",'2017'!D470)</f>
        <v/>
      </c>
    </row>
    <row r="471" spans="1:4" s="886" customFormat="1" ht="15" hidden="1" customHeight="1" x14ac:dyDescent="0.25">
      <c r="A471" s="2200" t="str">
        <f>IF(TRIM('2017'!A471)="","",'2017'!A471)</f>
        <v/>
      </c>
      <c r="B471" s="2200" t="str">
        <f>IF(TRIM('2017'!B471)="","",'2017'!B471)</f>
        <v/>
      </c>
      <c r="C471" s="2200" t="str">
        <f>IF(TRIM('2017'!C471)="","",'2017'!C471)</f>
        <v/>
      </c>
      <c r="D471" s="2201" t="str">
        <f>IF(TRIM('2017'!D471)="","",'2017'!D471)</f>
        <v/>
      </c>
    </row>
    <row r="472" spans="1:4" s="886" customFormat="1" ht="15" hidden="1" customHeight="1" x14ac:dyDescent="0.25">
      <c r="A472" s="2200" t="str">
        <f>IF(TRIM('2017'!A472)="","",'2017'!A472)</f>
        <v/>
      </c>
      <c r="B472" s="2200" t="str">
        <f>IF(TRIM('2017'!B472)="","",'2017'!B472)</f>
        <v/>
      </c>
      <c r="C472" s="2200" t="str">
        <f>IF(TRIM('2017'!C472)="","",'2017'!C472)</f>
        <v/>
      </c>
      <c r="D472" s="2201" t="str">
        <f>IF(TRIM('2017'!D472)="","",'2017'!D472)</f>
        <v/>
      </c>
    </row>
    <row r="473" spans="1:4" s="886" customFormat="1" ht="15" hidden="1" customHeight="1" x14ac:dyDescent="0.25">
      <c r="A473" s="2200" t="str">
        <f>IF(TRIM('2017'!A473)="","",'2017'!A473)</f>
        <v/>
      </c>
      <c r="B473" s="2200" t="str">
        <f>IF(TRIM('2017'!B473)="","",'2017'!B473)</f>
        <v/>
      </c>
      <c r="C473" s="2200" t="str">
        <f>IF(TRIM('2017'!C473)="","",'2017'!C473)</f>
        <v/>
      </c>
      <c r="D473" s="2201" t="str">
        <f>IF(TRIM('2017'!D473)="","",'2017'!D473)</f>
        <v/>
      </c>
    </row>
    <row r="474" spans="1:4" s="886" customFormat="1" ht="15" hidden="1" customHeight="1" x14ac:dyDescent="0.25">
      <c r="A474" s="2200" t="str">
        <f>IF(TRIM('2017'!A474)="","",'2017'!A474)</f>
        <v/>
      </c>
      <c r="B474" s="2200" t="str">
        <f>IF(TRIM('2017'!B474)="","",'2017'!B474)</f>
        <v/>
      </c>
      <c r="C474" s="2200" t="str">
        <f>IF(TRIM('2017'!C474)="","",'2017'!C474)</f>
        <v/>
      </c>
      <c r="D474" s="2201" t="str">
        <f>IF(TRIM('2017'!D474)="","",'2017'!D474)</f>
        <v/>
      </c>
    </row>
    <row r="475" spans="1:4" s="886" customFormat="1" ht="15" hidden="1" customHeight="1" x14ac:dyDescent="0.25">
      <c r="A475" s="2200" t="str">
        <f>IF(TRIM('2017'!A475)="","",'2017'!A475)</f>
        <v/>
      </c>
      <c r="B475" s="2200" t="str">
        <f>IF(TRIM('2017'!B475)="","",'2017'!B475)</f>
        <v/>
      </c>
      <c r="C475" s="2200" t="str">
        <f>IF(TRIM('2017'!C475)="","",'2017'!C475)</f>
        <v/>
      </c>
      <c r="D475" s="2201" t="str">
        <f>IF(TRIM('2017'!D475)="","",'2017'!D475)</f>
        <v/>
      </c>
    </row>
    <row r="476" spans="1:4" s="886" customFormat="1" ht="15" hidden="1" customHeight="1" x14ac:dyDescent="0.25">
      <c r="A476" s="2200" t="str">
        <f>IF(TRIM('2017'!A476)="","",'2017'!A476)</f>
        <v/>
      </c>
      <c r="B476" s="2200" t="str">
        <f>IF(TRIM('2017'!B476)="","",'2017'!B476)</f>
        <v/>
      </c>
      <c r="C476" s="2200" t="str">
        <f>IF(TRIM('2017'!C476)="","",'2017'!C476)</f>
        <v/>
      </c>
      <c r="D476" s="2201" t="str">
        <f>IF(TRIM('2017'!D476)="","",'2017'!D476)</f>
        <v/>
      </c>
    </row>
    <row r="477" spans="1:4" s="886" customFormat="1" ht="15" hidden="1" customHeight="1" x14ac:dyDescent="0.25">
      <c r="A477" s="2200" t="str">
        <f>IF(TRIM('2017'!A477)="","",'2017'!A477)</f>
        <v/>
      </c>
      <c r="B477" s="2200" t="str">
        <f>IF(TRIM('2017'!B477)="","",'2017'!B477)</f>
        <v/>
      </c>
      <c r="C477" s="2200" t="str">
        <f>IF(TRIM('2017'!C477)="","",'2017'!C477)</f>
        <v/>
      </c>
      <c r="D477" s="2201" t="str">
        <f>IF(TRIM('2017'!D477)="","",'2017'!D477)</f>
        <v/>
      </c>
    </row>
    <row r="478" spans="1:4" s="886" customFormat="1" ht="15" hidden="1" customHeight="1" x14ac:dyDescent="0.25">
      <c r="A478" s="2200" t="str">
        <f>IF(TRIM('2017'!A478)="","",'2017'!A478)</f>
        <v/>
      </c>
      <c r="B478" s="2200" t="str">
        <f>IF(TRIM('2017'!B478)="","",'2017'!B478)</f>
        <v/>
      </c>
      <c r="C478" s="2200" t="str">
        <f>IF(TRIM('2017'!C478)="","",'2017'!C478)</f>
        <v/>
      </c>
      <c r="D478" s="2201" t="str">
        <f>IF(TRIM('2017'!D478)="","",'2017'!D478)</f>
        <v/>
      </c>
    </row>
    <row r="479" spans="1:4" s="886" customFormat="1" ht="15" hidden="1" customHeight="1" x14ac:dyDescent="0.25">
      <c r="A479" s="2200" t="str">
        <f>IF(TRIM('2017'!A479)="","",'2017'!A479)</f>
        <v/>
      </c>
      <c r="B479" s="2200" t="str">
        <f>IF(TRIM('2017'!B479)="","",'2017'!B479)</f>
        <v/>
      </c>
      <c r="C479" s="2200" t="str">
        <f>IF(TRIM('2017'!C479)="","",'2017'!C479)</f>
        <v/>
      </c>
      <c r="D479" s="2201" t="str">
        <f>IF(TRIM('2017'!D479)="","",'2017'!D479)</f>
        <v/>
      </c>
    </row>
    <row r="480" spans="1:4" s="886" customFormat="1" ht="15" hidden="1" customHeight="1" x14ac:dyDescent="0.25">
      <c r="A480" s="2200" t="str">
        <f>IF(TRIM('2017'!A480)="","",'2017'!A480)</f>
        <v/>
      </c>
      <c r="B480" s="2200" t="str">
        <f>IF(TRIM('2017'!B480)="","",'2017'!B480)</f>
        <v/>
      </c>
      <c r="C480" s="2200" t="str">
        <f>IF(TRIM('2017'!C480)="","",'2017'!C480)</f>
        <v/>
      </c>
      <c r="D480" s="2201" t="str">
        <f>IF(TRIM('2017'!D480)="","",'2017'!D480)</f>
        <v/>
      </c>
    </row>
    <row r="481" spans="1:5" s="886" customFormat="1" ht="15" hidden="1" customHeight="1" x14ac:dyDescent="0.25">
      <c r="A481" s="2200" t="str">
        <f>IF(TRIM('2017'!A481)="","",'2017'!A481)</f>
        <v/>
      </c>
      <c r="B481" s="2200" t="str">
        <f>IF(TRIM('2017'!B481)="","",'2017'!B481)</f>
        <v/>
      </c>
      <c r="C481" s="2200" t="str">
        <f>IF(TRIM('2017'!C481)="","",'2017'!C481)</f>
        <v/>
      </c>
      <c r="D481" s="2201" t="str">
        <f>IF(TRIM('2017'!D481)="","",'2017'!D481)</f>
        <v/>
      </c>
    </row>
    <row r="482" spans="1:5" s="886" customFormat="1" ht="15" hidden="1" customHeight="1" x14ac:dyDescent="0.25">
      <c r="A482" s="2200" t="str">
        <f>IF(TRIM('2017'!A482)="","",'2017'!A482)</f>
        <v/>
      </c>
      <c r="B482" s="2200" t="str">
        <f>IF(TRIM('2017'!B482)="","",'2017'!B482)</f>
        <v/>
      </c>
      <c r="C482" s="2200" t="str">
        <f>IF(TRIM('2017'!C482)="","",'2017'!C482)</f>
        <v/>
      </c>
      <c r="D482" s="2201" t="str">
        <f>IF(TRIM('2017'!D482)="","",'2017'!D482)</f>
        <v/>
      </c>
    </row>
    <row r="483" spans="1:5" s="886" customFormat="1" ht="15" hidden="1" customHeight="1" x14ac:dyDescent="0.25">
      <c r="A483" s="2200" t="str">
        <f>IF(TRIM('2017'!A483)="","",'2017'!A483)</f>
        <v/>
      </c>
      <c r="B483" s="2200" t="str">
        <f>IF(TRIM('2017'!B483)="","",'2017'!B483)</f>
        <v/>
      </c>
      <c r="C483" s="2200" t="str">
        <f>IF(TRIM('2017'!C483)="","",'2017'!C483)</f>
        <v/>
      </c>
      <c r="D483" s="2201" t="str">
        <f>IF(TRIM('2017'!D483)="","",'2017'!D483)</f>
        <v/>
      </c>
    </row>
    <row r="484" spans="1:5" s="886" customFormat="1" ht="15" x14ac:dyDescent="0.25">
      <c r="A484" s="2202" t="str">
        <f>IF(TRIM('2017'!A484)="","",'2017'!A484)</f>
        <v/>
      </c>
      <c r="B484" s="2202" t="str">
        <f>IF(TRIM('2017'!B484)="","",'2017'!B484)</f>
        <v/>
      </c>
      <c r="C484" s="2202" t="str">
        <f>IF(TRIM('2017'!C484)="","",'2017'!C484)</f>
        <v/>
      </c>
      <c r="D484" s="2203" t="str">
        <f>IF(TRIM('2017'!D484)="","",'2017'!D484)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IF(TRIM('2017'!A493)="","",'2017'!A493)</f>
        <v>stoom 30 bara</v>
      </c>
      <c r="B493" s="536" t="str">
        <f>IF(TRIM('2017'!B493)="","",'2017'!B493)</f>
        <v>GJ</v>
      </c>
      <c r="C493" s="538">
        <f>IF(TRIM('2017'!C493)="","",'2017'!C493)</f>
        <v>1.1111111111111112</v>
      </c>
      <c r="E493" s="1005"/>
    </row>
    <row r="494" spans="1:5" s="886" customFormat="1" ht="15" x14ac:dyDescent="0.25">
      <c r="A494" s="536" t="str">
        <f>IF(TRIM('2017'!A494)="","",'2017'!A494)</f>
        <v>warm water</v>
      </c>
      <c r="B494" s="536" t="str">
        <f>IF(TRIM('2017'!B494)="","",'2017'!B494)</f>
        <v>GJ</v>
      </c>
      <c r="C494" s="538">
        <f>IF(TRIM('2017'!C494)="","",'2017'!C494)</f>
        <v>1.1764705882352942</v>
      </c>
    </row>
    <row r="495" spans="1:5" s="886" customFormat="1" ht="15" x14ac:dyDescent="0.25">
      <c r="A495" s="536" t="str">
        <f>IF(TRIM('2017'!A495)="","",'2017'!A495)</f>
        <v>elektriciteit</v>
      </c>
      <c r="B495" s="536" t="str">
        <f>IF(TRIM('2017'!B495)="","",'2017'!B495)</f>
        <v>MWh</v>
      </c>
      <c r="C495" s="538">
        <f>IF(TRIM('2017'!C495)="","",'2017'!C495)</f>
        <v>9</v>
      </c>
    </row>
    <row r="496" spans="1:5" s="886" customFormat="1" ht="15" x14ac:dyDescent="0.25">
      <c r="A496" s="536" t="str">
        <f>IF(TRIM('2017'!A496)="","",'2017'!A496)</f>
        <v>perslucht-1 op 8 bara</v>
      </c>
      <c r="B496" s="1981" t="str">
        <f>IF(TRIM('2017'!B496)="","",'2017'!B496)</f>
        <v>1000 Nm³</v>
      </c>
      <c r="C496" s="538">
        <f>IF(TRIM('2017'!C496)="","",'2017'!C496)</f>
        <v>0.9</v>
      </c>
    </row>
    <row r="497" spans="1:87" ht="15" x14ac:dyDescent="0.25">
      <c r="A497" s="536" t="str">
        <f>IF(TRIM('2017'!A497)="","",'2017'!A497)</f>
        <v>koelenergie-1 op 6 °C</v>
      </c>
      <c r="B497" s="536" t="str">
        <f>IF(TRIM('2017'!B497)="","",'2017'!B497)</f>
        <v>GJ</v>
      </c>
      <c r="C497" s="538">
        <f>IF(TRIM('2017'!C497)="","",'2017'!C497)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tr">
        <f>IF(TRIM('2017'!A498)="","",'2017'!A498)</f>
        <v>thermische olie</v>
      </c>
      <c r="B498" s="536" t="str">
        <f>IF(TRIM('2017'!B498)="","",'2017'!B498)</f>
        <v>GJ</v>
      </c>
      <c r="C498" s="538">
        <f>IF(TRIM('2017'!C498)="","",'2017'!C498)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IF(TRIM('2017'!A499)="","",'2017'!A499)</f>
        <v>warme lucht</v>
      </c>
      <c r="B499" s="537" t="str">
        <f>IF(TRIM('2017'!B499)="","",'2017'!B499)</f>
        <v>GJ</v>
      </c>
      <c r="C499" s="1416">
        <f>IF(TRIM('2017'!C499)="","",'2017'!C499)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1981" t="str">
        <f>IF(TRIM('2017'!A500)="","",'2017'!A500)</f>
        <v>perslucht-2 op 8 bara</v>
      </c>
      <c r="B500" s="536" t="str">
        <f>IF(TRIM('2017'!B500)="","",'2017'!B500)</f>
        <v>1000 Nm³</v>
      </c>
      <c r="C500" s="2352">
        <f>IF(TRIM('2017'!C500)="","",'2017'!C500)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1981" t="str">
        <f>IF(TRIM('2017'!A501)="","",'2017'!A501)</f>
        <v>koelenergie-2 op k2 °C</v>
      </c>
      <c r="B501" s="536" t="str">
        <f>IF(TRIM('2017'!B501)="","",'2017'!B501)</f>
        <v>GJ</v>
      </c>
      <c r="C501" s="2352">
        <f>IF(TRIM('2017'!C501)="","",'2017'!C501)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1981" t="str">
        <f>IF(TRIM('2017'!A502)="","",'2017'!A502)</f>
        <v>stoom 10 bara</v>
      </c>
      <c r="B502" s="536" t="str">
        <f>IF(TRIM('2017'!B502)="","",'2017'!B502)</f>
        <v>GJ</v>
      </c>
      <c r="C502" s="2352">
        <f>IF(TRIM('2017'!C502)="","",'2017'!C502)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1981" t="str">
        <f>IF(TRIM('2017'!A503)="","",'2017'!A503)</f>
        <v>stoom 1,7 bara</v>
      </c>
      <c r="B503" s="536" t="str">
        <f>IF(TRIM('2017'!B503)="","",'2017'!B503)</f>
        <v>GJ</v>
      </c>
      <c r="C503" s="2352">
        <f>IF(TRIM('2017'!C503)="","",'2017'!C503)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1981" t="str">
        <f>IF(TRIM('2017'!A504)="","",'2017'!A504)</f>
        <v>stoom u bara</v>
      </c>
      <c r="B504" s="536" t="str">
        <f>IF(TRIM('2017'!B504)="","",'2017'!B504)</f>
        <v>GJ</v>
      </c>
      <c r="C504" s="2352">
        <f>IF(TRIM('2017'!C504)="","",'2017'!C504)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IF(TRIM('2017'!A505)="","",'2017'!A505)</f>
        <v>stoom v bara</v>
      </c>
      <c r="B505" s="536" t="str">
        <f>IF(TRIM('2017'!B505)="","",'2017'!B505)</f>
        <v>GJ</v>
      </c>
      <c r="C505" s="538">
        <f>IF(TRIM('2017'!C505)="","",'2017'!C505)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IF(TRIM('2017'!A506)="","",'2017'!A506)</f>
        <v>stoom w bara</v>
      </c>
      <c r="B506" s="536" t="str">
        <f>IF(TRIM('2017'!B506)="","",'2017'!B506)</f>
        <v>GJ</v>
      </c>
      <c r="C506" s="538">
        <f>IF(TRIM('2017'!C506)="","",'2017'!C506)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IF(TRIM('2017'!A507)="","",'2017'!A507)</f>
        <v/>
      </c>
      <c r="B507" s="2200" t="str">
        <f>IF(TRIM('2017'!B507)="","",'2017'!B507)</f>
        <v/>
      </c>
      <c r="C507" s="2204" t="str">
        <f>IF(TRIM('2017'!C507)="","",'2017'!C507)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IF(TRIM('2017'!A508)="","",'2017'!A508)</f>
        <v/>
      </c>
      <c r="B508" s="2202" t="str">
        <f>IF(TRIM('2017'!B508)="","",'2017'!B508)</f>
        <v/>
      </c>
      <c r="C508" s="2205" t="str">
        <f>IF(TRIM('2017'!C508)="","",'2017'!C508)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0.57736326191736231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1.062244772098202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0.91513571671850391</v>
      </c>
      <c r="H525" s="2075">
        <f ca="1">IF((H520&lt;&gt;0),(H523/H520),0)</f>
        <v>1.2853088956258216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-368328.78081230185</v>
      </c>
      <c r="H526" s="2078">
        <f ca="1">IF(H525=0,0,((H72+H83+H84+H85+H86+H87)/H525))</f>
        <v>-277291.31978540076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4">IF(K525=0,0,((K72+K83+K84+K85+K86+K87)/K525))</f>
        <v>0</v>
      </c>
      <c r="L526" s="2078">
        <f>IF((L72+L83+L84+L85+L86+L87)&gt;0,0,((L72+L83+L84+L85+L86+L87)/L525))</f>
        <v>0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-20666.822507505101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5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6">IF((AF72+AF83+AF84+AF85+AF86+AF87)&lt;0,((AF72+AF83+AF84+AF85+AF86+AF87)/AF525),0)</f>
        <v>0</v>
      </c>
      <c r="AG526" s="2078">
        <f t="shared" si="116"/>
        <v>0</v>
      </c>
      <c r="AH526" s="2078">
        <f t="shared" si="116"/>
        <v>0</v>
      </c>
      <c r="AI526" s="2078">
        <f t="shared" si="116"/>
        <v>0</v>
      </c>
      <c r="AJ526" s="2078">
        <f t="shared" si="116"/>
        <v>0</v>
      </c>
      <c r="AK526" s="2078">
        <f t="shared" si="116"/>
        <v>0</v>
      </c>
      <c r="AL526" s="2078">
        <f t="shared" si="116"/>
        <v>0</v>
      </c>
      <c r="AM526" s="2078">
        <f t="shared" si="116"/>
        <v>0</v>
      </c>
      <c r="AN526" s="2286">
        <f t="shared" ref="AN526" si="117">IF(AN72&lt;0,(AN72/AN525),0)</f>
        <v>0</v>
      </c>
      <c r="AO526" s="2078">
        <f t="shared" si="116"/>
        <v>0</v>
      </c>
      <c r="AP526" s="2078">
        <f t="shared" si="116"/>
        <v>0</v>
      </c>
      <c r="AQ526" s="2078">
        <f t="shared" si="116"/>
        <v>0</v>
      </c>
      <c r="AR526" s="2078">
        <f t="shared" si="116"/>
        <v>0</v>
      </c>
      <c r="AS526" s="2078">
        <f t="shared" si="116"/>
        <v>0</v>
      </c>
      <c r="AT526" s="2078">
        <f t="shared" si="116"/>
        <v>0</v>
      </c>
      <c r="AU526" s="2078">
        <f t="shared" si="116"/>
        <v>0</v>
      </c>
      <c r="AV526" s="2078">
        <f t="shared" si="116"/>
        <v>-39340.833333333336</v>
      </c>
      <c r="AW526" s="2078">
        <f t="shared" si="116"/>
        <v>0</v>
      </c>
      <c r="AX526" s="2078">
        <f t="shared" si="116"/>
        <v>0</v>
      </c>
      <c r="AY526" s="2078">
        <f t="shared" si="116"/>
        <v>0</v>
      </c>
      <c r="AZ526" s="2078">
        <f t="shared" si="116"/>
        <v>0</v>
      </c>
      <c r="BA526" s="2078">
        <f t="shared" si="116"/>
        <v>0</v>
      </c>
      <c r="BB526" s="2078">
        <f t="shared" si="116"/>
        <v>0</v>
      </c>
      <c r="BC526" s="2078">
        <f t="shared" si="116"/>
        <v>0</v>
      </c>
      <c r="BD526" s="2078">
        <f t="shared" si="116"/>
        <v>0</v>
      </c>
      <c r="BE526" s="2078">
        <f t="shared" si="116"/>
        <v>0</v>
      </c>
      <c r="BF526" s="2078">
        <f t="shared" si="116"/>
        <v>0</v>
      </c>
      <c r="BG526" s="2078">
        <f t="shared" si="116"/>
        <v>0</v>
      </c>
      <c r="BH526" s="2078">
        <f t="shared" si="116"/>
        <v>0</v>
      </c>
      <c r="BI526" s="2078">
        <f t="shared" si="116"/>
        <v>0</v>
      </c>
      <c r="BJ526" s="2078">
        <f t="shared" si="116"/>
        <v>0</v>
      </c>
      <c r="BK526" s="2078">
        <f t="shared" si="116"/>
        <v>0</v>
      </c>
      <c r="BL526" s="2078">
        <f t="shared" si="116"/>
        <v>0</v>
      </c>
      <c r="BM526" s="2078">
        <f t="shared" si="116"/>
        <v>0</v>
      </c>
      <c r="BN526" s="2078">
        <f t="shared" si="116"/>
        <v>0</v>
      </c>
      <c r="BO526" s="2078">
        <f t="shared" si="116"/>
        <v>0</v>
      </c>
      <c r="BP526" s="2078">
        <f t="shared" si="116"/>
        <v>0</v>
      </c>
      <c r="BQ526" s="2078">
        <f t="shared" si="116"/>
        <v>0</v>
      </c>
      <c r="BR526" s="2078">
        <f t="shared" si="116"/>
        <v>0</v>
      </c>
      <c r="BS526" s="2078">
        <f t="shared" si="116"/>
        <v>0</v>
      </c>
      <c r="BT526" s="2078">
        <f t="shared" si="116"/>
        <v>0</v>
      </c>
      <c r="BU526" s="2078">
        <f t="shared" si="116"/>
        <v>0</v>
      </c>
      <c r="BV526" s="2078">
        <f t="shared" si="116"/>
        <v>0</v>
      </c>
      <c r="BW526" s="2078">
        <f t="shared" si="116"/>
        <v>0</v>
      </c>
      <c r="BX526" s="2078">
        <f t="shared" si="116"/>
        <v>0</v>
      </c>
      <c r="BY526" s="2078">
        <f t="shared" si="116"/>
        <v>0</v>
      </c>
      <c r="BZ526" s="2078">
        <f t="shared" si="116"/>
        <v>0</v>
      </c>
      <c r="CA526" s="2078">
        <f t="shared" si="116"/>
        <v>0</v>
      </c>
      <c r="CB526" s="2078">
        <f t="shared" si="116"/>
        <v>0</v>
      </c>
      <c r="CC526" s="2078">
        <f t="shared" si="116"/>
        <v>0</v>
      </c>
      <c r="CD526" s="2078">
        <f t="shared" si="116"/>
        <v>0</v>
      </c>
      <c r="CE526" s="2078">
        <f t="shared" si="116"/>
        <v>0</v>
      </c>
      <c r="CF526" s="2078">
        <f t="shared" si="116"/>
        <v>0</v>
      </c>
      <c r="CG526" s="2078">
        <f t="shared" si="116"/>
        <v>0</v>
      </c>
      <c r="CH526" s="2078">
        <f t="shared" si="116"/>
        <v>0</v>
      </c>
      <c r="CI526" s="2078">
        <f t="shared" si="116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2.7955929142038687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118">IF(AND(AA73&lt;0,(AA72+SUM(AA83:AA87)=0)),(AA73),0)</f>
        <v>0</v>
      </c>
      <c r="AB527" s="1080">
        <f t="shared" si="118"/>
        <v>0</v>
      </c>
      <c r="AC527" s="1080">
        <f t="shared" si="118"/>
        <v>0</v>
      </c>
      <c r="AD527" s="1080">
        <f t="shared" si="118"/>
        <v>0</v>
      </c>
      <c r="AE527" s="1080">
        <f t="shared" si="118"/>
        <v>0</v>
      </c>
      <c r="AF527" s="1080">
        <f t="shared" si="118"/>
        <v>0</v>
      </c>
      <c r="AG527" s="1080">
        <f t="shared" si="118"/>
        <v>0</v>
      </c>
      <c r="AH527" s="1080">
        <f t="shared" si="118"/>
        <v>0</v>
      </c>
      <c r="AI527" s="1080">
        <f t="shared" si="118"/>
        <v>0</v>
      </c>
      <c r="AJ527" s="1080">
        <f t="shared" si="118"/>
        <v>0</v>
      </c>
      <c r="AK527" s="1080">
        <f t="shared" si="118"/>
        <v>0</v>
      </c>
      <c r="AL527" s="1080">
        <f t="shared" si="118"/>
        <v>0</v>
      </c>
      <c r="AM527" s="1080">
        <f t="shared" si="118"/>
        <v>0</v>
      </c>
      <c r="AN527" s="2287">
        <f t="shared" ref="AN527" si="119">IF(AND(AN73&lt;0,AN72=0),(AN73),0)</f>
        <v>0</v>
      </c>
      <c r="AO527" s="1080">
        <f t="shared" ref="AO527:AQ527" si="120">IF(AND(AO73&lt;0,(AO72+SUM(AO83:AO87)=0)),(AO73),0)</f>
        <v>0</v>
      </c>
      <c r="AP527" s="1080">
        <f t="shared" si="120"/>
        <v>0</v>
      </c>
      <c r="AQ527" s="1080">
        <f t="shared" si="120"/>
        <v>0</v>
      </c>
      <c r="AR527" s="1080">
        <f>IF(AND(AR73&lt;0,(AR72+SUM(AR83:AR87)=0)),(AR73),0)</f>
        <v>0</v>
      </c>
      <c r="AS527" s="1080">
        <f t="shared" ref="AS527:CI527" si="121">IF(AND(AS73&lt;0,(AS72+SUM(AS83:AS87)=0)),(AS73),0)</f>
        <v>0</v>
      </c>
      <c r="AT527" s="1080">
        <f t="shared" si="121"/>
        <v>0</v>
      </c>
      <c r="AU527" s="1080">
        <f t="shared" si="121"/>
        <v>0</v>
      </c>
      <c r="AV527" s="1080">
        <f t="shared" si="121"/>
        <v>0</v>
      </c>
      <c r="AW527" s="1080">
        <f t="shared" si="121"/>
        <v>0</v>
      </c>
      <c r="AX527" s="1080">
        <f t="shared" si="121"/>
        <v>-1000</v>
      </c>
      <c r="AY527" s="1080">
        <f t="shared" si="121"/>
        <v>0</v>
      </c>
      <c r="AZ527" s="1080">
        <f t="shared" si="121"/>
        <v>0</v>
      </c>
      <c r="BA527" s="1080">
        <f t="shared" si="121"/>
        <v>0</v>
      </c>
      <c r="BB527" s="1080">
        <f t="shared" si="121"/>
        <v>0</v>
      </c>
      <c r="BC527" s="1080">
        <f t="shared" si="121"/>
        <v>0</v>
      </c>
      <c r="BD527" s="1080">
        <f t="shared" si="121"/>
        <v>0</v>
      </c>
      <c r="BE527" s="1080">
        <f t="shared" si="121"/>
        <v>0</v>
      </c>
      <c r="BF527" s="1080">
        <f t="shared" si="121"/>
        <v>0</v>
      </c>
      <c r="BG527" s="1080">
        <f t="shared" si="121"/>
        <v>0</v>
      </c>
      <c r="BH527" s="1080">
        <f t="shared" si="121"/>
        <v>0</v>
      </c>
      <c r="BI527" s="1080">
        <f t="shared" si="121"/>
        <v>0</v>
      </c>
      <c r="BJ527" s="1080">
        <f t="shared" si="121"/>
        <v>0</v>
      </c>
      <c r="BK527" s="1080">
        <f t="shared" si="121"/>
        <v>0</v>
      </c>
      <c r="BL527" s="1080">
        <f t="shared" si="121"/>
        <v>0</v>
      </c>
      <c r="BM527" s="1080">
        <f t="shared" si="121"/>
        <v>0</v>
      </c>
      <c r="BN527" s="1080">
        <f t="shared" si="121"/>
        <v>0</v>
      </c>
      <c r="BO527" s="1080">
        <f t="shared" si="121"/>
        <v>0</v>
      </c>
      <c r="BP527" s="1080">
        <f t="shared" si="121"/>
        <v>0</v>
      </c>
      <c r="BQ527" s="1080">
        <f t="shared" si="121"/>
        <v>0</v>
      </c>
      <c r="BR527" s="1080">
        <f t="shared" si="121"/>
        <v>0</v>
      </c>
      <c r="BS527" s="1080">
        <f t="shared" si="121"/>
        <v>0</v>
      </c>
      <c r="BT527" s="1080">
        <f t="shared" si="121"/>
        <v>0</v>
      </c>
      <c r="BU527" s="1080">
        <f t="shared" si="121"/>
        <v>0</v>
      </c>
      <c r="BV527" s="1080">
        <f t="shared" si="121"/>
        <v>0</v>
      </c>
      <c r="BW527" s="1080">
        <f t="shared" si="121"/>
        <v>0</v>
      </c>
      <c r="BX527" s="1080">
        <f t="shared" si="121"/>
        <v>0</v>
      </c>
      <c r="BY527" s="1080">
        <f t="shared" si="121"/>
        <v>0</v>
      </c>
      <c r="BZ527" s="1080">
        <f t="shared" si="121"/>
        <v>0</v>
      </c>
      <c r="CA527" s="1080">
        <f t="shared" si="121"/>
        <v>0</v>
      </c>
      <c r="CB527" s="1080">
        <f t="shared" si="121"/>
        <v>0</v>
      </c>
      <c r="CC527" s="1080">
        <f t="shared" si="121"/>
        <v>0</v>
      </c>
      <c r="CD527" s="1080">
        <f t="shared" si="121"/>
        <v>0</v>
      </c>
      <c r="CE527" s="1080">
        <f t="shared" si="121"/>
        <v>0</v>
      </c>
      <c r="CF527" s="1080">
        <f t="shared" si="121"/>
        <v>0</v>
      </c>
      <c r="CG527" s="1080">
        <f t="shared" si="121"/>
        <v>0</v>
      </c>
      <c r="CH527" s="1080">
        <f t="shared" si="121"/>
        <v>0</v>
      </c>
      <c r="CI527" s="1080">
        <f t="shared" si="121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22">IF(I73&gt;0,0,((I73)/I527))</f>
        <v>0</v>
      </c>
      <c r="J528" s="2078">
        <f t="shared" si="122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3">IF(N527=0,0,((N73)/N527))</f>
        <v>-48.730637178037021</v>
      </c>
      <c r="O528" s="2078">
        <f t="shared" si="123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124">IF(AND(AA73&lt;0,(AA72+SUM(AA83:AA87)=0)),(AA73/0.85),0)</f>
        <v>0</v>
      </c>
      <c r="AB528" s="1080">
        <f t="shared" si="124"/>
        <v>0</v>
      </c>
      <c r="AC528" s="1080">
        <f t="shared" si="124"/>
        <v>0</v>
      </c>
      <c r="AD528" s="1080">
        <f t="shared" si="124"/>
        <v>0</v>
      </c>
      <c r="AE528" s="1080">
        <f t="shared" si="124"/>
        <v>0</v>
      </c>
      <c r="AF528" s="1080">
        <f t="shared" si="124"/>
        <v>0</v>
      </c>
      <c r="AG528" s="1080">
        <f t="shared" si="124"/>
        <v>0</v>
      </c>
      <c r="AH528" s="1080">
        <f t="shared" si="124"/>
        <v>0</v>
      </c>
      <c r="AI528" s="1080">
        <f t="shared" si="124"/>
        <v>0</v>
      </c>
      <c r="AJ528" s="1080">
        <f t="shared" si="124"/>
        <v>0</v>
      </c>
      <c r="AK528" s="1080">
        <f t="shared" si="124"/>
        <v>0</v>
      </c>
      <c r="AL528" s="1080">
        <f t="shared" si="124"/>
        <v>0</v>
      </c>
      <c r="AM528" s="1080">
        <f t="shared" si="124"/>
        <v>0</v>
      </c>
      <c r="AN528" s="2287">
        <f t="shared" ref="AN528" si="125">IF(AND(AN73&lt;0,AN72=0),(AN73/0.85),0)</f>
        <v>0</v>
      </c>
      <c r="AO528" s="1080">
        <f t="shared" ref="AO528:AQ528" si="126">IF(AND(AO73&lt;0,(AO72+SUM(AO83:AO87)=0)),(AO73/0.85),0)</f>
        <v>0</v>
      </c>
      <c r="AP528" s="1080">
        <f t="shared" si="126"/>
        <v>0</v>
      </c>
      <c r="AQ528" s="1080">
        <f t="shared" si="126"/>
        <v>0</v>
      </c>
      <c r="AR528" s="1080">
        <f>IF(AND(AR73&lt;0,(AR72+SUM(AR83:AR87)=0)),(AR73/0.85),0)</f>
        <v>0</v>
      </c>
      <c r="AS528" s="1080">
        <f t="shared" ref="AS528:CI528" si="127">IF(AND(AS73&lt;0,(AS72+SUM(AS83:AS87)=0)),(AS73/0.85),0)</f>
        <v>0</v>
      </c>
      <c r="AT528" s="1080">
        <f t="shared" si="127"/>
        <v>0</v>
      </c>
      <c r="AU528" s="1080">
        <f t="shared" si="127"/>
        <v>0</v>
      </c>
      <c r="AV528" s="1080">
        <f t="shared" si="127"/>
        <v>0</v>
      </c>
      <c r="AW528" s="1080">
        <f t="shared" si="127"/>
        <v>0</v>
      </c>
      <c r="AX528" s="1080">
        <f t="shared" si="127"/>
        <v>-1176.4705882352941</v>
      </c>
      <c r="AY528" s="1080">
        <f t="shared" si="127"/>
        <v>0</v>
      </c>
      <c r="AZ528" s="1080">
        <f t="shared" si="127"/>
        <v>0</v>
      </c>
      <c r="BA528" s="1080">
        <f t="shared" si="127"/>
        <v>0</v>
      </c>
      <c r="BB528" s="1080">
        <f t="shared" si="127"/>
        <v>0</v>
      </c>
      <c r="BC528" s="1080">
        <f t="shared" si="127"/>
        <v>0</v>
      </c>
      <c r="BD528" s="1080">
        <f t="shared" si="127"/>
        <v>0</v>
      </c>
      <c r="BE528" s="1080">
        <f t="shared" si="127"/>
        <v>0</v>
      </c>
      <c r="BF528" s="1080">
        <f t="shared" si="127"/>
        <v>0</v>
      </c>
      <c r="BG528" s="1080">
        <f t="shared" si="127"/>
        <v>0</v>
      </c>
      <c r="BH528" s="1080">
        <f t="shared" si="127"/>
        <v>0</v>
      </c>
      <c r="BI528" s="1080">
        <f t="shared" si="127"/>
        <v>0</v>
      </c>
      <c r="BJ528" s="1080">
        <f t="shared" si="127"/>
        <v>0</v>
      </c>
      <c r="BK528" s="1080">
        <f t="shared" si="127"/>
        <v>0</v>
      </c>
      <c r="BL528" s="1080">
        <f t="shared" si="127"/>
        <v>0</v>
      </c>
      <c r="BM528" s="1080">
        <f t="shared" si="127"/>
        <v>0</v>
      </c>
      <c r="BN528" s="1080">
        <f t="shared" si="127"/>
        <v>0</v>
      </c>
      <c r="BO528" s="1080">
        <f t="shared" si="127"/>
        <v>0</v>
      </c>
      <c r="BP528" s="1080">
        <f t="shared" si="127"/>
        <v>0</v>
      </c>
      <c r="BQ528" s="1080">
        <f t="shared" si="127"/>
        <v>0</v>
      </c>
      <c r="BR528" s="1080">
        <f t="shared" si="127"/>
        <v>0</v>
      </c>
      <c r="BS528" s="1080">
        <f t="shared" si="127"/>
        <v>0</v>
      </c>
      <c r="BT528" s="1080">
        <f t="shared" si="127"/>
        <v>0</v>
      </c>
      <c r="BU528" s="1080">
        <f t="shared" si="127"/>
        <v>0</v>
      </c>
      <c r="BV528" s="1080">
        <f t="shared" si="127"/>
        <v>0</v>
      </c>
      <c r="BW528" s="1080">
        <f t="shared" si="127"/>
        <v>0</v>
      </c>
      <c r="BX528" s="1080">
        <f t="shared" si="127"/>
        <v>0</v>
      </c>
      <c r="BY528" s="1080">
        <f t="shared" si="127"/>
        <v>0</v>
      </c>
      <c r="BZ528" s="1080">
        <f t="shared" si="127"/>
        <v>0</v>
      </c>
      <c r="CA528" s="1080">
        <f t="shared" si="127"/>
        <v>0</v>
      </c>
      <c r="CB528" s="1080">
        <f t="shared" si="127"/>
        <v>0</v>
      </c>
      <c r="CC528" s="1080">
        <f t="shared" si="127"/>
        <v>0</v>
      </c>
      <c r="CD528" s="1080">
        <f t="shared" si="127"/>
        <v>0</v>
      </c>
      <c r="CE528" s="1080">
        <f t="shared" si="127"/>
        <v>0</v>
      </c>
      <c r="CF528" s="1080">
        <f t="shared" si="127"/>
        <v>0</v>
      </c>
      <c r="CG528" s="1080">
        <f t="shared" si="127"/>
        <v>0</v>
      </c>
      <c r="CH528" s="1080">
        <f t="shared" si="127"/>
        <v>0</v>
      </c>
      <c r="CI528" s="1080">
        <f t="shared" si="127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28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29">IF(N529=0,0,((N78)/N529))</f>
        <v>-94.097115692329751</v>
      </c>
      <c r="O530" s="2078">
        <f t="shared" si="129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30">IF(AB78&lt;0,(AB78/1),0)</f>
        <v>0</v>
      </c>
      <c r="AC530" s="2087">
        <f t="shared" si="130"/>
        <v>0</v>
      </c>
      <c r="AD530" s="2087">
        <f t="shared" si="130"/>
        <v>0</v>
      </c>
      <c r="AE530" s="2087">
        <f t="shared" si="130"/>
        <v>0</v>
      </c>
      <c r="AF530" s="2087">
        <f t="shared" si="130"/>
        <v>0</v>
      </c>
      <c r="AG530" s="2087">
        <f t="shared" si="130"/>
        <v>0</v>
      </c>
      <c r="AH530" s="2087">
        <f t="shared" si="130"/>
        <v>0</v>
      </c>
      <c r="AI530" s="2087">
        <f t="shared" si="130"/>
        <v>0</v>
      </c>
      <c r="AJ530" s="2087">
        <f t="shared" si="130"/>
        <v>0</v>
      </c>
      <c r="AK530" s="2087">
        <f t="shared" si="130"/>
        <v>0</v>
      </c>
      <c r="AL530" s="2087">
        <f t="shared" si="130"/>
        <v>0</v>
      </c>
      <c r="AM530" s="2087">
        <f t="shared" si="130"/>
        <v>0</v>
      </c>
      <c r="AN530" s="2286">
        <f t="shared" si="130"/>
        <v>0</v>
      </c>
      <c r="AO530" s="2087">
        <f t="shared" si="130"/>
        <v>0</v>
      </c>
      <c r="AP530" s="2087">
        <f t="shared" si="130"/>
        <v>0</v>
      </c>
      <c r="AQ530" s="2087">
        <f t="shared" si="130"/>
        <v>0</v>
      </c>
      <c r="AR530" s="2087">
        <f t="shared" si="130"/>
        <v>0</v>
      </c>
      <c r="AS530" s="2087">
        <f t="shared" si="130"/>
        <v>0</v>
      </c>
      <c r="AT530" s="2087">
        <f t="shared" si="130"/>
        <v>0</v>
      </c>
      <c r="AU530" s="2087">
        <f t="shared" si="130"/>
        <v>0</v>
      </c>
      <c r="AV530" s="2087">
        <f t="shared" si="130"/>
        <v>0</v>
      </c>
      <c r="AW530" s="2087">
        <f t="shared" si="130"/>
        <v>0</v>
      </c>
      <c r="AX530" s="2087">
        <f t="shared" si="130"/>
        <v>0</v>
      </c>
      <c r="AY530" s="2087">
        <f t="shared" si="130"/>
        <v>0</v>
      </c>
      <c r="AZ530" s="2087">
        <f t="shared" si="130"/>
        <v>0</v>
      </c>
      <c r="BA530" s="2087">
        <f t="shared" si="130"/>
        <v>0</v>
      </c>
      <c r="BB530" s="2087">
        <f t="shared" si="130"/>
        <v>0</v>
      </c>
      <c r="BC530" s="2087">
        <f t="shared" si="130"/>
        <v>0</v>
      </c>
      <c r="BD530" s="2087">
        <f t="shared" si="130"/>
        <v>0</v>
      </c>
      <c r="BE530" s="2087">
        <f t="shared" si="130"/>
        <v>0</v>
      </c>
      <c r="BF530" s="2087">
        <f t="shared" si="130"/>
        <v>0</v>
      </c>
      <c r="BG530" s="2087">
        <f t="shared" si="130"/>
        <v>0</v>
      </c>
      <c r="BH530" s="2087">
        <f t="shared" si="130"/>
        <v>0</v>
      </c>
      <c r="BI530" s="2087">
        <f t="shared" si="130"/>
        <v>0</v>
      </c>
      <c r="BJ530" s="2087">
        <f t="shared" si="130"/>
        <v>0</v>
      </c>
      <c r="BK530" s="2087">
        <f t="shared" si="130"/>
        <v>0</v>
      </c>
      <c r="BL530" s="2087">
        <f t="shared" si="130"/>
        <v>0</v>
      </c>
      <c r="BM530" s="2087">
        <f t="shared" si="130"/>
        <v>0</v>
      </c>
      <c r="BN530" s="2087">
        <f t="shared" si="130"/>
        <v>0</v>
      </c>
      <c r="BO530" s="2087">
        <f t="shared" si="130"/>
        <v>0</v>
      </c>
      <c r="BP530" s="2087">
        <f t="shared" si="130"/>
        <v>0</v>
      </c>
      <c r="BQ530" s="2087">
        <f t="shared" si="130"/>
        <v>0</v>
      </c>
      <c r="BR530" s="2087">
        <f t="shared" si="130"/>
        <v>0</v>
      </c>
      <c r="BS530" s="2087">
        <f t="shared" si="130"/>
        <v>0</v>
      </c>
      <c r="BT530" s="2087">
        <f t="shared" si="130"/>
        <v>0</v>
      </c>
      <c r="BU530" s="2087">
        <f t="shared" si="130"/>
        <v>0</v>
      </c>
      <c r="BV530" s="2087">
        <f t="shared" si="130"/>
        <v>0</v>
      </c>
      <c r="BW530" s="2087">
        <f t="shared" si="130"/>
        <v>0</v>
      </c>
      <c r="BX530" s="2087">
        <f t="shared" si="130"/>
        <v>0</v>
      </c>
      <c r="BY530" s="2087">
        <f t="shared" si="130"/>
        <v>0</v>
      </c>
      <c r="BZ530" s="2087">
        <f t="shared" si="130"/>
        <v>0</v>
      </c>
      <c r="CA530" s="2087">
        <f t="shared" si="130"/>
        <v>0</v>
      </c>
      <c r="CB530" s="2087">
        <f t="shared" si="130"/>
        <v>0</v>
      </c>
      <c r="CC530" s="2087">
        <f t="shared" si="130"/>
        <v>0</v>
      </c>
      <c r="CD530" s="2087">
        <f t="shared" si="130"/>
        <v>0</v>
      </c>
      <c r="CE530" s="2087">
        <f t="shared" si="130"/>
        <v>0</v>
      </c>
      <c r="CF530" s="2087">
        <f t="shared" si="130"/>
        <v>0</v>
      </c>
      <c r="CG530" s="2087">
        <f t="shared" si="130"/>
        <v>0</v>
      </c>
      <c r="CH530" s="2087">
        <f t="shared" si="130"/>
        <v>0</v>
      </c>
      <c r="CI530" s="2087">
        <f t="shared" si="130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0.49814369978648465</v>
      </c>
      <c r="D531" s="1089">
        <v>0.4</v>
      </c>
      <c r="E531" s="1089">
        <f>E179</f>
        <v>0.28417457305502847</v>
      </c>
      <c r="F531" s="1084">
        <f ca="1">IF(F$8&lt;&gt;0,(-F$74*3.6/SUM(F$140:F$151)),0)</f>
        <v>0</v>
      </c>
      <c r="G531" s="1089">
        <v>0.4</v>
      </c>
      <c r="H531" s="2075">
        <f ca="1">H523</f>
        <v>0.57736326191736231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99825</v>
      </c>
      <c r="E532" s="2076">
        <f>-IF(E531=0,0,E74/E531)</f>
        <v>9149.3055555555547</v>
      </c>
      <c r="F532" s="2076">
        <f ca="1">-IF(F531=0,0,F74/F531)</f>
        <v>0</v>
      </c>
      <c r="G532" s="2076">
        <f t="shared" ref="G532:H532" si="131">-IF(G531=0,0,G74/G531)</f>
        <v>0</v>
      </c>
      <c r="H532" s="2076">
        <f t="shared" ca="1" si="131"/>
        <v>100865.63339294423</v>
      </c>
      <c r="I532" s="2076">
        <f>IF(D530=0,0,((D68+D69)/D530))</f>
        <v>7500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32">IF(AB74&lt;0,(-AB74/AB531),0)</f>
        <v>0</v>
      </c>
      <c r="AC532" s="2087">
        <f t="shared" si="132"/>
        <v>0</v>
      </c>
      <c r="AD532" s="2087">
        <f t="shared" si="132"/>
        <v>0</v>
      </c>
      <c r="AE532" s="2087">
        <f t="shared" si="132"/>
        <v>0</v>
      </c>
      <c r="AF532" s="2087">
        <f t="shared" si="132"/>
        <v>0</v>
      </c>
      <c r="AG532" s="2087">
        <f t="shared" si="132"/>
        <v>0</v>
      </c>
      <c r="AH532" s="2087">
        <f t="shared" si="132"/>
        <v>0</v>
      </c>
      <c r="AI532" s="2087">
        <f t="shared" si="132"/>
        <v>0</v>
      </c>
      <c r="AJ532" s="2087">
        <f t="shared" si="132"/>
        <v>0</v>
      </c>
      <c r="AK532" s="2087">
        <f t="shared" si="132"/>
        <v>0</v>
      </c>
      <c r="AL532" s="2087">
        <f t="shared" si="132"/>
        <v>0</v>
      </c>
      <c r="AM532" s="2087">
        <f t="shared" si="132"/>
        <v>0</v>
      </c>
      <c r="AN532" s="2286">
        <f t="shared" si="132"/>
        <v>0</v>
      </c>
      <c r="AO532" s="2087">
        <f t="shared" si="132"/>
        <v>0</v>
      </c>
      <c r="AP532" s="2087">
        <f t="shared" si="132"/>
        <v>0</v>
      </c>
      <c r="AQ532" s="2087">
        <f t="shared" si="132"/>
        <v>0</v>
      </c>
      <c r="AR532" s="2087">
        <f t="shared" si="132"/>
        <v>0</v>
      </c>
      <c r="AS532" s="2087">
        <f t="shared" si="132"/>
        <v>0</v>
      </c>
      <c r="AT532" s="2087">
        <f t="shared" si="132"/>
        <v>0</v>
      </c>
      <c r="AU532" s="2087">
        <f t="shared" si="132"/>
        <v>0</v>
      </c>
      <c r="AV532" s="2087">
        <f t="shared" si="132"/>
        <v>0</v>
      </c>
      <c r="AW532" s="2087">
        <f t="shared" si="132"/>
        <v>0</v>
      </c>
      <c r="AX532" s="2087">
        <f t="shared" si="132"/>
        <v>0</v>
      </c>
      <c r="AY532" s="2087">
        <f t="shared" si="132"/>
        <v>0</v>
      </c>
      <c r="AZ532" s="2087">
        <f t="shared" si="132"/>
        <v>0</v>
      </c>
      <c r="BA532" s="2087">
        <f t="shared" si="132"/>
        <v>0</v>
      </c>
      <c r="BB532" s="2087">
        <f t="shared" si="132"/>
        <v>0</v>
      </c>
      <c r="BC532" s="2087">
        <f t="shared" si="132"/>
        <v>0</v>
      </c>
      <c r="BD532" s="2087">
        <f t="shared" si="132"/>
        <v>0</v>
      </c>
      <c r="BE532" s="2087">
        <f t="shared" si="132"/>
        <v>0</v>
      </c>
      <c r="BF532" s="2087">
        <f t="shared" si="132"/>
        <v>0</v>
      </c>
      <c r="BG532" s="2087">
        <f t="shared" si="132"/>
        <v>0</v>
      </c>
      <c r="BH532" s="2087">
        <f t="shared" si="132"/>
        <v>0</v>
      </c>
      <c r="BI532" s="2087">
        <f t="shared" si="132"/>
        <v>0</v>
      </c>
      <c r="BJ532" s="2087">
        <f t="shared" si="132"/>
        <v>0</v>
      </c>
      <c r="BK532" s="2087">
        <f t="shared" si="132"/>
        <v>0</v>
      </c>
      <c r="BL532" s="2087">
        <f t="shared" si="132"/>
        <v>0</v>
      </c>
      <c r="BM532" s="2087">
        <f t="shared" si="132"/>
        <v>0</v>
      </c>
      <c r="BN532" s="2087">
        <f t="shared" si="132"/>
        <v>0</v>
      </c>
      <c r="BO532" s="2087">
        <f t="shared" si="132"/>
        <v>0</v>
      </c>
      <c r="BP532" s="2087">
        <f t="shared" si="132"/>
        <v>0</v>
      </c>
      <c r="BQ532" s="2087">
        <f t="shared" si="132"/>
        <v>0</v>
      </c>
      <c r="BR532" s="2087">
        <f t="shared" si="132"/>
        <v>0</v>
      </c>
      <c r="BS532" s="2087">
        <f t="shared" si="132"/>
        <v>0</v>
      </c>
      <c r="BT532" s="2087">
        <f t="shared" si="132"/>
        <v>0</v>
      </c>
      <c r="BU532" s="2087">
        <f t="shared" si="132"/>
        <v>0</v>
      </c>
      <c r="BV532" s="2087">
        <f t="shared" si="132"/>
        <v>0</v>
      </c>
      <c r="BW532" s="2087">
        <f t="shared" si="132"/>
        <v>0</v>
      </c>
      <c r="BX532" s="2087">
        <f t="shared" si="132"/>
        <v>0</v>
      </c>
      <c r="BY532" s="2087">
        <f t="shared" si="132"/>
        <v>0</v>
      </c>
      <c r="BZ532" s="2087">
        <f t="shared" si="132"/>
        <v>0</v>
      </c>
      <c r="CA532" s="2087">
        <f t="shared" si="132"/>
        <v>0</v>
      </c>
      <c r="CB532" s="2087">
        <f t="shared" si="132"/>
        <v>0</v>
      </c>
      <c r="CC532" s="2087">
        <f t="shared" si="132"/>
        <v>0</v>
      </c>
      <c r="CD532" s="2087">
        <f t="shared" si="132"/>
        <v>0</v>
      </c>
      <c r="CE532" s="2087">
        <f t="shared" si="132"/>
        <v>0</v>
      </c>
      <c r="CF532" s="2087">
        <f t="shared" si="132"/>
        <v>0</v>
      </c>
      <c r="CG532" s="2087">
        <f t="shared" si="132"/>
        <v>0</v>
      </c>
      <c r="CH532" s="2087">
        <f t="shared" si="132"/>
        <v>0</v>
      </c>
      <c r="CI532" s="2087">
        <f t="shared" si="132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4.521963824289406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771.12644726947826</v>
      </c>
      <c r="I536" s="1096">
        <f>IF(J74&gt;0, 3.6*J74,0)</f>
        <v>1548</v>
      </c>
      <c r="J536" s="1097">
        <f ca="1">IF(SUM(I534:I537)=0,0,(SUM(H534:H537)/SUM(I534:I537)))</f>
        <v>0.49814369978648465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7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152.43197213466431</v>
      </c>
      <c r="I541" s="1096">
        <f>IF(I74&gt;0,I74*3.6,0)</f>
        <v>306</v>
      </c>
      <c r="J541" s="2318">
        <f>IF(J540=0,0.1,((J540^(0.4/1.4/0.9))-1)/((J539^(0.4/1.4/0.9))-1)*0.1)</f>
        <v>9.1410767207861454E-2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0.49814369978648465</v>
      </c>
      <c r="K542" s="2267">
        <f ca="1">IF(J542*I179=0,0,J541/J542/I179*3.6)</f>
        <v>0.61428057833745231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0.48617628357539794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F60:F61">
    <cfRule type="cellIs" dxfId="87" priority="2" operator="greaterThan">
      <formula>0</formula>
    </cfRule>
  </conditionalFormatting>
  <conditionalFormatting sqref="D11">
    <cfRule type="cellIs" dxfId="86" priority="1" operator="equal">
      <formula>"INPUT FOUTIEF"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8'!A314" display="Brandstof-tabel"/>
    <hyperlink ref="F1" location="'2018'!A499" display="Energie-drager tabel"/>
    <hyperlink ref="G1" location="'2018'!A6" display="Terug"/>
    <hyperlink ref="H1:J1" location="Maatregelen!A1" display="Grafieken"/>
    <hyperlink ref="K1" location="'2018'!BY6" display="Notablok"/>
    <hyperlink ref="I1" location="EPIS!C99" display="EPIS"/>
    <hyperlink ref="H1" location="Grafieken!A1" display="Grafieken"/>
    <hyperlink ref="C3" location="'2019'!C3" display="Naar 2019"/>
    <hyperlink ref="D1" location="Help!A1" display="Help"/>
    <hyperlink ref="B488" location="'2018'!A91" display="Terug              naar  GJ"/>
    <hyperlink ref="C488" location="'2018'!A183" display="Terug naar CO2"/>
    <hyperlink ref="A488" location="'2018'!A6" display="Terug naar gebruiken"/>
    <hyperlink ref="B243" location="'2018'!A91" display="Terug              naar  GJ"/>
    <hyperlink ref="C243" location="'2018'!A183" display="Terug naar CO2"/>
    <hyperlink ref="A243" location="'2018'!A6" display="Terug naar gebruiken"/>
    <hyperlink ref="B1:B2" location="'2012'!D1" display="Navigatie"/>
    <hyperlink ref="B1:C2" location="'2018'!D1" display=" Navigatie"/>
    <hyperlink ref="J1" location="Maatregelen!CP5" display="Maatregel"/>
    <hyperlink ref="L1" location="'2018'!G17" display="'2018'!G17"/>
    <hyperlink ref="M1" location="'2018'!U17" display="'2018'!U17"/>
    <hyperlink ref="N1" location="'2018'!Y17" display="'2018'!Y17"/>
    <hyperlink ref="B3" location="'2017'!B3" display="Naar 2017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Q545"/>
  <sheetViews>
    <sheetView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Y1" sqref="Y1:Y1048576"/>
    </sheetView>
  </sheetViews>
  <sheetFormatPr defaultColWidth="9.140625" defaultRowHeight="15.75" customHeight="1" x14ac:dyDescent="0.25"/>
  <cols>
    <col min="1" max="1" width="50.140625" style="886" customWidth="1"/>
    <col min="2" max="2" width="12.28515625" style="1395" customWidth="1"/>
    <col min="3" max="3" width="15.7109375" style="1054" customWidth="1"/>
    <col min="4" max="4" width="14.28515625" style="1054" customWidth="1"/>
    <col min="5" max="5" width="12.5703125" style="1054" customWidth="1"/>
    <col min="6" max="6" width="10.7109375" style="1054" customWidth="1"/>
    <col min="7" max="8" width="11.28515625" style="1054" customWidth="1"/>
    <col min="9" max="10" width="10.7109375" style="1054" customWidth="1"/>
    <col min="11" max="16" width="11.7109375" style="886" customWidth="1"/>
    <col min="17" max="18" width="12.5703125" style="886" customWidth="1"/>
    <col min="19" max="24" width="11.7109375" style="886" customWidth="1"/>
    <col min="25" max="25" width="11.7109375" style="886" hidden="1" customWidth="1"/>
    <col min="26" max="26" width="0.5703125" style="886" customWidth="1"/>
    <col min="27" max="28" width="10.7109375" style="886" customWidth="1"/>
    <col min="29" max="33" width="12.7109375" style="886" customWidth="1"/>
    <col min="34" max="39" width="12.7109375" style="886" hidden="1" customWidth="1"/>
    <col min="40" max="40" width="0.5703125" style="886" customWidth="1"/>
    <col min="41" max="41" width="10.7109375" style="886" customWidth="1"/>
    <col min="42" max="44" width="11.7109375" style="886" customWidth="1"/>
    <col min="45" max="53" width="10.7109375" style="886" customWidth="1"/>
    <col min="54" max="55" width="10.7109375" style="886" hidden="1" customWidth="1"/>
    <col min="56" max="87" width="10.7109375" style="696" hidden="1" customWidth="1"/>
    <col min="88" max="88" width="9.140625" style="886" customWidth="1"/>
    <col min="89" max="114" width="9.140625" style="886"/>
    <col min="115" max="115" width="9.42578125" style="886" bestFit="1" customWidth="1"/>
    <col min="116" max="116" width="9.140625" style="886"/>
    <col min="117" max="117" width="16.85546875" style="886" customWidth="1"/>
    <col min="118" max="118" width="13" style="886" customWidth="1"/>
    <col min="119" max="119" width="12.140625" style="886" customWidth="1"/>
    <col min="120" max="120" width="9.140625" style="886"/>
    <col min="121" max="121" width="9.42578125" style="886" bestFit="1" customWidth="1"/>
    <col min="122" max="16384" width="9.140625" style="886"/>
  </cols>
  <sheetData>
    <row r="1" spans="1:121" s="884" customFormat="1" ht="46.5" thickTop="1" thickBot="1" x14ac:dyDescent="0.3">
      <c r="A1" s="875" t="str">
        <f>'Vorige jaren'!A1</f>
        <v xml:space="preserve">TESTBEDRIJF CHEMIE                                </v>
      </c>
      <c r="B1" s="1437" t="s">
        <v>471</v>
      </c>
      <c r="C1" s="1392"/>
      <c r="D1" s="876" t="s">
        <v>161</v>
      </c>
      <c r="E1" s="540" t="s">
        <v>236</v>
      </c>
      <c r="F1" s="540" t="s">
        <v>237</v>
      </c>
      <c r="G1" s="877" t="s">
        <v>444</v>
      </c>
      <c r="H1" s="877" t="s">
        <v>241</v>
      </c>
      <c r="I1" s="878" t="s">
        <v>242</v>
      </c>
      <c r="J1" s="878" t="s">
        <v>243</v>
      </c>
      <c r="K1" s="879" t="s">
        <v>246</v>
      </c>
      <c r="L1" s="879" t="s">
        <v>534</v>
      </c>
      <c r="M1" s="879" t="s">
        <v>535</v>
      </c>
      <c r="N1" s="879" t="s">
        <v>536</v>
      </c>
      <c r="O1" s="880"/>
      <c r="P1" s="881"/>
      <c r="Q1" s="881"/>
      <c r="R1" s="881"/>
      <c r="S1" s="881"/>
      <c r="T1" s="881"/>
      <c r="U1" s="881"/>
      <c r="V1" s="881"/>
      <c r="W1" s="881"/>
      <c r="X1" s="881"/>
      <c r="Y1" s="881"/>
      <c r="Z1" s="483"/>
      <c r="AA1" s="882"/>
      <c r="AB1" s="882"/>
      <c r="AC1" s="882"/>
      <c r="AD1" s="882"/>
      <c r="AE1" s="882"/>
      <c r="AF1" s="882"/>
      <c r="AG1" s="882"/>
      <c r="AH1" s="882"/>
      <c r="AI1" s="882"/>
      <c r="AJ1" s="882"/>
      <c r="AK1" s="882"/>
      <c r="AL1" s="882"/>
      <c r="AM1" s="882"/>
      <c r="AN1" s="484"/>
      <c r="AO1" s="882"/>
      <c r="AP1" s="883"/>
      <c r="AQ1" s="881"/>
      <c r="AR1" s="881"/>
      <c r="AS1" s="882"/>
      <c r="AT1" s="882"/>
      <c r="AU1" s="882"/>
      <c r="AV1" s="882"/>
      <c r="AW1" s="882"/>
      <c r="AX1" s="882"/>
      <c r="AY1" s="882"/>
      <c r="AZ1" s="882"/>
      <c r="BA1" s="882"/>
      <c r="BB1" s="882"/>
      <c r="BC1" s="882"/>
      <c r="BD1" s="882"/>
      <c r="BE1" s="882"/>
      <c r="BF1" s="882"/>
      <c r="BG1" s="882"/>
      <c r="BH1" s="882"/>
      <c r="BI1" s="882"/>
      <c r="BJ1" s="882"/>
      <c r="BK1" s="882"/>
      <c r="BL1" s="882"/>
      <c r="BM1" s="882"/>
      <c r="BN1" s="882"/>
      <c r="BO1" s="882"/>
      <c r="BP1" s="882"/>
      <c r="BQ1" s="882"/>
      <c r="BR1" s="882"/>
      <c r="BS1" s="882"/>
      <c r="BT1" s="882"/>
      <c r="BU1" s="882"/>
      <c r="BV1" s="882"/>
      <c r="BW1" s="882"/>
      <c r="BX1" s="882"/>
      <c r="BY1" s="882"/>
      <c r="BZ1" s="882"/>
      <c r="CA1" s="882"/>
      <c r="CB1" s="882"/>
      <c r="CC1" s="882"/>
      <c r="CD1" s="882"/>
      <c r="CE1" s="882"/>
      <c r="CF1" s="882"/>
      <c r="CG1" s="882"/>
      <c r="CH1" s="882"/>
      <c r="CI1" s="1995"/>
      <c r="DG1" s="485" t="s">
        <v>537</v>
      </c>
    </row>
    <row r="2" spans="1:121" ht="20.25" customHeight="1" thickTop="1" thickBot="1" x14ac:dyDescent="0.3">
      <c r="A2" s="2136" t="str">
        <f ca="1">'Vorige jaren'!A2</f>
        <v>EBO nummer = 160</v>
      </c>
      <c r="B2" s="1393"/>
      <c r="C2" s="1394"/>
      <c r="D2" s="229" t="s">
        <v>34</v>
      </c>
      <c r="E2" s="230"/>
      <c r="F2" s="230"/>
      <c r="G2" s="230"/>
      <c r="H2" s="230"/>
      <c r="I2" s="230"/>
      <c r="J2" s="230"/>
      <c r="K2" s="230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483"/>
      <c r="AA2" s="231" t="s">
        <v>31</v>
      </c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484"/>
      <c r="AO2" s="1385" t="s">
        <v>32</v>
      </c>
      <c r="AP2" s="1384"/>
      <c r="AQ2" s="1384"/>
      <c r="AR2" s="1384"/>
      <c r="AS2" s="1384"/>
      <c r="AT2" s="1384"/>
      <c r="AU2" s="1384"/>
      <c r="AV2" s="1384"/>
      <c r="AW2" s="1384"/>
      <c r="AX2" s="1384"/>
      <c r="AY2" s="1384"/>
      <c r="AZ2" s="1384"/>
      <c r="BA2" s="1384"/>
      <c r="BB2" s="1384"/>
      <c r="BC2" s="1384"/>
      <c r="BD2" s="1384"/>
      <c r="BE2" s="1386"/>
      <c r="BF2" s="1386"/>
      <c r="BG2" s="1386"/>
      <c r="BH2" s="1386"/>
      <c r="BI2" s="1386"/>
      <c r="BJ2" s="1386"/>
      <c r="BK2" s="1386"/>
      <c r="BL2" s="1386"/>
      <c r="BM2" s="1386"/>
      <c r="BN2" s="1386"/>
      <c r="BO2" s="1386"/>
      <c r="BP2" s="1386"/>
      <c r="BQ2" s="1386"/>
      <c r="BR2" s="1386"/>
      <c r="BS2" s="1386"/>
      <c r="BT2" s="1386"/>
      <c r="BU2" s="1386"/>
      <c r="BV2" s="1386"/>
      <c r="BW2" s="1386"/>
      <c r="BX2" s="1386"/>
      <c r="BY2" s="1386"/>
      <c r="BZ2" s="1386"/>
      <c r="CA2" s="1386"/>
      <c r="CB2" s="1386"/>
      <c r="CC2" s="1386"/>
      <c r="CD2" s="1386"/>
      <c r="CE2" s="1386"/>
      <c r="CF2" s="1386"/>
      <c r="CG2" s="1386"/>
      <c r="CH2" s="1386"/>
      <c r="CI2" s="1996"/>
      <c r="CJ2" s="1438"/>
      <c r="DG2" s="486" t="s">
        <v>538</v>
      </c>
    </row>
    <row r="3" spans="1:121" ht="86.1" customHeight="1" thickBot="1" x14ac:dyDescent="0.3">
      <c r="A3" s="887" t="s">
        <v>14</v>
      </c>
      <c r="B3" s="888" t="s">
        <v>449</v>
      </c>
      <c r="C3" s="539" t="s">
        <v>530</v>
      </c>
      <c r="D3" s="420" t="str">
        <f>'2018'!D3</f>
        <v>Elektriciteit inkoop of eigen bio-opwekking (WM of FV)</v>
      </c>
      <c r="E3" s="421" t="str">
        <f>'2018'!E3</f>
        <v xml:space="preserve"> Elektriciteit via stoom
turbine</v>
      </c>
      <c r="F3" s="2" t="str">
        <f>'2018'!F3</f>
        <v>Biostoom generator</v>
      </c>
      <c r="G3" s="422" t="str">
        <f>'2018'!G3</f>
        <v>Stoom
ketels</v>
      </c>
      <c r="H3" s="421" t="str">
        <f>'2018'!H3</f>
        <v>WKK-1</v>
      </c>
      <c r="I3" s="2" t="str">
        <f>'2018'!I3</f>
        <v>Perslucht-1</v>
      </c>
      <c r="J3" s="2" t="str">
        <f>'2018'!J3</f>
        <v>Koel-systeem-1</v>
      </c>
      <c r="K3" s="2" t="str">
        <f>'2018'!K3</f>
        <v>Thermische olie</v>
      </c>
      <c r="L3" s="2" t="str">
        <f>'2018'!L3</f>
        <v>Warmte invoer</v>
      </c>
      <c r="M3" s="2" t="str">
        <f>'2018'!M3</f>
        <v>Warmte Uitvoer</v>
      </c>
      <c r="N3" s="2" t="str">
        <f>'2018'!N3</f>
        <v>WKK-2</v>
      </c>
      <c r="O3" s="2" t="str">
        <f>'2018'!O3</f>
        <v>Warm water ketel</v>
      </c>
      <c r="P3" s="2" t="str">
        <f>'2018'!P3</f>
        <v>Flashstoom</v>
      </c>
      <c r="Q3" s="2292" t="str">
        <f>'2018'!Q3</f>
        <v>Stoomtransfer via regelklep deel 1</v>
      </c>
      <c r="R3" s="2292" t="str">
        <f>'2018'!R3</f>
        <v>Stoomtransfer via regelklep deel 2</v>
      </c>
      <c r="S3" s="2" t="str">
        <f>'2018'!S3</f>
        <v>Perslucht-2</v>
      </c>
      <c r="T3" s="2" t="str">
        <f>'2018'!T3</f>
        <v>Perslucht transfer</v>
      </c>
      <c r="U3" s="2" t="str">
        <f>'2018'!U3</f>
        <v>Koel-systeem-2</v>
      </c>
      <c r="V3" s="2137" t="str">
        <f>'2018'!V3</f>
        <v>vrije kolom Transfer-6</v>
      </c>
      <c r="W3" s="2137" t="str">
        <f>'2018'!W3</f>
        <v>vrije kolom Transfer-7</v>
      </c>
      <c r="X3" s="2137" t="str">
        <f>'2018'!X3</f>
        <v>vrije kolom Transfer-8</v>
      </c>
      <c r="Y3" s="2137" t="str">
        <f>'2018'!Y3</f>
        <v>vrije kolom Transfer-9</v>
      </c>
      <c r="Z3" s="71">
        <f>'2018'!Z3</f>
        <v>0</v>
      </c>
      <c r="AA3" s="13" t="str">
        <f>'2018'!AA3</f>
        <v>Ontgasser</v>
      </c>
      <c r="AB3" s="2" t="str">
        <f>'2018'!AB3</f>
        <v>Naver-branders</v>
      </c>
      <c r="AC3" s="2" t="str">
        <f>'2018'!AC3</f>
        <v>Fakkels</v>
      </c>
      <c r="AD3" s="2" t="str">
        <f>'2018'!AD3</f>
        <v>Condensaat-recuperatie</v>
      </c>
      <c r="AE3" s="2137" t="str">
        <f>'2018'!AE3</f>
        <v>Vrije kolom Utility-1</v>
      </c>
      <c r="AF3" s="2137" t="str">
        <f>'2018'!AF3</f>
        <v>Vrije kolom Utility-2</v>
      </c>
      <c r="AG3" s="2137" t="str">
        <f>'2018'!AG3</f>
        <v>Vrije kolom Utility-3</v>
      </c>
      <c r="AH3" s="2137" t="str">
        <f>'2018'!AH3</f>
        <v>Vrije kolom Utility-4</v>
      </c>
      <c r="AI3" s="2137" t="str">
        <f>'2018'!AI3</f>
        <v>Vrije kolom Utility-5</v>
      </c>
      <c r="AJ3" s="2137" t="str">
        <f>'2018'!AJ3</f>
        <v>Vrije kolom Utility-6</v>
      </c>
      <c r="AK3" s="2137" t="str">
        <f>'2018'!AK3</f>
        <v>Vrije kolom Utility-7</v>
      </c>
      <c r="AL3" s="2137" t="str">
        <f>'2018'!AL3</f>
        <v>Vrije kolom Utility-8</v>
      </c>
      <c r="AM3" s="2137" t="str">
        <f>'2018'!AM3</f>
        <v>Vrije kolom Utility-9</v>
      </c>
      <c r="AN3" s="487"/>
      <c r="AO3" s="1388" t="str">
        <f>'2018'!AO3</f>
        <v>Rest-processen</v>
      </c>
      <c r="AP3" s="1912" t="str">
        <f>'2018'!AP3</f>
        <v>Sluitpost</v>
      </c>
      <c r="AQ3" s="2" t="str">
        <f>'2018'!AQ3</f>
        <v>Gebouwen</v>
      </c>
      <c r="AR3" s="2137" t="str">
        <f>'2018'!AR3</f>
        <v>Proces 1</v>
      </c>
      <c r="AS3" s="2137" t="str">
        <f>'2018'!AS3</f>
        <v>Proces 2</v>
      </c>
      <c r="AT3" s="2137" t="str">
        <f>'2018'!AT3</f>
        <v>Proces 3</v>
      </c>
      <c r="AU3" s="2137" t="str">
        <f>'2018'!AU3</f>
        <v>Proces 4</v>
      </c>
      <c r="AV3" s="2137" t="str">
        <f>'2018'!AV3</f>
        <v>Proces 5</v>
      </c>
      <c r="AW3" s="2137" t="str">
        <f>'2018'!AW3</f>
        <v>Proces 6</v>
      </c>
      <c r="AX3" s="2137" t="str">
        <f>'2018'!AX3</f>
        <v>Proces 7</v>
      </c>
      <c r="AY3" s="2137" t="str">
        <f>'2018'!AY3</f>
        <v>Proces 8</v>
      </c>
      <c r="AZ3" s="2137" t="str">
        <f>'2018'!AZ3</f>
        <v>Proces 9</v>
      </c>
      <c r="BA3" s="2137" t="str">
        <f>'2018'!BA3</f>
        <v>Proces 10</v>
      </c>
      <c r="BB3" s="2137" t="str">
        <f>'2018'!BB3</f>
        <v>Proces 11</v>
      </c>
      <c r="BC3" s="2137" t="str">
        <f>'2018'!BC3</f>
        <v>Proces 12</v>
      </c>
      <c r="BD3" s="2137" t="str">
        <f>'2018'!BD3</f>
        <v>Proces 13</v>
      </c>
      <c r="BE3" s="2137" t="str">
        <f>'2018'!BE3</f>
        <v>Proces 14</v>
      </c>
      <c r="BF3" s="2137" t="str">
        <f>'2018'!BF3</f>
        <v>Proces 15</v>
      </c>
      <c r="BG3" s="2137" t="str">
        <f>'2018'!BG3</f>
        <v>Proces 16</v>
      </c>
      <c r="BH3" s="2137" t="str">
        <f>'2018'!BH3</f>
        <v>Proces 17</v>
      </c>
      <c r="BI3" s="2137" t="str">
        <f>'2018'!BI3</f>
        <v>Proces 18</v>
      </c>
      <c r="BJ3" s="2137" t="str">
        <f>'2018'!BJ3</f>
        <v>Proces 19</v>
      </c>
      <c r="BK3" s="2137" t="str">
        <f>'2018'!BK3</f>
        <v>Proces 20</v>
      </c>
      <c r="BL3" s="2137" t="str">
        <f>'2018'!BL3</f>
        <v>Proces 21</v>
      </c>
      <c r="BM3" s="2137" t="str">
        <f>'2018'!BM3</f>
        <v>Proces 22</v>
      </c>
      <c r="BN3" s="2137" t="str">
        <f>'2018'!BN3</f>
        <v>Proces 23</v>
      </c>
      <c r="BO3" s="2137" t="str">
        <f>'2018'!BO3</f>
        <v>Proces 24</v>
      </c>
      <c r="BP3" s="2137" t="str">
        <f>'2018'!BP3</f>
        <v>Proces 25</v>
      </c>
      <c r="BQ3" s="2137" t="str">
        <f>'2018'!BQ3</f>
        <v>Proces 26</v>
      </c>
      <c r="BR3" s="2137" t="str">
        <f>'2018'!BR3</f>
        <v>Proces 27</v>
      </c>
      <c r="BS3" s="2137" t="str">
        <f>'2018'!BS3</f>
        <v>Proces 28</v>
      </c>
      <c r="BT3" s="2137" t="str">
        <f>'2018'!BT3</f>
        <v>Proces 29</v>
      </c>
      <c r="BU3" s="2137" t="str">
        <f>'2018'!BU3</f>
        <v>Proces 30</v>
      </c>
      <c r="BV3" s="2137" t="str">
        <f>'2018'!BV3</f>
        <v>Proces 31</v>
      </c>
      <c r="BW3" s="2137" t="str">
        <f>'2018'!BW3</f>
        <v>Proces 32</v>
      </c>
      <c r="BX3" s="2137" t="str">
        <f>'2018'!BX3</f>
        <v>Proces 33</v>
      </c>
      <c r="BY3" s="2137" t="str">
        <f>'2018'!BY3</f>
        <v>Proces 34</v>
      </c>
      <c r="BZ3" s="2137" t="str">
        <f>'2018'!BZ3</f>
        <v>Proces 35</v>
      </c>
      <c r="CA3" s="2137" t="str">
        <f>'2018'!CA3</f>
        <v>Proces 36</v>
      </c>
      <c r="CB3" s="2137" t="str">
        <f>'2018'!CB3</f>
        <v>Proces 37</v>
      </c>
      <c r="CC3" s="2137" t="str">
        <f>'2018'!CC3</f>
        <v>Proces 38</v>
      </c>
      <c r="CD3" s="2137" t="str">
        <f>'2018'!CD3</f>
        <v>Proces 39</v>
      </c>
      <c r="CE3" s="2137" t="str">
        <f>'2018'!CE3</f>
        <v>Proces 40</v>
      </c>
      <c r="CF3" s="2137" t="str">
        <f>'2018'!CF3</f>
        <v>Proces 41</v>
      </c>
      <c r="CG3" s="2137" t="str">
        <f>'2018'!CG3</f>
        <v>Proces 42</v>
      </c>
      <c r="CH3" s="2138" t="str">
        <f>'2018'!CH3</f>
        <v>Proces 43</v>
      </c>
      <c r="CI3" s="2139" t="str">
        <f>'2018'!CI3</f>
        <v>Proces 44</v>
      </c>
      <c r="CJ3" s="889"/>
      <c r="CM3" s="1439" t="s">
        <v>245</v>
      </c>
      <c r="CN3" s="1440"/>
      <c r="CO3" s="1440"/>
      <c r="CP3" s="1440"/>
      <c r="CQ3" s="1440"/>
      <c r="CR3" s="1440"/>
      <c r="CS3" s="1440"/>
      <c r="CT3" s="1440"/>
      <c r="CU3" s="1440"/>
      <c r="CV3" s="1440"/>
      <c r="CW3" s="1441"/>
      <c r="DG3" s="486"/>
      <c r="DM3" s="488"/>
      <c r="DN3" s="488"/>
      <c r="DO3" s="488"/>
      <c r="DP3" s="445"/>
    </row>
    <row r="4" spans="1:121" ht="16.5" thickTop="1" thickBot="1" x14ac:dyDescent="0.3">
      <c r="A4" s="890"/>
      <c r="B4" s="22"/>
      <c r="C4" s="22"/>
      <c r="D4" s="22"/>
      <c r="E4" s="19"/>
      <c r="F4" s="23"/>
      <c r="G4" s="23"/>
      <c r="H4" s="19"/>
      <c r="I4" s="19"/>
      <c r="J4" s="19"/>
      <c r="K4" s="19"/>
      <c r="L4" s="19"/>
      <c r="M4" s="19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71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71"/>
      <c r="AO4" s="19"/>
      <c r="AP4" s="1387"/>
      <c r="AQ4" s="19"/>
      <c r="AR4" s="19"/>
      <c r="AS4" s="891"/>
      <c r="AT4" s="891"/>
      <c r="AU4" s="891"/>
      <c r="AV4" s="891"/>
      <c r="AW4" s="891"/>
      <c r="AX4" s="891"/>
      <c r="AY4" s="20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1"/>
      <c r="BM4" s="891"/>
      <c r="BN4" s="891"/>
      <c r="BO4" s="891"/>
      <c r="BP4" s="891"/>
      <c r="BQ4" s="891"/>
      <c r="BR4" s="891"/>
      <c r="BS4" s="891"/>
      <c r="BT4" s="891"/>
      <c r="BU4" s="891"/>
      <c r="BV4" s="891"/>
      <c r="BW4" s="891"/>
      <c r="BX4" s="891"/>
      <c r="BY4" s="891"/>
      <c r="BZ4" s="891"/>
      <c r="CA4" s="891"/>
      <c r="CB4" s="891"/>
      <c r="CC4" s="891"/>
      <c r="CD4" s="891"/>
      <c r="CE4" s="891"/>
      <c r="CF4" s="891"/>
      <c r="CG4" s="891"/>
      <c r="CH4" s="891"/>
      <c r="CI4" s="1998"/>
      <c r="CM4" s="1396" t="s">
        <v>244</v>
      </c>
      <c r="CN4" s="1397"/>
      <c r="CO4" s="1397"/>
      <c r="CP4" s="1397"/>
      <c r="CQ4" s="1397"/>
      <c r="CR4" s="1397"/>
      <c r="CS4" s="1397"/>
      <c r="CT4" s="1397"/>
      <c r="CU4" s="1397"/>
      <c r="CV4" s="1397"/>
      <c r="CW4" s="1398"/>
      <c r="DM4" s="488"/>
      <c r="DN4" s="488"/>
      <c r="DO4" s="445"/>
      <c r="DP4" s="488"/>
    </row>
    <row r="5" spans="1:121" ht="3" customHeight="1" thickBot="1" x14ac:dyDescent="0.3">
      <c r="A5" s="892"/>
      <c r="B5" s="893"/>
      <c r="C5" s="894"/>
      <c r="D5" s="895"/>
      <c r="E5" s="894"/>
      <c r="F5" s="894"/>
      <c r="G5" s="894"/>
      <c r="H5" s="894"/>
      <c r="I5" s="894"/>
      <c r="J5" s="894"/>
      <c r="K5" s="896"/>
      <c r="L5" s="896"/>
      <c r="M5" s="896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6"/>
      <c r="Z5" s="930"/>
      <c r="AA5" s="896"/>
      <c r="AB5" s="896"/>
      <c r="AC5" s="896"/>
      <c r="AD5" s="896"/>
      <c r="AE5" s="896"/>
      <c r="AF5" s="896"/>
      <c r="AG5" s="896"/>
      <c r="AH5" s="896"/>
      <c r="AI5" s="896"/>
      <c r="AJ5" s="896"/>
      <c r="AK5" s="896"/>
      <c r="AL5" s="896"/>
      <c r="AM5" s="896"/>
      <c r="AN5" s="898"/>
      <c r="AO5" s="896"/>
      <c r="AP5" s="898"/>
      <c r="AQ5" s="896"/>
      <c r="AR5" s="896"/>
      <c r="AS5" s="896"/>
      <c r="AT5" s="893"/>
      <c r="AU5" s="489"/>
      <c r="AV5" s="489"/>
      <c r="AW5" s="489"/>
      <c r="AX5" s="489"/>
      <c r="AY5" s="489"/>
      <c r="AZ5" s="489"/>
      <c r="BA5" s="896"/>
      <c r="BB5" s="490"/>
      <c r="BC5" s="490"/>
      <c r="BD5" s="490"/>
      <c r="BE5" s="490"/>
      <c r="BF5" s="490"/>
      <c r="BG5" s="490"/>
      <c r="BH5" s="490"/>
      <c r="BI5" s="490"/>
      <c r="BJ5" s="490"/>
      <c r="BK5" s="490"/>
      <c r="BL5" s="490"/>
      <c r="BM5" s="490"/>
      <c r="BN5" s="490"/>
      <c r="BO5" s="490"/>
      <c r="BP5" s="490"/>
      <c r="BQ5" s="490"/>
      <c r="BR5" s="490"/>
      <c r="BS5" s="490"/>
      <c r="BT5" s="490"/>
      <c r="BU5" s="490"/>
      <c r="BV5" s="490"/>
      <c r="BW5" s="490"/>
      <c r="BX5" s="490"/>
      <c r="BY5" s="490"/>
      <c r="BZ5" s="490"/>
      <c r="CA5" s="490"/>
      <c r="CB5" s="490"/>
      <c r="CC5" s="490"/>
      <c r="CD5" s="490"/>
      <c r="CE5" s="490"/>
      <c r="CF5" s="490"/>
      <c r="CG5" s="490"/>
      <c r="CH5" s="490"/>
      <c r="CI5" s="491"/>
      <c r="CJ5" s="889"/>
      <c r="CK5" s="889"/>
      <c r="CL5" s="889"/>
      <c r="CM5" s="889"/>
      <c r="CN5" s="889"/>
      <c r="CO5" s="889"/>
      <c r="CP5" s="889"/>
      <c r="CQ5" s="889"/>
      <c r="CR5" s="889"/>
      <c r="CS5" s="889"/>
      <c r="CT5" s="889"/>
      <c r="DM5" s="488"/>
      <c r="DN5" s="488"/>
      <c r="DO5" s="488"/>
      <c r="DP5" s="488"/>
    </row>
    <row r="6" spans="1:121" ht="20.25" thickTop="1" thickBot="1" x14ac:dyDescent="0.3">
      <c r="A6" s="1442" t="s">
        <v>1003</v>
      </c>
      <c r="B6" s="1443"/>
      <c r="C6" s="1444"/>
      <c r="D6" s="2534" t="str">
        <f>'2014'!D6</f>
        <v xml:space="preserve">Energie intensief                       </v>
      </c>
      <c r="E6" s="2535"/>
      <c r="F6" s="2535"/>
      <c r="G6" s="2535"/>
      <c r="H6" s="2536"/>
      <c r="I6" s="899"/>
      <c r="J6" s="900"/>
      <c r="K6" s="899"/>
      <c r="L6" s="899"/>
      <c r="M6" s="899"/>
      <c r="N6" s="899"/>
      <c r="O6" s="899"/>
      <c r="P6" s="899"/>
      <c r="Q6" s="899"/>
      <c r="R6" s="899"/>
      <c r="S6" s="899"/>
      <c r="T6" s="899"/>
      <c r="U6" s="899"/>
      <c r="V6" s="899"/>
      <c r="W6" s="899"/>
      <c r="X6" s="899"/>
      <c r="Y6" s="899"/>
      <c r="Z6" s="901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487"/>
      <c r="AO6" s="15"/>
      <c r="AP6" s="902"/>
      <c r="AQ6" s="899"/>
      <c r="AR6" s="899"/>
      <c r="AS6" s="903"/>
      <c r="AT6" s="903"/>
      <c r="AU6" s="903"/>
      <c r="AV6" s="903"/>
      <c r="AW6" s="903"/>
      <c r="AX6" s="903"/>
      <c r="AY6" s="16"/>
      <c r="AZ6" s="903"/>
      <c r="BA6" s="903"/>
      <c r="BB6" s="903"/>
      <c r="BC6" s="903"/>
      <c r="BD6" s="903"/>
      <c r="BE6" s="903"/>
      <c r="BF6" s="903"/>
      <c r="BG6" s="903"/>
      <c r="BH6" s="903"/>
      <c r="BI6" s="903"/>
      <c r="BJ6" s="903"/>
      <c r="BK6" s="903"/>
      <c r="BL6" s="903"/>
      <c r="BM6" s="903"/>
      <c r="BN6" s="903"/>
      <c r="BO6" s="903"/>
      <c r="BP6" s="903"/>
      <c r="BQ6" s="903"/>
      <c r="BR6" s="903"/>
      <c r="BS6" s="903"/>
      <c r="BT6" s="903"/>
      <c r="BU6" s="903"/>
      <c r="BV6" s="903"/>
      <c r="BW6" s="903"/>
      <c r="BX6" s="903"/>
      <c r="BY6" s="903"/>
      <c r="BZ6" s="903"/>
      <c r="CA6" s="903"/>
      <c r="CB6" s="903"/>
      <c r="CC6" s="903"/>
      <c r="CD6" s="903"/>
      <c r="CE6" s="903"/>
      <c r="CF6" s="903"/>
      <c r="CG6" s="903"/>
      <c r="CH6" s="903"/>
      <c r="CI6" s="1999"/>
      <c r="CM6" s="2140"/>
      <c r="CN6" s="2141"/>
      <c r="CO6" s="2141"/>
      <c r="CP6" s="2141"/>
      <c r="CQ6" s="2141"/>
      <c r="CR6" s="2141"/>
      <c r="CS6" s="2141"/>
      <c r="CT6" s="2141"/>
      <c r="CU6" s="2141"/>
      <c r="CV6" s="2141"/>
      <c r="CW6" s="2142"/>
      <c r="DM6" s="488"/>
      <c r="DN6" s="488"/>
      <c r="DO6" s="488"/>
      <c r="DP6" s="488"/>
    </row>
    <row r="7" spans="1:121" thickBot="1" x14ac:dyDescent="0.3">
      <c r="A7" s="907"/>
      <c r="B7" s="908"/>
      <c r="C7" s="909"/>
      <c r="D7" s="909"/>
      <c r="E7" s="909"/>
      <c r="F7" s="909"/>
      <c r="G7" s="909"/>
      <c r="H7" s="909"/>
      <c r="I7" s="909"/>
      <c r="J7" s="909"/>
      <c r="K7" s="14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8"/>
      <c r="AA7" s="910"/>
      <c r="AB7" s="910"/>
      <c r="AC7" s="910"/>
      <c r="AD7" s="910"/>
      <c r="AE7" s="910"/>
      <c r="AF7" s="910"/>
      <c r="AG7" s="910"/>
      <c r="AH7" s="910"/>
      <c r="AI7" s="910"/>
      <c r="AJ7" s="910"/>
      <c r="AK7" s="910"/>
      <c r="AL7" s="910"/>
      <c r="AM7" s="910"/>
      <c r="AN7" s="911"/>
      <c r="AO7" s="14"/>
      <c r="AP7" s="197"/>
      <c r="AQ7" s="14"/>
      <c r="AR7" s="14"/>
      <c r="AS7" s="912"/>
      <c r="AT7" s="17"/>
      <c r="AU7" s="14"/>
      <c r="AV7" s="912"/>
      <c r="AW7" s="912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915"/>
      <c r="CM7" s="2143"/>
      <c r="CN7" s="1931"/>
      <c r="CO7" s="1931"/>
      <c r="CP7" s="1931"/>
      <c r="CQ7" s="1931"/>
      <c r="CR7" s="1931"/>
      <c r="CS7" s="1931"/>
      <c r="CT7" s="1931"/>
      <c r="CU7" s="1931"/>
      <c r="CV7" s="1931"/>
      <c r="CW7" s="2144"/>
    </row>
    <row r="8" spans="1:121" ht="27.6" customHeight="1" x14ac:dyDescent="0.25">
      <c r="A8" s="1445" t="s">
        <v>568</v>
      </c>
      <c r="B8" s="1446"/>
      <c r="C8" s="1447"/>
      <c r="D8" s="1418">
        <f>D12+D68+D69</f>
        <v>47430</v>
      </c>
      <c r="E8" s="1419">
        <f>-E74</f>
        <v>2600</v>
      </c>
      <c r="F8" s="1419">
        <f>-(F72+F83+F84+F85+F86+F87+F73+3.6*F74+F77+F78)</f>
        <v>12500</v>
      </c>
      <c r="G8" s="1419">
        <f>-(G72+G83+G84+G85+G86+G87+(AA72+AA83+AA84+AA85+AA86+AA87)*AB12)</f>
        <v>324266.62748202786</v>
      </c>
      <c r="H8" s="1419">
        <f>-(H72+H83+H84+H85+H86+H87+H73+H78+3.6*H74+(AA72+AA83+AA84+AA85+AA86+AA87)*AB13)</f>
        <v>557171.50258500816</v>
      </c>
      <c r="I8" s="1419">
        <f>-I75</f>
        <v>1000</v>
      </c>
      <c r="J8" s="1419">
        <f>-J76</f>
        <v>7000</v>
      </c>
      <c r="K8" s="1420">
        <f>-K77</f>
        <v>650</v>
      </c>
      <c r="L8" s="1420">
        <f>-(L72+L83+L84+L85+L86+L87+L73)</f>
        <v>15000</v>
      </c>
      <c r="M8" s="1420">
        <f>M72+M83+M84+M85+M86+M87+M73</f>
        <v>0</v>
      </c>
      <c r="N8" s="1419">
        <f>-(N72+N83+N84+N85+N86+N87+N73+N78+3.6*N74+(AA72+AA83+AA84+AA85+AA86+AA87)*AB14)</f>
        <v>342</v>
      </c>
      <c r="O8" s="1420">
        <f>-O73-O78</f>
        <v>0</v>
      </c>
      <c r="P8" s="1420">
        <f>IF(P73&lt;&gt;0, ABS(P73),1)</f>
        <v>20666.822507505145</v>
      </c>
      <c r="Q8" s="1420">
        <f>SUMIF(Q72:Q87,"&gt;0")</f>
        <v>57038.215742958135</v>
      </c>
      <c r="R8" s="1420">
        <f>SUMIF(R72:R87,"&gt;0")</f>
        <v>0</v>
      </c>
      <c r="S8" s="1419">
        <f>-S79</f>
        <v>0</v>
      </c>
      <c r="T8" s="1420">
        <f>MAX(T75,T79)</f>
        <v>0</v>
      </c>
      <c r="U8" s="1419">
        <f>-U80</f>
        <v>0</v>
      </c>
      <c r="V8" s="2145"/>
      <c r="W8" s="2145"/>
      <c r="X8" s="2145"/>
      <c r="Y8" s="2145"/>
      <c r="Z8" s="1422"/>
      <c r="AA8" s="1423">
        <f>-(G72+ SUM(G83:G87)+H72+SUM(H83:H87)+N72+SUM(N83:N87))/(1-AB15)</f>
        <v>723910.25309042016</v>
      </c>
      <c r="AB8" s="1419">
        <f ca="1">SUM(AB99:AB169)</f>
        <v>0</v>
      </c>
      <c r="AC8" s="1419">
        <f ca="1">SUM(AC99:AC169)</f>
        <v>120754.14881742134</v>
      </c>
      <c r="AD8" s="1420">
        <v>1</v>
      </c>
      <c r="AE8" s="2145"/>
      <c r="AF8" s="2145"/>
      <c r="AG8" s="2145"/>
      <c r="AH8" s="2145"/>
      <c r="AI8" s="2145"/>
      <c r="AJ8" s="2145"/>
      <c r="AK8" s="2145"/>
      <c r="AL8" s="2145"/>
      <c r="AM8" s="2145"/>
      <c r="AN8" s="1424"/>
      <c r="AO8" s="2208">
        <v>1</v>
      </c>
      <c r="AP8" s="1419">
        <v>1</v>
      </c>
      <c r="AQ8" s="2146">
        <v>20000</v>
      </c>
      <c r="AR8" s="2146">
        <v>70000</v>
      </c>
      <c r="AS8" s="2146">
        <v>50000</v>
      </c>
      <c r="AT8" s="2146">
        <v>50000</v>
      </c>
      <c r="AU8" s="2146">
        <v>65000</v>
      </c>
      <c r="AV8" s="2146">
        <v>12000</v>
      </c>
      <c r="AW8" s="2146">
        <v>150000</v>
      </c>
      <c r="AX8" s="2146">
        <v>9750</v>
      </c>
      <c r="AY8" s="2146"/>
      <c r="AZ8" s="2146"/>
      <c r="BA8" s="2146"/>
      <c r="BB8" s="2146"/>
      <c r="BC8" s="2146"/>
      <c r="BD8" s="2145"/>
      <c r="BE8" s="2145"/>
      <c r="BF8" s="2145"/>
      <c r="BG8" s="2145"/>
      <c r="BH8" s="2145"/>
      <c r="BI8" s="2145"/>
      <c r="BJ8" s="2145"/>
      <c r="BK8" s="2145"/>
      <c r="BL8" s="2145"/>
      <c r="BM8" s="2145"/>
      <c r="BN8" s="2145"/>
      <c r="BO8" s="2145"/>
      <c r="BP8" s="2145"/>
      <c r="BQ8" s="2145"/>
      <c r="BR8" s="2145"/>
      <c r="BS8" s="2145"/>
      <c r="BT8" s="2145"/>
      <c r="BU8" s="2145"/>
      <c r="BV8" s="2145"/>
      <c r="BW8" s="2145"/>
      <c r="BX8" s="2145"/>
      <c r="BY8" s="2145"/>
      <c r="BZ8" s="2145"/>
      <c r="CA8" s="2145"/>
      <c r="CB8" s="2145"/>
      <c r="CC8" s="2145"/>
      <c r="CD8" s="2145"/>
      <c r="CE8" s="2145"/>
      <c r="CF8" s="2145"/>
      <c r="CG8" s="2145"/>
      <c r="CH8" s="2145"/>
      <c r="CI8" s="2147"/>
      <c r="CM8" s="2143"/>
      <c r="CN8" s="1931"/>
      <c r="CO8" s="1931"/>
      <c r="CP8" s="1931"/>
      <c r="CQ8" s="1931"/>
      <c r="CR8" s="1931"/>
      <c r="CS8" s="1931"/>
      <c r="CT8" s="1931"/>
      <c r="CU8" s="1931"/>
      <c r="CV8" s="1931"/>
      <c r="CW8" s="2144"/>
    </row>
    <row r="9" spans="1:121" s="492" customFormat="1" ht="18.95" customHeight="1" thickBot="1" x14ac:dyDescent="0.3">
      <c r="A9" s="1448" t="s">
        <v>756</v>
      </c>
      <c r="B9" s="1449"/>
      <c r="C9" s="1450"/>
      <c r="D9" s="913" t="str">
        <f>'2018'!D9</f>
        <v>MWh input</v>
      </c>
      <c r="E9" s="914" t="str">
        <f>'2018'!E9</f>
        <v>MWh elekt.</v>
      </c>
      <c r="F9" s="915" t="str">
        <f>'2018'!F9</f>
        <v>GJsec uit</v>
      </c>
      <c r="G9" s="915" t="str">
        <f>'2018'!G9</f>
        <v>GJsec stoom</v>
      </c>
      <c r="H9" s="915" t="str">
        <f>'2018'!H9</f>
        <v>GJsec uit</v>
      </c>
      <c r="I9" s="914" t="str">
        <f>'2018'!I9</f>
        <v>1000 Nm³</v>
      </c>
      <c r="J9" s="914" t="str">
        <f>'2018'!J9</f>
        <v>GJ koeling</v>
      </c>
      <c r="K9" s="916" t="str">
        <f>'2018'!K9</f>
        <v>GJ in olie</v>
      </c>
      <c r="L9" s="916" t="str">
        <f>'2018'!L9</f>
        <v>GJ</v>
      </c>
      <c r="M9" s="916" t="str">
        <f>'2018'!M9</f>
        <v>GJ</v>
      </c>
      <c r="N9" s="916" t="str">
        <f>'2018'!N9</f>
        <v>GJsec uit</v>
      </c>
      <c r="O9" s="916" t="str">
        <f>'2018'!O9</f>
        <v>GJsec uit</v>
      </c>
      <c r="P9" s="916" t="s">
        <v>518</v>
      </c>
      <c r="Q9" s="916" t="str">
        <f>IF(TRIM('2018'!Q9)="","",'2018'!Q9)</f>
        <v>GJ</v>
      </c>
      <c r="R9" s="916" t="str">
        <f>IF(TRIM('2018'!R9)="","",'2018'!R9)</f>
        <v>GJ</v>
      </c>
      <c r="S9" s="916" t="str">
        <f>IF(TRIM('2018'!S9)="","",'2018'!S9)</f>
        <v>1000 Nm³</v>
      </c>
      <c r="T9" s="916" t="str">
        <f>IF(TRIM('2018'!T9)="","",'2018'!T9)</f>
        <v>1000 Nm³</v>
      </c>
      <c r="U9" s="916" t="str">
        <f>IF(TRIM('2018'!U9)="","",'2018'!U9)</f>
        <v>GJ koeling</v>
      </c>
      <c r="V9" s="2148" t="str">
        <f>IF(TRIM('2018'!V9)="","",'2018'!V9)</f>
        <v/>
      </c>
      <c r="W9" s="2148" t="str">
        <f>IF(TRIM('2018'!W9)="","",'2018'!W9)</f>
        <v/>
      </c>
      <c r="X9" s="2148" t="str">
        <f>IF(TRIM('2018'!X9)="","",'2018'!X9)</f>
        <v/>
      </c>
      <c r="Y9" s="2148" t="str">
        <f>IF(TRIM('2018'!Y9)="","",'2018'!Y9)</f>
        <v/>
      </c>
      <c r="Z9" s="917"/>
      <c r="AA9" s="918" t="str">
        <f>'2018'!AA9</f>
        <v>GJ uit ketel</v>
      </c>
      <c r="AB9" s="919" t="str">
        <f>'2018'!AB9</f>
        <v>GJpr-input</v>
      </c>
      <c r="AC9" s="919" t="str">
        <f>'2018'!AC9</f>
        <v>GJpr-input</v>
      </c>
      <c r="AD9" s="916"/>
      <c r="AE9" s="2148" t="str">
        <f>IF(TRIM('2018'!AE9)="","",'2018'!AE9)</f>
        <v/>
      </c>
      <c r="AF9" s="2148" t="str">
        <f>IF(TRIM('2018'!AF9)="","",'2018'!AF9)</f>
        <v/>
      </c>
      <c r="AG9" s="2148" t="str">
        <f>IF(TRIM('2018'!AG9)="","",'2018'!AG9)</f>
        <v/>
      </c>
      <c r="AH9" s="2148" t="str">
        <f>IF(TRIM('2018'!AH9)="","",'2018'!AH9)</f>
        <v/>
      </c>
      <c r="AI9" s="2148" t="str">
        <f>IF(TRIM('2018'!AI9)="","",'2018'!AI9)</f>
        <v/>
      </c>
      <c r="AJ9" s="2148" t="str">
        <f>IF(TRIM('2018'!AJ9)="","",'2018'!AJ9)</f>
        <v/>
      </c>
      <c r="AK9" s="2148" t="str">
        <f>IF(TRIM('2018'!AK9)="","",'2018'!AK9)</f>
        <v/>
      </c>
      <c r="AL9" s="2148" t="str">
        <f>IF(TRIM('2018'!AL9)="","",'2018'!AL9)</f>
        <v/>
      </c>
      <c r="AM9" s="2148" t="str">
        <f>IF(TRIM('2018'!AM9)="","",'2018'!AM9)</f>
        <v/>
      </c>
      <c r="AN9" s="920"/>
      <c r="AO9" s="2209"/>
      <c r="AP9" s="919"/>
      <c r="AQ9" s="2206" t="str">
        <f>IF(TRIM('2018'!AQ9)="","",'2018'!AQ9)</f>
        <v>m² opp</v>
      </c>
      <c r="AR9" s="2206" t="str">
        <f>IF(TRIM('2018'!AR9)="","",'2018'!AR9)</f>
        <v>ton</v>
      </c>
      <c r="AS9" s="2206" t="str">
        <f>IF(TRIM('2018'!AS9)="","",'2018'!AS9)</f>
        <v>ton</v>
      </c>
      <c r="AT9" s="2206" t="str">
        <f>IF(TRIM('2018'!AT9)="","",'2018'!AT9)</f>
        <v>ton</v>
      </c>
      <c r="AU9" s="2206" t="str">
        <f>IF(TRIM('2018'!AU9)="","",'2018'!AU9)</f>
        <v>ton</v>
      </c>
      <c r="AV9" s="2206" t="str">
        <f>IF(TRIM('2018'!AV9)="","",'2018'!AV9)</f>
        <v>ton</v>
      </c>
      <c r="AW9" s="2206" t="str">
        <f>IF(TRIM('2018'!AW9)="","",'2018'!AW9)</f>
        <v>ton</v>
      </c>
      <c r="AX9" s="2206" t="str">
        <f>IF(TRIM('2018'!AX9)="","",'2018'!AX9)</f>
        <v>ton</v>
      </c>
      <c r="AY9" s="2206" t="str">
        <f>IF(TRIM('2018'!AY9)="","",'2018'!AY9)</f>
        <v/>
      </c>
      <c r="AZ9" s="2149" t="str">
        <f>IF(TRIM('2018'!AZ9)="","",'2018'!AZ9)</f>
        <v/>
      </c>
      <c r="BA9" s="2149" t="str">
        <f>IF(TRIM('2018'!BA9)="","",'2018'!BA9)</f>
        <v/>
      </c>
      <c r="BB9" s="2149" t="str">
        <f>IF(TRIM('2018'!BB9)="","",'2018'!BB9)</f>
        <v/>
      </c>
      <c r="BC9" s="2149" t="str">
        <f>IF(TRIM('2018'!BC9)="","",'2018'!BC9)</f>
        <v/>
      </c>
      <c r="BD9" s="2149" t="str">
        <f>IF(TRIM('2018'!BD9)="","",'2018'!BD9)</f>
        <v/>
      </c>
      <c r="BE9" s="2149" t="str">
        <f>IF(TRIM('2018'!BE9)="","",'2018'!BE9)</f>
        <v/>
      </c>
      <c r="BF9" s="2149" t="str">
        <f>IF(TRIM('2018'!BF9)="","",'2018'!BF9)</f>
        <v/>
      </c>
      <c r="BG9" s="2149" t="str">
        <f>IF(TRIM('2018'!BG9)="","",'2018'!BG9)</f>
        <v/>
      </c>
      <c r="BH9" s="2149" t="str">
        <f>IF(TRIM('2018'!BH9)="","",'2018'!BH9)</f>
        <v/>
      </c>
      <c r="BI9" s="2149" t="str">
        <f>IF(TRIM('2018'!BI9)="","",'2018'!BI9)</f>
        <v/>
      </c>
      <c r="BJ9" s="2149" t="str">
        <f>IF(TRIM('2018'!BJ9)="","",'2018'!BJ9)</f>
        <v/>
      </c>
      <c r="BK9" s="2149" t="str">
        <f>IF(TRIM('2018'!BK9)="","",'2018'!BK9)</f>
        <v/>
      </c>
      <c r="BL9" s="2149" t="str">
        <f>IF(TRIM('2018'!BL9)="","",'2018'!BL9)</f>
        <v/>
      </c>
      <c r="BM9" s="2149" t="str">
        <f>IF(TRIM('2018'!BM9)="","",'2018'!BM9)</f>
        <v/>
      </c>
      <c r="BN9" s="2149" t="str">
        <f>IF(TRIM('2018'!BN9)="","",'2018'!BN9)</f>
        <v/>
      </c>
      <c r="BO9" s="2149" t="str">
        <f>IF(TRIM('2018'!BO9)="","",'2018'!BO9)</f>
        <v/>
      </c>
      <c r="BP9" s="2149" t="str">
        <f>IF(TRIM('2018'!BP9)="","",'2018'!BP9)</f>
        <v/>
      </c>
      <c r="BQ9" s="2149" t="str">
        <f>IF(TRIM('2018'!BQ9)="","",'2018'!BQ9)</f>
        <v/>
      </c>
      <c r="BR9" s="2149" t="str">
        <f>IF(TRIM('2018'!BR9)="","",'2018'!BR9)</f>
        <v/>
      </c>
      <c r="BS9" s="2149" t="str">
        <f>IF(TRIM('2018'!BS9)="","",'2018'!BS9)</f>
        <v/>
      </c>
      <c r="BT9" s="2149" t="str">
        <f>IF(TRIM('2018'!BT9)="","",'2018'!BT9)</f>
        <v/>
      </c>
      <c r="BU9" s="2149" t="str">
        <f>IF(TRIM('2018'!BU9)="","",'2018'!BU9)</f>
        <v/>
      </c>
      <c r="BV9" s="2149" t="str">
        <f>IF(TRIM('2018'!BV9)="","",'2018'!BV9)</f>
        <v/>
      </c>
      <c r="BW9" s="2149" t="str">
        <f>IF(TRIM('2018'!BW9)="","",'2018'!BW9)</f>
        <v/>
      </c>
      <c r="BX9" s="2149" t="str">
        <f>IF(TRIM('2018'!BX9)="","",'2018'!BX9)</f>
        <v/>
      </c>
      <c r="BY9" s="2149" t="str">
        <f>IF(TRIM('2018'!BY9)="","",'2018'!BY9)</f>
        <v/>
      </c>
      <c r="BZ9" s="2149" t="str">
        <f>IF(TRIM('2018'!BZ9)="","",'2018'!BZ9)</f>
        <v/>
      </c>
      <c r="CA9" s="2149" t="str">
        <f>IF(TRIM('2018'!CA9)="","",'2018'!CA9)</f>
        <v/>
      </c>
      <c r="CB9" s="2149" t="str">
        <f>IF(TRIM('2018'!CB9)="","",'2018'!CB9)</f>
        <v/>
      </c>
      <c r="CC9" s="2149" t="str">
        <f>IF(TRIM('2018'!CC9)="","",'2018'!CC9)</f>
        <v/>
      </c>
      <c r="CD9" s="2149" t="str">
        <f>IF(TRIM('2018'!CD9)="","",'2018'!CD9)</f>
        <v/>
      </c>
      <c r="CE9" s="2149" t="str">
        <f>IF(TRIM('2018'!CE9)="","",'2018'!CE9)</f>
        <v/>
      </c>
      <c r="CF9" s="2149" t="str">
        <f>IF(TRIM('2018'!CF9)="","",'2018'!CF9)</f>
        <v/>
      </c>
      <c r="CG9" s="2149" t="str">
        <f>IF(TRIM('2018'!CG9)="","",'2018'!CG9)</f>
        <v/>
      </c>
      <c r="CH9" s="2149" t="str">
        <f>IF(TRIM('2018'!CH9)="","",'2018'!CH9)</f>
        <v/>
      </c>
      <c r="CI9" s="2150" t="str">
        <f>IF(TRIM('2018'!CI9)="","",'2018'!CI9)</f>
        <v/>
      </c>
      <c r="CJ9" s="886"/>
      <c r="CM9" s="2151"/>
      <c r="CN9" s="2152"/>
      <c r="CO9" s="2152"/>
      <c r="CP9" s="2152"/>
      <c r="CQ9" s="2152"/>
      <c r="CR9" s="2152"/>
      <c r="CS9" s="2152"/>
      <c r="CT9" s="2152"/>
      <c r="CU9" s="2152"/>
      <c r="CV9" s="2152"/>
      <c r="CW9" s="2153"/>
      <c r="DK9" s="886"/>
      <c r="DL9" s="886"/>
      <c r="DQ9" s="886"/>
    </row>
    <row r="10" spans="1:121" thickBot="1" x14ac:dyDescent="0.3">
      <c r="A10" s="922"/>
      <c r="B10" s="907"/>
      <c r="C10" s="496"/>
      <c r="D10" s="496"/>
      <c r="E10" s="496"/>
      <c r="F10" s="496"/>
      <c r="G10" s="496"/>
      <c r="H10" s="496"/>
      <c r="I10" s="496"/>
      <c r="J10" s="496"/>
      <c r="K10" s="923"/>
      <c r="L10" s="923"/>
      <c r="M10" s="923"/>
      <c r="N10" s="923"/>
      <c r="O10" s="923"/>
      <c r="P10" s="923"/>
      <c r="Q10" s="923"/>
      <c r="R10" s="923"/>
      <c r="S10" s="923"/>
      <c r="T10" s="923"/>
      <c r="U10" s="923"/>
      <c r="V10" s="923"/>
      <c r="W10" s="923"/>
      <c r="X10" s="923"/>
      <c r="Y10" s="923"/>
      <c r="Z10" s="924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8"/>
      <c r="AO10" s="923"/>
      <c r="AP10" s="923"/>
      <c r="AQ10" s="923"/>
      <c r="AR10" s="923"/>
      <c r="AS10" s="925"/>
      <c r="AT10" s="497"/>
      <c r="AU10" s="497"/>
      <c r="AV10" s="497"/>
      <c r="AW10" s="497"/>
      <c r="AX10" s="923"/>
      <c r="AY10" s="923"/>
      <c r="AZ10" s="923"/>
      <c r="BA10" s="923"/>
      <c r="BB10" s="923"/>
      <c r="BC10" s="923"/>
      <c r="BD10" s="923"/>
      <c r="BE10" s="923"/>
      <c r="BF10" s="923"/>
      <c r="BG10" s="923"/>
      <c r="BH10" s="923"/>
      <c r="BI10" s="923"/>
      <c r="BJ10" s="923"/>
      <c r="BK10" s="923"/>
      <c r="BL10" s="923"/>
      <c r="BM10" s="923"/>
      <c r="BN10" s="923"/>
      <c r="BO10" s="923"/>
      <c r="BP10" s="923"/>
      <c r="BQ10" s="923"/>
      <c r="BR10" s="923"/>
      <c r="BS10" s="923"/>
      <c r="BT10" s="923"/>
      <c r="BU10" s="923"/>
      <c r="BV10" s="923"/>
      <c r="BW10" s="923"/>
      <c r="BX10" s="923"/>
      <c r="BY10" s="923"/>
      <c r="BZ10" s="923"/>
      <c r="CA10" s="923"/>
      <c r="CB10" s="923"/>
      <c r="CC10" s="923"/>
      <c r="CD10" s="923"/>
      <c r="CE10" s="923"/>
      <c r="CF10" s="923"/>
      <c r="CG10" s="923"/>
      <c r="CH10" s="923"/>
      <c r="CI10" s="2000"/>
      <c r="CM10" s="2143"/>
      <c r="CN10" s="1931"/>
      <c r="CO10" s="1931"/>
      <c r="CP10" s="1931"/>
      <c r="CQ10" s="1931"/>
      <c r="CR10" s="1931"/>
      <c r="CS10" s="1931"/>
      <c r="CT10" s="1931"/>
      <c r="CU10" s="1931"/>
      <c r="CV10" s="1931"/>
      <c r="CW10" s="2144"/>
    </row>
    <row r="11" spans="1:121" ht="27.6" customHeight="1" thickBot="1" x14ac:dyDescent="0.3">
      <c r="A11" s="926" t="s">
        <v>785</v>
      </c>
      <c r="B11" s="2031" t="s">
        <v>0</v>
      </c>
      <c r="C11" s="2032" t="s">
        <v>499</v>
      </c>
      <c r="D11" s="927" t="str">
        <f>IF(D12&lt;0,"INPUT FOUTIEF","")</f>
        <v/>
      </c>
      <c r="E11" s="928"/>
      <c r="F11" s="928"/>
      <c r="G11" s="929" t="s">
        <v>597</v>
      </c>
      <c r="H11" s="2369">
        <v>250</v>
      </c>
      <c r="I11" s="929" t="s">
        <v>608</v>
      </c>
      <c r="J11" s="928" t="s">
        <v>181</v>
      </c>
      <c r="K11" s="900"/>
      <c r="L11" s="900"/>
      <c r="M11" s="929" t="s">
        <v>599</v>
      </c>
      <c r="N11" s="2369">
        <v>150</v>
      </c>
      <c r="O11" s="900"/>
      <c r="P11" s="900"/>
      <c r="Q11" s="900"/>
      <c r="R11" s="900"/>
      <c r="S11" s="929" t="s">
        <v>1297</v>
      </c>
      <c r="T11" s="900"/>
      <c r="U11" s="900"/>
      <c r="V11" s="900"/>
      <c r="W11" s="900"/>
      <c r="X11" s="900"/>
      <c r="Y11" s="900"/>
      <c r="Z11" s="2265"/>
      <c r="AA11" s="2529" t="s">
        <v>1293</v>
      </c>
      <c r="AB11" s="2530"/>
      <c r="AC11" s="931"/>
      <c r="AD11" s="931"/>
      <c r="AE11" s="931"/>
      <c r="AF11" s="931"/>
      <c r="AG11" s="931"/>
      <c r="AH11" s="931"/>
      <c r="AI11" s="931"/>
      <c r="AJ11" s="931"/>
      <c r="AK11" s="931"/>
      <c r="AL11" s="931"/>
      <c r="AM11" s="931"/>
      <c r="AN11" s="92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00"/>
      <c r="BI11" s="900"/>
      <c r="BJ11" s="900"/>
      <c r="BK11" s="900"/>
      <c r="BL11" s="900"/>
      <c r="BM11" s="900"/>
      <c r="BN11" s="900"/>
      <c r="BO11" s="900"/>
      <c r="BP11" s="900"/>
      <c r="BQ11" s="900"/>
      <c r="BR11" s="900"/>
      <c r="BS11" s="900"/>
      <c r="BT11" s="900"/>
      <c r="BU11" s="900"/>
      <c r="BV11" s="900"/>
      <c r="BW11" s="900"/>
      <c r="BX11" s="900"/>
      <c r="BY11" s="900"/>
      <c r="BZ11" s="900"/>
      <c r="CA11" s="900"/>
      <c r="CB11" s="900"/>
      <c r="CC11" s="900"/>
      <c r="CD11" s="900"/>
      <c r="CE11" s="900"/>
      <c r="CF11" s="900"/>
      <c r="CG11" s="900"/>
      <c r="CH11" s="900"/>
      <c r="CI11" s="2001"/>
      <c r="CM11" s="2143"/>
      <c r="CN11" s="1931"/>
      <c r="CO11" s="1931"/>
      <c r="CP11" s="1931"/>
      <c r="CQ11" s="1931"/>
      <c r="CR11" s="1931"/>
      <c r="CS11" s="1931"/>
      <c r="CT11" s="1931"/>
      <c r="CU11" s="1931"/>
      <c r="CV11" s="1931"/>
      <c r="CW11" s="2144"/>
    </row>
    <row r="12" spans="1:121" ht="15.75" customHeight="1" thickBot="1" x14ac:dyDescent="0.3">
      <c r="A12" s="932" t="s">
        <v>1065</v>
      </c>
      <c r="B12" s="933" t="s">
        <v>27</v>
      </c>
      <c r="C12" s="1574">
        <f>D12</f>
        <v>39930</v>
      </c>
      <c r="D12" s="2370">
        <v>39930</v>
      </c>
      <c r="E12" s="928"/>
      <c r="F12" s="928"/>
      <c r="G12" s="929" t="s">
        <v>598</v>
      </c>
      <c r="H12" s="2369">
        <v>90</v>
      </c>
      <c r="I12" s="2371">
        <v>7</v>
      </c>
      <c r="J12" s="928"/>
      <c r="K12" s="934"/>
      <c r="L12" s="934"/>
      <c r="M12" s="929" t="s">
        <v>600</v>
      </c>
      <c r="N12" s="2369">
        <v>90</v>
      </c>
      <c r="O12" s="934"/>
      <c r="P12" s="934"/>
      <c r="Q12" s="934"/>
      <c r="R12" s="900"/>
      <c r="S12" s="2372">
        <v>8</v>
      </c>
      <c r="T12" s="934"/>
      <c r="U12" s="934"/>
      <c r="V12" s="934"/>
      <c r="W12" s="934"/>
      <c r="X12" s="934"/>
      <c r="Y12" s="934"/>
      <c r="Z12" s="2265"/>
      <c r="AA12" s="2273" t="str">
        <f>'2018'!AA12</f>
        <v>G</v>
      </c>
      <c r="AB12" s="2340">
        <f>'2018'!AB12</f>
        <v>0.56556892033829564</v>
      </c>
      <c r="AC12" s="931"/>
      <c r="AD12" s="931"/>
      <c r="AE12" s="931"/>
      <c r="AF12" s="931"/>
      <c r="AG12" s="931"/>
      <c r="AH12" s="931"/>
      <c r="AI12" s="931"/>
      <c r="AJ12" s="931"/>
      <c r="AK12" s="931"/>
      <c r="AL12" s="931"/>
      <c r="AM12" s="931"/>
      <c r="AN12" s="920"/>
      <c r="AO12" s="934"/>
      <c r="AP12" s="934"/>
      <c r="AQ12" s="934"/>
      <c r="AR12" s="934"/>
      <c r="AS12" s="934"/>
      <c r="AT12" s="934"/>
      <c r="AU12" s="934"/>
      <c r="AV12" s="934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2001"/>
      <c r="CM12" s="2143"/>
      <c r="CN12" s="1931"/>
      <c r="CO12" s="1931"/>
      <c r="CP12" s="1931"/>
      <c r="CQ12" s="1931"/>
      <c r="CR12" s="1931"/>
      <c r="CS12" s="1931"/>
      <c r="CT12" s="1931"/>
      <c r="CU12" s="1931"/>
      <c r="CV12" s="1931"/>
      <c r="CW12" s="2144"/>
    </row>
    <row r="13" spans="1:121" ht="15.75" customHeight="1" x14ac:dyDescent="0.25">
      <c r="A13" s="499"/>
      <c r="B13" s="935"/>
      <c r="C13" s="900"/>
      <c r="D13" s="928"/>
      <c r="E13" s="928"/>
      <c r="F13" s="928"/>
      <c r="G13" s="929" t="s">
        <v>1012</v>
      </c>
      <c r="H13" s="2369"/>
      <c r="I13" s="928"/>
      <c r="J13" s="928"/>
      <c r="K13" s="934"/>
      <c r="L13" s="934"/>
      <c r="M13" s="929" t="s">
        <v>1015</v>
      </c>
      <c r="N13" s="2369">
        <v>150</v>
      </c>
      <c r="O13" s="934"/>
      <c r="P13" s="934"/>
      <c r="Q13" s="934"/>
      <c r="R13" s="900"/>
      <c r="S13" s="934"/>
      <c r="T13" s="934"/>
      <c r="U13" s="934"/>
      <c r="V13" s="934"/>
      <c r="W13" s="934"/>
      <c r="X13" s="934"/>
      <c r="Y13" s="934"/>
      <c r="Z13" s="2265"/>
      <c r="AA13" s="2273" t="str">
        <f>'2018'!AA13</f>
        <v>H</v>
      </c>
      <c r="AB13" s="2340">
        <f>'2018'!AB13</f>
        <v>0.39238936227508786</v>
      </c>
      <c r="AC13" s="931"/>
      <c r="AD13" s="931"/>
      <c r="AE13" s="931"/>
      <c r="AF13" s="931"/>
      <c r="AG13" s="931"/>
      <c r="AH13" s="931"/>
      <c r="AI13" s="931"/>
      <c r="AJ13" s="931"/>
      <c r="AK13" s="931"/>
      <c r="AL13" s="931"/>
      <c r="AM13" s="931"/>
      <c r="AN13" s="920"/>
      <c r="AO13" s="934"/>
      <c r="AP13" s="934"/>
      <c r="AQ13" s="934"/>
      <c r="AR13" s="934"/>
      <c r="AS13" s="934"/>
      <c r="AT13" s="934"/>
      <c r="AU13" s="934"/>
      <c r="AV13" s="934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2001"/>
      <c r="CM13" s="2143"/>
      <c r="CN13" s="1931"/>
      <c r="CO13" s="1931"/>
      <c r="CP13" s="1931"/>
      <c r="CQ13" s="1931"/>
      <c r="CR13" s="1931"/>
      <c r="CS13" s="1931"/>
      <c r="CT13" s="1931"/>
      <c r="CU13" s="1931"/>
      <c r="CV13" s="1931"/>
      <c r="CW13" s="2144"/>
    </row>
    <row r="14" spans="1:121" s="1931" customFormat="1" ht="15.75" customHeight="1" x14ac:dyDescent="0.25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2266"/>
      <c r="AA14" s="2273" t="str">
        <f>'2018'!AA14</f>
        <v>N</v>
      </c>
      <c r="AB14" s="2340">
        <f>'2018'!AB14</f>
        <v>0</v>
      </c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1424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0"/>
      <c r="BH14" s="900"/>
      <c r="BI14" s="900"/>
      <c r="BJ14" s="900"/>
      <c r="BK14" s="900"/>
      <c r="BL14" s="900"/>
      <c r="BM14" s="900"/>
      <c r="BN14" s="900"/>
      <c r="BO14" s="900"/>
      <c r="BP14" s="900"/>
      <c r="BQ14" s="900"/>
      <c r="BR14" s="900"/>
      <c r="BS14" s="900"/>
      <c r="BT14" s="900"/>
      <c r="BU14" s="900"/>
      <c r="BV14" s="900"/>
      <c r="BW14" s="900"/>
      <c r="BX14" s="900"/>
      <c r="BY14" s="900"/>
      <c r="BZ14" s="900"/>
      <c r="CA14" s="900"/>
      <c r="CB14" s="900"/>
      <c r="CC14" s="900"/>
      <c r="CD14" s="900"/>
      <c r="CE14" s="900"/>
      <c r="CF14" s="900"/>
      <c r="CG14" s="900"/>
      <c r="CH14" s="900"/>
      <c r="CI14" s="2001"/>
      <c r="CM14" s="2143"/>
      <c r="CW14" s="2144"/>
    </row>
    <row r="15" spans="1:121" s="1931" customFormat="1" ht="15.75" customHeight="1" thickBo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2266"/>
      <c r="AA15" s="2274" t="str">
        <f>'2018'!AA15</f>
        <v>Andere</v>
      </c>
      <c r="AB15" s="2280">
        <f>1-AB12-AB13-AB14</f>
        <v>4.2041717386616495E-2</v>
      </c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1424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900"/>
      <c r="BN15" s="900"/>
      <c r="BO15" s="900"/>
      <c r="BP15" s="900"/>
      <c r="BQ15" s="900"/>
      <c r="BR15" s="900"/>
      <c r="BS15" s="900"/>
      <c r="BT15" s="900"/>
      <c r="BU15" s="900"/>
      <c r="BV15" s="900"/>
      <c r="BW15" s="900"/>
      <c r="BX15" s="900"/>
      <c r="BY15" s="900"/>
      <c r="BZ15" s="900"/>
      <c r="CA15" s="900"/>
      <c r="CB15" s="900"/>
      <c r="CC15" s="900"/>
      <c r="CD15" s="900"/>
      <c r="CE15" s="900"/>
      <c r="CF15" s="900"/>
      <c r="CG15" s="900"/>
      <c r="CH15" s="900"/>
      <c r="CI15" s="2001"/>
      <c r="CM15" s="2143"/>
      <c r="CW15" s="2144"/>
    </row>
    <row r="16" spans="1:121" ht="27.6" customHeight="1" thickBot="1" x14ac:dyDescent="0.3">
      <c r="A16" s="1975" t="s">
        <v>341</v>
      </c>
      <c r="B16" s="2030" t="s">
        <v>0</v>
      </c>
      <c r="C16" s="1588" t="s">
        <v>500</v>
      </c>
      <c r="D16" s="1468"/>
      <c r="E16" s="1465"/>
      <c r="F16" s="1465"/>
      <c r="G16" s="1465"/>
      <c r="H16" s="1465"/>
      <c r="I16" s="1465"/>
      <c r="J16" s="1465"/>
      <c r="K16" s="1467"/>
      <c r="L16" s="1467"/>
      <c r="M16" s="1467"/>
      <c r="N16" s="1467"/>
      <c r="O16" s="1467"/>
      <c r="P16" s="1467"/>
      <c r="Q16" s="1539"/>
      <c r="R16" s="1539"/>
      <c r="S16" s="1467"/>
      <c r="T16" s="1467"/>
      <c r="U16" s="1467"/>
      <c r="V16" s="1467"/>
      <c r="W16" s="1467"/>
      <c r="X16" s="1467"/>
      <c r="Y16" s="1467"/>
      <c r="Z16" s="2266"/>
      <c r="AA16" s="2270"/>
      <c r="AB16" s="2271"/>
      <c r="AC16" s="1465"/>
      <c r="AD16" s="1465"/>
      <c r="AE16" s="1465"/>
      <c r="AF16" s="1465"/>
      <c r="AG16" s="1465"/>
      <c r="AH16" s="1465"/>
      <c r="AI16" s="1465"/>
      <c r="AJ16" s="1465"/>
      <c r="AK16" s="1465"/>
      <c r="AL16" s="1465"/>
      <c r="AM16" s="1465"/>
      <c r="AN16" s="1424"/>
      <c r="AO16" s="1467"/>
      <c r="AP16" s="1467"/>
      <c r="AQ16" s="1467"/>
      <c r="AR16" s="1467"/>
      <c r="AS16" s="1467"/>
      <c r="AT16" s="1467"/>
      <c r="AU16" s="1467"/>
      <c r="AV16" s="1467"/>
      <c r="AW16" s="1467"/>
      <c r="AX16" s="1467"/>
      <c r="AY16" s="1467"/>
      <c r="AZ16" s="1467"/>
      <c r="BA16" s="1467"/>
      <c r="BB16" s="1467"/>
      <c r="BC16" s="1467"/>
      <c r="BD16" s="1467"/>
      <c r="BE16" s="1467"/>
      <c r="BF16" s="1467"/>
      <c r="BG16" s="1467"/>
      <c r="BH16" s="1467"/>
      <c r="BI16" s="1467"/>
      <c r="BJ16" s="1467"/>
      <c r="BK16" s="1467"/>
      <c r="BL16" s="1467"/>
      <c r="BM16" s="1467"/>
      <c r="BN16" s="1467"/>
      <c r="BO16" s="1467"/>
      <c r="BP16" s="1467"/>
      <c r="BQ16" s="1467"/>
      <c r="BR16" s="1467"/>
      <c r="BS16" s="1467"/>
      <c r="BT16" s="1467"/>
      <c r="BU16" s="1467"/>
      <c r="BV16" s="1467"/>
      <c r="BW16" s="1467"/>
      <c r="BX16" s="1467"/>
      <c r="BY16" s="1467"/>
      <c r="BZ16" s="1467"/>
      <c r="CA16" s="1467"/>
      <c r="CB16" s="1467"/>
      <c r="CC16" s="1467"/>
      <c r="CD16" s="1467"/>
      <c r="CE16" s="1467"/>
      <c r="CF16" s="1467"/>
      <c r="CG16" s="1467"/>
      <c r="CH16" s="1467"/>
      <c r="CI16" s="2002"/>
      <c r="CM16" s="2143"/>
      <c r="CN16" s="1931"/>
      <c r="CO16" s="1931"/>
      <c r="CP16" s="1931"/>
      <c r="CQ16" s="1931"/>
      <c r="CR16" s="1931"/>
      <c r="CS16" s="1931"/>
      <c r="CT16" s="1931"/>
      <c r="CU16" s="1931"/>
      <c r="CV16" s="1931"/>
      <c r="CW16" s="2144"/>
    </row>
    <row r="17" spans="1:101" s="939" customFormat="1" ht="15.75" customHeight="1" x14ac:dyDescent="0.25">
      <c r="A17" s="937" t="str">
        <f>IF(TRIM('2018'!A17)="","",'2018'!A17)</f>
        <v>Aardgas (bvw)</v>
      </c>
      <c r="B17" s="938" t="str">
        <f t="shared" ref="B17:B43" ca="1" si="0">IF(A17="","",INDIRECT("b"&amp;TEXT(246+MATCH((A17),$A$247:$A$484,0),0)))</f>
        <v>MWh-bvw</v>
      </c>
      <c r="C17" s="1575">
        <f t="shared" ref="C17:C43" si="1">SUM(D17:CI17)</f>
        <v>327000</v>
      </c>
      <c r="D17" s="1469"/>
      <c r="E17" s="1470"/>
      <c r="F17" s="1470"/>
      <c r="G17" s="2154">
        <v>109000</v>
      </c>
      <c r="H17" s="2154">
        <v>197000</v>
      </c>
      <c r="I17" s="1470"/>
      <c r="J17" s="1470"/>
      <c r="K17" s="2154"/>
      <c r="L17" s="1472"/>
      <c r="M17" s="1472"/>
      <c r="N17" s="2154"/>
      <c r="O17" s="2154"/>
      <c r="P17" s="1472"/>
      <c r="Q17" s="2155"/>
      <c r="R17" s="2155"/>
      <c r="S17" s="2155"/>
      <c r="T17" s="2155"/>
      <c r="U17" s="2155"/>
      <c r="V17" s="2155"/>
      <c r="W17" s="2155"/>
      <c r="X17" s="2155"/>
      <c r="Y17" s="2155"/>
      <c r="Z17" s="1565"/>
      <c r="AA17" s="1956"/>
      <c r="AB17" s="2366"/>
      <c r="AC17" s="2154">
        <v>2000</v>
      </c>
      <c r="AD17" s="1472"/>
      <c r="AE17" s="2155"/>
      <c r="AF17" s="2155"/>
      <c r="AG17" s="2155"/>
      <c r="AH17" s="2155"/>
      <c r="AI17" s="2155"/>
      <c r="AJ17" s="2155"/>
      <c r="AK17" s="2155"/>
      <c r="AL17" s="2155"/>
      <c r="AM17" s="2155"/>
      <c r="AN17" s="1475"/>
      <c r="AO17" s="2367"/>
      <c r="AP17" s="2155"/>
      <c r="AQ17" s="2155"/>
      <c r="AR17" s="2155">
        <v>10000</v>
      </c>
      <c r="AS17" s="2155">
        <v>9000</v>
      </c>
      <c r="AT17" s="2154"/>
      <c r="AU17" s="2156"/>
      <c r="AV17" s="2375"/>
      <c r="AW17" s="2375"/>
      <c r="AX17" s="2154"/>
      <c r="AY17" s="2154"/>
      <c r="AZ17" s="2154"/>
      <c r="BA17" s="2154"/>
      <c r="BB17" s="2154"/>
      <c r="BC17" s="2154"/>
      <c r="BD17" s="2155"/>
      <c r="BE17" s="2155"/>
      <c r="BF17" s="2155"/>
      <c r="BG17" s="2155"/>
      <c r="BH17" s="2155"/>
      <c r="BI17" s="2155"/>
      <c r="BJ17" s="2155"/>
      <c r="BK17" s="2155"/>
      <c r="BL17" s="2155"/>
      <c r="BM17" s="2155"/>
      <c r="BN17" s="2155"/>
      <c r="BO17" s="2155"/>
      <c r="BP17" s="2155"/>
      <c r="BQ17" s="2155"/>
      <c r="BR17" s="2155"/>
      <c r="BS17" s="2155"/>
      <c r="BT17" s="2155"/>
      <c r="BU17" s="2155"/>
      <c r="BV17" s="2155"/>
      <c r="BW17" s="2155"/>
      <c r="BX17" s="2155"/>
      <c r="BY17" s="2155"/>
      <c r="BZ17" s="2155"/>
      <c r="CA17" s="2155"/>
      <c r="CB17" s="2155"/>
      <c r="CC17" s="2155"/>
      <c r="CD17" s="2155"/>
      <c r="CE17" s="2155"/>
      <c r="CF17" s="2155"/>
      <c r="CG17" s="2155"/>
      <c r="CH17" s="2155"/>
      <c r="CI17" s="2157"/>
      <c r="CM17" s="2158"/>
      <c r="CN17" s="2159"/>
      <c r="CO17" s="2159"/>
      <c r="CP17" s="2159"/>
      <c r="CQ17" s="2159"/>
      <c r="CR17" s="2159"/>
      <c r="CS17" s="2159"/>
      <c r="CT17" s="2159"/>
      <c r="CU17" s="2159"/>
      <c r="CV17" s="2159"/>
      <c r="CW17" s="2160"/>
    </row>
    <row r="18" spans="1:101" s="939" customFormat="1" ht="15.75" customHeight="1" x14ac:dyDescent="0.25">
      <c r="A18" s="940" t="str">
        <f>IF(TRIM('2018'!A18)="","",'2018'!A18)</f>
        <v>Gasolie (x1000 L)</v>
      </c>
      <c r="B18" s="938" t="str">
        <f t="shared" ca="1" si="0"/>
        <v>1000 liter</v>
      </c>
      <c r="C18" s="1576">
        <f t="shared" si="1"/>
        <v>0</v>
      </c>
      <c r="D18" s="1478"/>
      <c r="E18" s="1479"/>
      <c r="F18" s="1479"/>
      <c r="G18" s="2161"/>
      <c r="H18" s="2161"/>
      <c r="I18" s="1479"/>
      <c r="J18" s="1479"/>
      <c r="K18" s="2161"/>
      <c r="L18" s="1481"/>
      <c r="M18" s="1481"/>
      <c r="N18" s="2161"/>
      <c r="O18" s="2161"/>
      <c r="P18" s="2293"/>
      <c r="Q18" s="2299"/>
      <c r="R18" s="1510"/>
      <c r="S18" s="2376"/>
      <c r="T18" s="2162"/>
      <c r="U18" s="2162"/>
      <c r="V18" s="2162"/>
      <c r="W18" s="2162"/>
      <c r="X18" s="2162"/>
      <c r="Y18" s="2162"/>
      <c r="Z18" s="1984"/>
      <c r="AA18" s="1956"/>
      <c r="AB18" s="2163"/>
      <c r="AC18" s="2163"/>
      <c r="AD18" s="1510"/>
      <c r="AE18" s="2164"/>
      <c r="AF18" s="2164"/>
      <c r="AG18" s="2164"/>
      <c r="AH18" s="2164"/>
      <c r="AI18" s="2164"/>
      <c r="AJ18" s="2164"/>
      <c r="AK18" s="2164"/>
      <c r="AL18" s="2164"/>
      <c r="AM18" s="2164"/>
      <c r="AN18" s="1486"/>
      <c r="AO18" s="2377"/>
      <c r="AP18" s="2162"/>
      <c r="AQ18" s="2162"/>
      <c r="AR18" s="2162"/>
      <c r="AS18" s="2378"/>
      <c r="AT18" s="2379"/>
      <c r="AU18" s="2379"/>
      <c r="AV18" s="2379"/>
      <c r="AW18" s="2379"/>
      <c r="AX18" s="2161"/>
      <c r="AY18" s="2366"/>
      <c r="AZ18" s="2161"/>
      <c r="BA18" s="2161"/>
      <c r="BB18" s="2161"/>
      <c r="BC18" s="2161"/>
      <c r="BD18" s="2162"/>
      <c r="BE18" s="2162"/>
      <c r="BF18" s="2162"/>
      <c r="BG18" s="2162"/>
      <c r="BH18" s="2162"/>
      <c r="BI18" s="2162"/>
      <c r="BJ18" s="2162"/>
      <c r="BK18" s="2162"/>
      <c r="BL18" s="2162"/>
      <c r="BM18" s="2162"/>
      <c r="BN18" s="2162"/>
      <c r="BO18" s="2162"/>
      <c r="BP18" s="2162"/>
      <c r="BQ18" s="2162"/>
      <c r="BR18" s="2162"/>
      <c r="BS18" s="2162"/>
      <c r="BT18" s="2162"/>
      <c r="BU18" s="2162"/>
      <c r="BV18" s="2162"/>
      <c r="BW18" s="2162"/>
      <c r="BX18" s="2162"/>
      <c r="BY18" s="2162"/>
      <c r="BZ18" s="2162"/>
      <c r="CA18" s="2162"/>
      <c r="CB18" s="2162"/>
      <c r="CC18" s="2162"/>
      <c r="CD18" s="2162"/>
      <c r="CE18" s="2162"/>
      <c r="CF18" s="2162"/>
      <c r="CG18" s="2162"/>
      <c r="CH18" s="2162"/>
      <c r="CI18" s="2165"/>
      <c r="CM18" s="2158"/>
      <c r="CN18" s="2159"/>
      <c r="CO18" s="2159"/>
      <c r="CP18" s="2159"/>
      <c r="CQ18" s="2159"/>
      <c r="CR18" s="2159"/>
      <c r="CS18" s="2159"/>
      <c r="CT18" s="2159"/>
      <c r="CU18" s="2159"/>
      <c r="CV18" s="2159"/>
      <c r="CW18" s="2160"/>
    </row>
    <row r="19" spans="1:101" s="939" customFormat="1" ht="15.75" customHeight="1" x14ac:dyDescent="0.25">
      <c r="A19" s="940" t="str">
        <f>IF(TRIM('2018'!A19)="","",'2018'!A19)</f>
        <v/>
      </c>
      <c r="B19" s="938" t="str">
        <f t="shared" ca="1" si="0"/>
        <v/>
      </c>
      <c r="C19" s="1576">
        <f t="shared" si="1"/>
        <v>0</v>
      </c>
      <c r="D19" s="1478"/>
      <c r="E19" s="1479"/>
      <c r="F19" s="1479"/>
      <c r="G19" s="1927"/>
      <c r="H19" s="1927"/>
      <c r="I19" s="1479"/>
      <c r="J19" s="1479"/>
      <c r="K19" s="1927"/>
      <c r="L19" s="1481"/>
      <c r="M19" s="1481"/>
      <c r="N19" s="1927"/>
      <c r="O19" s="1927"/>
      <c r="P19" s="2293"/>
      <c r="Q19" s="1973"/>
      <c r="R19" s="1532"/>
      <c r="S19" s="2380"/>
      <c r="T19" s="2166"/>
      <c r="U19" s="2166"/>
      <c r="V19" s="2166"/>
      <c r="W19" s="2166"/>
      <c r="X19" s="2166"/>
      <c r="Y19" s="2166"/>
      <c r="Z19" s="1558"/>
      <c r="AA19" s="1956"/>
      <c r="AB19" s="2163"/>
      <c r="AC19" s="2163"/>
      <c r="AD19" s="1510"/>
      <c r="AE19" s="2164"/>
      <c r="AF19" s="2164"/>
      <c r="AG19" s="2164"/>
      <c r="AH19" s="2164"/>
      <c r="AI19" s="2164"/>
      <c r="AJ19" s="2164"/>
      <c r="AK19" s="2164"/>
      <c r="AL19" s="2164"/>
      <c r="AM19" s="2164"/>
      <c r="AN19" s="1486"/>
      <c r="AO19" s="2381"/>
      <c r="AP19" s="2166"/>
      <c r="AQ19" s="2166"/>
      <c r="AR19" s="2166"/>
      <c r="AS19" s="2089"/>
      <c r="AT19" s="2089"/>
      <c r="AU19" s="2089"/>
      <c r="AV19" s="2089"/>
      <c r="AW19" s="1927"/>
      <c r="AX19" s="1927"/>
      <c r="AY19" s="1927"/>
      <c r="AZ19" s="1927"/>
      <c r="BA19" s="1927"/>
      <c r="BB19" s="1927"/>
      <c r="BC19" s="1927"/>
      <c r="BD19" s="2166"/>
      <c r="BE19" s="2166"/>
      <c r="BF19" s="2166"/>
      <c r="BG19" s="2166"/>
      <c r="BH19" s="2166"/>
      <c r="BI19" s="2166"/>
      <c r="BJ19" s="2166"/>
      <c r="BK19" s="2166"/>
      <c r="BL19" s="2166"/>
      <c r="BM19" s="2166"/>
      <c r="BN19" s="2166"/>
      <c r="BO19" s="2166"/>
      <c r="BP19" s="2166"/>
      <c r="BQ19" s="2166"/>
      <c r="BR19" s="2166"/>
      <c r="BS19" s="2166"/>
      <c r="BT19" s="2166"/>
      <c r="BU19" s="2166"/>
      <c r="BV19" s="2166"/>
      <c r="BW19" s="2166"/>
      <c r="BX19" s="2166"/>
      <c r="BY19" s="2166"/>
      <c r="BZ19" s="2166"/>
      <c r="CA19" s="2166"/>
      <c r="CB19" s="2166"/>
      <c r="CC19" s="2166"/>
      <c r="CD19" s="2166"/>
      <c r="CE19" s="2166"/>
      <c r="CF19" s="2166"/>
      <c r="CG19" s="2166"/>
      <c r="CH19" s="2166"/>
      <c r="CI19" s="1933"/>
      <c r="CM19" s="2158"/>
      <c r="CN19" s="2159"/>
      <c r="CO19" s="2159"/>
      <c r="CP19" s="2159"/>
      <c r="CQ19" s="2159"/>
      <c r="CR19" s="2159"/>
      <c r="CS19" s="2159"/>
      <c r="CT19" s="2159"/>
      <c r="CU19" s="2159"/>
      <c r="CV19" s="2159"/>
      <c r="CW19" s="2160"/>
    </row>
    <row r="20" spans="1:101" s="939" customFormat="1" ht="15.75" customHeight="1" x14ac:dyDescent="0.25">
      <c r="A20" s="940" t="str">
        <f>IF(TRIM('2018'!A20)="","",'2018'!A20)</f>
        <v/>
      </c>
      <c r="B20" s="938" t="str">
        <f t="shared" ca="1" si="0"/>
        <v/>
      </c>
      <c r="C20" s="1576">
        <f t="shared" si="1"/>
        <v>0</v>
      </c>
      <c r="D20" s="1478"/>
      <c r="E20" s="1479"/>
      <c r="F20" s="1479"/>
      <c r="G20" s="2163"/>
      <c r="H20" s="2163"/>
      <c r="I20" s="1479"/>
      <c r="J20" s="1479"/>
      <c r="K20" s="2163"/>
      <c r="L20" s="1481"/>
      <c r="M20" s="1481"/>
      <c r="N20" s="2163"/>
      <c r="O20" s="2163"/>
      <c r="P20" s="2293"/>
      <c r="Q20" s="2299"/>
      <c r="R20" s="1510"/>
      <c r="S20" s="2382"/>
      <c r="T20" s="2164"/>
      <c r="U20" s="2164"/>
      <c r="V20" s="2164"/>
      <c r="W20" s="2164"/>
      <c r="X20" s="2164"/>
      <c r="Y20" s="2164"/>
      <c r="Z20" s="1984"/>
      <c r="AA20" s="1956"/>
      <c r="AB20" s="2163"/>
      <c r="AC20" s="2163"/>
      <c r="AD20" s="1510"/>
      <c r="AE20" s="2164"/>
      <c r="AF20" s="2164"/>
      <c r="AG20" s="2164"/>
      <c r="AH20" s="2164"/>
      <c r="AI20" s="2164"/>
      <c r="AJ20" s="2164"/>
      <c r="AK20" s="2164"/>
      <c r="AL20" s="2164"/>
      <c r="AM20" s="2164"/>
      <c r="AN20" s="1486"/>
      <c r="AO20" s="2383"/>
      <c r="AP20" s="2164"/>
      <c r="AQ20" s="2164"/>
      <c r="AR20" s="2164"/>
      <c r="AS20" s="2384"/>
      <c r="AT20" s="2163"/>
      <c r="AU20" s="2163"/>
      <c r="AV20" s="2163"/>
      <c r="AW20" s="2163"/>
      <c r="AX20" s="2163"/>
      <c r="AY20" s="2163"/>
      <c r="AZ20" s="2163"/>
      <c r="BA20" s="2163"/>
      <c r="BB20" s="2163"/>
      <c r="BC20" s="2163"/>
      <c r="BD20" s="2164"/>
      <c r="BE20" s="2164"/>
      <c r="BF20" s="2164"/>
      <c r="BG20" s="2164"/>
      <c r="BH20" s="2164"/>
      <c r="BI20" s="2164"/>
      <c r="BJ20" s="2164"/>
      <c r="BK20" s="2164"/>
      <c r="BL20" s="2164"/>
      <c r="BM20" s="2164"/>
      <c r="BN20" s="2164"/>
      <c r="BO20" s="2164"/>
      <c r="BP20" s="2164"/>
      <c r="BQ20" s="2164"/>
      <c r="BR20" s="2164"/>
      <c r="BS20" s="2164"/>
      <c r="BT20" s="2164"/>
      <c r="BU20" s="2164"/>
      <c r="BV20" s="2164"/>
      <c r="BW20" s="2164"/>
      <c r="BX20" s="2164"/>
      <c r="BY20" s="2164"/>
      <c r="BZ20" s="2164"/>
      <c r="CA20" s="2164"/>
      <c r="CB20" s="2164"/>
      <c r="CC20" s="2164"/>
      <c r="CD20" s="2164"/>
      <c r="CE20" s="2164"/>
      <c r="CF20" s="2164"/>
      <c r="CG20" s="2164"/>
      <c r="CH20" s="2164"/>
      <c r="CI20" s="2167"/>
      <c r="CM20" s="2158"/>
      <c r="CN20" s="2159"/>
      <c r="CO20" s="2159"/>
      <c r="CP20" s="2159"/>
      <c r="CQ20" s="2159"/>
      <c r="CR20" s="2159"/>
      <c r="CS20" s="2159"/>
      <c r="CT20" s="2159"/>
      <c r="CU20" s="2159"/>
      <c r="CV20" s="2159"/>
      <c r="CW20" s="2160"/>
    </row>
    <row r="21" spans="1:101" s="939" customFormat="1" ht="15.75" customHeight="1" x14ac:dyDescent="0.25">
      <c r="A21" s="940" t="str">
        <f>IF(TRIM('2018'!A21)="","",'2018'!A21)</f>
        <v/>
      </c>
      <c r="B21" s="938" t="str">
        <f t="shared" ca="1" si="0"/>
        <v/>
      </c>
      <c r="C21" s="1576">
        <f t="shared" si="1"/>
        <v>0</v>
      </c>
      <c r="D21" s="1478"/>
      <c r="E21" s="1479"/>
      <c r="F21" s="1479"/>
      <c r="G21" s="2163"/>
      <c r="H21" s="2163"/>
      <c r="I21" s="1479"/>
      <c r="J21" s="1479"/>
      <c r="K21" s="2163"/>
      <c r="L21" s="1481"/>
      <c r="M21" s="1481"/>
      <c r="N21" s="2163"/>
      <c r="O21" s="2163"/>
      <c r="P21" s="2293"/>
      <c r="Q21" s="2299"/>
      <c r="R21" s="1510"/>
      <c r="S21" s="2382"/>
      <c r="T21" s="2164"/>
      <c r="U21" s="2164"/>
      <c r="V21" s="2164"/>
      <c r="W21" s="2164"/>
      <c r="X21" s="2164"/>
      <c r="Y21" s="2164"/>
      <c r="Z21" s="1984"/>
      <c r="AA21" s="1956"/>
      <c r="AB21" s="2163"/>
      <c r="AC21" s="2163"/>
      <c r="AD21" s="1510"/>
      <c r="AE21" s="2164"/>
      <c r="AF21" s="2164"/>
      <c r="AG21" s="2164"/>
      <c r="AH21" s="2164"/>
      <c r="AI21" s="2164"/>
      <c r="AJ21" s="2164"/>
      <c r="AK21" s="2164"/>
      <c r="AL21" s="2164"/>
      <c r="AM21" s="2164"/>
      <c r="AN21" s="1486"/>
      <c r="AO21" s="2383"/>
      <c r="AP21" s="2164"/>
      <c r="AQ21" s="2164"/>
      <c r="AR21" s="2164"/>
      <c r="AS21" s="2384"/>
      <c r="AT21" s="2163"/>
      <c r="AU21" s="2163"/>
      <c r="AV21" s="2163"/>
      <c r="AW21" s="2163"/>
      <c r="AX21" s="2163"/>
      <c r="AY21" s="2163"/>
      <c r="AZ21" s="2163"/>
      <c r="BA21" s="2163"/>
      <c r="BB21" s="2163"/>
      <c r="BC21" s="2163"/>
      <c r="BD21" s="2164"/>
      <c r="BE21" s="2164"/>
      <c r="BF21" s="2164"/>
      <c r="BG21" s="2164"/>
      <c r="BH21" s="2164"/>
      <c r="BI21" s="2164"/>
      <c r="BJ21" s="2164"/>
      <c r="BK21" s="2164"/>
      <c r="BL21" s="2164"/>
      <c r="BM21" s="2164"/>
      <c r="BN21" s="2164"/>
      <c r="BO21" s="2164"/>
      <c r="BP21" s="2164"/>
      <c r="BQ21" s="2164"/>
      <c r="BR21" s="2164"/>
      <c r="BS21" s="2164"/>
      <c r="BT21" s="2164"/>
      <c r="BU21" s="2164"/>
      <c r="BV21" s="2164"/>
      <c r="BW21" s="2164"/>
      <c r="BX21" s="2164"/>
      <c r="BY21" s="2164"/>
      <c r="BZ21" s="2164"/>
      <c r="CA21" s="2164"/>
      <c r="CB21" s="2164"/>
      <c r="CC21" s="2164"/>
      <c r="CD21" s="2164"/>
      <c r="CE21" s="2164"/>
      <c r="CF21" s="2164"/>
      <c r="CG21" s="2164"/>
      <c r="CH21" s="2164"/>
      <c r="CI21" s="2167"/>
      <c r="CM21" s="2158"/>
      <c r="CN21" s="2159"/>
      <c r="CO21" s="2159"/>
      <c r="CP21" s="2159"/>
      <c r="CQ21" s="2159"/>
      <c r="CR21" s="2159"/>
      <c r="CS21" s="2159"/>
      <c r="CT21" s="2159"/>
      <c r="CU21" s="2159"/>
      <c r="CV21" s="2159"/>
      <c r="CW21" s="2160"/>
    </row>
    <row r="22" spans="1:101" s="939" customFormat="1" ht="15.75" customHeight="1" x14ac:dyDescent="0.25">
      <c r="A22" s="940" t="str">
        <f>IF(TRIM('2018'!A22)="","",'2018'!A22)</f>
        <v/>
      </c>
      <c r="B22" s="938" t="str">
        <f t="shared" ca="1" si="0"/>
        <v/>
      </c>
      <c r="C22" s="1576">
        <f t="shared" si="1"/>
        <v>0</v>
      </c>
      <c r="D22" s="1478"/>
      <c r="E22" s="1479"/>
      <c r="F22" s="1479"/>
      <c r="G22" s="1927"/>
      <c r="H22" s="1927"/>
      <c r="I22" s="1479"/>
      <c r="J22" s="1479"/>
      <c r="K22" s="2163"/>
      <c r="L22" s="1481"/>
      <c r="M22" s="1481"/>
      <c r="N22" s="2163"/>
      <c r="O22" s="2163"/>
      <c r="P22" s="2293"/>
      <c r="Q22" s="2299"/>
      <c r="R22" s="1510"/>
      <c r="S22" s="2382"/>
      <c r="T22" s="2164"/>
      <c r="U22" s="2164"/>
      <c r="V22" s="2164"/>
      <c r="W22" s="2164"/>
      <c r="X22" s="2164"/>
      <c r="Y22" s="2164"/>
      <c r="Z22" s="1984"/>
      <c r="AA22" s="1956"/>
      <c r="AB22" s="2163"/>
      <c r="AC22" s="2163"/>
      <c r="AD22" s="1510"/>
      <c r="AE22" s="2164"/>
      <c r="AF22" s="2164"/>
      <c r="AG22" s="2164"/>
      <c r="AH22" s="2164"/>
      <c r="AI22" s="2164"/>
      <c r="AJ22" s="2164"/>
      <c r="AK22" s="2164"/>
      <c r="AL22" s="2164"/>
      <c r="AM22" s="2164"/>
      <c r="AN22" s="1486"/>
      <c r="AO22" s="2383"/>
      <c r="AP22" s="2164"/>
      <c r="AQ22" s="2164"/>
      <c r="AR22" s="2164"/>
      <c r="AS22" s="2384"/>
      <c r="AT22" s="2163"/>
      <c r="AU22" s="2163"/>
      <c r="AV22" s="2163"/>
      <c r="AW22" s="2163"/>
      <c r="AX22" s="2163"/>
      <c r="AY22" s="2163"/>
      <c r="AZ22" s="2163"/>
      <c r="BA22" s="2163"/>
      <c r="BB22" s="2163"/>
      <c r="BC22" s="2163"/>
      <c r="BD22" s="2164"/>
      <c r="BE22" s="2164"/>
      <c r="BF22" s="2164"/>
      <c r="BG22" s="2164"/>
      <c r="BH22" s="2164"/>
      <c r="BI22" s="2164"/>
      <c r="BJ22" s="2164"/>
      <c r="BK22" s="2164"/>
      <c r="BL22" s="2164"/>
      <c r="BM22" s="2164"/>
      <c r="BN22" s="2164"/>
      <c r="BO22" s="2164"/>
      <c r="BP22" s="2164"/>
      <c r="BQ22" s="2164"/>
      <c r="BR22" s="2164"/>
      <c r="BS22" s="2164"/>
      <c r="BT22" s="2164"/>
      <c r="BU22" s="2164"/>
      <c r="BV22" s="2164"/>
      <c r="BW22" s="2164"/>
      <c r="BX22" s="2164"/>
      <c r="BY22" s="2164"/>
      <c r="BZ22" s="2164"/>
      <c r="CA22" s="2164"/>
      <c r="CB22" s="2164"/>
      <c r="CC22" s="2164"/>
      <c r="CD22" s="2164"/>
      <c r="CE22" s="2164"/>
      <c r="CF22" s="2164"/>
      <c r="CG22" s="2164"/>
      <c r="CH22" s="2164"/>
      <c r="CI22" s="2167"/>
      <c r="CM22" s="2158"/>
      <c r="CN22" s="2159"/>
      <c r="CO22" s="2159"/>
      <c r="CP22" s="2159"/>
      <c r="CQ22" s="2159"/>
      <c r="CR22" s="2159"/>
      <c r="CS22" s="2159"/>
      <c r="CT22" s="2159"/>
      <c r="CU22" s="2159"/>
      <c r="CV22" s="2159"/>
      <c r="CW22" s="2160"/>
    </row>
    <row r="23" spans="1:101" s="939" customFormat="1" ht="15.75" customHeight="1" x14ac:dyDescent="0.25">
      <c r="A23" s="940" t="str">
        <f>IF(TRIM('2018'!A23)="","",'2018'!A23)</f>
        <v/>
      </c>
      <c r="B23" s="938" t="str">
        <f t="shared" ca="1" si="0"/>
        <v/>
      </c>
      <c r="C23" s="1576">
        <f t="shared" si="1"/>
        <v>0</v>
      </c>
      <c r="D23" s="1478"/>
      <c r="E23" s="1479"/>
      <c r="F23" s="1479"/>
      <c r="G23" s="1927"/>
      <c r="H23" s="1927"/>
      <c r="I23" s="1479"/>
      <c r="J23" s="1479"/>
      <c r="K23" s="2163"/>
      <c r="L23" s="1481"/>
      <c r="M23" s="1481"/>
      <c r="N23" s="2163"/>
      <c r="O23" s="2163"/>
      <c r="P23" s="2293"/>
      <c r="Q23" s="2299"/>
      <c r="R23" s="1510"/>
      <c r="S23" s="2382"/>
      <c r="T23" s="2164"/>
      <c r="U23" s="2164"/>
      <c r="V23" s="2164"/>
      <c r="W23" s="2164"/>
      <c r="X23" s="2164"/>
      <c r="Y23" s="2164"/>
      <c r="Z23" s="1984"/>
      <c r="AA23" s="1956"/>
      <c r="AB23" s="2163"/>
      <c r="AC23" s="2163"/>
      <c r="AD23" s="1510"/>
      <c r="AE23" s="2164"/>
      <c r="AF23" s="2164"/>
      <c r="AG23" s="2164"/>
      <c r="AH23" s="2164"/>
      <c r="AI23" s="2164"/>
      <c r="AJ23" s="2164"/>
      <c r="AK23" s="2164"/>
      <c r="AL23" s="2164"/>
      <c r="AM23" s="2164"/>
      <c r="AN23" s="1486"/>
      <c r="AO23" s="2383"/>
      <c r="AP23" s="2164"/>
      <c r="AQ23" s="2164"/>
      <c r="AR23" s="2164"/>
      <c r="AS23" s="2384"/>
      <c r="AT23" s="2163"/>
      <c r="AU23" s="2163"/>
      <c r="AV23" s="2163"/>
      <c r="AW23" s="2163"/>
      <c r="AX23" s="2163"/>
      <c r="AY23" s="2163"/>
      <c r="AZ23" s="2163"/>
      <c r="BA23" s="2163"/>
      <c r="BB23" s="2163"/>
      <c r="BC23" s="2163"/>
      <c r="BD23" s="2164"/>
      <c r="BE23" s="2164"/>
      <c r="BF23" s="2164"/>
      <c r="BG23" s="2164"/>
      <c r="BH23" s="2164"/>
      <c r="BI23" s="2164"/>
      <c r="BJ23" s="2164"/>
      <c r="BK23" s="2164"/>
      <c r="BL23" s="2164"/>
      <c r="BM23" s="2164"/>
      <c r="BN23" s="2164"/>
      <c r="BO23" s="2164"/>
      <c r="BP23" s="2164"/>
      <c r="BQ23" s="2164"/>
      <c r="BR23" s="2164"/>
      <c r="BS23" s="2164"/>
      <c r="BT23" s="2164"/>
      <c r="BU23" s="2164"/>
      <c r="BV23" s="2164"/>
      <c r="BW23" s="2164"/>
      <c r="BX23" s="2164"/>
      <c r="BY23" s="2164"/>
      <c r="BZ23" s="2164"/>
      <c r="CA23" s="2164"/>
      <c r="CB23" s="2164"/>
      <c r="CC23" s="2164"/>
      <c r="CD23" s="2164"/>
      <c r="CE23" s="2164"/>
      <c r="CF23" s="2164"/>
      <c r="CG23" s="2164"/>
      <c r="CH23" s="2164"/>
      <c r="CI23" s="2167"/>
      <c r="CM23" s="2158"/>
      <c r="CN23" s="2159"/>
      <c r="CO23" s="2159"/>
      <c r="CP23" s="2159"/>
      <c r="CQ23" s="2159"/>
      <c r="CR23" s="2159"/>
      <c r="CS23" s="2159"/>
      <c r="CT23" s="2159"/>
      <c r="CU23" s="2159"/>
      <c r="CV23" s="2159"/>
      <c r="CW23" s="2160"/>
    </row>
    <row r="24" spans="1:101" s="939" customFormat="1" ht="15.75" customHeight="1" x14ac:dyDescent="0.25">
      <c r="A24" s="940" t="str">
        <f>IF(TRIM('2018'!A24)="","",'2018'!A24)</f>
        <v/>
      </c>
      <c r="B24" s="938" t="str">
        <f t="shared" ca="1" si="0"/>
        <v/>
      </c>
      <c r="C24" s="1576">
        <f t="shared" si="1"/>
        <v>0</v>
      </c>
      <c r="D24" s="1478"/>
      <c r="E24" s="1479"/>
      <c r="F24" s="1479"/>
      <c r="G24" s="1927"/>
      <c r="H24" s="1927"/>
      <c r="I24" s="1479"/>
      <c r="J24" s="1479"/>
      <c r="K24" s="2163"/>
      <c r="L24" s="1481"/>
      <c r="M24" s="1481"/>
      <c r="N24" s="2163"/>
      <c r="O24" s="2163"/>
      <c r="P24" s="2293"/>
      <c r="Q24" s="2299"/>
      <c r="R24" s="1510"/>
      <c r="S24" s="2382"/>
      <c r="T24" s="2164"/>
      <c r="U24" s="2164"/>
      <c r="V24" s="2164"/>
      <c r="W24" s="2164"/>
      <c r="X24" s="2164"/>
      <c r="Y24" s="2164"/>
      <c r="Z24" s="1984"/>
      <c r="AA24" s="1956"/>
      <c r="AB24" s="2163"/>
      <c r="AC24" s="2163"/>
      <c r="AD24" s="1510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1486"/>
      <c r="AO24" s="2383"/>
      <c r="AP24" s="2164"/>
      <c r="AQ24" s="2164"/>
      <c r="AR24" s="2164"/>
      <c r="AS24" s="2384"/>
      <c r="AT24" s="2163"/>
      <c r="AU24" s="2163"/>
      <c r="AV24" s="2163"/>
      <c r="AW24" s="2163"/>
      <c r="AX24" s="2163"/>
      <c r="AY24" s="2163"/>
      <c r="AZ24" s="2163"/>
      <c r="BA24" s="2163"/>
      <c r="BB24" s="2163"/>
      <c r="BC24" s="2163"/>
      <c r="BD24" s="2164"/>
      <c r="BE24" s="2164"/>
      <c r="BF24" s="2164"/>
      <c r="BG24" s="2164"/>
      <c r="BH24" s="2164"/>
      <c r="BI24" s="2164"/>
      <c r="BJ24" s="2164"/>
      <c r="BK24" s="2164"/>
      <c r="BL24" s="2164"/>
      <c r="BM24" s="2164"/>
      <c r="BN24" s="2164"/>
      <c r="BO24" s="2164"/>
      <c r="BP24" s="2164"/>
      <c r="BQ24" s="2164"/>
      <c r="BR24" s="2164"/>
      <c r="BS24" s="2164"/>
      <c r="BT24" s="2164"/>
      <c r="BU24" s="2164"/>
      <c r="BV24" s="2164"/>
      <c r="BW24" s="2164"/>
      <c r="BX24" s="2164"/>
      <c r="BY24" s="2164"/>
      <c r="BZ24" s="2164"/>
      <c r="CA24" s="2164"/>
      <c r="CB24" s="2164"/>
      <c r="CC24" s="2164"/>
      <c r="CD24" s="2164"/>
      <c r="CE24" s="2164"/>
      <c r="CF24" s="2164"/>
      <c r="CG24" s="2164"/>
      <c r="CH24" s="2164"/>
      <c r="CI24" s="2167"/>
      <c r="CM24" s="2158"/>
      <c r="CN24" s="2159"/>
      <c r="CO24" s="2159"/>
      <c r="CP24" s="2159"/>
      <c r="CQ24" s="2159"/>
      <c r="CR24" s="2159"/>
      <c r="CS24" s="2159"/>
      <c r="CT24" s="2159"/>
      <c r="CU24" s="2159"/>
      <c r="CV24" s="2159"/>
      <c r="CW24" s="2160"/>
    </row>
    <row r="25" spans="1:101" s="939" customFormat="1" ht="15.75" customHeight="1" x14ac:dyDescent="0.25">
      <c r="A25" s="940" t="str">
        <f>IF(TRIM('2018'!A25)="","",'2018'!A25)</f>
        <v/>
      </c>
      <c r="B25" s="938" t="str">
        <f t="shared" ca="1" si="0"/>
        <v/>
      </c>
      <c r="C25" s="1576">
        <f t="shared" si="1"/>
        <v>0</v>
      </c>
      <c r="D25" s="1478"/>
      <c r="E25" s="1479"/>
      <c r="F25" s="1479"/>
      <c r="G25" s="1927"/>
      <c r="H25" s="1927"/>
      <c r="I25" s="1479"/>
      <c r="J25" s="1479"/>
      <c r="K25" s="2163"/>
      <c r="L25" s="1481"/>
      <c r="M25" s="1481"/>
      <c r="N25" s="2163"/>
      <c r="O25" s="2163"/>
      <c r="P25" s="2293"/>
      <c r="Q25" s="2299"/>
      <c r="R25" s="1510"/>
      <c r="S25" s="2382"/>
      <c r="T25" s="2164"/>
      <c r="U25" s="2164"/>
      <c r="V25" s="2164"/>
      <c r="W25" s="2164"/>
      <c r="X25" s="2164"/>
      <c r="Y25" s="2164"/>
      <c r="Z25" s="1984"/>
      <c r="AA25" s="1956"/>
      <c r="AB25" s="2163"/>
      <c r="AC25" s="2163"/>
      <c r="AD25" s="1510"/>
      <c r="AE25" s="2164"/>
      <c r="AF25" s="2164"/>
      <c r="AG25" s="2164"/>
      <c r="AH25" s="2164"/>
      <c r="AI25" s="2164"/>
      <c r="AJ25" s="2164"/>
      <c r="AK25" s="2164"/>
      <c r="AL25" s="2164"/>
      <c r="AM25" s="2164"/>
      <c r="AN25" s="1486"/>
      <c r="AO25" s="2383"/>
      <c r="AP25" s="2164"/>
      <c r="AQ25" s="2164"/>
      <c r="AR25" s="2164"/>
      <c r="AS25" s="2384"/>
      <c r="AT25" s="2163"/>
      <c r="AU25" s="2163"/>
      <c r="AV25" s="2163"/>
      <c r="AW25" s="2163"/>
      <c r="AX25" s="2163"/>
      <c r="AY25" s="2163"/>
      <c r="AZ25" s="2163"/>
      <c r="BA25" s="2163"/>
      <c r="BB25" s="2163"/>
      <c r="BC25" s="2163"/>
      <c r="BD25" s="2164"/>
      <c r="BE25" s="2164"/>
      <c r="BF25" s="2164"/>
      <c r="BG25" s="2164"/>
      <c r="BH25" s="2164"/>
      <c r="BI25" s="2164"/>
      <c r="BJ25" s="2164"/>
      <c r="BK25" s="2164"/>
      <c r="BL25" s="2164"/>
      <c r="BM25" s="2164"/>
      <c r="BN25" s="2164"/>
      <c r="BO25" s="2164"/>
      <c r="BP25" s="2164"/>
      <c r="BQ25" s="2164"/>
      <c r="BR25" s="2164"/>
      <c r="BS25" s="2164"/>
      <c r="BT25" s="2164"/>
      <c r="BU25" s="2164"/>
      <c r="BV25" s="2164"/>
      <c r="BW25" s="2164"/>
      <c r="BX25" s="2164"/>
      <c r="BY25" s="2164"/>
      <c r="BZ25" s="2164"/>
      <c r="CA25" s="2164"/>
      <c r="CB25" s="2164"/>
      <c r="CC25" s="2164"/>
      <c r="CD25" s="2164"/>
      <c r="CE25" s="2164"/>
      <c r="CF25" s="2164"/>
      <c r="CG25" s="2164"/>
      <c r="CH25" s="2164"/>
      <c r="CI25" s="2167"/>
      <c r="CM25" s="2158"/>
      <c r="CN25" s="2159"/>
      <c r="CO25" s="2159"/>
      <c r="CP25" s="2159"/>
      <c r="CQ25" s="2159"/>
      <c r="CR25" s="2159"/>
      <c r="CS25" s="2159"/>
      <c r="CT25" s="2159"/>
      <c r="CU25" s="2159"/>
      <c r="CV25" s="2159"/>
      <c r="CW25" s="2160"/>
    </row>
    <row r="26" spans="1:101" s="939" customFormat="1" ht="15.75" customHeight="1" x14ac:dyDescent="0.25">
      <c r="A26" s="940" t="str">
        <f>IF(TRIM('2018'!A26)="","",'2018'!A26)</f>
        <v/>
      </c>
      <c r="B26" s="938" t="str">
        <f t="shared" ca="1" si="0"/>
        <v/>
      </c>
      <c r="C26" s="1576">
        <f t="shared" si="1"/>
        <v>0</v>
      </c>
      <c r="D26" s="1478"/>
      <c r="E26" s="1479"/>
      <c r="F26" s="1479"/>
      <c r="G26" s="1927"/>
      <c r="H26" s="1927"/>
      <c r="I26" s="1479"/>
      <c r="J26" s="1479"/>
      <c r="K26" s="2163"/>
      <c r="L26" s="1481"/>
      <c r="M26" s="1481"/>
      <c r="N26" s="2163"/>
      <c r="O26" s="2163"/>
      <c r="P26" s="2293"/>
      <c r="Q26" s="2299"/>
      <c r="R26" s="1510"/>
      <c r="S26" s="2382"/>
      <c r="T26" s="2164"/>
      <c r="U26" s="2164"/>
      <c r="V26" s="2164"/>
      <c r="W26" s="2164"/>
      <c r="X26" s="2164"/>
      <c r="Y26" s="2164"/>
      <c r="Z26" s="1984"/>
      <c r="AA26" s="1956"/>
      <c r="AB26" s="2163"/>
      <c r="AC26" s="2163"/>
      <c r="AD26" s="1510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1486"/>
      <c r="AO26" s="2383"/>
      <c r="AP26" s="2164"/>
      <c r="AQ26" s="2164"/>
      <c r="AR26" s="2164"/>
      <c r="AS26" s="2384"/>
      <c r="AT26" s="2163"/>
      <c r="AU26" s="2163"/>
      <c r="AV26" s="2163"/>
      <c r="AW26" s="2163"/>
      <c r="AX26" s="2163"/>
      <c r="AY26" s="2163"/>
      <c r="AZ26" s="2163"/>
      <c r="BA26" s="2163"/>
      <c r="BB26" s="2163"/>
      <c r="BC26" s="2163"/>
      <c r="BD26" s="2164"/>
      <c r="BE26" s="2164"/>
      <c r="BF26" s="2164"/>
      <c r="BG26" s="2164"/>
      <c r="BH26" s="2164"/>
      <c r="BI26" s="2164"/>
      <c r="BJ26" s="2164"/>
      <c r="BK26" s="2164"/>
      <c r="BL26" s="2164"/>
      <c r="BM26" s="2164"/>
      <c r="BN26" s="2164"/>
      <c r="BO26" s="2164"/>
      <c r="BP26" s="2164"/>
      <c r="BQ26" s="2164"/>
      <c r="BR26" s="2164"/>
      <c r="BS26" s="2164"/>
      <c r="BT26" s="2164"/>
      <c r="BU26" s="2164"/>
      <c r="BV26" s="2164"/>
      <c r="BW26" s="2164"/>
      <c r="BX26" s="2164"/>
      <c r="BY26" s="2164"/>
      <c r="BZ26" s="2164"/>
      <c r="CA26" s="2164"/>
      <c r="CB26" s="2164"/>
      <c r="CC26" s="2164"/>
      <c r="CD26" s="2164"/>
      <c r="CE26" s="2164"/>
      <c r="CF26" s="2164"/>
      <c r="CG26" s="2164"/>
      <c r="CH26" s="2164"/>
      <c r="CI26" s="2167"/>
      <c r="CM26" s="2158"/>
      <c r="CN26" s="2159"/>
      <c r="CO26" s="2159"/>
      <c r="CP26" s="2159"/>
      <c r="CQ26" s="2159"/>
      <c r="CR26" s="2159"/>
      <c r="CS26" s="2159"/>
      <c r="CT26" s="2159"/>
      <c r="CU26" s="2159"/>
      <c r="CV26" s="2159"/>
      <c r="CW26" s="2160"/>
    </row>
    <row r="27" spans="1:101" s="939" customFormat="1" ht="15.75" customHeight="1" x14ac:dyDescent="0.25">
      <c r="A27" s="940" t="str">
        <f>IF(TRIM('2018'!A27)="","",'2018'!A27)</f>
        <v/>
      </c>
      <c r="B27" s="938" t="str">
        <f t="shared" ca="1" si="0"/>
        <v/>
      </c>
      <c r="C27" s="1576">
        <f t="shared" si="1"/>
        <v>0</v>
      </c>
      <c r="D27" s="1478"/>
      <c r="E27" s="1479"/>
      <c r="F27" s="1479"/>
      <c r="G27" s="1927"/>
      <c r="H27" s="1927"/>
      <c r="I27" s="1479"/>
      <c r="J27" s="1479"/>
      <c r="K27" s="2163"/>
      <c r="L27" s="1481"/>
      <c r="M27" s="1481"/>
      <c r="N27" s="2163"/>
      <c r="O27" s="2163"/>
      <c r="P27" s="2293"/>
      <c r="Q27" s="2299"/>
      <c r="R27" s="1510"/>
      <c r="S27" s="2382"/>
      <c r="T27" s="2164"/>
      <c r="U27" s="2164"/>
      <c r="V27" s="2164"/>
      <c r="W27" s="2164"/>
      <c r="X27" s="2164"/>
      <c r="Y27" s="2164"/>
      <c r="Z27" s="1984"/>
      <c r="AA27" s="1956"/>
      <c r="AB27" s="2163"/>
      <c r="AC27" s="2163"/>
      <c r="AD27" s="1510"/>
      <c r="AE27" s="2164"/>
      <c r="AF27" s="2164"/>
      <c r="AG27" s="2164"/>
      <c r="AH27" s="2164"/>
      <c r="AI27" s="2164"/>
      <c r="AJ27" s="2164"/>
      <c r="AK27" s="2164"/>
      <c r="AL27" s="2164"/>
      <c r="AM27" s="2164"/>
      <c r="AN27" s="1486"/>
      <c r="AO27" s="2383"/>
      <c r="AP27" s="2164"/>
      <c r="AQ27" s="2164"/>
      <c r="AR27" s="2164"/>
      <c r="AS27" s="2384"/>
      <c r="AT27" s="2163"/>
      <c r="AU27" s="2163"/>
      <c r="AV27" s="2163"/>
      <c r="AW27" s="2163"/>
      <c r="AX27" s="2163"/>
      <c r="AY27" s="2163"/>
      <c r="AZ27" s="2163"/>
      <c r="BA27" s="2163"/>
      <c r="BB27" s="2163"/>
      <c r="BC27" s="2163"/>
      <c r="BD27" s="2164"/>
      <c r="BE27" s="2164"/>
      <c r="BF27" s="2164"/>
      <c r="BG27" s="2164"/>
      <c r="BH27" s="2164"/>
      <c r="BI27" s="2164"/>
      <c r="BJ27" s="2164"/>
      <c r="BK27" s="2164"/>
      <c r="BL27" s="2164"/>
      <c r="BM27" s="2164"/>
      <c r="BN27" s="2164"/>
      <c r="BO27" s="2164"/>
      <c r="BP27" s="2164"/>
      <c r="BQ27" s="2164"/>
      <c r="BR27" s="2164"/>
      <c r="BS27" s="2164"/>
      <c r="BT27" s="2164"/>
      <c r="BU27" s="2164"/>
      <c r="BV27" s="2164"/>
      <c r="BW27" s="2164"/>
      <c r="BX27" s="2164"/>
      <c r="BY27" s="2164"/>
      <c r="BZ27" s="2164"/>
      <c r="CA27" s="2164"/>
      <c r="CB27" s="2164"/>
      <c r="CC27" s="2164"/>
      <c r="CD27" s="2164"/>
      <c r="CE27" s="2164"/>
      <c r="CF27" s="2164"/>
      <c r="CG27" s="2164"/>
      <c r="CH27" s="2164"/>
      <c r="CI27" s="2167"/>
      <c r="CM27" s="2158"/>
      <c r="CN27" s="2159"/>
      <c r="CO27" s="2159"/>
      <c r="CP27" s="2159"/>
      <c r="CQ27" s="2159"/>
      <c r="CR27" s="2159"/>
      <c r="CS27" s="2159"/>
      <c r="CT27" s="2159"/>
      <c r="CU27" s="2159"/>
      <c r="CV27" s="2159"/>
      <c r="CW27" s="2160"/>
    </row>
    <row r="28" spans="1:101" s="939" customFormat="1" ht="15.75" customHeight="1" x14ac:dyDescent="0.25">
      <c r="A28" s="940" t="str">
        <f>IF(TRIM('2018'!A28)="","",'2018'!A28)</f>
        <v/>
      </c>
      <c r="B28" s="938" t="str">
        <f t="shared" ca="1" si="0"/>
        <v/>
      </c>
      <c r="C28" s="1576">
        <f t="shared" si="1"/>
        <v>0</v>
      </c>
      <c r="D28" s="1478"/>
      <c r="E28" s="1479"/>
      <c r="F28" s="1479"/>
      <c r="G28" s="1927"/>
      <c r="H28" s="1927"/>
      <c r="I28" s="1479"/>
      <c r="J28" s="1479"/>
      <c r="K28" s="2163"/>
      <c r="L28" s="1481"/>
      <c r="M28" s="1481"/>
      <c r="N28" s="2163"/>
      <c r="O28" s="2163"/>
      <c r="P28" s="2293"/>
      <c r="Q28" s="2299"/>
      <c r="R28" s="1510"/>
      <c r="S28" s="2382"/>
      <c r="T28" s="2164"/>
      <c r="U28" s="2164"/>
      <c r="V28" s="2164"/>
      <c r="W28" s="2164"/>
      <c r="X28" s="2164"/>
      <c r="Y28" s="2164"/>
      <c r="Z28" s="1984"/>
      <c r="AA28" s="1956"/>
      <c r="AB28" s="2163"/>
      <c r="AC28" s="2163"/>
      <c r="AD28" s="1510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1486"/>
      <c r="AO28" s="2383"/>
      <c r="AP28" s="2164"/>
      <c r="AQ28" s="2164"/>
      <c r="AR28" s="2164"/>
      <c r="AS28" s="2384"/>
      <c r="AT28" s="2163"/>
      <c r="AU28" s="2163"/>
      <c r="AV28" s="2163"/>
      <c r="AW28" s="2163"/>
      <c r="AX28" s="2163"/>
      <c r="AY28" s="2163"/>
      <c r="AZ28" s="2163"/>
      <c r="BA28" s="2163"/>
      <c r="BB28" s="2163"/>
      <c r="BC28" s="2163"/>
      <c r="BD28" s="2164"/>
      <c r="BE28" s="2164"/>
      <c r="BF28" s="2164"/>
      <c r="BG28" s="2164"/>
      <c r="BH28" s="2164"/>
      <c r="BI28" s="2164"/>
      <c r="BJ28" s="2164"/>
      <c r="BK28" s="2164"/>
      <c r="BL28" s="2164"/>
      <c r="BM28" s="2164"/>
      <c r="BN28" s="2164"/>
      <c r="BO28" s="2164"/>
      <c r="BP28" s="2164"/>
      <c r="BQ28" s="2164"/>
      <c r="BR28" s="2164"/>
      <c r="BS28" s="2164"/>
      <c r="BT28" s="2164"/>
      <c r="BU28" s="2164"/>
      <c r="BV28" s="2164"/>
      <c r="BW28" s="2164"/>
      <c r="BX28" s="2164"/>
      <c r="BY28" s="2164"/>
      <c r="BZ28" s="2164"/>
      <c r="CA28" s="2164"/>
      <c r="CB28" s="2164"/>
      <c r="CC28" s="2164"/>
      <c r="CD28" s="2164"/>
      <c r="CE28" s="2164"/>
      <c r="CF28" s="2164"/>
      <c r="CG28" s="2164"/>
      <c r="CH28" s="2164"/>
      <c r="CI28" s="2167"/>
      <c r="CM28" s="2158"/>
      <c r="CN28" s="2159"/>
      <c r="CO28" s="2159"/>
      <c r="CP28" s="2159"/>
      <c r="CQ28" s="2159"/>
      <c r="CR28" s="2159"/>
      <c r="CS28" s="2159"/>
      <c r="CT28" s="2159"/>
      <c r="CU28" s="2159"/>
      <c r="CV28" s="2159"/>
      <c r="CW28" s="2160"/>
    </row>
    <row r="29" spans="1:101" s="939" customFormat="1" ht="15.75" customHeight="1" x14ac:dyDescent="0.25">
      <c r="A29" s="940" t="str">
        <f>IF(TRIM('2018'!A29)="","",'2018'!A29)</f>
        <v/>
      </c>
      <c r="B29" s="938" t="str">
        <f t="shared" ca="1" si="0"/>
        <v/>
      </c>
      <c r="C29" s="1576">
        <f t="shared" si="1"/>
        <v>0</v>
      </c>
      <c r="D29" s="1478"/>
      <c r="E29" s="1479"/>
      <c r="F29" s="1479"/>
      <c r="G29" s="1927"/>
      <c r="H29" s="1927"/>
      <c r="I29" s="1479"/>
      <c r="J29" s="1479"/>
      <c r="K29" s="2163"/>
      <c r="L29" s="1481"/>
      <c r="M29" s="1481"/>
      <c r="N29" s="2163"/>
      <c r="O29" s="2163"/>
      <c r="P29" s="2293"/>
      <c r="Q29" s="2299"/>
      <c r="R29" s="1510"/>
      <c r="S29" s="2382"/>
      <c r="T29" s="2164"/>
      <c r="U29" s="2164"/>
      <c r="V29" s="2164"/>
      <c r="W29" s="2164"/>
      <c r="X29" s="2164"/>
      <c r="Y29" s="2164"/>
      <c r="Z29" s="1984"/>
      <c r="AA29" s="1956"/>
      <c r="AB29" s="2163"/>
      <c r="AC29" s="2163"/>
      <c r="AD29" s="1510"/>
      <c r="AE29" s="2164"/>
      <c r="AF29" s="2164"/>
      <c r="AG29" s="2164"/>
      <c r="AH29" s="2164"/>
      <c r="AI29" s="2164"/>
      <c r="AJ29" s="2164"/>
      <c r="AK29" s="2164"/>
      <c r="AL29" s="2164"/>
      <c r="AM29" s="2164"/>
      <c r="AN29" s="1486"/>
      <c r="AO29" s="2383"/>
      <c r="AP29" s="2164"/>
      <c r="AQ29" s="2164"/>
      <c r="AR29" s="2164"/>
      <c r="AS29" s="2384"/>
      <c r="AT29" s="2163"/>
      <c r="AU29" s="2163"/>
      <c r="AV29" s="2163"/>
      <c r="AW29" s="2163"/>
      <c r="AX29" s="2163"/>
      <c r="AY29" s="2163"/>
      <c r="AZ29" s="2163"/>
      <c r="BA29" s="2163"/>
      <c r="BB29" s="2163"/>
      <c r="BC29" s="2163"/>
      <c r="BD29" s="2164"/>
      <c r="BE29" s="2164"/>
      <c r="BF29" s="2164"/>
      <c r="BG29" s="2164"/>
      <c r="BH29" s="2164"/>
      <c r="BI29" s="2164"/>
      <c r="BJ29" s="2164"/>
      <c r="BK29" s="2164"/>
      <c r="BL29" s="2164"/>
      <c r="BM29" s="2164"/>
      <c r="BN29" s="2164"/>
      <c r="BO29" s="2164"/>
      <c r="BP29" s="2164"/>
      <c r="BQ29" s="2164"/>
      <c r="BR29" s="2164"/>
      <c r="BS29" s="2164"/>
      <c r="BT29" s="2164"/>
      <c r="BU29" s="2164"/>
      <c r="BV29" s="2164"/>
      <c r="BW29" s="2164"/>
      <c r="BX29" s="2164"/>
      <c r="BY29" s="2164"/>
      <c r="BZ29" s="2164"/>
      <c r="CA29" s="2164"/>
      <c r="CB29" s="2164"/>
      <c r="CC29" s="2164"/>
      <c r="CD29" s="2164"/>
      <c r="CE29" s="2164"/>
      <c r="CF29" s="2164"/>
      <c r="CG29" s="2164"/>
      <c r="CH29" s="2164"/>
      <c r="CI29" s="2167"/>
      <c r="CM29" s="2158"/>
      <c r="CN29" s="2159"/>
      <c r="CO29" s="2159"/>
      <c r="CP29" s="2159"/>
      <c r="CQ29" s="2159"/>
      <c r="CR29" s="2159"/>
      <c r="CS29" s="2159"/>
      <c r="CT29" s="2159"/>
      <c r="CU29" s="2159"/>
      <c r="CV29" s="2159"/>
      <c r="CW29" s="2160"/>
    </row>
    <row r="30" spans="1:101" s="939" customFormat="1" ht="15.75" customHeight="1" x14ac:dyDescent="0.25">
      <c r="A30" s="940" t="str">
        <f>IF(TRIM('2018'!A30)="","",'2018'!A30)</f>
        <v/>
      </c>
      <c r="B30" s="938" t="str">
        <f t="shared" ca="1" si="0"/>
        <v/>
      </c>
      <c r="C30" s="1576">
        <f t="shared" si="1"/>
        <v>0</v>
      </c>
      <c r="D30" s="1478"/>
      <c r="E30" s="1479"/>
      <c r="F30" s="1479"/>
      <c r="G30" s="1927"/>
      <c r="H30" s="1927"/>
      <c r="I30" s="1479"/>
      <c r="J30" s="1479"/>
      <c r="K30" s="2163"/>
      <c r="L30" s="1481"/>
      <c r="M30" s="1481"/>
      <c r="N30" s="2163"/>
      <c r="O30" s="2163"/>
      <c r="P30" s="2293"/>
      <c r="Q30" s="2299"/>
      <c r="R30" s="1510"/>
      <c r="S30" s="2382"/>
      <c r="T30" s="2164"/>
      <c r="U30" s="2164"/>
      <c r="V30" s="2164"/>
      <c r="W30" s="2164"/>
      <c r="X30" s="2164"/>
      <c r="Y30" s="2164"/>
      <c r="Z30" s="1984"/>
      <c r="AA30" s="1956"/>
      <c r="AB30" s="2163"/>
      <c r="AC30" s="2163"/>
      <c r="AD30" s="1510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1486"/>
      <c r="AO30" s="2383"/>
      <c r="AP30" s="2164"/>
      <c r="AQ30" s="2164"/>
      <c r="AR30" s="2164"/>
      <c r="AS30" s="2384"/>
      <c r="AT30" s="2163"/>
      <c r="AU30" s="2163"/>
      <c r="AV30" s="2163"/>
      <c r="AW30" s="2163"/>
      <c r="AX30" s="2163"/>
      <c r="AY30" s="2163"/>
      <c r="AZ30" s="2163"/>
      <c r="BA30" s="2163"/>
      <c r="BB30" s="2163"/>
      <c r="BC30" s="2163"/>
      <c r="BD30" s="2164"/>
      <c r="BE30" s="2164"/>
      <c r="BF30" s="2164"/>
      <c r="BG30" s="2164"/>
      <c r="BH30" s="2164"/>
      <c r="BI30" s="2164"/>
      <c r="BJ30" s="2164"/>
      <c r="BK30" s="2164"/>
      <c r="BL30" s="2164"/>
      <c r="BM30" s="2164"/>
      <c r="BN30" s="2164"/>
      <c r="BO30" s="2164"/>
      <c r="BP30" s="2164"/>
      <c r="BQ30" s="2164"/>
      <c r="BR30" s="2164"/>
      <c r="BS30" s="2164"/>
      <c r="BT30" s="2164"/>
      <c r="BU30" s="2164"/>
      <c r="BV30" s="2164"/>
      <c r="BW30" s="2164"/>
      <c r="BX30" s="2164"/>
      <c r="BY30" s="2164"/>
      <c r="BZ30" s="2164"/>
      <c r="CA30" s="2164"/>
      <c r="CB30" s="2164"/>
      <c r="CC30" s="2164"/>
      <c r="CD30" s="2164"/>
      <c r="CE30" s="2164"/>
      <c r="CF30" s="2164"/>
      <c r="CG30" s="2164"/>
      <c r="CH30" s="2164"/>
      <c r="CI30" s="2167"/>
      <c r="CM30" s="2158"/>
      <c r="CN30" s="2159"/>
      <c r="CO30" s="2159"/>
      <c r="CP30" s="2159"/>
      <c r="CQ30" s="2159"/>
      <c r="CR30" s="2159"/>
      <c r="CS30" s="2159"/>
      <c r="CT30" s="2159"/>
      <c r="CU30" s="2159"/>
      <c r="CV30" s="2159"/>
      <c r="CW30" s="2160"/>
    </row>
    <row r="31" spans="1:101" s="939" customFormat="1" ht="15.75" customHeight="1" x14ac:dyDescent="0.25">
      <c r="A31" s="940" t="str">
        <f>IF(TRIM('2018'!A31)="","",'2018'!A31)</f>
        <v/>
      </c>
      <c r="B31" s="938" t="str">
        <f t="shared" ca="1" si="0"/>
        <v/>
      </c>
      <c r="C31" s="1576">
        <f t="shared" si="1"/>
        <v>0</v>
      </c>
      <c r="D31" s="1478"/>
      <c r="E31" s="1479"/>
      <c r="F31" s="1479"/>
      <c r="G31" s="2168"/>
      <c r="H31" s="2168"/>
      <c r="I31" s="1479"/>
      <c r="J31" s="1479"/>
      <c r="K31" s="2169"/>
      <c r="L31" s="1481"/>
      <c r="M31" s="1481"/>
      <c r="N31" s="2169"/>
      <c r="O31" s="2169"/>
      <c r="P31" s="2293"/>
      <c r="Q31" s="2299"/>
      <c r="R31" s="1510"/>
      <c r="S31" s="2385"/>
      <c r="T31" s="2170"/>
      <c r="U31" s="2170"/>
      <c r="V31" s="2170"/>
      <c r="W31" s="2170"/>
      <c r="X31" s="2170"/>
      <c r="Y31" s="2170"/>
      <c r="Z31" s="1984"/>
      <c r="AA31" s="1956"/>
      <c r="AB31" s="2169"/>
      <c r="AC31" s="2169"/>
      <c r="AD31" s="151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1486"/>
      <c r="AO31" s="2386"/>
      <c r="AP31" s="2170"/>
      <c r="AQ31" s="2170"/>
      <c r="AR31" s="2170"/>
      <c r="AS31" s="2387"/>
      <c r="AT31" s="2169"/>
      <c r="AU31" s="2169"/>
      <c r="AV31" s="2169"/>
      <c r="AW31" s="2169"/>
      <c r="AX31" s="2169"/>
      <c r="AY31" s="2169"/>
      <c r="AZ31" s="2169"/>
      <c r="BA31" s="2169"/>
      <c r="BB31" s="2169"/>
      <c r="BC31" s="2169"/>
      <c r="BD31" s="2170"/>
      <c r="BE31" s="2170"/>
      <c r="BF31" s="2170"/>
      <c r="BG31" s="2170"/>
      <c r="BH31" s="2170"/>
      <c r="BI31" s="2170"/>
      <c r="BJ31" s="2170"/>
      <c r="BK31" s="2170"/>
      <c r="BL31" s="2170"/>
      <c r="BM31" s="2170"/>
      <c r="BN31" s="2170"/>
      <c r="BO31" s="2170"/>
      <c r="BP31" s="2170"/>
      <c r="BQ31" s="2170"/>
      <c r="BR31" s="2170"/>
      <c r="BS31" s="2170"/>
      <c r="BT31" s="2170"/>
      <c r="BU31" s="2170"/>
      <c r="BV31" s="2170"/>
      <c r="BW31" s="2170"/>
      <c r="BX31" s="2170"/>
      <c r="BY31" s="2170"/>
      <c r="BZ31" s="2170"/>
      <c r="CA31" s="2170"/>
      <c r="CB31" s="2170"/>
      <c r="CC31" s="2170"/>
      <c r="CD31" s="2170"/>
      <c r="CE31" s="2170"/>
      <c r="CF31" s="2170"/>
      <c r="CG31" s="2170"/>
      <c r="CH31" s="2170"/>
      <c r="CI31" s="2171"/>
      <c r="CM31" s="2158"/>
      <c r="CN31" s="2159"/>
      <c r="CO31" s="2159"/>
      <c r="CP31" s="2159"/>
      <c r="CQ31" s="2159"/>
      <c r="CR31" s="2159"/>
      <c r="CS31" s="2159"/>
      <c r="CT31" s="2159"/>
      <c r="CU31" s="2159"/>
      <c r="CV31" s="2159"/>
      <c r="CW31" s="2160"/>
    </row>
    <row r="32" spans="1:101" s="939" customFormat="1" ht="15.75" hidden="1" customHeight="1" x14ac:dyDescent="0.25">
      <c r="A32" s="940" t="str">
        <f>IF(TRIM('2018'!A32)="","",'2018'!A32)</f>
        <v/>
      </c>
      <c r="B32" s="938" t="str">
        <f t="shared" ca="1" si="0"/>
        <v/>
      </c>
      <c r="C32" s="1576">
        <f t="shared" si="1"/>
        <v>0</v>
      </c>
      <c r="D32" s="1478"/>
      <c r="E32" s="1479"/>
      <c r="F32" s="1479"/>
      <c r="G32" s="2168"/>
      <c r="H32" s="2168"/>
      <c r="I32" s="1479"/>
      <c r="J32" s="1479"/>
      <c r="K32" s="2169"/>
      <c r="L32" s="1481"/>
      <c r="M32" s="1481"/>
      <c r="N32" s="2169"/>
      <c r="O32" s="2169"/>
      <c r="P32" s="2293"/>
      <c r="Q32" s="2299"/>
      <c r="R32" s="1510"/>
      <c r="S32" s="2385"/>
      <c r="T32" s="2170"/>
      <c r="U32" s="2170"/>
      <c r="V32" s="2170"/>
      <c r="W32" s="2170"/>
      <c r="X32" s="2170"/>
      <c r="Y32" s="2170"/>
      <c r="Z32" s="1984"/>
      <c r="AA32" s="1956"/>
      <c r="AB32" s="2169"/>
      <c r="AC32" s="2169"/>
      <c r="AD32" s="1510"/>
      <c r="AE32" s="2170"/>
      <c r="AF32" s="2170"/>
      <c r="AG32" s="2170"/>
      <c r="AH32" s="2170"/>
      <c r="AI32" s="2170"/>
      <c r="AJ32" s="2170"/>
      <c r="AK32" s="2170"/>
      <c r="AL32" s="2170"/>
      <c r="AM32" s="2170"/>
      <c r="AN32" s="1486"/>
      <c r="AO32" s="2386"/>
      <c r="AP32" s="2170"/>
      <c r="AQ32" s="2170"/>
      <c r="AR32" s="2170"/>
      <c r="AS32" s="2387"/>
      <c r="AT32" s="2169"/>
      <c r="AU32" s="2169"/>
      <c r="AV32" s="2169"/>
      <c r="AW32" s="2169"/>
      <c r="AX32" s="2169"/>
      <c r="AY32" s="2169"/>
      <c r="AZ32" s="2169"/>
      <c r="BA32" s="2169"/>
      <c r="BB32" s="2169"/>
      <c r="BC32" s="2169"/>
      <c r="BD32" s="2170"/>
      <c r="BE32" s="2170"/>
      <c r="BF32" s="2170"/>
      <c r="BG32" s="2170"/>
      <c r="BH32" s="2170"/>
      <c r="BI32" s="2170"/>
      <c r="BJ32" s="2170"/>
      <c r="BK32" s="2170"/>
      <c r="BL32" s="2170"/>
      <c r="BM32" s="2170"/>
      <c r="BN32" s="2170"/>
      <c r="BO32" s="2170"/>
      <c r="BP32" s="2170"/>
      <c r="BQ32" s="2170"/>
      <c r="BR32" s="2170"/>
      <c r="BS32" s="2170"/>
      <c r="BT32" s="2170"/>
      <c r="BU32" s="2170"/>
      <c r="BV32" s="2170"/>
      <c r="BW32" s="2170"/>
      <c r="BX32" s="2170"/>
      <c r="BY32" s="2170"/>
      <c r="BZ32" s="2170"/>
      <c r="CA32" s="2170"/>
      <c r="CB32" s="2170"/>
      <c r="CC32" s="2170"/>
      <c r="CD32" s="2170"/>
      <c r="CE32" s="2170"/>
      <c r="CF32" s="2170"/>
      <c r="CG32" s="2170"/>
      <c r="CH32" s="2170"/>
      <c r="CI32" s="2171"/>
      <c r="CM32" s="2158"/>
      <c r="CN32" s="2159"/>
      <c r="CO32" s="2159"/>
      <c r="CP32" s="2159"/>
      <c r="CQ32" s="2159"/>
      <c r="CR32" s="2159"/>
      <c r="CS32" s="2159"/>
      <c r="CT32" s="2159"/>
      <c r="CU32" s="2159"/>
      <c r="CV32" s="2159"/>
      <c r="CW32" s="2160"/>
    </row>
    <row r="33" spans="1:101" s="939" customFormat="1" ht="15.75" hidden="1" customHeight="1" x14ac:dyDescent="0.25">
      <c r="A33" s="940" t="str">
        <f>IF(TRIM('2018'!A33)="","",'2018'!A33)</f>
        <v/>
      </c>
      <c r="B33" s="938" t="str">
        <f t="shared" ca="1" si="0"/>
        <v/>
      </c>
      <c r="C33" s="1576">
        <f t="shared" si="1"/>
        <v>0</v>
      </c>
      <c r="D33" s="1478"/>
      <c r="E33" s="1479"/>
      <c r="F33" s="1479"/>
      <c r="G33" s="2168"/>
      <c r="H33" s="2168"/>
      <c r="I33" s="1479"/>
      <c r="J33" s="1479"/>
      <c r="K33" s="2169"/>
      <c r="L33" s="1481"/>
      <c r="M33" s="1481"/>
      <c r="N33" s="2169"/>
      <c r="O33" s="2169"/>
      <c r="P33" s="2293"/>
      <c r="Q33" s="2299"/>
      <c r="R33" s="1510"/>
      <c r="S33" s="2385"/>
      <c r="T33" s="2170"/>
      <c r="U33" s="2170"/>
      <c r="V33" s="2170"/>
      <c r="W33" s="2170"/>
      <c r="X33" s="2170"/>
      <c r="Y33" s="2170"/>
      <c r="Z33" s="1984"/>
      <c r="AA33" s="1956"/>
      <c r="AB33" s="2169"/>
      <c r="AC33" s="2169"/>
      <c r="AD33" s="1510"/>
      <c r="AE33" s="2170"/>
      <c r="AF33" s="2170"/>
      <c r="AG33" s="2170"/>
      <c r="AH33" s="2170"/>
      <c r="AI33" s="2170"/>
      <c r="AJ33" s="2170"/>
      <c r="AK33" s="2170"/>
      <c r="AL33" s="2170"/>
      <c r="AM33" s="2170"/>
      <c r="AN33" s="1486"/>
      <c r="AO33" s="2386"/>
      <c r="AP33" s="2170"/>
      <c r="AQ33" s="2170"/>
      <c r="AR33" s="2170"/>
      <c r="AS33" s="2387"/>
      <c r="AT33" s="2169"/>
      <c r="AU33" s="2169"/>
      <c r="AV33" s="2169"/>
      <c r="AW33" s="2169"/>
      <c r="AX33" s="2169"/>
      <c r="AY33" s="2169"/>
      <c r="AZ33" s="2169"/>
      <c r="BA33" s="2169"/>
      <c r="BB33" s="2169"/>
      <c r="BC33" s="2169"/>
      <c r="BD33" s="2170"/>
      <c r="BE33" s="2170"/>
      <c r="BF33" s="2170"/>
      <c r="BG33" s="2170"/>
      <c r="BH33" s="2170"/>
      <c r="BI33" s="2170"/>
      <c r="BJ33" s="2170"/>
      <c r="BK33" s="2170"/>
      <c r="BL33" s="2170"/>
      <c r="BM33" s="2170"/>
      <c r="BN33" s="2170"/>
      <c r="BO33" s="2170"/>
      <c r="BP33" s="2170"/>
      <c r="BQ33" s="2170"/>
      <c r="BR33" s="2170"/>
      <c r="BS33" s="2170"/>
      <c r="BT33" s="2170"/>
      <c r="BU33" s="2170"/>
      <c r="BV33" s="2170"/>
      <c r="BW33" s="2170"/>
      <c r="BX33" s="2170"/>
      <c r="BY33" s="2170"/>
      <c r="BZ33" s="2170"/>
      <c r="CA33" s="2170"/>
      <c r="CB33" s="2170"/>
      <c r="CC33" s="2170"/>
      <c r="CD33" s="2170"/>
      <c r="CE33" s="2170"/>
      <c r="CF33" s="2170"/>
      <c r="CG33" s="2170"/>
      <c r="CH33" s="2170"/>
      <c r="CI33" s="2171"/>
      <c r="CM33" s="2158"/>
      <c r="CN33" s="2159"/>
      <c r="CO33" s="2159"/>
      <c r="CP33" s="2159"/>
      <c r="CQ33" s="2159"/>
      <c r="CR33" s="2159"/>
      <c r="CS33" s="2159"/>
      <c r="CT33" s="2159"/>
      <c r="CU33" s="2159"/>
      <c r="CV33" s="2159"/>
      <c r="CW33" s="2160"/>
    </row>
    <row r="34" spans="1:101" s="939" customFormat="1" ht="15.75" hidden="1" customHeight="1" x14ac:dyDescent="0.25">
      <c r="A34" s="940" t="str">
        <f>IF(TRIM('2018'!A34)="","",'2018'!A34)</f>
        <v/>
      </c>
      <c r="B34" s="938" t="str">
        <f t="shared" ca="1" si="0"/>
        <v/>
      </c>
      <c r="C34" s="1576">
        <f t="shared" si="1"/>
        <v>0</v>
      </c>
      <c r="D34" s="1478"/>
      <c r="E34" s="1479"/>
      <c r="F34" s="1479"/>
      <c r="G34" s="2168"/>
      <c r="H34" s="2168"/>
      <c r="I34" s="1479"/>
      <c r="J34" s="1479"/>
      <c r="K34" s="2169"/>
      <c r="L34" s="1481"/>
      <c r="M34" s="1481"/>
      <c r="N34" s="2169"/>
      <c r="O34" s="2169"/>
      <c r="P34" s="2293"/>
      <c r="Q34" s="2299"/>
      <c r="R34" s="1510"/>
      <c r="S34" s="2385"/>
      <c r="T34" s="2170"/>
      <c r="U34" s="2170"/>
      <c r="V34" s="2170"/>
      <c r="W34" s="2170"/>
      <c r="X34" s="2170"/>
      <c r="Y34" s="2170"/>
      <c r="Z34" s="1984"/>
      <c r="AA34" s="1956"/>
      <c r="AB34" s="2169"/>
      <c r="AC34" s="2169"/>
      <c r="AD34" s="151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1486"/>
      <c r="AO34" s="2386"/>
      <c r="AP34" s="2170"/>
      <c r="AQ34" s="2170"/>
      <c r="AR34" s="2170"/>
      <c r="AS34" s="2387"/>
      <c r="AT34" s="2169"/>
      <c r="AU34" s="2169"/>
      <c r="AV34" s="2169"/>
      <c r="AW34" s="2169"/>
      <c r="AX34" s="2169"/>
      <c r="AY34" s="2169"/>
      <c r="AZ34" s="2169"/>
      <c r="BA34" s="2169"/>
      <c r="BB34" s="2169"/>
      <c r="BC34" s="2169"/>
      <c r="BD34" s="2170"/>
      <c r="BE34" s="2170"/>
      <c r="BF34" s="2170"/>
      <c r="BG34" s="2170"/>
      <c r="BH34" s="2170"/>
      <c r="BI34" s="2170"/>
      <c r="BJ34" s="2170"/>
      <c r="BK34" s="2170"/>
      <c r="BL34" s="2170"/>
      <c r="BM34" s="2170"/>
      <c r="BN34" s="2170"/>
      <c r="BO34" s="2170"/>
      <c r="BP34" s="2170"/>
      <c r="BQ34" s="2170"/>
      <c r="BR34" s="2170"/>
      <c r="BS34" s="2170"/>
      <c r="BT34" s="2170"/>
      <c r="BU34" s="2170"/>
      <c r="BV34" s="2170"/>
      <c r="BW34" s="2170"/>
      <c r="BX34" s="2170"/>
      <c r="BY34" s="2170"/>
      <c r="BZ34" s="2170"/>
      <c r="CA34" s="2170"/>
      <c r="CB34" s="2170"/>
      <c r="CC34" s="2170"/>
      <c r="CD34" s="2170"/>
      <c r="CE34" s="2170"/>
      <c r="CF34" s="2170"/>
      <c r="CG34" s="2170"/>
      <c r="CH34" s="2170"/>
      <c r="CI34" s="2171"/>
      <c r="CM34" s="2158"/>
      <c r="CN34" s="2159"/>
      <c r="CO34" s="2159"/>
      <c r="CP34" s="2159"/>
      <c r="CQ34" s="2159"/>
      <c r="CR34" s="2159"/>
      <c r="CS34" s="2159"/>
      <c r="CT34" s="2159"/>
      <c r="CU34" s="2159"/>
      <c r="CV34" s="2159"/>
      <c r="CW34" s="2160"/>
    </row>
    <row r="35" spans="1:101" s="939" customFormat="1" ht="15.75" hidden="1" customHeight="1" x14ac:dyDescent="0.25">
      <c r="A35" s="940" t="str">
        <f>IF(TRIM('2018'!A35)="","",'2018'!A35)</f>
        <v/>
      </c>
      <c r="B35" s="938" t="str">
        <f t="shared" ca="1" si="0"/>
        <v/>
      </c>
      <c r="C35" s="1576">
        <f t="shared" si="1"/>
        <v>0</v>
      </c>
      <c r="D35" s="1478"/>
      <c r="E35" s="1479"/>
      <c r="F35" s="1479"/>
      <c r="G35" s="2168"/>
      <c r="H35" s="2168"/>
      <c r="I35" s="1479"/>
      <c r="J35" s="1479"/>
      <c r="K35" s="2169"/>
      <c r="L35" s="1481"/>
      <c r="M35" s="1481"/>
      <c r="N35" s="2169"/>
      <c r="O35" s="2169"/>
      <c r="P35" s="2293"/>
      <c r="Q35" s="2299"/>
      <c r="R35" s="1510"/>
      <c r="S35" s="2385"/>
      <c r="T35" s="2170"/>
      <c r="U35" s="2170"/>
      <c r="V35" s="2170"/>
      <c r="W35" s="2170"/>
      <c r="X35" s="2170"/>
      <c r="Y35" s="2170"/>
      <c r="Z35" s="1984"/>
      <c r="AA35" s="1956"/>
      <c r="AB35" s="2169"/>
      <c r="AC35" s="2169"/>
      <c r="AD35" s="1510"/>
      <c r="AE35" s="2170"/>
      <c r="AF35" s="2170"/>
      <c r="AG35" s="2170"/>
      <c r="AH35" s="2170"/>
      <c r="AI35" s="2170"/>
      <c r="AJ35" s="2170"/>
      <c r="AK35" s="2170"/>
      <c r="AL35" s="2170"/>
      <c r="AM35" s="2170"/>
      <c r="AN35" s="1486"/>
      <c r="AO35" s="2386"/>
      <c r="AP35" s="2170"/>
      <c r="AQ35" s="2170"/>
      <c r="AR35" s="2170"/>
      <c r="AS35" s="2387"/>
      <c r="AT35" s="2169"/>
      <c r="AU35" s="2169"/>
      <c r="AV35" s="2169"/>
      <c r="AW35" s="2169"/>
      <c r="AX35" s="2169"/>
      <c r="AY35" s="2169"/>
      <c r="AZ35" s="2169"/>
      <c r="BA35" s="2169"/>
      <c r="BB35" s="2169"/>
      <c r="BC35" s="2169"/>
      <c r="BD35" s="2170"/>
      <c r="BE35" s="2170"/>
      <c r="BF35" s="2170"/>
      <c r="BG35" s="2170"/>
      <c r="BH35" s="2170"/>
      <c r="BI35" s="2170"/>
      <c r="BJ35" s="2170"/>
      <c r="BK35" s="2170"/>
      <c r="BL35" s="2170"/>
      <c r="BM35" s="2170"/>
      <c r="BN35" s="2170"/>
      <c r="BO35" s="2170"/>
      <c r="BP35" s="2170"/>
      <c r="BQ35" s="2170"/>
      <c r="BR35" s="2170"/>
      <c r="BS35" s="2170"/>
      <c r="BT35" s="2170"/>
      <c r="BU35" s="2170"/>
      <c r="BV35" s="2170"/>
      <c r="BW35" s="2170"/>
      <c r="BX35" s="2170"/>
      <c r="BY35" s="2170"/>
      <c r="BZ35" s="2170"/>
      <c r="CA35" s="2170"/>
      <c r="CB35" s="2170"/>
      <c r="CC35" s="2170"/>
      <c r="CD35" s="2170"/>
      <c r="CE35" s="2170"/>
      <c r="CF35" s="2170"/>
      <c r="CG35" s="2170"/>
      <c r="CH35" s="2170"/>
      <c r="CI35" s="2171"/>
      <c r="CM35" s="2158"/>
      <c r="CN35" s="2159"/>
      <c r="CO35" s="2159"/>
      <c r="CP35" s="2159"/>
      <c r="CQ35" s="2159"/>
      <c r="CR35" s="2159"/>
      <c r="CS35" s="2159"/>
      <c r="CT35" s="2159"/>
      <c r="CU35" s="2159"/>
      <c r="CV35" s="2159"/>
      <c r="CW35" s="2160"/>
    </row>
    <row r="36" spans="1:101" s="939" customFormat="1" ht="15.75" hidden="1" customHeight="1" x14ac:dyDescent="0.25">
      <c r="A36" s="940" t="str">
        <f>IF(TRIM('2018'!A36)="","",'2018'!A36)</f>
        <v/>
      </c>
      <c r="B36" s="938" t="str">
        <f t="shared" ca="1" si="0"/>
        <v/>
      </c>
      <c r="C36" s="1576">
        <f t="shared" si="1"/>
        <v>0</v>
      </c>
      <c r="D36" s="1478"/>
      <c r="E36" s="1479"/>
      <c r="F36" s="1479"/>
      <c r="G36" s="2168"/>
      <c r="H36" s="2168"/>
      <c r="I36" s="1479"/>
      <c r="J36" s="1479"/>
      <c r="K36" s="2169"/>
      <c r="L36" s="1481"/>
      <c r="M36" s="1481"/>
      <c r="N36" s="2169"/>
      <c r="O36" s="2169"/>
      <c r="P36" s="2293"/>
      <c r="Q36" s="2299"/>
      <c r="R36" s="1510"/>
      <c r="S36" s="2385"/>
      <c r="T36" s="2170"/>
      <c r="U36" s="2170"/>
      <c r="V36" s="2170"/>
      <c r="W36" s="2170"/>
      <c r="X36" s="2170"/>
      <c r="Y36" s="2170"/>
      <c r="Z36" s="1984"/>
      <c r="AA36" s="1956"/>
      <c r="AB36" s="2169"/>
      <c r="AC36" s="2169"/>
      <c r="AD36" s="1510"/>
      <c r="AE36" s="2170"/>
      <c r="AF36" s="2170"/>
      <c r="AG36" s="2170"/>
      <c r="AH36" s="2170"/>
      <c r="AI36" s="2170"/>
      <c r="AJ36" s="2170"/>
      <c r="AK36" s="2170"/>
      <c r="AL36" s="2170"/>
      <c r="AM36" s="2170"/>
      <c r="AN36" s="1486"/>
      <c r="AO36" s="2386"/>
      <c r="AP36" s="2170"/>
      <c r="AQ36" s="2170"/>
      <c r="AR36" s="2170"/>
      <c r="AS36" s="2387"/>
      <c r="AT36" s="2169"/>
      <c r="AU36" s="2169"/>
      <c r="AV36" s="2169"/>
      <c r="AW36" s="2169"/>
      <c r="AX36" s="2169"/>
      <c r="AY36" s="2169"/>
      <c r="AZ36" s="2169"/>
      <c r="BA36" s="2169"/>
      <c r="BB36" s="2169"/>
      <c r="BC36" s="2169"/>
      <c r="BD36" s="2170"/>
      <c r="BE36" s="2170"/>
      <c r="BF36" s="2170"/>
      <c r="BG36" s="2170"/>
      <c r="BH36" s="2170"/>
      <c r="BI36" s="2170"/>
      <c r="BJ36" s="2170"/>
      <c r="BK36" s="2170"/>
      <c r="BL36" s="2170"/>
      <c r="BM36" s="2170"/>
      <c r="BN36" s="2170"/>
      <c r="BO36" s="2170"/>
      <c r="BP36" s="2170"/>
      <c r="BQ36" s="2170"/>
      <c r="BR36" s="2170"/>
      <c r="BS36" s="2170"/>
      <c r="BT36" s="2170"/>
      <c r="BU36" s="2170"/>
      <c r="BV36" s="2170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1"/>
      <c r="CM36" s="2158"/>
      <c r="CN36" s="2159"/>
      <c r="CO36" s="2159"/>
      <c r="CP36" s="2159"/>
      <c r="CQ36" s="2159"/>
      <c r="CR36" s="2159"/>
      <c r="CS36" s="2159"/>
      <c r="CT36" s="2159"/>
      <c r="CU36" s="2159"/>
      <c r="CV36" s="2159"/>
      <c r="CW36" s="2160"/>
    </row>
    <row r="37" spans="1:101" s="939" customFormat="1" ht="15.75" hidden="1" customHeight="1" x14ac:dyDescent="0.25">
      <c r="A37" s="940" t="str">
        <f>IF(TRIM('2018'!A37)="","",'2018'!A37)</f>
        <v/>
      </c>
      <c r="B37" s="938" t="str">
        <f t="shared" ca="1" si="0"/>
        <v/>
      </c>
      <c r="C37" s="1576">
        <f t="shared" si="1"/>
        <v>0</v>
      </c>
      <c r="D37" s="1478"/>
      <c r="E37" s="1479"/>
      <c r="F37" s="1479"/>
      <c r="G37" s="2168"/>
      <c r="H37" s="2168"/>
      <c r="I37" s="1479"/>
      <c r="J37" s="1479"/>
      <c r="K37" s="2169"/>
      <c r="L37" s="1481"/>
      <c r="M37" s="1481"/>
      <c r="N37" s="2169"/>
      <c r="O37" s="2169"/>
      <c r="P37" s="2293"/>
      <c r="Q37" s="2299"/>
      <c r="R37" s="1510"/>
      <c r="S37" s="2385"/>
      <c r="T37" s="2170"/>
      <c r="U37" s="2170"/>
      <c r="V37" s="2170"/>
      <c r="W37" s="2170"/>
      <c r="X37" s="2170"/>
      <c r="Y37" s="2170"/>
      <c r="Z37" s="1984"/>
      <c r="AA37" s="1956"/>
      <c r="AB37" s="2169"/>
      <c r="AC37" s="2169"/>
      <c r="AD37" s="1510"/>
      <c r="AE37" s="2170"/>
      <c r="AF37" s="2170"/>
      <c r="AG37" s="2170"/>
      <c r="AH37" s="2170"/>
      <c r="AI37" s="2170"/>
      <c r="AJ37" s="2170"/>
      <c r="AK37" s="2170"/>
      <c r="AL37" s="2170"/>
      <c r="AM37" s="2170"/>
      <c r="AN37" s="1486"/>
      <c r="AO37" s="2386"/>
      <c r="AP37" s="2170"/>
      <c r="AQ37" s="2170"/>
      <c r="AR37" s="2170"/>
      <c r="AS37" s="2387"/>
      <c r="AT37" s="2169"/>
      <c r="AU37" s="2169"/>
      <c r="AV37" s="2169"/>
      <c r="AW37" s="2169"/>
      <c r="AX37" s="2169"/>
      <c r="AY37" s="2169"/>
      <c r="AZ37" s="2169"/>
      <c r="BA37" s="2169"/>
      <c r="BB37" s="2169"/>
      <c r="BC37" s="2169"/>
      <c r="BD37" s="2170"/>
      <c r="BE37" s="2170"/>
      <c r="BF37" s="2170"/>
      <c r="BG37" s="2170"/>
      <c r="BH37" s="2170"/>
      <c r="BI37" s="2170"/>
      <c r="BJ37" s="2170"/>
      <c r="BK37" s="2170"/>
      <c r="BL37" s="2170"/>
      <c r="BM37" s="2170"/>
      <c r="BN37" s="2170"/>
      <c r="BO37" s="2170"/>
      <c r="BP37" s="2170"/>
      <c r="BQ37" s="2170"/>
      <c r="BR37" s="2170"/>
      <c r="BS37" s="2170"/>
      <c r="BT37" s="2170"/>
      <c r="BU37" s="2170"/>
      <c r="BV37" s="2170"/>
      <c r="BW37" s="2170"/>
      <c r="BX37" s="2170"/>
      <c r="BY37" s="2170"/>
      <c r="BZ37" s="2170"/>
      <c r="CA37" s="2170"/>
      <c r="CB37" s="2170"/>
      <c r="CC37" s="2170"/>
      <c r="CD37" s="2170"/>
      <c r="CE37" s="2170"/>
      <c r="CF37" s="2170"/>
      <c r="CG37" s="2170"/>
      <c r="CH37" s="2170"/>
      <c r="CI37" s="2171"/>
      <c r="CM37" s="2158"/>
      <c r="CN37" s="2159"/>
      <c r="CO37" s="2159"/>
      <c r="CP37" s="2159"/>
      <c r="CQ37" s="2159"/>
      <c r="CR37" s="2159"/>
      <c r="CS37" s="2159"/>
      <c r="CT37" s="2159"/>
      <c r="CU37" s="2159"/>
      <c r="CV37" s="2159"/>
      <c r="CW37" s="2160"/>
    </row>
    <row r="38" spans="1:101" s="939" customFormat="1" ht="15.75" hidden="1" customHeight="1" x14ac:dyDescent="0.25">
      <c r="A38" s="940" t="str">
        <f>IF(TRIM('2018'!A38)="","",'2018'!A38)</f>
        <v/>
      </c>
      <c r="B38" s="938" t="str">
        <f t="shared" ca="1" si="0"/>
        <v/>
      </c>
      <c r="C38" s="1576">
        <f t="shared" si="1"/>
        <v>0</v>
      </c>
      <c r="D38" s="1478"/>
      <c r="E38" s="1479"/>
      <c r="F38" s="1479"/>
      <c r="G38" s="2168"/>
      <c r="H38" s="2168"/>
      <c r="I38" s="1479"/>
      <c r="J38" s="1479"/>
      <c r="K38" s="2169"/>
      <c r="L38" s="1481"/>
      <c r="M38" s="1481"/>
      <c r="N38" s="2169"/>
      <c r="O38" s="2169"/>
      <c r="P38" s="2293"/>
      <c r="Q38" s="2299"/>
      <c r="R38" s="1510"/>
      <c r="S38" s="2385"/>
      <c r="T38" s="2170"/>
      <c r="U38" s="2170"/>
      <c r="V38" s="2170"/>
      <c r="W38" s="2170"/>
      <c r="X38" s="2170"/>
      <c r="Y38" s="2170"/>
      <c r="Z38" s="1984"/>
      <c r="AA38" s="1956"/>
      <c r="AB38" s="2169"/>
      <c r="AC38" s="2169"/>
      <c r="AD38" s="1510"/>
      <c r="AE38" s="2170"/>
      <c r="AF38" s="2170"/>
      <c r="AG38" s="2170"/>
      <c r="AH38" s="2170"/>
      <c r="AI38" s="2170"/>
      <c r="AJ38" s="2170"/>
      <c r="AK38" s="2170"/>
      <c r="AL38" s="2170"/>
      <c r="AM38" s="2170"/>
      <c r="AN38" s="1486"/>
      <c r="AO38" s="2386"/>
      <c r="AP38" s="2170"/>
      <c r="AQ38" s="2170"/>
      <c r="AR38" s="2170"/>
      <c r="AS38" s="2387"/>
      <c r="AT38" s="2169"/>
      <c r="AU38" s="2169"/>
      <c r="AV38" s="2169"/>
      <c r="AW38" s="2169"/>
      <c r="AX38" s="2169"/>
      <c r="AY38" s="2169"/>
      <c r="AZ38" s="2169"/>
      <c r="BA38" s="2169"/>
      <c r="BB38" s="2169"/>
      <c r="BC38" s="2169"/>
      <c r="BD38" s="2170"/>
      <c r="BE38" s="2170"/>
      <c r="BF38" s="2170"/>
      <c r="BG38" s="2170"/>
      <c r="BH38" s="2170"/>
      <c r="BI38" s="2170"/>
      <c r="BJ38" s="2170"/>
      <c r="BK38" s="2170"/>
      <c r="BL38" s="2170"/>
      <c r="BM38" s="2170"/>
      <c r="BN38" s="2170"/>
      <c r="BO38" s="2170"/>
      <c r="BP38" s="2170"/>
      <c r="BQ38" s="2170"/>
      <c r="BR38" s="2170"/>
      <c r="BS38" s="2170"/>
      <c r="BT38" s="2170"/>
      <c r="BU38" s="2170"/>
      <c r="BV38" s="2170"/>
      <c r="BW38" s="2170"/>
      <c r="BX38" s="2170"/>
      <c r="BY38" s="2170"/>
      <c r="BZ38" s="2170"/>
      <c r="CA38" s="2170"/>
      <c r="CB38" s="2170"/>
      <c r="CC38" s="2170"/>
      <c r="CD38" s="2170"/>
      <c r="CE38" s="2170"/>
      <c r="CF38" s="2170"/>
      <c r="CG38" s="2170"/>
      <c r="CH38" s="2170"/>
      <c r="CI38" s="2171"/>
      <c r="CM38" s="2158"/>
      <c r="CN38" s="2159"/>
      <c r="CO38" s="2159"/>
      <c r="CP38" s="2159"/>
      <c r="CQ38" s="2159"/>
      <c r="CR38" s="2159"/>
      <c r="CS38" s="2159"/>
      <c r="CT38" s="2159"/>
      <c r="CU38" s="2159"/>
      <c r="CV38" s="2159"/>
      <c r="CW38" s="2160"/>
    </row>
    <row r="39" spans="1:101" s="939" customFormat="1" ht="15.75" hidden="1" customHeight="1" x14ac:dyDescent="0.25">
      <c r="A39" s="940" t="str">
        <f>IF(TRIM('2018'!A39)="","",'2018'!A39)</f>
        <v/>
      </c>
      <c r="B39" s="938" t="str">
        <f t="shared" ca="1" si="0"/>
        <v/>
      </c>
      <c r="C39" s="1576">
        <f t="shared" si="1"/>
        <v>0</v>
      </c>
      <c r="D39" s="1478"/>
      <c r="E39" s="1479"/>
      <c r="F39" s="1479"/>
      <c r="G39" s="2168"/>
      <c r="H39" s="2168"/>
      <c r="I39" s="1479"/>
      <c r="J39" s="1479"/>
      <c r="K39" s="2169"/>
      <c r="L39" s="1481"/>
      <c r="M39" s="1481"/>
      <c r="N39" s="2169"/>
      <c r="O39" s="2169"/>
      <c r="P39" s="2293"/>
      <c r="Q39" s="2299"/>
      <c r="R39" s="1510"/>
      <c r="S39" s="2385"/>
      <c r="T39" s="2170"/>
      <c r="U39" s="2170"/>
      <c r="V39" s="2170"/>
      <c r="W39" s="2170"/>
      <c r="X39" s="2170"/>
      <c r="Y39" s="2170"/>
      <c r="Z39" s="1984"/>
      <c r="AA39" s="1956"/>
      <c r="AB39" s="2169"/>
      <c r="AC39" s="2169"/>
      <c r="AD39" s="1510"/>
      <c r="AE39" s="2170"/>
      <c r="AF39" s="2170"/>
      <c r="AG39" s="2170"/>
      <c r="AH39" s="2170"/>
      <c r="AI39" s="2170"/>
      <c r="AJ39" s="2170"/>
      <c r="AK39" s="2170"/>
      <c r="AL39" s="2170"/>
      <c r="AM39" s="2170"/>
      <c r="AN39" s="1486"/>
      <c r="AO39" s="2386"/>
      <c r="AP39" s="2170"/>
      <c r="AQ39" s="2170"/>
      <c r="AR39" s="2170"/>
      <c r="AS39" s="2387"/>
      <c r="AT39" s="2169"/>
      <c r="AU39" s="2169"/>
      <c r="AV39" s="2169"/>
      <c r="AW39" s="2169"/>
      <c r="AX39" s="2169"/>
      <c r="AY39" s="2169"/>
      <c r="AZ39" s="2169"/>
      <c r="BA39" s="2169"/>
      <c r="BB39" s="2169"/>
      <c r="BC39" s="2169"/>
      <c r="BD39" s="2170"/>
      <c r="BE39" s="2170"/>
      <c r="BF39" s="2170"/>
      <c r="BG39" s="2170"/>
      <c r="BH39" s="2170"/>
      <c r="BI39" s="2170"/>
      <c r="BJ39" s="2170"/>
      <c r="BK39" s="2170"/>
      <c r="BL39" s="2170"/>
      <c r="BM39" s="2170"/>
      <c r="BN39" s="2170"/>
      <c r="BO39" s="2170"/>
      <c r="BP39" s="2170"/>
      <c r="BQ39" s="2170"/>
      <c r="BR39" s="2170"/>
      <c r="BS39" s="2170"/>
      <c r="BT39" s="2170"/>
      <c r="BU39" s="2170"/>
      <c r="BV39" s="2170"/>
      <c r="BW39" s="2170"/>
      <c r="BX39" s="2170"/>
      <c r="BY39" s="2170"/>
      <c r="BZ39" s="2170"/>
      <c r="CA39" s="2170"/>
      <c r="CB39" s="2170"/>
      <c r="CC39" s="2170"/>
      <c r="CD39" s="2170"/>
      <c r="CE39" s="2170"/>
      <c r="CF39" s="2170"/>
      <c r="CG39" s="2170"/>
      <c r="CH39" s="2170"/>
      <c r="CI39" s="2171"/>
      <c r="CM39" s="2158"/>
      <c r="CN39" s="2159"/>
      <c r="CO39" s="2159"/>
      <c r="CP39" s="2159"/>
      <c r="CQ39" s="2159"/>
      <c r="CR39" s="2159"/>
      <c r="CS39" s="2159"/>
      <c r="CT39" s="2159"/>
      <c r="CU39" s="2159"/>
      <c r="CV39" s="2159"/>
      <c r="CW39" s="2160"/>
    </row>
    <row r="40" spans="1:101" s="939" customFormat="1" ht="15.75" hidden="1" customHeight="1" x14ac:dyDescent="0.25">
      <c r="A40" s="940" t="str">
        <f>IF(TRIM('2018'!A40)="","",'2018'!A40)</f>
        <v/>
      </c>
      <c r="B40" s="938" t="str">
        <f t="shared" ca="1" si="0"/>
        <v/>
      </c>
      <c r="C40" s="1576">
        <f t="shared" si="1"/>
        <v>0</v>
      </c>
      <c r="D40" s="1478"/>
      <c r="E40" s="1479"/>
      <c r="F40" s="1479"/>
      <c r="G40" s="2168"/>
      <c r="H40" s="2168"/>
      <c r="I40" s="1479"/>
      <c r="J40" s="1479"/>
      <c r="K40" s="2169"/>
      <c r="L40" s="1481"/>
      <c r="M40" s="1481"/>
      <c r="N40" s="2169"/>
      <c r="O40" s="2169"/>
      <c r="P40" s="2293"/>
      <c r="Q40" s="2299"/>
      <c r="R40" s="1510"/>
      <c r="S40" s="2385"/>
      <c r="T40" s="2170"/>
      <c r="U40" s="2170"/>
      <c r="V40" s="2170"/>
      <c r="W40" s="2170"/>
      <c r="X40" s="2170"/>
      <c r="Y40" s="2170"/>
      <c r="Z40" s="1984"/>
      <c r="AA40" s="1956"/>
      <c r="AB40" s="2169"/>
      <c r="AC40" s="2169"/>
      <c r="AD40" s="1510"/>
      <c r="AE40" s="2170"/>
      <c r="AF40" s="2170"/>
      <c r="AG40" s="2170"/>
      <c r="AH40" s="2170"/>
      <c r="AI40" s="2170"/>
      <c r="AJ40" s="2170"/>
      <c r="AK40" s="2170"/>
      <c r="AL40" s="2170"/>
      <c r="AM40" s="2170"/>
      <c r="AN40" s="1486"/>
      <c r="AO40" s="2386"/>
      <c r="AP40" s="2170"/>
      <c r="AQ40" s="2170"/>
      <c r="AR40" s="2170"/>
      <c r="AS40" s="2387"/>
      <c r="AT40" s="2169"/>
      <c r="AU40" s="2169"/>
      <c r="AV40" s="2169"/>
      <c r="AW40" s="2169"/>
      <c r="AX40" s="2169"/>
      <c r="AY40" s="2169"/>
      <c r="AZ40" s="2169"/>
      <c r="BA40" s="2169"/>
      <c r="BB40" s="2169"/>
      <c r="BC40" s="2169"/>
      <c r="BD40" s="2170"/>
      <c r="BE40" s="2170"/>
      <c r="BF40" s="2170"/>
      <c r="BG40" s="2170"/>
      <c r="BH40" s="2170"/>
      <c r="BI40" s="2170"/>
      <c r="BJ40" s="2170"/>
      <c r="BK40" s="2170"/>
      <c r="BL40" s="2170"/>
      <c r="BM40" s="2170"/>
      <c r="BN40" s="2170"/>
      <c r="BO40" s="2170"/>
      <c r="BP40" s="2170"/>
      <c r="BQ40" s="2170"/>
      <c r="BR40" s="2170"/>
      <c r="BS40" s="2170"/>
      <c r="BT40" s="2170"/>
      <c r="BU40" s="2170"/>
      <c r="BV40" s="2170"/>
      <c r="BW40" s="2170"/>
      <c r="BX40" s="2170"/>
      <c r="BY40" s="2170"/>
      <c r="BZ40" s="2170"/>
      <c r="CA40" s="2170"/>
      <c r="CB40" s="2170"/>
      <c r="CC40" s="2170"/>
      <c r="CD40" s="2170"/>
      <c r="CE40" s="2170"/>
      <c r="CF40" s="2170"/>
      <c r="CG40" s="2170"/>
      <c r="CH40" s="2170"/>
      <c r="CI40" s="2171"/>
      <c r="CM40" s="2158"/>
      <c r="CN40" s="2159"/>
      <c r="CO40" s="2159"/>
      <c r="CP40" s="2159"/>
      <c r="CQ40" s="2159"/>
      <c r="CR40" s="2159"/>
      <c r="CS40" s="2159"/>
      <c r="CT40" s="2159"/>
      <c r="CU40" s="2159"/>
      <c r="CV40" s="2159"/>
      <c r="CW40" s="2160"/>
    </row>
    <row r="41" spans="1:101" s="939" customFormat="1" ht="15.75" hidden="1" customHeight="1" x14ac:dyDescent="0.25">
      <c r="A41" s="940" t="str">
        <f>IF(TRIM('2018'!A41)="","",'2018'!A41)</f>
        <v/>
      </c>
      <c r="B41" s="938" t="str">
        <f t="shared" ca="1" si="0"/>
        <v/>
      </c>
      <c r="C41" s="1576">
        <f t="shared" si="1"/>
        <v>0</v>
      </c>
      <c r="D41" s="1478"/>
      <c r="E41" s="1479"/>
      <c r="F41" s="1479"/>
      <c r="G41" s="2168"/>
      <c r="H41" s="2168"/>
      <c r="I41" s="1479"/>
      <c r="J41" s="1479"/>
      <c r="K41" s="2169"/>
      <c r="L41" s="1481"/>
      <c r="M41" s="1481"/>
      <c r="N41" s="2169"/>
      <c r="O41" s="2169"/>
      <c r="P41" s="2293"/>
      <c r="Q41" s="2299"/>
      <c r="R41" s="1510"/>
      <c r="S41" s="2385"/>
      <c r="T41" s="2170"/>
      <c r="U41" s="2170"/>
      <c r="V41" s="2170"/>
      <c r="W41" s="2170"/>
      <c r="X41" s="2170"/>
      <c r="Y41" s="2170"/>
      <c r="Z41" s="1984"/>
      <c r="AA41" s="1956"/>
      <c r="AB41" s="2169"/>
      <c r="AC41" s="2169"/>
      <c r="AD41" s="1510"/>
      <c r="AE41" s="2170"/>
      <c r="AF41" s="2170"/>
      <c r="AG41" s="2170"/>
      <c r="AH41" s="2170"/>
      <c r="AI41" s="2170"/>
      <c r="AJ41" s="2170"/>
      <c r="AK41" s="2170"/>
      <c r="AL41" s="2170"/>
      <c r="AM41" s="2170"/>
      <c r="AN41" s="1486"/>
      <c r="AO41" s="2386"/>
      <c r="AP41" s="2170"/>
      <c r="AQ41" s="2170"/>
      <c r="AR41" s="2170"/>
      <c r="AS41" s="2387"/>
      <c r="AT41" s="2169"/>
      <c r="AU41" s="2169"/>
      <c r="AV41" s="2169"/>
      <c r="AW41" s="2169"/>
      <c r="AX41" s="2169"/>
      <c r="AY41" s="2169"/>
      <c r="AZ41" s="2169"/>
      <c r="BA41" s="2169"/>
      <c r="BB41" s="2169"/>
      <c r="BC41" s="2169"/>
      <c r="BD41" s="2170"/>
      <c r="BE41" s="2170"/>
      <c r="BF41" s="2170"/>
      <c r="BG41" s="2170"/>
      <c r="BH41" s="2170"/>
      <c r="BI41" s="2170"/>
      <c r="BJ41" s="2170"/>
      <c r="BK41" s="2170"/>
      <c r="BL41" s="2170"/>
      <c r="BM41" s="2170"/>
      <c r="BN41" s="2170"/>
      <c r="BO41" s="2170"/>
      <c r="BP41" s="2170"/>
      <c r="BQ41" s="2170"/>
      <c r="BR41" s="2170"/>
      <c r="BS41" s="2170"/>
      <c r="BT41" s="2170"/>
      <c r="BU41" s="2170"/>
      <c r="BV41" s="2170"/>
      <c r="BW41" s="2170"/>
      <c r="BX41" s="2170"/>
      <c r="BY41" s="2170"/>
      <c r="BZ41" s="2170"/>
      <c r="CA41" s="2170"/>
      <c r="CB41" s="2170"/>
      <c r="CC41" s="2170"/>
      <c r="CD41" s="2170"/>
      <c r="CE41" s="2170"/>
      <c r="CF41" s="2170"/>
      <c r="CG41" s="2170"/>
      <c r="CH41" s="2170"/>
      <c r="CI41" s="2171"/>
      <c r="CM41" s="2158"/>
      <c r="CN41" s="2159"/>
      <c r="CO41" s="2159"/>
      <c r="CP41" s="2159"/>
      <c r="CQ41" s="2159"/>
      <c r="CR41" s="2159"/>
      <c r="CS41" s="2159"/>
      <c r="CT41" s="2159"/>
      <c r="CU41" s="2159"/>
      <c r="CV41" s="2159"/>
      <c r="CW41" s="2160"/>
    </row>
    <row r="42" spans="1:101" s="939" customFormat="1" ht="15.75" hidden="1" customHeight="1" x14ac:dyDescent="0.25">
      <c r="A42" s="940" t="str">
        <f>IF(TRIM('2018'!A42)="","",'2018'!A42)</f>
        <v/>
      </c>
      <c r="B42" s="938" t="str">
        <f t="shared" ca="1" si="0"/>
        <v/>
      </c>
      <c r="C42" s="1576">
        <f t="shared" si="1"/>
        <v>0</v>
      </c>
      <c r="D42" s="1478"/>
      <c r="E42" s="1479"/>
      <c r="F42" s="1479"/>
      <c r="G42" s="2168"/>
      <c r="H42" s="2168"/>
      <c r="I42" s="1479"/>
      <c r="J42" s="1479"/>
      <c r="K42" s="2169"/>
      <c r="L42" s="1481"/>
      <c r="M42" s="1481"/>
      <c r="N42" s="2169"/>
      <c r="O42" s="2169"/>
      <c r="P42" s="2293"/>
      <c r="Q42" s="2299"/>
      <c r="R42" s="1510"/>
      <c r="S42" s="2385"/>
      <c r="T42" s="2170"/>
      <c r="U42" s="2170"/>
      <c r="V42" s="2170"/>
      <c r="W42" s="2170"/>
      <c r="X42" s="2170"/>
      <c r="Y42" s="2170"/>
      <c r="Z42" s="1984"/>
      <c r="AA42" s="1956"/>
      <c r="AB42" s="2169"/>
      <c r="AC42" s="2169"/>
      <c r="AD42" s="1510"/>
      <c r="AE42" s="2170"/>
      <c r="AF42" s="2170"/>
      <c r="AG42" s="2170"/>
      <c r="AH42" s="2170"/>
      <c r="AI42" s="2170"/>
      <c r="AJ42" s="2170"/>
      <c r="AK42" s="2170"/>
      <c r="AL42" s="2170"/>
      <c r="AM42" s="2170"/>
      <c r="AN42" s="1486"/>
      <c r="AO42" s="2386"/>
      <c r="AP42" s="2170"/>
      <c r="AQ42" s="2170"/>
      <c r="AR42" s="2170"/>
      <c r="AS42" s="2387"/>
      <c r="AT42" s="2169"/>
      <c r="AU42" s="2169"/>
      <c r="AV42" s="2169"/>
      <c r="AW42" s="2169"/>
      <c r="AX42" s="2169"/>
      <c r="AY42" s="2169"/>
      <c r="AZ42" s="2169"/>
      <c r="BA42" s="2169"/>
      <c r="BB42" s="2169"/>
      <c r="BC42" s="2169"/>
      <c r="BD42" s="2170"/>
      <c r="BE42" s="2170"/>
      <c r="BF42" s="2170"/>
      <c r="BG42" s="2170"/>
      <c r="BH42" s="2170"/>
      <c r="BI42" s="2170"/>
      <c r="BJ42" s="2170"/>
      <c r="BK42" s="2170"/>
      <c r="BL42" s="2170"/>
      <c r="BM42" s="2170"/>
      <c r="BN42" s="2170"/>
      <c r="BO42" s="2170"/>
      <c r="BP42" s="2170"/>
      <c r="BQ42" s="2170"/>
      <c r="BR42" s="2170"/>
      <c r="BS42" s="2170"/>
      <c r="BT42" s="2170"/>
      <c r="BU42" s="2170"/>
      <c r="BV42" s="2170"/>
      <c r="BW42" s="2170"/>
      <c r="BX42" s="2170"/>
      <c r="BY42" s="2170"/>
      <c r="BZ42" s="2170"/>
      <c r="CA42" s="2170"/>
      <c r="CB42" s="2170"/>
      <c r="CC42" s="2170"/>
      <c r="CD42" s="2170"/>
      <c r="CE42" s="2170"/>
      <c r="CF42" s="2170"/>
      <c r="CG42" s="2170"/>
      <c r="CH42" s="2170"/>
      <c r="CI42" s="2171"/>
      <c r="CM42" s="2158"/>
      <c r="CN42" s="2159"/>
      <c r="CO42" s="2159"/>
      <c r="CP42" s="2159"/>
      <c r="CQ42" s="2159"/>
      <c r="CR42" s="2159"/>
      <c r="CS42" s="2159"/>
      <c r="CT42" s="2159"/>
      <c r="CU42" s="2159"/>
      <c r="CV42" s="2159"/>
      <c r="CW42" s="2160"/>
    </row>
    <row r="43" spans="1:101" s="939" customFormat="1" ht="15.75" customHeight="1" thickBot="1" x14ac:dyDescent="0.3">
      <c r="A43" s="978" t="str">
        <f>IF(TRIM('2018'!A43)="","",'2018'!A43)</f>
        <v/>
      </c>
      <c r="B43" s="943" t="str">
        <f t="shared" ca="1" si="0"/>
        <v/>
      </c>
      <c r="C43" s="1577">
        <f t="shared" si="1"/>
        <v>0</v>
      </c>
      <c r="D43" s="1498"/>
      <c r="E43" s="1499"/>
      <c r="F43" s="1499"/>
      <c r="G43" s="2172"/>
      <c r="H43" s="2172"/>
      <c r="I43" s="1499"/>
      <c r="J43" s="1499"/>
      <c r="K43" s="2173"/>
      <c r="L43" s="1502"/>
      <c r="M43" s="1502"/>
      <c r="N43" s="2173"/>
      <c r="O43" s="2173"/>
      <c r="P43" s="2305"/>
      <c r="Q43" s="1968"/>
      <c r="R43" s="1512"/>
      <c r="S43" s="2388"/>
      <c r="T43" s="2174"/>
      <c r="U43" s="2174"/>
      <c r="V43" s="2174"/>
      <c r="W43" s="2174"/>
      <c r="X43" s="2174"/>
      <c r="Y43" s="2174"/>
      <c r="Z43" s="1984"/>
      <c r="AA43" s="1957"/>
      <c r="AB43" s="2173"/>
      <c r="AC43" s="2173"/>
      <c r="AD43" s="1512"/>
      <c r="AE43" s="2174"/>
      <c r="AF43" s="2174"/>
      <c r="AG43" s="2174"/>
      <c r="AH43" s="2174"/>
      <c r="AI43" s="2174"/>
      <c r="AJ43" s="2174"/>
      <c r="AK43" s="2174"/>
      <c r="AL43" s="2174"/>
      <c r="AM43" s="2174"/>
      <c r="AN43" s="1486"/>
      <c r="AO43" s="2389"/>
      <c r="AP43" s="2174"/>
      <c r="AQ43" s="2174"/>
      <c r="AR43" s="2174"/>
      <c r="AS43" s="2390"/>
      <c r="AT43" s="2173"/>
      <c r="AU43" s="2173"/>
      <c r="AV43" s="2173"/>
      <c r="AW43" s="2173"/>
      <c r="AX43" s="2173"/>
      <c r="AY43" s="2173"/>
      <c r="AZ43" s="2173"/>
      <c r="BA43" s="2173"/>
      <c r="BB43" s="2173"/>
      <c r="BC43" s="2173"/>
      <c r="BD43" s="2174"/>
      <c r="BE43" s="2174"/>
      <c r="BF43" s="2174"/>
      <c r="BG43" s="2174"/>
      <c r="BH43" s="2174"/>
      <c r="BI43" s="2174"/>
      <c r="BJ43" s="2174"/>
      <c r="BK43" s="2174"/>
      <c r="BL43" s="2174"/>
      <c r="BM43" s="2174"/>
      <c r="BN43" s="2174"/>
      <c r="BO43" s="2174"/>
      <c r="BP43" s="2174"/>
      <c r="BQ43" s="2174"/>
      <c r="BR43" s="2174"/>
      <c r="BS43" s="2174"/>
      <c r="BT43" s="2174"/>
      <c r="BU43" s="2174"/>
      <c r="BV43" s="2174"/>
      <c r="BW43" s="2174"/>
      <c r="BX43" s="2174"/>
      <c r="BY43" s="2174"/>
      <c r="BZ43" s="2174"/>
      <c r="CA43" s="2174"/>
      <c r="CB43" s="2174"/>
      <c r="CC43" s="2174"/>
      <c r="CD43" s="2174"/>
      <c r="CE43" s="2174"/>
      <c r="CF43" s="2174"/>
      <c r="CG43" s="2174"/>
      <c r="CH43" s="2174"/>
      <c r="CI43" s="2175"/>
      <c r="CM43" s="2158"/>
      <c r="CN43" s="2159"/>
      <c r="CO43" s="2159"/>
      <c r="CP43" s="2159"/>
      <c r="CQ43" s="2159"/>
      <c r="CR43" s="2159"/>
      <c r="CS43" s="2159"/>
      <c r="CT43" s="2159"/>
      <c r="CU43" s="2159"/>
      <c r="CV43" s="2159"/>
      <c r="CW43" s="2160"/>
    </row>
    <row r="44" spans="1:101" ht="15.75" customHeight="1" thickBot="1" x14ac:dyDescent="0.3">
      <c r="A44" s="497"/>
      <c r="B44" s="908"/>
      <c r="C44" s="1463"/>
      <c r="D44" s="2045"/>
      <c r="E44" s="2046"/>
      <c r="F44" s="2046"/>
      <c r="G44" s="2046"/>
      <c r="H44" s="2046"/>
      <c r="I44" s="2046"/>
      <c r="J44" s="2046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7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1464"/>
      <c r="AO44" s="2045"/>
      <c r="AP44" s="2045"/>
      <c r="AQ44" s="2045"/>
      <c r="AR44" s="2045"/>
      <c r="AS44" s="1506"/>
      <c r="AT44" s="2045"/>
      <c r="AU44" s="2045"/>
      <c r="AV44" s="2045"/>
      <c r="AW44" s="2045"/>
      <c r="AX44" s="2045"/>
      <c r="AY44" s="2045"/>
      <c r="AZ44" s="2045"/>
      <c r="BA44" s="2045"/>
      <c r="BB44" s="2045"/>
      <c r="BC44" s="2045"/>
      <c r="BD44" s="2045"/>
      <c r="BE44" s="2045"/>
      <c r="BF44" s="2045"/>
      <c r="BG44" s="2045"/>
      <c r="BH44" s="2045"/>
      <c r="BI44" s="2045"/>
      <c r="BJ44" s="2045"/>
      <c r="BK44" s="2045"/>
      <c r="BL44" s="2045"/>
      <c r="BM44" s="2045"/>
      <c r="BN44" s="2045"/>
      <c r="BO44" s="2045"/>
      <c r="BP44" s="2045"/>
      <c r="BQ44" s="2045"/>
      <c r="BR44" s="2045"/>
      <c r="BS44" s="2045"/>
      <c r="BT44" s="2045"/>
      <c r="BU44" s="2045"/>
      <c r="BV44" s="2045"/>
      <c r="BW44" s="2045"/>
      <c r="BX44" s="2045"/>
      <c r="BY44" s="2045"/>
      <c r="BZ44" s="2045"/>
      <c r="CA44" s="2045"/>
      <c r="CB44" s="2045"/>
      <c r="CC44" s="2045"/>
      <c r="CD44" s="2045"/>
      <c r="CE44" s="2045"/>
      <c r="CF44" s="2045"/>
      <c r="CG44" s="2045"/>
      <c r="CH44" s="2045"/>
      <c r="CI44" s="2048"/>
      <c r="CJ44" s="501"/>
      <c r="CK44" s="501"/>
      <c r="CM44" s="2143"/>
      <c r="CN44" s="1931"/>
      <c r="CO44" s="1931"/>
      <c r="CP44" s="1931"/>
      <c r="CQ44" s="1931"/>
      <c r="CR44" s="1931"/>
      <c r="CS44" s="1931"/>
      <c r="CT44" s="1931"/>
      <c r="CU44" s="1931"/>
      <c r="CV44" s="1931"/>
      <c r="CW44" s="2144"/>
    </row>
    <row r="45" spans="1:101" ht="27.6" customHeight="1" thickBot="1" x14ac:dyDescent="0.3">
      <c r="A45" s="944" t="s">
        <v>1021</v>
      </c>
      <c r="B45" s="2029" t="s">
        <v>0</v>
      </c>
      <c r="C45" s="1623" t="str">
        <f>C16</f>
        <v>Totaal verbruik</v>
      </c>
      <c r="D45" s="1507"/>
      <c r="E45" s="2046"/>
      <c r="F45" s="2046"/>
      <c r="G45" s="2046"/>
      <c r="H45" s="2046"/>
      <c r="I45" s="2046"/>
      <c r="J45" s="2046"/>
      <c r="K45" s="2045"/>
      <c r="L45" s="2045"/>
      <c r="M45" s="2045"/>
      <c r="N45" s="2045"/>
      <c r="O45" s="2045"/>
      <c r="P45" s="2045"/>
      <c r="Q45" s="2050"/>
      <c r="R45" s="2050"/>
      <c r="S45" s="2045"/>
      <c r="T45" s="2045"/>
      <c r="U45" s="2045"/>
      <c r="V45" s="2045"/>
      <c r="W45" s="2045"/>
      <c r="X45" s="2045"/>
      <c r="Y45" s="2045"/>
      <c r="Z45" s="2047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1464"/>
      <c r="AO45" s="2045"/>
      <c r="AP45" s="2045"/>
      <c r="AQ45" s="2045"/>
      <c r="AR45" s="2045"/>
      <c r="AS45" s="1506"/>
      <c r="AT45" s="2045"/>
      <c r="AU45" s="2045"/>
      <c r="AV45" s="2045"/>
      <c r="AW45" s="2045"/>
      <c r="AX45" s="2045"/>
      <c r="AY45" s="2045"/>
      <c r="AZ45" s="2045"/>
      <c r="BA45" s="2045"/>
      <c r="BB45" s="2045"/>
      <c r="BC45" s="2045"/>
      <c r="BD45" s="2045"/>
      <c r="BE45" s="2045"/>
      <c r="BF45" s="2045"/>
      <c r="BG45" s="2045"/>
      <c r="BH45" s="2045"/>
      <c r="BI45" s="2045"/>
      <c r="BJ45" s="2045"/>
      <c r="BK45" s="2045"/>
      <c r="BL45" s="2045"/>
      <c r="BM45" s="2045"/>
      <c r="BN45" s="2045"/>
      <c r="BO45" s="2045"/>
      <c r="BP45" s="2045"/>
      <c r="BQ45" s="2045"/>
      <c r="BR45" s="2045"/>
      <c r="BS45" s="2045"/>
      <c r="BT45" s="2045"/>
      <c r="BU45" s="2045"/>
      <c r="BV45" s="2045"/>
      <c r="BW45" s="2045"/>
      <c r="BX45" s="2045"/>
      <c r="BY45" s="2045"/>
      <c r="BZ45" s="2045"/>
      <c r="CA45" s="2045"/>
      <c r="CB45" s="2045"/>
      <c r="CC45" s="2045"/>
      <c r="CD45" s="2045"/>
      <c r="CE45" s="2045"/>
      <c r="CF45" s="2045"/>
      <c r="CG45" s="2045"/>
      <c r="CH45" s="2045"/>
      <c r="CI45" s="2048"/>
      <c r="CJ45" s="501"/>
      <c r="CK45" s="501"/>
      <c r="CM45" s="2143"/>
      <c r="CN45" s="1931"/>
      <c r="CO45" s="1931"/>
      <c r="CP45" s="1931"/>
      <c r="CQ45" s="1931"/>
      <c r="CR45" s="1931"/>
      <c r="CS45" s="1931"/>
      <c r="CT45" s="1931"/>
      <c r="CU45" s="1931"/>
      <c r="CV45" s="1931"/>
      <c r="CW45" s="2144"/>
    </row>
    <row r="46" spans="1:101" s="939" customFormat="1" ht="15.75" customHeight="1" x14ac:dyDescent="0.25">
      <c r="A46" s="2176" t="str">
        <f>IF(TRIM('2018'!A46)="","",'2018'!A46)</f>
        <v>Fabrieksgas (ton )</v>
      </c>
      <c r="B46" s="946" t="str">
        <f t="shared" ref="B46:B55" ca="1" si="2">IF(A46="","",INDIRECT("b"&amp;TEXT(246+MATCH((A46),$A$247:$A$484,0),0)))</f>
        <v>ton</v>
      </c>
      <c r="C46" s="1578">
        <f t="shared" ref="C46:C55" si="3">SUM(D46:CI46)</f>
        <v>30000</v>
      </c>
      <c r="D46" s="1469"/>
      <c r="E46" s="1470"/>
      <c r="F46" s="1470"/>
      <c r="G46" s="2156"/>
      <c r="H46" s="2156"/>
      <c r="I46" s="1470"/>
      <c r="J46" s="1470"/>
      <c r="K46" s="2156"/>
      <c r="L46" s="1470"/>
      <c r="M46" s="1508"/>
      <c r="N46" s="2156"/>
      <c r="O46" s="2156"/>
      <c r="P46" s="2298"/>
      <c r="Q46" s="1510"/>
      <c r="R46" s="1510"/>
      <c r="S46" s="2391"/>
      <c r="T46" s="2177"/>
      <c r="U46" s="2177"/>
      <c r="V46" s="2177"/>
      <c r="W46" s="2177"/>
      <c r="X46" s="2177"/>
      <c r="Y46" s="2177"/>
      <c r="Z46" s="1984"/>
      <c r="AA46" s="1958"/>
      <c r="AB46" s="2156"/>
      <c r="AC46" s="2154">
        <v>1000</v>
      </c>
      <c r="AD46" s="1508"/>
      <c r="AE46" s="2177"/>
      <c r="AF46" s="2177"/>
      <c r="AG46" s="2177"/>
      <c r="AH46" s="2177"/>
      <c r="AI46" s="2177"/>
      <c r="AJ46" s="2177"/>
      <c r="AK46" s="2177"/>
      <c r="AL46" s="2177"/>
      <c r="AM46" s="2177"/>
      <c r="AN46" s="1486"/>
      <c r="AO46" s="2392"/>
      <c r="AP46" s="2177"/>
      <c r="AQ46" s="2177"/>
      <c r="AR46" s="2177"/>
      <c r="AS46" s="2154"/>
      <c r="AT46" s="2154"/>
      <c r="AU46" s="2154"/>
      <c r="AV46" s="2375">
        <v>29000</v>
      </c>
      <c r="AW46" s="2156"/>
      <c r="AX46" s="2156"/>
      <c r="AY46" s="2156"/>
      <c r="AZ46" s="2156"/>
      <c r="BA46" s="2156"/>
      <c r="BB46" s="2156"/>
      <c r="BC46" s="2156"/>
      <c r="BD46" s="2177"/>
      <c r="BE46" s="2177"/>
      <c r="BF46" s="2177"/>
      <c r="BG46" s="2177"/>
      <c r="BH46" s="2177"/>
      <c r="BI46" s="2177"/>
      <c r="BJ46" s="2177"/>
      <c r="BK46" s="2177"/>
      <c r="BL46" s="2177"/>
      <c r="BM46" s="2177"/>
      <c r="BN46" s="2177"/>
      <c r="BO46" s="2177"/>
      <c r="BP46" s="2177"/>
      <c r="BQ46" s="2177"/>
      <c r="BR46" s="2177"/>
      <c r="BS46" s="2177"/>
      <c r="BT46" s="2177"/>
      <c r="BU46" s="2177"/>
      <c r="BV46" s="2177"/>
      <c r="BW46" s="2177"/>
      <c r="BX46" s="2177"/>
      <c r="BY46" s="2177"/>
      <c r="BZ46" s="2177"/>
      <c r="CA46" s="2177"/>
      <c r="CB46" s="2177"/>
      <c r="CC46" s="2177"/>
      <c r="CD46" s="2177"/>
      <c r="CE46" s="2177"/>
      <c r="CF46" s="2177"/>
      <c r="CG46" s="2177"/>
      <c r="CH46" s="2177"/>
      <c r="CI46" s="2178"/>
      <c r="CM46" s="2158"/>
      <c r="CN46" s="2159"/>
      <c r="CO46" s="2159"/>
      <c r="CP46" s="2159"/>
      <c r="CQ46" s="2159"/>
      <c r="CR46" s="2159"/>
      <c r="CS46" s="2159"/>
      <c r="CT46" s="2159"/>
      <c r="CU46" s="2159"/>
      <c r="CV46" s="2159"/>
      <c r="CW46" s="2160"/>
    </row>
    <row r="47" spans="1:101" s="939" customFormat="1" ht="15.75" customHeight="1" x14ac:dyDescent="0.25">
      <c r="A47" s="984" t="str">
        <f>IF(TRIM('2018'!A47)="","",'2018'!A47)</f>
        <v/>
      </c>
      <c r="B47" s="948" t="str">
        <f t="shared" ca="1" si="2"/>
        <v/>
      </c>
      <c r="C47" s="1579">
        <f t="shared" si="3"/>
        <v>0</v>
      </c>
      <c r="D47" s="1478"/>
      <c r="E47" s="1479"/>
      <c r="F47" s="1479"/>
      <c r="G47" s="1927"/>
      <c r="H47" s="1927"/>
      <c r="I47" s="1479"/>
      <c r="J47" s="1479"/>
      <c r="K47" s="2163"/>
      <c r="L47" s="1479"/>
      <c r="M47" s="1510"/>
      <c r="N47" s="2163"/>
      <c r="O47" s="2163"/>
      <c r="P47" s="2299"/>
      <c r="Q47" s="1510"/>
      <c r="R47" s="1510"/>
      <c r="S47" s="2382"/>
      <c r="T47" s="2164"/>
      <c r="U47" s="2164"/>
      <c r="V47" s="2164"/>
      <c r="W47" s="2164"/>
      <c r="X47" s="2164"/>
      <c r="Y47" s="2164"/>
      <c r="Z47" s="1984"/>
      <c r="AA47" s="1959"/>
      <c r="AB47" s="2163"/>
      <c r="AC47" s="2163"/>
      <c r="AD47" s="1510"/>
      <c r="AE47" s="2164"/>
      <c r="AF47" s="2164"/>
      <c r="AG47" s="2164"/>
      <c r="AH47" s="2164"/>
      <c r="AI47" s="2164"/>
      <c r="AJ47" s="2164"/>
      <c r="AK47" s="2164"/>
      <c r="AL47" s="2164"/>
      <c r="AM47" s="2164"/>
      <c r="AN47" s="1486"/>
      <c r="AO47" s="2383"/>
      <c r="AP47" s="2164"/>
      <c r="AQ47" s="2164"/>
      <c r="AR47" s="2164"/>
      <c r="AS47" s="2384"/>
      <c r="AT47" s="2163"/>
      <c r="AU47" s="2163"/>
      <c r="AV47" s="2163"/>
      <c r="AW47" s="2163"/>
      <c r="AX47" s="2163"/>
      <c r="AY47" s="2163"/>
      <c r="AZ47" s="2163"/>
      <c r="BA47" s="2163"/>
      <c r="BB47" s="2163"/>
      <c r="BC47" s="2163"/>
      <c r="BD47" s="2164"/>
      <c r="BE47" s="2164"/>
      <c r="BF47" s="2164"/>
      <c r="BG47" s="2164"/>
      <c r="BH47" s="2164"/>
      <c r="BI47" s="2164"/>
      <c r="BJ47" s="2164"/>
      <c r="BK47" s="2164"/>
      <c r="BL47" s="2164"/>
      <c r="BM47" s="2164"/>
      <c r="BN47" s="2164"/>
      <c r="BO47" s="2164"/>
      <c r="BP47" s="2164"/>
      <c r="BQ47" s="2164"/>
      <c r="BR47" s="2164"/>
      <c r="BS47" s="2164"/>
      <c r="BT47" s="2164"/>
      <c r="BU47" s="2164"/>
      <c r="BV47" s="2164"/>
      <c r="BW47" s="2164"/>
      <c r="BX47" s="2164"/>
      <c r="BY47" s="2164"/>
      <c r="BZ47" s="2164"/>
      <c r="CA47" s="2164"/>
      <c r="CB47" s="2164"/>
      <c r="CC47" s="2164"/>
      <c r="CD47" s="2164"/>
      <c r="CE47" s="2164"/>
      <c r="CF47" s="2164"/>
      <c r="CG47" s="2164"/>
      <c r="CH47" s="2164"/>
      <c r="CI47" s="2167"/>
      <c r="CM47" s="2158"/>
      <c r="CN47" s="2159"/>
      <c r="CO47" s="2159"/>
      <c r="CP47" s="2159"/>
      <c r="CQ47" s="2159"/>
      <c r="CR47" s="2159"/>
      <c r="CS47" s="2159"/>
      <c r="CT47" s="2159"/>
      <c r="CU47" s="2159"/>
      <c r="CV47" s="2159"/>
      <c r="CW47" s="2160"/>
    </row>
    <row r="48" spans="1:101" s="939" customFormat="1" ht="15.75" customHeight="1" x14ac:dyDescent="0.25">
      <c r="A48" s="984" t="str">
        <f>IF(TRIM('2018'!A48)="","",'2018'!A48)</f>
        <v/>
      </c>
      <c r="B48" s="948" t="str">
        <f t="shared" ca="1" si="2"/>
        <v/>
      </c>
      <c r="C48" s="1579">
        <f t="shared" si="3"/>
        <v>0</v>
      </c>
      <c r="D48" s="1478"/>
      <c r="E48" s="1479"/>
      <c r="F48" s="1479"/>
      <c r="G48" s="2163"/>
      <c r="H48" s="2163"/>
      <c r="I48" s="1479"/>
      <c r="J48" s="1479"/>
      <c r="K48" s="2163"/>
      <c r="L48" s="1479"/>
      <c r="M48" s="1510"/>
      <c r="N48" s="2163"/>
      <c r="O48" s="2163"/>
      <c r="P48" s="2299"/>
      <c r="Q48" s="1510"/>
      <c r="R48" s="1510"/>
      <c r="S48" s="2382"/>
      <c r="T48" s="2164"/>
      <c r="U48" s="2164"/>
      <c r="V48" s="2164"/>
      <c r="W48" s="2164"/>
      <c r="X48" s="2164"/>
      <c r="Y48" s="2164"/>
      <c r="Z48" s="1984"/>
      <c r="AA48" s="1959"/>
      <c r="AB48" s="2163"/>
      <c r="AC48" s="2163"/>
      <c r="AD48" s="1510"/>
      <c r="AE48" s="2164"/>
      <c r="AF48" s="2164"/>
      <c r="AG48" s="2164"/>
      <c r="AH48" s="2164"/>
      <c r="AI48" s="2164"/>
      <c r="AJ48" s="2164"/>
      <c r="AK48" s="2164"/>
      <c r="AL48" s="2164"/>
      <c r="AM48" s="2164"/>
      <c r="AN48" s="1486"/>
      <c r="AO48" s="2383"/>
      <c r="AP48" s="2164"/>
      <c r="AQ48" s="2164"/>
      <c r="AR48" s="2164"/>
      <c r="AS48" s="2384"/>
      <c r="AT48" s="2163"/>
      <c r="AU48" s="2163"/>
      <c r="AV48" s="2163"/>
      <c r="AW48" s="2163"/>
      <c r="AX48" s="2163"/>
      <c r="AY48" s="2163"/>
      <c r="AZ48" s="2163"/>
      <c r="BA48" s="2163"/>
      <c r="BB48" s="2163"/>
      <c r="BC48" s="2163"/>
      <c r="BD48" s="2164"/>
      <c r="BE48" s="2164"/>
      <c r="BF48" s="2164"/>
      <c r="BG48" s="2164"/>
      <c r="BH48" s="2164"/>
      <c r="BI48" s="2164"/>
      <c r="BJ48" s="2164"/>
      <c r="BK48" s="2164"/>
      <c r="BL48" s="2164"/>
      <c r="BM48" s="2164"/>
      <c r="BN48" s="2164"/>
      <c r="BO48" s="2164"/>
      <c r="BP48" s="2164"/>
      <c r="BQ48" s="2164"/>
      <c r="BR48" s="2164"/>
      <c r="BS48" s="2164"/>
      <c r="BT48" s="2164"/>
      <c r="BU48" s="2164"/>
      <c r="BV48" s="2164"/>
      <c r="BW48" s="2164"/>
      <c r="BX48" s="2164"/>
      <c r="BY48" s="2164"/>
      <c r="BZ48" s="2164"/>
      <c r="CA48" s="2164"/>
      <c r="CB48" s="2164"/>
      <c r="CC48" s="2164"/>
      <c r="CD48" s="2164"/>
      <c r="CE48" s="2164"/>
      <c r="CF48" s="2164"/>
      <c r="CG48" s="2164"/>
      <c r="CH48" s="2164"/>
      <c r="CI48" s="2167"/>
      <c r="CM48" s="2158"/>
      <c r="CN48" s="2159"/>
      <c r="CO48" s="2159"/>
      <c r="CP48" s="2159"/>
      <c r="CQ48" s="2159"/>
      <c r="CR48" s="2159"/>
      <c r="CS48" s="2159"/>
      <c r="CT48" s="2159"/>
      <c r="CU48" s="2159"/>
      <c r="CV48" s="2159"/>
      <c r="CW48" s="2160"/>
    </row>
    <row r="49" spans="1:101" s="939" customFormat="1" ht="15.75" customHeight="1" x14ac:dyDescent="0.25">
      <c r="A49" s="984" t="str">
        <f>IF(TRIM('2018'!A49)="","",'2018'!A49)</f>
        <v/>
      </c>
      <c r="B49" s="948" t="str">
        <f t="shared" ca="1" si="2"/>
        <v/>
      </c>
      <c r="C49" s="1579">
        <f t="shared" si="3"/>
        <v>0</v>
      </c>
      <c r="D49" s="1478"/>
      <c r="E49" s="1479"/>
      <c r="F49" s="1479"/>
      <c r="G49" s="1927"/>
      <c r="H49" s="1927"/>
      <c r="I49" s="1479"/>
      <c r="J49" s="1479"/>
      <c r="K49" s="1927"/>
      <c r="L49" s="1479"/>
      <c r="M49" s="1510"/>
      <c r="N49" s="1927"/>
      <c r="O49" s="1927"/>
      <c r="P49" s="2299"/>
      <c r="Q49" s="1532"/>
      <c r="R49" s="1532"/>
      <c r="S49" s="2380"/>
      <c r="T49" s="2166"/>
      <c r="U49" s="2166"/>
      <c r="V49" s="2166"/>
      <c r="W49" s="2166"/>
      <c r="X49" s="2166"/>
      <c r="Y49" s="2166"/>
      <c r="Z49" s="1558"/>
      <c r="AA49" s="1959"/>
      <c r="AB49" s="1927"/>
      <c r="AC49" s="1927"/>
      <c r="AD49" s="1532"/>
      <c r="AE49" s="2166"/>
      <c r="AF49" s="2166"/>
      <c r="AG49" s="2166"/>
      <c r="AH49" s="2166"/>
      <c r="AI49" s="2166"/>
      <c r="AJ49" s="2166"/>
      <c r="AK49" s="2166"/>
      <c r="AL49" s="2166"/>
      <c r="AM49" s="2166"/>
      <c r="AN49" s="1511"/>
      <c r="AO49" s="2381"/>
      <c r="AP49" s="2166"/>
      <c r="AQ49" s="2166"/>
      <c r="AR49" s="2166"/>
      <c r="AS49" s="1927"/>
      <c r="AT49" s="1927"/>
      <c r="AU49" s="1927"/>
      <c r="AV49" s="1927"/>
      <c r="AW49" s="1927"/>
      <c r="AX49" s="1927"/>
      <c r="AY49" s="1927"/>
      <c r="AZ49" s="1927"/>
      <c r="BA49" s="1927"/>
      <c r="BB49" s="1927"/>
      <c r="BC49" s="1927"/>
      <c r="BD49" s="2166"/>
      <c r="BE49" s="2166"/>
      <c r="BF49" s="2166"/>
      <c r="BG49" s="2166"/>
      <c r="BH49" s="2166"/>
      <c r="BI49" s="2166"/>
      <c r="BJ49" s="2166"/>
      <c r="BK49" s="2166"/>
      <c r="BL49" s="2166"/>
      <c r="BM49" s="2166"/>
      <c r="BN49" s="2166"/>
      <c r="BO49" s="2166"/>
      <c r="BP49" s="2166"/>
      <c r="BQ49" s="2166"/>
      <c r="BR49" s="2166"/>
      <c r="BS49" s="2166"/>
      <c r="BT49" s="2166"/>
      <c r="BU49" s="2166"/>
      <c r="BV49" s="2166"/>
      <c r="BW49" s="2166"/>
      <c r="BX49" s="2166"/>
      <c r="BY49" s="2166"/>
      <c r="BZ49" s="2166"/>
      <c r="CA49" s="2166"/>
      <c r="CB49" s="2166"/>
      <c r="CC49" s="2166"/>
      <c r="CD49" s="2166"/>
      <c r="CE49" s="2166"/>
      <c r="CF49" s="2166"/>
      <c r="CG49" s="2166"/>
      <c r="CH49" s="2166"/>
      <c r="CI49" s="1933"/>
      <c r="CM49" s="2158"/>
      <c r="CN49" s="2159"/>
      <c r="CO49" s="2159"/>
      <c r="CP49" s="2159"/>
      <c r="CQ49" s="2159"/>
      <c r="CR49" s="2159"/>
      <c r="CS49" s="2159"/>
      <c r="CT49" s="2159"/>
      <c r="CU49" s="2159"/>
      <c r="CV49" s="2159"/>
      <c r="CW49" s="2160"/>
    </row>
    <row r="50" spans="1:101" s="939" customFormat="1" ht="15.75" customHeight="1" x14ac:dyDescent="0.25">
      <c r="A50" s="984" t="str">
        <f>IF(TRIM('2018'!A50)="","",'2018'!A50)</f>
        <v/>
      </c>
      <c r="B50" s="948" t="str">
        <f t="shared" ca="1" si="2"/>
        <v/>
      </c>
      <c r="C50" s="1579">
        <f t="shared" si="3"/>
        <v>0</v>
      </c>
      <c r="D50" s="1478"/>
      <c r="E50" s="1479"/>
      <c r="F50" s="1479"/>
      <c r="G50" s="1927"/>
      <c r="H50" s="1927"/>
      <c r="I50" s="1479"/>
      <c r="J50" s="1479"/>
      <c r="K50" s="1927"/>
      <c r="L50" s="1479"/>
      <c r="M50" s="1510"/>
      <c r="N50" s="1927"/>
      <c r="O50" s="1927"/>
      <c r="P50" s="2299"/>
      <c r="Q50" s="1532"/>
      <c r="R50" s="1532"/>
      <c r="S50" s="2380"/>
      <c r="T50" s="2166"/>
      <c r="U50" s="2166"/>
      <c r="V50" s="2166"/>
      <c r="W50" s="2166"/>
      <c r="X50" s="2166"/>
      <c r="Y50" s="2166"/>
      <c r="Z50" s="1558"/>
      <c r="AA50" s="1959"/>
      <c r="AB50" s="1927"/>
      <c r="AC50" s="1927"/>
      <c r="AD50" s="1532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1511"/>
      <c r="AO50" s="2381"/>
      <c r="AP50" s="2166"/>
      <c r="AQ50" s="2166"/>
      <c r="AR50" s="2166"/>
      <c r="AS50" s="1927"/>
      <c r="AT50" s="1927"/>
      <c r="AU50" s="1927"/>
      <c r="AV50" s="1927"/>
      <c r="AW50" s="1927"/>
      <c r="AX50" s="1927"/>
      <c r="AY50" s="1927"/>
      <c r="AZ50" s="1927"/>
      <c r="BA50" s="1927"/>
      <c r="BB50" s="1927"/>
      <c r="BC50" s="1927"/>
      <c r="BD50" s="2166"/>
      <c r="BE50" s="2166"/>
      <c r="BF50" s="2166"/>
      <c r="BG50" s="2166"/>
      <c r="BH50" s="2166"/>
      <c r="BI50" s="2166"/>
      <c r="BJ50" s="2166"/>
      <c r="BK50" s="2166"/>
      <c r="BL50" s="2166"/>
      <c r="BM50" s="2166"/>
      <c r="BN50" s="2166"/>
      <c r="BO50" s="2166"/>
      <c r="BP50" s="2166"/>
      <c r="BQ50" s="2166"/>
      <c r="BR50" s="2166"/>
      <c r="BS50" s="2166"/>
      <c r="BT50" s="2166"/>
      <c r="BU50" s="2166"/>
      <c r="BV50" s="2166"/>
      <c r="BW50" s="2166"/>
      <c r="BX50" s="2166"/>
      <c r="BY50" s="2166"/>
      <c r="BZ50" s="2166"/>
      <c r="CA50" s="2166"/>
      <c r="CB50" s="2166"/>
      <c r="CC50" s="2166"/>
      <c r="CD50" s="2166"/>
      <c r="CE50" s="2166"/>
      <c r="CF50" s="2166"/>
      <c r="CG50" s="2166"/>
      <c r="CH50" s="2166"/>
      <c r="CI50" s="1933"/>
      <c r="CM50" s="2158"/>
      <c r="CN50" s="2159"/>
      <c r="CO50" s="2159"/>
      <c r="CP50" s="2159"/>
      <c r="CQ50" s="2159"/>
      <c r="CR50" s="2159"/>
      <c r="CS50" s="2159"/>
      <c r="CT50" s="2159"/>
      <c r="CU50" s="2159"/>
      <c r="CV50" s="2159"/>
      <c r="CW50" s="2160"/>
    </row>
    <row r="51" spans="1:101" s="939" customFormat="1" ht="15.75" customHeight="1" x14ac:dyDescent="0.25">
      <c r="A51" s="984" t="str">
        <f>IF(TRIM('2018'!A51)="","",'2018'!A51)</f>
        <v/>
      </c>
      <c r="B51" s="948" t="str">
        <f t="shared" ca="1" si="2"/>
        <v/>
      </c>
      <c r="C51" s="1579">
        <f t="shared" si="3"/>
        <v>0</v>
      </c>
      <c r="D51" s="1478"/>
      <c r="E51" s="1479"/>
      <c r="F51" s="1479"/>
      <c r="G51" s="1927"/>
      <c r="H51" s="1927"/>
      <c r="I51" s="1479"/>
      <c r="J51" s="1479"/>
      <c r="K51" s="1927"/>
      <c r="L51" s="1479"/>
      <c r="M51" s="1510"/>
      <c r="N51" s="1927"/>
      <c r="O51" s="1927"/>
      <c r="P51" s="2299"/>
      <c r="Q51" s="1532"/>
      <c r="R51" s="1532"/>
      <c r="S51" s="2380"/>
      <c r="T51" s="2166"/>
      <c r="U51" s="2166"/>
      <c r="V51" s="2166"/>
      <c r="W51" s="2166"/>
      <c r="X51" s="2166"/>
      <c r="Y51" s="2166"/>
      <c r="Z51" s="1558"/>
      <c r="AA51" s="1959"/>
      <c r="AB51" s="1927"/>
      <c r="AC51" s="1927"/>
      <c r="AD51" s="1532"/>
      <c r="AE51" s="2166"/>
      <c r="AF51" s="2166"/>
      <c r="AG51" s="2166"/>
      <c r="AH51" s="2166"/>
      <c r="AI51" s="2166"/>
      <c r="AJ51" s="2166"/>
      <c r="AK51" s="2166"/>
      <c r="AL51" s="2166"/>
      <c r="AM51" s="2166"/>
      <c r="AN51" s="1511"/>
      <c r="AO51" s="2381"/>
      <c r="AP51" s="2166"/>
      <c r="AQ51" s="2166"/>
      <c r="AR51" s="2166"/>
      <c r="AS51" s="1927"/>
      <c r="AT51" s="1927"/>
      <c r="AU51" s="1927"/>
      <c r="AV51" s="1927"/>
      <c r="AW51" s="1927"/>
      <c r="AX51" s="1927"/>
      <c r="AY51" s="1927"/>
      <c r="AZ51" s="1927"/>
      <c r="BA51" s="1927"/>
      <c r="BB51" s="1927"/>
      <c r="BC51" s="1927"/>
      <c r="BD51" s="2166"/>
      <c r="BE51" s="2166"/>
      <c r="BF51" s="2166"/>
      <c r="BG51" s="2166"/>
      <c r="BH51" s="2166"/>
      <c r="BI51" s="2166"/>
      <c r="BJ51" s="2166"/>
      <c r="BK51" s="2166"/>
      <c r="BL51" s="2166"/>
      <c r="BM51" s="2166"/>
      <c r="BN51" s="2166"/>
      <c r="BO51" s="2166"/>
      <c r="BP51" s="2166"/>
      <c r="BQ51" s="2166"/>
      <c r="BR51" s="2166"/>
      <c r="BS51" s="2166"/>
      <c r="BT51" s="2166"/>
      <c r="BU51" s="2166"/>
      <c r="BV51" s="2166"/>
      <c r="BW51" s="2166"/>
      <c r="BX51" s="2166"/>
      <c r="BY51" s="2166"/>
      <c r="BZ51" s="2166"/>
      <c r="CA51" s="2166"/>
      <c r="CB51" s="2166"/>
      <c r="CC51" s="2166"/>
      <c r="CD51" s="2166"/>
      <c r="CE51" s="2166"/>
      <c r="CF51" s="2166"/>
      <c r="CG51" s="2166"/>
      <c r="CH51" s="2166"/>
      <c r="CI51" s="1933"/>
      <c r="CM51" s="2158"/>
      <c r="CN51" s="2159"/>
      <c r="CO51" s="2159"/>
      <c r="CP51" s="2159"/>
      <c r="CQ51" s="2159"/>
      <c r="CR51" s="2159"/>
      <c r="CS51" s="2159"/>
      <c r="CT51" s="2159"/>
      <c r="CU51" s="2159"/>
      <c r="CV51" s="2159"/>
      <c r="CW51" s="2160"/>
    </row>
    <row r="52" spans="1:101" s="939" customFormat="1" ht="15.75" customHeight="1" x14ac:dyDescent="0.25">
      <c r="A52" s="984" t="str">
        <f>IF(TRIM('2018'!A52)="","",'2018'!A52)</f>
        <v/>
      </c>
      <c r="B52" s="948" t="str">
        <f t="shared" ca="1" si="2"/>
        <v/>
      </c>
      <c r="C52" s="1579">
        <f t="shared" si="3"/>
        <v>0</v>
      </c>
      <c r="D52" s="1478"/>
      <c r="E52" s="1479"/>
      <c r="F52" s="1479"/>
      <c r="G52" s="1927"/>
      <c r="H52" s="1927"/>
      <c r="I52" s="1479"/>
      <c r="J52" s="1479"/>
      <c r="K52" s="1927"/>
      <c r="L52" s="1479"/>
      <c r="M52" s="1510"/>
      <c r="N52" s="1927"/>
      <c r="O52" s="1927"/>
      <c r="P52" s="2299"/>
      <c r="Q52" s="1532"/>
      <c r="R52" s="1532"/>
      <c r="S52" s="2380"/>
      <c r="T52" s="2166"/>
      <c r="U52" s="2166"/>
      <c r="V52" s="2166"/>
      <c r="W52" s="2166"/>
      <c r="X52" s="2166"/>
      <c r="Y52" s="2166"/>
      <c r="Z52" s="1558"/>
      <c r="AA52" s="1959"/>
      <c r="AB52" s="1927"/>
      <c r="AC52" s="1927"/>
      <c r="AD52" s="1532"/>
      <c r="AE52" s="2166"/>
      <c r="AF52" s="2166"/>
      <c r="AG52" s="2166"/>
      <c r="AH52" s="2166"/>
      <c r="AI52" s="2166"/>
      <c r="AJ52" s="2166"/>
      <c r="AK52" s="2166"/>
      <c r="AL52" s="2166"/>
      <c r="AM52" s="2166"/>
      <c r="AN52" s="1511"/>
      <c r="AO52" s="2381"/>
      <c r="AP52" s="2166"/>
      <c r="AQ52" s="2166"/>
      <c r="AR52" s="2166"/>
      <c r="AS52" s="1927"/>
      <c r="AT52" s="1927"/>
      <c r="AU52" s="1927"/>
      <c r="AV52" s="1927"/>
      <c r="AW52" s="1927"/>
      <c r="AX52" s="1927"/>
      <c r="AY52" s="1927"/>
      <c r="AZ52" s="1927"/>
      <c r="BA52" s="1927"/>
      <c r="BB52" s="1927"/>
      <c r="BC52" s="1927"/>
      <c r="BD52" s="2166"/>
      <c r="BE52" s="2166"/>
      <c r="BF52" s="2166"/>
      <c r="BG52" s="2166"/>
      <c r="BH52" s="2166"/>
      <c r="BI52" s="2166"/>
      <c r="BJ52" s="2166"/>
      <c r="BK52" s="2166"/>
      <c r="BL52" s="2166"/>
      <c r="BM52" s="2166"/>
      <c r="BN52" s="2166"/>
      <c r="BO52" s="2166"/>
      <c r="BP52" s="2166"/>
      <c r="BQ52" s="2166"/>
      <c r="BR52" s="2166"/>
      <c r="BS52" s="2166"/>
      <c r="BT52" s="2166"/>
      <c r="BU52" s="2166"/>
      <c r="BV52" s="2166"/>
      <c r="BW52" s="2166"/>
      <c r="BX52" s="2166"/>
      <c r="BY52" s="2166"/>
      <c r="BZ52" s="2166"/>
      <c r="CA52" s="2166"/>
      <c r="CB52" s="2166"/>
      <c r="CC52" s="2166"/>
      <c r="CD52" s="2166"/>
      <c r="CE52" s="2166"/>
      <c r="CF52" s="2166"/>
      <c r="CG52" s="2166"/>
      <c r="CH52" s="2166"/>
      <c r="CI52" s="1933"/>
      <c r="CM52" s="2158"/>
      <c r="CN52" s="2159"/>
      <c r="CO52" s="2159"/>
      <c r="CP52" s="2159"/>
      <c r="CQ52" s="2159"/>
      <c r="CR52" s="2159"/>
      <c r="CS52" s="2159"/>
      <c r="CT52" s="2159"/>
      <c r="CU52" s="2159"/>
      <c r="CV52" s="2159"/>
      <c r="CW52" s="2160"/>
    </row>
    <row r="53" spans="1:101" s="939" customFormat="1" ht="15.75" customHeight="1" x14ac:dyDescent="0.25">
      <c r="A53" s="984" t="str">
        <f>IF(TRIM('2018'!A53)="","",'2018'!A53)</f>
        <v/>
      </c>
      <c r="B53" s="948" t="str">
        <f t="shared" ca="1" si="2"/>
        <v/>
      </c>
      <c r="C53" s="1579">
        <f t="shared" si="3"/>
        <v>0</v>
      </c>
      <c r="D53" s="1478"/>
      <c r="E53" s="1479"/>
      <c r="F53" s="1479"/>
      <c r="G53" s="1927"/>
      <c r="H53" s="1927"/>
      <c r="I53" s="1479"/>
      <c r="J53" s="1479"/>
      <c r="K53" s="1927"/>
      <c r="L53" s="1479"/>
      <c r="M53" s="1510"/>
      <c r="N53" s="1927"/>
      <c r="O53" s="1927"/>
      <c r="P53" s="2299"/>
      <c r="Q53" s="1532"/>
      <c r="R53" s="1532"/>
      <c r="S53" s="2380"/>
      <c r="T53" s="2166"/>
      <c r="U53" s="2166"/>
      <c r="V53" s="2166"/>
      <c r="W53" s="2166"/>
      <c r="X53" s="2166"/>
      <c r="Y53" s="2166"/>
      <c r="Z53" s="1558"/>
      <c r="AA53" s="1959"/>
      <c r="AB53" s="1927"/>
      <c r="AC53" s="1927"/>
      <c r="AD53" s="1532"/>
      <c r="AE53" s="2166"/>
      <c r="AF53" s="2166"/>
      <c r="AG53" s="2166"/>
      <c r="AH53" s="2166"/>
      <c r="AI53" s="2166"/>
      <c r="AJ53" s="2166"/>
      <c r="AK53" s="2166"/>
      <c r="AL53" s="2166"/>
      <c r="AM53" s="2166"/>
      <c r="AN53" s="1511"/>
      <c r="AO53" s="2381"/>
      <c r="AP53" s="2166"/>
      <c r="AQ53" s="2166"/>
      <c r="AR53" s="2166"/>
      <c r="AS53" s="1927"/>
      <c r="AT53" s="1927"/>
      <c r="AU53" s="1927"/>
      <c r="AV53" s="1927"/>
      <c r="AW53" s="1927"/>
      <c r="AX53" s="1927"/>
      <c r="AY53" s="1927"/>
      <c r="AZ53" s="1927"/>
      <c r="BA53" s="1927"/>
      <c r="BB53" s="1927"/>
      <c r="BC53" s="1927"/>
      <c r="BD53" s="2166"/>
      <c r="BE53" s="2166"/>
      <c r="BF53" s="2166"/>
      <c r="BG53" s="2166"/>
      <c r="BH53" s="2166"/>
      <c r="BI53" s="2166"/>
      <c r="BJ53" s="2166"/>
      <c r="BK53" s="2166"/>
      <c r="BL53" s="2166"/>
      <c r="BM53" s="2166"/>
      <c r="BN53" s="2166"/>
      <c r="BO53" s="2166"/>
      <c r="BP53" s="2166"/>
      <c r="BQ53" s="2166"/>
      <c r="BR53" s="2166"/>
      <c r="BS53" s="2166"/>
      <c r="BT53" s="2166"/>
      <c r="BU53" s="2166"/>
      <c r="BV53" s="2166"/>
      <c r="BW53" s="2166"/>
      <c r="BX53" s="2166"/>
      <c r="BY53" s="2166"/>
      <c r="BZ53" s="2166"/>
      <c r="CA53" s="2166"/>
      <c r="CB53" s="2166"/>
      <c r="CC53" s="2166"/>
      <c r="CD53" s="2166"/>
      <c r="CE53" s="2166"/>
      <c r="CF53" s="2166"/>
      <c r="CG53" s="2166"/>
      <c r="CH53" s="2166"/>
      <c r="CI53" s="1933"/>
      <c r="CM53" s="2158"/>
      <c r="CN53" s="2159"/>
      <c r="CO53" s="2159"/>
      <c r="CP53" s="2159"/>
      <c r="CQ53" s="2159"/>
      <c r="CR53" s="2159"/>
      <c r="CS53" s="2159"/>
      <c r="CT53" s="2159"/>
      <c r="CU53" s="2159"/>
      <c r="CV53" s="2159"/>
      <c r="CW53" s="2160"/>
    </row>
    <row r="54" spans="1:101" s="939" customFormat="1" ht="15.75" customHeight="1" x14ac:dyDescent="0.25">
      <c r="A54" s="984" t="str">
        <f>IF(TRIM('2018'!A54)="","",'2018'!A54)</f>
        <v/>
      </c>
      <c r="B54" s="948" t="str">
        <f t="shared" ca="1" si="2"/>
        <v/>
      </c>
      <c r="C54" s="1579">
        <f t="shared" si="3"/>
        <v>0</v>
      </c>
      <c r="D54" s="1478"/>
      <c r="E54" s="1479"/>
      <c r="F54" s="1479"/>
      <c r="G54" s="1927"/>
      <c r="H54" s="1927"/>
      <c r="I54" s="1479"/>
      <c r="J54" s="1479"/>
      <c r="K54" s="1927"/>
      <c r="L54" s="1479"/>
      <c r="M54" s="1510"/>
      <c r="N54" s="1927"/>
      <c r="O54" s="1927"/>
      <c r="P54" s="2299"/>
      <c r="Q54" s="1532"/>
      <c r="R54" s="1532"/>
      <c r="S54" s="2380"/>
      <c r="T54" s="2166"/>
      <c r="U54" s="2166"/>
      <c r="V54" s="2166"/>
      <c r="W54" s="2166"/>
      <c r="X54" s="2166"/>
      <c r="Y54" s="2166"/>
      <c r="Z54" s="1558"/>
      <c r="AA54" s="1959"/>
      <c r="AB54" s="1927"/>
      <c r="AC54" s="1927"/>
      <c r="AD54" s="1532"/>
      <c r="AE54" s="2166"/>
      <c r="AF54" s="2166"/>
      <c r="AG54" s="2166"/>
      <c r="AH54" s="2166"/>
      <c r="AI54" s="2166"/>
      <c r="AJ54" s="2166"/>
      <c r="AK54" s="2166"/>
      <c r="AL54" s="2166"/>
      <c r="AM54" s="2166"/>
      <c r="AN54" s="1511"/>
      <c r="AO54" s="2381"/>
      <c r="AP54" s="2166"/>
      <c r="AQ54" s="2166"/>
      <c r="AR54" s="2166"/>
      <c r="AS54" s="1927"/>
      <c r="AT54" s="1927"/>
      <c r="AU54" s="1927"/>
      <c r="AV54" s="1927"/>
      <c r="AW54" s="1927"/>
      <c r="AX54" s="1927"/>
      <c r="AY54" s="1927"/>
      <c r="AZ54" s="1927"/>
      <c r="BA54" s="1927"/>
      <c r="BB54" s="1927"/>
      <c r="BC54" s="1927"/>
      <c r="BD54" s="2166"/>
      <c r="BE54" s="2166"/>
      <c r="BF54" s="2166"/>
      <c r="BG54" s="2166"/>
      <c r="BH54" s="2166"/>
      <c r="BI54" s="2166"/>
      <c r="BJ54" s="2166"/>
      <c r="BK54" s="2166"/>
      <c r="BL54" s="2166"/>
      <c r="BM54" s="2166"/>
      <c r="BN54" s="2166"/>
      <c r="BO54" s="2166"/>
      <c r="BP54" s="2166"/>
      <c r="BQ54" s="2166"/>
      <c r="BR54" s="2166"/>
      <c r="BS54" s="2166"/>
      <c r="BT54" s="2166"/>
      <c r="BU54" s="2166"/>
      <c r="BV54" s="2166"/>
      <c r="BW54" s="2166"/>
      <c r="BX54" s="2166"/>
      <c r="BY54" s="2166"/>
      <c r="BZ54" s="2166"/>
      <c r="CA54" s="2166"/>
      <c r="CB54" s="2166"/>
      <c r="CC54" s="2166"/>
      <c r="CD54" s="2166"/>
      <c r="CE54" s="2166"/>
      <c r="CF54" s="2166"/>
      <c r="CG54" s="2166"/>
      <c r="CH54" s="2166"/>
      <c r="CI54" s="1933"/>
      <c r="CM54" s="2158"/>
      <c r="CN54" s="2159"/>
      <c r="CO54" s="2159"/>
      <c r="CP54" s="2159"/>
      <c r="CQ54" s="2159"/>
      <c r="CR54" s="2159"/>
      <c r="CS54" s="2159"/>
      <c r="CT54" s="2159"/>
      <c r="CU54" s="2159"/>
      <c r="CV54" s="2159"/>
      <c r="CW54" s="2160"/>
    </row>
    <row r="55" spans="1:101" s="939" customFormat="1" ht="15.75" customHeight="1" thickBot="1" x14ac:dyDescent="0.3">
      <c r="A55" s="986" t="str">
        <f>IF(TRIM('2018'!A55)="","",'2018'!A55)</f>
        <v/>
      </c>
      <c r="B55" s="950" t="str">
        <f t="shared" ca="1" si="2"/>
        <v/>
      </c>
      <c r="C55" s="1580">
        <f t="shared" si="3"/>
        <v>0</v>
      </c>
      <c r="D55" s="1498"/>
      <c r="E55" s="1499"/>
      <c r="F55" s="1499"/>
      <c r="G55" s="2173"/>
      <c r="H55" s="2173"/>
      <c r="I55" s="1499"/>
      <c r="J55" s="1499"/>
      <c r="K55" s="2173"/>
      <c r="L55" s="1499"/>
      <c r="M55" s="1512"/>
      <c r="N55" s="2173"/>
      <c r="O55" s="2173"/>
      <c r="P55" s="1968"/>
      <c r="Q55" s="1512"/>
      <c r="R55" s="1512"/>
      <c r="S55" s="2388"/>
      <c r="T55" s="2174"/>
      <c r="U55" s="2174"/>
      <c r="V55" s="2174"/>
      <c r="W55" s="2174"/>
      <c r="X55" s="2174"/>
      <c r="Y55" s="2174"/>
      <c r="Z55" s="1984"/>
      <c r="AA55" s="1960"/>
      <c r="AB55" s="2173"/>
      <c r="AC55" s="2173"/>
      <c r="AD55" s="1512"/>
      <c r="AE55" s="2174"/>
      <c r="AF55" s="2174"/>
      <c r="AG55" s="2174"/>
      <c r="AH55" s="2174"/>
      <c r="AI55" s="2174"/>
      <c r="AJ55" s="2174"/>
      <c r="AK55" s="2174"/>
      <c r="AL55" s="2174"/>
      <c r="AM55" s="2174"/>
      <c r="AN55" s="1486"/>
      <c r="AO55" s="2389"/>
      <c r="AP55" s="2174"/>
      <c r="AQ55" s="2174"/>
      <c r="AR55" s="2174"/>
      <c r="AS55" s="2390"/>
      <c r="AT55" s="2173"/>
      <c r="AU55" s="2173"/>
      <c r="AV55" s="2173"/>
      <c r="AW55" s="2173"/>
      <c r="AX55" s="2173"/>
      <c r="AY55" s="2173"/>
      <c r="AZ55" s="2173"/>
      <c r="BA55" s="2173"/>
      <c r="BB55" s="2173"/>
      <c r="BC55" s="2173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174"/>
      <c r="BX55" s="2174"/>
      <c r="BY55" s="2174"/>
      <c r="BZ55" s="2174"/>
      <c r="CA55" s="2174"/>
      <c r="CB55" s="2174"/>
      <c r="CC55" s="2174"/>
      <c r="CD55" s="2174"/>
      <c r="CE55" s="2174"/>
      <c r="CF55" s="2174"/>
      <c r="CG55" s="2174"/>
      <c r="CH55" s="2174"/>
      <c r="CI55" s="2175"/>
      <c r="CM55" s="2158"/>
      <c r="CN55" s="2159"/>
      <c r="CO55" s="2159"/>
      <c r="CP55" s="2159"/>
      <c r="CQ55" s="2159"/>
      <c r="CR55" s="2159"/>
      <c r="CS55" s="2159"/>
      <c r="CT55" s="2159"/>
      <c r="CU55" s="2159"/>
      <c r="CV55" s="2159"/>
      <c r="CW55" s="2160"/>
    </row>
    <row r="56" spans="1:101" ht="15.75" customHeight="1" thickBot="1" x14ac:dyDescent="0.3">
      <c r="A56" s="497"/>
      <c r="B56" s="908"/>
      <c r="C56" s="1513"/>
      <c r="D56" s="1513"/>
      <c r="E56" s="2045"/>
      <c r="F56" s="2045"/>
      <c r="G56" s="2045"/>
      <c r="H56" s="2045"/>
      <c r="I56" s="2045"/>
      <c r="J56" s="2045"/>
      <c r="K56" s="2045"/>
      <c r="L56" s="2045"/>
      <c r="M56" s="2045"/>
      <c r="N56" s="2045"/>
      <c r="O56" s="2045"/>
      <c r="P56" s="2045"/>
      <c r="Q56" s="2045"/>
      <c r="R56" s="2045"/>
      <c r="S56" s="2045"/>
      <c r="T56" s="2045"/>
      <c r="U56" s="2045"/>
      <c r="V56" s="2045"/>
      <c r="W56" s="2045"/>
      <c r="X56" s="2045"/>
      <c r="Y56" s="2045"/>
      <c r="Z56" s="2047"/>
      <c r="AA56" s="2045"/>
      <c r="AB56" s="2045"/>
      <c r="AC56" s="2045"/>
      <c r="AD56" s="2045"/>
      <c r="AE56" s="2045"/>
      <c r="AF56" s="2045"/>
      <c r="AG56" s="2045"/>
      <c r="AH56" s="2045"/>
      <c r="AI56" s="2045"/>
      <c r="AJ56" s="2045"/>
      <c r="AK56" s="2045"/>
      <c r="AL56" s="2045"/>
      <c r="AM56" s="2045"/>
      <c r="AN56" s="1464"/>
      <c r="AO56" s="2045"/>
      <c r="AP56" s="2045"/>
      <c r="AQ56" s="2045"/>
      <c r="AR56" s="2045"/>
      <c r="AS56" s="1506"/>
      <c r="AT56" s="2045"/>
      <c r="AU56" s="2045"/>
      <c r="AV56" s="2045"/>
      <c r="AW56" s="2045"/>
      <c r="AX56" s="2045"/>
      <c r="AY56" s="2045"/>
      <c r="AZ56" s="2045"/>
      <c r="BA56" s="2045"/>
      <c r="BB56" s="2045"/>
      <c r="BC56" s="2045"/>
      <c r="BD56" s="2045"/>
      <c r="BE56" s="2045"/>
      <c r="BF56" s="2045"/>
      <c r="BG56" s="2045"/>
      <c r="BH56" s="2045"/>
      <c r="BI56" s="2045"/>
      <c r="BJ56" s="2045"/>
      <c r="BK56" s="2045"/>
      <c r="BL56" s="2045"/>
      <c r="BM56" s="2045"/>
      <c r="BN56" s="2045"/>
      <c r="BO56" s="2045"/>
      <c r="BP56" s="2045"/>
      <c r="BQ56" s="2045"/>
      <c r="BR56" s="2045"/>
      <c r="BS56" s="2045"/>
      <c r="BT56" s="2045"/>
      <c r="BU56" s="2045"/>
      <c r="BV56" s="2045"/>
      <c r="BW56" s="2045"/>
      <c r="BX56" s="2045"/>
      <c r="BY56" s="2045"/>
      <c r="BZ56" s="2045"/>
      <c r="CA56" s="2045"/>
      <c r="CB56" s="2045"/>
      <c r="CC56" s="2045"/>
      <c r="CD56" s="2045"/>
      <c r="CE56" s="2045"/>
      <c r="CF56" s="2045"/>
      <c r="CG56" s="2045"/>
      <c r="CH56" s="2045"/>
      <c r="CI56" s="2048"/>
      <c r="CM56" s="2143"/>
      <c r="CN56" s="1931"/>
      <c r="CO56" s="1931"/>
      <c r="CP56" s="1931"/>
      <c r="CQ56" s="1931"/>
      <c r="CR56" s="1931"/>
      <c r="CS56" s="1931"/>
      <c r="CT56" s="1931"/>
      <c r="CU56" s="1931"/>
      <c r="CV56" s="1931"/>
      <c r="CW56" s="2144"/>
    </row>
    <row r="57" spans="1:101" ht="27.6" customHeight="1" thickBot="1" x14ac:dyDescent="0.3">
      <c r="A57" s="951" t="s">
        <v>342</v>
      </c>
      <c r="B57" s="2027" t="s">
        <v>0</v>
      </c>
      <c r="C57" s="2028" t="str">
        <f>C16</f>
        <v>Totaal verbruik</v>
      </c>
      <c r="D57" s="1507"/>
      <c r="E57" s="2045"/>
      <c r="F57" s="2045"/>
      <c r="G57" s="2045"/>
      <c r="H57" s="2045"/>
      <c r="I57" s="2045"/>
      <c r="J57" s="2045"/>
      <c r="K57" s="2045"/>
      <c r="L57" s="2045"/>
      <c r="M57" s="2045"/>
      <c r="N57" s="2045"/>
      <c r="O57" s="2045"/>
      <c r="P57" s="2045"/>
      <c r="Q57" s="2050"/>
      <c r="R57" s="2050"/>
      <c r="S57" s="2045"/>
      <c r="T57" s="2045"/>
      <c r="U57" s="2045"/>
      <c r="V57" s="2045"/>
      <c r="W57" s="2045"/>
      <c r="X57" s="2045"/>
      <c r="Y57" s="2045"/>
      <c r="Z57" s="2047"/>
      <c r="AA57" s="2045"/>
      <c r="AB57" s="2045"/>
      <c r="AC57" s="2045"/>
      <c r="AD57" s="2045"/>
      <c r="AE57" s="2045"/>
      <c r="AF57" s="2045"/>
      <c r="AG57" s="2045"/>
      <c r="AH57" s="2045"/>
      <c r="AI57" s="2045"/>
      <c r="AJ57" s="2045"/>
      <c r="AK57" s="2045"/>
      <c r="AL57" s="2045"/>
      <c r="AM57" s="2045"/>
      <c r="AN57" s="1464"/>
      <c r="AO57" s="2045"/>
      <c r="AP57" s="2045"/>
      <c r="AQ57" s="2045"/>
      <c r="AR57" s="2045"/>
      <c r="AS57" s="1506"/>
      <c r="AT57" s="2045"/>
      <c r="AU57" s="2045"/>
      <c r="AV57" s="2045"/>
      <c r="AW57" s="2045"/>
      <c r="AX57" s="2045"/>
      <c r="AY57" s="2045"/>
      <c r="AZ57" s="2045"/>
      <c r="BA57" s="2045"/>
      <c r="BB57" s="2045"/>
      <c r="BC57" s="2045"/>
      <c r="BD57" s="2045"/>
      <c r="BE57" s="2045"/>
      <c r="BF57" s="2045"/>
      <c r="BG57" s="2045"/>
      <c r="BH57" s="2045"/>
      <c r="BI57" s="2045"/>
      <c r="BJ57" s="2045"/>
      <c r="BK57" s="2045"/>
      <c r="BL57" s="2045"/>
      <c r="BM57" s="2045"/>
      <c r="BN57" s="2045"/>
      <c r="BO57" s="2045"/>
      <c r="BP57" s="2045"/>
      <c r="BQ57" s="2045"/>
      <c r="BR57" s="2045"/>
      <c r="BS57" s="2045"/>
      <c r="BT57" s="2045"/>
      <c r="BU57" s="2045"/>
      <c r="BV57" s="2045"/>
      <c r="BW57" s="2045"/>
      <c r="BX57" s="2045"/>
      <c r="BY57" s="2045"/>
      <c r="BZ57" s="2045"/>
      <c r="CA57" s="2045"/>
      <c r="CB57" s="2045"/>
      <c r="CC57" s="2045"/>
      <c r="CD57" s="2045"/>
      <c r="CE57" s="2045"/>
      <c r="CF57" s="2045"/>
      <c r="CG57" s="2045"/>
      <c r="CH57" s="2045"/>
      <c r="CI57" s="2048"/>
      <c r="CM57" s="2143"/>
      <c r="CN57" s="1931"/>
      <c r="CO57" s="1931"/>
      <c r="CP57" s="1931"/>
      <c r="CQ57" s="1931"/>
      <c r="CR57" s="1931"/>
      <c r="CS57" s="1931"/>
      <c r="CT57" s="1931"/>
      <c r="CU57" s="1931"/>
      <c r="CV57" s="1931"/>
      <c r="CW57" s="2144"/>
    </row>
    <row r="58" spans="1:101" s="939" customFormat="1" ht="15.75" customHeight="1" x14ac:dyDescent="0.2">
      <c r="A58" s="952" t="str">
        <f>IF(TRIM('2018'!A58)="","",'2018'!A58)</f>
        <v>Biogas waterzuivering (Nm³)</v>
      </c>
      <c r="B58" s="953" t="str">
        <f t="shared" ref="B58:B67" ca="1" si="4">IF(A58="","",INDIRECT("b"&amp;TEXT(246+MATCH((A58),$A$247:$A$484,0),0)))</f>
        <v>Nm³</v>
      </c>
      <c r="C58" s="1939">
        <f t="shared" ref="C58:C69" si="5">SUM(D58:CI58)</f>
        <v>60000</v>
      </c>
      <c r="D58" s="1469"/>
      <c r="E58" s="1470"/>
      <c r="F58" s="2393">
        <v>50000</v>
      </c>
      <c r="G58" s="2154"/>
      <c r="H58" s="2154"/>
      <c r="I58" s="1470"/>
      <c r="J58" s="1470"/>
      <c r="K58" s="2156"/>
      <c r="L58" s="1470"/>
      <c r="M58" s="1508"/>
      <c r="N58" s="2156">
        <v>10000</v>
      </c>
      <c r="O58" s="2156"/>
      <c r="P58" s="2298"/>
      <c r="Q58" s="1510"/>
      <c r="R58" s="1959"/>
      <c r="S58" s="2394"/>
      <c r="T58" s="2156"/>
      <c r="U58" s="2156"/>
      <c r="V58" s="2156"/>
      <c r="W58" s="2156"/>
      <c r="X58" s="2156"/>
      <c r="Y58" s="2177"/>
      <c r="Z58" s="1984"/>
      <c r="AA58" s="1474"/>
      <c r="AB58" s="2154"/>
      <c r="AC58" s="2154"/>
      <c r="AD58" s="1472"/>
      <c r="AE58" s="2154"/>
      <c r="AF58" s="2154"/>
      <c r="AG58" s="2154"/>
      <c r="AH58" s="2154"/>
      <c r="AI58" s="2154"/>
      <c r="AJ58" s="2154"/>
      <c r="AK58" s="2154"/>
      <c r="AL58" s="2154"/>
      <c r="AM58" s="2157"/>
      <c r="AN58" s="1944"/>
      <c r="AO58" s="2395"/>
      <c r="AP58" s="2156"/>
      <c r="AQ58" s="2156"/>
      <c r="AR58" s="2156"/>
      <c r="AS58" s="2396"/>
      <c r="AT58" s="2156"/>
      <c r="AU58" s="2156"/>
      <c r="AV58" s="2156"/>
      <c r="AW58" s="2156"/>
      <c r="AX58" s="2156"/>
      <c r="AY58" s="2375"/>
      <c r="AZ58" s="2156"/>
      <c r="BA58" s="2156"/>
      <c r="BB58" s="2156"/>
      <c r="BC58" s="2156"/>
      <c r="BD58" s="2156"/>
      <c r="BE58" s="2156"/>
      <c r="BF58" s="2156"/>
      <c r="BG58" s="2156"/>
      <c r="BH58" s="2156"/>
      <c r="BI58" s="2156"/>
      <c r="BJ58" s="2156"/>
      <c r="BK58" s="2156"/>
      <c r="BL58" s="2156"/>
      <c r="BM58" s="2156"/>
      <c r="BN58" s="2156"/>
      <c r="BO58" s="2156"/>
      <c r="BP58" s="2156"/>
      <c r="BQ58" s="2156"/>
      <c r="BR58" s="2156"/>
      <c r="BS58" s="2156"/>
      <c r="BT58" s="2156"/>
      <c r="BU58" s="2156"/>
      <c r="BV58" s="2156"/>
      <c r="BW58" s="2156"/>
      <c r="BX58" s="2156"/>
      <c r="BY58" s="2156"/>
      <c r="BZ58" s="2156"/>
      <c r="CA58" s="2156"/>
      <c r="CB58" s="2156"/>
      <c r="CC58" s="2156"/>
      <c r="CD58" s="2156"/>
      <c r="CE58" s="2156"/>
      <c r="CF58" s="2156"/>
      <c r="CG58" s="2156"/>
      <c r="CH58" s="2156"/>
      <c r="CI58" s="2178"/>
      <c r="CM58" s="2158"/>
      <c r="CN58" s="2159"/>
      <c r="CO58" s="2159"/>
      <c r="CP58" s="2159"/>
      <c r="CQ58" s="2159"/>
      <c r="CR58" s="2159"/>
      <c r="CS58" s="2159"/>
      <c r="CT58" s="2159"/>
      <c r="CU58" s="2159"/>
      <c r="CV58" s="2159"/>
      <c r="CW58" s="2160"/>
    </row>
    <row r="59" spans="1:101" s="939" customFormat="1" ht="15.75" customHeight="1" x14ac:dyDescent="0.2">
      <c r="A59" s="954" t="str">
        <f>IF(TRIM('2018'!A59)="","",'2018'!A59)</f>
        <v>Biomassa hout (ton)</v>
      </c>
      <c r="B59" s="955" t="str">
        <f t="shared" ca="1" si="4"/>
        <v>ton</v>
      </c>
      <c r="C59" s="1940">
        <f t="shared" si="5"/>
        <v>1000</v>
      </c>
      <c r="D59" s="1478"/>
      <c r="E59" s="1479"/>
      <c r="F59" s="2397">
        <v>1000</v>
      </c>
      <c r="G59" s="2089"/>
      <c r="H59" s="2089"/>
      <c r="I59" s="1479"/>
      <c r="J59" s="1479"/>
      <c r="K59" s="2163"/>
      <c r="L59" s="1479"/>
      <c r="M59" s="1510"/>
      <c r="N59" s="2163"/>
      <c r="O59" s="2163"/>
      <c r="P59" s="2299"/>
      <c r="Q59" s="1510"/>
      <c r="R59" s="1959"/>
      <c r="S59" s="2398"/>
      <c r="T59" s="2163"/>
      <c r="U59" s="2163"/>
      <c r="V59" s="2163"/>
      <c r="W59" s="2163"/>
      <c r="X59" s="2163"/>
      <c r="Y59" s="2164"/>
      <c r="Z59" s="1984"/>
      <c r="AA59" s="1483"/>
      <c r="AB59" s="2089"/>
      <c r="AC59" s="2089"/>
      <c r="AD59" s="1481"/>
      <c r="AE59" s="2089"/>
      <c r="AF59" s="2089"/>
      <c r="AG59" s="2089"/>
      <c r="AH59" s="2089"/>
      <c r="AI59" s="2089"/>
      <c r="AJ59" s="2089"/>
      <c r="AK59" s="2089"/>
      <c r="AL59" s="2089"/>
      <c r="AM59" s="2179"/>
      <c r="AN59" s="1944"/>
      <c r="AO59" s="2381"/>
      <c r="AP59" s="2163"/>
      <c r="AQ59" s="2163"/>
      <c r="AR59" s="2163"/>
      <c r="AS59" s="2384"/>
      <c r="AT59" s="2163"/>
      <c r="AU59" s="2163"/>
      <c r="AV59" s="2163"/>
      <c r="AW59" s="2163"/>
      <c r="AX59" s="2163"/>
      <c r="AY59" s="1927"/>
      <c r="AZ59" s="2163"/>
      <c r="BA59" s="2163"/>
      <c r="BB59" s="2163"/>
      <c r="BC59" s="2163"/>
      <c r="BD59" s="2163"/>
      <c r="BE59" s="2163"/>
      <c r="BF59" s="2163"/>
      <c r="BG59" s="2163"/>
      <c r="BH59" s="2163"/>
      <c r="BI59" s="2163"/>
      <c r="BJ59" s="2163"/>
      <c r="BK59" s="2163"/>
      <c r="BL59" s="2163"/>
      <c r="BM59" s="2163"/>
      <c r="BN59" s="2163"/>
      <c r="BO59" s="2163"/>
      <c r="BP59" s="2163"/>
      <c r="BQ59" s="2163"/>
      <c r="BR59" s="2163"/>
      <c r="BS59" s="2163"/>
      <c r="BT59" s="2163"/>
      <c r="BU59" s="2163"/>
      <c r="BV59" s="2163"/>
      <c r="BW59" s="2163"/>
      <c r="BX59" s="2163"/>
      <c r="BY59" s="2163"/>
      <c r="BZ59" s="2163"/>
      <c r="CA59" s="2163"/>
      <c r="CB59" s="2163"/>
      <c r="CC59" s="2163"/>
      <c r="CD59" s="2163"/>
      <c r="CE59" s="2163"/>
      <c r="CF59" s="2163"/>
      <c r="CG59" s="2163"/>
      <c r="CH59" s="2163"/>
      <c r="CI59" s="2167"/>
      <c r="CM59" s="2158"/>
      <c r="CN59" s="2159"/>
      <c r="CO59" s="2159"/>
      <c r="CP59" s="2159"/>
      <c r="CQ59" s="2159"/>
      <c r="CR59" s="2159"/>
      <c r="CS59" s="2159"/>
      <c r="CT59" s="2159"/>
      <c r="CU59" s="2159"/>
      <c r="CV59" s="2159"/>
      <c r="CW59" s="2160"/>
    </row>
    <row r="60" spans="1:101" s="939" customFormat="1" ht="15.75" customHeight="1" x14ac:dyDescent="0.25">
      <c r="A60" s="956" t="str">
        <f>IF(TRIM('2018'!A60)="","",'2018'!A60)</f>
        <v/>
      </c>
      <c r="B60" s="955" t="str">
        <f t="shared" ca="1" si="4"/>
        <v/>
      </c>
      <c r="C60" s="1940">
        <f t="shared" si="5"/>
        <v>0</v>
      </c>
      <c r="D60" s="1478"/>
      <c r="E60" s="1479"/>
      <c r="F60" s="2089"/>
      <c r="G60" s="2399"/>
      <c r="H60" s="2399"/>
      <c r="I60" s="1479"/>
      <c r="J60" s="1479"/>
      <c r="K60" s="2399"/>
      <c r="L60" s="1479"/>
      <c r="M60" s="1510"/>
      <c r="N60" s="2163"/>
      <c r="O60" s="2163"/>
      <c r="P60" s="2299"/>
      <c r="Q60" s="1510"/>
      <c r="R60" s="1959"/>
      <c r="S60" s="2398"/>
      <c r="T60" s="2163"/>
      <c r="U60" s="2163"/>
      <c r="V60" s="2163"/>
      <c r="W60" s="2163"/>
      <c r="X60" s="2163"/>
      <c r="Y60" s="2164"/>
      <c r="Z60" s="1984"/>
      <c r="AA60" s="1483"/>
      <c r="AB60" s="2089"/>
      <c r="AC60" s="2089"/>
      <c r="AD60" s="1481"/>
      <c r="AE60" s="2089"/>
      <c r="AF60" s="2089"/>
      <c r="AG60" s="2089"/>
      <c r="AH60" s="2089"/>
      <c r="AI60" s="2089"/>
      <c r="AJ60" s="2089"/>
      <c r="AK60" s="2089"/>
      <c r="AL60" s="2089"/>
      <c r="AM60" s="2179"/>
      <c r="AN60" s="1944"/>
      <c r="AO60" s="2381"/>
      <c r="AP60" s="2163"/>
      <c r="AQ60" s="2163"/>
      <c r="AR60" s="2163"/>
      <c r="AS60" s="2384"/>
      <c r="AT60" s="2163"/>
      <c r="AU60" s="2163"/>
      <c r="AV60" s="2163"/>
      <c r="AW60" s="2163"/>
      <c r="AX60" s="2163"/>
      <c r="AY60" s="1927"/>
      <c r="AZ60" s="2163"/>
      <c r="BA60" s="2163"/>
      <c r="BB60" s="2163"/>
      <c r="BC60" s="2163"/>
      <c r="BD60" s="2163"/>
      <c r="BE60" s="2163"/>
      <c r="BF60" s="2163"/>
      <c r="BG60" s="2163"/>
      <c r="BH60" s="2163"/>
      <c r="BI60" s="2163"/>
      <c r="BJ60" s="2163"/>
      <c r="BK60" s="2163"/>
      <c r="BL60" s="2163"/>
      <c r="BM60" s="2163"/>
      <c r="BN60" s="2163"/>
      <c r="BO60" s="2163"/>
      <c r="BP60" s="2163"/>
      <c r="BQ60" s="2163"/>
      <c r="BR60" s="2163"/>
      <c r="BS60" s="2163"/>
      <c r="BT60" s="2163"/>
      <c r="BU60" s="2163"/>
      <c r="BV60" s="2163"/>
      <c r="BW60" s="2163"/>
      <c r="BX60" s="2163"/>
      <c r="BY60" s="2163"/>
      <c r="BZ60" s="2163"/>
      <c r="CA60" s="2163"/>
      <c r="CB60" s="2163"/>
      <c r="CC60" s="2163"/>
      <c r="CD60" s="2163"/>
      <c r="CE60" s="2163"/>
      <c r="CF60" s="2163"/>
      <c r="CG60" s="2163"/>
      <c r="CH60" s="2163"/>
      <c r="CI60" s="2167"/>
      <c r="CM60" s="2158"/>
      <c r="CN60" s="2159"/>
      <c r="CO60" s="2159"/>
      <c r="CP60" s="2159"/>
      <c r="CQ60" s="2159"/>
      <c r="CR60" s="2159"/>
      <c r="CS60" s="2159"/>
      <c r="CT60" s="2159"/>
      <c r="CU60" s="2159"/>
      <c r="CV60" s="2159"/>
      <c r="CW60" s="2160"/>
    </row>
    <row r="61" spans="1:101" s="939" customFormat="1" ht="15.75" customHeight="1" x14ac:dyDescent="0.25">
      <c r="A61" s="956" t="str">
        <f>IF(TRIM('2018'!A61)="","",'2018'!A61)</f>
        <v/>
      </c>
      <c r="B61" s="955" t="str">
        <f t="shared" ca="1" si="4"/>
        <v/>
      </c>
      <c r="C61" s="1940">
        <f t="shared" si="5"/>
        <v>0</v>
      </c>
      <c r="D61" s="1478"/>
      <c r="E61" s="1479"/>
      <c r="F61" s="2089"/>
      <c r="G61" s="2089"/>
      <c r="H61" s="2089"/>
      <c r="I61" s="1479"/>
      <c r="J61" s="1479"/>
      <c r="K61" s="2163"/>
      <c r="L61" s="1479"/>
      <c r="M61" s="1510"/>
      <c r="N61" s="2163"/>
      <c r="O61" s="2163"/>
      <c r="P61" s="2299"/>
      <c r="Q61" s="1510"/>
      <c r="R61" s="1959"/>
      <c r="S61" s="2398"/>
      <c r="T61" s="2163"/>
      <c r="U61" s="2163"/>
      <c r="V61" s="2163"/>
      <c r="W61" s="2163"/>
      <c r="X61" s="2163"/>
      <c r="Y61" s="2164"/>
      <c r="Z61" s="1984"/>
      <c r="AA61" s="1483"/>
      <c r="AB61" s="2089"/>
      <c r="AC61" s="2089"/>
      <c r="AD61" s="1481"/>
      <c r="AE61" s="2089"/>
      <c r="AF61" s="2089"/>
      <c r="AG61" s="2089"/>
      <c r="AH61" s="2089"/>
      <c r="AI61" s="2089"/>
      <c r="AJ61" s="2089"/>
      <c r="AK61" s="2089"/>
      <c r="AL61" s="2089"/>
      <c r="AM61" s="2179"/>
      <c r="AN61" s="1944"/>
      <c r="AO61" s="2381"/>
      <c r="AP61" s="2163"/>
      <c r="AQ61" s="2163"/>
      <c r="AR61" s="2163"/>
      <c r="AS61" s="2384"/>
      <c r="AT61" s="2163"/>
      <c r="AU61" s="2163"/>
      <c r="AV61" s="2163"/>
      <c r="AW61" s="2163"/>
      <c r="AX61" s="2163"/>
      <c r="AY61" s="1927"/>
      <c r="AZ61" s="2163"/>
      <c r="BA61" s="2163"/>
      <c r="BB61" s="2163"/>
      <c r="BC61" s="2163"/>
      <c r="BD61" s="2163"/>
      <c r="BE61" s="2163"/>
      <c r="BF61" s="2163"/>
      <c r="BG61" s="2163"/>
      <c r="BH61" s="2163"/>
      <c r="BI61" s="2163"/>
      <c r="BJ61" s="2163"/>
      <c r="BK61" s="2163"/>
      <c r="BL61" s="2163"/>
      <c r="BM61" s="2163"/>
      <c r="BN61" s="2163"/>
      <c r="BO61" s="2163"/>
      <c r="BP61" s="2163"/>
      <c r="BQ61" s="2163"/>
      <c r="BR61" s="2163"/>
      <c r="BS61" s="2163"/>
      <c r="BT61" s="2163"/>
      <c r="BU61" s="2163"/>
      <c r="BV61" s="2163"/>
      <c r="BW61" s="2163"/>
      <c r="BX61" s="2163"/>
      <c r="BY61" s="2163"/>
      <c r="BZ61" s="2163"/>
      <c r="CA61" s="2163"/>
      <c r="CB61" s="2163"/>
      <c r="CC61" s="2163"/>
      <c r="CD61" s="2163"/>
      <c r="CE61" s="2163"/>
      <c r="CF61" s="2163"/>
      <c r="CG61" s="2163"/>
      <c r="CH61" s="2163"/>
      <c r="CI61" s="2167"/>
      <c r="CM61" s="2158"/>
      <c r="CN61" s="2159"/>
      <c r="CO61" s="2159"/>
      <c r="CP61" s="2159"/>
      <c r="CQ61" s="2159"/>
      <c r="CR61" s="2159"/>
      <c r="CS61" s="2159"/>
      <c r="CT61" s="2159"/>
      <c r="CU61" s="2159"/>
      <c r="CV61" s="2159"/>
      <c r="CW61" s="2160"/>
    </row>
    <row r="62" spans="1:101" s="939" customFormat="1" ht="15.75" customHeight="1" x14ac:dyDescent="0.25">
      <c r="A62" s="956" t="str">
        <f>IF(TRIM('2018'!A62)="","",'2018'!A62)</f>
        <v/>
      </c>
      <c r="B62" s="955" t="str">
        <f t="shared" ca="1" si="4"/>
        <v/>
      </c>
      <c r="C62" s="1940">
        <f t="shared" si="5"/>
        <v>0</v>
      </c>
      <c r="D62" s="1478"/>
      <c r="E62" s="1479"/>
      <c r="F62" s="2089"/>
      <c r="G62" s="2089"/>
      <c r="H62" s="2089"/>
      <c r="I62" s="1479"/>
      <c r="J62" s="1479"/>
      <c r="K62" s="2163"/>
      <c r="L62" s="1479"/>
      <c r="M62" s="1510"/>
      <c r="N62" s="2163"/>
      <c r="O62" s="2163"/>
      <c r="P62" s="2299"/>
      <c r="Q62" s="1510"/>
      <c r="R62" s="1959"/>
      <c r="S62" s="2398"/>
      <c r="T62" s="2163"/>
      <c r="U62" s="2163"/>
      <c r="V62" s="2163"/>
      <c r="W62" s="2163"/>
      <c r="X62" s="2163"/>
      <c r="Y62" s="2164"/>
      <c r="Z62" s="1984"/>
      <c r="AA62" s="1483"/>
      <c r="AB62" s="2089"/>
      <c r="AC62" s="2089"/>
      <c r="AD62" s="1481"/>
      <c r="AE62" s="2089"/>
      <c r="AF62" s="2089"/>
      <c r="AG62" s="2089"/>
      <c r="AH62" s="2089"/>
      <c r="AI62" s="2089"/>
      <c r="AJ62" s="2089"/>
      <c r="AK62" s="2089"/>
      <c r="AL62" s="2089"/>
      <c r="AM62" s="2179"/>
      <c r="AN62" s="1944"/>
      <c r="AO62" s="2381"/>
      <c r="AP62" s="2163"/>
      <c r="AQ62" s="2163"/>
      <c r="AR62" s="2163"/>
      <c r="AS62" s="2384"/>
      <c r="AT62" s="2163"/>
      <c r="AU62" s="2163"/>
      <c r="AV62" s="2163"/>
      <c r="AW62" s="2163"/>
      <c r="AX62" s="2163"/>
      <c r="AY62" s="1927"/>
      <c r="AZ62" s="2163"/>
      <c r="BA62" s="2163"/>
      <c r="BB62" s="2163"/>
      <c r="BC62" s="2163"/>
      <c r="BD62" s="2163"/>
      <c r="BE62" s="2163"/>
      <c r="BF62" s="2163"/>
      <c r="BG62" s="2163"/>
      <c r="BH62" s="2163"/>
      <c r="BI62" s="2163"/>
      <c r="BJ62" s="2163"/>
      <c r="BK62" s="2163"/>
      <c r="BL62" s="2163"/>
      <c r="BM62" s="2163"/>
      <c r="BN62" s="2163"/>
      <c r="BO62" s="2163"/>
      <c r="BP62" s="2163"/>
      <c r="BQ62" s="2163"/>
      <c r="BR62" s="2163"/>
      <c r="BS62" s="2163"/>
      <c r="BT62" s="2163"/>
      <c r="BU62" s="2163"/>
      <c r="BV62" s="2163"/>
      <c r="BW62" s="2163"/>
      <c r="BX62" s="2163"/>
      <c r="BY62" s="2163"/>
      <c r="BZ62" s="2163"/>
      <c r="CA62" s="2163"/>
      <c r="CB62" s="2163"/>
      <c r="CC62" s="2163"/>
      <c r="CD62" s="2163"/>
      <c r="CE62" s="2163"/>
      <c r="CF62" s="2163"/>
      <c r="CG62" s="2163"/>
      <c r="CH62" s="2163"/>
      <c r="CI62" s="2167"/>
      <c r="CM62" s="2158"/>
      <c r="CN62" s="2159"/>
      <c r="CO62" s="2159"/>
      <c r="CP62" s="2159"/>
      <c r="CQ62" s="2159"/>
      <c r="CR62" s="2159"/>
      <c r="CS62" s="2159"/>
      <c r="CT62" s="2159"/>
      <c r="CU62" s="2159"/>
      <c r="CV62" s="2159"/>
      <c r="CW62" s="2160"/>
    </row>
    <row r="63" spans="1:101" s="939" customFormat="1" ht="15.75" customHeight="1" x14ac:dyDescent="0.25">
      <c r="A63" s="956" t="str">
        <f>IF(TRIM('2018'!A63)="","",'2018'!A63)</f>
        <v/>
      </c>
      <c r="B63" s="955" t="str">
        <f t="shared" ca="1" si="4"/>
        <v/>
      </c>
      <c r="C63" s="1940">
        <f t="shared" si="5"/>
        <v>0</v>
      </c>
      <c r="D63" s="1478"/>
      <c r="E63" s="1479"/>
      <c r="F63" s="2089"/>
      <c r="G63" s="2089"/>
      <c r="H63" s="2089"/>
      <c r="I63" s="1479"/>
      <c r="J63" s="1479"/>
      <c r="K63" s="2163"/>
      <c r="L63" s="1479"/>
      <c r="M63" s="1510"/>
      <c r="N63" s="2163"/>
      <c r="O63" s="2163"/>
      <c r="P63" s="2299"/>
      <c r="Q63" s="1510"/>
      <c r="R63" s="1959"/>
      <c r="S63" s="2398"/>
      <c r="T63" s="2163"/>
      <c r="U63" s="2163"/>
      <c r="V63" s="2163"/>
      <c r="W63" s="2163"/>
      <c r="X63" s="2163"/>
      <c r="Y63" s="2164"/>
      <c r="Z63" s="1984"/>
      <c r="AA63" s="1483"/>
      <c r="AB63" s="2089"/>
      <c r="AC63" s="2089"/>
      <c r="AD63" s="1481"/>
      <c r="AE63" s="2089"/>
      <c r="AF63" s="2089"/>
      <c r="AG63" s="2089"/>
      <c r="AH63" s="2089"/>
      <c r="AI63" s="2089"/>
      <c r="AJ63" s="2089"/>
      <c r="AK63" s="2089"/>
      <c r="AL63" s="2089"/>
      <c r="AM63" s="2179"/>
      <c r="AN63" s="1944"/>
      <c r="AO63" s="2381"/>
      <c r="AP63" s="2163"/>
      <c r="AQ63" s="2163"/>
      <c r="AR63" s="2163"/>
      <c r="AS63" s="2384"/>
      <c r="AT63" s="2163"/>
      <c r="AU63" s="2163"/>
      <c r="AV63" s="2163"/>
      <c r="AW63" s="2163"/>
      <c r="AX63" s="2163"/>
      <c r="AY63" s="1927"/>
      <c r="AZ63" s="2163"/>
      <c r="BA63" s="2163"/>
      <c r="BB63" s="2163"/>
      <c r="BC63" s="2163"/>
      <c r="BD63" s="2163"/>
      <c r="BE63" s="2163"/>
      <c r="BF63" s="2163"/>
      <c r="BG63" s="2163"/>
      <c r="BH63" s="2163"/>
      <c r="BI63" s="2163"/>
      <c r="BJ63" s="2163"/>
      <c r="BK63" s="2163"/>
      <c r="BL63" s="2163"/>
      <c r="BM63" s="2163"/>
      <c r="BN63" s="2163"/>
      <c r="BO63" s="2163"/>
      <c r="BP63" s="2163"/>
      <c r="BQ63" s="2163"/>
      <c r="BR63" s="2163"/>
      <c r="BS63" s="2163"/>
      <c r="BT63" s="2163"/>
      <c r="BU63" s="2163"/>
      <c r="BV63" s="2163"/>
      <c r="BW63" s="2163"/>
      <c r="BX63" s="2163"/>
      <c r="BY63" s="2163"/>
      <c r="BZ63" s="2163"/>
      <c r="CA63" s="2163"/>
      <c r="CB63" s="2163"/>
      <c r="CC63" s="2163"/>
      <c r="CD63" s="2163"/>
      <c r="CE63" s="2163"/>
      <c r="CF63" s="2163"/>
      <c r="CG63" s="2163"/>
      <c r="CH63" s="2163"/>
      <c r="CI63" s="2167"/>
      <c r="CM63" s="2158"/>
      <c r="CN63" s="2159"/>
      <c r="CO63" s="2159"/>
      <c r="CP63" s="2159"/>
      <c r="CQ63" s="2159"/>
      <c r="CR63" s="2159"/>
      <c r="CS63" s="2159"/>
      <c r="CT63" s="2159"/>
      <c r="CU63" s="2159"/>
      <c r="CV63" s="2159"/>
      <c r="CW63" s="2160"/>
    </row>
    <row r="64" spans="1:101" s="939" customFormat="1" ht="15.75" customHeight="1" x14ac:dyDescent="0.25">
      <c r="A64" s="956" t="str">
        <f>IF(TRIM('2018'!A64)="","",'2018'!A64)</f>
        <v/>
      </c>
      <c r="B64" s="955" t="str">
        <f t="shared" ca="1" si="4"/>
        <v/>
      </c>
      <c r="C64" s="1940">
        <f t="shared" si="5"/>
        <v>0</v>
      </c>
      <c r="D64" s="1478"/>
      <c r="E64" s="1479"/>
      <c r="F64" s="2089"/>
      <c r="G64" s="2089"/>
      <c r="H64" s="2089"/>
      <c r="I64" s="1479"/>
      <c r="J64" s="1479"/>
      <c r="K64" s="2163"/>
      <c r="L64" s="1479"/>
      <c r="M64" s="1510"/>
      <c r="N64" s="2163"/>
      <c r="O64" s="2163"/>
      <c r="P64" s="2299"/>
      <c r="Q64" s="1510"/>
      <c r="R64" s="1959"/>
      <c r="S64" s="2398"/>
      <c r="T64" s="2163"/>
      <c r="U64" s="2163"/>
      <c r="V64" s="2163"/>
      <c r="W64" s="2163"/>
      <c r="X64" s="2163"/>
      <c r="Y64" s="2164"/>
      <c r="Z64" s="1984"/>
      <c r="AA64" s="1483"/>
      <c r="AB64" s="2089"/>
      <c r="AC64" s="2089"/>
      <c r="AD64" s="1481"/>
      <c r="AE64" s="2089"/>
      <c r="AF64" s="2089"/>
      <c r="AG64" s="2089"/>
      <c r="AH64" s="2089"/>
      <c r="AI64" s="2089"/>
      <c r="AJ64" s="2089"/>
      <c r="AK64" s="2089"/>
      <c r="AL64" s="2089"/>
      <c r="AM64" s="2179"/>
      <c r="AN64" s="1944"/>
      <c r="AO64" s="2381"/>
      <c r="AP64" s="2163"/>
      <c r="AQ64" s="2163"/>
      <c r="AR64" s="2163"/>
      <c r="AS64" s="2384"/>
      <c r="AT64" s="2163"/>
      <c r="AU64" s="2163"/>
      <c r="AV64" s="2163"/>
      <c r="AW64" s="2163"/>
      <c r="AX64" s="2163"/>
      <c r="AY64" s="1927"/>
      <c r="AZ64" s="2163"/>
      <c r="BA64" s="2163"/>
      <c r="BB64" s="2163"/>
      <c r="BC64" s="2163"/>
      <c r="BD64" s="2163"/>
      <c r="BE64" s="2163"/>
      <c r="BF64" s="2163"/>
      <c r="BG64" s="2163"/>
      <c r="BH64" s="2163"/>
      <c r="BI64" s="2163"/>
      <c r="BJ64" s="2163"/>
      <c r="BK64" s="2163"/>
      <c r="BL64" s="2163"/>
      <c r="BM64" s="2163"/>
      <c r="BN64" s="2163"/>
      <c r="BO64" s="2163"/>
      <c r="BP64" s="2163"/>
      <c r="BQ64" s="2163"/>
      <c r="BR64" s="2163"/>
      <c r="BS64" s="2163"/>
      <c r="BT64" s="2163"/>
      <c r="BU64" s="2163"/>
      <c r="BV64" s="2163"/>
      <c r="BW64" s="2163"/>
      <c r="BX64" s="2163"/>
      <c r="BY64" s="2163"/>
      <c r="BZ64" s="2163"/>
      <c r="CA64" s="2163"/>
      <c r="CB64" s="2163"/>
      <c r="CC64" s="2163"/>
      <c r="CD64" s="2163"/>
      <c r="CE64" s="2163"/>
      <c r="CF64" s="2163"/>
      <c r="CG64" s="2163"/>
      <c r="CH64" s="2163"/>
      <c r="CI64" s="2167"/>
      <c r="CM64" s="2158"/>
      <c r="CN64" s="2159"/>
      <c r="CO64" s="2159"/>
      <c r="CP64" s="2159"/>
      <c r="CQ64" s="2159"/>
      <c r="CR64" s="2159"/>
      <c r="CS64" s="2159"/>
      <c r="CT64" s="2159"/>
      <c r="CU64" s="2159"/>
      <c r="CV64" s="2159"/>
      <c r="CW64" s="2160"/>
    </row>
    <row r="65" spans="1:101" s="939" customFormat="1" ht="15.75" customHeight="1" x14ac:dyDescent="0.25">
      <c r="A65" s="956" t="str">
        <f>IF(TRIM('2018'!A65)="","",'2018'!A65)</f>
        <v/>
      </c>
      <c r="B65" s="955" t="str">
        <f t="shared" ca="1" si="4"/>
        <v/>
      </c>
      <c r="C65" s="1940">
        <f t="shared" si="5"/>
        <v>0</v>
      </c>
      <c r="D65" s="1478"/>
      <c r="E65" s="1479"/>
      <c r="F65" s="2089"/>
      <c r="G65" s="2089"/>
      <c r="H65" s="2089"/>
      <c r="I65" s="1479"/>
      <c r="J65" s="1479"/>
      <c r="K65" s="2163"/>
      <c r="L65" s="1479"/>
      <c r="M65" s="1510"/>
      <c r="N65" s="2163"/>
      <c r="O65" s="2163"/>
      <c r="P65" s="2299"/>
      <c r="Q65" s="1510"/>
      <c r="R65" s="1959"/>
      <c r="S65" s="2398"/>
      <c r="T65" s="2163"/>
      <c r="U65" s="2163"/>
      <c r="V65" s="2163"/>
      <c r="W65" s="2163"/>
      <c r="X65" s="2163"/>
      <c r="Y65" s="2164"/>
      <c r="Z65" s="1984"/>
      <c r="AA65" s="1483"/>
      <c r="AB65" s="2089"/>
      <c r="AC65" s="2089"/>
      <c r="AD65" s="1481"/>
      <c r="AE65" s="2089"/>
      <c r="AF65" s="2089"/>
      <c r="AG65" s="2089"/>
      <c r="AH65" s="2089"/>
      <c r="AI65" s="2089"/>
      <c r="AJ65" s="2089"/>
      <c r="AK65" s="2089"/>
      <c r="AL65" s="2089"/>
      <c r="AM65" s="2179"/>
      <c r="AN65" s="1944"/>
      <c r="AO65" s="2381"/>
      <c r="AP65" s="2163"/>
      <c r="AQ65" s="2163"/>
      <c r="AR65" s="2163"/>
      <c r="AS65" s="2384"/>
      <c r="AT65" s="2163"/>
      <c r="AU65" s="2163"/>
      <c r="AV65" s="2163"/>
      <c r="AW65" s="2163"/>
      <c r="AX65" s="2163"/>
      <c r="AY65" s="1927"/>
      <c r="AZ65" s="2163"/>
      <c r="BA65" s="2163"/>
      <c r="BB65" s="2163"/>
      <c r="BC65" s="2163"/>
      <c r="BD65" s="2163"/>
      <c r="BE65" s="2163"/>
      <c r="BF65" s="2163"/>
      <c r="BG65" s="2163"/>
      <c r="BH65" s="2163"/>
      <c r="BI65" s="2163"/>
      <c r="BJ65" s="2163"/>
      <c r="BK65" s="2163"/>
      <c r="BL65" s="2163"/>
      <c r="BM65" s="2163"/>
      <c r="BN65" s="2163"/>
      <c r="BO65" s="2163"/>
      <c r="BP65" s="2163"/>
      <c r="BQ65" s="2163"/>
      <c r="BR65" s="2163"/>
      <c r="BS65" s="2163"/>
      <c r="BT65" s="2163"/>
      <c r="BU65" s="2163"/>
      <c r="BV65" s="2163"/>
      <c r="BW65" s="2163"/>
      <c r="BX65" s="2163"/>
      <c r="BY65" s="2163"/>
      <c r="BZ65" s="2163"/>
      <c r="CA65" s="2163"/>
      <c r="CB65" s="2163"/>
      <c r="CC65" s="2163"/>
      <c r="CD65" s="2163"/>
      <c r="CE65" s="2163"/>
      <c r="CF65" s="2163"/>
      <c r="CG65" s="2163"/>
      <c r="CH65" s="2163"/>
      <c r="CI65" s="2167"/>
      <c r="CM65" s="2158"/>
      <c r="CN65" s="2159"/>
      <c r="CO65" s="2159"/>
      <c r="CP65" s="2159"/>
      <c r="CQ65" s="2159"/>
      <c r="CR65" s="2159"/>
      <c r="CS65" s="2159"/>
      <c r="CT65" s="2159"/>
      <c r="CU65" s="2159"/>
      <c r="CV65" s="2159"/>
      <c r="CW65" s="2160"/>
    </row>
    <row r="66" spans="1:101" s="939" customFormat="1" ht="15.75" customHeight="1" thickBot="1" x14ac:dyDescent="0.3">
      <c r="A66" s="956" t="str">
        <f>IF(TRIM('2018'!A66)="","",'2018'!A66)</f>
        <v/>
      </c>
      <c r="B66" s="955" t="str">
        <f t="shared" ca="1" si="4"/>
        <v/>
      </c>
      <c r="C66" s="1940">
        <f t="shared" si="5"/>
        <v>0</v>
      </c>
      <c r="D66" s="1478"/>
      <c r="E66" s="1479"/>
      <c r="F66" s="2089"/>
      <c r="G66" s="2089"/>
      <c r="H66" s="2089"/>
      <c r="I66" s="1479"/>
      <c r="J66" s="1479"/>
      <c r="K66" s="2163"/>
      <c r="L66" s="1479"/>
      <c r="M66" s="1510"/>
      <c r="N66" s="2163"/>
      <c r="O66" s="2163"/>
      <c r="P66" s="2299"/>
      <c r="Q66" s="1510"/>
      <c r="R66" s="1959"/>
      <c r="S66" s="2398"/>
      <c r="T66" s="2163"/>
      <c r="U66" s="2163"/>
      <c r="V66" s="2163"/>
      <c r="W66" s="2163"/>
      <c r="X66" s="2163"/>
      <c r="Y66" s="2164"/>
      <c r="Z66" s="1984"/>
      <c r="AA66" s="1483"/>
      <c r="AB66" s="2089"/>
      <c r="AC66" s="2089"/>
      <c r="AD66" s="1481"/>
      <c r="AE66" s="2089"/>
      <c r="AF66" s="2089"/>
      <c r="AG66" s="2089"/>
      <c r="AH66" s="2089"/>
      <c r="AI66" s="2089"/>
      <c r="AJ66" s="2089"/>
      <c r="AK66" s="2089"/>
      <c r="AL66" s="2089"/>
      <c r="AM66" s="2179"/>
      <c r="AN66" s="1944"/>
      <c r="AO66" s="2381"/>
      <c r="AP66" s="2163"/>
      <c r="AQ66" s="2163"/>
      <c r="AR66" s="2163"/>
      <c r="AS66" s="2384"/>
      <c r="AT66" s="2163"/>
      <c r="AU66" s="2163"/>
      <c r="AV66" s="2163"/>
      <c r="AW66" s="2163"/>
      <c r="AX66" s="2163"/>
      <c r="AY66" s="1927"/>
      <c r="AZ66" s="2163"/>
      <c r="BA66" s="2163"/>
      <c r="BB66" s="2163"/>
      <c r="BC66" s="2163"/>
      <c r="BD66" s="2163"/>
      <c r="BE66" s="2163"/>
      <c r="BF66" s="2163"/>
      <c r="BG66" s="2163"/>
      <c r="BH66" s="2163"/>
      <c r="BI66" s="2163"/>
      <c r="BJ66" s="2163"/>
      <c r="BK66" s="2163"/>
      <c r="BL66" s="2163"/>
      <c r="BM66" s="2163"/>
      <c r="BN66" s="2163"/>
      <c r="BO66" s="2163"/>
      <c r="BP66" s="2163"/>
      <c r="BQ66" s="2163"/>
      <c r="BR66" s="2163"/>
      <c r="BS66" s="2163"/>
      <c r="BT66" s="2163"/>
      <c r="BU66" s="2163"/>
      <c r="BV66" s="2163"/>
      <c r="BW66" s="2163"/>
      <c r="BX66" s="2163"/>
      <c r="BY66" s="2163"/>
      <c r="BZ66" s="2163"/>
      <c r="CA66" s="2163"/>
      <c r="CB66" s="2163"/>
      <c r="CC66" s="2163"/>
      <c r="CD66" s="2163"/>
      <c r="CE66" s="2163"/>
      <c r="CF66" s="2163"/>
      <c r="CG66" s="2163"/>
      <c r="CH66" s="2163"/>
      <c r="CI66" s="2167"/>
      <c r="CM66" s="2158"/>
      <c r="CN66" s="2159"/>
      <c r="CO66" s="2159"/>
      <c r="CP66" s="2159"/>
      <c r="CQ66" s="2159"/>
      <c r="CR66" s="2159"/>
      <c r="CS66" s="2159"/>
      <c r="CT66" s="2159"/>
      <c r="CU66" s="2159"/>
      <c r="CV66" s="2159"/>
      <c r="CW66" s="2160"/>
    </row>
    <row r="67" spans="1:101" s="939" customFormat="1" ht="15.75" customHeight="1" x14ac:dyDescent="0.25">
      <c r="A67" s="956" t="str">
        <f>IF(TRIM('2018'!A67)="","",'2018'!A67)</f>
        <v/>
      </c>
      <c r="B67" s="955" t="str">
        <f t="shared" ca="1" si="4"/>
        <v/>
      </c>
      <c r="C67" s="1940">
        <f t="shared" si="5"/>
        <v>0</v>
      </c>
      <c r="D67" s="1478"/>
      <c r="E67" s="1479"/>
      <c r="F67" s="2089"/>
      <c r="G67" s="2089"/>
      <c r="H67" s="2089"/>
      <c r="I67" s="1479"/>
      <c r="J67" s="1479"/>
      <c r="K67" s="2163"/>
      <c r="L67" s="1479"/>
      <c r="M67" s="1510"/>
      <c r="N67" s="2163"/>
      <c r="O67" s="2163"/>
      <c r="P67" s="2299"/>
      <c r="Q67" s="1510"/>
      <c r="R67" s="1959"/>
      <c r="S67" s="2398"/>
      <c r="T67" s="2163"/>
      <c r="U67" s="2163"/>
      <c r="V67" s="2163"/>
      <c r="W67" s="2163"/>
      <c r="X67" s="2163"/>
      <c r="Y67" s="2164"/>
      <c r="Z67" s="1984"/>
      <c r="AA67" s="1483"/>
      <c r="AB67" s="2089"/>
      <c r="AC67" s="2089"/>
      <c r="AD67" s="1481"/>
      <c r="AE67" s="2089"/>
      <c r="AF67" s="2089"/>
      <c r="AG67" s="2089"/>
      <c r="AH67" s="2089"/>
      <c r="AI67" s="2089"/>
      <c r="AJ67" s="2089"/>
      <c r="AK67" s="2089"/>
      <c r="AL67" s="2089"/>
      <c r="AM67" s="2179"/>
      <c r="AN67" s="1945"/>
      <c r="AO67" s="2381"/>
      <c r="AP67" s="2163"/>
      <c r="AQ67" s="2163"/>
      <c r="AR67" s="2163"/>
      <c r="AS67" s="2384"/>
      <c r="AT67" s="2163"/>
      <c r="AU67" s="2163"/>
      <c r="AV67" s="2163"/>
      <c r="AW67" s="2163"/>
      <c r="AX67" s="2163"/>
      <c r="AY67" s="1927"/>
      <c r="AZ67" s="2163"/>
      <c r="BA67" s="2163"/>
      <c r="BB67" s="2163"/>
      <c r="BC67" s="2163"/>
      <c r="BD67" s="2163"/>
      <c r="BE67" s="2163"/>
      <c r="BF67" s="2163"/>
      <c r="BG67" s="2163"/>
      <c r="BH67" s="2163"/>
      <c r="BI67" s="2163"/>
      <c r="BJ67" s="2163"/>
      <c r="BK67" s="2163"/>
      <c r="BL67" s="2163"/>
      <c r="BM67" s="2163"/>
      <c r="BN67" s="2163"/>
      <c r="BO67" s="2163"/>
      <c r="BP67" s="2163"/>
      <c r="BQ67" s="2163"/>
      <c r="BR67" s="2163"/>
      <c r="BS67" s="2163"/>
      <c r="BT67" s="2163"/>
      <c r="BU67" s="2163"/>
      <c r="BV67" s="2163"/>
      <c r="BW67" s="2163"/>
      <c r="BX67" s="2163"/>
      <c r="BY67" s="2163"/>
      <c r="BZ67" s="2163"/>
      <c r="CA67" s="2163"/>
      <c r="CB67" s="2163"/>
      <c r="CC67" s="2163"/>
      <c r="CD67" s="2163"/>
      <c r="CE67" s="2163"/>
      <c r="CF67" s="2163"/>
      <c r="CG67" s="2163"/>
      <c r="CH67" s="2163"/>
      <c r="CI67" s="2167"/>
      <c r="CM67" s="2158"/>
      <c r="CN67" s="2159"/>
      <c r="CO67" s="2159"/>
      <c r="CP67" s="2159"/>
      <c r="CQ67" s="2159"/>
      <c r="CR67" s="2159"/>
      <c r="CS67" s="2159"/>
      <c r="CT67" s="2159"/>
      <c r="CU67" s="2159"/>
      <c r="CV67" s="2159"/>
      <c r="CW67" s="2160"/>
    </row>
    <row r="68" spans="1:101" s="939" customFormat="1" ht="15.75" customHeight="1" x14ac:dyDescent="0.25">
      <c r="A68" s="956" t="str">
        <f>IF(TRIM('2018'!A68)="","",'2018'!A68)</f>
        <v>zelf opgewekte windenergie</v>
      </c>
      <c r="B68" s="955" t="str">
        <f>'2018'!B68</f>
        <v>MWh</v>
      </c>
      <c r="C68" s="1940">
        <f t="shared" si="5"/>
        <v>7500</v>
      </c>
      <c r="D68" s="2400">
        <v>7500</v>
      </c>
      <c r="E68" s="1479"/>
      <c r="F68" s="1517"/>
      <c r="G68" s="1517"/>
      <c r="H68" s="1517"/>
      <c r="I68" s="1479"/>
      <c r="J68" s="1479"/>
      <c r="K68" s="1518"/>
      <c r="L68" s="1479"/>
      <c r="M68" s="1510"/>
      <c r="N68" s="1518"/>
      <c r="O68" s="1518"/>
      <c r="P68" s="2299"/>
      <c r="Q68" s="1510"/>
      <c r="R68" s="1959"/>
      <c r="S68" s="1959"/>
      <c r="T68" s="1518"/>
      <c r="U68" s="1518"/>
      <c r="V68" s="1518"/>
      <c r="W68" s="1518"/>
      <c r="X68" s="1518"/>
      <c r="Y68" s="1519"/>
      <c r="Z68" s="1984"/>
      <c r="AA68" s="1483"/>
      <c r="AB68" s="1517"/>
      <c r="AC68" s="1517"/>
      <c r="AD68" s="1481"/>
      <c r="AE68" s="1517"/>
      <c r="AF68" s="1517"/>
      <c r="AG68" s="1517"/>
      <c r="AH68" s="1517"/>
      <c r="AI68" s="1517"/>
      <c r="AJ68" s="1517"/>
      <c r="AK68" s="1517"/>
      <c r="AL68" s="1517"/>
      <c r="AM68" s="1966"/>
      <c r="AN68" s="1944"/>
      <c r="AO68" s="1967"/>
      <c r="AP68" s="1518"/>
      <c r="AQ68" s="1518"/>
      <c r="AR68" s="1518"/>
      <c r="AS68" s="1520"/>
      <c r="AT68" s="1518"/>
      <c r="AU68" s="1518"/>
      <c r="AV68" s="1518"/>
      <c r="AW68" s="1518"/>
      <c r="AX68" s="1518"/>
      <c r="AY68" s="1521"/>
      <c r="AZ68" s="1518"/>
      <c r="BA68" s="1518"/>
      <c r="BB68" s="1518"/>
      <c r="BC68" s="1518"/>
      <c r="BD68" s="1518"/>
      <c r="BE68" s="1518"/>
      <c r="BF68" s="1518"/>
      <c r="BG68" s="1518"/>
      <c r="BH68" s="1518"/>
      <c r="BI68" s="1518"/>
      <c r="BJ68" s="1518"/>
      <c r="BK68" s="1518"/>
      <c r="BL68" s="1518"/>
      <c r="BM68" s="1518"/>
      <c r="BN68" s="1518"/>
      <c r="BO68" s="1518"/>
      <c r="BP68" s="1518"/>
      <c r="BQ68" s="1518"/>
      <c r="BR68" s="1518"/>
      <c r="BS68" s="1518"/>
      <c r="BT68" s="1518"/>
      <c r="BU68" s="1518"/>
      <c r="BV68" s="1518"/>
      <c r="BW68" s="1518"/>
      <c r="BX68" s="1518"/>
      <c r="BY68" s="1518"/>
      <c r="BZ68" s="1518"/>
      <c r="CA68" s="1518"/>
      <c r="CB68" s="1518"/>
      <c r="CC68" s="1518"/>
      <c r="CD68" s="1518"/>
      <c r="CE68" s="1518"/>
      <c r="CF68" s="1518"/>
      <c r="CG68" s="1518"/>
      <c r="CH68" s="1518"/>
      <c r="CI68" s="1648"/>
      <c r="CM68" s="2158"/>
      <c r="CN68" s="2159"/>
      <c r="CO68" s="2159"/>
      <c r="CP68" s="2159"/>
      <c r="CQ68" s="2159"/>
      <c r="CR68" s="2159"/>
      <c r="CS68" s="2159"/>
      <c r="CT68" s="2159"/>
      <c r="CU68" s="2159"/>
      <c r="CV68" s="2159"/>
      <c r="CW68" s="2160"/>
    </row>
    <row r="69" spans="1:101" s="939" customFormat="1" ht="15.75" customHeight="1" thickBot="1" x14ac:dyDescent="0.3">
      <c r="A69" s="958" t="str">
        <f>IF(TRIM('2018'!A69)="","",'2018'!A69)</f>
        <v>zelf opgewekte zonneenergie</v>
      </c>
      <c r="B69" s="959" t="str">
        <f>'2018'!B69</f>
        <v>MWh</v>
      </c>
      <c r="C69" s="1941">
        <f t="shared" si="5"/>
        <v>0</v>
      </c>
      <c r="D69" s="2401"/>
      <c r="E69" s="1499"/>
      <c r="F69" s="1502"/>
      <c r="G69" s="1502"/>
      <c r="H69" s="1502"/>
      <c r="I69" s="1499"/>
      <c r="J69" s="1499"/>
      <c r="K69" s="1512"/>
      <c r="L69" s="1499"/>
      <c r="M69" s="1512"/>
      <c r="N69" s="1512"/>
      <c r="O69" s="1512"/>
      <c r="P69" s="1968"/>
      <c r="Q69" s="1512"/>
      <c r="R69" s="1960"/>
      <c r="S69" s="1960"/>
      <c r="T69" s="1512"/>
      <c r="U69" s="1512"/>
      <c r="V69" s="1512"/>
      <c r="W69" s="1512"/>
      <c r="X69" s="1512"/>
      <c r="Y69" s="1968"/>
      <c r="Z69" s="1984"/>
      <c r="AA69" s="1957"/>
      <c r="AB69" s="1502"/>
      <c r="AC69" s="1502"/>
      <c r="AD69" s="1502"/>
      <c r="AE69" s="1502"/>
      <c r="AF69" s="1502"/>
      <c r="AG69" s="1502"/>
      <c r="AH69" s="1502"/>
      <c r="AI69" s="1502"/>
      <c r="AJ69" s="1502"/>
      <c r="AK69" s="1502"/>
      <c r="AL69" s="1502"/>
      <c r="AM69" s="1969"/>
      <c r="AN69" s="1946"/>
      <c r="AO69" s="1970"/>
      <c r="AP69" s="1512"/>
      <c r="AQ69" s="1512"/>
      <c r="AR69" s="1512"/>
      <c r="AS69" s="1971"/>
      <c r="AT69" s="1512"/>
      <c r="AU69" s="1512"/>
      <c r="AV69" s="1512"/>
      <c r="AW69" s="1512"/>
      <c r="AX69" s="1512"/>
      <c r="AY69" s="197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974"/>
      <c r="CM69" s="2158"/>
      <c r="CN69" s="2159"/>
      <c r="CO69" s="2159"/>
      <c r="CP69" s="2159"/>
      <c r="CQ69" s="2159"/>
      <c r="CR69" s="2159"/>
      <c r="CS69" s="2159"/>
      <c r="CT69" s="2159"/>
      <c r="CU69" s="2159"/>
      <c r="CV69" s="2159"/>
      <c r="CW69" s="2160"/>
    </row>
    <row r="70" spans="1:101" thickBot="1" x14ac:dyDescent="0.3">
      <c r="A70" s="934"/>
      <c r="B70" s="908"/>
      <c r="C70" s="1463"/>
      <c r="D70" s="2045"/>
      <c r="E70" s="2045"/>
      <c r="F70" s="2045"/>
      <c r="G70" s="2045"/>
      <c r="H70" s="2045"/>
      <c r="I70" s="2045"/>
      <c r="J70" s="2045"/>
      <c r="K70" s="2045"/>
      <c r="L70" s="2045"/>
      <c r="M70" s="2045"/>
      <c r="N70" s="2045"/>
      <c r="O70" s="2045"/>
      <c r="P70" s="2045"/>
      <c r="Q70" s="2045"/>
      <c r="R70" s="2045"/>
      <c r="S70" s="2045"/>
      <c r="T70" s="2045"/>
      <c r="U70" s="2045"/>
      <c r="V70" s="2045"/>
      <c r="W70" s="2045"/>
      <c r="X70" s="2045"/>
      <c r="Y70" s="2045"/>
      <c r="Z70" s="2047"/>
      <c r="AA70" s="2045"/>
      <c r="AB70" s="2045"/>
      <c r="AC70" s="2045"/>
      <c r="AD70" s="2045"/>
      <c r="AE70" s="2264"/>
      <c r="AF70" s="2264"/>
      <c r="AG70" s="2264"/>
      <c r="AH70" s="2045"/>
      <c r="AI70" s="2045"/>
      <c r="AJ70" s="2045"/>
      <c r="AK70" s="2045"/>
      <c r="AL70" s="2045"/>
      <c r="AM70" s="2045"/>
      <c r="AN70" s="1464"/>
      <c r="AO70" s="2049"/>
      <c r="AP70" s="1506"/>
      <c r="AQ70" s="1506"/>
      <c r="AR70" s="1506"/>
      <c r="AS70" s="1506"/>
      <c r="AT70" s="2045"/>
      <c r="AU70" s="2045"/>
      <c r="AV70" s="2045"/>
      <c r="AW70" s="2045"/>
      <c r="AX70" s="2045"/>
      <c r="AY70" s="2045"/>
      <c r="AZ70" s="2045"/>
      <c r="BA70" s="2045"/>
      <c r="BB70" s="2045"/>
      <c r="BC70" s="2045"/>
      <c r="BD70" s="2045"/>
      <c r="BE70" s="2045"/>
      <c r="BF70" s="2045"/>
      <c r="BG70" s="2045"/>
      <c r="BH70" s="2045"/>
      <c r="BI70" s="2045"/>
      <c r="BJ70" s="2045"/>
      <c r="BK70" s="2045"/>
      <c r="BL70" s="2045"/>
      <c r="BM70" s="2045"/>
      <c r="BN70" s="2045"/>
      <c r="BO70" s="2045"/>
      <c r="BP70" s="2045"/>
      <c r="BQ70" s="2045"/>
      <c r="BR70" s="2045"/>
      <c r="BS70" s="2045"/>
      <c r="BT70" s="2045"/>
      <c r="BU70" s="2045"/>
      <c r="BV70" s="2045"/>
      <c r="BW70" s="2045"/>
      <c r="BX70" s="2045"/>
      <c r="BY70" s="2045"/>
      <c r="BZ70" s="2045"/>
      <c r="CA70" s="2045"/>
      <c r="CB70" s="2045"/>
      <c r="CC70" s="2045"/>
      <c r="CD70" s="2045"/>
      <c r="CE70" s="2045"/>
      <c r="CF70" s="2045"/>
      <c r="CG70" s="2045"/>
      <c r="CH70" s="2045"/>
      <c r="CI70" s="2048"/>
      <c r="CM70" s="2143"/>
      <c r="CN70" s="1931"/>
      <c r="CO70" s="1931"/>
      <c r="CP70" s="1931"/>
      <c r="CQ70" s="1931"/>
      <c r="CR70" s="1931"/>
      <c r="CS70" s="1931"/>
      <c r="CT70" s="1931"/>
      <c r="CU70" s="1931"/>
      <c r="CV70" s="1931"/>
      <c r="CW70" s="2144"/>
    </row>
    <row r="71" spans="1:101" ht="27.6" customHeight="1" thickBot="1" x14ac:dyDescent="0.3">
      <c r="A71" s="960" t="s">
        <v>501</v>
      </c>
      <c r="B71" s="2026" t="str">
        <f>B11</f>
        <v>Eenheden</v>
      </c>
      <c r="C71" s="1595" t="s">
        <v>502</v>
      </c>
      <c r="D71" s="1507"/>
      <c r="E71" s="2046"/>
      <c r="F71" s="2046"/>
      <c r="G71" s="2046"/>
      <c r="H71" s="2046"/>
      <c r="I71" s="2046"/>
      <c r="J71" s="2046"/>
      <c r="K71" s="2045"/>
      <c r="L71" s="2045"/>
      <c r="M71" s="2045"/>
      <c r="N71" s="2045"/>
      <c r="O71" s="2050"/>
      <c r="P71" s="2050"/>
      <c r="Q71" s="2050"/>
      <c r="R71" s="2050"/>
      <c r="S71" s="2050"/>
      <c r="T71" s="2050"/>
      <c r="U71" s="2050"/>
      <c r="V71" s="2050"/>
      <c r="W71" s="2050"/>
      <c r="X71" s="2050"/>
      <c r="Y71" s="2050"/>
      <c r="Z71" s="2047"/>
      <c r="AA71" s="2337"/>
      <c r="AB71" s="2045"/>
      <c r="AC71" s="2045"/>
      <c r="AD71" s="2045"/>
      <c r="AE71" s="2045"/>
      <c r="AF71" s="2045"/>
      <c r="AG71" s="2045"/>
      <c r="AH71" s="2045"/>
      <c r="AI71" s="2045"/>
      <c r="AJ71" s="2045"/>
      <c r="AK71" s="2045"/>
      <c r="AL71" s="2045"/>
      <c r="AM71" s="2045"/>
      <c r="AN71" s="1464"/>
      <c r="AO71" s="2045"/>
      <c r="AP71" s="2045"/>
      <c r="AQ71" s="2045"/>
      <c r="AR71" s="2045"/>
      <c r="AS71" s="1506"/>
      <c r="AT71" s="2045"/>
      <c r="AU71" s="2045"/>
      <c r="AV71" s="2045"/>
      <c r="AW71" s="2045"/>
      <c r="AX71" s="2045"/>
      <c r="AY71" s="2045"/>
      <c r="AZ71" s="2045"/>
      <c r="BA71" s="2045"/>
      <c r="BB71" s="2045"/>
      <c r="BC71" s="2045"/>
      <c r="BD71" s="2045"/>
      <c r="BE71" s="2045"/>
      <c r="BF71" s="2045"/>
      <c r="BG71" s="2045"/>
      <c r="BH71" s="2045"/>
      <c r="BI71" s="2045"/>
      <c r="BJ71" s="2045"/>
      <c r="BK71" s="2045"/>
      <c r="BL71" s="2045"/>
      <c r="BM71" s="2045"/>
      <c r="BN71" s="2045"/>
      <c r="BO71" s="2045"/>
      <c r="BP71" s="2045"/>
      <c r="BQ71" s="2045"/>
      <c r="BR71" s="2045"/>
      <c r="BS71" s="2045"/>
      <c r="BT71" s="2045"/>
      <c r="BU71" s="2045"/>
      <c r="BV71" s="2045"/>
      <c r="BW71" s="2045"/>
      <c r="BX71" s="2045"/>
      <c r="BY71" s="2045"/>
      <c r="BZ71" s="2045"/>
      <c r="CA71" s="2045"/>
      <c r="CB71" s="2045"/>
      <c r="CC71" s="2045"/>
      <c r="CD71" s="2045"/>
      <c r="CE71" s="2045"/>
      <c r="CF71" s="2045"/>
      <c r="CG71" s="2045"/>
      <c r="CH71" s="2045"/>
      <c r="CI71" s="2048"/>
      <c r="CM71" s="2143"/>
      <c r="CN71" s="1931"/>
      <c r="CO71" s="1931"/>
      <c r="CP71" s="1931"/>
      <c r="CQ71" s="1931"/>
      <c r="CR71" s="1931"/>
      <c r="CS71" s="1931"/>
      <c r="CT71" s="1931"/>
      <c r="CU71" s="1931"/>
      <c r="CV71" s="1931"/>
      <c r="CW71" s="2144"/>
    </row>
    <row r="72" spans="1:101" s="939" customFormat="1" ht="15.75" customHeight="1" x14ac:dyDescent="0.25">
      <c r="A72" s="1376" t="str">
        <f>IF(TRIM('2018'!A72)="","",'2018'!A72)</f>
        <v>stoom 30 bara</v>
      </c>
      <c r="B72" s="961" t="str">
        <f t="shared" ref="B72:B87" ca="1" si="6">IF(A72="","",INDIRECT("b"&amp;TEXT(491+MATCH((A72),$A$492:$A$508,0),0)))</f>
        <v>GJ</v>
      </c>
      <c r="C72" s="1581">
        <f t="shared" ref="C72:C87" si="7">SUM(D72:CI72)</f>
        <v>-0.10707376046775607</v>
      </c>
      <c r="D72" s="1469"/>
      <c r="E72" s="2180">
        <v>636437.5</v>
      </c>
      <c r="F72" s="2154"/>
      <c r="G72" s="2154">
        <v>-337070.8228167186</v>
      </c>
      <c r="H72" s="2154">
        <v>-356405</v>
      </c>
      <c r="I72" s="2154"/>
      <c r="J72" s="2154"/>
      <c r="K72" s="2155"/>
      <c r="L72" s="2402"/>
      <c r="M72" s="2402"/>
      <c r="N72" s="2155"/>
      <c r="O72" s="2154"/>
      <c r="P72" s="2403"/>
      <c r="Q72" s="2366">
        <v>57038.215742958135</v>
      </c>
      <c r="R72" s="2366"/>
      <c r="S72" s="2154"/>
      <c r="T72" s="1481"/>
      <c r="U72" s="2404"/>
      <c r="V72" s="2155"/>
      <c r="W72" s="2155"/>
      <c r="X72" s="2155"/>
      <c r="Y72" s="2155"/>
      <c r="Z72" s="1565"/>
      <c r="AA72" s="2161"/>
      <c r="AB72" s="2154"/>
      <c r="AC72" s="2154"/>
      <c r="AD72" s="2154"/>
      <c r="AE72" s="2405"/>
      <c r="AF72" s="2405"/>
      <c r="AG72" s="2154"/>
      <c r="AH72" s="2154"/>
      <c r="AI72" s="2154"/>
      <c r="AJ72" s="2154"/>
      <c r="AK72" s="2154"/>
      <c r="AL72" s="2154"/>
      <c r="AM72" s="2157"/>
      <c r="AN72" s="2243"/>
      <c r="AO72" s="2367"/>
      <c r="AP72" s="2155"/>
      <c r="AQ72" s="2155"/>
      <c r="AR72" s="2155"/>
      <c r="AS72" s="2154"/>
      <c r="AT72" s="2154"/>
      <c r="AU72" s="2154"/>
      <c r="AV72" s="2154"/>
      <c r="AW72" s="2154"/>
      <c r="AX72" s="2154"/>
      <c r="AY72" s="2154"/>
      <c r="AZ72" s="2154"/>
      <c r="BA72" s="2154"/>
      <c r="BB72" s="2154"/>
      <c r="BC72" s="2154"/>
      <c r="BD72" s="2155"/>
      <c r="BE72" s="2155"/>
      <c r="BF72" s="2155"/>
      <c r="BG72" s="2155"/>
      <c r="BH72" s="2155"/>
      <c r="BI72" s="2155"/>
      <c r="BJ72" s="2155"/>
      <c r="BK72" s="2155"/>
      <c r="BL72" s="2155"/>
      <c r="BM72" s="2155"/>
      <c r="BN72" s="2155"/>
      <c r="BO72" s="2155"/>
      <c r="BP72" s="2155"/>
      <c r="BQ72" s="2155"/>
      <c r="BR72" s="2155"/>
      <c r="BS72" s="2155"/>
      <c r="BT72" s="2155"/>
      <c r="BU72" s="2155"/>
      <c r="BV72" s="2155"/>
      <c r="BW72" s="2155"/>
      <c r="BX72" s="2155"/>
      <c r="BY72" s="2155"/>
      <c r="BZ72" s="2155"/>
      <c r="CA72" s="2155"/>
      <c r="CB72" s="2155"/>
      <c r="CC72" s="2155"/>
      <c r="CD72" s="2155"/>
      <c r="CE72" s="2155"/>
      <c r="CF72" s="2155"/>
      <c r="CG72" s="2155"/>
      <c r="CH72" s="2155"/>
      <c r="CI72" s="2157"/>
      <c r="CM72" s="2158"/>
      <c r="CN72" s="2159"/>
      <c r="CO72" s="2159"/>
      <c r="CP72" s="2159"/>
      <c r="CQ72" s="2159"/>
      <c r="CR72" s="2159"/>
      <c r="CS72" s="2159"/>
      <c r="CT72" s="2159"/>
      <c r="CU72" s="2159"/>
      <c r="CV72" s="2159"/>
      <c r="CW72" s="2160"/>
    </row>
    <row r="73" spans="1:101" s="939" customFormat="1" ht="15.75" customHeight="1" x14ac:dyDescent="0.25">
      <c r="A73" s="1377" t="str">
        <f>IF(TRIM('2018'!A73)="","",'2018'!A73)</f>
        <v>warm water</v>
      </c>
      <c r="B73" s="962" t="str">
        <f t="shared" ca="1" si="6"/>
        <v>GJ</v>
      </c>
      <c r="C73" s="1582">
        <f t="shared" si="7"/>
        <v>0</v>
      </c>
      <c r="D73" s="1478"/>
      <c r="E73" s="2406"/>
      <c r="F73" s="2089">
        <v>-12500</v>
      </c>
      <c r="G73" s="1527"/>
      <c r="H73" s="2089"/>
      <c r="I73" s="2089"/>
      <c r="J73" s="2089"/>
      <c r="K73" s="2181"/>
      <c r="L73" s="2407">
        <v>-15000</v>
      </c>
      <c r="M73" s="2408"/>
      <c r="N73" s="2181">
        <v>-120</v>
      </c>
      <c r="O73" s="2089"/>
      <c r="P73" s="2089">
        <v>20666.822507505145</v>
      </c>
      <c r="Q73" s="2409"/>
      <c r="R73" s="2409"/>
      <c r="S73" s="2089"/>
      <c r="T73" s="1481"/>
      <c r="U73" s="2410"/>
      <c r="V73" s="2181"/>
      <c r="W73" s="2181"/>
      <c r="X73" s="2181"/>
      <c r="Y73" s="2181"/>
      <c r="Z73" s="1565"/>
      <c r="AA73" s="2163">
        <v>50796.58555854005</v>
      </c>
      <c r="AB73" s="2089"/>
      <c r="AC73" s="2089"/>
      <c r="AD73" s="2089"/>
      <c r="AE73" s="2411"/>
      <c r="AF73" s="2411"/>
      <c r="AG73" s="2089"/>
      <c r="AH73" s="2089"/>
      <c r="AI73" s="2089"/>
      <c r="AJ73" s="2089"/>
      <c r="AK73" s="2089"/>
      <c r="AL73" s="2089"/>
      <c r="AM73" s="2179"/>
      <c r="AN73" s="2243"/>
      <c r="AO73" s="2412"/>
      <c r="AP73" s="2181">
        <v>104.191933954804</v>
      </c>
      <c r="AQ73" s="2181"/>
      <c r="AR73" s="2168">
        <v>-10744</v>
      </c>
      <c r="AS73" s="2168">
        <v>-33843.599999999999</v>
      </c>
      <c r="AT73" s="2169">
        <v>-26860</v>
      </c>
      <c r="AU73" s="2089"/>
      <c r="AV73" s="2089">
        <v>8500</v>
      </c>
      <c r="AW73" s="2089">
        <v>20000</v>
      </c>
      <c r="AX73" s="2089">
        <v>-1000</v>
      </c>
      <c r="AY73" s="2089"/>
      <c r="AZ73" s="2089"/>
      <c r="BA73" s="2089"/>
      <c r="BB73" s="2089"/>
      <c r="BC73" s="2089"/>
      <c r="BD73" s="2181"/>
      <c r="BE73" s="2181"/>
      <c r="BF73" s="2181"/>
      <c r="BG73" s="2181"/>
      <c r="BH73" s="2181"/>
      <c r="BI73" s="2181"/>
      <c r="BJ73" s="2181"/>
      <c r="BK73" s="2181"/>
      <c r="BL73" s="2181"/>
      <c r="BM73" s="2181"/>
      <c r="BN73" s="2181"/>
      <c r="BO73" s="2181"/>
      <c r="BP73" s="2181"/>
      <c r="BQ73" s="2181"/>
      <c r="BR73" s="2181"/>
      <c r="BS73" s="2181"/>
      <c r="BT73" s="2181"/>
      <c r="BU73" s="2181"/>
      <c r="BV73" s="2181"/>
      <c r="BW73" s="2181"/>
      <c r="BX73" s="2181"/>
      <c r="BY73" s="2181"/>
      <c r="BZ73" s="2181"/>
      <c r="CA73" s="2181"/>
      <c r="CB73" s="2181"/>
      <c r="CC73" s="2181"/>
      <c r="CD73" s="2181"/>
      <c r="CE73" s="2181"/>
      <c r="CF73" s="2181"/>
      <c r="CG73" s="2181"/>
      <c r="CH73" s="2181"/>
      <c r="CI73" s="2179"/>
      <c r="CM73" s="2158"/>
      <c r="CN73" s="2159"/>
      <c r="CO73" s="2159"/>
      <c r="CP73" s="2159"/>
      <c r="CQ73" s="2159"/>
      <c r="CR73" s="2159"/>
      <c r="CS73" s="2159"/>
      <c r="CT73" s="2159"/>
      <c r="CU73" s="2159"/>
      <c r="CV73" s="2159"/>
      <c r="CW73" s="2160"/>
    </row>
    <row r="74" spans="1:101" s="939" customFormat="1" ht="15.75" customHeight="1" x14ac:dyDescent="0.2">
      <c r="A74" s="1377" t="str">
        <f>IF(TRIM('2018'!A74)="","",'2018'!A74)</f>
        <v>elektriciteit</v>
      </c>
      <c r="B74" s="962" t="str">
        <f t="shared" ca="1" si="6"/>
        <v>MWh</v>
      </c>
      <c r="C74" s="1582">
        <f t="shared" si="7"/>
        <v>-0.11111111110949423</v>
      </c>
      <c r="D74" s="1530">
        <f>-SUM(D12:D69)</f>
        <v>-47430</v>
      </c>
      <c r="E74" s="2413">
        <v>-2600</v>
      </c>
      <c r="F74" s="2089"/>
      <c r="G74" s="2089"/>
      <c r="H74" s="2089">
        <v>-58236.111111111109</v>
      </c>
      <c r="I74" s="2397">
        <v>85</v>
      </c>
      <c r="J74" s="2397">
        <v>430</v>
      </c>
      <c r="K74" s="2414">
        <v>185</v>
      </c>
      <c r="L74" s="1517"/>
      <c r="M74" s="1517"/>
      <c r="N74" s="2181">
        <v>-20</v>
      </c>
      <c r="O74" s="2409"/>
      <c r="P74" s="1517"/>
      <c r="Q74" s="1517"/>
      <c r="R74" s="1517"/>
      <c r="S74" s="2415"/>
      <c r="T74" s="2253"/>
      <c r="U74" s="2410"/>
      <c r="V74" s="2181"/>
      <c r="W74" s="2181"/>
      <c r="X74" s="2181"/>
      <c r="Y74" s="2181"/>
      <c r="Z74" s="2099"/>
      <c r="AA74" s="1566"/>
      <c r="AB74" s="2089"/>
      <c r="AC74" s="2089"/>
      <c r="AD74" s="1527"/>
      <c r="AE74" s="2089"/>
      <c r="AF74" s="2089"/>
      <c r="AG74" s="2089"/>
      <c r="AH74" s="2089"/>
      <c r="AI74" s="2089"/>
      <c r="AJ74" s="2089"/>
      <c r="AK74" s="2089"/>
      <c r="AL74" s="2089"/>
      <c r="AM74" s="2179"/>
      <c r="AN74" s="2243"/>
      <c r="AO74" s="2412"/>
      <c r="AP74" s="2181"/>
      <c r="AQ74" s="2181">
        <v>56</v>
      </c>
      <c r="AR74" s="2181">
        <v>17750</v>
      </c>
      <c r="AS74" s="2089">
        <v>19535</v>
      </c>
      <c r="AT74" s="2089"/>
      <c r="AU74" s="2089">
        <v>50000</v>
      </c>
      <c r="AV74" s="2089"/>
      <c r="AW74" s="2089">
        <v>20000</v>
      </c>
      <c r="AX74" s="2089">
        <v>245</v>
      </c>
      <c r="AY74" s="2089"/>
      <c r="AZ74" s="2089"/>
      <c r="BA74" s="2089"/>
      <c r="BB74" s="2089"/>
      <c r="BC74" s="2089"/>
      <c r="BD74" s="2181"/>
      <c r="BE74" s="2181"/>
      <c r="BF74" s="2181"/>
      <c r="BG74" s="2181"/>
      <c r="BH74" s="2181"/>
      <c r="BI74" s="2181"/>
      <c r="BJ74" s="2181"/>
      <c r="BK74" s="2181"/>
      <c r="BL74" s="2181"/>
      <c r="BM74" s="2181"/>
      <c r="BN74" s="2181"/>
      <c r="BO74" s="2181"/>
      <c r="BP74" s="2181"/>
      <c r="BQ74" s="2181"/>
      <c r="BR74" s="2181"/>
      <c r="BS74" s="2181"/>
      <c r="BT74" s="2181"/>
      <c r="BU74" s="2181"/>
      <c r="BV74" s="2181"/>
      <c r="BW74" s="2181"/>
      <c r="BX74" s="2181"/>
      <c r="BY74" s="2181"/>
      <c r="BZ74" s="2181"/>
      <c r="CA74" s="2181"/>
      <c r="CB74" s="2181"/>
      <c r="CC74" s="2181"/>
      <c r="CD74" s="2181"/>
      <c r="CE74" s="2181"/>
      <c r="CF74" s="2181"/>
      <c r="CG74" s="2181"/>
      <c r="CH74" s="2181"/>
      <c r="CI74" s="2179"/>
      <c r="CM74" s="2158"/>
      <c r="CN74" s="2159"/>
      <c r="CO74" s="2159"/>
      <c r="CP74" s="2159"/>
      <c r="CQ74" s="2159"/>
      <c r="CR74" s="2159"/>
      <c r="CS74" s="2159"/>
      <c r="CT74" s="2159"/>
      <c r="CU74" s="2159"/>
      <c r="CV74" s="2159"/>
      <c r="CW74" s="2160"/>
    </row>
    <row r="75" spans="1:101" s="939" customFormat="1" ht="15.75" customHeight="1" x14ac:dyDescent="0.25">
      <c r="A75" s="1377" t="str">
        <f>IF(TRIM('2018'!A75)="","",'2018'!A75)</f>
        <v>perslucht-1 op 8 bara</v>
      </c>
      <c r="B75" s="962" t="str">
        <f t="shared" ca="1" si="6"/>
        <v>1000 Nm³</v>
      </c>
      <c r="C75" s="1582">
        <f t="shared" si="7"/>
        <v>0</v>
      </c>
      <c r="D75" s="2341"/>
      <c r="E75" s="1517"/>
      <c r="F75" s="2342"/>
      <c r="G75" s="1517"/>
      <c r="H75" s="1517"/>
      <c r="I75" s="2089">
        <v>-1000</v>
      </c>
      <c r="J75" s="1527"/>
      <c r="K75" s="2346"/>
      <c r="L75" s="2246"/>
      <c r="M75" s="2246"/>
      <c r="N75" s="2346"/>
      <c r="O75" s="2244"/>
      <c r="P75" s="2294"/>
      <c r="Q75" s="2246"/>
      <c r="R75" s="2245"/>
      <c r="S75" s="1517"/>
      <c r="T75" s="2416"/>
      <c r="U75" s="2244"/>
      <c r="V75" s="2166"/>
      <c r="W75" s="2166"/>
      <c r="X75" s="2166"/>
      <c r="Y75" s="2166"/>
      <c r="Z75" s="2100"/>
      <c r="AA75" s="1566"/>
      <c r="AB75" s="2338"/>
      <c r="AC75" s="2338"/>
      <c r="AD75" s="2338"/>
      <c r="AE75" s="2247"/>
      <c r="AF75" s="2247"/>
      <c r="AG75" s="2247"/>
      <c r="AH75" s="2247"/>
      <c r="AI75" s="2247"/>
      <c r="AJ75" s="2247"/>
      <c r="AK75" s="2247"/>
      <c r="AL75" s="2247"/>
      <c r="AM75" s="2251"/>
      <c r="AN75" s="2252"/>
      <c r="AO75" s="2412"/>
      <c r="AP75" s="2247"/>
      <c r="AQ75" s="2247"/>
      <c r="AR75" s="2247">
        <v>500</v>
      </c>
      <c r="AS75" s="2247"/>
      <c r="AT75" s="2089"/>
      <c r="AU75" s="2089">
        <v>500</v>
      </c>
      <c r="AV75" s="2089"/>
      <c r="AW75" s="2089"/>
      <c r="AX75" s="2247"/>
      <c r="AY75" s="2089"/>
      <c r="AZ75" s="1927"/>
      <c r="BA75" s="1927"/>
      <c r="BB75" s="1927"/>
      <c r="BC75" s="1927"/>
      <c r="BD75" s="2166"/>
      <c r="BE75" s="2166"/>
      <c r="BF75" s="2166"/>
      <c r="BG75" s="2166"/>
      <c r="BH75" s="2166"/>
      <c r="BI75" s="2166"/>
      <c r="BJ75" s="2166"/>
      <c r="BK75" s="2166"/>
      <c r="BL75" s="2166"/>
      <c r="BM75" s="2166"/>
      <c r="BN75" s="2166"/>
      <c r="BO75" s="2166"/>
      <c r="BP75" s="2166"/>
      <c r="BQ75" s="2166"/>
      <c r="BR75" s="2166"/>
      <c r="BS75" s="2166"/>
      <c r="BT75" s="2166"/>
      <c r="BU75" s="2166"/>
      <c r="BV75" s="2166"/>
      <c r="BW75" s="2166"/>
      <c r="BX75" s="2166"/>
      <c r="BY75" s="2166"/>
      <c r="BZ75" s="2166"/>
      <c r="CA75" s="2166"/>
      <c r="CB75" s="2166"/>
      <c r="CC75" s="2166"/>
      <c r="CD75" s="2166"/>
      <c r="CE75" s="2166"/>
      <c r="CF75" s="2166"/>
      <c r="CG75" s="2166"/>
      <c r="CH75" s="2166"/>
      <c r="CI75" s="1933"/>
      <c r="CM75" s="2158"/>
      <c r="CN75" s="2159"/>
      <c r="CO75" s="2159"/>
      <c r="CP75" s="2159"/>
      <c r="CQ75" s="2159"/>
      <c r="CR75" s="2159"/>
      <c r="CS75" s="2159"/>
      <c r="CT75" s="2159"/>
      <c r="CU75" s="2159"/>
      <c r="CV75" s="2159"/>
      <c r="CW75" s="2160"/>
    </row>
    <row r="76" spans="1:101" s="939" customFormat="1" ht="15.75" customHeight="1" x14ac:dyDescent="0.25">
      <c r="A76" s="1377" t="str">
        <f>IF(TRIM('2018'!A76)="","",'2018'!A76)</f>
        <v>koelenergie-1 op 6 °C</v>
      </c>
      <c r="B76" s="962" t="str">
        <f t="shared" ca="1" si="6"/>
        <v>GJ</v>
      </c>
      <c r="C76" s="1582">
        <f t="shared" si="7"/>
        <v>0</v>
      </c>
      <c r="D76" s="2341"/>
      <c r="E76" s="1481"/>
      <c r="F76" s="1956"/>
      <c r="G76" s="1481"/>
      <c r="H76" s="2253"/>
      <c r="I76" s="1517"/>
      <c r="J76" s="2089">
        <v>-7000</v>
      </c>
      <c r="K76" s="2347"/>
      <c r="L76" s="2246"/>
      <c r="M76" s="2246"/>
      <c r="N76" s="2347"/>
      <c r="O76" s="2246"/>
      <c r="P76" s="2294"/>
      <c r="Q76" s="2246"/>
      <c r="R76" s="2245"/>
      <c r="S76" s="1481"/>
      <c r="T76" s="2417"/>
      <c r="U76" s="2246"/>
      <c r="V76" s="2166"/>
      <c r="W76" s="2166"/>
      <c r="X76" s="2166"/>
      <c r="Y76" s="2166"/>
      <c r="Z76" s="2100"/>
      <c r="AA76" s="1566"/>
      <c r="AB76" s="2338"/>
      <c r="AC76" s="2338"/>
      <c r="AD76" s="2338"/>
      <c r="AE76" s="2247"/>
      <c r="AF76" s="2247"/>
      <c r="AG76" s="2247"/>
      <c r="AH76" s="2247"/>
      <c r="AI76" s="2247"/>
      <c r="AJ76" s="2247"/>
      <c r="AK76" s="2247"/>
      <c r="AL76" s="2247"/>
      <c r="AM76" s="2251"/>
      <c r="AN76" s="2252"/>
      <c r="AO76" s="2412"/>
      <c r="AP76" s="2247"/>
      <c r="AQ76" s="2247"/>
      <c r="AR76" s="2247"/>
      <c r="AS76" s="2247"/>
      <c r="AT76" s="2089"/>
      <c r="AU76" s="2089"/>
      <c r="AV76" s="2089">
        <v>7000</v>
      </c>
      <c r="AW76" s="2089"/>
      <c r="AX76" s="2247"/>
      <c r="AY76" s="2089"/>
      <c r="AZ76" s="1927"/>
      <c r="BA76" s="1927"/>
      <c r="BB76" s="1927"/>
      <c r="BC76" s="1927"/>
      <c r="BD76" s="2166"/>
      <c r="BE76" s="2166"/>
      <c r="BF76" s="2166"/>
      <c r="BG76" s="2166"/>
      <c r="BH76" s="2166"/>
      <c r="BI76" s="2166"/>
      <c r="BJ76" s="2166"/>
      <c r="BK76" s="2166"/>
      <c r="BL76" s="2166"/>
      <c r="BM76" s="2166"/>
      <c r="BN76" s="2166"/>
      <c r="BO76" s="2166"/>
      <c r="BP76" s="2166"/>
      <c r="BQ76" s="2166"/>
      <c r="BR76" s="2166"/>
      <c r="BS76" s="2166"/>
      <c r="BT76" s="2166"/>
      <c r="BU76" s="2166"/>
      <c r="BV76" s="2166"/>
      <c r="BW76" s="2166"/>
      <c r="BX76" s="2166"/>
      <c r="BY76" s="2166"/>
      <c r="BZ76" s="2166"/>
      <c r="CA76" s="2166"/>
      <c r="CB76" s="2166"/>
      <c r="CC76" s="2166"/>
      <c r="CD76" s="2166"/>
      <c r="CE76" s="2166"/>
      <c r="CF76" s="2166"/>
      <c r="CG76" s="2166"/>
      <c r="CH76" s="2166"/>
      <c r="CI76" s="1933"/>
      <c r="CM76" s="2158"/>
      <c r="CN76" s="2159"/>
      <c r="CO76" s="2159"/>
      <c r="CP76" s="2159"/>
      <c r="CQ76" s="2159"/>
      <c r="CR76" s="2159"/>
      <c r="CS76" s="2159"/>
      <c r="CT76" s="2159"/>
      <c r="CU76" s="2159"/>
      <c r="CV76" s="2159"/>
      <c r="CW76" s="2160"/>
    </row>
    <row r="77" spans="1:101" s="939" customFormat="1" ht="15.75" customHeight="1" x14ac:dyDescent="0.25">
      <c r="A77" s="1377" t="str">
        <f>IF(TRIM('2018'!A77)="","",'2018'!A77)</f>
        <v>thermische olie</v>
      </c>
      <c r="B77" s="962" t="str">
        <f t="shared" ca="1" si="6"/>
        <v>GJ</v>
      </c>
      <c r="C77" s="1582">
        <f t="shared" si="7"/>
        <v>0</v>
      </c>
      <c r="D77" s="2341"/>
      <c r="E77" s="1481"/>
      <c r="F77" s="2406"/>
      <c r="G77" s="1481"/>
      <c r="H77" s="2089"/>
      <c r="I77" s="2253"/>
      <c r="J77" s="1527"/>
      <c r="K77" s="2418">
        <v>-650</v>
      </c>
      <c r="L77" s="2246"/>
      <c r="M77" s="2246"/>
      <c r="N77" s="2181"/>
      <c r="O77" s="2246"/>
      <c r="P77" s="2294"/>
      <c r="Q77" s="2246"/>
      <c r="R77" s="2245"/>
      <c r="S77" s="2253"/>
      <c r="T77" s="2294"/>
      <c r="U77" s="2254"/>
      <c r="V77" s="2166"/>
      <c r="W77" s="2166"/>
      <c r="X77" s="2166"/>
      <c r="Y77" s="2166"/>
      <c r="Z77" s="2100"/>
      <c r="AA77" s="1566"/>
      <c r="AB77" s="2338"/>
      <c r="AC77" s="2338"/>
      <c r="AD77" s="2338"/>
      <c r="AE77" s="2247"/>
      <c r="AF77" s="2247"/>
      <c r="AG77" s="2247"/>
      <c r="AH77" s="2247"/>
      <c r="AI77" s="2247"/>
      <c r="AJ77" s="2247"/>
      <c r="AK77" s="2247"/>
      <c r="AL77" s="2247"/>
      <c r="AM77" s="2251"/>
      <c r="AN77" s="2252"/>
      <c r="AO77" s="2412"/>
      <c r="AP77" s="2247"/>
      <c r="AQ77" s="2247"/>
      <c r="AR77" s="2247"/>
      <c r="AS77" s="2247"/>
      <c r="AT77" s="2089"/>
      <c r="AU77" s="2089"/>
      <c r="AV77" s="2089"/>
      <c r="AW77" s="2089">
        <v>650</v>
      </c>
      <c r="AX77" s="2247"/>
      <c r="AY77" s="2089"/>
      <c r="AZ77" s="1927"/>
      <c r="BA77" s="1927"/>
      <c r="BB77" s="1927"/>
      <c r="BC77" s="1927"/>
      <c r="BD77" s="2166"/>
      <c r="BE77" s="2166"/>
      <c r="BF77" s="2166"/>
      <c r="BG77" s="2166"/>
      <c r="BH77" s="2166"/>
      <c r="BI77" s="2166"/>
      <c r="BJ77" s="2166"/>
      <c r="BK77" s="2166"/>
      <c r="BL77" s="2166"/>
      <c r="BM77" s="2166"/>
      <c r="BN77" s="2166"/>
      <c r="BO77" s="2166"/>
      <c r="BP77" s="2166"/>
      <c r="BQ77" s="2166"/>
      <c r="BR77" s="2166"/>
      <c r="BS77" s="2166"/>
      <c r="BT77" s="2166"/>
      <c r="BU77" s="2166"/>
      <c r="BV77" s="2166"/>
      <c r="BW77" s="2166"/>
      <c r="BX77" s="2166"/>
      <c r="BY77" s="2166"/>
      <c r="BZ77" s="2166"/>
      <c r="CA77" s="2166"/>
      <c r="CB77" s="2166"/>
      <c r="CC77" s="2166"/>
      <c r="CD77" s="2166"/>
      <c r="CE77" s="2166"/>
      <c r="CF77" s="2166"/>
      <c r="CG77" s="2166"/>
      <c r="CH77" s="2166"/>
      <c r="CI77" s="1933"/>
      <c r="CM77" s="2158"/>
      <c r="CN77" s="2159"/>
      <c r="CO77" s="2159"/>
      <c r="CP77" s="2159"/>
      <c r="CQ77" s="2159"/>
      <c r="CR77" s="2159"/>
      <c r="CS77" s="2159"/>
      <c r="CT77" s="2159"/>
      <c r="CU77" s="2159"/>
      <c r="CV77" s="2159"/>
      <c r="CW77" s="2160"/>
    </row>
    <row r="78" spans="1:101" s="939" customFormat="1" ht="15.75" customHeight="1" x14ac:dyDescent="0.25">
      <c r="A78" s="1377" t="str">
        <f>IF(TRIM('2018'!A78)="","",'2018'!A78)</f>
        <v>warme lucht</v>
      </c>
      <c r="B78" s="962" t="str">
        <f t="shared" ca="1" si="6"/>
        <v>GJ</v>
      </c>
      <c r="C78" s="1582">
        <f t="shared" si="7"/>
        <v>0</v>
      </c>
      <c r="D78" s="2341"/>
      <c r="E78" s="1481"/>
      <c r="F78" s="2413"/>
      <c r="G78" s="1481"/>
      <c r="H78" s="2089"/>
      <c r="I78" s="2366"/>
      <c r="J78" s="2089"/>
      <c r="K78" s="2181"/>
      <c r="L78" s="1481"/>
      <c r="M78" s="1481"/>
      <c r="N78" s="2419">
        <v>-150</v>
      </c>
      <c r="O78" s="1481"/>
      <c r="P78" s="1956"/>
      <c r="Q78" s="1481"/>
      <c r="R78" s="1481"/>
      <c r="S78" s="2366"/>
      <c r="T78" s="2253"/>
      <c r="U78" s="2410"/>
      <c r="V78" s="2181"/>
      <c r="W78" s="2181"/>
      <c r="X78" s="2181"/>
      <c r="Y78" s="2181"/>
      <c r="Z78" s="2100"/>
      <c r="AA78" s="2412"/>
      <c r="AB78" s="2247"/>
      <c r="AC78" s="2247"/>
      <c r="AD78" s="2338"/>
      <c r="AE78" s="2247"/>
      <c r="AF78" s="2247"/>
      <c r="AG78" s="2247"/>
      <c r="AH78" s="2247"/>
      <c r="AI78" s="2247"/>
      <c r="AJ78" s="2247"/>
      <c r="AK78" s="2247"/>
      <c r="AL78" s="2247"/>
      <c r="AM78" s="2251"/>
      <c r="AN78" s="2252"/>
      <c r="AO78" s="2420"/>
      <c r="AP78" s="2421">
        <v>150</v>
      </c>
      <c r="AQ78" s="2421"/>
      <c r="AR78" s="2421"/>
      <c r="AS78" s="2421"/>
      <c r="AT78" s="2409"/>
      <c r="AU78" s="2409"/>
      <c r="AV78" s="2409"/>
      <c r="AW78" s="2409"/>
      <c r="AX78" s="2421"/>
      <c r="AY78" s="2409"/>
      <c r="AZ78" s="2168"/>
      <c r="BA78" s="2168"/>
      <c r="BB78" s="2168"/>
      <c r="BC78" s="2168"/>
      <c r="BD78" s="2182"/>
      <c r="BE78" s="2182"/>
      <c r="BF78" s="2182"/>
      <c r="BG78" s="2182"/>
      <c r="BH78" s="2182"/>
      <c r="BI78" s="2182"/>
      <c r="BJ78" s="2182"/>
      <c r="BK78" s="2182"/>
      <c r="BL78" s="2182"/>
      <c r="BM78" s="2182"/>
      <c r="BN78" s="2182"/>
      <c r="BO78" s="2182"/>
      <c r="BP78" s="2182"/>
      <c r="BQ78" s="2182"/>
      <c r="BR78" s="2182"/>
      <c r="BS78" s="2182"/>
      <c r="BT78" s="2182"/>
      <c r="BU78" s="2182"/>
      <c r="BV78" s="2182"/>
      <c r="BW78" s="2182"/>
      <c r="BX78" s="2182"/>
      <c r="BY78" s="2182"/>
      <c r="BZ78" s="2182"/>
      <c r="CA78" s="2182"/>
      <c r="CB78" s="2182"/>
      <c r="CC78" s="2182"/>
      <c r="CD78" s="2182"/>
      <c r="CE78" s="2182"/>
      <c r="CF78" s="2182"/>
      <c r="CG78" s="2182"/>
      <c r="CH78" s="2182"/>
      <c r="CI78" s="2183"/>
      <c r="CM78" s="2158"/>
      <c r="CN78" s="2159"/>
      <c r="CO78" s="2159"/>
      <c r="CP78" s="2159"/>
      <c r="CQ78" s="2159"/>
      <c r="CR78" s="2159"/>
      <c r="CS78" s="2159"/>
      <c r="CT78" s="2159"/>
      <c r="CU78" s="2159"/>
      <c r="CV78" s="2159"/>
      <c r="CW78" s="2160"/>
    </row>
    <row r="79" spans="1:101" s="939" customFormat="1" ht="15.75" customHeight="1" x14ac:dyDescent="0.25">
      <c r="A79" s="1377" t="str">
        <f>IF(TRIM('2018'!A79)="","",'2018'!A79)</f>
        <v>perslucht-2 op 8 bara</v>
      </c>
      <c r="B79" s="962" t="str">
        <f t="shared" ref="B79:B80" ca="1" si="8">IF(A79="","",INDIRECT("b"&amp;TEXT(491+MATCH((A79),$A$492:$A$508,0),0)))</f>
        <v>1000 Nm³</v>
      </c>
      <c r="C79" s="1582">
        <f t="shared" si="7"/>
        <v>0</v>
      </c>
      <c r="D79" s="2341"/>
      <c r="E79" s="1481"/>
      <c r="F79" s="2342"/>
      <c r="G79" s="2342"/>
      <c r="H79" s="2342"/>
      <c r="I79" s="2342"/>
      <c r="J79" s="2342"/>
      <c r="K79" s="2349"/>
      <c r="L79" s="1481"/>
      <c r="M79" s="1481"/>
      <c r="N79" s="2349"/>
      <c r="O79" s="1481"/>
      <c r="P79" s="1956"/>
      <c r="Q79" s="1481"/>
      <c r="R79" s="1481"/>
      <c r="S79" s="2089"/>
      <c r="T79" s="2422"/>
      <c r="U79" s="1531"/>
      <c r="V79" s="2181"/>
      <c r="W79" s="2181"/>
      <c r="X79" s="2181"/>
      <c r="Y79" s="2181"/>
      <c r="Z79" s="2100"/>
      <c r="AA79" s="2412"/>
      <c r="AB79" s="2247"/>
      <c r="AC79" s="2247"/>
      <c r="AD79" s="2247"/>
      <c r="AE79" s="2247"/>
      <c r="AF79" s="2247"/>
      <c r="AG79" s="2247"/>
      <c r="AH79" s="2247"/>
      <c r="AI79" s="2247"/>
      <c r="AJ79" s="2247"/>
      <c r="AK79" s="2247"/>
      <c r="AL79" s="2247"/>
      <c r="AM79" s="2251"/>
      <c r="AN79" s="2252"/>
      <c r="AO79" s="2420"/>
      <c r="AP79" s="2421"/>
      <c r="AQ79" s="2421"/>
      <c r="AR79" s="2421"/>
      <c r="AS79" s="2421"/>
      <c r="AT79" s="2409"/>
      <c r="AU79" s="2409"/>
      <c r="AV79" s="2409"/>
      <c r="AW79" s="2409"/>
      <c r="AX79" s="2421"/>
      <c r="AY79" s="2409"/>
      <c r="AZ79" s="2168"/>
      <c r="BA79" s="2168"/>
      <c r="BB79" s="2168"/>
      <c r="BC79" s="2168"/>
      <c r="BD79" s="2182"/>
      <c r="BE79" s="2182"/>
      <c r="BF79" s="2182"/>
      <c r="BG79" s="2182"/>
      <c r="BH79" s="2182"/>
      <c r="BI79" s="2182"/>
      <c r="BJ79" s="2182"/>
      <c r="BK79" s="2182"/>
      <c r="BL79" s="2182"/>
      <c r="BM79" s="2182"/>
      <c r="BN79" s="2182"/>
      <c r="BO79" s="2182"/>
      <c r="BP79" s="2182"/>
      <c r="BQ79" s="2182"/>
      <c r="BR79" s="2182"/>
      <c r="BS79" s="2182"/>
      <c r="BT79" s="2182"/>
      <c r="BU79" s="2182"/>
      <c r="BV79" s="2182"/>
      <c r="BW79" s="2182"/>
      <c r="BX79" s="2182"/>
      <c r="BY79" s="2182"/>
      <c r="BZ79" s="2182"/>
      <c r="CA79" s="2182"/>
      <c r="CB79" s="2182"/>
      <c r="CC79" s="2182"/>
      <c r="CD79" s="2182"/>
      <c r="CE79" s="2182"/>
      <c r="CF79" s="2182"/>
      <c r="CG79" s="2182"/>
      <c r="CH79" s="2182"/>
      <c r="CI79" s="2183"/>
      <c r="CM79" s="2158"/>
      <c r="CN79" s="2159"/>
      <c r="CO79" s="2159"/>
      <c r="CP79" s="2159"/>
      <c r="CQ79" s="2159"/>
      <c r="CR79" s="2159"/>
      <c r="CS79" s="2159"/>
      <c r="CT79" s="2159"/>
      <c r="CU79" s="2159"/>
      <c r="CV79" s="2159"/>
      <c r="CW79" s="2160"/>
    </row>
    <row r="80" spans="1:101" s="939" customFormat="1" ht="15.75" customHeight="1" x14ac:dyDescent="0.25">
      <c r="A80" s="1377" t="str">
        <f>IF(TRIM('2018'!A80)="","",'2018'!A80)</f>
        <v>koelenergie-2 op k2 °C</v>
      </c>
      <c r="B80" s="962" t="str">
        <f t="shared" ca="1" si="8"/>
        <v>GJ</v>
      </c>
      <c r="C80" s="1582">
        <f t="shared" si="7"/>
        <v>0</v>
      </c>
      <c r="D80" s="2341"/>
      <c r="E80" s="2253"/>
      <c r="F80" s="1956"/>
      <c r="G80" s="1956"/>
      <c r="H80" s="1956"/>
      <c r="I80" s="1956"/>
      <c r="J80" s="1956"/>
      <c r="K80" s="2345"/>
      <c r="L80" s="2253"/>
      <c r="M80" s="2253"/>
      <c r="N80" s="2345"/>
      <c r="O80" s="2253"/>
      <c r="P80" s="2295"/>
      <c r="Q80" s="2253"/>
      <c r="R80" s="2253"/>
      <c r="S80" s="2253"/>
      <c r="T80" s="2253"/>
      <c r="U80" s="2181"/>
      <c r="V80" s="2181"/>
      <c r="W80" s="2181"/>
      <c r="X80" s="2181"/>
      <c r="Y80" s="2181"/>
      <c r="Z80" s="1558"/>
      <c r="AA80" s="2412"/>
      <c r="AB80" s="2247"/>
      <c r="AC80" s="2247"/>
      <c r="AD80" s="2247"/>
      <c r="AE80" s="2247"/>
      <c r="AF80" s="2247"/>
      <c r="AG80" s="2247"/>
      <c r="AH80" s="2247"/>
      <c r="AI80" s="2247"/>
      <c r="AJ80" s="2247"/>
      <c r="AK80" s="2247"/>
      <c r="AL80" s="2247"/>
      <c r="AM80" s="2251"/>
      <c r="AN80" s="2252"/>
      <c r="AO80" s="2420"/>
      <c r="AP80" s="2421"/>
      <c r="AQ80" s="2421"/>
      <c r="AR80" s="2421"/>
      <c r="AS80" s="2421"/>
      <c r="AT80" s="2409"/>
      <c r="AU80" s="2409"/>
      <c r="AV80" s="2409"/>
      <c r="AW80" s="2409"/>
      <c r="AX80" s="2421"/>
      <c r="AY80" s="2409"/>
      <c r="AZ80" s="2168"/>
      <c r="BA80" s="2168"/>
      <c r="BB80" s="2168"/>
      <c r="BC80" s="2168"/>
      <c r="BD80" s="2182"/>
      <c r="BE80" s="2182"/>
      <c r="BF80" s="2182"/>
      <c r="BG80" s="2182"/>
      <c r="BH80" s="2182"/>
      <c r="BI80" s="2182"/>
      <c r="BJ80" s="2182"/>
      <c r="BK80" s="2182"/>
      <c r="BL80" s="2182"/>
      <c r="BM80" s="2182"/>
      <c r="BN80" s="2182"/>
      <c r="BO80" s="2182"/>
      <c r="BP80" s="2182"/>
      <c r="BQ80" s="2182"/>
      <c r="BR80" s="2182"/>
      <c r="BS80" s="2182"/>
      <c r="BT80" s="2182"/>
      <c r="BU80" s="2182"/>
      <c r="BV80" s="2182"/>
      <c r="BW80" s="2182"/>
      <c r="BX80" s="2182"/>
      <c r="BY80" s="2182"/>
      <c r="BZ80" s="2182"/>
      <c r="CA80" s="2182"/>
      <c r="CB80" s="2182"/>
      <c r="CC80" s="2182"/>
      <c r="CD80" s="2182"/>
      <c r="CE80" s="2182"/>
      <c r="CF80" s="2182"/>
      <c r="CG80" s="2182"/>
      <c r="CH80" s="2182"/>
      <c r="CI80" s="2183"/>
      <c r="CM80" s="2158"/>
      <c r="CN80" s="2159"/>
      <c r="CO80" s="2159"/>
      <c r="CP80" s="2159"/>
      <c r="CQ80" s="2159"/>
      <c r="CR80" s="2159"/>
      <c r="CS80" s="2159"/>
      <c r="CT80" s="2159"/>
      <c r="CU80" s="2159"/>
      <c r="CV80" s="2159"/>
      <c r="CW80" s="2160"/>
    </row>
    <row r="81" spans="1:113" s="939" customFormat="1" ht="15.75" customHeight="1" x14ac:dyDescent="0.25">
      <c r="A81" s="1377" t="str">
        <f>IF(TRIM('2018'!A81)="","",'2018'!A81)</f>
        <v/>
      </c>
      <c r="B81" s="962" t="str">
        <f t="shared" ca="1" si="6"/>
        <v/>
      </c>
      <c r="C81" s="1582">
        <f t="shared" si="7"/>
        <v>0</v>
      </c>
      <c r="D81" s="1478"/>
      <c r="E81" s="2423"/>
      <c r="F81" s="2089"/>
      <c r="G81" s="2089"/>
      <c r="H81" s="2089"/>
      <c r="I81" s="2089"/>
      <c r="J81" s="2089"/>
      <c r="K81" s="2089"/>
      <c r="L81" s="2366"/>
      <c r="M81" s="2089"/>
      <c r="N81" s="2181"/>
      <c r="O81" s="2366"/>
      <c r="P81" s="2089"/>
      <c r="Q81" s="2366"/>
      <c r="R81" s="2181"/>
      <c r="S81" s="2181"/>
      <c r="T81" s="2181"/>
      <c r="U81" s="2181"/>
      <c r="V81" s="2181"/>
      <c r="W81" s="2181"/>
      <c r="X81" s="2181"/>
      <c r="Y81" s="2181"/>
      <c r="Z81" s="1558"/>
      <c r="AA81" s="2412"/>
      <c r="AB81" s="2247"/>
      <c r="AC81" s="2247"/>
      <c r="AD81" s="2247"/>
      <c r="AE81" s="2247"/>
      <c r="AF81" s="2247"/>
      <c r="AG81" s="2247"/>
      <c r="AH81" s="2247"/>
      <c r="AI81" s="2247"/>
      <c r="AJ81" s="2247"/>
      <c r="AK81" s="2247"/>
      <c r="AL81" s="2247"/>
      <c r="AM81" s="2251"/>
      <c r="AN81" s="2252"/>
      <c r="AO81" s="2420"/>
      <c r="AP81" s="2421"/>
      <c r="AQ81" s="2421"/>
      <c r="AR81" s="2421"/>
      <c r="AS81" s="2421"/>
      <c r="AT81" s="2409"/>
      <c r="AU81" s="2409"/>
      <c r="AV81" s="2409"/>
      <c r="AW81" s="2409"/>
      <c r="AX81" s="2421"/>
      <c r="AY81" s="2409"/>
      <c r="AZ81" s="2168"/>
      <c r="BA81" s="2168"/>
      <c r="BB81" s="2168"/>
      <c r="BC81" s="2168"/>
      <c r="BD81" s="2182"/>
      <c r="BE81" s="2182"/>
      <c r="BF81" s="2182"/>
      <c r="BG81" s="2182"/>
      <c r="BH81" s="2182"/>
      <c r="BI81" s="2182"/>
      <c r="BJ81" s="2182"/>
      <c r="BK81" s="2182"/>
      <c r="BL81" s="2182"/>
      <c r="BM81" s="2182"/>
      <c r="BN81" s="2182"/>
      <c r="BO81" s="2182"/>
      <c r="BP81" s="2182"/>
      <c r="BQ81" s="2182"/>
      <c r="BR81" s="2182"/>
      <c r="BS81" s="2182"/>
      <c r="BT81" s="2182"/>
      <c r="BU81" s="2182"/>
      <c r="BV81" s="2182"/>
      <c r="BW81" s="2182"/>
      <c r="BX81" s="2182"/>
      <c r="BY81" s="2182"/>
      <c r="BZ81" s="2182"/>
      <c r="CA81" s="2182"/>
      <c r="CB81" s="2182"/>
      <c r="CC81" s="2182"/>
      <c r="CD81" s="2182"/>
      <c r="CE81" s="2182"/>
      <c r="CF81" s="2182"/>
      <c r="CG81" s="2182"/>
      <c r="CH81" s="2182"/>
      <c r="CI81" s="2183"/>
      <c r="CM81" s="2158"/>
      <c r="CN81" s="2159"/>
      <c r="CO81" s="2159"/>
      <c r="CP81" s="2159"/>
      <c r="CQ81" s="2159"/>
      <c r="CR81" s="2159"/>
      <c r="CS81" s="2159"/>
      <c r="CT81" s="2159"/>
      <c r="CU81" s="2159"/>
      <c r="CV81" s="2159"/>
      <c r="CW81" s="2160"/>
    </row>
    <row r="82" spans="1:113" s="939" customFormat="1" ht="15.75" customHeight="1" x14ac:dyDescent="0.25">
      <c r="A82" s="1377" t="str">
        <f>IF(TRIM('2018'!A82)="","",'2018'!A82)</f>
        <v/>
      </c>
      <c r="B82" s="962" t="str">
        <f t="shared" ca="1" si="6"/>
        <v/>
      </c>
      <c r="C82" s="1582">
        <f t="shared" si="7"/>
        <v>0</v>
      </c>
      <c r="D82" s="1478"/>
      <c r="E82" s="2406"/>
      <c r="F82" s="2089"/>
      <c r="G82" s="2089"/>
      <c r="H82" s="2089"/>
      <c r="I82" s="2089"/>
      <c r="J82" s="2089"/>
      <c r="K82" s="2089"/>
      <c r="L82" s="2089"/>
      <c r="M82" s="2089"/>
      <c r="N82" s="2181"/>
      <c r="O82" s="2089"/>
      <c r="P82" s="2089"/>
      <c r="Q82" s="2089"/>
      <c r="R82" s="2181"/>
      <c r="S82" s="2181"/>
      <c r="T82" s="2181"/>
      <c r="U82" s="2181"/>
      <c r="V82" s="2181"/>
      <c r="W82" s="2181"/>
      <c r="X82" s="2181"/>
      <c r="Y82" s="2181"/>
      <c r="Z82" s="1558"/>
      <c r="AA82" s="2412"/>
      <c r="AB82" s="1927"/>
      <c r="AC82" s="1927"/>
      <c r="AD82" s="1927"/>
      <c r="AE82" s="1927"/>
      <c r="AF82" s="1927"/>
      <c r="AG82" s="1927"/>
      <c r="AH82" s="1927"/>
      <c r="AI82" s="1927"/>
      <c r="AJ82" s="1927"/>
      <c r="AK82" s="1927"/>
      <c r="AL82" s="1927"/>
      <c r="AM82" s="1933"/>
      <c r="AN82" s="1928"/>
      <c r="AO82" s="2386"/>
      <c r="AP82" s="2168"/>
      <c r="AQ82" s="2168"/>
      <c r="AR82" s="2168"/>
      <c r="AS82" s="2168"/>
      <c r="AT82" s="2169"/>
      <c r="AU82" s="2169"/>
      <c r="AV82" s="2169"/>
      <c r="AW82" s="2169"/>
      <c r="AX82" s="2168"/>
      <c r="AY82" s="2169"/>
      <c r="AZ82" s="2168"/>
      <c r="BA82" s="2168"/>
      <c r="BB82" s="2168"/>
      <c r="BC82" s="2168"/>
      <c r="BD82" s="2182"/>
      <c r="BE82" s="2182"/>
      <c r="BF82" s="2182"/>
      <c r="BG82" s="2182"/>
      <c r="BH82" s="2182"/>
      <c r="BI82" s="2182"/>
      <c r="BJ82" s="2182"/>
      <c r="BK82" s="2182"/>
      <c r="BL82" s="2182"/>
      <c r="BM82" s="2182"/>
      <c r="BN82" s="2182"/>
      <c r="BO82" s="2182"/>
      <c r="BP82" s="2182"/>
      <c r="BQ82" s="2182"/>
      <c r="BR82" s="2182"/>
      <c r="BS82" s="2182"/>
      <c r="BT82" s="2182"/>
      <c r="BU82" s="2182"/>
      <c r="BV82" s="2182"/>
      <c r="BW82" s="2182"/>
      <c r="BX82" s="2182"/>
      <c r="BY82" s="2182"/>
      <c r="BZ82" s="2182"/>
      <c r="CA82" s="2182"/>
      <c r="CB82" s="2182"/>
      <c r="CC82" s="2182"/>
      <c r="CD82" s="2182"/>
      <c r="CE82" s="2182"/>
      <c r="CF82" s="2182"/>
      <c r="CG82" s="2182"/>
      <c r="CH82" s="2182"/>
      <c r="CI82" s="2183"/>
      <c r="CM82" s="2158"/>
      <c r="CN82" s="2159"/>
      <c r="CO82" s="2159"/>
      <c r="CP82" s="2159"/>
      <c r="CQ82" s="2159"/>
      <c r="CR82" s="2159"/>
      <c r="CS82" s="2159"/>
      <c r="CT82" s="2159"/>
      <c r="CU82" s="2159"/>
      <c r="CV82" s="2159"/>
      <c r="CW82" s="2160"/>
    </row>
    <row r="83" spans="1:113" s="939" customFormat="1" ht="15.75" customHeight="1" thickBot="1" x14ac:dyDescent="0.3">
      <c r="A83" s="1377" t="str">
        <f>IF(TRIM('2018'!A83)="","",'2018'!A83)</f>
        <v>stoom 10 bara</v>
      </c>
      <c r="B83" s="962" t="str">
        <f t="shared" ca="1" si="6"/>
        <v>GJ</v>
      </c>
      <c r="C83" s="1582">
        <f t="shared" si="7"/>
        <v>7.7936827437952161E-3</v>
      </c>
      <c r="D83" s="1478"/>
      <c r="E83" s="2406">
        <v>-603500</v>
      </c>
      <c r="F83" s="2089"/>
      <c r="G83" s="2089"/>
      <c r="H83" s="2089"/>
      <c r="I83" s="2089"/>
      <c r="J83" s="2089"/>
      <c r="K83" s="2089"/>
      <c r="L83" s="2424"/>
      <c r="M83" s="2089"/>
      <c r="N83" s="2181"/>
      <c r="O83" s="1517"/>
      <c r="P83" s="2406"/>
      <c r="Q83" s="2089">
        <v>-57038.215742958098</v>
      </c>
      <c r="R83" s="2181"/>
      <c r="S83" s="2181"/>
      <c r="T83" s="1517"/>
      <c r="U83" s="2181"/>
      <c r="V83" s="2181"/>
      <c r="W83" s="2181"/>
      <c r="X83" s="2181"/>
      <c r="Y83" s="2181"/>
      <c r="Z83" s="1558"/>
      <c r="AA83" s="2412">
        <v>1972.6735366408152</v>
      </c>
      <c r="AB83" s="1927"/>
      <c r="AC83" s="1927">
        <v>80255.3</v>
      </c>
      <c r="AD83" s="1927"/>
      <c r="AE83" s="1927"/>
      <c r="AF83" s="1927"/>
      <c r="AG83" s="1927"/>
      <c r="AH83" s="1927"/>
      <c r="AI83" s="1927"/>
      <c r="AJ83" s="1927"/>
      <c r="AK83" s="1927"/>
      <c r="AL83" s="1927"/>
      <c r="AM83" s="1933"/>
      <c r="AN83" s="1928"/>
      <c r="AO83" s="2386"/>
      <c r="AP83" s="2168"/>
      <c r="AQ83" s="2168"/>
      <c r="AR83" s="2168">
        <v>94418</v>
      </c>
      <c r="AS83" s="2168">
        <v>188836</v>
      </c>
      <c r="AT83" s="2169">
        <v>141627</v>
      </c>
      <c r="AU83" s="2169">
        <v>188836</v>
      </c>
      <c r="AV83" s="2169">
        <v>-35406.75</v>
      </c>
      <c r="AW83" s="2169"/>
      <c r="AX83" s="2168"/>
      <c r="AY83" s="2169"/>
      <c r="AZ83" s="2168"/>
      <c r="BA83" s="2168"/>
      <c r="BB83" s="2168"/>
      <c r="BC83" s="2168"/>
      <c r="BD83" s="2182"/>
      <c r="BE83" s="2182"/>
      <c r="BF83" s="2182"/>
      <c r="BG83" s="2182"/>
      <c r="BH83" s="2182"/>
      <c r="BI83" s="2182"/>
      <c r="BJ83" s="2182"/>
      <c r="BK83" s="2182"/>
      <c r="BL83" s="2182"/>
      <c r="BM83" s="2182"/>
      <c r="BN83" s="2182"/>
      <c r="BO83" s="2182"/>
      <c r="BP83" s="2182"/>
      <c r="BQ83" s="2182"/>
      <c r="BR83" s="2182"/>
      <c r="BS83" s="2182"/>
      <c r="BT83" s="2182"/>
      <c r="BU83" s="2182"/>
      <c r="BV83" s="2182"/>
      <c r="BW83" s="2182"/>
      <c r="BX83" s="2182"/>
      <c r="BY83" s="2182"/>
      <c r="BZ83" s="2182"/>
      <c r="CA83" s="2182"/>
      <c r="CB83" s="2182"/>
      <c r="CC83" s="2182"/>
      <c r="CD83" s="2182"/>
      <c r="CE83" s="2182"/>
      <c r="CF83" s="2182"/>
      <c r="CG83" s="2182"/>
      <c r="CH83" s="2182"/>
      <c r="CI83" s="2183"/>
      <c r="CM83" s="2158"/>
      <c r="CN83" s="2159"/>
      <c r="CO83" s="2159"/>
      <c r="CP83" s="2159"/>
      <c r="CQ83" s="2159"/>
      <c r="CR83" s="2159"/>
      <c r="CS83" s="2159"/>
      <c r="CT83" s="2159"/>
      <c r="CU83" s="2159"/>
      <c r="CV83" s="2159"/>
      <c r="CW83" s="2160"/>
    </row>
    <row r="84" spans="1:113" s="939" customFormat="1" ht="15.75" customHeight="1" x14ac:dyDescent="0.25">
      <c r="A84" s="1377" t="str">
        <f>IF(TRIM('2018'!A84)="","",'2018'!A84)</f>
        <v>stoom 1,7 bara</v>
      </c>
      <c r="B84" s="962" t="str">
        <f t="shared" ca="1" si="6"/>
        <v>GJ</v>
      </c>
      <c r="C84" s="1582">
        <f t="shared" si="7"/>
        <v>4.3655745685100555E-11</v>
      </c>
      <c r="D84" s="1478"/>
      <c r="E84" s="2406"/>
      <c r="F84" s="2089"/>
      <c r="G84" s="2089"/>
      <c r="H84" s="2089"/>
      <c r="I84" s="2089"/>
      <c r="J84" s="2089"/>
      <c r="K84" s="2089"/>
      <c r="L84" s="2247"/>
      <c r="M84" s="2247"/>
      <c r="N84" s="2181"/>
      <c r="O84" s="2246"/>
      <c r="P84" s="2403">
        <v>-20666.822507505101</v>
      </c>
      <c r="Q84" s="2089"/>
      <c r="R84" s="2181"/>
      <c r="S84" s="2181"/>
      <c r="T84" s="1481"/>
      <c r="U84" s="2181"/>
      <c r="V84" s="2181"/>
      <c r="W84" s="2181"/>
      <c r="X84" s="2181"/>
      <c r="Y84" s="2181"/>
      <c r="Z84" s="1558"/>
      <c r="AA84" s="2412">
        <v>20666.822507505145</v>
      </c>
      <c r="AB84" s="1927"/>
      <c r="AC84" s="1927"/>
      <c r="AD84" s="1927"/>
      <c r="AE84" s="1927"/>
      <c r="AF84" s="1927"/>
      <c r="AG84" s="1927"/>
      <c r="AH84" s="1927"/>
      <c r="AI84" s="1927"/>
      <c r="AJ84" s="1927"/>
      <c r="AK84" s="1927"/>
      <c r="AL84" s="1927"/>
      <c r="AM84" s="1933"/>
      <c r="AN84" s="1928"/>
      <c r="AO84" s="2386"/>
      <c r="AP84" s="2168"/>
      <c r="AQ84" s="2168"/>
      <c r="AR84" s="2168"/>
      <c r="AS84" s="2168"/>
      <c r="AT84" s="2169"/>
      <c r="AU84" s="2169"/>
      <c r="AV84" s="2169"/>
      <c r="AW84" s="2169"/>
      <c r="AX84" s="2168"/>
      <c r="AY84" s="2169"/>
      <c r="AZ84" s="2168"/>
      <c r="BA84" s="2168"/>
      <c r="BB84" s="2168"/>
      <c r="BC84" s="2168"/>
      <c r="BD84" s="2182"/>
      <c r="BE84" s="2182"/>
      <c r="BF84" s="2182"/>
      <c r="BG84" s="2182"/>
      <c r="BH84" s="2182"/>
      <c r="BI84" s="2182"/>
      <c r="BJ84" s="2182"/>
      <c r="BK84" s="2182"/>
      <c r="BL84" s="2182"/>
      <c r="BM84" s="2182"/>
      <c r="BN84" s="2182"/>
      <c r="BO84" s="2182"/>
      <c r="BP84" s="2182"/>
      <c r="BQ84" s="2182"/>
      <c r="BR84" s="2182"/>
      <c r="BS84" s="2182"/>
      <c r="BT84" s="2182"/>
      <c r="BU84" s="2182"/>
      <c r="BV84" s="2182"/>
      <c r="BW84" s="2182"/>
      <c r="BX84" s="2182"/>
      <c r="BY84" s="2182"/>
      <c r="BZ84" s="2182"/>
      <c r="CA84" s="2182"/>
      <c r="CB84" s="2182"/>
      <c r="CC84" s="2182"/>
      <c r="CD84" s="2182"/>
      <c r="CE84" s="2182"/>
      <c r="CF84" s="2182"/>
      <c r="CG84" s="2182"/>
      <c r="CH84" s="2182"/>
      <c r="CI84" s="2183"/>
      <c r="CM84" s="2158"/>
      <c r="CN84" s="2159"/>
      <c r="CO84" s="2159"/>
      <c r="CP84" s="2159"/>
      <c r="CQ84" s="2159"/>
      <c r="CR84" s="2159"/>
      <c r="CS84" s="2159"/>
      <c r="CT84" s="2159"/>
      <c r="CU84" s="2159"/>
      <c r="CV84" s="2159"/>
      <c r="CW84" s="2160"/>
    </row>
    <row r="85" spans="1:113" s="939" customFormat="1" ht="15.75" customHeight="1" x14ac:dyDescent="0.25">
      <c r="A85" s="1377" t="str">
        <f>IF(TRIM('2018'!A85)="","",'2018'!A85)</f>
        <v>stoom u bara</v>
      </c>
      <c r="B85" s="962" t="str">
        <f t="shared" ca="1" si="6"/>
        <v>GJ</v>
      </c>
      <c r="C85" s="1582">
        <f t="shared" si="7"/>
        <v>0</v>
      </c>
      <c r="D85" s="1478"/>
      <c r="E85" s="2406"/>
      <c r="F85" s="2089"/>
      <c r="G85" s="2089"/>
      <c r="H85" s="2089"/>
      <c r="I85" s="2089"/>
      <c r="J85" s="2089"/>
      <c r="K85" s="2089"/>
      <c r="L85" s="2247"/>
      <c r="M85" s="2247"/>
      <c r="N85" s="2181"/>
      <c r="O85" s="2246"/>
      <c r="P85" s="2406"/>
      <c r="Q85" s="2089"/>
      <c r="R85" s="2181"/>
      <c r="S85" s="2181"/>
      <c r="T85" s="1481"/>
      <c r="U85" s="2181"/>
      <c r="V85" s="2181"/>
      <c r="W85" s="2181"/>
      <c r="X85" s="2181"/>
      <c r="Y85" s="2181"/>
      <c r="Z85" s="1558"/>
      <c r="AA85" s="2412"/>
      <c r="AB85" s="1927"/>
      <c r="AC85" s="1927"/>
      <c r="AD85" s="1927"/>
      <c r="AE85" s="1927"/>
      <c r="AF85" s="1927"/>
      <c r="AG85" s="1927"/>
      <c r="AH85" s="1927"/>
      <c r="AI85" s="1927"/>
      <c r="AJ85" s="1927"/>
      <c r="AK85" s="1927"/>
      <c r="AL85" s="1927"/>
      <c r="AM85" s="1933"/>
      <c r="AN85" s="1928"/>
      <c r="AO85" s="2386"/>
      <c r="AP85" s="2168"/>
      <c r="AQ85" s="2168"/>
      <c r="AR85" s="2168"/>
      <c r="AS85" s="2168"/>
      <c r="AT85" s="2169"/>
      <c r="AU85" s="2169"/>
      <c r="AV85" s="2169"/>
      <c r="AW85" s="2169"/>
      <c r="AX85" s="2168"/>
      <c r="AY85" s="2169"/>
      <c r="AZ85" s="2168"/>
      <c r="BA85" s="2168"/>
      <c r="BB85" s="2168"/>
      <c r="BC85" s="2168"/>
      <c r="BD85" s="2182"/>
      <c r="BE85" s="2182"/>
      <c r="BF85" s="2182"/>
      <c r="BG85" s="2182"/>
      <c r="BH85" s="2182"/>
      <c r="BI85" s="2182"/>
      <c r="BJ85" s="2182"/>
      <c r="BK85" s="2182"/>
      <c r="BL85" s="2182"/>
      <c r="BM85" s="2182"/>
      <c r="BN85" s="2182"/>
      <c r="BO85" s="2182"/>
      <c r="BP85" s="2182"/>
      <c r="BQ85" s="2182"/>
      <c r="BR85" s="2182"/>
      <c r="BS85" s="2182"/>
      <c r="BT85" s="2182"/>
      <c r="BU85" s="2182"/>
      <c r="BV85" s="2182"/>
      <c r="BW85" s="2182"/>
      <c r="BX85" s="2182"/>
      <c r="BY85" s="2182"/>
      <c r="BZ85" s="2182"/>
      <c r="CA85" s="2182"/>
      <c r="CB85" s="2182"/>
      <c r="CC85" s="2182"/>
      <c r="CD85" s="2182"/>
      <c r="CE85" s="2182"/>
      <c r="CF85" s="2182"/>
      <c r="CG85" s="2182"/>
      <c r="CH85" s="2182"/>
      <c r="CI85" s="2183"/>
      <c r="CM85" s="2158"/>
      <c r="CN85" s="2159"/>
      <c r="CO85" s="2159"/>
      <c r="CP85" s="2159"/>
      <c r="CQ85" s="2159"/>
      <c r="CR85" s="2159"/>
      <c r="CS85" s="2159"/>
      <c r="CT85" s="2159"/>
      <c r="CU85" s="2159"/>
      <c r="CV85" s="2159"/>
      <c r="CW85" s="2160"/>
    </row>
    <row r="86" spans="1:113" s="939" customFormat="1" ht="15.75" customHeight="1" x14ac:dyDescent="0.25">
      <c r="A86" s="1377" t="str">
        <f>IF(TRIM('2018'!A86)="","",'2018'!A86)</f>
        <v>stoom v bara</v>
      </c>
      <c r="B86" s="962" t="str">
        <f t="shared" ca="1" si="6"/>
        <v>GJ</v>
      </c>
      <c r="C86" s="1582">
        <f t="shared" si="7"/>
        <v>0</v>
      </c>
      <c r="D86" s="1478"/>
      <c r="E86" s="2406"/>
      <c r="F86" s="2089"/>
      <c r="G86" s="2089"/>
      <c r="H86" s="2089"/>
      <c r="I86" s="2089"/>
      <c r="J86" s="2089"/>
      <c r="K86" s="2089"/>
      <c r="L86" s="2247"/>
      <c r="M86" s="2247"/>
      <c r="N86" s="2181"/>
      <c r="O86" s="2246"/>
      <c r="P86" s="2406"/>
      <c r="Q86" s="2089"/>
      <c r="R86" s="2181"/>
      <c r="S86" s="2181"/>
      <c r="T86" s="1481"/>
      <c r="U86" s="2181"/>
      <c r="V86" s="2181"/>
      <c r="W86" s="2181"/>
      <c r="X86" s="2181"/>
      <c r="Y86" s="2181"/>
      <c r="Z86" s="1558"/>
      <c r="AA86" s="2412"/>
      <c r="AB86" s="1927"/>
      <c r="AC86" s="1927"/>
      <c r="AD86" s="1927"/>
      <c r="AE86" s="1927"/>
      <c r="AF86" s="1927"/>
      <c r="AG86" s="1927"/>
      <c r="AH86" s="1927"/>
      <c r="AI86" s="1927"/>
      <c r="AJ86" s="1927"/>
      <c r="AK86" s="1927"/>
      <c r="AL86" s="1927"/>
      <c r="AM86" s="1933"/>
      <c r="AN86" s="1928"/>
      <c r="AO86" s="2386"/>
      <c r="AP86" s="2168"/>
      <c r="AQ86" s="2168"/>
      <c r="AR86" s="2168"/>
      <c r="AS86" s="2168"/>
      <c r="AT86" s="2169"/>
      <c r="AU86" s="2169"/>
      <c r="AV86" s="2169"/>
      <c r="AW86" s="2169"/>
      <c r="AX86" s="2168"/>
      <c r="AY86" s="2169"/>
      <c r="AZ86" s="2168"/>
      <c r="BA86" s="2168"/>
      <c r="BB86" s="2168"/>
      <c r="BC86" s="2168"/>
      <c r="BD86" s="2182"/>
      <c r="BE86" s="2182"/>
      <c r="BF86" s="2182"/>
      <c r="BG86" s="2182"/>
      <c r="BH86" s="2182"/>
      <c r="BI86" s="2182"/>
      <c r="BJ86" s="2182"/>
      <c r="BK86" s="2182"/>
      <c r="BL86" s="2182"/>
      <c r="BM86" s="2182"/>
      <c r="BN86" s="2182"/>
      <c r="BO86" s="2182"/>
      <c r="BP86" s="2182"/>
      <c r="BQ86" s="2182"/>
      <c r="BR86" s="2182"/>
      <c r="BS86" s="2182"/>
      <c r="BT86" s="2182"/>
      <c r="BU86" s="2182"/>
      <c r="BV86" s="2182"/>
      <c r="BW86" s="2182"/>
      <c r="BX86" s="2182"/>
      <c r="BY86" s="2182"/>
      <c r="BZ86" s="2182"/>
      <c r="CA86" s="2182"/>
      <c r="CB86" s="2182"/>
      <c r="CC86" s="2182"/>
      <c r="CD86" s="2182"/>
      <c r="CE86" s="2182"/>
      <c r="CF86" s="2182"/>
      <c r="CG86" s="2182"/>
      <c r="CH86" s="2182"/>
      <c r="CI86" s="2183"/>
      <c r="CM86" s="2158"/>
      <c r="CN86" s="2159"/>
      <c r="CO86" s="2159"/>
      <c r="CP86" s="2159"/>
      <c r="CQ86" s="2159"/>
      <c r="CR86" s="2159"/>
      <c r="CS86" s="2159"/>
      <c r="CT86" s="2159"/>
      <c r="CU86" s="2159"/>
      <c r="CV86" s="2159"/>
      <c r="CW86" s="2160"/>
    </row>
    <row r="87" spans="1:113" s="939" customFormat="1" ht="15.75" customHeight="1" thickBot="1" x14ac:dyDescent="0.3">
      <c r="A87" s="2184" t="str">
        <f>IF(TRIM('2018'!A87)="","",'2018'!A87)</f>
        <v>stoom w bara</v>
      </c>
      <c r="B87" s="963" t="str">
        <f t="shared" ca="1" si="6"/>
        <v>GJ</v>
      </c>
      <c r="C87" s="1583">
        <f t="shared" si="7"/>
        <v>0</v>
      </c>
      <c r="D87" s="1498"/>
      <c r="E87" s="2425"/>
      <c r="F87" s="2426"/>
      <c r="G87" s="2426"/>
      <c r="H87" s="2426"/>
      <c r="I87" s="2426"/>
      <c r="J87" s="2426"/>
      <c r="K87" s="2426"/>
      <c r="L87" s="2426"/>
      <c r="M87" s="2426"/>
      <c r="N87" s="2185"/>
      <c r="O87" s="1502"/>
      <c r="P87" s="2425"/>
      <c r="Q87" s="2426"/>
      <c r="R87" s="2185"/>
      <c r="S87" s="2185"/>
      <c r="T87" s="1502"/>
      <c r="U87" s="2185"/>
      <c r="V87" s="2185"/>
      <c r="W87" s="2185"/>
      <c r="X87" s="2185"/>
      <c r="Y87" s="2185"/>
      <c r="Z87" s="1558"/>
      <c r="AA87" s="2427"/>
      <c r="AB87" s="2172"/>
      <c r="AC87" s="2172"/>
      <c r="AD87" s="2172"/>
      <c r="AE87" s="2172"/>
      <c r="AF87" s="2172"/>
      <c r="AG87" s="2172"/>
      <c r="AH87" s="2172"/>
      <c r="AI87" s="2172"/>
      <c r="AJ87" s="2172"/>
      <c r="AK87" s="2172"/>
      <c r="AL87" s="2172"/>
      <c r="AM87" s="2187"/>
      <c r="AN87" s="1928"/>
      <c r="AO87" s="2389"/>
      <c r="AP87" s="2172"/>
      <c r="AQ87" s="2172"/>
      <c r="AR87" s="2172"/>
      <c r="AS87" s="2172"/>
      <c r="AT87" s="2173"/>
      <c r="AU87" s="2173"/>
      <c r="AV87" s="2173"/>
      <c r="AW87" s="2173"/>
      <c r="AX87" s="2172"/>
      <c r="AY87" s="2173"/>
      <c r="AZ87" s="2172"/>
      <c r="BA87" s="2172"/>
      <c r="BB87" s="2172"/>
      <c r="BC87" s="2172"/>
      <c r="BD87" s="2186"/>
      <c r="BE87" s="2186"/>
      <c r="BF87" s="2186"/>
      <c r="BG87" s="2186"/>
      <c r="BH87" s="2186"/>
      <c r="BI87" s="2186"/>
      <c r="BJ87" s="2186"/>
      <c r="BK87" s="2186"/>
      <c r="BL87" s="2186"/>
      <c r="BM87" s="2186"/>
      <c r="BN87" s="2186"/>
      <c r="BO87" s="2186"/>
      <c r="BP87" s="2186"/>
      <c r="BQ87" s="2186"/>
      <c r="BR87" s="2186"/>
      <c r="BS87" s="2186"/>
      <c r="BT87" s="2186"/>
      <c r="BU87" s="2186"/>
      <c r="BV87" s="2186"/>
      <c r="BW87" s="2186"/>
      <c r="BX87" s="2186"/>
      <c r="BY87" s="2186"/>
      <c r="BZ87" s="2186"/>
      <c r="CA87" s="2186"/>
      <c r="CB87" s="2186"/>
      <c r="CC87" s="2186"/>
      <c r="CD87" s="2186"/>
      <c r="CE87" s="2186"/>
      <c r="CF87" s="2186"/>
      <c r="CG87" s="2186"/>
      <c r="CH87" s="2186"/>
      <c r="CI87" s="2187"/>
      <c r="CM87" s="2158"/>
      <c r="CN87" s="2159"/>
      <c r="CO87" s="2159"/>
      <c r="CP87" s="2159"/>
      <c r="CQ87" s="2159"/>
      <c r="CR87" s="2159"/>
      <c r="CS87" s="2159"/>
      <c r="CT87" s="2159"/>
      <c r="CU87" s="2159"/>
      <c r="CV87" s="2159"/>
      <c r="CW87" s="2160"/>
    </row>
    <row r="88" spans="1:113" thickBot="1" x14ac:dyDescent="0.3">
      <c r="A88" s="900"/>
      <c r="B88" s="964"/>
      <c r="C88" s="1463"/>
      <c r="D88" s="1524"/>
      <c r="E88" s="1524"/>
      <c r="F88" s="1524"/>
      <c r="G88" s="1524"/>
      <c r="H88" s="1524"/>
      <c r="I88" s="1524"/>
      <c r="J88" s="1524"/>
      <c r="K88" s="1539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467"/>
      <c r="W88" s="1467"/>
      <c r="X88" s="1467"/>
      <c r="Y88" s="1467"/>
      <c r="Z88" s="1466"/>
      <c r="AA88" s="1539"/>
      <c r="AB88" s="1539"/>
      <c r="AC88" s="1539"/>
      <c r="AD88" s="1539"/>
      <c r="AE88" s="1539"/>
      <c r="AF88" s="1539"/>
      <c r="AG88" s="1539"/>
      <c r="AH88" s="1539"/>
      <c r="AI88" s="1539"/>
      <c r="AJ88" s="1539"/>
      <c r="AK88" s="1539"/>
      <c r="AL88" s="1539"/>
      <c r="AM88" s="1539"/>
      <c r="AN88" s="1541"/>
      <c r="AO88" s="1540"/>
      <c r="AP88" s="1539"/>
      <c r="AQ88" s="1539"/>
      <c r="AR88" s="1539"/>
      <c r="AS88" s="1539"/>
      <c r="AT88" s="1539"/>
      <c r="AU88" s="1539"/>
      <c r="AV88" s="1539"/>
      <c r="AW88" s="1539"/>
      <c r="AX88" s="1539"/>
      <c r="AY88" s="1539"/>
      <c r="AZ88" s="1539"/>
      <c r="BA88" s="1539"/>
      <c r="BB88" s="1539"/>
      <c r="BC88" s="1539"/>
      <c r="BD88" s="1539"/>
      <c r="BE88" s="1467"/>
      <c r="BF88" s="1467"/>
      <c r="BG88" s="1467"/>
      <c r="BH88" s="1467"/>
      <c r="BI88" s="1467"/>
      <c r="BJ88" s="1467"/>
      <c r="BK88" s="1467"/>
      <c r="BL88" s="1467"/>
      <c r="BM88" s="1467"/>
      <c r="BN88" s="1467"/>
      <c r="BO88" s="1467"/>
      <c r="BP88" s="1467"/>
      <c r="BQ88" s="1467"/>
      <c r="BR88" s="1467"/>
      <c r="BS88" s="1467"/>
      <c r="BT88" s="1467"/>
      <c r="BU88" s="1467"/>
      <c r="BV88" s="1467"/>
      <c r="BW88" s="1467"/>
      <c r="BX88" s="1467"/>
      <c r="BY88" s="1467"/>
      <c r="BZ88" s="1467"/>
      <c r="CA88" s="1467"/>
      <c r="CB88" s="1467"/>
      <c r="CC88" s="1467"/>
      <c r="CD88" s="1467"/>
      <c r="CE88" s="1467"/>
      <c r="CF88" s="1467"/>
      <c r="CG88" s="1467"/>
      <c r="CH88" s="1467"/>
      <c r="CI88" s="2002"/>
      <c r="CM88" s="2143"/>
      <c r="CN88" s="1931"/>
      <c r="CO88" s="1931"/>
      <c r="CP88" s="1931"/>
      <c r="CQ88" s="1931"/>
      <c r="CR88" s="1931"/>
      <c r="CS88" s="1931"/>
      <c r="CT88" s="1931"/>
      <c r="CU88" s="1931"/>
      <c r="CV88" s="1931"/>
      <c r="CW88" s="2144"/>
      <c r="DI88" s="488">
        <v>1324.8470949791999</v>
      </c>
    </row>
    <row r="89" spans="1:113" ht="3" customHeight="1" thickBot="1" x14ac:dyDescent="0.3">
      <c r="A89" s="892"/>
      <c r="B89" s="893"/>
      <c r="C89" s="1542"/>
      <c r="D89" s="1542"/>
      <c r="E89" s="1542"/>
      <c r="F89" s="1542"/>
      <c r="G89" s="1542"/>
      <c r="H89" s="1542"/>
      <c r="I89" s="1542"/>
      <c r="J89" s="1542"/>
      <c r="K89" s="1542"/>
      <c r="L89" s="1542"/>
      <c r="M89" s="1542"/>
      <c r="N89" s="1542"/>
      <c r="O89" s="1542"/>
      <c r="P89" s="1542"/>
      <c r="Q89" s="1542"/>
      <c r="R89" s="1542"/>
      <c r="S89" s="1542"/>
      <c r="T89" s="1542"/>
      <c r="U89" s="1542"/>
      <c r="V89" s="1542"/>
      <c r="W89" s="1542"/>
      <c r="X89" s="1542"/>
      <c r="Y89" s="1542"/>
      <c r="Z89" s="1543"/>
      <c r="AA89" s="1542"/>
      <c r="AB89" s="1542"/>
      <c r="AC89" s="1542"/>
      <c r="AD89" s="1542"/>
      <c r="AE89" s="1542"/>
      <c r="AF89" s="1542"/>
      <c r="AG89" s="1542"/>
      <c r="AH89" s="1542"/>
      <c r="AI89" s="1542"/>
      <c r="AJ89" s="1542"/>
      <c r="AK89" s="1542"/>
      <c r="AL89" s="1542"/>
      <c r="AM89" s="1542"/>
      <c r="AN89" s="1544"/>
      <c r="AO89" s="1542"/>
      <c r="AP89" s="1542"/>
      <c r="AQ89" s="1542"/>
      <c r="AR89" s="1542"/>
      <c r="AS89" s="1542"/>
      <c r="AT89" s="1545"/>
      <c r="AU89" s="1546"/>
      <c r="AV89" s="1546"/>
      <c r="AW89" s="1546"/>
      <c r="AX89" s="1546"/>
      <c r="AY89" s="1546"/>
      <c r="AZ89" s="1546"/>
      <c r="BA89" s="1542"/>
      <c r="BB89" s="1546"/>
      <c r="BC89" s="1546"/>
      <c r="BD89" s="1546"/>
      <c r="BE89" s="1546"/>
      <c r="BF89" s="1546"/>
      <c r="BG89" s="1546"/>
      <c r="BH89" s="1546"/>
      <c r="BI89" s="1546"/>
      <c r="BJ89" s="1546"/>
      <c r="BK89" s="1546"/>
      <c r="BL89" s="1546"/>
      <c r="BM89" s="1546"/>
      <c r="BN89" s="1546"/>
      <c r="BO89" s="1546"/>
      <c r="BP89" s="1546"/>
      <c r="BQ89" s="1546"/>
      <c r="BR89" s="1546"/>
      <c r="BS89" s="1546"/>
      <c r="BT89" s="1546"/>
      <c r="BU89" s="1546"/>
      <c r="BV89" s="1546"/>
      <c r="BW89" s="1546"/>
      <c r="BX89" s="1546"/>
      <c r="BY89" s="1546"/>
      <c r="BZ89" s="1546"/>
      <c r="CA89" s="1546"/>
      <c r="CB89" s="1546"/>
      <c r="CC89" s="1546"/>
      <c r="CD89" s="1546"/>
      <c r="CE89" s="1546"/>
      <c r="CF89" s="1546"/>
      <c r="CG89" s="1546"/>
      <c r="CH89" s="1546"/>
      <c r="CI89" s="1651"/>
      <c r="CJ89" s="889"/>
      <c r="CK89" s="889"/>
      <c r="CL89" s="889"/>
      <c r="CM89" s="2143"/>
      <c r="CN89" s="1931"/>
      <c r="CO89" s="1931"/>
      <c r="CP89" s="1931"/>
      <c r="CQ89" s="1931"/>
      <c r="CR89" s="1931"/>
      <c r="CS89" s="1931"/>
      <c r="CT89" s="1931"/>
      <c r="CU89" s="1931"/>
      <c r="CV89" s="1931"/>
      <c r="CW89" s="2144"/>
    </row>
    <row r="90" spans="1:113" thickBot="1" x14ac:dyDescent="0.3">
      <c r="A90" s="966"/>
      <c r="B90" s="967"/>
      <c r="C90" s="1547"/>
      <c r="D90" s="1547"/>
      <c r="E90" s="1547"/>
      <c r="F90" s="1547"/>
      <c r="G90" s="1547"/>
      <c r="H90" s="1547"/>
      <c r="I90" s="1547"/>
      <c r="J90" s="1547"/>
      <c r="K90" s="1547"/>
      <c r="L90" s="1547"/>
      <c r="M90" s="1547"/>
      <c r="N90" s="1547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466"/>
      <c r="AA90" s="1547"/>
      <c r="AB90" s="1547"/>
      <c r="AC90" s="1547"/>
      <c r="AD90" s="1547"/>
      <c r="AE90" s="1547"/>
      <c r="AF90" s="1547"/>
      <c r="AG90" s="1547"/>
      <c r="AH90" s="1547"/>
      <c r="AI90" s="1547"/>
      <c r="AJ90" s="1547"/>
      <c r="AK90" s="1547"/>
      <c r="AL90" s="1547"/>
      <c r="AM90" s="1547"/>
      <c r="AN90" s="1541"/>
      <c r="AO90" s="1547"/>
      <c r="AP90" s="1547"/>
      <c r="AQ90" s="1547"/>
      <c r="AR90" s="1547"/>
      <c r="AS90" s="1547"/>
      <c r="AT90" s="1548"/>
      <c r="AU90" s="1549"/>
      <c r="AV90" s="1549"/>
      <c r="AW90" s="1549"/>
      <c r="AX90" s="1549"/>
      <c r="AY90" s="1549"/>
      <c r="AZ90" s="1549"/>
      <c r="BA90" s="1550"/>
      <c r="BB90" s="1549"/>
      <c r="BC90" s="1549"/>
      <c r="BD90" s="1549"/>
      <c r="BE90" s="1549"/>
      <c r="BF90" s="1549"/>
      <c r="BG90" s="1549"/>
      <c r="BH90" s="1549"/>
      <c r="BI90" s="1549"/>
      <c r="BJ90" s="1549"/>
      <c r="BK90" s="1549"/>
      <c r="BL90" s="1549"/>
      <c r="BM90" s="1549"/>
      <c r="BN90" s="1549"/>
      <c r="BO90" s="1549"/>
      <c r="BP90" s="1549"/>
      <c r="BQ90" s="1549"/>
      <c r="BR90" s="1549"/>
      <c r="BS90" s="1549"/>
      <c r="BT90" s="1549"/>
      <c r="BU90" s="1549"/>
      <c r="BV90" s="1549"/>
      <c r="BW90" s="1549"/>
      <c r="BX90" s="1549"/>
      <c r="BY90" s="1549"/>
      <c r="BZ90" s="1549"/>
      <c r="CA90" s="1549"/>
      <c r="CB90" s="1549"/>
      <c r="CC90" s="1549"/>
      <c r="CD90" s="1549"/>
      <c r="CE90" s="1549"/>
      <c r="CF90" s="1549"/>
      <c r="CG90" s="1549"/>
      <c r="CH90" s="1549"/>
      <c r="CI90" s="2003"/>
      <c r="CJ90" s="889"/>
      <c r="CK90" s="889"/>
      <c r="CL90" s="889"/>
      <c r="CM90" s="2143"/>
      <c r="CN90" s="1931"/>
      <c r="CO90" s="1931"/>
      <c r="CP90" s="1931"/>
      <c r="CQ90" s="1931"/>
      <c r="CR90" s="1931"/>
      <c r="CS90" s="1931"/>
      <c r="CT90" s="1931"/>
      <c r="CU90" s="1931"/>
      <c r="CV90" s="1931"/>
      <c r="CW90" s="2144"/>
    </row>
    <row r="91" spans="1:113" ht="18.75" customHeight="1" thickBot="1" x14ac:dyDescent="0.3">
      <c r="A91" s="1427" t="s">
        <v>1081</v>
      </c>
      <c r="B91" s="1428"/>
      <c r="C91" s="1652"/>
      <c r="D91" s="1652"/>
      <c r="E91" s="1652"/>
      <c r="F91" s="1652"/>
      <c r="G91" s="1652"/>
      <c r="H91" s="1653"/>
      <c r="I91" s="1551"/>
      <c r="J91" s="1551"/>
      <c r="K91" s="1552"/>
      <c r="L91" s="1552"/>
      <c r="M91" s="1552"/>
      <c r="N91" s="1552"/>
      <c r="O91" s="1552"/>
      <c r="P91" s="1552"/>
      <c r="Q91" s="1552"/>
      <c r="R91" s="1552"/>
      <c r="S91" s="1552"/>
      <c r="T91" s="1552"/>
      <c r="U91" s="1552"/>
      <c r="V91" s="1552"/>
      <c r="W91" s="1552"/>
      <c r="X91" s="1552"/>
      <c r="Y91" s="1552"/>
      <c r="Z91" s="1553"/>
      <c r="AA91" s="1549"/>
      <c r="AB91" s="1549"/>
      <c r="AC91" s="1549"/>
      <c r="AD91" s="1549"/>
      <c r="AE91" s="1549"/>
      <c r="AF91" s="1549"/>
      <c r="AG91" s="1549"/>
      <c r="AH91" s="1549"/>
      <c r="AI91" s="1549"/>
      <c r="AJ91" s="1549"/>
      <c r="AK91" s="1549"/>
      <c r="AL91" s="1549"/>
      <c r="AM91" s="1549"/>
      <c r="AN91" s="1464"/>
      <c r="AO91" s="1550"/>
      <c r="AP91" s="1552"/>
      <c r="AQ91" s="1552"/>
      <c r="AR91" s="1552"/>
      <c r="AS91" s="1550"/>
      <c r="AT91" s="1550"/>
      <c r="AU91" s="1550"/>
      <c r="AV91" s="1550"/>
      <c r="AW91" s="1550"/>
      <c r="AX91" s="1550"/>
      <c r="AY91" s="1550"/>
      <c r="AZ91" s="1550"/>
      <c r="BA91" s="1550"/>
      <c r="BB91" s="1550"/>
      <c r="BC91" s="1550"/>
      <c r="BD91" s="1550"/>
      <c r="BE91" s="1550"/>
      <c r="BF91" s="1550"/>
      <c r="BG91" s="1550"/>
      <c r="BH91" s="1550"/>
      <c r="BI91" s="1550"/>
      <c r="BJ91" s="1550"/>
      <c r="BK91" s="1550"/>
      <c r="BL91" s="1550"/>
      <c r="BM91" s="1550"/>
      <c r="BN91" s="1550"/>
      <c r="BO91" s="1550"/>
      <c r="BP91" s="1550"/>
      <c r="BQ91" s="1550"/>
      <c r="BR91" s="1550"/>
      <c r="BS91" s="1550"/>
      <c r="BT91" s="1550"/>
      <c r="BU91" s="1550"/>
      <c r="BV91" s="1550"/>
      <c r="BW91" s="1550"/>
      <c r="BX91" s="1550"/>
      <c r="BY91" s="1550"/>
      <c r="BZ91" s="1550"/>
      <c r="CA91" s="1550"/>
      <c r="CB91" s="1550"/>
      <c r="CC91" s="1550"/>
      <c r="CD91" s="1550"/>
      <c r="CE91" s="1550"/>
      <c r="CF91" s="1550"/>
      <c r="CG91" s="1550"/>
      <c r="CH91" s="1550"/>
      <c r="CI91" s="2004"/>
      <c r="CM91" s="2143"/>
      <c r="CN91" s="1931"/>
      <c r="CO91" s="1931"/>
      <c r="CP91" s="1931"/>
      <c r="CQ91" s="1931"/>
      <c r="CR91" s="1931"/>
      <c r="CS91" s="1931"/>
      <c r="CT91" s="1931"/>
      <c r="CU91" s="1931"/>
      <c r="CV91" s="1931"/>
      <c r="CW91" s="2144"/>
    </row>
    <row r="92" spans="1:113" thickBot="1" x14ac:dyDescent="0.3">
      <c r="A92" s="966"/>
      <c r="B92" s="967"/>
      <c r="C92" s="1549"/>
      <c r="D92" s="1549"/>
      <c r="E92" s="1549"/>
      <c r="F92" s="1549"/>
      <c r="G92" s="1549"/>
      <c r="H92" s="1549"/>
      <c r="I92" s="1549"/>
      <c r="J92" s="1549"/>
      <c r="K92" s="1550"/>
      <c r="L92" s="1550"/>
      <c r="M92" s="1550"/>
      <c r="N92" s="1550"/>
      <c r="O92" s="1550"/>
      <c r="P92" s="1550"/>
      <c r="Q92" s="1550"/>
      <c r="R92" s="1550"/>
      <c r="S92" s="1550"/>
      <c r="T92" s="1550"/>
      <c r="U92" s="1550"/>
      <c r="V92" s="1550"/>
      <c r="W92" s="1550"/>
      <c r="X92" s="1550"/>
      <c r="Y92" s="1550"/>
      <c r="Z92" s="1466"/>
      <c r="AA92" s="1549"/>
      <c r="AB92" s="1549"/>
      <c r="AC92" s="1549"/>
      <c r="AD92" s="1549"/>
      <c r="AE92" s="1549"/>
      <c r="AF92" s="1549"/>
      <c r="AG92" s="1549"/>
      <c r="AH92" s="1549"/>
      <c r="AI92" s="1549"/>
      <c r="AJ92" s="1549"/>
      <c r="AK92" s="1549"/>
      <c r="AL92" s="1549"/>
      <c r="AM92" s="1549"/>
      <c r="AN92" s="1464"/>
      <c r="AO92" s="1550"/>
      <c r="AP92" s="1550"/>
      <c r="AQ92" s="1550"/>
      <c r="AR92" s="1550"/>
      <c r="AS92" s="1550"/>
      <c r="AT92" s="1550"/>
      <c r="AU92" s="1550"/>
      <c r="AV92" s="1550"/>
      <c r="AW92" s="1550"/>
      <c r="AX92" s="1550"/>
      <c r="AY92" s="1550"/>
      <c r="AZ92" s="1550"/>
      <c r="BA92" s="1550"/>
      <c r="BB92" s="1550"/>
      <c r="BC92" s="1550"/>
      <c r="BD92" s="1550"/>
      <c r="BE92" s="1550"/>
      <c r="BF92" s="1550"/>
      <c r="BG92" s="1550"/>
      <c r="BH92" s="1550"/>
      <c r="BI92" s="1550"/>
      <c r="BJ92" s="1550"/>
      <c r="BK92" s="1550"/>
      <c r="BL92" s="1550"/>
      <c r="BM92" s="1550"/>
      <c r="BN92" s="1550"/>
      <c r="BO92" s="1550"/>
      <c r="BP92" s="1550"/>
      <c r="BQ92" s="1550"/>
      <c r="BR92" s="1550"/>
      <c r="BS92" s="1550"/>
      <c r="BT92" s="1550"/>
      <c r="BU92" s="1550"/>
      <c r="BV92" s="1550"/>
      <c r="BW92" s="1550"/>
      <c r="BX92" s="1550"/>
      <c r="BY92" s="1550"/>
      <c r="BZ92" s="1550"/>
      <c r="CA92" s="1550"/>
      <c r="CB92" s="1550"/>
      <c r="CC92" s="1550"/>
      <c r="CD92" s="1550"/>
      <c r="CE92" s="1550"/>
      <c r="CF92" s="1550"/>
      <c r="CG92" s="1550"/>
      <c r="CH92" s="1550"/>
      <c r="CI92" s="2004"/>
      <c r="CM92" s="2143"/>
      <c r="CN92" s="1931"/>
      <c r="CO92" s="1931"/>
      <c r="CP92" s="1931"/>
      <c r="CQ92" s="1931"/>
      <c r="CR92" s="1931"/>
      <c r="CS92" s="1931"/>
      <c r="CT92" s="1931"/>
      <c r="CU92" s="1931"/>
      <c r="CV92" s="1931"/>
      <c r="CW92" s="2144"/>
    </row>
    <row r="93" spans="1:113" ht="27.6" customHeight="1" thickBot="1" x14ac:dyDescent="0.3">
      <c r="A93" s="2021" t="s">
        <v>399</v>
      </c>
      <c r="B93" s="971" t="s">
        <v>4</v>
      </c>
      <c r="C93" s="1584" t="str">
        <f>C11</f>
        <v>Totale inkoop</v>
      </c>
      <c r="D93" s="1554"/>
      <c r="E93" s="1555"/>
      <c r="F93" s="1555"/>
      <c r="G93" s="1555"/>
      <c r="H93" s="1555"/>
      <c r="I93" s="1555"/>
      <c r="J93" s="1555"/>
      <c r="K93" s="1547"/>
      <c r="L93" s="1547"/>
      <c r="M93" s="1547"/>
      <c r="N93" s="1547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466"/>
      <c r="AA93" s="1555"/>
      <c r="AB93" s="1555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424"/>
      <c r="AO93" s="1547"/>
      <c r="AP93" s="1547"/>
      <c r="AQ93" s="1547"/>
      <c r="AR93" s="1547"/>
      <c r="AS93" s="1547"/>
      <c r="AT93" s="1547"/>
      <c r="AU93" s="1547"/>
      <c r="AV93" s="1547"/>
      <c r="AW93" s="1547"/>
      <c r="AX93" s="1547"/>
      <c r="AY93" s="1547"/>
      <c r="AZ93" s="1547"/>
      <c r="BA93" s="1547"/>
      <c r="BB93" s="1547"/>
      <c r="BC93" s="1547"/>
      <c r="BD93" s="1547"/>
      <c r="BE93" s="1547"/>
      <c r="BF93" s="1547"/>
      <c r="BG93" s="1547"/>
      <c r="BH93" s="1547"/>
      <c r="BI93" s="1547"/>
      <c r="BJ93" s="1547"/>
      <c r="BK93" s="1547"/>
      <c r="BL93" s="1547"/>
      <c r="BM93" s="1547"/>
      <c r="BN93" s="1547"/>
      <c r="BO93" s="1547"/>
      <c r="BP93" s="1547"/>
      <c r="BQ93" s="1547"/>
      <c r="BR93" s="1547"/>
      <c r="BS93" s="1547"/>
      <c r="BT93" s="1547"/>
      <c r="BU93" s="1547"/>
      <c r="BV93" s="1547"/>
      <c r="BW93" s="1547"/>
      <c r="BX93" s="1547"/>
      <c r="BY93" s="1547"/>
      <c r="BZ93" s="1547"/>
      <c r="CA93" s="1547"/>
      <c r="CB93" s="1547"/>
      <c r="CC93" s="1547"/>
      <c r="CD93" s="1547"/>
      <c r="CE93" s="1547"/>
      <c r="CF93" s="1547"/>
      <c r="CG93" s="1547"/>
      <c r="CH93" s="1547"/>
      <c r="CI93" s="2004"/>
      <c r="CM93" s="2143"/>
      <c r="CN93" s="1931"/>
      <c r="CO93" s="1931"/>
      <c r="CP93" s="1931"/>
      <c r="CQ93" s="1931"/>
      <c r="CR93" s="1931"/>
      <c r="CS93" s="1931"/>
      <c r="CT93" s="1931"/>
      <c r="CU93" s="1931"/>
      <c r="CV93" s="1931"/>
      <c r="CW93" s="2144"/>
    </row>
    <row r="94" spans="1:113" s="939" customFormat="1" ht="15.75" customHeight="1" thickBot="1" x14ac:dyDescent="0.3">
      <c r="A94" s="932" t="str">
        <f>A12</f>
        <v>inkoop uit het net</v>
      </c>
      <c r="B94" s="972">
        <f ca="1">IF(C531=0,0,(3.6/C531))</f>
        <v>7.226830333381792</v>
      </c>
      <c r="C94" s="1585">
        <f ca="1">SUM(D94:CI94)</f>
        <v>288567.33521193493</v>
      </c>
      <c r="D94" s="1556">
        <f ca="1">$B94*D12</f>
        <v>288567.33521193493</v>
      </c>
      <c r="E94" s="1555"/>
      <c r="F94" s="1555"/>
      <c r="G94" s="1555"/>
      <c r="H94" s="1555"/>
      <c r="I94" s="1555"/>
      <c r="J94" s="1555"/>
      <c r="K94" s="1557"/>
      <c r="L94" s="1557"/>
      <c r="M94" s="1557"/>
      <c r="N94" s="1557"/>
      <c r="O94" s="1557"/>
      <c r="P94" s="1557"/>
      <c r="Q94" s="1557"/>
      <c r="R94" s="1557"/>
      <c r="S94" s="1557"/>
      <c r="T94" s="1557"/>
      <c r="U94" s="1557"/>
      <c r="V94" s="1557"/>
      <c r="W94" s="1557"/>
      <c r="X94" s="1557"/>
      <c r="Y94" s="1557"/>
      <c r="Z94" s="1558"/>
      <c r="AA94" s="1555"/>
      <c r="AB94" s="1555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424"/>
      <c r="AO94" s="1557"/>
      <c r="AP94" s="1557"/>
      <c r="AQ94" s="1557"/>
      <c r="AR94" s="1557"/>
      <c r="AS94" s="1557"/>
      <c r="AT94" s="1557"/>
      <c r="AU94" s="1557"/>
      <c r="AV94" s="1557"/>
      <c r="AW94" s="1557"/>
      <c r="AX94" s="1557"/>
      <c r="AY94" s="1557"/>
      <c r="AZ94" s="1557"/>
      <c r="BA94" s="1557"/>
      <c r="BB94" s="1557"/>
      <c r="BC94" s="1557"/>
      <c r="BD94" s="1557"/>
      <c r="BE94" s="1557"/>
      <c r="BF94" s="1557"/>
      <c r="BG94" s="1557"/>
      <c r="BH94" s="1557"/>
      <c r="BI94" s="1557"/>
      <c r="BJ94" s="1557"/>
      <c r="BK94" s="1557"/>
      <c r="BL94" s="1557"/>
      <c r="BM94" s="1557"/>
      <c r="BN94" s="1557"/>
      <c r="BO94" s="1557"/>
      <c r="BP94" s="1557"/>
      <c r="BQ94" s="1557"/>
      <c r="BR94" s="1557"/>
      <c r="BS94" s="1557"/>
      <c r="BT94" s="1557"/>
      <c r="BU94" s="1557"/>
      <c r="BV94" s="1557"/>
      <c r="BW94" s="1557"/>
      <c r="BX94" s="1557"/>
      <c r="BY94" s="1557"/>
      <c r="BZ94" s="1557"/>
      <c r="CA94" s="1557"/>
      <c r="CB94" s="1557"/>
      <c r="CC94" s="1557"/>
      <c r="CD94" s="1557"/>
      <c r="CE94" s="1557"/>
      <c r="CF94" s="1557"/>
      <c r="CG94" s="1557"/>
      <c r="CH94" s="1557"/>
      <c r="CI94" s="2005"/>
      <c r="CM94" s="2158"/>
      <c r="CN94" s="2159"/>
      <c r="CO94" s="2159"/>
      <c r="CP94" s="2159"/>
      <c r="CQ94" s="2159"/>
      <c r="CR94" s="2159"/>
      <c r="CS94" s="2159"/>
      <c r="CT94" s="2159"/>
      <c r="CU94" s="2159"/>
      <c r="CV94" s="2159"/>
      <c r="CW94" s="2160"/>
    </row>
    <row r="95" spans="1:113" thickBot="1" x14ac:dyDescent="0.3">
      <c r="A95" s="505"/>
      <c r="B95" s="973"/>
      <c r="C95" s="1586"/>
      <c r="D95" s="1555"/>
      <c r="E95" s="1555"/>
      <c r="F95" s="1555"/>
      <c r="G95" s="1555"/>
      <c r="H95" s="1555"/>
      <c r="I95" s="1555"/>
      <c r="J95" s="1555"/>
      <c r="K95" s="1547"/>
      <c r="L95" s="1547"/>
      <c r="M95" s="1547"/>
      <c r="N95" s="1547"/>
      <c r="O95" s="1547"/>
      <c r="P95" s="1547"/>
      <c r="Q95" s="1547"/>
      <c r="R95" s="1547"/>
      <c r="S95" s="1547"/>
      <c r="T95" s="1547"/>
      <c r="U95" s="1547"/>
      <c r="V95" s="1547"/>
      <c r="W95" s="1547"/>
      <c r="X95" s="1547"/>
      <c r="Y95" s="1547"/>
      <c r="Z95" s="1466"/>
      <c r="AA95" s="1555"/>
      <c r="AB95" s="1555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424"/>
      <c r="AO95" s="1547"/>
      <c r="AP95" s="1547"/>
      <c r="AQ95" s="1547"/>
      <c r="AR95" s="1547"/>
      <c r="AS95" s="1547"/>
      <c r="AT95" s="1547"/>
      <c r="AU95" s="1547"/>
      <c r="AV95" s="1547"/>
      <c r="AW95" s="1547"/>
      <c r="AX95" s="1547"/>
      <c r="AY95" s="1547"/>
      <c r="AZ95" s="1547"/>
      <c r="BA95" s="1547"/>
      <c r="BB95" s="1547"/>
      <c r="BC95" s="1547"/>
      <c r="BD95" s="1547"/>
      <c r="BE95" s="1547"/>
      <c r="BF95" s="1547"/>
      <c r="BG95" s="1547"/>
      <c r="BH95" s="1547"/>
      <c r="BI95" s="1547"/>
      <c r="BJ95" s="1547"/>
      <c r="BK95" s="1547"/>
      <c r="BL95" s="1547"/>
      <c r="BM95" s="1547"/>
      <c r="BN95" s="1547"/>
      <c r="BO95" s="1547"/>
      <c r="BP95" s="1547"/>
      <c r="BQ95" s="1547"/>
      <c r="BR95" s="1547"/>
      <c r="BS95" s="1547"/>
      <c r="BT95" s="1547"/>
      <c r="BU95" s="1547"/>
      <c r="BV95" s="1547"/>
      <c r="BW95" s="1547"/>
      <c r="BX95" s="1547"/>
      <c r="BY95" s="1547"/>
      <c r="BZ95" s="1547"/>
      <c r="CA95" s="1547"/>
      <c r="CB95" s="1547"/>
      <c r="CC95" s="1547"/>
      <c r="CD95" s="1547"/>
      <c r="CE95" s="1547"/>
      <c r="CF95" s="1547"/>
      <c r="CG95" s="1547"/>
      <c r="CH95" s="1547"/>
      <c r="CI95" s="2004"/>
      <c r="CM95" s="2143"/>
      <c r="CN95" s="1931"/>
      <c r="CO95" s="1931"/>
      <c r="CP95" s="1931"/>
      <c r="CQ95" s="1931"/>
      <c r="CR95" s="1931"/>
      <c r="CS95" s="1931"/>
      <c r="CT95" s="1931"/>
      <c r="CU95" s="1931"/>
      <c r="CV95" s="1931"/>
      <c r="CW95" s="2144"/>
    </row>
    <row r="96" spans="1:113" ht="15.75" hidden="1" customHeight="1" x14ac:dyDescent="0.25">
      <c r="A96" s="1547"/>
      <c r="B96" s="1547"/>
      <c r="C96" s="1547"/>
      <c r="D96" s="1547"/>
      <c r="E96" s="1547"/>
      <c r="F96" s="1547"/>
      <c r="G96" s="1547"/>
      <c r="H96" s="1547"/>
      <c r="I96" s="1547"/>
      <c r="J96" s="1547"/>
      <c r="K96" s="1547"/>
      <c r="L96" s="1547"/>
      <c r="M96" s="1547"/>
      <c r="N96" s="1547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466"/>
      <c r="AA96" s="1555"/>
      <c r="AB96" s="1555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424"/>
      <c r="AO96" s="1547"/>
      <c r="AP96" s="1547"/>
      <c r="AQ96" s="1547"/>
      <c r="AR96" s="1547"/>
      <c r="AS96" s="1547"/>
      <c r="AT96" s="1547"/>
      <c r="AU96" s="1547"/>
      <c r="AV96" s="1547"/>
      <c r="AW96" s="1547"/>
      <c r="AX96" s="1547"/>
      <c r="AY96" s="1547"/>
      <c r="AZ96" s="1547"/>
      <c r="BA96" s="1547"/>
      <c r="BB96" s="1547"/>
      <c r="BC96" s="1547"/>
      <c r="BD96" s="1547"/>
      <c r="BE96" s="1547"/>
      <c r="BF96" s="1547"/>
      <c r="BG96" s="1547"/>
      <c r="BH96" s="1547"/>
      <c r="BI96" s="1547"/>
      <c r="BJ96" s="1547"/>
      <c r="BK96" s="1547"/>
      <c r="BL96" s="1547"/>
      <c r="BM96" s="1547"/>
      <c r="BN96" s="1547"/>
      <c r="BO96" s="1547"/>
      <c r="BP96" s="1547"/>
      <c r="BQ96" s="1547"/>
      <c r="BR96" s="1547"/>
      <c r="BS96" s="1547"/>
      <c r="BT96" s="1547"/>
      <c r="BU96" s="1547"/>
      <c r="BV96" s="1547"/>
      <c r="BW96" s="1547"/>
      <c r="BX96" s="1547"/>
      <c r="BY96" s="1547"/>
      <c r="BZ96" s="1547"/>
      <c r="CA96" s="1547"/>
      <c r="CB96" s="1547"/>
      <c r="CC96" s="1547"/>
      <c r="CD96" s="1547"/>
      <c r="CE96" s="1547"/>
      <c r="CF96" s="1547"/>
      <c r="CG96" s="1547"/>
      <c r="CH96" s="1547"/>
      <c r="CI96" s="2004"/>
      <c r="CM96" s="2143"/>
      <c r="CN96" s="1931"/>
      <c r="CO96" s="1931"/>
      <c r="CP96" s="1931"/>
      <c r="CQ96" s="1931"/>
      <c r="CR96" s="1931"/>
      <c r="CS96" s="1931"/>
      <c r="CT96" s="1931"/>
      <c r="CU96" s="1931"/>
      <c r="CV96" s="1931"/>
      <c r="CW96" s="2144"/>
    </row>
    <row r="97" spans="1:121" s="889" customFormat="1" ht="15.75" hidden="1" customHeight="1" thickBot="1" x14ac:dyDescent="0.3">
      <c r="A97" s="1547"/>
      <c r="B97" s="1547"/>
      <c r="C97" s="1547"/>
      <c r="D97" s="1547"/>
      <c r="E97" s="1547"/>
      <c r="F97" s="1547"/>
      <c r="G97" s="1547"/>
      <c r="H97" s="1547"/>
      <c r="I97" s="1547"/>
      <c r="J97" s="1547"/>
      <c r="K97" s="1547"/>
      <c r="L97" s="1547"/>
      <c r="M97" s="1547"/>
      <c r="N97" s="1550"/>
      <c r="O97" s="1550"/>
      <c r="P97" s="1550"/>
      <c r="Q97" s="1550"/>
      <c r="R97" s="1550"/>
      <c r="S97" s="1550"/>
      <c r="T97" s="1550"/>
      <c r="U97" s="1550"/>
      <c r="V97" s="1550"/>
      <c r="W97" s="1550"/>
      <c r="X97" s="1550"/>
      <c r="Y97" s="1550"/>
      <c r="Z97" s="1466"/>
      <c r="AA97" s="1555"/>
      <c r="AB97" s="1555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424"/>
      <c r="AO97" s="1550"/>
      <c r="AP97" s="1550"/>
      <c r="AQ97" s="1550"/>
      <c r="AR97" s="1550"/>
      <c r="AS97" s="1550"/>
      <c r="AT97" s="1550"/>
      <c r="AU97" s="1550"/>
      <c r="AV97" s="1550"/>
      <c r="AW97" s="1550"/>
      <c r="AX97" s="1550"/>
      <c r="AY97" s="1550"/>
      <c r="AZ97" s="1550"/>
      <c r="BA97" s="1550"/>
      <c r="BB97" s="1550"/>
      <c r="BC97" s="1550"/>
      <c r="BD97" s="1550"/>
      <c r="BE97" s="1550"/>
      <c r="BF97" s="1550"/>
      <c r="BG97" s="1550"/>
      <c r="BH97" s="1550"/>
      <c r="BI97" s="1550"/>
      <c r="BJ97" s="1550"/>
      <c r="BK97" s="1550"/>
      <c r="BL97" s="1550"/>
      <c r="BM97" s="1550"/>
      <c r="BN97" s="1550"/>
      <c r="BO97" s="1550"/>
      <c r="BP97" s="1550"/>
      <c r="BQ97" s="1550"/>
      <c r="BR97" s="1550"/>
      <c r="BS97" s="1550"/>
      <c r="BT97" s="1550"/>
      <c r="BU97" s="1550"/>
      <c r="BV97" s="1550"/>
      <c r="BW97" s="1550"/>
      <c r="BX97" s="1550"/>
      <c r="BY97" s="1550"/>
      <c r="BZ97" s="1550"/>
      <c r="CA97" s="1550"/>
      <c r="CB97" s="1550"/>
      <c r="CC97" s="1550"/>
      <c r="CD97" s="1550"/>
      <c r="CE97" s="1550"/>
      <c r="CF97" s="1550"/>
      <c r="CG97" s="1550"/>
      <c r="CH97" s="1550"/>
      <c r="CI97" s="2004"/>
      <c r="CM97" s="2143"/>
      <c r="CN97" s="1931"/>
      <c r="CO97" s="1931"/>
      <c r="CP97" s="1931"/>
      <c r="CQ97" s="1931"/>
      <c r="CR97" s="1931"/>
      <c r="CS97" s="1931"/>
      <c r="CT97" s="1931"/>
      <c r="CU97" s="1931"/>
      <c r="CV97" s="1931"/>
      <c r="CW97" s="2144"/>
      <c r="DQ97" s="886"/>
    </row>
    <row r="98" spans="1:121" ht="27.6" customHeight="1" thickBot="1" x14ac:dyDescent="0.3">
      <c r="A98" s="936" t="s">
        <v>400</v>
      </c>
      <c r="B98" s="974" t="s">
        <v>4</v>
      </c>
      <c r="C98" s="1588" t="str">
        <f>C16</f>
        <v>Totaal verbruik</v>
      </c>
      <c r="D98" s="1563"/>
      <c r="E98" s="1555"/>
      <c r="F98" s="1555"/>
      <c r="G98" s="1555"/>
      <c r="H98" s="1555"/>
      <c r="I98" s="1555"/>
      <c r="J98" s="1555"/>
      <c r="K98" s="1547"/>
      <c r="L98" s="1547"/>
      <c r="M98" s="1547"/>
      <c r="N98" s="1547"/>
      <c r="O98" s="1547"/>
      <c r="P98" s="1547"/>
      <c r="Q98" s="1547"/>
      <c r="R98" s="1547"/>
      <c r="S98" s="1547"/>
      <c r="T98" s="1547"/>
      <c r="U98" s="1547"/>
      <c r="V98" s="1547"/>
      <c r="W98" s="1547"/>
      <c r="X98" s="1547"/>
      <c r="Y98" s="1547"/>
      <c r="Z98" s="1466"/>
      <c r="AA98" s="1555"/>
      <c r="AB98" s="1555"/>
      <c r="AC98" s="1555"/>
      <c r="AD98" s="1555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424"/>
      <c r="AO98" s="1547"/>
      <c r="AP98" s="1547"/>
      <c r="AQ98" s="1547"/>
      <c r="AR98" s="1547"/>
      <c r="AS98" s="1547"/>
      <c r="AT98" s="1547"/>
      <c r="AU98" s="1547"/>
      <c r="AV98" s="1547"/>
      <c r="AW98" s="1547"/>
      <c r="AX98" s="1547"/>
      <c r="AY98" s="1547"/>
      <c r="AZ98" s="1547"/>
      <c r="BA98" s="1547"/>
      <c r="BB98" s="1547"/>
      <c r="BC98" s="1547"/>
      <c r="BD98" s="1547"/>
      <c r="BE98" s="1547"/>
      <c r="BF98" s="1547"/>
      <c r="BG98" s="1547"/>
      <c r="BH98" s="1547"/>
      <c r="BI98" s="1547"/>
      <c r="BJ98" s="1547"/>
      <c r="BK98" s="1547"/>
      <c r="BL98" s="1547"/>
      <c r="BM98" s="1547"/>
      <c r="BN98" s="1547"/>
      <c r="BO98" s="1547"/>
      <c r="BP98" s="1547"/>
      <c r="BQ98" s="1547"/>
      <c r="BR98" s="1547"/>
      <c r="BS98" s="1547"/>
      <c r="BT98" s="1547"/>
      <c r="BU98" s="1547"/>
      <c r="BV98" s="1547"/>
      <c r="BW98" s="1547"/>
      <c r="BX98" s="1547"/>
      <c r="BY98" s="1547"/>
      <c r="BZ98" s="1547"/>
      <c r="CA98" s="1547"/>
      <c r="CB98" s="1547"/>
      <c r="CC98" s="1547"/>
      <c r="CD98" s="1547"/>
      <c r="CE98" s="1547"/>
      <c r="CF98" s="1547"/>
      <c r="CG98" s="1547"/>
      <c r="CH98" s="1547"/>
      <c r="CI98" s="2004"/>
      <c r="CM98" s="2143"/>
      <c r="CN98" s="1931"/>
      <c r="CO98" s="1931"/>
      <c r="CP98" s="1931"/>
      <c r="CQ98" s="1931"/>
      <c r="CR98" s="1931"/>
      <c r="CS98" s="1931"/>
      <c r="CT98" s="1931"/>
      <c r="CU98" s="1931"/>
      <c r="CV98" s="1931"/>
      <c r="CW98" s="2144"/>
    </row>
    <row r="99" spans="1:121" s="939" customFormat="1" ht="15.75" customHeight="1" x14ac:dyDescent="0.25">
      <c r="A99" s="975" t="str">
        <f>IF(TRIM(A17)="","",A17)</f>
        <v>Aardgas (bvw)</v>
      </c>
      <c r="B99" s="976">
        <f t="shared" ref="B99:B125" ca="1" si="9">IF(TRIM(A99)=""," ",INDIRECT("c"&amp;TEXT(246+MATCH((A99),$A$247:$A$484,0),0)))</f>
        <v>3.2508000000000004</v>
      </c>
      <c r="C99" s="1587">
        <f t="shared" ref="C99:C125" ca="1" si="10">SUM(D99:CI99)</f>
        <v>1063011.6000000001</v>
      </c>
      <c r="D99" s="1559">
        <f ca="1">IF(ISNUMBER($B99),$B99*D17,0)</f>
        <v>0</v>
      </c>
      <c r="E99" s="1560">
        <f t="shared" ref="E99:T114" ca="1" si="11">IF(ISNUMBER($B99),$B99*E17,0)</f>
        <v>0</v>
      </c>
      <c r="F99" s="1560">
        <f t="shared" ca="1" si="11"/>
        <v>0</v>
      </c>
      <c r="G99" s="1560">
        <f t="shared" ca="1" si="11"/>
        <v>354337.2</v>
      </c>
      <c r="H99" s="1560">
        <f t="shared" ca="1" si="11"/>
        <v>640407.60000000009</v>
      </c>
      <c r="I99" s="1560">
        <f t="shared" ca="1" si="11"/>
        <v>0</v>
      </c>
      <c r="J99" s="1560">
        <f t="shared" ca="1" si="11"/>
        <v>0</v>
      </c>
      <c r="K99" s="1564">
        <f t="shared" ca="1" si="11"/>
        <v>0</v>
      </c>
      <c r="L99" s="1564">
        <f t="shared" ca="1" si="11"/>
        <v>0</v>
      </c>
      <c r="M99" s="1564">
        <f t="shared" ca="1" si="11"/>
        <v>0</v>
      </c>
      <c r="N99" s="1564">
        <f t="shared" ca="1" si="11"/>
        <v>0</v>
      </c>
      <c r="O99" s="1564">
        <f t="shared" ca="1" si="11"/>
        <v>0</v>
      </c>
      <c r="P99" s="1560">
        <f t="shared" ca="1" si="11"/>
        <v>0</v>
      </c>
      <c r="Q99" s="1564">
        <f t="shared" ca="1" si="11"/>
        <v>0</v>
      </c>
      <c r="R99" s="1564">
        <f t="shared" ca="1" si="11"/>
        <v>0</v>
      </c>
      <c r="S99" s="1564">
        <f t="shared" ca="1" si="11"/>
        <v>0</v>
      </c>
      <c r="T99" s="1564">
        <f t="shared" ca="1" si="11"/>
        <v>0</v>
      </c>
      <c r="U99" s="1564">
        <f t="shared" ref="U99:Y114" ca="1" si="12">IF(ISNUMBER($B99),$B99*U17,0)</f>
        <v>0</v>
      </c>
      <c r="V99" s="1564">
        <f t="shared" ca="1" si="12"/>
        <v>0</v>
      </c>
      <c r="W99" s="1564">
        <f t="shared" ca="1" si="12"/>
        <v>0</v>
      </c>
      <c r="X99" s="1564">
        <f t="shared" ca="1" si="12"/>
        <v>0</v>
      </c>
      <c r="Y99" s="1564">
        <f t="shared" ca="1" si="12"/>
        <v>0</v>
      </c>
      <c r="Z99" s="1565"/>
      <c r="AA99" s="1961">
        <f t="shared" ref="AA99:AM114" ca="1" si="13">IF(ISNUMBER($B99),$B99*AA17,0)</f>
        <v>0</v>
      </c>
      <c r="AB99" s="1560">
        <f t="shared" ca="1" si="13"/>
        <v>0</v>
      </c>
      <c r="AC99" s="1560">
        <f t="shared" ca="1" si="13"/>
        <v>6501.6</v>
      </c>
      <c r="AD99" s="1560">
        <f t="shared" ca="1" si="13"/>
        <v>0</v>
      </c>
      <c r="AE99" s="1560">
        <f t="shared" ca="1" si="13"/>
        <v>0</v>
      </c>
      <c r="AF99" s="1560">
        <f t="shared" ca="1" si="13"/>
        <v>0</v>
      </c>
      <c r="AG99" s="1560">
        <f t="shared" ca="1" si="13"/>
        <v>0</v>
      </c>
      <c r="AH99" s="1560">
        <f t="shared" ca="1" si="13"/>
        <v>0</v>
      </c>
      <c r="AI99" s="1560">
        <f t="shared" ca="1" si="13"/>
        <v>0</v>
      </c>
      <c r="AJ99" s="1560">
        <f t="shared" ca="1" si="13"/>
        <v>0</v>
      </c>
      <c r="AK99" s="1560">
        <f t="shared" ca="1" si="13"/>
        <v>0</v>
      </c>
      <c r="AL99" s="1560">
        <f t="shared" ca="1" si="13"/>
        <v>0</v>
      </c>
      <c r="AM99" s="1560">
        <f t="shared" ca="1" si="13"/>
        <v>0</v>
      </c>
      <c r="AN99" s="1486"/>
      <c r="AO99" s="1559">
        <f t="shared" ref="AO99:CI100" ca="1" si="14">$B99*AO17</f>
        <v>0</v>
      </c>
      <c r="AP99" s="1560">
        <f t="shared" ref="AP99:AP125" ca="1" si="15">IF(ISNUMBER($B99),$B99*AP17,0)</f>
        <v>0</v>
      </c>
      <c r="AQ99" s="1560">
        <f t="shared" ca="1" si="14"/>
        <v>0</v>
      </c>
      <c r="AR99" s="1560">
        <f t="shared" ca="1" si="14"/>
        <v>32508.000000000004</v>
      </c>
      <c r="AS99" s="1560">
        <f t="shared" ca="1" si="14"/>
        <v>29257.200000000004</v>
      </c>
      <c r="AT99" s="1560">
        <f t="shared" ca="1" si="14"/>
        <v>0</v>
      </c>
      <c r="AU99" s="1560">
        <f t="shared" ca="1" si="14"/>
        <v>0</v>
      </c>
      <c r="AV99" s="1560">
        <f t="shared" ca="1" si="14"/>
        <v>0</v>
      </c>
      <c r="AW99" s="1560">
        <f t="shared" ca="1" si="14"/>
        <v>0</v>
      </c>
      <c r="AX99" s="1560">
        <f t="shared" ca="1" si="14"/>
        <v>0</v>
      </c>
      <c r="AY99" s="1560">
        <f t="shared" ca="1" si="14"/>
        <v>0</v>
      </c>
      <c r="AZ99" s="1560">
        <f t="shared" ca="1" si="14"/>
        <v>0</v>
      </c>
      <c r="BA99" s="1560">
        <f t="shared" ca="1" si="14"/>
        <v>0</v>
      </c>
      <c r="BB99" s="1560">
        <f t="shared" ca="1" si="14"/>
        <v>0</v>
      </c>
      <c r="BC99" s="1560">
        <f t="shared" ca="1" si="14"/>
        <v>0</v>
      </c>
      <c r="BD99" s="1560">
        <f t="shared" ca="1" si="14"/>
        <v>0</v>
      </c>
      <c r="BE99" s="1560">
        <f t="shared" ca="1" si="14"/>
        <v>0</v>
      </c>
      <c r="BF99" s="1560">
        <f t="shared" ca="1" si="14"/>
        <v>0</v>
      </c>
      <c r="BG99" s="1560">
        <f t="shared" ca="1" si="14"/>
        <v>0</v>
      </c>
      <c r="BH99" s="1560">
        <f t="shared" ca="1" si="14"/>
        <v>0</v>
      </c>
      <c r="BI99" s="1560">
        <f t="shared" ca="1" si="14"/>
        <v>0</v>
      </c>
      <c r="BJ99" s="1560">
        <f t="shared" ca="1" si="14"/>
        <v>0</v>
      </c>
      <c r="BK99" s="1560">
        <f t="shared" ca="1" si="14"/>
        <v>0</v>
      </c>
      <c r="BL99" s="1560">
        <f t="shared" ca="1" si="14"/>
        <v>0</v>
      </c>
      <c r="BM99" s="1560">
        <f t="shared" ca="1" si="14"/>
        <v>0</v>
      </c>
      <c r="BN99" s="1560">
        <f t="shared" ca="1" si="14"/>
        <v>0</v>
      </c>
      <c r="BO99" s="1560">
        <f t="shared" ca="1" si="14"/>
        <v>0</v>
      </c>
      <c r="BP99" s="1560">
        <f t="shared" ca="1" si="14"/>
        <v>0</v>
      </c>
      <c r="BQ99" s="1560">
        <f t="shared" ca="1" si="14"/>
        <v>0</v>
      </c>
      <c r="BR99" s="1560">
        <f t="shared" ca="1" si="14"/>
        <v>0</v>
      </c>
      <c r="BS99" s="1560">
        <f t="shared" ca="1" si="14"/>
        <v>0</v>
      </c>
      <c r="BT99" s="1560">
        <f t="shared" ca="1" si="14"/>
        <v>0</v>
      </c>
      <c r="BU99" s="1560">
        <f t="shared" ca="1" si="14"/>
        <v>0</v>
      </c>
      <c r="BV99" s="1560">
        <f t="shared" ca="1" si="14"/>
        <v>0</v>
      </c>
      <c r="BW99" s="1560">
        <f t="shared" ca="1" si="14"/>
        <v>0</v>
      </c>
      <c r="BX99" s="1560">
        <f t="shared" ca="1" si="14"/>
        <v>0</v>
      </c>
      <c r="BY99" s="1560">
        <f t="shared" ca="1" si="14"/>
        <v>0</v>
      </c>
      <c r="BZ99" s="1560">
        <f t="shared" ca="1" si="14"/>
        <v>0</v>
      </c>
      <c r="CA99" s="1560">
        <f t="shared" ca="1" si="14"/>
        <v>0</v>
      </c>
      <c r="CB99" s="1560">
        <f t="shared" ca="1" si="14"/>
        <v>0</v>
      </c>
      <c r="CC99" s="1560">
        <f t="shared" ca="1" si="14"/>
        <v>0</v>
      </c>
      <c r="CD99" s="1560">
        <f t="shared" ca="1" si="14"/>
        <v>0</v>
      </c>
      <c r="CE99" s="1560">
        <f t="shared" ca="1" si="14"/>
        <v>0</v>
      </c>
      <c r="CF99" s="1560">
        <f t="shared" ca="1" si="14"/>
        <v>0</v>
      </c>
      <c r="CG99" s="1560">
        <f t="shared" ca="1" si="14"/>
        <v>0</v>
      </c>
      <c r="CH99" s="1560">
        <f t="shared" ca="1" si="14"/>
        <v>0</v>
      </c>
      <c r="CI99" s="1561">
        <f t="shared" ca="1" si="14"/>
        <v>0</v>
      </c>
      <c r="CM99" s="2158"/>
      <c r="CN99" s="2159"/>
      <c r="CO99" s="2159"/>
      <c r="CP99" s="2159"/>
      <c r="CQ99" s="2159"/>
      <c r="CR99" s="2159"/>
      <c r="CS99" s="2159"/>
      <c r="CT99" s="2159"/>
      <c r="CU99" s="2159"/>
      <c r="CV99" s="2159"/>
      <c r="CW99" s="2160"/>
    </row>
    <row r="100" spans="1:121" s="939" customFormat="1" ht="15.75" customHeight="1" x14ac:dyDescent="0.25">
      <c r="A100" s="940" t="str">
        <f t="shared" ref="A100:A125" si="16">IF(TRIM(A18)="","",A18)</f>
        <v>Gasolie (x1000 L)</v>
      </c>
      <c r="B100" s="977">
        <f t="shared" ca="1" si="9"/>
        <v>35.937150000000003</v>
      </c>
      <c r="C100" s="1576">
        <f t="shared" ca="1" si="10"/>
        <v>0</v>
      </c>
      <c r="D100" s="1566">
        <f t="shared" ref="D100:S115" ca="1" si="17">IF(ISNUMBER($B100),$B100*D18,0)</f>
        <v>0</v>
      </c>
      <c r="E100" s="1527">
        <f t="shared" ca="1" si="17"/>
        <v>0</v>
      </c>
      <c r="F100" s="1527">
        <f t="shared" ca="1" si="17"/>
        <v>0</v>
      </c>
      <c r="G100" s="1527">
        <f t="shared" ca="1" si="17"/>
        <v>0</v>
      </c>
      <c r="H100" s="1527">
        <f t="shared" ca="1" si="17"/>
        <v>0</v>
      </c>
      <c r="I100" s="1527">
        <f t="shared" ca="1" si="17"/>
        <v>0</v>
      </c>
      <c r="J100" s="1527">
        <f t="shared" ca="1" si="17"/>
        <v>0</v>
      </c>
      <c r="K100" s="1531">
        <f t="shared" ca="1" si="17"/>
        <v>0</v>
      </c>
      <c r="L100" s="1531">
        <f t="shared" ca="1" si="11"/>
        <v>0</v>
      </c>
      <c r="M100" s="1531">
        <f t="shared" ca="1" si="11"/>
        <v>0</v>
      </c>
      <c r="N100" s="1531">
        <f t="shared" ca="1" si="11"/>
        <v>0</v>
      </c>
      <c r="O100" s="1531">
        <f t="shared" ca="1" si="11"/>
        <v>0</v>
      </c>
      <c r="P100" s="1531">
        <f t="shared" ca="1" si="11"/>
        <v>0</v>
      </c>
      <c r="Q100" s="1531">
        <f t="shared" ca="1" si="11"/>
        <v>0</v>
      </c>
      <c r="R100" s="1531">
        <f t="shared" ca="1" si="11"/>
        <v>0</v>
      </c>
      <c r="S100" s="1531">
        <f t="shared" ca="1" si="11"/>
        <v>0</v>
      </c>
      <c r="T100" s="1531">
        <f t="shared" ca="1" si="11"/>
        <v>0</v>
      </c>
      <c r="U100" s="1531">
        <f t="shared" ca="1" si="12"/>
        <v>0</v>
      </c>
      <c r="V100" s="1531">
        <f t="shared" ca="1" si="12"/>
        <v>0</v>
      </c>
      <c r="W100" s="1531">
        <f t="shared" ca="1" si="12"/>
        <v>0</v>
      </c>
      <c r="X100" s="1531">
        <f t="shared" ca="1" si="12"/>
        <v>0</v>
      </c>
      <c r="Y100" s="1531">
        <f t="shared" ca="1" si="12"/>
        <v>0</v>
      </c>
      <c r="Z100" s="1565"/>
      <c r="AA100" s="1526">
        <f t="shared" ca="1" si="13"/>
        <v>0</v>
      </c>
      <c r="AB100" s="1527">
        <f t="shared" ca="1" si="13"/>
        <v>0</v>
      </c>
      <c r="AC100" s="1527">
        <f t="shared" ca="1" si="13"/>
        <v>0</v>
      </c>
      <c r="AD100" s="1527">
        <f t="shared" ca="1" si="13"/>
        <v>0</v>
      </c>
      <c r="AE100" s="1527">
        <f t="shared" ca="1" si="13"/>
        <v>0</v>
      </c>
      <c r="AF100" s="1527">
        <f t="shared" ca="1" si="13"/>
        <v>0</v>
      </c>
      <c r="AG100" s="1527">
        <f t="shared" ca="1" si="13"/>
        <v>0</v>
      </c>
      <c r="AH100" s="1527">
        <f t="shared" ca="1" si="13"/>
        <v>0</v>
      </c>
      <c r="AI100" s="1527">
        <f t="shared" ca="1" si="13"/>
        <v>0</v>
      </c>
      <c r="AJ100" s="1527">
        <f t="shared" ca="1" si="13"/>
        <v>0</v>
      </c>
      <c r="AK100" s="1527">
        <f t="shared" ca="1" si="13"/>
        <v>0</v>
      </c>
      <c r="AL100" s="1527">
        <f t="shared" ca="1" si="13"/>
        <v>0</v>
      </c>
      <c r="AM100" s="1527">
        <f t="shared" ca="1" si="13"/>
        <v>0</v>
      </c>
      <c r="AN100" s="1486"/>
      <c r="AO100" s="1566">
        <f t="shared" ca="1" si="14"/>
        <v>0</v>
      </c>
      <c r="AP100" s="1527">
        <f t="shared" ca="1" si="15"/>
        <v>0</v>
      </c>
      <c r="AQ100" s="1527">
        <f t="shared" ca="1" si="14"/>
        <v>0</v>
      </c>
      <c r="AR100" s="1527">
        <f t="shared" ca="1" si="14"/>
        <v>0</v>
      </c>
      <c r="AS100" s="1527">
        <f t="shared" ca="1" si="14"/>
        <v>0</v>
      </c>
      <c r="AT100" s="1527">
        <f t="shared" ca="1" si="14"/>
        <v>0</v>
      </c>
      <c r="AU100" s="1527">
        <f t="shared" ca="1" si="14"/>
        <v>0</v>
      </c>
      <c r="AV100" s="1527">
        <f t="shared" ca="1" si="14"/>
        <v>0</v>
      </c>
      <c r="AW100" s="1527">
        <f t="shared" ca="1" si="14"/>
        <v>0</v>
      </c>
      <c r="AX100" s="1527">
        <f t="shared" ca="1" si="14"/>
        <v>0</v>
      </c>
      <c r="AY100" s="1527">
        <f t="shared" ca="1" si="14"/>
        <v>0</v>
      </c>
      <c r="AZ100" s="1527">
        <f t="shared" ca="1" si="14"/>
        <v>0</v>
      </c>
      <c r="BA100" s="1527">
        <f t="shared" ca="1" si="14"/>
        <v>0</v>
      </c>
      <c r="BB100" s="1527">
        <f t="shared" ca="1" si="14"/>
        <v>0</v>
      </c>
      <c r="BC100" s="1527">
        <f t="shared" ca="1" si="14"/>
        <v>0</v>
      </c>
      <c r="BD100" s="1527">
        <f t="shared" ca="1" si="14"/>
        <v>0</v>
      </c>
      <c r="BE100" s="1527">
        <f t="shared" ca="1" si="14"/>
        <v>0</v>
      </c>
      <c r="BF100" s="1527">
        <f t="shared" ca="1" si="14"/>
        <v>0</v>
      </c>
      <c r="BG100" s="1527">
        <f t="shared" ca="1" si="14"/>
        <v>0</v>
      </c>
      <c r="BH100" s="1527">
        <f t="shared" ca="1" si="14"/>
        <v>0</v>
      </c>
      <c r="BI100" s="1527">
        <f t="shared" ca="1" si="14"/>
        <v>0</v>
      </c>
      <c r="BJ100" s="1527">
        <f t="shared" ca="1" si="14"/>
        <v>0</v>
      </c>
      <c r="BK100" s="1527">
        <f t="shared" ca="1" si="14"/>
        <v>0</v>
      </c>
      <c r="BL100" s="1527">
        <f t="shared" ca="1" si="14"/>
        <v>0</v>
      </c>
      <c r="BM100" s="1527">
        <f t="shared" ca="1" si="14"/>
        <v>0</v>
      </c>
      <c r="BN100" s="1527">
        <f t="shared" ca="1" si="14"/>
        <v>0</v>
      </c>
      <c r="BO100" s="1527">
        <f t="shared" ca="1" si="14"/>
        <v>0</v>
      </c>
      <c r="BP100" s="1527">
        <f t="shared" ca="1" si="14"/>
        <v>0</v>
      </c>
      <c r="BQ100" s="1527">
        <f t="shared" ca="1" si="14"/>
        <v>0</v>
      </c>
      <c r="BR100" s="1527">
        <f t="shared" ca="1" si="14"/>
        <v>0</v>
      </c>
      <c r="BS100" s="1527">
        <f t="shared" ca="1" si="14"/>
        <v>0</v>
      </c>
      <c r="BT100" s="1527">
        <f t="shared" ca="1" si="14"/>
        <v>0</v>
      </c>
      <c r="BU100" s="1527">
        <f t="shared" ca="1" si="14"/>
        <v>0</v>
      </c>
      <c r="BV100" s="1527">
        <f t="shared" ca="1" si="14"/>
        <v>0</v>
      </c>
      <c r="BW100" s="1527">
        <f t="shared" ca="1" si="14"/>
        <v>0</v>
      </c>
      <c r="BX100" s="1527">
        <f t="shared" ca="1" si="14"/>
        <v>0</v>
      </c>
      <c r="BY100" s="1527">
        <f t="shared" ca="1" si="14"/>
        <v>0</v>
      </c>
      <c r="BZ100" s="1527">
        <f t="shared" ca="1" si="14"/>
        <v>0</v>
      </c>
      <c r="CA100" s="1527">
        <f t="shared" ca="1" si="14"/>
        <v>0</v>
      </c>
      <c r="CB100" s="1527">
        <f t="shared" ca="1" si="14"/>
        <v>0</v>
      </c>
      <c r="CC100" s="1527">
        <f t="shared" ca="1" si="14"/>
        <v>0</v>
      </c>
      <c r="CD100" s="1527">
        <f t="shared" ca="1" si="14"/>
        <v>0</v>
      </c>
      <c r="CE100" s="1527">
        <f t="shared" ca="1" si="14"/>
        <v>0</v>
      </c>
      <c r="CF100" s="1527">
        <f t="shared" ca="1" si="14"/>
        <v>0</v>
      </c>
      <c r="CG100" s="1527">
        <f t="shared" ca="1" si="14"/>
        <v>0</v>
      </c>
      <c r="CH100" s="1527">
        <f t="shared" ca="1" si="14"/>
        <v>0</v>
      </c>
      <c r="CI100" s="1567">
        <f t="shared" ca="1" si="14"/>
        <v>0</v>
      </c>
      <c r="CM100" s="2158"/>
      <c r="CN100" s="2159"/>
      <c r="CO100" s="2159"/>
      <c r="CP100" s="2159"/>
      <c r="CQ100" s="2159"/>
      <c r="CR100" s="2159"/>
      <c r="CS100" s="2159"/>
      <c r="CT100" s="2159"/>
      <c r="CU100" s="2159"/>
      <c r="CV100" s="2159"/>
      <c r="CW100" s="2160"/>
    </row>
    <row r="101" spans="1:121" s="939" customFormat="1" ht="15.75" customHeight="1" x14ac:dyDescent="0.25">
      <c r="A101" s="940" t="str">
        <f t="shared" si="16"/>
        <v/>
      </c>
      <c r="B101" s="977" t="str">
        <f t="shared" ca="1" si="9"/>
        <v xml:space="preserve"> </v>
      </c>
      <c r="C101" s="1576">
        <f t="shared" ca="1" si="10"/>
        <v>0</v>
      </c>
      <c r="D101" s="1566">
        <f t="shared" ca="1" si="17"/>
        <v>0</v>
      </c>
      <c r="E101" s="1527">
        <f t="shared" ca="1" si="17"/>
        <v>0</v>
      </c>
      <c r="F101" s="1527">
        <f t="shared" ca="1" si="17"/>
        <v>0</v>
      </c>
      <c r="G101" s="1527">
        <f t="shared" ca="1" si="17"/>
        <v>0</v>
      </c>
      <c r="H101" s="1527">
        <f t="shared" ca="1" si="17"/>
        <v>0</v>
      </c>
      <c r="I101" s="1527">
        <f t="shared" ca="1" si="17"/>
        <v>0</v>
      </c>
      <c r="J101" s="1527">
        <f t="shared" ca="1" si="17"/>
        <v>0</v>
      </c>
      <c r="K101" s="1531">
        <f t="shared" ca="1" si="17"/>
        <v>0</v>
      </c>
      <c r="L101" s="1531">
        <f t="shared" ca="1" si="11"/>
        <v>0</v>
      </c>
      <c r="M101" s="1531">
        <f t="shared" ca="1" si="11"/>
        <v>0</v>
      </c>
      <c r="N101" s="1531">
        <f t="shared" ca="1" si="11"/>
        <v>0</v>
      </c>
      <c r="O101" s="1531">
        <f t="shared" ca="1" si="11"/>
        <v>0</v>
      </c>
      <c r="P101" s="1531">
        <f t="shared" ca="1" si="11"/>
        <v>0</v>
      </c>
      <c r="Q101" s="1531">
        <f t="shared" ca="1" si="11"/>
        <v>0</v>
      </c>
      <c r="R101" s="1531">
        <f t="shared" ca="1" si="11"/>
        <v>0</v>
      </c>
      <c r="S101" s="1531">
        <f t="shared" ca="1" si="11"/>
        <v>0</v>
      </c>
      <c r="T101" s="1531">
        <f t="shared" ca="1" si="11"/>
        <v>0</v>
      </c>
      <c r="U101" s="1531">
        <f t="shared" ca="1" si="12"/>
        <v>0</v>
      </c>
      <c r="V101" s="1531">
        <f t="shared" ca="1" si="12"/>
        <v>0</v>
      </c>
      <c r="W101" s="1531">
        <f t="shared" ca="1" si="12"/>
        <v>0</v>
      </c>
      <c r="X101" s="1531">
        <f t="shared" ca="1" si="12"/>
        <v>0</v>
      </c>
      <c r="Y101" s="1531">
        <f t="shared" ca="1" si="12"/>
        <v>0</v>
      </c>
      <c r="Z101" s="1565"/>
      <c r="AA101" s="1526">
        <f t="shared" ca="1" si="13"/>
        <v>0</v>
      </c>
      <c r="AB101" s="1527">
        <f t="shared" ca="1" si="13"/>
        <v>0</v>
      </c>
      <c r="AC101" s="1527">
        <f t="shared" ca="1" si="13"/>
        <v>0</v>
      </c>
      <c r="AD101" s="1527">
        <f t="shared" ca="1" si="13"/>
        <v>0</v>
      </c>
      <c r="AE101" s="1527">
        <f t="shared" ca="1" si="13"/>
        <v>0</v>
      </c>
      <c r="AF101" s="1527">
        <f t="shared" ca="1" si="13"/>
        <v>0</v>
      </c>
      <c r="AG101" s="1527">
        <f t="shared" ca="1" si="13"/>
        <v>0</v>
      </c>
      <c r="AH101" s="1527">
        <f t="shared" ca="1" si="13"/>
        <v>0</v>
      </c>
      <c r="AI101" s="1527">
        <f t="shared" ca="1" si="13"/>
        <v>0</v>
      </c>
      <c r="AJ101" s="1527">
        <f t="shared" ca="1" si="13"/>
        <v>0</v>
      </c>
      <c r="AK101" s="1527">
        <f t="shared" ca="1" si="13"/>
        <v>0</v>
      </c>
      <c r="AL101" s="1527">
        <f t="shared" ca="1" si="13"/>
        <v>0</v>
      </c>
      <c r="AM101" s="1527">
        <f t="shared" ca="1" si="13"/>
        <v>0</v>
      </c>
      <c r="AN101" s="1486"/>
      <c r="AO101" s="1566">
        <f t="shared" ref="AO101:CI102" ca="1" si="18">IF(ISNUMBER($B101),$B101*AO19,0)</f>
        <v>0</v>
      </c>
      <c r="AP101" s="1527">
        <f t="shared" ca="1" si="15"/>
        <v>0</v>
      </c>
      <c r="AQ101" s="1527">
        <f t="shared" ca="1" si="18"/>
        <v>0</v>
      </c>
      <c r="AR101" s="1527">
        <f t="shared" ca="1" si="18"/>
        <v>0</v>
      </c>
      <c r="AS101" s="1527">
        <f t="shared" ca="1" si="18"/>
        <v>0</v>
      </c>
      <c r="AT101" s="1527">
        <f t="shared" ca="1" si="18"/>
        <v>0</v>
      </c>
      <c r="AU101" s="1527">
        <f t="shared" ca="1" si="18"/>
        <v>0</v>
      </c>
      <c r="AV101" s="1527">
        <f t="shared" ca="1" si="18"/>
        <v>0</v>
      </c>
      <c r="AW101" s="1527">
        <f t="shared" ca="1" si="18"/>
        <v>0</v>
      </c>
      <c r="AX101" s="1527">
        <f t="shared" ca="1" si="18"/>
        <v>0</v>
      </c>
      <c r="AY101" s="1527">
        <f t="shared" ca="1" si="18"/>
        <v>0</v>
      </c>
      <c r="AZ101" s="1527">
        <f t="shared" ca="1" si="18"/>
        <v>0</v>
      </c>
      <c r="BA101" s="1527">
        <f t="shared" ca="1" si="18"/>
        <v>0</v>
      </c>
      <c r="BB101" s="1527">
        <f t="shared" ca="1" si="18"/>
        <v>0</v>
      </c>
      <c r="BC101" s="1527">
        <f t="shared" ca="1" si="18"/>
        <v>0</v>
      </c>
      <c r="BD101" s="1527">
        <f t="shared" ca="1" si="18"/>
        <v>0</v>
      </c>
      <c r="BE101" s="1527">
        <f t="shared" ca="1" si="18"/>
        <v>0</v>
      </c>
      <c r="BF101" s="1527">
        <f t="shared" ca="1" si="18"/>
        <v>0</v>
      </c>
      <c r="BG101" s="1527">
        <f t="shared" ca="1" si="18"/>
        <v>0</v>
      </c>
      <c r="BH101" s="1527">
        <f t="shared" ca="1" si="18"/>
        <v>0</v>
      </c>
      <c r="BI101" s="1527">
        <f t="shared" ca="1" si="18"/>
        <v>0</v>
      </c>
      <c r="BJ101" s="1527">
        <f t="shared" ca="1" si="18"/>
        <v>0</v>
      </c>
      <c r="BK101" s="1527">
        <f t="shared" ca="1" si="18"/>
        <v>0</v>
      </c>
      <c r="BL101" s="1527">
        <f t="shared" ca="1" si="18"/>
        <v>0</v>
      </c>
      <c r="BM101" s="1527">
        <f t="shared" ca="1" si="18"/>
        <v>0</v>
      </c>
      <c r="BN101" s="1527">
        <f t="shared" ca="1" si="18"/>
        <v>0</v>
      </c>
      <c r="BO101" s="1527">
        <f t="shared" ca="1" si="18"/>
        <v>0</v>
      </c>
      <c r="BP101" s="1527">
        <f t="shared" ca="1" si="18"/>
        <v>0</v>
      </c>
      <c r="BQ101" s="1527">
        <f t="shared" ca="1" si="18"/>
        <v>0</v>
      </c>
      <c r="BR101" s="1527">
        <f t="shared" ca="1" si="18"/>
        <v>0</v>
      </c>
      <c r="BS101" s="1527">
        <f t="shared" ca="1" si="18"/>
        <v>0</v>
      </c>
      <c r="BT101" s="1527">
        <f t="shared" ca="1" si="18"/>
        <v>0</v>
      </c>
      <c r="BU101" s="1527">
        <f t="shared" ca="1" si="18"/>
        <v>0</v>
      </c>
      <c r="BV101" s="1527">
        <f t="shared" ca="1" si="18"/>
        <v>0</v>
      </c>
      <c r="BW101" s="1527">
        <f t="shared" ca="1" si="18"/>
        <v>0</v>
      </c>
      <c r="BX101" s="1527">
        <f t="shared" ca="1" si="18"/>
        <v>0</v>
      </c>
      <c r="BY101" s="1527">
        <f t="shared" ca="1" si="18"/>
        <v>0</v>
      </c>
      <c r="BZ101" s="1527">
        <f t="shared" ca="1" si="18"/>
        <v>0</v>
      </c>
      <c r="CA101" s="1527">
        <f t="shared" ca="1" si="18"/>
        <v>0</v>
      </c>
      <c r="CB101" s="1527">
        <f t="shared" ca="1" si="18"/>
        <v>0</v>
      </c>
      <c r="CC101" s="1527">
        <f t="shared" ca="1" si="18"/>
        <v>0</v>
      </c>
      <c r="CD101" s="1527">
        <f t="shared" ca="1" si="18"/>
        <v>0</v>
      </c>
      <c r="CE101" s="1527">
        <f t="shared" ca="1" si="18"/>
        <v>0</v>
      </c>
      <c r="CF101" s="1527">
        <f t="shared" ca="1" si="18"/>
        <v>0</v>
      </c>
      <c r="CG101" s="1527">
        <f t="shared" ca="1" si="18"/>
        <v>0</v>
      </c>
      <c r="CH101" s="1527">
        <f t="shared" ca="1" si="18"/>
        <v>0</v>
      </c>
      <c r="CI101" s="1567">
        <f t="shared" ca="1" si="18"/>
        <v>0</v>
      </c>
      <c r="CM101" s="2158"/>
      <c r="CN101" s="2159"/>
      <c r="CO101" s="2159"/>
      <c r="CP101" s="2159"/>
      <c r="CQ101" s="2159"/>
      <c r="CR101" s="2159"/>
      <c r="CS101" s="2159"/>
      <c r="CT101" s="2159"/>
      <c r="CU101" s="2159"/>
      <c r="CV101" s="2159"/>
      <c r="CW101" s="2160"/>
    </row>
    <row r="102" spans="1:121" s="939" customFormat="1" ht="15.75" customHeight="1" x14ac:dyDescent="0.25">
      <c r="A102" s="940" t="str">
        <f t="shared" si="16"/>
        <v/>
      </c>
      <c r="B102" s="977" t="str">
        <f t="shared" ca="1" si="9"/>
        <v xml:space="preserve"> </v>
      </c>
      <c r="C102" s="1576">
        <f t="shared" ca="1" si="10"/>
        <v>0</v>
      </c>
      <c r="D102" s="1566">
        <f t="shared" ca="1" si="17"/>
        <v>0</v>
      </c>
      <c r="E102" s="1527">
        <f t="shared" ca="1" si="17"/>
        <v>0</v>
      </c>
      <c r="F102" s="1527">
        <f t="shared" ca="1" si="17"/>
        <v>0</v>
      </c>
      <c r="G102" s="1527">
        <f t="shared" ca="1" si="17"/>
        <v>0</v>
      </c>
      <c r="H102" s="1527">
        <f t="shared" ca="1" si="17"/>
        <v>0</v>
      </c>
      <c r="I102" s="1527">
        <f t="shared" ca="1" si="17"/>
        <v>0</v>
      </c>
      <c r="J102" s="1527">
        <f t="shared" ca="1" si="17"/>
        <v>0</v>
      </c>
      <c r="K102" s="1531">
        <f t="shared" ca="1" si="17"/>
        <v>0</v>
      </c>
      <c r="L102" s="1531">
        <f t="shared" ca="1" si="11"/>
        <v>0</v>
      </c>
      <c r="M102" s="1531">
        <f t="shared" ca="1" si="11"/>
        <v>0</v>
      </c>
      <c r="N102" s="1531">
        <f t="shared" ca="1" si="11"/>
        <v>0</v>
      </c>
      <c r="O102" s="1531">
        <f t="shared" ca="1" si="11"/>
        <v>0</v>
      </c>
      <c r="P102" s="1531">
        <f t="shared" ca="1" si="11"/>
        <v>0</v>
      </c>
      <c r="Q102" s="1531">
        <f t="shared" ca="1" si="11"/>
        <v>0</v>
      </c>
      <c r="R102" s="1531">
        <f t="shared" ca="1" si="11"/>
        <v>0</v>
      </c>
      <c r="S102" s="1531">
        <f t="shared" ca="1" si="11"/>
        <v>0</v>
      </c>
      <c r="T102" s="1531">
        <f t="shared" ca="1" si="11"/>
        <v>0</v>
      </c>
      <c r="U102" s="1531">
        <f t="shared" ca="1" si="12"/>
        <v>0</v>
      </c>
      <c r="V102" s="1531">
        <f t="shared" ca="1" si="12"/>
        <v>0</v>
      </c>
      <c r="W102" s="1531">
        <f t="shared" ca="1" si="12"/>
        <v>0</v>
      </c>
      <c r="X102" s="1531">
        <f t="shared" ca="1" si="12"/>
        <v>0</v>
      </c>
      <c r="Y102" s="1531">
        <f t="shared" ca="1" si="12"/>
        <v>0</v>
      </c>
      <c r="Z102" s="1565"/>
      <c r="AA102" s="1526">
        <f t="shared" ca="1" si="13"/>
        <v>0</v>
      </c>
      <c r="AB102" s="1527">
        <f t="shared" ca="1" si="13"/>
        <v>0</v>
      </c>
      <c r="AC102" s="1527">
        <f t="shared" ca="1" si="13"/>
        <v>0</v>
      </c>
      <c r="AD102" s="1527">
        <f t="shared" ca="1" si="13"/>
        <v>0</v>
      </c>
      <c r="AE102" s="1527">
        <f t="shared" ca="1" si="13"/>
        <v>0</v>
      </c>
      <c r="AF102" s="1527">
        <f t="shared" ca="1" si="13"/>
        <v>0</v>
      </c>
      <c r="AG102" s="1527">
        <f t="shared" ca="1" si="13"/>
        <v>0</v>
      </c>
      <c r="AH102" s="1527">
        <f t="shared" ca="1" si="13"/>
        <v>0</v>
      </c>
      <c r="AI102" s="1527">
        <f t="shared" ca="1" si="13"/>
        <v>0</v>
      </c>
      <c r="AJ102" s="1527">
        <f t="shared" ca="1" si="13"/>
        <v>0</v>
      </c>
      <c r="AK102" s="1527">
        <f t="shared" ca="1" si="13"/>
        <v>0</v>
      </c>
      <c r="AL102" s="1527">
        <f t="shared" ca="1" si="13"/>
        <v>0</v>
      </c>
      <c r="AM102" s="1527">
        <f t="shared" ca="1" si="13"/>
        <v>0</v>
      </c>
      <c r="AN102" s="1486"/>
      <c r="AO102" s="1566">
        <f t="shared" ca="1" si="18"/>
        <v>0</v>
      </c>
      <c r="AP102" s="1527">
        <f t="shared" ca="1" si="15"/>
        <v>0</v>
      </c>
      <c r="AQ102" s="1527">
        <f t="shared" ca="1" si="18"/>
        <v>0</v>
      </c>
      <c r="AR102" s="1527">
        <f t="shared" ca="1" si="18"/>
        <v>0</v>
      </c>
      <c r="AS102" s="1527">
        <f t="shared" ca="1" si="18"/>
        <v>0</v>
      </c>
      <c r="AT102" s="1527">
        <f t="shared" ca="1" si="18"/>
        <v>0</v>
      </c>
      <c r="AU102" s="1527">
        <f t="shared" ca="1" si="18"/>
        <v>0</v>
      </c>
      <c r="AV102" s="1527">
        <f t="shared" ca="1" si="18"/>
        <v>0</v>
      </c>
      <c r="AW102" s="1527">
        <f t="shared" ca="1" si="18"/>
        <v>0</v>
      </c>
      <c r="AX102" s="1527">
        <f t="shared" ca="1" si="18"/>
        <v>0</v>
      </c>
      <c r="AY102" s="1527">
        <f t="shared" ca="1" si="18"/>
        <v>0</v>
      </c>
      <c r="AZ102" s="1527">
        <f t="shared" ca="1" si="18"/>
        <v>0</v>
      </c>
      <c r="BA102" s="1527">
        <f t="shared" ca="1" si="18"/>
        <v>0</v>
      </c>
      <c r="BB102" s="1527">
        <f t="shared" ca="1" si="18"/>
        <v>0</v>
      </c>
      <c r="BC102" s="1527">
        <f t="shared" ca="1" si="18"/>
        <v>0</v>
      </c>
      <c r="BD102" s="1527">
        <f t="shared" ca="1" si="18"/>
        <v>0</v>
      </c>
      <c r="BE102" s="1527">
        <f t="shared" ca="1" si="18"/>
        <v>0</v>
      </c>
      <c r="BF102" s="1527">
        <f t="shared" ca="1" si="18"/>
        <v>0</v>
      </c>
      <c r="BG102" s="1527">
        <f t="shared" ca="1" si="18"/>
        <v>0</v>
      </c>
      <c r="BH102" s="1527">
        <f t="shared" ca="1" si="18"/>
        <v>0</v>
      </c>
      <c r="BI102" s="1527">
        <f t="shared" ca="1" si="18"/>
        <v>0</v>
      </c>
      <c r="BJ102" s="1527">
        <f t="shared" ca="1" si="18"/>
        <v>0</v>
      </c>
      <c r="BK102" s="1527">
        <f t="shared" ca="1" si="18"/>
        <v>0</v>
      </c>
      <c r="BL102" s="1527">
        <f t="shared" ca="1" si="18"/>
        <v>0</v>
      </c>
      <c r="BM102" s="1527">
        <f t="shared" ca="1" si="18"/>
        <v>0</v>
      </c>
      <c r="BN102" s="1527">
        <f t="shared" ca="1" si="18"/>
        <v>0</v>
      </c>
      <c r="BO102" s="1527">
        <f t="shared" ca="1" si="18"/>
        <v>0</v>
      </c>
      <c r="BP102" s="1527">
        <f t="shared" ca="1" si="18"/>
        <v>0</v>
      </c>
      <c r="BQ102" s="1527">
        <f t="shared" ca="1" si="18"/>
        <v>0</v>
      </c>
      <c r="BR102" s="1527">
        <f t="shared" ca="1" si="18"/>
        <v>0</v>
      </c>
      <c r="BS102" s="1527">
        <f t="shared" ca="1" si="18"/>
        <v>0</v>
      </c>
      <c r="BT102" s="1527">
        <f t="shared" ca="1" si="18"/>
        <v>0</v>
      </c>
      <c r="BU102" s="1527">
        <f t="shared" ca="1" si="18"/>
        <v>0</v>
      </c>
      <c r="BV102" s="1527">
        <f t="shared" ca="1" si="18"/>
        <v>0</v>
      </c>
      <c r="BW102" s="1527">
        <f t="shared" ca="1" si="18"/>
        <v>0</v>
      </c>
      <c r="BX102" s="1527">
        <f t="shared" ca="1" si="18"/>
        <v>0</v>
      </c>
      <c r="BY102" s="1527">
        <f t="shared" ca="1" si="18"/>
        <v>0</v>
      </c>
      <c r="BZ102" s="1527">
        <f t="shared" ca="1" si="18"/>
        <v>0</v>
      </c>
      <c r="CA102" s="1527">
        <f t="shared" ca="1" si="18"/>
        <v>0</v>
      </c>
      <c r="CB102" s="1527">
        <f t="shared" ca="1" si="18"/>
        <v>0</v>
      </c>
      <c r="CC102" s="1527">
        <f t="shared" ca="1" si="18"/>
        <v>0</v>
      </c>
      <c r="CD102" s="1527">
        <f t="shared" ca="1" si="18"/>
        <v>0</v>
      </c>
      <c r="CE102" s="1527">
        <f t="shared" ca="1" si="18"/>
        <v>0</v>
      </c>
      <c r="CF102" s="1527">
        <f t="shared" ca="1" si="18"/>
        <v>0</v>
      </c>
      <c r="CG102" s="1527">
        <f t="shared" ca="1" si="18"/>
        <v>0</v>
      </c>
      <c r="CH102" s="1527">
        <f t="shared" ca="1" si="18"/>
        <v>0</v>
      </c>
      <c r="CI102" s="1567">
        <f t="shared" ca="1" si="18"/>
        <v>0</v>
      </c>
      <c r="CM102" s="2158"/>
      <c r="CN102" s="2159"/>
      <c r="CO102" s="2159"/>
      <c r="CP102" s="2159"/>
      <c r="CQ102" s="2159"/>
      <c r="CR102" s="2159"/>
      <c r="CS102" s="2159"/>
      <c r="CT102" s="2159"/>
      <c r="CU102" s="2159"/>
      <c r="CV102" s="2159"/>
      <c r="CW102" s="2160"/>
    </row>
    <row r="103" spans="1:121" s="939" customFormat="1" ht="15.75" customHeight="1" x14ac:dyDescent="0.25">
      <c r="A103" s="940" t="str">
        <f t="shared" si="16"/>
        <v/>
      </c>
      <c r="B103" s="977" t="str">
        <f t="shared" ca="1" si="9"/>
        <v xml:space="preserve"> </v>
      </c>
      <c r="C103" s="1576">
        <f t="shared" ca="1" si="10"/>
        <v>0</v>
      </c>
      <c r="D103" s="1566">
        <f t="shared" ca="1" si="17"/>
        <v>0</v>
      </c>
      <c r="E103" s="1527">
        <f t="shared" ca="1" si="17"/>
        <v>0</v>
      </c>
      <c r="F103" s="1527">
        <f t="shared" ca="1" si="17"/>
        <v>0</v>
      </c>
      <c r="G103" s="1527">
        <f t="shared" ca="1" si="17"/>
        <v>0</v>
      </c>
      <c r="H103" s="1527">
        <f t="shared" ca="1" si="17"/>
        <v>0</v>
      </c>
      <c r="I103" s="1527">
        <f t="shared" ca="1" si="17"/>
        <v>0</v>
      </c>
      <c r="J103" s="1527">
        <f t="shared" ca="1" si="17"/>
        <v>0</v>
      </c>
      <c r="K103" s="1531">
        <f t="shared" ca="1" si="17"/>
        <v>0</v>
      </c>
      <c r="L103" s="1531">
        <f t="shared" ca="1" si="11"/>
        <v>0</v>
      </c>
      <c r="M103" s="1531">
        <f t="shared" ca="1" si="11"/>
        <v>0</v>
      </c>
      <c r="N103" s="1531">
        <f t="shared" ca="1" si="11"/>
        <v>0</v>
      </c>
      <c r="O103" s="1531">
        <f t="shared" ca="1" si="11"/>
        <v>0</v>
      </c>
      <c r="P103" s="1531">
        <f t="shared" ca="1" si="11"/>
        <v>0</v>
      </c>
      <c r="Q103" s="1531">
        <f t="shared" ca="1" si="11"/>
        <v>0</v>
      </c>
      <c r="R103" s="1531">
        <f t="shared" ca="1" si="11"/>
        <v>0</v>
      </c>
      <c r="S103" s="1531">
        <f t="shared" ca="1" si="11"/>
        <v>0</v>
      </c>
      <c r="T103" s="1531">
        <f t="shared" ca="1" si="11"/>
        <v>0</v>
      </c>
      <c r="U103" s="1531">
        <f t="shared" ca="1" si="12"/>
        <v>0</v>
      </c>
      <c r="V103" s="1531">
        <f t="shared" ca="1" si="12"/>
        <v>0</v>
      </c>
      <c r="W103" s="1531">
        <f t="shared" ca="1" si="12"/>
        <v>0</v>
      </c>
      <c r="X103" s="1531">
        <f t="shared" ca="1" si="12"/>
        <v>0</v>
      </c>
      <c r="Y103" s="1531">
        <f t="shared" ca="1" si="12"/>
        <v>0</v>
      </c>
      <c r="Z103" s="1565"/>
      <c r="AA103" s="1526">
        <f t="shared" ref="AA103:AM118" ca="1" si="19">IF(ISNUMBER($B103),$B103*AA21,0)</f>
        <v>0</v>
      </c>
      <c r="AB103" s="1527">
        <f t="shared" ca="1" si="13"/>
        <v>0</v>
      </c>
      <c r="AC103" s="1527">
        <f t="shared" ca="1" si="13"/>
        <v>0</v>
      </c>
      <c r="AD103" s="1527">
        <f t="shared" ca="1" si="13"/>
        <v>0</v>
      </c>
      <c r="AE103" s="1527">
        <f t="shared" ca="1" si="13"/>
        <v>0</v>
      </c>
      <c r="AF103" s="1527">
        <f t="shared" ca="1" si="13"/>
        <v>0</v>
      </c>
      <c r="AG103" s="1527">
        <f t="shared" ca="1" si="13"/>
        <v>0</v>
      </c>
      <c r="AH103" s="1527">
        <f t="shared" ca="1" si="13"/>
        <v>0</v>
      </c>
      <c r="AI103" s="1527">
        <f t="shared" ca="1" si="13"/>
        <v>0</v>
      </c>
      <c r="AJ103" s="1527">
        <f t="shared" ca="1" si="13"/>
        <v>0</v>
      </c>
      <c r="AK103" s="1527">
        <f t="shared" ca="1" si="13"/>
        <v>0</v>
      </c>
      <c r="AL103" s="1527">
        <f t="shared" ca="1" si="13"/>
        <v>0</v>
      </c>
      <c r="AM103" s="1527">
        <f t="shared" ca="1" si="13"/>
        <v>0</v>
      </c>
      <c r="AN103" s="1486"/>
      <c r="AO103" s="1566">
        <f t="shared" ref="AO103:CI108" ca="1" si="20">IF(ISNUMBER($B103),$B103*AO21,0)</f>
        <v>0</v>
      </c>
      <c r="AP103" s="1527">
        <f t="shared" ca="1" si="15"/>
        <v>0</v>
      </c>
      <c r="AQ103" s="1527">
        <f t="shared" ca="1" si="20"/>
        <v>0</v>
      </c>
      <c r="AR103" s="1527">
        <f t="shared" ca="1" si="20"/>
        <v>0</v>
      </c>
      <c r="AS103" s="1527">
        <f t="shared" ca="1" si="20"/>
        <v>0</v>
      </c>
      <c r="AT103" s="1527">
        <f t="shared" ca="1" si="20"/>
        <v>0</v>
      </c>
      <c r="AU103" s="1527">
        <f t="shared" ca="1" si="20"/>
        <v>0</v>
      </c>
      <c r="AV103" s="1527">
        <f t="shared" ca="1" si="20"/>
        <v>0</v>
      </c>
      <c r="AW103" s="1527">
        <f t="shared" ca="1" si="20"/>
        <v>0</v>
      </c>
      <c r="AX103" s="1527">
        <f t="shared" ca="1" si="20"/>
        <v>0</v>
      </c>
      <c r="AY103" s="1527">
        <f t="shared" ca="1" si="20"/>
        <v>0</v>
      </c>
      <c r="AZ103" s="1527">
        <f t="shared" ca="1" si="20"/>
        <v>0</v>
      </c>
      <c r="BA103" s="1527">
        <f t="shared" ca="1" si="20"/>
        <v>0</v>
      </c>
      <c r="BB103" s="1527">
        <f t="shared" ca="1" si="20"/>
        <v>0</v>
      </c>
      <c r="BC103" s="1527">
        <f t="shared" ca="1" si="20"/>
        <v>0</v>
      </c>
      <c r="BD103" s="1527">
        <f t="shared" ca="1" si="20"/>
        <v>0</v>
      </c>
      <c r="BE103" s="1527">
        <f t="shared" ca="1" si="20"/>
        <v>0</v>
      </c>
      <c r="BF103" s="1527">
        <f t="shared" ca="1" si="20"/>
        <v>0</v>
      </c>
      <c r="BG103" s="1527">
        <f t="shared" ca="1" si="20"/>
        <v>0</v>
      </c>
      <c r="BH103" s="1527">
        <f t="shared" ca="1" si="20"/>
        <v>0</v>
      </c>
      <c r="BI103" s="1527">
        <f t="shared" ca="1" si="20"/>
        <v>0</v>
      </c>
      <c r="BJ103" s="1527">
        <f t="shared" ca="1" si="20"/>
        <v>0</v>
      </c>
      <c r="BK103" s="1527">
        <f t="shared" ca="1" si="20"/>
        <v>0</v>
      </c>
      <c r="BL103" s="1527">
        <f t="shared" ca="1" si="20"/>
        <v>0</v>
      </c>
      <c r="BM103" s="1527">
        <f t="shared" ca="1" si="20"/>
        <v>0</v>
      </c>
      <c r="BN103" s="1527">
        <f t="shared" ca="1" si="20"/>
        <v>0</v>
      </c>
      <c r="BO103" s="1527">
        <f t="shared" ca="1" si="20"/>
        <v>0</v>
      </c>
      <c r="BP103" s="1527">
        <f t="shared" ca="1" si="20"/>
        <v>0</v>
      </c>
      <c r="BQ103" s="1527">
        <f t="shared" ca="1" si="20"/>
        <v>0</v>
      </c>
      <c r="BR103" s="1527">
        <f t="shared" ca="1" si="20"/>
        <v>0</v>
      </c>
      <c r="BS103" s="1527">
        <f t="shared" ca="1" si="20"/>
        <v>0</v>
      </c>
      <c r="BT103" s="1527">
        <f t="shared" ca="1" si="20"/>
        <v>0</v>
      </c>
      <c r="BU103" s="1527">
        <f t="shared" ca="1" si="20"/>
        <v>0</v>
      </c>
      <c r="BV103" s="1527">
        <f t="shared" ca="1" si="20"/>
        <v>0</v>
      </c>
      <c r="BW103" s="1527">
        <f t="shared" ca="1" si="20"/>
        <v>0</v>
      </c>
      <c r="BX103" s="1527">
        <f t="shared" ca="1" si="20"/>
        <v>0</v>
      </c>
      <c r="BY103" s="1527">
        <f t="shared" ca="1" si="20"/>
        <v>0</v>
      </c>
      <c r="BZ103" s="1527">
        <f t="shared" ca="1" si="20"/>
        <v>0</v>
      </c>
      <c r="CA103" s="1527">
        <f t="shared" ca="1" si="20"/>
        <v>0</v>
      </c>
      <c r="CB103" s="1527">
        <f t="shared" ca="1" si="20"/>
        <v>0</v>
      </c>
      <c r="CC103" s="1527">
        <f t="shared" ca="1" si="20"/>
        <v>0</v>
      </c>
      <c r="CD103" s="1527">
        <f t="shared" ca="1" si="20"/>
        <v>0</v>
      </c>
      <c r="CE103" s="1527">
        <f t="shared" ca="1" si="20"/>
        <v>0</v>
      </c>
      <c r="CF103" s="1527">
        <f t="shared" ca="1" si="20"/>
        <v>0</v>
      </c>
      <c r="CG103" s="1527">
        <f t="shared" ca="1" si="20"/>
        <v>0</v>
      </c>
      <c r="CH103" s="1527">
        <f t="shared" ca="1" si="20"/>
        <v>0</v>
      </c>
      <c r="CI103" s="1567">
        <f t="shared" ca="1" si="20"/>
        <v>0</v>
      </c>
      <c r="CM103" s="2158"/>
      <c r="CN103" s="2159"/>
      <c r="CO103" s="2159"/>
      <c r="CP103" s="2159"/>
      <c r="CQ103" s="2159"/>
      <c r="CR103" s="2159"/>
      <c r="CS103" s="2159"/>
      <c r="CT103" s="2159"/>
      <c r="CU103" s="2159"/>
      <c r="CV103" s="2159"/>
      <c r="CW103" s="2160"/>
    </row>
    <row r="104" spans="1:121" s="939" customFormat="1" ht="15.75" customHeight="1" x14ac:dyDescent="0.25">
      <c r="A104" s="940" t="str">
        <f t="shared" si="16"/>
        <v/>
      </c>
      <c r="B104" s="977" t="str">
        <f t="shared" ca="1" si="9"/>
        <v xml:space="preserve"> </v>
      </c>
      <c r="C104" s="1576">
        <f t="shared" ca="1" si="10"/>
        <v>0</v>
      </c>
      <c r="D104" s="1566">
        <f t="shared" ca="1" si="17"/>
        <v>0</v>
      </c>
      <c r="E104" s="1527">
        <f t="shared" ca="1" si="17"/>
        <v>0</v>
      </c>
      <c r="F104" s="1527">
        <f t="shared" ca="1" si="17"/>
        <v>0</v>
      </c>
      <c r="G104" s="1527">
        <f t="shared" ca="1" si="17"/>
        <v>0</v>
      </c>
      <c r="H104" s="1527">
        <f t="shared" ca="1" si="17"/>
        <v>0</v>
      </c>
      <c r="I104" s="1527">
        <f t="shared" ca="1" si="17"/>
        <v>0</v>
      </c>
      <c r="J104" s="1527">
        <f t="shared" ca="1" si="17"/>
        <v>0</v>
      </c>
      <c r="K104" s="1531">
        <f t="shared" ca="1" si="17"/>
        <v>0</v>
      </c>
      <c r="L104" s="1531">
        <f t="shared" ca="1" si="11"/>
        <v>0</v>
      </c>
      <c r="M104" s="1531">
        <f t="shared" ca="1" si="11"/>
        <v>0</v>
      </c>
      <c r="N104" s="1531">
        <f t="shared" ca="1" si="11"/>
        <v>0</v>
      </c>
      <c r="O104" s="1531">
        <f t="shared" ca="1" si="11"/>
        <v>0</v>
      </c>
      <c r="P104" s="1531">
        <f t="shared" ca="1" si="11"/>
        <v>0</v>
      </c>
      <c r="Q104" s="1531">
        <f t="shared" ca="1" si="11"/>
        <v>0</v>
      </c>
      <c r="R104" s="1531">
        <f t="shared" ca="1" si="11"/>
        <v>0</v>
      </c>
      <c r="S104" s="1531">
        <f t="shared" ca="1" si="11"/>
        <v>0</v>
      </c>
      <c r="T104" s="1531">
        <f t="shared" ca="1" si="11"/>
        <v>0</v>
      </c>
      <c r="U104" s="1531">
        <f t="shared" ca="1" si="12"/>
        <v>0</v>
      </c>
      <c r="V104" s="1531">
        <f t="shared" ca="1" si="12"/>
        <v>0</v>
      </c>
      <c r="W104" s="1531">
        <f t="shared" ca="1" si="12"/>
        <v>0</v>
      </c>
      <c r="X104" s="1531">
        <f t="shared" ca="1" si="12"/>
        <v>0</v>
      </c>
      <c r="Y104" s="1531">
        <f t="shared" ca="1" si="12"/>
        <v>0</v>
      </c>
      <c r="Z104" s="1565"/>
      <c r="AA104" s="1526">
        <f t="shared" ca="1" si="19"/>
        <v>0</v>
      </c>
      <c r="AB104" s="1527">
        <f t="shared" ca="1" si="19"/>
        <v>0</v>
      </c>
      <c r="AC104" s="1527">
        <f t="shared" ca="1" si="19"/>
        <v>0</v>
      </c>
      <c r="AD104" s="1527">
        <f t="shared" ca="1" si="13"/>
        <v>0</v>
      </c>
      <c r="AE104" s="1527">
        <f t="shared" ca="1" si="13"/>
        <v>0</v>
      </c>
      <c r="AF104" s="1527">
        <f t="shared" ca="1" si="13"/>
        <v>0</v>
      </c>
      <c r="AG104" s="1527">
        <f t="shared" ca="1" si="13"/>
        <v>0</v>
      </c>
      <c r="AH104" s="1527">
        <f t="shared" ca="1" si="13"/>
        <v>0</v>
      </c>
      <c r="AI104" s="1527">
        <f t="shared" ca="1" si="13"/>
        <v>0</v>
      </c>
      <c r="AJ104" s="1527">
        <f t="shared" ca="1" si="13"/>
        <v>0</v>
      </c>
      <c r="AK104" s="1527">
        <f t="shared" ca="1" si="13"/>
        <v>0</v>
      </c>
      <c r="AL104" s="1527">
        <f t="shared" ca="1" si="13"/>
        <v>0</v>
      </c>
      <c r="AM104" s="1527">
        <f t="shared" ca="1" si="13"/>
        <v>0</v>
      </c>
      <c r="AN104" s="1486"/>
      <c r="AO104" s="1566">
        <f t="shared" ca="1" si="20"/>
        <v>0</v>
      </c>
      <c r="AP104" s="1527">
        <f t="shared" ca="1" si="15"/>
        <v>0</v>
      </c>
      <c r="AQ104" s="1527">
        <f t="shared" ca="1" si="20"/>
        <v>0</v>
      </c>
      <c r="AR104" s="1527">
        <f t="shared" ca="1" si="20"/>
        <v>0</v>
      </c>
      <c r="AS104" s="1527">
        <f t="shared" ca="1" si="20"/>
        <v>0</v>
      </c>
      <c r="AT104" s="1527">
        <f t="shared" ca="1" si="20"/>
        <v>0</v>
      </c>
      <c r="AU104" s="1527">
        <f t="shared" ca="1" si="20"/>
        <v>0</v>
      </c>
      <c r="AV104" s="1527">
        <f t="shared" ca="1" si="20"/>
        <v>0</v>
      </c>
      <c r="AW104" s="1527">
        <f t="shared" ca="1" si="20"/>
        <v>0</v>
      </c>
      <c r="AX104" s="1527">
        <f t="shared" ca="1" si="20"/>
        <v>0</v>
      </c>
      <c r="AY104" s="1527">
        <f t="shared" ca="1" si="20"/>
        <v>0</v>
      </c>
      <c r="AZ104" s="1527">
        <f t="shared" ca="1" si="20"/>
        <v>0</v>
      </c>
      <c r="BA104" s="1527">
        <f t="shared" ca="1" si="20"/>
        <v>0</v>
      </c>
      <c r="BB104" s="1527">
        <f t="shared" ca="1" si="20"/>
        <v>0</v>
      </c>
      <c r="BC104" s="1527">
        <f t="shared" ca="1" si="20"/>
        <v>0</v>
      </c>
      <c r="BD104" s="1527">
        <f t="shared" ca="1" si="20"/>
        <v>0</v>
      </c>
      <c r="BE104" s="1527">
        <f t="shared" ca="1" si="20"/>
        <v>0</v>
      </c>
      <c r="BF104" s="1527">
        <f t="shared" ca="1" si="20"/>
        <v>0</v>
      </c>
      <c r="BG104" s="1527">
        <f t="shared" ca="1" si="20"/>
        <v>0</v>
      </c>
      <c r="BH104" s="1527">
        <f t="shared" ca="1" si="20"/>
        <v>0</v>
      </c>
      <c r="BI104" s="1527">
        <f t="shared" ca="1" si="20"/>
        <v>0</v>
      </c>
      <c r="BJ104" s="1527">
        <f t="shared" ca="1" si="20"/>
        <v>0</v>
      </c>
      <c r="BK104" s="1527">
        <f t="shared" ca="1" si="20"/>
        <v>0</v>
      </c>
      <c r="BL104" s="1527">
        <f t="shared" ca="1" si="20"/>
        <v>0</v>
      </c>
      <c r="BM104" s="1527">
        <f t="shared" ca="1" si="20"/>
        <v>0</v>
      </c>
      <c r="BN104" s="1527">
        <f t="shared" ca="1" si="20"/>
        <v>0</v>
      </c>
      <c r="BO104" s="1527">
        <f t="shared" ca="1" si="20"/>
        <v>0</v>
      </c>
      <c r="BP104" s="1527">
        <f t="shared" ca="1" si="20"/>
        <v>0</v>
      </c>
      <c r="BQ104" s="1527">
        <f t="shared" ca="1" si="20"/>
        <v>0</v>
      </c>
      <c r="BR104" s="1527">
        <f t="shared" ca="1" si="20"/>
        <v>0</v>
      </c>
      <c r="BS104" s="1527">
        <f t="shared" ca="1" si="20"/>
        <v>0</v>
      </c>
      <c r="BT104" s="1527">
        <f t="shared" ca="1" si="20"/>
        <v>0</v>
      </c>
      <c r="BU104" s="1527">
        <f t="shared" ca="1" si="20"/>
        <v>0</v>
      </c>
      <c r="BV104" s="1527">
        <f t="shared" ca="1" si="20"/>
        <v>0</v>
      </c>
      <c r="BW104" s="1527">
        <f t="shared" ca="1" si="20"/>
        <v>0</v>
      </c>
      <c r="BX104" s="1527">
        <f t="shared" ca="1" si="20"/>
        <v>0</v>
      </c>
      <c r="BY104" s="1527">
        <f t="shared" ca="1" si="20"/>
        <v>0</v>
      </c>
      <c r="BZ104" s="1527">
        <f t="shared" ca="1" si="20"/>
        <v>0</v>
      </c>
      <c r="CA104" s="1527">
        <f t="shared" ca="1" si="20"/>
        <v>0</v>
      </c>
      <c r="CB104" s="1527">
        <f t="shared" ca="1" si="20"/>
        <v>0</v>
      </c>
      <c r="CC104" s="1527">
        <f t="shared" ca="1" si="20"/>
        <v>0</v>
      </c>
      <c r="CD104" s="1527">
        <f t="shared" ca="1" si="20"/>
        <v>0</v>
      </c>
      <c r="CE104" s="1527">
        <f t="shared" ca="1" si="20"/>
        <v>0</v>
      </c>
      <c r="CF104" s="1527">
        <f t="shared" ca="1" si="20"/>
        <v>0</v>
      </c>
      <c r="CG104" s="1527">
        <f t="shared" ca="1" si="20"/>
        <v>0</v>
      </c>
      <c r="CH104" s="1527">
        <f t="shared" ca="1" si="20"/>
        <v>0</v>
      </c>
      <c r="CI104" s="1567">
        <f t="shared" ca="1" si="20"/>
        <v>0</v>
      </c>
      <c r="CM104" s="2158"/>
      <c r="CN104" s="2159"/>
      <c r="CO104" s="2159"/>
      <c r="CP104" s="2159"/>
      <c r="CQ104" s="2159"/>
      <c r="CR104" s="2159"/>
      <c r="CS104" s="2159"/>
      <c r="CT104" s="2159"/>
      <c r="CU104" s="2159"/>
      <c r="CV104" s="2159"/>
      <c r="CW104" s="2160"/>
    </row>
    <row r="105" spans="1:121" s="939" customFormat="1" ht="15.75" customHeight="1" x14ac:dyDescent="0.25">
      <c r="A105" s="940" t="str">
        <f t="shared" si="16"/>
        <v/>
      </c>
      <c r="B105" s="977" t="str">
        <f t="shared" ca="1" si="9"/>
        <v xml:space="preserve"> </v>
      </c>
      <c r="C105" s="1576">
        <f t="shared" ca="1" si="10"/>
        <v>0</v>
      </c>
      <c r="D105" s="1566">
        <f t="shared" ca="1" si="17"/>
        <v>0</v>
      </c>
      <c r="E105" s="1527">
        <f t="shared" ca="1" si="17"/>
        <v>0</v>
      </c>
      <c r="F105" s="1527">
        <f t="shared" ca="1" si="17"/>
        <v>0</v>
      </c>
      <c r="G105" s="1527">
        <f t="shared" ca="1" si="17"/>
        <v>0</v>
      </c>
      <c r="H105" s="1527">
        <f t="shared" ca="1" si="17"/>
        <v>0</v>
      </c>
      <c r="I105" s="1527">
        <f t="shared" ca="1" si="17"/>
        <v>0</v>
      </c>
      <c r="J105" s="1527">
        <f t="shared" ca="1" si="17"/>
        <v>0</v>
      </c>
      <c r="K105" s="1531">
        <f t="shared" ca="1" si="17"/>
        <v>0</v>
      </c>
      <c r="L105" s="1531">
        <f t="shared" ca="1" si="11"/>
        <v>0</v>
      </c>
      <c r="M105" s="1531">
        <f t="shared" ca="1" si="11"/>
        <v>0</v>
      </c>
      <c r="N105" s="1531">
        <f t="shared" ca="1" si="11"/>
        <v>0</v>
      </c>
      <c r="O105" s="1531">
        <f t="shared" ca="1" si="11"/>
        <v>0</v>
      </c>
      <c r="P105" s="1531">
        <f t="shared" ca="1" si="11"/>
        <v>0</v>
      </c>
      <c r="Q105" s="1531">
        <f t="shared" ca="1" si="11"/>
        <v>0</v>
      </c>
      <c r="R105" s="1531">
        <f t="shared" ca="1" si="11"/>
        <v>0</v>
      </c>
      <c r="S105" s="1531">
        <f t="shared" ca="1" si="11"/>
        <v>0</v>
      </c>
      <c r="T105" s="1531">
        <f t="shared" ca="1" si="11"/>
        <v>0</v>
      </c>
      <c r="U105" s="1531">
        <f t="shared" ca="1" si="12"/>
        <v>0</v>
      </c>
      <c r="V105" s="1531">
        <f t="shared" ca="1" si="12"/>
        <v>0</v>
      </c>
      <c r="W105" s="1531">
        <f t="shared" ca="1" si="12"/>
        <v>0</v>
      </c>
      <c r="X105" s="1531">
        <f t="shared" ca="1" si="12"/>
        <v>0</v>
      </c>
      <c r="Y105" s="1531">
        <f t="shared" ca="1" si="12"/>
        <v>0</v>
      </c>
      <c r="Z105" s="1565"/>
      <c r="AA105" s="1526">
        <f t="shared" ca="1" si="19"/>
        <v>0</v>
      </c>
      <c r="AB105" s="1527">
        <f t="shared" ca="1" si="19"/>
        <v>0</v>
      </c>
      <c r="AC105" s="1527">
        <f t="shared" ca="1" si="19"/>
        <v>0</v>
      </c>
      <c r="AD105" s="1527">
        <f t="shared" ca="1" si="13"/>
        <v>0</v>
      </c>
      <c r="AE105" s="1527">
        <f t="shared" ca="1" si="13"/>
        <v>0</v>
      </c>
      <c r="AF105" s="1527">
        <f t="shared" ca="1" si="13"/>
        <v>0</v>
      </c>
      <c r="AG105" s="1527">
        <f t="shared" ca="1" si="13"/>
        <v>0</v>
      </c>
      <c r="AH105" s="1527">
        <f t="shared" ca="1" si="13"/>
        <v>0</v>
      </c>
      <c r="AI105" s="1527">
        <f t="shared" ca="1" si="13"/>
        <v>0</v>
      </c>
      <c r="AJ105" s="1527">
        <f t="shared" ca="1" si="13"/>
        <v>0</v>
      </c>
      <c r="AK105" s="1527">
        <f t="shared" ca="1" si="13"/>
        <v>0</v>
      </c>
      <c r="AL105" s="1527">
        <f t="shared" ca="1" si="13"/>
        <v>0</v>
      </c>
      <c r="AM105" s="1527">
        <f t="shared" ca="1" si="13"/>
        <v>0</v>
      </c>
      <c r="AN105" s="1486"/>
      <c r="AO105" s="1566">
        <f t="shared" ca="1" si="20"/>
        <v>0</v>
      </c>
      <c r="AP105" s="1527">
        <f t="shared" ca="1" si="15"/>
        <v>0</v>
      </c>
      <c r="AQ105" s="1527">
        <f t="shared" ca="1" si="20"/>
        <v>0</v>
      </c>
      <c r="AR105" s="1527">
        <f t="shared" ca="1" si="20"/>
        <v>0</v>
      </c>
      <c r="AS105" s="1527">
        <f t="shared" ca="1" si="20"/>
        <v>0</v>
      </c>
      <c r="AT105" s="1527">
        <f t="shared" ca="1" si="20"/>
        <v>0</v>
      </c>
      <c r="AU105" s="1527">
        <f t="shared" ca="1" si="20"/>
        <v>0</v>
      </c>
      <c r="AV105" s="1527">
        <f t="shared" ca="1" si="20"/>
        <v>0</v>
      </c>
      <c r="AW105" s="1527">
        <f t="shared" ca="1" si="20"/>
        <v>0</v>
      </c>
      <c r="AX105" s="1527">
        <f t="shared" ca="1" si="20"/>
        <v>0</v>
      </c>
      <c r="AY105" s="1527">
        <f t="shared" ca="1" si="20"/>
        <v>0</v>
      </c>
      <c r="AZ105" s="1527">
        <f t="shared" ca="1" si="20"/>
        <v>0</v>
      </c>
      <c r="BA105" s="1527">
        <f t="shared" ca="1" si="20"/>
        <v>0</v>
      </c>
      <c r="BB105" s="1527">
        <f t="shared" ca="1" si="20"/>
        <v>0</v>
      </c>
      <c r="BC105" s="1527">
        <f t="shared" ca="1" si="20"/>
        <v>0</v>
      </c>
      <c r="BD105" s="1527">
        <f t="shared" ca="1" si="20"/>
        <v>0</v>
      </c>
      <c r="BE105" s="1527">
        <f t="shared" ca="1" si="20"/>
        <v>0</v>
      </c>
      <c r="BF105" s="1527">
        <f t="shared" ca="1" si="20"/>
        <v>0</v>
      </c>
      <c r="BG105" s="1527">
        <f t="shared" ca="1" si="20"/>
        <v>0</v>
      </c>
      <c r="BH105" s="1527">
        <f t="shared" ca="1" si="20"/>
        <v>0</v>
      </c>
      <c r="BI105" s="1527">
        <f t="shared" ca="1" si="20"/>
        <v>0</v>
      </c>
      <c r="BJ105" s="1527">
        <f t="shared" ca="1" si="20"/>
        <v>0</v>
      </c>
      <c r="BK105" s="1527">
        <f t="shared" ca="1" si="20"/>
        <v>0</v>
      </c>
      <c r="BL105" s="1527">
        <f t="shared" ca="1" si="20"/>
        <v>0</v>
      </c>
      <c r="BM105" s="1527">
        <f t="shared" ca="1" si="20"/>
        <v>0</v>
      </c>
      <c r="BN105" s="1527">
        <f t="shared" ca="1" si="20"/>
        <v>0</v>
      </c>
      <c r="BO105" s="1527">
        <f t="shared" ca="1" si="20"/>
        <v>0</v>
      </c>
      <c r="BP105" s="1527">
        <f t="shared" ca="1" si="20"/>
        <v>0</v>
      </c>
      <c r="BQ105" s="1527">
        <f t="shared" ca="1" si="20"/>
        <v>0</v>
      </c>
      <c r="BR105" s="1527">
        <f t="shared" ca="1" si="20"/>
        <v>0</v>
      </c>
      <c r="BS105" s="1527">
        <f t="shared" ca="1" si="20"/>
        <v>0</v>
      </c>
      <c r="BT105" s="1527">
        <f t="shared" ca="1" si="20"/>
        <v>0</v>
      </c>
      <c r="BU105" s="1527">
        <f t="shared" ca="1" si="20"/>
        <v>0</v>
      </c>
      <c r="BV105" s="1527">
        <f t="shared" ca="1" si="20"/>
        <v>0</v>
      </c>
      <c r="BW105" s="1527">
        <f t="shared" ca="1" si="20"/>
        <v>0</v>
      </c>
      <c r="BX105" s="1527">
        <f t="shared" ca="1" si="20"/>
        <v>0</v>
      </c>
      <c r="BY105" s="1527">
        <f t="shared" ca="1" si="20"/>
        <v>0</v>
      </c>
      <c r="BZ105" s="1527">
        <f t="shared" ca="1" si="20"/>
        <v>0</v>
      </c>
      <c r="CA105" s="1527">
        <f t="shared" ca="1" si="20"/>
        <v>0</v>
      </c>
      <c r="CB105" s="1527">
        <f t="shared" ca="1" si="20"/>
        <v>0</v>
      </c>
      <c r="CC105" s="1527">
        <f t="shared" ca="1" si="20"/>
        <v>0</v>
      </c>
      <c r="CD105" s="1527">
        <f t="shared" ca="1" si="20"/>
        <v>0</v>
      </c>
      <c r="CE105" s="1527">
        <f t="shared" ca="1" si="20"/>
        <v>0</v>
      </c>
      <c r="CF105" s="1527">
        <f t="shared" ca="1" si="20"/>
        <v>0</v>
      </c>
      <c r="CG105" s="1527">
        <f t="shared" ca="1" si="20"/>
        <v>0</v>
      </c>
      <c r="CH105" s="1527">
        <f t="shared" ca="1" si="20"/>
        <v>0</v>
      </c>
      <c r="CI105" s="1567">
        <f t="shared" ca="1" si="20"/>
        <v>0</v>
      </c>
      <c r="CM105" s="2158"/>
      <c r="CN105" s="2159"/>
      <c r="CO105" s="2159"/>
      <c r="CP105" s="2159"/>
      <c r="CQ105" s="2159"/>
      <c r="CR105" s="2159"/>
      <c r="CS105" s="2159"/>
      <c r="CT105" s="2159"/>
      <c r="CU105" s="2159"/>
      <c r="CV105" s="2159"/>
      <c r="CW105" s="2160"/>
    </row>
    <row r="106" spans="1:121" s="939" customFormat="1" ht="15.75" customHeight="1" x14ac:dyDescent="0.25">
      <c r="A106" s="940" t="str">
        <f t="shared" si="16"/>
        <v/>
      </c>
      <c r="B106" s="977" t="str">
        <f t="shared" ca="1" si="9"/>
        <v xml:space="preserve"> </v>
      </c>
      <c r="C106" s="1576">
        <f t="shared" ca="1" si="10"/>
        <v>0</v>
      </c>
      <c r="D106" s="1566">
        <f t="shared" ca="1" si="17"/>
        <v>0</v>
      </c>
      <c r="E106" s="1527">
        <f t="shared" ca="1" si="17"/>
        <v>0</v>
      </c>
      <c r="F106" s="1527">
        <f t="shared" ca="1" si="17"/>
        <v>0</v>
      </c>
      <c r="G106" s="1527">
        <f t="shared" ca="1" si="17"/>
        <v>0</v>
      </c>
      <c r="H106" s="1527">
        <f t="shared" ca="1" si="17"/>
        <v>0</v>
      </c>
      <c r="I106" s="1527">
        <f t="shared" ca="1" si="17"/>
        <v>0</v>
      </c>
      <c r="J106" s="1527">
        <f t="shared" ca="1" si="17"/>
        <v>0</v>
      </c>
      <c r="K106" s="1531">
        <f t="shared" ca="1" si="17"/>
        <v>0</v>
      </c>
      <c r="L106" s="1531">
        <f t="shared" ca="1" si="11"/>
        <v>0</v>
      </c>
      <c r="M106" s="1531">
        <f t="shared" ca="1" si="11"/>
        <v>0</v>
      </c>
      <c r="N106" s="1531">
        <f t="shared" ca="1" si="11"/>
        <v>0</v>
      </c>
      <c r="O106" s="1531">
        <f t="shared" ca="1" si="11"/>
        <v>0</v>
      </c>
      <c r="P106" s="1531">
        <f t="shared" ca="1" si="11"/>
        <v>0</v>
      </c>
      <c r="Q106" s="1531">
        <f t="shared" ca="1" si="11"/>
        <v>0</v>
      </c>
      <c r="R106" s="1531">
        <f t="shared" ca="1" si="11"/>
        <v>0</v>
      </c>
      <c r="S106" s="1531">
        <f t="shared" ca="1" si="11"/>
        <v>0</v>
      </c>
      <c r="T106" s="1531">
        <f t="shared" ca="1" si="11"/>
        <v>0</v>
      </c>
      <c r="U106" s="1531">
        <f t="shared" ca="1" si="12"/>
        <v>0</v>
      </c>
      <c r="V106" s="1531">
        <f t="shared" ca="1" si="12"/>
        <v>0</v>
      </c>
      <c r="W106" s="1531">
        <f t="shared" ca="1" si="12"/>
        <v>0</v>
      </c>
      <c r="X106" s="1531">
        <f t="shared" ca="1" si="12"/>
        <v>0</v>
      </c>
      <c r="Y106" s="1531">
        <f t="shared" ca="1" si="12"/>
        <v>0</v>
      </c>
      <c r="Z106" s="1565"/>
      <c r="AA106" s="1526">
        <f t="shared" ca="1" si="19"/>
        <v>0</v>
      </c>
      <c r="AB106" s="1527">
        <f t="shared" ca="1" si="19"/>
        <v>0</v>
      </c>
      <c r="AC106" s="1527">
        <f t="shared" ca="1" si="19"/>
        <v>0</v>
      </c>
      <c r="AD106" s="1527">
        <f t="shared" ca="1" si="13"/>
        <v>0</v>
      </c>
      <c r="AE106" s="1527">
        <f t="shared" ca="1" si="13"/>
        <v>0</v>
      </c>
      <c r="AF106" s="1527">
        <f t="shared" ca="1" si="13"/>
        <v>0</v>
      </c>
      <c r="AG106" s="1527">
        <f t="shared" ca="1" si="13"/>
        <v>0</v>
      </c>
      <c r="AH106" s="1527">
        <f t="shared" ca="1" si="13"/>
        <v>0</v>
      </c>
      <c r="AI106" s="1527">
        <f t="shared" ca="1" si="13"/>
        <v>0</v>
      </c>
      <c r="AJ106" s="1527">
        <f t="shared" ca="1" si="13"/>
        <v>0</v>
      </c>
      <c r="AK106" s="1527">
        <f t="shared" ca="1" si="13"/>
        <v>0</v>
      </c>
      <c r="AL106" s="1527">
        <f t="shared" ca="1" si="13"/>
        <v>0</v>
      </c>
      <c r="AM106" s="1527">
        <f t="shared" ca="1" si="13"/>
        <v>0</v>
      </c>
      <c r="AN106" s="1486"/>
      <c r="AO106" s="1566">
        <f t="shared" ca="1" si="20"/>
        <v>0</v>
      </c>
      <c r="AP106" s="1527">
        <f t="shared" ca="1" si="15"/>
        <v>0</v>
      </c>
      <c r="AQ106" s="1527">
        <f t="shared" ca="1" si="20"/>
        <v>0</v>
      </c>
      <c r="AR106" s="1527">
        <f t="shared" ca="1" si="20"/>
        <v>0</v>
      </c>
      <c r="AS106" s="1527">
        <f t="shared" ca="1" si="20"/>
        <v>0</v>
      </c>
      <c r="AT106" s="1527">
        <f t="shared" ca="1" si="20"/>
        <v>0</v>
      </c>
      <c r="AU106" s="1527">
        <f t="shared" ca="1" si="20"/>
        <v>0</v>
      </c>
      <c r="AV106" s="1527">
        <f t="shared" ca="1" si="20"/>
        <v>0</v>
      </c>
      <c r="AW106" s="1527">
        <f t="shared" ca="1" si="20"/>
        <v>0</v>
      </c>
      <c r="AX106" s="1527">
        <f t="shared" ca="1" si="20"/>
        <v>0</v>
      </c>
      <c r="AY106" s="1527">
        <f t="shared" ca="1" si="20"/>
        <v>0</v>
      </c>
      <c r="AZ106" s="1527">
        <f t="shared" ca="1" si="20"/>
        <v>0</v>
      </c>
      <c r="BA106" s="1527">
        <f t="shared" ca="1" si="20"/>
        <v>0</v>
      </c>
      <c r="BB106" s="1527">
        <f t="shared" ca="1" si="20"/>
        <v>0</v>
      </c>
      <c r="BC106" s="1527">
        <f t="shared" ca="1" si="20"/>
        <v>0</v>
      </c>
      <c r="BD106" s="1527">
        <f t="shared" ca="1" si="20"/>
        <v>0</v>
      </c>
      <c r="BE106" s="1527">
        <f t="shared" ca="1" si="20"/>
        <v>0</v>
      </c>
      <c r="BF106" s="1527">
        <f t="shared" ca="1" si="20"/>
        <v>0</v>
      </c>
      <c r="BG106" s="1527">
        <f t="shared" ca="1" si="20"/>
        <v>0</v>
      </c>
      <c r="BH106" s="1527">
        <f t="shared" ca="1" si="20"/>
        <v>0</v>
      </c>
      <c r="BI106" s="1527">
        <f t="shared" ca="1" si="20"/>
        <v>0</v>
      </c>
      <c r="BJ106" s="1527">
        <f t="shared" ca="1" si="20"/>
        <v>0</v>
      </c>
      <c r="BK106" s="1527">
        <f t="shared" ca="1" si="20"/>
        <v>0</v>
      </c>
      <c r="BL106" s="1527">
        <f t="shared" ca="1" si="20"/>
        <v>0</v>
      </c>
      <c r="BM106" s="1527">
        <f t="shared" ca="1" si="20"/>
        <v>0</v>
      </c>
      <c r="BN106" s="1527">
        <f t="shared" ca="1" si="20"/>
        <v>0</v>
      </c>
      <c r="BO106" s="1527">
        <f t="shared" ca="1" si="20"/>
        <v>0</v>
      </c>
      <c r="BP106" s="1527">
        <f t="shared" ca="1" si="20"/>
        <v>0</v>
      </c>
      <c r="BQ106" s="1527">
        <f t="shared" ca="1" si="20"/>
        <v>0</v>
      </c>
      <c r="BR106" s="1527">
        <f t="shared" ca="1" si="20"/>
        <v>0</v>
      </c>
      <c r="BS106" s="1527">
        <f t="shared" ca="1" si="20"/>
        <v>0</v>
      </c>
      <c r="BT106" s="1527">
        <f t="shared" ca="1" si="20"/>
        <v>0</v>
      </c>
      <c r="BU106" s="1527">
        <f t="shared" ca="1" si="20"/>
        <v>0</v>
      </c>
      <c r="BV106" s="1527">
        <f t="shared" ca="1" si="20"/>
        <v>0</v>
      </c>
      <c r="BW106" s="1527">
        <f t="shared" ca="1" si="20"/>
        <v>0</v>
      </c>
      <c r="BX106" s="1527">
        <f t="shared" ca="1" si="20"/>
        <v>0</v>
      </c>
      <c r="BY106" s="1527">
        <f t="shared" ca="1" si="20"/>
        <v>0</v>
      </c>
      <c r="BZ106" s="1527">
        <f t="shared" ca="1" si="20"/>
        <v>0</v>
      </c>
      <c r="CA106" s="1527">
        <f t="shared" ca="1" si="20"/>
        <v>0</v>
      </c>
      <c r="CB106" s="1527">
        <f t="shared" ca="1" si="20"/>
        <v>0</v>
      </c>
      <c r="CC106" s="1527">
        <f t="shared" ca="1" si="20"/>
        <v>0</v>
      </c>
      <c r="CD106" s="1527">
        <f t="shared" ca="1" si="20"/>
        <v>0</v>
      </c>
      <c r="CE106" s="1527">
        <f t="shared" ca="1" si="20"/>
        <v>0</v>
      </c>
      <c r="CF106" s="1527">
        <f t="shared" ca="1" si="20"/>
        <v>0</v>
      </c>
      <c r="CG106" s="1527">
        <f t="shared" ca="1" si="20"/>
        <v>0</v>
      </c>
      <c r="CH106" s="1527">
        <f t="shared" ca="1" si="20"/>
        <v>0</v>
      </c>
      <c r="CI106" s="1567">
        <f t="shared" ca="1" si="20"/>
        <v>0</v>
      </c>
      <c r="CM106" s="2158"/>
      <c r="CN106" s="2159"/>
      <c r="CO106" s="2159"/>
      <c r="CP106" s="2159"/>
      <c r="CQ106" s="2159"/>
      <c r="CR106" s="2159"/>
      <c r="CS106" s="2159"/>
      <c r="CT106" s="2159"/>
      <c r="CU106" s="2159"/>
      <c r="CV106" s="2159"/>
      <c r="CW106" s="2160"/>
    </row>
    <row r="107" spans="1:121" s="939" customFormat="1" ht="15.75" customHeight="1" x14ac:dyDescent="0.25">
      <c r="A107" s="940" t="str">
        <f t="shared" si="16"/>
        <v/>
      </c>
      <c r="B107" s="977" t="str">
        <f t="shared" ca="1" si="9"/>
        <v xml:space="preserve"> </v>
      </c>
      <c r="C107" s="1576">
        <f t="shared" ca="1" si="10"/>
        <v>0</v>
      </c>
      <c r="D107" s="1566">
        <f t="shared" ca="1" si="17"/>
        <v>0</v>
      </c>
      <c r="E107" s="1527">
        <f t="shared" ca="1" si="17"/>
        <v>0</v>
      </c>
      <c r="F107" s="1527">
        <f t="shared" ca="1" si="17"/>
        <v>0</v>
      </c>
      <c r="G107" s="1527">
        <f t="shared" ca="1" si="17"/>
        <v>0</v>
      </c>
      <c r="H107" s="1527">
        <f t="shared" ca="1" si="17"/>
        <v>0</v>
      </c>
      <c r="I107" s="1527">
        <f t="shared" ca="1" si="17"/>
        <v>0</v>
      </c>
      <c r="J107" s="1527">
        <f t="shared" ca="1" si="17"/>
        <v>0</v>
      </c>
      <c r="K107" s="1531">
        <f t="shared" ca="1" si="17"/>
        <v>0</v>
      </c>
      <c r="L107" s="1531">
        <f t="shared" ca="1" si="11"/>
        <v>0</v>
      </c>
      <c r="M107" s="1531">
        <f t="shared" ca="1" si="11"/>
        <v>0</v>
      </c>
      <c r="N107" s="1531">
        <f t="shared" ca="1" si="11"/>
        <v>0</v>
      </c>
      <c r="O107" s="1531">
        <f t="shared" ca="1" si="11"/>
        <v>0</v>
      </c>
      <c r="P107" s="1531">
        <f t="shared" ca="1" si="11"/>
        <v>0</v>
      </c>
      <c r="Q107" s="1531">
        <f t="shared" ca="1" si="11"/>
        <v>0</v>
      </c>
      <c r="R107" s="1531">
        <f t="shared" ca="1" si="11"/>
        <v>0</v>
      </c>
      <c r="S107" s="1531">
        <f t="shared" ca="1" si="11"/>
        <v>0</v>
      </c>
      <c r="T107" s="1531">
        <f t="shared" ca="1" si="11"/>
        <v>0</v>
      </c>
      <c r="U107" s="1531">
        <f t="shared" ca="1" si="12"/>
        <v>0</v>
      </c>
      <c r="V107" s="1531">
        <f t="shared" ca="1" si="12"/>
        <v>0</v>
      </c>
      <c r="W107" s="1531">
        <f t="shared" ca="1" si="12"/>
        <v>0</v>
      </c>
      <c r="X107" s="1531">
        <f t="shared" ca="1" si="12"/>
        <v>0</v>
      </c>
      <c r="Y107" s="1531">
        <f t="shared" ca="1" si="12"/>
        <v>0</v>
      </c>
      <c r="Z107" s="1565"/>
      <c r="AA107" s="1526">
        <f t="shared" ca="1" si="19"/>
        <v>0</v>
      </c>
      <c r="AB107" s="1527">
        <f t="shared" ca="1" si="19"/>
        <v>0</v>
      </c>
      <c r="AC107" s="1527">
        <f t="shared" ca="1" si="19"/>
        <v>0</v>
      </c>
      <c r="AD107" s="1527">
        <f t="shared" ca="1" si="13"/>
        <v>0</v>
      </c>
      <c r="AE107" s="1527">
        <f t="shared" ca="1" si="13"/>
        <v>0</v>
      </c>
      <c r="AF107" s="1527">
        <f t="shared" ca="1" si="13"/>
        <v>0</v>
      </c>
      <c r="AG107" s="1527">
        <f t="shared" ca="1" si="13"/>
        <v>0</v>
      </c>
      <c r="AH107" s="1527">
        <f t="shared" ca="1" si="13"/>
        <v>0</v>
      </c>
      <c r="AI107" s="1527">
        <f t="shared" ca="1" si="13"/>
        <v>0</v>
      </c>
      <c r="AJ107" s="1527">
        <f t="shared" ca="1" si="13"/>
        <v>0</v>
      </c>
      <c r="AK107" s="1527">
        <f t="shared" ca="1" si="13"/>
        <v>0</v>
      </c>
      <c r="AL107" s="1527">
        <f t="shared" ca="1" si="13"/>
        <v>0</v>
      </c>
      <c r="AM107" s="1527">
        <f t="shared" ca="1" si="13"/>
        <v>0</v>
      </c>
      <c r="AN107" s="1486"/>
      <c r="AO107" s="1566">
        <f t="shared" ca="1" si="20"/>
        <v>0</v>
      </c>
      <c r="AP107" s="1527">
        <f t="shared" ca="1" si="15"/>
        <v>0</v>
      </c>
      <c r="AQ107" s="1527">
        <f t="shared" ca="1" si="20"/>
        <v>0</v>
      </c>
      <c r="AR107" s="1527">
        <f t="shared" ca="1" si="20"/>
        <v>0</v>
      </c>
      <c r="AS107" s="1527">
        <f t="shared" ca="1" si="20"/>
        <v>0</v>
      </c>
      <c r="AT107" s="1527">
        <f t="shared" ca="1" si="20"/>
        <v>0</v>
      </c>
      <c r="AU107" s="1527">
        <f t="shared" ca="1" si="20"/>
        <v>0</v>
      </c>
      <c r="AV107" s="1527">
        <f t="shared" ca="1" si="20"/>
        <v>0</v>
      </c>
      <c r="AW107" s="1527">
        <f t="shared" ca="1" si="20"/>
        <v>0</v>
      </c>
      <c r="AX107" s="1527">
        <f t="shared" ca="1" si="20"/>
        <v>0</v>
      </c>
      <c r="AY107" s="1527">
        <f t="shared" ca="1" si="20"/>
        <v>0</v>
      </c>
      <c r="AZ107" s="1527">
        <f t="shared" ca="1" si="20"/>
        <v>0</v>
      </c>
      <c r="BA107" s="1527">
        <f t="shared" ca="1" si="20"/>
        <v>0</v>
      </c>
      <c r="BB107" s="1527">
        <f t="shared" ca="1" si="20"/>
        <v>0</v>
      </c>
      <c r="BC107" s="1527">
        <f t="shared" ca="1" si="20"/>
        <v>0</v>
      </c>
      <c r="BD107" s="1527">
        <f t="shared" ca="1" si="20"/>
        <v>0</v>
      </c>
      <c r="BE107" s="1527">
        <f t="shared" ca="1" si="20"/>
        <v>0</v>
      </c>
      <c r="BF107" s="1527">
        <f t="shared" ca="1" si="20"/>
        <v>0</v>
      </c>
      <c r="BG107" s="1527">
        <f t="shared" ca="1" si="20"/>
        <v>0</v>
      </c>
      <c r="BH107" s="1527">
        <f t="shared" ca="1" si="20"/>
        <v>0</v>
      </c>
      <c r="BI107" s="1527">
        <f t="shared" ca="1" si="20"/>
        <v>0</v>
      </c>
      <c r="BJ107" s="1527">
        <f t="shared" ca="1" si="20"/>
        <v>0</v>
      </c>
      <c r="BK107" s="1527">
        <f t="shared" ca="1" si="20"/>
        <v>0</v>
      </c>
      <c r="BL107" s="1527">
        <f t="shared" ca="1" si="20"/>
        <v>0</v>
      </c>
      <c r="BM107" s="1527">
        <f t="shared" ca="1" si="20"/>
        <v>0</v>
      </c>
      <c r="BN107" s="1527">
        <f t="shared" ca="1" si="20"/>
        <v>0</v>
      </c>
      <c r="BO107" s="1527">
        <f t="shared" ca="1" si="20"/>
        <v>0</v>
      </c>
      <c r="BP107" s="1527">
        <f t="shared" ca="1" si="20"/>
        <v>0</v>
      </c>
      <c r="BQ107" s="1527">
        <f t="shared" ca="1" si="20"/>
        <v>0</v>
      </c>
      <c r="BR107" s="1527">
        <f t="shared" ca="1" si="20"/>
        <v>0</v>
      </c>
      <c r="BS107" s="1527">
        <f t="shared" ca="1" si="20"/>
        <v>0</v>
      </c>
      <c r="BT107" s="1527">
        <f t="shared" ca="1" si="20"/>
        <v>0</v>
      </c>
      <c r="BU107" s="1527">
        <f t="shared" ca="1" si="20"/>
        <v>0</v>
      </c>
      <c r="BV107" s="1527">
        <f t="shared" ca="1" si="20"/>
        <v>0</v>
      </c>
      <c r="BW107" s="1527">
        <f t="shared" ca="1" si="20"/>
        <v>0</v>
      </c>
      <c r="BX107" s="1527">
        <f t="shared" ca="1" si="20"/>
        <v>0</v>
      </c>
      <c r="BY107" s="1527">
        <f t="shared" ca="1" si="20"/>
        <v>0</v>
      </c>
      <c r="BZ107" s="1527">
        <f t="shared" ca="1" si="20"/>
        <v>0</v>
      </c>
      <c r="CA107" s="1527">
        <f t="shared" ca="1" si="20"/>
        <v>0</v>
      </c>
      <c r="CB107" s="1527">
        <f t="shared" ca="1" si="20"/>
        <v>0</v>
      </c>
      <c r="CC107" s="1527">
        <f t="shared" ca="1" si="20"/>
        <v>0</v>
      </c>
      <c r="CD107" s="1527">
        <f t="shared" ca="1" si="20"/>
        <v>0</v>
      </c>
      <c r="CE107" s="1527">
        <f t="shared" ca="1" si="20"/>
        <v>0</v>
      </c>
      <c r="CF107" s="1527">
        <f t="shared" ca="1" si="20"/>
        <v>0</v>
      </c>
      <c r="CG107" s="1527">
        <f t="shared" ca="1" si="20"/>
        <v>0</v>
      </c>
      <c r="CH107" s="1527">
        <f t="shared" ca="1" si="20"/>
        <v>0</v>
      </c>
      <c r="CI107" s="1567">
        <f t="shared" ca="1" si="20"/>
        <v>0</v>
      </c>
      <c r="CM107" s="2158"/>
      <c r="CN107" s="2159"/>
      <c r="CO107" s="2159"/>
      <c r="CP107" s="2159"/>
      <c r="CQ107" s="2159"/>
      <c r="CR107" s="2159"/>
      <c r="CS107" s="2159"/>
      <c r="CT107" s="2159"/>
      <c r="CU107" s="2159"/>
      <c r="CV107" s="2159"/>
      <c r="CW107" s="2160"/>
    </row>
    <row r="108" spans="1:121" s="939" customFormat="1" ht="15.75" customHeight="1" x14ac:dyDescent="0.25">
      <c r="A108" s="940" t="str">
        <f t="shared" si="16"/>
        <v/>
      </c>
      <c r="B108" s="977" t="str">
        <f t="shared" ca="1" si="9"/>
        <v xml:space="preserve"> </v>
      </c>
      <c r="C108" s="1576">
        <f t="shared" ca="1" si="10"/>
        <v>0</v>
      </c>
      <c r="D108" s="1566">
        <f t="shared" ca="1" si="17"/>
        <v>0</v>
      </c>
      <c r="E108" s="1527">
        <f t="shared" ca="1" si="17"/>
        <v>0</v>
      </c>
      <c r="F108" s="1527">
        <f t="shared" ca="1" si="17"/>
        <v>0</v>
      </c>
      <c r="G108" s="1527">
        <f t="shared" ca="1" si="17"/>
        <v>0</v>
      </c>
      <c r="H108" s="1527">
        <f t="shared" ca="1" si="17"/>
        <v>0</v>
      </c>
      <c r="I108" s="1527">
        <f t="shared" ca="1" si="17"/>
        <v>0</v>
      </c>
      <c r="J108" s="1527">
        <f t="shared" ca="1" si="17"/>
        <v>0</v>
      </c>
      <c r="K108" s="1531">
        <f t="shared" ca="1" si="17"/>
        <v>0</v>
      </c>
      <c r="L108" s="1531">
        <f t="shared" ca="1" si="11"/>
        <v>0</v>
      </c>
      <c r="M108" s="1531">
        <f t="shared" ca="1" si="11"/>
        <v>0</v>
      </c>
      <c r="N108" s="1531">
        <f t="shared" ca="1" si="11"/>
        <v>0</v>
      </c>
      <c r="O108" s="1531">
        <f t="shared" ca="1" si="11"/>
        <v>0</v>
      </c>
      <c r="P108" s="1531">
        <f t="shared" ca="1" si="11"/>
        <v>0</v>
      </c>
      <c r="Q108" s="1531">
        <f t="shared" ca="1" si="11"/>
        <v>0</v>
      </c>
      <c r="R108" s="1531">
        <f t="shared" ca="1" si="11"/>
        <v>0</v>
      </c>
      <c r="S108" s="1531">
        <f t="shared" ca="1" si="11"/>
        <v>0</v>
      </c>
      <c r="T108" s="1531">
        <f t="shared" ca="1" si="11"/>
        <v>0</v>
      </c>
      <c r="U108" s="1531">
        <f t="shared" ca="1" si="12"/>
        <v>0</v>
      </c>
      <c r="V108" s="1531">
        <f t="shared" ca="1" si="12"/>
        <v>0</v>
      </c>
      <c r="W108" s="1531">
        <f t="shared" ca="1" si="12"/>
        <v>0</v>
      </c>
      <c r="X108" s="1531">
        <f t="shared" ca="1" si="12"/>
        <v>0</v>
      </c>
      <c r="Y108" s="1531">
        <f t="shared" ca="1" si="12"/>
        <v>0</v>
      </c>
      <c r="Z108" s="1565"/>
      <c r="AA108" s="1526">
        <f t="shared" ca="1" si="19"/>
        <v>0</v>
      </c>
      <c r="AB108" s="1527">
        <f t="shared" ca="1" si="19"/>
        <v>0</v>
      </c>
      <c r="AC108" s="1527">
        <f t="shared" ca="1" si="19"/>
        <v>0</v>
      </c>
      <c r="AD108" s="1527">
        <f t="shared" ca="1" si="13"/>
        <v>0</v>
      </c>
      <c r="AE108" s="1527">
        <f t="shared" ca="1" si="13"/>
        <v>0</v>
      </c>
      <c r="AF108" s="1527">
        <f t="shared" ca="1" si="13"/>
        <v>0</v>
      </c>
      <c r="AG108" s="1527">
        <f t="shared" ca="1" si="13"/>
        <v>0</v>
      </c>
      <c r="AH108" s="1527">
        <f t="shared" ca="1" si="13"/>
        <v>0</v>
      </c>
      <c r="AI108" s="1527">
        <f t="shared" ca="1" si="13"/>
        <v>0</v>
      </c>
      <c r="AJ108" s="1527">
        <f t="shared" ca="1" si="13"/>
        <v>0</v>
      </c>
      <c r="AK108" s="1527">
        <f t="shared" ca="1" si="13"/>
        <v>0</v>
      </c>
      <c r="AL108" s="1527">
        <f t="shared" ca="1" si="13"/>
        <v>0</v>
      </c>
      <c r="AM108" s="1527">
        <f t="shared" ca="1" si="13"/>
        <v>0</v>
      </c>
      <c r="AN108" s="1486"/>
      <c r="AO108" s="1566">
        <f t="shared" ca="1" si="20"/>
        <v>0</v>
      </c>
      <c r="AP108" s="1527">
        <f t="shared" ca="1" si="15"/>
        <v>0</v>
      </c>
      <c r="AQ108" s="1527">
        <f t="shared" ca="1" si="20"/>
        <v>0</v>
      </c>
      <c r="AR108" s="1527">
        <f t="shared" ca="1" si="20"/>
        <v>0</v>
      </c>
      <c r="AS108" s="1527">
        <f t="shared" ca="1" si="20"/>
        <v>0</v>
      </c>
      <c r="AT108" s="1527">
        <f t="shared" ca="1" si="20"/>
        <v>0</v>
      </c>
      <c r="AU108" s="1527">
        <f t="shared" ca="1" si="20"/>
        <v>0</v>
      </c>
      <c r="AV108" s="1527">
        <f t="shared" ca="1" si="20"/>
        <v>0</v>
      </c>
      <c r="AW108" s="1527">
        <f t="shared" ca="1" si="20"/>
        <v>0</v>
      </c>
      <c r="AX108" s="1527">
        <f t="shared" ca="1" si="20"/>
        <v>0</v>
      </c>
      <c r="AY108" s="1527">
        <f t="shared" ca="1" si="20"/>
        <v>0</v>
      </c>
      <c r="AZ108" s="1527">
        <f t="shared" ca="1" si="20"/>
        <v>0</v>
      </c>
      <c r="BA108" s="1527">
        <f t="shared" ca="1" si="20"/>
        <v>0</v>
      </c>
      <c r="BB108" s="1527">
        <f t="shared" ca="1" si="20"/>
        <v>0</v>
      </c>
      <c r="BC108" s="1527">
        <f t="shared" ca="1" si="20"/>
        <v>0</v>
      </c>
      <c r="BD108" s="1527">
        <f t="shared" ca="1" si="20"/>
        <v>0</v>
      </c>
      <c r="BE108" s="1527">
        <f t="shared" ca="1" si="20"/>
        <v>0</v>
      </c>
      <c r="BF108" s="1527">
        <f t="shared" ca="1" si="20"/>
        <v>0</v>
      </c>
      <c r="BG108" s="1527">
        <f t="shared" ca="1" si="20"/>
        <v>0</v>
      </c>
      <c r="BH108" s="1527">
        <f t="shared" ca="1" si="20"/>
        <v>0</v>
      </c>
      <c r="BI108" s="1527">
        <f t="shared" ca="1" si="20"/>
        <v>0</v>
      </c>
      <c r="BJ108" s="1527">
        <f t="shared" ca="1" si="20"/>
        <v>0</v>
      </c>
      <c r="BK108" s="1527">
        <f t="shared" ca="1" si="20"/>
        <v>0</v>
      </c>
      <c r="BL108" s="1527">
        <f t="shared" ca="1" si="20"/>
        <v>0</v>
      </c>
      <c r="BM108" s="1527">
        <f t="shared" ca="1" si="20"/>
        <v>0</v>
      </c>
      <c r="BN108" s="1527">
        <f t="shared" ca="1" si="20"/>
        <v>0</v>
      </c>
      <c r="BO108" s="1527">
        <f t="shared" ref="BO108:CI108" ca="1" si="21">IF(ISNUMBER($B108),$B108*BO26,0)</f>
        <v>0</v>
      </c>
      <c r="BP108" s="1527">
        <f t="shared" ca="1" si="21"/>
        <v>0</v>
      </c>
      <c r="BQ108" s="1527">
        <f t="shared" ca="1" si="21"/>
        <v>0</v>
      </c>
      <c r="BR108" s="1527">
        <f t="shared" ca="1" si="21"/>
        <v>0</v>
      </c>
      <c r="BS108" s="1527">
        <f t="shared" ca="1" si="21"/>
        <v>0</v>
      </c>
      <c r="BT108" s="1527">
        <f t="shared" ca="1" si="21"/>
        <v>0</v>
      </c>
      <c r="BU108" s="1527">
        <f t="shared" ca="1" si="21"/>
        <v>0</v>
      </c>
      <c r="BV108" s="1527">
        <f t="shared" ca="1" si="21"/>
        <v>0</v>
      </c>
      <c r="BW108" s="1527">
        <f t="shared" ca="1" si="21"/>
        <v>0</v>
      </c>
      <c r="BX108" s="1527">
        <f t="shared" ca="1" si="21"/>
        <v>0</v>
      </c>
      <c r="BY108" s="1527">
        <f t="shared" ca="1" si="21"/>
        <v>0</v>
      </c>
      <c r="BZ108" s="1527">
        <f t="shared" ca="1" si="21"/>
        <v>0</v>
      </c>
      <c r="CA108" s="1527">
        <f t="shared" ca="1" si="21"/>
        <v>0</v>
      </c>
      <c r="CB108" s="1527">
        <f t="shared" ca="1" si="21"/>
        <v>0</v>
      </c>
      <c r="CC108" s="1527">
        <f t="shared" ca="1" si="21"/>
        <v>0</v>
      </c>
      <c r="CD108" s="1527">
        <f t="shared" ca="1" si="21"/>
        <v>0</v>
      </c>
      <c r="CE108" s="1527">
        <f t="shared" ca="1" si="21"/>
        <v>0</v>
      </c>
      <c r="CF108" s="1527">
        <f t="shared" ca="1" si="21"/>
        <v>0</v>
      </c>
      <c r="CG108" s="1527">
        <f t="shared" ca="1" si="21"/>
        <v>0</v>
      </c>
      <c r="CH108" s="1527">
        <f t="shared" ca="1" si="21"/>
        <v>0</v>
      </c>
      <c r="CI108" s="1567">
        <f t="shared" ca="1" si="21"/>
        <v>0</v>
      </c>
      <c r="CM108" s="2158"/>
      <c r="CN108" s="2159"/>
      <c r="CO108" s="2159"/>
      <c r="CP108" s="2159"/>
      <c r="CQ108" s="2159"/>
      <c r="CR108" s="2159"/>
      <c r="CS108" s="2159"/>
      <c r="CT108" s="2159"/>
      <c r="CU108" s="2159"/>
      <c r="CV108" s="2159"/>
      <c r="CW108" s="2160"/>
    </row>
    <row r="109" spans="1:121" s="939" customFormat="1" ht="15.75" customHeight="1" x14ac:dyDescent="0.25">
      <c r="A109" s="940" t="str">
        <f t="shared" si="16"/>
        <v/>
      </c>
      <c r="B109" s="977" t="str">
        <f t="shared" ca="1" si="9"/>
        <v xml:space="preserve"> </v>
      </c>
      <c r="C109" s="1576">
        <f t="shared" ca="1" si="10"/>
        <v>0</v>
      </c>
      <c r="D109" s="1566">
        <f t="shared" ca="1" si="17"/>
        <v>0</v>
      </c>
      <c r="E109" s="1527">
        <f t="shared" ca="1" si="17"/>
        <v>0</v>
      </c>
      <c r="F109" s="1527">
        <f t="shared" ca="1" si="17"/>
        <v>0</v>
      </c>
      <c r="G109" s="1527">
        <f t="shared" ca="1" si="17"/>
        <v>0</v>
      </c>
      <c r="H109" s="1527">
        <f t="shared" ca="1" si="17"/>
        <v>0</v>
      </c>
      <c r="I109" s="1527">
        <f t="shared" ca="1" si="17"/>
        <v>0</v>
      </c>
      <c r="J109" s="1527">
        <f t="shared" ca="1" si="17"/>
        <v>0</v>
      </c>
      <c r="K109" s="1531">
        <f t="shared" ca="1" si="17"/>
        <v>0</v>
      </c>
      <c r="L109" s="1531">
        <f t="shared" ca="1" si="11"/>
        <v>0</v>
      </c>
      <c r="M109" s="1531">
        <f t="shared" ca="1" si="11"/>
        <v>0</v>
      </c>
      <c r="N109" s="1531">
        <f t="shared" ca="1" si="11"/>
        <v>0</v>
      </c>
      <c r="O109" s="1531">
        <f t="shared" ca="1" si="11"/>
        <v>0</v>
      </c>
      <c r="P109" s="1531">
        <f t="shared" ca="1" si="11"/>
        <v>0</v>
      </c>
      <c r="Q109" s="1531">
        <f t="shared" ca="1" si="11"/>
        <v>0</v>
      </c>
      <c r="R109" s="1531">
        <f t="shared" ca="1" si="11"/>
        <v>0</v>
      </c>
      <c r="S109" s="1531">
        <f t="shared" ca="1" si="11"/>
        <v>0</v>
      </c>
      <c r="T109" s="1531">
        <f t="shared" ca="1" si="11"/>
        <v>0</v>
      </c>
      <c r="U109" s="1531">
        <f t="shared" ca="1" si="12"/>
        <v>0</v>
      </c>
      <c r="V109" s="1531">
        <f t="shared" ca="1" si="12"/>
        <v>0</v>
      </c>
      <c r="W109" s="1531">
        <f t="shared" ca="1" si="12"/>
        <v>0</v>
      </c>
      <c r="X109" s="1531">
        <f t="shared" ca="1" si="12"/>
        <v>0</v>
      </c>
      <c r="Y109" s="1531">
        <f t="shared" ca="1" si="12"/>
        <v>0</v>
      </c>
      <c r="Z109" s="1565"/>
      <c r="AA109" s="1526">
        <f t="shared" ca="1" si="19"/>
        <v>0</v>
      </c>
      <c r="AB109" s="1527">
        <f t="shared" ca="1" si="19"/>
        <v>0</v>
      </c>
      <c r="AC109" s="1527">
        <f t="shared" ca="1" si="19"/>
        <v>0</v>
      </c>
      <c r="AD109" s="1527">
        <f t="shared" ca="1" si="13"/>
        <v>0</v>
      </c>
      <c r="AE109" s="1527">
        <f t="shared" ca="1" si="13"/>
        <v>0</v>
      </c>
      <c r="AF109" s="1527">
        <f t="shared" ca="1" si="13"/>
        <v>0</v>
      </c>
      <c r="AG109" s="1527">
        <f t="shared" ca="1" si="13"/>
        <v>0</v>
      </c>
      <c r="AH109" s="1527">
        <f t="shared" ca="1" si="13"/>
        <v>0</v>
      </c>
      <c r="AI109" s="1527">
        <f t="shared" ca="1" si="13"/>
        <v>0</v>
      </c>
      <c r="AJ109" s="1527">
        <f t="shared" ca="1" si="13"/>
        <v>0</v>
      </c>
      <c r="AK109" s="1527">
        <f t="shared" ca="1" si="13"/>
        <v>0</v>
      </c>
      <c r="AL109" s="1527">
        <f t="shared" ca="1" si="13"/>
        <v>0</v>
      </c>
      <c r="AM109" s="1527">
        <f t="shared" ca="1" si="13"/>
        <v>0</v>
      </c>
      <c r="AN109" s="1486"/>
      <c r="AO109" s="1566">
        <f t="shared" ref="AO109:CI114" ca="1" si="22">IF(ISNUMBER($B109),$B109*AO27,0)</f>
        <v>0</v>
      </c>
      <c r="AP109" s="1527">
        <f t="shared" ca="1" si="15"/>
        <v>0</v>
      </c>
      <c r="AQ109" s="1527">
        <f t="shared" ca="1" si="22"/>
        <v>0</v>
      </c>
      <c r="AR109" s="1527">
        <f t="shared" ca="1" si="22"/>
        <v>0</v>
      </c>
      <c r="AS109" s="1527">
        <f t="shared" ca="1" si="22"/>
        <v>0</v>
      </c>
      <c r="AT109" s="1527">
        <f t="shared" ca="1" si="22"/>
        <v>0</v>
      </c>
      <c r="AU109" s="1527">
        <f t="shared" ca="1" si="22"/>
        <v>0</v>
      </c>
      <c r="AV109" s="1527">
        <f t="shared" ca="1" si="22"/>
        <v>0</v>
      </c>
      <c r="AW109" s="1527">
        <f t="shared" ca="1" si="22"/>
        <v>0</v>
      </c>
      <c r="AX109" s="1527">
        <f t="shared" ca="1" si="22"/>
        <v>0</v>
      </c>
      <c r="AY109" s="1527">
        <f t="shared" ca="1" si="22"/>
        <v>0</v>
      </c>
      <c r="AZ109" s="1527">
        <f t="shared" ca="1" si="22"/>
        <v>0</v>
      </c>
      <c r="BA109" s="1527">
        <f t="shared" ca="1" si="22"/>
        <v>0</v>
      </c>
      <c r="BB109" s="1527">
        <f t="shared" ca="1" si="22"/>
        <v>0</v>
      </c>
      <c r="BC109" s="1527">
        <f t="shared" ca="1" si="22"/>
        <v>0</v>
      </c>
      <c r="BD109" s="1527">
        <f t="shared" ca="1" si="22"/>
        <v>0</v>
      </c>
      <c r="BE109" s="1527">
        <f t="shared" ca="1" si="22"/>
        <v>0</v>
      </c>
      <c r="BF109" s="1527">
        <f t="shared" ca="1" si="22"/>
        <v>0</v>
      </c>
      <c r="BG109" s="1527">
        <f t="shared" ca="1" si="22"/>
        <v>0</v>
      </c>
      <c r="BH109" s="1527">
        <f t="shared" ca="1" si="22"/>
        <v>0</v>
      </c>
      <c r="BI109" s="1527">
        <f t="shared" ca="1" si="22"/>
        <v>0</v>
      </c>
      <c r="BJ109" s="1527">
        <f t="shared" ca="1" si="22"/>
        <v>0</v>
      </c>
      <c r="BK109" s="1527">
        <f t="shared" ca="1" si="22"/>
        <v>0</v>
      </c>
      <c r="BL109" s="1527">
        <f t="shared" ca="1" si="22"/>
        <v>0</v>
      </c>
      <c r="BM109" s="1527">
        <f t="shared" ca="1" si="22"/>
        <v>0</v>
      </c>
      <c r="BN109" s="1527">
        <f t="shared" ca="1" si="22"/>
        <v>0</v>
      </c>
      <c r="BO109" s="1527">
        <f t="shared" ca="1" si="22"/>
        <v>0</v>
      </c>
      <c r="BP109" s="1527">
        <f t="shared" ca="1" si="22"/>
        <v>0</v>
      </c>
      <c r="BQ109" s="1527">
        <f t="shared" ca="1" si="22"/>
        <v>0</v>
      </c>
      <c r="BR109" s="1527">
        <f t="shared" ca="1" si="22"/>
        <v>0</v>
      </c>
      <c r="BS109" s="1527">
        <f t="shared" ca="1" si="22"/>
        <v>0</v>
      </c>
      <c r="BT109" s="1527">
        <f t="shared" ca="1" si="22"/>
        <v>0</v>
      </c>
      <c r="BU109" s="1527">
        <f t="shared" ca="1" si="22"/>
        <v>0</v>
      </c>
      <c r="BV109" s="1527">
        <f t="shared" ca="1" si="22"/>
        <v>0</v>
      </c>
      <c r="BW109" s="1527">
        <f t="shared" ca="1" si="22"/>
        <v>0</v>
      </c>
      <c r="BX109" s="1527">
        <f t="shared" ca="1" si="22"/>
        <v>0</v>
      </c>
      <c r="BY109" s="1527">
        <f t="shared" ca="1" si="22"/>
        <v>0</v>
      </c>
      <c r="BZ109" s="1527">
        <f t="shared" ca="1" si="22"/>
        <v>0</v>
      </c>
      <c r="CA109" s="1527">
        <f t="shared" ca="1" si="22"/>
        <v>0</v>
      </c>
      <c r="CB109" s="1527">
        <f t="shared" ca="1" si="22"/>
        <v>0</v>
      </c>
      <c r="CC109" s="1527">
        <f t="shared" ca="1" si="22"/>
        <v>0</v>
      </c>
      <c r="CD109" s="1527">
        <f t="shared" ca="1" si="22"/>
        <v>0</v>
      </c>
      <c r="CE109" s="1527">
        <f t="shared" ca="1" si="22"/>
        <v>0</v>
      </c>
      <c r="CF109" s="1527">
        <f t="shared" ca="1" si="22"/>
        <v>0</v>
      </c>
      <c r="CG109" s="1527">
        <f t="shared" ca="1" si="22"/>
        <v>0</v>
      </c>
      <c r="CH109" s="1527">
        <f t="shared" ca="1" si="22"/>
        <v>0</v>
      </c>
      <c r="CI109" s="1567">
        <f t="shared" ca="1" si="22"/>
        <v>0</v>
      </c>
      <c r="CM109" s="2158"/>
      <c r="CN109" s="2159"/>
      <c r="CO109" s="2159"/>
      <c r="CP109" s="2159"/>
      <c r="CQ109" s="2159"/>
      <c r="CR109" s="2159"/>
      <c r="CS109" s="2159"/>
      <c r="CT109" s="2159"/>
      <c r="CU109" s="2159"/>
      <c r="CV109" s="2159"/>
      <c r="CW109" s="2160"/>
    </row>
    <row r="110" spans="1:121" s="939" customFormat="1" ht="15.75" customHeight="1" x14ac:dyDescent="0.25">
      <c r="A110" s="940" t="str">
        <f t="shared" si="16"/>
        <v/>
      </c>
      <c r="B110" s="977" t="str">
        <f t="shared" ca="1" si="9"/>
        <v xml:space="preserve"> </v>
      </c>
      <c r="C110" s="1576">
        <f t="shared" ca="1" si="10"/>
        <v>0</v>
      </c>
      <c r="D110" s="1566">
        <f t="shared" ca="1" si="17"/>
        <v>0</v>
      </c>
      <c r="E110" s="1527">
        <f t="shared" ca="1" si="17"/>
        <v>0</v>
      </c>
      <c r="F110" s="1527">
        <f t="shared" ca="1" si="17"/>
        <v>0</v>
      </c>
      <c r="G110" s="1527">
        <f t="shared" ca="1" si="17"/>
        <v>0</v>
      </c>
      <c r="H110" s="1527">
        <f t="shared" ca="1" si="17"/>
        <v>0</v>
      </c>
      <c r="I110" s="1527">
        <f t="shared" ca="1" si="17"/>
        <v>0</v>
      </c>
      <c r="J110" s="1527">
        <f t="shared" ca="1" si="17"/>
        <v>0</v>
      </c>
      <c r="K110" s="1531">
        <f t="shared" ca="1" si="17"/>
        <v>0</v>
      </c>
      <c r="L110" s="1531">
        <f t="shared" ca="1" si="11"/>
        <v>0</v>
      </c>
      <c r="M110" s="1531">
        <f t="shared" ca="1" si="11"/>
        <v>0</v>
      </c>
      <c r="N110" s="1531">
        <f t="shared" ca="1" si="11"/>
        <v>0</v>
      </c>
      <c r="O110" s="1531">
        <f t="shared" ca="1" si="11"/>
        <v>0</v>
      </c>
      <c r="P110" s="1531">
        <f t="shared" ca="1" si="11"/>
        <v>0</v>
      </c>
      <c r="Q110" s="1531">
        <f t="shared" ca="1" si="11"/>
        <v>0</v>
      </c>
      <c r="R110" s="1531">
        <f t="shared" ca="1" si="11"/>
        <v>0</v>
      </c>
      <c r="S110" s="1531">
        <f t="shared" ca="1" si="11"/>
        <v>0</v>
      </c>
      <c r="T110" s="1531">
        <f t="shared" ca="1" si="11"/>
        <v>0</v>
      </c>
      <c r="U110" s="1531">
        <f t="shared" ca="1" si="12"/>
        <v>0</v>
      </c>
      <c r="V110" s="1531">
        <f t="shared" ca="1" si="12"/>
        <v>0</v>
      </c>
      <c r="W110" s="1531">
        <f t="shared" ca="1" si="12"/>
        <v>0</v>
      </c>
      <c r="X110" s="1531">
        <f t="shared" ca="1" si="12"/>
        <v>0</v>
      </c>
      <c r="Y110" s="1531">
        <f t="shared" ca="1" si="12"/>
        <v>0</v>
      </c>
      <c r="Z110" s="1565"/>
      <c r="AA110" s="1526">
        <f t="shared" ca="1" si="19"/>
        <v>0</v>
      </c>
      <c r="AB110" s="1527">
        <f t="shared" ca="1" si="19"/>
        <v>0</v>
      </c>
      <c r="AC110" s="1527">
        <f t="shared" ca="1" si="19"/>
        <v>0</v>
      </c>
      <c r="AD110" s="1527">
        <f t="shared" ca="1" si="13"/>
        <v>0</v>
      </c>
      <c r="AE110" s="1527">
        <f t="shared" ca="1" si="13"/>
        <v>0</v>
      </c>
      <c r="AF110" s="1527">
        <f t="shared" ca="1" si="13"/>
        <v>0</v>
      </c>
      <c r="AG110" s="1527">
        <f t="shared" ca="1" si="13"/>
        <v>0</v>
      </c>
      <c r="AH110" s="1527">
        <f t="shared" ca="1" si="13"/>
        <v>0</v>
      </c>
      <c r="AI110" s="1527">
        <f t="shared" ca="1" si="13"/>
        <v>0</v>
      </c>
      <c r="AJ110" s="1527">
        <f t="shared" ca="1" si="13"/>
        <v>0</v>
      </c>
      <c r="AK110" s="1527">
        <f t="shared" ca="1" si="13"/>
        <v>0</v>
      </c>
      <c r="AL110" s="1527">
        <f t="shared" ca="1" si="13"/>
        <v>0</v>
      </c>
      <c r="AM110" s="1527">
        <f t="shared" ca="1" si="13"/>
        <v>0</v>
      </c>
      <c r="AN110" s="1486"/>
      <c r="AO110" s="1566">
        <f t="shared" ca="1" si="22"/>
        <v>0</v>
      </c>
      <c r="AP110" s="1527">
        <f t="shared" ca="1" si="15"/>
        <v>0</v>
      </c>
      <c r="AQ110" s="1527">
        <f t="shared" ca="1" si="22"/>
        <v>0</v>
      </c>
      <c r="AR110" s="1527">
        <f t="shared" ca="1" si="22"/>
        <v>0</v>
      </c>
      <c r="AS110" s="1527">
        <f t="shared" ca="1" si="22"/>
        <v>0</v>
      </c>
      <c r="AT110" s="1527">
        <f t="shared" ca="1" si="22"/>
        <v>0</v>
      </c>
      <c r="AU110" s="1527">
        <f t="shared" ca="1" si="22"/>
        <v>0</v>
      </c>
      <c r="AV110" s="1527">
        <f t="shared" ca="1" si="22"/>
        <v>0</v>
      </c>
      <c r="AW110" s="1527">
        <f t="shared" ca="1" si="22"/>
        <v>0</v>
      </c>
      <c r="AX110" s="1527">
        <f t="shared" ca="1" si="22"/>
        <v>0</v>
      </c>
      <c r="AY110" s="1527">
        <f t="shared" ca="1" si="22"/>
        <v>0</v>
      </c>
      <c r="AZ110" s="1527">
        <f t="shared" ca="1" si="22"/>
        <v>0</v>
      </c>
      <c r="BA110" s="1527">
        <f t="shared" ca="1" si="22"/>
        <v>0</v>
      </c>
      <c r="BB110" s="1527">
        <f t="shared" ca="1" si="22"/>
        <v>0</v>
      </c>
      <c r="BC110" s="1527">
        <f t="shared" ca="1" si="22"/>
        <v>0</v>
      </c>
      <c r="BD110" s="1527">
        <f t="shared" ca="1" si="22"/>
        <v>0</v>
      </c>
      <c r="BE110" s="1527">
        <f t="shared" ca="1" si="22"/>
        <v>0</v>
      </c>
      <c r="BF110" s="1527">
        <f t="shared" ca="1" si="22"/>
        <v>0</v>
      </c>
      <c r="BG110" s="1527">
        <f t="shared" ca="1" si="22"/>
        <v>0</v>
      </c>
      <c r="BH110" s="1527">
        <f t="shared" ca="1" si="22"/>
        <v>0</v>
      </c>
      <c r="BI110" s="1527">
        <f t="shared" ca="1" si="22"/>
        <v>0</v>
      </c>
      <c r="BJ110" s="1527">
        <f t="shared" ca="1" si="22"/>
        <v>0</v>
      </c>
      <c r="BK110" s="1527">
        <f t="shared" ca="1" si="22"/>
        <v>0</v>
      </c>
      <c r="BL110" s="1527">
        <f t="shared" ca="1" si="22"/>
        <v>0</v>
      </c>
      <c r="BM110" s="1527">
        <f t="shared" ca="1" si="22"/>
        <v>0</v>
      </c>
      <c r="BN110" s="1527">
        <f t="shared" ca="1" si="22"/>
        <v>0</v>
      </c>
      <c r="BO110" s="1527">
        <f t="shared" ca="1" si="22"/>
        <v>0</v>
      </c>
      <c r="BP110" s="1527">
        <f t="shared" ca="1" si="22"/>
        <v>0</v>
      </c>
      <c r="BQ110" s="1527">
        <f t="shared" ca="1" si="22"/>
        <v>0</v>
      </c>
      <c r="BR110" s="1527">
        <f t="shared" ca="1" si="22"/>
        <v>0</v>
      </c>
      <c r="BS110" s="1527">
        <f t="shared" ca="1" si="22"/>
        <v>0</v>
      </c>
      <c r="BT110" s="1527">
        <f t="shared" ca="1" si="22"/>
        <v>0</v>
      </c>
      <c r="BU110" s="1527">
        <f t="shared" ca="1" si="22"/>
        <v>0</v>
      </c>
      <c r="BV110" s="1527">
        <f t="shared" ca="1" si="22"/>
        <v>0</v>
      </c>
      <c r="BW110" s="1527">
        <f t="shared" ca="1" si="22"/>
        <v>0</v>
      </c>
      <c r="BX110" s="1527">
        <f t="shared" ca="1" si="22"/>
        <v>0</v>
      </c>
      <c r="BY110" s="1527">
        <f t="shared" ca="1" si="22"/>
        <v>0</v>
      </c>
      <c r="BZ110" s="1527">
        <f t="shared" ca="1" si="22"/>
        <v>0</v>
      </c>
      <c r="CA110" s="1527">
        <f t="shared" ca="1" si="22"/>
        <v>0</v>
      </c>
      <c r="CB110" s="1527">
        <f t="shared" ca="1" si="22"/>
        <v>0</v>
      </c>
      <c r="CC110" s="1527">
        <f t="shared" ca="1" si="22"/>
        <v>0</v>
      </c>
      <c r="CD110" s="1527">
        <f t="shared" ca="1" si="22"/>
        <v>0</v>
      </c>
      <c r="CE110" s="1527">
        <f t="shared" ca="1" si="22"/>
        <v>0</v>
      </c>
      <c r="CF110" s="1527">
        <f t="shared" ca="1" si="22"/>
        <v>0</v>
      </c>
      <c r="CG110" s="1527">
        <f t="shared" ca="1" si="22"/>
        <v>0</v>
      </c>
      <c r="CH110" s="1527">
        <f t="shared" ca="1" si="22"/>
        <v>0</v>
      </c>
      <c r="CI110" s="1567">
        <f t="shared" ca="1" si="22"/>
        <v>0</v>
      </c>
      <c r="CM110" s="2158"/>
      <c r="CN110" s="2159"/>
      <c r="CO110" s="2159"/>
      <c r="CP110" s="2159"/>
      <c r="CQ110" s="2159"/>
      <c r="CR110" s="2159"/>
      <c r="CS110" s="2159"/>
      <c r="CT110" s="2159"/>
      <c r="CU110" s="2159"/>
      <c r="CV110" s="2159"/>
      <c r="CW110" s="2160"/>
    </row>
    <row r="111" spans="1:121" s="939" customFormat="1" ht="15.75" customHeight="1" x14ac:dyDescent="0.25">
      <c r="A111" s="940" t="str">
        <f t="shared" si="16"/>
        <v/>
      </c>
      <c r="B111" s="977" t="str">
        <f t="shared" ca="1" si="9"/>
        <v xml:space="preserve"> </v>
      </c>
      <c r="C111" s="1576">
        <f t="shared" ca="1" si="10"/>
        <v>0</v>
      </c>
      <c r="D111" s="1566">
        <f t="shared" ca="1" si="17"/>
        <v>0</v>
      </c>
      <c r="E111" s="1527">
        <f t="shared" ca="1" si="17"/>
        <v>0</v>
      </c>
      <c r="F111" s="1527">
        <f t="shared" ca="1" si="17"/>
        <v>0</v>
      </c>
      <c r="G111" s="1527">
        <f t="shared" ca="1" si="17"/>
        <v>0</v>
      </c>
      <c r="H111" s="1527">
        <f t="shared" ca="1" si="17"/>
        <v>0</v>
      </c>
      <c r="I111" s="1527">
        <f t="shared" ca="1" si="17"/>
        <v>0</v>
      </c>
      <c r="J111" s="1527">
        <f t="shared" ca="1" si="17"/>
        <v>0</v>
      </c>
      <c r="K111" s="1531">
        <f t="shared" ca="1" si="17"/>
        <v>0</v>
      </c>
      <c r="L111" s="1531">
        <f t="shared" ca="1" si="11"/>
        <v>0</v>
      </c>
      <c r="M111" s="1531">
        <f t="shared" ca="1" si="11"/>
        <v>0</v>
      </c>
      <c r="N111" s="1531">
        <f t="shared" ca="1" si="11"/>
        <v>0</v>
      </c>
      <c r="O111" s="1531">
        <f t="shared" ca="1" si="11"/>
        <v>0</v>
      </c>
      <c r="P111" s="1531">
        <f t="shared" ca="1" si="11"/>
        <v>0</v>
      </c>
      <c r="Q111" s="1531">
        <f t="shared" ca="1" si="11"/>
        <v>0</v>
      </c>
      <c r="R111" s="1531">
        <f t="shared" ca="1" si="11"/>
        <v>0</v>
      </c>
      <c r="S111" s="1531">
        <f t="shared" ca="1" si="11"/>
        <v>0</v>
      </c>
      <c r="T111" s="1531">
        <f t="shared" ca="1" si="11"/>
        <v>0</v>
      </c>
      <c r="U111" s="1531">
        <f t="shared" ca="1" si="12"/>
        <v>0</v>
      </c>
      <c r="V111" s="1531">
        <f t="shared" ca="1" si="12"/>
        <v>0</v>
      </c>
      <c r="W111" s="1531">
        <f t="shared" ca="1" si="12"/>
        <v>0</v>
      </c>
      <c r="X111" s="1531">
        <f t="shared" ca="1" si="12"/>
        <v>0</v>
      </c>
      <c r="Y111" s="1531">
        <f t="shared" ca="1" si="12"/>
        <v>0</v>
      </c>
      <c r="Z111" s="1565"/>
      <c r="AA111" s="1526">
        <f t="shared" ca="1" si="19"/>
        <v>0</v>
      </c>
      <c r="AB111" s="1527">
        <f t="shared" ca="1" si="19"/>
        <v>0</v>
      </c>
      <c r="AC111" s="1527">
        <f t="shared" ca="1" si="19"/>
        <v>0</v>
      </c>
      <c r="AD111" s="1527">
        <f t="shared" ca="1" si="13"/>
        <v>0</v>
      </c>
      <c r="AE111" s="1527">
        <f t="shared" ca="1" si="13"/>
        <v>0</v>
      </c>
      <c r="AF111" s="1527">
        <f t="shared" ca="1" si="13"/>
        <v>0</v>
      </c>
      <c r="AG111" s="1527">
        <f t="shared" ca="1" si="13"/>
        <v>0</v>
      </c>
      <c r="AH111" s="1527">
        <f t="shared" ca="1" si="13"/>
        <v>0</v>
      </c>
      <c r="AI111" s="1527">
        <f t="shared" ca="1" si="13"/>
        <v>0</v>
      </c>
      <c r="AJ111" s="1527">
        <f t="shared" ca="1" si="13"/>
        <v>0</v>
      </c>
      <c r="AK111" s="1527">
        <f t="shared" ca="1" si="13"/>
        <v>0</v>
      </c>
      <c r="AL111" s="1527">
        <f t="shared" ca="1" si="13"/>
        <v>0</v>
      </c>
      <c r="AM111" s="1527">
        <f t="shared" ca="1" si="13"/>
        <v>0</v>
      </c>
      <c r="AN111" s="1486"/>
      <c r="AO111" s="1566">
        <f t="shared" ca="1" si="22"/>
        <v>0</v>
      </c>
      <c r="AP111" s="1527">
        <f t="shared" ca="1" si="15"/>
        <v>0</v>
      </c>
      <c r="AQ111" s="1527">
        <f t="shared" ca="1" si="22"/>
        <v>0</v>
      </c>
      <c r="AR111" s="1527">
        <f t="shared" ca="1" si="22"/>
        <v>0</v>
      </c>
      <c r="AS111" s="1527">
        <f t="shared" ca="1" si="22"/>
        <v>0</v>
      </c>
      <c r="AT111" s="1527">
        <f t="shared" ca="1" si="22"/>
        <v>0</v>
      </c>
      <c r="AU111" s="1527">
        <f t="shared" ca="1" si="22"/>
        <v>0</v>
      </c>
      <c r="AV111" s="1527">
        <f t="shared" ca="1" si="22"/>
        <v>0</v>
      </c>
      <c r="AW111" s="1527">
        <f t="shared" ca="1" si="22"/>
        <v>0</v>
      </c>
      <c r="AX111" s="1527">
        <f t="shared" ca="1" si="22"/>
        <v>0</v>
      </c>
      <c r="AY111" s="1527">
        <f t="shared" ca="1" si="22"/>
        <v>0</v>
      </c>
      <c r="AZ111" s="1527">
        <f t="shared" ca="1" si="22"/>
        <v>0</v>
      </c>
      <c r="BA111" s="1527">
        <f t="shared" ca="1" si="22"/>
        <v>0</v>
      </c>
      <c r="BB111" s="1527">
        <f t="shared" ca="1" si="22"/>
        <v>0</v>
      </c>
      <c r="BC111" s="1527">
        <f t="shared" ca="1" si="22"/>
        <v>0</v>
      </c>
      <c r="BD111" s="1527">
        <f t="shared" ca="1" si="22"/>
        <v>0</v>
      </c>
      <c r="BE111" s="1527">
        <f t="shared" ca="1" si="22"/>
        <v>0</v>
      </c>
      <c r="BF111" s="1527">
        <f t="shared" ca="1" si="22"/>
        <v>0</v>
      </c>
      <c r="BG111" s="1527">
        <f t="shared" ca="1" si="22"/>
        <v>0</v>
      </c>
      <c r="BH111" s="1527">
        <f t="shared" ca="1" si="22"/>
        <v>0</v>
      </c>
      <c r="BI111" s="1527">
        <f t="shared" ca="1" si="22"/>
        <v>0</v>
      </c>
      <c r="BJ111" s="1527">
        <f t="shared" ca="1" si="22"/>
        <v>0</v>
      </c>
      <c r="BK111" s="1527">
        <f t="shared" ca="1" si="22"/>
        <v>0</v>
      </c>
      <c r="BL111" s="1527">
        <f t="shared" ca="1" si="22"/>
        <v>0</v>
      </c>
      <c r="BM111" s="1527">
        <f t="shared" ca="1" si="22"/>
        <v>0</v>
      </c>
      <c r="BN111" s="1527">
        <f t="shared" ca="1" si="22"/>
        <v>0</v>
      </c>
      <c r="BO111" s="1527">
        <f t="shared" ca="1" si="22"/>
        <v>0</v>
      </c>
      <c r="BP111" s="1527">
        <f t="shared" ca="1" si="22"/>
        <v>0</v>
      </c>
      <c r="BQ111" s="1527">
        <f t="shared" ca="1" si="22"/>
        <v>0</v>
      </c>
      <c r="BR111" s="1527">
        <f t="shared" ca="1" si="22"/>
        <v>0</v>
      </c>
      <c r="BS111" s="1527">
        <f t="shared" ca="1" si="22"/>
        <v>0</v>
      </c>
      <c r="BT111" s="1527">
        <f t="shared" ca="1" si="22"/>
        <v>0</v>
      </c>
      <c r="BU111" s="1527">
        <f t="shared" ca="1" si="22"/>
        <v>0</v>
      </c>
      <c r="BV111" s="1527">
        <f t="shared" ca="1" si="22"/>
        <v>0</v>
      </c>
      <c r="BW111" s="1527">
        <f t="shared" ca="1" si="22"/>
        <v>0</v>
      </c>
      <c r="BX111" s="1527">
        <f t="shared" ca="1" si="22"/>
        <v>0</v>
      </c>
      <c r="BY111" s="1527">
        <f t="shared" ca="1" si="22"/>
        <v>0</v>
      </c>
      <c r="BZ111" s="1527">
        <f t="shared" ca="1" si="22"/>
        <v>0</v>
      </c>
      <c r="CA111" s="1527">
        <f t="shared" ca="1" si="22"/>
        <v>0</v>
      </c>
      <c r="CB111" s="1527">
        <f t="shared" ca="1" si="22"/>
        <v>0</v>
      </c>
      <c r="CC111" s="1527">
        <f t="shared" ca="1" si="22"/>
        <v>0</v>
      </c>
      <c r="CD111" s="1527">
        <f t="shared" ca="1" si="22"/>
        <v>0</v>
      </c>
      <c r="CE111" s="1527">
        <f t="shared" ca="1" si="22"/>
        <v>0</v>
      </c>
      <c r="CF111" s="1527">
        <f t="shared" ca="1" si="22"/>
        <v>0</v>
      </c>
      <c r="CG111" s="1527">
        <f t="shared" ca="1" si="22"/>
        <v>0</v>
      </c>
      <c r="CH111" s="1527">
        <f t="shared" ca="1" si="22"/>
        <v>0</v>
      </c>
      <c r="CI111" s="1567">
        <f t="shared" ca="1" si="22"/>
        <v>0</v>
      </c>
      <c r="CM111" s="2158"/>
      <c r="CN111" s="2159"/>
      <c r="CO111" s="2159"/>
      <c r="CP111" s="2159"/>
      <c r="CQ111" s="2159"/>
      <c r="CR111" s="2159"/>
      <c r="CS111" s="2159"/>
      <c r="CT111" s="2159"/>
      <c r="CU111" s="2159"/>
      <c r="CV111" s="2159"/>
      <c r="CW111" s="2160"/>
    </row>
    <row r="112" spans="1:121" s="939" customFormat="1" ht="15.75" customHeight="1" x14ac:dyDescent="0.25">
      <c r="A112" s="940" t="str">
        <f t="shared" si="16"/>
        <v/>
      </c>
      <c r="B112" s="977" t="str">
        <f t="shared" ca="1" si="9"/>
        <v xml:space="preserve"> </v>
      </c>
      <c r="C112" s="1576">
        <f t="shared" ca="1" si="10"/>
        <v>0</v>
      </c>
      <c r="D112" s="1566">
        <f t="shared" ca="1" si="17"/>
        <v>0</v>
      </c>
      <c r="E112" s="1527">
        <f t="shared" ca="1" si="17"/>
        <v>0</v>
      </c>
      <c r="F112" s="1527">
        <f t="shared" ca="1" si="17"/>
        <v>0</v>
      </c>
      <c r="G112" s="1527">
        <f t="shared" ca="1" si="17"/>
        <v>0</v>
      </c>
      <c r="H112" s="1527">
        <f t="shared" ca="1" si="17"/>
        <v>0</v>
      </c>
      <c r="I112" s="1527">
        <f t="shared" ca="1" si="17"/>
        <v>0</v>
      </c>
      <c r="J112" s="1527">
        <f t="shared" ca="1" si="17"/>
        <v>0</v>
      </c>
      <c r="K112" s="1531">
        <f t="shared" ca="1" si="17"/>
        <v>0</v>
      </c>
      <c r="L112" s="1531">
        <f t="shared" ca="1" si="11"/>
        <v>0</v>
      </c>
      <c r="M112" s="1531">
        <f t="shared" ca="1" si="11"/>
        <v>0</v>
      </c>
      <c r="N112" s="1531">
        <f t="shared" ca="1" si="11"/>
        <v>0</v>
      </c>
      <c r="O112" s="1531">
        <f t="shared" ca="1" si="11"/>
        <v>0</v>
      </c>
      <c r="P112" s="1531">
        <f t="shared" ca="1" si="11"/>
        <v>0</v>
      </c>
      <c r="Q112" s="1531">
        <f t="shared" ca="1" si="11"/>
        <v>0</v>
      </c>
      <c r="R112" s="1531">
        <f t="shared" ca="1" si="11"/>
        <v>0</v>
      </c>
      <c r="S112" s="1531">
        <f t="shared" ca="1" si="11"/>
        <v>0</v>
      </c>
      <c r="T112" s="1531">
        <f t="shared" ca="1" si="11"/>
        <v>0</v>
      </c>
      <c r="U112" s="1531">
        <f t="shared" ca="1" si="12"/>
        <v>0</v>
      </c>
      <c r="V112" s="1531">
        <f t="shared" ca="1" si="12"/>
        <v>0</v>
      </c>
      <c r="W112" s="1531">
        <f t="shared" ca="1" si="12"/>
        <v>0</v>
      </c>
      <c r="X112" s="1531">
        <f t="shared" ca="1" si="12"/>
        <v>0</v>
      </c>
      <c r="Y112" s="1531">
        <f t="shared" ca="1" si="12"/>
        <v>0</v>
      </c>
      <c r="Z112" s="1565"/>
      <c r="AA112" s="1526">
        <f t="shared" ca="1" si="19"/>
        <v>0</v>
      </c>
      <c r="AB112" s="1527">
        <f t="shared" ca="1" si="19"/>
        <v>0</v>
      </c>
      <c r="AC112" s="1527">
        <f t="shared" ca="1" si="19"/>
        <v>0</v>
      </c>
      <c r="AD112" s="1527">
        <f t="shared" ca="1" si="13"/>
        <v>0</v>
      </c>
      <c r="AE112" s="1527">
        <f t="shared" ca="1" si="13"/>
        <v>0</v>
      </c>
      <c r="AF112" s="1527">
        <f t="shared" ca="1" si="13"/>
        <v>0</v>
      </c>
      <c r="AG112" s="1527">
        <f t="shared" ca="1" si="13"/>
        <v>0</v>
      </c>
      <c r="AH112" s="1527">
        <f t="shared" ca="1" si="13"/>
        <v>0</v>
      </c>
      <c r="AI112" s="1527">
        <f t="shared" ca="1" si="13"/>
        <v>0</v>
      </c>
      <c r="AJ112" s="1527">
        <f t="shared" ca="1" si="13"/>
        <v>0</v>
      </c>
      <c r="AK112" s="1527">
        <f t="shared" ca="1" si="13"/>
        <v>0</v>
      </c>
      <c r="AL112" s="1527">
        <f t="shared" ca="1" si="13"/>
        <v>0</v>
      </c>
      <c r="AM112" s="1527">
        <f t="shared" ca="1" si="13"/>
        <v>0</v>
      </c>
      <c r="AN112" s="1486"/>
      <c r="AO112" s="1566">
        <f t="shared" ca="1" si="22"/>
        <v>0</v>
      </c>
      <c r="AP112" s="1527">
        <f t="shared" ca="1" si="15"/>
        <v>0</v>
      </c>
      <c r="AQ112" s="1527">
        <f t="shared" ca="1" si="22"/>
        <v>0</v>
      </c>
      <c r="AR112" s="1527">
        <f t="shared" ca="1" si="22"/>
        <v>0</v>
      </c>
      <c r="AS112" s="1527">
        <f t="shared" ca="1" si="22"/>
        <v>0</v>
      </c>
      <c r="AT112" s="1527">
        <f t="shared" ca="1" si="22"/>
        <v>0</v>
      </c>
      <c r="AU112" s="1527">
        <f t="shared" ca="1" si="22"/>
        <v>0</v>
      </c>
      <c r="AV112" s="1527">
        <f t="shared" ca="1" si="22"/>
        <v>0</v>
      </c>
      <c r="AW112" s="1527">
        <f t="shared" ca="1" si="22"/>
        <v>0</v>
      </c>
      <c r="AX112" s="1527">
        <f t="shared" ca="1" si="22"/>
        <v>0</v>
      </c>
      <c r="AY112" s="1527">
        <f t="shared" ca="1" si="22"/>
        <v>0</v>
      </c>
      <c r="AZ112" s="1527">
        <f t="shared" ca="1" si="22"/>
        <v>0</v>
      </c>
      <c r="BA112" s="1527">
        <f t="shared" ca="1" si="22"/>
        <v>0</v>
      </c>
      <c r="BB112" s="1527">
        <f t="shared" ca="1" si="22"/>
        <v>0</v>
      </c>
      <c r="BC112" s="1527">
        <f t="shared" ca="1" si="22"/>
        <v>0</v>
      </c>
      <c r="BD112" s="1527">
        <f t="shared" ca="1" si="22"/>
        <v>0</v>
      </c>
      <c r="BE112" s="1527">
        <f t="shared" ca="1" si="22"/>
        <v>0</v>
      </c>
      <c r="BF112" s="1527">
        <f t="shared" ca="1" si="22"/>
        <v>0</v>
      </c>
      <c r="BG112" s="1527">
        <f t="shared" ca="1" si="22"/>
        <v>0</v>
      </c>
      <c r="BH112" s="1527">
        <f t="shared" ca="1" si="22"/>
        <v>0</v>
      </c>
      <c r="BI112" s="1527">
        <f t="shared" ca="1" si="22"/>
        <v>0</v>
      </c>
      <c r="BJ112" s="1527">
        <f t="shared" ca="1" si="22"/>
        <v>0</v>
      </c>
      <c r="BK112" s="1527">
        <f t="shared" ca="1" si="22"/>
        <v>0</v>
      </c>
      <c r="BL112" s="1527">
        <f t="shared" ca="1" si="22"/>
        <v>0</v>
      </c>
      <c r="BM112" s="1527">
        <f t="shared" ca="1" si="22"/>
        <v>0</v>
      </c>
      <c r="BN112" s="1527">
        <f t="shared" ca="1" si="22"/>
        <v>0</v>
      </c>
      <c r="BO112" s="1527">
        <f t="shared" ca="1" si="22"/>
        <v>0</v>
      </c>
      <c r="BP112" s="1527">
        <f t="shared" ca="1" si="22"/>
        <v>0</v>
      </c>
      <c r="BQ112" s="1527">
        <f t="shared" ca="1" si="22"/>
        <v>0</v>
      </c>
      <c r="BR112" s="1527">
        <f t="shared" ca="1" si="22"/>
        <v>0</v>
      </c>
      <c r="BS112" s="1527">
        <f t="shared" ca="1" si="22"/>
        <v>0</v>
      </c>
      <c r="BT112" s="1527">
        <f t="shared" ca="1" si="22"/>
        <v>0</v>
      </c>
      <c r="BU112" s="1527">
        <f t="shared" ca="1" si="22"/>
        <v>0</v>
      </c>
      <c r="BV112" s="1527">
        <f t="shared" ca="1" si="22"/>
        <v>0</v>
      </c>
      <c r="BW112" s="1527">
        <f t="shared" ca="1" si="22"/>
        <v>0</v>
      </c>
      <c r="BX112" s="1527">
        <f t="shared" ca="1" si="22"/>
        <v>0</v>
      </c>
      <c r="BY112" s="1527">
        <f t="shared" ca="1" si="22"/>
        <v>0</v>
      </c>
      <c r="BZ112" s="1527">
        <f t="shared" ca="1" si="22"/>
        <v>0</v>
      </c>
      <c r="CA112" s="1527">
        <f t="shared" ca="1" si="22"/>
        <v>0</v>
      </c>
      <c r="CB112" s="1527">
        <f t="shared" ca="1" si="22"/>
        <v>0</v>
      </c>
      <c r="CC112" s="1527">
        <f t="shared" ca="1" si="22"/>
        <v>0</v>
      </c>
      <c r="CD112" s="1527">
        <f t="shared" ca="1" si="22"/>
        <v>0</v>
      </c>
      <c r="CE112" s="1527">
        <f t="shared" ca="1" si="22"/>
        <v>0</v>
      </c>
      <c r="CF112" s="1527">
        <f t="shared" ca="1" si="22"/>
        <v>0</v>
      </c>
      <c r="CG112" s="1527">
        <f t="shared" ca="1" si="22"/>
        <v>0</v>
      </c>
      <c r="CH112" s="1527">
        <f t="shared" ca="1" si="22"/>
        <v>0</v>
      </c>
      <c r="CI112" s="1567">
        <f t="shared" ca="1" si="22"/>
        <v>0</v>
      </c>
      <c r="CM112" s="2158"/>
      <c r="CN112" s="2159"/>
      <c r="CO112" s="2159"/>
      <c r="CP112" s="2159"/>
      <c r="CQ112" s="2159"/>
      <c r="CR112" s="2159"/>
      <c r="CS112" s="2159"/>
      <c r="CT112" s="2159"/>
      <c r="CU112" s="2159"/>
      <c r="CV112" s="2159"/>
      <c r="CW112" s="2160"/>
    </row>
    <row r="113" spans="1:101" s="939" customFormat="1" ht="15.75" customHeight="1" x14ac:dyDescent="0.25">
      <c r="A113" s="940" t="str">
        <f t="shared" si="16"/>
        <v/>
      </c>
      <c r="B113" s="977" t="str">
        <f t="shared" ca="1" si="9"/>
        <v xml:space="preserve"> </v>
      </c>
      <c r="C113" s="1576">
        <f t="shared" ca="1" si="10"/>
        <v>0</v>
      </c>
      <c r="D113" s="1566">
        <f t="shared" ca="1" si="17"/>
        <v>0</v>
      </c>
      <c r="E113" s="1527">
        <f t="shared" ca="1" si="17"/>
        <v>0</v>
      </c>
      <c r="F113" s="1527">
        <f t="shared" ca="1" si="17"/>
        <v>0</v>
      </c>
      <c r="G113" s="1527">
        <f t="shared" ca="1" si="17"/>
        <v>0</v>
      </c>
      <c r="H113" s="1527">
        <f t="shared" ca="1" si="17"/>
        <v>0</v>
      </c>
      <c r="I113" s="1527">
        <f t="shared" ca="1" si="17"/>
        <v>0</v>
      </c>
      <c r="J113" s="1527">
        <f t="shared" ca="1" si="17"/>
        <v>0</v>
      </c>
      <c r="K113" s="1531">
        <f t="shared" ca="1" si="17"/>
        <v>0</v>
      </c>
      <c r="L113" s="1531">
        <f t="shared" ca="1" si="11"/>
        <v>0</v>
      </c>
      <c r="M113" s="1531">
        <f t="shared" ca="1" si="11"/>
        <v>0</v>
      </c>
      <c r="N113" s="1531">
        <f t="shared" ca="1" si="11"/>
        <v>0</v>
      </c>
      <c r="O113" s="1531">
        <f t="shared" ca="1" si="11"/>
        <v>0</v>
      </c>
      <c r="P113" s="1531">
        <f t="shared" ca="1" si="11"/>
        <v>0</v>
      </c>
      <c r="Q113" s="1531">
        <f t="shared" ca="1" si="11"/>
        <v>0</v>
      </c>
      <c r="R113" s="1531">
        <f t="shared" ca="1" si="11"/>
        <v>0</v>
      </c>
      <c r="S113" s="1531">
        <f t="shared" ca="1" si="11"/>
        <v>0</v>
      </c>
      <c r="T113" s="1531">
        <f t="shared" ca="1" si="11"/>
        <v>0</v>
      </c>
      <c r="U113" s="1531">
        <f t="shared" ca="1" si="12"/>
        <v>0</v>
      </c>
      <c r="V113" s="1531">
        <f t="shared" ca="1" si="12"/>
        <v>0</v>
      </c>
      <c r="W113" s="1531">
        <f t="shared" ca="1" si="12"/>
        <v>0</v>
      </c>
      <c r="X113" s="1531">
        <f t="shared" ca="1" si="12"/>
        <v>0</v>
      </c>
      <c r="Y113" s="1531">
        <f t="shared" ca="1" si="12"/>
        <v>0</v>
      </c>
      <c r="Z113" s="1565"/>
      <c r="AA113" s="1526">
        <f t="shared" ca="1" si="19"/>
        <v>0</v>
      </c>
      <c r="AB113" s="1527">
        <f t="shared" ca="1" si="19"/>
        <v>0</v>
      </c>
      <c r="AC113" s="1527">
        <f t="shared" ca="1" si="19"/>
        <v>0</v>
      </c>
      <c r="AD113" s="1527">
        <f t="shared" ca="1" si="13"/>
        <v>0</v>
      </c>
      <c r="AE113" s="1527">
        <f t="shared" ca="1" si="13"/>
        <v>0</v>
      </c>
      <c r="AF113" s="1527">
        <f t="shared" ca="1" si="13"/>
        <v>0</v>
      </c>
      <c r="AG113" s="1527">
        <f t="shared" ca="1" si="13"/>
        <v>0</v>
      </c>
      <c r="AH113" s="1527">
        <f t="shared" ca="1" si="13"/>
        <v>0</v>
      </c>
      <c r="AI113" s="1527">
        <f t="shared" ca="1" si="13"/>
        <v>0</v>
      </c>
      <c r="AJ113" s="1527">
        <f t="shared" ca="1" si="13"/>
        <v>0</v>
      </c>
      <c r="AK113" s="1527">
        <f t="shared" ca="1" si="13"/>
        <v>0</v>
      </c>
      <c r="AL113" s="1527">
        <f t="shared" ca="1" si="13"/>
        <v>0</v>
      </c>
      <c r="AM113" s="1527">
        <f t="shared" ca="1" si="13"/>
        <v>0</v>
      </c>
      <c r="AN113" s="1486"/>
      <c r="AO113" s="1566">
        <f t="shared" ca="1" si="22"/>
        <v>0</v>
      </c>
      <c r="AP113" s="1527">
        <f t="shared" ca="1" si="15"/>
        <v>0</v>
      </c>
      <c r="AQ113" s="1527">
        <f t="shared" ca="1" si="22"/>
        <v>0</v>
      </c>
      <c r="AR113" s="1527">
        <f t="shared" ca="1" si="22"/>
        <v>0</v>
      </c>
      <c r="AS113" s="1527">
        <f t="shared" ca="1" si="22"/>
        <v>0</v>
      </c>
      <c r="AT113" s="1527">
        <f t="shared" ca="1" si="22"/>
        <v>0</v>
      </c>
      <c r="AU113" s="1527">
        <f t="shared" ca="1" si="22"/>
        <v>0</v>
      </c>
      <c r="AV113" s="1527">
        <f t="shared" ca="1" si="22"/>
        <v>0</v>
      </c>
      <c r="AW113" s="1527">
        <f t="shared" ca="1" si="22"/>
        <v>0</v>
      </c>
      <c r="AX113" s="1527">
        <f t="shared" ca="1" si="22"/>
        <v>0</v>
      </c>
      <c r="AY113" s="1527">
        <f t="shared" ca="1" si="22"/>
        <v>0</v>
      </c>
      <c r="AZ113" s="1527">
        <f t="shared" ca="1" si="22"/>
        <v>0</v>
      </c>
      <c r="BA113" s="1527">
        <f t="shared" ca="1" si="22"/>
        <v>0</v>
      </c>
      <c r="BB113" s="1527">
        <f t="shared" ca="1" si="22"/>
        <v>0</v>
      </c>
      <c r="BC113" s="1527">
        <f t="shared" ca="1" si="22"/>
        <v>0</v>
      </c>
      <c r="BD113" s="1527">
        <f t="shared" ca="1" si="22"/>
        <v>0</v>
      </c>
      <c r="BE113" s="1527">
        <f t="shared" ca="1" si="22"/>
        <v>0</v>
      </c>
      <c r="BF113" s="1527">
        <f t="shared" ca="1" si="22"/>
        <v>0</v>
      </c>
      <c r="BG113" s="1527">
        <f t="shared" ca="1" si="22"/>
        <v>0</v>
      </c>
      <c r="BH113" s="1527">
        <f t="shared" ca="1" si="22"/>
        <v>0</v>
      </c>
      <c r="BI113" s="1527">
        <f t="shared" ca="1" si="22"/>
        <v>0</v>
      </c>
      <c r="BJ113" s="1527">
        <f t="shared" ca="1" si="22"/>
        <v>0</v>
      </c>
      <c r="BK113" s="1527">
        <f t="shared" ca="1" si="22"/>
        <v>0</v>
      </c>
      <c r="BL113" s="1527">
        <f t="shared" ca="1" si="22"/>
        <v>0</v>
      </c>
      <c r="BM113" s="1527">
        <f t="shared" ca="1" si="22"/>
        <v>0</v>
      </c>
      <c r="BN113" s="1527">
        <f t="shared" ca="1" si="22"/>
        <v>0</v>
      </c>
      <c r="BO113" s="1527">
        <f t="shared" ca="1" si="22"/>
        <v>0</v>
      </c>
      <c r="BP113" s="1527">
        <f t="shared" ca="1" si="22"/>
        <v>0</v>
      </c>
      <c r="BQ113" s="1527">
        <f t="shared" ca="1" si="22"/>
        <v>0</v>
      </c>
      <c r="BR113" s="1527">
        <f t="shared" ca="1" si="22"/>
        <v>0</v>
      </c>
      <c r="BS113" s="1527">
        <f t="shared" ca="1" si="22"/>
        <v>0</v>
      </c>
      <c r="BT113" s="1527">
        <f t="shared" ca="1" si="22"/>
        <v>0</v>
      </c>
      <c r="BU113" s="1527">
        <f t="shared" ca="1" si="22"/>
        <v>0</v>
      </c>
      <c r="BV113" s="1527">
        <f t="shared" ca="1" si="22"/>
        <v>0</v>
      </c>
      <c r="BW113" s="1527">
        <f t="shared" ca="1" si="22"/>
        <v>0</v>
      </c>
      <c r="BX113" s="1527">
        <f t="shared" ca="1" si="22"/>
        <v>0</v>
      </c>
      <c r="BY113" s="1527">
        <f t="shared" ca="1" si="22"/>
        <v>0</v>
      </c>
      <c r="BZ113" s="1527">
        <f t="shared" ca="1" si="22"/>
        <v>0</v>
      </c>
      <c r="CA113" s="1527">
        <f t="shared" ca="1" si="22"/>
        <v>0</v>
      </c>
      <c r="CB113" s="1527">
        <f t="shared" ca="1" si="22"/>
        <v>0</v>
      </c>
      <c r="CC113" s="1527">
        <f t="shared" ca="1" si="22"/>
        <v>0</v>
      </c>
      <c r="CD113" s="1527">
        <f t="shared" ca="1" si="22"/>
        <v>0</v>
      </c>
      <c r="CE113" s="1527">
        <f t="shared" ca="1" si="22"/>
        <v>0</v>
      </c>
      <c r="CF113" s="1527">
        <f t="shared" ca="1" si="22"/>
        <v>0</v>
      </c>
      <c r="CG113" s="1527">
        <f t="shared" ca="1" si="22"/>
        <v>0</v>
      </c>
      <c r="CH113" s="1527">
        <f t="shared" ca="1" si="22"/>
        <v>0</v>
      </c>
      <c r="CI113" s="1567">
        <f t="shared" ca="1" si="22"/>
        <v>0</v>
      </c>
      <c r="CM113" s="2158"/>
      <c r="CN113" s="2159"/>
      <c r="CO113" s="2159"/>
      <c r="CP113" s="2159"/>
      <c r="CQ113" s="2159"/>
      <c r="CR113" s="2159"/>
      <c r="CS113" s="2159"/>
      <c r="CT113" s="2159"/>
      <c r="CU113" s="2159"/>
      <c r="CV113" s="2159"/>
      <c r="CW113" s="2160"/>
    </row>
    <row r="114" spans="1:101" s="939" customFormat="1" ht="15.75" customHeight="1" x14ac:dyDescent="0.25">
      <c r="A114" s="940" t="str">
        <f t="shared" si="16"/>
        <v/>
      </c>
      <c r="B114" s="977" t="str">
        <f t="shared" ca="1" si="9"/>
        <v xml:space="preserve"> </v>
      </c>
      <c r="C114" s="1576">
        <f t="shared" ca="1" si="10"/>
        <v>0</v>
      </c>
      <c r="D114" s="1566">
        <f t="shared" ca="1" si="17"/>
        <v>0</v>
      </c>
      <c r="E114" s="1527">
        <f t="shared" ca="1" si="17"/>
        <v>0</v>
      </c>
      <c r="F114" s="1527">
        <f t="shared" ca="1" si="17"/>
        <v>0</v>
      </c>
      <c r="G114" s="1527">
        <f t="shared" ca="1" si="17"/>
        <v>0</v>
      </c>
      <c r="H114" s="1527">
        <f t="shared" ca="1" si="17"/>
        <v>0</v>
      </c>
      <c r="I114" s="1527">
        <f t="shared" ca="1" si="17"/>
        <v>0</v>
      </c>
      <c r="J114" s="1527">
        <f t="shared" ca="1" si="17"/>
        <v>0</v>
      </c>
      <c r="K114" s="1531">
        <f t="shared" ca="1" si="17"/>
        <v>0</v>
      </c>
      <c r="L114" s="1531">
        <f t="shared" ca="1" si="11"/>
        <v>0</v>
      </c>
      <c r="M114" s="1531">
        <f t="shared" ca="1" si="11"/>
        <v>0</v>
      </c>
      <c r="N114" s="1531">
        <f t="shared" ca="1" si="11"/>
        <v>0</v>
      </c>
      <c r="O114" s="1531">
        <f t="shared" ca="1" si="11"/>
        <v>0</v>
      </c>
      <c r="P114" s="1531">
        <f t="shared" ca="1" si="11"/>
        <v>0</v>
      </c>
      <c r="Q114" s="1531">
        <f t="shared" ca="1" si="11"/>
        <v>0</v>
      </c>
      <c r="R114" s="1531">
        <f t="shared" ca="1" si="11"/>
        <v>0</v>
      </c>
      <c r="S114" s="1531">
        <f t="shared" ca="1" si="11"/>
        <v>0</v>
      </c>
      <c r="T114" s="1531">
        <f t="shared" ca="1" si="11"/>
        <v>0</v>
      </c>
      <c r="U114" s="1531">
        <f t="shared" ca="1" si="12"/>
        <v>0</v>
      </c>
      <c r="V114" s="1531">
        <f t="shared" ca="1" si="12"/>
        <v>0</v>
      </c>
      <c r="W114" s="1531">
        <f t="shared" ca="1" si="12"/>
        <v>0</v>
      </c>
      <c r="X114" s="1531">
        <f t="shared" ca="1" si="12"/>
        <v>0</v>
      </c>
      <c r="Y114" s="1531">
        <f t="shared" ca="1" si="12"/>
        <v>0</v>
      </c>
      <c r="Z114" s="1565"/>
      <c r="AA114" s="1526">
        <f t="shared" ca="1" si="19"/>
        <v>0</v>
      </c>
      <c r="AB114" s="1527">
        <f t="shared" ca="1" si="19"/>
        <v>0</v>
      </c>
      <c r="AC114" s="1527">
        <f t="shared" ca="1" si="19"/>
        <v>0</v>
      </c>
      <c r="AD114" s="1527">
        <f t="shared" ca="1" si="13"/>
        <v>0</v>
      </c>
      <c r="AE114" s="1527">
        <f t="shared" ca="1" si="13"/>
        <v>0</v>
      </c>
      <c r="AF114" s="1527">
        <f t="shared" ca="1" si="13"/>
        <v>0</v>
      </c>
      <c r="AG114" s="1527">
        <f t="shared" ca="1" si="13"/>
        <v>0</v>
      </c>
      <c r="AH114" s="1527">
        <f t="shared" ca="1" si="13"/>
        <v>0</v>
      </c>
      <c r="AI114" s="1527">
        <f t="shared" ca="1" si="13"/>
        <v>0</v>
      </c>
      <c r="AJ114" s="1527">
        <f t="shared" ca="1" si="13"/>
        <v>0</v>
      </c>
      <c r="AK114" s="1527">
        <f t="shared" ca="1" si="13"/>
        <v>0</v>
      </c>
      <c r="AL114" s="1527">
        <f t="shared" ca="1" si="13"/>
        <v>0</v>
      </c>
      <c r="AM114" s="1527">
        <f t="shared" ca="1" si="13"/>
        <v>0</v>
      </c>
      <c r="AN114" s="1486"/>
      <c r="AO114" s="1566">
        <f t="shared" ca="1" si="22"/>
        <v>0</v>
      </c>
      <c r="AP114" s="1527">
        <f t="shared" ca="1" si="15"/>
        <v>0</v>
      </c>
      <c r="AQ114" s="1527">
        <f t="shared" ca="1" si="22"/>
        <v>0</v>
      </c>
      <c r="AR114" s="1527">
        <f t="shared" ca="1" si="22"/>
        <v>0</v>
      </c>
      <c r="AS114" s="1527">
        <f t="shared" ca="1" si="22"/>
        <v>0</v>
      </c>
      <c r="AT114" s="1527">
        <f t="shared" ca="1" si="22"/>
        <v>0</v>
      </c>
      <c r="AU114" s="1527">
        <f t="shared" ca="1" si="22"/>
        <v>0</v>
      </c>
      <c r="AV114" s="1527">
        <f t="shared" ca="1" si="22"/>
        <v>0</v>
      </c>
      <c r="AW114" s="1527">
        <f t="shared" ca="1" si="22"/>
        <v>0</v>
      </c>
      <c r="AX114" s="1527">
        <f t="shared" ca="1" si="22"/>
        <v>0</v>
      </c>
      <c r="AY114" s="1527">
        <f t="shared" ca="1" si="22"/>
        <v>0</v>
      </c>
      <c r="AZ114" s="1527">
        <f t="shared" ca="1" si="22"/>
        <v>0</v>
      </c>
      <c r="BA114" s="1527">
        <f t="shared" ca="1" si="22"/>
        <v>0</v>
      </c>
      <c r="BB114" s="1527">
        <f t="shared" ca="1" si="22"/>
        <v>0</v>
      </c>
      <c r="BC114" s="1527">
        <f t="shared" ca="1" si="22"/>
        <v>0</v>
      </c>
      <c r="BD114" s="1527">
        <f t="shared" ca="1" si="22"/>
        <v>0</v>
      </c>
      <c r="BE114" s="1527">
        <f t="shared" ca="1" si="22"/>
        <v>0</v>
      </c>
      <c r="BF114" s="1527">
        <f t="shared" ca="1" si="22"/>
        <v>0</v>
      </c>
      <c r="BG114" s="1527">
        <f t="shared" ca="1" si="22"/>
        <v>0</v>
      </c>
      <c r="BH114" s="1527">
        <f t="shared" ca="1" si="22"/>
        <v>0</v>
      </c>
      <c r="BI114" s="1527">
        <f t="shared" ca="1" si="22"/>
        <v>0</v>
      </c>
      <c r="BJ114" s="1527">
        <f t="shared" ca="1" si="22"/>
        <v>0</v>
      </c>
      <c r="BK114" s="1527">
        <f t="shared" ca="1" si="22"/>
        <v>0</v>
      </c>
      <c r="BL114" s="1527">
        <f t="shared" ca="1" si="22"/>
        <v>0</v>
      </c>
      <c r="BM114" s="1527">
        <f t="shared" ca="1" si="22"/>
        <v>0</v>
      </c>
      <c r="BN114" s="1527">
        <f t="shared" ca="1" si="22"/>
        <v>0</v>
      </c>
      <c r="BO114" s="1527">
        <f t="shared" ref="BO114:CI114" ca="1" si="23">IF(ISNUMBER($B114),$B114*BO32,0)</f>
        <v>0</v>
      </c>
      <c r="BP114" s="1527">
        <f t="shared" ca="1" si="23"/>
        <v>0</v>
      </c>
      <c r="BQ114" s="1527">
        <f t="shared" ca="1" si="23"/>
        <v>0</v>
      </c>
      <c r="BR114" s="1527">
        <f t="shared" ca="1" si="23"/>
        <v>0</v>
      </c>
      <c r="BS114" s="1527">
        <f t="shared" ca="1" si="23"/>
        <v>0</v>
      </c>
      <c r="BT114" s="1527">
        <f t="shared" ca="1" si="23"/>
        <v>0</v>
      </c>
      <c r="BU114" s="1527">
        <f t="shared" ca="1" si="23"/>
        <v>0</v>
      </c>
      <c r="BV114" s="1527">
        <f t="shared" ca="1" si="23"/>
        <v>0</v>
      </c>
      <c r="BW114" s="1527">
        <f t="shared" ca="1" si="23"/>
        <v>0</v>
      </c>
      <c r="BX114" s="1527">
        <f t="shared" ca="1" si="23"/>
        <v>0</v>
      </c>
      <c r="BY114" s="1527">
        <f t="shared" ca="1" si="23"/>
        <v>0</v>
      </c>
      <c r="BZ114" s="1527">
        <f t="shared" ca="1" si="23"/>
        <v>0</v>
      </c>
      <c r="CA114" s="1527">
        <f t="shared" ca="1" si="23"/>
        <v>0</v>
      </c>
      <c r="CB114" s="1527">
        <f t="shared" ca="1" si="23"/>
        <v>0</v>
      </c>
      <c r="CC114" s="1527">
        <f t="shared" ca="1" si="23"/>
        <v>0</v>
      </c>
      <c r="CD114" s="1527">
        <f t="shared" ca="1" si="23"/>
        <v>0</v>
      </c>
      <c r="CE114" s="1527">
        <f t="shared" ca="1" si="23"/>
        <v>0</v>
      </c>
      <c r="CF114" s="1527">
        <f t="shared" ca="1" si="23"/>
        <v>0</v>
      </c>
      <c r="CG114" s="1527">
        <f t="shared" ca="1" si="23"/>
        <v>0</v>
      </c>
      <c r="CH114" s="1527">
        <f t="shared" ca="1" si="23"/>
        <v>0</v>
      </c>
      <c r="CI114" s="1567">
        <f t="shared" ca="1" si="23"/>
        <v>0</v>
      </c>
      <c r="CM114" s="2158"/>
      <c r="CN114" s="2159"/>
      <c r="CO114" s="2159"/>
      <c r="CP114" s="2159"/>
      <c r="CQ114" s="2159"/>
      <c r="CR114" s="2159"/>
      <c r="CS114" s="2159"/>
      <c r="CT114" s="2159"/>
      <c r="CU114" s="2159"/>
      <c r="CV114" s="2159"/>
      <c r="CW114" s="2160"/>
    </row>
    <row r="115" spans="1:101" s="939" customFormat="1" ht="15.75" customHeight="1" x14ac:dyDescent="0.25">
      <c r="A115" s="940" t="str">
        <f t="shared" si="16"/>
        <v/>
      </c>
      <c r="B115" s="977" t="str">
        <f t="shared" ca="1" si="9"/>
        <v xml:space="preserve"> </v>
      </c>
      <c r="C115" s="1576">
        <f t="shared" ca="1" si="10"/>
        <v>0</v>
      </c>
      <c r="D115" s="1566">
        <f t="shared" ca="1" si="17"/>
        <v>0</v>
      </c>
      <c r="E115" s="1527">
        <f t="shared" ca="1" si="17"/>
        <v>0</v>
      </c>
      <c r="F115" s="1527">
        <f t="shared" ca="1" si="17"/>
        <v>0</v>
      </c>
      <c r="G115" s="1527">
        <f t="shared" ca="1" si="17"/>
        <v>0</v>
      </c>
      <c r="H115" s="1527">
        <f t="shared" ca="1" si="17"/>
        <v>0</v>
      </c>
      <c r="I115" s="1527">
        <f t="shared" ca="1" si="17"/>
        <v>0</v>
      </c>
      <c r="J115" s="1527">
        <f t="shared" ca="1" si="17"/>
        <v>0</v>
      </c>
      <c r="K115" s="1531">
        <f t="shared" ca="1" si="17"/>
        <v>0</v>
      </c>
      <c r="L115" s="1531">
        <f t="shared" ca="1" si="17"/>
        <v>0</v>
      </c>
      <c r="M115" s="1531">
        <f t="shared" ca="1" si="17"/>
        <v>0</v>
      </c>
      <c r="N115" s="1531">
        <f t="shared" ca="1" si="17"/>
        <v>0</v>
      </c>
      <c r="O115" s="1531">
        <f t="shared" ca="1" si="17"/>
        <v>0</v>
      </c>
      <c r="P115" s="1531">
        <f t="shared" ca="1" si="17"/>
        <v>0</v>
      </c>
      <c r="Q115" s="1531">
        <f t="shared" ca="1" si="17"/>
        <v>0</v>
      </c>
      <c r="R115" s="1531">
        <f t="shared" ca="1" si="17"/>
        <v>0</v>
      </c>
      <c r="S115" s="1531">
        <f t="shared" ca="1" si="17"/>
        <v>0</v>
      </c>
      <c r="T115" s="1531">
        <f t="shared" ref="T115:Y125" ca="1" si="24">IF(ISNUMBER($B115),$B115*T33,0)</f>
        <v>0</v>
      </c>
      <c r="U115" s="1531">
        <f t="shared" ca="1" si="24"/>
        <v>0</v>
      </c>
      <c r="V115" s="1531">
        <f t="shared" ca="1" si="24"/>
        <v>0</v>
      </c>
      <c r="W115" s="1531">
        <f t="shared" ca="1" si="24"/>
        <v>0</v>
      </c>
      <c r="X115" s="1531">
        <f t="shared" ca="1" si="24"/>
        <v>0</v>
      </c>
      <c r="Y115" s="1531">
        <f t="shared" ca="1" si="24"/>
        <v>0</v>
      </c>
      <c r="Z115" s="1565"/>
      <c r="AA115" s="1526">
        <f t="shared" ca="1" si="19"/>
        <v>0</v>
      </c>
      <c r="AB115" s="1527">
        <f t="shared" ca="1" si="19"/>
        <v>0</v>
      </c>
      <c r="AC115" s="1527">
        <f t="shared" ca="1" si="19"/>
        <v>0</v>
      </c>
      <c r="AD115" s="1527">
        <f t="shared" ca="1" si="19"/>
        <v>0</v>
      </c>
      <c r="AE115" s="1527">
        <f t="shared" ca="1" si="19"/>
        <v>0</v>
      </c>
      <c r="AF115" s="1527">
        <f t="shared" ca="1" si="19"/>
        <v>0</v>
      </c>
      <c r="AG115" s="1527">
        <f t="shared" ca="1" si="19"/>
        <v>0</v>
      </c>
      <c r="AH115" s="1527">
        <f t="shared" ca="1" si="19"/>
        <v>0</v>
      </c>
      <c r="AI115" s="1527">
        <f t="shared" ca="1" si="19"/>
        <v>0</v>
      </c>
      <c r="AJ115" s="1527">
        <f t="shared" ca="1" si="19"/>
        <v>0</v>
      </c>
      <c r="AK115" s="1527">
        <f t="shared" ca="1" si="19"/>
        <v>0</v>
      </c>
      <c r="AL115" s="1527">
        <f t="shared" ca="1" si="19"/>
        <v>0</v>
      </c>
      <c r="AM115" s="1527">
        <f t="shared" ca="1" si="19"/>
        <v>0</v>
      </c>
      <c r="AN115" s="1486"/>
      <c r="AO115" s="1566">
        <f t="shared" ref="AO115:CI120" ca="1" si="25">IF(ISNUMBER($B115),$B115*AO33,0)</f>
        <v>0</v>
      </c>
      <c r="AP115" s="1527">
        <f t="shared" ca="1" si="15"/>
        <v>0</v>
      </c>
      <c r="AQ115" s="1527">
        <f t="shared" ca="1" si="25"/>
        <v>0</v>
      </c>
      <c r="AR115" s="1527">
        <f t="shared" ca="1" si="25"/>
        <v>0</v>
      </c>
      <c r="AS115" s="1527">
        <f t="shared" ca="1" si="25"/>
        <v>0</v>
      </c>
      <c r="AT115" s="1527">
        <f t="shared" ca="1" si="25"/>
        <v>0</v>
      </c>
      <c r="AU115" s="1527">
        <f t="shared" ca="1" si="25"/>
        <v>0</v>
      </c>
      <c r="AV115" s="1527">
        <f t="shared" ca="1" si="25"/>
        <v>0</v>
      </c>
      <c r="AW115" s="1527">
        <f t="shared" ca="1" si="25"/>
        <v>0</v>
      </c>
      <c r="AX115" s="1527">
        <f t="shared" ca="1" si="25"/>
        <v>0</v>
      </c>
      <c r="AY115" s="1527">
        <f t="shared" ca="1" si="25"/>
        <v>0</v>
      </c>
      <c r="AZ115" s="1527">
        <f t="shared" ca="1" si="25"/>
        <v>0</v>
      </c>
      <c r="BA115" s="1527">
        <f t="shared" ca="1" si="25"/>
        <v>0</v>
      </c>
      <c r="BB115" s="1527">
        <f t="shared" ca="1" si="25"/>
        <v>0</v>
      </c>
      <c r="BC115" s="1527">
        <f t="shared" ca="1" si="25"/>
        <v>0</v>
      </c>
      <c r="BD115" s="1527">
        <f t="shared" ca="1" si="25"/>
        <v>0</v>
      </c>
      <c r="BE115" s="1527">
        <f t="shared" ca="1" si="25"/>
        <v>0</v>
      </c>
      <c r="BF115" s="1527">
        <f t="shared" ca="1" si="25"/>
        <v>0</v>
      </c>
      <c r="BG115" s="1527">
        <f t="shared" ca="1" si="25"/>
        <v>0</v>
      </c>
      <c r="BH115" s="1527">
        <f t="shared" ca="1" si="25"/>
        <v>0</v>
      </c>
      <c r="BI115" s="1527">
        <f t="shared" ca="1" si="25"/>
        <v>0</v>
      </c>
      <c r="BJ115" s="1527">
        <f t="shared" ca="1" si="25"/>
        <v>0</v>
      </c>
      <c r="BK115" s="1527">
        <f t="shared" ca="1" si="25"/>
        <v>0</v>
      </c>
      <c r="BL115" s="1527">
        <f t="shared" ca="1" si="25"/>
        <v>0</v>
      </c>
      <c r="BM115" s="1527">
        <f t="shared" ca="1" si="25"/>
        <v>0</v>
      </c>
      <c r="BN115" s="1527">
        <f t="shared" ca="1" si="25"/>
        <v>0</v>
      </c>
      <c r="BO115" s="1527">
        <f t="shared" ca="1" si="25"/>
        <v>0</v>
      </c>
      <c r="BP115" s="1527">
        <f t="shared" ca="1" si="25"/>
        <v>0</v>
      </c>
      <c r="BQ115" s="1527">
        <f t="shared" ca="1" si="25"/>
        <v>0</v>
      </c>
      <c r="BR115" s="1527">
        <f t="shared" ca="1" si="25"/>
        <v>0</v>
      </c>
      <c r="BS115" s="1527">
        <f t="shared" ca="1" si="25"/>
        <v>0</v>
      </c>
      <c r="BT115" s="1527">
        <f t="shared" ca="1" si="25"/>
        <v>0</v>
      </c>
      <c r="BU115" s="1527">
        <f t="shared" ca="1" si="25"/>
        <v>0</v>
      </c>
      <c r="BV115" s="1527">
        <f t="shared" ca="1" si="25"/>
        <v>0</v>
      </c>
      <c r="BW115" s="1527">
        <f t="shared" ca="1" si="25"/>
        <v>0</v>
      </c>
      <c r="BX115" s="1527">
        <f t="shared" ca="1" si="25"/>
        <v>0</v>
      </c>
      <c r="BY115" s="1527">
        <f t="shared" ca="1" si="25"/>
        <v>0</v>
      </c>
      <c r="BZ115" s="1527">
        <f t="shared" ca="1" si="25"/>
        <v>0</v>
      </c>
      <c r="CA115" s="1527">
        <f t="shared" ca="1" si="25"/>
        <v>0</v>
      </c>
      <c r="CB115" s="1527">
        <f t="shared" ca="1" si="25"/>
        <v>0</v>
      </c>
      <c r="CC115" s="1527">
        <f t="shared" ca="1" si="25"/>
        <v>0</v>
      </c>
      <c r="CD115" s="1527">
        <f t="shared" ca="1" si="25"/>
        <v>0</v>
      </c>
      <c r="CE115" s="1527">
        <f t="shared" ca="1" si="25"/>
        <v>0</v>
      </c>
      <c r="CF115" s="1527">
        <f t="shared" ca="1" si="25"/>
        <v>0</v>
      </c>
      <c r="CG115" s="1527">
        <f t="shared" ca="1" si="25"/>
        <v>0</v>
      </c>
      <c r="CH115" s="1527">
        <f t="shared" ca="1" si="25"/>
        <v>0</v>
      </c>
      <c r="CI115" s="1567">
        <f t="shared" ca="1" si="25"/>
        <v>0</v>
      </c>
      <c r="CM115" s="2158"/>
      <c r="CN115" s="2159"/>
      <c r="CO115" s="2159"/>
      <c r="CP115" s="2159"/>
      <c r="CQ115" s="2159"/>
      <c r="CR115" s="2159"/>
      <c r="CS115" s="2159"/>
      <c r="CT115" s="2159"/>
      <c r="CU115" s="2159"/>
      <c r="CV115" s="2159"/>
      <c r="CW115" s="2160"/>
    </row>
    <row r="116" spans="1:101" s="939" customFormat="1" ht="15.75" customHeight="1" x14ac:dyDescent="0.25">
      <c r="A116" s="940" t="str">
        <f t="shared" si="16"/>
        <v/>
      </c>
      <c r="B116" s="977" t="str">
        <f t="shared" ca="1" si="9"/>
        <v xml:space="preserve"> </v>
      </c>
      <c r="C116" s="1576">
        <f t="shared" ca="1" si="10"/>
        <v>0</v>
      </c>
      <c r="D116" s="1566">
        <f t="shared" ref="D116:S125" ca="1" si="26">IF(ISNUMBER($B116),$B116*D34,0)</f>
        <v>0</v>
      </c>
      <c r="E116" s="1527">
        <f t="shared" ca="1" si="26"/>
        <v>0</v>
      </c>
      <c r="F116" s="1527">
        <f t="shared" ca="1" si="26"/>
        <v>0</v>
      </c>
      <c r="G116" s="1527">
        <f t="shared" ca="1" si="26"/>
        <v>0</v>
      </c>
      <c r="H116" s="1527">
        <f t="shared" ca="1" si="26"/>
        <v>0</v>
      </c>
      <c r="I116" s="1527">
        <f t="shared" ca="1" si="26"/>
        <v>0</v>
      </c>
      <c r="J116" s="1527">
        <f t="shared" ca="1" si="26"/>
        <v>0</v>
      </c>
      <c r="K116" s="1531">
        <f t="shared" ca="1" si="26"/>
        <v>0</v>
      </c>
      <c r="L116" s="1531">
        <f t="shared" ca="1" si="26"/>
        <v>0</v>
      </c>
      <c r="M116" s="1531">
        <f t="shared" ca="1" si="26"/>
        <v>0</v>
      </c>
      <c r="N116" s="1531">
        <f t="shared" ca="1" si="26"/>
        <v>0</v>
      </c>
      <c r="O116" s="1531">
        <f t="shared" ca="1" si="26"/>
        <v>0</v>
      </c>
      <c r="P116" s="1531">
        <f t="shared" ca="1" si="26"/>
        <v>0</v>
      </c>
      <c r="Q116" s="1531">
        <f t="shared" ca="1" si="26"/>
        <v>0</v>
      </c>
      <c r="R116" s="1531">
        <f t="shared" ca="1" si="26"/>
        <v>0</v>
      </c>
      <c r="S116" s="1531">
        <f t="shared" ca="1" si="26"/>
        <v>0</v>
      </c>
      <c r="T116" s="1531">
        <f t="shared" ca="1" si="24"/>
        <v>0</v>
      </c>
      <c r="U116" s="1531">
        <f t="shared" ca="1" si="24"/>
        <v>0</v>
      </c>
      <c r="V116" s="1531">
        <f t="shared" ca="1" si="24"/>
        <v>0</v>
      </c>
      <c r="W116" s="1531">
        <f t="shared" ca="1" si="24"/>
        <v>0</v>
      </c>
      <c r="X116" s="1531">
        <f t="shared" ca="1" si="24"/>
        <v>0</v>
      </c>
      <c r="Y116" s="1531">
        <f t="shared" ca="1" si="24"/>
        <v>0</v>
      </c>
      <c r="Z116" s="1565"/>
      <c r="AA116" s="1526">
        <f t="shared" ref="AA116:AM125" ca="1" si="27">IF(ISNUMBER($B116),$B116*AA34,0)</f>
        <v>0</v>
      </c>
      <c r="AB116" s="1527">
        <f t="shared" ca="1" si="27"/>
        <v>0</v>
      </c>
      <c r="AC116" s="1527">
        <f t="shared" ca="1" si="27"/>
        <v>0</v>
      </c>
      <c r="AD116" s="1527">
        <f t="shared" ca="1" si="19"/>
        <v>0</v>
      </c>
      <c r="AE116" s="1527">
        <f t="shared" ca="1" si="19"/>
        <v>0</v>
      </c>
      <c r="AF116" s="1527">
        <f t="shared" ca="1" si="19"/>
        <v>0</v>
      </c>
      <c r="AG116" s="1527">
        <f t="shared" ca="1" si="19"/>
        <v>0</v>
      </c>
      <c r="AH116" s="1527">
        <f t="shared" ca="1" si="19"/>
        <v>0</v>
      </c>
      <c r="AI116" s="1527">
        <f t="shared" ca="1" si="19"/>
        <v>0</v>
      </c>
      <c r="AJ116" s="1527">
        <f t="shared" ca="1" si="19"/>
        <v>0</v>
      </c>
      <c r="AK116" s="1527">
        <f t="shared" ca="1" si="19"/>
        <v>0</v>
      </c>
      <c r="AL116" s="1527">
        <f t="shared" ca="1" si="19"/>
        <v>0</v>
      </c>
      <c r="AM116" s="1527">
        <f t="shared" ca="1" si="19"/>
        <v>0</v>
      </c>
      <c r="AN116" s="1486"/>
      <c r="AO116" s="1566">
        <f t="shared" ca="1" si="25"/>
        <v>0</v>
      </c>
      <c r="AP116" s="1527">
        <f t="shared" ca="1" si="15"/>
        <v>0</v>
      </c>
      <c r="AQ116" s="1527">
        <f t="shared" ca="1" si="25"/>
        <v>0</v>
      </c>
      <c r="AR116" s="1527">
        <f t="shared" ca="1" si="25"/>
        <v>0</v>
      </c>
      <c r="AS116" s="1527">
        <f t="shared" ca="1" si="25"/>
        <v>0</v>
      </c>
      <c r="AT116" s="1527">
        <f t="shared" ca="1" si="25"/>
        <v>0</v>
      </c>
      <c r="AU116" s="1527">
        <f t="shared" ca="1" si="25"/>
        <v>0</v>
      </c>
      <c r="AV116" s="1527">
        <f t="shared" ca="1" si="25"/>
        <v>0</v>
      </c>
      <c r="AW116" s="1527">
        <f t="shared" ca="1" si="25"/>
        <v>0</v>
      </c>
      <c r="AX116" s="1527">
        <f t="shared" ca="1" si="25"/>
        <v>0</v>
      </c>
      <c r="AY116" s="1527">
        <f t="shared" ca="1" si="25"/>
        <v>0</v>
      </c>
      <c r="AZ116" s="1527">
        <f t="shared" ca="1" si="25"/>
        <v>0</v>
      </c>
      <c r="BA116" s="1527">
        <f t="shared" ca="1" si="25"/>
        <v>0</v>
      </c>
      <c r="BB116" s="1527">
        <f t="shared" ca="1" si="25"/>
        <v>0</v>
      </c>
      <c r="BC116" s="1527">
        <f t="shared" ca="1" si="25"/>
        <v>0</v>
      </c>
      <c r="BD116" s="1527">
        <f t="shared" ca="1" si="25"/>
        <v>0</v>
      </c>
      <c r="BE116" s="1527">
        <f t="shared" ca="1" si="25"/>
        <v>0</v>
      </c>
      <c r="BF116" s="1527">
        <f t="shared" ca="1" si="25"/>
        <v>0</v>
      </c>
      <c r="BG116" s="1527">
        <f t="shared" ca="1" si="25"/>
        <v>0</v>
      </c>
      <c r="BH116" s="1527">
        <f t="shared" ca="1" si="25"/>
        <v>0</v>
      </c>
      <c r="BI116" s="1527">
        <f t="shared" ca="1" si="25"/>
        <v>0</v>
      </c>
      <c r="BJ116" s="1527">
        <f t="shared" ca="1" si="25"/>
        <v>0</v>
      </c>
      <c r="BK116" s="1527">
        <f t="shared" ca="1" si="25"/>
        <v>0</v>
      </c>
      <c r="BL116" s="1527">
        <f t="shared" ca="1" si="25"/>
        <v>0</v>
      </c>
      <c r="BM116" s="1527">
        <f t="shared" ca="1" si="25"/>
        <v>0</v>
      </c>
      <c r="BN116" s="1527">
        <f t="shared" ca="1" si="25"/>
        <v>0</v>
      </c>
      <c r="BO116" s="1527">
        <f t="shared" ca="1" si="25"/>
        <v>0</v>
      </c>
      <c r="BP116" s="1527">
        <f t="shared" ca="1" si="25"/>
        <v>0</v>
      </c>
      <c r="BQ116" s="1527">
        <f t="shared" ca="1" si="25"/>
        <v>0</v>
      </c>
      <c r="BR116" s="1527">
        <f t="shared" ca="1" si="25"/>
        <v>0</v>
      </c>
      <c r="BS116" s="1527">
        <f t="shared" ca="1" si="25"/>
        <v>0</v>
      </c>
      <c r="BT116" s="1527">
        <f t="shared" ca="1" si="25"/>
        <v>0</v>
      </c>
      <c r="BU116" s="1527">
        <f t="shared" ca="1" si="25"/>
        <v>0</v>
      </c>
      <c r="BV116" s="1527">
        <f t="shared" ca="1" si="25"/>
        <v>0</v>
      </c>
      <c r="BW116" s="1527">
        <f t="shared" ca="1" si="25"/>
        <v>0</v>
      </c>
      <c r="BX116" s="1527">
        <f t="shared" ca="1" si="25"/>
        <v>0</v>
      </c>
      <c r="BY116" s="1527">
        <f t="shared" ca="1" si="25"/>
        <v>0</v>
      </c>
      <c r="BZ116" s="1527">
        <f t="shared" ca="1" si="25"/>
        <v>0</v>
      </c>
      <c r="CA116" s="1527">
        <f t="shared" ca="1" si="25"/>
        <v>0</v>
      </c>
      <c r="CB116" s="1527">
        <f t="shared" ca="1" si="25"/>
        <v>0</v>
      </c>
      <c r="CC116" s="1527">
        <f t="shared" ca="1" si="25"/>
        <v>0</v>
      </c>
      <c r="CD116" s="1527">
        <f t="shared" ca="1" si="25"/>
        <v>0</v>
      </c>
      <c r="CE116" s="1527">
        <f t="shared" ca="1" si="25"/>
        <v>0</v>
      </c>
      <c r="CF116" s="1527">
        <f t="shared" ca="1" si="25"/>
        <v>0</v>
      </c>
      <c r="CG116" s="1527">
        <f t="shared" ca="1" si="25"/>
        <v>0</v>
      </c>
      <c r="CH116" s="1527">
        <f t="shared" ca="1" si="25"/>
        <v>0</v>
      </c>
      <c r="CI116" s="1567">
        <f t="shared" ca="1" si="25"/>
        <v>0</v>
      </c>
      <c r="CM116" s="2158"/>
      <c r="CN116" s="2159"/>
      <c r="CO116" s="2159"/>
      <c r="CP116" s="2159"/>
      <c r="CQ116" s="2159"/>
      <c r="CR116" s="2159"/>
      <c r="CS116" s="2159"/>
      <c r="CT116" s="2159"/>
      <c r="CU116" s="2159"/>
      <c r="CV116" s="2159"/>
      <c r="CW116" s="2160"/>
    </row>
    <row r="117" spans="1:101" s="939" customFormat="1" ht="15.75" customHeight="1" x14ac:dyDescent="0.25">
      <c r="A117" s="940" t="str">
        <f t="shared" si="16"/>
        <v/>
      </c>
      <c r="B117" s="977" t="str">
        <f t="shared" ca="1" si="9"/>
        <v xml:space="preserve"> </v>
      </c>
      <c r="C117" s="1576">
        <f t="shared" ca="1" si="10"/>
        <v>0</v>
      </c>
      <c r="D117" s="1566">
        <f t="shared" ca="1" si="26"/>
        <v>0</v>
      </c>
      <c r="E117" s="1527">
        <f t="shared" ca="1" si="26"/>
        <v>0</v>
      </c>
      <c r="F117" s="1527">
        <f t="shared" ca="1" si="26"/>
        <v>0</v>
      </c>
      <c r="G117" s="1527">
        <f t="shared" ca="1" si="26"/>
        <v>0</v>
      </c>
      <c r="H117" s="1527">
        <f t="shared" ca="1" si="26"/>
        <v>0</v>
      </c>
      <c r="I117" s="1527">
        <f t="shared" ca="1" si="26"/>
        <v>0</v>
      </c>
      <c r="J117" s="1527">
        <f t="shared" ca="1" si="26"/>
        <v>0</v>
      </c>
      <c r="K117" s="1531">
        <f t="shared" ca="1" si="26"/>
        <v>0</v>
      </c>
      <c r="L117" s="1531">
        <f t="shared" ca="1" si="26"/>
        <v>0</v>
      </c>
      <c r="M117" s="1531">
        <f t="shared" ca="1" si="26"/>
        <v>0</v>
      </c>
      <c r="N117" s="1531">
        <f t="shared" ca="1" si="26"/>
        <v>0</v>
      </c>
      <c r="O117" s="1531">
        <f t="shared" ca="1" si="26"/>
        <v>0</v>
      </c>
      <c r="P117" s="1531">
        <f t="shared" ca="1" si="26"/>
        <v>0</v>
      </c>
      <c r="Q117" s="1531">
        <f t="shared" ca="1" si="26"/>
        <v>0</v>
      </c>
      <c r="R117" s="1531">
        <f t="shared" ca="1" si="26"/>
        <v>0</v>
      </c>
      <c r="S117" s="1531">
        <f t="shared" ca="1" si="26"/>
        <v>0</v>
      </c>
      <c r="T117" s="1531">
        <f t="shared" ca="1" si="24"/>
        <v>0</v>
      </c>
      <c r="U117" s="1531">
        <f t="shared" ca="1" si="24"/>
        <v>0</v>
      </c>
      <c r="V117" s="1531">
        <f t="shared" ca="1" si="24"/>
        <v>0</v>
      </c>
      <c r="W117" s="1531">
        <f t="shared" ca="1" si="24"/>
        <v>0</v>
      </c>
      <c r="X117" s="1531">
        <f t="shared" ca="1" si="24"/>
        <v>0</v>
      </c>
      <c r="Y117" s="1531">
        <f t="shared" ca="1" si="24"/>
        <v>0</v>
      </c>
      <c r="Z117" s="1565"/>
      <c r="AA117" s="1526">
        <f t="shared" ca="1" si="27"/>
        <v>0</v>
      </c>
      <c r="AB117" s="1527">
        <f t="shared" ca="1" si="27"/>
        <v>0</v>
      </c>
      <c r="AC117" s="1527">
        <f t="shared" ca="1" si="27"/>
        <v>0</v>
      </c>
      <c r="AD117" s="1527">
        <f t="shared" ca="1" si="19"/>
        <v>0</v>
      </c>
      <c r="AE117" s="1527">
        <f t="shared" ca="1" si="19"/>
        <v>0</v>
      </c>
      <c r="AF117" s="1527">
        <f t="shared" ca="1" si="19"/>
        <v>0</v>
      </c>
      <c r="AG117" s="1527">
        <f t="shared" ca="1" si="19"/>
        <v>0</v>
      </c>
      <c r="AH117" s="1527">
        <f t="shared" ca="1" si="19"/>
        <v>0</v>
      </c>
      <c r="AI117" s="1527">
        <f t="shared" ca="1" si="19"/>
        <v>0</v>
      </c>
      <c r="AJ117" s="1527">
        <f t="shared" ca="1" si="19"/>
        <v>0</v>
      </c>
      <c r="AK117" s="1527">
        <f t="shared" ca="1" si="19"/>
        <v>0</v>
      </c>
      <c r="AL117" s="1527">
        <f t="shared" ca="1" si="19"/>
        <v>0</v>
      </c>
      <c r="AM117" s="1527">
        <f t="shared" ca="1" si="19"/>
        <v>0</v>
      </c>
      <c r="AN117" s="1486"/>
      <c r="AO117" s="1566">
        <f t="shared" ca="1" si="25"/>
        <v>0</v>
      </c>
      <c r="AP117" s="1527">
        <f t="shared" ca="1" si="15"/>
        <v>0</v>
      </c>
      <c r="AQ117" s="1527">
        <f t="shared" ca="1" si="25"/>
        <v>0</v>
      </c>
      <c r="AR117" s="1527">
        <f t="shared" ca="1" si="25"/>
        <v>0</v>
      </c>
      <c r="AS117" s="1527">
        <f t="shared" ca="1" si="25"/>
        <v>0</v>
      </c>
      <c r="AT117" s="1527">
        <f t="shared" ca="1" si="25"/>
        <v>0</v>
      </c>
      <c r="AU117" s="1527">
        <f t="shared" ca="1" si="25"/>
        <v>0</v>
      </c>
      <c r="AV117" s="1527">
        <f t="shared" ca="1" si="25"/>
        <v>0</v>
      </c>
      <c r="AW117" s="1527">
        <f t="shared" ca="1" si="25"/>
        <v>0</v>
      </c>
      <c r="AX117" s="1527">
        <f t="shared" ca="1" si="25"/>
        <v>0</v>
      </c>
      <c r="AY117" s="1527">
        <f t="shared" ca="1" si="25"/>
        <v>0</v>
      </c>
      <c r="AZ117" s="1527">
        <f t="shared" ca="1" si="25"/>
        <v>0</v>
      </c>
      <c r="BA117" s="1527">
        <f t="shared" ca="1" si="25"/>
        <v>0</v>
      </c>
      <c r="BB117" s="1527">
        <f t="shared" ca="1" si="25"/>
        <v>0</v>
      </c>
      <c r="BC117" s="1527">
        <f t="shared" ca="1" si="25"/>
        <v>0</v>
      </c>
      <c r="BD117" s="1527">
        <f t="shared" ca="1" si="25"/>
        <v>0</v>
      </c>
      <c r="BE117" s="1527">
        <f t="shared" ca="1" si="25"/>
        <v>0</v>
      </c>
      <c r="BF117" s="1527">
        <f t="shared" ca="1" si="25"/>
        <v>0</v>
      </c>
      <c r="BG117" s="1527">
        <f t="shared" ca="1" si="25"/>
        <v>0</v>
      </c>
      <c r="BH117" s="1527">
        <f t="shared" ca="1" si="25"/>
        <v>0</v>
      </c>
      <c r="BI117" s="1527">
        <f t="shared" ca="1" si="25"/>
        <v>0</v>
      </c>
      <c r="BJ117" s="1527">
        <f t="shared" ca="1" si="25"/>
        <v>0</v>
      </c>
      <c r="BK117" s="1527">
        <f t="shared" ca="1" si="25"/>
        <v>0</v>
      </c>
      <c r="BL117" s="1527">
        <f t="shared" ca="1" si="25"/>
        <v>0</v>
      </c>
      <c r="BM117" s="1527">
        <f t="shared" ca="1" si="25"/>
        <v>0</v>
      </c>
      <c r="BN117" s="1527">
        <f t="shared" ca="1" si="25"/>
        <v>0</v>
      </c>
      <c r="BO117" s="1527">
        <f t="shared" ca="1" si="25"/>
        <v>0</v>
      </c>
      <c r="BP117" s="1527">
        <f t="shared" ca="1" si="25"/>
        <v>0</v>
      </c>
      <c r="BQ117" s="1527">
        <f t="shared" ca="1" si="25"/>
        <v>0</v>
      </c>
      <c r="BR117" s="1527">
        <f t="shared" ca="1" si="25"/>
        <v>0</v>
      </c>
      <c r="BS117" s="1527">
        <f t="shared" ca="1" si="25"/>
        <v>0</v>
      </c>
      <c r="BT117" s="1527">
        <f t="shared" ca="1" si="25"/>
        <v>0</v>
      </c>
      <c r="BU117" s="1527">
        <f t="shared" ca="1" si="25"/>
        <v>0</v>
      </c>
      <c r="BV117" s="1527">
        <f t="shared" ca="1" si="25"/>
        <v>0</v>
      </c>
      <c r="BW117" s="1527">
        <f t="shared" ca="1" si="25"/>
        <v>0</v>
      </c>
      <c r="BX117" s="1527">
        <f t="shared" ca="1" si="25"/>
        <v>0</v>
      </c>
      <c r="BY117" s="1527">
        <f t="shared" ca="1" si="25"/>
        <v>0</v>
      </c>
      <c r="BZ117" s="1527">
        <f t="shared" ca="1" si="25"/>
        <v>0</v>
      </c>
      <c r="CA117" s="1527">
        <f t="shared" ca="1" si="25"/>
        <v>0</v>
      </c>
      <c r="CB117" s="1527">
        <f t="shared" ca="1" si="25"/>
        <v>0</v>
      </c>
      <c r="CC117" s="1527">
        <f t="shared" ca="1" si="25"/>
        <v>0</v>
      </c>
      <c r="CD117" s="1527">
        <f t="shared" ca="1" si="25"/>
        <v>0</v>
      </c>
      <c r="CE117" s="1527">
        <f t="shared" ca="1" si="25"/>
        <v>0</v>
      </c>
      <c r="CF117" s="1527">
        <f t="shared" ca="1" si="25"/>
        <v>0</v>
      </c>
      <c r="CG117" s="1527">
        <f t="shared" ca="1" si="25"/>
        <v>0</v>
      </c>
      <c r="CH117" s="1527">
        <f t="shared" ca="1" si="25"/>
        <v>0</v>
      </c>
      <c r="CI117" s="1567">
        <f t="shared" ca="1" si="25"/>
        <v>0</v>
      </c>
      <c r="CM117" s="2158"/>
      <c r="CN117" s="2159"/>
      <c r="CO117" s="2159"/>
      <c r="CP117" s="2159"/>
      <c r="CQ117" s="2159"/>
      <c r="CR117" s="2159"/>
      <c r="CS117" s="2159"/>
      <c r="CT117" s="2159"/>
      <c r="CU117" s="2159"/>
      <c r="CV117" s="2159"/>
      <c r="CW117" s="2160"/>
    </row>
    <row r="118" spans="1:101" s="939" customFormat="1" ht="15.75" customHeight="1" x14ac:dyDescent="0.25">
      <c r="A118" s="940" t="str">
        <f t="shared" si="16"/>
        <v/>
      </c>
      <c r="B118" s="977" t="str">
        <f t="shared" ca="1" si="9"/>
        <v xml:space="preserve"> </v>
      </c>
      <c r="C118" s="1576">
        <f t="shared" ca="1" si="10"/>
        <v>0</v>
      </c>
      <c r="D118" s="1566">
        <f t="shared" ca="1" si="26"/>
        <v>0</v>
      </c>
      <c r="E118" s="1527">
        <f t="shared" ca="1" si="26"/>
        <v>0</v>
      </c>
      <c r="F118" s="1527">
        <f t="shared" ca="1" si="26"/>
        <v>0</v>
      </c>
      <c r="G118" s="1527">
        <f t="shared" ca="1" si="26"/>
        <v>0</v>
      </c>
      <c r="H118" s="1527">
        <f t="shared" ca="1" si="26"/>
        <v>0</v>
      </c>
      <c r="I118" s="1527">
        <f t="shared" ca="1" si="26"/>
        <v>0</v>
      </c>
      <c r="J118" s="1527">
        <f t="shared" ca="1" si="26"/>
        <v>0</v>
      </c>
      <c r="K118" s="1531">
        <f t="shared" ca="1" si="26"/>
        <v>0</v>
      </c>
      <c r="L118" s="1531">
        <f t="shared" ca="1" si="26"/>
        <v>0</v>
      </c>
      <c r="M118" s="1531">
        <f t="shared" ca="1" si="26"/>
        <v>0</v>
      </c>
      <c r="N118" s="1531">
        <f t="shared" ca="1" si="26"/>
        <v>0</v>
      </c>
      <c r="O118" s="1531">
        <f t="shared" ca="1" si="26"/>
        <v>0</v>
      </c>
      <c r="P118" s="1531">
        <f t="shared" ca="1" si="26"/>
        <v>0</v>
      </c>
      <c r="Q118" s="1531">
        <f t="shared" ca="1" si="26"/>
        <v>0</v>
      </c>
      <c r="R118" s="1531">
        <f t="shared" ca="1" si="26"/>
        <v>0</v>
      </c>
      <c r="S118" s="1531">
        <f t="shared" ca="1" si="26"/>
        <v>0</v>
      </c>
      <c r="T118" s="1531">
        <f t="shared" ca="1" si="24"/>
        <v>0</v>
      </c>
      <c r="U118" s="1531">
        <f t="shared" ca="1" si="24"/>
        <v>0</v>
      </c>
      <c r="V118" s="1531">
        <f t="shared" ca="1" si="24"/>
        <v>0</v>
      </c>
      <c r="W118" s="1531">
        <f t="shared" ca="1" si="24"/>
        <v>0</v>
      </c>
      <c r="X118" s="1531">
        <f t="shared" ca="1" si="24"/>
        <v>0</v>
      </c>
      <c r="Y118" s="1531">
        <f t="shared" ca="1" si="24"/>
        <v>0</v>
      </c>
      <c r="Z118" s="1565"/>
      <c r="AA118" s="1526">
        <f t="shared" ca="1" si="27"/>
        <v>0</v>
      </c>
      <c r="AB118" s="1527">
        <f t="shared" ca="1" si="27"/>
        <v>0</v>
      </c>
      <c r="AC118" s="1527">
        <f t="shared" ca="1" si="27"/>
        <v>0</v>
      </c>
      <c r="AD118" s="1527">
        <f t="shared" ca="1" si="19"/>
        <v>0</v>
      </c>
      <c r="AE118" s="1527">
        <f t="shared" ca="1" si="19"/>
        <v>0</v>
      </c>
      <c r="AF118" s="1527">
        <f t="shared" ca="1" si="19"/>
        <v>0</v>
      </c>
      <c r="AG118" s="1527">
        <f t="shared" ca="1" si="19"/>
        <v>0</v>
      </c>
      <c r="AH118" s="1527">
        <f t="shared" ca="1" si="19"/>
        <v>0</v>
      </c>
      <c r="AI118" s="1527">
        <f t="shared" ca="1" si="19"/>
        <v>0</v>
      </c>
      <c r="AJ118" s="1527">
        <f t="shared" ca="1" si="19"/>
        <v>0</v>
      </c>
      <c r="AK118" s="1527">
        <f t="shared" ca="1" si="19"/>
        <v>0</v>
      </c>
      <c r="AL118" s="1527">
        <f t="shared" ca="1" si="19"/>
        <v>0</v>
      </c>
      <c r="AM118" s="1527">
        <f t="shared" ca="1" si="19"/>
        <v>0</v>
      </c>
      <c r="AN118" s="1486"/>
      <c r="AO118" s="1566">
        <f t="shared" ca="1" si="25"/>
        <v>0</v>
      </c>
      <c r="AP118" s="1527">
        <f t="shared" ca="1" si="15"/>
        <v>0</v>
      </c>
      <c r="AQ118" s="1527">
        <f t="shared" ca="1" si="25"/>
        <v>0</v>
      </c>
      <c r="AR118" s="1527">
        <f t="shared" ca="1" si="25"/>
        <v>0</v>
      </c>
      <c r="AS118" s="1527">
        <f t="shared" ca="1" si="25"/>
        <v>0</v>
      </c>
      <c r="AT118" s="1527">
        <f t="shared" ca="1" si="25"/>
        <v>0</v>
      </c>
      <c r="AU118" s="1527">
        <f t="shared" ca="1" si="25"/>
        <v>0</v>
      </c>
      <c r="AV118" s="1527">
        <f t="shared" ca="1" si="25"/>
        <v>0</v>
      </c>
      <c r="AW118" s="1527">
        <f t="shared" ca="1" si="25"/>
        <v>0</v>
      </c>
      <c r="AX118" s="1527">
        <f t="shared" ca="1" si="25"/>
        <v>0</v>
      </c>
      <c r="AY118" s="1527">
        <f t="shared" ca="1" si="25"/>
        <v>0</v>
      </c>
      <c r="AZ118" s="1527">
        <f t="shared" ca="1" si="25"/>
        <v>0</v>
      </c>
      <c r="BA118" s="1527">
        <f t="shared" ca="1" si="25"/>
        <v>0</v>
      </c>
      <c r="BB118" s="1527">
        <f t="shared" ca="1" si="25"/>
        <v>0</v>
      </c>
      <c r="BC118" s="1527">
        <f t="shared" ca="1" si="25"/>
        <v>0</v>
      </c>
      <c r="BD118" s="1527">
        <f t="shared" ca="1" si="25"/>
        <v>0</v>
      </c>
      <c r="BE118" s="1527">
        <f t="shared" ca="1" si="25"/>
        <v>0</v>
      </c>
      <c r="BF118" s="1527">
        <f t="shared" ca="1" si="25"/>
        <v>0</v>
      </c>
      <c r="BG118" s="1527">
        <f t="shared" ca="1" si="25"/>
        <v>0</v>
      </c>
      <c r="BH118" s="1527">
        <f t="shared" ca="1" si="25"/>
        <v>0</v>
      </c>
      <c r="BI118" s="1527">
        <f t="shared" ca="1" si="25"/>
        <v>0</v>
      </c>
      <c r="BJ118" s="1527">
        <f t="shared" ca="1" si="25"/>
        <v>0</v>
      </c>
      <c r="BK118" s="1527">
        <f t="shared" ca="1" si="25"/>
        <v>0</v>
      </c>
      <c r="BL118" s="1527">
        <f t="shared" ca="1" si="25"/>
        <v>0</v>
      </c>
      <c r="BM118" s="1527">
        <f t="shared" ca="1" si="25"/>
        <v>0</v>
      </c>
      <c r="BN118" s="1527">
        <f t="shared" ca="1" si="25"/>
        <v>0</v>
      </c>
      <c r="BO118" s="1527">
        <f t="shared" ca="1" si="25"/>
        <v>0</v>
      </c>
      <c r="BP118" s="1527">
        <f t="shared" ca="1" si="25"/>
        <v>0</v>
      </c>
      <c r="BQ118" s="1527">
        <f t="shared" ca="1" si="25"/>
        <v>0</v>
      </c>
      <c r="BR118" s="1527">
        <f t="shared" ca="1" si="25"/>
        <v>0</v>
      </c>
      <c r="BS118" s="1527">
        <f t="shared" ca="1" si="25"/>
        <v>0</v>
      </c>
      <c r="BT118" s="1527">
        <f t="shared" ca="1" si="25"/>
        <v>0</v>
      </c>
      <c r="BU118" s="1527">
        <f t="shared" ca="1" si="25"/>
        <v>0</v>
      </c>
      <c r="BV118" s="1527">
        <f t="shared" ca="1" si="25"/>
        <v>0</v>
      </c>
      <c r="BW118" s="1527">
        <f t="shared" ca="1" si="25"/>
        <v>0</v>
      </c>
      <c r="BX118" s="1527">
        <f t="shared" ca="1" si="25"/>
        <v>0</v>
      </c>
      <c r="BY118" s="1527">
        <f t="shared" ca="1" si="25"/>
        <v>0</v>
      </c>
      <c r="BZ118" s="1527">
        <f t="shared" ca="1" si="25"/>
        <v>0</v>
      </c>
      <c r="CA118" s="1527">
        <f t="shared" ca="1" si="25"/>
        <v>0</v>
      </c>
      <c r="CB118" s="1527">
        <f t="shared" ca="1" si="25"/>
        <v>0</v>
      </c>
      <c r="CC118" s="1527">
        <f t="shared" ca="1" si="25"/>
        <v>0</v>
      </c>
      <c r="CD118" s="1527">
        <f t="shared" ca="1" si="25"/>
        <v>0</v>
      </c>
      <c r="CE118" s="1527">
        <f t="shared" ca="1" si="25"/>
        <v>0</v>
      </c>
      <c r="CF118" s="1527">
        <f t="shared" ca="1" si="25"/>
        <v>0</v>
      </c>
      <c r="CG118" s="1527">
        <f t="shared" ca="1" si="25"/>
        <v>0</v>
      </c>
      <c r="CH118" s="1527">
        <f t="shared" ca="1" si="25"/>
        <v>0</v>
      </c>
      <c r="CI118" s="1567">
        <f t="shared" ca="1" si="25"/>
        <v>0</v>
      </c>
      <c r="CM118" s="2158"/>
      <c r="CN118" s="2159"/>
      <c r="CO118" s="2159"/>
      <c r="CP118" s="2159"/>
      <c r="CQ118" s="2159"/>
      <c r="CR118" s="2159"/>
      <c r="CS118" s="2159"/>
      <c r="CT118" s="2159"/>
      <c r="CU118" s="2159"/>
      <c r="CV118" s="2159"/>
      <c r="CW118" s="2160"/>
    </row>
    <row r="119" spans="1:101" s="939" customFormat="1" ht="15.75" customHeight="1" x14ac:dyDescent="0.25">
      <c r="A119" s="940" t="str">
        <f t="shared" si="16"/>
        <v/>
      </c>
      <c r="B119" s="977" t="str">
        <f t="shared" ca="1" si="9"/>
        <v xml:space="preserve"> </v>
      </c>
      <c r="C119" s="1576">
        <f t="shared" ca="1" si="10"/>
        <v>0</v>
      </c>
      <c r="D119" s="1566">
        <f t="shared" ca="1" si="26"/>
        <v>0</v>
      </c>
      <c r="E119" s="1527">
        <f t="shared" ca="1" si="26"/>
        <v>0</v>
      </c>
      <c r="F119" s="1527">
        <f t="shared" ca="1" si="26"/>
        <v>0</v>
      </c>
      <c r="G119" s="1527">
        <f t="shared" ca="1" si="26"/>
        <v>0</v>
      </c>
      <c r="H119" s="1527">
        <f t="shared" ca="1" si="26"/>
        <v>0</v>
      </c>
      <c r="I119" s="1527">
        <f t="shared" ca="1" si="26"/>
        <v>0</v>
      </c>
      <c r="J119" s="1527">
        <f t="shared" ca="1" si="26"/>
        <v>0</v>
      </c>
      <c r="K119" s="1531">
        <f t="shared" ca="1" si="26"/>
        <v>0</v>
      </c>
      <c r="L119" s="1531">
        <f t="shared" ca="1" si="26"/>
        <v>0</v>
      </c>
      <c r="M119" s="1531">
        <f t="shared" ca="1" si="26"/>
        <v>0</v>
      </c>
      <c r="N119" s="1531">
        <f t="shared" ca="1" si="26"/>
        <v>0</v>
      </c>
      <c r="O119" s="1531">
        <f t="shared" ca="1" si="26"/>
        <v>0</v>
      </c>
      <c r="P119" s="1531">
        <f t="shared" ca="1" si="26"/>
        <v>0</v>
      </c>
      <c r="Q119" s="1531">
        <f t="shared" ca="1" si="26"/>
        <v>0</v>
      </c>
      <c r="R119" s="1531">
        <f t="shared" ca="1" si="26"/>
        <v>0</v>
      </c>
      <c r="S119" s="1531">
        <f t="shared" ca="1" si="26"/>
        <v>0</v>
      </c>
      <c r="T119" s="1531">
        <f t="shared" ca="1" si="24"/>
        <v>0</v>
      </c>
      <c r="U119" s="1531">
        <f t="shared" ca="1" si="24"/>
        <v>0</v>
      </c>
      <c r="V119" s="1531">
        <f t="shared" ca="1" si="24"/>
        <v>0</v>
      </c>
      <c r="W119" s="1531">
        <f t="shared" ca="1" si="24"/>
        <v>0</v>
      </c>
      <c r="X119" s="1531">
        <f t="shared" ca="1" si="24"/>
        <v>0</v>
      </c>
      <c r="Y119" s="1531">
        <f t="shared" ca="1" si="24"/>
        <v>0</v>
      </c>
      <c r="Z119" s="1565"/>
      <c r="AA119" s="1526">
        <f t="shared" ca="1" si="27"/>
        <v>0</v>
      </c>
      <c r="AB119" s="1527">
        <f t="shared" ca="1" si="27"/>
        <v>0</v>
      </c>
      <c r="AC119" s="1527">
        <f t="shared" ca="1" si="27"/>
        <v>0</v>
      </c>
      <c r="AD119" s="1527">
        <f t="shared" ca="1" si="27"/>
        <v>0</v>
      </c>
      <c r="AE119" s="1527">
        <f t="shared" ca="1" si="27"/>
        <v>0</v>
      </c>
      <c r="AF119" s="1527">
        <f t="shared" ca="1" si="27"/>
        <v>0</v>
      </c>
      <c r="AG119" s="1527">
        <f t="shared" ca="1" si="27"/>
        <v>0</v>
      </c>
      <c r="AH119" s="1527">
        <f t="shared" ca="1" si="27"/>
        <v>0</v>
      </c>
      <c r="AI119" s="1527">
        <f t="shared" ca="1" si="27"/>
        <v>0</v>
      </c>
      <c r="AJ119" s="1527">
        <f t="shared" ca="1" si="27"/>
        <v>0</v>
      </c>
      <c r="AK119" s="1527">
        <f t="shared" ca="1" si="27"/>
        <v>0</v>
      </c>
      <c r="AL119" s="1527">
        <f t="shared" ca="1" si="27"/>
        <v>0</v>
      </c>
      <c r="AM119" s="1527">
        <f t="shared" ca="1" si="27"/>
        <v>0</v>
      </c>
      <c r="AN119" s="1486"/>
      <c r="AO119" s="1566">
        <f t="shared" ca="1" si="25"/>
        <v>0</v>
      </c>
      <c r="AP119" s="1527">
        <f t="shared" ca="1" si="15"/>
        <v>0</v>
      </c>
      <c r="AQ119" s="1527">
        <f t="shared" ca="1" si="25"/>
        <v>0</v>
      </c>
      <c r="AR119" s="1527">
        <f t="shared" ca="1" si="25"/>
        <v>0</v>
      </c>
      <c r="AS119" s="1527">
        <f t="shared" ca="1" si="25"/>
        <v>0</v>
      </c>
      <c r="AT119" s="1527">
        <f t="shared" ca="1" si="25"/>
        <v>0</v>
      </c>
      <c r="AU119" s="1527">
        <f t="shared" ca="1" si="25"/>
        <v>0</v>
      </c>
      <c r="AV119" s="1527">
        <f t="shared" ca="1" si="25"/>
        <v>0</v>
      </c>
      <c r="AW119" s="1527">
        <f t="shared" ca="1" si="25"/>
        <v>0</v>
      </c>
      <c r="AX119" s="1527">
        <f t="shared" ca="1" si="25"/>
        <v>0</v>
      </c>
      <c r="AY119" s="1527">
        <f t="shared" ca="1" si="25"/>
        <v>0</v>
      </c>
      <c r="AZ119" s="1527">
        <f t="shared" ca="1" si="25"/>
        <v>0</v>
      </c>
      <c r="BA119" s="1527">
        <f t="shared" ca="1" si="25"/>
        <v>0</v>
      </c>
      <c r="BB119" s="1527">
        <f t="shared" ca="1" si="25"/>
        <v>0</v>
      </c>
      <c r="BC119" s="1527">
        <f t="shared" ca="1" si="25"/>
        <v>0</v>
      </c>
      <c r="BD119" s="1527">
        <f t="shared" ca="1" si="25"/>
        <v>0</v>
      </c>
      <c r="BE119" s="1527">
        <f t="shared" ca="1" si="25"/>
        <v>0</v>
      </c>
      <c r="BF119" s="1527">
        <f t="shared" ca="1" si="25"/>
        <v>0</v>
      </c>
      <c r="BG119" s="1527">
        <f t="shared" ca="1" si="25"/>
        <v>0</v>
      </c>
      <c r="BH119" s="1527">
        <f t="shared" ca="1" si="25"/>
        <v>0</v>
      </c>
      <c r="BI119" s="1527">
        <f t="shared" ca="1" si="25"/>
        <v>0</v>
      </c>
      <c r="BJ119" s="1527">
        <f t="shared" ca="1" si="25"/>
        <v>0</v>
      </c>
      <c r="BK119" s="1527">
        <f t="shared" ca="1" si="25"/>
        <v>0</v>
      </c>
      <c r="BL119" s="1527">
        <f t="shared" ca="1" si="25"/>
        <v>0</v>
      </c>
      <c r="BM119" s="1527">
        <f t="shared" ca="1" si="25"/>
        <v>0</v>
      </c>
      <c r="BN119" s="1527">
        <f t="shared" ca="1" si="25"/>
        <v>0</v>
      </c>
      <c r="BO119" s="1527">
        <f t="shared" ca="1" si="25"/>
        <v>0</v>
      </c>
      <c r="BP119" s="1527">
        <f t="shared" ca="1" si="25"/>
        <v>0</v>
      </c>
      <c r="BQ119" s="1527">
        <f t="shared" ca="1" si="25"/>
        <v>0</v>
      </c>
      <c r="BR119" s="1527">
        <f t="shared" ca="1" si="25"/>
        <v>0</v>
      </c>
      <c r="BS119" s="1527">
        <f t="shared" ca="1" si="25"/>
        <v>0</v>
      </c>
      <c r="BT119" s="1527">
        <f t="shared" ca="1" si="25"/>
        <v>0</v>
      </c>
      <c r="BU119" s="1527">
        <f t="shared" ca="1" si="25"/>
        <v>0</v>
      </c>
      <c r="BV119" s="1527">
        <f t="shared" ca="1" si="25"/>
        <v>0</v>
      </c>
      <c r="BW119" s="1527">
        <f t="shared" ca="1" si="25"/>
        <v>0</v>
      </c>
      <c r="BX119" s="1527">
        <f t="shared" ca="1" si="25"/>
        <v>0</v>
      </c>
      <c r="BY119" s="1527">
        <f t="shared" ca="1" si="25"/>
        <v>0</v>
      </c>
      <c r="BZ119" s="1527">
        <f t="shared" ca="1" si="25"/>
        <v>0</v>
      </c>
      <c r="CA119" s="1527">
        <f t="shared" ca="1" si="25"/>
        <v>0</v>
      </c>
      <c r="CB119" s="1527">
        <f t="shared" ca="1" si="25"/>
        <v>0</v>
      </c>
      <c r="CC119" s="1527">
        <f t="shared" ca="1" si="25"/>
        <v>0</v>
      </c>
      <c r="CD119" s="1527">
        <f t="shared" ca="1" si="25"/>
        <v>0</v>
      </c>
      <c r="CE119" s="1527">
        <f t="shared" ca="1" si="25"/>
        <v>0</v>
      </c>
      <c r="CF119" s="1527">
        <f t="shared" ca="1" si="25"/>
        <v>0</v>
      </c>
      <c r="CG119" s="1527">
        <f t="shared" ca="1" si="25"/>
        <v>0</v>
      </c>
      <c r="CH119" s="1527">
        <f t="shared" ca="1" si="25"/>
        <v>0</v>
      </c>
      <c r="CI119" s="1567">
        <f t="shared" ca="1" si="25"/>
        <v>0</v>
      </c>
      <c r="CM119" s="2158"/>
      <c r="CN119" s="2159"/>
      <c r="CO119" s="2159"/>
      <c r="CP119" s="2159"/>
      <c r="CQ119" s="2159"/>
      <c r="CR119" s="2159"/>
      <c r="CS119" s="2159"/>
      <c r="CT119" s="2159"/>
      <c r="CU119" s="2159"/>
      <c r="CV119" s="2159"/>
      <c r="CW119" s="2160"/>
    </row>
    <row r="120" spans="1:101" s="939" customFormat="1" ht="15.75" customHeight="1" x14ac:dyDescent="0.25">
      <c r="A120" s="940" t="str">
        <f t="shared" si="16"/>
        <v/>
      </c>
      <c r="B120" s="977" t="str">
        <f t="shared" ca="1" si="9"/>
        <v xml:space="preserve"> </v>
      </c>
      <c r="C120" s="1576">
        <f t="shared" ca="1" si="10"/>
        <v>0</v>
      </c>
      <c r="D120" s="1566">
        <f t="shared" ca="1" si="26"/>
        <v>0</v>
      </c>
      <c r="E120" s="1527">
        <f t="shared" ca="1" si="26"/>
        <v>0</v>
      </c>
      <c r="F120" s="1527">
        <f t="shared" ca="1" si="26"/>
        <v>0</v>
      </c>
      <c r="G120" s="1527">
        <f t="shared" ca="1" si="26"/>
        <v>0</v>
      </c>
      <c r="H120" s="1527">
        <f t="shared" ca="1" si="26"/>
        <v>0</v>
      </c>
      <c r="I120" s="1527">
        <f t="shared" ca="1" si="26"/>
        <v>0</v>
      </c>
      <c r="J120" s="1527">
        <f t="shared" ca="1" si="26"/>
        <v>0</v>
      </c>
      <c r="K120" s="1531">
        <f t="shared" ca="1" si="26"/>
        <v>0</v>
      </c>
      <c r="L120" s="1531">
        <f t="shared" ca="1" si="26"/>
        <v>0</v>
      </c>
      <c r="M120" s="1531">
        <f t="shared" ca="1" si="26"/>
        <v>0</v>
      </c>
      <c r="N120" s="1531">
        <f t="shared" ca="1" si="26"/>
        <v>0</v>
      </c>
      <c r="O120" s="1531">
        <f t="shared" ca="1" si="26"/>
        <v>0</v>
      </c>
      <c r="P120" s="1531">
        <f t="shared" ca="1" si="26"/>
        <v>0</v>
      </c>
      <c r="Q120" s="1531">
        <f t="shared" ca="1" si="26"/>
        <v>0</v>
      </c>
      <c r="R120" s="1531">
        <f t="shared" ca="1" si="26"/>
        <v>0</v>
      </c>
      <c r="S120" s="1531">
        <f t="shared" ca="1" si="26"/>
        <v>0</v>
      </c>
      <c r="T120" s="1531">
        <f t="shared" ca="1" si="24"/>
        <v>0</v>
      </c>
      <c r="U120" s="1531">
        <f t="shared" ca="1" si="24"/>
        <v>0</v>
      </c>
      <c r="V120" s="1531">
        <f t="shared" ca="1" si="24"/>
        <v>0</v>
      </c>
      <c r="W120" s="1531">
        <f t="shared" ca="1" si="24"/>
        <v>0</v>
      </c>
      <c r="X120" s="1531">
        <f t="shared" ca="1" si="24"/>
        <v>0</v>
      </c>
      <c r="Y120" s="1531">
        <f t="shared" ca="1" si="24"/>
        <v>0</v>
      </c>
      <c r="Z120" s="1565"/>
      <c r="AA120" s="1526">
        <f t="shared" ca="1" si="27"/>
        <v>0</v>
      </c>
      <c r="AB120" s="1527">
        <f t="shared" ca="1" si="27"/>
        <v>0</v>
      </c>
      <c r="AC120" s="1527">
        <f t="shared" ca="1" si="27"/>
        <v>0</v>
      </c>
      <c r="AD120" s="1527">
        <f t="shared" ca="1" si="27"/>
        <v>0</v>
      </c>
      <c r="AE120" s="1527">
        <f t="shared" ca="1" si="27"/>
        <v>0</v>
      </c>
      <c r="AF120" s="1527">
        <f t="shared" ca="1" si="27"/>
        <v>0</v>
      </c>
      <c r="AG120" s="1527">
        <f t="shared" ca="1" si="27"/>
        <v>0</v>
      </c>
      <c r="AH120" s="1527">
        <f t="shared" ca="1" si="27"/>
        <v>0</v>
      </c>
      <c r="AI120" s="1527">
        <f t="shared" ca="1" si="27"/>
        <v>0</v>
      </c>
      <c r="AJ120" s="1527">
        <f t="shared" ca="1" si="27"/>
        <v>0</v>
      </c>
      <c r="AK120" s="1527">
        <f t="shared" ca="1" si="27"/>
        <v>0</v>
      </c>
      <c r="AL120" s="1527">
        <f t="shared" ca="1" si="27"/>
        <v>0</v>
      </c>
      <c r="AM120" s="1527">
        <f t="shared" ca="1" si="27"/>
        <v>0</v>
      </c>
      <c r="AN120" s="1486"/>
      <c r="AO120" s="1566">
        <f t="shared" ca="1" si="25"/>
        <v>0</v>
      </c>
      <c r="AP120" s="1527">
        <f t="shared" ca="1" si="15"/>
        <v>0</v>
      </c>
      <c r="AQ120" s="1527">
        <f t="shared" ca="1" si="25"/>
        <v>0</v>
      </c>
      <c r="AR120" s="1527">
        <f t="shared" ca="1" si="25"/>
        <v>0</v>
      </c>
      <c r="AS120" s="1527">
        <f t="shared" ca="1" si="25"/>
        <v>0</v>
      </c>
      <c r="AT120" s="1527">
        <f t="shared" ca="1" si="25"/>
        <v>0</v>
      </c>
      <c r="AU120" s="1527">
        <f t="shared" ca="1" si="25"/>
        <v>0</v>
      </c>
      <c r="AV120" s="1527">
        <f t="shared" ca="1" si="25"/>
        <v>0</v>
      </c>
      <c r="AW120" s="1527">
        <f t="shared" ca="1" si="25"/>
        <v>0</v>
      </c>
      <c r="AX120" s="1527">
        <f t="shared" ca="1" si="25"/>
        <v>0</v>
      </c>
      <c r="AY120" s="1527">
        <f t="shared" ca="1" si="25"/>
        <v>0</v>
      </c>
      <c r="AZ120" s="1527">
        <f t="shared" ca="1" si="25"/>
        <v>0</v>
      </c>
      <c r="BA120" s="1527">
        <f t="shared" ca="1" si="25"/>
        <v>0</v>
      </c>
      <c r="BB120" s="1527">
        <f t="shared" ca="1" si="25"/>
        <v>0</v>
      </c>
      <c r="BC120" s="1527">
        <f t="shared" ca="1" si="25"/>
        <v>0</v>
      </c>
      <c r="BD120" s="1527">
        <f t="shared" ca="1" si="25"/>
        <v>0</v>
      </c>
      <c r="BE120" s="1527">
        <f t="shared" ca="1" si="25"/>
        <v>0</v>
      </c>
      <c r="BF120" s="1527">
        <f t="shared" ca="1" si="25"/>
        <v>0</v>
      </c>
      <c r="BG120" s="1527">
        <f t="shared" ca="1" si="25"/>
        <v>0</v>
      </c>
      <c r="BH120" s="1527">
        <f t="shared" ca="1" si="25"/>
        <v>0</v>
      </c>
      <c r="BI120" s="1527">
        <f t="shared" ca="1" si="25"/>
        <v>0</v>
      </c>
      <c r="BJ120" s="1527">
        <f t="shared" ca="1" si="25"/>
        <v>0</v>
      </c>
      <c r="BK120" s="1527">
        <f t="shared" ca="1" si="25"/>
        <v>0</v>
      </c>
      <c r="BL120" s="1527">
        <f t="shared" ca="1" si="25"/>
        <v>0</v>
      </c>
      <c r="BM120" s="1527">
        <f t="shared" ca="1" si="25"/>
        <v>0</v>
      </c>
      <c r="BN120" s="1527">
        <f t="shared" ca="1" si="25"/>
        <v>0</v>
      </c>
      <c r="BO120" s="1527">
        <f t="shared" ref="BO120:CI120" ca="1" si="28">IF(ISNUMBER($B120),$B120*BO38,0)</f>
        <v>0</v>
      </c>
      <c r="BP120" s="1527">
        <f t="shared" ca="1" si="28"/>
        <v>0</v>
      </c>
      <c r="BQ120" s="1527">
        <f t="shared" ca="1" si="28"/>
        <v>0</v>
      </c>
      <c r="BR120" s="1527">
        <f t="shared" ca="1" si="28"/>
        <v>0</v>
      </c>
      <c r="BS120" s="1527">
        <f t="shared" ca="1" si="28"/>
        <v>0</v>
      </c>
      <c r="BT120" s="1527">
        <f t="shared" ca="1" si="28"/>
        <v>0</v>
      </c>
      <c r="BU120" s="1527">
        <f t="shared" ca="1" si="28"/>
        <v>0</v>
      </c>
      <c r="BV120" s="1527">
        <f t="shared" ca="1" si="28"/>
        <v>0</v>
      </c>
      <c r="BW120" s="1527">
        <f t="shared" ca="1" si="28"/>
        <v>0</v>
      </c>
      <c r="BX120" s="1527">
        <f t="shared" ca="1" si="28"/>
        <v>0</v>
      </c>
      <c r="BY120" s="1527">
        <f t="shared" ca="1" si="28"/>
        <v>0</v>
      </c>
      <c r="BZ120" s="1527">
        <f t="shared" ca="1" si="28"/>
        <v>0</v>
      </c>
      <c r="CA120" s="1527">
        <f t="shared" ca="1" si="28"/>
        <v>0</v>
      </c>
      <c r="CB120" s="1527">
        <f t="shared" ca="1" si="28"/>
        <v>0</v>
      </c>
      <c r="CC120" s="1527">
        <f t="shared" ca="1" si="28"/>
        <v>0</v>
      </c>
      <c r="CD120" s="1527">
        <f t="shared" ca="1" si="28"/>
        <v>0</v>
      </c>
      <c r="CE120" s="1527">
        <f t="shared" ca="1" si="28"/>
        <v>0</v>
      </c>
      <c r="CF120" s="1527">
        <f t="shared" ca="1" si="28"/>
        <v>0</v>
      </c>
      <c r="CG120" s="1527">
        <f t="shared" ca="1" si="28"/>
        <v>0</v>
      </c>
      <c r="CH120" s="1527">
        <f t="shared" ca="1" si="28"/>
        <v>0</v>
      </c>
      <c r="CI120" s="1567">
        <f t="shared" ca="1" si="28"/>
        <v>0</v>
      </c>
      <c r="CM120" s="2158"/>
      <c r="CN120" s="2159"/>
      <c r="CO120" s="2159"/>
      <c r="CP120" s="2159"/>
      <c r="CQ120" s="2159"/>
      <c r="CR120" s="2159"/>
      <c r="CS120" s="2159"/>
      <c r="CT120" s="2159"/>
      <c r="CU120" s="2159"/>
      <c r="CV120" s="2159"/>
      <c r="CW120" s="2160"/>
    </row>
    <row r="121" spans="1:101" s="939" customFormat="1" ht="15.75" customHeight="1" x14ac:dyDescent="0.25">
      <c r="A121" s="940" t="str">
        <f t="shared" si="16"/>
        <v/>
      </c>
      <c r="B121" s="977" t="str">
        <f t="shared" ca="1" si="9"/>
        <v xml:space="preserve"> </v>
      </c>
      <c r="C121" s="1576">
        <f t="shared" ca="1" si="10"/>
        <v>0</v>
      </c>
      <c r="D121" s="1566">
        <f t="shared" ca="1" si="26"/>
        <v>0</v>
      </c>
      <c r="E121" s="1527">
        <f t="shared" ca="1" si="26"/>
        <v>0</v>
      </c>
      <c r="F121" s="1527">
        <f t="shared" ca="1" si="26"/>
        <v>0</v>
      </c>
      <c r="G121" s="1527">
        <f t="shared" ca="1" si="26"/>
        <v>0</v>
      </c>
      <c r="H121" s="1527">
        <f t="shared" ca="1" si="26"/>
        <v>0</v>
      </c>
      <c r="I121" s="1527">
        <f t="shared" ca="1" si="26"/>
        <v>0</v>
      </c>
      <c r="J121" s="1527">
        <f t="shared" ca="1" si="26"/>
        <v>0</v>
      </c>
      <c r="K121" s="1531">
        <f t="shared" ca="1" si="26"/>
        <v>0</v>
      </c>
      <c r="L121" s="1531">
        <f t="shared" ca="1" si="26"/>
        <v>0</v>
      </c>
      <c r="M121" s="1531">
        <f t="shared" ca="1" si="26"/>
        <v>0</v>
      </c>
      <c r="N121" s="1531">
        <f t="shared" ca="1" si="26"/>
        <v>0</v>
      </c>
      <c r="O121" s="1531">
        <f t="shared" ca="1" si="26"/>
        <v>0</v>
      </c>
      <c r="P121" s="1531">
        <f t="shared" ca="1" si="26"/>
        <v>0</v>
      </c>
      <c r="Q121" s="1531">
        <f t="shared" ca="1" si="26"/>
        <v>0</v>
      </c>
      <c r="R121" s="1531">
        <f t="shared" ca="1" si="26"/>
        <v>0</v>
      </c>
      <c r="S121" s="1531">
        <f t="shared" ca="1" si="26"/>
        <v>0</v>
      </c>
      <c r="T121" s="1531">
        <f t="shared" ca="1" si="24"/>
        <v>0</v>
      </c>
      <c r="U121" s="1531">
        <f t="shared" ca="1" si="24"/>
        <v>0</v>
      </c>
      <c r="V121" s="1531">
        <f t="shared" ca="1" si="24"/>
        <v>0</v>
      </c>
      <c r="W121" s="1531">
        <f t="shared" ca="1" si="24"/>
        <v>0</v>
      </c>
      <c r="X121" s="1531">
        <f t="shared" ca="1" si="24"/>
        <v>0</v>
      </c>
      <c r="Y121" s="1531">
        <f t="shared" ca="1" si="24"/>
        <v>0</v>
      </c>
      <c r="Z121" s="1565"/>
      <c r="AA121" s="1526">
        <f t="shared" ca="1" si="27"/>
        <v>0</v>
      </c>
      <c r="AB121" s="1527">
        <f t="shared" ca="1" si="27"/>
        <v>0</v>
      </c>
      <c r="AC121" s="1527">
        <f t="shared" ca="1" si="27"/>
        <v>0</v>
      </c>
      <c r="AD121" s="1527">
        <f t="shared" ca="1" si="27"/>
        <v>0</v>
      </c>
      <c r="AE121" s="1527">
        <f t="shared" ca="1" si="27"/>
        <v>0</v>
      </c>
      <c r="AF121" s="1527">
        <f t="shared" ca="1" si="27"/>
        <v>0</v>
      </c>
      <c r="AG121" s="1527">
        <f t="shared" ca="1" si="27"/>
        <v>0</v>
      </c>
      <c r="AH121" s="1527">
        <f t="shared" ca="1" si="27"/>
        <v>0</v>
      </c>
      <c r="AI121" s="1527">
        <f t="shared" ca="1" si="27"/>
        <v>0</v>
      </c>
      <c r="AJ121" s="1527">
        <f t="shared" ca="1" si="27"/>
        <v>0</v>
      </c>
      <c r="AK121" s="1527">
        <f t="shared" ca="1" si="27"/>
        <v>0</v>
      </c>
      <c r="AL121" s="1527">
        <f t="shared" ca="1" si="27"/>
        <v>0</v>
      </c>
      <c r="AM121" s="1527">
        <f t="shared" ca="1" si="27"/>
        <v>0</v>
      </c>
      <c r="AN121" s="1486"/>
      <c r="AO121" s="1566">
        <f t="shared" ref="AO121:CI125" ca="1" si="29">IF(ISNUMBER($B121),$B121*AO39,0)</f>
        <v>0</v>
      </c>
      <c r="AP121" s="1527">
        <f t="shared" ca="1" si="15"/>
        <v>0</v>
      </c>
      <c r="AQ121" s="1527">
        <f t="shared" ca="1" si="29"/>
        <v>0</v>
      </c>
      <c r="AR121" s="1527">
        <f t="shared" ca="1" si="29"/>
        <v>0</v>
      </c>
      <c r="AS121" s="1527">
        <f t="shared" ca="1" si="29"/>
        <v>0</v>
      </c>
      <c r="AT121" s="1527">
        <f t="shared" ca="1" si="29"/>
        <v>0</v>
      </c>
      <c r="AU121" s="1527">
        <f t="shared" ca="1" si="29"/>
        <v>0</v>
      </c>
      <c r="AV121" s="1527">
        <f t="shared" ca="1" si="29"/>
        <v>0</v>
      </c>
      <c r="AW121" s="1527">
        <f t="shared" ca="1" si="29"/>
        <v>0</v>
      </c>
      <c r="AX121" s="1527">
        <f t="shared" ca="1" si="29"/>
        <v>0</v>
      </c>
      <c r="AY121" s="1527">
        <f t="shared" ca="1" si="29"/>
        <v>0</v>
      </c>
      <c r="AZ121" s="1527">
        <f t="shared" ca="1" si="29"/>
        <v>0</v>
      </c>
      <c r="BA121" s="1527">
        <f t="shared" ca="1" si="29"/>
        <v>0</v>
      </c>
      <c r="BB121" s="1527">
        <f t="shared" ca="1" si="29"/>
        <v>0</v>
      </c>
      <c r="BC121" s="1527">
        <f t="shared" ca="1" si="29"/>
        <v>0</v>
      </c>
      <c r="BD121" s="1527">
        <f t="shared" ca="1" si="29"/>
        <v>0</v>
      </c>
      <c r="BE121" s="1527">
        <f t="shared" ca="1" si="29"/>
        <v>0</v>
      </c>
      <c r="BF121" s="1527">
        <f t="shared" ca="1" si="29"/>
        <v>0</v>
      </c>
      <c r="BG121" s="1527">
        <f t="shared" ca="1" si="29"/>
        <v>0</v>
      </c>
      <c r="BH121" s="1527">
        <f t="shared" ca="1" si="29"/>
        <v>0</v>
      </c>
      <c r="BI121" s="1527">
        <f t="shared" ca="1" si="29"/>
        <v>0</v>
      </c>
      <c r="BJ121" s="1527">
        <f t="shared" ca="1" si="29"/>
        <v>0</v>
      </c>
      <c r="BK121" s="1527">
        <f t="shared" ca="1" si="29"/>
        <v>0</v>
      </c>
      <c r="BL121" s="1527">
        <f t="shared" ca="1" si="29"/>
        <v>0</v>
      </c>
      <c r="BM121" s="1527">
        <f t="shared" ca="1" si="29"/>
        <v>0</v>
      </c>
      <c r="BN121" s="1527">
        <f t="shared" ca="1" si="29"/>
        <v>0</v>
      </c>
      <c r="BO121" s="1527">
        <f t="shared" ca="1" si="29"/>
        <v>0</v>
      </c>
      <c r="BP121" s="1527">
        <f t="shared" ca="1" si="29"/>
        <v>0</v>
      </c>
      <c r="BQ121" s="1527">
        <f t="shared" ca="1" si="29"/>
        <v>0</v>
      </c>
      <c r="BR121" s="1527">
        <f t="shared" ca="1" si="29"/>
        <v>0</v>
      </c>
      <c r="BS121" s="1527">
        <f t="shared" ca="1" si="29"/>
        <v>0</v>
      </c>
      <c r="BT121" s="1527">
        <f t="shared" ca="1" si="29"/>
        <v>0</v>
      </c>
      <c r="BU121" s="1527">
        <f t="shared" ca="1" si="29"/>
        <v>0</v>
      </c>
      <c r="BV121" s="1527">
        <f t="shared" ca="1" si="29"/>
        <v>0</v>
      </c>
      <c r="BW121" s="1527">
        <f t="shared" ca="1" si="29"/>
        <v>0</v>
      </c>
      <c r="BX121" s="1527">
        <f t="shared" ca="1" si="29"/>
        <v>0</v>
      </c>
      <c r="BY121" s="1527">
        <f t="shared" ca="1" si="29"/>
        <v>0</v>
      </c>
      <c r="BZ121" s="1527">
        <f t="shared" ca="1" si="29"/>
        <v>0</v>
      </c>
      <c r="CA121" s="1527">
        <f t="shared" ca="1" si="29"/>
        <v>0</v>
      </c>
      <c r="CB121" s="1527">
        <f t="shared" ca="1" si="29"/>
        <v>0</v>
      </c>
      <c r="CC121" s="1527">
        <f t="shared" ca="1" si="29"/>
        <v>0</v>
      </c>
      <c r="CD121" s="1527">
        <f t="shared" ca="1" si="29"/>
        <v>0</v>
      </c>
      <c r="CE121" s="1527">
        <f t="shared" ca="1" si="29"/>
        <v>0</v>
      </c>
      <c r="CF121" s="1527">
        <f t="shared" ca="1" si="29"/>
        <v>0</v>
      </c>
      <c r="CG121" s="1527">
        <f t="shared" ca="1" si="29"/>
        <v>0</v>
      </c>
      <c r="CH121" s="1527">
        <f t="shared" ca="1" si="29"/>
        <v>0</v>
      </c>
      <c r="CI121" s="1567">
        <f t="shared" ca="1" si="29"/>
        <v>0</v>
      </c>
      <c r="CM121" s="2158"/>
      <c r="CN121" s="2159"/>
      <c r="CO121" s="2159"/>
      <c r="CP121" s="2159"/>
      <c r="CQ121" s="2159"/>
      <c r="CR121" s="2159"/>
      <c r="CS121" s="2159"/>
      <c r="CT121" s="2159"/>
      <c r="CU121" s="2159"/>
      <c r="CV121" s="2159"/>
      <c r="CW121" s="2160"/>
    </row>
    <row r="122" spans="1:101" s="939" customFormat="1" ht="15.75" customHeight="1" x14ac:dyDescent="0.25">
      <c r="A122" s="940" t="str">
        <f t="shared" si="16"/>
        <v/>
      </c>
      <c r="B122" s="977" t="str">
        <f t="shared" ca="1" si="9"/>
        <v xml:space="preserve"> </v>
      </c>
      <c r="C122" s="1576">
        <f t="shared" ca="1" si="10"/>
        <v>0</v>
      </c>
      <c r="D122" s="1566">
        <f t="shared" ca="1" si="26"/>
        <v>0</v>
      </c>
      <c r="E122" s="1527">
        <f t="shared" ca="1" si="26"/>
        <v>0</v>
      </c>
      <c r="F122" s="1527">
        <f t="shared" ca="1" si="26"/>
        <v>0</v>
      </c>
      <c r="G122" s="1527">
        <f t="shared" ca="1" si="26"/>
        <v>0</v>
      </c>
      <c r="H122" s="1527">
        <f t="shared" ca="1" si="26"/>
        <v>0</v>
      </c>
      <c r="I122" s="1527">
        <f t="shared" ca="1" si="26"/>
        <v>0</v>
      </c>
      <c r="J122" s="1527">
        <f t="shared" ca="1" si="26"/>
        <v>0</v>
      </c>
      <c r="K122" s="1531">
        <f t="shared" ca="1" si="26"/>
        <v>0</v>
      </c>
      <c r="L122" s="1531">
        <f t="shared" ca="1" si="26"/>
        <v>0</v>
      </c>
      <c r="M122" s="1531">
        <f t="shared" ca="1" si="26"/>
        <v>0</v>
      </c>
      <c r="N122" s="1531">
        <f t="shared" ca="1" si="26"/>
        <v>0</v>
      </c>
      <c r="O122" s="1531">
        <f t="shared" ca="1" si="26"/>
        <v>0</v>
      </c>
      <c r="P122" s="1531">
        <f t="shared" ca="1" si="26"/>
        <v>0</v>
      </c>
      <c r="Q122" s="1531">
        <f t="shared" ca="1" si="26"/>
        <v>0</v>
      </c>
      <c r="R122" s="1531">
        <f t="shared" ca="1" si="26"/>
        <v>0</v>
      </c>
      <c r="S122" s="1531">
        <f t="shared" ca="1" si="26"/>
        <v>0</v>
      </c>
      <c r="T122" s="1531">
        <f t="shared" ca="1" si="24"/>
        <v>0</v>
      </c>
      <c r="U122" s="1531">
        <f t="shared" ca="1" si="24"/>
        <v>0</v>
      </c>
      <c r="V122" s="1531">
        <f t="shared" ca="1" si="24"/>
        <v>0</v>
      </c>
      <c r="W122" s="1531">
        <f t="shared" ca="1" si="24"/>
        <v>0</v>
      </c>
      <c r="X122" s="1531">
        <f t="shared" ca="1" si="24"/>
        <v>0</v>
      </c>
      <c r="Y122" s="1531">
        <f t="shared" ca="1" si="24"/>
        <v>0</v>
      </c>
      <c r="Z122" s="1565"/>
      <c r="AA122" s="1526">
        <f t="shared" ca="1" si="27"/>
        <v>0</v>
      </c>
      <c r="AB122" s="1527">
        <f t="shared" ca="1" si="27"/>
        <v>0</v>
      </c>
      <c r="AC122" s="1527">
        <f t="shared" ca="1" si="27"/>
        <v>0</v>
      </c>
      <c r="AD122" s="1527">
        <f t="shared" ca="1" si="27"/>
        <v>0</v>
      </c>
      <c r="AE122" s="1527">
        <f t="shared" ca="1" si="27"/>
        <v>0</v>
      </c>
      <c r="AF122" s="1527">
        <f t="shared" ca="1" si="27"/>
        <v>0</v>
      </c>
      <c r="AG122" s="1527">
        <f t="shared" ca="1" si="27"/>
        <v>0</v>
      </c>
      <c r="AH122" s="1527">
        <f t="shared" ca="1" si="27"/>
        <v>0</v>
      </c>
      <c r="AI122" s="1527">
        <f t="shared" ca="1" si="27"/>
        <v>0</v>
      </c>
      <c r="AJ122" s="1527">
        <f t="shared" ca="1" si="27"/>
        <v>0</v>
      </c>
      <c r="AK122" s="1527">
        <f t="shared" ca="1" si="27"/>
        <v>0</v>
      </c>
      <c r="AL122" s="1527">
        <f t="shared" ca="1" si="27"/>
        <v>0</v>
      </c>
      <c r="AM122" s="1527">
        <f t="shared" ca="1" si="27"/>
        <v>0</v>
      </c>
      <c r="AN122" s="1486"/>
      <c r="AO122" s="1566">
        <f t="shared" ca="1" si="29"/>
        <v>0</v>
      </c>
      <c r="AP122" s="1527">
        <f t="shared" ca="1" si="15"/>
        <v>0</v>
      </c>
      <c r="AQ122" s="1527">
        <f t="shared" ca="1" si="29"/>
        <v>0</v>
      </c>
      <c r="AR122" s="1527">
        <f t="shared" ca="1" si="29"/>
        <v>0</v>
      </c>
      <c r="AS122" s="1527">
        <f t="shared" ca="1" si="29"/>
        <v>0</v>
      </c>
      <c r="AT122" s="1527">
        <f t="shared" ca="1" si="29"/>
        <v>0</v>
      </c>
      <c r="AU122" s="1527">
        <f t="shared" ca="1" si="29"/>
        <v>0</v>
      </c>
      <c r="AV122" s="1527">
        <f t="shared" ca="1" si="29"/>
        <v>0</v>
      </c>
      <c r="AW122" s="1527">
        <f t="shared" ca="1" si="29"/>
        <v>0</v>
      </c>
      <c r="AX122" s="1527">
        <f t="shared" ca="1" si="29"/>
        <v>0</v>
      </c>
      <c r="AY122" s="1527">
        <f t="shared" ca="1" si="29"/>
        <v>0</v>
      </c>
      <c r="AZ122" s="1527">
        <f t="shared" ca="1" si="29"/>
        <v>0</v>
      </c>
      <c r="BA122" s="1527">
        <f t="shared" ca="1" si="29"/>
        <v>0</v>
      </c>
      <c r="BB122" s="1527">
        <f t="shared" ca="1" si="29"/>
        <v>0</v>
      </c>
      <c r="BC122" s="1527">
        <f t="shared" ca="1" si="29"/>
        <v>0</v>
      </c>
      <c r="BD122" s="1527">
        <f t="shared" ca="1" si="29"/>
        <v>0</v>
      </c>
      <c r="BE122" s="1527">
        <f t="shared" ca="1" si="29"/>
        <v>0</v>
      </c>
      <c r="BF122" s="1527">
        <f t="shared" ca="1" si="29"/>
        <v>0</v>
      </c>
      <c r="BG122" s="1527">
        <f t="shared" ca="1" si="29"/>
        <v>0</v>
      </c>
      <c r="BH122" s="1527">
        <f t="shared" ca="1" si="29"/>
        <v>0</v>
      </c>
      <c r="BI122" s="1527">
        <f t="shared" ca="1" si="29"/>
        <v>0</v>
      </c>
      <c r="BJ122" s="1527">
        <f t="shared" ca="1" si="29"/>
        <v>0</v>
      </c>
      <c r="BK122" s="1527">
        <f t="shared" ca="1" si="29"/>
        <v>0</v>
      </c>
      <c r="BL122" s="1527">
        <f t="shared" ca="1" si="29"/>
        <v>0</v>
      </c>
      <c r="BM122" s="1527">
        <f t="shared" ca="1" si="29"/>
        <v>0</v>
      </c>
      <c r="BN122" s="1527">
        <f t="shared" ca="1" si="29"/>
        <v>0</v>
      </c>
      <c r="BO122" s="1527">
        <f t="shared" ca="1" si="29"/>
        <v>0</v>
      </c>
      <c r="BP122" s="1527">
        <f t="shared" ca="1" si="29"/>
        <v>0</v>
      </c>
      <c r="BQ122" s="1527">
        <f t="shared" ca="1" si="29"/>
        <v>0</v>
      </c>
      <c r="BR122" s="1527">
        <f t="shared" ca="1" si="29"/>
        <v>0</v>
      </c>
      <c r="BS122" s="1527">
        <f t="shared" ca="1" si="29"/>
        <v>0</v>
      </c>
      <c r="BT122" s="1527">
        <f t="shared" ca="1" si="29"/>
        <v>0</v>
      </c>
      <c r="BU122" s="1527">
        <f t="shared" ca="1" si="29"/>
        <v>0</v>
      </c>
      <c r="BV122" s="1527">
        <f t="shared" ca="1" si="29"/>
        <v>0</v>
      </c>
      <c r="BW122" s="1527">
        <f t="shared" ca="1" si="29"/>
        <v>0</v>
      </c>
      <c r="BX122" s="1527">
        <f t="shared" ca="1" si="29"/>
        <v>0</v>
      </c>
      <c r="BY122" s="1527">
        <f t="shared" ca="1" si="29"/>
        <v>0</v>
      </c>
      <c r="BZ122" s="1527">
        <f t="shared" ca="1" si="29"/>
        <v>0</v>
      </c>
      <c r="CA122" s="1527">
        <f t="shared" ca="1" si="29"/>
        <v>0</v>
      </c>
      <c r="CB122" s="1527">
        <f t="shared" ca="1" si="29"/>
        <v>0</v>
      </c>
      <c r="CC122" s="1527">
        <f t="shared" ca="1" si="29"/>
        <v>0</v>
      </c>
      <c r="CD122" s="1527">
        <f t="shared" ca="1" si="29"/>
        <v>0</v>
      </c>
      <c r="CE122" s="1527">
        <f t="shared" ca="1" si="29"/>
        <v>0</v>
      </c>
      <c r="CF122" s="1527">
        <f t="shared" ca="1" si="29"/>
        <v>0</v>
      </c>
      <c r="CG122" s="1527">
        <f t="shared" ca="1" si="29"/>
        <v>0</v>
      </c>
      <c r="CH122" s="1527">
        <f t="shared" ca="1" si="29"/>
        <v>0</v>
      </c>
      <c r="CI122" s="1567">
        <f t="shared" ca="1" si="29"/>
        <v>0</v>
      </c>
      <c r="CM122" s="2158"/>
      <c r="CN122" s="2159"/>
      <c r="CO122" s="2159"/>
      <c r="CP122" s="2159"/>
      <c r="CQ122" s="2159"/>
      <c r="CR122" s="2159"/>
      <c r="CS122" s="2159"/>
      <c r="CT122" s="2159"/>
      <c r="CU122" s="2159"/>
      <c r="CV122" s="2159"/>
      <c r="CW122" s="2160"/>
    </row>
    <row r="123" spans="1:101" s="939" customFormat="1" ht="15.75" customHeight="1" x14ac:dyDescent="0.25">
      <c r="A123" s="940" t="str">
        <f t="shared" si="16"/>
        <v/>
      </c>
      <c r="B123" s="977" t="str">
        <f t="shared" ca="1" si="9"/>
        <v xml:space="preserve"> </v>
      </c>
      <c r="C123" s="1576">
        <f t="shared" ca="1" si="10"/>
        <v>0</v>
      </c>
      <c r="D123" s="1566">
        <f t="shared" ca="1" si="26"/>
        <v>0</v>
      </c>
      <c r="E123" s="1527">
        <f t="shared" ca="1" si="26"/>
        <v>0</v>
      </c>
      <c r="F123" s="1527">
        <f t="shared" ca="1" si="26"/>
        <v>0</v>
      </c>
      <c r="G123" s="1527">
        <f t="shared" ca="1" si="26"/>
        <v>0</v>
      </c>
      <c r="H123" s="1527">
        <f t="shared" ca="1" si="26"/>
        <v>0</v>
      </c>
      <c r="I123" s="1527">
        <f t="shared" ca="1" si="26"/>
        <v>0</v>
      </c>
      <c r="J123" s="1527">
        <f t="shared" ca="1" si="26"/>
        <v>0</v>
      </c>
      <c r="K123" s="1531">
        <f t="shared" ca="1" si="26"/>
        <v>0</v>
      </c>
      <c r="L123" s="1531">
        <f t="shared" ca="1" si="26"/>
        <v>0</v>
      </c>
      <c r="M123" s="1531">
        <f t="shared" ca="1" si="26"/>
        <v>0</v>
      </c>
      <c r="N123" s="1531">
        <f t="shared" ca="1" si="26"/>
        <v>0</v>
      </c>
      <c r="O123" s="1531">
        <f t="shared" ca="1" si="26"/>
        <v>0</v>
      </c>
      <c r="P123" s="1531">
        <f t="shared" ca="1" si="26"/>
        <v>0</v>
      </c>
      <c r="Q123" s="1531">
        <f t="shared" ca="1" si="26"/>
        <v>0</v>
      </c>
      <c r="R123" s="1531">
        <f t="shared" ca="1" si="26"/>
        <v>0</v>
      </c>
      <c r="S123" s="1531">
        <f t="shared" ca="1" si="26"/>
        <v>0</v>
      </c>
      <c r="T123" s="1531">
        <f t="shared" ca="1" si="24"/>
        <v>0</v>
      </c>
      <c r="U123" s="1531">
        <f t="shared" ca="1" si="24"/>
        <v>0</v>
      </c>
      <c r="V123" s="1531">
        <f t="shared" ca="1" si="24"/>
        <v>0</v>
      </c>
      <c r="W123" s="1531">
        <f t="shared" ca="1" si="24"/>
        <v>0</v>
      </c>
      <c r="X123" s="1531">
        <f t="shared" ca="1" si="24"/>
        <v>0</v>
      </c>
      <c r="Y123" s="1531">
        <f t="shared" ca="1" si="24"/>
        <v>0</v>
      </c>
      <c r="Z123" s="1565"/>
      <c r="AA123" s="1526">
        <f t="shared" ca="1" si="27"/>
        <v>0</v>
      </c>
      <c r="AB123" s="1527">
        <f t="shared" ca="1" si="27"/>
        <v>0</v>
      </c>
      <c r="AC123" s="1527">
        <f t="shared" ca="1" si="27"/>
        <v>0</v>
      </c>
      <c r="AD123" s="1527">
        <f t="shared" ca="1" si="27"/>
        <v>0</v>
      </c>
      <c r="AE123" s="1527">
        <f t="shared" ca="1" si="27"/>
        <v>0</v>
      </c>
      <c r="AF123" s="1527">
        <f t="shared" ca="1" si="27"/>
        <v>0</v>
      </c>
      <c r="AG123" s="1527">
        <f t="shared" ca="1" si="27"/>
        <v>0</v>
      </c>
      <c r="AH123" s="1527">
        <f t="shared" ca="1" si="27"/>
        <v>0</v>
      </c>
      <c r="AI123" s="1527">
        <f t="shared" ca="1" si="27"/>
        <v>0</v>
      </c>
      <c r="AJ123" s="1527">
        <f t="shared" ca="1" si="27"/>
        <v>0</v>
      </c>
      <c r="AK123" s="1527">
        <f t="shared" ca="1" si="27"/>
        <v>0</v>
      </c>
      <c r="AL123" s="1527">
        <f t="shared" ca="1" si="27"/>
        <v>0</v>
      </c>
      <c r="AM123" s="1527">
        <f t="shared" ca="1" si="27"/>
        <v>0</v>
      </c>
      <c r="AN123" s="1486"/>
      <c r="AO123" s="1566">
        <f t="shared" ca="1" si="29"/>
        <v>0</v>
      </c>
      <c r="AP123" s="1527">
        <f t="shared" ca="1" si="15"/>
        <v>0</v>
      </c>
      <c r="AQ123" s="1527">
        <f t="shared" ca="1" si="29"/>
        <v>0</v>
      </c>
      <c r="AR123" s="1527">
        <f t="shared" ca="1" si="29"/>
        <v>0</v>
      </c>
      <c r="AS123" s="1527">
        <f t="shared" ca="1" si="29"/>
        <v>0</v>
      </c>
      <c r="AT123" s="1527">
        <f t="shared" ca="1" si="29"/>
        <v>0</v>
      </c>
      <c r="AU123" s="1527">
        <f t="shared" ca="1" si="29"/>
        <v>0</v>
      </c>
      <c r="AV123" s="1527">
        <f t="shared" ca="1" si="29"/>
        <v>0</v>
      </c>
      <c r="AW123" s="1527">
        <f t="shared" ca="1" si="29"/>
        <v>0</v>
      </c>
      <c r="AX123" s="1527">
        <f t="shared" ca="1" si="29"/>
        <v>0</v>
      </c>
      <c r="AY123" s="1527">
        <f t="shared" ca="1" si="29"/>
        <v>0</v>
      </c>
      <c r="AZ123" s="1527">
        <f t="shared" ca="1" si="29"/>
        <v>0</v>
      </c>
      <c r="BA123" s="1527">
        <f t="shared" ca="1" si="29"/>
        <v>0</v>
      </c>
      <c r="BB123" s="1527">
        <f t="shared" ca="1" si="29"/>
        <v>0</v>
      </c>
      <c r="BC123" s="1527">
        <f t="shared" ca="1" si="29"/>
        <v>0</v>
      </c>
      <c r="BD123" s="1527">
        <f t="shared" ca="1" si="29"/>
        <v>0</v>
      </c>
      <c r="BE123" s="1527">
        <f t="shared" ca="1" si="29"/>
        <v>0</v>
      </c>
      <c r="BF123" s="1527">
        <f t="shared" ca="1" si="29"/>
        <v>0</v>
      </c>
      <c r="BG123" s="1527">
        <f t="shared" ca="1" si="29"/>
        <v>0</v>
      </c>
      <c r="BH123" s="1527">
        <f t="shared" ca="1" si="29"/>
        <v>0</v>
      </c>
      <c r="BI123" s="1527">
        <f t="shared" ca="1" si="29"/>
        <v>0</v>
      </c>
      <c r="BJ123" s="1527">
        <f t="shared" ca="1" si="29"/>
        <v>0</v>
      </c>
      <c r="BK123" s="1527">
        <f t="shared" ca="1" si="29"/>
        <v>0</v>
      </c>
      <c r="BL123" s="1527">
        <f t="shared" ca="1" si="29"/>
        <v>0</v>
      </c>
      <c r="BM123" s="1527">
        <f t="shared" ca="1" si="29"/>
        <v>0</v>
      </c>
      <c r="BN123" s="1527">
        <f t="shared" ca="1" si="29"/>
        <v>0</v>
      </c>
      <c r="BO123" s="1527">
        <f t="shared" ca="1" si="29"/>
        <v>0</v>
      </c>
      <c r="BP123" s="1527">
        <f t="shared" ca="1" si="29"/>
        <v>0</v>
      </c>
      <c r="BQ123" s="1527">
        <f t="shared" ca="1" si="29"/>
        <v>0</v>
      </c>
      <c r="BR123" s="1527">
        <f t="shared" ca="1" si="29"/>
        <v>0</v>
      </c>
      <c r="BS123" s="1527">
        <f t="shared" ca="1" si="29"/>
        <v>0</v>
      </c>
      <c r="BT123" s="1527">
        <f t="shared" ca="1" si="29"/>
        <v>0</v>
      </c>
      <c r="BU123" s="1527">
        <f t="shared" ca="1" si="29"/>
        <v>0</v>
      </c>
      <c r="BV123" s="1527">
        <f t="shared" ca="1" si="29"/>
        <v>0</v>
      </c>
      <c r="BW123" s="1527">
        <f t="shared" ca="1" si="29"/>
        <v>0</v>
      </c>
      <c r="BX123" s="1527">
        <f t="shared" ca="1" si="29"/>
        <v>0</v>
      </c>
      <c r="BY123" s="1527">
        <f t="shared" ca="1" si="29"/>
        <v>0</v>
      </c>
      <c r="BZ123" s="1527">
        <f t="shared" ca="1" si="29"/>
        <v>0</v>
      </c>
      <c r="CA123" s="1527">
        <f t="shared" ca="1" si="29"/>
        <v>0</v>
      </c>
      <c r="CB123" s="1527">
        <f t="shared" ca="1" si="29"/>
        <v>0</v>
      </c>
      <c r="CC123" s="1527">
        <f t="shared" ca="1" si="29"/>
        <v>0</v>
      </c>
      <c r="CD123" s="1527">
        <f t="shared" ca="1" si="29"/>
        <v>0</v>
      </c>
      <c r="CE123" s="1527">
        <f t="shared" ca="1" si="29"/>
        <v>0</v>
      </c>
      <c r="CF123" s="1527">
        <f t="shared" ca="1" si="29"/>
        <v>0</v>
      </c>
      <c r="CG123" s="1527">
        <f t="shared" ca="1" si="29"/>
        <v>0</v>
      </c>
      <c r="CH123" s="1527">
        <f t="shared" ca="1" si="29"/>
        <v>0</v>
      </c>
      <c r="CI123" s="1567">
        <f t="shared" ca="1" si="29"/>
        <v>0</v>
      </c>
      <c r="CM123" s="2158"/>
      <c r="CN123" s="2159"/>
      <c r="CO123" s="2159"/>
      <c r="CP123" s="2159"/>
      <c r="CQ123" s="2159"/>
      <c r="CR123" s="2159"/>
      <c r="CS123" s="2159"/>
      <c r="CT123" s="2159"/>
      <c r="CU123" s="2159"/>
      <c r="CV123" s="2159"/>
      <c r="CW123" s="2160"/>
    </row>
    <row r="124" spans="1:101" s="939" customFormat="1" ht="15.75" customHeight="1" x14ac:dyDescent="0.25">
      <c r="A124" s="940" t="str">
        <f t="shared" si="16"/>
        <v/>
      </c>
      <c r="B124" s="977" t="str">
        <f t="shared" ca="1" si="9"/>
        <v xml:space="preserve"> </v>
      </c>
      <c r="C124" s="1576">
        <f t="shared" ca="1" si="10"/>
        <v>0</v>
      </c>
      <c r="D124" s="1566">
        <f t="shared" ca="1" si="26"/>
        <v>0</v>
      </c>
      <c r="E124" s="1527">
        <f t="shared" ca="1" si="26"/>
        <v>0</v>
      </c>
      <c r="F124" s="1527">
        <f t="shared" ca="1" si="26"/>
        <v>0</v>
      </c>
      <c r="G124" s="1527">
        <f t="shared" ca="1" si="26"/>
        <v>0</v>
      </c>
      <c r="H124" s="1527">
        <f t="shared" ca="1" si="26"/>
        <v>0</v>
      </c>
      <c r="I124" s="1527">
        <f t="shared" ca="1" si="26"/>
        <v>0</v>
      </c>
      <c r="J124" s="1527">
        <f t="shared" ca="1" si="26"/>
        <v>0</v>
      </c>
      <c r="K124" s="1531">
        <f t="shared" ca="1" si="26"/>
        <v>0</v>
      </c>
      <c r="L124" s="1531">
        <f t="shared" ca="1" si="26"/>
        <v>0</v>
      </c>
      <c r="M124" s="1531">
        <f t="shared" ca="1" si="26"/>
        <v>0</v>
      </c>
      <c r="N124" s="1531">
        <f t="shared" ca="1" si="26"/>
        <v>0</v>
      </c>
      <c r="O124" s="1531">
        <f t="shared" ca="1" si="26"/>
        <v>0</v>
      </c>
      <c r="P124" s="1531">
        <f t="shared" ca="1" si="26"/>
        <v>0</v>
      </c>
      <c r="Q124" s="1531">
        <f t="shared" ca="1" si="26"/>
        <v>0</v>
      </c>
      <c r="R124" s="1531">
        <f t="shared" ca="1" si="26"/>
        <v>0</v>
      </c>
      <c r="S124" s="1531">
        <f t="shared" ca="1" si="26"/>
        <v>0</v>
      </c>
      <c r="T124" s="1531">
        <f t="shared" ca="1" si="24"/>
        <v>0</v>
      </c>
      <c r="U124" s="1531">
        <f t="shared" ca="1" si="24"/>
        <v>0</v>
      </c>
      <c r="V124" s="1531">
        <f t="shared" ca="1" si="24"/>
        <v>0</v>
      </c>
      <c r="W124" s="1531">
        <f t="shared" ca="1" si="24"/>
        <v>0</v>
      </c>
      <c r="X124" s="1531">
        <f t="shared" ca="1" si="24"/>
        <v>0</v>
      </c>
      <c r="Y124" s="1531">
        <f t="shared" ca="1" si="24"/>
        <v>0</v>
      </c>
      <c r="Z124" s="1565"/>
      <c r="AA124" s="1526">
        <f t="shared" ca="1" si="27"/>
        <v>0</v>
      </c>
      <c r="AB124" s="1527">
        <f t="shared" ca="1" si="27"/>
        <v>0</v>
      </c>
      <c r="AC124" s="1527">
        <f t="shared" ca="1" si="27"/>
        <v>0</v>
      </c>
      <c r="AD124" s="1527">
        <f t="shared" ca="1" si="27"/>
        <v>0</v>
      </c>
      <c r="AE124" s="1527">
        <f t="shared" ca="1" si="27"/>
        <v>0</v>
      </c>
      <c r="AF124" s="1527">
        <f t="shared" ca="1" si="27"/>
        <v>0</v>
      </c>
      <c r="AG124" s="1527">
        <f t="shared" ca="1" si="27"/>
        <v>0</v>
      </c>
      <c r="AH124" s="1527">
        <f t="shared" ca="1" si="27"/>
        <v>0</v>
      </c>
      <c r="AI124" s="1527">
        <f t="shared" ca="1" si="27"/>
        <v>0</v>
      </c>
      <c r="AJ124" s="1527">
        <f t="shared" ca="1" si="27"/>
        <v>0</v>
      </c>
      <c r="AK124" s="1527">
        <f t="shared" ca="1" si="27"/>
        <v>0</v>
      </c>
      <c r="AL124" s="1527">
        <f t="shared" ca="1" si="27"/>
        <v>0</v>
      </c>
      <c r="AM124" s="1527">
        <f t="shared" ca="1" si="27"/>
        <v>0</v>
      </c>
      <c r="AN124" s="1486"/>
      <c r="AO124" s="1566">
        <f t="shared" ca="1" si="29"/>
        <v>0</v>
      </c>
      <c r="AP124" s="1527">
        <f t="shared" ca="1" si="15"/>
        <v>0</v>
      </c>
      <c r="AQ124" s="1527">
        <f t="shared" ca="1" si="29"/>
        <v>0</v>
      </c>
      <c r="AR124" s="1527">
        <f t="shared" ca="1" si="29"/>
        <v>0</v>
      </c>
      <c r="AS124" s="1527">
        <f t="shared" ca="1" si="29"/>
        <v>0</v>
      </c>
      <c r="AT124" s="1527">
        <f t="shared" ca="1" si="29"/>
        <v>0</v>
      </c>
      <c r="AU124" s="1527">
        <f t="shared" ca="1" si="29"/>
        <v>0</v>
      </c>
      <c r="AV124" s="1527">
        <f t="shared" ca="1" si="29"/>
        <v>0</v>
      </c>
      <c r="AW124" s="1527">
        <f t="shared" ca="1" si="29"/>
        <v>0</v>
      </c>
      <c r="AX124" s="1527">
        <f t="shared" ca="1" si="29"/>
        <v>0</v>
      </c>
      <c r="AY124" s="1527">
        <f t="shared" ca="1" si="29"/>
        <v>0</v>
      </c>
      <c r="AZ124" s="1527">
        <f t="shared" ca="1" si="29"/>
        <v>0</v>
      </c>
      <c r="BA124" s="1527">
        <f t="shared" ca="1" si="29"/>
        <v>0</v>
      </c>
      <c r="BB124" s="1527">
        <f t="shared" ca="1" si="29"/>
        <v>0</v>
      </c>
      <c r="BC124" s="1527">
        <f t="shared" ca="1" si="29"/>
        <v>0</v>
      </c>
      <c r="BD124" s="1527">
        <f t="shared" ca="1" si="29"/>
        <v>0</v>
      </c>
      <c r="BE124" s="1527">
        <f t="shared" ca="1" si="29"/>
        <v>0</v>
      </c>
      <c r="BF124" s="1527">
        <f t="shared" ca="1" si="29"/>
        <v>0</v>
      </c>
      <c r="BG124" s="1527">
        <f t="shared" ca="1" si="29"/>
        <v>0</v>
      </c>
      <c r="BH124" s="1527">
        <f t="shared" ca="1" si="29"/>
        <v>0</v>
      </c>
      <c r="BI124" s="1527">
        <f t="shared" ca="1" si="29"/>
        <v>0</v>
      </c>
      <c r="BJ124" s="1527">
        <f t="shared" ca="1" si="29"/>
        <v>0</v>
      </c>
      <c r="BK124" s="1527">
        <f t="shared" ca="1" si="29"/>
        <v>0</v>
      </c>
      <c r="BL124" s="1527">
        <f t="shared" ca="1" si="29"/>
        <v>0</v>
      </c>
      <c r="BM124" s="1527">
        <f t="shared" ca="1" si="29"/>
        <v>0</v>
      </c>
      <c r="BN124" s="1527">
        <f t="shared" ca="1" si="29"/>
        <v>0</v>
      </c>
      <c r="BO124" s="1527">
        <f t="shared" ca="1" si="29"/>
        <v>0</v>
      </c>
      <c r="BP124" s="1527">
        <f t="shared" ca="1" si="29"/>
        <v>0</v>
      </c>
      <c r="BQ124" s="1527">
        <f t="shared" ca="1" si="29"/>
        <v>0</v>
      </c>
      <c r="BR124" s="1527">
        <f t="shared" ca="1" si="29"/>
        <v>0</v>
      </c>
      <c r="BS124" s="1527">
        <f t="shared" ca="1" si="29"/>
        <v>0</v>
      </c>
      <c r="BT124" s="1527">
        <f t="shared" ca="1" si="29"/>
        <v>0</v>
      </c>
      <c r="BU124" s="1527">
        <f t="shared" ca="1" si="29"/>
        <v>0</v>
      </c>
      <c r="BV124" s="1527">
        <f t="shared" ca="1" si="29"/>
        <v>0</v>
      </c>
      <c r="BW124" s="1527">
        <f t="shared" ca="1" si="29"/>
        <v>0</v>
      </c>
      <c r="BX124" s="1527">
        <f t="shared" ca="1" si="29"/>
        <v>0</v>
      </c>
      <c r="BY124" s="1527">
        <f t="shared" ca="1" si="29"/>
        <v>0</v>
      </c>
      <c r="BZ124" s="1527">
        <f t="shared" ca="1" si="29"/>
        <v>0</v>
      </c>
      <c r="CA124" s="1527">
        <f t="shared" ca="1" si="29"/>
        <v>0</v>
      </c>
      <c r="CB124" s="1527">
        <f t="shared" ca="1" si="29"/>
        <v>0</v>
      </c>
      <c r="CC124" s="1527">
        <f t="shared" ca="1" si="29"/>
        <v>0</v>
      </c>
      <c r="CD124" s="1527">
        <f t="shared" ca="1" si="29"/>
        <v>0</v>
      </c>
      <c r="CE124" s="1527">
        <f t="shared" ca="1" si="29"/>
        <v>0</v>
      </c>
      <c r="CF124" s="1527">
        <f t="shared" ca="1" si="29"/>
        <v>0</v>
      </c>
      <c r="CG124" s="1527">
        <f t="shared" ca="1" si="29"/>
        <v>0</v>
      </c>
      <c r="CH124" s="1527">
        <f t="shared" ca="1" si="29"/>
        <v>0</v>
      </c>
      <c r="CI124" s="1567">
        <f t="shared" ca="1" si="29"/>
        <v>0</v>
      </c>
      <c r="CM124" s="2158"/>
      <c r="CN124" s="2159"/>
      <c r="CO124" s="2159"/>
      <c r="CP124" s="2159"/>
      <c r="CQ124" s="2159"/>
      <c r="CR124" s="2159"/>
      <c r="CS124" s="2159"/>
      <c r="CT124" s="2159"/>
      <c r="CU124" s="2159"/>
      <c r="CV124" s="2159"/>
      <c r="CW124" s="2160"/>
    </row>
    <row r="125" spans="1:101" s="939" customFormat="1" ht="15.75" customHeight="1" thickBot="1" x14ac:dyDescent="0.3">
      <c r="A125" s="978" t="str">
        <f t="shared" si="16"/>
        <v/>
      </c>
      <c r="B125" s="979" t="str">
        <f t="shared" ca="1" si="9"/>
        <v xml:space="preserve"> </v>
      </c>
      <c r="C125" s="1577">
        <f t="shared" ca="1" si="10"/>
        <v>0</v>
      </c>
      <c r="D125" s="1562">
        <f t="shared" ca="1" si="26"/>
        <v>0</v>
      </c>
      <c r="E125" s="1522">
        <f t="shared" ca="1" si="26"/>
        <v>0</v>
      </c>
      <c r="F125" s="1522">
        <f t="shared" ca="1" si="26"/>
        <v>0</v>
      </c>
      <c r="G125" s="1522">
        <f t="shared" ca="1" si="26"/>
        <v>0</v>
      </c>
      <c r="H125" s="1522">
        <f t="shared" ca="1" si="26"/>
        <v>0</v>
      </c>
      <c r="I125" s="1522">
        <f t="shared" ca="1" si="26"/>
        <v>0</v>
      </c>
      <c r="J125" s="1522">
        <f t="shared" ca="1" si="26"/>
        <v>0</v>
      </c>
      <c r="K125" s="1568">
        <f t="shared" ca="1" si="26"/>
        <v>0</v>
      </c>
      <c r="L125" s="1568">
        <f t="shared" ca="1" si="26"/>
        <v>0</v>
      </c>
      <c r="M125" s="1568">
        <f t="shared" ca="1" si="26"/>
        <v>0</v>
      </c>
      <c r="N125" s="1568">
        <f t="shared" ca="1" si="26"/>
        <v>0</v>
      </c>
      <c r="O125" s="1568">
        <f t="shared" ca="1" si="26"/>
        <v>0</v>
      </c>
      <c r="P125" s="1568">
        <f t="shared" ca="1" si="26"/>
        <v>0</v>
      </c>
      <c r="Q125" s="1568">
        <f t="shared" ca="1" si="26"/>
        <v>0</v>
      </c>
      <c r="R125" s="1568">
        <f t="shared" ca="1" si="26"/>
        <v>0</v>
      </c>
      <c r="S125" s="1568">
        <f t="shared" ca="1" si="26"/>
        <v>0</v>
      </c>
      <c r="T125" s="1568">
        <f t="shared" ca="1" si="24"/>
        <v>0</v>
      </c>
      <c r="U125" s="1568">
        <f t="shared" ca="1" si="24"/>
        <v>0</v>
      </c>
      <c r="V125" s="1568">
        <f t="shared" ca="1" si="24"/>
        <v>0</v>
      </c>
      <c r="W125" s="1568">
        <f t="shared" ca="1" si="24"/>
        <v>0</v>
      </c>
      <c r="X125" s="1568">
        <f t="shared" ca="1" si="24"/>
        <v>0</v>
      </c>
      <c r="Y125" s="1568">
        <f t="shared" ca="1" si="24"/>
        <v>0</v>
      </c>
      <c r="Z125" s="1565"/>
      <c r="AA125" s="1962">
        <f t="shared" ca="1" si="27"/>
        <v>0</v>
      </c>
      <c r="AB125" s="1522">
        <f t="shared" ca="1" si="27"/>
        <v>0</v>
      </c>
      <c r="AC125" s="1522">
        <f t="shared" ca="1" si="27"/>
        <v>0</v>
      </c>
      <c r="AD125" s="1522">
        <f t="shared" ca="1" si="27"/>
        <v>0</v>
      </c>
      <c r="AE125" s="1522">
        <f t="shared" ca="1" si="27"/>
        <v>0</v>
      </c>
      <c r="AF125" s="1522">
        <f t="shared" ca="1" si="27"/>
        <v>0</v>
      </c>
      <c r="AG125" s="1522">
        <f t="shared" ca="1" si="27"/>
        <v>0</v>
      </c>
      <c r="AH125" s="1522">
        <f t="shared" ca="1" si="27"/>
        <v>0</v>
      </c>
      <c r="AI125" s="1522">
        <f t="shared" ca="1" si="27"/>
        <v>0</v>
      </c>
      <c r="AJ125" s="1522">
        <f t="shared" ca="1" si="27"/>
        <v>0</v>
      </c>
      <c r="AK125" s="1522">
        <f t="shared" ca="1" si="27"/>
        <v>0</v>
      </c>
      <c r="AL125" s="1522">
        <f t="shared" ca="1" si="27"/>
        <v>0</v>
      </c>
      <c r="AM125" s="1522">
        <f t="shared" ca="1" si="27"/>
        <v>0</v>
      </c>
      <c r="AN125" s="1486"/>
      <c r="AO125" s="1562">
        <f t="shared" ca="1" si="29"/>
        <v>0</v>
      </c>
      <c r="AP125" s="1522">
        <f t="shared" ca="1" si="15"/>
        <v>0</v>
      </c>
      <c r="AQ125" s="1522">
        <f t="shared" ca="1" si="29"/>
        <v>0</v>
      </c>
      <c r="AR125" s="1522">
        <f t="shared" ca="1" si="29"/>
        <v>0</v>
      </c>
      <c r="AS125" s="1522">
        <f t="shared" ca="1" si="29"/>
        <v>0</v>
      </c>
      <c r="AT125" s="1522">
        <f t="shared" ca="1" si="29"/>
        <v>0</v>
      </c>
      <c r="AU125" s="1522">
        <f t="shared" ca="1" si="29"/>
        <v>0</v>
      </c>
      <c r="AV125" s="1522">
        <f t="shared" ca="1" si="29"/>
        <v>0</v>
      </c>
      <c r="AW125" s="1522">
        <f t="shared" ca="1" si="29"/>
        <v>0</v>
      </c>
      <c r="AX125" s="1522">
        <f t="shared" ca="1" si="29"/>
        <v>0</v>
      </c>
      <c r="AY125" s="1522">
        <f t="shared" ca="1" si="29"/>
        <v>0</v>
      </c>
      <c r="AZ125" s="1522">
        <f t="shared" ca="1" si="29"/>
        <v>0</v>
      </c>
      <c r="BA125" s="1522">
        <f t="shared" ca="1" si="29"/>
        <v>0</v>
      </c>
      <c r="BB125" s="1522">
        <f t="shared" ca="1" si="29"/>
        <v>0</v>
      </c>
      <c r="BC125" s="1522">
        <f t="shared" ca="1" si="29"/>
        <v>0</v>
      </c>
      <c r="BD125" s="1522">
        <f t="shared" ca="1" si="29"/>
        <v>0</v>
      </c>
      <c r="BE125" s="1522">
        <f t="shared" ca="1" si="29"/>
        <v>0</v>
      </c>
      <c r="BF125" s="1522">
        <f t="shared" ca="1" si="29"/>
        <v>0</v>
      </c>
      <c r="BG125" s="1522">
        <f t="shared" ca="1" si="29"/>
        <v>0</v>
      </c>
      <c r="BH125" s="1522">
        <f t="shared" ca="1" si="29"/>
        <v>0</v>
      </c>
      <c r="BI125" s="1522">
        <f t="shared" ca="1" si="29"/>
        <v>0</v>
      </c>
      <c r="BJ125" s="1522">
        <f t="shared" ca="1" si="29"/>
        <v>0</v>
      </c>
      <c r="BK125" s="1522">
        <f t="shared" ca="1" si="29"/>
        <v>0</v>
      </c>
      <c r="BL125" s="1522">
        <f t="shared" ca="1" si="29"/>
        <v>0</v>
      </c>
      <c r="BM125" s="1522">
        <f t="shared" ca="1" si="29"/>
        <v>0</v>
      </c>
      <c r="BN125" s="1522">
        <f t="shared" ca="1" si="29"/>
        <v>0</v>
      </c>
      <c r="BO125" s="1522">
        <f t="shared" ca="1" si="29"/>
        <v>0</v>
      </c>
      <c r="BP125" s="1522">
        <f t="shared" ca="1" si="29"/>
        <v>0</v>
      </c>
      <c r="BQ125" s="1522">
        <f t="shared" ca="1" si="29"/>
        <v>0</v>
      </c>
      <c r="BR125" s="1522">
        <f t="shared" ca="1" si="29"/>
        <v>0</v>
      </c>
      <c r="BS125" s="1522">
        <f t="shared" ca="1" si="29"/>
        <v>0</v>
      </c>
      <c r="BT125" s="1522">
        <f t="shared" ca="1" si="29"/>
        <v>0</v>
      </c>
      <c r="BU125" s="1522">
        <f t="shared" ca="1" si="29"/>
        <v>0</v>
      </c>
      <c r="BV125" s="1522">
        <f t="shared" ca="1" si="29"/>
        <v>0</v>
      </c>
      <c r="BW125" s="1522">
        <f t="shared" ca="1" si="29"/>
        <v>0</v>
      </c>
      <c r="BX125" s="1522">
        <f t="shared" ca="1" si="29"/>
        <v>0</v>
      </c>
      <c r="BY125" s="1522">
        <f t="shared" ca="1" si="29"/>
        <v>0</v>
      </c>
      <c r="BZ125" s="1522">
        <f t="shared" ca="1" si="29"/>
        <v>0</v>
      </c>
      <c r="CA125" s="1522">
        <f t="shared" ca="1" si="29"/>
        <v>0</v>
      </c>
      <c r="CB125" s="1522">
        <f t="shared" ca="1" si="29"/>
        <v>0</v>
      </c>
      <c r="CC125" s="1522">
        <f t="shared" ca="1" si="29"/>
        <v>0</v>
      </c>
      <c r="CD125" s="1522">
        <f t="shared" ca="1" si="29"/>
        <v>0</v>
      </c>
      <c r="CE125" s="1522">
        <f t="shared" ca="1" si="29"/>
        <v>0</v>
      </c>
      <c r="CF125" s="1522">
        <f t="shared" ca="1" si="29"/>
        <v>0</v>
      </c>
      <c r="CG125" s="1522">
        <f t="shared" ca="1" si="29"/>
        <v>0</v>
      </c>
      <c r="CH125" s="1522">
        <f t="shared" ca="1" si="29"/>
        <v>0</v>
      </c>
      <c r="CI125" s="1523">
        <f t="shared" ca="1" si="29"/>
        <v>0</v>
      </c>
      <c r="CM125" s="2158"/>
      <c r="CN125" s="2159"/>
      <c r="CO125" s="2159"/>
      <c r="CP125" s="2159"/>
      <c r="CQ125" s="2159"/>
      <c r="CR125" s="2159"/>
      <c r="CS125" s="2159"/>
      <c r="CT125" s="2159"/>
      <c r="CU125" s="2159"/>
      <c r="CV125" s="2159"/>
      <c r="CW125" s="2160"/>
    </row>
    <row r="126" spans="1:101" thickBot="1" x14ac:dyDescent="0.3">
      <c r="A126" s="506"/>
      <c r="B126" s="973"/>
      <c r="C126" s="1549"/>
      <c r="D126" s="1549"/>
      <c r="E126" s="1550"/>
      <c r="F126" s="1550"/>
      <c r="G126" s="1550"/>
      <c r="H126" s="1550"/>
      <c r="I126" s="1550"/>
      <c r="J126" s="1550"/>
      <c r="K126" s="1549"/>
      <c r="L126" s="1549"/>
      <c r="M126" s="1549"/>
      <c r="N126" s="1549"/>
      <c r="O126" s="1549"/>
      <c r="P126" s="1549"/>
      <c r="Q126" s="1549"/>
      <c r="R126" s="1549"/>
      <c r="S126" s="1549"/>
      <c r="T126" s="1549"/>
      <c r="U126" s="1549"/>
      <c r="V126" s="1549"/>
      <c r="W126" s="1549"/>
      <c r="X126" s="1549"/>
      <c r="Y126" s="1549"/>
      <c r="Z126" s="1565"/>
      <c r="AA126" s="1549"/>
      <c r="AB126" s="1549"/>
      <c r="AC126" s="1549"/>
      <c r="AD126" s="1549"/>
      <c r="AE126" s="1549"/>
      <c r="AF126" s="1549"/>
      <c r="AG126" s="1549"/>
      <c r="AH126" s="1549"/>
      <c r="AI126" s="1549"/>
      <c r="AJ126" s="1549"/>
      <c r="AK126" s="1549"/>
      <c r="AL126" s="1549"/>
      <c r="AM126" s="1549"/>
      <c r="AN126" s="1464"/>
      <c r="AO126" s="1549"/>
      <c r="AP126" s="1549"/>
      <c r="AQ126" s="1549"/>
      <c r="AR126" s="1549"/>
      <c r="AS126" s="1569"/>
      <c r="AT126" s="1549"/>
      <c r="AU126" s="1549"/>
      <c r="AV126" s="1549"/>
      <c r="AW126" s="1549"/>
      <c r="AX126" s="1549"/>
      <c r="AY126" s="1549"/>
      <c r="AZ126" s="1549"/>
      <c r="BA126" s="1549"/>
      <c r="BB126" s="1549"/>
      <c r="BC126" s="1549"/>
      <c r="BD126" s="1549"/>
      <c r="BE126" s="1549"/>
      <c r="BF126" s="1549"/>
      <c r="BG126" s="1549"/>
      <c r="BH126" s="1549"/>
      <c r="BI126" s="1549"/>
      <c r="BJ126" s="1549"/>
      <c r="BK126" s="1549"/>
      <c r="BL126" s="1549"/>
      <c r="BM126" s="1549"/>
      <c r="BN126" s="1549"/>
      <c r="BO126" s="1549"/>
      <c r="BP126" s="1549"/>
      <c r="BQ126" s="1549"/>
      <c r="BR126" s="1549"/>
      <c r="BS126" s="1549"/>
      <c r="BT126" s="1549"/>
      <c r="BU126" s="1549"/>
      <c r="BV126" s="1549"/>
      <c r="BW126" s="1549"/>
      <c r="BX126" s="1549"/>
      <c r="BY126" s="1549"/>
      <c r="BZ126" s="1549"/>
      <c r="CA126" s="1549"/>
      <c r="CB126" s="1549"/>
      <c r="CC126" s="1549"/>
      <c r="CD126" s="1549"/>
      <c r="CE126" s="1549"/>
      <c r="CF126" s="1549"/>
      <c r="CG126" s="1549"/>
      <c r="CH126" s="1549"/>
      <c r="CI126" s="2003"/>
      <c r="CM126" s="2143"/>
      <c r="CN126" s="1931"/>
      <c r="CO126" s="1931"/>
      <c r="CP126" s="1931"/>
      <c r="CQ126" s="1931"/>
      <c r="CR126" s="1931"/>
      <c r="CS126" s="1931"/>
      <c r="CT126" s="1931"/>
      <c r="CU126" s="1931"/>
      <c r="CV126" s="1931"/>
      <c r="CW126" s="2144"/>
    </row>
    <row r="127" spans="1:101" ht="27.6" customHeight="1" thickBot="1" x14ac:dyDescent="0.3">
      <c r="A127" s="944" t="s">
        <v>1087</v>
      </c>
      <c r="B127" s="980" t="s">
        <v>4</v>
      </c>
      <c r="C127" s="1589" t="str">
        <f t="shared" ref="C127" si="30">C45</f>
        <v>Totaal verbruik</v>
      </c>
      <c r="D127" s="1570"/>
      <c r="E127" s="1550"/>
      <c r="F127" s="1550"/>
      <c r="G127" s="1550"/>
      <c r="H127" s="1550"/>
      <c r="I127" s="1550"/>
      <c r="J127" s="1550"/>
      <c r="K127" s="1549"/>
      <c r="L127" s="1549"/>
      <c r="M127" s="1549"/>
      <c r="N127" s="1549"/>
      <c r="O127" s="1549"/>
      <c r="P127" s="1549"/>
      <c r="Q127" s="1549"/>
      <c r="R127" s="1549"/>
      <c r="S127" s="1549"/>
      <c r="T127" s="1549"/>
      <c r="U127" s="1549"/>
      <c r="V127" s="1549"/>
      <c r="W127" s="1549"/>
      <c r="X127" s="1549"/>
      <c r="Y127" s="1549"/>
      <c r="Z127" s="1565"/>
      <c r="AA127" s="1549"/>
      <c r="AB127" s="1549"/>
      <c r="AC127" s="1549"/>
      <c r="AD127" s="1549"/>
      <c r="AE127" s="1549"/>
      <c r="AF127" s="1549"/>
      <c r="AG127" s="1549"/>
      <c r="AH127" s="1549"/>
      <c r="AI127" s="1549"/>
      <c r="AJ127" s="1549"/>
      <c r="AK127" s="1549"/>
      <c r="AL127" s="1549"/>
      <c r="AM127" s="1549"/>
      <c r="AN127" s="1464"/>
      <c r="AO127" s="1549"/>
      <c r="AP127" s="1549"/>
      <c r="AQ127" s="1549"/>
      <c r="AR127" s="1549"/>
      <c r="AS127" s="1569"/>
      <c r="AT127" s="1549"/>
      <c r="AU127" s="1549"/>
      <c r="AV127" s="1549"/>
      <c r="AW127" s="1549"/>
      <c r="AX127" s="1549"/>
      <c r="AY127" s="1549"/>
      <c r="AZ127" s="1549"/>
      <c r="BA127" s="1549"/>
      <c r="BB127" s="1549"/>
      <c r="BC127" s="1549"/>
      <c r="BD127" s="1549"/>
      <c r="BE127" s="1549"/>
      <c r="BF127" s="1549"/>
      <c r="BG127" s="1549"/>
      <c r="BH127" s="1549"/>
      <c r="BI127" s="1549"/>
      <c r="BJ127" s="1549"/>
      <c r="BK127" s="1549"/>
      <c r="BL127" s="1549"/>
      <c r="BM127" s="1549"/>
      <c r="BN127" s="1549"/>
      <c r="BO127" s="1549"/>
      <c r="BP127" s="1549"/>
      <c r="BQ127" s="1549"/>
      <c r="BR127" s="1549"/>
      <c r="BS127" s="1549"/>
      <c r="BT127" s="1549"/>
      <c r="BU127" s="1549"/>
      <c r="BV127" s="1549"/>
      <c r="BW127" s="1549"/>
      <c r="BX127" s="1549"/>
      <c r="BY127" s="1549"/>
      <c r="BZ127" s="1549"/>
      <c r="CA127" s="1549"/>
      <c r="CB127" s="1549"/>
      <c r="CC127" s="1549"/>
      <c r="CD127" s="1549"/>
      <c r="CE127" s="1549"/>
      <c r="CF127" s="1549"/>
      <c r="CG127" s="1549"/>
      <c r="CH127" s="1549"/>
      <c r="CI127" s="2003"/>
      <c r="CM127" s="2143"/>
      <c r="CN127" s="1931"/>
      <c r="CO127" s="1931"/>
      <c r="CP127" s="1931"/>
      <c r="CQ127" s="1931"/>
      <c r="CR127" s="1931"/>
      <c r="CS127" s="1931"/>
      <c r="CT127" s="1931"/>
      <c r="CU127" s="1931"/>
      <c r="CV127" s="1931"/>
      <c r="CW127" s="2144"/>
    </row>
    <row r="128" spans="1:101" s="939" customFormat="1" ht="15.75" customHeight="1" x14ac:dyDescent="0.25">
      <c r="A128" s="981" t="str">
        <f t="shared" ref="A128:A137" si="31">IF(TRIM(A46)="","",A46)</f>
        <v>Fabrieksgas (ton )</v>
      </c>
      <c r="B128" s="982">
        <f t="shared" ref="B128:B137" ca="1" si="32">IF(TRIM(A128)=""," ",INDIRECT("c"&amp;TEXT(246+MATCH((A128),$A$247:$A$484,0),0)))</f>
        <v>38.700000000000003</v>
      </c>
      <c r="C128" s="1590">
        <f t="shared" ref="C128:C137" ca="1" si="33">SUM(D128:CI128)</f>
        <v>1161000</v>
      </c>
      <c r="D128" s="1559">
        <f t="shared" ref="D128:S137" ca="1" si="34">IF(ISNUMBER($B128),$B128*D46,0)</f>
        <v>0</v>
      </c>
      <c r="E128" s="1560">
        <f t="shared" ca="1" si="34"/>
        <v>0</v>
      </c>
      <c r="F128" s="1560">
        <f t="shared" ca="1" si="34"/>
        <v>0</v>
      </c>
      <c r="G128" s="1560">
        <f t="shared" ca="1" si="34"/>
        <v>0</v>
      </c>
      <c r="H128" s="1560">
        <f t="shared" ca="1" si="34"/>
        <v>0</v>
      </c>
      <c r="I128" s="1560">
        <f t="shared" ca="1" si="34"/>
        <v>0</v>
      </c>
      <c r="J128" s="1560">
        <f t="shared" ca="1" si="34"/>
        <v>0</v>
      </c>
      <c r="K128" s="1564">
        <f t="shared" ca="1" si="34"/>
        <v>0</v>
      </c>
      <c r="L128" s="1564">
        <f t="shared" ca="1" si="34"/>
        <v>0</v>
      </c>
      <c r="M128" s="1564">
        <f t="shared" ca="1" si="34"/>
        <v>0</v>
      </c>
      <c r="N128" s="1564">
        <f t="shared" ca="1" si="34"/>
        <v>0</v>
      </c>
      <c r="O128" s="1564">
        <f t="shared" ca="1" si="34"/>
        <v>0</v>
      </c>
      <c r="P128" s="1564">
        <f t="shared" ca="1" si="34"/>
        <v>0</v>
      </c>
      <c r="Q128" s="1564">
        <f t="shared" ca="1" si="34"/>
        <v>0</v>
      </c>
      <c r="R128" s="1564">
        <f t="shared" ca="1" si="34"/>
        <v>0</v>
      </c>
      <c r="S128" s="1564">
        <f t="shared" ca="1" si="34"/>
        <v>0</v>
      </c>
      <c r="T128" s="1564">
        <f t="shared" ref="T128:Y137" ca="1" si="35">IF(ISNUMBER($B128),$B128*T46,0)</f>
        <v>0</v>
      </c>
      <c r="U128" s="1564">
        <f t="shared" ca="1" si="35"/>
        <v>0</v>
      </c>
      <c r="V128" s="1564">
        <f t="shared" ca="1" si="35"/>
        <v>0</v>
      </c>
      <c r="W128" s="1564">
        <f t="shared" ca="1" si="35"/>
        <v>0</v>
      </c>
      <c r="X128" s="1564">
        <f t="shared" ca="1" si="35"/>
        <v>0</v>
      </c>
      <c r="Y128" s="1564">
        <f t="shared" ca="1" si="35"/>
        <v>0</v>
      </c>
      <c r="Z128" s="1565"/>
      <c r="AA128" s="1961">
        <f t="shared" ref="AA128:AM137" ca="1" si="36">IF(ISNUMBER($B128),$B128*AA46,0)</f>
        <v>0</v>
      </c>
      <c r="AB128" s="1560">
        <f t="shared" ca="1" si="36"/>
        <v>0</v>
      </c>
      <c r="AC128" s="1560">
        <f t="shared" ca="1" si="36"/>
        <v>38700</v>
      </c>
      <c r="AD128" s="1560">
        <f t="shared" ca="1" si="36"/>
        <v>0</v>
      </c>
      <c r="AE128" s="1560">
        <f t="shared" ca="1" si="36"/>
        <v>0</v>
      </c>
      <c r="AF128" s="1560">
        <f t="shared" ca="1" si="36"/>
        <v>0</v>
      </c>
      <c r="AG128" s="1560">
        <f t="shared" ca="1" si="36"/>
        <v>0</v>
      </c>
      <c r="AH128" s="1560">
        <f t="shared" ca="1" si="36"/>
        <v>0</v>
      </c>
      <c r="AI128" s="1560">
        <f t="shared" ca="1" si="36"/>
        <v>0</v>
      </c>
      <c r="AJ128" s="1560">
        <f t="shared" ca="1" si="36"/>
        <v>0</v>
      </c>
      <c r="AK128" s="1560">
        <f t="shared" ca="1" si="36"/>
        <v>0</v>
      </c>
      <c r="AL128" s="1560">
        <f t="shared" ca="1" si="36"/>
        <v>0</v>
      </c>
      <c r="AM128" s="1560">
        <f t="shared" ca="1" si="36"/>
        <v>0</v>
      </c>
      <c r="AN128" s="1486"/>
      <c r="AO128" s="1559">
        <f t="shared" ref="AO128:CI133" ca="1" si="37">IF(ISNUMBER($B128),$B128*AO46,0)</f>
        <v>0</v>
      </c>
      <c r="AP128" s="1564">
        <f t="shared" ref="AP128:AP137" ca="1" si="38">IF(ISNUMBER($B128),$B128*AP46,0)</f>
        <v>0</v>
      </c>
      <c r="AQ128" s="1560">
        <f t="shared" ca="1" si="37"/>
        <v>0</v>
      </c>
      <c r="AR128" s="1560">
        <f t="shared" ca="1" si="37"/>
        <v>0</v>
      </c>
      <c r="AS128" s="1560">
        <f t="shared" ca="1" si="37"/>
        <v>0</v>
      </c>
      <c r="AT128" s="1560">
        <f t="shared" ca="1" si="37"/>
        <v>0</v>
      </c>
      <c r="AU128" s="1560">
        <f t="shared" ca="1" si="37"/>
        <v>0</v>
      </c>
      <c r="AV128" s="1560">
        <f t="shared" ca="1" si="37"/>
        <v>1122300</v>
      </c>
      <c r="AW128" s="1560">
        <f t="shared" ca="1" si="37"/>
        <v>0</v>
      </c>
      <c r="AX128" s="1560">
        <f t="shared" ca="1" si="37"/>
        <v>0</v>
      </c>
      <c r="AY128" s="1560">
        <f t="shared" ca="1" si="37"/>
        <v>0</v>
      </c>
      <c r="AZ128" s="1560">
        <f t="shared" ca="1" si="37"/>
        <v>0</v>
      </c>
      <c r="BA128" s="1560">
        <f t="shared" ca="1" si="37"/>
        <v>0</v>
      </c>
      <c r="BB128" s="1560">
        <f t="shared" ca="1" si="37"/>
        <v>0</v>
      </c>
      <c r="BC128" s="1560">
        <f t="shared" ca="1" si="37"/>
        <v>0</v>
      </c>
      <c r="BD128" s="1560">
        <f t="shared" ca="1" si="37"/>
        <v>0</v>
      </c>
      <c r="BE128" s="1560">
        <f t="shared" ca="1" si="37"/>
        <v>0</v>
      </c>
      <c r="BF128" s="1560">
        <f t="shared" ca="1" si="37"/>
        <v>0</v>
      </c>
      <c r="BG128" s="1560">
        <f t="shared" ca="1" si="37"/>
        <v>0</v>
      </c>
      <c r="BH128" s="1560">
        <f t="shared" ca="1" si="37"/>
        <v>0</v>
      </c>
      <c r="BI128" s="1560">
        <f t="shared" ca="1" si="37"/>
        <v>0</v>
      </c>
      <c r="BJ128" s="1560">
        <f t="shared" ca="1" si="37"/>
        <v>0</v>
      </c>
      <c r="BK128" s="1560">
        <f t="shared" ca="1" si="37"/>
        <v>0</v>
      </c>
      <c r="BL128" s="1560">
        <f t="shared" ca="1" si="37"/>
        <v>0</v>
      </c>
      <c r="BM128" s="1560">
        <f t="shared" ca="1" si="37"/>
        <v>0</v>
      </c>
      <c r="BN128" s="1560">
        <f t="shared" ca="1" si="37"/>
        <v>0</v>
      </c>
      <c r="BO128" s="1560">
        <f t="shared" ca="1" si="37"/>
        <v>0</v>
      </c>
      <c r="BP128" s="1560">
        <f t="shared" ca="1" si="37"/>
        <v>0</v>
      </c>
      <c r="BQ128" s="1560">
        <f t="shared" ca="1" si="37"/>
        <v>0</v>
      </c>
      <c r="BR128" s="1560">
        <f t="shared" ca="1" si="37"/>
        <v>0</v>
      </c>
      <c r="BS128" s="1560">
        <f t="shared" ca="1" si="37"/>
        <v>0</v>
      </c>
      <c r="BT128" s="1560">
        <f t="shared" ca="1" si="37"/>
        <v>0</v>
      </c>
      <c r="BU128" s="1560">
        <f t="shared" ca="1" si="37"/>
        <v>0</v>
      </c>
      <c r="BV128" s="1560">
        <f t="shared" ca="1" si="37"/>
        <v>0</v>
      </c>
      <c r="BW128" s="1560">
        <f t="shared" ca="1" si="37"/>
        <v>0</v>
      </c>
      <c r="BX128" s="1560">
        <f t="shared" ca="1" si="37"/>
        <v>0</v>
      </c>
      <c r="BY128" s="1560">
        <f t="shared" ca="1" si="37"/>
        <v>0</v>
      </c>
      <c r="BZ128" s="1560">
        <f t="shared" ca="1" si="37"/>
        <v>0</v>
      </c>
      <c r="CA128" s="1560">
        <f t="shared" ca="1" si="37"/>
        <v>0</v>
      </c>
      <c r="CB128" s="1560">
        <f t="shared" ca="1" si="37"/>
        <v>0</v>
      </c>
      <c r="CC128" s="1560">
        <f t="shared" ca="1" si="37"/>
        <v>0</v>
      </c>
      <c r="CD128" s="1560">
        <f t="shared" ca="1" si="37"/>
        <v>0</v>
      </c>
      <c r="CE128" s="1560">
        <f t="shared" ca="1" si="37"/>
        <v>0</v>
      </c>
      <c r="CF128" s="1560">
        <f t="shared" ca="1" si="37"/>
        <v>0</v>
      </c>
      <c r="CG128" s="1560">
        <f t="shared" ca="1" si="37"/>
        <v>0</v>
      </c>
      <c r="CH128" s="1560">
        <f t="shared" ca="1" si="37"/>
        <v>0</v>
      </c>
      <c r="CI128" s="1561">
        <f t="shared" ca="1" si="37"/>
        <v>0</v>
      </c>
      <c r="CK128" s="983"/>
      <c r="CM128" s="2158"/>
      <c r="CN128" s="2159"/>
      <c r="CO128" s="2159"/>
      <c r="CP128" s="2159"/>
      <c r="CQ128" s="2159"/>
      <c r="CR128" s="2159"/>
      <c r="CS128" s="2159"/>
      <c r="CT128" s="2159"/>
      <c r="CU128" s="2159"/>
      <c r="CV128" s="2159"/>
      <c r="CW128" s="2160"/>
    </row>
    <row r="129" spans="1:101" s="939" customFormat="1" ht="15.75" customHeight="1" x14ac:dyDescent="0.25">
      <c r="A129" s="984" t="str">
        <f t="shared" si="31"/>
        <v/>
      </c>
      <c r="B129" s="985" t="str">
        <f t="shared" ca="1" si="32"/>
        <v xml:space="preserve"> </v>
      </c>
      <c r="C129" s="1579">
        <f t="shared" ca="1" si="33"/>
        <v>0</v>
      </c>
      <c r="D129" s="1566">
        <f t="shared" ca="1" si="34"/>
        <v>0</v>
      </c>
      <c r="E129" s="1527">
        <f t="shared" ca="1" si="34"/>
        <v>0</v>
      </c>
      <c r="F129" s="1527">
        <f t="shared" ca="1" si="34"/>
        <v>0</v>
      </c>
      <c r="G129" s="1527">
        <f t="shared" ca="1" si="34"/>
        <v>0</v>
      </c>
      <c r="H129" s="1527">
        <f t="shared" ca="1" si="34"/>
        <v>0</v>
      </c>
      <c r="I129" s="1527">
        <f t="shared" ca="1" si="34"/>
        <v>0</v>
      </c>
      <c r="J129" s="1527">
        <f t="shared" ca="1" si="34"/>
        <v>0</v>
      </c>
      <c r="K129" s="1531">
        <f t="shared" ca="1" si="34"/>
        <v>0</v>
      </c>
      <c r="L129" s="1531">
        <f t="shared" ca="1" si="34"/>
        <v>0</v>
      </c>
      <c r="M129" s="1531">
        <f t="shared" ca="1" si="34"/>
        <v>0</v>
      </c>
      <c r="N129" s="1531">
        <f t="shared" ca="1" si="34"/>
        <v>0</v>
      </c>
      <c r="O129" s="1531">
        <f t="shared" ca="1" si="34"/>
        <v>0</v>
      </c>
      <c r="P129" s="1531">
        <f t="shared" ca="1" si="34"/>
        <v>0</v>
      </c>
      <c r="Q129" s="1531">
        <f t="shared" ca="1" si="34"/>
        <v>0</v>
      </c>
      <c r="R129" s="1531">
        <f t="shared" ca="1" si="34"/>
        <v>0</v>
      </c>
      <c r="S129" s="1531">
        <f t="shared" ca="1" si="34"/>
        <v>0</v>
      </c>
      <c r="T129" s="1531">
        <f t="shared" ca="1" si="35"/>
        <v>0</v>
      </c>
      <c r="U129" s="1531">
        <f t="shared" ca="1" si="35"/>
        <v>0</v>
      </c>
      <c r="V129" s="1531">
        <f t="shared" ca="1" si="35"/>
        <v>0</v>
      </c>
      <c r="W129" s="1531">
        <f t="shared" ca="1" si="35"/>
        <v>0</v>
      </c>
      <c r="X129" s="1531">
        <f t="shared" ca="1" si="35"/>
        <v>0</v>
      </c>
      <c r="Y129" s="1531">
        <f t="shared" ca="1" si="35"/>
        <v>0</v>
      </c>
      <c r="Z129" s="1565"/>
      <c r="AA129" s="1526">
        <f t="shared" ca="1" si="36"/>
        <v>0</v>
      </c>
      <c r="AB129" s="1527">
        <f t="shared" ca="1" si="36"/>
        <v>0</v>
      </c>
      <c r="AC129" s="1527">
        <f t="shared" ca="1" si="36"/>
        <v>0</v>
      </c>
      <c r="AD129" s="1527">
        <f t="shared" ca="1" si="36"/>
        <v>0</v>
      </c>
      <c r="AE129" s="1527">
        <f t="shared" ca="1" si="36"/>
        <v>0</v>
      </c>
      <c r="AF129" s="1527">
        <f t="shared" ca="1" si="36"/>
        <v>0</v>
      </c>
      <c r="AG129" s="1527">
        <f t="shared" ca="1" si="36"/>
        <v>0</v>
      </c>
      <c r="AH129" s="1527">
        <f t="shared" ca="1" si="36"/>
        <v>0</v>
      </c>
      <c r="AI129" s="1527">
        <f t="shared" ca="1" si="36"/>
        <v>0</v>
      </c>
      <c r="AJ129" s="1527">
        <f t="shared" ca="1" si="36"/>
        <v>0</v>
      </c>
      <c r="AK129" s="1527">
        <f t="shared" ca="1" si="36"/>
        <v>0</v>
      </c>
      <c r="AL129" s="1527">
        <f t="shared" ca="1" si="36"/>
        <v>0</v>
      </c>
      <c r="AM129" s="1527">
        <f t="shared" ca="1" si="36"/>
        <v>0</v>
      </c>
      <c r="AN129" s="1486"/>
      <c r="AO129" s="1566">
        <f t="shared" ca="1" si="37"/>
        <v>0</v>
      </c>
      <c r="AP129" s="1531">
        <f t="shared" ca="1" si="38"/>
        <v>0</v>
      </c>
      <c r="AQ129" s="1527">
        <f t="shared" ca="1" si="37"/>
        <v>0</v>
      </c>
      <c r="AR129" s="1527">
        <f t="shared" ca="1" si="37"/>
        <v>0</v>
      </c>
      <c r="AS129" s="1527">
        <f t="shared" ca="1" si="37"/>
        <v>0</v>
      </c>
      <c r="AT129" s="1527">
        <f t="shared" ca="1" si="37"/>
        <v>0</v>
      </c>
      <c r="AU129" s="1527">
        <f t="shared" ca="1" si="37"/>
        <v>0</v>
      </c>
      <c r="AV129" s="1527">
        <f t="shared" ca="1" si="37"/>
        <v>0</v>
      </c>
      <c r="AW129" s="1527">
        <f t="shared" ca="1" si="37"/>
        <v>0</v>
      </c>
      <c r="AX129" s="1527">
        <f t="shared" ca="1" si="37"/>
        <v>0</v>
      </c>
      <c r="AY129" s="1527">
        <f t="shared" ca="1" si="37"/>
        <v>0</v>
      </c>
      <c r="AZ129" s="1527">
        <f t="shared" ca="1" si="37"/>
        <v>0</v>
      </c>
      <c r="BA129" s="1527">
        <f t="shared" ca="1" si="37"/>
        <v>0</v>
      </c>
      <c r="BB129" s="1527">
        <f t="shared" ca="1" si="37"/>
        <v>0</v>
      </c>
      <c r="BC129" s="1527">
        <f t="shared" ca="1" si="37"/>
        <v>0</v>
      </c>
      <c r="BD129" s="1527">
        <f t="shared" ca="1" si="37"/>
        <v>0</v>
      </c>
      <c r="BE129" s="1527">
        <f t="shared" ca="1" si="37"/>
        <v>0</v>
      </c>
      <c r="BF129" s="1527">
        <f t="shared" ca="1" si="37"/>
        <v>0</v>
      </c>
      <c r="BG129" s="1527">
        <f t="shared" ca="1" si="37"/>
        <v>0</v>
      </c>
      <c r="BH129" s="1527">
        <f t="shared" ca="1" si="37"/>
        <v>0</v>
      </c>
      <c r="BI129" s="1527">
        <f t="shared" ca="1" si="37"/>
        <v>0</v>
      </c>
      <c r="BJ129" s="1527">
        <f t="shared" ca="1" si="37"/>
        <v>0</v>
      </c>
      <c r="BK129" s="1527">
        <f t="shared" ca="1" si="37"/>
        <v>0</v>
      </c>
      <c r="BL129" s="1527">
        <f t="shared" ca="1" si="37"/>
        <v>0</v>
      </c>
      <c r="BM129" s="1527">
        <f t="shared" ca="1" si="37"/>
        <v>0</v>
      </c>
      <c r="BN129" s="1527">
        <f t="shared" ca="1" si="37"/>
        <v>0</v>
      </c>
      <c r="BO129" s="1527">
        <f t="shared" ca="1" si="37"/>
        <v>0</v>
      </c>
      <c r="BP129" s="1527">
        <f t="shared" ca="1" si="37"/>
        <v>0</v>
      </c>
      <c r="BQ129" s="1527">
        <f t="shared" ca="1" si="37"/>
        <v>0</v>
      </c>
      <c r="BR129" s="1527">
        <f t="shared" ca="1" si="37"/>
        <v>0</v>
      </c>
      <c r="BS129" s="1527">
        <f t="shared" ca="1" si="37"/>
        <v>0</v>
      </c>
      <c r="BT129" s="1527">
        <f t="shared" ca="1" si="37"/>
        <v>0</v>
      </c>
      <c r="BU129" s="1527">
        <f t="shared" ca="1" si="37"/>
        <v>0</v>
      </c>
      <c r="BV129" s="1527">
        <f t="shared" ca="1" si="37"/>
        <v>0</v>
      </c>
      <c r="BW129" s="1527">
        <f t="shared" ca="1" si="37"/>
        <v>0</v>
      </c>
      <c r="BX129" s="1527">
        <f t="shared" ca="1" si="37"/>
        <v>0</v>
      </c>
      <c r="BY129" s="1527">
        <f t="shared" ca="1" si="37"/>
        <v>0</v>
      </c>
      <c r="BZ129" s="1527">
        <f t="shared" ca="1" si="37"/>
        <v>0</v>
      </c>
      <c r="CA129" s="1527">
        <f t="shared" ca="1" si="37"/>
        <v>0</v>
      </c>
      <c r="CB129" s="1527">
        <f t="shared" ca="1" si="37"/>
        <v>0</v>
      </c>
      <c r="CC129" s="1527">
        <f t="shared" ca="1" si="37"/>
        <v>0</v>
      </c>
      <c r="CD129" s="1527">
        <f t="shared" ca="1" si="37"/>
        <v>0</v>
      </c>
      <c r="CE129" s="1527">
        <f t="shared" ca="1" si="37"/>
        <v>0</v>
      </c>
      <c r="CF129" s="1527">
        <f t="shared" ca="1" si="37"/>
        <v>0</v>
      </c>
      <c r="CG129" s="1527">
        <f t="shared" ca="1" si="37"/>
        <v>0</v>
      </c>
      <c r="CH129" s="1527">
        <f t="shared" ca="1" si="37"/>
        <v>0</v>
      </c>
      <c r="CI129" s="1567">
        <f t="shared" ca="1" si="37"/>
        <v>0</v>
      </c>
      <c r="CM129" s="2158"/>
      <c r="CN129" s="2159"/>
      <c r="CO129" s="2159"/>
      <c r="CP129" s="2159"/>
      <c r="CQ129" s="2159"/>
      <c r="CR129" s="2159"/>
      <c r="CS129" s="2159"/>
      <c r="CT129" s="2159"/>
      <c r="CU129" s="2159"/>
      <c r="CV129" s="2159"/>
      <c r="CW129" s="2160"/>
    </row>
    <row r="130" spans="1:101" s="939" customFormat="1" ht="15.75" customHeight="1" x14ac:dyDescent="0.25">
      <c r="A130" s="984" t="str">
        <f t="shared" si="31"/>
        <v/>
      </c>
      <c r="B130" s="985" t="str">
        <f t="shared" ca="1" si="32"/>
        <v xml:space="preserve"> </v>
      </c>
      <c r="C130" s="1579">
        <f t="shared" ca="1" si="33"/>
        <v>0</v>
      </c>
      <c r="D130" s="1566">
        <f t="shared" ca="1" si="34"/>
        <v>0</v>
      </c>
      <c r="E130" s="1527">
        <f t="shared" ca="1" si="34"/>
        <v>0</v>
      </c>
      <c r="F130" s="1527">
        <f t="shared" ca="1" si="34"/>
        <v>0</v>
      </c>
      <c r="G130" s="1527">
        <f t="shared" ca="1" si="34"/>
        <v>0</v>
      </c>
      <c r="H130" s="1527">
        <f t="shared" ca="1" si="34"/>
        <v>0</v>
      </c>
      <c r="I130" s="1527">
        <f t="shared" ca="1" si="34"/>
        <v>0</v>
      </c>
      <c r="J130" s="1527">
        <f t="shared" ca="1" si="34"/>
        <v>0</v>
      </c>
      <c r="K130" s="1531">
        <f t="shared" ca="1" si="34"/>
        <v>0</v>
      </c>
      <c r="L130" s="1531">
        <f t="shared" ca="1" si="34"/>
        <v>0</v>
      </c>
      <c r="M130" s="1531">
        <f t="shared" ca="1" si="34"/>
        <v>0</v>
      </c>
      <c r="N130" s="1531">
        <f t="shared" ca="1" si="34"/>
        <v>0</v>
      </c>
      <c r="O130" s="1531">
        <f t="shared" ca="1" si="34"/>
        <v>0</v>
      </c>
      <c r="P130" s="1531">
        <f t="shared" ca="1" si="34"/>
        <v>0</v>
      </c>
      <c r="Q130" s="1531">
        <f t="shared" ca="1" si="34"/>
        <v>0</v>
      </c>
      <c r="R130" s="1531">
        <f t="shared" ca="1" si="34"/>
        <v>0</v>
      </c>
      <c r="S130" s="1531">
        <f t="shared" ca="1" si="34"/>
        <v>0</v>
      </c>
      <c r="T130" s="1531">
        <f t="shared" ca="1" si="35"/>
        <v>0</v>
      </c>
      <c r="U130" s="1531">
        <f t="shared" ca="1" si="35"/>
        <v>0</v>
      </c>
      <c r="V130" s="1531">
        <f t="shared" ca="1" si="35"/>
        <v>0</v>
      </c>
      <c r="W130" s="1531">
        <f t="shared" ca="1" si="35"/>
        <v>0</v>
      </c>
      <c r="X130" s="1531">
        <f t="shared" ca="1" si="35"/>
        <v>0</v>
      </c>
      <c r="Y130" s="1531">
        <f t="shared" ca="1" si="35"/>
        <v>0</v>
      </c>
      <c r="Z130" s="1565"/>
      <c r="AA130" s="1526">
        <f t="shared" ca="1" si="36"/>
        <v>0</v>
      </c>
      <c r="AB130" s="1527">
        <f t="shared" ca="1" si="36"/>
        <v>0</v>
      </c>
      <c r="AC130" s="1527">
        <f t="shared" ca="1" si="36"/>
        <v>0</v>
      </c>
      <c r="AD130" s="1527">
        <f t="shared" ca="1" si="36"/>
        <v>0</v>
      </c>
      <c r="AE130" s="1527">
        <f t="shared" ca="1" si="36"/>
        <v>0</v>
      </c>
      <c r="AF130" s="1527">
        <f t="shared" ca="1" si="36"/>
        <v>0</v>
      </c>
      <c r="AG130" s="1527">
        <f t="shared" ca="1" si="36"/>
        <v>0</v>
      </c>
      <c r="AH130" s="1527">
        <f t="shared" ca="1" si="36"/>
        <v>0</v>
      </c>
      <c r="AI130" s="1527">
        <f t="shared" ca="1" si="36"/>
        <v>0</v>
      </c>
      <c r="AJ130" s="1527">
        <f t="shared" ca="1" si="36"/>
        <v>0</v>
      </c>
      <c r="AK130" s="1527">
        <f t="shared" ca="1" si="36"/>
        <v>0</v>
      </c>
      <c r="AL130" s="1527">
        <f t="shared" ca="1" si="36"/>
        <v>0</v>
      </c>
      <c r="AM130" s="1527">
        <f t="shared" ca="1" si="36"/>
        <v>0</v>
      </c>
      <c r="AN130" s="1486"/>
      <c r="AO130" s="1566">
        <f t="shared" ca="1" si="37"/>
        <v>0</v>
      </c>
      <c r="AP130" s="1531">
        <f t="shared" ca="1" si="38"/>
        <v>0</v>
      </c>
      <c r="AQ130" s="1527">
        <f t="shared" ca="1" si="37"/>
        <v>0</v>
      </c>
      <c r="AR130" s="1527">
        <f t="shared" ca="1" si="37"/>
        <v>0</v>
      </c>
      <c r="AS130" s="1527">
        <f t="shared" ca="1" si="37"/>
        <v>0</v>
      </c>
      <c r="AT130" s="1527">
        <f t="shared" ca="1" si="37"/>
        <v>0</v>
      </c>
      <c r="AU130" s="1527">
        <f t="shared" ca="1" si="37"/>
        <v>0</v>
      </c>
      <c r="AV130" s="1527">
        <f t="shared" ca="1" si="37"/>
        <v>0</v>
      </c>
      <c r="AW130" s="1527">
        <f t="shared" ca="1" si="37"/>
        <v>0</v>
      </c>
      <c r="AX130" s="1527">
        <f t="shared" ca="1" si="37"/>
        <v>0</v>
      </c>
      <c r="AY130" s="1527">
        <f t="shared" ca="1" si="37"/>
        <v>0</v>
      </c>
      <c r="AZ130" s="1527">
        <f t="shared" ca="1" si="37"/>
        <v>0</v>
      </c>
      <c r="BA130" s="1527">
        <f t="shared" ca="1" si="37"/>
        <v>0</v>
      </c>
      <c r="BB130" s="1527">
        <f t="shared" ca="1" si="37"/>
        <v>0</v>
      </c>
      <c r="BC130" s="1527">
        <f t="shared" ca="1" si="37"/>
        <v>0</v>
      </c>
      <c r="BD130" s="1527">
        <f t="shared" ca="1" si="37"/>
        <v>0</v>
      </c>
      <c r="BE130" s="1527">
        <f t="shared" ca="1" si="37"/>
        <v>0</v>
      </c>
      <c r="BF130" s="1527">
        <f t="shared" ca="1" si="37"/>
        <v>0</v>
      </c>
      <c r="BG130" s="1527">
        <f t="shared" ca="1" si="37"/>
        <v>0</v>
      </c>
      <c r="BH130" s="1527">
        <f t="shared" ca="1" si="37"/>
        <v>0</v>
      </c>
      <c r="BI130" s="1527">
        <f t="shared" ca="1" si="37"/>
        <v>0</v>
      </c>
      <c r="BJ130" s="1527">
        <f t="shared" ca="1" si="37"/>
        <v>0</v>
      </c>
      <c r="BK130" s="1527">
        <f t="shared" ca="1" si="37"/>
        <v>0</v>
      </c>
      <c r="BL130" s="1527">
        <f t="shared" ca="1" si="37"/>
        <v>0</v>
      </c>
      <c r="BM130" s="1527">
        <f t="shared" ca="1" si="37"/>
        <v>0</v>
      </c>
      <c r="BN130" s="1527">
        <f t="shared" ca="1" si="37"/>
        <v>0</v>
      </c>
      <c r="BO130" s="1527">
        <f t="shared" ca="1" si="37"/>
        <v>0</v>
      </c>
      <c r="BP130" s="1527">
        <f t="shared" ca="1" si="37"/>
        <v>0</v>
      </c>
      <c r="BQ130" s="1527">
        <f t="shared" ca="1" si="37"/>
        <v>0</v>
      </c>
      <c r="BR130" s="1527">
        <f t="shared" ca="1" si="37"/>
        <v>0</v>
      </c>
      <c r="BS130" s="1527">
        <f t="shared" ca="1" si="37"/>
        <v>0</v>
      </c>
      <c r="BT130" s="1527">
        <f t="shared" ca="1" si="37"/>
        <v>0</v>
      </c>
      <c r="BU130" s="1527">
        <f t="shared" ca="1" si="37"/>
        <v>0</v>
      </c>
      <c r="BV130" s="1527">
        <f t="shared" ca="1" si="37"/>
        <v>0</v>
      </c>
      <c r="BW130" s="1527">
        <f t="shared" ca="1" si="37"/>
        <v>0</v>
      </c>
      <c r="BX130" s="1527">
        <f t="shared" ca="1" si="37"/>
        <v>0</v>
      </c>
      <c r="BY130" s="1527">
        <f t="shared" ca="1" si="37"/>
        <v>0</v>
      </c>
      <c r="BZ130" s="1527">
        <f t="shared" ca="1" si="37"/>
        <v>0</v>
      </c>
      <c r="CA130" s="1527">
        <f t="shared" ca="1" si="37"/>
        <v>0</v>
      </c>
      <c r="CB130" s="1527">
        <f t="shared" ca="1" si="37"/>
        <v>0</v>
      </c>
      <c r="CC130" s="1527">
        <f t="shared" ca="1" si="37"/>
        <v>0</v>
      </c>
      <c r="CD130" s="1527">
        <f t="shared" ca="1" si="37"/>
        <v>0</v>
      </c>
      <c r="CE130" s="1527">
        <f t="shared" ca="1" si="37"/>
        <v>0</v>
      </c>
      <c r="CF130" s="1527">
        <f t="shared" ca="1" si="37"/>
        <v>0</v>
      </c>
      <c r="CG130" s="1527">
        <f t="shared" ca="1" si="37"/>
        <v>0</v>
      </c>
      <c r="CH130" s="1527">
        <f t="shared" ca="1" si="37"/>
        <v>0</v>
      </c>
      <c r="CI130" s="1567">
        <f t="shared" ca="1" si="37"/>
        <v>0</v>
      </c>
      <c r="CM130" s="2158"/>
      <c r="CN130" s="2159"/>
      <c r="CO130" s="2159"/>
      <c r="CP130" s="2159"/>
      <c r="CQ130" s="2159"/>
      <c r="CR130" s="2159"/>
      <c r="CS130" s="2159"/>
      <c r="CT130" s="2159"/>
      <c r="CU130" s="2159"/>
      <c r="CV130" s="2159"/>
      <c r="CW130" s="2160"/>
    </row>
    <row r="131" spans="1:101" s="939" customFormat="1" ht="15.75" customHeight="1" x14ac:dyDescent="0.25">
      <c r="A131" s="984" t="str">
        <f t="shared" si="31"/>
        <v/>
      </c>
      <c r="B131" s="985" t="str">
        <f t="shared" ca="1" si="32"/>
        <v xml:space="preserve"> </v>
      </c>
      <c r="C131" s="1579">
        <f t="shared" ca="1" si="33"/>
        <v>0</v>
      </c>
      <c r="D131" s="1566">
        <f t="shared" ca="1" si="34"/>
        <v>0</v>
      </c>
      <c r="E131" s="1527">
        <f t="shared" ca="1" si="34"/>
        <v>0</v>
      </c>
      <c r="F131" s="1527">
        <f t="shared" ca="1" si="34"/>
        <v>0</v>
      </c>
      <c r="G131" s="1527">
        <f t="shared" ca="1" si="34"/>
        <v>0</v>
      </c>
      <c r="H131" s="1527">
        <f t="shared" ca="1" si="34"/>
        <v>0</v>
      </c>
      <c r="I131" s="1527">
        <f t="shared" ca="1" si="34"/>
        <v>0</v>
      </c>
      <c r="J131" s="1527">
        <f t="shared" ca="1" si="34"/>
        <v>0</v>
      </c>
      <c r="K131" s="1531">
        <f t="shared" ca="1" si="34"/>
        <v>0</v>
      </c>
      <c r="L131" s="1531">
        <f t="shared" ca="1" si="34"/>
        <v>0</v>
      </c>
      <c r="M131" s="1531">
        <f t="shared" ca="1" si="34"/>
        <v>0</v>
      </c>
      <c r="N131" s="1531">
        <f t="shared" ca="1" si="34"/>
        <v>0</v>
      </c>
      <c r="O131" s="1531">
        <f t="shared" ca="1" si="34"/>
        <v>0</v>
      </c>
      <c r="P131" s="1531">
        <f t="shared" ca="1" si="34"/>
        <v>0</v>
      </c>
      <c r="Q131" s="1531">
        <f t="shared" ca="1" si="34"/>
        <v>0</v>
      </c>
      <c r="R131" s="1531">
        <f t="shared" ca="1" si="34"/>
        <v>0</v>
      </c>
      <c r="S131" s="1531">
        <f t="shared" ca="1" si="34"/>
        <v>0</v>
      </c>
      <c r="T131" s="1531">
        <f t="shared" ca="1" si="35"/>
        <v>0</v>
      </c>
      <c r="U131" s="1531">
        <f t="shared" ca="1" si="35"/>
        <v>0</v>
      </c>
      <c r="V131" s="1531">
        <f t="shared" ca="1" si="35"/>
        <v>0</v>
      </c>
      <c r="W131" s="1531">
        <f t="shared" ca="1" si="35"/>
        <v>0</v>
      </c>
      <c r="X131" s="1531">
        <f t="shared" ca="1" si="35"/>
        <v>0</v>
      </c>
      <c r="Y131" s="1531">
        <f t="shared" ca="1" si="35"/>
        <v>0</v>
      </c>
      <c r="Z131" s="1565"/>
      <c r="AA131" s="1526">
        <f t="shared" ca="1" si="36"/>
        <v>0</v>
      </c>
      <c r="AB131" s="1527">
        <f t="shared" ca="1" si="36"/>
        <v>0</v>
      </c>
      <c r="AC131" s="1527">
        <f t="shared" ca="1" si="36"/>
        <v>0</v>
      </c>
      <c r="AD131" s="1527">
        <f t="shared" ca="1" si="36"/>
        <v>0</v>
      </c>
      <c r="AE131" s="1527">
        <f t="shared" ca="1" si="36"/>
        <v>0</v>
      </c>
      <c r="AF131" s="1527">
        <f t="shared" ca="1" si="36"/>
        <v>0</v>
      </c>
      <c r="AG131" s="1527">
        <f t="shared" ca="1" si="36"/>
        <v>0</v>
      </c>
      <c r="AH131" s="1527">
        <f t="shared" ca="1" si="36"/>
        <v>0</v>
      </c>
      <c r="AI131" s="1527">
        <f t="shared" ca="1" si="36"/>
        <v>0</v>
      </c>
      <c r="AJ131" s="1527">
        <f t="shared" ca="1" si="36"/>
        <v>0</v>
      </c>
      <c r="AK131" s="1527">
        <f t="shared" ca="1" si="36"/>
        <v>0</v>
      </c>
      <c r="AL131" s="1527">
        <f t="shared" ca="1" si="36"/>
        <v>0</v>
      </c>
      <c r="AM131" s="1527">
        <f t="shared" ca="1" si="36"/>
        <v>0</v>
      </c>
      <c r="AN131" s="1486"/>
      <c r="AO131" s="1566">
        <f t="shared" ca="1" si="37"/>
        <v>0</v>
      </c>
      <c r="AP131" s="1531">
        <f t="shared" ca="1" si="38"/>
        <v>0</v>
      </c>
      <c r="AQ131" s="1527">
        <f t="shared" ca="1" si="37"/>
        <v>0</v>
      </c>
      <c r="AR131" s="1527">
        <f t="shared" ca="1" si="37"/>
        <v>0</v>
      </c>
      <c r="AS131" s="1527">
        <f t="shared" ca="1" si="37"/>
        <v>0</v>
      </c>
      <c r="AT131" s="1527">
        <f t="shared" ca="1" si="37"/>
        <v>0</v>
      </c>
      <c r="AU131" s="1527">
        <f t="shared" ca="1" si="37"/>
        <v>0</v>
      </c>
      <c r="AV131" s="1527">
        <f t="shared" ca="1" si="37"/>
        <v>0</v>
      </c>
      <c r="AW131" s="1527">
        <f t="shared" ca="1" si="37"/>
        <v>0</v>
      </c>
      <c r="AX131" s="1527">
        <f t="shared" ca="1" si="37"/>
        <v>0</v>
      </c>
      <c r="AY131" s="1527">
        <f t="shared" ca="1" si="37"/>
        <v>0</v>
      </c>
      <c r="AZ131" s="1527">
        <f t="shared" ca="1" si="37"/>
        <v>0</v>
      </c>
      <c r="BA131" s="1527">
        <f t="shared" ca="1" si="37"/>
        <v>0</v>
      </c>
      <c r="BB131" s="1527">
        <f t="shared" ca="1" si="37"/>
        <v>0</v>
      </c>
      <c r="BC131" s="1527">
        <f t="shared" ca="1" si="37"/>
        <v>0</v>
      </c>
      <c r="BD131" s="1527">
        <f t="shared" ca="1" si="37"/>
        <v>0</v>
      </c>
      <c r="BE131" s="1527">
        <f t="shared" ca="1" si="37"/>
        <v>0</v>
      </c>
      <c r="BF131" s="1527">
        <f t="shared" ca="1" si="37"/>
        <v>0</v>
      </c>
      <c r="BG131" s="1527">
        <f t="shared" ca="1" si="37"/>
        <v>0</v>
      </c>
      <c r="BH131" s="1527">
        <f t="shared" ca="1" si="37"/>
        <v>0</v>
      </c>
      <c r="BI131" s="1527">
        <f t="shared" ca="1" si="37"/>
        <v>0</v>
      </c>
      <c r="BJ131" s="1527">
        <f t="shared" ca="1" si="37"/>
        <v>0</v>
      </c>
      <c r="BK131" s="1527">
        <f t="shared" ca="1" si="37"/>
        <v>0</v>
      </c>
      <c r="BL131" s="1527">
        <f t="shared" ca="1" si="37"/>
        <v>0</v>
      </c>
      <c r="BM131" s="1527">
        <f t="shared" ca="1" si="37"/>
        <v>0</v>
      </c>
      <c r="BN131" s="1527">
        <f t="shared" ca="1" si="37"/>
        <v>0</v>
      </c>
      <c r="BO131" s="1527">
        <f t="shared" ca="1" si="37"/>
        <v>0</v>
      </c>
      <c r="BP131" s="1527">
        <f t="shared" ca="1" si="37"/>
        <v>0</v>
      </c>
      <c r="BQ131" s="1527">
        <f t="shared" ca="1" si="37"/>
        <v>0</v>
      </c>
      <c r="BR131" s="1527">
        <f t="shared" ca="1" si="37"/>
        <v>0</v>
      </c>
      <c r="BS131" s="1527">
        <f t="shared" ca="1" si="37"/>
        <v>0</v>
      </c>
      <c r="BT131" s="1527">
        <f t="shared" ca="1" si="37"/>
        <v>0</v>
      </c>
      <c r="BU131" s="1527">
        <f t="shared" ca="1" si="37"/>
        <v>0</v>
      </c>
      <c r="BV131" s="1527">
        <f t="shared" ca="1" si="37"/>
        <v>0</v>
      </c>
      <c r="BW131" s="1527">
        <f t="shared" ca="1" si="37"/>
        <v>0</v>
      </c>
      <c r="BX131" s="1527">
        <f t="shared" ca="1" si="37"/>
        <v>0</v>
      </c>
      <c r="BY131" s="1527">
        <f t="shared" ca="1" si="37"/>
        <v>0</v>
      </c>
      <c r="BZ131" s="1527">
        <f t="shared" ca="1" si="37"/>
        <v>0</v>
      </c>
      <c r="CA131" s="1527">
        <f t="shared" ca="1" si="37"/>
        <v>0</v>
      </c>
      <c r="CB131" s="1527">
        <f t="shared" ca="1" si="37"/>
        <v>0</v>
      </c>
      <c r="CC131" s="1527">
        <f t="shared" ca="1" si="37"/>
        <v>0</v>
      </c>
      <c r="CD131" s="1527">
        <f t="shared" ca="1" si="37"/>
        <v>0</v>
      </c>
      <c r="CE131" s="1527">
        <f t="shared" ca="1" si="37"/>
        <v>0</v>
      </c>
      <c r="CF131" s="1527">
        <f t="shared" ca="1" si="37"/>
        <v>0</v>
      </c>
      <c r="CG131" s="1527">
        <f t="shared" ca="1" si="37"/>
        <v>0</v>
      </c>
      <c r="CH131" s="1527">
        <f t="shared" ca="1" si="37"/>
        <v>0</v>
      </c>
      <c r="CI131" s="1567">
        <f t="shared" ca="1" si="37"/>
        <v>0</v>
      </c>
      <c r="CM131" s="2158"/>
      <c r="CN131" s="2159"/>
      <c r="CO131" s="2159"/>
      <c r="CP131" s="2159"/>
      <c r="CQ131" s="2159"/>
      <c r="CR131" s="2159"/>
      <c r="CS131" s="2159"/>
      <c r="CT131" s="2159"/>
      <c r="CU131" s="2159"/>
      <c r="CV131" s="2159"/>
      <c r="CW131" s="2160"/>
    </row>
    <row r="132" spans="1:101" s="939" customFormat="1" ht="15.75" customHeight="1" x14ac:dyDescent="0.25">
      <c r="A132" s="984" t="str">
        <f t="shared" si="31"/>
        <v/>
      </c>
      <c r="B132" s="985" t="str">
        <f t="shared" ca="1" si="32"/>
        <v xml:space="preserve"> </v>
      </c>
      <c r="C132" s="1579">
        <f t="shared" ca="1" si="33"/>
        <v>0</v>
      </c>
      <c r="D132" s="1566">
        <f t="shared" ca="1" si="34"/>
        <v>0</v>
      </c>
      <c r="E132" s="1527">
        <f t="shared" ca="1" si="34"/>
        <v>0</v>
      </c>
      <c r="F132" s="1527">
        <f t="shared" ca="1" si="34"/>
        <v>0</v>
      </c>
      <c r="G132" s="1527">
        <f t="shared" ca="1" si="34"/>
        <v>0</v>
      </c>
      <c r="H132" s="1527">
        <f t="shared" ca="1" si="34"/>
        <v>0</v>
      </c>
      <c r="I132" s="1527">
        <f t="shared" ca="1" si="34"/>
        <v>0</v>
      </c>
      <c r="J132" s="1527">
        <f t="shared" ca="1" si="34"/>
        <v>0</v>
      </c>
      <c r="K132" s="1531">
        <f t="shared" ca="1" si="34"/>
        <v>0</v>
      </c>
      <c r="L132" s="1531">
        <f t="shared" ca="1" si="34"/>
        <v>0</v>
      </c>
      <c r="M132" s="1531">
        <f t="shared" ca="1" si="34"/>
        <v>0</v>
      </c>
      <c r="N132" s="1531">
        <f t="shared" ca="1" si="34"/>
        <v>0</v>
      </c>
      <c r="O132" s="1531">
        <f t="shared" ca="1" si="34"/>
        <v>0</v>
      </c>
      <c r="P132" s="1531">
        <f t="shared" ca="1" si="34"/>
        <v>0</v>
      </c>
      <c r="Q132" s="1531">
        <f t="shared" ca="1" si="34"/>
        <v>0</v>
      </c>
      <c r="R132" s="1531">
        <f t="shared" ca="1" si="34"/>
        <v>0</v>
      </c>
      <c r="S132" s="1531">
        <f t="shared" ca="1" si="34"/>
        <v>0</v>
      </c>
      <c r="T132" s="1531">
        <f t="shared" ca="1" si="35"/>
        <v>0</v>
      </c>
      <c r="U132" s="1531">
        <f t="shared" ca="1" si="35"/>
        <v>0</v>
      </c>
      <c r="V132" s="1531">
        <f t="shared" ca="1" si="35"/>
        <v>0</v>
      </c>
      <c r="W132" s="1531">
        <f t="shared" ca="1" si="35"/>
        <v>0</v>
      </c>
      <c r="X132" s="1531">
        <f t="shared" ca="1" si="35"/>
        <v>0</v>
      </c>
      <c r="Y132" s="1531">
        <f t="shared" ca="1" si="35"/>
        <v>0</v>
      </c>
      <c r="Z132" s="1565"/>
      <c r="AA132" s="1526">
        <f t="shared" ca="1" si="36"/>
        <v>0</v>
      </c>
      <c r="AB132" s="1527">
        <f t="shared" ca="1" si="36"/>
        <v>0</v>
      </c>
      <c r="AC132" s="1527">
        <f t="shared" ca="1" si="36"/>
        <v>0</v>
      </c>
      <c r="AD132" s="1527">
        <f t="shared" ca="1" si="36"/>
        <v>0</v>
      </c>
      <c r="AE132" s="1527">
        <f t="shared" ca="1" si="36"/>
        <v>0</v>
      </c>
      <c r="AF132" s="1527">
        <f t="shared" ca="1" si="36"/>
        <v>0</v>
      </c>
      <c r="AG132" s="1527">
        <f t="shared" ca="1" si="36"/>
        <v>0</v>
      </c>
      <c r="AH132" s="1527">
        <f t="shared" ca="1" si="36"/>
        <v>0</v>
      </c>
      <c r="AI132" s="1527">
        <f t="shared" ca="1" si="36"/>
        <v>0</v>
      </c>
      <c r="AJ132" s="1527">
        <f t="shared" ca="1" si="36"/>
        <v>0</v>
      </c>
      <c r="AK132" s="1527">
        <f t="shared" ca="1" si="36"/>
        <v>0</v>
      </c>
      <c r="AL132" s="1527">
        <f t="shared" ca="1" si="36"/>
        <v>0</v>
      </c>
      <c r="AM132" s="1527">
        <f t="shared" ca="1" si="36"/>
        <v>0</v>
      </c>
      <c r="AN132" s="1486"/>
      <c r="AO132" s="1566">
        <f t="shared" ca="1" si="37"/>
        <v>0</v>
      </c>
      <c r="AP132" s="1531">
        <f t="shared" ca="1" si="38"/>
        <v>0</v>
      </c>
      <c r="AQ132" s="1527">
        <f t="shared" ca="1" si="37"/>
        <v>0</v>
      </c>
      <c r="AR132" s="1527">
        <f t="shared" ca="1" si="37"/>
        <v>0</v>
      </c>
      <c r="AS132" s="1527">
        <f t="shared" ca="1" si="37"/>
        <v>0</v>
      </c>
      <c r="AT132" s="1527">
        <f t="shared" ca="1" si="37"/>
        <v>0</v>
      </c>
      <c r="AU132" s="1527">
        <f t="shared" ca="1" si="37"/>
        <v>0</v>
      </c>
      <c r="AV132" s="1527">
        <f t="shared" ca="1" si="37"/>
        <v>0</v>
      </c>
      <c r="AW132" s="1527">
        <f t="shared" ca="1" si="37"/>
        <v>0</v>
      </c>
      <c r="AX132" s="1527">
        <f t="shared" ca="1" si="37"/>
        <v>0</v>
      </c>
      <c r="AY132" s="1527">
        <f t="shared" ca="1" si="37"/>
        <v>0</v>
      </c>
      <c r="AZ132" s="1527">
        <f t="shared" ca="1" si="37"/>
        <v>0</v>
      </c>
      <c r="BA132" s="1527">
        <f t="shared" ca="1" si="37"/>
        <v>0</v>
      </c>
      <c r="BB132" s="1527">
        <f t="shared" ca="1" si="37"/>
        <v>0</v>
      </c>
      <c r="BC132" s="1527">
        <f t="shared" ca="1" si="37"/>
        <v>0</v>
      </c>
      <c r="BD132" s="1527">
        <f t="shared" ca="1" si="37"/>
        <v>0</v>
      </c>
      <c r="BE132" s="1527">
        <f t="shared" ca="1" si="37"/>
        <v>0</v>
      </c>
      <c r="BF132" s="1527">
        <f t="shared" ca="1" si="37"/>
        <v>0</v>
      </c>
      <c r="BG132" s="1527">
        <f t="shared" ca="1" si="37"/>
        <v>0</v>
      </c>
      <c r="BH132" s="1527">
        <f t="shared" ca="1" si="37"/>
        <v>0</v>
      </c>
      <c r="BI132" s="1527">
        <f t="shared" ca="1" si="37"/>
        <v>0</v>
      </c>
      <c r="BJ132" s="1527">
        <f t="shared" ca="1" si="37"/>
        <v>0</v>
      </c>
      <c r="BK132" s="1527">
        <f t="shared" ca="1" si="37"/>
        <v>0</v>
      </c>
      <c r="BL132" s="1527">
        <f t="shared" ca="1" si="37"/>
        <v>0</v>
      </c>
      <c r="BM132" s="1527">
        <f t="shared" ca="1" si="37"/>
        <v>0</v>
      </c>
      <c r="BN132" s="1527">
        <f t="shared" ca="1" si="37"/>
        <v>0</v>
      </c>
      <c r="BO132" s="1527">
        <f t="shared" ca="1" si="37"/>
        <v>0</v>
      </c>
      <c r="BP132" s="1527">
        <f t="shared" ca="1" si="37"/>
        <v>0</v>
      </c>
      <c r="BQ132" s="1527">
        <f t="shared" ca="1" si="37"/>
        <v>0</v>
      </c>
      <c r="BR132" s="1527">
        <f t="shared" ca="1" si="37"/>
        <v>0</v>
      </c>
      <c r="BS132" s="1527">
        <f t="shared" ca="1" si="37"/>
        <v>0</v>
      </c>
      <c r="BT132" s="1527">
        <f t="shared" ca="1" si="37"/>
        <v>0</v>
      </c>
      <c r="BU132" s="1527">
        <f t="shared" ca="1" si="37"/>
        <v>0</v>
      </c>
      <c r="BV132" s="1527">
        <f t="shared" ca="1" si="37"/>
        <v>0</v>
      </c>
      <c r="BW132" s="1527">
        <f t="shared" ca="1" si="37"/>
        <v>0</v>
      </c>
      <c r="BX132" s="1527">
        <f t="shared" ca="1" si="37"/>
        <v>0</v>
      </c>
      <c r="BY132" s="1527">
        <f t="shared" ca="1" si="37"/>
        <v>0</v>
      </c>
      <c r="BZ132" s="1527">
        <f t="shared" ca="1" si="37"/>
        <v>0</v>
      </c>
      <c r="CA132" s="1527">
        <f t="shared" ca="1" si="37"/>
        <v>0</v>
      </c>
      <c r="CB132" s="1527">
        <f t="shared" ca="1" si="37"/>
        <v>0</v>
      </c>
      <c r="CC132" s="1527">
        <f t="shared" ca="1" si="37"/>
        <v>0</v>
      </c>
      <c r="CD132" s="1527">
        <f t="shared" ca="1" si="37"/>
        <v>0</v>
      </c>
      <c r="CE132" s="1527">
        <f t="shared" ca="1" si="37"/>
        <v>0</v>
      </c>
      <c r="CF132" s="1527">
        <f t="shared" ca="1" si="37"/>
        <v>0</v>
      </c>
      <c r="CG132" s="1527">
        <f t="shared" ca="1" si="37"/>
        <v>0</v>
      </c>
      <c r="CH132" s="1527">
        <f t="shared" ca="1" si="37"/>
        <v>0</v>
      </c>
      <c r="CI132" s="1567">
        <f t="shared" ca="1" si="37"/>
        <v>0</v>
      </c>
      <c r="CM132" s="2158"/>
      <c r="CN132" s="2159"/>
      <c r="CO132" s="2159"/>
      <c r="CP132" s="2159"/>
      <c r="CQ132" s="2159"/>
      <c r="CR132" s="2159"/>
      <c r="CS132" s="2159"/>
      <c r="CT132" s="2159"/>
      <c r="CU132" s="2159"/>
      <c r="CV132" s="2159"/>
      <c r="CW132" s="2160"/>
    </row>
    <row r="133" spans="1:101" s="939" customFormat="1" ht="15.75" customHeight="1" x14ac:dyDescent="0.25">
      <c r="A133" s="984" t="str">
        <f t="shared" si="31"/>
        <v/>
      </c>
      <c r="B133" s="985" t="str">
        <f t="shared" ca="1" si="32"/>
        <v xml:space="preserve"> </v>
      </c>
      <c r="C133" s="1579">
        <f t="shared" ca="1" si="33"/>
        <v>0</v>
      </c>
      <c r="D133" s="1566">
        <f t="shared" ca="1" si="34"/>
        <v>0</v>
      </c>
      <c r="E133" s="1527">
        <f t="shared" ca="1" si="34"/>
        <v>0</v>
      </c>
      <c r="F133" s="1527">
        <f t="shared" ca="1" si="34"/>
        <v>0</v>
      </c>
      <c r="G133" s="1527">
        <f t="shared" ca="1" si="34"/>
        <v>0</v>
      </c>
      <c r="H133" s="1527">
        <f t="shared" ca="1" si="34"/>
        <v>0</v>
      </c>
      <c r="I133" s="1527">
        <f t="shared" ca="1" si="34"/>
        <v>0</v>
      </c>
      <c r="J133" s="1527">
        <f t="shared" ca="1" si="34"/>
        <v>0</v>
      </c>
      <c r="K133" s="1531">
        <f t="shared" ca="1" si="34"/>
        <v>0</v>
      </c>
      <c r="L133" s="1531">
        <f t="shared" ca="1" si="34"/>
        <v>0</v>
      </c>
      <c r="M133" s="1531">
        <f t="shared" ca="1" si="34"/>
        <v>0</v>
      </c>
      <c r="N133" s="1531">
        <f t="shared" ca="1" si="34"/>
        <v>0</v>
      </c>
      <c r="O133" s="1531">
        <f t="shared" ca="1" si="34"/>
        <v>0</v>
      </c>
      <c r="P133" s="1531">
        <f t="shared" ca="1" si="34"/>
        <v>0</v>
      </c>
      <c r="Q133" s="1531">
        <f t="shared" ca="1" si="34"/>
        <v>0</v>
      </c>
      <c r="R133" s="1531">
        <f t="shared" ca="1" si="34"/>
        <v>0</v>
      </c>
      <c r="S133" s="1531">
        <f t="shared" ca="1" si="34"/>
        <v>0</v>
      </c>
      <c r="T133" s="1531">
        <f t="shared" ca="1" si="35"/>
        <v>0</v>
      </c>
      <c r="U133" s="1531">
        <f t="shared" ca="1" si="35"/>
        <v>0</v>
      </c>
      <c r="V133" s="1531">
        <f t="shared" ca="1" si="35"/>
        <v>0</v>
      </c>
      <c r="W133" s="1531">
        <f t="shared" ca="1" si="35"/>
        <v>0</v>
      </c>
      <c r="X133" s="1531">
        <f t="shared" ca="1" si="35"/>
        <v>0</v>
      </c>
      <c r="Y133" s="1531">
        <f t="shared" ca="1" si="35"/>
        <v>0</v>
      </c>
      <c r="Z133" s="1565"/>
      <c r="AA133" s="1526">
        <f t="shared" ca="1" si="36"/>
        <v>0</v>
      </c>
      <c r="AB133" s="1527">
        <f t="shared" ca="1" si="36"/>
        <v>0</v>
      </c>
      <c r="AC133" s="1527">
        <f t="shared" ca="1" si="36"/>
        <v>0</v>
      </c>
      <c r="AD133" s="1527">
        <f t="shared" ca="1" si="36"/>
        <v>0</v>
      </c>
      <c r="AE133" s="1527">
        <f t="shared" ca="1" si="36"/>
        <v>0</v>
      </c>
      <c r="AF133" s="1527">
        <f t="shared" ca="1" si="36"/>
        <v>0</v>
      </c>
      <c r="AG133" s="1527">
        <f t="shared" ca="1" si="36"/>
        <v>0</v>
      </c>
      <c r="AH133" s="1527">
        <f t="shared" ca="1" si="36"/>
        <v>0</v>
      </c>
      <c r="AI133" s="1527">
        <f t="shared" ca="1" si="36"/>
        <v>0</v>
      </c>
      <c r="AJ133" s="1527">
        <f t="shared" ca="1" si="36"/>
        <v>0</v>
      </c>
      <c r="AK133" s="1527">
        <f t="shared" ca="1" si="36"/>
        <v>0</v>
      </c>
      <c r="AL133" s="1527">
        <f t="shared" ca="1" si="36"/>
        <v>0</v>
      </c>
      <c r="AM133" s="1527">
        <f t="shared" ca="1" si="36"/>
        <v>0</v>
      </c>
      <c r="AN133" s="1486"/>
      <c r="AO133" s="1566">
        <f t="shared" ca="1" si="37"/>
        <v>0</v>
      </c>
      <c r="AP133" s="1531">
        <f t="shared" ca="1" si="38"/>
        <v>0</v>
      </c>
      <c r="AQ133" s="1527">
        <f t="shared" ca="1" si="37"/>
        <v>0</v>
      </c>
      <c r="AR133" s="1527">
        <f t="shared" ca="1" si="37"/>
        <v>0</v>
      </c>
      <c r="AS133" s="1527">
        <f t="shared" ca="1" si="37"/>
        <v>0</v>
      </c>
      <c r="AT133" s="1527">
        <f t="shared" ca="1" si="37"/>
        <v>0</v>
      </c>
      <c r="AU133" s="1527">
        <f t="shared" ca="1" si="37"/>
        <v>0</v>
      </c>
      <c r="AV133" s="1527">
        <f t="shared" ca="1" si="37"/>
        <v>0</v>
      </c>
      <c r="AW133" s="1527">
        <f t="shared" ca="1" si="37"/>
        <v>0</v>
      </c>
      <c r="AX133" s="1527">
        <f t="shared" ca="1" si="37"/>
        <v>0</v>
      </c>
      <c r="AY133" s="1527">
        <f t="shared" ca="1" si="37"/>
        <v>0</v>
      </c>
      <c r="AZ133" s="1527">
        <f t="shared" ca="1" si="37"/>
        <v>0</v>
      </c>
      <c r="BA133" s="1527">
        <f t="shared" ca="1" si="37"/>
        <v>0</v>
      </c>
      <c r="BB133" s="1527">
        <f t="shared" ca="1" si="37"/>
        <v>0</v>
      </c>
      <c r="BC133" s="1527">
        <f t="shared" ca="1" si="37"/>
        <v>0</v>
      </c>
      <c r="BD133" s="1527">
        <f t="shared" ca="1" si="37"/>
        <v>0</v>
      </c>
      <c r="BE133" s="1527">
        <f t="shared" ca="1" si="37"/>
        <v>0</v>
      </c>
      <c r="BF133" s="1527">
        <f t="shared" ca="1" si="37"/>
        <v>0</v>
      </c>
      <c r="BG133" s="1527">
        <f t="shared" ca="1" si="37"/>
        <v>0</v>
      </c>
      <c r="BH133" s="1527">
        <f t="shared" ca="1" si="37"/>
        <v>0</v>
      </c>
      <c r="BI133" s="1527">
        <f t="shared" ca="1" si="37"/>
        <v>0</v>
      </c>
      <c r="BJ133" s="1527">
        <f t="shared" ca="1" si="37"/>
        <v>0</v>
      </c>
      <c r="BK133" s="1527">
        <f t="shared" ca="1" si="37"/>
        <v>0</v>
      </c>
      <c r="BL133" s="1527">
        <f t="shared" ca="1" si="37"/>
        <v>0</v>
      </c>
      <c r="BM133" s="1527">
        <f t="shared" ca="1" si="37"/>
        <v>0</v>
      </c>
      <c r="BN133" s="1527">
        <f t="shared" ca="1" si="37"/>
        <v>0</v>
      </c>
      <c r="BO133" s="1527">
        <f t="shared" ref="BO133:CI133" ca="1" si="39">IF(ISNUMBER($B133),$B133*BO51,0)</f>
        <v>0</v>
      </c>
      <c r="BP133" s="1527">
        <f t="shared" ca="1" si="39"/>
        <v>0</v>
      </c>
      <c r="BQ133" s="1527">
        <f t="shared" ca="1" si="39"/>
        <v>0</v>
      </c>
      <c r="BR133" s="1527">
        <f t="shared" ca="1" si="39"/>
        <v>0</v>
      </c>
      <c r="BS133" s="1527">
        <f t="shared" ca="1" si="39"/>
        <v>0</v>
      </c>
      <c r="BT133" s="1527">
        <f t="shared" ca="1" si="39"/>
        <v>0</v>
      </c>
      <c r="BU133" s="1527">
        <f t="shared" ca="1" si="39"/>
        <v>0</v>
      </c>
      <c r="BV133" s="1527">
        <f t="shared" ca="1" si="39"/>
        <v>0</v>
      </c>
      <c r="BW133" s="1527">
        <f t="shared" ca="1" si="39"/>
        <v>0</v>
      </c>
      <c r="BX133" s="1527">
        <f t="shared" ca="1" si="39"/>
        <v>0</v>
      </c>
      <c r="BY133" s="1527">
        <f t="shared" ca="1" si="39"/>
        <v>0</v>
      </c>
      <c r="BZ133" s="1527">
        <f t="shared" ca="1" si="39"/>
        <v>0</v>
      </c>
      <c r="CA133" s="1527">
        <f t="shared" ca="1" si="39"/>
        <v>0</v>
      </c>
      <c r="CB133" s="1527">
        <f t="shared" ca="1" si="39"/>
        <v>0</v>
      </c>
      <c r="CC133" s="1527">
        <f t="shared" ca="1" si="39"/>
        <v>0</v>
      </c>
      <c r="CD133" s="1527">
        <f t="shared" ca="1" si="39"/>
        <v>0</v>
      </c>
      <c r="CE133" s="1527">
        <f t="shared" ca="1" si="39"/>
        <v>0</v>
      </c>
      <c r="CF133" s="1527">
        <f t="shared" ca="1" si="39"/>
        <v>0</v>
      </c>
      <c r="CG133" s="1527">
        <f t="shared" ca="1" si="39"/>
        <v>0</v>
      </c>
      <c r="CH133" s="1527">
        <f t="shared" ca="1" si="39"/>
        <v>0</v>
      </c>
      <c r="CI133" s="1567">
        <f t="shared" ca="1" si="39"/>
        <v>0</v>
      </c>
      <c r="CM133" s="2158"/>
      <c r="CN133" s="2159"/>
      <c r="CO133" s="2159"/>
      <c r="CP133" s="2159"/>
      <c r="CQ133" s="2159"/>
      <c r="CR133" s="2159"/>
      <c r="CS133" s="2159"/>
      <c r="CT133" s="2159"/>
      <c r="CU133" s="2159"/>
      <c r="CV133" s="2159"/>
      <c r="CW133" s="2160"/>
    </row>
    <row r="134" spans="1:101" s="939" customFormat="1" ht="15.75" customHeight="1" x14ac:dyDescent="0.25">
      <c r="A134" s="984" t="str">
        <f t="shared" si="31"/>
        <v/>
      </c>
      <c r="B134" s="985" t="str">
        <f t="shared" ca="1" si="32"/>
        <v xml:space="preserve"> </v>
      </c>
      <c r="C134" s="1579">
        <f t="shared" ca="1" si="33"/>
        <v>0</v>
      </c>
      <c r="D134" s="1566">
        <f t="shared" ca="1" si="34"/>
        <v>0</v>
      </c>
      <c r="E134" s="1527">
        <f t="shared" ca="1" si="34"/>
        <v>0</v>
      </c>
      <c r="F134" s="1527">
        <f t="shared" ca="1" si="34"/>
        <v>0</v>
      </c>
      <c r="G134" s="1527">
        <f t="shared" ca="1" si="34"/>
        <v>0</v>
      </c>
      <c r="H134" s="1527">
        <f t="shared" ca="1" si="34"/>
        <v>0</v>
      </c>
      <c r="I134" s="1527">
        <f t="shared" ca="1" si="34"/>
        <v>0</v>
      </c>
      <c r="J134" s="1527">
        <f t="shared" ca="1" si="34"/>
        <v>0</v>
      </c>
      <c r="K134" s="1531">
        <f t="shared" ca="1" si="34"/>
        <v>0</v>
      </c>
      <c r="L134" s="1531">
        <f t="shared" ca="1" si="34"/>
        <v>0</v>
      </c>
      <c r="M134" s="1531">
        <f t="shared" ca="1" si="34"/>
        <v>0</v>
      </c>
      <c r="N134" s="1531">
        <f t="shared" ca="1" si="34"/>
        <v>0</v>
      </c>
      <c r="O134" s="1531">
        <f t="shared" ca="1" si="34"/>
        <v>0</v>
      </c>
      <c r="P134" s="1531">
        <f t="shared" ca="1" si="34"/>
        <v>0</v>
      </c>
      <c r="Q134" s="1531">
        <f t="shared" ca="1" si="34"/>
        <v>0</v>
      </c>
      <c r="R134" s="1531">
        <f t="shared" ca="1" si="34"/>
        <v>0</v>
      </c>
      <c r="S134" s="1531">
        <f t="shared" ca="1" si="34"/>
        <v>0</v>
      </c>
      <c r="T134" s="1531">
        <f t="shared" ca="1" si="35"/>
        <v>0</v>
      </c>
      <c r="U134" s="1531">
        <f t="shared" ca="1" si="35"/>
        <v>0</v>
      </c>
      <c r="V134" s="1531">
        <f t="shared" ca="1" si="35"/>
        <v>0</v>
      </c>
      <c r="W134" s="1531">
        <f t="shared" ca="1" si="35"/>
        <v>0</v>
      </c>
      <c r="X134" s="1531">
        <f t="shared" ca="1" si="35"/>
        <v>0</v>
      </c>
      <c r="Y134" s="1531">
        <f t="shared" ca="1" si="35"/>
        <v>0</v>
      </c>
      <c r="Z134" s="1565"/>
      <c r="AA134" s="1526">
        <f t="shared" ca="1" si="36"/>
        <v>0</v>
      </c>
      <c r="AB134" s="1527">
        <f t="shared" ca="1" si="36"/>
        <v>0</v>
      </c>
      <c r="AC134" s="1527">
        <f t="shared" ca="1" si="36"/>
        <v>0</v>
      </c>
      <c r="AD134" s="1527">
        <f t="shared" ca="1" si="36"/>
        <v>0</v>
      </c>
      <c r="AE134" s="1527">
        <f t="shared" ca="1" si="36"/>
        <v>0</v>
      </c>
      <c r="AF134" s="1527">
        <f t="shared" ca="1" si="36"/>
        <v>0</v>
      </c>
      <c r="AG134" s="1527">
        <f t="shared" ca="1" si="36"/>
        <v>0</v>
      </c>
      <c r="AH134" s="1527">
        <f t="shared" ca="1" si="36"/>
        <v>0</v>
      </c>
      <c r="AI134" s="1527">
        <f t="shared" ca="1" si="36"/>
        <v>0</v>
      </c>
      <c r="AJ134" s="1527">
        <f t="shared" ca="1" si="36"/>
        <v>0</v>
      </c>
      <c r="AK134" s="1527">
        <f t="shared" ca="1" si="36"/>
        <v>0</v>
      </c>
      <c r="AL134" s="1527">
        <f t="shared" ca="1" si="36"/>
        <v>0</v>
      </c>
      <c r="AM134" s="1527">
        <f t="shared" ca="1" si="36"/>
        <v>0</v>
      </c>
      <c r="AN134" s="1486"/>
      <c r="AO134" s="1566">
        <f t="shared" ref="AO134:CI137" ca="1" si="40">IF(ISNUMBER($B134),$B134*AO52,0)</f>
        <v>0</v>
      </c>
      <c r="AP134" s="1531">
        <f t="shared" ca="1" si="38"/>
        <v>0</v>
      </c>
      <c r="AQ134" s="1527">
        <f t="shared" ca="1" si="40"/>
        <v>0</v>
      </c>
      <c r="AR134" s="1527">
        <f t="shared" ca="1" si="40"/>
        <v>0</v>
      </c>
      <c r="AS134" s="1527">
        <f t="shared" ca="1" si="40"/>
        <v>0</v>
      </c>
      <c r="AT134" s="1527">
        <f t="shared" ca="1" si="40"/>
        <v>0</v>
      </c>
      <c r="AU134" s="1527">
        <f t="shared" ca="1" si="40"/>
        <v>0</v>
      </c>
      <c r="AV134" s="1527">
        <f t="shared" ca="1" si="40"/>
        <v>0</v>
      </c>
      <c r="AW134" s="1527">
        <f t="shared" ca="1" si="40"/>
        <v>0</v>
      </c>
      <c r="AX134" s="1527">
        <f t="shared" ca="1" si="40"/>
        <v>0</v>
      </c>
      <c r="AY134" s="1527">
        <f t="shared" ca="1" si="40"/>
        <v>0</v>
      </c>
      <c r="AZ134" s="1527">
        <f t="shared" ca="1" si="40"/>
        <v>0</v>
      </c>
      <c r="BA134" s="1527">
        <f t="shared" ca="1" si="40"/>
        <v>0</v>
      </c>
      <c r="BB134" s="1527">
        <f t="shared" ca="1" si="40"/>
        <v>0</v>
      </c>
      <c r="BC134" s="1527">
        <f t="shared" ca="1" si="40"/>
        <v>0</v>
      </c>
      <c r="BD134" s="1527">
        <f t="shared" ca="1" si="40"/>
        <v>0</v>
      </c>
      <c r="BE134" s="1527">
        <f t="shared" ca="1" si="40"/>
        <v>0</v>
      </c>
      <c r="BF134" s="1527">
        <f t="shared" ca="1" si="40"/>
        <v>0</v>
      </c>
      <c r="BG134" s="1527">
        <f t="shared" ca="1" si="40"/>
        <v>0</v>
      </c>
      <c r="BH134" s="1527">
        <f t="shared" ca="1" si="40"/>
        <v>0</v>
      </c>
      <c r="BI134" s="1527">
        <f t="shared" ca="1" si="40"/>
        <v>0</v>
      </c>
      <c r="BJ134" s="1527">
        <f t="shared" ca="1" si="40"/>
        <v>0</v>
      </c>
      <c r="BK134" s="1527">
        <f t="shared" ca="1" si="40"/>
        <v>0</v>
      </c>
      <c r="BL134" s="1527">
        <f t="shared" ca="1" si="40"/>
        <v>0</v>
      </c>
      <c r="BM134" s="1527">
        <f t="shared" ca="1" si="40"/>
        <v>0</v>
      </c>
      <c r="BN134" s="1527">
        <f t="shared" ca="1" si="40"/>
        <v>0</v>
      </c>
      <c r="BO134" s="1527">
        <f t="shared" ca="1" si="40"/>
        <v>0</v>
      </c>
      <c r="BP134" s="1527">
        <f t="shared" ca="1" si="40"/>
        <v>0</v>
      </c>
      <c r="BQ134" s="1527">
        <f t="shared" ca="1" si="40"/>
        <v>0</v>
      </c>
      <c r="BR134" s="1527">
        <f t="shared" ca="1" si="40"/>
        <v>0</v>
      </c>
      <c r="BS134" s="1527">
        <f t="shared" ca="1" si="40"/>
        <v>0</v>
      </c>
      <c r="BT134" s="1527">
        <f t="shared" ca="1" si="40"/>
        <v>0</v>
      </c>
      <c r="BU134" s="1527">
        <f t="shared" ca="1" si="40"/>
        <v>0</v>
      </c>
      <c r="BV134" s="1527">
        <f t="shared" ca="1" si="40"/>
        <v>0</v>
      </c>
      <c r="BW134" s="1527">
        <f t="shared" ca="1" si="40"/>
        <v>0</v>
      </c>
      <c r="BX134" s="1527">
        <f t="shared" ca="1" si="40"/>
        <v>0</v>
      </c>
      <c r="BY134" s="1527">
        <f t="shared" ca="1" si="40"/>
        <v>0</v>
      </c>
      <c r="BZ134" s="1527">
        <f t="shared" ca="1" si="40"/>
        <v>0</v>
      </c>
      <c r="CA134" s="1527">
        <f t="shared" ca="1" si="40"/>
        <v>0</v>
      </c>
      <c r="CB134" s="1527">
        <f t="shared" ca="1" si="40"/>
        <v>0</v>
      </c>
      <c r="CC134" s="1527">
        <f t="shared" ca="1" si="40"/>
        <v>0</v>
      </c>
      <c r="CD134" s="1527">
        <f t="shared" ca="1" si="40"/>
        <v>0</v>
      </c>
      <c r="CE134" s="1527">
        <f t="shared" ca="1" si="40"/>
        <v>0</v>
      </c>
      <c r="CF134" s="1527">
        <f t="shared" ca="1" si="40"/>
        <v>0</v>
      </c>
      <c r="CG134" s="1527">
        <f t="shared" ca="1" si="40"/>
        <v>0</v>
      </c>
      <c r="CH134" s="1527">
        <f t="shared" ca="1" si="40"/>
        <v>0</v>
      </c>
      <c r="CI134" s="1567">
        <f t="shared" ca="1" si="40"/>
        <v>0</v>
      </c>
      <c r="CM134" s="2158"/>
      <c r="CN134" s="2159"/>
      <c r="CO134" s="2159"/>
      <c r="CP134" s="2159"/>
      <c r="CQ134" s="2159"/>
      <c r="CR134" s="2159"/>
      <c r="CS134" s="2159"/>
      <c r="CT134" s="2159"/>
      <c r="CU134" s="2159"/>
      <c r="CV134" s="2159"/>
      <c r="CW134" s="2160"/>
    </row>
    <row r="135" spans="1:101" s="939" customFormat="1" ht="15.75" customHeight="1" x14ac:dyDescent="0.25">
      <c r="A135" s="984" t="str">
        <f t="shared" si="31"/>
        <v/>
      </c>
      <c r="B135" s="985" t="str">
        <f t="shared" ca="1" si="32"/>
        <v xml:space="preserve"> </v>
      </c>
      <c r="C135" s="1579">
        <f t="shared" ca="1" si="33"/>
        <v>0</v>
      </c>
      <c r="D135" s="1566">
        <f t="shared" ca="1" si="34"/>
        <v>0</v>
      </c>
      <c r="E135" s="1527">
        <f t="shared" ca="1" si="34"/>
        <v>0</v>
      </c>
      <c r="F135" s="1527">
        <f t="shared" ca="1" si="34"/>
        <v>0</v>
      </c>
      <c r="G135" s="1527">
        <f t="shared" ca="1" si="34"/>
        <v>0</v>
      </c>
      <c r="H135" s="1527">
        <f t="shared" ca="1" si="34"/>
        <v>0</v>
      </c>
      <c r="I135" s="1527">
        <f t="shared" ca="1" si="34"/>
        <v>0</v>
      </c>
      <c r="J135" s="1527">
        <f t="shared" ca="1" si="34"/>
        <v>0</v>
      </c>
      <c r="K135" s="1531">
        <f t="shared" ca="1" si="34"/>
        <v>0</v>
      </c>
      <c r="L135" s="1531">
        <f t="shared" ca="1" si="34"/>
        <v>0</v>
      </c>
      <c r="M135" s="1531">
        <f t="shared" ca="1" si="34"/>
        <v>0</v>
      </c>
      <c r="N135" s="1531">
        <f t="shared" ca="1" si="34"/>
        <v>0</v>
      </c>
      <c r="O135" s="1531">
        <f t="shared" ca="1" si="34"/>
        <v>0</v>
      </c>
      <c r="P135" s="1531">
        <f t="shared" ca="1" si="34"/>
        <v>0</v>
      </c>
      <c r="Q135" s="1531">
        <f t="shared" ca="1" si="34"/>
        <v>0</v>
      </c>
      <c r="R135" s="1531">
        <f t="shared" ca="1" si="34"/>
        <v>0</v>
      </c>
      <c r="S135" s="1531">
        <f t="shared" ca="1" si="34"/>
        <v>0</v>
      </c>
      <c r="T135" s="1531">
        <f t="shared" ca="1" si="35"/>
        <v>0</v>
      </c>
      <c r="U135" s="1531">
        <f t="shared" ca="1" si="35"/>
        <v>0</v>
      </c>
      <c r="V135" s="1531">
        <f t="shared" ca="1" si="35"/>
        <v>0</v>
      </c>
      <c r="W135" s="1531">
        <f t="shared" ca="1" si="35"/>
        <v>0</v>
      </c>
      <c r="X135" s="1531">
        <f t="shared" ca="1" si="35"/>
        <v>0</v>
      </c>
      <c r="Y135" s="1531">
        <f t="shared" ca="1" si="35"/>
        <v>0</v>
      </c>
      <c r="Z135" s="1565"/>
      <c r="AA135" s="1526">
        <f t="shared" ca="1" si="36"/>
        <v>0</v>
      </c>
      <c r="AB135" s="1527">
        <f t="shared" ca="1" si="36"/>
        <v>0</v>
      </c>
      <c r="AC135" s="1527">
        <f t="shared" ca="1" si="36"/>
        <v>0</v>
      </c>
      <c r="AD135" s="1527">
        <f t="shared" ca="1" si="36"/>
        <v>0</v>
      </c>
      <c r="AE135" s="1527">
        <f t="shared" ca="1" si="36"/>
        <v>0</v>
      </c>
      <c r="AF135" s="1527">
        <f t="shared" ca="1" si="36"/>
        <v>0</v>
      </c>
      <c r="AG135" s="1527">
        <f t="shared" ca="1" si="36"/>
        <v>0</v>
      </c>
      <c r="AH135" s="1527">
        <f t="shared" ca="1" si="36"/>
        <v>0</v>
      </c>
      <c r="AI135" s="1527">
        <f t="shared" ca="1" si="36"/>
        <v>0</v>
      </c>
      <c r="AJ135" s="1527">
        <f t="shared" ca="1" si="36"/>
        <v>0</v>
      </c>
      <c r="AK135" s="1527">
        <f t="shared" ca="1" si="36"/>
        <v>0</v>
      </c>
      <c r="AL135" s="1527">
        <f t="shared" ca="1" si="36"/>
        <v>0</v>
      </c>
      <c r="AM135" s="1527">
        <f t="shared" ca="1" si="36"/>
        <v>0</v>
      </c>
      <c r="AN135" s="1486"/>
      <c r="AO135" s="1566">
        <f t="shared" ca="1" si="40"/>
        <v>0</v>
      </c>
      <c r="AP135" s="1531">
        <f t="shared" ca="1" si="38"/>
        <v>0</v>
      </c>
      <c r="AQ135" s="1527">
        <f t="shared" ca="1" si="40"/>
        <v>0</v>
      </c>
      <c r="AR135" s="1527">
        <f t="shared" ca="1" si="40"/>
        <v>0</v>
      </c>
      <c r="AS135" s="1527">
        <f t="shared" ca="1" si="40"/>
        <v>0</v>
      </c>
      <c r="AT135" s="1527">
        <f t="shared" ca="1" si="40"/>
        <v>0</v>
      </c>
      <c r="AU135" s="1527">
        <f t="shared" ca="1" si="40"/>
        <v>0</v>
      </c>
      <c r="AV135" s="1527">
        <f t="shared" ca="1" si="40"/>
        <v>0</v>
      </c>
      <c r="AW135" s="1527">
        <f t="shared" ca="1" si="40"/>
        <v>0</v>
      </c>
      <c r="AX135" s="1527">
        <f t="shared" ca="1" si="40"/>
        <v>0</v>
      </c>
      <c r="AY135" s="1527">
        <f t="shared" ca="1" si="40"/>
        <v>0</v>
      </c>
      <c r="AZ135" s="1527">
        <f t="shared" ca="1" si="40"/>
        <v>0</v>
      </c>
      <c r="BA135" s="1527">
        <f t="shared" ca="1" si="40"/>
        <v>0</v>
      </c>
      <c r="BB135" s="1527">
        <f t="shared" ca="1" si="40"/>
        <v>0</v>
      </c>
      <c r="BC135" s="1527">
        <f t="shared" ca="1" si="40"/>
        <v>0</v>
      </c>
      <c r="BD135" s="1527">
        <f t="shared" ca="1" si="40"/>
        <v>0</v>
      </c>
      <c r="BE135" s="1527">
        <f t="shared" ca="1" si="40"/>
        <v>0</v>
      </c>
      <c r="BF135" s="1527">
        <f t="shared" ca="1" si="40"/>
        <v>0</v>
      </c>
      <c r="BG135" s="1527">
        <f t="shared" ca="1" si="40"/>
        <v>0</v>
      </c>
      <c r="BH135" s="1527">
        <f t="shared" ca="1" si="40"/>
        <v>0</v>
      </c>
      <c r="BI135" s="1527">
        <f t="shared" ca="1" si="40"/>
        <v>0</v>
      </c>
      <c r="BJ135" s="1527">
        <f t="shared" ca="1" si="40"/>
        <v>0</v>
      </c>
      <c r="BK135" s="1527">
        <f t="shared" ca="1" si="40"/>
        <v>0</v>
      </c>
      <c r="BL135" s="1527">
        <f t="shared" ca="1" si="40"/>
        <v>0</v>
      </c>
      <c r="BM135" s="1527">
        <f t="shared" ca="1" si="40"/>
        <v>0</v>
      </c>
      <c r="BN135" s="1527">
        <f t="shared" ca="1" si="40"/>
        <v>0</v>
      </c>
      <c r="BO135" s="1527">
        <f t="shared" ca="1" si="40"/>
        <v>0</v>
      </c>
      <c r="BP135" s="1527">
        <f t="shared" ca="1" si="40"/>
        <v>0</v>
      </c>
      <c r="BQ135" s="1527">
        <f t="shared" ca="1" si="40"/>
        <v>0</v>
      </c>
      <c r="BR135" s="1527">
        <f t="shared" ca="1" si="40"/>
        <v>0</v>
      </c>
      <c r="BS135" s="1527">
        <f t="shared" ca="1" si="40"/>
        <v>0</v>
      </c>
      <c r="BT135" s="1527">
        <f t="shared" ca="1" si="40"/>
        <v>0</v>
      </c>
      <c r="BU135" s="1527">
        <f t="shared" ca="1" si="40"/>
        <v>0</v>
      </c>
      <c r="BV135" s="1527">
        <f t="shared" ca="1" si="40"/>
        <v>0</v>
      </c>
      <c r="BW135" s="1527">
        <f t="shared" ca="1" si="40"/>
        <v>0</v>
      </c>
      <c r="BX135" s="1527">
        <f t="shared" ca="1" si="40"/>
        <v>0</v>
      </c>
      <c r="BY135" s="1527">
        <f t="shared" ca="1" si="40"/>
        <v>0</v>
      </c>
      <c r="BZ135" s="1527">
        <f t="shared" ca="1" si="40"/>
        <v>0</v>
      </c>
      <c r="CA135" s="1527">
        <f t="shared" ca="1" si="40"/>
        <v>0</v>
      </c>
      <c r="CB135" s="1527">
        <f t="shared" ca="1" si="40"/>
        <v>0</v>
      </c>
      <c r="CC135" s="1527">
        <f t="shared" ca="1" si="40"/>
        <v>0</v>
      </c>
      <c r="CD135" s="1527">
        <f t="shared" ca="1" si="40"/>
        <v>0</v>
      </c>
      <c r="CE135" s="1527">
        <f t="shared" ca="1" si="40"/>
        <v>0</v>
      </c>
      <c r="CF135" s="1527">
        <f t="shared" ca="1" si="40"/>
        <v>0</v>
      </c>
      <c r="CG135" s="1527">
        <f t="shared" ca="1" si="40"/>
        <v>0</v>
      </c>
      <c r="CH135" s="1527">
        <f t="shared" ca="1" si="40"/>
        <v>0</v>
      </c>
      <c r="CI135" s="1567">
        <f t="shared" ca="1" si="40"/>
        <v>0</v>
      </c>
      <c r="CM135" s="2158"/>
      <c r="CN135" s="2159"/>
      <c r="CO135" s="2159"/>
      <c r="CP135" s="2159"/>
      <c r="CQ135" s="2159"/>
      <c r="CR135" s="2159"/>
      <c r="CS135" s="2159"/>
      <c r="CT135" s="2159"/>
      <c r="CU135" s="2159"/>
      <c r="CV135" s="2159"/>
      <c r="CW135" s="2160"/>
    </row>
    <row r="136" spans="1:101" s="939" customFormat="1" ht="15.75" customHeight="1" x14ac:dyDescent="0.25">
      <c r="A136" s="984" t="str">
        <f t="shared" si="31"/>
        <v/>
      </c>
      <c r="B136" s="985" t="str">
        <f t="shared" ca="1" si="32"/>
        <v xml:space="preserve"> </v>
      </c>
      <c r="C136" s="1579">
        <f t="shared" ca="1" si="33"/>
        <v>0</v>
      </c>
      <c r="D136" s="1566">
        <f t="shared" ca="1" si="34"/>
        <v>0</v>
      </c>
      <c r="E136" s="1527">
        <f t="shared" ca="1" si="34"/>
        <v>0</v>
      </c>
      <c r="F136" s="1527">
        <f t="shared" ca="1" si="34"/>
        <v>0</v>
      </c>
      <c r="G136" s="1527">
        <f t="shared" ca="1" si="34"/>
        <v>0</v>
      </c>
      <c r="H136" s="1527">
        <f t="shared" ca="1" si="34"/>
        <v>0</v>
      </c>
      <c r="I136" s="1527">
        <f t="shared" ca="1" si="34"/>
        <v>0</v>
      </c>
      <c r="J136" s="1527">
        <f t="shared" ca="1" si="34"/>
        <v>0</v>
      </c>
      <c r="K136" s="1531">
        <f t="shared" ca="1" si="34"/>
        <v>0</v>
      </c>
      <c r="L136" s="1531">
        <f t="shared" ca="1" si="34"/>
        <v>0</v>
      </c>
      <c r="M136" s="1531">
        <f t="shared" ca="1" si="34"/>
        <v>0</v>
      </c>
      <c r="N136" s="1531">
        <f t="shared" ca="1" si="34"/>
        <v>0</v>
      </c>
      <c r="O136" s="1531">
        <f t="shared" ca="1" si="34"/>
        <v>0</v>
      </c>
      <c r="P136" s="1531">
        <f t="shared" ca="1" si="34"/>
        <v>0</v>
      </c>
      <c r="Q136" s="1531">
        <f t="shared" ca="1" si="34"/>
        <v>0</v>
      </c>
      <c r="R136" s="1531">
        <f t="shared" ca="1" si="34"/>
        <v>0</v>
      </c>
      <c r="S136" s="1531">
        <f t="shared" ca="1" si="34"/>
        <v>0</v>
      </c>
      <c r="T136" s="1531">
        <f t="shared" ca="1" si="35"/>
        <v>0</v>
      </c>
      <c r="U136" s="1531">
        <f t="shared" ca="1" si="35"/>
        <v>0</v>
      </c>
      <c r="V136" s="1531">
        <f t="shared" ca="1" si="35"/>
        <v>0</v>
      </c>
      <c r="W136" s="1531">
        <f t="shared" ca="1" si="35"/>
        <v>0</v>
      </c>
      <c r="X136" s="1531">
        <f t="shared" ca="1" si="35"/>
        <v>0</v>
      </c>
      <c r="Y136" s="1531">
        <f t="shared" ca="1" si="35"/>
        <v>0</v>
      </c>
      <c r="Z136" s="1565"/>
      <c r="AA136" s="1526">
        <f t="shared" ca="1" si="36"/>
        <v>0</v>
      </c>
      <c r="AB136" s="1527">
        <f t="shared" ca="1" si="36"/>
        <v>0</v>
      </c>
      <c r="AC136" s="1527">
        <f t="shared" ca="1" si="36"/>
        <v>0</v>
      </c>
      <c r="AD136" s="1527">
        <f t="shared" ca="1" si="36"/>
        <v>0</v>
      </c>
      <c r="AE136" s="1527">
        <f t="shared" ca="1" si="36"/>
        <v>0</v>
      </c>
      <c r="AF136" s="1527">
        <f t="shared" ca="1" si="36"/>
        <v>0</v>
      </c>
      <c r="AG136" s="1527">
        <f t="shared" ca="1" si="36"/>
        <v>0</v>
      </c>
      <c r="AH136" s="1527">
        <f t="shared" ca="1" si="36"/>
        <v>0</v>
      </c>
      <c r="AI136" s="1527">
        <f t="shared" ca="1" si="36"/>
        <v>0</v>
      </c>
      <c r="AJ136" s="1527">
        <f t="shared" ca="1" si="36"/>
        <v>0</v>
      </c>
      <c r="AK136" s="1527">
        <f t="shared" ca="1" si="36"/>
        <v>0</v>
      </c>
      <c r="AL136" s="1527">
        <f t="shared" ca="1" si="36"/>
        <v>0</v>
      </c>
      <c r="AM136" s="1527">
        <f t="shared" ca="1" si="36"/>
        <v>0</v>
      </c>
      <c r="AN136" s="1486"/>
      <c r="AO136" s="1566">
        <f t="shared" ca="1" si="40"/>
        <v>0</v>
      </c>
      <c r="AP136" s="1531">
        <f t="shared" ca="1" si="38"/>
        <v>0</v>
      </c>
      <c r="AQ136" s="1527">
        <f t="shared" ca="1" si="40"/>
        <v>0</v>
      </c>
      <c r="AR136" s="1527">
        <f t="shared" ca="1" si="40"/>
        <v>0</v>
      </c>
      <c r="AS136" s="1527">
        <f t="shared" ca="1" si="40"/>
        <v>0</v>
      </c>
      <c r="AT136" s="1527">
        <f t="shared" ca="1" si="40"/>
        <v>0</v>
      </c>
      <c r="AU136" s="1527">
        <f t="shared" ca="1" si="40"/>
        <v>0</v>
      </c>
      <c r="AV136" s="1527">
        <f t="shared" ca="1" si="40"/>
        <v>0</v>
      </c>
      <c r="AW136" s="1527">
        <f t="shared" ca="1" si="40"/>
        <v>0</v>
      </c>
      <c r="AX136" s="1527">
        <f t="shared" ca="1" si="40"/>
        <v>0</v>
      </c>
      <c r="AY136" s="1527">
        <f t="shared" ca="1" si="40"/>
        <v>0</v>
      </c>
      <c r="AZ136" s="1527">
        <f t="shared" ca="1" si="40"/>
        <v>0</v>
      </c>
      <c r="BA136" s="1527">
        <f t="shared" ca="1" si="40"/>
        <v>0</v>
      </c>
      <c r="BB136" s="1527">
        <f t="shared" ca="1" si="40"/>
        <v>0</v>
      </c>
      <c r="BC136" s="1527">
        <f t="shared" ca="1" si="40"/>
        <v>0</v>
      </c>
      <c r="BD136" s="1527">
        <f t="shared" ca="1" si="40"/>
        <v>0</v>
      </c>
      <c r="BE136" s="1527">
        <f t="shared" ca="1" si="40"/>
        <v>0</v>
      </c>
      <c r="BF136" s="1527">
        <f t="shared" ca="1" si="40"/>
        <v>0</v>
      </c>
      <c r="BG136" s="1527">
        <f t="shared" ca="1" si="40"/>
        <v>0</v>
      </c>
      <c r="BH136" s="1527">
        <f t="shared" ca="1" si="40"/>
        <v>0</v>
      </c>
      <c r="BI136" s="1527">
        <f t="shared" ca="1" si="40"/>
        <v>0</v>
      </c>
      <c r="BJ136" s="1527">
        <f t="shared" ca="1" si="40"/>
        <v>0</v>
      </c>
      <c r="BK136" s="1527">
        <f t="shared" ca="1" si="40"/>
        <v>0</v>
      </c>
      <c r="BL136" s="1527">
        <f t="shared" ca="1" si="40"/>
        <v>0</v>
      </c>
      <c r="BM136" s="1527">
        <f t="shared" ca="1" si="40"/>
        <v>0</v>
      </c>
      <c r="BN136" s="1527">
        <f t="shared" ca="1" si="40"/>
        <v>0</v>
      </c>
      <c r="BO136" s="1527">
        <f t="shared" ca="1" si="40"/>
        <v>0</v>
      </c>
      <c r="BP136" s="1527">
        <f t="shared" ca="1" si="40"/>
        <v>0</v>
      </c>
      <c r="BQ136" s="1527">
        <f t="shared" ca="1" si="40"/>
        <v>0</v>
      </c>
      <c r="BR136" s="1527">
        <f t="shared" ca="1" si="40"/>
        <v>0</v>
      </c>
      <c r="BS136" s="1527">
        <f t="shared" ca="1" si="40"/>
        <v>0</v>
      </c>
      <c r="BT136" s="1527">
        <f t="shared" ca="1" si="40"/>
        <v>0</v>
      </c>
      <c r="BU136" s="1527">
        <f t="shared" ca="1" si="40"/>
        <v>0</v>
      </c>
      <c r="BV136" s="1527">
        <f t="shared" ca="1" si="40"/>
        <v>0</v>
      </c>
      <c r="BW136" s="1527">
        <f t="shared" ca="1" si="40"/>
        <v>0</v>
      </c>
      <c r="BX136" s="1527">
        <f t="shared" ca="1" si="40"/>
        <v>0</v>
      </c>
      <c r="BY136" s="1527">
        <f t="shared" ca="1" si="40"/>
        <v>0</v>
      </c>
      <c r="BZ136" s="1527">
        <f t="shared" ca="1" si="40"/>
        <v>0</v>
      </c>
      <c r="CA136" s="1527">
        <f t="shared" ca="1" si="40"/>
        <v>0</v>
      </c>
      <c r="CB136" s="1527">
        <f t="shared" ca="1" si="40"/>
        <v>0</v>
      </c>
      <c r="CC136" s="1527">
        <f t="shared" ca="1" si="40"/>
        <v>0</v>
      </c>
      <c r="CD136" s="1527">
        <f t="shared" ca="1" si="40"/>
        <v>0</v>
      </c>
      <c r="CE136" s="1527">
        <f t="shared" ca="1" si="40"/>
        <v>0</v>
      </c>
      <c r="CF136" s="1527">
        <f t="shared" ca="1" si="40"/>
        <v>0</v>
      </c>
      <c r="CG136" s="1527">
        <f t="shared" ca="1" si="40"/>
        <v>0</v>
      </c>
      <c r="CH136" s="1527">
        <f t="shared" ca="1" si="40"/>
        <v>0</v>
      </c>
      <c r="CI136" s="1567">
        <f t="shared" ca="1" si="40"/>
        <v>0</v>
      </c>
      <c r="CM136" s="2158"/>
      <c r="CN136" s="2159"/>
      <c r="CO136" s="2159"/>
      <c r="CP136" s="2159"/>
      <c r="CQ136" s="2159"/>
      <c r="CR136" s="2159"/>
      <c r="CS136" s="2159"/>
      <c r="CT136" s="2159"/>
      <c r="CU136" s="2159"/>
      <c r="CV136" s="2159"/>
      <c r="CW136" s="2160"/>
    </row>
    <row r="137" spans="1:101" s="939" customFormat="1" ht="15.75" customHeight="1" thickBot="1" x14ac:dyDescent="0.3">
      <c r="A137" s="986" t="str">
        <f t="shared" si="31"/>
        <v/>
      </c>
      <c r="B137" s="987" t="str">
        <f t="shared" ca="1" si="32"/>
        <v xml:space="preserve"> </v>
      </c>
      <c r="C137" s="1580">
        <f t="shared" ca="1" si="33"/>
        <v>0</v>
      </c>
      <c r="D137" s="1562">
        <f t="shared" ca="1" si="34"/>
        <v>0</v>
      </c>
      <c r="E137" s="1522">
        <f t="shared" ca="1" si="34"/>
        <v>0</v>
      </c>
      <c r="F137" s="1522">
        <f t="shared" ca="1" si="34"/>
        <v>0</v>
      </c>
      <c r="G137" s="1522">
        <f t="shared" ca="1" si="34"/>
        <v>0</v>
      </c>
      <c r="H137" s="1522">
        <f t="shared" ca="1" si="34"/>
        <v>0</v>
      </c>
      <c r="I137" s="1522">
        <f t="shared" ca="1" si="34"/>
        <v>0</v>
      </c>
      <c r="J137" s="1522">
        <f t="shared" ca="1" si="34"/>
        <v>0</v>
      </c>
      <c r="K137" s="1568">
        <f t="shared" ca="1" si="34"/>
        <v>0</v>
      </c>
      <c r="L137" s="1568">
        <f t="shared" ca="1" si="34"/>
        <v>0</v>
      </c>
      <c r="M137" s="1568">
        <f t="shared" ca="1" si="34"/>
        <v>0</v>
      </c>
      <c r="N137" s="1568">
        <f t="shared" ca="1" si="34"/>
        <v>0</v>
      </c>
      <c r="O137" s="1568">
        <f t="shared" ca="1" si="34"/>
        <v>0</v>
      </c>
      <c r="P137" s="1568">
        <f t="shared" ca="1" si="34"/>
        <v>0</v>
      </c>
      <c r="Q137" s="1568">
        <f t="shared" ca="1" si="34"/>
        <v>0</v>
      </c>
      <c r="R137" s="1568">
        <f t="shared" ca="1" si="34"/>
        <v>0</v>
      </c>
      <c r="S137" s="1568">
        <f t="shared" ca="1" si="34"/>
        <v>0</v>
      </c>
      <c r="T137" s="1568">
        <f t="shared" ca="1" si="35"/>
        <v>0</v>
      </c>
      <c r="U137" s="1568">
        <f t="shared" ca="1" si="35"/>
        <v>0</v>
      </c>
      <c r="V137" s="1568">
        <f t="shared" ca="1" si="35"/>
        <v>0</v>
      </c>
      <c r="W137" s="1568">
        <f t="shared" ca="1" si="35"/>
        <v>0</v>
      </c>
      <c r="X137" s="1568">
        <f t="shared" ca="1" si="35"/>
        <v>0</v>
      </c>
      <c r="Y137" s="1568">
        <f t="shared" ca="1" si="35"/>
        <v>0</v>
      </c>
      <c r="Z137" s="1565"/>
      <c r="AA137" s="1962">
        <f t="shared" ca="1" si="36"/>
        <v>0</v>
      </c>
      <c r="AB137" s="1522">
        <f t="shared" ca="1" si="36"/>
        <v>0</v>
      </c>
      <c r="AC137" s="1522">
        <f t="shared" ca="1" si="36"/>
        <v>0</v>
      </c>
      <c r="AD137" s="1522">
        <f t="shared" ca="1" si="36"/>
        <v>0</v>
      </c>
      <c r="AE137" s="1522">
        <f t="shared" ca="1" si="36"/>
        <v>0</v>
      </c>
      <c r="AF137" s="1522">
        <f t="shared" ca="1" si="36"/>
        <v>0</v>
      </c>
      <c r="AG137" s="1522">
        <f t="shared" ca="1" si="36"/>
        <v>0</v>
      </c>
      <c r="AH137" s="1522">
        <f t="shared" ca="1" si="36"/>
        <v>0</v>
      </c>
      <c r="AI137" s="1522">
        <f t="shared" ca="1" si="36"/>
        <v>0</v>
      </c>
      <c r="AJ137" s="1522">
        <f t="shared" ca="1" si="36"/>
        <v>0</v>
      </c>
      <c r="AK137" s="1522">
        <f t="shared" ca="1" si="36"/>
        <v>0</v>
      </c>
      <c r="AL137" s="1522">
        <f t="shared" ca="1" si="36"/>
        <v>0</v>
      </c>
      <c r="AM137" s="1522">
        <f t="shared" ca="1" si="36"/>
        <v>0</v>
      </c>
      <c r="AN137" s="1486"/>
      <c r="AO137" s="1562">
        <f t="shared" ca="1" si="40"/>
        <v>0</v>
      </c>
      <c r="AP137" s="1568">
        <f t="shared" ca="1" si="38"/>
        <v>0</v>
      </c>
      <c r="AQ137" s="1522">
        <f t="shared" ca="1" si="40"/>
        <v>0</v>
      </c>
      <c r="AR137" s="1522">
        <f t="shared" ca="1" si="40"/>
        <v>0</v>
      </c>
      <c r="AS137" s="1522">
        <f t="shared" ca="1" si="40"/>
        <v>0</v>
      </c>
      <c r="AT137" s="1522">
        <f t="shared" ca="1" si="40"/>
        <v>0</v>
      </c>
      <c r="AU137" s="1522">
        <f t="shared" ca="1" si="40"/>
        <v>0</v>
      </c>
      <c r="AV137" s="1522">
        <f t="shared" ca="1" si="40"/>
        <v>0</v>
      </c>
      <c r="AW137" s="1522">
        <f t="shared" ca="1" si="40"/>
        <v>0</v>
      </c>
      <c r="AX137" s="1522">
        <f t="shared" ca="1" si="40"/>
        <v>0</v>
      </c>
      <c r="AY137" s="1522">
        <f t="shared" ca="1" si="40"/>
        <v>0</v>
      </c>
      <c r="AZ137" s="1522">
        <f t="shared" ca="1" si="40"/>
        <v>0</v>
      </c>
      <c r="BA137" s="1522">
        <f t="shared" ca="1" si="40"/>
        <v>0</v>
      </c>
      <c r="BB137" s="1522">
        <f t="shared" ca="1" si="40"/>
        <v>0</v>
      </c>
      <c r="BC137" s="1522">
        <f t="shared" ca="1" si="40"/>
        <v>0</v>
      </c>
      <c r="BD137" s="1522">
        <f t="shared" ca="1" si="40"/>
        <v>0</v>
      </c>
      <c r="BE137" s="1522">
        <f t="shared" ca="1" si="40"/>
        <v>0</v>
      </c>
      <c r="BF137" s="1522">
        <f t="shared" ca="1" si="40"/>
        <v>0</v>
      </c>
      <c r="BG137" s="1522">
        <f t="shared" ca="1" si="40"/>
        <v>0</v>
      </c>
      <c r="BH137" s="1522">
        <f t="shared" ca="1" si="40"/>
        <v>0</v>
      </c>
      <c r="BI137" s="1522">
        <f t="shared" ca="1" si="40"/>
        <v>0</v>
      </c>
      <c r="BJ137" s="1522">
        <f t="shared" ca="1" si="40"/>
        <v>0</v>
      </c>
      <c r="BK137" s="1522">
        <f t="shared" ca="1" si="40"/>
        <v>0</v>
      </c>
      <c r="BL137" s="1522">
        <f t="shared" ca="1" si="40"/>
        <v>0</v>
      </c>
      <c r="BM137" s="1522">
        <f t="shared" ca="1" si="40"/>
        <v>0</v>
      </c>
      <c r="BN137" s="1522">
        <f t="shared" ca="1" si="40"/>
        <v>0</v>
      </c>
      <c r="BO137" s="1522">
        <f t="shared" ca="1" si="40"/>
        <v>0</v>
      </c>
      <c r="BP137" s="1522">
        <f t="shared" ca="1" si="40"/>
        <v>0</v>
      </c>
      <c r="BQ137" s="1522">
        <f t="shared" ca="1" si="40"/>
        <v>0</v>
      </c>
      <c r="BR137" s="1522">
        <f t="shared" ca="1" si="40"/>
        <v>0</v>
      </c>
      <c r="BS137" s="1522">
        <f t="shared" ca="1" si="40"/>
        <v>0</v>
      </c>
      <c r="BT137" s="1522">
        <f t="shared" ca="1" si="40"/>
        <v>0</v>
      </c>
      <c r="BU137" s="1522">
        <f t="shared" ca="1" si="40"/>
        <v>0</v>
      </c>
      <c r="BV137" s="1522">
        <f t="shared" ca="1" si="40"/>
        <v>0</v>
      </c>
      <c r="BW137" s="1522">
        <f t="shared" ca="1" si="40"/>
        <v>0</v>
      </c>
      <c r="BX137" s="1522">
        <f t="shared" ca="1" si="40"/>
        <v>0</v>
      </c>
      <c r="BY137" s="1522">
        <f t="shared" ca="1" si="40"/>
        <v>0</v>
      </c>
      <c r="BZ137" s="1522">
        <f t="shared" ca="1" si="40"/>
        <v>0</v>
      </c>
      <c r="CA137" s="1522">
        <f t="shared" ca="1" si="40"/>
        <v>0</v>
      </c>
      <c r="CB137" s="1522">
        <f t="shared" ca="1" si="40"/>
        <v>0</v>
      </c>
      <c r="CC137" s="1522">
        <f t="shared" ca="1" si="40"/>
        <v>0</v>
      </c>
      <c r="CD137" s="1522">
        <f t="shared" ca="1" si="40"/>
        <v>0</v>
      </c>
      <c r="CE137" s="1522">
        <f t="shared" ca="1" si="40"/>
        <v>0</v>
      </c>
      <c r="CF137" s="1522">
        <f t="shared" ca="1" si="40"/>
        <v>0</v>
      </c>
      <c r="CG137" s="1522">
        <f t="shared" ca="1" si="40"/>
        <v>0</v>
      </c>
      <c r="CH137" s="1522">
        <f t="shared" ca="1" si="40"/>
        <v>0</v>
      </c>
      <c r="CI137" s="1523">
        <f t="shared" ca="1" si="40"/>
        <v>0</v>
      </c>
      <c r="CM137" s="2158"/>
      <c r="CN137" s="2159"/>
      <c r="CO137" s="2159"/>
      <c r="CP137" s="2159"/>
      <c r="CQ137" s="2159"/>
      <c r="CR137" s="2159"/>
      <c r="CS137" s="2159"/>
      <c r="CT137" s="2159"/>
      <c r="CU137" s="2159"/>
      <c r="CV137" s="2159"/>
      <c r="CW137" s="2160"/>
    </row>
    <row r="138" spans="1:101" thickBot="1" x14ac:dyDescent="0.3">
      <c r="A138" s="507"/>
      <c r="B138" s="973"/>
      <c r="C138" s="1549"/>
      <c r="D138" s="1549"/>
      <c r="E138" s="1549"/>
      <c r="F138" s="1549"/>
      <c r="G138" s="1549"/>
      <c r="H138" s="1549"/>
      <c r="I138" s="1549"/>
      <c r="J138" s="1549"/>
      <c r="K138" s="1549"/>
      <c r="L138" s="1549"/>
      <c r="M138" s="1549"/>
      <c r="N138" s="1549"/>
      <c r="O138" s="1549"/>
      <c r="P138" s="1549"/>
      <c r="Q138" s="1549"/>
      <c r="R138" s="1549"/>
      <c r="S138" s="1549"/>
      <c r="T138" s="1549"/>
      <c r="U138" s="1549"/>
      <c r="V138" s="1549"/>
      <c r="W138" s="1549"/>
      <c r="X138" s="1549"/>
      <c r="Y138" s="1549"/>
      <c r="Z138" s="1565"/>
      <c r="AA138" s="1549"/>
      <c r="AB138" s="1549"/>
      <c r="AC138" s="1549"/>
      <c r="AD138" s="1549"/>
      <c r="AE138" s="1549"/>
      <c r="AF138" s="1549"/>
      <c r="AG138" s="1549"/>
      <c r="AH138" s="1549"/>
      <c r="AI138" s="1549"/>
      <c r="AJ138" s="1549"/>
      <c r="AK138" s="1549"/>
      <c r="AL138" s="1549"/>
      <c r="AM138" s="1549"/>
      <c r="AN138" s="1464"/>
      <c r="AO138" s="1549"/>
      <c r="AP138" s="1549"/>
      <c r="AQ138" s="1549"/>
      <c r="AR138" s="1549"/>
      <c r="AS138" s="1569"/>
      <c r="AT138" s="1549"/>
      <c r="AU138" s="1549"/>
      <c r="AV138" s="1549"/>
      <c r="AW138" s="1549"/>
      <c r="AX138" s="1549"/>
      <c r="AY138" s="1549"/>
      <c r="AZ138" s="1549"/>
      <c r="BA138" s="1549"/>
      <c r="BB138" s="1549"/>
      <c r="BC138" s="1549"/>
      <c r="BD138" s="1549"/>
      <c r="BE138" s="1549"/>
      <c r="BF138" s="1549"/>
      <c r="BG138" s="1549"/>
      <c r="BH138" s="1549"/>
      <c r="BI138" s="1549"/>
      <c r="BJ138" s="1549"/>
      <c r="BK138" s="1549"/>
      <c r="BL138" s="1549"/>
      <c r="BM138" s="1549"/>
      <c r="BN138" s="1549"/>
      <c r="BO138" s="1549"/>
      <c r="BP138" s="1549"/>
      <c r="BQ138" s="1549"/>
      <c r="BR138" s="1549"/>
      <c r="BS138" s="1549"/>
      <c r="BT138" s="1549"/>
      <c r="BU138" s="1549"/>
      <c r="BV138" s="1549"/>
      <c r="BW138" s="1549"/>
      <c r="BX138" s="1549"/>
      <c r="BY138" s="1549"/>
      <c r="BZ138" s="1549"/>
      <c r="CA138" s="1549"/>
      <c r="CB138" s="1549"/>
      <c r="CC138" s="1549"/>
      <c r="CD138" s="1549"/>
      <c r="CE138" s="1549"/>
      <c r="CF138" s="1549"/>
      <c r="CG138" s="1549"/>
      <c r="CH138" s="1549"/>
      <c r="CI138" s="2003"/>
      <c r="CM138" s="2143"/>
      <c r="CN138" s="1931"/>
      <c r="CO138" s="1931"/>
      <c r="CP138" s="1931"/>
      <c r="CQ138" s="1931"/>
      <c r="CR138" s="1931"/>
      <c r="CS138" s="1931"/>
      <c r="CT138" s="1931"/>
      <c r="CU138" s="1931"/>
      <c r="CV138" s="1931"/>
      <c r="CW138" s="2144"/>
    </row>
    <row r="139" spans="1:101" ht="27.6" customHeight="1" thickBot="1" x14ac:dyDescent="0.3">
      <c r="A139" s="951" t="s">
        <v>402</v>
      </c>
      <c r="B139" s="988" t="s">
        <v>4</v>
      </c>
      <c r="C139" s="1591" t="str">
        <f t="shared" ref="C139" si="41">C57</f>
        <v>Totaal verbruik</v>
      </c>
      <c r="D139" s="1570"/>
      <c r="E139" s="1549"/>
      <c r="F139" s="1549"/>
      <c r="G139" s="1549"/>
      <c r="H139" s="1549"/>
      <c r="I139" s="1549"/>
      <c r="J139" s="1549"/>
      <c r="K139" s="1549"/>
      <c r="L139" s="1549"/>
      <c r="M139" s="1549"/>
      <c r="N139" s="1549"/>
      <c r="O139" s="1549"/>
      <c r="P139" s="1549"/>
      <c r="Q139" s="1549"/>
      <c r="R139" s="1549"/>
      <c r="S139" s="1549"/>
      <c r="T139" s="1549"/>
      <c r="U139" s="1549"/>
      <c r="V139" s="1549"/>
      <c r="W139" s="1549"/>
      <c r="X139" s="1549"/>
      <c r="Y139" s="1549"/>
      <c r="Z139" s="1565"/>
      <c r="AA139" s="1549"/>
      <c r="AB139" s="1549"/>
      <c r="AC139" s="1549"/>
      <c r="AD139" s="1549"/>
      <c r="AE139" s="1549"/>
      <c r="AF139" s="1549"/>
      <c r="AG139" s="1549"/>
      <c r="AH139" s="1549"/>
      <c r="AI139" s="1549"/>
      <c r="AJ139" s="1549"/>
      <c r="AK139" s="1549"/>
      <c r="AL139" s="1549"/>
      <c r="AM139" s="1549"/>
      <c r="AN139" s="1464"/>
      <c r="AO139" s="1549"/>
      <c r="AP139" s="1549"/>
      <c r="AQ139" s="1549"/>
      <c r="AR139" s="1549"/>
      <c r="AS139" s="1569"/>
      <c r="AT139" s="1549"/>
      <c r="AU139" s="1549"/>
      <c r="AV139" s="1549"/>
      <c r="AW139" s="1549"/>
      <c r="AX139" s="1549"/>
      <c r="AY139" s="1549"/>
      <c r="AZ139" s="1549"/>
      <c r="BA139" s="1549"/>
      <c r="BB139" s="1549"/>
      <c r="BC139" s="1549"/>
      <c r="BD139" s="1549"/>
      <c r="BE139" s="1549"/>
      <c r="BF139" s="1549"/>
      <c r="BG139" s="1549"/>
      <c r="BH139" s="1549"/>
      <c r="BI139" s="1549"/>
      <c r="BJ139" s="1549"/>
      <c r="BK139" s="1549"/>
      <c r="BL139" s="1549"/>
      <c r="BM139" s="1549"/>
      <c r="BN139" s="1549"/>
      <c r="BO139" s="1549"/>
      <c r="BP139" s="1549"/>
      <c r="BQ139" s="1549"/>
      <c r="BR139" s="1549"/>
      <c r="BS139" s="1549"/>
      <c r="BT139" s="1549"/>
      <c r="BU139" s="1549"/>
      <c r="BV139" s="1549"/>
      <c r="BW139" s="1549"/>
      <c r="BX139" s="1549"/>
      <c r="BY139" s="1549"/>
      <c r="BZ139" s="1549"/>
      <c r="CA139" s="1549"/>
      <c r="CB139" s="1549"/>
      <c r="CC139" s="1549"/>
      <c r="CD139" s="1549"/>
      <c r="CE139" s="1549"/>
      <c r="CF139" s="1549"/>
      <c r="CG139" s="1549"/>
      <c r="CH139" s="1549"/>
      <c r="CI139" s="2003"/>
      <c r="CM139" s="2143"/>
      <c r="CN139" s="1931"/>
      <c r="CO139" s="1931"/>
      <c r="CP139" s="1931"/>
      <c r="CQ139" s="1931"/>
      <c r="CR139" s="1931"/>
      <c r="CS139" s="1931"/>
      <c r="CT139" s="1931"/>
      <c r="CU139" s="1931"/>
      <c r="CV139" s="1931"/>
      <c r="CW139" s="2144"/>
    </row>
    <row r="140" spans="1:101" s="939" customFormat="1" ht="15.75" customHeight="1" x14ac:dyDescent="0.25">
      <c r="A140" s="952" t="str">
        <f t="shared" ref="A140:A151" si="42">IF(TRIM(A58)="","",A58)</f>
        <v>Biogas waterzuivering (Nm³)</v>
      </c>
      <c r="B140" s="989">
        <f t="shared" ref="B140:B149" ca="1" si="43">IF(TRIM(A140)=""," ",INDIRECT("c"&amp;TEXT(246+MATCH((A140),$A$247:$A$484,0),0)))</f>
        <v>2.844E-2</v>
      </c>
      <c r="C140" s="1592">
        <f t="shared" ref="C140:C151" ca="1" si="44">SUM(D140:CI140)</f>
        <v>1706.4</v>
      </c>
      <c r="D140" s="1559">
        <f t="shared" ref="D140:S151" ca="1" si="45">IF(ISNUMBER($B140),$B140*D58,0)</f>
        <v>0</v>
      </c>
      <c r="E140" s="1560">
        <f t="shared" ca="1" si="45"/>
        <v>0</v>
      </c>
      <c r="F140" s="1560">
        <f t="shared" ca="1" si="45"/>
        <v>1422</v>
      </c>
      <c r="G140" s="1560">
        <f t="shared" ca="1" si="45"/>
        <v>0</v>
      </c>
      <c r="H140" s="1560">
        <f t="shared" ca="1" si="45"/>
        <v>0</v>
      </c>
      <c r="I140" s="1560">
        <f t="shared" ca="1" si="45"/>
        <v>0</v>
      </c>
      <c r="J140" s="1560">
        <f t="shared" ca="1" si="45"/>
        <v>0</v>
      </c>
      <c r="K140" s="1564">
        <f t="shared" ca="1" si="45"/>
        <v>0</v>
      </c>
      <c r="L140" s="1564">
        <f t="shared" ca="1" si="45"/>
        <v>0</v>
      </c>
      <c r="M140" s="1564">
        <f t="shared" ca="1" si="45"/>
        <v>0</v>
      </c>
      <c r="N140" s="1564">
        <f t="shared" ca="1" si="45"/>
        <v>284.39999999999998</v>
      </c>
      <c r="O140" s="1564">
        <f t="shared" ca="1" si="45"/>
        <v>0</v>
      </c>
      <c r="P140" s="1564">
        <f t="shared" ca="1" si="45"/>
        <v>0</v>
      </c>
      <c r="Q140" s="1564">
        <f t="shared" ca="1" si="45"/>
        <v>0</v>
      </c>
      <c r="R140" s="1564">
        <f t="shared" ca="1" si="45"/>
        <v>0</v>
      </c>
      <c r="S140" s="1564">
        <f t="shared" ca="1" si="45"/>
        <v>0</v>
      </c>
      <c r="T140" s="1564">
        <f t="shared" ref="T140:Y149" ca="1" si="46">IF(ISNUMBER($B140),$B140*T58,0)</f>
        <v>0</v>
      </c>
      <c r="U140" s="1564">
        <f t="shared" ca="1" si="46"/>
        <v>0</v>
      </c>
      <c r="V140" s="1564">
        <f t="shared" ca="1" si="46"/>
        <v>0</v>
      </c>
      <c r="W140" s="1564">
        <f t="shared" ca="1" si="46"/>
        <v>0</v>
      </c>
      <c r="X140" s="1564">
        <f t="shared" ca="1" si="46"/>
        <v>0</v>
      </c>
      <c r="Y140" s="1564">
        <f t="shared" ca="1" si="46"/>
        <v>0</v>
      </c>
      <c r="Z140" s="1565"/>
      <c r="AA140" s="1961">
        <f t="shared" ref="AA140:AM151" ca="1" si="47">IF(ISNUMBER($B140),$B140*AA58,0)</f>
        <v>0</v>
      </c>
      <c r="AB140" s="1560">
        <f t="shared" ca="1" si="47"/>
        <v>0</v>
      </c>
      <c r="AC140" s="1560">
        <f t="shared" ca="1" si="47"/>
        <v>0</v>
      </c>
      <c r="AD140" s="1560">
        <f t="shared" ca="1" si="47"/>
        <v>0</v>
      </c>
      <c r="AE140" s="1560">
        <f t="shared" ca="1" si="47"/>
        <v>0</v>
      </c>
      <c r="AF140" s="1560">
        <f t="shared" ca="1" si="47"/>
        <v>0</v>
      </c>
      <c r="AG140" s="1560">
        <f t="shared" ca="1" si="47"/>
        <v>0</v>
      </c>
      <c r="AH140" s="1560">
        <f t="shared" ca="1" si="47"/>
        <v>0</v>
      </c>
      <c r="AI140" s="1560">
        <f t="shared" ca="1" si="47"/>
        <v>0</v>
      </c>
      <c r="AJ140" s="1560">
        <f t="shared" ca="1" si="47"/>
        <v>0</v>
      </c>
      <c r="AK140" s="1560">
        <f t="shared" ca="1" si="47"/>
        <v>0</v>
      </c>
      <c r="AL140" s="1560">
        <f t="shared" ca="1" si="47"/>
        <v>0</v>
      </c>
      <c r="AM140" s="1560">
        <f t="shared" ca="1" si="47"/>
        <v>0</v>
      </c>
      <c r="AN140" s="1486"/>
      <c r="AO140" s="1559">
        <f t="shared" ref="AO140:CI145" ca="1" si="48">IF(ISNUMBER($B140),$B140*AO58,0)</f>
        <v>0</v>
      </c>
      <c r="AP140" s="1564">
        <f t="shared" ref="AP140:AP151" ca="1" si="49">IF(ISNUMBER($B140),$B140*AP58,0)</f>
        <v>0</v>
      </c>
      <c r="AQ140" s="1560">
        <f t="shared" ca="1" si="48"/>
        <v>0</v>
      </c>
      <c r="AR140" s="1560">
        <f t="shared" ca="1" si="48"/>
        <v>0</v>
      </c>
      <c r="AS140" s="1560">
        <f t="shared" ca="1" si="48"/>
        <v>0</v>
      </c>
      <c r="AT140" s="1560">
        <f t="shared" ca="1" si="48"/>
        <v>0</v>
      </c>
      <c r="AU140" s="1560">
        <f t="shared" ca="1" si="48"/>
        <v>0</v>
      </c>
      <c r="AV140" s="1560">
        <f t="shared" ca="1" si="48"/>
        <v>0</v>
      </c>
      <c r="AW140" s="1560">
        <f t="shared" ca="1" si="48"/>
        <v>0</v>
      </c>
      <c r="AX140" s="1560">
        <f t="shared" ca="1" si="48"/>
        <v>0</v>
      </c>
      <c r="AY140" s="1560">
        <f t="shared" ca="1" si="48"/>
        <v>0</v>
      </c>
      <c r="AZ140" s="1560">
        <f t="shared" ca="1" si="48"/>
        <v>0</v>
      </c>
      <c r="BA140" s="1560">
        <f t="shared" ca="1" si="48"/>
        <v>0</v>
      </c>
      <c r="BB140" s="1560">
        <f t="shared" ca="1" si="48"/>
        <v>0</v>
      </c>
      <c r="BC140" s="1560">
        <f t="shared" ca="1" si="48"/>
        <v>0</v>
      </c>
      <c r="BD140" s="1560">
        <f t="shared" ca="1" si="48"/>
        <v>0</v>
      </c>
      <c r="BE140" s="1560">
        <f t="shared" ca="1" si="48"/>
        <v>0</v>
      </c>
      <c r="BF140" s="1560">
        <f t="shared" ca="1" si="48"/>
        <v>0</v>
      </c>
      <c r="BG140" s="1560">
        <f t="shared" ca="1" si="48"/>
        <v>0</v>
      </c>
      <c r="BH140" s="1560">
        <f t="shared" ca="1" si="48"/>
        <v>0</v>
      </c>
      <c r="BI140" s="1560">
        <f t="shared" ca="1" si="48"/>
        <v>0</v>
      </c>
      <c r="BJ140" s="1560">
        <f t="shared" ca="1" si="48"/>
        <v>0</v>
      </c>
      <c r="BK140" s="1560">
        <f t="shared" ca="1" si="48"/>
        <v>0</v>
      </c>
      <c r="BL140" s="1560">
        <f t="shared" ca="1" si="48"/>
        <v>0</v>
      </c>
      <c r="BM140" s="1560">
        <f t="shared" ca="1" si="48"/>
        <v>0</v>
      </c>
      <c r="BN140" s="1560">
        <f t="shared" ca="1" si="48"/>
        <v>0</v>
      </c>
      <c r="BO140" s="1560">
        <f t="shared" ca="1" si="48"/>
        <v>0</v>
      </c>
      <c r="BP140" s="1560">
        <f t="shared" ca="1" si="48"/>
        <v>0</v>
      </c>
      <c r="BQ140" s="1560">
        <f t="shared" ca="1" si="48"/>
        <v>0</v>
      </c>
      <c r="BR140" s="1560">
        <f t="shared" ca="1" si="48"/>
        <v>0</v>
      </c>
      <c r="BS140" s="1560">
        <f t="shared" ca="1" si="48"/>
        <v>0</v>
      </c>
      <c r="BT140" s="1560">
        <f t="shared" ca="1" si="48"/>
        <v>0</v>
      </c>
      <c r="BU140" s="1560">
        <f t="shared" ca="1" si="48"/>
        <v>0</v>
      </c>
      <c r="BV140" s="1560">
        <f t="shared" ca="1" si="48"/>
        <v>0</v>
      </c>
      <c r="BW140" s="1560">
        <f t="shared" ca="1" si="48"/>
        <v>0</v>
      </c>
      <c r="BX140" s="1560">
        <f t="shared" ca="1" si="48"/>
        <v>0</v>
      </c>
      <c r="BY140" s="1560">
        <f t="shared" ca="1" si="48"/>
        <v>0</v>
      </c>
      <c r="BZ140" s="1560">
        <f t="shared" ca="1" si="48"/>
        <v>0</v>
      </c>
      <c r="CA140" s="1560">
        <f t="shared" ca="1" si="48"/>
        <v>0</v>
      </c>
      <c r="CB140" s="1560">
        <f t="shared" ca="1" si="48"/>
        <v>0</v>
      </c>
      <c r="CC140" s="1560">
        <f t="shared" ca="1" si="48"/>
        <v>0</v>
      </c>
      <c r="CD140" s="1560">
        <f t="shared" ca="1" si="48"/>
        <v>0</v>
      </c>
      <c r="CE140" s="1560">
        <f t="shared" ca="1" si="48"/>
        <v>0</v>
      </c>
      <c r="CF140" s="1560">
        <f t="shared" ca="1" si="48"/>
        <v>0</v>
      </c>
      <c r="CG140" s="1560">
        <f t="shared" ca="1" si="48"/>
        <v>0</v>
      </c>
      <c r="CH140" s="1560">
        <f t="shared" ca="1" si="48"/>
        <v>0</v>
      </c>
      <c r="CI140" s="1561">
        <f t="shared" ca="1" si="48"/>
        <v>0</v>
      </c>
      <c r="CM140" s="2158"/>
      <c r="CN140" s="2159"/>
      <c r="CO140" s="2159"/>
      <c r="CP140" s="2159"/>
      <c r="CQ140" s="2159"/>
      <c r="CR140" s="2159"/>
      <c r="CS140" s="2159"/>
      <c r="CT140" s="2159"/>
      <c r="CU140" s="2159"/>
      <c r="CV140" s="2159"/>
      <c r="CW140" s="2160"/>
    </row>
    <row r="141" spans="1:101" s="939" customFormat="1" ht="15.75" customHeight="1" x14ac:dyDescent="0.25">
      <c r="A141" s="954" t="str">
        <f t="shared" si="42"/>
        <v>Biomassa hout (ton)</v>
      </c>
      <c r="B141" s="990">
        <f t="shared" ca="1" si="43"/>
        <v>14.6</v>
      </c>
      <c r="C141" s="1593">
        <f t="shared" ca="1" si="44"/>
        <v>14600</v>
      </c>
      <c r="D141" s="1566">
        <f t="shared" ca="1" si="45"/>
        <v>0</v>
      </c>
      <c r="E141" s="1527">
        <f t="shared" ca="1" si="45"/>
        <v>0</v>
      </c>
      <c r="F141" s="1527">
        <f t="shared" ca="1" si="45"/>
        <v>14600</v>
      </c>
      <c r="G141" s="1527">
        <f t="shared" ca="1" si="45"/>
        <v>0</v>
      </c>
      <c r="H141" s="1527">
        <f t="shared" ca="1" si="45"/>
        <v>0</v>
      </c>
      <c r="I141" s="1527">
        <f t="shared" ca="1" si="45"/>
        <v>0</v>
      </c>
      <c r="J141" s="1527">
        <f t="shared" ca="1" si="45"/>
        <v>0</v>
      </c>
      <c r="K141" s="1531">
        <f t="shared" ca="1" si="45"/>
        <v>0</v>
      </c>
      <c r="L141" s="1531">
        <f t="shared" ca="1" si="45"/>
        <v>0</v>
      </c>
      <c r="M141" s="1531">
        <f t="shared" ca="1" si="45"/>
        <v>0</v>
      </c>
      <c r="N141" s="1531">
        <f t="shared" ca="1" si="45"/>
        <v>0</v>
      </c>
      <c r="O141" s="1531">
        <f t="shared" ca="1" si="45"/>
        <v>0</v>
      </c>
      <c r="P141" s="1531">
        <f t="shared" ca="1" si="45"/>
        <v>0</v>
      </c>
      <c r="Q141" s="1531">
        <f t="shared" ca="1" si="45"/>
        <v>0</v>
      </c>
      <c r="R141" s="1531">
        <f t="shared" ca="1" si="45"/>
        <v>0</v>
      </c>
      <c r="S141" s="1531">
        <f t="shared" ca="1" si="45"/>
        <v>0</v>
      </c>
      <c r="T141" s="1531">
        <f t="shared" ca="1" si="46"/>
        <v>0</v>
      </c>
      <c r="U141" s="1531">
        <f t="shared" ca="1" si="46"/>
        <v>0</v>
      </c>
      <c r="V141" s="1531">
        <f t="shared" ca="1" si="46"/>
        <v>0</v>
      </c>
      <c r="W141" s="1531">
        <f t="shared" ca="1" si="46"/>
        <v>0</v>
      </c>
      <c r="X141" s="1531">
        <f t="shared" ca="1" si="46"/>
        <v>0</v>
      </c>
      <c r="Y141" s="1531">
        <f t="shared" ca="1" si="46"/>
        <v>0</v>
      </c>
      <c r="Z141" s="1565"/>
      <c r="AA141" s="1526">
        <f t="shared" ca="1" si="47"/>
        <v>0</v>
      </c>
      <c r="AB141" s="1527">
        <f t="shared" ca="1" si="47"/>
        <v>0</v>
      </c>
      <c r="AC141" s="1527">
        <f t="shared" ca="1" si="47"/>
        <v>0</v>
      </c>
      <c r="AD141" s="1527">
        <f t="shared" ca="1" si="47"/>
        <v>0</v>
      </c>
      <c r="AE141" s="1527">
        <f t="shared" ca="1" si="47"/>
        <v>0</v>
      </c>
      <c r="AF141" s="1527">
        <f t="shared" ca="1" si="47"/>
        <v>0</v>
      </c>
      <c r="AG141" s="1527">
        <f t="shared" ca="1" si="47"/>
        <v>0</v>
      </c>
      <c r="AH141" s="1527">
        <f t="shared" ca="1" si="47"/>
        <v>0</v>
      </c>
      <c r="AI141" s="1527">
        <f t="shared" ca="1" si="47"/>
        <v>0</v>
      </c>
      <c r="AJ141" s="1527">
        <f t="shared" ca="1" si="47"/>
        <v>0</v>
      </c>
      <c r="AK141" s="1527">
        <f t="shared" ca="1" si="47"/>
        <v>0</v>
      </c>
      <c r="AL141" s="1527">
        <f t="shared" ca="1" si="47"/>
        <v>0</v>
      </c>
      <c r="AM141" s="1527">
        <f t="shared" ca="1" si="47"/>
        <v>0</v>
      </c>
      <c r="AN141" s="1486"/>
      <c r="AO141" s="1566">
        <f t="shared" ca="1" si="48"/>
        <v>0</v>
      </c>
      <c r="AP141" s="1531">
        <f t="shared" ca="1" si="49"/>
        <v>0</v>
      </c>
      <c r="AQ141" s="1527">
        <f t="shared" ca="1" si="48"/>
        <v>0</v>
      </c>
      <c r="AR141" s="1527">
        <f t="shared" ca="1" si="48"/>
        <v>0</v>
      </c>
      <c r="AS141" s="1527">
        <f t="shared" ca="1" si="48"/>
        <v>0</v>
      </c>
      <c r="AT141" s="1527">
        <f t="shared" ca="1" si="48"/>
        <v>0</v>
      </c>
      <c r="AU141" s="1527">
        <f t="shared" ca="1" si="48"/>
        <v>0</v>
      </c>
      <c r="AV141" s="1527">
        <f t="shared" ca="1" si="48"/>
        <v>0</v>
      </c>
      <c r="AW141" s="1527">
        <f t="shared" ca="1" si="48"/>
        <v>0</v>
      </c>
      <c r="AX141" s="1527">
        <f t="shared" ca="1" si="48"/>
        <v>0</v>
      </c>
      <c r="AY141" s="1527">
        <f t="shared" ca="1" si="48"/>
        <v>0</v>
      </c>
      <c r="AZ141" s="1527">
        <f t="shared" ca="1" si="48"/>
        <v>0</v>
      </c>
      <c r="BA141" s="1527">
        <f t="shared" ca="1" si="48"/>
        <v>0</v>
      </c>
      <c r="BB141" s="1527">
        <f t="shared" ca="1" si="48"/>
        <v>0</v>
      </c>
      <c r="BC141" s="1527">
        <f t="shared" ca="1" si="48"/>
        <v>0</v>
      </c>
      <c r="BD141" s="1527">
        <f t="shared" ca="1" si="48"/>
        <v>0</v>
      </c>
      <c r="BE141" s="1527">
        <f t="shared" ca="1" si="48"/>
        <v>0</v>
      </c>
      <c r="BF141" s="1527">
        <f t="shared" ca="1" si="48"/>
        <v>0</v>
      </c>
      <c r="BG141" s="1527">
        <f t="shared" ca="1" si="48"/>
        <v>0</v>
      </c>
      <c r="BH141" s="1527">
        <f t="shared" ca="1" si="48"/>
        <v>0</v>
      </c>
      <c r="BI141" s="1527">
        <f t="shared" ca="1" si="48"/>
        <v>0</v>
      </c>
      <c r="BJ141" s="1527">
        <f t="shared" ca="1" si="48"/>
        <v>0</v>
      </c>
      <c r="BK141" s="1527">
        <f t="shared" ca="1" si="48"/>
        <v>0</v>
      </c>
      <c r="BL141" s="1527">
        <f t="shared" ca="1" si="48"/>
        <v>0</v>
      </c>
      <c r="BM141" s="1527">
        <f t="shared" ca="1" si="48"/>
        <v>0</v>
      </c>
      <c r="BN141" s="1527">
        <f t="shared" ca="1" si="48"/>
        <v>0</v>
      </c>
      <c r="BO141" s="1527">
        <f t="shared" ca="1" si="48"/>
        <v>0</v>
      </c>
      <c r="BP141" s="1527">
        <f t="shared" ca="1" si="48"/>
        <v>0</v>
      </c>
      <c r="BQ141" s="1527">
        <f t="shared" ca="1" si="48"/>
        <v>0</v>
      </c>
      <c r="BR141" s="1527">
        <f t="shared" ca="1" si="48"/>
        <v>0</v>
      </c>
      <c r="BS141" s="1527">
        <f t="shared" ca="1" si="48"/>
        <v>0</v>
      </c>
      <c r="BT141" s="1527">
        <f t="shared" ca="1" si="48"/>
        <v>0</v>
      </c>
      <c r="BU141" s="1527">
        <f t="shared" ca="1" si="48"/>
        <v>0</v>
      </c>
      <c r="BV141" s="1527">
        <f t="shared" ca="1" si="48"/>
        <v>0</v>
      </c>
      <c r="BW141" s="1527">
        <f t="shared" ca="1" si="48"/>
        <v>0</v>
      </c>
      <c r="BX141" s="1527">
        <f t="shared" ca="1" si="48"/>
        <v>0</v>
      </c>
      <c r="BY141" s="1527">
        <f t="shared" ca="1" si="48"/>
        <v>0</v>
      </c>
      <c r="BZ141" s="1527">
        <f t="shared" ca="1" si="48"/>
        <v>0</v>
      </c>
      <c r="CA141" s="1527">
        <f t="shared" ca="1" si="48"/>
        <v>0</v>
      </c>
      <c r="CB141" s="1527">
        <f t="shared" ca="1" si="48"/>
        <v>0</v>
      </c>
      <c r="CC141" s="1527">
        <f t="shared" ca="1" si="48"/>
        <v>0</v>
      </c>
      <c r="CD141" s="1527">
        <f t="shared" ca="1" si="48"/>
        <v>0</v>
      </c>
      <c r="CE141" s="1527">
        <f t="shared" ca="1" si="48"/>
        <v>0</v>
      </c>
      <c r="CF141" s="1527">
        <f t="shared" ca="1" si="48"/>
        <v>0</v>
      </c>
      <c r="CG141" s="1527">
        <f t="shared" ca="1" si="48"/>
        <v>0</v>
      </c>
      <c r="CH141" s="1527">
        <f t="shared" ca="1" si="48"/>
        <v>0</v>
      </c>
      <c r="CI141" s="1567">
        <f t="shared" ca="1" si="48"/>
        <v>0</v>
      </c>
      <c r="CM141" s="2158"/>
      <c r="CN141" s="2159"/>
      <c r="CO141" s="2159"/>
      <c r="CP141" s="2159"/>
      <c r="CQ141" s="2159"/>
      <c r="CR141" s="2159"/>
      <c r="CS141" s="2159"/>
      <c r="CT141" s="2159"/>
      <c r="CU141" s="2159"/>
      <c r="CV141" s="2159"/>
      <c r="CW141" s="2160"/>
    </row>
    <row r="142" spans="1:101" s="939" customFormat="1" ht="15.75" customHeight="1" x14ac:dyDescent="0.25">
      <c r="A142" s="954" t="str">
        <f t="shared" si="42"/>
        <v/>
      </c>
      <c r="B142" s="990" t="str">
        <f t="shared" ca="1" si="43"/>
        <v xml:space="preserve"> </v>
      </c>
      <c r="C142" s="1593">
        <f t="shared" ca="1" si="44"/>
        <v>0</v>
      </c>
      <c r="D142" s="1566">
        <f t="shared" ca="1" si="45"/>
        <v>0</v>
      </c>
      <c r="E142" s="1527">
        <f t="shared" ca="1" si="45"/>
        <v>0</v>
      </c>
      <c r="F142" s="1527">
        <f t="shared" ca="1" si="45"/>
        <v>0</v>
      </c>
      <c r="G142" s="1527">
        <f t="shared" ca="1" si="45"/>
        <v>0</v>
      </c>
      <c r="H142" s="1527">
        <f t="shared" ca="1" si="45"/>
        <v>0</v>
      </c>
      <c r="I142" s="1527">
        <f t="shared" ca="1" si="45"/>
        <v>0</v>
      </c>
      <c r="J142" s="1527">
        <f t="shared" ca="1" si="45"/>
        <v>0</v>
      </c>
      <c r="K142" s="1531">
        <f t="shared" ca="1" si="45"/>
        <v>0</v>
      </c>
      <c r="L142" s="1531">
        <f t="shared" ca="1" si="45"/>
        <v>0</v>
      </c>
      <c r="M142" s="1531">
        <f t="shared" ca="1" si="45"/>
        <v>0</v>
      </c>
      <c r="N142" s="1531">
        <f t="shared" ca="1" si="45"/>
        <v>0</v>
      </c>
      <c r="O142" s="1531">
        <f t="shared" ca="1" si="45"/>
        <v>0</v>
      </c>
      <c r="P142" s="1531">
        <f t="shared" ca="1" si="45"/>
        <v>0</v>
      </c>
      <c r="Q142" s="1531">
        <f t="shared" ca="1" si="45"/>
        <v>0</v>
      </c>
      <c r="R142" s="1531">
        <f t="shared" ca="1" si="45"/>
        <v>0</v>
      </c>
      <c r="S142" s="1531">
        <f t="shared" ca="1" si="45"/>
        <v>0</v>
      </c>
      <c r="T142" s="1531">
        <f t="shared" ca="1" si="46"/>
        <v>0</v>
      </c>
      <c r="U142" s="1531">
        <f t="shared" ca="1" si="46"/>
        <v>0</v>
      </c>
      <c r="V142" s="1531">
        <f t="shared" ca="1" si="46"/>
        <v>0</v>
      </c>
      <c r="W142" s="1531">
        <f t="shared" ca="1" si="46"/>
        <v>0</v>
      </c>
      <c r="X142" s="1531">
        <f t="shared" ca="1" si="46"/>
        <v>0</v>
      </c>
      <c r="Y142" s="1531">
        <f t="shared" ca="1" si="46"/>
        <v>0</v>
      </c>
      <c r="Z142" s="1565"/>
      <c r="AA142" s="1526">
        <f t="shared" ca="1" si="47"/>
        <v>0</v>
      </c>
      <c r="AB142" s="1527">
        <f t="shared" ca="1" si="47"/>
        <v>0</v>
      </c>
      <c r="AC142" s="1527">
        <f t="shared" ca="1" si="47"/>
        <v>0</v>
      </c>
      <c r="AD142" s="1527">
        <f t="shared" ca="1" si="47"/>
        <v>0</v>
      </c>
      <c r="AE142" s="1527">
        <f t="shared" ca="1" si="47"/>
        <v>0</v>
      </c>
      <c r="AF142" s="1527">
        <f t="shared" ca="1" si="47"/>
        <v>0</v>
      </c>
      <c r="AG142" s="1527">
        <f t="shared" ca="1" si="47"/>
        <v>0</v>
      </c>
      <c r="AH142" s="1527">
        <f t="shared" ca="1" si="47"/>
        <v>0</v>
      </c>
      <c r="AI142" s="1527">
        <f t="shared" ca="1" si="47"/>
        <v>0</v>
      </c>
      <c r="AJ142" s="1527">
        <f t="shared" ca="1" si="47"/>
        <v>0</v>
      </c>
      <c r="AK142" s="1527">
        <f t="shared" ca="1" si="47"/>
        <v>0</v>
      </c>
      <c r="AL142" s="1527">
        <f t="shared" ca="1" si="47"/>
        <v>0</v>
      </c>
      <c r="AM142" s="1527">
        <f t="shared" ca="1" si="47"/>
        <v>0</v>
      </c>
      <c r="AN142" s="1486"/>
      <c r="AO142" s="1566">
        <f t="shared" ca="1" si="48"/>
        <v>0</v>
      </c>
      <c r="AP142" s="1531">
        <f t="shared" ca="1" si="49"/>
        <v>0</v>
      </c>
      <c r="AQ142" s="1527">
        <f t="shared" ca="1" si="48"/>
        <v>0</v>
      </c>
      <c r="AR142" s="1527">
        <f t="shared" ca="1" si="48"/>
        <v>0</v>
      </c>
      <c r="AS142" s="1527">
        <f t="shared" ca="1" si="48"/>
        <v>0</v>
      </c>
      <c r="AT142" s="1527">
        <f t="shared" ca="1" si="48"/>
        <v>0</v>
      </c>
      <c r="AU142" s="1527">
        <f t="shared" ca="1" si="48"/>
        <v>0</v>
      </c>
      <c r="AV142" s="1527">
        <f t="shared" ca="1" si="48"/>
        <v>0</v>
      </c>
      <c r="AW142" s="1527">
        <f t="shared" ca="1" si="48"/>
        <v>0</v>
      </c>
      <c r="AX142" s="1527">
        <f t="shared" ca="1" si="48"/>
        <v>0</v>
      </c>
      <c r="AY142" s="1527">
        <f t="shared" ca="1" si="48"/>
        <v>0</v>
      </c>
      <c r="AZ142" s="1527">
        <f t="shared" ca="1" si="48"/>
        <v>0</v>
      </c>
      <c r="BA142" s="1527">
        <f t="shared" ca="1" si="48"/>
        <v>0</v>
      </c>
      <c r="BB142" s="1527">
        <f t="shared" ca="1" si="48"/>
        <v>0</v>
      </c>
      <c r="BC142" s="1527">
        <f t="shared" ca="1" si="48"/>
        <v>0</v>
      </c>
      <c r="BD142" s="1527">
        <f t="shared" ca="1" si="48"/>
        <v>0</v>
      </c>
      <c r="BE142" s="1527">
        <f t="shared" ca="1" si="48"/>
        <v>0</v>
      </c>
      <c r="BF142" s="1527">
        <f t="shared" ca="1" si="48"/>
        <v>0</v>
      </c>
      <c r="BG142" s="1527">
        <f t="shared" ca="1" si="48"/>
        <v>0</v>
      </c>
      <c r="BH142" s="1527">
        <f t="shared" ca="1" si="48"/>
        <v>0</v>
      </c>
      <c r="BI142" s="1527">
        <f t="shared" ca="1" si="48"/>
        <v>0</v>
      </c>
      <c r="BJ142" s="1527">
        <f t="shared" ca="1" si="48"/>
        <v>0</v>
      </c>
      <c r="BK142" s="1527">
        <f t="shared" ca="1" si="48"/>
        <v>0</v>
      </c>
      <c r="BL142" s="1527">
        <f t="shared" ca="1" si="48"/>
        <v>0</v>
      </c>
      <c r="BM142" s="1527">
        <f t="shared" ca="1" si="48"/>
        <v>0</v>
      </c>
      <c r="BN142" s="1527">
        <f t="shared" ca="1" si="48"/>
        <v>0</v>
      </c>
      <c r="BO142" s="1527">
        <f t="shared" ca="1" si="48"/>
        <v>0</v>
      </c>
      <c r="BP142" s="1527">
        <f t="shared" ca="1" si="48"/>
        <v>0</v>
      </c>
      <c r="BQ142" s="1527">
        <f t="shared" ca="1" si="48"/>
        <v>0</v>
      </c>
      <c r="BR142" s="1527">
        <f t="shared" ca="1" si="48"/>
        <v>0</v>
      </c>
      <c r="BS142" s="1527">
        <f t="shared" ca="1" si="48"/>
        <v>0</v>
      </c>
      <c r="BT142" s="1527">
        <f t="shared" ca="1" si="48"/>
        <v>0</v>
      </c>
      <c r="BU142" s="1527">
        <f t="shared" ca="1" si="48"/>
        <v>0</v>
      </c>
      <c r="BV142" s="1527">
        <f t="shared" ca="1" si="48"/>
        <v>0</v>
      </c>
      <c r="BW142" s="1527">
        <f t="shared" ca="1" si="48"/>
        <v>0</v>
      </c>
      <c r="BX142" s="1527">
        <f t="shared" ca="1" si="48"/>
        <v>0</v>
      </c>
      <c r="BY142" s="1527">
        <f t="shared" ca="1" si="48"/>
        <v>0</v>
      </c>
      <c r="BZ142" s="1527">
        <f t="shared" ca="1" si="48"/>
        <v>0</v>
      </c>
      <c r="CA142" s="1527">
        <f t="shared" ca="1" si="48"/>
        <v>0</v>
      </c>
      <c r="CB142" s="1527">
        <f t="shared" ca="1" si="48"/>
        <v>0</v>
      </c>
      <c r="CC142" s="1527">
        <f t="shared" ca="1" si="48"/>
        <v>0</v>
      </c>
      <c r="CD142" s="1527">
        <f t="shared" ca="1" si="48"/>
        <v>0</v>
      </c>
      <c r="CE142" s="1527">
        <f t="shared" ca="1" si="48"/>
        <v>0</v>
      </c>
      <c r="CF142" s="1527">
        <f t="shared" ca="1" si="48"/>
        <v>0</v>
      </c>
      <c r="CG142" s="1527">
        <f t="shared" ca="1" si="48"/>
        <v>0</v>
      </c>
      <c r="CH142" s="1527">
        <f t="shared" ca="1" si="48"/>
        <v>0</v>
      </c>
      <c r="CI142" s="1567">
        <f t="shared" ca="1" si="48"/>
        <v>0</v>
      </c>
      <c r="CM142" s="2158"/>
      <c r="CN142" s="2159"/>
      <c r="CO142" s="2159"/>
      <c r="CP142" s="2159"/>
      <c r="CQ142" s="2159"/>
      <c r="CR142" s="2159"/>
      <c r="CS142" s="2159"/>
      <c r="CT142" s="2159"/>
      <c r="CU142" s="2159"/>
      <c r="CV142" s="2159"/>
      <c r="CW142" s="2160"/>
    </row>
    <row r="143" spans="1:101" s="939" customFormat="1" ht="15.75" customHeight="1" x14ac:dyDescent="0.25">
      <c r="A143" s="954" t="str">
        <f t="shared" si="42"/>
        <v/>
      </c>
      <c r="B143" s="990" t="str">
        <f t="shared" ca="1" si="43"/>
        <v xml:space="preserve"> </v>
      </c>
      <c r="C143" s="1593">
        <f t="shared" ca="1" si="44"/>
        <v>0</v>
      </c>
      <c r="D143" s="1566">
        <f t="shared" ca="1" si="45"/>
        <v>0</v>
      </c>
      <c r="E143" s="1527">
        <f t="shared" ca="1" si="45"/>
        <v>0</v>
      </c>
      <c r="F143" s="1527">
        <f t="shared" ca="1" si="45"/>
        <v>0</v>
      </c>
      <c r="G143" s="1527">
        <f t="shared" ca="1" si="45"/>
        <v>0</v>
      </c>
      <c r="H143" s="1527">
        <f t="shared" ca="1" si="45"/>
        <v>0</v>
      </c>
      <c r="I143" s="1527">
        <f t="shared" ca="1" si="45"/>
        <v>0</v>
      </c>
      <c r="J143" s="1527">
        <f t="shared" ca="1" si="45"/>
        <v>0</v>
      </c>
      <c r="K143" s="1531">
        <f t="shared" ca="1" si="45"/>
        <v>0</v>
      </c>
      <c r="L143" s="1531">
        <f t="shared" ca="1" si="45"/>
        <v>0</v>
      </c>
      <c r="M143" s="1531">
        <f t="shared" ca="1" si="45"/>
        <v>0</v>
      </c>
      <c r="N143" s="1531">
        <f t="shared" ca="1" si="45"/>
        <v>0</v>
      </c>
      <c r="O143" s="1531">
        <f t="shared" ca="1" si="45"/>
        <v>0</v>
      </c>
      <c r="P143" s="1531">
        <f t="shared" ca="1" si="45"/>
        <v>0</v>
      </c>
      <c r="Q143" s="1531">
        <f t="shared" ca="1" si="45"/>
        <v>0</v>
      </c>
      <c r="R143" s="1531">
        <f t="shared" ca="1" si="45"/>
        <v>0</v>
      </c>
      <c r="S143" s="1531">
        <f t="shared" ca="1" si="45"/>
        <v>0</v>
      </c>
      <c r="T143" s="1531">
        <f t="shared" ca="1" si="46"/>
        <v>0</v>
      </c>
      <c r="U143" s="1531">
        <f t="shared" ca="1" si="46"/>
        <v>0</v>
      </c>
      <c r="V143" s="1531">
        <f t="shared" ca="1" si="46"/>
        <v>0</v>
      </c>
      <c r="W143" s="1531">
        <f t="shared" ca="1" si="46"/>
        <v>0</v>
      </c>
      <c r="X143" s="1531">
        <f t="shared" ca="1" si="46"/>
        <v>0</v>
      </c>
      <c r="Y143" s="1531">
        <f t="shared" ca="1" si="46"/>
        <v>0</v>
      </c>
      <c r="Z143" s="1565"/>
      <c r="AA143" s="1526">
        <f t="shared" ca="1" si="47"/>
        <v>0</v>
      </c>
      <c r="AB143" s="1527">
        <f t="shared" ca="1" si="47"/>
        <v>0</v>
      </c>
      <c r="AC143" s="1527">
        <f t="shared" ca="1" si="47"/>
        <v>0</v>
      </c>
      <c r="AD143" s="1527">
        <f t="shared" ca="1" si="47"/>
        <v>0</v>
      </c>
      <c r="AE143" s="1527">
        <f t="shared" ca="1" si="47"/>
        <v>0</v>
      </c>
      <c r="AF143" s="1527">
        <f t="shared" ca="1" si="47"/>
        <v>0</v>
      </c>
      <c r="AG143" s="1527">
        <f t="shared" ca="1" si="47"/>
        <v>0</v>
      </c>
      <c r="AH143" s="1527">
        <f t="shared" ca="1" si="47"/>
        <v>0</v>
      </c>
      <c r="AI143" s="1527">
        <f t="shared" ca="1" si="47"/>
        <v>0</v>
      </c>
      <c r="AJ143" s="1527">
        <f t="shared" ca="1" si="47"/>
        <v>0</v>
      </c>
      <c r="AK143" s="1527">
        <f t="shared" ca="1" si="47"/>
        <v>0</v>
      </c>
      <c r="AL143" s="1527">
        <f t="shared" ca="1" si="47"/>
        <v>0</v>
      </c>
      <c r="AM143" s="1527">
        <f t="shared" ca="1" si="47"/>
        <v>0</v>
      </c>
      <c r="AN143" s="1486"/>
      <c r="AO143" s="1566">
        <f t="shared" ca="1" si="48"/>
        <v>0</v>
      </c>
      <c r="AP143" s="1531">
        <f t="shared" ca="1" si="49"/>
        <v>0</v>
      </c>
      <c r="AQ143" s="1527">
        <f t="shared" ca="1" si="48"/>
        <v>0</v>
      </c>
      <c r="AR143" s="1527">
        <f t="shared" ca="1" si="48"/>
        <v>0</v>
      </c>
      <c r="AS143" s="1527">
        <f t="shared" ca="1" si="48"/>
        <v>0</v>
      </c>
      <c r="AT143" s="1527">
        <f t="shared" ca="1" si="48"/>
        <v>0</v>
      </c>
      <c r="AU143" s="1527">
        <f t="shared" ca="1" si="48"/>
        <v>0</v>
      </c>
      <c r="AV143" s="1527">
        <f t="shared" ca="1" si="48"/>
        <v>0</v>
      </c>
      <c r="AW143" s="1527">
        <f t="shared" ca="1" si="48"/>
        <v>0</v>
      </c>
      <c r="AX143" s="1527">
        <f t="shared" ca="1" si="48"/>
        <v>0</v>
      </c>
      <c r="AY143" s="1527">
        <f t="shared" ca="1" si="48"/>
        <v>0</v>
      </c>
      <c r="AZ143" s="1527">
        <f t="shared" ca="1" si="48"/>
        <v>0</v>
      </c>
      <c r="BA143" s="1527">
        <f t="shared" ca="1" si="48"/>
        <v>0</v>
      </c>
      <c r="BB143" s="1527">
        <f t="shared" ca="1" si="48"/>
        <v>0</v>
      </c>
      <c r="BC143" s="1527">
        <f t="shared" ca="1" si="48"/>
        <v>0</v>
      </c>
      <c r="BD143" s="1527">
        <f t="shared" ca="1" si="48"/>
        <v>0</v>
      </c>
      <c r="BE143" s="1527">
        <f t="shared" ca="1" si="48"/>
        <v>0</v>
      </c>
      <c r="BF143" s="1527">
        <f t="shared" ca="1" si="48"/>
        <v>0</v>
      </c>
      <c r="BG143" s="1527">
        <f t="shared" ca="1" si="48"/>
        <v>0</v>
      </c>
      <c r="BH143" s="1527">
        <f t="shared" ca="1" si="48"/>
        <v>0</v>
      </c>
      <c r="BI143" s="1527">
        <f t="shared" ca="1" si="48"/>
        <v>0</v>
      </c>
      <c r="BJ143" s="1527">
        <f t="shared" ca="1" si="48"/>
        <v>0</v>
      </c>
      <c r="BK143" s="1527">
        <f t="shared" ca="1" si="48"/>
        <v>0</v>
      </c>
      <c r="BL143" s="1527">
        <f t="shared" ca="1" si="48"/>
        <v>0</v>
      </c>
      <c r="BM143" s="1527">
        <f t="shared" ca="1" si="48"/>
        <v>0</v>
      </c>
      <c r="BN143" s="1527">
        <f t="shared" ca="1" si="48"/>
        <v>0</v>
      </c>
      <c r="BO143" s="1527">
        <f t="shared" ca="1" si="48"/>
        <v>0</v>
      </c>
      <c r="BP143" s="1527">
        <f t="shared" ca="1" si="48"/>
        <v>0</v>
      </c>
      <c r="BQ143" s="1527">
        <f t="shared" ca="1" si="48"/>
        <v>0</v>
      </c>
      <c r="BR143" s="1527">
        <f t="shared" ca="1" si="48"/>
        <v>0</v>
      </c>
      <c r="BS143" s="1527">
        <f t="shared" ca="1" si="48"/>
        <v>0</v>
      </c>
      <c r="BT143" s="1527">
        <f t="shared" ca="1" si="48"/>
        <v>0</v>
      </c>
      <c r="BU143" s="1527">
        <f t="shared" ca="1" si="48"/>
        <v>0</v>
      </c>
      <c r="BV143" s="1527">
        <f t="shared" ca="1" si="48"/>
        <v>0</v>
      </c>
      <c r="BW143" s="1527">
        <f t="shared" ca="1" si="48"/>
        <v>0</v>
      </c>
      <c r="BX143" s="1527">
        <f t="shared" ca="1" si="48"/>
        <v>0</v>
      </c>
      <c r="BY143" s="1527">
        <f t="shared" ca="1" si="48"/>
        <v>0</v>
      </c>
      <c r="BZ143" s="1527">
        <f t="shared" ca="1" si="48"/>
        <v>0</v>
      </c>
      <c r="CA143" s="1527">
        <f t="shared" ca="1" si="48"/>
        <v>0</v>
      </c>
      <c r="CB143" s="1527">
        <f t="shared" ca="1" si="48"/>
        <v>0</v>
      </c>
      <c r="CC143" s="1527">
        <f t="shared" ca="1" si="48"/>
        <v>0</v>
      </c>
      <c r="CD143" s="1527">
        <f t="shared" ca="1" si="48"/>
        <v>0</v>
      </c>
      <c r="CE143" s="1527">
        <f t="shared" ca="1" si="48"/>
        <v>0</v>
      </c>
      <c r="CF143" s="1527">
        <f t="shared" ca="1" si="48"/>
        <v>0</v>
      </c>
      <c r="CG143" s="1527">
        <f t="shared" ca="1" si="48"/>
        <v>0</v>
      </c>
      <c r="CH143" s="1527">
        <f t="shared" ca="1" si="48"/>
        <v>0</v>
      </c>
      <c r="CI143" s="1567">
        <f t="shared" ca="1" si="48"/>
        <v>0</v>
      </c>
      <c r="CM143" s="2158"/>
      <c r="CN143" s="2159"/>
      <c r="CO143" s="2159"/>
      <c r="CP143" s="2159"/>
      <c r="CQ143" s="2159"/>
      <c r="CR143" s="2159"/>
      <c r="CS143" s="2159"/>
      <c r="CT143" s="2159"/>
      <c r="CU143" s="2159"/>
      <c r="CV143" s="2159"/>
      <c r="CW143" s="2160"/>
    </row>
    <row r="144" spans="1:101" s="939" customFormat="1" ht="15.75" customHeight="1" x14ac:dyDescent="0.25">
      <c r="A144" s="954" t="str">
        <f t="shared" si="42"/>
        <v/>
      </c>
      <c r="B144" s="990" t="str">
        <f t="shared" ca="1" si="43"/>
        <v xml:space="preserve"> </v>
      </c>
      <c r="C144" s="1593">
        <f t="shared" ca="1" si="44"/>
        <v>0</v>
      </c>
      <c r="D144" s="1566">
        <f t="shared" ca="1" si="45"/>
        <v>0</v>
      </c>
      <c r="E144" s="1527">
        <f t="shared" ca="1" si="45"/>
        <v>0</v>
      </c>
      <c r="F144" s="1527">
        <f t="shared" ca="1" si="45"/>
        <v>0</v>
      </c>
      <c r="G144" s="1527">
        <f t="shared" ca="1" si="45"/>
        <v>0</v>
      </c>
      <c r="H144" s="1527">
        <f t="shared" ca="1" si="45"/>
        <v>0</v>
      </c>
      <c r="I144" s="1527">
        <f t="shared" ca="1" si="45"/>
        <v>0</v>
      </c>
      <c r="J144" s="1527">
        <f t="shared" ca="1" si="45"/>
        <v>0</v>
      </c>
      <c r="K144" s="1531">
        <f t="shared" ca="1" si="45"/>
        <v>0</v>
      </c>
      <c r="L144" s="1531">
        <f t="shared" ca="1" si="45"/>
        <v>0</v>
      </c>
      <c r="M144" s="1531">
        <f t="shared" ca="1" si="45"/>
        <v>0</v>
      </c>
      <c r="N144" s="1531">
        <f t="shared" ca="1" si="45"/>
        <v>0</v>
      </c>
      <c r="O144" s="1531">
        <f t="shared" ca="1" si="45"/>
        <v>0</v>
      </c>
      <c r="P144" s="1531">
        <f t="shared" ca="1" si="45"/>
        <v>0</v>
      </c>
      <c r="Q144" s="1531">
        <f t="shared" ca="1" si="45"/>
        <v>0</v>
      </c>
      <c r="R144" s="1531">
        <f t="shared" ca="1" si="45"/>
        <v>0</v>
      </c>
      <c r="S144" s="1531">
        <f t="shared" ca="1" si="45"/>
        <v>0</v>
      </c>
      <c r="T144" s="1531">
        <f t="shared" ca="1" si="46"/>
        <v>0</v>
      </c>
      <c r="U144" s="1531">
        <f t="shared" ca="1" si="46"/>
        <v>0</v>
      </c>
      <c r="V144" s="1531">
        <f t="shared" ca="1" si="46"/>
        <v>0</v>
      </c>
      <c r="W144" s="1531">
        <f t="shared" ca="1" si="46"/>
        <v>0</v>
      </c>
      <c r="X144" s="1531">
        <f t="shared" ca="1" si="46"/>
        <v>0</v>
      </c>
      <c r="Y144" s="1531">
        <f t="shared" ca="1" si="46"/>
        <v>0</v>
      </c>
      <c r="Z144" s="1565"/>
      <c r="AA144" s="1526">
        <f t="shared" ca="1" si="47"/>
        <v>0</v>
      </c>
      <c r="AB144" s="1527">
        <f t="shared" ca="1" si="47"/>
        <v>0</v>
      </c>
      <c r="AC144" s="1527">
        <f t="shared" ca="1" si="47"/>
        <v>0</v>
      </c>
      <c r="AD144" s="1527">
        <f t="shared" ca="1" si="47"/>
        <v>0</v>
      </c>
      <c r="AE144" s="1527">
        <f t="shared" ca="1" si="47"/>
        <v>0</v>
      </c>
      <c r="AF144" s="1527">
        <f t="shared" ca="1" si="47"/>
        <v>0</v>
      </c>
      <c r="AG144" s="1527">
        <f t="shared" ca="1" si="47"/>
        <v>0</v>
      </c>
      <c r="AH144" s="1527">
        <f t="shared" ca="1" si="47"/>
        <v>0</v>
      </c>
      <c r="AI144" s="1527">
        <f t="shared" ca="1" si="47"/>
        <v>0</v>
      </c>
      <c r="AJ144" s="1527">
        <f t="shared" ca="1" si="47"/>
        <v>0</v>
      </c>
      <c r="AK144" s="1527">
        <f t="shared" ca="1" si="47"/>
        <v>0</v>
      </c>
      <c r="AL144" s="1527">
        <f t="shared" ca="1" si="47"/>
        <v>0</v>
      </c>
      <c r="AM144" s="1527">
        <f t="shared" ca="1" si="47"/>
        <v>0</v>
      </c>
      <c r="AN144" s="1486"/>
      <c r="AO144" s="1566">
        <f t="shared" ca="1" si="48"/>
        <v>0</v>
      </c>
      <c r="AP144" s="1531">
        <f t="shared" ca="1" si="49"/>
        <v>0</v>
      </c>
      <c r="AQ144" s="1527">
        <f t="shared" ca="1" si="48"/>
        <v>0</v>
      </c>
      <c r="AR144" s="1527">
        <f t="shared" ca="1" si="48"/>
        <v>0</v>
      </c>
      <c r="AS144" s="1527">
        <f t="shared" ca="1" si="48"/>
        <v>0</v>
      </c>
      <c r="AT144" s="1527">
        <f t="shared" ca="1" si="48"/>
        <v>0</v>
      </c>
      <c r="AU144" s="1527">
        <f t="shared" ca="1" si="48"/>
        <v>0</v>
      </c>
      <c r="AV144" s="1527">
        <f t="shared" ca="1" si="48"/>
        <v>0</v>
      </c>
      <c r="AW144" s="1527">
        <f t="shared" ca="1" si="48"/>
        <v>0</v>
      </c>
      <c r="AX144" s="1527">
        <f t="shared" ca="1" si="48"/>
        <v>0</v>
      </c>
      <c r="AY144" s="1527">
        <f t="shared" ca="1" si="48"/>
        <v>0</v>
      </c>
      <c r="AZ144" s="1527">
        <f t="shared" ca="1" si="48"/>
        <v>0</v>
      </c>
      <c r="BA144" s="1527">
        <f t="shared" ca="1" si="48"/>
        <v>0</v>
      </c>
      <c r="BB144" s="1527">
        <f t="shared" ca="1" si="48"/>
        <v>0</v>
      </c>
      <c r="BC144" s="1527">
        <f t="shared" ca="1" si="48"/>
        <v>0</v>
      </c>
      <c r="BD144" s="1527">
        <f t="shared" ca="1" si="48"/>
        <v>0</v>
      </c>
      <c r="BE144" s="1527">
        <f t="shared" ca="1" si="48"/>
        <v>0</v>
      </c>
      <c r="BF144" s="1527">
        <f t="shared" ca="1" si="48"/>
        <v>0</v>
      </c>
      <c r="BG144" s="1527">
        <f t="shared" ca="1" si="48"/>
        <v>0</v>
      </c>
      <c r="BH144" s="1527">
        <f t="shared" ca="1" si="48"/>
        <v>0</v>
      </c>
      <c r="BI144" s="1527">
        <f t="shared" ca="1" si="48"/>
        <v>0</v>
      </c>
      <c r="BJ144" s="1527">
        <f t="shared" ca="1" si="48"/>
        <v>0</v>
      </c>
      <c r="BK144" s="1527">
        <f t="shared" ca="1" si="48"/>
        <v>0</v>
      </c>
      <c r="BL144" s="1527">
        <f t="shared" ca="1" si="48"/>
        <v>0</v>
      </c>
      <c r="BM144" s="1527">
        <f t="shared" ca="1" si="48"/>
        <v>0</v>
      </c>
      <c r="BN144" s="1527">
        <f t="shared" ca="1" si="48"/>
        <v>0</v>
      </c>
      <c r="BO144" s="1527">
        <f t="shared" ca="1" si="48"/>
        <v>0</v>
      </c>
      <c r="BP144" s="1527">
        <f t="shared" ca="1" si="48"/>
        <v>0</v>
      </c>
      <c r="BQ144" s="1527">
        <f t="shared" ca="1" si="48"/>
        <v>0</v>
      </c>
      <c r="BR144" s="1527">
        <f t="shared" ca="1" si="48"/>
        <v>0</v>
      </c>
      <c r="BS144" s="1527">
        <f t="shared" ca="1" si="48"/>
        <v>0</v>
      </c>
      <c r="BT144" s="1527">
        <f t="shared" ca="1" si="48"/>
        <v>0</v>
      </c>
      <c r="BU144" s="1527">
        <f t="shared" ca="1" si="48"/>
        <v>0</v>
      </c>
      <c r="BV144" s="1527">
        <f t="shared" ca="1" si="48"/>
        <v>0</v>
      </c>
      <c r="BW144" s="1527">
        <f t="shared" ca="1" si="48"/>
        <v>0</v>
      </c>
      <c r="BX144" s="1527">
        <f t="shared" ca="1" si="48"/>
        <v>0</v>
      </c>
      <c r="BY144" s="1527">
        <f t="shared" ca="1" si="48"/>
        <v>0</v>
      </c>
      <c r="BZ144" s="1527">
        <f t="shared" ca="1" si="48"/>
        <v>0</v>
      </c>
      <c r="CA144" s="1527">
        <f t="shared" ca="1" si="48"/>
        <v>0</v>
      </c>
      <c r="CB144" s="1527">
        <f t="shared" ca="1" si="48"/>
        <v>0</v>
      </c>
      <c r="CC144" s="1527">
        <f t="shared" ca="1" si="48"/>
        <v>0</v>
      </c>
      <c r="CD144" s="1527">
        <f t="shared" ca="1" si="48"/>
        <v>0</v>
      </c>
      <c r="CE144" s="1527">
        <f t="shared" ca="1" si="48"/>
        <v>0</v>
      </c>
      <c r="CF144" s="1527">
        <f t="shared" ca="1" si="48"/>
        <v>0</v>
      </c>
      <c r="CG144" s="1527">
        <f t="shared" ca="1" si="48"/>
        <v>0</v>
      </c>
      <c r="CH144" s="1527">
        <f t="shared" ca="1" si="48"/>
        <v>0</v>
      </c>
      <c r="CI144" s="1567">
        <f t="shared" ca="1" si="48"/>
        <v>0</v>
      </c>
      <c r="CM144" s="2158"/>
      <c r="CN144" s="2159"/>
      <c r="CO144" s="2159"/>
      <c r="CP144" s="2159"/>
      <c r="CQ144" s="2159"/>
      <c r="CR144" s="2159"/>
      <c r="CS144" s="2159"/>
      <c r="CT144" s="2159"/>
      <c r="CU144" s="2159"/>
      <c r="CV144" s="2159"/>
      <c r="CW144" s="2160"/>
    </row>
    <row r="145" spans="1:106" s="939" customFormat="1" ht="15.75" customHeight="1" x14ac:dyDescent="0.25">
      <c r="A145" s="954" t="str">
        <f t="shared" si="42"/>
        <v/>
      </c>
      <c r="B145" s="990" t="str">
        <f t="shared" ca="1" si="43"/>
        <v xml:space="preserve"> </v>
      </c>
      <c r="C145" s="1593">
        <f t="shared" ca="1" si="44"/>
        <v>0</v>
      </c>
      <c r="D145" s="1566">
        <f t="shared" ca="1" si="45"/>
        <v>0</v>
      </c>
      <c r="E145" s="1527">
        <f t="shared" ca="1" si="45"/>
        <v>0</v>
      </c>
      <c r="F145" s="1527">
        <f t="shared" ca="1" si="45"/>
        <v>0</v>
      </c>
      <c r="G145" s="1527">
        <f t="shared" ca="1" si="45"/>
        <v>0</v>
      </c>
      <c r="H145" s="1527">
        <f t="shared" ca="1" si="45"/>
        <v>0</v>
      </c>
      <c r="I145" s="1527">
        <f t="shared" ca="1" si="45"/>
        <v>0</v>
      </c>
      <c r="J145" s="1527">
        <f t="shared" ca="1" si="45"/>
        <v>0</v>
      </c>
      <c r="K145" s="1531">
        <f t="shared" ca="1" si="45"/>
        <v>0</v>
      </c>
      <c r="L145" s="1531">
        <f t="shared" ca="1" si="45"/>
        <v>0</v>
      </c>
      <c r="M145" s="1531">
        <f t="shared" ca="1" si="45"/>
        <v>0</v>
      </c>
      <c r="N145" s="1531">
        <f t="shared" ca="1" si="45"/>
        <v>0</v>
      </c>
      <c r="O145" s="1531">
        <f t="shared" ca="1" si="45"/>
        <v>0</v>
      </c>
      <c r="P145" s="1531">
        <f t="shared" ca="1" si="45"/>
        <v>0</v>
      </c>
      <c r="Q145" s="1531">
        <f t="shared" ca="1" si="45"/>
        <v>0</v>
      </c>
      <c r="R145" s="1531">
        <f t="shared" ca="1" si="45"/>
        <v>0</v>
      </c>
      <c r="S145" s="1531">
        <f t="shared" ca="1" si="45"/>
        <v>0</v>
      </c>
      <c r="T145" s="1531">
        <f t="shared" ca="1" si="46"/>
        <v>0</v>
      </c>
      <c r="U145" s="1531">
        <f t="shared" ca="1" si="46"/>
        <v>0</v>
      </c>
      <c r="V145" s="1531">
        <f t="shared" ca="1" si="46"/>
        <v>0</v>
      </c>
      <c r="W145" s="1531">
        <f t="shared" ca="1" si="46"/>
        <v>0</v>
      </c>
      <c r="X145" s="1531">
        <f t="shared" ca="1" si="46"/>
        <v>0</v>
      </c>
      <c r="Y145" s="1531">
        <f t="shared" ca="1" si="46"/>
        <v>0</v>
      </c>
      <c r="Z145" s="1565"/>
      <c r="AA145" s="1526">
        <f t="shared" ca="1" si="47"/>
        <v>0</v>
      </c>
      <c r="AB145" s="1527">
        <f t="shared" ca="1" si="47"/>
        <v>0</v>
      </c>
      <c r="AC145" s="1527">
        <f t="shared" ca="1" si="47"/>
        <v>0</v>
      </c>
      <c r="AD145" s="1527">
        <f t="shared" ca="1" si="47"/>
        <v>0</v>
      </c>
      <c r="AE145" s="1527">
        <f t="shared" ca="1" si="47"/>
        <v>0</v>
      </c>
      <c r="AF145" s="1527">
        <f t="shared" ca="1" si="47"/>
        <v>0</v>
      </c>
      <c r="AG145" s="1527">
        <f t="shared" ca="1" si="47"/>
        <v>0</v>
      </c>
      <c r="AH145" s="1527">
        <f t="shared" ca="1" si="47"/>
        <v>0</v>
      </c>
      <c r="AI145" s="1527">
        <f t="shared" ca="1" si="47"/>
        <v>0</v>
      </c>
      <c r="AJ145" s="1527">
        <f t="shared" ca="1" si="47"/>
        <v>0</v>
      </c>
      <c r="AK145" s="1527">
        <f t="shared" ca="1" si="47"/>
        <v>0</v>
      </c>
      <c r="AL145" s="1527">
        <f t="shared" ca="1" si="47"/>
        <v>0</v>
      </c>
      <c r="AM145" s="1527">
        <f t="shared" ca="1" si="47"/>
        <v>0</v>
      </c>
      <c r="AN145" s="1486"/>
      <c r="AO145" s="1566">
        <f t="shared" ca="1" si="48"/>
        <v>0</v>
      </c>
      <c r="AP145" s="1531">
        <f t="shared" ca="1" si="49"/>
        <v>0</v>
      </c>
      <c r="AQ145" s="1527">
        <f t="shared" ca="1" si="48"/>
        <v>0</v>
      </c>
      <c r="AR145" s="1527">
        <f t="shared" ca="1" si="48"/>
        <v>0</v>
      </c>
      <c r="AS145" s="1527">
        <f t="shared" ca="1" si="48"/>
        <v>0</v>
      </c>
      <c r="AT145" s="1527">
        <f t="shared" ca="1" si="48"/>
        <v>0</v>
      </c>
      <c r="AU145" s="1527">
        <f t="shared" ca="1" si="48"/>
        <v>0</v>
      </c>
      <c r="AV145" s="1527">
        <f t="shared" ca="1" si="48"/>
        <v>0</v>
      </c>
      <c r="AW145" s="1527">
        <f t="shared" ca="1" si="48"/>
        <v>0</v>
      </c>
      <c r="AX145" s="1527">
        <f t="shared" ca="1" si="48"/>
        <v>0</v>
      </c>
      <c r="AY145" s="1527">
        <f t="shared" ca="1" si="48"/>
        <v>0</v>
      </c>
      <c r="AZ145" s="1527">
        <f t="shared" ca="1" si="48"/>
        <v>0</v>
      </c>
      <c r="BA145" s="1527">
        <f t="shared" ca="1" si="48"/>
        <v>0</v>
      </c>
      <c r="BB145" s="1527">
        <f t="shared" ca="1" si="48"/>
        <v>0</v>
      </c>
      <c r="BC145" s="1527">
        <f t="shared" ca="1" si="48"/>
        <v>0</v>
      </c>
      <c r="BD145" s="1527">
        <f t="shared" ca="1" si="48"/>
        <v>0</v>
      </c>
      <c r="BE145" s="1527">
        <f t="shared" ca="1" si="48"/>
        <v>0</v>
      </c>
      <c r="BF145" s="1527">
        <f t="shared" ca="1" si="48"/>
        <v>0</v>
      </c>
      <c r="BG145" s="1527">
        <f t="shared" ca="1" si="48"/>
        <v>0</v>
      </c>
      <c r="BH145" s="1527">
        <f t="shared" ca="1" si="48"/>
        <v>0</v>
      </c>
      <c r="BI145" s="1527">
        <f t="shared" ca="1" si="48"/>
        <v>0</v>
      </c>
      <c r="BJ145" s="1527">
        <f t="shared" ca="1" si="48"/>
        <v>0</v>
      </c>
      <c r="BK145" s="1527">
        <f t="shared" ca="1" si="48"/>
        <v>0</v>
      </c>
      <c r="BL145" s="1527">
        <f t="shared" ca="1" si="48"/>
        <v>0</v>
      </c>
      <c r="BM145" s="1527">
        <f t="shared" ca="1" si="48"/>
        <v>0</v>
      </c>
      <c r="BN145" s="1527">
        <f t="shared" ca="1" si="48"/>
        <v>0</v>
      </c>
      <c r="BO145" s="1527">
        <f t="shared" ref="BO145:CI145" ca="1" si="50">IF(ISNUMBER($B145),$B145*BO63,0)</f>
        <v>0</v>
      </c>
      <c r="BP145" s="1527">
        <f t="shared" ca="1" si="50"/>
        <v>0</v>
      </c>
      <c r="BQ145" s="1527">
        <f t="shared" ca="1" si="50"/>
        <v>0</v>
      </c>
      <c r="BR145" s="1527">
        <f t="shared" ca="1" si="50"/>
        <v>0</v>
      </c>
      <c r="BS145" s="1527">
        <f t="shared" ca="1" si="50"/>
        <v>0</v>
      </c>
      <c r="BT145" s="1527">
        <f t="shared" ca="1" si="50"/>
        <v>0</v>
      </c>
      <c r="BU145" s="1527">
        <f t="shared" ca="1" si="50"/>
        <v>0</v>
      </c>
      <c r="BV145" s="1527">
        <f t="shared" ca="1" si="50"/>
        <v>0</v>
      </c>
      <c r="BW145" s="1527">
        <f t="shared" ca="1" si="50"/>
        <v>0</v>
      </c>
      <c r="BX145" s="1527">
        <f t="shared" ca="1" si="50"/>
        <v>0</v>
      </c>
      <c r="BY145" s="1527">
        <f t="shared" ca="1" si="50"/>
        <v>0</v>
      </c>
      <c r="BZ145" s="1527">
        <f t="shared" ca="1" si="50"/>
        <v>0</v>
      </c>
      <c r="CA145" s="1527">
        <f t="shared" ca="1" si="50"/>
        <v>0</v>
      </c>
      <c r="CB145" s="1527">
        <f t="shared" ca="1" si="50"/>
        <v>0</v>
      </c>
      <c r="CC145" s="1527">
        <f t="shared" ca="1" si="50"/>
        <v>0</v>
      </c>
      <c r="CD145" s="1527">
        <f t="shared" ca="1" si="50"/>
        <v>0</v>
      </c>
      <c r="CE145" s="1527">
        <f t="shared" ca="1" si="50"/>
        <v>0</v>
      </c>
      <c r="CF145" s="1527">
        <f t="shared" ca="1" si="50"/>
        <v>0</v>
      </c>
      <c r="CG145" s="1527">
        <f t="shared" ca="1" si="50"/>
        <v>0</v>
      </c>
      <c r="CH145" s="1527">
        <f t="shared" ca="1" si="50"/>
        <v>0</v>
      </c>
      <c r="CI145" s="1567">
        <f t="shared" ca="1" si="50"/>
        <v>0</v>
      </c>
      <c r="CM145" s="2158"/>
      <c r="CN145" s="2159"/>
      <c r="CO145" s="2159"/>
      <c r="CP145" s="2159"/>
      <c r="CQ145" s="2159"/>
      <c r="CR145" s="2159"/>
      <c r="CS145" s="2159"/>
      <c r="CT145" s="2159"/>
      <c r="CU145" s="2159"/>
      <c r="CV145" s="2159"/>
      <c r="CW145" s="2160"/>
    </row>
    <row r="146" spans="1:106" s="939" customFormat="1" ht="15.75" customHeight="1" x14ac:dyDescent="0.25">
      <c r="A146" s="954" t="str">
        <f t="shared" si="42"/>
        <v/>
      </c>
      <c r="B146" s="990" t="str">
        <f t="shared" ca="1" si="43"/>
        <v xml:space="preserve"> </v>
      </c>
      <c r="C146" s="1593">
        <f t="shared" ca="1" si="44"/>
        <v>0</v>
      </c>
      <c r="D146" s="1566">
        <f t="shared" ca="1" si="45"/>
        <v>0</v>
      </c>
      <c r="E146" s="1527">
        <f t="shared" ca="1" si="45"/>
        <v>0</v>
      </c>
      <c r="F146" s="1527">
        <f t="shared" ca="1" si="45"/>
        <v>0</v>
      </c>
      <c r="G146" s="1527">
        <f t="shared" ca="1" si="45"/>
        <v>0</v>
      </c>
      <c r="H146" s="1527">
        <f t="shared" ca="1" si="45"/>
        <v>0</v>
      </c>
      <c r="I146" s="1527">
        <f t="shared" ca="1" si="45"/>
        <v>0</v>
      </c>
      <c r="J146" s="1527">
        <f t="shared" ca="1" si="45"/>
        <v>0</v>
      </c>
      <c r="K146" s="1531">
        <f t="shared" ca="1" si="45"/>
        <v>0</v>
      </c>
      <c r="L146" s="1531">
        <f t="shared" ca="1" si="45"/>
        <v>0</v>
      </c>
      <c r="M146" s="1531">
        <f t="shared" ca="1" si="45"/>
        <v>0</v>
      </c>
      <c r="N146" s="1531">
        <f t="shared" ca="1" si="45"/>
        <v>0</v>
      </c>
      <c r="O146" s="1531">
        <f t="shared" ca="1" si="45"/>
        <v>0</v>
      </c>
      <c r="P146" s="1531">
        <f t="shared" ca="1" si="45"/>
        <v>0</v>
      </c>
      <c r="Q146" s="1531">
        <f t="shared" ca="1" si="45"/>
        <v>0</v>
      </c>
      <c r="R146" s="1531">
        <f t="shared" ca="1" si="45"/>
        <v>0</v>
      </c>
      <c r="S146" s="1531">
        <f t="shared" ca="1" si="45"/>
        <v>0</v>
      </c>
      <c r="T146" s="1531">
        <f t="shared" ca="1" si="46"/>
        <v>0</v>
      </c>
      <c r="U146" s="1531">
        <f t="shared" ca="1" si="46"/>
        <v>0</v>
      </c>
      <c r="V146" s="1531">
        <f t="shared" ca="1" si="46"/>
        <v>0</v>
      </c>
      <c r="W146" s="1531">
        <f t="shared" ca="1" si="46"/>
        <v>0</v>
      </c>
      <c r="X146" s="1531">
        <f t="shared" ca="1" si="46"/>
        <v>0</v>
      </c>
      <c r="Y146" s="1531">
        <f t="shared" ca="1" si="46"/>
        <v>0</v>
      </c>
      <c r="Z146" s="1565"/>
      <c r="AA146" s="1526">
        <f t="shared" ca="1" si="47"/>
        <v>0</v>
      </c>
      <c r="AB146" s="1527">
        <f t="shared" ca="1" si="47"/>
        <v>0</v>
      </c>
      <c r="AC146" s="1527">
        <f t="shared" ca="1" si="47"/>
        <v>0</v>
      </c>
      <c r="AD146" s="1527">
        <f t="shared" ca="1" si="47"/>
        <v>0</v>
      </c>
      <c r="AE146" s="1527">
        <f t="shared" ca="1" si="47"/>
        <v>0</v>
      </c>
      <c r="AF146" s="1527">
        <f t="shared" ca="1" si="47"/>
        <v>0</v>
      </c>
      <c r="AG146" s="1527">
        <f t="shared" ca="1" si="47"/>
        <v>0</v>
      </c>
      <c r="AH146" s="1527">
        <f t="shared" ca="1" si="47"/>
        <v>0</v>
      </c>
      <c r="AI146" s="1527">
        <f t="shared" ca="1" si="47"/>
        <v>0</v>
      </c>
      <c r="AJ146" s="1527">
        <f t="shared" ca="1" si="47"/>
        <v>0</v>
      </c>
      <c r="AK146" s="1527">
        <f t="shared" ca="1" si="47"/>
        <v>0</v>
      </c>
      <c r="AL146" s="1527">
        <f t="shared" ca="1" si="47"/>
        <v>0</v>
      </c>
      <c r="AM146" s="1527">
        <f t="shared" ca="1" si="47"/>
        <v>0</v>
      </c>
      <c r="AN146" s="1486"/>
      <c r="AO146" s="1566">
        <f t="shared" ref="AO146:CI151" ca="1" si="51">IF(ISNUMBER($B146),$B146*AO64,0)</f>
        <v>0</v>
      </c>
      <c r="AP146" s="1531">
        <f t="shared" ca="1" si="49"/>
        <v>0</v>
      </c>
      <c r="AQ146" s="1527">
        <f t="shared" ca="1" si="51"/>
        <v>0</v>
      </c>
      <c r="AR146" s="1527">
        <f t="shared" ca="1" si="51"/>
        <v>0</v>
      </c>
      <c r="AS146" s="1527">
        <f t="shared" ca="1" si="51"/>
        <v>0</v>
      </c>
      <c r="AT146" s="1527">
        <f t="shared" ca="1" si="51"/>
        <v>0</v>
      </c>
      <c r="AU146" s="1527">
        <f t="shared" ca="1" si="51"/>
        <v>0</v>
      </c>
      <c r="AV146" s="1527">
        <f t="shared" ca="1" si="51"/>
        <v>0</v>
      </c>
      <c r="AW146" s="1527">
        <f t="shared" ca="1" si="51"/>
        <v>0</v>
      </c>
      <c r="AX146" s="1527">
        <f t="shared" ca="1" si="51"/>
        <v>0</v>
      </c>
      <c r="AY146" s="1527">
        <f t="shared" ca="1" si="51"/>
        <v>0</v>
      </c>
      <c r="AZ146" s="1527">
        <f t="shared" ca="1" si="51"/>
        <v>0</v>
      </c>
      <c r="BA146" s="1527">
        <f t="shared" ca="1" si="51"/>
        <v>0</v>
      </c>
      <c r="BB146" s="1527">
        <f t="shared" ca="1" si="51"/>
        <v>0</v>
      </c>
      <c r="BC146" s="1527">
        <f t="shared" ca="1" si="51"/>
        <v>0</v>
      </c>
      <c r="BD146" s="1527">
        <f t="shared" ca="1" si="51"/>
        <v>0</v>
      </c>
      <c r="BE146" s="1527">
        <f t="shared" ca="1" si="51"/>
        <v>0</v>
      </c>
      <c r="BF146" s="1527">
        <f t="shared" ca="1" si="51"/>
        <v>0</v>
      </c>
      <c r="BG146" s="1527">
        <f t="shared" ca="1" si="51"/>
        <v>0</v>
      </c>
      <c r="BH146" s="1527">
        <f t="shared" ca="1" si="51"/>
        <v>0</v>
      </c>
      <c r="BI146" s="1527">
        <f t="shared" ca="1" si="51"/>
        <v>0</v>
      </c>
      <c r="BJ146" s="1527">
        <f t="shared" ca="1" si="51"/>
        <v>0</v>
      </c>
      <c r="BK146" s="1527">
        <f t="shared" ca="1" si="51"/>
        <v>0</v>
      </c>
      <c r="BL146" s="1527">
        <f t="shared" ca="1" si="51"/>
        <v>0</v>
      </c>
      <c r="BM146" s="1527">
        <f t="shared" ca="1" si="51"/>
        <v>0</v>
      </c>
      <c r="BN146" s="1527">
        <f t="shared" ca="1" si="51"/>
        <v>0</v>
      </c>
      <c r="BO146" s="1527">
        <f t="shared" ca="1" si="51"/>
        <v>0</v>
      </c>
      <c r="BP146" s="1527">
        <f t="shared" ca="1" si="51"/>
        <v>0</v>
      </c>
      <c r="BQ146" s="1527">
        <f t="shared" ca="1" si="51"/>
        <v>0</v>
      </c>
      <c r="BR146" s="1527">
        <f t="shared" ca="1" si="51"/>
        <v>0</v>
      </c>
      <c r="BS146" s="1527">
        <f t="shared" ca="1" si="51"/>
        <v>0</v>
      </c>
      <c r="BT146" s="1527">
        <f t="shared" ca="1" si="51"/>
        <v>0</v>
      </c>
      <c r="BU146" s="1527">
        <f t="shared" ca="1" si="51"/>
        <v>0</v>
      </c>
      <c r="BV146" s="1527">
        <f t="shared" ca="1" si="51"/>
        <v>0</v>
      </c>
      <c r="BW146" s="1527">
        <f t="shared" ca="1" si="51"/>
        <v>0</v>
      </c>
      <c r="BX146" s="1527">
        <f t="shared" ca="1" si="51"/>
        <v>0</v>
      </c>
      <c r="BY146" s="1527">
        <f t="shared" ca="1" si="51"/>
        <v>0</v>
      </c>
      <c r="BZ146" s="1527">
        <f t="shared" ca="1" si="51"/>
        <v>0</v>
      </c>
      <c r="CA146" s="1527">
        <f t="shared" ca="1" si="51"/>
        <v>0</v>
      </c>
      <c r="CB146" s="1527">
        <f t="shared" ca="1" si="51"/>
        <v>0</v>
      </c>
      <c r="CC146" s="1527">
        <f t="shared" ca="1" si="51"/>
        <v>0</v>
      </c>
      <c r="CD146" s="1527">
        <f t="shared" ca="1" si="51"/>
        <v>0</v>
      </c>
      <c r="CE146" s="1527">
        <f t="shared" ca="1" si="51"/>
        <v>0</v>
      </c>
      <c r="CF146" s="1527">
        <f t="shared" ca="1" si="51"/>
        <v>0</v>
      </c>
      <c r="CG146" s="1527">
        <f t="shared" ca="1" si="51"/>
        <v>0</v>
      </c>
      <c r="CH146" s="1527">
        <f t="shared" ca="1" si="51"/>
        <v>0</v>
      </c>
      <c r="CI146" s="1567">
        <f t="shared" ca="1" si="51"/>
        <v>0</v>
      </c>
      <c r="CM146" s="2158"/>
      <c r="CN146" s="2159"/>
      <c r="CO146" s="2159"/>
      <c r="CP146" s="2159"/>
      <c r="CQ146" s="2159"/>
      <c r="CR146" s="2159"/>
      <c r="CS146" s="2159"/>
      <c r="CT146" s="2159"/>
      <c r="CU146" s="2159"/>
      <c r="CV146" s="2159"/>
      <c r="CW146" s="2160"/>
    </row>
    <row r="147" spans="1:106" s="939" customFormat="1" ht="15.75" customHeight="1" x14ac:dyDescent="0.25">
      <c r="A147" s="954" t="str">
        <f t="shared" si="42"/>
        <v/>
      </c>
      <c r="B147" s="990" t="str">
        <f t="shared" ca="1" si="43"/>
        <v xml:space="preserve"> </v>
      </c>
      <c r="C147" s="1593">
        <f t="shared" ca="1" si="44"/>
        <v>0</v>
      </c>
      <c r="D147" s="1566">
        <f t="shared" ca="1" si="45"/>
        <v>0</v>
      </c>
      <c r="E147" s="1527">
        <f t="shared" ca="1" si="45"/>
        <v>0</v>
      </c>
      <c r="F147" s="1527">
        <f t="shared" ca="1" si="45"/>
        <v>0</v>
      </c>
      <c r="G147" s="1527">
        <f t="shared" ca="1" si="45"/>
        <v>0</v>
      </c>
      <c r="H147" s="1527">
        <f t="shared" ca="1" si="45"/>
        <v>0</v>
      </c>
      <c r="I147" s="1527">
        <f t="shared" ca="1" si="45"/>
        <v>0</v>
      </c>
      <c r="J147" s="1527">
        <f t="shared" ca="1" si="45"/>
        <v>0</v>
      </c>
      <c r="K147" s="1531">
        <f t="shared" ca="1" si="45"/>
        <v>0</v>
      </c>
      <c r="L147" s="1531">
        <f t="shared" ca="1" si="45"/>
        <v>0</v>
      </c>
      <c r="M147" s="1531">
        <f t="shared" ca="1" si="45"/>
        <v>0</v>
      </c>
      <c r="N147" s="1531">
        <f t="shared" ca="1" si="45"/>
        <v>0</v>
      </c>
      <c r="O147" s="1531">
        <f t="shared" ca="1" si="45"/>
        <v>0</v>
      </c>
      <c r="P147" s="1531">
        <f t="shared" ca="1" si="45"/>
        <v>0</v>
      </c>
      <c r="Q147" s="1531">
        <f t="shared" ca="1" si="45"/>
        <v>0</v>
      </c>
      <c r="R147" s="1531">
        <f t="shared" ca="1" si="45"/>
        <v>0</v>
      </c>
      <c r="S147" s="1531">
        <f t="shared" ca="1" si="45"/>
        <v>0</v>
      </c>
      <c r="T147" s="1531">
        <f t="shared" ca="1" si="46"/>
        <v>0</v>
      </c>
      <c r="U147" s="1531">
        <f t="shared" ca="1" si="46"/>
        <v>0</v>
      </c>
      <c r="V147" s="1531">
        <f t="shared" ca="1" si="46"/>
        <v>0</v>
      </c>
      <c r="W147" s="1531">
        <f t="shared" ca="1" si="46"/>
        <v>0</v>
      </c>
      <c r="X147" s="1531">
        <f t="shared" ca="1" si="46"/>
        <v>0</v>
      </c>
      <c r="Y147" s="1531">
        <f t="shared" ca="1" si="46"/>
        <v>0</v>
      </c>
      <c r="Z147" s="1565"/>
      <c r="AA147" s="1526">
        <f t="shared" ca="1" si="47"/>
        <v>0</v>
      </c>
      <c r="AB147" s="1527">
        <f t="shared" ca="1" si="47"/>
        <v>0</v>
      </c>
      <c r="AC147" s="1527">
        <f t="shared" ca="1" si="47"/>
        <v>0</v>
      </c>
      <c r="AD147" s="1527">
        <f t="shared" ca="1" si="47"/>
        <v>0</v>
      </c>
      <c r="AE147" s="1527">
        <f t="shared" ca="1" si="47"/>
        <v>0</v>
      </c>
      <c r="AF147" s="1527">
        <f t="shared" ca="1" si="47"/>
        <v>0</v>
      </c>
      <c r="AG147" s="1527">
        <f t="shared" ca="1" si="47"/>
        <v>0</v>
      </c>
      <c r="AH147" s="1527">
        <f t="shared" ca="1" si="47"/>
        <v>0</v>
      </c>
      <c r="AI147" s="1527">
        <f t="shared" ca="1" si="47"/>
        <v>0</v>
      </c>
      <c r="AJ147" s="1527">
        <f t="shared" ca="1" si="47"/>
        <v>0</v>
      </c>
      <c r="AK147" s="1527">
        <f t="shared" ca="1" si="47"/>
        <v>0</v>
      </c>
      <c r="AL147" s="1527">
        <f t="shared" ca="1" si="47"/>
        <v>0</v>
      </c>
      <c r="AM147" s="1527">
        <f t="shared" ca="1" si="47"/>
        <v>0</v>
      </c>
      <c r="AN147" s="1486"/>
      <c r="AO147" s="1566">
        <f t="shared" ca="1" si="51"/>
        <v>0</v>
      </c>
      <c r="AP147" s="1531">
        <f t="shared" ca="1" si="49"/>
        <v>0</v>
      </c>
      <c r="AQ147" s="1527">
        <f t="shared" ca="1" si="51"/>
        <v>0</v>
      </c>
      <c r="AR147" s="1527">
        <f t="shared" ca="1" si="51"/>
        <v>0</v>
      </c>
      <c r="AS147" s="1527">
        <f t="shared" ca="1" si="51"/>
        <v>0</v>
      </c>
      <c r="AT147" s="1527">
        <f t="shared" ca="1" si="51"/>
        <v>0</v>
      </c>
      <c r="AU147" s="1527">
        <f t="shared" ca="1" si="51"/>
        <v>0</v>
      </c>
      <c r="AV147" s="1527">
        <f t="shared" ca="1" si="51"/>
        <v>0</v>
      </c>
      <c r="AW147" s="1527">
        <f t="shared" ca="1" si="51"/>
        <v>0</v>
      </c>
      <c r="AX147" s="1527">
        <f t="shared" ca="1" si="51"/>
        <v>0</v>
      </c>
      <c r="AY147" s="1527">
        <f t="shared" ca="1" si="51"/>
        <v>0</v>
      </c>
      <c r="AZ147" s="1527">
        <f t="shared" ca="1" si="51"/>
        <v>0</v>
      </c>
      <c r="BA147" s="1527">
        <f t="shared" ca="1" si="51"/>
        <v>0</v>
      </c>
      <c r="BB147" s="1527">
        <f t="shared" ca="1" si="51"/>
        <v>0</v>
      </c>
      <c r="BC147" s="1527">
        <f t="shared" ca="1" si="51"/>
        <v>0</v>
      </c>
      <c r="BD147" s="1527">
        <f t="shared" ca="1" si="51"/>
        <v>0</v>
      </c>
      <c r="BE147" s="1527">
        <f t="shared" ca="1" si="51"/>
        <v>0</v>
      </c>
      <c r="BF147" s="1527">
        <f t="shared" ca="1" si="51"/>
        <v>0</v>
      </c>
      <c r="BG147" s="1527">
        <f t="shared" ca="1" si="51"/>
        <v>0</v>
      </c>
      <c r="BH147" s="1527">
        <f t="shared" ca="1" si="51"/>
        <v>0</v>
      </c>
      <c r="BI147" s="1527">
        <f t="shared" ca="1" si="51"/>
        <v>0</v>
      </c>
      <c r="BJ147" s="1527">
        <f t="shared" ca="1" si="51"/>
        <v>0</v>
      </c>
      <c r="BK147" s="1527">
        <f t="shared" ca="1" si="51"/>
        <v>0</v>
      </c>
      <c r="BL147" s="1527">
        <f t="shared" ca="1" si="51"/>
        <v>0</v>
      </c>
      <c r="BM147" s="1527">
        <f t="shared" ca="1" si="51"/>
        <v>0</v>
      </c>
      <c r="BN147" s="1527">
        <f t="shared" ca="1" si="51"/>
        <v>0</v>
      </c>
      <c r="BO147" s="1527">
        <f t="shared" ca="1" si="51"/>
        <v>0</v>
      </c>
      <c r="BP147" s="1527">
        <f t="shared" ca="1" si="51"/>
        <v>0</v>
      </c>
      <c r="BQ147" s="1527">
        <f t="shared" ca="1" si="51"/>
        <v>0</v>
      </c>
      <c r="BR147" s="1527">
        <f t="shared" ca="1" si="51"/>
        <v>0</v>
      </c>
      <c r="BS147" s="1527">
        <f t="shared" ca="1" si="51"/>
        <v>0</v>
      </c>
      <c r="BT147" s="1527">
        <f t="shared" ca="1" si="51"/>
        <v>0</v>
      </c>
      <c r="BU147" s="1527">
        <f t="shared" ca="1" si="51"/>
        <v>0</v>
      </c>
      <c r="BV147" s="1527">
        <f t="shared" ca="1" si="51"/>
        <v>0</v>
      </c>
      <c r="BW147" s="1527">
        <f t="shared" ca="1" si="51"/>
        <v>0</v>
      </c>
      <c r="BX147" s="1527">
        <f t="shared" ca="1" si="51"/>
        <v>0</v>
      </c>
      <c r="BY147" s="1527">
        <f t="shared" ca="1" si="51"/>
        <v>0</v>
      </c>
      <c r="BZ147" s="1527">
        <f t="shared" ca="1" si="51"/>
        <v>0</v>
      </c>
      <c r="CA147" s="1527">
        <f t="shared" ca="1" si="51"/>
        <v>0</v>
      </c>
      <c r="CB147" s="1527">
        <f t="shared" ca="1" si="51"/>
        <v>0</v>
      </c>
      <c r="CC147" s="1527">
        <f t="shared" ca="1" si="51"/>
        <v>0</v>
      </c>
      <c r="CD147" s="1527">
        <f t="shared" ca="1" si="51"/>
        <v>0</v>
      </c>
      <c r="CE147" s="1527">
        <f t="shared" ca="1" si="51"/>
        <v>0</v>
      </c>
      <c r="CF147" s="1527">
        <f t="shared" ca="1" si="51"/>
        <v>0</v>
      </c>
      <c r="CG147" s="1527">
        <f t="shared" ca="1" si="51"/>
        <v>0</v>
      </c>
      <c r="CH147" s="1527">
        <f t="shared" ca="1" si="51"/>
        <v>0</v>
      </c>
      <c r="CI147" s="1567">
        <f t="shared" ca="1" si="51"/>
        <v>0</v>
      </c>
      <c r="CM147" s="2158"/>
      <c r="CN147" s="2159"/>
      <c r="CO147" s="2159"/>
      <c r="CP147" s="2159"/>
      <c r="CQ147" s="2159"/>
      <c r="CR147" s="2159"/>
      <c r="CS147" s="2159"/>
      <c r="CT147" s="2159"/>
      <c r="CU147" s="2159"/>
      <c r="CV147" s="2159"/>
      <c r="CW147" s="2160"/>
    </row>
    <row r="148" spans="1:106" s="939" customFormat="1" ht="15.75" customHeight="1" x14ac:dyDescent="0.25">
      <c r="A148" s="954" t="str">
        <f t="shared" si="42"/>
        <v/>
      </c>
      <c r="B148" s="990" t="str">
        <f t="shared" ca="1" si="43"/>
        <v xml:space="preserve"> </v>
      </c>
      <c r="C148" s="1593">
        <f t="shared" ca="1" si="44"/>
        <v>0</v>
      </c>
      <c r="D148" s="1566">
        <f t="shared" ca="1" si="45"/>
        <v>0</v>
      </c>
      <c r="E148" s="1527">
        <f t="shared" ca="1" si="45"/>
        <v>0</v>
      </c>
      <c r="F148" s="1527">
        <f t="shared" ca="1" si="45"/>
        <v>0</v>
      </c>
      <c r="G148" s="1527">
        <f t="shared" ca="1" si="45"/>
        <v>0</v>
      </c>
      <c r="H148" s="1527">
        <f t="shared" ca="1" si="45"/>
        <v>0</v>
      </c>
      <c r="I148" s="1527">
        <f t="shared" ca="1" si="45"/>
        <v>0</v>
      </c>
      <c r="J148" s="1527">
        <f t="shared" ca="1" si="45"/>
        <v>0</v>
      </c>
      <c r="K148" s="1531">
        <f t="shared" ca="1" si="45"/>
        <v>0</v>
      </c>
      <c r="L148" s="1531">
        <f t="shared" ca="1" si="45"/>
        <v>0</v>
      </c>
      <c r="M148" s="1531">
        <f t="shared" ca="1" si="45"/>
        <v>0</v>
      </c>
      <c r="N148" s="1531">
        <f t="shared" ca="1" si="45"/>
        <v>0</v>
      </c>
      <c r="O148" s="1531">
        <f t="shared" ca="1" si="45"/>
        <v>0</v>
      </c>
      <c r="P148" s="1531">
        <f t="shared" ca="1" si="45"/>
        <v>0</v>
      </c>
      <c r="Q148" s="1531">
        <f t="shared" ca="1" si="45"/>
        <v>0</v>
      </c>
      <c r="R148" s="1531">
        <f t="shared" ca="1" si="45"/>
        <v>0</v>
      </c>
      <c r="S148" s="1531">
        <f t="shared" ca="1" si="45"/>
        <v>0</v>
      </c>
      <c r="T148" s="1531">
        <f t="shared" ca="1" si="46"/>
        <v>0</v>
      </c>
      <c r="U148" s="1531">
        <f t="shared" ca="1" si="46"/>
        <v>0</v>
      </c>
      <c r="V148" s="1531">
        <f t="shared" ca="1" si="46"/>
        <v>0</v>
      </c>
      <c r="W148" s="1531">
        <f t="shared" ca="1" si="46"/>
        <v>0</v>
      </c>
      <c r="X148" s="1531">
        <f t="shared" ca="1" si="46"/>
        <v>0</v>
      </c>
      <c r="Y148" s="1531">
        <f t="shared" ca="1" si="46"/>
        <v>0</v>
      </c>
      <c r="Z148" s="1565"/>
      <c r="AA148" s="1526">
        <f t="shared" ca="1" si="47"/>
        <v>0</v>
      </c>
      <c r="AB148" s="1527">
        <f t="shared" ca="1" si="47"/>
        <v>0</v>
      </c>
      <c r="AC148" s="1527">
        <f t="shared" ca="1" si="47"/>
        <v>0</v>
      </c>
      <c r="AD148" s="1527">
        <f t="shared" ca="1" si="47"/>
        <v>0</v>
      </c>
      <c r="AE148" s="1527">
        <f t="shared" ca="1" si="47"/>
        <v>0</v>
      </c>
      <c r="AF148" s="1527">
        <f t="shared" ca="1" si="47"/>
        <v>0</v>
      </c>
      <c r="AG148" s="1527">
        <f t="shared" ca="1" si="47"/>
        <v>0</v>
      </c>
      <c r="AH148" s="1527">
        <f t="shared" ca="1" si="47"/>
        <v>0</v>
      </c>
      <c r="AI148" s="1527">
        <f t="shared" ca="1" si="47"/>
        <v>0</v>
      </c>
      <c r="AJ148" s="1527">
        <f t="shared" ca="1" si="47"/>
        <v>0</v>
      </c>
      <c r="AK148" s="1527">
        <f t="shared" ca="1" si="47"/>
        <v>0</v>
      </c>
      <c r="AL148" s="1527">
        <f t="shared" ca="1" si="47"/>
        <v>0</v>
      </c>
      <c r="AM148" s="1527">
        <f t="shared" ca="1" si="47"/>
        <v>0</v>
      </c>
      <c r="AN148" s="1486"/>
      <c r="AO148" s="1566">
        <f t="shared" ca="1" si="51"/>
        <v>0</v>
      </c>
      <c r="AP148" s="1531">
        <f t="shared" ca="1" si="49"/>
        <v>0</v>
      </c>
      <c r="AQ148" s="1527">
        <f t="shared" ca="1" si="51"/>
        <v>0</v>
      </c>
      <c r="AR148" s="1527">
        <f t="shared" ca="1" si="51"/>
        <v>0</v>
      </c>
      <c r="AS148" s="1527">
        <f t="shared" ca="1" si="51"/>
        <v>0</v>
      </c>
      <c r="AT148" s="1527">
        <f t="shared" ca="1" si="51"/>
        <v>0</v>
      </c>
      <c r="AU148" s="1527">
        <f t="shared" ca="1" si="51"/>
        <v>0</v>
      </c>
      <c r="AV148" s="1527">
        <f t="shared" ca="1" si="51"/>
        <v>0</v>
      </c>
      <c r="AW148" s="1527">
        <f t="shared" ca="1" si="51"/>
        <v>0</v>
      </c>
      <c r="AX148" s="1527">
        <f t="shared" ca="1" si="51"/>
        <v>0</v>
      </c>
      <c r="AY148" s="1527">
        <f t="shared" ca="1" si="51"/>
        <v>0</v>
      </c>
      <c r="AZ148" s="1527">
        <f t="shared" ca="1" si="51"/>
        <v>0</v>
      </c>
      <c r="BA148" s="1527">
        <f t="shared" ca="1" si="51"/>
        <v>0</v>
      </c>
      <c r="BB148" s="1527">
        <f t="shared" ca="1" si="51"/>
        <v>0</v>
      </c>
      <c r="BC148" s="1527">
        <f t="shared" ca="1" si="51"/>
        <v>0</v>
      </c>
      <c r="BD148" s="1527">
        <f t="shared" ca="1" si="51"/>
        <v>0</v>
      </c>
      <c r="BE148" s="1527">
        <f t="shared" ca="1" si="51"/>
        <v>0</v>
      </c>
      <c r="BF148" s="1527">
        <f t="shared" ca="1" si="51"/>
        <v>0</v>
      </c>
      <c r="BG148" s="1527">
        <f t="shared" ca="1" si="51"/>
        <v>0</v>
      </c>
      <c r="BH148" s="1527">
        <f t="shared" ca="1" si="51"/>
        <v>0</v>
      </c>
      <c r="BI148" s="1527">
        <f t="shared" ca="1" si="51"/>
        <v>0</v>
      </c>
      <c r="BJ148" s="1527">
        <f t="shared" ca="1" si="51"/>
        <v>0</v>
      </c>
      <c r="BK148" s="1527">
        <f t="shared" ca="1" si="51"/>
        <v>0</v>
      </c>
      <c r="BL148" s="1527">
        <f t="shared" ca="1" si="51"/>
        <v>0</v>
      </c>
      <c r="BM148" s="1527">
        <f t="shared" ca="1" si="51"/>
        <v>0</v>
      </c>
      <c r="BN148" s="1527">
        <f t="shared" ca="1" si="51"/>
        <v>0</v>
      </c>
      <c r="BO148" s="1527">
        <f t="shared" ca="1" si="51"/>
        <v>0</v>
      </c>
      <c r="BP148" s="1527">
        <f t="shared" ca="1" si="51"/>
        <v>0</v>
      </c>
      <c r="BQ148" s="1527">
        <f t="shared" ca="1" si="51"/>
        <v>0</v>
      </c>
      <c r="BR148" s="1527">
        <f t="shared" ca="1" si="51"/>
        <v>0</v>
      </c>
      <c r="BS148" s="1527">
        <f t="shared" ca="1" si="51"/>
        <v>0</v>
      </c>
      <c r="BT148" s="1527">
        <f t="shared" ca="1" si="51"/>
        <v>0</v>
      </c>
      <c r="BU148" s="1527">
        <f t="shared" ca="1" si="51"/>
        <v>0</v>
      </c>
      <c r="BV148" s="1527">
        <f t="shared" ca="1" si="51"/>
        <v>0</v>
      </c>
      <c r="BW148" s="1527">
        <f t="shared" ca="1" si="51"/>
        <v>0</v>
      </c>
      <c r="BX148" s="1527">
        <f t="shared" ca="1" si="51"/>
        <v>0</v>
      </c>
      <c r="BY148" s="1527">
        <f t="shared" ca="1" si="51"/>
        <v>0</v>
      </c>
      <c r="BZ148" s="1527">
        <f t="shared" ca="1" si="51"/>
        <v>0</v>
      </c>
      <c r="CA148" s="1527">
        <f t="shared" ca="1" si="51"/>
        <v>0</v>
      </c>
      <c r="CB148" s="1527">
        <f t="shared" ca="1" si="51"/>
        <v>0</v>
      </c>
      <c r="CC148" s="1527">
        <f t="shared" ca="1" si="51"/>
        <v>0</v>
      </c>
      <c r="CD148" s="1527">
        <f t="shared" ca="1" si="51"/>
        <v>0</v>
      </c>
      <c r="CE148" s="1527">
        <f t="shared" ca="1" si="51"/>
        <v>0</v>
      </c>
      <c r="CF148" s="1527">
        <f t="shared" ca="1" si="51"/>
        <v>0</v>
      </c>
      <c r="CG148" s="1527">
        <f t="shared" ca="1" si="51"/>
        <v>0</v>
      </c>
      <c r="CH148" s="1527">
        <f t="shared" ca="1" si="51"/>
        <v>0</v>
      </c>
      <c r="CI148" s="1567">
        <f t="shared" ca="1" si="51"/>
        <v>0</v>
      </c>
      <c r="CM148" s="2158"/>
      <c r="CN148" s="2159"/>
      <c r="CO148" s="2159"/>
      <c r="CP148" s="2159"/>
      <c r="CQ148" s="2159"/>
      <c r="CR148" s="2159"/>
      <c r="CS148" s="2159"/>
      <c r="CT148" s="2159"/>
      <c r="CU148" s="2159"/>
      <c r="CV148" s="2159"/>
      <c r="CW148" s="2160"/>
    </row>
    <row r="149" spans="1:106" s="939" customFormat="1" ht="15.75" customHeight="1" x14ac:dyDescent="0.25">
      <c r="A149" s="954" t="str">
        <f t="shared" si="42"/>
        <v/>
      </c>
      <c r="B149" s="990" t="str">
        <f t="shared" ca="1" si="43"/>
        <v xml:space="preserve"> </v>
      </c>
      <c r="C149" s="1593">
        <f t="shared" ca="1" si="44"/>
        <v>0</v>
      </c>
      <c r="D149" s="1566">
        <f t="shared" ca="1" si="45"/>
        <v>0</v>
      </c>
      <c r="E149" s="1527">
        <f t="shared" ca="1" si="45"/>
        <v>0</v>
      </c>
      <c r="F149" s="1527">
        <f t="shared" ca="1" si="45"/>
        <v>0</v>
      </c>
      <c r="G149" s="1527">
        <f t="shared" ca="1" si="45"/>
        <v>0</v>
      </c>
      <c r="H149" s="1527">
        <f t="shared" ca="1" si="45"/>
        <v>0</v>
      </c>
      <c r="I149" s="1527">
        <f t="shared" ca="1" si="45"/>
        <v>0</v>
      </c>
      <c r="J149" s="1527">
        <f t="shared" ca="1" si="45"/>
        <v>0</v>
      </c>
      <c r="K149" s="1531">
        <f t="shared" ca="1" si="45"/>
        <v>0</v>
      </c>
      <c r="L149" s="1531">
        <f t="shared" ca="1" si="45"/>
        <v>0</v>
      </c>
      <c r="M149" s="1531">
        <f t="shared" ca="1" si="45"/>
        <v>0</v>
      </c>
      <c r="N149" s="1531">
        <f t="shared" ca="1" si="45"/>
        <v>0</v>
      </c>
      <c r="O149" s="1531">
        <f t="shared" ca="1" si="45"/>
        <v>0</v>
      </c>
      <c r="P149" s="1531">
        <f t="shared" ca="1" si="45"/>
        <v>0</v>
      </c>
      <c r="Q149" s="1531">
        <f t="shared" ca="1" si="45"/>
        <v>0</v>
      </c>
      <c r="R149" s="1531">
        <f t="shared" ca="1" si="45"/>
        <v>0</v>
      </c>
      <c r="S149" s="1531">
        <f t="shared" ca="1" si="45"/>
        <v>0</v>
      </c>
      <c r="T149" s="1531">
        <f t="shared" ca="1" si="46"/>
        <v>0</v>
      </c>
      <c r="U149" s="1531">
        <f t="shared" ca="1" si="46"/>
        <v>0</v>
      </c>
      <c r="V149" s="1531">
        <f t="shared" ca="1" si="46"/>
        <v>0</v>
      </c>
      <c r="W149" s="1531">
        <f t="shared" ca="1" si="46"/>
        <v>0</v>
      </c>
      <c r="X149" s="1531">
        <f t="shared" ca="1" si="46"/>
        <v>0</v>
      </c>
      <c r="Y149" s="1531">
        <f t="shared" ca="1" si="46"/>
        <v>0</v>
      </c>
      <c r="Z149" s="1565"/>
      <c r="AA149" s="1526">
        <f t="shared" ca="1" si="47"/>
        <v>0</v>
      </c>
      <c r="AB149" s="1527">
        <f t="shared" ca="1" si="47"/>
        <v>0</v>
      </c>
      <c r="AC149" s="1527">
        <f t="shared" ca="1" si="47"/>
        <v>0</v>
      </c>
      <c r="AD149" s="1527">
        <f t="shared" ca="1" si="47"/>
        <v>0</v>
      </c>
      <c r="AE149" s="1527">
        <f t="shared" ca="1" si="47"/>
        <v>0</v>
      </c>
      <c r="AF149" s="1527">
        <f t="shared" ca="1" si="47"/>
        <v>0</v>
      </c>
      <c r="AG149" s="1527">
        <f t="shared" ca="1" si="47"/>
        <v>0</v>
      </c>
      <c r="AH149" s="1527">
        <f t="shared" ca="1" si="47"/>
        <v>0</v>
      </c>
      <c r="AI149" s="1527">
        <f t="shared" ca="1" si="47"/>
        <v>0</v>
      </c>
      <c r="AJ149" s="1527">
        <f t="shared" ca="1" si="47"/>
        <v>0</v>
      </c>
      <c r="AK149" s="1527">
        <f t="shared" ca="1" si="47"/>
        <v>0</v>
      </c>
      <c r="AL149" s="1527">
        <f t="shared" ca="1" si="47"/>
        <v>0</v>
      </c>
      <c r="AM149" s="1527">
        <f t="shared" ca="1" si="47"/>
        <v>0</v>
      </c>
      <c r="AN149" s="1486"/>
      <c r="AO149" s="1566">
        <f t="shared" ca="1" si="51"/>
        <v>0</v>
      </c>
      <c r="AP149" s="1531">
        <f t="shared" ca="1" si="49"/>
        <v>0</v>
      </c>
      <c r="AQ149" s="1527">
        <f t="shared" ca="1" si="51"/>
        <v>0</v>
      </c>
      <c r="AR149" s="1527">
        <f t="shared" ca="1" si="51"/>
        <v>0</v>
      </c>
      <c r="AS149" s="1527">
        <f t="shared" ca="1" si="51"/>
        <v>0</v>
      </c>
      <c r="AT149" s="1527">
        <f t="shared" ca="1" si="51"/>
        <v>0</v>
      </c>
      <c r="AU149" s="1527">
        <f t="shared" ca="1" si="51"/>
        <v>0</v>
      </c>
      <c r="AV149" s="1527">
        <f t="shared" ca="1" si="51"/>
        <v>0</v>
      </c>
      <c r="AW149" s="1527">
        <f t="shared" ca="1" si="51"/>
        <v>0</v>
      </c>
      <c r="AX149" s="1527">
        <f t="shared" ca="1" si="51"/>
        <v>0</v>
      </c>
      <c r="AY149" s="1527">
        <f t="shared" ca="1" si="51"/>
        <v>0</v>
      </c>
      <c r="AZ149" s="1527">
        <f t="shared" ca="1" si="51"/>
        <v>0</v>
      </c>
      <c r="BA149" s="1527">
        <f t="shared" ca="1" si="51"/>
        <v>0</v>
      </c>
      <c r="BB149" s="1527">
        <f t="shared" ca="1" si="51"/>
        <v>0</v>
      </c>
      <c r="BC149" s="1527">
        <f t="shared" ca="1" si="51"/>
        <v>0</v>
      </c>
      <c r="BD149" s="1527">
        <f t="shared" ca="1" si="51"/>
        <v>0</v>
      </c>
      <c r="BE149" s="1527">
        <f t="shared" ca="1" si="51"/>
        <v>0</v>
      </c>
      <c r="BF149" s="1527">
        <f t="shared" ca="1" si="51"/>
        <v>0</v>
      </c>
      <c r="BG149" s="1527">
        <f t="shared" ca="1" si="51"/>
        <v>0</v>
      </c>
      <c r="BH149" s="1527">
        <f t="shared" ca="1" si="51"/>
        <v>0</v>
      </c>
      <c r="BI149" s="1527">
        <f t="shared" ca="1" si="51"/>
        <v>0</v>
      </c>
      <c r="BJ149" s="1527">
        <f t="shared" ca="1" si="51"/>
        <v>0</v>
      </c>
      <c r="BK149" s="1527">
        <f t="shared" ca="1" si="51"/>
        <v>0</v>
      </c>
      <c r="BL149" s="1527">
        <f t="shared" ca="1" si="51"/>
        <v>0</v>
      </c>
      <c r="BM149" s="1527">
        <f t="shared" ca="1" si="51"/>
        <v>0</v>
      </c>
      <c r="BN149" s="1527">
        <f t="shared" ca="1" si="51"/>
        <v>0</v>
      </c>
      <c r="BO149" s="1527">
        <f t="shared" ca="1" si="51"/>
        <v>0</v>
      </c>
      <c r="BP149" s="1527">
        <f t="shared" ca="1" si="51"/>
        <v>0</v>
      </c>
      <c r="BQ149" s="1527">
        <f t="shared" ca="1" si="51"/>
        <v>0</v>
      </c>
      <c r="BR149" s="1527">
        <f t="shared" ca="1" si="51"/>
        <v>0</v>
      </c>
      <c r="BS149" s="1527">
        <f t="shared" ca="1" si="51"/>
        <v>0</v>
      </c>
      <c r="BT149" s="1527">
        <f t="shared" ca="1" si="51"/>
        <v>0</v>
      </c>
      <c r="BU149" s="1527">
        <f t="shared" ca="1" si="51"/>
        <v>0</v>
      </c>
      <c r="BV149" s="1527">
        <f t="shared" ca="1" si="51"/>
        <v>0</v>
      </c>
      <c r="BW149" s="1527">
        <f t="shared" ca="1" si="51"/>
        <v>0</v>
      </c>
      <c r="BX149" s="1527">
        <f t="shared" ca="1" si="51"/>
        <v>0</v>
      </c>
      <c r="BY149" s="1527">
        <f t="shared" ca="1" si="51"/>
        <v>0</v>
      </c>
      <c r="BZ149" s="1527">
        <f t="shared" ca="1" si="51"/>
        <v>0</v>
      </c>
      <c r="CA149" s="1527">
        <f t="shared" ca="1" si="51"/>
        <v>0</v>
      </c>
      <c r="CB149" s="1527">
        <f t="shared" ca="1" si="51"/>
        <v>0</v>
      </c>
      <c r="CC149" s="1527">
        <f t="shared" ca="1" si="51"/>
        <v>0</v>
      </c>
      <c r="CD149" s="1527">
        <f t="shared" ca="1" si="51"/>
        <v>0</v>
      </c>
      <c r="CE149" s="1527">
        <f t="shared" ca="1" si="51"/>
        <v>0</v>
      </c>
      <c r="CF149" s="1527">
        <f t="shared" ca="1" si="51"/>
        <v>0</v>
      </c>
      <c r="CG149" s="1527">
        <f t="shared" ca="1" si="51"/>
        <v>0</v>
      </c>
      <c r="CH149" s="1527">
        <f t="shared" ca="1" si="51"/>
        <v>0</v>
      </c>
      <c r="CI149" s="1567">
        <f t="shared" ca="1" si="51"/>
        <v>0</v>
      </c>
      <c r="CM149" s="2158"/>
      <c r="CN149" s="2159"/>
      <c r="CO149" s="2159"/>
      <c r="CP149" s="2159"/>
      <c r="CQ149" s="2159"/>
      <c r="CR149" s="2159"/>
      <c r="CS149" s="2159"/>
      <c r="CT149" s="2159"/>
      <c r="CU149" s="2159"/>
      <c r="CV149" s="2159"/>
      <c r="CW149" s="2160"/>
    </row>
    <row r="150" spans="1:106" s="939" customFormat="1" ht="15.75" customHeight="1" x14ac:dyDescent="0.25">
      <c r="A150" s="954" t="str">
        <f t="shared" si="42"/>
        <v>zelf opgewekte windenergie</v>
      </c>
      <c r="B150" s="990">
        <f ca="1">IF(C531=0,0,(3.6/C531))</f>
        <v>7.226830333381792</v>
      </c>
      <c r="C150" s="1593">
        <f t="shared" ca="1" si="44"/>
        <v>54201.227500363442</v>
      </c>
      <c r="D150" s="1566">
        <f t="shared" ca="1" si="45"/>
        <v>54201.227500363442</v>
      </c>
      <c r="E150" s="1527">
        <v>0</v>
      </c>
      <c r="F150" s="1527">
        <v>0</v>
      </c>
      <c r="G150" s="1527">
        <v>0</v>
      </c>
      <c r="H150" s="1527">
        <v>0</v>
      </c>
      <c r="I150" s="1527">
        <v>0</v>
      </c>
      <c r="J150" s="1527">
        <v>0</v>
      </c>
      <c r="K150" s="1531">
        <v>0</v>
      </c>
      <c r="L150" s="1531">
        <v>0</v>
      </c>
      <c r="M150" s="1531">
        <v>0</v>
      </c>
      <c r="N150" s="1531">
        <v>0</v>
      </c>
      <c r="O150" s="1531">
        <v>0</v>
      </c>
      <c r="P150" s="1531">
        <v>0</v>
      </c>
      <c r="Q150" s="1531">
        <v>0</v>
      </c>
      <c r="R150" s="1531">
        <v>0</v>
      </c>
      <c r="S150" s="1531">
        <v>0</v>
      </c>
      <c r="T150" s="1531">
        <v>0</v>
      </c>
      <c r="U150" s="1531">
        <v>0</v>
      </c>
      <c r="V150" s="1531">
        <v>0</v>
      </c>
      <c r="W150" s="1531">
        <v>0</v>
      </c>
      <c r="X150" s="1531">
        <v>0</v>
      </c>
      <c r="Y150" s="1531">
        <v>0</v>
      </c>
      <c r="Z150" s="1565"/>
      <c r="AA150" s="1526">
        <f t="shared" ca="1" si="47"/>
        <v>0</v>
      </c>
      <c r="AB150" s="1527">
        <f t="shared" ca="1" si="47"/>
        <v>0</v>
      </c>
      <c r="AC150" s="1527">
        <f t="shared" ca="1" si="47"/>
        <v>0</v>
      </c>
      <c r="AD150" s="1527">
        <f t="shared" ca="1" si="47"/>
        <v>0</v>
      </c>
      <c r="AE150" s="1527">
        <f t="shared" ca="1" si="47"/>
        <v>0</v>
      </c>
      <c r="AF150" s="1527">
        <f t="shared" ca="1" si="47"/>
        <v>0</v>
      </c>
      <c r="AG150" s="1527">
        <f t="shared" ca="1" si="47"/>
        <v>0</v>
      </c>
      <c r="AH150" s="1527">
        <f t="shared" ca="1" si="47"/>
        <v>0</v>
      </c>
      <c r="AI150" s="1527">
        <f t="shared" ca="1" si="47"/>
        <v>0</v>
      </c>
      <c r="AJ150" s="1527">
        <f t="shared" ca="1" si="47"/>
        <v>0</v>
      </c>
      <c r="AK150" s="1527">
        <f t="shared" ca="1" si="47"/>
        <v>0</v>
      </c>
      <c r="AL150" s="1527">
        <f t="shared" ca="1" si="47"/>
        <v>0</v>
      </c>
      <c r="AM150" s="1527">
        <f t="shared" ca="1" si="47"/>
        <v>0</v>
      </c>
      <c r="AN150" s="1486"/>
      <c r="AO150" s="1566">
        <f t="shared" ca="1" si="51"/>
        <v>0</v>
      </c>
      <c r="AP150" s="1531">
        <f t="shared" ca="1" si="49"/>
        <v>0</v>
      </c>
      <c r="AQ150" s="1527">
        <f t="shared" ca="1" si="51"/>
        <v>0</v>
      </c>
      <c r="AR150" s="1527">
        <f t="shared" ca="1" si="51"/>
        <v>0</v>
      </c>
      <c r="AS150" s="1527">
        <f t="shared" ca="1" si="51"/>
        <v>0</v>
      </c>
      <c r="AT150" s="1527">
        <f t="shared" ca="1" si="51"/>
        <v>0</v>
      </c>
      <c r="AU150" s="1527">
        <f t="shared" ca="1" si="51"/>
        <v>0</v>
      </c>
      <c r="AV150" s="1527">
        <f t="shared" ca="1" si="51"/>
        <v>0</v>
      </c>
      <c r="AW150" s="1527">
        <f t="shared" ca="1" si="51"/>
        <v>0</v>
      </c>
      <c r="AX150" s="1527">
        <f t="shared" ca="1" si="51"/>
        <v>0</v>
      </c>
      <c r="AY150" s="1527">
        <f t="shared" ca="1" si="51"/>
        <v>0</v>
      </c>
      <c r="AZ150" s="1527">
        <f t="shared" ca="1" si="51"/>
        <v>0</v>
      </c>
      <c r="BA150" s="1527">
        <f t="shared" ca="1" si="51"/>
        <v>0</v>
      </c>
      <c r="BB150" s="1527">
        <f t="shared" ca="1" si="51"/>
        <v>0</v>
      </c>
      <c r="BC150" s="1527">
        <f t="shared" ca="1" si="51"/>
        <v>0</v>
      </c>
      <c r="BD150" s="1527">
        <f t="shared" ca="1" si="51"/>
        <v>0</v>
      </c>
      <c r="BE150" s="1527">
        <f t="shared" ca="1" si="51"/>
        <v>0</v>
      </c>
      <c r="BF150" s="1527">
        <f t="shared" ca="1" si="51"/>
        <v>0</v>
      </c>
      <c r="BG150" s="1527">
        <f t="shared" ca="1" si="51"/>
        <v>0</v>
      </c>
      <c r="BH150" s="1527">
        <f t="shared" ca="1" si="51"/>
        <v>0</v>
      </c>
      <c r="BI150" s="1527">
        <f t="shared" ca="1" si="51"/>
        <v>0</v>
      </c>
      <c r="BJ150" s="1527">
        <f t="shared" ca="1" si="51"/>
        <v>0</v>
      </c>
      <c r="BK150" s="1527">
        <f t="shared" ca="1" si="51"/>
        <v>0</v>
      </c>
      <c r="BL150" s="1527">
        <f t="shared" ca="1" si="51"/>
        <v>0</v>
      </c>
      <c r="BM150" s="1527">
        <f t="shared" ca="1" si="51"/>
        <v>0</v>
      </c>
      <c r="BN150" s="1527">
        <f t="shared" ca="1" si="51"/>
        <v>0</v>
      </c>
      <c r="BO150" s="1527">
        <f t="shared" ca="1" si="51"/>
        <v>0</v>
      </c>
      <c r="BP150" s="1527">
        <f t="shared" ca="1" si="51"/>
        <v>0</v>
      </c>
      <c r="BQ150" s="1527">
        <f t="shared" ca="1" si="51"/>
        <v>0</v>
      </c>
      <c r="BR150" s="1527">
        <f t="shared" ca="1" si="51"/>
        <v>0</v>
      </c>
      <c r="BS150" s="1527">
        <f t="shared" ca="1" si="51"/>
        <v>0</v>
      </c>
      <c r="BT150" s="1527">
        <f t="shared" ca="1" si="51"/>
        <v>0</v>
      </c>
      <c r="BU150" s="1527">
        <f t="shared" ca="1" si="51"/>
        <v>0</v>
      </c>
      <c r="BV150" s="1527">
        <f t="shared" ca="1" si="51"/>
        <v>0</v>
      </c>
      <c r="BW150" s="1527">
        <f t="shared" ca="1" si="51"/>
        <v>0</v>
      </c>
      <c r="BX150" s="1527">
        <f t="shared" ca="1" si="51"/>
        <v>0</v>
      </c>
      <c r="BY150" s="1527">
        <f t="shared" ca="1" si="51"/>
        <v>0</v>
      </c>
      <c r="BZ150" s="1527">
        <f t="shared" ca="1" si="51"/>
        <v>0</v>
      </c>
      <c r="CA150" s="1527">
        <f t="shared" ca="1" si="51"/>
        <v>0</v>
      </c>
      <c r="CB150" s="1527">
        <f t="shared" ca="1" si="51"/>
        <v>0</v>
      </c>
      <c r="CC150" s="1527">
        <f t="shared" ca="1" si="51"/>
        <v>0</v>
      </c>
      <c r="CD150" s="1527">
        <f t="shared" ca="1" si="51"/>
        <v>0</v>
      </c>
      <c r="CE150" s="1527">
        <f t="shared" ca="1" si="51"/>
        <v>0</v>
      </c>
      <c r="CF150" s="1527">
        <f t="shared" ca="1" si="51"/>
        <v>0</v>
      </c>
      <c r="CG150" s="1527">
        <f t="shared" ca="1" si="51"/>
        <v>0</v>
      </c>
      <c r="CH150" s="1527">
        <f t="shared" ca="1" si="51"/>
        <v>0</v>
      </c>
      <c r="CI150" s="1567">
        <f t="shared" ca="1" si="51"/>
        <v>0</v>
      </c>
      <c r="CM150" s="2158"/>
      <c r="CN150" s="2159"/>
      <c r="CO150" s="2159"/>
      <c r="CP150" s="2159"/>
      <c r="CQ150" s="2159"/>
      <c r="CR150" s="2159"/>
      <c r="CS150" s="2159"/>
      <c r="CT150" s="2159"/>
      <c r="CU150" s="2159"/>
      <c r="CV150" s="2159"/>
      <c r="CW150" s="2160"/>
    </row>
    <row r="151" spans="1:106" s="939" customFormat="1" ht="15.75" customHeight="1" thickBot="1" x14ac:dyDescent="0.3">
      <c r="A151" s="991" t="str">
        <f t="shared" si="42"/>
        <v>zelf opgewekte zonneenergie</v>
      </c>
      <c r="B151" s="992">
        <f ca="1">IF(C531=0,0,(3.6/C531))</f>
        <v>7.226830333381792</v>
      </c>
      <c r="C151" s="1594">
        <f t="shared" ca="1" si="44"/>
        <v>0</v>
      </c>
      <c r="D151" s="1562">
        <f t="shared" ca="1" si="45"/>
        <v>0</v>
      </c>
      <c r="E151" s="1522">
        <v>0</v>
      </c>
      <c r="F151" s="1522">
        <v>0</v>
      </c>
      <c r="G151" s="1522">
        <v>0</v>
      </c>
      <c r="H151" s="1522">
        <v>0</v>
      </c>
      <c r="I151" s="1522">
        <v>0</v>
      </c>
      <c r="J151" s="1522">
        <v>0</v>
      </c>
      <c r="K151" s="1568">
        <v>0</v>
      </c>
      <c r="L151" s="1568">
        <v>0</v>
      </c>
      <c r="M151" s="1568">
        <v>0</v>
      </c>
      <c r="N151" s="1568">
        <v>0</v>
      </c>
      <c r="O151" s="1568">
        <v>0</v>
      </c>
      <c r="P151" s="1568">
        <v>0</v>
      </c>
      <c r="Q151" s="1568">
        <v>0</v>
      </c>
      <c r="R151" s="1568">
        <v>0</v>
      </c>
      <c r="S151" s="1568">
        <v>0</v>
      </c>
      <c r="T151" s="1568">
        <v>0</v>
      </c>
      <c r="U151" s="1568">
        <v>0</v>
      </c>
      <c r="V151" s="1568">
        <v>0</v>
      </c>
      <c r="W151" s="1568">
        <v>0</v>
      </c>
      <c r="X151" s="1568">
        <v>0</v>
      </c>
      <c r="Y151" s="1568">
        <v>0</v>
      </c>
      <c r="Z151" s="1565"/>
      <c r="AA151" s="1962">
        <f t="shared" ca="1" si="47"/>
        <v>0</v>
      </c>
      <c r="AB151" s="1522">
        <f t="shared" ca="1" si="47"/>
        <v>0</v>
      </c>
      <c r="AC151" s="1522">
        <f t="shared" ca="1" si="47"/>
        <v>0</v>
      </c>
      <c r="AD151" s="1522">
        <f t="shared" ca="1" si="47"/>
        <v>0</v>
      </c>
      <c r="AE151" s="1522">
        <f t="shared" ca="1" si="47"/>
        <v>0</v>
      </c>
      <c r="AF151" s="1522">
        <f t="shared" ca="1" si="47"/>
        <v>0</v>
      </c>
      <c r="AG151" s="1522">
        <f t="shared" ca="1" si="47"/>
        <v>0</v>
      </c>
      <c r="AH151" s="1522">
        <f t="shared" ca="1" si="47"/>
        <v>0</v>
      </c>
      <c r="AI151" s="1522">
        <f t="shared" ca="1" si="47"/>
        <v>0</v>
      </c>
      <c r="AJ151" s="1522">
        <f t="shared" ca="1" si="47"/>
        <v>0</v>
      </c>
      <c r="AK151" s="1522">
        <f t="shared" ca="1" si="47"/>
        <v>0</v>
      </c>
      <c r="AL151" s="1522">
        <f t="shared" ca="1" si="47"/>
        <v>0</v>
      </c>
      <c r="AM151" s="1522">
        <f t="shared" ca="1" si="47"/>
        <v>0</v>
      </c>
      <c r="AN151" s="1486"/>
      <c r="AO151" s="1562">
        <f t="shared" ca="1" si="51"/>
        <v>0</v>
      </c>
      <c r="AP151" s="1568">
        <f t="shared" ca="1" si="49"/>
        <v>0</v>
      </c>
      <c r="AQ151" s="1522">
        <f t="shared" ca="1" si="51"/>
        <v>0</v>
      </c>
      <c r="AR151" s="1522">
        <f t="shared" ca="1" si="51"/>
        <v>0</v>
      </c>
      <c r="AS151" s="1522">
        <f t="shared" ca="1" si="51"/>
        <v>0</v>
      </c>
      <c r="AT151" s="1522">
        <f t="shared" ca="1" si="51"/>
        <v>0</v>
      </c>
      <c r="AU151" s="1522">
        <f t="shared" ca="1" si="51"/>
        <v>0</v>
      </c>
      <c r="AV151" s="1522">
        <f t="shared" ca="1" si="51"/>
        <v>0</v>
      </c>
      <c r="AW151" s="1522">
        <f t="shared" ca="1" si="51"/>
        <v>0</v>
      </c>
      <c r="AX151" s="1522">
        <f t="shared" ca="1" si="51"/>
        <v>0</v>
      </c>
      <c r="AY151" s="1522">
        <f t="shared" ca="1" si="51"/>
        <v>0</v>
      </c>
      <c r="AZ151" s="1522">
        <f t="shared" ca="1" si="51"/>
        <v>0</v>
      </c>
      <c r="BA151" s="1522">
        <f t="shared" ca="1" si="51"/>
        <v>0</v>
      </c>
      <c r="BB151" s="1522">
        <f t="shared" ca="1" si="51"/>
        <v>0</v>
      </c>
      <c r="BC151" s="1522">
        <f t="shared" ca="1" si="51"/>
        <v>0</v>
      </c>
      <c r="BD151" s="1522">
        <f t="shared" ca="1" si="51"/>
        <v>0</v>
      </c>
      <c r="BE151" s="1522">
        <f t="shared" ca="1" si="51"/>
        <v>0</v>
      </c>
      <c r="BF151" s="1522">
        <f t="shared" ca="1" si="51"/>
        <v>0</v>
      </c>
      <c r="BG151" s="1522">
        <f t="shared" ca="1" si="51"/>
        <v>0</v>
      </c>
      <c r="BH151" s="1522">
        <f t="shared" ca="1" si="51"/>
        <v>0</v>
      </c>
      <c r="BI151" s="1522">
        <f t="shared" ca="1" si="51"/>
        <v>0</v>
      </c>
      <c r="BJ151" s="1522">
        <f t="shared" ca="1" si="51"/>
        <v>0</v>
      </c>
      <c r="BK151" s="1522">
        <f t="shared" ca="1" si="51"/>
        <v>0</v>
      </c>
      <c r="BL151" s="1522">
        <f t="shared" ca="1" si="51"/>
        <v>0</v>
      </c>
      <c r="BM151" s="1522">
        <f t="shared" ca="1" si="51"/>
        <v>0</v>
      </c>
      <c r="BN151" s="1522">
        <f t="shared" ca="1" si="51"/>
        <v>0</v>
      </c>
      <c r="BO151" s="1522">
        <f t="shared" ref="BO151:CI151" ca="1" si="52">IF(ISNUMBER($B151),$B151*BO69,0)</f>
        <v>0</v>
      </c>
      <c r="BP151" s="1522">
        <f t="shared" ca="1" si="52"/>
        <v>0</v>
      </c>
      <c r="BQ151" s="1522">
        <f t="shared" ca="1" si="52"/>
        <v>0</v>
      </c>
      <c r="BR151" s="1522">
        <f t="shared" ca="1" si="52"/>
        <v>0</v>
      </c>
      <c r="BS151" s="1522">
        <f t="shared" ca="1" si="52"/>
        <v>0</v>
      </c>
      <c r="BT151" s="1522">
        <f t="shared" ca="1" si="52"/>
        <v>0</v>
      </c>
      <c r="BU151" s="1522">
        <f t="shared" ca="1" si="52"/>
        <v>0</v>
      </c>
      <c r="BV151" s="1522">
        <f t="shared" ca="1" si="52"/>
        <v>0</v>
      </c>
      <c r="BW151" s="1522">
        <f t="shared" ca="1" si="52"/>
        <v>0</v>
      </c>
      <c r="BX151" s="1522">
        <f t="shared" ca="1" si="52"/>
        <v>0</v>
      </c>
      <c r="BY151" s="1522">
        <f t="shared" ca="1" si="52"/>
        <v>0</v>
      </c>
      <c r="BZ151" s="1522">
        <f t="shared" ca="1" si="52"/>
        <v>0</v>
      </c>
      <c r="CA151" s="1522">
        <f t="shared" ca="1" si="52"/>
        <v>0</v>
      </c>
      <c r="CB151" s="1522">
        <f t="shared" ca="1" si="52"/>
        <v>0</v>
      </c>
      <c r="CC151" s="1522">
        <f t="shared" ca="1" si="52"/>
        <v>0</v>
      </c>
      <c r="CD151" s="1522">
        <f t="shared" ca="1" si="52"/>
        <v>0</v>
      </c>
      <c r="CE151" s="1522">
        <f t="shared" ca="1" si="52"/>
        <v>0</v>
      </c>
      <c r="CF151" s="1522">
        <f t="shared" ca="1" si="52"/>
        <v>0</v>
      </c>
      <c r="CG151" s="1522">
        <f t="shared" ca="1" si="52"/>
        <v>0</v>
      </c>
      <c r="CH151" s="1522">
        <f t="shared" ca="1" si="52"/>
        <v>0</v>
      </c>
      <c r="CI151" s="1523">
        <f t="shared" ca="1" si="52"/>
        <v>0</v>
      </c>
      <c r="CM151" s="2158"/>
      <c r="CN151" s="2159"/>
      <c r="CO151" s="2159"/>
      <c r="CP151" s="2159"/>
      <c r="CQ151" s="2159"/>
      <c r="CR151" s="2159"/>
      <c r="CS151" s="2159"/>
      <c r="CT151" s="2159"/>
      <c r="CU151" s="2159"/>
      <c r="CV151" s="2159"/>
      <c r="CW151" s="2160"/>
    </row>
    <row r="152" spans="1:106" thickBot="1" x14ac:dyDescent="0.3">
      <c r="A152" s="507"/>
      <c r="B152" s="973"/>
      <c r="C152" s="1549"/>
      <c r="D152" s="1549"/>
      <c r="E152" s="1549"/>
      <c r="F152" s="1549"/>
      <c r="G152" s="1549"/>
      <c r="H152" s="1549"/>
      <c r="I152" s="1549"/>
      <c r="J152" s="1549"/>
      <c r="K152" s="1549"/>
      <c r="L152" s="1549"/>
      <c r="M152" s="1549"/>
      <c r="N152" s="1549"/>
      <c r="O152" s="1549"/>
      <c r="P152" s="1549"/>
      <c r="Q152" s="1549"/>
      <c r="R152" s="1549"/>
      <c r="S152" s="1549"/>
      <c r="T152" s="1549"/>
      <c r="U152" s="1549"/>
      <c r="V152" s="1549"/>
      <c r="W152" s="1549"/>
      <c r="X152" s="1549"/>
      <c r="Y152" s="1549"/>
      <c r="Z152" s="1505"/>
      <c r="AA152" s="1549"/>
      <c r="AB152" s="1549"/>
      <c r="AC152" s="1549"/>
      <c r="AD152" s="1549"/>
      <c r="AE152" s="1549"/>
      <c r="AF152" s="1549"/>
      <c r="AG152" s="1549"/>
      <c r="AH152" s="1549"/>
      <c r="AI152" s="1549"/>
      <c r="AJ152" s="1549"/>
      <c r="AK152" s="1549"/>
      <c r="AL152" s="1549"/>
      <c r="AM152" s="1549"/>
      <c r="AN152" s="1464"/>
      <c r="AO152" s="1549"/>
      <c r="AP152" s="1549"/>
      <c r="AQ152" s="1549"/>
      <c r="AR152" s="1549"/>
      <c r="AS152" s="1569"/>
      <c r="AT152" s="1549"/>
      <c r="AU152" s="1549"/>
      <c r="AV152" s="1549"/>
      <c r="AW152" s="1549"/>
      <c r="AX152" s="1549"/>
      <c r="AY152" s="1549"/>
      <c r="AZ152" s="1549"/>
      <c r="BA152" s="1549"/>
      <c r="BB152" s="1549"/>
      <c r="BC152" s="1549"/>
      <c r="BD152" s="1549"/>
      <c r="BE152" s="1549"/>
      <c r="BF152" s="1549"/>
      <c r="BG152" s="1549"/>
      <c r="BH152" s="1549"/>
      <c r="BI152" s="1549"/>
      <c r="BJ152" s="1549"/>
      <c r="BK152" s="1549"/>
      <c r="BL152" s="1549"/>
      <c r="BM152" s="1549"/>
      <c r="BN152" s="1549"/>
      <c r="BO152" s="1549"/>
      <c r="BP152" s="1549"/>
      <c r="BQ152" s="1549"/>
      <c r="BR152" s="1549"/>
      <c r="BS152" s="1549"/>
      <c r="BT152" s="1549"/>
      <c r="BU152" s="1549"/>
      <c r="BV152" s="1549"/>
      <c r="BW152" s="1549"/>
      <c r="BX152" s="1549"/>
      <c r="BY152" s="1549"/>
      <c r="BZ152" s="1549"/>
      <c r="CA152" s="1549"/>
      <c r="CB152" s="1549"/>
      <c r="CC152" s="1549"/>
      <c r="CD152" s="1549"/>
      <c r="CE152" s="1549"/>
      <c r="CF152" s="1549"/>
      <c r="CG152" s="1549"/>
      <c r="CH152" s="1549"/>
      <c r="CI152" s="2003"/>
      <c r="CM152" s="2143"/>
      <c r="CN152" s="2188"/>
      <c r="CO152" s="1931"/>
      <c r="CP152" s="1931"/>
      <c r="CQ152" s="1931"/>
      <c r="CR152" s="1931"/>
      <c r="CS152" s="1931"/>
      <c r="CT152" s="1931"/>
      <c r="CU152" s="1931"/>
      <c r="CV152" s="1931"/>
      <c r="CW152" s="2144"/>
    </row>
    <row r="153" spans="1:106" ht="27.6" customHeight="1" thickBot="1" x14ac:dyDescent="0.3">
      <c r="A153" s="960" t="s">
        <v>503</v>
      </c>
      <c r="B153" s="993" t="s">
        <v>4</v>
      </c>
      <c r="C153" s="1595" t="str">
        <f>C71</f>
        <v>Totale transfer</v>
      </c>
      <c r="D153" s="1563"/>
      <c r="E153" s="1550"/>
      <c r="F153" s="1550"/>
      <c r="G153" s="1550"/>
      <c r="H153" s="1550"/>
      <c r="I153" s="1550"/>
      <c r="J153" s="1550"/>
      <c r="K153" s="1549"/>
      <c r="L153" s="1549"/>
      <c r="M153" s="1549"/>
      <c r="N153" s="1549"/>
      <c r="O153" s="1549"/>
      <c r="P153" s="1549"/>
      <c r="Q153" s="1549"/>
      <c r="R153" s="1549"/>
      <c r="S153" s="1549"/>
      <c r="T153" s="1549"/>
      <c r="U153" s="1549"/>
      <c r="V153" s="1549"/>
      <c r="W153" s="1549"/>
      <c r="X153" s="1549"/>
      <c r="Y153" s="1549"/>
      <c r="Z153" s="1505"/>
      <c r="AA153" s="1549"/>
      <c r="AB153" s="1549"/>
      <c r="AC153" s="1549"/>
      <c r="AD153" s="1549"/>
      <c r="AE153" s="1549"/>
      <c r="AF153" s="1549"/>
      <c r="AG153" s="1549"/>
      <c r="AH153" s="1549"/>
      <c r="AI153" s="1549"/>
      <c r="AJ153" s="1549"/>
      <c r="AK153" s="1549"/>
      <c r="AL153" s="1549"/>
      <c r="AM153" s="1549"/>
      <c r="AN153" s="1464"/>
      <c r="AO153" s="1549"/>
      <c r="AP153" s="1549"/>
      <c r="AQ153" s="1549"/>
      <c r="AR153" s="1549"/>
      <c r="AS153" s="1569"/>
      <c r="AT153" s="1549"/>
      <c r="AU153" s="1549"/>
      <c r="AV153" s="1549"/>
      <c r="AW153" s="1549"/>
      <c r="AX153" s="1549"/>
      <c r="AY153" s="1549"/>
      <c r="AZ153" s="1549"/>
      <c r="BA153" s="1549"/>
      <c r="BB153" s="1549"/>
      <c r="BC153" s="1549"/>
      <c r="BD153" s="1549"/>
      <c r="BE153" s="1549"/>
      <c r="BF153" s="1549"/>
      <c r="BG153" s="1549"/>
      <c r="BH153" s="1549"/>
      <c r="BI153" s="1549"/>
      <c r="BJ153" s="1549"/>
      <c r="BK153" s="1549"/>
      <c r="BL153" s="1549"/>
      <c r="BM153" s="1549"/>
      <c r="BN153" s="1549"/>
      <c r="BO153" s="1549"/>
      <c r="BP153" s="1549"/>
      <c r="BQ153" s="1549"/>
      <c r="BR153" s="1549"/>
      <c r="BS153" s="1549"/>
      <c r="BT153" s="1549"/>
      <c r="BU153" s="1549"/>
      <c r="BV153" s="1549"/>
      <c r="BW153" s="1549"/>
      <c r="BX153" s="1549"/>
      <c r="BY153" s="1549"/>
      <c r="BZ153" s="1549"/>
      <c r="CA153" s="1549"/>
      <c r="CB153" s="1549"/>
      <c r="CC153" s="1549"/>
      <c r="CD153" s="1549"/>
      <c r="CE153" s="1549"/>
      <c r="CF153" s="1549"/>
      <c r="CG153" s="1549"/>
      <c r="CH153" s="1549"/>
      <c r="CI153" s="2003"/>
      <c r="CM153" s="2143"/>
      <c r="CN153" s="2188"/>
      <c r="CO153" s="1931"/>
      <c r="CP153" s="1931"/>
      <c r="CQ153" s="1931"/>
      <c r="CR153" s="1931"/>
      <c r="CS153" s="1931"/>
      <c r="CT153" s="1931"/>
      <c r="CU153" s="1931"/>
      <c r="CV153" s="1931"/>
      <c r="CW153" s="2144"/>
      <c r="CX153" s="509"/>
      <c r="CY153" s="488"/>
      <c r="CZ153" s="509"/>
      <c r="DA153" s="509"/>
      <c r="DB153" s="509"/>
    </row>
    <row r="154" spans="1:106" s="939" customFormat="1" ht="15.75" customHeight="1" x14ac:dyDescent="0.25">
      <c r="A154" s="994" t="str">
        <f t="shared" ref="A154:A169" si="53">IF(TRIM(A72)="","",A72)</f>
        <v>stoom 30 bara</v>
      </c>
      <c r="B154" s="995">
        <f ca="1">IF($C$525=0,0,(1/$C$525))</f>
        <v>0.94140260914134433</v>
      </c>
      <c r="C154" s="1581">
        <f ca="1">SUM(D154:CI154)</f>
        <v>-0.10079951748048188</v>
      </c>
      <c r="D154" s="1559">
        <f t="shared" ref="D154:S169" ca="1" si="54">IF(ISNUMBER($B154),$B154*D72,0)</f>
        <v>0</v>
      </c>
      <c r="E154" s="1560">
        <f t="shared" ca="1" si="54"/>
        <v>599143.92305539432</v>
      </c>
      <c r="F154" s="1560">
        <f t="shared" ca="1" si="54"/>
        <v>0</v>
      </c>
      <c r="G154" s="1560">
        <f t="shared" ca="1" si="54"/>
        <v>-317319.35206507868</v>
      </c>
      <c r="H154" s="1560">
        <f t="shared" ca="1" si="54"/>
        <v>-335520.59691102081</v>
      </c>
      <c r="I154" s="1560">
        <f t="shared" ca="1" si="54"/>
        <v>0</v>
      </c>
      <c r="J154" s="1560">
        <f t="shared" ca="1" si="54"/>
        <v>0</v>
      </c>
      <c r="K154" s="1564">
        <f t="shared" ca="1" si="54"/>
        <v>0</v>
      </c>
      <c r="L154" s="1564">
        <f t="shared" ca="1" si="54"/>
        <v>0</v>
      </c>
      <c r="M154" s="1564">
        <f t="shared" ca="1" si="54"/>
        <v>0</v>
      </c>
      <c r="N154" s="1564">
        <f t="shared" ca="1" si="54"/>
        <v>0</v>
      </c>
      <c r="O154" s="1564">
        <f t="shared" ca="1" si="54"/>
        <v>0</v>
      </c>
      <c r="P154" s="1564">
        <f t="shared" ca="1" si="54"/>
        <v>0</v>
      </c>
      <c r="Q154" s="1564">
        <f t="shared" ca="1" si="54"/>
        <v>53695.925121187691</v>
      </c>
      <c r="R154" s="1564">
        <f t="shared" ca="1" si="54"/>
        <v>0</v>
      </c>
      <c r="S154" s="1564">
        <f t="shared" ca="1" si="54"/>
        <v>0</v>
      </c>
      <c r="T154" s="1564">
        <f t="shared" ref="T154:Y163" ca="1" si="55">IF(ISNUMBER($B154),$B154*T72,0)</f>
        <v>0</v>
      </c>
      <c r="U154" s="1564">
        <f t="shared" ca="1" si="55"/>
        <v>0</v>
      </c>
      <c r="V154" s="1564">
        <f t="shared" ca="1" si="55"/>
        <v>0</v>
      </c>
      <c r="W154" s="1564">
        <f t="shared" ca="1" si="55"/>
        <v>0</v>
      </c>
      <c r="X154" s="1564">
        <f t="shared" ca="1" si="55"/>
        <v>0</v>
      </c>
      <c r="Y154" s="1564">
        <f t="shared" ca="1" si="55"/>
        <v>0</v>
      </c>
      <c r="Z154" s="1565"/>
      <c r="AA154" s="1961">
        <f t="shared" ref="AA154:AM169" ca="1" si="56">IF(ISNUMBER($B154),$B154*AA72,0)</f>
        <v>0</v>
      </c>
      <c r="AB154" s="1560">
        <f t="shared" ca="1" si="56"/>
        <v>0</v>
      </c>
      <c r="AC154" s="1560">
        <f t="shared" ca="1" si="56"/>
        <v>0</v>
      </c>
      <c r="AD154" s="1560">
        <f t="shared" ca="1" si="56"/>
        <v>0</v>
      </c>
      <c r="AE154" s="1560">
        <f t="shared" ca="1" si="56"/>
        <v>0</v>
      </c>
      <c r="AF154" s="1560">
        <f t="shared" ca="1" si="56"/>
        <v>0</v>
      </c>
      <c r="AG154" s="1560">
        <f t="shared" ca="1" si="56"/>
        <v>0</v>
      </c>
      <c r="AH154" s="1560">
        <f t="shared" ca="1" si="56"/>
        <v>0</v>
      </c>
      <c r="AI154" s="1560">
        <f t="shared" ca="1" si="56"/>
        <v>0</v>
      </c>
      <c r="AJ154" s="1560">
        <f t="shared" ca="1" si="56"/>
        <v>0</v>
      </c>
      <c r="AK154" s="1560">
        <f t="shared" ca="1" si="56"/>
        <v>0</v>
      </c>
      <c r="AL154" s="1560">
        <f t="shared" ca="1" si="56"/>
        <v>0</v>
      </c>
      <c r="AM154" s="1560">
        <f t="shared" ca="1" si="56"/>
        <v>0</v>
      </c>
      <c r="AN154" s="1486"/>
      <c r="AO154" s="1559">
        <f t="shared" ref="AO154:CI159" ca="1" si="57">IF(ISNUMBER($B154),$B154*AO72,0)</f>
        <v>0</v>
      </c>
      <c r="AP154" s="1564">
        <f t="shared" ref="AP154:AP169" ca="1" si="58">IF(ISNUMBER($B154),$B154*AP72,0)</f>
        <v>0</v>
      </c>
      <c r="AQ154" s="1560">
        <f t="shared" ca="1" si="57"/>
        <v>0</v>
      </c>
      <c r="AR154" s="1560">
        <f t="shared" ca="1" si="57"/>
        <v>0</v>
      </c>
      <c r="AS154" s="1560">
        <f t="shared" ca="1" si="57"/>
        <v>0</v>
      </c>
      <c r="AT154" s="1560">
        <f t="shared" ca="1" si="57"/>
        <v>0</v>
      </c>
      <c r="AU154" s="1560">
        <f t="shared" ca="1" si="57"/>
        <v>0</v>
      </c>
      <c r="AV154" s="1560">
        <f t="shared" ca="1" si="57"/>
        <v>0</v>
      </c>
      <c r="AW154" s="1560">
        <f t="shared" ca="1" si="57"/>
        <v>0</v>
      </c>
      <c r="AX154" s="1560">
        <f t="shared" ca="1" si="57"/>
        <v>0</v>
      </c>
      <c r="AY154" s="1560">
        <f t="shared" ca="1" si="57"/>
        <v>0</v>
      </c>
      <c r="AZ154" s="1560">
        <f t="shared" ca="1" si="57"/>
        <v>0</v>
      </c>
      <c r="BA154" s="1560">
        <f t="shared" ca="1" si="57"/>
        <v>0</v>
      </c>
      <c r="BB154" s="1560">
        <f t="shared" ca="1" si="57"/>
        <v>0</v>
      </c>
      <c r="BC154" s="1560">
        <f t="shared" ca="1" si="57"/>
        <v>0</v>
      </c>
      <c r="BD154" s="1560">
        <f t="shared" ca="1" si="57"/>
        <v>0</v>
      </c>
      <c r="BE154" s="1560">
        <f t="shared" ca="1" si="57"/>
        <v>0</v>
      </c>
      <c r="BF154" s="1560">
        <f t="shared" ca="1" si="57"/>
        <v>0</v>
      </c>
      <c r="BG154" s="1560">
        <f t="shared" ca="1" si="57"/>
        <v>0</v>
      </c>
      <c r="BH154" s="1560">
        <f t="shared" ca="1" si="57"/>
        <v>0</v>
      </c>
      <c r="BI154" s="1560">
        <f t="shared" ca="1" si="57"/>
        <v>0</v>
      </c>
      <c r="BJ154" s="1560">
        <f t="shared" ca="1" si="57"/>
        <v>0</v>
      </c>
      <c r="BK154" s="1560">
        <f t="shared" ca="1" si="57"/>
        <v>0</v>
      </c>
      <c r="BL154" s="1560">
        <f t="shared" ca="1" si="57"/>
        <v>0</v>
      </c>
      <c r="BM154" s="1560">
        <f t="shared" ca="1" si="57"/>
        <v>0</v>
      </c>
      <c r="BN154" s="1560">
        <f t="shared" ca="1" si="57"/>
        <v>0</v>
      </c>
      <c r="BO154" s="1560">
        <f t="shared" ca="1" si="57"/>
        <v>0</v>
      </c>
      <c r="BP154" s="1560">
        <f t="shared" ca="1" si="57"/>
        <v>0</v>
      </c>
      <c r="BQ154" s="1560">
        <f t="shared" ca="1" si="57"/>
        <v>0</v>
      </c>
      <c r="BR154" s="1560">
        <f t="shared" ca="1" si="57"/>
        <v>0</v>
      </c>
      <c r="BS154" s="1560">
        <f t="shared" ca="1" si="57"/>
        <v>0</v>
      </c>
      <c r="BT154" s="1560">
        <f t="shared" ca="1" si="57"/>
        <v>0</v>
      </c>
      <c r="BU154" s="1560">
        <f t="shared" ca="1" si="57"/>
        <v>0</v>
      </c>
      <c r="BV154" s="1560">
        <f t="shared" ca="1" si="57"/>
        <v>0</v>
      </c>
      <c r="BW154" s="1560">
        <f t="shared" ca="1" si="57"/>
        <v>0</v>
      </c>
      <c r="BX154" s="1560">
        <f t="shared" ca="1" si="57"/>
        <v>0</v>
      </c>
      <c r="BY154" s="1560">
        <f t="shared" ca="1" si="57"/>
        <v>0</v>
      </c>
      <c r="BZ154" s="1560">
        <f t="shared" ca="1" si="57"/>
        <v>0</v>
      </c>
      <c r="CA154" s="1560">
        <f t="shared" ca="1" si="57"/>
        <v>0</v>
      </c>
      <c r="CB154" s="1560">
        <f t="shared" ca="1" si="57"/>
        <v>0</v>
      </c>
      <c r="CC154" s="1560">
        <f t="shared" ca="1" si="57"/>
        <v>0</v>
      </c>
      <c r="CD154" s="1560">
        <f t="shared" ca="1" si="57"/>
        <v>0</v>
      </c>
      <c r="CE154" s="1560">
        <f t="shared" ca="1" si="57"/>
        <v>0</v>
      </c>
      <c r="CF154" s="1560">
        <f t="shared" ca="1" si="57"/>
        <v>0</v>
      </c>
      <c r="CG154" s="1560">
        <f t="shared" ca="1" si="57"/>
        <v>0</v>
      </c>
      <c r="CH154" s="1560">
        <f t="shared" ca="1" si="57"/>
        <v>0</v>
      </c>
      <c r="CI154" s="1561">
        <f t="shared" ca="1" si="57"/>
        <v>0</v>
      </c>
      <c r="CJ154" s="996"/>
      <c r="CK154" s="996"/>
      <c r="CL154" s="996"/>
      <c r="CM154" s="2189"/>
      <c r="CN154" s="2190"/>
      <c r="CO154" s="2159"/>
      <c r="CP154" s="2159"/>
      <c r="CQ154" s="2159"/>
      <c r="CR154" s="2159"/>
      <c r="CS154" s="2159"/>
      <c r="CT154" s="2159"/>
      <c r="CU154" s="2159"/>
      <c r="CV154" s="2159"/>
      <c r="CW154" s="2160"/>
      <c r="CX154" s="997"/>
      <c r="CY154" s="998">
        <f t="shared" ref="CY154:CY169" ca="1" si="59">IF(AND(ISNUMBER(B154),B154&lt;&gt;0),1/B154,1)</f>
        <v>1.062244772098202</v>
      </c>
      <c r="CZ154" s="997"/>
      <c r="DA154" s="997"/>
      <c r="DB154" s="997"/>
    </row>
    <row r="155" spans="1:106" s="939" customFormat="1" ht="15.75" customHeight="1" x14ac:dyDescent="0.25">
      <c r="A155" s="999" t="str">
        <f t="shared" si="53"/>
        <v>warm water</v>
      </c>
      <c r="B155" s="1000">
        <f ca="1">IF(C527=0,0,(1/C527))</f>
        <v>1.2192264168044284</v>
      </c>
      <c r="C155" s="1582">
        <f ca="1">SUM(D155:CI155)</f>
        <v>-9.0949470177292824E-13</v>
      </c>
      <c r="D155" s="1566">
        <f t="shared" ca="1" si="54"/>
        <v>0</v>
      </c>
      <c r="E155" s="1527">
        <f t="shared" ca="1" si="54"/>
        <v>0</v>
      </c>
      <c r="F155" s="1527">
        <f t="shared" ca="1" si="54"/>
        <v>-15240.330210055356</v>
      </c>
      <c r="G155" s="1527">
        <f t="shared" ca="1" si="54"/>
        <v>0</v>
      </c>
      <c r="H155" s="1527">
        <f t="shared" ca="1" si="54"/>
        <v>0</v>
      </c>
      <c r="I155" s="1527">
        <f t="shared" ca="1" si="54"/>
        <v>0</v>
      </c>
      <c r="J155" s="1527">
        <f t="shared" ca="1" si="54"/>
        <v>0</v>
      </c>
      <c r="K155" s="1531">
        <f t="shared" ca="1" si="54"/>
        <v>0</v>
      </c>
      <c r="L155" s="1531">
        <f t="shared" ca="1" si="54"/>
        <v>-18288.396252066428</v>
      </c>
      <c r="M155" s="1531">
        <f t="shared" ca="1" si="54"/>
        <v>0</v>
      </c>
      <c r="N155" s="1531">
        <f t="shared" ca="1" si="54"/>
        <v>-146.30717001653142</v>
      </c>
      <c r="O155" s="1531">
        <f t="shared" ca="1" si="54"/>
        <v>0</v>
      </c>
      <c r="P155" s="1531">
        <f t="shared" ca="1" si="54"/>
        <v>25197.53595255861</v>
      </c>
      <c r="Q155" s="1531">
        <f t="shared" ca="1" si="54"/>
        <v>0</v>
      </c>
      <c r="R155" s="1531">
        <f t="shared" ca="1" si="54"/>
        <v>0</v>
      </c>
      <c r="S155" s="1531">
        <f t="shared" ca="1" si="54"/>
        <v>0</v>
      </c>
      <c r="T155" s="1531">
        <f t="shared" ca="1" si="55"/>
        <v>0</v>
      </c>
      <c r="U155" s="1531">
        <f t="shared" ca="1" si="55"/>
        <v>0</v>
      </c>
      <c r="V155" s="1531">
        <f t="shared" ca="1" si="55"/>
        <v>0</v>
      </c>
      <c r="W155" s="1531">
        <f t="shared" ca="1" si="55"/>
        <v>0</v>
      </c>
      <c r="X155" s="1531">
        <f t="shared" ca="1" si="55"/>
        <v>0</v>
      </c>
      <c r="Y155" s="1531">
        <f t="shared" ca="1" si="55"/>
        <v>0</v>
      </c>
      <c r="Z155" s="1565"/>
      <c r="AA155" s="1526">
        <f t="shared" ca="1" si="56"/>
        <v>61932.538996438365</v>
      </c>
      <c r="AB155" s="1527">
        <f t="shared" ca="1" si="56"/>
        <v>0</v>
      </c>
      <c r="AC155" s="1527">
        <f t="shared" ca="1" si="56"/>
        <v>0</v>
      </c>
      <c r="AD155" s="1527">
        <f t="shared" ca="1" si="56"/>
        <v>0</v>
      </c>
      <c r="AE155" s="1527">
        <f t="shared" ca="1" si="56"/>
        <v>0</v>
      </c>
      <c r="AF155" s="1527">
        <f t="shared" ca="1" si="56"/>
        <v>0</v>
      </c>
      <c r="AG155" s="1527">
        <f t="shared" ca="1" si="56"/>
        <v>0</v>
      </c>
      <c r="AH155" s="1527">
        <f t="shared" ca="1" si="56"/>
        <v>0</v>
      </c>
      <c r="AI155" s="1527">
        <f t="shared" ca="1" si="56"/>
        <v>0</v>
      </c>
      <c r="AJ155" s="1527">
        <f t="shared" ca="1" si="56"/>
        <v>0</v>
      </c>
      <c r="AK155" s="1527">
        <f t="shared" ca="1" si="56"/>
        <v>0</v>
      </c>
      <c r="AL155" s="1527">
        <f t="shared" ca="1" si="56"/>
        <v>0</v>
      </c>
      <c r="AM155" s="1527">
        <f t="shared" ca="1" si="56"/>
        <v>0</v>
      </c>
      <c r="AN155" s="1486"/>
      <c r="AO155" s="1566">
        <f t="shared" ca="1" si="57"/>
        <v>0</v>
      </c>
      <c r="AP155" s="1531">
        <f t="shared" ca="1" si="58"/>
        <v>127.03355829563934</v>
      </c>
      <c r="AQ155" s="1527">
        <f t="shared" ca="1" si="57"/>
        <v>0</v>
      </c>
      <c r="AR155" s="1527">
        <f t="shared" ca="1" si="57"/>
        <v>-13099.36862214678</v>
      </c>
      <c r="AS155" s="1527">
        <f t="shared" ca="1" si="57"/>
        <v>-41263.011159762355</v>
      </c>
      <c r="AT155" s="1527">
        <f t="shared" ca="1" si="57"/>
        <v>-32748.421555366949</v>
      </c>
      <c r="AU155" s="1527">
        <f t="shared" ca="1" si="57"/>
        <v>0</v>
      </c>
      <c r="AV155" s="1527">
        <f t="shared" ca="1" si="57"/>
        <v>10363.424542837642</v>
      </c>
      <c r="AW155" s="1527">
        <f t="shared" ca="1" si="57"/>
        <v>24384.52833608857</v>
      </c>
      <c r="AX155" s="1527">
        <f t="shared" ca="1" si="57"/>
        <v>-1219.2264168044285</v>
      </c>
      <c r="AY155" s="1527">
        <f t="shared" ca="1" si="57"/>
        <v>0</v>
      </c>
      <c r="AZ155" s="1527">
        <f t="shared" ca="1" si="57"/>
        <v>0</v>
      </c>
      <c r="BA155" s="1527">
        <f t="shared" ca="1" si="57"/>
        <v>0</v>
      </c>
      <c r="BB155" s="1527">
        <f t="shared" ca="1" si="57"/>
        <v>0</v>
      </c>
      <c r="BC155" s="1527">
        <f t="shared" ca="1" si="57"/>
        <v>0</v>
      </c>
      <c r="BD155" s="1527">
        <f t="shared" ca="1" si="57"/>
        <v>0</v>
      </c>
      <c r="BE155" s="1527">
        <f t="shared" ca="1" si="57"/>
        <v>0</v>
      </c>
      <c r="BF155" s="1527">
        <f t="shared" ca="1" si="57"/>
        <v>0</v>
      </c>
      <c r="BG155" s="1527">
        <f t="shared" ca="1" si="57"/>
        <v>0</v>
      </c>
      <c r="BH155" s="1527">
        <f t="shared" ca="1" si="57"/>
        <v>0</v>
      </c>
      <c r="BI155" s="1527">
        <f t="shared" ca="1" si="57"/>
        <v>0</v>
      </c>
      <c r="BJ155" s="1527">
        <f t="shared" ca="1" si="57"/>
        <v>0</v>
      </c>
      <c r="BK155" s="1527">
        <f t="shared" ca="1" si="57"/>
        <v>0</v>
      </c>
      <c r="BL155" s="1527">
        <f t="shared" ca="1" si="57"/>
        <v>0</v>
      </c>
      <c r="BM155" s="1527">
        <f t="shared" ca="1" si="57"/>
        <v>0</v>
      </c>
      <c r="BN155" s="1527">
        <f t="shared" ca="1" si="57"/>
        <v>0</v>
      </c>
      <c r="BO155" s="1527">
        <f t="shared" ca="1" si="57"/>
        <v>0</v>
      </c>
      <c r="BP155" s="1527">
        <f t="shared" ca="1" si="57"/>
        <v>0</v>
      </c>
      <c r="BQ155" s="1527">
        <f t="shared" ca="1" si="57"/>
        <v>0</v>
      </c>
      <c r="BR155" s="1527">
        <f t="shared" ca="1" si="57"/>
        <v>0</v>
      </c>
      <c r="BS155" s="1527">
        <f t="shared" ca="1" si="57"/>
        <v>0</v>
      </c>
      <c r="BT155" s="1527">
        <f t="shared" ca="1" si="57"/>
        <v>0</v>
      </c>
      <c r="BU155" s="1527">
        <f t="shared" ca="1" si="57"/>
        <v>0</v>
      </c>
      <c r="BV155" s="1527">
        <f t="shared" ca="1" si="57"/>
        <v>0</v>
      </c>
      <c r="BW155" s="1527">
        <f t="shared" ca="1" si="57"/>
        <v>0</v>
      </c>
      <c r="BX155" s="1527">
        <f t="shared" ca="1" si="57"/>
        <v>0</v>
      </c>
      <c r="BY155" s="1527">
        <f t="shared" ca="1" si="57"/>
        <v>0</v>
      </c>
      <c r="BZ155" s="1527">
        <f t="shared" ca="1" si="57"/>
        <v>0</v>
      </c>
      <c r="CA155" s="1527">
        <f t="shared" ca="1" si="57"/>
        <v>0</v>
      </c>
      <c r="CB155" s="1527">
        <f t="shared" ca="1" si="57"/>
        <v>0</v>
      </c>
      <c r="CC155" s="1527">
        <f t="shared" ca="1" si="57"/>
        <v>0</v>
      </c>
      <c r="CD155" s="1527">
        <f t="shared" ca="1" si="57"/>
        <v>0</v>
      </c>
      <c r="CE155" s="1527">
        <f t="shared" ca="1" si="57"/>
        <v>0</v>
      </c>
      <c r="CF155" s="1527">
        <f t="shared" ca="1" si="57"/>
        <v>0</v>
      </c>
      <c r="CG155" s="1527">
        <f t="shared" ca="1" si="57"/>
        <v>0</v>
      </c>
      <c r="CH155" s="1527">
        <f t="shared" ca="1" si="57"/>
        <v>0</v>
      </c>
      <c r="CI155" s="1567">
        <f t="shared" ca="1" si="57"/>
        <v>0</v>
      </c>
      <c r="CJ155" s="996"/>
      <c r="CM155" s="2158"/>
      <c r="CN155" s="2190"/>
      <c r="CO155" s="2159"/>
      <c r="CP155" s="2159"/>
      <c r="CQ155" s="2159"/>
      <c r="CR155" s="2159"/>
      <c r="CS155" s="2159"/>
      <c r="CT155" s="2159"/>
      <c r="CU155" s="2159"/>
      <c r="CV155" s="2159"/>
      <c r="CW155" s="2160"/>
      <c r="CX155" s="997"/>
      <c r="CY155" s="998">
        <f t="shared" ca="1" si="59"/>
        <v>0.82019220238106627</v>
      </c>
      <c r="CZ155" s="997"/>
      <c r="DA155" s="997"/>
      <c r="DB155" s="997"/>
    </row>
    <row r="156" spans="1:106" s="939" customFormat="1" ht="15.75" customHeight="1" x14ac:dyDescent="0.25">
      <c r="A156" s="999" t="str">
        <f t="shared" si="53"/>
        <v>elektriciteit</v>
      </c>
      <c r="B156" s="1000">
        <f ca="1">IF(C531=0,0,(3.6/C531))</f>
        <v>7.226830333381792</v>
      </c>
      <c r="C156" s="1582">
        <f ca="1">SUM(D156:CI156)</f>
        <v>-0.8029811481676461</v>
      </c>
      <c r="D156" s="1566">
        <f t="shared" ca="1" si="54"/>
        <v>-342768.56271229842</v>
      </c>
      <c r="E156" s="1527">
        <f t="shared" ca="1" si="54"/>
        <v>-18789.758866792657</v>
      </c>
      <c r="F156" s="1527">
        <f t="shared" ca="1" si="54"/>
        <v>0</v>
      </c>
      <c r="G156" s="1527">
        <f t="shared" ca="1" si="54"/>
        <v>0</v>
      </c>
      <c r="H156" s="1527">
        <f t="shared" ca="1" si="54"/>
        <v>-420862.49427597021</v>
      </c>
      <c r="I156" s="1527">
        <f t="shared" ca="1" si="54"/>
        <v>614.28057833745231</v>
      </c>
      <c r="J156" s="1527">
        <f t="shared" ca="1" si="54"/>
        <v>3107.5370433541707</v>
      </c>
      <c r="K156" s="1531">
        <f t="shared" ca="1" si="54"/>
        <v>1336.9636116756315</v>
      </c>
      <c r="L156" s="1531">
        <f t="shared" ca="1" si="54"/>
        <v>0</v>
      </c>
      <c r="M156" s="1531">
        <f t="shared" ca="1" si="54"/>
        <v>0</v>
      </c>
      <c r="N156" s="1531">
        <f t="shared" ca="1" si="54"/>
        <v>-144.53660666763585</v>
      </c>
      <c r="O156" s="1531">
        <f t="shared" ca="1" si="54"/>
        <v>0</v>
      </c>
      <c r="P156" s="1531">
        <f t="shared" ca="1" si="54"/>
        <v>0</v>
      </c>
      <c r="Q156" s="1531">
        <f t="shared" ca="1" si="54"/>
        <v>0</v>
      </c>
      <c r="R156" s="1531">
        <f t="shared" ca="1" si="54"/>
        <v>0</v>
      </c>
      <c r="S156" s="1531">
        <f t="shared" ca="1" si="54"/>
        <v>0</v>
      </c>
      <c r="T156" s="1531">
        <f t="shared" ca="1" si="55"/>
        <v>0</v>
      </c>
      <c r="U156" s="1531">
        <f t="shared" ca="1" si="55"/>
        <v>0</v>
      </c>
      <c r="V156" s="1531">
        <f t="shared" ca="1" si="55"/>
        <v>0</v>
      </c>
      <c r="W156" s="1531">
        <f t="shared" ca="1" si="55"/>
        <v>0</v>
      </c>
      <c r="X156" s="1531">
        <f t="shared" ca="1" si="55"/>
        <v>0</v>
      </c>
      <c r="Y156" s="1531">
        <f t="shared" ca="1" si="55"/>
        <v>0</v>
      </c>
      <c r="Z156" s="1565"/>
      <c r="AA156" s="1526">
        <f t="shared" ca="1" si="56"/>
        <v>0</v>
      </c>
      <c r="AB156" s="1527">
        <f t="shared" ca="1" si="56"/>
        <v>0</v>
      </c>
      <c r="AC156" s="1527">
        <f t="shared" ca="1" si="56"/>
        <v>0</v>
      </c>
      <c r="AD156" s="1527">
        <f t="shared" ca="1" si="56"/>
        <v>0</v>
      </c>
      <c r="AE156" s="1527">
        <f t="shared" ca="1" si="56"/>
        <v>0</v>
      </c>
      <c r="AF156" s="1527">
        <f t="shared" ca="1" si="56"/>
        <v>0</v>
      </c>
      <c r="AG156" s="1527">
        <f t="shared" ca="1" si="56"/>
        <v>0</v>
      </c>
      <c r="AH156" s="1527">
        <f t="shared" ca="1" si="56"/>
        <v>0</v>
      </c>
      <c r="AI156" s="1527">
        <f t="shared" ca="1" si="56"/>
        <v>0</v>
      </c>
      <c r="AJ156" s="1527">
        <f t="shared" ca="1" si="56"/>
        <v>0</v>
      </c>
      <c r="AK156" s="1527">
        <f t="shared" ca="1" si="56"/>
        <v>0</v>
      </c>
      <c r="AL156" s="1527">
        <f t="shared" ca="1" si="56"/>
        <v>0</v>
      </c>
      <c r="AM156" s="1527">
        <f t="shared" ca="1" si="56"/>
        <v>0</v>
      </c>
      <c r="AN156" s="1486"/>
      <c r="AO156" s="1566">
        <f t="shared" ca="1" si="57"/>
        <v>0</v>
      </c>
      <c r="AP156" s="1531">
        <f t="shared" ca="1" si="58"/>
        <v>0</v>
      </c>
      <c r="AQ156" s="1527">
        <f t="shared" ca="1" si="57"/>
        <v>404.70249866938036</v>
      </c>
      <c r="AR156" s="1527">
        <f t="shared" ca="1" si="57"/>
        <v>128276.23841752681</v>
      </c>
      <c r="AS156" s="1527">
        <f t="shared" ca="1" si="57"/>
        <v>141176.13056261331</v>
      </c>
      <c r="AT156" s="1527">
        <f t="shared" ca="1" si="57"/>
        <v>0</v>
      </c>
      <c r="AU156" s="1527">
        <f t="shared" ca="1" si="57"/>
        <v>361341.51666908961</v>
      </c>
      <c r="AV156" s="1527">
        <f t="shared" ca="1" si="57"/>
        <v>0</v>
      </c>
      <c r="AW156" s="1527">
        <f t="shared" ca="1" si="57"/>
        <v>144536.60666763585</v>
      </c>
      <c r="AX156" s="1527">
        <f t="shared" ca="1" si="57"/>
        <v>1770.573431678539</v>
      </c>
      <c r="AY156" s="1527">
        <f t="shared" ca="1" si="57"/>
        <v>0</v>
      </c>
      <c r="AZ156" s="1527">
        <f t="shared" ca="1" si="57"/>
        <v>0</v>
      </c>
      <c r="BA156" s="1527">
        <f t="shared" ca="1" si="57"/>
        <v>0</v>
      </c>
      <c r="BB156" s="1527">
        <f t="shared" ca="1" si="57"/>
        <v>0</v>
      </c>
      <c r="BC156" s="1527">
        <f t="shared" ca="1" si="57"/>
        <v>0</v>
      </c>
      <c r="BD156" s="1527">
        <f t="shared" ca="1" si="57"/>
        <v>0</v>
      </c>
      <c r="BE156" s="1527">
        <f t="shared" ca="1" si="57"/>
        <v>0</v>
      </c>
      <c r="BF156" s="1527">
        <f t="shared" ca="1" si="57"/>
        <v>0</v>
      </c>
      <c r="BG156" s="1527">
        <f t="shared" ca="1" si="57"/>
        <v>0</v>
      </c>
      <c r="BH156" s="1527">
        <f t="shared" ca="1" si="57"/>
        <v>0</v>
      </c>
      <c r="BI156" s="1527">
        <f t="shared" ca="1" si="57"/>
        <v>0</v>
      </c>
      <c r="BJ156" s="1527">
        <f t="shared" ca="1" si="57"/>
        <v>0</v>
      </c>
      <c r="BK156" s="1527">
        <f t="shared" ca="1" si="57"/>
        <v>0</v>
      </c>
      <c r="BL156" s="1527">
        <f t="shared" ca="1" si="57"/>
        <v>0</v>
      </c>
      <c r="BM156" s="1527">
        <f t="shared" ca="1" si="57"/>
        <v>0</v>
      </c>
      <c r="BN156" s="1527">
        <f t="shared" ca="1" si="57"/>
        <v>0</v>
      </c>
      <c r="BO156" s="1527">
        <f t="shared" ca="1" si="57"/>
        <v>0</v>
      </c>
      <c r="BP156" s="1527">
        <f t="shared" ca="1" si="57"/>
        <v>0</v>
      </c>
      <c r="BQ156" s="1527">
        <f t="shared" ca="1" si="57"/>
        <v>0</v>
      </c>
      <c r="BR156" s="1527">
        <f t="shared" ca="1" si="57"/>
        <v>0</v>
      </c>
      <c r="BS156" s="1527">
        <f t="shared" ca="1" si="57"/>
        <v>0</v>
      </c>
      <c r="BT156" s="1527">
        <f t="shared" ca="1" si="57"/>
        <v>0</v>
      </c>
      <c r="BU156" s="1527">
        <f t="shared" ca="1" si="57"/>
        <v>0</v>
      </c>
      <c r="BV156" s="1527">
        <f t="shared" ca="1" si="57"/>
        <v>0</v>
      </c>
      <c r="BW156" s="1527">
        <f t="shared" ca="1" si="57"/>
        <v>0</v>
      </c>
      <c r="BX156" s="1527">
        <f t="shared" ca="1" si="57"/>
        <v>0</v>
      </c>
      <c r="BY156" s="1527">
        <f t="shared" ca="1" si="57"/>
        <v>0</v>
      </c>
      <c r="BZ156" s="1527">
        <f t="shared" ca="1" si="57"/>
        <v>0</v>
      </c>
      <c r="CA156" s="1527">
        <f t="shared" ca="1" si="57"/>
        <v>0</v>
      </c>
      <c r="CB156" s="1527">
        <f t="shared" ca="1" si="57"/>
        <v>0</v>
      </c>
      <c r="CC156" s="1527">
        <f t="shared" ca="1" si="57"/>
        <v>0</v>
      </c>
      <c r="CD156" s="1527">
        <f t="shared" ca="1" si="57"/>
        <v>0</v>
      </c>
      <c r="CE156" s="1527">
        <f t="shared" ca="1" si="57"/>
        <v>0</v>
      </c>
      <c r="CF156" s="1527">
        <f t="shared" ca="1" si="57"/>
        <v>0</v>
      </c>
      <c r="CG156" s="1527">
        <f t="shared" ca="1" si="57"/>
        <v>0</v>
      </c>
      <c r="CH156" s="1527">
        <f t="shared" ca="1" si="57"/>
        <v>0</v>
      </c>
      <c r="CI156" s="1567">
        <f t="shared" ca="1" si="57"/>
        <v>0</v>
      </c>
      <c r="CJ156" s="996"/>
      <c r="CK156" s="996"/>
      <c r="CL156" s="996"/>
      <c r="CM156" s="2189"/>
      <c r="CN156" s="2190"/>
      <c r="CO156" s="2159"/>
      <c r="CP156" s="2159"/>
      <c r="CQ156" s="2159"/>
      <c r="CR156" s="2159"/>
      <c r="CS156" s="2159"/>
      <c r="CT156" s="2159"/>
      <c r="CU156" s="2159"/>
      <c r="CV156" s="2159"/>
      <c r="CW156" s="2160"/>
      <c r="CX156" s="997"/>
      <c r="CY156" s="998">
        <f t="shared" ca="1" si="59"/>
        <v>0.13837324994069017</v>
      </c>
      <c r="CZ156" s="997"/>
      <c r="DA156" s="997"/>
      <c r="DB156" s="997"/>
    </row>
    <row r="157" spans="1:106" s="939" customFormat="1" ht="15.75" customHeight="1" x14ac:dyDescent="0.25">
      <c r="A157" s="999" t="str">
        <f t="shared" si="53"/>
        <v>perslucht-1 op 8 bara</v>
      </c>
      <c r="B157" s="1000">
        <f ca="1">K542</f>
        <v>0.61428057833745231</v>
      </c>
      <c r="C157" s="1582">
        <f t="shared" ref="C157:C169" ca="1" si="60">SUM(D157:CI157)</f>
        <v>0</v>
      </c>
      <c r="D157" s="1566">
        <f t="shared" ca="1" si="54"/>
        <v>0</v>
      </c>
      <c r="E157" s="1527">
        <f t="shared" ca="1" si="54"/>
        <v>0</v>
      </c>
      <c r="F157" s="1527">
        <f t="shared" ca="1" si="54"/>
        <v>0</v>
      </c>
      <c r="G157" s="1527">
        <f t="shared" ca="1" si="54"/>
        <v>0</v>
      </c>
      <c r="H157" s="1527">
        <f t="shared" ca="1" si="54"/>
        <v>0</v>
      </c>
      <c r="I157" s="1527">
        <f t="shared" ca="1" si="54"/>
        <v>-614.28057833745231</v>
      </c>
      <c r="J157" s="1527">
        <f t="shared" ca="1" si="54"/>
        <v>0</v>
      </c>
      <c r="K157" s="1531">
        <f t="shared" ca="1" si="54"/>
        <v>0</v>
      </c>
      <c r="L157" s="1531">
        <f t="shared" ca="1" si="54"/>
        <v>0</v>
      </c>
      <c r="M157" s="1531">
        <f t="shared" ca="1" si="54"/>
        <v>0</v>
      </c>
      <c r="N157" s="1531">
        <f t="shared" ca="1" si="54"/>
        <v>0</v>
      </c>
      <c r="O157" s="1531">
        <f t="shared" ca="1" si="54"/>
        <v>0</v>
      </c>
      <c r="P157" s="1531">
        <f t="shared" ca="1" si="54"/>
        <v>0</v>
      </c>
      <c r="Q157" s="1531">
        <f t="shared" ca="1" si="54"/>
        <v>0</v>
      </c>
      <c r="R157" s="1531">
        <f t="shared" ca="1" si="54"/>
        <v>0</v>
      </c>
      <c r="S157" s="1531">
        <f t="shared" ca="1" si="54"/>
        <v>0</v>
      </c>
      <c r="T157" s="1531">
        <f t="shared" ca="1" si="55"/>
        <v>0</v>
      </c>
      <c r="U157" s="1531">
        <f t="shared" ca="1" si="55"/>
        <v>0</v>
      </c>
      <c r="V157" s="1531">
        <f t="shared" ca="1" si="55"/>
        <v>0</v>
      </c>
      <c r="W157" s="1531">
        <f t="shared" ca="1" si="55"/>
        <v>0</v>
      </c>
      <c r="X157" s="1531">
        <f t="shared" ca="1" si="55"/>
        <v>0</v>
      </c>
      <c r="Y157" s="1531">
        <f t="shared" ca="1" si="55"/>
        <v>0</v>
      </c>
      <c r="Z157" s="1565"/>
      <c r="AA157" s="1526">
        <f t="shared" ca="1" si="56"/>
        <v>0</v>
      </c>
      <c r="AB157" s="1527">
        <f t="shared" ca="1" si="56"/>
        <v>0</v>
      </c>
      <c r="AC157" s="1527">
        <f t="shared" ca="1" si="56"/>
        <v>0</v>
      </c>
      <c r="AD157" s="1527">
        <f t="shared" ca="1" si="56"/>
        <v>0</v>
      </c>
      <c r="AE157" s="1527">
        <f t="shared" ca="1" si="56"/>
        <v>0</v>
      </c>
      <c r="AF157" s="1527">
        <f t="shared" ca="1" si="56"/>
        <v>0</v>
      </c>
      <c r="AG157" s="1527">
        <f t="shared" ca="1" si="56"/>
        <v>0</v>
      </c>
      <c r="AH157" s="1527">
        <f t="shared" ca="1" si="56"/>
        <v>0</v>
      </c>
      <c r="AI157" s="1527">
        <f t="shared" ca="1" si="56"/>
        <v>0</v>
      </c>
      <c r="AJ157" s="1527">
        <f t="shared" ca="1" si="56"/>
        <v>0</v>
      </c>
      <c r="AK157" s="1527">
        <f t="shared" ca="1" si="56"/>
        <v>0</v>
      </c>
      <c r="AL157" s="1527">
        <f t="shared" ca="1" si="56"/>
        <v>0</v>
      </c>
      <c r="AM157" s="1527">
        <f t="shared" ca="1" si="56"/>
        <v>0</v>
      </c>
      <c r="AN157" s="1486"/>
      <c r="AO157" s="1566">
        <f t="shared" ca="1" si="57"/>
        <v>0</v>
      </c>
      <c r="AP157" s="1531">
        <f t="shared" ca="1" si="58"/>
        <v>0</v>
      </c>
      <c r="AQ157" s="1527">
        <f t="shared" ca="1" si="57"/>
        <v>0</v>
      </c>
      <c r="AR157" s="1527">
        <f t="shared" ca="1" si="57"/>
        <v>307.14028916872616</v>
      </c>
      <c r="AS157" s="1527">
        <f t="shared" ca="1" si="57"/>
        <v>0</v>
      </c>
      <c r="AT157" s="1527">
        <f t="shared" ca="1" si="57"/>
        <v>0</v>
      </c>
      <c r="AU157" s="1527">
        <f t="shared" ca="1" si="57"/>
        <v>307.14028916872616</v>
      </c>
      <c r="AV157" s="1527">
        <f t="shared" ca="1" si="57"/>
        <v>0</v>
      </c>
      <c r="AW157" s="1527">
        <f t="shared" ca="1" si="57"/>
        <v>0</v>
      </c>
      <c r="AX157" s="1527">
        <f t="shared" ca="1" si="57"/>
        <v>0</v>
      </c>
      <c r="AY157" s="1527">
        <f t="shared" ca="1" si="57"/>
        <v>0</v>
      </c>
      <c r="AZ157" s="1527">
        <f t="shared" ca="1" si="57"/>
        <v>0</v>
      </c>
      <c r="BA157" s="1527">
        <f t="shared" ca="1" si="57"/>
        <v>0</v>
      </c>
      <c r="BB157" s="1527">
        <f t="shared" ca="1" si="57"/>
        <v>0</v>
      </c>
      <c r="BC157" s="1527">
        <f t="shared" ca="1" si="57"/>
        <v>0</v>
      </c>
      <c r="BD157" s="1527">
        <f t="shared" ca="1" si="57"/>
        <v>0</v>
      </c>
      <c r="BE157" s="1527">
        <f t="shared" ca="1" si="57"/>
        <v>0</v>
      </c>
      <c r="BF157" s="1527">
        <f t="shared" ca="1" si="57"/>
        <v>0</v>
      </c>
      <c r="BG157" s="1527">
        <f t="shared" ca="1" si="57"/>
        <v>0</v>
      </c>
      <c r="BH157" s="1527">
        <f t="shared" ca="1" si="57"/>
        <v>0</v>
      </c>
      <c r="BI157" s="1527">
        <f t="shared" ca="1" si="57"/>
        <v>0</v>
      </c>
      <c r="BJ157" s="1527">
        <f t="shared" ca="1" si="57"/>
        <v>0</v>
      </c>
      <c r="BK157" s="1527">
        <f t="shared" ca="1" si="57"/>
        <v>0</v>
      </c>
      <c r="BL157" s="1527">
        <f t="shared" ca="1" si="57"/>
        <v>0</v>
      </c>
      <c r="BM157" s="1527">
        <f t="shared" ca="1" si="57"/>
        <v>0</v>
      </c>
      <c r="BN157" s="1527">
        <f t="shared" ca="1" si="57"/>
        <v>0</v>
      </c>
      <c r="BO157" s="1527">
        <f t="shared" ca="1" si="57"/>
        <v>0</v>
      </c>
      <c r="BP157" s="1527">
        <f t="shared" ca="1" si="57"/>
        <v>0</v>
      </c>
      <c r="BQ157" s="1527">
        <f t="shared" ca="1" si="57"/>
        <v>0</v>
      </c>
      <c r="BR157" s="1527">
        <f t="shared" ca="1" si="57"/>
        <v>0</v>
      </c>
      <c r="BS157" s="1527">
        <f t="shared" ca="1" si="57"/>
        <v>0</v>
      </c>
      <c r="BT157" s="1527">
        <f t="shared" ca="1" si="57"/>
        <v>0</v>
      </c>
      <c r="BU157" s="1527">
        <f t="shared" ca="1" si="57"/>
        <v>0</v>
      </c>
      <c r="BV157" s="1527">
        <f t="shared" ca="1" si="57"/>
        <v>0</v>
      </c>
      <c r="BW157" s="1527">
        <f t="shared" ca="1" si="57"/>
        <v>0</v>
      </c>
      <c r="BX157" s="1527">
        <f t="shared" ca="1" si="57"/>
        <v>0</v>
      </c>
      <c r="BY157" s="1527">
        <f t="shared" ca="1" si="57"/>
        <v>0</v>
      </c>
      <c r="BZ157" s="1527">
        <f t="shared" ca="1" si="57"/>
        <v>0</v>
      </c>
      <c r="CA157" s="1527">
        <f t="shared" ca="1" si="57"/>
        <v>0</v>
      </c>
      <c r="CB157" s="1527">
        <f t="shared" ca="1" si="57"/>
        <v>0</v>
      </c>
      <c r="CC157" s="1527">
        <f t="shared" ca="1" si="57"/>
        <v>0</v>
      </c>
      <c r="CD157" s="1527">
        <f t="shared" ca="1" si="57"/>
        <v>0</v>
      </c>
      <c r="CE157" s="1527">
        <f t="shared" ca="1" si="57"/>
        <v>0</v>
      </c>
      <c r="CF157" s="1527">
        <f t="shared" ca="1" si="57"/>
        <v>0</v>
      </c>
      <c r="CG157" s="1527">
        <f t="shared" ca="1" si="57"/>
        <v>0</v>
      </c>
      <c r="CH157" s="1527">
        <f t="shared" ca="1" si="57"/>
        <v>0</v>
      </c>
      <c r="CI157" s="1567">
        <f t="shared" ca="1" si="57"/>
        <v>0</v>
      </c>
      <c r="CJ157" s="996"/>
      <c r="CM157" s="2158"/>
      <c r="CN157" s="2190"/>
      <c r="CO157" s="2159"/>
      <c r="CP157" s="2159"/>
      <c r="CQ157" s="2159"/>
      <c r="CR157" s="2159"/>
      <c r="CS157" s="2159"/>
      <c r="CT157" s="2159"/>
      <c r="CU157" s="2159"/>
      <c r="CV157" s="2159"/>
      <c r="CW157" s="2160"/>
      <c r="CX157" s="997"/>
      <c r="CY157" s="998">
        <f t="shared" ca="1" si="59"/>
        <v>1.6279205875375315</v>
      </c>
      <c r="CZ157" s="997"/>
      <c r="DA157" s="997"/>
      <c r="DB157" s="997"/>
    </row>
    <row r="158" spans="1:106" s="939" customFormat="1" ht="15.75" customHeight="1" x14ac:dyDescent="0.25">
      <c r="A158" s="999" t="str">
        <f t="shared" si="53"/>
        <v>koelenergie-1 op 6 °C</v>
      </c>
      <c r="B158" s="1000">
        <f ca="1">IF(OR(J536=0, J535=0),0,(1/J536/J535))</f>
        <v>0.44393386333631002</v>
      </c>
      <c r="C158" s="1582">
        <f t="shared" ca="1" si="60"/>
        <v>0</v>
      </c>
      <c r="D158" s="1566">
        <f t="shared" ca="1" si="54"/>
        <v>0</v>
      </c>
      <c r="E158" s="1527">
        <f t="shared" ca="1" si="54"/>
        <v>0</v>
      </c>
      <c r="F158" s="1527">
        <f t="shared" ca="1" si="54"/>
        <v>0</v>
      </c>
      <c r="G158" s="1527">
        <f t="shared" ca="1" si="54"/>
        <v>0</v>
      </c>
      <c r="H158" s="1527">
        <f t="shared" ca="1" si="54"/>
        <v>0</v>
      </c>
      <c r="I158" s="1527">
        <f t="shared" ca="1" si="54"/>
        <v>0</v>
      </c>
      <c r="J158" s="1527">
        <f ca="1">IF(ISNUMBER($B158),$B158*J76,0)</f>
        <v>-3107.5370433541702</v>
      </c>
      <c r="K158" s="1531">
        <f t="shared" ca="1" si="54"/>
        <v>0</v>
      </c>
      <c r="L158" s="1531">
        <f t="shared" ca="1" si="54"/>
        <v>0</v>
      </c>
      <c r="M158" s="1531">
        <f t="shared" ca="1" si="54"/>
        <v>0</v>
      </c>
      <c r="N158" s="1531">
        <f t="shared" ca="1" si="54"/>
        <v>0</v>
      </c>
      <c r="O158" s="1531">
        <f t="shared" ca="1" si="54"/>
        <v>0</v>
      </c>
      <c r="P158" s="1531">
        <f t="shared" ca="1" si="54"/>
        <v>0</v>
      </c>
      <c r="Q158" s="1531">
        <f t="shared" ca="1" si="54"/>
        <v>0</v>
      </c>
      <c r="R158" s="1531">
        <f t="shared" ca="1" si="54"/>
        <v>0</v>
      </c>
      <c r="S158" s="1531">
        <f t="shared" ca="1" si="54"/>
        <v>0</v>
      </c>
      <c r="T158" s="1531">
        <f t="shared" ca="1" si="55"/>
        <v>0</v>
      </c>
      <c r="U158" s="1531">
        <f t="shared" ca="1" si="55"/>
        <v>0</v>
      </c>
      <c r="V158" s="1531">
        <f t="shared" ca="1" si="55"/>
        <v>0</v>
      </c>
      <c r="W158" s="1531">
        <f t="shared" ca="1" si="55"/>
        <v>0</v>
      </c>
      <c r="X158" s="1531">
        <f t="shared" ca="1" si="55"/>
        <v>0</v>
      </c>
      <c r="Y158" s="1531">
        <f t="shared" ca="1" si="55"/>
        <v>0</v>
      </c>
      <c r="Z158" s="1565"/>
      <c r="AA158" s="1526">
        <f t="shared" ca="1" si="56"/>
        <v>0</v>
      </c>
      <c r="AB158" s="1527">
        <f t="shared" ca="1" si="56"/>
        <v>0</v>
      </c>
      <c r="AC158" s="1527">
        <f t="shared" ca="1" si="56"/>
        <v>0</v>
      </c>
      <c r="AD158" s="1527">
        <f t="shared" ca="1" si="56"/>
        <v>0</v>
      </c>
      <c r="AE158" s="1527">
        <f t="shared" ca="1" si="56"/>
        <v>0</v>
      </c>
      <c r="AF158" s="1527">
        <f t="shared" ca="1" si="56"/>
        <v>0</v>
      </c>
      <c r="AG158" s="1527">
        <f t="shared" ca="1" si="56"/>
        <v>0</v>
      </c>
      <c r="AH158" s="1527">
        <f t="shared" ca="1" si="56"/>
        <v>0</v>
      </c>
      <c r="AI158" s="1527">
        <f t="shared" ca="1" si="56"/>
        <v>0</v>
      </c>
      <c r="AJ158" s="1527">
        <f t="shared" ca="1" si="56"/>
        <v>0</v>
      </c>
      <c r="AK158" s="1527">
        <f t="shared" ca="1" si="56"/>
        <v>0</v>
      </c>
      <c r="AL158" s="1527">
        <f t="shared" ca="1" si="56"/>
        <v>0</v>
      </c>
      <c r="AM158" s="1527">
        <f t="shared" ca="1" si="56"/>
        <v>0</v>
      </c>
      <c r="AN158" s="1486"/>
      <c r="AO158" s="1566">
        <f t="shared" ca="1" si="57"/>
        <v>0</v>
      </c>
      <c r="AP158" s="1531">
        <f t="shared" ca="1" si="58"/>
        <v>0</v>
      </c>
      <c r="AQ158" s="1527">
        <f t="shared" ca="1" si="57"/>
        <v>0</v>
      </c>
      <c r="AR158" s="1527">
        <f t="shared" ca="1" si="57"/>
        <v>0</v>
      </c>
      <c r="AS158" s="1527">
        <f t="shared" ca="1" si="57"/>
        <v>0</v>
      </c>
      <c r="AT158" s="1527">
        <f t="shared" ca="1" si="57"/>
        <v>0</v>
      </c>
      <c r="AU158" s="1527">
        <f t="shared" ca="1" si="57"/>
        <v>0</v>
      </c>
      <c r="AV158" s="1527">
        <f t="shared" ca="1" si="57"/>
        <v>3107.5370433541702</v>
      </c>
      <c r="AW158" s="1527">
        <f t="shared" ca="1" si="57"/>
        <v>0</v>
      </c>
      <c r="AX158" s="1527">
        <f t="shared" ca="1" si="57"/>
        <v>0</v>
      </c>
      <c r="AY158" s="1527">
        <f t="shared" ca="1" si="57"/>
        <v>0</v>
      </c>
      <c r="AZ158" s="1527">
        <f t="shared" ca="1" si="57"/>
        <v>0</v>
      </c>
      <c r="BA158" s="1527">
        <f t="shared" ca="1" si="57"/>
        <v>0</v>
      </c>
      <c r="BB158" s="1527">
        <f t="shared" ca="1" si="57"/>
        <v>0</v>
      </c>
      <c r="BC158" s="1527">
        <f t="shared" ca="1" si="57"/>
        <v>0</v>
      </c>
      <c r="BD158" s="1527">
        <f t="shared" ca="1" si="57"/>
        <v>0</v>
      </c>
      <c r="BE158" s="1527">
        <f t="shared" ca="1" si="57"/>
        <v>0</v>
      </c>
      <c r="BF158" s="1527">
        <f t="shared" ca="1" si="57"/>
        <v>0</v>
      </c>
      <c r="BG158" s="1527">
        <f t="shared" ca="1" si="57"/>
        <v>0</v>
      </c>
      <c r="BH158" s="1527">
        <f t="shared" ca="1" si="57"/>
        <v>0</v>
      </c>
      <c r="BI158" s="1527">
        <f t="shared" ca="1" si="57"/>
        <v>0</v>
      </c>
      <c r="BJ158" s="1527">
        <f t="shared" ca="1" si="57"/>
        <v>0</v>
      </c>
      <c r="BK158" s="1527">
        <f t="shared" ca="1" si="57"/>
        <v>0</v>
      </c>
      <c r="BL158" s="1527">
        <f t="shared" ca="1" si="57"/>
        <v>0</v>
      </c>
      <c r="BM158" s="1527">
        <f t="shared" ca="1" si="57"/>
        <v>0</v>
      </c>
      <c r="BN158" s="1527">
        <f t="shared" ca="1" si="57"/>
        <v>0</v>
      </c>
      <c r="BO158" s="1527">
        <f t="shared" ca="1" si="57"/>
        <v>0</v>
      </c>
      <c r="BP158" s="1527">
        <f t="shared" ca="1" si="57"/>
        <v>0</v>
      </c>
      <c r="BQ158" s="1527">
        <f t="shared" ca="1" si="57"/>
        <v>0</v>
      </c>
      <c r="BR158" s="1527">
        <f t="shared" ca="1" si="57"/>
        <v>0</v>
      </c>
      <c r="BS158" s="1527">
        <f t="shared" ca="1" si="57"/>
        <v>0</v>
      </c>
      <c r="BT158" s="1527">
        <f t="shared" ca="1" si="57"/>
        <v>0</v>
      </c>
      <c r="BU158" s="1527">
        <f t="shared" ca="1" si="57"/>
        <v>0</v>
      </c>
      <c r="BV158" s="1527">
        <f t="shared" ca="1" si="57"/>
        <v>0</v>
      </c>
      <c r="BW158" s="1527">
        <f t="shared" ca="1" si="57"/>
        <v>0</v>
      </c>
      <c r="BX158" s="1527">
        <f t="shared" ca="1" si="57"/>
        <v>0</v>
      </c>
      <c r="BY158" s="1527">
        <f t="shared" ca="1" si="57"/>
        <v>0</v>
      </c>
      <c r="BZ158" s="1527">
        <f t="shared" ca="1" si="57"/>
        <v>0</v>
      </c>
      <c r="CA158" s="1527">
        <f t="shared" ca="1" si="57"/>
        <v>0</v>
      </c>
      <c r="CB158" s="1527">
        <f t="shared" ca="1" si="57"/>
        <v>0</v>
      </c>
      <c r="CC158" s="1527">
        <f t="shared" ca="1" si="57"/>
        <v>0</v>
      </c>
      <c r="CD158" s="1527">
        <f t="shared" ca="1" si="57"/>
        <v>0</v>
      </c>
      <c r="CE158" s="1527">
        <f t="shared" ca="1" si="57"/>
        <v>0</v>
      </c>
      <c r="CF158" s="1527">
        <f t="shared" ca="1" si="57"/>
        <v>0</v>
      </c>
      <c r="CG158" s="1527">
        <f t="shared" ca="1" si="57"/>
        <v>0</v>
      </c>
      <c r="CH158" s="1527">
        <f t="shared" ca="1" si="57"/>
        <v>0</v>
      </c>
      <c r="CI158" s="1567">
        <f t="shared" ca="1" si="57"/>
        <v>0</v>
      </c>
      <c r="CJ158" s="996"/>
      <c r="CM158" s="2158"/>
      <c r="CN158" s="2190"/>
      <c r="CO158" s="2159"/>
      <c r="CP158" s="2159"/>
      <c r="CQ158" s="2159"/>
      <c r="CR158" s="2159"/>
      <c r="CS158" s="2159"/>
      <c r="CT158" s="2159"/>
      <c r="CU158" s="2159"/>
      <c r="CV158" s="2159"/>
      <c r="CW158" s="2160"/>
      <c r="CX158" s="997"/>
      <c r="CY158" s="998">
        <f t="shared" ca="1" si="59"/>
        <v>2.252587789732166</v>
      </c>
      <c r="CZ158" s="997"/>
      <c r="DA158" s="997"/>
      <c r="DB158" s="997"/>
    </row>
    <row r="159" spans="1:106" s="939" customFormat="1" ht="15.75" customHeight="1" x14ac:dyDescent="0.25">
      <c r="A159" s="999" t="str">
        <f t="shared" si="53"/>
        <v>thermische olie</v>
      </c>
      <c r="B159" s="1000">
        <f ca="1">IF(K544=0,0, (1/K544))</f>
        <v>2.0568670948855869</v>
      </c>
      <c r="C159" s="1582">
        <f t="shared" ca="1" si="60"/>
        <v>0</v>
      </c>
      <c r="D159" s="1566">
        <f t="shared" ca="1" si="54"/>
        <v>0</v>
      </c>
      <c r="E159" s="1527">
        <f t="shared" ca="1" si="54"/>
        <v>0</v>
      </c>
      <c r="F159" s="1527">
        <f t="shared" ca="1" si="54"/>
        <v>0</v>
      </c>
      <c r="G159" s="1527">
        <f t="shared" ca="1" si="54"/>
        <v>0</v>
      </c>
      <c r="H159" s="1527">
        <f t="shared" ca="1" si="54"/>
        <v>0</v>
      </c>
      <c r="I159" s="1527">
        <f t="shared" ca="1" si="54"/>
        <v>0</v>
      </c>
      <c r="J159" s="1527">
        <f t="shared" ca="1" si="54"/>
        <v>0</v>
      </c>
      <c r="K159" s="1531">
        <f t="shared" ca="1" si="54"/>
        <v>-1336.9636116756315</v>
      </c>
      <c r="L159" s="1531">
        <f t="shared" ca="1" si="54"/>
        <v>0</v>
      </c>
      <c r="M159" s="1531">
        <f t="shared" ca="1" si="54"/>
        <v>0</v>
      </c>
      <c r="N159" s="1531">
        <f t="shared" ca="1" si="54"/>
        <v>0</v>
      </c>
      <c r="O159" s="1531">
        <f t="shared" ca="1" si="54"/>
        <v>0</v>
      </c>
      <c r="P159" s="1531">
        <f t="shared" ca="1" si="54"/>
        <v>0</v>
      </c>
      <c r="Q159" s="1531">
        <f t="shared" ca="1" si="54"/>
        <v>0</v>
      </c>
      <c r="R159" s="1531">
        <f t="shared" ca="1" si="54"/>
        <v>0</v>
      </c>
      <c r="S159" s="1531">
        <f t="shared" ca="1" si="54"/>
        <v>0</v>
      </c>
      <c r="T159" s="1531">
        <f t="shared" ca="1" si="55"/>
        <v>0</v>
      </c>
      <c r="U159" s="1531">
        <f t="shared" ca="1" si="55"/>
        <v>0</v>
      </c>
      <c r="V159" s="1531">
        <f t="shared" ca="1" si="55"/>
        <v>0</v>
      </c>
      <c r="W159" s="1531">
        <f t="shared" ca="1" si="55"/>
        <v>0</v>
      </c>
      <c r="X159" s="1531">
        <f t="shared" ca="1" si="55"/>
        <v>0</v>
      </c>
      <c r="Y159" s="1531">
        <f t="shared" ca="1" si="55"/>
        <v>0</v>
      </c>
      <c r="Z159" s="1565"/>
      <c r="AA159" s="1526">
        <f t="shared" ca="1" si="56"/>
        <v>0</v>
      </c>
      <c r="AB159" s="1527">
        <f t="shared" ca="1" si="56"/>
        <v>0</v>
      </c>
      <c r="AC159" s="1527">
        <f t="shared" ca="1" si="56"/>
        <v>0</v>
      </c>
      <c r="AD159" s="1527">
        <f t="shared" ca="1" si="56"/>
        <v>0</v>
      </c>
      <c r="AE159" s="1527">
        <f t="shared" ca="1" si="56"/>
        <v>0</v>
      </c>
      <c r="AF159" s="1527">
        <f t="shared" ca="1" si="56"/>
        <v>0</v>
      </c>
      <c r="AG159" s="1527">
        <f t="shared" ca="1" si="56"/>
        <v>0</v>
      </c>
      <c r="AH159" s="1527">
        <f t="shared" ca="1" si="56"/>
        <v>0</v>
      </c>
      <c r="AI159" s="1527">
        <f t="shared" ca="1" si="56"/>
        <v>0</v>
      </c>
      <c r="AJ159" s="1527">
        <f t="shared" ca="1" si="56"/>
        <v>0</v>
      </c>
      <c r="AK159" s="1527">
        <f t="shared" ca="1" si="56"/>
        <v>0</v>
      </c>
      <c r="AL159" s="1527">
        <f t="shared" ca="1" si="56"/>
        <v>0</v>
      </c>
      <c r="AM159" s="1527">
        <f t="shared" ca="1" si="56"/>
        <v>0</v>
      </c>
      <c r="AN159" s="1486"/>
      <c r="AO159" s="1566">
        <f t="shared" ca="1" si="57"/>
        <v>0</v>
      </c>
      <c r="AP159" s="1531">
        <f t="shared" ca="1" si="58"/>
        <v>0</v>
      </c>
      <c r="AQ159" s="1527">
        <f t="shared" ca="1" si="57"/>
        <v>0</v>
      </c>
      <c r="AR159" s="1527">
        <f t="shared" ca="1" si="57"/>
        <v>0</v>
      </c>
      <c r="AS159" s="1527">
        <f t="shared" ca="1" si="57"/>
        <v>0</v>
      </c>
      <c r="AT159" s="1527">
        <f t="shared" ca="1" si="57"/>
        <v>0</v>
      </c>
      <c r="AU159" s="1527">
        <f t="shared" ca="1" si="57"/>
        <v>0</v>
      </c>
      <c r="AV159" s="1527">
        <f t="shared" ca="1" si="57"/>
        <v>0</v>
      </c>
      <c r="AW159" s="1527">
        <f t="shared" ca="1" si="57"/>
        <v>1336.9636116756315</v>
      </c>
      <c r="AX159" s="1527">
        <f t="shared" ca="1" si="57"/>
        <v>0</v>
      </c>
      <c r="AY159" s="1527">
        <f t="shared" ca="1" si="57"/>
        <v>0</v>
      </c>
      <c r="AZ159" s="1527">
        <f t="shared" ca="1" si="57"/>
        <v>0</v>
      </c>
      <c r="BA159" s="1527">
        <f t="shared" ca="1" si="57"/>
        <v>0</v>
      </c>
      <c r="BB159" s="1527">
        <f t="shared" ca="1" si="57"/>
        <v>0</v>
      </c>
      <c r="BC159" s="1527">
        <f t="shared" ca="1" si="57"/>
        <v>0</v>
      </c>
      <c r="BD159" s="1527">
        <f t="shared" ca="1" si="57"/>
        <v>0</v>
      </c>
      <c r="BE159" s="1527">
        <f t="shared" ca="1" si="57"/>
        <v>0</v>
      </c>
      <c r="BF159" s="1527">
        <f t="shared" ca="1" si="57"/>
        <v>0</v>
      </c>
      <c r="BG159" s="1527">
        <f t="shared" ca="1" si="57"/>
        <v>0</v>
      </c>
      <c r="BH159" s="1527">
        <f t="shared" ca="1" si="57"/>
        <v>0</v>
      </c>
      <c r="BI159" s="1527">
        <f t="shared" ca="1" si="57"/>
        <v>0</v>
      </c>
      <c r="BJ159" s="1527">
        <f t="shared" ca="1" si="57"/>
        <v>0</v>
      </c>
      <c r="BK159" s="1527">
        <f t="shared" ca="1" si="57"/>
        <v>0</v>
      </c>
      <c r="BL159" s="1527">
        <f t="shared" ca="1" si="57"/>
        <v>0</v>
      </c>
      <c r="BM159" s="1527">
        <f t="shared" ca="1" si="57"/>
        <v>0</v>
      </c>
      <c r="BN159" s="1527">
        <f t="shared" ca="1" si="57"/>
        <v>0</v>
      </c>
      <c r="BO159" s="1527">
        <f t="shared" ref="BO159:CI159" ca="1" si="61">IF(ISNUMBER($B159),$B159*BO77,0)</f>
        <v>0</v>
      </c>
      <c r="BP159" s="1527">
        <f t="shared" ca="1" si="61"/>
        <v>0</v>
      </c>
      <c r="BQ159" s="1527">
        <f t="shared" ca="1" si="61"/>
        <v>0</v>
      </c>
      <c r="BR159" s="1527">
        <f t="shared" ca="1" si="61"/>
        <v>0</v>
      </c>
      <c r="BS159" s="1527">
        <f t="shared" ca="1" si="61"/>
        <v>0</v>
      </c>
      <c r="BT159" s="1527">
        <f t="shared" ca="1" si="61"/>
        <v>0</v>
      </c>
      <c r="BU159" s="1527">
        <f t="shared" ca="1" si="61"/>
        <v>0</v>
      </c>
      <c r="BV159" s="1527">
        <f t="shared" ca="1" si="61"/>
        <v>0</v>
      </c>
      <c r="BW159" s="1527">
        <f t="shared" ca="1" si="61"/>
        <v>0</v>
      </c>
      <c r="BX159" s="1527">
        <f t="shared" ca="1" si="61"/>
        <v>0</v>
      </c>
      <c r="BY159" s="1527">
        <f t="shared" ca="1" si="61"/>
        <v>0</v>
      </c>
      <c r="BZ159" s="1527">
        <f t="shared" ca="1" si="61"/>
        <v>0</v>
      </c>
      <c r="CA159" s="1527">
        <f t="shared" ca="1" si="61"/>
        <v>0</v>
      </c>
      <c r="CB159" s="1527">
        <f t="shared" ca="1" si="61"/>
        <v>0</v>
      </c>
      <c r="CC159" s="1527">
        <f t="shared" ca="1" si="61"/>
        <v>0</v>
      </c>
      <c r="CD159" s="1527">
        <f t="shared" ca="1" si="61"/>
        <v>0</v>
      </c>
      <c r="CE159" s="1527">
        <f t="shared" ca="1" si="61"/>
        <v>0</v>
      </c>
      <c r="CF159" s="1527">
        <f t="shared" ca="1" si="61"/>
        <v>0</v>
      </c>
      <c r="CG159" s="1527">
        <f t="shared" ca="1" si="61"/>
        <v>0</v>
      </c>
      <c r="CH159" s="1527">
        <f t="shared" ca="1" si="61"/>
        <v>0</v>
      </c>
      <c r="CI159" s="1567">
        <f t="shared" ca="1" si="61"/>
        <v>0</v>
      </c>
      <c r="CJ159" s="996"/>
      <c r="CM159" s="2158"/>
      <c r="CN159" s="2190"/>
      <c r="CO159" s="2159"/>
      <c r="CP159" s="2159"/>
      <c r="CQ159" s="2159"/>
      <c r="CR159" s="2159"/>
      <c r="CS159" s="2159"/>
      <c r="CT159" s="2159"/>
      <c r="CU159" s="2159"/>
      <c r="CV159" s="2159"/>
      <c r="CW159" s="2160"/>
      <c r="CX159" s="997"/>
      <c r="CY159" s="998">
        <f t="shared" ca="1" si="59"/>
        <v>0.48617628357539794</v>
      </c>
      <c r="CZ159" s="997"/>
      <c r="DA159" s="997"/>
      <c r="DB159" s="997"/>
    </row>
    <row r="160" spans="1:106" s="939" customFormat="1" ht="15.75" customHeight="1" x14ac:dyDescent="0.25">
      <c r="A160" s="999" t="str">
        <f t="shared" si="53"/>
        <v>warme lucht</v>
      </c>
      <c r="B160" s="1000">
        <f ca="1">IF(C529=0,0, (1/C529))</f>
        <v>0.62731410461553161</v>
      </c>
      <c r="C160" s="1582">
        <f t="shared" ca="1" si="60"/>
        <v>0</v>
      </c>
      <c r="D160" s="1566">
        <f t="shared" ca="1" si="54"/>
        <v>0</v>
      </c>
      <c r="E160" s="1527">
        <f t="shared" ca="1" si="54"/>
        <v>0</v>
      </c>
      <c r="F160" s="1527">
        <f t="shared" ca="1" si="54"/>
        <v>0</v>
      </c>
      <c r="G160" s="1527">
        <f t="shared" ca="1" si="54"/>
        <v>0</v>
      </c>
      <c r="H160" s="1527">
        <f t="shared" ca="1" si="54"/>
        <v>0</v>
      </c>
      <c r="I160" s="1527">
        <f t="shared" ca="1" si="54"/>
        <v>0</v>
      </c>
      <c r="J160" s="1527">
        <f t="shared" ca="1" si="54"/>
        <v>0</v>
      </c>
      <c r="K160" s="1531">
        <f t="shared" ca="1" si="54"/>
        <v>0</v>
      </c>
      <c r="L160" s="1531">
        <f t="shared" ca="1" si="54"/>
        <v>0</v>
      </c>
      <c r="M160" s="1531">
        <f t="shared" ca="1" si="54"/>
        <v>0</v>
      </c>
      <c r="N160" s="1531">
        <f t="shared" ca="1" si="54"/>
        <v>-94.097115692329737</v>
      </c>
      <c r="O160" s="1531">
        <f t="shared" ca="1" si="54"/>
        <v>0</v>
      </c>
      <c r="P160" s="1531">
        <f t="shared" ca="1" si="54"/>
        <v>0</v>
      </c>
      <c r="Q160" s="1531">
        <f t="shared" ca="1" si="54"/>
        <v>0</v>
      </c>
      <c r="R160" s="1531">
        <f t="shared" ca="1" si="54"/>
        <v>0</v>
      </c>
      <c r="S160" s="1531">
        <f t="shared" ca="1" si="54"/>
        <v>0</v>
      </c>
      <c r="T160" s="1531">
        <f t="shared" ca="1" si="55"/>
        <v>0</v>
      </c>
      <c r="U160" s="1531">
        <f t="shared" ca="1" si="55"/>
        <v>0</v>
      </c>
      <c r="V160" s="1531">
        <f t="shared" ca="1" si="55"/>
        <v>0</v>
      </c>
      <c r="W160" s="1531">
        <f t="shared" ca="1" si="55"/>
        <v>0</v>
      </c>
      <c r="X160" s="1531">
        <f t="shared" ca="1" si="55"/>
        <v>0</v>
      </c>
      <c r="Y160" s="1531">
        <f t="shared" ca="1" si="55"/>
        <v>0</v>
      </c>
      <c r="Z160" s="1565"/>
      <c r="AA160" s="1526">
        <f t="shared" ca="1" si="56"/>
        <v>0</v>
      </c>
      <c r="AB160" s="1527">
        <f t="shared" ca="1" si="56"/>
        <v>0</v>
      </c>
      <c r="AC160" s="1527">
        <f t="shared" ca="1" si="56"/>
        <v>0</v>
      </c>
      <c r="AD160" s="1527">
        <f t="shared" ca="1" si="56"/>
        <v>0</v>
      </c>
      <c r="AE160" s="1527">
        <f t="shared" ca="1" si="56"/>
        <v>0</v>
      </c>
      <c r="AF160" s="1527">
        <f t="shared" ca="1" si="56"/>
        <v>0</v>
      </c>
      <c r="AG160" s="1527">
        <f t="shared" ca="1" si="56"/>
        <v>0</v>
      </c>
      <c r="AH160" s="1527">
        <f t="shared" ca="1" si="56"/>
        <v>0</v>
      </c>
      <c r="AI160" s="1527">
        <f t="shared" ca="1" si="56"/>
        <v>0</v>
      </c>
      <c r="AJ160" s="1527">
        <f t="shared" ca="1" si="56"/>
        <v>0</v>
      </c>
      <c r="AK160" s="1527">
        <f t="shared" ca="1" si="56"/>
        <v>0</v>
      </c>
      <c r="AL160" s="1527">
        <f t="shared" ca="1" si="56"/>
        <v>0</v>
      </c>
      <c r="AM160" s="1527">
        <f t="shared" ca="1" si="56"/>
        <v>0</v>
      </c>
      <c r="AN160" s="1486"/>
      <c r="AO160" s="1566">
        <f t="shared" ref="AO160:CI165" ca="1" si="62">IF(ISNUMBER($B160),$B160*AO78,0)</f>
        <v>0</v>
      </c>
      <c r="AP160" s="1531">
        <f t="shared" ca="1" si="58"/>
        <v>94.097115692329737</v>
      </c>
      <c r="AQ160" s="1527">
        <f t="shared" ca="1" si="62"/>
        <v>0</v>
      </c>
      <c r="AR160" s="1527">
        <f t="shared" ca="1" si="62"/>
        <v>0</v>
      </c>
      <c r="AS160" s="1527">
        <f t="shared" ca="1" si="62"/>
        <v>0</v>
      </c>
      <c r="AT160" s="1527">
        <f t="shared" ca="1" si="62"/>
        <v>0</v>
      </c>
      <c r="AU160" s="1527">
        <f t="shared" ca="1" si="62"/>
        <v>0</v>
      </c>
      <c r="AV160" s="1527">
        <f t="shared" ca="1" si="62"/>
        <v>0</v>
      </c>
      <c r="AW160" s="1527">
        <f t="shared" ca="1" si="62"/>
        <v>0</v>
      </c>
      <c r="AX160" s="1527">
        <f t="shared" ca="1" si="62"/>
        <v>0</v>
      </c>
      <c r="AY160" s="1527">
        <f t="shared" ca="1" si="62"/>
        <v>0</v>
      </c>
      <c r="AZ160" s="1527">
        <f t="shared" ca="1" si="62"/>
        <v>0</v>
      </c>
      <c r="BA160" s="1527">
        <f t="shared" ca="1" si="62"/>
        <v>0</v>
      </c>
      <c r="BB160" s="1527">
        <f t="shared" ca="1" si="62"/>
        <v>0</v>
      </c>
      <c r="BC160" s="1527">
        <f t="shared" ca="1" si="62"/>
        <v>0</v>
      </c>
      <c r="BD160" s="1527">
        <f t="shared" ca="1" si="62"/>
        <v>0</v>
      </c>
      <c r="BE160" s="1527">
        <f t="shared" ca="1" si="62"/>
        <v>0</v>
      </c>
      <c r="BF160" s="1527">
        <f t="shared" ca="1" si="62"/>
        <v>0</v>
      </c>
      <c r="BG160" s="1527">
        <f t="shared" ca="1" si="62"/>
        <v>0</v>
      </c>
      <c r="BH160" s="1527">
        <f t="shared" ca="1" si="62"/>
        <v>0</v>
      </c>
      <c r="BI160" s="1527">
        <f t="shared" ca="1" si="62"/>
        <v>0</v>
      </c>
      <c r="BJ160" s="1527">
        <f t="shared" ca="1" si="62"/>
        <v>0</v>
      </c>
      <c r="BK160" s="1527">
        <f t="shared" ca="1" si="62"/>
        <v>0</v>
      </c>
      <c r="BL160" s="1527">
        <f t="shared" ca="1" si="62"/>
        <v>0</v>
      </c>
      <c r="BM160" s="1527">
        <f t="shared" ca="1" si="62"/>
        <v>0</v>
      </c>
      <c r="BN160" s="1527">
        <f t="shared" ca="1" si="62"/>
        <v>0</v>
      </c>
      <c r="BO160" s="1527">
        <f t="shared" ca="1" si="62"/>
        <v>0</v>
      </c>
      <c r="BP160" s="1527">
        <f t="shared" ca="1" si="62"/>
        <v>0</v>
      </c>
      <c r="BQ160" s="1527">
        <f t="shared" ca="1" si="62"/>
        <v>0</v>
      </c>
      <c r="BR160" s="1527">
        <f t="shared" ca="1" si="62"/>
        <v>0</v>
      </c>
      <c r="BS160" s="1527">
        <f t="shared" ca="1" si="62"/>
        <v>0</v>
      </c>
      <c r="BT160" s="1527">
        <f t="shared" ca="1" si="62"/>
        <v>0</v>
      </c>
      <c r="BU160" s="1527">
        <f t="shared" ca="1" si="62"/>
        <v>0</v>
      </c>
      <c r="BV160" s="1527">
        <f t="shared" ca="1" si="62"/>
        <v>0</v>
      </c>
      <c r="BW160" s="1527">
        <f t="shared" ca="1" si="62"/>
        <v>0</v>
      </c>
      <c r="BX160" s="1527">
        <f t="shared" ca="1" si="62"/>
        <v>0</v>
      </c>
      <c r="BY160" s="1527">
        <f t="shared" ca="1" si="62"/>
        <v>0</v>
      </c>
      <c r="BZ160" s="1527">
        <f t="shared" ca="1" si="62"/>
        <v>0</v>
      </c>
      <c r="CA160" s="1527">
        <f t="shared" ca="1" si="62"/>
        <v>0</v>
      </c>
      <c r="CB160" s="1527">
        <f t="shared" ca="1" si="62"/>
        <v>0</v>
      </c>
      <c r="CC160" s="1527">
        <f t="shared" ca="1" si="62"/>
        <v>0</v>
      </c>
      <c r="CD160" s="1527">
        <f t="shared" ca="1" si="62"/>
        <v>0</v>
      </c>
      <c r="CE160" s="1527">
        <f t="shared" ca="1" si="62"/>
        <v>0</v>
      </c>
      <c r="CF160" s="1527">
        <f t="shared" ca="1" si="62"/>
        <v>0</v>
      </c>
      <c r="CG160" s="1527">
        <f t="shared" ca="1" si="62"/>
        <v>0</v>
      </c>
      <c r="CH160" s="1527">
        <f t="shared" ca="1" si="62"/>
        <v>0</v>
      </c>
      <c r="CI160" s="1567">
        <f t="shared" ca="1" si="62"/>
        <v>0</v>
      </c>
      <c r="CJ160" s="996"/>
      <c r="CM160" s="2158"/>
      <c r="CN160" s="2190"/>
      <c r="CO160" s="2159"/>
      <c r="CP160" s="2159"/>
      <c r="CQ160" s="2159"/>
      <c r="CR160" s="2159"/>
      <c r="CS160" s="2159"/>
      <c r="CT160" s="2159"/>
      <c r="CU160" s="2159"/>
      <c r="CV160" s="2159"/>
      <c r="CW160" s="2160"/>
      <c r="CX160" s="997"/>
      <c r="CY160" s="998">
        <f t="shared" ca="1" si="59"/>
        <v>1.5940977456785865</v>
      </c>
      <c r="CZ160" s="997"/>
      <c r="DA160" s="997"/>
      <c r="DB160" s="997"/>
    </row>
    <row r="161" spans="1:121" s="939" customFormat="1" ht="15.75" customHeight="1" x14ac:dyDescent="0.25">
      <c r="A161" s="999" t="str">
        <f t="shared" si="53"/>
        <v>perslucht-2 op 8 bara</v>
      </c>
      <c r="B161" s="1000">
        <f>U542</f>
        <v>0</v>
      </c>
      <c r="C161" s="1582">
        <f t="shared" si="60"/>
        <v>0</v>
      </c>
      <c r="D161" s="1566">
        <f t="shared" si="54"/>
        <v>0</v>
      </c>
      <c r="E161" s="1527">
        <f t="shared" si="54"/>
        <v>0</v>
      </c>
      <c r="F161" s="1527">
        <f t="shared" si="54"/>
        <v>0</v>
      </c>
      <c r="G161" s="1527">
        <f t="shared" si="54"/>
        <v>0</v>
      </c>
      <c r="H161" s="1527">
        <f t="shared" si="54"/>
        <v>0</v>
      </c>
      <c r="I161" s="1527">
        <f t="shared" si="54"/>
        <v>0</v>
      </c>
      <c r="J161" s="1527">
        <f t="shared" si="54"/>
        <v>0</v>
      </c>
      <c r="K161" s="1531">
        <f t="shared" si="54"/>
        <v>0</v>
      </c>
      <c r="L161" s="1531">
        <f t="shared" si="54"/>
        <v>0</v>
      </c>
      <c r="M161" s="1531">
        <f t="shared" si="54"/>
        <v>0</v>
      </c>
      <c r="N161" s="1531">
        <f t="shared" si="54"/>
        <v>0</v>
      </c>
      <c r="O161" s="1531">
        <f t="shared" si="54"/>
        <v>0</v>
      </c>
      <c r="P161" s="1531">
        <f t="shared" si="54"/>
        <v>0</v>
      </c>
      <c r="Q161" s="1531">
        <f t="shared" si="54"/>
        <v>0</v>
      </c>
      <c r="R161" s="1531">
        <f t="shared" si="54"/>
        <v>0</v>
      </c>
      <c r="S161" s="1531">
        <f t="shared" si="54"/>
        <v>0</v>
      </c>
      <c r="T161" s="1531">
        <f t="shared" si="55"/>
        <v>0</v>
      </c>
      <c r="U161" s="1531">
        <f t="shared" si="55"/>
        <v>0</v>
      </c>
      <c r="V161" s="1531">
        <f t="shared" si="55"/>
        <v>0</v>
      </c>
      <c r="W161" s="1531">
        <f t="shared" si="55"/>
        <v>0</v>
      </c>
      <c r="X161" s="1531">
        <f t="shared" si="55"/>
        <v>0</v>
      </c>
      <c r="Y161" s="1531">
        <f t="shared" si="55"/>
        <v>0</v>
      </c>
      <c r="Z161" s="1565"/>
      <c r="AA161" s="1526">
        <f t="shared" si="56"/>
        <v>0</v>
      </c>
      <c r="AB161" s="1527">
        <f t="shared" si="56"/>
        <v>0</v>
      </c>
      <c r="AC161" s="1527">
        <f t="shared" si="56"/>
        <v>0</v>
      </c>
      <c r="AD161" s="1527">
        <f t="shared" si="56"/>
        <v>0</v>
      </c>
      <c r="AE161" s="1527">
        <f t="shared" si="56"/>
        <v>0</v>
      </c>
      <c r="AF161" s="1527">
        <f t="shared" si="56"/>
        <v>0</v>
      </c>
      <c r="AG161" s="1527">
        <f t="shared" si="56"/>
        <v>0</v>
      </c>
      <c r="AH161" s="1527">
        <f t="shared" si="56"/>
        <v>0</v>
      </c>
      <c r="AI161" s="1527">
        <f t="shared" si="56"/>
        <v>0</v>
      </c>
      <c r="AJ161" s="1527">
        <f t="shared" si="56"/>
        <v>0</v>
      </c>
      <c r="AK161" s="1527">
        <f t="shared" si="56"/>
        <v>0</v>
      </c>
      <c r="AL161" s="1527">
        <f t="shared" si="56"/>
        <v>0</v>
      </c>
      <c r="AM161" s="1527">
        <f t="shared" si="56"/>
        <v>0</v>
      </c>
      <c r="AN161" s="1486"/>
      <c r="AO161" s="1566">
        <f t="shared" si="62"/>
        <v>0</v>
      </c>
      <c r="AP161" s="1531">
        <f t="shared" si="58"/>
        <v>0</v>
      </c>
      <c r="AQ161" s="1527">
        <f t="shared" si="62"/>
        <v>0</v>
      </c>
      <c r="AR161" s="1527">
        <f t="shared" si="62"/>
        <v>0</v>
      </c>
      <c r="AS161" s="1527">
        <f t="shared" si="62"/>
        <v>0</v>
      </c>
      <c r="AT161" s="1527">
        <f t="shared" si="62"/>
        <v>0</v>
      </c>
      <c r="AU161" s="1527">
        <f t="shared" si="62"/>
        <v>0</v>
      </c>
      <c r="AV161" s="1527">
        <f t="shared" si="62"/>
        <v>0</v>
      </c>
      <c r="AW161" s="1527">
        <f t="shared" si="62"/>
        <v>0</v>
      </c>
      <c r="AX161" s="1527">
        <f t="shared" si="62"/>
        <v>0</v>
      </c>
      <c r="AY161" s="1527">
        <f t="shared" si="62"/>
        <v>0</v>
      </c>
      <c r="AZ161" s="1527">
        <f t="shared" si="62"/>
        <v>0</v>
      </c>
      <c r="BA161" s="1527">
        <f t="shared" si="62"/>
        <v>0</v>
      </c>
      <c r="BB161" s="1527">
        <f t="shared" si="62"/>
        <v>0</v>
      </c>
      <c r="BC161" s="1527">
        <f t="shared" si="62"/>
        <v>0</v>
      </c>
      <c r="BD161" s="1527">
        <f t="shared" si="62"/>
        <v>0</v>
      </c>
      <c r="BE161" s="1527">
        <f t="shared" si="62"/>
        <v>0</v>
      </c>
      <c r="BF161" s="1527">
        <f t="shared" si="62"/>
        <v>0</v>
      </c>
      <c r="BG161" s="1527">
        <f t="shared" si="62"/>
        <v>0</v>
      </c>
      <c r="BH161" s="1527">
        <f t="shared" si="62"/>
        <v>0</v>
      </c>
      <c r="BI161" s="1527">
        <f t="shared" si="62"/>
        <v>0</v>
      </c>
      <c r="BJ161" s="1527">
        <f t="shared" si="62"/>
        <v>0</v>
      </c>
      <c r="BK161" s="1527">
        <f t="shared" si="62"/>
        <v>0</v>
      </c>
      <c r="BL161" s="1527">
        <f t="shared" si="62"/>
        <v>0</v>
      </c>
      <c r="BM161" s="1527">
        <f t="shared" si="62"/>
        <v>0</v>
      </c>
      <c r="BN161" s="1527">
        <f t="shared" si="62"/>
        <v>0</v>
      </c>
      <c r="BO161" s="1527">
        <f t="shared" si="62"/>
        <v>0</v>
      </c>
      <c r="BP161" s="1527">
        <f t="shared" si="62"/>
        <v>0</v>
      </c>
      <c r="BQ161" s="1527">
        <f t="shared" si="62"/>
        <v>0</v>
      </c>
      <c r="BR161" s="1527">
        <f t="shared" si="62"/>
        <v>0</v>
      </c>
      <c r="BS161" s="1527">
        <f t="shared" si="62"/>
        <v>0</v>
      </c>
      <c r="BT161" s="1527">
        <f t="shared" si="62"/>
        <v>0</v>
      </c>
      <c r="BU161" s="1527">
        <f t="shared" si="62"/>
        <v>0</v>
      </c>
      <c r="BV161" s="1527">
        <f t="shared" si="62"/>
        <v>0</v>
      </c>
      <c r="BW161" s="1527">
        <f t="shared" si="62"/>
        <v>0</v>
      </c>
      <c r="BX161" s="1527">
        <f t="shared" si="62"/>
        <v>0</v>
      </c>
      <c r="BY161" s="1527">
        <f t="shared" si="62"/>
        <v>0</v>
      </c>
      <c r="BZ161" s="1527">
        <f t="shared" si="62"/>
        <v>0</v>
      </c>
      <c r="CA161" s="1527">
        <f t="shared" si="62"/>
        <v>0</v>
      </c>
      <c r="CB161" s="1527">
        <f t="shared" si="62"/>
        <v>0</v>
      </c>
      <c r="CC161" s="1527">
        <f t="shared" si="62"/>
        <v>0</v>
      </c>
      <c r="CD161" s="1527">
        <f t="shared" si="62"/>
        <v>0</v>
      </c>
      <c r="CE161" s="1527">
        <f t="shared" si="62"/>
        <v>0</v>
      </c>
      <c r="CF161" s="1527">
        <f t="shared" si="62"/>
        <v>0</v>
      </c>
      <c r="CG161" s="1527">
        <f t="shared" si="62"/>
        <v>0</v>
      </c>
      <c r="CH161" s="1527">
        <f t="shared" si="62"/>
        <v>0</v>
      </c>
      <c r="CI161" s="1567">
        <f t="shared" si="62"/>
        <v>0</v>
      </c>
      <c r="CJ161" s="996"/>
      <c r="CM161" s="2158"/>
      <c r="CN161" s="2190"/>
      <c r="CO161" s="2159"/>
      <c r="CP161" s="2159"/>
      <c r="CQ161" s="2159"/>
      <c r="CR161" s="2159"/>
      <c r="CS161" s="2159"/>
      <c r="CT161" s="2159"/>
      <c r="CU161" s="2159"/>
      <c r="CV161" s="2159"/>
      <c r="CW161" s="2160"/>
      <c r="CX161" s="997"/>
      <c r="CY161" s="998">
        <f t="shared" si="59"/>
        <v>1</v>
      </c>
      <c r="CZ161" s="997"/>
      <c r="DA161" s="997"/>
      <c r="DB161" s="997"/>
    </row>
    <row r="162" spans="1:121" s="939" customFormat="1" ht="15.75" customHeight="1" x14ac:dyDescent="0.25">
      <c r="A162" s="999" t="str">
        <f t="shared" si="53"/>
        <v>koelenergie-2 op k2 °C</v>
      </c>
      <c r="B162" s="1000">
        <f>IF(OR(U536=0, U535=0),0,(1/U536/U535))</f>
        <v>0</v>
      </c>
      <c r="C162" s="1582">
        <f t="shared" si="60"/>
        <v>0</v>
      </c>
      <c r="D162" s="1566">
        <f t="shared" si="54"/>
        <v>0</v>
      </c>
      <c r="E162" s="1527">
        <f t="shared" si="54"/>
        <v>0</v>
      </c>
      <c r="F162" s="1527">
        <f t="shared" si="54"/>
        <v>0</v>
      </c>
      <c r="G162" s="1527">
        <f t="shared" si="54"/>
        <v>0</v>
      </c>
      <c r="H162" s="1527">
        <f t="shared" si="54"/>
        <v>0</v>
      </c>
      <c r="I162" s="1527">
        <f t="shared" si="54"/>
        <v>0</v>
      </c>
      <c r="J162" s="1527">
        <f t="shared" si="54"/>
        <v>0</v>
      </c>
      <c r="K162" s="1531">
        <f t="shared" si="54"/>
        <v>0</v>
      </c>
      <c r="L162" s="1531">
        <f t="shared" si="54"/>
        <v>0</v>
      </c>
      <c r="M162" s="1531">
        <f t="shared" si="54"/>
        <v>0</v>
      </c>
      <c r="N162" s="1531">
        <f t="shared" si="54"/>
        <v>0</v>
      </c>
      <c r="O162" s="1531">
        <f t="shared" si="54"/>
        <v>0</v>
      </c>
      <c r="P162" s="1531">
        <f t="shared" si="54"/>
        <v>0</v>
      </c>
      <c r="Q162" s="1531">
        <f t="shared" si="54"/>
        <v>0</v>
      </c>
      <c r="R162" s="1531">
        <f t="shared" si="54"/>
        <v>0</v>
      </c>
      <c r="S162" s="1531">
        <f t="shared" si="54"/>
        <v>0</v>
      </c>
      <c r="T162" s="1531">
        <f t="shared" si="55"/>
        <v>0</v>
      </c>
      <c r="U162" s="1531">
        <f t="shared" si="55"/>
        <v>0</v>
      </c>
      <c r="V162" s="1531">
        <f t="shared" si="55"/>
        <v>0</v>
      </c>
      <c r="W162" s="1531">
        <f t="shared" si="55"/>
        <v>0</v>
      </c>
      <c r="X162" s="1531">
        <f t="shared" si="55"/>
        <v>0</v>
      </c>
      <c r="Y162" s="1531">
        <f t="shared" si="55"/>
        <v>0</v>
      </c>
      <c r="Z162" s="1565"/>
      <c r="AA162" s="1526">
        <f t="shared" si="56"/>
        <v>0</v>
      </c>
      <c r="AB162" s="1527">
        <f t="shared" si="56"/>
        <v>0</v>
      </c>
      <c r="AC162" s="1527">
        <f t="shared" si="56"/>
        <v>0</v>
      </c>
      <c r="AD162" s="1527">
        <f t="shared" si="56"/>
        <v>0</v>
      </c>
      <c r="AE162" s="1527">
        <f t="shared" si="56"/>
        <v>0</v>
      </c>
      <c r="AF162" s="1527">
        <f t="shared" si="56"/>
        <v>0</v>
      </c>
      <c r="AG162" s="1527">
        <f t="shared" si="56"/>
        <v>0</v>
      </c>
      <c r="AH162" s="1527">
        <f t="shared" si="56"/>
        <v>0</v>
      </c>
      <c r="AI162" s="1527">
        <f t="shared" si="56"/>
        <v>0</v>
      </c>
      <c r="AJ162" s="1527">
        <f t="shared" si="56"/>
        <v>0</v>
      </c>
      <c r="AK162" s="1527">
        <f t="shared" si="56"/>
        <v>0</v>
      </c>
      <c r="AL162" s="1527">
        <f t="shared" si="56"/>
        <v>0</v>
      </c>
      <c r="AM162" s="1527">
        <f t="shared" si="56"/>
        <v>0</v>
      </c>
      <c r="AN162" s="1486"/>
      <c r="AO162" s="1566">
        <f t="shared" si="62"/>
        <v>0</v>
      </c>
      <c r="AP162" s="1531">
        <f t="shared" si="58"/>
        <v>0</v>
      </c>
      <c r="AQ162" s="1527">
        <f t="shared" si="62"/>
        <v>0</v>
      </c>
      <c r="AR162" s="1527">
        <f t="shared" si="62"/>
        <v>0</v>
      </c>
      <c r="AS162" s="1527">
        <f t="shared" si="62"/>
        <v>0</v>
      </c>
      <c r="AT162" s="1527">
        <f t="shared" si="62"/>
        <v>0</v>
      </c>
      <c r="AU162" s="1527">
        <f t="shared" si="62"/>
        <v>0</v>
      </c>
      <c r="AV162" s="1527">
        <f t="shared" si="62"/>
        <v>0</v>
      </c>
      <c r="AW162" s="1527">
        <f t="shared" si="62"/>
        <v>0</v>
      </c>
      <c r="AX162" s="1527">
        <f t="shared" si="62"/>
        <v>0</v>
      </c>
      <c r="AY162" s="1527">
        <f t="shared" si="62"/>
        <v>0</v>
      </c>
      <c r="AZ162" s="1527">
        <f t="shared" si="62"/>
        <v>0</v>
      </c>
      <c r="BA162" s="1527">
        <f t="shared" si="62"/>
        <v>0</v>
      </c>
      <c r="BB162" s="1527">
        <f t="shared" si="62"/>
        <v>0</v>
      </c>
      <c r="BC162" s="1527">
        <f t="shared" si="62"/>
        <v>0</v>
      </c>
      <c r="BD162" s="1527">
        <f t="shared" si="62"/>
        <v>0</v>
      </c>
      <c r="BE162" s="1527">
        <f t="shared" si="62"/>
        <v>0</v>
      </c>
      <c r="BF162" s="1527">
        <f t="shared" si="62"/>
        <v>0</v>
      </c>
      <c r="BG162" s="1527">
        <f t="shared" si="62"/>
        <v>0</v>
      </c>
      <c r="BH162" s="1527">
        <f t="shared" si="62"/>
        <v>0</v>
      </c>
      <c r="BI162" s="1527">
        <f t="shared" si="62"/>
        <v>0</v>
      </c>
      <c r="BJ162" s="1527">
        <f t="shared" si="62"/>
        <v>0</v>
      </c>
      <c r="BK162" s="1527">
        <f t="shared" si="62"/>
        <v>0</v>
      </c>
      <c r="BL162" s="1527">
        <f t="shared" si="62"/>
        <v>0</v>
      </c>
      <c r="BM162" s="1527">
        <f t="shared" si="62"/>
        <v>0</v>
      </c>
      <c r="BN162" s="1527">
        <f t="shared" si="62"/>
        <v>0</v>
      </c>
      <c r="BO162" s="1527">
        <f t="shared" si="62"/>
        <v>0</v>
      </c>
      <c r="BP162" s="1527">
        <f t="shared" si="62"/>
        <v>0</v>
      </c>
      <c r="BQ162" s="1527">
        <f t="shared" si="62"/>
        <v>0</v>
      </c>
      <c r="BR162" s="1527">
        <f t="shared" si="62"/>
        <v>0</v>
      </c>
      <c r="BS162" s="1527">
        <f t="shared" si="62"/>
        <v>0</v>
      </c>
      <c r="BT162" s="1527">
        <f t="shared" si="62"/>
        <v>0</v>
      </c>
      <c r="BU162" s="1527">
        <f t="shared" si="62"/>
        <v>0</v>
      </c>
      <c r="BV162" s="1527">
        <f t="shared" si="62"/>
        <v>0</v>
      </c>
      <c r="BW162" s="1527">
        <f t="shared" si="62"/>
        <v>0</v>
      </c>
      <c r="BX162" s="1527">
        <f t="shared" si="62"/>
        <v>0</v>
      </c>
      <c r="BY162" s="1527">
        <f t="shared" si="62"/>
        <v>0</v>
      </c>
      <c r="BZ162" s="1527">
        <f t="shared" si="62"/>
        <v>0</v>
      </c>
      <c r="CA162" s="1527">
        <f t="shared" si="62"/>
        <v>0</v>
      </c>
      <c r="CB162" s="1527">
        <f t="shared" si="62"/>
        <v>0</v>
      </c>
      <c r="CC162" s="1527">
        <f t="shared" si="62"/>
        <v>0</v>
      </c>
      <c r="CD162" s="1527">
        <f t="shared" si="62"/>
        <v>0</v>
      </c>
      <c r="CE162" s="1527">
        <f t="shared" si="62"/>
        <v>0</v>
      </c>
      <c r="CF162" s="1527">
        <f t="shared" si="62"/>
        <v>0</v>
      </c>
      <c r="CG162" s="1527">
        <f t="shared" si="62"/>
        <v>0</v>
      </c>
      <c r="CH162" s="1527">
        <f t="shared" si="62"/>
        <v>0</v>
      </c>
      <c r="CI162" s="1567">
        <f t="shared" si="62"/>
        <v>0</v>
      </c>
      <c r="CJ162" s="996"/>
      <c r="CM162" s="2158"/>
      <c r="CN162" s="2190"/>
      <c r="CO162" s="2159"/>
      <c r="CP162" s="2159"/>
      <c r="CQ162" s="2159"/>
      <c r="CR162" s="2159"/>
      <c r="CS162" s="2159"/>
      <c r="CT162" s="2159"/>
      <c r="CU162" s="2159"/>
      <c r="CV162" s="2159"/>
      <c r="CW162" s="2160"/>
      <c r="CX162" s="997"/>
      <c r="CY162" s="998">
        <f t="shared" si="59"/>
        <v>1</v>
      </c>
      <c r="CZ162" s="997"/>
      <c r="DA162" s="997"/>
      <c r="DB162" s="997"/>
    </row>
    <row r="163" spans="1:121" s="939" customFormat="1" ht="15.75" customHeight="1" x14ac:dyDescent="0.25">
      <c r="A163" s="999" t="str">
        <f t="shared" si="53"/>
        <v/>
      </c>
      <c r="B163" s="1000" t="str">
        <f t="shared" ref="B163:B164" ca="1" si="63">IF(A163="","",INDIRECT("c"&amp;TEXT(491+MATCH((A163),$A$492:$A$508,0),0)))</f>
        <v/>
      </c>
      <c r="C163" s="1582">
        <f t="shared" ca="1" si="60"/>
        <v>0</v>
      </c>
      <c r="D163" s="1566">
        <f t="shared" ca="1" si="54"/>
        <v>0</v>
      </c>
      <c r="E163" s="1527">
        <f t="shared" ca="1" si="54"/>
        <v>0</v>
      </c>
      <c r="F163" s="1527">
        <f t="shared" ca="1" si="54"/>
        <v>0</v>
      </c>
      <c r="G163" s="1527">
        <f t="shared" ca="1" si="54"/>
        <v>0</v>
      </c>
      <c r="H163" s="1527">
        <f t="shared" ca="1" si="54"/>
        <v>0</v>
      </c>
      <c r="I163" s="1527">
        <f t="shared" ca="1" si="54"/>
        <v>0</v>
      </c>
      <c r="J163" s="1527">
        <f t="shared" ca="1" si="54"/>
        <v>0</v>
      </c>
      <c r="K163" s="1531">
        <f t="shared" ca="1" si="54"/>
        <v>0</v>
      </c>
      <c r="L163" s="1531">
        <f t="shared" ca="1" si="54"/>
        <v>0</v>
      </c>
      <c r="M163" s="1531">
        <f t="shared" ca="1" si="54"/>
        <v>0</v>
      </c>
      <c r="N163" s="1531">
        <f t="shared" ca="1" si="54"/>
        <v>0</v>
      </c>
      <c r="O163" s="1531">
        <f t="shared" ca="1" si="54"/>
        <v>0</v>
      </c>
      <c r="P163" s="1531">
        <f t="shared" ca="1" si="54"/>
        <v>0</v>
      </c>
      <c r="Q163" s="1531">
        <f t="shared" ca="1" si="54"/>
        <v>0</v>
      </c>
      <c r="R163" s="1531">
        <f t="shared" ca="1" si="54"/>
        <v>0</v>
      </c>
      <c r="S163" s="1531">
        <f t="shared" ca="1" si="54"/>
        <v>0</v>
      </c>
      <c r="T163" s="1531">
        <f t="shared" ca="1" si="55"/>
        <v>0</v>
      </c>
      <c r="U163" s="1531">
        <f t="shared" ca="1" si="55"/>
        <v>0</v>
      </c>
      <c r="V163" s="1531">
        <f t="shared" ca="1" si="55"/>
        <v>0</v>
      </c>
      <c r="W163" s="1531">
        <f t="shared" ca="1" si="55"/>
        <v>0</v>
      </c>
      <c r="X163" s="1531">
        <f t="shared" ca="1" si="55"/>
        <v>0</v>
      </c>
      <c r="Y163" s="1531">
        <f t="shared" ca="1" si="55"/>
        <v>0</v>
      </c>
      <c r="Z163" s="1565"/>
      <c r="AA163" s="1526">
        <f t="shared" ca="1" si="56"/>
        <v>0</v>
      </c>
      <c r="AB163" s="1527">
        <f t="shared" ca="1" si="56"/>
        <v>0</v>
      </c>
      <c r="AC163" s="1527">
        <f t="shared" ca="1" si="56"/>
        <v>0</v>
      </c>
      <c r="AD163" s="1527">
        <f t="shared" ca="1" si="56"/>
        <v>0</v>
      </c>
      <c r="AE163" s="1527">
        <f t="shared" ca="1" si="56"/>
        <v>0</v>
      </c>
      <c r="AF163" s="1527">
        <f t="shared" ca="1" si="56"/>
        <v>0</v>
      </c>
      <c r="AG163" s="1527">
        <f t="shared" ca="1" si="56"/>
        <v>0</v>
      </c>
      <c r="AH163" s="1527">
        <f t="shared" ca="1" si="56"/>
        <v>0</v>
      </c>
      <c r="AI163" s="1527">
        <f t="shared" ca="1" si="56"/>
        <v>0</v>
      </c>
      <c r="AJ163" s="1527">
        <f t="shared" ca="1" si="56"/>
        <v>0</v>
      </c>
      <c r="AK163" s="1527">
        <f t="shared" ca="1" si="56"/>
        <v>0</v>
      </c>
      <c r="AL163" s="1527">
        <f t="shared" ca="1" si="56"/>
        <v>0</v>
      </c>
      <c r="AM163" s="1527">
        <f t="shared" ca="1" si="56"/>
        <v>0</v>
      </c>
      <c r="AN163" s="1486"/>
      <c r="AO163" s="1566">
        <f t="shared" ca="1" si="62"/>
        <v>0</v>
      </c>
      <c r="AP163" s="1531">
        <f t="shared" ca="1" si="58"/>
        <v>0</v>
      </c>
      <c r="AQ163" s="1527">
        <f t="shared" ca="1" si="62"/>
        <v>0</v>
      </c>
      <c r="AR163" s="1527">
        <f t="shared" ca="1" si="62"/>
        <v>0</v>
      </c>
      <c r="AS163" s="1527">
        <f t="shared" ca="1" si="62"/>
        <v>0</v>
      </c>
      <c r="AT163" s="1527">
        <f t="shared" ca="1" si="62"/>
        <v>0</v>
      </c>
      <c r="AU163" s="1527">
        <f t="shared" ca="1" si="62"/>
        <v>0</v>
      </c>
      <c r="AV163" s="1527">
        <f t="shared" ca="1" si="62"/>
        <v>0</v>
      </c>
      <c r="AW163" s="1527">
        <f t="shared" ca="1" si="62"/>
        <v>0</v>
      </c>
      <c r="AX163" s="1527">
        <f t="shared" ca="1" si="62"/>
        <v>0</v>
      </c>
      <c r="AY163" s="1527">
        <f t="shared" ca="1" si="62"/>
        <v>0</v>
      </c>
      <c r="AZ163" s="1527">
        <f t="shared" ca="1" si="62"/>
        <v>0</v>
      </c>
      <c r="BA163" s="1527">
        <f t="shared" ca="1" si="62"/>
        <v>0</v>
      </c>
      <c r="BB163" s="1527">
        <f t="shared" ca="1" si="62"/>
        <v>0</v>
      </c>
      <c r="BC163" s="1527">
        <f t="shared" ca="1" si="62"/>
        <v>0</v>
      </c>
      <c r="BD163" s="1527">
        <f t="shared" ca="1" si="62"/>
        <v>0</v>
      </c>
      <c r="BE163" s="1527">
        <f t="shared" ca="1" si="62"/>
        <v>0</v>
      </c>
      <c r="BF163" s="1527">
        <f t="shared" ca="1" si="62"/>
        <v>0</v>
      </c>
      <c r="BG163" s="1527">
        <f t="shared" ca="1" si="62"/>
        <v>0</v>
      </c>
      <c r="BH163" s="1527">
        <f t="shared" ca="1" si="62"/>
        <v>0</v>
      </c>
      <c r="BI163" s="1527">
        <f t="shared" ca="1" si="62"/>
        <v>0</v>
      </c>
      <c r="BJ163" s="1527">
        <f t="shared" ca="1" si="62"/>
        <v>0</v>
      </c>
      <c r="BK163" s="1527">
        <f t="shared" ca="1" si="62"/>
        <v>0</v>
      </c>
      <c r="BL163" s="1527">
        <f t="shared" ca="1" si="62"/>
        <v>0</v>
      </c>
      <c r="BM163" s="1527">
        <f t="shared" ca="1" si="62"/>
        <v>0</v>
      </c>
      <c r="BN163" s="1527">
        <f t="shared" ca="1" si="62"/>
        <v>0</v>
      </c>
      <c r="BO163" s="1527">
        <f t="shared" ca="1" si="62"/>
        <v>0</v>
      </c>
      <c r="BP163" s="1527">
        <f t="shared" ca="1" si="62"/>
        <v>0</v>
      </c>
      <c r="BQ163" s="1527">
        <f t="shared" ca="1" si="62"/>
        <v>0</v>
      </c>
      <c r="BR163" s="1527">
        <f t="shared" ca="1" si="62"/>
        <v>0</v>
      </c>
      <c r="BS163" s="1527">
        <f t="shared" ca="1" si="62"/>
        <v>0</v>
      </c>
      <c r="BT163" s="1527">
        <f t="shared" ca="1" si="62"/>
        <v>0</v>
      </c>
      <c r="BU163" s="1527">
        <f t="shared" ca="1" si="62"/>
        <v>0</v>
      </c>
      <c r="BV163" s="1527">
        <f t="shared" ca="1" si="62"/>
        <v>0</v>
      </c>
      <c r="BW163" s="1527">
        <f t="shared" ca="1" si="62"/>
        <v>0</v>
      </c>
      <c r="BX163" s="1527">
        <f t="shared" ca="1" si="62"/>
        <v>0</v>
      </c>
      <c r="BY163" s="1527">
        <f t="shared" ca="1" si="62"/>
        <v>0</v>
      </c>
      <c r="BZ163" s="1527">
        <f t="shared" ca="1" si="62"/>
        <v>0</v>
      </c>
      <c r="CA163" s="1527">
        <f t="shared" ca="1" si="62"/>
        <v>0</v>
      </c>
      <c r="CB163" s="1527">
        <f t="shared" ca="1" si="62"/>
        <v>0</v>
      </c>
      <c r="CC163" s="1527">
        <f t="shared" ca="1" si="62"/>
        <v>0</v>
      </c>
      <c r="CD163" s="1527">
        <f t="shared" ca="1" si="62"/>
        <v>0</v>
      </c>
      <c r="CE163" s="1527">
        <f t="shared" ca="1" si="62"/>
        <v>0</v>
      </c>
      <c r="CF163" s="1527">
        <f t="shared" ca="1" si="62"/>
        <v>0</v>
      </c>
      <c r="CG163" s="1527">
        <f t="shared" ca="1" si="62"/>
        <v>0</v>
      </c>
      <c r="CH163" s="1527">
        <f t="shared" ca="1" si="62"/>
        <v>0</v>
      </c>
      <c r="CI163" s="1567">
        <f t="shared" ca="1" si="62"/>
        <v>0</v>
      </c>
      <c r="CJ163" s="996"/>
      <c r="CM163" s="2158"/>
      <c r="CN163" s="2159"/>
      <c r="CO163" s="2159"/>
      <c r="CP163" s="2159"/>
      <c r="CQ163" s="2159"/>
      <c r="CR163" s="2159"/>
      <c r="CS163" s="2159"/>
      <c r="CT163" s="2159"/>
      <c r="CU163" s="2159"/>
      <c r="CV163" s="2159"/>
      <c r="CW163" s="2160"/>
      <c r="CX163" s="997"/>
      <c r="CY163" s="998">
        <f t="shared" ca="1" si="59"/>
        <v>1</v>
      </c>
      <c r="CZ163" s="997"/>
      <c r="DA163" s="997"/>
      <c r="DB163" s="997"/>
    </row>
    <row r="164" spans="1:121" s="939" customFormat="1" ht="15.75" customHeight="1" x14ac:dyDescent="0.25">
      <c r="A164" s="999" t="str">
        <f t="shared" si="53"/>
        <v/>
      </c>
      <c r="B164" s="2332" t="str">
        <f t="shared" ca="1" si="63"/>
        <v/>
      </c>
      <c r="C164" s="1582">
        <f t="shared" ca="1" si="60"/>
        <v>0</v>
      </c>
      <c r="D164" s="1566">
        <f t="shared" ca="1" si="54"/>
        <v>0</v>
      </c>
      <c r="E164" s="1527">
        <f t="shared" ca="1" si="54"/>
        <v>0</v>
      </c>
      <c r="F164" s="1527">
        <f t="shared" ca="1" si="54"/>
        <v>0</v>
      </c>
      <c r="G164" s="1527">
        <f t="shared" ca="1" si="54"/>
        <v>0</v>
      </c>
      <c r="H164" s="1527">
        <f t="shared" ca="1" si="54"/>
        <v>0</v>
      </c>
      <c r="I164" s="1527">
        <f t="shared" ca="1" si="54"/>
        <v>0</v>
      </c>
      <c r="J164" s="1527">
        <f t="shared" ca="1" si="54"/>
        <v>0</v>
      </c>
      <c r="K164" s="1531">
        <f t="shared" ca="1" si="54"/>
        <v>0</v>
      </c>
      <c r="L164" s="1531">
        <f t="shared" ca="1" si="54"/>
        <v>0</v>
      </c>
      <c r="M164" s="1531">
        <f t="shared" ca="1" si="54"/>
        <v>0</v>
      </c>
      <c r="N164" s="1531">
        <f t="shared" ca="1" si="54"/>
        <v>0</v>
      </c>
      <c r="O164" s="1531">
        <f t="shared" ca="1" si="54"/>
        <v>0</v>
      </c>
      <c r="P164" s="1531">
        <f t="shared" ca="1" si="54"/>
        <v>0</v>
      </c>
      <c r="Q164" s="1531">
        <f t="shared" ca="1" si="54"/>
        <v>0</v>
      </c>
      <c r="R164" s="1531">
        <f t="shared" ca="1" si="54"/>
        <v>0</v>
      </c>
      <c r="S164" s="1531">
        <f t="shared" ref="S164:Y164" ca="1" si="64">IF(ISNUMBER($B164),$B164*S82,0)</f>
        <v>0</v>
      </c>
      <c r="T164" s="1531">
        <f t="shared" ca="1" si="64"/>
        <v>0</v>
      </c>
      <c r="U164" s="1531">
        <f t="shared" ca="1" si="64"/>
        <v>0</v>
      </c>
      <c r="V164" s="1531">
        <f t="shared" ca="1" si="64"/>
        <v>0</v>
      </c>
      <c r="W164" s="1531">
        <f t="shared" ca="1" si="64"/>
        <v>0</v>
      </c>
      <c r="X164" s="1531">
        <f t="shared" ca="1" si="64"/>
        <v>0</v>
      </c>
      <c r="Y164" s="1531">
        <f t="shared" ca="1" si="64"/>
        <v>0</v>
      </c>
      <c r="Z164" s="1565"/>
      <c r="AA164" s="1526">
        <f t="shared" ca="1" si="56"/>
        <v>0</v>
      </c>
      <c r="AB164" s="1527">
        <f t="shared" ca="1" si="56"/>
        <v>0</v>
      </c>
      <c r="AC164" s="1527">
        <f t="shared" ca="1" si="56"/>
        <v>0</v>
      </c>
      <c r="AD164" s="1527">
        <f t="shared" ca="1" si="56"/>
        <v>0</v>
      </c>
      <c r="AE164" s="1527">
        <f t="shared" ca="1" si="56"/>
        <v>0</v>
      </c>
      <c r="AF164" s="1527">
        <f t="shared" ca="1" si="56"/>
        <v>0</v>
      </c>
      <c r="AG164" s="1527">
        <f t="shared" ca="1" si="56"/>
        <v>0</v>
      </c>
      <c r="AH164" s="1527">
        <f t="shared" ca="1" si="56"/>
        <v>0</v>
      </c>
      <c r="AI164" s="1527">
        <f t="shared" ca="1" si="56"/>
        <v>0</v>
      </c>
      <c r="AJ164" s="1527">
        <f t="shared" ca="1" si="56"/>
        <v>0</v>
      </c>
      <c r="AK164" s="1527">
        <f t="shared" ca="1" si="56"/>
        <v>0</v>
      </c>
      <c r="AL164" s="1527">
        <f t="shared" ca="1" si="56"/>
        <v>0</v>
      </c>
      <c r="AM164" s="1527">
        <f t="shared" ca="1" si="56"/>
        <v>0</v>
      </c>
      <c r="AN164" s="1486"/>
      <c r="AO164" s="1566">
        <f t="shared" ca="1" si="62"/>
        <v>0</v>
      </c>
      <c r="AP164" s="1531">
        <f t="shared" ca="1" si="58"/>
        <v>0</v>
      </c>
      <c r="AQ164" s="1527">
        <f t="shared" ca="1" si="62"/>
        <v>0</v>
      </c>
      <c r="AR164" s="1527">
        <f t="shared" ca="1" si="62"/>
        <v>0</v>
      </c>
      <c r="AS164" s="1527">
        <f t="shared" ca="1" si="62"/>
        <v>0</v>
      </c>
      <c r="AT164" s="1527">
        <f t="shared" ca="1" si="62"/>
        <v>0</v>
      </c>
      <c r="AU164" s="1527">
        <f t="shared" ca="1" si="62"/>
        <v>0</v>
      </c>
      <c r="AV164" s="1527">
        <f t="shared" ca="1" si="62"/>
        <v>0</v>
      </c>
      <c r="AW164" s="1527">
        <f t="shared" ca="1" si="62"/>
        <v>0</v>
      </c>
      <c r="AX164" s="1527">
        <f t="shared" ca="1" si="62"/>
        <v>0</v>
      </c>
      <c r="AY164" s="1527">
        <f t="shared" ca="1" si="62"/>
        <v>0</v>
      </c>
      <c r="AZ164" s="1527">
        <f t="shared" ca="1" si="62"/>
        <v>0</v>
      </c>
      <c r="BA164" s="1527">
        <f t="shared" ca="1" si="62"/>
        <v>0</v>
      </c>
      <c r="BB164" s="1527">
        <f t="shared" ca="1" si="62"/>
        <v>0</v>
      </c>
      <c r="BC164" s="1527">
        <f t="shared" ca="1" si="62"/>
        <v>0</v>
      </c>
      <c r="BD164" s="1527">
        <f t="shared" ca="1" si="62"/>
        <v>0</v>
      </c>
      <c r="BE164" s="1527">
        <f t="shared" ca="1" si="62"/>
        <v>0</v>
      </c>
      <c r="BF164" s="1527">
        <f t="shared" ca="1" si="62"/>
        <v>0</v>
      </c>
      <c r="BG164" s="1527">
        <f t="shared" ca="1" si="62"/>
        <v>0</v>
      </c>
      <c r="BH164" s="1527">
        <f t="shared" ca="1" si="62"/>
        <v>0</v>
      </c>
      <c r="BI164" s="1527">
        <f t="shared" ca="1" si="62"/>
        <v>0</v>
      </c>
      <c r="BJ164" s="1527">
        <f t="shared" ca="1" si="62"/>
        <v>0</v>
      </c>
      <c r="BK164" s="1527">
        <f t="shared" ca="1" si="62"/>
        <v>0</v>
      </c>
      <c r="BL164" s="1527">
        <f t="shared" ca="1" si="62"/>
        <v>0</v>
      </c>
      <c r="BM164" s="1527">
        <f t="shared" ca="1" si="62"/>
        <v>0</v>
      </c>
      <c r="BN164" s="1527">
        <f t="shared" ca="1" si="62"/>
        <v>0</v>
      </c>
      <c r="BO164" s="1527">
        <f t="shared" ca="1" si="62"/>
        <v>0</v>
      </c>
      <c r="BP164" s="1527">
        <f t="shared" ca="1" si="62"/>
        <v>0</v>
      </c>
      <c r="BQ164" s="1527">
        <f t="shared" ca="1" si="62"/>
        <v>0</v>
      </c>
      <c r="BR164" s="1527">
        <f t="shared" ca="1" si="62"/>
        <v>0</v>
      </c>
      <c r="BS164" s="1527">
        <f t="shared" ca="1" si="62"/>
        <v>0</v>
      </c>
      <c r="BT164" s="1527">
        <f t="shared" ca="1" si="62"/>
        <v>0</v>
      </c>
      <c r="BU164" s="1527">
        <f t="shared" ca="1" si="62"/>
        <v>0</v>
      </c>
      <c r="BV164" s="1527">
        <f t="shared" ca="1" si="62"/>
        <v>0</v>
      </c>
      <c r="BW164" s="1527">
        <f t="shared" ca="1" si="62"/>
        <v>0</v>
      </c>
      <c r="BX164" s="1527">
        <f t="shared" ca="1" si="62"/>
        <v>0</v>
      </c>
      <c r="BY164" s="1527">
        <f t="shared" ca="1" si="62"/>
        <v>0</v>
      </c>
      <c r="BZ164" s="1527">
        <f t="shared" ca="1" si="62"/>
        <v>0</v>
      </c>
      <c r="CA164" s="1527">
        <f t="shared" ca="1" si="62"/>
        <v>0</v>
      </c>
      <c r="CB164" s="1527">
        <f t="shared" ca="1" si="62"/>
        <v>0</v>
      </c>
      <c r="CC164" s="1527">
        <f t="shared" ca="1" si="62"/>
        <v>0</v>
      </c>
      <c r="CD164" s="1527">
        <f t="shared" ca="1" si="62"/>
        <v>0</v>
      </c>
      <c r="CE164" s="1527">
        <f t="shared" ca="1" si="62"/>
        <v>0</v>
      </c>
      <c r="CF164" s="1527">
        <f t="shared" ca="1" si="62"/>
        <v>0</v>
      </c>
      <c r="CG164" s="1527">
        <f t="shared" ca="1" si="62"/>
        <v>0</v>
      </c>
      <c r="CH164" s="1527">
        <f t="shared" ca="1" si="62"/>
        <v>0</v>
      </c>
      <c r="CI164" s="1567">
        <f t="shared" ca="1" si="62"/>
        <v>0</v>
      </c>
      <c r="CJ164" s="996"/>
      <c r="CM164" s="2158"/>
      <c r="CN164" s="2159"/>
      <c r="CO164" s="2159"/>
      <c r="CP164" s="2159"/>
      <c r="CQ164" s="2159"/>
      <c r="CR164" s="2159"/>
      <c r="CS164" s="2159"/>
      <c r="CT164" s="2159"/>
      <c r="CU164" s="2159"/>
      <c r="CV164" s="2159"/>
      <c r="CW164" s="2160"/>
      <c r="CX164" s="997"/>
      <c r="CY164" s="998">
        <f t="shared" ca="1" si="59"/>
        <v>1</v>
      </c>
      <c r="CZ164" s="997"/>
      <c r="DA164" s="997"/>
      <c r="DB164" s="997"/>
    </row>
    <row r="165" spans="1:121" s="939" customFormat="1" ht="15.75" customHeight="1" x14ac:dyDescent="0.25">
      <c r="A165" s="999" t="str">
        <f t="shared" si="53"/>
        <v>stoom 10 bara</v>
      </c>
      <c r="B165" s="1000">
        <f t="shared" ref="B165:B169" ca="1" si="65">IF($C$525=0,0,(1/$C$525))</f>
        <v>0.94140260914134433</v>
      </c>
      <c r="C165" s="1582">
        <f t="shared" ca="1" si="60"/>
        <v>7.3369931997149251E-3</v>
      </c>
      <c r="D165" s="1566">
        <f t="shared" ca="1" si="54"/>
        <v>0</v>
      </c>
      <c r="E165" s="1527">
        <f t="shared" ca="1" si="54"/>
        <v>-568136.47461680125</v>
      </c>
      <c r="F165" s="1527">
        <f t="shared" ca="1" si="54"/>
        <v>0</v>
      </c>
      <c r="G165" s="1527">
        <f t="shared" ca="1" si="54"/>
        <v>0</v>
      </c>
      <c r="H165" s="1527">
        <f t="shared" ca="1" si="54"/>
        <v>0</v>
      </c>
      <c r="I165" s="1527">
        <f t="shared" ca="1" si="54"/>
        <v>0</v>
      </c>
      <c r="J165" s="1527">
        <f t="shared" ca="1" si="54"/>
        <v>0</v>
      </c>
      <c r="K165" s="1531">
        <f t="shared" ca="1" si="54"/>
        <v>0</v>
      </c>
      <c r="L165" s="1531">
        <f t="shared" ca="1" si="54"/>
        <v>0</v>
      </c>
      <c r="M165" s="1531">
        <f t="shared" ca="1" si="54"/>
        <v>0</v>
      </c>
      <c r="N165" s="1531">
        <f t="shared" ca="1" si="54"/>
        <v>0</v>
      </c>
      <c r="O165" s="1531">
        <f t="shared" ca="1" si="54"/>
        <v>0</v>
      </c>
      <c r="P165" s="1531">
        <f t="shared" ca="1" si="54"/>
        <v>0</v>
      </c>
      <c r="Q165" s="1531">
        <f t="shared" ref="Q165:Y169" ca="1" si="66">IF(ISNUMBER($B165),$B165*Q83,0)</f>
        <v>-53695.925121187654</v>
      </c>
      <c r="R165" s="1531">
        <f t="shared" ca="1" si="66"/>
        <v>0</v>
      </c>
      <c r="S165" s="1531">
        <f t="shared" ca="1" si="66"/>
        <v>0</v>
      </c>
      <c r="T165" s="1531">
        <f t="shared" ca="1" si="66"/>
        <v>0</v>
      </c>
      <c r="U165" s="1531">
        <f t="shared" ca="1" si="66"/>
        <v>0</v>
      </c>
      <c r="V165" s="1531">
        <f t="shared" ca="1" si="66"/>
        <v>0</v>
      </c>
      <c r="W165" s="1531">
        <f t="shared" ca="1" si="66"/>
        <v>0</v>
      </c>
      <c r="X165" s="1531">
        <f t="shared" ca="1" si="66"/>
        <v>0</v>
      </c>
      <c r="Y165" s="1531">
        <f t="shared" ca="1" si="66"/>
        <v>0</v>
      </c>
      <c r="Z165" s="1565"/>
      <c r="AA165" s="1526">
        <f t="shared" ca="1" si="56"/>
        <v>1857.0800143777467</v>
      </c>
      <c r="AB165" s="1527">
        <f t="shared" ca="1" si="56"/>
        <v>0</v>
      </c>
      <c r="AC165" s="1527">
        <f t="shared" ca="1" si="56"/>
        <v>75552.548817421339</v>
      </c>
      <c r="AD165" s="1527">
        <f t="shared" ca="1" si="56"/>
        <v>0</v>
      </c>
      <c r="AE165" s="1527">
        <f t="shared" ca="1" si="56"/>
        <v>0</v>
      </c>
      <c r="AF165" s="1527">
        <f t="shared" ca="1" si="56"/>
        <v>0</v>
      </c>
      <c r="AG165" s="1527">
        <f t="shared" ca="1" si="56"/>
        <v>0</v>
      </c>
      <c r="AH165" s="1527">
        <f t="shared" ca="1" si="56"/>
        <v>0</v>
      </c>
      <c r="AI165" s="1527">
        <f t="shared" ca="1" si="56"/>
        <v>0</v>
      </c>
      <c r="AJ165" s="1527">
        <f t="shared" ca="1" si="56"/>
        <v>0</v>
      </c>
      <c r="AK165" s="1527">
        <f t="shared" ca="1" si="56"/>
        <v>0</v>
      </c>
      <c r="AL165" s="1527">
        <f t="shared" ca="1" si="56"/>
        <v>0</v>
      </c>
      <c r="AM165" s="1527">
        <f t="shared" ca="1" si="56"/>
        <v>0</v>
      </c>
      <c r="AN165" s="1486"/>
      <c r="AO165" s="1566">
        <f t="shared" ca="1" si="62"/>
        <v>0</v>
      </c>
      <c r="AP165" s="1531">
        <f t="shared" ca="1" si="58"/>
        <v>0</v>
      </c>
      <c r="AQ165" s="1527">
        <f t="shared" ca="1" si="62"/>
        <v>0</v>
      </c>
      <c r="AR165" s="1527">
        <f t="shared" ca="1" si="62"/>
        <v>88885.351549907442</v>
      </c>
      <c r="AS165" s="1527">
        <f t="shared" ca="1" si="62"/>
        <v>177770.70309981488</v>
      </c>
      <c r="AT165" s="1527">
        <f t="shared" ca="1" si="62"/>
        <v>133328.02732486118</v>
      </c>
      <c r="AU165" s="1527">
        <f t="shared" ca="1" si="62"/>
        <v>177770.70309981488</v>
      </c>
      <c r="AV165" s="1527">
        <f t="shared" ca="1" si="62"/>
        <v>-33332.006831215294</v>
      </c>
      <c r="AW165" s="1527">
        <f t="shared" ca="1" si="62"/>
        <v>0</v>
      </c>
      <c r="AX165" s="1527">
        <f t="shared" ca="1" si="62"/>
        <v>0</v>
      </c>
      <c r="AY165" s="1527">
        <f t="shared" ca="1" si="62"/>
        <v>0</v>
      </c>
      <c r="AZ165" s="1527">
        <f t="shared" ca="1" si="62"/>
        <v>0</v>
      </c>
      <c r="BA165" s="1527">
        <f t="shared" ca="1" si="62"/>
        <v>0</v>
      </c>
      <c r="BB165" s="1527">
        <f t="shared" ca="1" si="62"/>
        <v>0</v>
      </c>
      <c r="BC165" s="1527">
        <f t="shared" ca="1" si="62"/>
        <v>0</v>
      </c>
      <c r="BD165" s="1527">
        <f t="shared" ca="1" si="62"/>
        <v>0</v>
      </c>
      <c r="BE165" s="1527">
        <f t="shared" ca="1" si="62"/>
        <v>0</v>
      </c>
      <c r="BF165" s="1527">
        <f t="shared" ca="1" si="62"/>
        <v>0</v>
      </c>
      <c r="BG165" s="1527">
        <f t="shared" ca="1" si="62"/>
        <v>0</v>
      </c>
      <c r="BH165" s="1527">
        <f t="shared" ca="1" si="62"/>
        <v>0</v>
      </c>
      <c r="BI165" s="1527">
        <f t="shared" ca="1" si="62"/>
        <v>0</v>
      </c>
      <c r="BJ165" s="1527">
        <f t="shared" ca="1" si="62"/>
        <v>0</v>
      </c>
      <c r="BK165" s="1527">
        <f t="shared" ca="1" si="62"/>
        <v>0</v>
      </c>
      <c r="BL165" s="1527">
        <f t="shared" ca="1" si="62"/>
        <v>0</v>
      </c>
      <c r="BM165" s="1527">
        <f t="shared" ca="1" si="62"/>
        <v>0</v>
      </c>
      <c r="BN165" s="1527">
        <f t="shared" ca="1" si="62"/>
        <v>0</v>
      </c>
      <c r="BO165" s="1527">
        <f t="shared" ref="BO165:CI165" ca="1" si="67">IF(ISNUMBER($B165),$B165*BO83,0)</f>
        <v>0</v>
      </c>
      <c r="BP165" s="1527">
        <f t="shared" ca="1" si="67"/>
        <v>0</v>
      </c>
      <c r="BQ165" s="1527">
        <f t="shared" ca="1" si="67"/>
        <v>0</v>
      </c>
      <c r="BR165" s="1527">
        <f t="shared" ca="1" si="67"/>
        <v>0</v>
      </c>
      <c r="BS165" s="1527">
        <f t="shared" ca="1" si="67"/>
        <v>0</v>
      </c>
      <c r="BT165" s="1527">
        <f t="shared" ca="1" si="67"/>
        <v>0</v>
      </c>
      <c r="BU165" s="1527">
        <f t="shared" ca="1" si="67"/>
        <v>0</v>
      </c>
      <c r="BV165" s="1527">
        <f t="shared" ca="1" si="67"/>
        <v>0</v>
      </c>
      <c r="BW165" s="1527">
        <f t="shared" ca="1" si="67"/>
        <v>0</v>
      </c>
      <c r="BX165" s="1527">
        <f t="shared" ca="1" si="67"/>
        <v>0</v>
      </c>
      <c r="BY165" s="1527">
        <f t="shared" ca="1" si="67"/>
        <v>0</v>
      </c>
      <c r="BZ165" s="1527">
        <f t="shared" ca="1" si="67"/>
        <v>0</v>
      </c>
      <c r="CA165" s="1527">
        <f t="shared" ca="1" si="67"/>
        <v>0</v>
      </c>
      <c r="CB165" s="1527">
        <f t="shared" ca="1" si="67"/>
        <v>0</v>
      </c>
      <c r="CC165" s="1527">
        <f t="shared" ca="1" si="67"/>
        <v>0</v>
      </c>
      <c r="CD165" s="1527">
        <f t="shared" ca="1" si="67"/>
        <v>0</v>
      </c>
      <c r="CE165" s="1527">
        <f t="shared" ca="1" si="67"/>
        <v>0</v>
      </c>
      <c r="CF165" s="1527">
        <f t="shared" ca="1" si="67"/>
        <v>0</v>
      </c>
      <c r="CG165" s="1527">
        <f t="shared" ca="1" si="67"/>
        <v>0</v>
      </c>
      <c r="CH165" s="1527">
        <f t="shared" ca="1" si="67"/>
        <v>0</v>
      </c>
      <c r="CI165" s="1567">
        <f t="shared" ca="1" si="67"/>
        <v>0</v>
      </c>
      <c r="CJ165" s="996"/>
      <c r="CM165" s="2158"/>
      <c r="CN165" s="2159"/>
      <c r="CO165" s="2159"/>
      <c r="CP165" s="2159"/>
      <c r="CQ165" s="2159"/>
      <c r="CR165" s="2159"/>
      <c r="CS165" s="2159"/>
      <c r="CT165" s="2159"/>
      <c r="CU165" s="2159"/>
      <c r="CV165" s="2159"/>
      <c r="CW165" s="2160"/>
      <c r="CX165" s="997"/>
      <c r="CY165" s="998">
        <f t="shared" ca="1" si="59"/>
        <v>1.062244772098202</v>
      </c>
      <c r="CZ165" s="997"/>
      <c r="DA165" s="997"/>
      <c r="DB165" s="997"/>
    </row>
    <row r="166" spans="1:121" s="939" customFormat="1" ht="15.75" customHeight="1" x14ac:dyDescent="0.25">
      <c r="A166" s="999" t="str">
        <f t="shared" si="53"/>
        <v>stoom 1,7 bara</v>
      </c>
      <c r="B166" s="1000">
        <f t="shared" ca="1" si="65"/>
        <v>0.94140260914134433</v>
      </c>
      <c r="C166" s="1582">
        <f t="shared" ca="1" si="60"/>
        <v>4.0017766878008842E-11</v>
      </c>
      <c r="D166" s="1566">
        <f t="shared" ca="1" si="54"/>
        <v>0</v>
      </c>
      <c r="E166" s="1527">
        <f t="shared" ca="1" si="54"/>
        <v>0</v>
      </c>
      <c r="F166" s="1527">
        <f t="shared" ca="1" si="54"/>
        <v>0</v>
      </c>
      <c r="G166" s="1527">
        <f t="shared" ca="1" si="54"/>
        <v>0</v>
      </c>
      <c r="H166" s="1527">
        <f t="shared" ca="1" si="54"/>
        <v>0</v>
      </c>
      <c r="I166" s="1527">
        <f t="shared" ca="1" si="54"/>
        <v>0</v>
      </c>
      <c r="J166" s="1527">
        <f t="shared" ca="1" si="54"/>
        <v>0</v>
      </c>
      <c r="K166" s="1531">
        <f t="shared" ca="1" si="54"/>
        <v>0</v>
      </c>
      <c r="L166" s="1531">
        <f t="shared" ca="1" si="54"/>
        <v>0</v>
      </c>
      <c r="M166" s="1531">
        <f t="shared" ca="1" si="54"/>
        <v>0</v>
      </c>
      <c r="N166" s="1531">
        <f t="shared" ca="1" si="54"/>
        <v>0</v>
      </c>
      <c r="O166" s="1531">
        <f t="shared" ca="1" si="54"/>
        <v>0</v>
      </c>
      <c r="P166" s="1531">
        <f t="shared" ca="1" si="54"/>
        <v>-19455.800631226364</v>
      </c>
      <c r="Q166" s="1531">
        <f t="shared" ca="1" si="66"/>
        <v>0</v>
      </c>
      <c r="R166" s="1531">
        <f t="shared" ca="1" si="66"/>
        <v>0</v>
      </c>
      <c r="S166" s="1531">
        <f t="shared" ca="1" si="66"/>
        <v>0</v>
      </c>
      <c r="T166" s="1531">
        <f t="shared" ca="1" si="66"/>
        <v>0</v>
      </c>
      <c r="U166" s="1531">
        <f t="shared" ca="1" si="66"/>
        <v>0</v>
      </c>
      <c r="V166" s="1531">
        <f t="shared" ca="1" si="66"/>
        <v>0</v>
      </c>
      <c r="W166" s="1531">
        <f t="shared" ca="1" si="66"/>
        <v>0</v>
      </c>
      <c r="X166" s="1531">
        <f t="shared" ca="1" si="66"/>
        <v>0</v>
      </c>
      <c r="Y166" s="1531">
        <f t="shared" ca="1" si="66"/>
        <v>0</v>
      </c>
      <c r="Z166" s="1565"/>
      <c r="AA166" s="1526">
        <f t="shared" ca="1" si="56"/>
        <v>19455.800631226404</v>
      </c>
      <c r="AB166" s="1527">
        <f t="shared" ca="1" si="56"/>
        <v>0</v>
      </c>
      <c r="AC166" s="1527">
        <f t="shared" ca="1" si="56"/>
        <v>0</v>
      </c>
      <c r="AD166" s="1527">
        <f t="shared" ca="1" si="56"/>
        <v>0</v>
      </c>
      <c r="AE166" s="1527">
        <f t="shared" ca="1" si="56"/>
        <v>0</v>
      </c>
      <c r="AF166" s="1527">
        <f t="shared" ca="1" si="56"/>
        <v>0</v>
      </c>
      <c r="AG166" s="1527">
        <f t="shared" ca="1" si="56"/>
        <v>0</v>
      </c>
      <c r="AH166" s="1527">
        <f t="shared" ca="1" si="56"/>
        <v>0</v>
      </c>
      <c r="AI166" s="1527">
        <f t="shared" ca="1" si="56"/>
        <v>0</v>
      </c>
      <c r="AJ166" s="1527">
        <f t="shared" ca="1" si="56"/>
        <v>0</v>
      </c>
      <c r="AK166" s="1527">
        <f t="shared" ca="1" si="56"/>
        <v>0</v>
      </c>
      <c r="AL166" s="1527">
        <f t="shared" ca="1" si="56"/>
        <v>0</v>
      </c>
      <c r="AM166" s="1527">
        <f t="shared" ca="1" si="56"/>
        <v>0</v>
      </c>
      <c r="AN166" s="1486"/>
      <c r="AO166" s="1566">
        <f t="shared" ref="AO166:CI169" ca="1" si="68">IF(ISNUMBER($B166),$B166*AO84,0)</f>
        <v>0</v>
      </c>
      <c r="AP166" s="1531">
        <f t="shared" ca="1" si="58"/>
        <v>0</v>
      </c>
      <c r="AQ166" s="1527">
        <f t="shared" ca="1" si="68"/>
        <v>0</v>
      </c>
      <c r="AR166" s="1527">
        <f t="shared" ca="1" si="68"/>
        <v>0</v>
      </c>
      <c r="AS166" s="1527">
        <f t="shared" ca="1" si="68"/>
        <v>0</v>
      </c>
      <c r="AT166" s="1527">
        <f t="shared" ca="1" si="68"/>
        <v>0</v>
      </c>
      <c r="AU166" s="1527">
        <f t="shared" ca="1" si="68"/>
        <v>0</v>
      </c>
      <c r="AV166" s="1527">
        <f t="shared" ca="1" si="68"/>
        <v>0</v>
      </c>
      <c r="AW166" s="1527">
        <f t="shared" ca="1" si="68"/>
        <v>0</v>
      </c>
      <c r="AX166" s="1527">
        <f t="shared" ca="1" si="68"/>
        <v>0</v>
      </c>
      <c r="AY166" s="1527">
        <f t="shared" ca="1" si="68"/>
        <v>0</v>
      </c>
      <c r="AZ166" s="1527">
        <f t="shared" ca="1" si="68"/>
        <v>0</v>
      </c>
      <c r="BA166" s="1527">
        <f t="shared" ca="1" si="68"/>
        <v>0</v>
      </c>
      <c r="BB166" s="1527">
        <f t="shared" ca="1" si="68"/>
        <v>0</v>
      </c>
      <c r="BC166" s="1527">
        <f t="shared" ca="1" si="68"/>
        <v>0</v>
      </c>
      <c r="BD166" s="1527">
        <f t="shared" ca="1" si="68"/>
        <v>0</v>
      </c>
      <c r="BE166" s="1527">
        <f t="shared" ca="1" si="68"/>
        <v>0</v>
      </c>
      <c r="BF166" s="1527">
        <f t="shared" ca="1" si="68"/>
        <v>0</v>
      </c>
      <c r="BG166" s="1527">
        <f t="shared" ca="1" si="68"/>
        <v>0</v>
      </c>
      <c r="BH166" s="1527">
        <f t="shared" ca="1" si="68"/>
        <v>0</v>
      </c>
      <c r="BI166" s="1527">
        <f t="shared" ca="1" si="68"/>
        <v>0</v>
      </c>
      <c r="BJ166" s="1527">
        <f t="shared" ca="1" si="68"/>
        <v>0</v>
      </c>
      <c r="BK166" s="1527">
        <f t="shared" ca="1" si="68"/>
        <v>0</v>
      </c>
      <c r="BL166" s="1527">
        <f t="shared" ca="1" si="68"/>
        <v>0</v>
      </c>
      <c r="BM166" s="1527">
        <f t="shared" ca="1" si="68"/>
        <v>0</v>
      </c>
      <c r="BN166" s="1527">
        <f t="shared" ca="1" si="68"/>
        <v>0</v>
      </c>
      <c r="BO166" s="1527">
        <f t="shared" ca="1" si="68"/>
        <v>0</v>
      </c>
      <c r="BP166" s="1527">
        <f t="shared" ca="1" si="68"/>
        <v>0</v>
      </c>
      <c r="BQ166" s="1527">
        <f t="shared" ca="1" si="68"/>
        <v>0</v>
      </c>
      <c r="BR166" s="1527">
        <f t="shared" ca="1" si="68"/>
        <v>0</v>
      </c>
      <c r="BS166" s="1527">
        <f t="shared" ca="1" si="68"/>
        <v>0</v>
      </c>
      <c r="BT166" s="1527">
        <f t="shared" ca="1" si="68"/>
        <v>0</v>
      </c>
      <c r="BU166" s="1527">
        <f t="shared" ca="1" si="68"/>
        <v>0</v>
      </c>
      <c r="BV166" s="1527">
        <f t="shared" ca="1" si="68"/>
        <v>0</v>
      </c>
      <c r="BW166" s="1527">
        <f t="shared" ca="1" si="68"/>
        <v>0</v>
      </c>
      <c r="BX166" s="1527">
        <f t="shared" ca="1" si="68"/>
        <v>0</v>
      </c>
      <c r="BY166" s="1527">
        <f t="shared" ca="1" si="68"/>
        <v>0</v>
      </c>
      <c r="BZ166" s="1527">
        <f t="shared" ca="1" si="68"/>
        <v>0</v>
      </c>
      <c r="CA166" s="1527">
        <f t="shared" ca="1" si="68"/>
        <v>0</v>
      </c>
      <c r="CB166" s="1527">
        <f t="shared" ca="1" si="68"/>
        <v>0</v>
      </c>
      <c r="CC166" s="1527">
        <f t="shared" ca="1" si="68"/>
        <v>0</v>
      </c>
      <c r="CD166" s="1527">
        <f t="shared" ca="1" si="68"/>
        <v>0</v>
      </c>
      <c r="CE166" s="1527">
        <f t="shared" ca="1" si="68"/>
        <v>0</v>
      </c>
      <c r="CF166" s="1527">
        <f t="shared" ca="1" si="68"/>
        <v>0</v>
      </c>
      <c r="CG166" s="1527">
        <f t="shared" ca="1" si="68"/>
        <v>0</v>
      </c>
      <c r="CH166" s="1527">
        <f t="shared" ca="1" si="68"/>
        <v>0</v>
      </c>
      <c r="CI166" s="1567">
        <f t="shared" ca="1" si="68"/>
        <v>0</v>
      </c>
      <c r="CJ166" s="996"/>
      <c r="CM166" s="2158"/>
      <c r="CN166" s="2159"/>
      <c r="CO166" s="2159"/>
      <c r="CP166" s="2159"/>
      <c r="CQ166" s="2159"/>
      <c r="CR166" s="2159"/>
      <c r="CS166" s="2159"/>
      <c r="CT166" s="2159"/>
      <c r="CU166" s="2159"/>
      <c r="CV166" s="2159"/>
      <c r="CW166" s="2160"/>
      <c r="CX166" s="997"/>
      <c r="CY166" s="998">
        <f t="shared" ca="1" si="59"/>
        <v>1.062244772098202</v>
      </c>
      <c r="CZ166" s="997"/>
      <c r="DA166" s="997"/>
      <c r="DB166" s="997"/>
    </row>
    <row r="167" spans="1:121" s="939" customFormat="1" ht="15.75" customHeight="1" x14ac:dyDescent="0.25">
      <c r="A167" s="999" t="str">
        <f t="shared" si="53"/>
        <v>stoom u bara</v>
      </c>
      <c r="B167" s="1000">
        <f t="shared" ca="1" si="65"/>
        <v>0.94140260914134433</v>
      </c>
      <c r="C167" s="1582">
        <f t="shared" ca="1" si="60"/>
        <v>0</v>
      </c>
      <c r="D167" s="1566">
        <f t="shared" ca="1" si="54"/>
        <v>0</v>
      </c>
      <c r="E167" s="1527">
        <f t="shared" ca="1" si="54"/>
        <v>0</v>
      </c>
      <c r="F167" s="1527">
        <f t="shared" ca="1" si="54"/>
        <v>0</v>
      </c>
      <c r="G167" s="1527">
        <f t="shared" ca="1" si="54"/>
        <v>0</v>
      </c>
      <c r="H167" s="1527">
        <f t="shared" ca="1" si="54"/>
        <v>0</v>
      </c>
      <c r="I167" s="1527">
        <f t="shared" ca="1" si="54"/>
        <v>0</v>
      </c>
      <c r="J167" s="1527">
        <f t="shared" ca="1" si="54"/>
        <v>0</v>
      </c>
      <c r="K167" s="1531">
        <f t="shared" ca="1" si="54"/>
        <v>0</v>
      </c>
      <c r="L167" s="1531">
        <f t="shared" ca="1" si="54"/>
        <v>0</v>
      </c>
      <c r="M167" s="1531">
        <f t="shared" ca="1" si="54"/>
        <v>0</v>
      </c>
      <c r="N167" s="1531">
        <f t="shared" ca="1" si="54"/>
        <v>0</v>
      </c>
      <c r="O167" s="1531">
        <f t="shared" ca="1" si="54"/>
        <v>0</v>
      </c>
      <c r="P167" s="1531">
        <f t="shared" ca="1" si="54"/>
        <v>0</v>
      </c>
      <c r="Q167" s="1531">
        <f t="shared" ca="1" si="66"/>
        <v>0</v>
      </c>
      <c r="R167" s="1531">
        <f t="shared" ca="1" si="66"/>
        <v>0</v>
      </c>
      <c r="S167" s="1531">
        <f t="shared" ca="1" si="66"/>
        <v>0</v>
      </c>
      <c r="T167" s="1531">
        <f t="shared" ca="1" si="66"/>
        <v>0</v>
      </c>
      <c r="U167" s="1531">
        <f t="shared" ca="1" si="66"/>
        <v>0</v>
      </c>
      <c r="V167" s="1531">
        <f t="shared" ca="1" si="66"/>
        <v>0</v>
      </c>
      <c r="W167" s="1531">
        <f t="shared" ca="1" si="66"/>
        <v>0</v>
      </c>
      <c r="X167" s="1531">
        <f t="shared" ca="1" si="66"/>
        <v>0</v>
      </c>
      <c r="Y167" s="1531">
        <f t="shared" ca="1" si="66"/>
        <v>0</v>
      </c>
      <c r="Z167" s="1565"/>
      <c r="AA167" s="1526">
        <f t="shared" ca="1" si="56"/>
        <v>0</v>
      </c>
      <c r="AB167" s="1527">
        <f t="shared" ca="1" si="56"/>
        <v>0</v>
      </c>
      <c r="AC167" s="1527">
        <f t="shared" ca="1" si="56"/>
        <v>0</v>
      </c>
      <c r="AD167" s="1527">
        <f t="shared" ca="1" si="56"/>
        <v>0</v>
      </c>
      <c r="AE167" s="1527">
        <f t="shared" ca="1" si="56"/>
        <v>0</v>
      </c>
      <c r="AF167" s="1527">
        <f t="shared" ca="1" si="56"/>
        <v>0</v>
      </c>
      <c r="AG167" s="1527">
        <f t="shared" ca="1" si="56"/>
        <v>0</v>
      </c>
      <c r="AH167" s="1527">
        <f t="shared" ca="1" si="56"/>
        <v>0</v>
      </c>
      <c r="AI167" s="1527">
        <f t="shared" ca="1" si="56"/>
        <v>0</v>
      </c>
      <c r="AJ167" s="1527">
        <f t="shared" ca="1" si="56"/>
        <v>0</v>
      </c>
      <c r="AK167" s="1527">
        <f t="shared" ca="1" si="56"/>
        <v>0</v>
      </c>
      <c r="AL167" s="1527">
        <f t="shared" ca="1" si="56"/>
        <v>0</v>
      </c>
      <c r="AM167" s="1527">
        <f t="shared" ca="1" si="56"/>
        <v>0</v>
      </c>
      <c r="AN167" s="1486"/>
      <c r="AO167" s="1566">
        <f t="shared" ca="1" si="68"/>
        <v>0</v>
      </c>
      <c r="AP167" s="1531">
        <f t="shared" ca="1" si="58"/>
        <v>0</v>
      </c>
      <c r="AQ167" s="1527">
        <f t="shared" ca="1" si="68"/>
        <v>0</v>
      </c>
      <c r="AR167" s="1527">
        <f t="shared" ca="1" si="68"/>
        <v>0</v>
      </c>
      <c r="AS167" s="1527">
        <f t="shared" ca="1" si="68"/>
        <v>0</v>
      </c>
      <c r="AT167" s="1527">
        <f t="shared" ca="1" si="68"/>
        <v>0</v>
      </c>
      <c r="AU167" s="1527">
        <f t="shared" ca="1" si="68"/>
        <v>0</v>
      </c>
      <c r="AV167" s="1527">
        <f t="shared" ca="1" si="68"/>
        <v>0</v>
      </c>
      <c r="AW167" s="1527">
        <f t="shared" ca="1" si="68"/>
        <v>0</v>
      </c>
      <c r="AX167" s="1527">
        <f t="shared" ca="1" si="68"/>
        <v>0</v>
      </c>
      <c r="AY167" s="1527">
        <f t="shared" ca="1" si="68"/>
        <v>0</v>
      </c>
      <c r="AZ167" s="1527">
        <f t="shared" ca="1" si="68"/>
        <v>0</v>
      </c>
      <c r="BA167" s="1527">
        <f t="shared" ca="1" si="68"/>
        <v>0</v>
      </c>
      <c r="BB167" s="1527">
        <f t="shared" ca="1" si="68"/>
        <v>0</v>
      </c>
      <c r="BC167" s="1527">
        <f t="shared" ca="1" si="68"/>
        <v>0</v>
      </c>
      <c r="BD167" s="1527">
        <f t="shared" ca="1" si="68"/>
        <v>0</v>
      </c>
      <c r="BE167" s="1527">
        <f t="shared" ca="1" si="68"/>
        <v>0</v>
      </c>
      <c r="BF167" s="1527">
        <f t="shared" ca="1" si="68"/>
        <v>0</v>
      </c>
      <c r="BG167" s="1527">
        <f t="shared" ca="1" si="68"/>
        <v>0</v>
      </c>
      <c r="BH167" s="1527">
        <f t="shared" ca="1" si="68"/>
        <v>0</v>
      </c>
      <c r="BI167" s="1527">
        <f t="shared" ca="1" si="68"/>
        <v>0</v>
      </c>
      <c r="BJ167" s="1527">
        <f t="shared" ca="1" si="68"/>
        <v>0</v>
      </c>
      <c r="BK167" s="1527">
        <f t="shared" ca="1" si="68"/>
        <v>0</v>
      </c>
      <c r="BL167" s="1527">
        <f t="shared" ca="1" si="68"/>
        <v>0</v>
      </c>
      <c r="BM167" s="1527">
        <f t="shared" ca="1" si="68"/>
        <v>0</v>
      </c>
      <c r="BN167" s="1527">
        <f t="shared" ca="1" si="68"/>
        <v>0</v>
      </c>
      <c r="BO167" s="1527">
        <f t="shared" ca="1" si="68"/>
        <v>0</v>
      </c>
      <c r="BP167" s="1527">
        <f t="shared" ca="1" si="68"/>
        <v>0</v>
      </c>
      <c r="BQ167" s="1527">
        <f t="shared" ca="1" si="68"/>
        <v>0</v>
      </c>
      <c r="BR167" s="1527">
        <f t="shared" ca="1" si="68"/>
        <v>0</v>
      </c>
      <c r="BS167" s="1527">
        <f t="shared" ca="1" si="68"/>
        <v>0</v>
      </c>
      <c r="BT167" s="1527">
        <f t="shared" ca="1" si="68"/>
        <v>0</v>
      </c>
      <c r="BU167" s="1527">
        <f t="shared" ca="1" si="68"/>
        <v>0</v>
      </c>
      <c r="BV167" s="1527">
        <f t="shared" ca="1" si="68"/>
        <v>0</v>
      </c>
      <c r="BW167" s="1527">
        <f t="shared" ca="1" si="68"/>
        <v>0</v>
      </c>
      <c r="BX167" s="1527">
        <f t="shared" ca="1" si="68"/>
        <v>0</v>
      </c>
      <c r="BY167" s="1527">
        <f t="shared" ca="1" si="68"/>
        <v>0</v>
      </c>
      <c r="BZ167" s="1527">
        <f t="shared" ca="1" si="68"/>
        <v>0</v>
      </c>
      <c r="CA167" s="1527">
        <f t="shared" ca="1" si="68"/>
        <v>0</v>
      </c>
      <c r="CB167" s="1527">
        <f t="shared" ca="1" si="68"/>
        <v>0</v>
      </c>
      <c r="CC167" s="1527">
        <f t="shared" ca="1" si="68"/>
        <v>0</v>
      </c>
      <c r="CD167" s="1527">
        <f t="shared" ca="1" si="68"/>
        <v>0</v>
      </c>
      <c r="CE167" s="1527">
        <f t="shared" ca="1" si="68"/>
        <v>0</v>
      </c>
      <c r="CF167" s="1527">
        <f t="shared" ca="1" si="68"/>
        <v>0</v>
      </c>
      <c r="CG167" s="1527">
        <f t="shared" ca="1" si="68"/>
        <v>0</v>
      </c>
      <c r="CH167" s="1527">
        <f t="shared" ca="1" si="68"/>
        <v>0</v>
      </c>
      <c r="CI167" s="1567">
        <f t="shared" ca="1" si="68"/>
        <v>0</v>
      </c>
      <c r="CJ167" s="996"/>
      <c r="CM167" s="2158"/>
      <c r="CN167" s="2159"/>
      <c r="CO167" s="2159"/>
      <c r="CP167" s="2159"/>
      <c r="CQ167" s="2159"/>
      <c r="CR167" s="2159"/>
      <c r="CS167" s="2159"/>
      <c r="CT167" s="2159"/>
      <c r="CU167" s="2159"/>
      <c r="CV167" s="2159"/>
      <c r="CW167" s="2160"/>
      <c r="CX167" s="997"/>
      <c r="CY167" s="998">
        <f t="shared" ca="1" si="59"/>
        <v>1.062244772098202</v>
      </c>
      <c r="CZ167" s="997"/>
      <c r="DA167" s="997"/>
      <c r="DB167" s="997"/>
    </row>
    <row r="168" spans="1:121" s="939" customFormat="1" ht="15.75" customHeight="1" x14ac:dyDescent="0.25">
      <c r="A168" s="999" t="str">
        <f t="shared" si="53"/>
        <v>stoom v bara</v>
      </c>
      <c r="B168" s="1000">
        <f t="shared" ca="1" si="65"/>
        <v>0.94140260914134433</v>
      </c>
      <c r="C168" s="1582">
        <f t="shared" ca="1" si="60"/>
        <v>0</v>
      </c>
      <c r="D168" s="1566">
        <f t="shared" ca="1" si="54"/>
        <v>0</v>
      </c>
      <c r="E168" s="1527">
        <f t="shared" ca="1" si="54"/>
        <v>0</v>
      </c>
      <c r="F168" s="1527">
        <f t="shared" ca="1" si="54"/>
        <v>0</v>
      </c>
      <c r="G168" s="1527">
        <f t="shared" ca="1" si="54"/>
        <v>0</v>
      </c>
      <c r="H168" s="1527">
        <f t="shared" ca="1" si="54"/>
        <v>0</v>
      </c>
      <c r="I168" s="1527">
        <f t="shared" ca="1" si="54"/>
        <v>0</v>
      </c>
      <c r="J168" s="1527">
        <f t="shared" ca="1" si="54"/>
        <v>0</v>
      </c>
      <c r="K168" s="1531">
        <f t="shared" ca="1" si="54"/>
        <v>0</v>
      </c>
      <c r="L168" s="1531">
        <f t="shared" ca="1" si="54"/>
        <v>0</v>
      </c>
      <c r="M168" s="1531">
        <f t="shared" ca="1" si="54"/>
        <v>0</v>
      </c>
      <c r="N168" s="1531">
        <f t="shared" ca="1" si="54"/>
        <v>0</v>
      </c>
      <c r="O168" s="1531">
        <f t="shared" ca="1" si="54"/>
        <v>0</v>
      </c>
      <c r="P168" s="1531">
        <f t="shared" ca="1" si="54"/>
        <v>0</v>
      </c>
      <c r="Q168" s="1531">
        <f t="shared" ca="1" si="66"/>
        <v>0</v>
      </c>
      <c r="R168" s="1531">
        <f t="shared" ca="1" si="66"/>
        <v>0</v>
      </c>
      <c r="S168" s="1531">
        <f t="shared" ca="1" si="66"/>
        <v>0</v>
      </c>
      <c r="T168" s="1531">
        <f t="shared" ca="1" si="66"/>
        <v>0</v>
      </c>
      <c r="U168" s="1531">
        <f t="shared" ca="1" si="66"/>
        <v>0</v>
      </c>
      <c r="V168" s="1531">
        <f t="shared" ca="1" si="66"/>
        <v>0</v>
      </c>
      <c r="W168" s="1531">
        <f t="shared" ca="1" si="66"/>
        <v>0</v>
      </c>
      <c r="X168" s="1531">
        <f t="shared" ca="1" si="66"/>
        <v>0</v>
      </c>
      <c r="Y168" s="1531">
        <f t="shared" ca="1" si="66"/>
        <v>0</v>
      </c>
      <c r="Z168" s="1565"/>
      <c r="AA168" s="1526">
        <f t="shared" ca="1" si="56"/>
        <v>0</v>
      </c>
      <c r="AB168" s="1527">
        <f t="shared" ca="1" si="56"/>
        <v>0</v>
      </c>
      <c r="AC168" s="1527">
        <f t="shared" ca="1" si="56"/>
        <v>0</v>
      </c>
      <c r="AD168" s="1527">
        <f t="shared" ca="1" si="56"/>
        <v>0</v>
      </c>
      <c r="AE168" s="1527">
        <f t="shared" ca="1" si="56"/>
        <v>0</v>
      </c>
      <c r="AF168" s="1527">
        <f t="shared" ca="1" si="56"/>
        <v>0</v>
      </c>
      <c r="AG168" s="1527">
        <f t="shared" ca="1" si="56"/>
        <v>0</v>
      </c>
      <c r="AH168" s="1527">
        <f t="shared" ca="1" si="56"/>
        <v>0</v>
      </c>
      <c r="AI168" s="1527">
        <f t="shared" ca="1" si="56"/>
        <v>0</v>
      </c>
      <c r="AJ168" s="1527">
        <f t="shared" ca="1" si="56"/>
        <v>0</v>
      </c>
      <c r="AK168" s="1527">
        <f t="shared" ca="1" si="56"/>
        <v>0</v>
      </c>
      <c r="AL168" s="1527">
        <f t="shared" ca="1" si="56"/>
        <v>0</v>
      </c>
      <c r="AM168" s="1527">
        <f t="shared" ca="1" si="56"/>
        <v>0</v>
      </c>
      <c r="AN168" s="1486"/>
      <c r="AO168" s="1566">
        <f t="shared" ca="1" si="68"/>
        <v>0</v>
      </c>
      <c r="AP168" s="1531">
        <f t="shared" ca="1" si="58"/>
        <v>0</v>
      </c>
      <c r="AQ168" s="1527">
        <f t="shared" ca="1" si="68"/>
        <v>0</v>
      </c>
      <c r="AR168" s="1527">
        <f t="shared" ca="1" si="68"/>
        <v>0</v>
      </c>
      <c r="AS168" s="1527">
        <f t="shared" ca="1" si="68"/>
        <v>0</v>
      </c>
      <c r="AT168" s="1527">
        <f t="shared" ca="1" si="68"/>
        <v>0</v>
      </c>
      <c r="AU168" s="1527">
        <f t="shared" ca="1" si="68"/>
        <v>0</v>
      </c>
      <c r="AV168" s="1527">
        <f t="shared" ca="1" si="68"/>
        <v>0</v>
      </c>
      <c r="AW168" s="1527">
        <f t="shared" ca="1" si="68"/>
        <v>0</v>
      </c>
      <c r="AX168" s="1527">
        <f t="shared" ca="1" si="68"/>
        <v>0</v>
      </c>
      <c r="AY168" s="1527">
        <f t="shared" ca="1" si="68"/>
        <v>0</v>
      </c>
      <c r="AZ168" s="1527">
        <f t="shared" ca="1" si="68"/>
        <v>0</v>
      </c>
      <c r="BA168" s="1527">
        <f t="shared" ca="1" si="68"/>
        <v>0</v>
      </c>
      <c r="BB168" s="1527">
        <f t="shared" ca="1" si="68"/>
        <v>0</v>
      </c>
      <c r="BC168" s="1527">
        <f t="shared" ca="1" si="68"/>
        <v>0</v>
      </c>
      <c r="BD168" s="1527">
        <f t="shared" ca="1" si="68"/>
        <v>0</v>
      </c>
      <c r="BE168" s="1527">
        <f t="shared" ca="1" si="68"/>
        <v>0</v>
      </c>
      <c r="BF168" s="1527">
        <f t="shared" ca="1" si="68"/>
        <v>0</v>
      </c>
      <c r="BG168" s="1527">
        <f t="shared" ca="1" si="68"/>
        <v>0</v>
      </c>
      <c r="BH168" s="1527">
        <f t="shared" ca="1" si="68"/>
        <v>0</v>
      </c>
      <c r="BI168" s="1527">
        <f t="shared" ca="1" si="68"/>
        <v>0</v>
      </c>
      <c r="BJ168" s="1527">
        <f t="shared" ca="1" si="68"/>
        <v>0</v>
      </c>
      <c r="BK168" s="1527">
        <f t="shared" ca="1" si="68"/>
        <v>0</v>
      </c>
      <c r="BL168" s="1527">
        <f t="shared" ca="1" si="68"/>
        <v>0</v>
      </c>
      <c r="BM168" s="1527">
        <f t="shared" ca="1" si="68"/>
        <v>0</v>
      </c>
      <c r="BN168" s="1527">
        <f t="shared" ca="1" si="68"/>
        <v>0</v>
      </c>
      <c r="BO168" s="1527">
        <f t="shared" ca="1" si="68"/>
        <v>0</v>
      </c>
      <c r="BP168" s="1527">
        <f t="shared" ca="1" si="68"/>
        <v>0</v>
      </c>
      <c r="BQ168" s="1527">
        <f t="shared" ca="1" si="68"/>
        <v>0</v>
      </c>
      <c r="BR168" s="1527">
        <f t="shared" ca="1" si="68"/>
        <v>0</v>
      </c>
      <c r="BS168" s="1527">
        <f t="shared" ca="1" si="68"/>
        <v>0</v>
      </c>
      <c r="BT168" s="1527">
        <f t="shared" ca="1" si="68"/>
        <v>0</v>
      </c>
      <c r="BU168" s="1527">
        <f t="shared" ca="1" si="68"/>
        <v>0</v>
      </c>
      <c r="BV168" s="1527">
        <f t="shared" ca="1" si="68"/>
        <v>0</v>
      </c>
      <c r="BW168" s="1527">
        <f t="shared" ca="1" si="68"/>
        <v>0</v>
      </c>
      <c r="BX168" s="1527">
        <f t="shared" ca="1" si="68"/>
        <v>0</v>
      </c>
      <c r="BY168" s="1527">
        <f t="shared" ca="1" si="68"/>
        <v>0</v>
      </c>
      <c r="BZ168" s="1527">
        <f t="shared" ca="1" si="68"/>
        <v>0</v>
      </c>
      <c r="CA168" s="1527">
        <f t="shared" ca="1" si="68"/>
        <v>0</v>
      </c>
      <c r="CB168" s="1527">
        <f t="shared" ca="1" si="68"/>
        <v>0</v>
      </c>
      <c r="CC168" s="1527">
        <f t="shared" ca="1" si="68"/>
        <v>0</v>
      </c>
      <c r="CD168" s="1527">
        <f t="shared" ca="1" si="68"/>
        <v>0</v>
      </c>
      <c r="CE168" s="1527">
        <f t="shared" ca="1" si="68"/>
        <v>0</v>
      </c>
      <c r="CF168" s="1527">
        <f t="shared" ca="1" si="68"/>
        <v>0</v>
      </c>
      <c r="CG168" s="1527">
        <f t="shared" ca="1" si="68"/>
        <v>0</v>
      </c>
      <c r="CH168" s="1527">
        <f t="shared" ca="1" si="68"/>
        <v>0</v>
      </c>
      <c r="CI168" s="1567">
        <f t="shared" ca="1" si="68"/>
        <v>0</v>
      </c>
      <c r="CJ168" s="996"/>
      <c r="CM168" s="2158"/>
      <c r="CN168" s="2159"/>
      <c r="CO168" s="2159"/>
      <c r="CP168" s="2159"/>
      <c r="CQ168" s="2159"/>
      <c r="CR168" s="2159"/>
      <c r="CS168" s="2159"/>
      <c r="CT168" s="2159"/>
      <c r="CU168" s="2159"/>
      <c r="CV168" s="2159"/>
      <c r="CW168" s="2160"/>
      <c r="CX168" s="997"/>
      <c r="CY168" s="998">
        <f t="shared" ca="1" si="59"/>
        <v>1.062244772098202</v>
      </c>
      <c r="CZ168" s="997"/>
      <c r="DA168" s="997"/>
      <c r="DB168" s="997"/>
    </row>
    <row r="169" spans="1:121" s="939" customFormat="1" ht="15.75" customHeight="1" thickBot="1" x14ac:dyDescent="0.3">
      <c r="A169" s="1001" t="str">
        <f t="shared" si="53"/>
        <v>stoom w bara</v>
      </c>
      <c r="B169" s="1002">
        <f t="shared" ca="1" si="65"/>
        <v>0.94140260914134433</v>
      </c>
      <c r="C169" s="1583">
        <f t="shared" ca="1" si="60"/>
        <v>0</v>
      </c>
      <c r="D169" s="1562">
        <f t="shared" ca="1" si="54"/>
        <v>0</v>
      </c>
      <c r="E169" s="1522">
        <f t="shared" ca="1" si="54"/>
        <v>0</v>
      </c>
      <c r="F169" s="1522">
        <f t="shared" ca="1" si="54"/>
        <v>0</v>
      </c>
      <c r="G169" s="1522">
        <f t="shared" ca="1" si="54"/>
        <v>0</v>
      </c>
      <c r="H169" s="1522">
        <f t="shared" ca="1" si="54"/>
        <v>0</v>
      </c>
      <c r="I169" s="1522">
        <f t="shared" ca="1" si="54"/>
        <v>0</v>
      </c>
      <c r="J169" s="1522">
        <f t="shared" ca="1" si="54"/>
        <v>0</v>
      </c>
      <c r="K169" s="1568">
        <f t="shared" ca="1" si="54"/>
        <v>0</v>
      </c>
      <c r="L169" s="1568">
        <f t="shared" ca="1" si="54"/>
        <v>0</v>
      </c>
      <c r="M169" s="1568">
        <f t="shared" ca="1" si="54"/>
        <v>0</v>
      </c>
      <c r="N169" s="1568">
        <f t="shared" ca="1" si="54"/>
        <v>0</v>
      </c>
      <c r="O169" s="1568">
        <f t="shared" ca="1" si="54"/>
        <v>0</v>
      </c>
      <c r="P169" s="1568">
        <f t="shared" ca="1" si="54"/>
        <v>0</v>
      </c>
      <c r="Q169" s="1568">
        <f t="shared" ca="1" si="66"/>
        <v>0</v>
      </c>
      <c r="R169" s="1568">
        <f t="shared" ca="1" si="66"/>
        <v>0</v>
      </c>
      <c r="S169" s="1568">
        <f t="shared" ca="1" si="66"/>
        <v>0</v>
      </c>
      <c r="T169" s="1568">
        <f t="shared" ca="1" si="66"/>
        <v>0</v>
      </c>
      <c r="U169" s="1568">
        <f t="shared" ca="1" si="66"/>
        <v>0</v>
      </c>
      <c r="V169" s="1568">
        <f t="shared" ca="1" si="66"/>
        <v>0</v>
      </c>
      <c r="W169" s="1568">
        <f t="shared" ca="1" si="66"/>
        <v>0</v>
      </c>
      <c r="X169" s="1568">
        <f t="shared" ca="1" si="66"/>
        <v>0</v>
      </c>
      <c r="Y169" s="1568">
        <f t="shared" ca="1" si="66"/>
        <v>0</v>
      </c>
      <c r="Z169" s="1565"/>
      <c r="AA169" s="1962">
        <f t="shared" ca="1" si="56"/>
        <v>0</v>
      </c>
      <c r="AB169" s="1522">
        <f t="shared" ca="1" si="56"/>
        <v>0</v>
      </c>
      <c r="AC169" s="1522">
        <f t="shared" ca="1" si="56"/>
        <v>0</v>
      </c>
      <c r="AD169" s="1522">
        <f t="shared" ca="1" si="56"/>
        <v>0</v>
      </c>
      <c r="AE169" s="1522">
        <f t="shared" ca="1" si="56"/>
        <v>0</v>
      </c>
      <c r="AF169" s="1522">
        <f t="shared" ca="1" si="56"/>
        <v>0</v>
      </c>
      <c r="AG169" s="1522">
        <f t="shared" ca="1" si="56"/>
        <v>0</v>
      </c>
      <c r="AH169" s="1522">
        <f t="shared" ca="1" si="56"/>
        <v>0</v>
      </c>
      <c r="AI169" s="1522">
        <f t="shared" ca="1" si="56"/>
        <v>0</v>
      </c>
      <c r="AJ169" s="1522">
        <f t="shared" ca="1" si="56"/>
        <v>0</v>
      </c>
      <c r="AK169" s="1522">
        <f t="shared" ca="1" si="56"/>
        <v>0</v>
      </c>
      <c r="AL169" s="1522">
        <f t="shared" ca="1" si="56"/>
        <v>0</v>
      </c>
      <c r="AM169" s="1522">
        <f t="shared" ca="1" si="56"/>
        <v>0</v>
      </c>
      <c r="AN169" s="1486"/>
      <c r="AO169" s="1562">
        <f t="shared" ca="1" si="68"/>
        <v>0</v>
      </c>
      <c r="AP169" s="1568">
        <f t="shared" ca="1" si="58"/>
        <v>0</v>
      </c>
      <c r="AQ169" s="1522">
        <f t="shared" ca="1" si="68"/>
        <v>0</v>
      </c>
      <c r="AR169" s="1522">
        <f t="shared" ca="1" si="68"/>
        <v>0</v>
      </c>
      <c r="AS169" s="1522">
        <f t="shared" ca="1" si="68"/>
        <v>0</v>
      </c>
      <c r="AT169" s="1522">
        <f t="shared" ca="1" si="68"/>
        <v>0</v>
      </c>
      <c r="AU169" s="1522">
        <f t="shared" ca="1" si="68"/>
        <v>0</v>
      </c>
      <c r="AV169" s="1522">
        <f t="shared" ca="1" si="68"/>
        <v>0</v>
      </c>
      <c r="AW169" s="1522">
        <f t="shared" ca="1" si="68"/>
        <v>0</v>
      </c>
      <c r="AX169" s="1522">
        <f t="shared" ca="1" si="68"/>
        <v>0</v>
      </c>
      <c r="AY169" s="1522">
        <f t="shared" ca="1" si="68"/>
        <v>0</v>
      </c>
      <c r="AZ169" s="1522">
        <f t="shared" ca="1" si="68"/>
        <v>0</v>
      </c>
      <c r="BA169" s="1522">
        <f t="shared" ca="1" si="68"/>
        <v>0</v>
      </c>
      <c r="BB169" s="1522">
        <f t="shared" ca="1" si="68"/>
        <v>0</v>
      </c>
      <c r="BC169" s="1522">
        <f t="shared" ca="1" si="68"/>
        <v>0</v>
      </c>
      <c r="BD169" s="1522">
        <f t="shared" ca="1" si="68"/>
        <v>0</v>
      </c>
      <c r="BE169" s="1522">
        <f t="shared" ca="1" si="68"/>
        <v>0</v>
      </c>
      <c r="BF169" s="1522">
        <f t="shared" ca="1" si="68"/>
        <v>0</v>
      </c>
      <c r="BG169" s="1522">
        <f t="shared" ca="1" si="68"/>
        <v>0</v>
      </c>
      <c r="BH169" s="1522">
        <f t="shared" ca="1" si="68"/>
        <v>0</v>
      </c>
      <c r="BI169" s="1522">
        <f t="shared" ca="1" si="68"/>
        <v>0</v>
      </c>
      <c r="BJ169" s="1522">
        <f t="shared" ca="1" si="68"/>
        <v>0</v>
      </c>
      <c r="BK169" s="1522">
        <f t="shared" ca="1" si="68"/>
        <v>0</v>
      </c>
      <c r="BL169" s="1522">
        <f t="shared" ca="1" si="68"/>
        <v>0</v>
      </c>
      <c r="BM169" s="1522">
        <f t="shared" ca="1" si="68"/>
        <v>0</v>
      </c>
      <c r="BN169" s="1522">
        <f t="shared" ca="1" si="68"/>
        <v>0</v>
      </c>
      <c r="BO169" s="1522">
        <f t="shared" ca="1" si="68"/>
        <v>0</v>
      </c>
      <c r="BP169" s="1522">
        <f t="shared" ca="1" si="68"/>
        <v>0</v>
      </c>
      <c r="BQ169" s="1522">
        <f t="shared" ca="1" si="68"/>
        <v>0</v>
      </c>
      <c r="BR169" s="1522">
        <f t="shared" ca="1" si="68"/>
        <v>0</v>
      </c>
      <c r="BS169" s="1522">
        <f t="shared" ca="1" si="68"/>
        <v>0</v>
      </c>
      <c r="BT169" s="1522">
        <f t="shared" ca="1" si="68"/>
        <v>0</v>
      </c>
      <c r="BU169" s="1522">
        <f t="shared" ca="1" si="68"/>
        <v>0</v>
      </c>
      <c r="BV169" s="1522">
        <f t="shared" ca="1" si="68"/>
        <v>0</v>
      </c>
      <c r="BW169" s="1522">
        <f t="shared" ca="1" si="68"/>
        <v>0</v>
      </c>
      <c r="BX169" s="1522">
        <f t="shared" ca="1" si="68"/>
        <v>0</v>
      </c>
      <c r="BY169" s="1522">
        <f t="shared" ca="1" si="68"/>
        <v>0</v>
      </c>
      <c r="BZ169" s="1522">
        <f t="shared" ca="1" si="68"/>
        <v>0</v>
      </c>
      <c r="CA169" s="1522">
        <f t="shared" ca="1" si="68"/>
        <v>0</v>
      </c>
      <c r="CB169" s="1522">
        <f t="shared" ca="1" si="68"/>
        <v>0</v>
      </c>
      <c r="CC169" s="1522">
        <f t="shared" ca="1" si="68"/>
        <v>0</v>
      </c>
      <c r="CD169" s="1522">
        <f t="shared" ca="1" si="68"/>
        <v>0</v>
      </c>
      <c r="CE169" s="1522">
        <f t="shared" ca="1" si="68"/>
        <v>0</v>
      </c>
      <c r="CF169" s="1522">
        <f t="shared" ca="1" si="68"/>
        <v>0</v>
      </c>
      <c r="CG169" s="1522">
        <f t="shared" ca="1" si="68"/>
        <v>0</v>
      </c>
      <c r="CH169" s="1522">
        <f t="shared" ca="1" si="68"/>
        <v>0</v>
      </c>
      <c r="CI169" s="1523">
        <f t="shared" ca="1" si="68"/>
        <v>0</v>
      </c>
      <c r="CJ169" s="996"/>
      <c r="CM169" s="2158"/>
      <c r="CN169" s="2159"/>
      <c r="CO169" s="2159"/>
      <c r="CP169" s="2159"/>
      <c r="CQ169" s="2159"/>
      <c r="CR169" s="2159"/>
      <c r="CS169" s="2159"/>
      <c r="CT169" s="2159"/>
      <c r="CU169" s="2159"/>
      <c r="CV169" s="2159"/>
      <c r="CW169" s="2160"/>
      <c r="CX169" s="997"/>
      <c r="CY169" s="998">
        <f t="shared" ca="1" si="59"/>
        <v>1.062244772098202</v>
      </c>
      <c r="CZ169" s="997"/>
      <c r="DA169" s="997"/>
      <c r="DB169" s="997"/>
    </row>
    <row r="170" spans="1:121" thickBot="1" x14ac:dyDescent="0.3">
      <c r="A170" s="512"/>
      <c r="B170" s="513"/>
      <c r="C170" s="1549"/>
      <c r="D170" s="1549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  <c r="R170" s="1571"/>
      <c r="S170" s="1571"/>
      <c r="T170" s="1571"/>
      <c r="U170" s="1571"/>
      <c r="V170" s="1571"/>
      <c r="W170" s="1571"/>
      <c r="X170" s="1571"/>
      <c r="Y170" s="1571"/>
      <c r="Z170" s="1565"/>
      <c r="AA170" s="1571"/>
      <c r="AB170" s="1571"/>
      <c r="AC170" s="1571"/>
      <c r="AD170" s="1571"/>
      <c r="AE170" s="1571"/>
      <c r="AF170" s="1571"/>
      <c r="AG170" s="1571"/>
      <c r="AH170" s="1571"/>
      <c r="AI170" s="1571"/>
      <c r="AJ170" s="1571"/>
      <c r="AK170" s="1571"/>
      <c r="AL170" s="1571"/>
      <c r="AM170" s="1571"/>
      <c r="AN170" s="1486"/>
      <c r="AO170" s="1571"/>
      <c r="AP170" s="1571"/>
      <c r="AQ170" s="1571"/>
      <c r="AR170" s="1571"/>
      <c r="AS170" s="1571"/>
      <c r="AT170" s="1571"/>
      <c r="AU170" s="1571"/>
      <c r="AV170" s="1571"/>
      <c r="AW170" s="1571"/>
      <c r="AX170" s="1571"/>
      <c r="AY170" s="1571"/>
      <c r="AZ170" s="1571"/>
      <c r="BA170" s="1571"/>
      <c r="BB170" s="1571"/>
      <c r="BC170" s="1571"/>
      <c r="BD170" s="1571"/>
      <c r="BE170" s="1571"/>
      <c r="BF170" s="1571"/>
      <c r="BG170" s="1571"/>
      <c r="BH170" s="1571"/>
      <c r="BI170" s="1571"/>
      <c r="BJ170" s="1571"/>
      <c r="BK170" s="1571"/>
      <c r="BL170" s="1571"/>
      <c r="BM170" s="1571"/>
      <c r="BN170" s="1571"/>
      <c r="BO170" s="1571"/>
      <c r="BP170" s="1571"/>
      <c r="BQ170" s="1571"/>
      <c r="BR170" s="1571"/>
      <c r="BS170" s="1571"/>
      <c r="BT170" s="1571"/>
      <c r="BU170" s="1571"/>
      <c r="BV170" s="1571"/>
      <c r="BW170" s="1571"/>
      <c r="BX170" s="1571"/>
      <c r="BY170" s="1571"/>
      <c r="BZ170" s="1571"/>
      <c r="CA170" s="1571"/>
      <c r="CB170" s="1571"/>
      <c r="CC170" s="1571"/>
      <c r="CD170" s="1571"/>
      <c r="CE170" s="1571"/>
      <c r="CF170" s="1571"/>
      <c r="CG170" s="1571"/>
      <c r="CH170" s="1571"/>
      <c r="CI170" s="2006"/>
      <c r="CM170" s="2143"/>
      <c r="CN170" s="1931"/>
      <c r="CO170" s="1931"/>
      <c r="CP170" s="1931"/>
      <c r="CQ170" s="1931"/>
      <c r="CR170" s="1931"/>
      <c r="CS170" s="1931"/>
      <c r="CT170" s="1931"/>
      <c r="CU170" s="1931"/>
      <c r="CV170" s="1931"/>
      <c r="CW170" s="2144"/>
      <c r="CX170" s="509"/>
      <c r="CY170" s="488"/>
      <c r="CZ170" s="509"/>
      <c r="DA170" s="509"/>
      <c r="DB170" s="509"/>
    </row>
    <row r="171" spans="1:121" s="1395" customFormat="1" ht="18.75" customHeight="1" thickBot="1" x14ac:dyDescent="0.3">
      <c r="A171" s="2035" t="s">
        <v>1294</v>
      </c>
      <c r="B171" s="1007" t="s">
        <v>127</v>
      </c>
      <c r="C171" s="1596">
        <f ca="1">D171+SUM(F171:H171)+SUM(L171:O171)+SUM(V171:Y171) +SUM(AA99:CI151)+SUM(K99:K151)</f>
        <v>2601374.9589643651</v>
      </c>
      <c r="D171" s="1963">
        <f ca="1">-SUM(D154:D169)</f>
        <v>342768.56271229842</v>
      </c>
      <c r="E171" s="2102">
        <f ca="1">E154+E165+E166+E167+E168+E169</f>
        <v>31007.44843859307</v>
      </c>
      <c r="F171" s="2102">
        <f t="shared" ref="F171:H171" ca="1" si="69">SUM(F99:F151)</f>
        <v>16022</v>
      </c>
      <c r="G171" s="2102">
        <f t="shared" ca="1" si="69"/>
        <v>354337.2</v>
      </c>
      <c r="H171" s="2102">
        <f t="shared" ca="1" si="69"/>
        <v>640407.60000000009</v>
      </c>
      <c r="I171" s="2102">
        <f ca="1">SUM(I154:I156)+SUM(I163:I169)+SUM(I159:I160)</f>
        <v>614.28057833745231</v>
      </c>
      <c r="J171" s="2102">
        <f ca="1">SUM(J154:J156)+SUM(J163:J169)+SUM(J159:J160)</f>
        <v>3107.5370433541707</v>
      </c>
      <c r="K171" s="2102">
        <f ca="1">SUM(K99:K151)+SUM(K154:K156)+SUM(K163:K169)+K160</f>
        <v>1336.9636116756315</v>
      </c>
      <c r="L171" s="2102">
        <f ca="1">-SUMIF(L154:L169,"&lt;0")</f>
        <v>18288.396252066428</v>
      </c>
      <c r="M171" s="2102">
        <f ca="1">SUMIF(M154:M169,"&gt;0")</f>
        <v>0</v>
      </c>
      <c r="N171" s="2102">
        <f t="shared" ref="N171:O171" ca="1" si="70">SUM(N99:N151)</f>
        <v>284.39999999999998</v>
      </c>
      <c r="O171" s="2102">
        <f t="shared" ca="1" si="70"/>
        <v>0</v>
      </c>
      <c r="P171" s="2102">
        <f ca="1">SUMIF(P154:P169,"&gt;0")</f>
        <v>25197.53595255861</v>
      </c>
      <c r="Q171" s="2102">
        <f t="shared" ref="Q171:R171" ca="1" si="71">SUMIF(Q154:Q169,"&gt;0")</f>
        <v>53695.925121187691</v>
      </c>
      <c r="R171" s="2102">
        <f t="shared" ca="1" si="71"/>
        <v>0</v>
      </c>
      <c r="S171" s="2102">
        <f ca="1">SUM(S154:S156)+SUM(S163:S169)+SUM(S159:S160)</f>
        <v>0</v>
      </c>
      <c r="T171" s="2368">
        <f ca="1">SUMIF(T157:T157,"&gt;0")+SUMIF(T161:T161,"&gt;0")</f>
        <v>0</v>
      </c>
      <c r="U171" s="2102">
        <f ca="1">SUM(U154:U156)+SUM(U163:U169)+SUM(U159:U160)</f>
        <v>0</v>
      </c>
      <c r="V171" s="1572">
        <f t="shared" ref="V171:Y171" ca="1" si="72">SUM(V99:V151)</f>
        <v>0</v>
      </c>
      <c r="W171" s="1572">
        <f t="shared" ca="1" si="72"/>
        <v>0</v>
      </c>
      <c r="X171" s="1572">
        <f t="shared" ca="1" si="72"/>
        <v>0</v>
      </c>
      <c r="Y171" s="2007">
        <f t="shared" ca="1" si="72"/>
        <v>0</v>
      </c>
      <c r="Z171" s="2101"/>
      <c r="AA171" s="1963">
        <f t="shared" ref="AA171:AM171" ca="1" si="73">SUM(AA99:AA169)</f>
        <v>83245.419642042514</v>
      </c>
      <c r="AB171" s="1572">
        <f t="shared" ca="1" si="73"/>
        <v>0</v>
      </c>
      <c r="AC171" s="1572">
        <f t="shared" ca="1" si="73"/>
        <v>120754.14881742134</v>
      </c>
      <c r="AD171" s="1572">
        <f t="shared" ca="1" si="73"/>
        <v>0</v>
      </c>
      <c r="AE171" s="1572">
        <f t="shared" ca="1" si="73"/>
        <v>0</v>
      </c>
      <c r="AF171" s="1572">
        <f t="shared" ca="1" si="73"/>
        <v>0</v>
      </c>
      <c r="AG171" s="1572">
        <f t="shared" ca="1" si="73"/>
        <v>0</v>
      </c>
      <c r="AH171" s="1572">
        <f t="shared" ca="1" si="73"/>
        <v>0</v>
      </c>
      <c r="AI171" s="1572">
        <f t="shared" ca="1" si="73"/>
        <v>0</v>
      </c>
      <c r="AJ171" s="1572">
        <f t="shared" ca="1" si="73"/>
        <v>0</v>
      </c>
      <c r="AK171" s="1572">
        <f t="shared" ca="1" si="73"/>
        <v>0</v>
      </c>
      <c r="AL171" s="1572">
        <f t="shared" ca="1" si="73"/>
        <v>0</v>
      </c>
      <c r="AM171" s="1572">
        <f t="shared" ca="1" si="73"/>
        <v>0</v>
      </c>
      <c r="AN171" s="1573"/>
      <c r="AO171" s="1572">
        <f t="shared" ref="AO171:BR171" ca="1" si="74">SUM(AO99:AO169)</f>
        <v>0</v>
      </c>
      <c r="AP171" s="1572">
        <f t="shared" ca="1" si="74"/>
        <v>221.13067398796909</v>
      </c>
      <c r="AQ171" s="1572">
        <f t="shared" ca="1" si="74"/>
        <v>404.70249866938036</v>
      </c>
      <c r="AR171" s="1572">
        <f t="shared" ca="1" si="74"/>
        <v>236877.3616344562</v>
      </c>
      <c r="AS171" s="1572">
        <f t="shared" ca="1" si="74"/>
        <v>306941.02250266587</v>
      </c>
      <c r="AT171" s="1572">
        <f t="shared" ca="1" si="74"/>
        <v>100579.60576949423</v>
      </c>
      <c r="AU171" s="1572">
        <f t="shared" ca="1" si="74"/>
        <v>539419.36005807319</v>
      </c>
      <c r="AV171" s="1572">
        <f t="shared" ca="1" si="74"/>
        <v>1102438.9547549766</v>
      </c>
      <c r="AW171" s="1572">
        <f t="shared" ca="1" si="74"/>
        <v>170258.09861540006</v>
      </c>
      <c r="AX171" s="1572">
        <f t="shared" ca="1" si="74"/>
        <v>551.34701487411053</v>
      </c>
      <c r="AY171" s="1572">
        <f t="shared" ca="1" si="74"/>
        <v>0</v>
      </c>
      <c r="AZ171" s="1572">
        <f t="shared" ca="1" si="74"/>
        <v>0</v>
      </c>
      <c r="BA171" s="1572">
        <f t="shared" ca="1" si="74"/>
        <v>0</v>
      </c>
      <c r="BB171" s="1572">
        <f t="shared" ca="1" si="74"/>
        <v>0</v>
      </c>
      <c r="BC171" s="1572">
        <f t="shared" ca="1" si="74"/>
        <v>0</v>
      </c>
      <c r="BD171" s="1572">
        <f t="shared" ca="1" si="74"/>
        <v>0</v>
      </c>
      <c r="BE171" s="1572">
        <f t="shared" ca="1" si="74"/>
        <v>0</v>
      </c>
      <c r="BF171" s="1572">
        <f t="shared" ca="1" si="74"/>
        <v>0</v>
      </c>
      <c r="BG171" s="1572">
        <f t="shared" ca="1" si="74"/>
        <v>0</v>
      </c>
      <c r="BH171" s="1572">
        <f t="shared" ca="1" si="74"/>
        <v>0</v>
      </c>
      <c r="BI171" s="1572">
        <f t="shared" ca="1" si="74"/>
        <v>0</v>
      </c>
      <c r="BJ171" s="1572">
        <f t="shared" ca="1" si="74"/>
        <v>0</v>
      </c>
      <c r="BK171" s="1572">
        <f t="shared" ca="1" si="74"/>
        <v>0</v>
      </c>
      <c r="BL171" s="1572">
        <f t="shared" ca="1" si="74"/>
        <v>0</v>
      </c>
      <c r="BM171" s="1572">
        <f t="shared" ca="1" si="74"/>
        <v>0</v>
      </c>
      <c r="BN171" s="1572">
        <f t="shared" ca="1" si="74"/>
        <v>0</v>
      </c>
      <c r="BO171" s="1572">
        <f t="shared" ca="1" si="74"/>
        <v>0</v>
      </c>
      <c r="BP171" s="1572">
        <f t="shared" ca="1" si="74"/>
        <v>0</v>
      </c>
      <c r="BQ171" s="1572">
        <f t="shared" ca="1" si="74"/>
        <v>0</v>
      </c>
      <c r="BR171" s="1572">
        <f t="shared" ca="1" si="74"/>
        <v>0</v>
      </c>
      <c r="BS171" s="1572">
        <f t="shared" ref="BS171:CI171" ca="1" si="75">SUM(BS99:BS169)</f>
        <v>0</v>
      </c>
      <c r="BT171" s="1572">
        <f t="shared" ca="1" si="75"/>
        <v>0</v>
      </c>
      <c r="BU171" s="1572">
        <f t="shared" ca="1" si="75"/>
        <v>0</v>
      </c>
      <c r="BV171" s="1572">
        <f t="shared" ca="1" si="75"/>
        <v>0</v>
      </c>
      <c r="BW171" s="1572">
        <f t="shared" ca="1" si="75"/>
        <v>0</v>
      </c>
      <c r="BX171" s="1572">
        <f t="shared" ca="1" si="75"/>
        <v>0</v>
      </c>
      <c r="BY171" s="1572">
        <f t="shared" ca="1" si="75"/>
        <v>0</v>
      </c>
      <c r="BZ171" s="1572">
        <f t="shared" ca="1" si="75"/>
        <v>0</v>
      </c>
      <c r="CA171" s="1572">
        <f t="shared" ca="1" si="75"/>
        <v>0</v>
      </c>
      <c r="CB171" s="1572">
        <f t="shared" ca="1" si="75"/>
        <v>0</v>
      </c>
      <c r="CC171" s="1572">
        <f t="shared" ca="1" si="75"/>
        <v>0</v>
      </c>
      <c r="CD171" s="1572">
        <f t="shared" ca="1" si="75"/>
        <v>0</v>
      </c>
      <c r="CE171" s="1572">
        <f t="shared" ca="1" si="75"/>
        <v>0</v>
      </c>
      <c r="CF171" s="1572">
        <f t="shared" ca="1" si="75"/>
        <v>0</v>
      </c>
      <c r="CG171" s="1572">
        <f t="shared" ca="1" si="75"/>
        <v>0</v>
      </c>
      <c r="CH171" s="1572">
        <f t="shared" ca="1" si="75"/>
        <v>0</v>
      </c>
      <c r="CI171" s="2007">
        <f t="shared" ca="1" si="75"/>
        <v>0</v>
      </c>
      <c r="CJ171" s="1005"/>
      <c r="CM171" s="2191"/>
      <c r="CN171" s="2192"/>
      <c r="CO171" s="2192"/>
      <c r="CP171" s="2192"/>
      <c r="CQ171" s="2192"/>
      <c r="CR171" s="2192"/>
      <c r="CS171" s="2192"/>
      <c r="CT171" s="2192"/>
      <c r="CU171" s="2192"/>
      <c r="CV171" s="2192"/>
      <c r="CW171" s="2193"/>
      <c r="CX171" s="29"/>
      <c r="CY171" s="29"/>
      <c r="CZ171" s="29"/>
      <c r="DA171" s="29"/>
      <c r="DB171" s="29"/>
      <c r="DQ171" s="886"/>
    </row>
    <row r="172" spans="1:121" s="1395" customFormat="1" ht="19.5" thickBot="1" x14ac:dyDescent="0.3">
      <c r="A172" s="2034"/>
      <c r="B172" s="969"/>
      <c r="C172" s="1597"/>
      <c r="D172" s="1006"/>
      <c r="E172" s="1006"/>
      <c r="F172" s="1006"/>
      <c r="G172" s="1006"/>
      <c r="H172" s="1006"/>
      <c r="I172" s="1006"/>
      <c r="J172" s="1006"/>
      <c r="K172" s="1006"/>
      <c r="L172" s="1006"/>
      <c r="M172" s="1006"/>
      <c r="N172" s="1006"/>
      <c r="O172" s="1006"/>
      <c r="P172" s="1006"/>
      <c r="Q172" s="1006"/>
      <c r="R172" s="1006"/>
      <c r="S172" s="1006"/>
      <c r="T172" s="1006"/>
      <c r="U172" s="1006"/>
      <c r="V172" s="1006"/>
      <c r="W172" s="1006"/>
      <c r="X172" s="1006"/>
      <c r="Y172" s="1006"/>
      <c r="Z172" s="1003"/>
      <c r="AA172" s="1006"/>
      <c r="AB172" s="1006"/>
      <c r="AC172" s="1006"/>
      <c r="AD172" s="1006"/>
      <c r="AE172" s="1006"/>
      <c r="AF172" s="1006"/>
      <c r="AG172" s="1006"/>
      <c r="AH172" s="1006"/>
      <c r="AI172" s="1006"/>
      <c r="AJ172" s="1006"/>
      <c r="AK172" s="1006"/>
      <c r="AL172" s="1006"/>
      <c r="AM172" s="1006"/>
      <c r="AN172" s="1004"/>
      <c r="AO172" s="1006"/>
      <c r="AP172" s="1006"/>
      <c r="AQ172" s="1006"/>
      <c r="AR172" s="1006"/>
      <c r="AS172" s="1006"/>
      <c r="AT172" s="1006"/>
      <c r="AU172" s="1006"/>
      <c r="AV172" s="1006"/>
      <c r="AW172" s="1006"/>
      <c r="AX172" s="1006"/>
      <c r="AY172" s="1006"/>
      <c r="AZ172" s="1006"/>
      <c r="BA172" s="1006"/>
      <c r="BB172" s="1006"/>
      <c r="BC172" s="1006"/>
      <c r="BD172" s="1006"/>
      <c r="BE172" s="1006"/>
      <c r="BF172" s="1006"/>
      <c r="BG172" s="1006"/>
      <c r="BH172" s="1006"/>
      <c r="BI172" s="1006"/>
      <c r="BJ172" s="1006"/>
      <c r="BK172" s="1006"/>
      <c r="BL172" s="1006"/>
      <c r="BM172" s="1006"/>
      <c r="BN172" s="1006"/>
      <c r="BO172" s="1006"/>
      <c r="BP172" s="1006"/>
      <c r="BQ172" s="1006"/>
      <c r="BR172" s="1006"/>
      <c r="BS172" s="1006"/>
      <c r="BT172" s="1006"/>
      <c r="BU172" s="1006"/>
      <c r="BV172" s="1006"/>
      <c r="BW172" s="1006"/>
      <c r="BX172" s="1006"/>
      <c r="BY172" s="1006"/>
      <c r="BZ172" s="1006"/>
      <c r="CA172" s="1006"/>
      <c r="CB172" s="1006"/>
      <c r="CC172" s="1006"/>
      <c r="CD172" s="1006"/>
      <c r="CE172" s="1006"/>
      <c r="CF172" s="1006"/>
      <c r="CG172" s="1006"/>
      <c r="CH172" s="1006"/>
      <c r="CI172" s="2008"/>
      <c r="CJ172" s="1005"/>
      <c r="CM172" s="2191"/>
      <c r="CN172" s="2192"/>
      <c r="CO172" s="2192"/>
      <c r="CP172" s="2192"/>
      <c r="CQ172" s="2192"/>
      <c r="CR172" s="2192"/>
      <c r="CS172" s="2192"/>
      <c r="CT172" s="2192"/>
      <c r="CU172" s="2192"/>
      <c r="CV172" s="2192"/>
      <c r="CW172" s="2193"/>
      <c r="DQ172" s="886"/>
    </row>
    <row r="173" spans="1:121" s="1395" customFormat="1" ht="19.5" thickBot="1" x14ac:dyDescent="0.3">
      <c r="A173" s="2035" t="s">
        <v>126</v>
      </c>
      <c r="B173" s="1007" t="s">
        <v>127</v>
      </c>
      <c r="C173" s="1596">
        <f ca="1">SUMIF(D156:CI156,"&gt;0")</f>
        <v>782564.54948058084</v>
      </c>
      <c r="D173" s="1006"/>
      <c r="E173" s="1006"/>
      <c r="F173" s="1006"/>
      <c r="G173" s="1006"/>
      <c r="H173" s="1006"/>
      <c r="I173" s="1008"/>
      <c r="J173" s="1006"/>
      <c r="K173" s="1006"/>
      <c r="L173" s="1006"/>
      <c r="M173" s="1006"/>
      <c r="N173" s="1006"/>
      <c r="O173" s="1006"/>
      <c r="P173" s="1006"/>
      <c r="Q173" s="1006"/>
      <c r="R173" s="1006"/>
      <c r="S173" s="1006"/>
      <c r="T173" s="1008"/>
      <c r="U173" s="1006"/>
      <c r="V173" s="1006"/>
      <c r="W173" s="1006"/>
      <c r="X173" s="1006"/>
      <c r="Y173" s="1006"/>
      <c r="Z173" s="1003"/>
      <c r="AA173" s="1006"/>
      <c r="AB173" s="1006"/>
      <c r="AC173" s="1006"/>
      <c r="AD173" s="1006"/>
      <c r="AE173" s="1006"/>
      <c r="AF173" s="1006"/>
      <c r="AG173" s="1006"/>
      <c r="AH173" s="1006"/>
      <c r="AI173" s="1006"/>
      <c r="AJ173" s="1006"/>
      <c r="AK173" s="1006"/>
      <c r="AL173" s="1006"/>
      <c r="AM173" s="1006"/>
      <c r="AN173" s="1004"/>
      <c r="AO173" s="1006"/>
      <c r="AP173" s="1006"/>
      <c r="AQ173" s="1006"/>
      <c r="AR173" s="1006"/>
      <c r="AS173" s="1006"/>
      <c r="AT173" s="1006"/>
      <c r="AU173" s="1006"/>
      <c r="AV173" s="1006"/>
      <c r="AW173" s="1006"/>
      <c r="AX173" s="1006"/>
      <c r="AY173" s="1006"/>
      <c r="AZ173" s="1006"/>
      <c r="BA173" s="1006"/>
      <c r="BB173" s="1006"/>
      <c r="BC173" s="1006"/>
      <c r="BD173" s="1006"/>
      <c r="BE173" s="1006"/>
      <c r="BF173" s="1006"/>
      <c r="BG173" s="1006"/>
      <c r="BH173" s="1006"/>
      <c r="BI173" s="1006"/>
      <c r="BJ173" s="1006"/>
      <c r="BK173" s="1006"/>
      <c r="BL173" s="1006"/>
      <c r="BM173" s="1006"/>
      <c r="BN173" s="1006"/>
      <c r="BO173" s="1006"/>
      <c r="BP173" s="1006"/>
      <c r="BQ173" s="1006"/>
      <c r="BR173" s="1006"/>
      <c r="BS173" s="1006"/>
      <c r="BT173" s="1006"/>
      <c r="BU173" s="1006"/>
      <c r="BV173" s="1006"/>
      <c r="BW173" s="1006"/>
      <c r="BX173" s="1006"/>
      <c r="BY173" s="1006"/>
      <c r="BZ173" s="1006"/>
      <c r="CA173" s="1006"/>
      <c r="CB173" s="1006"/>
      <c r="CC173" s="1006"/>
      <c r="CD173" s="1006"/>
      <c r="CE173" s="1006"/>
      <c r="CF173" s="1006"/>
      <c r="CG173" s="1006"/>
      <c r="CH173" s="1006"/>
      <c r="CI173" s="2008"/>
      <c r="CJ173" s="1005"/>
      <c r="CM173" s="2191"/>
      <c r="CN173" s="2192"/>
      <c r="CO173" s="2192"/>
      <c r="CP173" s="2192"/>
      <c r="CQ173" s="2192"/>
      <c r="CR173" s="2192"/>
      <c r="CS173" s="2192"/>
      <c r="CT173" s="2192"/>
      <c r="CU173" s="2192"/>
      <c r="CV173" s="2192"/>
      <c r="CW173" s="2193"/>
      <c r="DQ173" s="886"/>
    </row>
    <row r="174" spans="1:121" s="1395" customFormat="1" ht="19.5" thickBot="1" x14ac:dyDescent="0.3">
      <c r="A174" s="2034"/>
      <c r="B174" s="969"/>
      <c r="C174" s="1597"/>
      <c r="D174" s="1006"/>
      <c r="E174" s="1006"/>
      <c r="F174" s="1006"/>
      <c r="G174" s="1008"/>
      <c r="H174" s="1008"/>
      <c r="I174" s="1006"/>
      <c r="J174" s="1006"/>
      <c r="K174" s="1006"/>
      <c r="L174" s="1006"/>
      <c r="M174" s="1006"/>
      <c r="N174" s="1006"/>
      <c r="O174" s="1006"/>
      <c r="P174" s="1006"/>
      <c r="Q174" s="1006"/>
      <c r="R174" s="1006"/>
      <c r="S174" s="1006"/>
      <c r="T174" s="1006"/>
      <c r="U174" s="1006"/>
      <c r="V174" s="1006"/>
      <c r="W174" s="1006"/>
      <c r="X174" s="1006"/>
      <c r="Y174" s="1006"/>
      <c r="Z174" s="1003"/>
      <c r="AA174" s="1006"/>
      <c r="AB174" s="1006"/>
      <c r="AC174" s="1006"/>
      <c r="AD174" s="1006"/>
      <c r="AE174" s="1006"/>
      <c r="AF174" s="1006"/>
      <c r="AG174" s="1006"/>
      <c r="AH174" s="1006"/>
      <c r="AI174" s="1006"/>
      <c r="AJ174" s="1006"/>
      <c r="AK174" s="1006"/>
      <c r="AL174" s="1006"/>
      <c r="AM174" s="1006"/>
      <c r="AN174" s="1004"/>
      <c r="AO174" s="1006"/>
      <c r="AP174" s="1006"/>
      <c r="AQ174" s="1006"/>
      <c r="AR174" s="1006"/>
      <c r="AS174" s="1006"/>
      <c r="AT174" s="1006"/>
      <c r="AU174" s="1006"/>
      <c r="AV174" s="1006"/>
      <c r="AW174" s="1006"/>
      <c r="AX174" s="1006"/>
      <c r="AY174" s="1006"/>
      <c r="AZ174" s="1006"/>
      <c r="BA174" s="1006"/>
      <c r="BB174" s="1006"/>
      <c r="BC174" s="1006"/>
      <c r="BD174" s="1006"/>
      <c r="BE174" s="1006"/>
      <c r="BF174" s="1006"/>
      <c r="BG174" s="1006"/>
      <c r="BH174" s="1006"/>
      <c r="BI174" s="1006"/>
      <c r="BJ174" s="1006"/>
      <c r="BK174" s="1006"/>
      <c r="BL174" s="1006"/>
      <c r="BM174" s="1006"/>
      <c r="BN174" s="1006"/>
      <c r="BO174" s="1006"/>
      <c r="BP174" s="1006"/>
      <c r="BQ174" s="1006"/>
      <c r="BR174" s="1006"/>
      <c r="BS174" s="1006"/>
      <c r="BT174" s="1006"/>
      <c r="BU174" s="1006"/>
      <c r="BV174" s="1006"/>
      <c r="BW174" s="1006"/>
      <c r="BX174" s="1006"/>
      <c r="BY174" s="1006"/>
      <c r="BZ174" s="1006"/>
      <c r="CA174" s="1006"/>
      <c r="CB174" s="1006"/>
      <c r="CC174" s="1006"/>
      <c r="CD174" s="1006"/>
      <c r="CE174" s="1006"/>
      <c r="CF174" s="1006"/>
      <c r="CG174" s="1006"/>
      <c r="CH174" s="1006"/>
      <c r="CI174" s="2008"/>
      <c r="CJ174" s="1005"/>
      <c r="CM174" s="2191"/>
      <c r="CN174" s="2192"/>
      <c r="CO174" s="2192"/>
      <c r="CP174" s="2192"/>
      <c r="CQ174" s="2192"/>
      <c r="CR174" s="2192"/>
      <c r="CS174" s="2192"/>
      <c r="CT174" s="2192"/>
      <c r="CU174" s="2192"/>
      <c r="CV174" s="2192"/>
      <c r="CW174" s="2193"/>
      <c r="DQ174" s="886"/>
    </row>
    <row r="175" spans="1:121" s="1395" customFormat="1" ht="19.5" thickBot="1" x14ac:dyDescent="0.3">
      <c r="A175" s="2033" t="s">
        <v>128</v>
      </c>
      <c r="B175" s="1007" t="s">
        <v>127</v>
      </c>
      <c r="C175" s="1596">
        <f ca="1">SUMIF(E99:CI151,"&gt;0")+SUMIF(E156:CI156,"&lt;0")-SUMIF(AA72:CI72,"&lt;0")/0.9-SUM(AB527:AC527)/0.85-SUM(AE527:CI527)/0.85-SUMIF(AA78:CI78,"&lt;0")/1-SUMIF(AB83:CI87,"&lt;0")/0.9-SUMIF(L154:L169,"&lt;0")</f>
        <v>1859326.9104242043</v>
      </c>
      <c r="D175" s="1006"/>
      <c r="E175" s="1006"/>
      <c r="F175" s="1006"/>
      <c r="G175" s="1006"/>
      <c r="H175" s="1006"/>
      <c r="I175" s="1006"/>
      <c r="J175" s="1006"/>
      <c r="K175" s="1006"/>
      <c r="L175" s="1006"/>
      <c r="M175" s="1006"/>
      <c r="N175" s="1006"/>
      <c r="O175" s="1006"/>
      <c r="P175" s="1006"/>
      <c r="Q175" s="1006"/>
      <c r="R175" s="1006"/>
      <c r="S175" s="1006"/>
      <c r="T175" s="1006"/>
      <c r="U175" s="1006"/>
      <c r="V175" s="1006"/>
      <c r="W175" s="1006"/>
      <c r="X175" s="1006"/>
      <c r="Y175" s="1006"/>
      <c r="Z175" s="1003"/>
      <c r="AA175" s="1006"/>
      <c r="AB175" s="1006"/>
      <c r="AC175" s="1006"/>
      <c r="AD175" s="1006"/>
      <c r="AE175" s="1006"/>
      <c r="AF175" s="1006"/>
      <c r="AG175" s="1006"/>
      <c r="AH175" s="1006"/>
      <c r="AI175" s="1006"/>
      <c r="AJ175" s="1006"/>
      <c r="AK175" s="1006"/>
      <c r="AL175" s="1006"/>
      <c r="AM175" s="1006"/>
      <c r="AN175" s="1004"/>
      <c r="AO175" s="1006"/>
      <c r="AP175" s="1006"/>
      <c r="AQ175" s="1006"/>
      <c r="AR175" s="1006"/>
      <c r="AS175" s="1006"/>
      <c r="AT175" s="1006"/>
      <c r="AU175" s="1006"/>
      <c r="AV175" s="1006"/>
      <c r="AW175" s="1006"/>
      <c r="AX175" s="1006"/>
      <c r="AY175" s="1006"/>
      <c r="AZ175" s="1006"/>
      <c r="BA175" s="1006"/>
      <c r="BB175" s="1006"/>
      <c r="BC175" s="1006"/>
      <c r="BD175" s="1006"/>
      <c r="BE175" s="1006"/>
      <c r="BF175" s="1006"/>
      <c r="BG175" s="1006"/>
      <c r="BH175" s="1006"/>
      <c r="BI175" s="1006"/>
      <c r="BJ175" s="1006"/>
      <c r="BK175" s="1006"/>
      <c r="BL175" s="1006"/>
      <c r="BM175" s="1006"/>
      <c r="BN175" s="1006"/>
      <c r="BO175" s="1006"/>
      <c r="BP175" s="1006"/>
      <c r="BQ175" s="1006"/>
      <c r="BR175" s="1006"/>
      <c r="BS175" s="1006"/>
      <c r="BT175" s="1006"/>
      <c r="BU175" s="1006"/>
      <c r="BV175" s="1006"/>
      <c r="BW175" s="1006"/>
      <c r="BX175" s="1006"/>
      <c r="BY175" s="1006"/>
      <c r="BZ175" s="1006"/>
      <c r="CA175" s="1006"/>
      <c r="CB175" s="1006"/>
      <c r="CC175" s="1006"/>
      <c r="CD175" s="1006"/>
      <c r="CE175" s="1006"/>
      <c r="CF175" s="1006"/>
      <c r="CG175" s="1006"/>
      <c r="CH175" s="1006"/>
      <c r="CI175" s="2008"/>
      <c r="CJ175" s="1005"/>
      <c r="CM175" s="2191"/>
      <c r="CN175" s="2192"/>
      <c r="CO175" s="2192"/>
      <c r="CP175" s="2192"/>
      <c r="CQ175" s="2192"/>
      <c r="CR175" s="2192"/>
      <c r="CS175" s="2192"/>
      <c r="CT175" s="2192"/>
      <c r="CU175" s="2192"/>
      <c r="CV175" s="2192"/>
      <c r="CW175" s="2193"/>
      <c r="DQ175" s="886"/>
    </row>
    <row r="176" spans="1:121" thickBot="1" x14ac:dyDescent="0.3">
      <c r="A176" s="2036"/>
      <c r="B176" s="973"/>
      <c r="C176" s="1549"/>
      <c r="D176" s="503"/>
      <c r="E176" s="514"/>
      <c r="F176" s="503"/>
      <c r="G176" s="503"/>
      <c r="H176" s="503"/>
      <c r="I176" s="503"/>
      <c r="J176" s="515"/>
      <c r="K176" s="968"/>
      <c r="L176" s="968"/>
      <c r="M176" s="968"/>
      <c r="N176" s="968"/>
      <c r="O176" s="968"/>
      <c r="P176" s="968"/>
      <c r="Q176" s="968"/>
      <c r="R176" s="968"/>
      <c r="S176" s="968"/>
      <c r="T176" s="503"/>
      <c r="U176" s="515"/>
      <c r="V176" s="968"/>
      <c r="W176" s="968"/>
      <c r="X176" s="968"/>
      <c r="Y176" s="968"/>
      <c r="Z176" s="930"/>
      <c r="AA176" s="504"/>
      <c r="AB176" s="504"/>
      <c r="AC176" s="504"/>
      <c r="AD176" s="504"/>
      <c r="AE176" s="504"/>
      <c r="AF176" s="504"/>
      <c r="AG176" s="504"/>
      <c r="AH176" s="504"/>
      <c r="AI176" s="504"/>
      <c r="AJ176" s="504"/>
      <c r="AK176" s="504"/>
      <c r="AL176" s="504"/>
      <c r="AM176" s="504"/>
      <c r="AN176" s="500"/>
      <c r="AO176" s="968"/>
      <c r="AP176" s="968"/>
      <c r="AQ176" s="968"/>
      <c r="AR176" s="968"/>
      <c r="AS176" s="968"/>
      <c r="AT176" s="968"/>
      <c r="AU176" s="968"/>
      <c r="AV176" s="968"/>
      <c r="AW176" s="968"/>
      <c r="AX176" s="968"/>
      <c r="AY176" s="968"/>
      <c r="AZ176" s="968"/>
      <c r="BA176" s="968"/>
      <c r="BB176" s="968"/>
      <c r="BC176" s="968"/>
      <c r="BD176" s="968"/>
      <c r="BE176" s="968"/>
      <c r="BF176" s="968"/>
      <c r="BG176" s="968"/>
      <c r="BH176" s="968"/>
      <c r="BI176" s="968"/>
      <c r="BJ176" s="968"/>
      <c r="BK176" s="968"/>
      <c r="BL176" s="968"/>
      <c r="BM176" s="968"/>
      <c r="BN176" s="968"/>
      <c r="BO176" s="968"/>
      <c r="BP176" s="968"/>
      <c r="BQ176" s="968"/>
      <c r="BR176" s="968"/>
      <c r="BS176" s="968"/>
      <c r="BT176" s="968"/>
      <c r="BU176" s="968"/>
      <c r="BV176" s="968"/>
      <c r="BW176" s="968"/>
      <c r="BX176" s="968"/>
      <c r="BY176" s="968"/>
      <c r="BZ176" s="968"/>
      <c r="CA176" s="968"/>
      <c r="CB176" s="968"/>
      <c r="CC176" s="968"/>
      <c r="CD176" s="968"/>
      <c r="CE176" s="968"/>
      <c r="CF176" s="968"/>
      <c r="CG176" s="968"/>
      <c r="CH176" s="968"/>
      <c r="CI176" s="2009"/>
      <c r="CM176" s="2143"/>
      <c r="CN176" s="1931"/>
      <c r="CO176" s="1931"/>
      <c r="CP176" s="1931"/>
      <c r="CQ176" s="1931"/>
      <c r="CR176" s="1931"/>
      <c r="CS176" s="1931"/>
      <c r="CT176" s="1931"/>
      <c r="CU176" s="1931"/>
      <c r="CV176" s="1931"/>
      <c r="CW176" s="2144"/>
    </row>
    <row r="177" spans="1:121" s="1010" customFormat="1" ht="19.5" thickBot="1" x14ac:dyDescent="0.3">
      <c r="A177" s="2035" t="s">
        <v>6</v>
      </c>
      <c r="B177" s="2037" t="s">
        <v>7</v>
      </c>
      <c r="C177" s="1598"/>
      <c r="D177" s="503"/>
      <c r="E177" s="503"/>
      <c r="F177" s="503"/>
      <c r="G177" s="503"/>
      <c r="H177" s="503"/>
      <c r="I177" s="503"/>
      <c r="J177" s="503"/>
      <c r="K177" s="968"/>
      <c r="L177" s="968"/>
      <c r="M177" s="968"/>
      <c r="N177" s="968"/>
      <c r="O177" s="968"/>
      <c r="P177" s="968"/>
      <c r="Q177" s="968"/>
      <c r="R177" s="968"/>
      <c r="S177" s="968"/>
      <c r="T177" s="503"/>
      <c r="U177" s="503"/>
      <c r="V177" s="968"/>
      <c r="W177" s="968"/>
      <c r="X177" s="968"/>
      <c r="Y177" s="968"/>
      <c r="Z177" s="930"/>
      <c r="AA177" s="1006"/>
      <c r="AB177" s="1949">
        <f t="shared" ref="AB177:AM177" ca="1" si="76">IF(AB8&lt;&gt;0,AB171/AB8,0)</f>
        <v>0</v>
      </c>
      <c r="AC177" s="1009">
        <f t="shared" ca="1" si="76"/>
        <v>1</v>
      </c>
      <c r="AD177" s="1009">
        <f ca="1">IF(AD8&lt;&gt;0,ABS(AD171/AD8),0)</f>
        <v>0</v>
      </c>
      <c r="AE177" s="1009">
        <f t="shared" ref="AE177:AF177" si="77">IF(AE8&lt;&gt;0,ABS(AE171/AE8),0)</f>
        <v>0</v>
      </c>
      <c r="AF177" s="1009">
        <f t="shared" si="77"/>
        <v>0</v>
      </c>
      <c r="AG177" s="1009">
        <f t="shared" si="76"/>
        <v>0</v>
      </c>
      <c r="AH177" s="1009">
        <f t="shared" si="76"/>
        <v>0</v>
      </c>
      <c r="AI177" s="1009">
        <f t="shared" si="76"/>
        <v>0</v>
      </c>
      <c r="AJ177" s="1009">
        <f t="shared" si="76"/>
        <v>0</v>
      </c>
      <c r="AK177" s="1009">
        <f t="shared" si="76"/>
        <v>0</v>
      </c>
      <c r="AL177" s="1009">
        <f t="shared" si="76"/>
        <v>0</v>
      </c>
      <c r="AM177" s="1950">
        <f t="shared" si="76"/>
        <v>0</v>
      </c>
      <c r="AN177" s="500"/>
      <c r="AO177" s="1009">
        <f t="shared" ref="AO177:BR177" ca="1" si="78">IF(AO8&lt;&gt;0,AO171/AO8,0)</f>
        <v>0</v>
      </c>
      <c r="AP177" s="1009">
        <f t="shared" ca="1" si="78"/>
        <v>221.13067398796909</v>
      </c>
      <c r="AQ177" s="1009">
        <f t="shared" ca="1" si="78"/>
        <v>2.0235124933469018E-2</v>
      </c>
      <c r="AR177" s="1009">
        <f t="shared" ca="1" si="78"/>
        <v>3.3839623090636599</v>
      </c>
      <c r="AS177" s="1009">
        <f t="shared" ca="1" si="78"/>
        <v>6.1388204500533172</v>
      </c>
      <c r="AT177" s="1009">
        <f t="shared" ca="1" si="78"/>
        <v>2.0115921153898846</v>
      </c>
      <c r="AU177" s="1009">
        <f t="shared" ca="1" si="78"/>
        <v>8.2987593855088182</v>
      </c>
      <c r="AV177" s="1009">
        <f t="shared" ca="1" si="78"/>
        <v>91.869912896248053</v>
      </c>
      <c r="AW177" s="1009">
        <f t="shared" ca="1" si="78"/>
        <v>1.1350539907693338</v>
      </c>
      <c r="AX177" s="1009">
        <f t="shared" ca="1" si="78"/>
        <v>5.6548411781960052E-2</v>
      </c>
      <c r="AY177" s="1009">
        <f t="shared" si="78"/>
        <v>0</v>
      </c>
      <c r="AZ177" s="1009">
        <f t="shared" si="78"/>
        <v>0</v>
      </c>
      <c r="BA177" s="1009">
        <f t="shared" si="78"/>
        <v>0</v>
      </c>
      <c r="BB177" s="1009">
        <f t="shared" si="78"/>
        <v>0</v>
      </c>
      <c r="BC177" s="1009">
        <f t="shared" si="78"/>
        <v>0</v>
      </c>
      <c r="BD177" s="1009">
        <f t="shared" si="78"/>
        <v>0</v>
      </c>
      <c r="BE177" s="1009">
        <f t="shared" si="78"/>
        <v>0</v>
      </c>
      <c r="BF177" s="1009">
        <f t="shared" si="78"/>
        <v>0</v>
      </c>
      <c r="BG177" s="1009">
        <f t="shared" si="78"/>
        <v>0</v>
      </c>
      <c r="BH177" s="1009">
        <f t="shared" si="78"/>
        <v>0</v>
      </c>
      <c r="BI177" s="1009">
        <f t="shared" si="78"/>
        <v>0</v>
      </c>
      <c r="BJ177" s="1009">
        <f t="shared" si="78"/>
        <v>0</v>
      </c>
      <c r="BK177" s="1009">
        <f t="shared" si="78"/>
        <v>0</v>
      </c>
      <c r="BL177" s="1009">
        <f t="shared" si="78"/>
        <v>0</v>
      </c>
      <c r="BM177" s="1009">
        <f t="shared" si="78"/>
        <v>0</v>
      </c>
      <c r="BN177" s="1009">
        <f t="shared" si="78"/>
        <v>0</v>
      </c>
      <c r="BO177" s="1009">
        <f t="shared" si="78"/>
        <v>0</v>
      </c>
      <c r="BP177" s="1009">
        <f t="shared" si="78"/>
        <v>0</v>
      </c>
      <c r="BQ177" s="1009">
        <f t="shared" si="78"/>
        <v>0</v>
      </c>
      <c r="BR177" s="1009">
        <f t="shared" si="78"/>
        <v>0</v>
      </c>
      <c r="BS177" s="1009">
        <f t="shared" ref="BS177:CI177" si="79">IF(BS8&lt;&gt;0,BS171/BS8,0)</f>
        <v>0</v>
      </c>
      <c r="BT177" s="1009">
        <f t="shared" si="79"/>
        <v>0</v>
      </c>
      <c r="BU177" s="1009">
        <f t="shared" si="79"/>
        <v>0</v>
      </c>
      <c r="BV177" s="1009">
        <f t="shared" si="79"/>
        <v>0</v>
      </c>
      <c r="BW177" s="1009">
        <f t="shared" si="79"/>
        <v>0</v>
      </c>
      <c r="BX177" s="1009">
        <f t="shared" si="79"/>
        <v>0</v>
      </c>
      <c r="BY177" s="1009">
        <f t="shared" si="79"/>
        <v>0</v>
      </c>
      <c r="BZ177" s="1009">
        <f t="shared" si="79"/>
        <v>0</v>
      </c>
      <c r="CA177" s="1009">
        <f t="shared" si="79"/>
        <v>0</v>
      </c>
      <c r="CB177" s="1009">
        <f t="shared" si="79"/>
        <v>0</v>
      </c>
      <c r="CC177" s="1009">
        <f t="shared" si="79"/>
        <v>0</v>
      </c>
      <c r="CD177" s="1009">
        <f t="shared" si="79"/>
        <v>0</v>
      </c>
      <c r="CE177" s="1009">
        <f t="shared" si="79"/>
        <v>0</v>
      </c>
      <c r="CF177" s="1009">
        <f t="shared" si="79"/>
        <v>0</v>
      </c>
      <c r="CG177" s="1009">
        <f t="shared" si="79"/>
        <v>0</v>
      </c>
      <c r="CH177" s="1009">
        <f t="shared" si="79"/>
        <v>0</v>
      </c>
      <c r="CI177" s="1950">
        <f t="shared" si="79"/>
        <v>0</v>
      </c>
      <c r="CM177" s="2194"/>
      <c r="CN177" s="2195"/>
      <c r="CO177" s="2195"/>
      <c r="CP177" s="2195"/>
      <c r="CQ177" s="2195"/>
      <c r="CR177" s="1931"/>
      <c r="CS177" s="2195"/>
      <c r="CT177" s="2195"/>
      <c r="CU177" s="2195"/>
      <c r="CV177" s="2195"/>
      <c r="CW177" s="2196"/>
      <c r="DQ177" s="886"/>
    </row>
    <row r="178" spans="1:121" s="1010" customFormat="1" ht="19.5" thickBot="1" x14ac:dyDescent="0.3">
      <c r="A178" s="2034"/>
      <c r="B178" s="1011"/>
      <c r="C178" s="1011"/>
      <c r="D178" s="1012"/>
      <c r="E178" s="1012"/>
      <c r="F178" s="1012"/>
      <c r="G178" s="1012"/>
      <c r="H178" s="1012"/>
      <c r="I178" s="1012"/>
      <c r="J178" s="1012"/>
      <c r="K178" s="1012"/>
      <c r="L178" s="1012"/>
      <c r="M178" s="1012"/>
      <c r="N178" s="1012"/>
      <c r="O178" s="1012"/>
      <c r="P178" s="1012"/>
      <c r="Q178" s="1012"/>
      <c r="R178" s="1012"/>
      <c r="S178" s="1012"/>
      <c r="T178" s="1012"/>
      <c r="U178" s="1012"/>
      <c r="V178" s="1012"/>
      <c r="W178" s="1012"/>
      <c r="X178" s="1012"/>
      <c r="Y178" s="1012"/>
      <c r="Z178" s="930"/>
      <c r="AA178" s="1012"/>
      <c r="AB178" s="1012"/>
      <c r="AC178" s="1012"/>
      <c r="AD178" s="1012"/>
      <c r="AE178" s="1012"/>
      <c r="AF178" s="1012"/>
      <c r="AG178" s="1012"/>
      <c r="AH178" s="1012"/>
      <c r="AI178" s="1012"/>
      <c r="AJ178" s="1012"/>
      <c r="AK178" s="1012"/>
      <c r="AL178" s="1012"/>
      <c r="AM178" s="1012"/>
      <c r="AN178" s="500"/>
      <c r="AO178" s="1012"/>
      <c r="AP178" s="1012"/>
      <c r="AQ178" s="1012"/>
      <c r="AR178" s="1012"/>
      <c r="AS178" s="1012"/>
      <c r="AT178" s="1012"/>
      <c r="AU178" s="1012"/>
      <c r="AV178" s="1012"/>
      <c r="AW178" s="1012"/>
      <c r="AX178" s="1012"/>
      <c r="AY178" s="1012"/>
      <c r="AZ178" s="1012"/>
      <c r="BA178" s="1012"/>
      <c r="BB178" s="1012"/>
      <c r="BC178" s="1012"/>
      <c r="BD178" s="1012"/>
      <c r="BE178" s="1012"/>
      <c r="BF178" s="1012"/>
      <c r="BG178" s="1012"/>
      <c r="BH178" s="1012"/>
      <c r="BI178" s="1012"/>
      <c r="BJ178" s="1012"/>
      <c r="BK178" s="1012"/>
      <c r="BL178" s="1012"/>
      <c r="BM178" s="1012"/>
      <c r="BN178" s="1012"/>
      <c r="BO178" s="1012"/>
      <c r="BP178" s="1012"/>
      <c r="BQ178" s="1012"/>
      <c r="BR178" s="1012"/>
      <c r="BS178" s="1012"/>
      <c r="BT178" s="1012"/>
      <c r="BU178" s="1012"/>
      <c r="BV178" s="1012"/>
      <c r="BW178" s="1012"/>
      <c r="BX178" s="1012"/>
      <c r="BY178" s="1012"/>
      <c r="BZ178" s="1012"/>
      <c r="CA178" s="1012"/>
      <c r="CB178" s="1012"/>
      <c r="CC178" s="1012"/>
      <c r="CD178" s="1012"/>
      <c r="CE178" s="1012"/>
      <c r="CF178" s="1012"/>
      <c r="CG178" s="1012"/>
      <c r="CH178" s="1012"/>
      <c r="CI178" s="2010"/>
      <c r="CM178" s="2194"/>
      <c r="CN178" s="2195"/>
      <c r="CO178" s="2195"/>
      <c r="CP178" s="2195"/>
      <c r="CQ178" s="2195"/>
      <c r="CR178" s="1931"/>
      <c r="CS178" s="2195"/>
      <c r="CT178" s="2195"/>
      <c r="CU178" s="2195"/>
      <c r="CV178" s="2195"/>
      <c r="CW178" s="2196"/>
      <c r="DQ178" s="886"/>
    </row>
    <row r="179" spans="1:121" s="1010" customFormat="1" ht="19.5" thickBot="1" x14ac:dyDescent="0.3">
      <c r="A179" s="2035" t="s">
        <v>125</v>
      </c>
      <c r="B179" s="1013"/>
      <c r="C179" s="1013"/>
      <c r="D179" s="1014">
        <f>IF(D8*(D12+D68+D69)&lt;&gt;0,((0.4*D12+D530*(D68+D69))/(D12+D68+D69)),0)</f>
        <v>0.49487666034155597</v>
      </c>
      <c r="E179" s="1014">
        <f>IF(E8*(E72+E83+E84+E85+E86+E87)&lt;&gt;0,3.6*E8/(E72+E83+E84+E85+E86+E87),0)</f>
        <v>0.28417457305502847</v>
      </c>
      <c r="F179" s="1014">
        <f ca="1">IF(F8*SUM(F140:F151)&lt;&gt;0,F8/SUM(F140:F151),0)</f>
        <v>0.78017725627262513</v>
      </c>
      <c r="G179" s="1014">
        <f ca="1">IF(G8*SUM(G$99:G$151)&lt;&gt;0,G8/SUM(G$99:G$151),0)</f>
        <v>0.91513571671850391</v>
      </c>
      <c r="H179" s="1014">
        <f ca="1">IF(H8*SUM(H99:H151)&lt;&gt;0,H8/SUM(H99:H151),0)</f>
        <v>0.87002637474166156</v>
      </c>
      <c r="I179" s="1014">
        <f>IF(I8*(SUM(I72:I74)+SUM(I76:I87))&lt;&gt;0,(-I75*$J$541*3.6/(SUM(I72:I73)+SUM(I83:I87)+SUM(I78:I78)+I74*3.6)),0)</f>
        <v>1.0754207906807229</v>
      </c>
      <c r="J179" s="1015" t="str">
        <f>IF(J8*(SUM(J72:J74)+SUM(J77:J78)*SUM(J81:J87))&lt;&gt;0,"COP="&amp;TEXT(-J76/(SUM(J72:J73)+SUM(J77:J78)+SUM(J81:J87)+J74*3.6),"0,0"),0)</f>
        <v>COP=4,5</v>
      </c>
      <c r="K179" s="1014">
        <f ca="1">IF((SUM($K$99:$K$151)+K74*3.6+K72+K83+K84+K85+K86+K87+K73+K78)=0,0,(-$K$77/((SUM($K$99:$K$151)+K74*3.6+K72+K83+K84+K85+K86+K87+K73+K78))))</f>
        <v>0.97597597597597596</v>
      </c>
      <c r="L179" s="1014">
        <v>0.9</v>
      </c>
      <c r="M179" s="1014">
        <v>0.9</v>
      </c>
      <c r="N179" s="1014">
        <f ca="1">IF(N8*SUM(N99:N151)&lt;&gt;0,N8/SUM(N99:N151),0)</f>
        <v>1.2025316455696204</v>
      </c>
      <c r="O179" s="1014">
        <f ca="1">IF(O$8*SUM(O$99:O$151)&lt;&gt;0,O$8/SUM(O$99:O$151),0)</f>
        <v>0</v>
      </c>
      <c r="P179" s="1014">
        <f>IF(P8&lt;&gt;0,-(P83+P84+P85+P86+P87+P72)/P8,0)</f>
        <v>0.99999999999999789</v>
      </c>
      <c r="Q179" s="1014">
        <f>IF(Q8&lt;&gt;0,-SUMIF(Q72:Q87,"&lt;0")/Q8,0)</f>
        <v>0.99999999999999933</v>
      </c>
      <c r="R179" s="1014">
        <f>IF(R8&lt;&gt;0,-SUMIF(R72:R87,"&lt;0")/R8,0)</f>
        <v>0</v>
      </c>
      <c r="S179" s="1014">
        <f>IF(S8*(SUM(S72:S74)+SUM(S77:S78)+SUM(S81:S87))&lt;&gt;0,(-S79*$J$541*3.6/(SUM(S72:S73)+SUM(S83:S87)+SUM(S78:S78)+S74*3.6)),0)</f>
        <v>0</v>
      </c>
      <c r="T179" s="1014">
        <f>IF(T8&lt;&gt;0,-MIN(T75,T79)/T8,0)</f>
        <v>0</v>
      </c>
      <c r="U179" s="1015">
        <f>IF(U8*(SUM(U72:U74)+SUM(U77:U78)*SUM(U81:U87))&lt;&gt;0,"COP="&amp;TEXT(-U80/(SUM(U72:U73)+SUM(U77:U78)+SUM(U81:U87)+U74*3.6),"0,0"),0)</f>
        <v>0</v>
      </c>
      <c r="V179" s="1014">
        <f t="shared" ref="V179:Y179" ca="1" si="80">IF(V8*SUM(V99:V151)&lt;&gt;0,V8/SUM(V99:V151),0)</f>
        <v>0</v>
      </c>
      <c r="W179" s="1014">
        <f t="shared" ca="1" si="80"/>
        <v>0</v>
      </c>
      <c r="X179" s="1014">
        <f t="shared" ca="1" si="80"/>
        <v>0</v>
      </c>
      <c r="Y179" s="1954">
        <f t="shared" ca="1" si="80"/>
        <v>0</v>
      </c>
      <c r="Z179" s="1016"/>
      <c r="AA179" s="1964">
        <f>IF(AA8&lt;&gt;0,(1-(AA72+SUM(AA83:AA87))/AA8),0)</f>
        <v>0.96872610113270741</v>
      </c>
      <c r="AB179" s="1012"/>
      <c r="AC179" s="1012"/>
      <c r="AD179" s="1012"/>
      <c r="AE179" s="1012"/>
      <c r="AF179" s="1012"/>
      <c r="AG179" s="1012"/>
      <c r="AH179" s="1012"/>
      <c r="AI179" s="1012"/>
      <c r="AJ179" s="1012"/>
      <c r="AK179" s="1012"/>
      <c r="AL179" s="1012"/>
      <c r="AM179" s="1012"/>
      <c r="AN179" s="1017"/>
      <c r="AO179" s="1012"/>
      <c r="AP179" s="1012"/>
      <c r="AQ179" s="1012"/>
      <c r="AR179" s="1012"/>
      <c r="AS179" s="1012"/>
      <c r="AT179" s="1012"/>
      <c r="AU179" s="1012"/>
      <c r="AV179" s="1012"/>
      <c r="AW179" s="1012"/>
      <c r="AX179" s="1012"/>
      <c r="AY179" s="1012"/>
      <c r="AZ179" s="1012"/>
      <c r="BA179" s="1012"/>
      <c r="BB179" s="1012"/>
      <c r="BC179" s="1012"/>
      <c r="BD179" s="1012"/>
      <c r="BE179" s="1012"/>
      <c r="BF179" s="1012"/>
      <c r="BG179" s="1012"/>
      <c r="BH179" s="1012"/>
      <c r="BI179" s="1012"/>
      <c r="BJ179" s="1012"/>
      <c r="BK179" s="1012"/>
      <c r="BL179" s="1012"/>
      <c r="BM179" s="1012"/>
      <c r="BN179" s="1012"/>
      <c r="BO179" s="1012"/>
      <c r="BP179" s="1012"/>
      <c r="BQ179" s="1012"/>
      <c r="BR179" s="1012"/>
      <c r="BS179" s="1012"/>
      <c r="BT179" s="1012"/>
      <c r="BU179" s="1012"/>
      <c r="BV179" s="1012"/>
      <c r="BW179" s="1012"/>
      <c r="BX179" s="1012"/>
      <c r="BY179" s="1012"/>
      <c r="BZ179" s="1012"/>
      <c r="CA179" s="1012"/>
      <c r="CB179" s="1012"/>
      <c r="CC179" s="1012"/>
      <c r="CD179" s="1012"/>
      <c r="CE179" s="1012"/>
      <c r="CF179" s="1012"/>
      <c r="CG179" s="1012"/>
      <c r="CH179" s="1012"/>
      <c r="CI179" s="2010"/>
      <c r="CM179" s="2194"/>
      <c r="CN179" s="2195"/>
      <c r="CO179" s="2195"/>
      <c r="CP179" s="2195"/>
      <c r="CQ179" s="2195"/>
      <c r="CR179" s="1931"/>
      <c r="CS179" s="2195"/>
      <c r="CT179" s="2195"/>
      <c r="CU179" s="2195"/>
      <c r="CV179" s="2195"/>
      <c r="CW179" s="2196"/>
      <c r="DQ179" s="886"/>
    </row>
    <row r="180" spans="1:121" thickBot="1" x14ac:dyDescent="0.3">
      <c r="A180" s="968"/>
      <c r="B180" s="973"/>
      <c r="C180" s="503"/>
      <c r="D180" s="503"/>
      <c r="E180" s="504"/>
      <c r="F180" s="504"/>
      <c r="G180" s="504"/>
      <c r="H180" s="504"/>
      <c r="I180" s="504"/>
      <c r="J180" s="504"/>
      <c r="K180" s="968"/>
      <c r="L180" s="968"/>
      <c r="M180" s="968"/>
      <c r="N180" s="968"/>
      <c r="O180" s="968"/>
      <c r="P180" s="968"/>
      <c r="Q180" s="968"/>
      <c r="R180" s="968"/>
      <c r="S180" s="968"/>
      <c r="T180" s="968"/>
      <c r="U180" s="968"/>
      <c r="V180" s="968"/>
      <c r="W180" s="968"/>
      <c r="X180" s="968"/>
      <c r="Y180" s="968"/>
      <c r="Z180" s="930"/>
      <c r="AA180" s="504"/>
      <c r="AB180" s="504"/>
      <c r="AC180" s="504"/>
      <c r="AD180" s="504"/>
      <c r="AE180" s="504"/>
      <c r="AF180" s="504"/>
      <c r="AG180" s="504"/>
      <c r="AH180" s="504"/>
      <c r="AI180" s="504"/>
      <c r="AJ180" s="504"/>
      <c r="AK180" s="504"/>
      <c r="AL180" s="504"/>
      <c r="AM180" s="504"/>
      <c r="AN180" s="500"/>
      <c r="AO180" s="968"/>
      <c r="AP180" s="968"/>
      <c r="AQ180" s="968"/>
      <c r="AR180" s="968"/>
      <c r="AS180" s="1018"/>
      <c r="AT180" s="1018"/>
      <c r="AU180" s="1018"/>
      <c r="AV180" s="1018"/>
      <c r="AW180" s="968"/>
      <c r="AX180" s="968"/>
      <c r="AY180" s="968"/>
      <c r="AZ180" s="968"/>
      <c r="BA180" s="968"/>
      <c r="BB180" s="968"/>
      <c r="BC180" s="968"/>
      <c r="BD180" s="968"/>
      <c r="BE180" s="968"/>
      <c r="BF180" s="968"/>
      <c r="BG180" s="968"/>
      <c r="BH180" s="968"/>
      <c r="BI180" s="968"/>
      <c r="BJ180" s="968"/>
      <c r="BK180" s="968"/>
      <c r="BL180" s="968"/>
      <c r="BM180" s="968"/>
      <c r="BN180" s="968"/>
      <c r="BO180" s="968"/>
      <c r="BP180" s="968"/>
      <c r="BQ180" s="968"/>
      <c r="BR180" s="968"/>
      <c r="BS180" s="968"/>
      <c r="BT180" s="968"/>
      <c r="BU180" s="968"/>
      <c r="BV180" s="968"/>
      <c r="BW180" s="968"/>
      <c r="BX180" s="968"/>
      <c r="BY180" s="968"/>
      <c r="BZ180" s="968"/>
      <c r="CA180" s="968"/>
      <c r="CB180" s="968"/>
      <c r="CC180" s="968"/>
      <c r="CD180" s="968"/>
      <c r="CE180" s="968"/>
      <c r="CF180" s="968"/>
      <c r="CG180" s="968"/>
      <c r="CH180" s="968"/>
      <c r="CI180" s="2009"/>
      <c r="CM180" s="2143"/>
      <c r="CN180" s="1931"/>
      <c r="CO180" s="1931"/>
      <c r="CP180" s="1931"/>
      <c r="CQ180" s="1931"/>
      <c r="CR180" s="1931"/>
      <c r="CS180" s="1931"/>
      <c r="CT180" s="1931"/>
      <c r="CU180" s="1931"/>
      <c r="CV180" s="1931"/>
      <c r="CW180" s="2144"/>
    </row>
    <row r="181" spans="1:121" ht="3" customHeight="1" thickBot="1" x14ac:dyDescent="0.3">
      <c r="A181" s="892"/>
      <c r="B181" s="893"/>
      <c r="C181" s="894"/>
      <c r="D181" s="894"/>
      <c r="E181" s="894"/>
      <c r="F181" s="894"/>
      <c r="G181" s="894"/>
      <c r="H181" s="894"/>
      <c r="I181" s="894"/>
      <c r="J181" s="894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65"/>
      <c r="AA181" s="896"/>
      <c r="AB181" s="896"/>
      <c r="AC181" s="896"/>
      <c r="AD181" s="896"/>
      <c r="AE181" s="896"/>
      <c r="AF181" s="896"/>
      <c r="AG181" s="896"/>
      <c r="AH181" s="896"/>
      <c r="AI181" s="896"/>
      <c r="AJ181" s="896"/>
      <c r="AK181" s="896"/>
      <c r="AL181" s="896"/>
      <c r="AM181" s="896"/>
      <c r="AN181" s="502"/>
      <c r="AO181" s="896"/>
      <c r="AP181" s="896"/>
      <c r="AQ181" s="896"/>
      <c r="AR181" s="896"/>
      <c r="AS181" s="896"/>
      <c r="AT181" s="893"/>
      <c r="AU181" s="489"/>
      <c r="AV181" s="489"/>
      <c r="AW181" s="489"/>
      <c r="AX181" s="489"/>
      <c r="AY181" s="489"/>
      <c r="AZ181" s="489"/>
      <c r="BA181" s="896"/>
      <c r="BB181" s="490"/>
      <c r="BC181" s="490"/>
      <c r="BD181" s="490"/>
      <c r="BE181" s="490"/>
      <c r="BF181" s="490"/>
      <c r="BG181" s="490"/>
      <c r="BH181" s="490"/>
      <c r="BI181" s="490"/>
      <c r="BJ181" s="490"/>
      <c r="BK181" s="490"/>
      <c r="BL181" s="490"/>
      <c r="BM181" s="490"/>
      <c r="BN181" s="490"/>
      <c r="BO181" s="490"/>
      <c r="BP181" s="490"/>
      <c r="BQ181" s="490"/>
      <c r="BR181" s="490"/>
      <c r="BS181" s="490"/>
      <c r="BT181" s="490"/>
      <c r="BU181" s="490"/>
      <c r="BV181" s="490"/>
      <c r="BW181" s="490"/>
      <c r="BX181" s="490"/>
      <c r="BY181" s="490"/>
      <c r="BZ181" s="490"/>
      <c r="CA181" s="490"/>
      <c r="CB181" s="490"/>
      <c r="CC181" s="490"/>
      <c r="CD181" s="490"/>
      <c r="CE181" s="490"/>
      <c r="CF181" s="490"/>
      <c r="CG181" s="490"/>
      <c r="CH181" s="490"/>
      <c r="CI181" s="491"/>
      <c r="CJ181" s="889"/>
      <c r="CK181" s="889"/>
      <c r="CL181" s="889"/>
      <c r="CM181" s="2143"/>
      <c r="CN181" s="1931"/>
      <c r="CO181" s="1931"/>
      <c r="CP181" s="1931"/>
      <c r="CQ181" s="1931"/>
      <c r="CR181" s="1931"/>
      <c r="CS181" s="1931"/>
      <c r="CT181" s="1931"/>
      <c r="CU181" s="1931"/>
      <c r="CV181" s="1931"/>
      <c r="CW181" s="2144"/>
    </row>
    <row r="182" spans="1:121" thickBot="1" x14ac:dyDescent="0.3">
      <c r="A182" s="516"/>
      <c r="B182" s="517"/>
      <c r="C182" s="518"/>
      <c r="D182" s="518"/>
      <c r="E182" s="518"/>
      <c r="F182" s="518"/>
      <c r="G182" s="518"/>
      <c r="H182" s="518"/>
      <c r="I182" s="518"/>
      <c r="J182" s="518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930"/>
      <c r="AA182" s="519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00"/>
      <c r="AO182" s="520"/>
      <c r="AP182" s="516"/>
      <c r="AQ182" s="516"/>
      <c r="AR182" s="516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1042"/>
      <c r="CM182" s="2143"/>
      <c r="CN182" s="1931"/>
      <c r="CO182" s="1931"/>
      <c r="CP182" s="1931"/>
      <c r="CQ182" s="1931"/>
      <c r="CR182" s="1931"/>
      <c r="CS182" s="1931"/>
      <c r="CT182" s="1931"/>
      <c r="CU182" s="1931"/>
      <c r="CV182" s="1931"/>
      <c r="CW182" s="2144"/>
    </row>
    <row r="183" spans="1:121" ht="18.75" customHeight="1" thickBot="1" x14ac:dyDescent="0.3">
      <c r="A183" s="1429" t="s">
        <v>1082</v>
      </c>
      <c r="B183" s="1430"/>
      <c r="C183" s="1430"/>
      <c r="D183" s="1430"/>
      <c r="E183" s="1430"/>
      <c r="F183" s="1430"/>
      <c r="G183" s="1431"/>
      <c r="H183" s="1019"/>
      <c r="I183" s="1019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970"/>
      <c r="AA183" s="519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00"/>
      <c r="AO183" s="520"/>
      <c r="AP183" s="1020"/>
      <c r="AQ183" s="1020"/>
      <c r="AR183" s="10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  <c r="BZ183" s="520"/>
      <c r="CA183" s="520"/>
      <c r="CB183" s="520"/>
      <c r="CC183" s="520"/>
      <c r="CD183" s="520"/>
      <c r="CE183" s="520"/>
      <c r="CF183" s="520"/>
      <c r="CG183" s="520"/>
      <c r="CH183" s="520"/>
      <c r="CI183" s="1042"/>
      <c r="CM183" s="2143"/>
      <c r="CN183" s="1931"/>
      <c r="CO183" s="1931"/>
      <c r="CP183" s="1931"/>
      <c r="CQ183" s="1931"/>
      <c r="CR183" s="1931"/>
      <c r="CS183" s="1931"/>
      <c r="CT183" s="1931"/>
      <c r="CU183" s="1931"/>
      <c r="CV183" s="1931"/>
      <c r="CW183" s="2144"/>
    </row>
    <row r="184" spans="1:121" thickBot="1" x14ac:dyDescent="0.3">
      <c r="A184" s="1021"/>
      <c r="B184" s="1022"/>
      <c r="C184" s="521"/>
      <c r="D184" s="521"/>
      <c r="E184" s="521"/>
      <c r="F184" s="521"/>
      <c r="G184" s="521"/>
      <c r="H184" s="521"/>
      <c r="I184" s="521"/>
      <c r="J184" s="521"/>
      <c r="K184" s="520"/>
      <c r="L184" s="520"/>
      <c r="M184" s="520"/>
      <c r="N184" s="520"/>
      <c r="O184" s="520"/>
      <c r="P184" s="520"/>
      <c r="Q184" s="520"/>
      <c r="R184" s="520"/>
      <c r="S184" s="520"/>
      <c r="T184" s="520"/>
      <c r="U184" s="520"/>
      <c r="V184" s="520"/>
      <c r="W184" s="520"/>
      <c r="X184" s="520"/>
      <c r="Y184" s="520"/>
      <c r="Z184" s="930"/>
      <c r="AA184" s="519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0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0"/>
      <c r="BB184" s="520"/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0"/>
      <c r="CF184" s="520"/>
      <c r="CG184" s="520"/>
      <c r="CH184" s="520"/>
      <c r="CI184" s="1042"/>
      <c r="CM184" s="2143"/>
      <c r="CN184" s="1931"/>
      <c r="CO184" s="1931"/>
      <c r="CP184" s="1931"/>
      <c r="CQ184" s="1931"/>
      <c r="CR184" s="1931"/>
      <c r="CS184" s="1931"/>
      <c r="CT184" s="1931"/>
      <c r="CU184" s="1931"/>
      <c r="CV184" s="1931"/>
      <c r="CW184" s="2144"/>
    </row>
    <row r="185" spans="1:121" ht="27.6" customHeight="1" thickBot="1" x14ac:dyDescent="0.3">
      <c r="A185" s="2021" t="s">
        <v>403</v>
      </c>
      <c r="B185" s="971" t="s">
        <v>1066</v>
      </c>
      <c r="C185" s="1976" t="s">
        <v>504</v>
      </c>
      <c r="D185" s="21"/>
      <c r="E185" s="1023"/>
      <c r="F185" s="1023"/>
      <c r="G185" s="1023"/>
      <c r="H185" s="1023"/>
      <c r="I185" s="1023"/>
      <c r="J185" s="1023"/>
      <c r="K185" s="1021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930"/>
      <c r="AA185" s="1024"/>
      <c r="AB185" s="1024"/>
      <c r="AC185" s="1024"/>
      <c r="AD185" s="1024"/>
      <c r="AE185" s="1024"/>
      <c r="AF185" s="1024"/>
      <c r="AG185" s="1024"/>
      <c r="AH185" s="1024"/>
      <c r="AI185" s="1024"/>
      <c r="AJ185" s="1024"/>
      <c r="AK185" s="1024"/>
      <c r="AL185" s="1024"/>
      <c r="AM185" s="1024"/>
      <c r="AN185" s="920"/>
      <c r="AO185" s="1021"/>
      <c r="AP185" s="1021"/>
      <c r="AQ185" s="1021"/>
      <c r="AR185" s="1021"/>
      <c r="AS185" s="1021"/>
      <c r="AT185" s="1021"/>
      <c r="AU185" s="1021"/>
      <c r="AV185" s="1021"/>
      <c r="AW185" s="1021"/>
      <c r="AX185" s="1021"/>
      <c r="AY185" s="1021"/>
      <c r="AZ185" s="1021"/>
      <c r="BA185" s="1021"/>
      <c r="BB185" s="1021"/>
      <c r="BC185" s="1021"/>
      <c r="BD185" s="1021"/>
      <c r="BE185" s="1021"/>
      <c r="BF185" s="1021"/>
      <c r="BG185" s="1021"/>
      <c r="BH185" s="1021"/>
      <c r="BI185" s="1021"/>
      <c r="BJ185" s="1021"/>
      <c r="BK185" s="1021"/>
      <c r="BL185" s="1021"/>
      <c r="BM185" s="1021"/>
      <c r="BN185" s="1021"/>
      <c r="BO185" s="1021"/>
      <c r="BP185" s="1021"/>
      <c r="BQ185" s="1021"/>
      <c r="BR185" s="1021"/>
      <c r="BS185" s="1021"/>
      <c r="BT185" s="1021"/>
      <c r="BU185" s="1021"/>
      <c r="BV185" s="1021"/>
      <c r="BW185" s="1021"/>
      <c r="BX185" s="1021"/>
      <c r="BY185" s="1021"/>
      <c r="BZ185" s="1021"/>
      <c r="CA185" s="1021"/>
      <c r="CB185" s="1021"/>
      <c r="CC185" s="1021"/>
      <c r="CD185" s="1021"/>
      <c r="CE185" s="1021"/>
      <c r="CF185" s="1021"/>
      <c r="CG185" s="1021"/>
      <c r="CH185" s="1021"/>
      <c r="CI185" s="1042"/>
      <c r="CM185" s="2143"/>
      <c r="CN185" s="1931"/>
      <c r="CO185" s="1931"/>
      <c r="CP185" s="1931"/>
      <c r="CQ185" s="1931"/>
      <c r="CR185" s="1931"/>
      <c r="CS185" s="1931"/>
      <c r="CT185" s="1931"/>
      <c r="CU185" s="1931"/>
      <c r="CV185" s="1931"/>
      <c r="CW185" s="2144"/>
    </row>
    <row r="186" spans="1:121" s="939" customFormat="1" ht="15.75" customHeight="1" thickBot="1" x14ac:dyDescent="0.3">
      <c r="A186" s="932" t="str">
        <f>A94</f>
        <v>inkoop uit het net</v>
      </c>
      <c r="B186" s="972">
        <v>400</v>
      </c>
      <c r="C186" s="1585">
        <f>SUM(D186:CI186)</f>
        <v>15972</v>
      </c>
      <c r="D186" s="1599">
        <f>$B186*D12/1000</f>
        <v>15972</v>
      </c>
      <c r="E186" s="1600"/>
      <c r="F186" s="1600"/>
      <c r="G186" s="1600"/>
      <c r="H186" s="1600"/>
      <c r="I186" s="1600"/>
      <c r="J186" s="1600"/>
      <c r="K186" s="1601"/>
      <c r="L186" s="1601"/>
      <c r="M186" s="1601"/>
      <c r="N186" s="1601"/>
      <c r="O186" s="1601"/>
      <c r="P186" s="1601"/>
      <c r="Q186" s="1601"/>
      <c r="R186" s="1601"/>
      <c r="S186" s="1601"/>
      <c r="T186" s="1601"/>
      <c r="U186" s="1601"/>
      <c r="V186" s="1601"/>
      <c r="W186" s="1601"/>
      <c r="X186" s="1601"/>
      <c r="Y186" s="1601"/>
      <c r="Z186" s="1558"/>
      <c r="AA186" s="1600"/>
      <c r="AB186" s="1600"/>
      <c r="AC186" s="1600"/>
      <c r="AD186" s="1600"/>
      <c r="AE186" s="1600"/>
      <c r="AF186" s="1600"/>
      <c r="AG186" s="1600"/>
      <c r="AH186" s="1600"/>
      <c r="AI186" s="1600"/>
      <c r="AJ186" s="1600"/>
      <c r="AK186" s="1600"/>
      <c r="AL186" s="1600"/>
      <c r="AM186" s="1600"/>
      <c r="AN186" s="1424"/>
      <c r="AO186" s="1601"/>
      <c r="AP186" s="1601"/>
      <c r="AQ186" s="1601"/>
      <c r="AR186" s="1601"/>
      <c r="AS186" s="1601"/>
      <c r="AT186" s="1601"/>
      <c r="AU186" s="1601"/>
      <c r="AV186" s="1601"/>
      <c r="AW186" s="1601"/>
      <c r="AX186" s="1601"/>
      <c r="AY186" s="1601"/>
      <c r="AZ186" s="1601"/>
      <c r="BA186" s="1601"/>
      <c r="BB186" s="1601"/>
      <c r="BC186" s="1601"/>
      <c r="BD186" s="1601"/>
      <c r="BE186" s="1601"/>
      <c r="BF186" s="1601"/>
      <c r="BG186" s="1601"/>
      <c r="BH186" s="1601"/>
      <c r="BI186" s="1601"/>
      <c r="BJ186" s="1601"/>
      <c r="BK186" s="1601"/>
      <c r="BL186" s="1601"/>
      <c r="BM186" s="1601"/>
      <c r="BN186" s="1601"/>
      <c r="BO186" s="1601"/>
      <c r="BP186" s="1601"/>
      <c r="BQ186" s="1601"/>
      <c r="BR186" s="1601"/>
      <c r="BS186" s="1601"/>
      <c r="BT186" s="1601"/>
      <c r="BU186" s="1601"/>
      <c r="BV186" s="1601"/>
      <c r="BW186" s="1601"/>
      <c r="BX186" s="1601"/>
      <c r="BY186" s="1601"/>
      <c r="BZ186" s="1601"/>
      <c r="CA186" s="1601"/>
      <c r="CB186" s="1601"/>
      <c r="CC186" s="1601"/>
      <c r="CD186" s="1601"/>
      <c r="CE186" s="1601"/>
      <c r="CF186" s="1601"/>
      <c r="CG186" s="1601"/>
      <c r="CH186" s="1601"/>
      <c r="CI186" s="2011"/>
      <c r="CM186" s="2158"/>
      <c r="CN186" s="2159"/>
      <c r="CO186" s="2159"/>
      <c r="CP186" s="2159"/>
      <c r="CQ186" s="2159"/>
      <c r="CR186" s="2159"/>
      <c r="CS186" s="2159"/>
      <c r="CT186" s="2159"/>
      <c r="CU186" s="2159"/>
      <c r="CV186" s="2159"/>
      <c r="CW186" s="2160"/>
    </row>
    <row r="187" spans="1:121" thickBot="1" x14ac:dyDescent="0.3">
      <c r="A187" s="522"/>
      <c r="B187" s="1025"/>
      <c r="C187" s="1602"/>
      <c r="D187" s="1600"/>
      <c r="E187" s="1600"/>
      <c r="F187" s="1600"/>
      <c r="G187" s="1600"/>
      <c r="H187" s="1600"/>
      <c r="I187" s="1600"/>
      <c r="J187" s="1600"/>
      <c r="K187" s="1603"/>
      <c r="L187" s="1603"/>
      <c r="M187" s="1603"/>
      <c r="N187" s="1603"/>
      <c r="O187" s="1603"/>
      <c r="P187" s="1603"/>
      <c r="Q187" s="1603"/>
      <c r="R187" s="1603"/>
      <c r="S187" s="1603"/>
      <c r="T187" s="1603"/>
      <c r="U187" s="1603"/>
      <c r="V187" s="1603"/>
      <c r="W187" s="1603"/>
      <c r="X187" s="1603"/>
      <c r="Y187" s="1603"/>
      <c r="Z187" s="1466"/>
      <c r="AA187" s="1600"/>
      <c r="AB187" s="1600"/>
      <c r="AC187" s="1600"/>
      <c r="AD187" s="1600"/>
      <c r="AE187" s="1600"/>
      <c r="AF187" s="1600"/>
      <c r="AG187" s="1600"/>
      <c r="AH187" s="1600"/>
      <c r="AI187" s="1600"/>
      <c r="AJ187" s="1600"/>
      <c r="AK187" s="1600"/>
      <c r="AL187" s="1600"/>
      <c r="AM187" s="1600"/>
      <c r="AN187" s="1424"/>
      <c r="AO187" s="1603"/>
      <c r="AP187" s="1603"/>
      <c r="AQ187" s="1603"/>
      <c r="AR187" s="1603"/>
      <c r="AS187" s="1603"/>
      <c r="AT187" s="1603"/>
      <c r="AU187" s="1603"/>
      <c r="AV187" s="1603"/>
      <c r="AW187" s="1603"/>
      <c r="AX187" s="1603"/>
      <c r="AY187" s="1603"/>
      <c r="AZ187" s="1603"/>
      <c r="BA187" s="1603"/>
      <c r="BB187" s="1603"/>
      <c r="BC187" s="1603"/>
      <c r="BD187" s="1603"/>
      <c r="BE187" s="1603"/>
      <c r="BF187" s="1603"/>
      <c r="BG187" s="1603"/>
      <c r="BH187" s="1603"/>
      <c r="BI187" s="1603"/>
      <c r="BJ187" s="1603"/>
      <c r="BK187" s="1603"/>
      <c r="BL187" s="1603"/>
      <c r="BM187" s="1603"/>
      <c r="BN187" s="1603"/>
      <c r="BO187" s="1603"/>
      <c r="BP187" s="1603"/>
      <c r="BQ187" s="1603"/>
      <c r="BR187" s="1603"/>
      <c r="BS187" s="1603"/>
      <c r="BT187" s="1603"/>
      <c r="BU187" s="1603"/>
      <c r="BV187" s="1603"/>
      <c r="BW187" s="1603"/>
      <c r="BX187" s="1603"/>
      <c r="BY187" s="1603"/>
      <c r="BZ187" s="1603"/>
      <c r="CA187" s="1603"/>
      <c r="CB187" s="1603"/>
      <c r="CC187" s="1603"/>
      <c r="CD187" s="1603"/>
      <c r="CE187" s="1603"/>
      <c r="CF187" s="1603"/>
      <c r="CG187" s="1603"/>
      <c r="CH187" s="1603"/>
      <c r="CI187" s="2012"/>
      <c r="CM187" s="2143"/>
      <c r="CN187" s="1931"/>
      <c r="CO187" s="1931"/>
      <c r="CP187" s="1931"/>
      <c r="CQ187" s="1931"/>
      <c r="CR187" s="1931"/>
      <c r="CS187" s="1931"/>
      <c r="CT187" s="1931"/>
      <c r="CU187" s="1931"/>
      <c r="CV187" s="1931"/>
      <c r="CW187" s="2144"/>
    </row>
    <row r="188" spans="1:121" hidden="1" thickBot="1" x14ac:dyDescent="0.3">
      <c r="A188" s="522"/>
      <c r="B188" s="1025"/>
      <c r="C188" s="1602"/>
      <c r="D188" s="1600"/>
      <c r="E188" s="1600"/>
      <c r="F188" s="1600"/>
      <c r="G188" s="1600"/>
      <c r="H188" s="1600"/>
      <c r="I188" s="1600"/>
      <c r="J188" s="1600"/>
      <c r="K188" s="1603"/>
      <c r="L188" s="1603"/>
      <c r="M188" s="1603"/>
      <c r="N188" s="1603"/>
      <c r="O188" s="1603"/>
      <c r="P188" s="1603"/>
      <c r="Q188" s="1603"/>
      <c r="R188" s="1603"/>
      <c r="S188" s="1603"/>
      <c r="T188" s="1603"/>
      <c r="U188" s="1603"/>
      <c r="V188" s="1603"/>
      <c r="W188" s="1603"/>
      <c r="X188" s="1603"/>
      <c r="Y188" s="1603"/>
      <c r="Z188" s="1466"/>
      <c r="AA188" s="1600"/>
      <c r="AB188" s="1600"/>
      <c r="AC188" s="1600"/>
      <c r="AD188" s="1600"/>
      <c r="AE188" s="1600"/>
      <c r="AF188" s="1600"/>
      <c r="AG188" s="1600"/>
      <c r="AH188" s="1600"/>
      <c r="AI188" s="1600"/>
      <c r="AJ188" s="1600"/>
      <c r="AK188" s="1600"/>
      <c r="AL188" s="1600"/>
      <c r="AM188" s="1600"/>
      <c r="AN188" s="1424"/>
      <c r="AO188" s="1603"/>
      <c r="AP188" s="1603"/>
      <c r="AQ188" s="1603"/>
      <c r="AR188" s="1603"/>
      <c r="AS188" s="1603"/>
      <c r="AT188" s="1603"/>
      <c r="AU188" s="1603"/>
      <c r="AV188" s="1603"/>
      <c r="AW188" s="1603"/>
      <c r="AX188" s="1603"/>
      <c r="AY188" s="1603"/>
      <c r="AZ188" s="1603"/>
      <c r="BA188" s="1603"/>
      <c r="BB188" s="1603"/>
      <c r="BC188" s="1603"/>
      <c r="BD188" s="1603"/>
      <c r="BE188" s="1603"/>
      <c r="BF188" s="1603"/>
      <c r="BG188" s="1603"/>
      <c r="BH188" s="1603"/>
      <c r="BI188" s="1603"/>
      <c r="BJ188" s="1603"/>
      <c r="BK188" s="1603"/>
      <c r="BL188" s="1603"/>
      <c r="BM188" s="1603"/>
      <c r="BN188" s="1603"/>
      <c r="BO188" s="1603"/>
      <c r="BP188" s="1603"/>
      <c r="BQ188" s="1603"/>
      <c r="BR188" s="1603"/>
      <c r="BS188" s="1603"/>
      <c r="BT188" s="1603"/>
      <c r="BU188" s="1603"/>
      <c r="BV188" s="1603"/>
      <c r="BW188" s="1603"/>
      <c r="BX188" s="1603"/>
      <c r="BY188" s="1603"/>
      <c r="BZ188" s="1603"/>
      <c r="CA188" s="1603"/>
      <c r="CB188" s="1603"/>
      <c r="CC188" s="1603"/>
      <c r="CD188" s="1603"/>
      <c r="CE188" s="1603"/>
      <c r="CF188" s="1603"/>
      <c r="CG188" s="1603"/>
      <c r="CH188" s="1603"/>
      <c r="CI188" s="2012"/>
      <c r="CM188" s="2143"/>
      <c r="CN188" s="1931"/>
      <c r="CO188" s="1931"/>
      <c r="CP188" s="1931"/>
      <c r="CQ188" s="1931"/>
      <c r="CR188" s="1931"/>
      <c r="CS188" s="1931"/>
      <c r="CT188" s="1931"/>
      <c r="CU188" s="1931"/>
      <c r="CV188" s="1931"/>
      <c r="CW188" s="2144"/>
    </row>
    <row r="189" spans="1:121" s="889" customFormat="1" hidden="1" thickBot="1" x14ac:dyDescent="0.3">
      <c r="A189" s="522"/>
      <c r="B189" s="1025"/>
      <c r="C189" s="1602"/>
      <c r="D189" s="1600"/>
      <c r="E189" s="1600"/>
      <c r="F189" s="1600"/>
      <c r="G189" s="1600"/>
      <c r="H189" s="1600"/>
      <c r="I189" s="1600"/>
      <c r="J189" s="1600"/>
      <c r="K189" s="1603"/>
      <c r="L189" s="1603"/>
      <c r="M189" s="1603"/>
      <c r="N189" s="1603"/>
      <c r="O189" s="1603"/>
      <c r="P189" s="1603"/>
      <c r="Q189" s="1603"/>
      <c r="R189" s="1603"/>
      <c r="S189" s="1603"/>
      <c r="T189" s="1603"/>
      <c r="U189" s="1603"/>
      <c r="V189" s="1603"/>
      <c r="W189" s="1603"/>
      <c r="X189" s="1603"/>
      <c r="Y189" s="1603"/>
      <c r="Z189" s="1466"/>
      <c r="AA189" s="1600"/>
      <c r="AB189" s="1600"/>
      <c r="AC189" s="1600"/>
      <c r="AD189" s="1600"/>
      <c r="AE189" s="1600"/>
      <c r="AF189" s="1600"/>
      <c r="AG189" s="1600"/>
      <c r="AH189" s="1600"/>
      <c r="AI189" s="1600"/>
      <c r="AJ189" s="1600"/>
      <c r="AK189" s="1600"/>
      <c r="AL189" s="1600"/>
      <c r="AM189" s="1600"/>
      <c r="AN189" s="1424"/>
      <c r="AO189" s="1603"/>
      <c r="AP189" s="1603"/>
      <c r="AQ189" s="1603"/>
      <c r="AR189" s="1603"/>
      <c r="AS189" s="1603"/>
      <c r="AT189" s="1603"/>
      <c r="AU189" s="1603"/>
      <c r="AV189" s="1603"/>
      <c r="AW189" s="1603"/>
      <c r="AX189" s="1603"/>
      <c r="AY189" s="1603"/>
      <c r="AZ189" s="1603"/>
      <c r="BA189" s="1603"/>
      <c r="BB189" s="1603"/>
      <c r="BC189" s="1603"/>
      <c r="BD189" s="1603"/>
      <c r="BE189" s="1603"/>
      <c r="BF189" s="1603"/>
      <c r="BG189" s="1603"/>
      <c r="BH189" s="1603"/>
      <c r="BI189" s="1603"/>
      <c r="BJ189" s="1603"/>
      <c r="BK189" s="1603"/>
      <c r="BL189" s="1603"/>
      <c r="BM189" s="1603"/>
      <c r="BN189" s="1603"/>
      <c r="BO189" s="1603"/>
      <c r="BP189" s="1603"/>
      <c r="BQ189" s="1603"/>
      <c r="BR189" s="1603"/>
      <c r="BS189" s="1603"/>
      <c r="BT189" s="1603"/>
      <c r="BU189" s="1603"/>
      <c r="BV189" s="1603"/>
      <c r="BW189" s="1603"/>
      <c r="BX189" s="1603"/>
      <c r="BY189" s="1603"/>
      <c r="BZ189" s="1603"/>
      <c r="CA189" s="1603"/>
      <c r="CB189" s="1603"/>
      <c r="CC189" s="1603"/>
      <c r="CD189" s="1603"/>
      <c r="CE189" s="1603"/>
      <c r="CF189" s="1603"/>
      <c r="CG189" s="1603"/>
      <c r="CH189" s="1603"/>
      <c r="CI189" s="2012"/>
      <c r="CJ189" s="886"/>
      <c r="CM189" s="2143"/>
      <c r="CN189" s="1931"/>
      <c r="CO189" s="1931"/>
      <c r="CP189" s="1931"/>
      <c r="CQ189" s="1931"/>
      <c r="CR189" s="1931"/>
      <c r="CS189" s="1931"/>
      <c r="CT189" s="1931"/>
      <c r="CU189" s="1931"/>
      <c r="CV189" s="1931"/>
      <c r="CW189" s="2144"/>
      <c r="DQ189" s="886"/>
    </row>
    <row r="190" spans="1:121" ht="27.6" customHeight="1" thickBot="1" x14ac:dyDescent="0.3">
      <c r="A190" s="936" t="s">
        <v>404</v>
      </c>
      <c r="B190" s="974" t="s">
        <v>1066</v>
      </c>
      <c r="C190" s="1588" t="str">
        <f>C185</f>
        <v>Totale emissie</v>
      </c>
      <c r="D190" s="1604"/>
      <c r="E190" s="1600"/>
      <c r="F190" s="1600"/>
      <c r="G190" s="1600"/>
      <c r="H190" s="1600"/>
      <c r="I190" s="1600"/>
      <c r="J190" s="1600"/>
      <c r="K190" s="1603"/>
      <c r="L190" s="1603"/>
      <c r="M190" s="1603"/>
      <c r="N190" s="1603"/>
      <c r="O190" s="1603"/>
      <c r="P190" s="1603"/>
      <c r="Q190" s="1603"/>
      <c r="R190" s="1603"/>
      <c r="S190" s="1603"/>
      <c r="T190" s="1603"/>
      <c r="U190" s="1603"/>
      <c r="V190" s="1603"/>
      <c r="W190" s="1603"/>
      <c r="X190" s="1603"/>
      <c r="Y190" s="1603"/>
      <c r="Z190" s="1466"/>
      <c r="AA190" s="1600"/>
      <c r="AB190" s="1600"/>
      <c r="AC190" s="1600"/>
      <c r="AD190" s="1600"/>
      <c r="AE190" s="1600"/>
      <c r="AF190" s="1600"/>
      <c r="AG190" s="1600"/>
      <c r="AH190" s="1600"/>
      <c r="AI190" s="1600"/>
      <c r="AJ190" s="1600"/>
      <c r="AK190" s="1600"/>
      <c r="AL190" s="1600"/>
      <c r="AM190" s="1600"/>
      <c r="AN190" s="1424"/>
      <c r="AO190" s="1603"/>
      <c r="AP190" s="1605"/>
      <c r="AQ190" s="1605"/>
      <c r="AR190" s="1605"/>
      <c r="AS190" s="1603"/>
      <c r="AT190" s="1603"/>
      <c r="AU190" s="1603"/>
      <c r="AV190" s="1603"/>
      <c r="AW190" s="1603"/>
      <c r="AX190" s="1603"/>
      <c r="AY190" s="1603"/>
      <c r="AZ190" s="1603"/>
      <c r="BA190" s="1603"/>
      <c r="BB190" s="1603"/>
      <c r="BC190" s="1603"/>
      <c r="BD190" s="1603"/>
      <c r="BE190" s="1603"/>
      <c r="BF190" s="1603"/>
      <c r="BG190" s="1603"/>
      <c r="BH190" s="1603"/>
      <c r="BI190" s="1603"/>
      <c r="BJ190" s="1603"/>
      <c r="BK190" s="1603"/>
      <c r="BL190" s="1603"/>
      <c r="BM190" s="1603"/>
      <c r="BN190" s="1603"/>
      <c r="BO190" s="1603"/>
      <c r="BP190" s="1603"/>
      <c r="BQ190" s="1603"/>
      <c r="BR190" s="1603"/>
      <c r="BS190" s="1603"/>
      <c r="BT190" s="1603"/>
      <c r="BU190" s="1603"/>
      <c r="BV190" s="1603"/>
      <c r="BW190" s="1603"/>
      <c r="BX190" s="1603"/>
      <c r="BY190" s="1603"/>
      <c r="BZ190" s="1603"/>
      <c r="CA190" s="1603"/>
      <c r="CB190" s="1603"/>
      <c r="CC190" s="1603"/>
      <c r="CD190" s="1603"/>
      <c r="CE190" s="1603"/>
      <c r="CF190" s="1603"/>
      <c r="CG190" s="1603"/>
      <c r="CH190" s="1603"/>
      <c r="CI190" s="2012"/>
      <c r="CM190" s="2143"/>
      <c r="CN190" s="1931"/>
      <c r="CO190" s="1931"/>
      <c r="CP190" s="1931"/>
      <c r="CQ190" s="1931"/>
      <c r="CR190" s="1931"/>
      <c r="CS190" s="1931"/>
      <c r="CT190" s="1931"/>
      <c r="CU190" s="1931"/>
      <c r="CV190" s="1931"/>
      <c r="CW190" s="2144"/>
    </row>
    <row r="191" spans="1:121" s="939" customFormat="1" ht="15.75" customHeight="1" x14ac:dyDescent="0.25">
      <c r="A191" s="1026" t="str">
        <f>IF(TRIM(A17)="","",A17)</f>
        <v>Aardgas (bvw)</v>
      </c>
      <c r="B191" s="1027">
        <f t="shared" ref="B191:B217" ca="1" si="81">IF(TRIM(A99)=""," ",INDIRECT("d"&amp;TEXT(246+MATCH((A99),$A$247:$A$484,0),0)))</f>
        <v>56.1</v>
      </c>
      <c r="C191" s="1606">
        <f t="shared" ref="C191:C217" ca="1" si="82">SUM(D191:CI191)</f>
        <v>59634.950760000007</v>
      </c>
      <c r="D191" s="1607">
        <f ca="1">IF(ISNUMBER($B191),$B191*D99/1000,0)</f>
        <v>0</v>
      </c>
      <c r="E191" s="1608">
        <f t="shared" ref="E191:T206" ca="1" si="83">IF(ISNUMBER($B191),$B191*E99/1000,0)</f>
        <v>0</v>
      </c>
      <c r="F191" s="1608">
        <f t="shared" ca="1" si="83"/>
        <v>0</v>
      </c>
      <c r="G191" s="1608">
        <f t="shared" ca="1" si="83"/>
        <v>19878.316920000001</v>
      </c>
      <c r="H191" s="1608">
        <f t="shared" ca="1" si="83"/>
        <v>35926.866360000007</v>
      </c>
      <c r="I191" s="1608">
        <f t="shared" ca="1" si="83"/>
        <v>0</v>
      </c>
      <c r="J191" s="1608">
        <f t="shared" ca="1" si="83"/>
        <v>0</v>
      </c>
      <c r="K191" s="1608">
        <f t="shared" ca="1" si="83"/>
        <v>0</v>
      </c>
      <c r="L191" s="1608">
        <f t="shared" ca="1" si="83"/>
        <v>0</v>
      </c>
      <c r="M191" s="1608">
        <f t="shared" ca="1" si="83"/>
        <v>0</v>
      </c>
      <c r="N191" s="1608">
        <f t="shared" ca="1" si="83"/>
        <v>0</v>
      </c>
      <c r="O191" s="1608">
        <f t="shared" ca="1" si="83"/>
        <v>0</v>
      </c>
      <c r="P191" s="1608">
        <f t="shared" ca="1" si="83"/>
        <v>0</v>
      </c>
      <c r="Q191" s="1608">
        <f t="shared" ca="1" si="83"/>
        <v>0</v>
      </c>
      <c r="R191" s="1608">
        <f t="shared" ca="1" si="83"/>
        <v>0</v>
      </c>
      <c r="S191" s="1608">
        <f t="shared" ca="1" si="83"/>
        <v>0</v>
      </c>
      <c r="T191" s="1608">
        <f t="shared" ca="1" si="83"/>
        <v>0</v>
      </c>
      <c r="U191" s="1608">
        <f t="shared" ref="U191:Y206" ca="1" si="84">IF(ISNUMBER($B191),$B191*U99/1000,0)</f>
        <v>0</v>
      </c>
      <c r="V191" s="1608">
        <f t="shared" ca="1" si="84"/>
        <v>0</v>
      </c>
      <c r="W191" s="1608">
        <f t="shared" ca="1" si="84"/>
        <v>0</v>
      </c>
      <c r="X191" s="1608">
        <f t="shared" ca="1" si="84"/>
        <v>0</v>
      </c>
      <c r="Y191" s="1955">
        <f t="shared" ca="1" si="84"/>
        <v>0</v>
      </c>
      <c r="Z191" s="1565"/>
      <c r="AA191" s="1608">
        <f t="shared" ref="AA191:AM206" ca="1" si="85">IF(ISNUMBER($B191),$B191*AA99/1000,0)</f>
        <v>0</v>
      </c>
      <c r="AB191" s="1608">
        <f t="shared" ca="1" si="85"/>
        <v>0</v>
      </c>
      <c r="AC191" s="1608">
        <f t="shared" ca="1" si="85"/>
        <v>364.73975999999999</v>
      </c>
      <c r="AD191" s="1608">
        <f t="shared" ca="1" si="85"/>
        <v>0</v>
      </c>
      <c r="AE191" s="1608">
        <f t="shared" ca="1" si="85"/>
        <v>0</v>
      </c>
      <c r="AF191" s="1608">
        <f t="shared" ca="1" si="85"/>
        <v>0</v>
      </c>
      <c r="AG191" s="1608">
        <f t="shared" ca="1" si="85"/>
        <v>0</v>
      </c>
      <c r="AH191" s="1608">
        <f t="shared" ca="1" si="85"/>
        <v>0</v>
      </c>
      <c r="AI191" s="1608">
        <f t="shared" ca="1" si="85"/>
        <v>0</v>
      </c>
      <c r="AJ191" s="1608">
        <f t="shared" ca="1" si="85"/>
        <v>0</v>
      </c>
      <c r="AK191" s="1608">
        <f t="shared" ca="1" si="85"/>
        <v>0</v>
      </c>
      <c r="AL191" s="1608">
        <f t="shared" ca="1" si="85"/>
        <v>0</v>
      </c>
      <c r="AM191" s="1608">
        <f t="shared" ca="1" si="85"/>
        <v>0</v>
      </c>
      <c r="AN191" s="1486"/>
      <c r="AO191" s="1607">
        <f t="shared" ref="AO191:CI196" ca="1" si="86">IF(ISNUMBER($B191),$B191*AO99/1000,0)</f>
        <v>0</v>
      </c>
      <c r="AP191" s="1610">
        <f t="shared" ref="AP191:AP217" ca="1" si="87">IF(ISNUMBER($B191),$B191*AP99/1000,0)</f>
        <v>0</v>
      </c>
      <c r="AQ191" s="1610">
        <f t="shared" ca="1" si="86"/>
        <v>0</v>
      </c>
      <c r="AR191" s="1610">
        <f t="shared" ca="1" si="86"/>
        <v>1823.6988000000003</v>
      </c>
      <c r="AS191" s="1610">
        <f t="shared" ca="1" si="86"/>
        <v>1641.3289200000004</v>
      </c>
      <c r="AT191" s="1610">
        <f t="shared" ca="1" si="86"/>
        <v>0</v>
      </c>
      <c r="AU191" s="1610">
        <f t="shared" ca="1" si="86"/>
        <v>0</v>
      </c>
      <c r="AV191" s="1610">
        <f t="shared" ca="1" si="86"/>
        <v>0</v>
      </c>
      <c r="AW191" s="1610">
        <f t="shared" ca="1" si="86"/>
        <v>0</v>
      </c>
      <c r="AX191" s="1610">
        <f t="shared" ca="1" si="86"/>
        <v>0</v>
      </c>
      <c r="AY191" s="1610">
        <f t="shared" ca="1" si="86"/>
        <v>0</v>
      </c>
      <c r="AZ191" s="1610">
        <f t="shared" ca="1" si="86"/>
        <v>0</v>
      </c>
      <c r="BA191" s="1610">
        <f t="shared" ca="1" si="86"/>
        <v>0</v>
      </c>
      <c r="BB191" s="1610">
        <f t="shared" ca="1" si="86"/>
        <v>0</v>
      </c>
      <c r="BC191" s="1610">
        <f t="shared" ca="1" si="86"/>
        <v>0</v>
      </c>
      <c r="BD191" s="1610">
        <f t="shared" ca="1" si="86"/>
        <v>0</v>
      </c>
      <c r="BE191" s="1610">
        <f t="shared" ca="1" si="86"/>
        <v>0</v>
      </c>
      <c r="BF191" s="1610">
        <f t="shared" ca="1" si="86"/>
        <v>0</v>
      </c>
      <c r="BG191" s="1610">
        <f t="shared" ca="1" si="86"/>
        <v>0</v>
      </c>
      <c r="BH191" s="1610">
        <f t="shared" ca="1" si="86"/>
        <v>0</v>
      </c>
      <c r="BI191" s="1610">
        <f t="shared" ca="1" si="86"/>
        <v>0</v>
      </c>
      <c r="BJ191" s="1610">
        <f t="shared" ca="1" si="86"/>
        <v>0</v>
      </c>
      <c r="BK191" s="1610">
        <f t="shared" ca="1" si="86"/>
        <v>0</v>
      </c>
      <c r="BL191" s="1610">
        <f t="shared" ca="1" si="86"/>
        <v>0</v>
      </c>
      <c r="BM191" s="1610">
        <f t="shared" ca="1" si="86"/>
        <v>0</v>
      </c>
      <c r="BN191" s="1610">
        <f t="shared" ca="1" si="86"/>
        <v>0</v>
      </c>
      <c r="BO191" s="1610">
        <f t="shared" ca="1" si="86"/>
        <v>0</v>
      </c>
      <c r="BP191" s="1610">
        <f t="shared" ca="1" si="86"/>
        <v>0</v>
      </c>
      <c r="BQ191" s="1610">
        <f t="shared" ca="1" si="86"/>
        <v>0</v>
      </c>
      <c r="BR191" s="1610">
        <f t="shared" ca="1" si="86"/>
        <v>0</v>
      </c>
      <c r="BS191" s="1610">
        <f t="shared" ca="1" si="86"/>
        <v>0</v>
      </c>
      <c r="BT191" s="1610">
        <f t="shared" ca="1" si="86"/>
        <v>0</v>
      </c>
      <c r="BU191" s="1610">
        <f t="shared" ca="1" si="86"/>
        <v>0</v>
      </c>
      <c r="BV191" s="1610">
        <f t="shared" ca="1" si="86"/>
        <v>0</v>
      </c>
      <c r="BW191" s="1610">
        <f t="shared" ca="1" si="86"/>
        <v>0</v>
      </c>
      <c r="BX191" s="1610">
        <f t="shared" ca="1" si="86"/>
        <v>0</v>
      </c>
      <c r="BY191" s="1610">
        <f t="shared" ca="1" si="86"/>
        <v>0</v>
      </c>
      <c r="BZ191" s="1610">
        <f t="shared" ca="1" si="86"/>
        <v>0</v>
      </c>
      <c r="CA191" s="1610">
        <f t="shared" ca="1" si="86"/>
        <v>0</v>
      </c>
      <c r="CB191" s="1610">
        <f t="shared" ca="1" si="86"/>
        <v>0</v>
      </c>
      <c r="CC191" s="1610">
        <f t="shared" ca="1" si="86"/>
        <v>0</v>
      </c>
      <c r="CD191" s="1610">
        <f t="shared" ca="1" si="86"/>
        <v>0</v>
      </c>
      <c r="CE191" s="1610">
        <f t="shared" ca="1" si="86"/>
        <v>0</v>
      </c>
      <c r="CF191" s="1610">
        <f t="shared" ca="1" si="86"/>
        <v>0</v>
      </c>
      <c r="CG191" s="1610">
        <f t="shared" ca="1" si="86"/>
        <v>0</v>
      </c>
      <c r="CH191" s="1610">
        <f t="shared" ca="1" si="86"/>
        <v>0</v>
      </c>
      <c r="CI191" s="1609">
        <f t="shared" ca="1" si="86"/>
        <v>0</v>
      </c>
      <c r="CM191" s="2158"/>
      <c r="CN191" s="2159"/>
      <c r="CO191" s="2159"/>
      <c r="CP191" s="2159"/>
      <c r="CQ191" s="2159"/>
      <c r="CR191" s="2159"/>
      <c r="CS191" s="2159"/>
      <c r="CT191" s="2159"/>
      <c r="CU191" s="2159"/>
      <c r="CV191" s="2159"/>
      <c r="CW191" s="2160"/>
    </row>
    <row r="192" spans="1:121" s="939" customFormat="1" ht="15.75" customHeight="1" x14ac:dyDescent="0.25">
      <c r="A192" s="1028" t="str">
        <f t="shared" ref="A192:A217" si="88">IF(TRIM(A18)="","",A18)</f>
        <v>Gasolie (x1000 L)</v>
      </c>
      <c r="B192" s="1029">
        <f t="shared" ca="1" si="81"/>
        <v>74.099999999999994</v>
      </c>
      <c r="C192" s="1611">
        <f t="shared" ca="1" si="82"/>
        <v>0</v>
      </c>
      <c r="D192" s="1612">
        <f t="shared" ref="D192:S207" ca="1" si="89">IF(ISNUMBER($B192),$B192*D100/1000,0)</f>
        <v>0</v>
      </c>
      <c r="E192" s="1613">
        <f t="shared" ca="1" si="89"/>
        <v>0</v>
      </c>
      <c r="F192" s="1613">
        <f t="shared" ca="1" si="89"/>
        <v>0</v>
      </c>
      <c r="G192" s="1613">
        <f t="shared" ca="1" si="89"/>
        <v>0</v>
      </c>
      <c r="H192" s="1613">
        <f t="shared" ca="1" si="89"/>
        <v>0</v>
      </c>
      <c r="I192" s="1613">
        <f t="shared" ca="1" si="89"/>
        <v>0</v>
      </c>
      <c r="J192" s="1613">
        <f t="shared" ca="1" si="89"/>
        <v>0</v>
      </c>
      <c r="K192" s="1613">
        <f t="shared" ca="1" si="83"/>
        <v>0</v>
      </c>
      <c r="L192" s="1613">
        <f t="shared" ca="1" si="83"/>
        <v>0</v>
      </c>
      <c r="M192" s="1614">
        <f t="shared" ca="1" si="83"/>
        <v>0</v>
      </c>
      <c r="N192" s="1614">
        <f t="shared" ca="1" si="83"/>
        <v>0</v>
      </c>
      <c r="O192" s="1614">
        <f t="shared" ca="1" si="83"/>
        <v>0</v>
      </c>
      <c r="P192" s="1614">
        <f t="shared" ca="1" si="83"/>
        <v>0</v>
      </c>
      <c r="Q192" s="1614">
        <f t="shared" ca="1" si="83"/>
        <v>0</v>
      </c>
      <c r="R192" s="1614">
        <f t="shared" ca="1" si="83"/>
        <v>0</v>
      </c>
      <c r="S192" s="1614">
        <f t="shared" ca="1" si="83"/>
        <v>0</v>
      </c>
      <c r="T192" s="1614">
        <f t="shared" ca="1" si="83"/>
        <v>0</v>
      </c>
      <c r="U192" s="1614">
        <f t="shared" ca="1" si="84"/>
        <v>0</v>
      </c>
      <c r="V192" s="1614">
        <f t="shared" ca="1" si="84"/>
        <v>0</v>
      </c>
      <c r="W192" s="1614">
        <f t="shared" ca="1" si="84"/>
        <v>0</v>
      </c>
      <c r="X192" s="1614">
        <f t="shared" ca="1" si="84"/>
        <v>0</v>
      </c>
      <c r="Y192" s="1625">
        <f t="shared" ca="1" si="84"/>
        <v>0</v>
      </c>
      <c r="Z192" s="1565"/>
      <c r="AA192" s="1613">
        <f t="shared" ca="1" si="85"/>
        <v>0</v>
      </c>
      <c r="AB192" s="1613">
        <f t="shared" ca="1" si="85"/>
        <v>0</v>
      </c>
      <c r="AC192" s="1613">
        <f t="shared" ca="1" si="85"/>
        <v>0</v>
      </c>
      <c r="AD192" s="1613">
        <f t="shared" ca="1" si="85"/>
        <v>0</v>
      </c>
      <c r="AE192" s="1613">
        <f t="shared" ca="1" si="85"/>
        <v>0</v>
      </c>
      <c r="AF192" s="1613">
        <f t="shared" ca="1" si="85"/>
        <v>0</v>
      </c>
      <c r="AG192" s="1613">
        <f t="shared" ca="1" si="85"/>
        <v>0</v>
      </c>
      <c r="AH192" s="1613">
        <f t="shared" ca="1" si="85"/>
        <v>0</v>
      </c>
      <c r="AI192" s="1613">
        <f t="shared" ca="1" si="85"/>
        <v>0</v>
      </c>
      <c r="AJ192" s="1613">
        <f t="shared" ca="1" si="85"/>
        <v>0</v>
      </c>
      <c r="AK192" s="1613">
        <f t="shared" ca="1" si="85"/>
        <v>0</v>
      </c>
      <c r="AL192" s="1613">
        <f t="shared" ca="1" si="85"/>
        <v>0</v>
      </c>
      <c r="AM192" s="1613">
        <f t="shared" ca="1" si="85"/>
        <v>0</v>
      </c>
      <c r="AN192" s="1486"/>
      <c r="AO192" s="1612">
        <f t="shared" ca="1" si="86"/>
        <v>0</v>
      </c>
      <c r="AP192" s="1614">
        <f t="shared" ca="1" si="87"/>
        <v>0</v>
      </c>
      <c r="AQ192" s="1614">
        <f t="shared" ca="1" si="86"/>
        <v>0</v>
      </c>
      <c r="AR192" s="1614">
        <f t="shared" ca="1" si="86"/>
        <v>0</v>
      </c>
      <c r="AS192" s="1614">
        <f t="shared" ca="1" si="86"/>
        <v>0</v>
      </c>
      <c r="AT192" s="1614">
        <f t="shared" ca="1" si="86"/>
        <v>0</v>
      </c>
      <c r="AU192" s="1614">
        <f t="shared" ca="1" si="86"/>
        <v>0</v>
      </c>
      <c r="AV192" s="1614">
        <f t="shared" ca="1" si="86"/>
        <v>0</v>
      </c>
      <c r="AW192" s="1614">
        <f t="shared" ca="1" si="86"/>
        <v>0</v>
      </c>
      <c r="AX192" s="1614">
        <f t="shared" ca="1" si="86"/>
        <v>0</v>
      </c>
      <c r="AY192" s="1614">
        <f t="shared" ca="1" si="86"/>
        <v>0</v>
      </c>
      <c r="AZ192" s="1614">
        <f t="shared" ca="1" si="86"/>
        <v>0</v>
      </c>
      <c r="BA192" s="1614">
        <f t="shared" ca="1" si="86"/>
        <v>0</v>
      </c>
      <c r="BB192" s="1614">
        <f t="shared" ca="1" si="86"/>
        <v>0</v>
      </c>
      <c r="BC192" s="1614">
        <f t="shared" ca="1" si="86"/>
        <v>0</v>
      </c>
      <c r="BD192" s="1614">
        <f t="shared" ca="1" si="86"/>
        <v>0</v>
      </c>
      <c r="BE192" s="1614">
        <f t="shared" ca="1" si="86"/>
        <v>0</v>
      </c>
      <c r="BF192" s="1614">
        <f t="shared" ca="1" si="86"/>
        <v>0</v>
      </c>
      <c r="BG192" s="1614">
        <f t="shared" ca="1" si="86"/>
        <v>0</v>
      </c>
      <c r="BH192" s="1614">
        <f t="shared" ca="1" si="86"/>
        <v>0</v>
      </c>
      <c r="BI192" s="1614">
        <f t="shared" ca="1" si="86"/>
        <v>0</v>
      </c>
      <c r="BJ192" s="1614">
        <f t="shared" ca="1" si="86"/>
        <v>0</v>
      </c>
      <c r="BK192" s="1614">
        <f t="shared" ca="1" si="86"/>
        <v>0</v>
      </c>
      <c r="BL192" s="1614">
        <f t="shared" ca="1" si="86"/>
        <v>0</v>
      </c>
      <c r="BM192" s="1614">
        <f t="shared" ca="1" si="86"/>
        <v>0</v>
      </c>
      <c r="BN192" s="1614">
        <f t="shared" ca="1" si="86"/>
        <v>0</v>
      </c>
      <c r="BO192" s="1614">
        <f t="shared" ca="1" si="86"/>
        <v>0</v>
      </c>
      <c r="BP192" s="1614">
        <f t="shared" ca="1" si="86"/>
        <v>0</v>
      </c>
      <c r="BQ192" s="1614">
        <f t="shared" ca="1" si="86"/>
        <v>0</v>
      </c>
      <c r="BR192" s="1614">
        <f t="shared" ca="1" si="86"/>
        <v>0</v>
      </c>
      <c r="BS192" s="1614">
        <f t="shared" ca="1" si="86"/>
        <v>0</v>
      </c>
      <c r="BT192" s="1614">
        <f t="shared" ca="1" si="86"/>
        <v>0</v>
      </c>
      <c r="BU192" s="1614">
        <f t="shared" ca="1" si="86"/>
        <v>0</v>
      </c>
      <c r="BV192" s="1614">
        <f t="shared" ca="1" si="86"/>
        <v>0</v>
      </c>
      <c r="BW192" s="1614">
        <f t="shared" ca="1" si="86"/>
        <v>0</v>
      </c>
      <c r="BX192" s="1614">
        <f t="shared" ca="1" si="86"/>
        <v>0</v>
      </c>
      <c r="BY192" s="1614">
        <f t="shared" ca="1" si="86"/>
        <v>0</v>
      </c>
      <c r="BZ192" s="1614">
        <f t="shared" ca="1" si="86"/>
        <v>0</v>
      </c>
      <c r="CA192" s="1614">
        <f t="shared" ca="1" si="86"/>
        <v>0</v>
      </c>
      <c r="CB192" s="1614">
        <f t="shared" ca="1" si="86"/>
        <v>0</v>
      </c>
      <c r="CC192" s="1614">
        <f t="shared" ca="1" si="86"/>
        <v>0</v>
      </c>
      <c r="CD192" s="1614">
        <f t="shared" ca="1" si="86"/>
        <v>0</v>
      </c>
      <c r="CE192" s="1614">
        <f t="shared" ca="1" si="86"/>
        <v>0</v>
      </c>
      <c r="CF192" s="1614">
        <f t="shared" ca="1" si="86"/>
        <v>0</v>
      </c>
      <c r="CG192" s="1614">
        <f t="shared" ca="1" si="86"/>
        <v>0</v>
      </c>
      <c r="CH192" s="1614">
        <f t="shared" ca="1" si="86"/>
        <v>0</v>
      </c>
      <c r="CI192" s="1615">
        <f t="shared" ca="1" si="86"/>
        <v>0</v>
      </c>
      <c r="CM192" s="2158"/>
      <c r="CN192" s="2159"/>
      <c r="CO192" s="2159"/>
      <c r="CP192" s="2159"/>
      <c r="CQ192" s="2159"/>
      <c r="CR192" s="2159"/>
      <c r="CS192" s="2159"/>
      <c r="CT192" s="2159"/>
      <c r="CU192" s="2159"/>
      <c r="CV192" s="2159"/>
      <c r="CW192" s="2160"/>
    </row>
    <row r="193" spans="1:101" s="939" customFormat="1" ht="15.75" customHeight="1" x14ac:dyDescent="0.25">
      <c r="A193" s="1028" t="str">
        <f t="shared" si="88"/>
        <v/>
      </c>
      <c r="B193" s="1029" t="str">
        <f t="shared" ca="1" si="81"/>
        <v xml:space="preserve"> </v>
      </c>
      <c r="C193" s="1611">
        <f t="shared" ca="1" si="82"/>
        <v>0</v>
      </c>
      <c r="D193" s="1612">
        <f t="shared" ca="1" si="89"/>
        <v>0</v>
      </c>
      <c r="E193" s="1613">
        <f t="shared" ca="1" si="89"/>
        <v>0</v>
      </c>
      <c r="F193" s="1613">
        <f t="shared" ca="1" si="89"/>
        <v>0</v>
      </c>
      <c r="G193" s="1613">
        <f t="shared" ca="1" si="89"/>
        <v>0</v>
      </c>
      <c r="H193" s="1613">
        <f t="shared" ca="1" si="89"/>
        <v>0</v>
      </c>
      <c r="I193" s="1613">
        <f t="shared" ca="1" si="89"/>
        <v>0</v>
      </c>
      <c r="J193" s="1613">
        <f t="shared" ca="1" si="89"/>
        <v>0</v>
      </c>
      <c r="K193" s="1613">
        <f t="shared" ca="1" si="83"/>
        <v>0</v>
      </c>
      <c r="L193" s="1613">
        <f t="shared" ca="1" si="83"/>
        <v>0</v>
      </c>
      <c r="M193" s="1614">
        <f t="shared" ca="1" si="83"/>
        <v>0</v>
      </c>
      <c r="N193" s="1614">
        <f t="shared" ca="1" si="83"/>
        <v>0</v>
      </c>
      <c r="O193" s="1614">
        <f t="shared" ca="1" si="83"/>
        <v>0</v>
      </c>
      <c r="P193" s="1614">
        <f t="shared" ca="1" si="83"/>
        <v>0</v>
      </c>
      <c r="Q193" s="1614">
        <f t="shared" ca="1" si="83"/>
        <v>0</v>
      </c>
      <c r="R193" s="1614">
        <f t="shared" ca="1" si="83"/>
        <v>0</v>
      </c>
      <c r="S193" s="1614">
        <f t="shared" ca="1" si="83"/>
        <v>0</v>
      </c>
      <c r="T193" s="1614">
        <f t="shared" ca="1" si="83"/>
        <v>0</v>
      </c>
      <c r="U193" s="1614">
        <f t="shared" ca="1" si="84"/>
        <v>0</v>
      </c>
      <c r="V193" s="1614">
        <f t="shared" ca="1" si="84"/>
        <v>0</v>
      </c>
      <c r="W193" s="1614">
        <f t="shared" ca="1" si="84"/>
        <v>0</v>
      </c>
      <c r="X193" s="1614">
        <f t="shared" ca="1" si="84"/>
        <v>0</v>
      </c>
      <c r="Y193" s="1625">
        <f t="shared" ca="1" si="84"/>
        <v>0</v>
      </c>
      <c r="Z193" s="1565"/>
      <c r="AA193" s="1613">
        <f t="shared" ca="1" si="85"/>
        <v>0</v>
      </c>
      <c r="AB193" s="1613">
        <f t="shared" ca="1" si="85"/>
        <v>0</v>
      </c>
      <c r="AC193" s="1613">
        <f t="shared" ca="1" si="85"/>
        <v>0</v>
      </c>
      <c r="AD193" s="1613">
        <f t="shared" ca="1" si="85"/>
        <v>0</v>
      </c>
      <c r="AE193" s="1613">
        <f t="shared" ca="1" si="85"/>
        <v>0</v>
      </c>
      <c r="AF193" s="1613">
        <f t="shared" ca="1" si="85"/>
        <v>0</v>
      </c>
      <c r="AG193" s="1613">
        <f t="shared" ca="1" si="85"/>
        <v>0</v>
      </c>
      <c r="AH193" s="1613">
        <f t="shared" ca="1" si="85"/>
        <v>0</v>
      </c>
      <c r="AI193" s="1613">
        <f t="shared" ca="1" si="85"/>
        <v>0</v>
      </c>
      <c r="AJ193" s="1613">
        <f t="shared" ca="1" si="85"/>
        <v>0</v>
      </c>
      <c r="AK193" s="1613">
        <f t="shared" ca="1" si="85"/>
        <v>0</v>
      </c>
      <c r="AL193" s="1613">
        <f t="shared" ca="1" si="85"/>
        <v>0</v>
      </c>
      <c r="AM193" s="1613">
        <f t="shared" ca="1" si="85"/>
        <v>0</v>
      </c>
      <c r="AN193" s="1486"/>
      <c r="AO193" s="1612">
        <f t="shared" ca="1" si="86"/>
        <v>0</v>
      </c>
      <c r="AP193" s="1614">
        <f t="shared" ca="1" si="87"/>
        <v>0</v>
      </c>
      <c r="AQ193" s="1614">
        <f t="shared" ca="1" si="86"/>
        <v>0</v>
      </c>
      <c r="AR193" s="1614">
        <f t="shared" ca="1" si="86"/>
        <v>0</v>
      </c>
      <c r="AS193" s="1614">
        <f t="shared" ca="1" si="86"/>
        <v>0</v>
      </c>
      <c r="AT193" s="1614">
        <f t="shared" ca="1" si="86"/>
        <v>0</v>
      </c>
      <c r="AU193" s="1614">
        <f t="shared" ca="1" si="86"/>
        <v>0</v>
      </c>
      <c r="AV193" s="1614">
        <f t="shared" ca="1" si="86"/>
        <v>0</v>
      </c>
      <c r="AW193" s="1614">
        <f t="shared" ca="1" si="86"/>
        <v>0</v>
      </c>
      <c r="AX193" s="1614">
        <f t="shared" ca="1" si="86"/>
        <v>0</v>
      </c>
      <c r="AY193" s="1614">
        <f t="shared" ca="1" si="86"/>
        <v>0</v>
      </c>
      <c r="AZ193" s="1614">
        <f t="shared" ca="1" si="86"/>
        <v>0</v>
      </c>
      <c r="BA193" s="1614">
        <f t="shared" ca="1" si="86"/>
        <v>0</v>
      </c>
      <c r="BB193" s="1614">
        <f t="shared" ca="1" si="86"/>
        <v>0</v>
      </c>
      <c r="BC193" s="1614">
        <f t="shared" ca="1" si="86"/>
        <v>0</v>
      </c>
      <c r="BD193" s="1614">
        <f t="shared" ca="1" si="86"/>
        <v>0</v>
      </c>
      <c r="BE193" s="1614">
        <f t="shared" ca="1" si="86"/>
        <v>0</v>
      </c>
      <c r="BF193" s="1614">
        <f t="shared" ca="1" si="86"/>
        <v>0</v>
      </c>
      <c r="BG193" s="1614">
        <f t="shared" ca="1" si="86"/>
        <v>0</v>
      </c>
      <c r="BH193" s="1614">
        <f t="shared" ca="1" si="86"/>
        <v>0</v>
      </c>
      <c r="BI193" s="1614">
        <f t="shared" ca="1" si="86"/>
        <v>0</v>
      </c>
      <c r="BJ193" s="1614">
        <f t="shared" ca="1" si="86"/>
        <v>0</v>
      </c>
      <c r="BK193" s="1614">
        <f t="shared" ca="1" si="86"/>
        <v>0</v>
      </c>
      <c r="BL193" s="1614">
        <f t="shared" ca="1" si="86"/>
        <v>0</v>
      </c>
      <c r="BM193" s="1614">
        <f t="shared" ca="1" si="86"/>
        <v>0</v>
      </c>
      <c r="BN193" s="1614">
        <f t="shared" ca="1" si="86"/>
        <v>0</v>
      </c>
      <c r="BO193" s="1614">
        <f t="shared" ca="1" si="86"/>
        <v>0</v>
      </c>
      <c r="BP193" s="1614">
        <f t="shared" ca="1" si="86"/>
        <v>0</v>
      </c>
      <c r="BQ193" s="1614">
        <f t="shared" ca="1" si="86"/>
        <v>0</v>
      </c>
      <c r="BR193" s="1614">
        <f t="shared" ca="1" si="86"/>
        <v>0</v>
      </c>
      <c r="BS193" s="1614">
        <f t="shared" ca="1" si="86"/>
        <v>0</v>
      </c>
      <c r="BT193" s="1614">
        <f t="shared" ca="1" si="86"/>
        <v>0</v>
      </c>
      <c r="BU193" s="1614">
        <f t="shared" ca="1" si="86"/>
        <v>0</v>
      </c>
      <c r="BV193" s="1614">
        <f t="shared" ca="1" si="86"/>
        <v>0</v>
      </c>
      <c r="BW193" s="1614">
        <f t="shared" ca="1" si="86"/>
        <v>0</v>
      </c>
      <c r="BX193" s="1614">
        <f t="shared" ca="1" si="86"/>
        <v>0</v>
      </c>
      <c r="BY193" s="1614">
        <f t="shared" ca="1" si="86"/>
        <v>0</v>
      </c>
      <c r="BZ193" s="1614">
        <f t="shared" ca="1" si="86"/>
        <v>0</v>
      </c>
      <c r="CA193" s="1614">
        <f t="shared" ca="1" si="86"/>
        <v>0</v>
      </c>
      <c r="CB193" s="1614">
        <f t="shared" ca="1" si="86"/>
        <v>0</v>
      </c>
      <c r="CC193" s="1614">
        <f t="shared" ca="1" si="86"/>
        <v>0</v>
      </c>
      <c r="CD193" s="1614">
        <f t="shared" ca="1" si="86"/>
        <v>0</v>
      </c>
      <c r="CE193" s="1614">
        <f t="shared" ca="1" si="86"/>
        <v>0</v>
      </c>
      <c r="CF193" s="1614">
        <f t="shared" ca="1" si="86"/>
        <v>0</v>
      </c>
      <c r="CG193" s="1614">
        <f t="shared" ca="1" si="86"/>
        <v>0</v>
      </c>
      <c r="CH193" s="1614">
        <f t="shared" ca="1" si="86"/>
        <v>0</v>
      </c>
      <c r="CI193" s="1615">
        <f t="shared" ca="1" si="86"/>
        <v>0</v>
      </c>
      <c r="CM193" s="2158"/>
      <c r="CN193" s="2159"/>
      <c r="CO193" s="2159"/>
      <c r="CP193" s="2159"/>
      <c r="CQ193" s="2159"/>
      <c r="CR193" s="2159"/>
      <c r="CS193" s="2159"/>
      <c r="CT193" s="2159"/>
      <c r="CU193" s="2159"/>
      <c r="CV193" s="2159"/>
      <c r="CW193" s="2160"/>
    </row>
    <row r="194" spans="1:101" s="939" customFormat="1" ht="15.75" customHeight="1" x14ac:dyDescent="0.25">
      <c r="A194" s="1028" t="str">
        <f t="shared" si="88"/>
        <v/>
      </c>
      <c r="B194" s="1029" t="str">
        <f t="shared" ca="1" si="81"/>
        <v xml:space="preserve"> </v>
      </c>
      <c r="C194" s="1611">
        <f t="shared" ca="1" si="82"/>
        <v>0</v>
      </c>
      <c r="D194" s="1612">
        <f t="shared" ca="1" si="89"/>
        <v>0</v>
      </c>
      <c r="E194" s="1613">
        <f t="shared" ca="1" si="89"/>
        <v>0</v>
      </c>
      <c r="F194" s="1613">
        <f t="shared" ca="1" si="89"/>
        <v>0</v>
      </c>
      <c r="G194" s="1613">
        <f t="shared" ca="1" si="89"/>
        <v>0</v>
      </c>
      <c r="H194" s="1613">
        <f t="shared" ca="1" si="89"/>
        <v>0</v>
      </c>
      <c r="I194" s="1613">
        <f t="shared" ca="1" si="89"/>
        <v>0</v>
      </c>
      <c r="J194" s="1613">
        <f t="shared" ca="1" si="89"/>
        <v>0</v>
      </c>
      <c r="K194" s="1613">
        <f t="shared" ca="1" si="83"/>
        <v>0</v>
      </c>
      <c r="L194" s="1613">
        <f t="shared" ca="1" si="83"/>
        <v>0</v>
      </c>
      <c r="M194" s="1614">
        <f t="shared" ca="1" si="83"/>
        <v>0</v>
      </c>
      <c r="N194" s="1614">
        <f t="shared" ca="1" si="83"/>
        <v>0</v>
      </c>
      <c r="O194" s="1614">
        <f t="shared" ca="1" si="83"/>
        <v>0</v>
      </c>
      <c r="P194" s="1614">
        <f t="shared" ca="1" si="83"/>
        <v>0</v>
      </c>
      <c r="Q194" s="1614">
        <f t="shared" ca="1" si="83"/>
        <v>0</v>
      </c>
      <c r="R194" s="1614">
        <f t="shared" ca="1" si="83"/>
        <v>0</v>
      </c>
      <c r="S194" s="1614">
        <f t="shared" ca="1" si="83"/>
        <v>0</v>
      </c>
      <c r="T194" s="1614">
        <f t="shared" ca="1" si="83"/>
        <v>0</v>
      </c>
      <c r="U194" s="1614">
        <f t="shared" ca="1" si="84"/>
        <v>0</v>
      </c>
      <c r="V194" s="1614">
        <f t="shared" ca="1" si="84"/>
        <v>0</v>
      </c>
      <c r="W194" s="1614">
        <f t="shared" ca="1" si="84"/>
        <v>0</v>
      </c>
      <c r="X194" s="1614">
        <f t="shared" ca="1" si="84"/>
        <v>0</v>
      </c>
      <c r="Y194" s="1625">
        <f t="shared" ca="1" si="84"/>
        <v>0</v>
      </c>
      <c r="Z194" s="1565"/>
      <c r="AA194" s="1613">
        <f t="shared" ca="1" si="85"/>
        <v>0</v>
      </c>
      <c r="AB194" s="1613">
        <f t="shared" ca="1" si="85"/>
        <v>0</v>
      </c>
      <c r="AC194" s="1613">
        <f t="shared" ca="1" si="85"/>
        <v>0</v>
      </c>
      <c r="AD194" s="1613">
        <f t="shared" ca="1" si="85"/>
        <v>0</v>
      </c>
      <c r="AE194" s="1613">
        <f t="shared" ca="1" si="85"/>
        <v>0</v>
      </c>
      <c r="AF194" s="1613">
        <f t="shared" ca="1" si="85"/>
        <v>0</v>
      </c>
      <c r="AG194" s="1613">
        <f t="shared" ca="1" si="85"/>
        <v>0</v>
      </c>
      <c r="AH194" s="1613">
        <f t="shared" ca="1" si="85"/>
        <v>0</v>
      </c>
      <c r="AI194" s="1613">
        <f t="shared" ca="1" si="85"/>
        <v>0</v>
      </c>
      <c r="AJ194" s="1613">
        <f t="shared" ca="1" si="85"/>
        <v>0</v>
      </c>
      <c r="AK194" s="1613">
        <f t="shared" ca="1" si="85"/>
        <v>0</v>
      </c>
      <c r="AL194" s="1613">
        <f t="shared" ca="1" si="85"/>
        <v>0</v>
      </c>
      <c r="AM194" s="1613">
        <f t="shared" ca="1" si="85"/>
        <v>0</v>
      </c>
      <c r="AN194" s="1486"/>
      <c r="AO194" s="1612">
        <f t="shared" ca="1" si="86"/>
        <v>0</v>
      </c>
      <c r="AP194" s="1614">
        <f t="shared" ca="1" si="87"/>
        <v>0</v>
      </c>
      <c r="AQ194" s="1614">
        <f t="shared" ca="1" si="86"/>
        <v>0</v>
      </c>
      <c r="AR194" s="1614">
        <f t="shared" ca="1" si="86"/>
        <v>0</v>
      </c>
      <c r="AS194" s="1614">
        <f t="shared" ca="1" si="86"/>
        <v>0</v>
      </c>
      <c r="AT194" s="1614">
        <f t="shared" ca="1" si="86"/>
        <v>0</v>
      </c>
      <c r="AU194" s="1614">
        <f t="shared" ca="1" si="86"/>
        <v>0</v>
      </c>
      <c r="AV194" s="1614">
        <f t="shared" ca="1" si="86"/>
        <v>0</v>
      </c>
      <c r="AW194" s="1614">
        <f t="shared" ca="1" si="86"/>
        <v>0</v>
      </c>
      <c r="AX194" s="1614">
        <f t="shared" ca="1" si="86"/>
        <v>0</v>
      </c>
      <c r="AY194" s="1614">
        <f t="shared" ca="1" si="86"/>
        <v>0</v>
      </c>
      <c r="AZ194" s="1614">
        <f t="shared" ca="1" si="86"/>
        <v>0</v>
      </c>
      <c r="BA194" s="1614">
        <f t="shared" ca="1" si="86"/>
        <v>0</v>
      </c>
      <c r="BB194" s="1614">
        <f t="shared" ca="1" si="86"/>
        <v>0</v>
      </c>
      <c r="BC194" s="1614">
        <f t="shared" ca="1" si="86"/>
        <v>0</v>
      </c>
      <c r="BD194" s="1614">
        <f t="shared" ca="1" si="86"/>
        <v>0</v>
      </c>
      <c r="BE194" s="1614">
        <f t="shared" ca="1" si="86"/>
        <v>0</v>
      </c>
      <c r="BF194" s="1614">
        <f t="shared" ca="1" si="86"/>
        <v>0</v>
      </c>
      <c r="BG194" s="1614">
        <f t="shared" ca="1" si="86"/>
        <v>0</v>
      </c>
      <c r="BH194" s="1614">
        <f t="shared" ca="1" si="86"/>
        <v>0</v>
      </c>
      <c r="BI194" s="1614">
        <f t="shared" ca="1" si="86"/>
        <v>0</v>
      </c>
      <c r="BJ194" s="1614">
        <f t="shared" ca="1" si="86"/>
        <v>0</v>
      </c>
      <c r="BK194" s="1614">
        <f t="shared" ca="1" si="86"/>
        <v>0</v>
      </c>
      <c r="BL194" s="1614">
        <f t="shared" ca="1" si="86"/>
        <v>0</v>
      </c>
      <c r="BM194" s="1614">
        <f t="shared" ca="1" si="86"/>
        <v>0</v>
      </c>
      <c r="BN194" s="1614">
        <f t="shared" ca="1" si="86"/>
        <v>0</v>
      </c>
      <c r="BO194" s="1614">
        <f t="shared" ca="1" si="86"/>
        <v>0</v>
      </c>
      <c r="BP194" s="1614">
        <f t="shared" ca="1" si="86"/>
        <v>0</v>
      </c>
      <c r="BQ194" s="1614">
        <f t="shared" ca="1" si="86"/>
        <v>0</v>
      </c>
      <c r="BR194" s="1614">
        <f t="shared" ca="1" si="86"/>
        <v>0</v>
      </c>
      <c r="BS194" s="1614">
        <f t="shared" ca="1" si="86"/>
        <v>0</v>
      </c>
      <c r="BT194" s="1614">
        <f t="shared" ca="1" si="86"/>
        <v>0</v>
      </c>
      <c r="BU194" s="1614">
        <f t="shared" ca="1" si="86"/>
        <v>0</v>
      </c>
      <c r="BV194" s="1614">
        <f t="shared" ca="1" si="86"/>
        <v>0</v>
      </c>
      <c r="BW194" s="1614">
        <f t="shared" ca="1" si="86"/>
        <v>0</v>
      </c>
      <c r="BX194" s="1614">
        <f t="shared" ca="1" si="86"/>
        <v>0</v>
      </c>
      <c r="BY194" s="1614">
        <f t="shared" ca="1" si="86"/>
        <v>0</v>
      </c>
      <c r="BZ194" s="1614">
        <f t="shared" ca="1" si="86"/>
        <v>0</v>
      </c>
      <c r="CA194" s="1614">
        <f t="shared" ca="1" si="86"/>
        <v>0</v>
      </c>
      <c r="CB194" s="1614">
        <f t="shared" ca="1" si="86"/>
        <v>0</v>
      </c>
      <c r="CC194" s="1614">
        <f t="shared" ca="1" si="86"/>
        <v>0</v>
      </c>
      <c r="CD194" s="1614">
        <f t="shared" ca="1" si="86"/>
        <v>0</v>
      </c>
      <c r="CE194" s="1614">
        <f t="shared" ca="1" si="86"/>
        <v>0</v>
      </c>
      <c r="CF194" s="1614">
        <f t="shared" ca="1" si="86"/>
        <v>0</v>
      </c>
      <c r="CG194" s="1614">
        <f t="shared" ca="1" si="86"/>
        <v>0</v>
      </c>
      <c r="CH194" s="1614">
        <f t="shared" ca="1" si="86"/>
        <v>0</v>
      </c>
      <c r="CI194" s="1615">
        <f t="shared" ca="1" si="86"/>
        <v>0</v>
      </c>
      <c r="CM194" s="2158"/>
      <c r="CN194" s="2159"/>
      <c r="CO194" s="2159"/>
      <c r="CP194" s="2159"/>
      <c r="CQ194" s="2159"/>
      <c r="CR194" s="2159"/>
      <c r="CS194" s="2159"/>
      <c r="CT194" s="2159"/>
      <c r="CU194" s="2159"/>
      <c r="CV194" s="2159"/>
      <c r="CW194" s="2160"/>
    </row>
    <row r="195" spans="1:101" s="939" customFormat="1" ht="15.75" customHeight="1" x14ac:dyDescent="0.25">
      <c r="A195" s="1028" t="str">
        <f t="shared" si="88"/>
        <v/>
      </c>
      <c r="B195" s="1029" t="str">
        <f t="shared" ca="1" si="81"/>
        <v xml:space="preserve"> </v>
      </c>
      <c r="C195" s="1611">
        <f t="shared" ca="1" si="82"/>
        <v>0</v>
      </c>
      <c r="D195" s="1612">
        <f t="shared" ca="1" si="89"/>
        <v>0</v>
      </c>
      <c r="E195" s="1613">
        <f t="shared" ca="1" si="89"/>
        <v>0</v>
      </c>
      <c r="F195" s="1613">
        <f t="shared" ca="1" si="89"/>
        <v>0</v>
      </c>
      <c r="G195" s="1613">
        <f t="shared" ca="1" si="89"/>
        <v>0</v>
      </c>
      <c r="H195" s="1613">
        <f t="shared" ca="1" si="89"/>
        <v>0</v>
      </c>
      <c r="I195" s="1613">
        <f t="shared" ca="1" si="89"/>
        <v>0</v>
      </c>
      <c r="J195" s="1613">
        <f t="shared" ca="1" si="89"/>
        <v>0</v>
      </c>
      <c r="K195" s="1613">
        <f t="shared" ca="1" si="83"/>
        <v>0</v>
      </c>
      <c r="L195" s="1613">
        <f t="shared" ca="1" si="83"/>
        <v>0</v>
      </c>
      <c r="M195" s="1614">
        <f t="shared" ca="1" si="83"/>
        <v>0</v>
      </c>
      <c r="N195" s="1614">
        <f t="shared" ca="1" si="83"/>
        <v>0</v>
      </c>
      <c r="O195" s="1614">
        <f t="shared" ca="1" si="83"/>
        <v>0</v>
      </c>
      <c r="P195" s="1614">
        <f t="shared" ca="1" si="83"/>
        <v>0</v>
      </c>
      <c r="Q195" s="1614">
        <f t="shared" ca="1" si="83"/>
        <v>0</v>
      </c>
      <c r="R195" s="1614">
        <f t="shared" ca="1" si="83"/>
        <v>0</v>
      </c>
      <c r="S195" s="1614">
        <f t="shared" ca="1" si="83"/>
        <v>0</v>
      </c>
      <c r="T195" s="1614">
        <f t="shared" ca="1" si="83"/>
        <v>0</v>
      </c>
      <c r="U195" s="1614">
        <f t="shared" ca="1" si="84"/>
        <v>0</v>
      </c>
      <c r="V195" s="1614">
        <f t="shared" ca="1" si="84"/>
        <v>0</v>
      </c>
      <c r="W195" s="1614">
        <f t="shared" ca="1" si="84"/>
        <v>0</v>
      </c>
      <c r="X195" s="1614">
        <f t="shared" ca="1" si="84"/>
        <v>0</v>
      </c>
      <c r="Y195" s="1625">
        <f t="shared" ca="1" si="84"/>
        <v>0</v>
      </c>
      <c r="Z195" s="1565"/>
      <c r="AA195" s="1613">
        <f t="shared" ca="1" si="85"/>
        <v>0</v>
      </c>
      <c r="AB195" s="1613">
        <f t="shared" ca="1" si="85"/>
        <v>0</v>
      </c>
      <c r="AC195" s="1613">
        <f t="shared" ca="1" si="85"/>
        <v>0</v>
      </c>
      <c r="AD195" s="1613">
        <f t="shared" ca="1" si="85"/>
        <v>0</v>
      </c>
      <c r="AE195" s="1613">
        <f t="shared" ca="1" si="85"/>
        <v>0</v>
      </c>
      <c r="AF195" s="1613">
        <f t="shared" ca="1" si="85"/>
        <v>0</v>
      </c>
      <c r="AG195" s="1613">
        <f t="shared" ca="1" si="85"/>
        <v>0</v>
      </c>
      <c r="AH195" s="1613">
        <f t="shared" ca="1" si="85"/>
        <v>0</v>
      </c>
      <c r="AI195" s="1613">
        <f t="shared" ca="1" si="85"/>
        <v>0</v>
      </c>
      <c r="AJ195" s="1613">
        <f t="shared" ca="1" si="85"/>
        <v>0</v>
      </c>
      <c r="AK195" s="1613">
        <f t="shared" ca="1" si="85"/>
        <v>0</v>
      </c>
      <c r="AL195" s="1613">
        <f t="shared" ca="1" si="85"/>
        <v>0</v>
      </c>
      <c r="AM195" s="1613">
        <f t="shared" ca="1" si="85"/>
        <v>0</v>
      </c>
      <c r="AN195" s="1486"/>
      <c r="AO195" s="1612">
        <f t="shared" ca="1" si="86"/>
        <v>0</v>
      </c>
      <c r="AP195" s="1614">
        <f t="shared" ca="1" si="87"/>
        <v>0</v>
      </c>
      <c r="AQ195" s="1614">
        <f t="shared" ca="1" si="86"/>
        <v>0</v>
      </c>
      <c r="AR195" s="1614">
        <f t="shared" ca="1" si="86"/>
        <v>0</v>
      </c>
      <c r="AS195" s="1614">
        <f t="shared" ca="1" si="86"/>
        <v>0</v>
      </c>
      <c r="AT195" s="1614">
        <f t="shared" ca="1" si="86"/>
        <v>0</v>
      </c>
      <c r="AU195" s="1614">
        <f t="shared" ca="1" si="86"/>
        <v>0</v>
      </c>
      <c r="AV195" s="1614">
        <f t="shared" ca="1" si="86"/>
        <v>0</v>
      </c>
      <c r="AW195" s="1614">
        <f t="shared" ca="1" si="86"/>
        <v>0</v>
      </c>
      <c r="AX195" s="1614">
        <f t="shared" ca="1" si="86"/>
        <v>0</v>
      </c>
      <c r="AY195" s="1614">
        <f t="shared" ca="1" si="86"/>
        <v>0</v>
      </c>
      <c r="AZ195" s="1614">
        <f t="shared" ca="1" si="86"/>
        <v>0</v>
      </c>
      <c r="BA195" s="1614">
        <f t="shared" ca="1" si="86"/>
        <v>0</v>
      </c>
      <c r="BB195" s="1614">
        <f t="shared" ca="1" si="86"/>
        <v>0</v>
      </c>
      <c r="BC195" s="1614">
        <f t="shared" ca="1" si="86"/>
        <v>0</v>
      </c>
      <c r="BD195" s="1614">
        <f t="shared" ca="1" si="86"/>
        <v>0</v>
      </c>
      <c r="BE195" s="1614">
        <f t="shared" ca="1" si="86"/>
        <v>0</v>
      </c>
      <c r="BF195" s="1614">
        <f t="shared" ca="1" si="86"/>
        <v>0</v>
      </c>
      <c r="BG195" s="1614">
        <f t="shared" ca="1" si="86"/>
        <v>0</v>
      </c>
      <c r="BH195" s="1614">
        <f t="shared" ca="1" si="86"/>
        <v>0</v>
      </c>
      <c r="BI195" s="1614">
        <f t="shared" ca="1" si="86"/>
        <v>0</v>
      </c>
      <c r="BJ195" s="1614">
        <f t="shared" ca="1" si="86"/>
        <v>0</v>
      </c>
      <c r="BK195" s="1614">
        <f t="shared" ca="1" si="86"/>
        <v>0</v>
      </c>
      <c r="BL195" s="1614">
        <f t="shared" ca="1" si="86"/>
        <v>0</v>
      </c>
      <c r="BM195" s="1614">
        <f t="shared" ca="1" si="86"/>
        <v>0</v>
      </c>
      <c r="BN195" s="1614">
        <f t="shared" ca="1" si="86"/>
        <v>0</v>
      </c>
      <c r="BO195" s="1614">
        <f t="shared" ca="1" si="86"/>
        <v>0</v>
      </c>
      <c r="BP195" s="1614">
        <f t="shared" ca="1" si="86"/>
        <v>0</v>
      </c>
      <c r="BQ195" s="1614">
        <f t="shared" ca="1" si="86"/>
        <v>0</v>
      </c>
      <c r="BR195" s="1614">
        <f t="shared" ca="1" si="86"/>
        <v>0</v>
      </c>
      <c r="BS195" s="1614">
        <f t="shared" ca="1" si="86"/>
        <v>0</v>
      </c>
      <c r="BT195" s="1614">
        <f t="shared" ca="1" si="86"/>
        <v>0</v>
      </c>
      <c r="BU195" s="1614">
        <f t="shared" ca="1" si="86"/>
        <v>0</v>
      </c>
      <c r="BV195" s="1614">
        <f t="shared" ca="1" si="86"/>
        <v>0</v>
      </c>
      <c r="BW195" s="1614">
        <f t="shared" ca="1" si="86"/>
        <v>0</v>
      </c>
      <c r="BX195" s="1614">
        <f t="shared" ca="1" si="86"/>
        <v>0</v>
      </c>
      <c r="BY195" s="1614">
        <f t="shared" ca="1" si="86"/>
        <v>0</v>
      </c>
      <c r="BZ195" s="1614">
        <f t="shared" ca="1" si="86"/>
        <v>0</v>
      </c>
      <c r="CA195" s="1614">
        <f t="shared" ca="1" si="86"/>
        <v>0</v>
      </c>
      <c r="CB195" s="1614">
        <f t="shared" ca="1" si="86"/>
        <v>0</v>
      </c>
      <c r="CC195" s="1614">
        <f t="shared" ca="1" si="86"/>
        <v>0</v>
      </c>
      <c r="CD195" s="1614">
        <f t="shared" ca="1" si="86"/>
        <v>0</v>
      </c>
      <c r="CE195" s="1614">
        <f t="shared" ca="1" si="86"/>
        <v>0</v>
      </c>
      <c r="CF195" s="1614">
        <f t="shared" ca="1" si="86"/>
        <v>0</v>
      </c>
      <c r="CG195" s="1614">
        <f t="shared" ca="1" si="86"/>
        <v>0</v>
      </c>
      <c r="CH195" s="1614">
        <f t="shared" ca="1" si="86"/>
        <v>0</v>
      </c>
      <c r="CI195" s="1615">
        <f t="shared" ca="1" si="86"/>
        <v>0</v>
      </c>
      <c r="CM195" s="2158"/>
      <c r="CN195" s="2159"/>
      <c r="CO195" s="2159"/>
      <c r="CP195" s="2159"/>
      <c r="CQ195" s="2159"/>
      <c r="CR195" s="2159"/>
      <c r="CS195" s="2159"/>
      <c r="CT195" s="2159"/>
      <c r="CU195" s="2159"/>
      <c r="CV195" s="2159"/>
      <c r="CW195" s="2160"/>
    </row>
    <row r="196" spans="1:101" s="939" customFormat="1" ht="15.75" customHeight="1" x14ac:dyDescent="0.25">
      <c r="A196" s="1028" t="str">
        <f t="shared" si="88"/>
        <v/>
      </c>
      <c r="B196" s="1029" t="str">
        <f t="shared" ca="1" si="81"/>
        <v xml:space="preserve"> </v>
      </c>
      <c r="C196" s="1611">
        <f t="shared" ca="1" si="82"/>
        <v>0</v>
      </c>
      <c r="D196" s="1612">
        <f t="shared" ca="1" si="89"/>
        <v>0</v>
      </c>
      <c r="E196" s="1613">
        <f t="shared" ca="1" si="89"/>
        <v>0</v>
      </c>
      <c r="F196" s="1613">
        <f t="shared" ca="1" si="89"/>
        <v>0</v>
      </c>
      <c r="G196" s="1613">
        <f t="shared" ca="1" si="89"/>
        <v>0</v>
      </c>
      <c r="H196" s="1613">
        <f t="shared" ca="1" si="89"/>
        <v>0</v>
      </c>
      <c r="I196" s="1613">
        <f t="shared" ca="1" si="89"/>
        <v>0</v>
      </c>
      <c r="J196" s="1613">
        <f t="shared" ca="1" si="89"/>
        <v>0</v>
      </c>
      <c r="K196" s="1613">
        <f t="shared" ca="1" si="83"/>
        <v>0</v>
      </c>
      <c r="L196" s="1613">
        <f t="shared" ca="1" si="83"/>
        <v>0</v>
      </c>
      <c r="M196" s="1614">
        <f t="shared" ca="1" si="83"/>
        <v>0</v>
      </c>
      <c r="N196" s="1614">
        <f t="shared" ca="1" si="83"/>
        <v>0</v>
      </c>
      <c r="O196" s="1614">
        <f t="shared" ca="1" si="83"/>
        <v>0</v>
      </c>
      <c r="P196" s="1614">
        <f t="shared" ca="1" si="83"/>
        <v>0</v>
      </c>
      <c r="Q196" s="1614">
        <f t="shared" ca="1" si="83"/>
        <v>0</v>
      </c>
      <c r="R196" s="1614">
        <f t="shared" ca="1" si="83"/>
        <v>0</v>
      </c>
      <c r="S196" s="1614">
        <f t="shared" ca="1" si="83"/>
        <v>0</v>
      </c>
      <c r="T196" s="1614">
        <f t="shared" ca="1" si="83"/>
        <v>0</v>
      </c>
      <c r="U196" s="1614">
        <f t="shared" ca="1" si="84"/>
        <v>0</v>
      </c>
      <c r="V196" s="1614">
        <f t="shared" ca="1" si="84"/>
        <v>0</v>
      </c>
      <c r="W196" s="1614">
        <f t="shared" ca="1" si="84"/>
        <v>0</v>
      </c>
      <c r="X196" s="1614">
        <f t="shared" ca="1" si="84"/>
        <v>0</v>
      </c>
      <c r="Y196" s="1625">
        <f t="shared" ca="1" si="84"/>
        <v>0</v>
      </c>
      <c r="Z196" s="1565"/>
      <c r="AA196" s="1613">
        <f t="shared" ca="1" si="85"/>
        <v>0</v>
      </c>
      <c r="AB196" s="1613">
        <f t="shared" ca="1" si="85"/>
        <v>0</v>
      </c>
      <c r="AC196" s="1613">
        <f t="shared" ca="1" si="85"/>
        <v>0</v>
      </c>
      <c r="AD196" s="1613">
        <f t="shared" ca="1" si="85"/>
        <v>0</v>
      </c>
      <c r="AE196" s="1613">
        <f t="shared" ca="1" si="85"/>
        <v>0</v>
      </c>
      <c r="AF196" s="1613">
        <f t="shared" ca="1" si="85"/>
        <v>0</v>
      </c>
      <c r="AG196" s="1613">
        <f t="shared" ca="1" si="85"/>
        <v>0</v>
      </c>
      <c r="AH196" s="1613">
        <f t="shared" ca="1" si="85"/>
        <v>0</v>
      </c>
      <c r="AI196" s="1613">
        <f t="shared" ca="1" si="85"/>
        <v>0</v>
      </c>
      <c r="AJ196" s="1613">
        <f t="shared" ca="1" si="85"/>
        <v>0</v>
      </c>
      <c r="AK196" s="1613">
        <f t="shared" ca="1" si="85"/>
        <v>0</v>
      </c>
      <c r="AL196" s="1613">
        <f t="shared" ca="1" si="85"/>
        <v>0</v>
      </c>
      <c r="AM196" s="1613">
        <f t="shared" ca="1" si="85"/>
        <v>0</v>
      </c>
      <c r="AN196" s="1486"/>
      <c r="AO196" s="1612">
        <f t="shared" ca="1" si="86"/>
        <v>0</v>
      </c>
      <c r="AP196" s="1614">
        <f t="shared" ca="1" si="87"/>
        <v>0</v>
      </c>
      <c r="AQ196" s="1614">
        <f t="shared" ca="1" si="86"/>
        <v>0</v>
      </c>
      <c r="AR196" s="1614">
        <f t="shared" ca="1" si="86"/>
        <v>0</v>
      </c>
      <c r="AS196" s="1614">
        <f t="shared" ca="1" si="86"/>
        <v>0</v>
      </c>
      <c r="AT196" s="1614">
        <f t="shared" ca="1" si="86"/>
        <v>0</v>
      </c>
      <c r="AU196" s="1614">
        <f t="shared" ca="1" si="86"/>
        <v>0</v>
      </c>
      <c r="AV196" s="1614">
        <f t="shared" ca="1" si="86"/>
        <v>0</v>
      </c>
      <c r="AW196" s="1614">
        <f t="shared" ca="1" si="86"/>
        <v>0</v>
      </c>
      <c r="AX196" s="1614">
        <f t="shared" ca="1" si="86"/>
        <v>0</v>
      </c>
      <c r="AY196" s="1614">
        <f t="shared" ca="1" si="86"/>
        <v>0</v>
      </c>
      <c r="AZ196" s="1614">
        <f t="shared" ca="1" si="86"/>
        <v>0</v>
      </c>
      <c r="BA196" s="1614">
        <f t="shared" ca="1" si="86"/>
        <v>0</v>
      </c>
      <c r="BB196" s="1614">
        <f t="shared" ca="1" si="86"/>
        <v>0</v>
      </c>
      <c r="BC196" s="1614">
        <f t="shared" ca="1" si="86"/>
        <v>0</v>
      </c>
      <c r="BD196" s="1614">
        <f t="shared" ca="1" si="86"/>
        <v>0</v>
      </c>
      <c r="BE196" s="1614">
        <f t="shared" ca="1" si="86"/>
        <v>0</v>
      </c>
      <c r="BF196" s="1614">
        <f t="shared" ca="1" si="86"/>
        <v>0</v>
      </c>
      <c r="BG196" s="1614">
        <f t="shared" ca="1" si="86"/>
        <v>0</v>
      </c>
      <c r="BH196" s="1614">
        <f t="shared" ca="1" si="86"/>
        <v>0</v>
      </c>
      <c r="BI196" s="1614">
        <f t="shared" ca="1" si="86"/>
        <v>0</v>
      </c>
      <c r="BJ196" s="1614">
        <f t="shared" ca="1" si="86"/>
        <v>0</v>
      </c>
      <c r="BK196" s="1614">
        <f t="shared" ca="1" si="86"/>
        <v>0</v>
      </c>
      <c r="BL196" s="1614">
        <f t="shared" ca="1" si="86"/>
        <v>0</v>
      </c>
      <c r="BM196" s="1614">
        <f t="shared" ca="1" si="86"/>
        <v>0</v>
      </c>
      <c r="BN196" s="1614">
        <f t="shared" ca="1" si="86"/>
        <v>0</v>
      </c>
      <c r="BO196" s="1614">
        <f t="shared" ref="BO196:CI196" ca="1" si="90">IF(ISNUMBER($B196),$B196*BO104/1000,0)</f>
        <v>0</v>
      </c>
      <c r="BP196" s="1614">
        <f t="shared" ca="1" si="90"/>
        <v>0</v>
      </c>
      <c r="BQ196" s="1614">
        <f t="shared" ca="1" si="90"/>
        <v>0</v>
      </c>
      <c r="BR196" s="1614">
        <f t="shared" ca="1" si="90"/>
        <v>0</v>
      </c>
      <c r="BS196" s="1614">
        <f t="shared" ca="1" si="90"/>
        <v>0</v>
      </c>
      <c r="BT196" s="1614">
        <f t="shared" ca="1" si="90"/>
        <v>0</v>
      </c>
      <c r="BU196" s="1614">
        <f t="shared" ca="1" si="90"/>
        <v>0</v>
      </c>
      <c r="BV196" s="1614">
        <f t="shared" ca="1" si="90"/>
        <v>0</v>
      </c>
      <c r="BW196" s="1614">
        <f t="shared" ca="1" si="90"/>
        <v>0</v>
      </c>
      <c r="BX196" s="1614">
        <f t="shared" ca="1" si="90"/>
        <v>0</v>
      </c>
      <c r="BY196" s="1614">
        <f t="shared" ca="1" si="90"/>
        <v>0</v>
      </c>
      <c r="BZ196" s="1614">
        <f t="shared" ca="1" si="90"/>
        <v>0</v>
      </c>
      <c r="CA196" s="1614">
        <f t="shared" ca="1" si="90"/>
        <v>0</v>
      </c>
      <c r="CB196" s="1614">
        <f t="shared" ca="1" si="90"/>
        <v>0</v>
      </c>
      <c r="CC196" s="1614">
        <f t="shared" ca="1" si="90"/>
        <v>0</v>
      </c>
      <c r="CD196" s="1614">
        <f t="shared" ca="1" si="90"/>
        <v>0</v>
      </c>
      <c r="CE196" s="1614">
        <f t="shared" ca="1" si="90"/>
        <v>0</v>
      </c>
      <c r="CF196" s="1614">
        <f t="shared" ca="1" si="90"/>
        <v>0</v>
      </c>
      <c r="CG196" s="1614">
        <f t="shared" ca="1" si="90"/>
        <v>0</v>
      </c>
      <c r="CH196" s="1614">
        <f t="shared" ca="1" si="90"/>
        <v>0</v>
      </c>
      <c r="CI196" s="1615">
        <f t="shared" ca="1" si="90"/>
        <v>0</v>
      </c>
      <c r="CM196" s="2158"/>
      <c r="CN196" s="2159"/>
      <c r="CO196" s="2159"/>
      <c r="CP196" s="2159"/>
      <c r="CQ196" s="2159"/>
      <c r="CR196" s="2159"/>
      <c r="CS196" s="2159"/>
      <c r="CT196" s="2159"/>
      <c r="CU196" s="2159"/>
      <c r="CV196" s="2159"/>
      <c r="CW196" s="2160"/>
    </row>
    <row r="197" spans="1:101" s="939" customFormat="1" ht="15.75" customHeight="1" x14ac:dyDescent="0.25">
      <c r="A197" s="1028" t="str">
        <f t="shared" si="88"/>
        <v/>
      </c>
      <c r="B197" s="1029" t="str">
        <f t="shared" ca="1" si="81"/>
        <v xml:space="preserve"> </v>
      </c>
      <c r="C197" s="1611">
        <f t="shared" ca="1" si="82"/>
        <v>0</v>
      </c>
      <c r="D197" s="1612">
        <f t="shared" ca="1" si="89"/>
        <v>0</v>
      </c>
      <c r="E197" s="1613">
        <f t="shared" ca="1" si="89"/>
        <v>0</v>
      </c>
      <c r="F197" s="1613">
        <f t="shared" ca="1" si="89"/>
        <v>0</v>
      </c>
      <c r="G197" s="1613">
        <f t="shared" ca="1" si="89"/>
        <v>0</v>
      </c>
      <c r="H197" s="1613">
        <f t="shared" ca="1" si="89"/>
        <v>0</v>
      </c>
      <c r="I197" s="1613">
        <f t="shared" ca="1" si="89"/>
        <v>0</v>
      </c>
      <c r="J197" s="1613">
        <f t="shared" ca="1" si="89"/>
        <v>0</v>
      </c>
      <c r="K197" s="1613">
        <f t="shared" ca="1" si="83"/>
        <v>0</v>
      </c>
      <c r="L197" s="1613">
        <f t="shared" ca="1" si="83"/>
        <v>0</v>
      </c>
      <c r="M197" s="1614">
        <f t="shared" ca="1" si="83"/>
        <v>0</v>
      </c>
      <c r="N197" s="1614">
        <f t="shared" ca="1" si="83"/>
        <v>0</v>
      </c>
      <c r="O197" s="1614">
        <f t="shared" ca="1" si="83"/>
        <v>0</v>
      </c>
      <c r="P197" s="1614">
        <f t="shared" ca="1" si="83"/>
        <v>0</v>
      </c>
      <c r="Q197" s="1614">
        <f t="shared" ca="1" si="83"/>
        <v>0</v>
      </c>
      <c r="R197" s="1614">
        <f t="shared" ca="1" si="83"/>
        <v>0</v>
      </c>
      <c r="S197" s="1614">
        <f t="shared" ca="1" si="83"/>
        <v>0</v>
      </c>
      <c r="T197" s="1614">
        <f t="shared" ca="1" si="83"/>
        <v>0</v>
      </c>
      <c r="U197" s="1614">
        <f t="shared" ca="1" si="84"/>
        <v>0</v>
      </c>
      <c r="V197" s="1614">
        <f t="shared" ca="1" si="84"/>
        <v>0</v>
      </c>
      <c r="W197" s="1614">
        <f t="shared" ca="1" si="84"/>
        <v>0</v>
      </c>
      <c r="X197" s="1614">
        <f t="shared" ca="1" si="84"/>
        <v>0</v>
      </c>
      <c r="Y197" s="1625">
        <f t="shared" ca="1" si="84"/>
        <v>0</v>
      </c>
      <c r="Z197" s="1565"/>
      <c r="AA197" s="1613">
        <f t="shared" ca="1" si="85"/>
        <v>0</v>
      </c>
      <c r="AB197" s="1613">
        <f t="shared" ca="1" si="85"/>
        <v>0</v>
      </c>
      <c r="AC197" s="1613">
        <f t="shared" ca="1" si="85"/>
        <v>0</v>
      </c>
      <c r="AD197" s="1613">
        <f t="shared" ca="1" si="85"/>
        <v>0</v>
      </c>
      <c r="AE197" s="1613">
        <f t="shared" ca="1" si="85"/>
        <v>0</v>
      </c>
      <c r="AF197" s="1613">
        <f t="shared" ca="1" si="85"/>
        <v>0</v>
      </c>
      <c r="AG197" s="1613">
        <f t="shared" ca="1" si="85"/>
        <v>0</v>
      </c>
      <c r="AH197" s="1613">
        <f t="shared" ca="1" si="85"/>
        <v>0</v>
      </c>
      <c r="AI197" s="1613">
        <f t="shared" ca="1" si="85"/>
        <v>0</v>
      </c>
      <c r="AJ197" s="1613">
        <f t="shared" ca="1" si="85"/>
        <v>0</v>
      </c>
      <c r="AK197" s="1613">
        <f t="shared" ca="1" si="85"/>
        <v>0</v>
      </c>
      <c r="AL197" s="1613">
        <f t="shared" ca="1" si="85"/>
        <v>0</v>
      </c>
      <c r="AM197" s="1613">
        <f t="shared" ca="1" si="85"/>
        <v>0</v>
      </c>
      <c r="AN197" s="1486"/>
      <c r="AO197" s="1612">
        <f t="shared" ref="AO197:CI202" ca="1" si="91">IF(ISNUMBER($B197),$B197*AO105/1000,0)</f>
        <v>0</v>
      </c>
      <c r="AP197" s="1614">
        <f t="shared" ca="1" si="87"/>
        <v>0</v>
      </c>
      <c r="AQ197" s="1614">
        <f t="shared" ca="1" si="91"/>
        <v>0</v>
      </c>
      <c r="AR197" s="1614">
        <f t="shared" ca="1" si="91"/>
        <v>0</v>
      </c>
      <c r="AS197" s="1614">
        <f t="shared" ca="1" si="91"/>
        <v>0</v>
      </c>
      <c r="AT197" s="1614">
        <f t="shared" ca="1" si="91"/>
        <v>0</v>
      </c>
      <c r="AU197" s="1614">
        <f t="shared" ca="1" si="91"/>
        <v>0</v>
      </c>
      <c r="AV197" s="1614">
        <f t="shared" ca="1" si="91"/>
        <v>0</v>
      </c>
      <c r="AW197" s="1614">
        <f t="shared" ca="1" si="91"/>
        <v>0</v>
      </c>
      <c r="AX197" s="1614">
        <f t="shared" ca="1" si="91"/>
        <v>0</v>
      </c>
      <c r="AY197" s="1614">
        <f t="shared" ca="1" si="91"/>
        <v>0</v>
      </c>
      <c r="AZ197" s="1614">
        <f t="shared" ca="1" si="91"/>
        <v>0</v>
      </c>
      <c r="BA197" s="1614">
        <f t="shared" ca="1" si="91"/>
        <v>0</v>
      </c>
      <c r="BB197" s="1614">
        <f t="shared" ca="1" si="91"/>
        <v>0</v>
      </c>
      <c r="BC197" s="1614">
        <f t="shared" ca="1" si="91"/>
        <v>0</v>
      </c>
      <c r="BD197" s="1614">
        <f t="shared" ca="1" si="91"/>
        <v>0</v>
      </c>
      <c r="BE197" s="1614">
        <f t="shared" ca="1" si="91"/>
        <v>0</v>
      </c>
      <c r="BF197" s="1614">
        <f t="shared" ca="1" si="91"/>
        <v>0</v>
      </c>
      <c r="BG197" s="1614">
        <f t="shared" ca="1" si="91"/>
        <v>0</v>
      </c>
      <c r="BH197" s="1614">
        <f t="shared" ca="1" si="91"/>
        <v>0</v>
      </c>
      <c r="BI197" s="1614">
        <f t="shared" ca="1" si="91"/>
        <v>0</v>
      </c>
      <c r="BJ197" s="1614">
        <f t="shared" ca="1" si="91"/>
        <v>0</v>
      </c>
      <c r="BK197" s="1614">
        <f t="shared" ca="1" si="91"/>
        <v>0</v>
      </c>
      <c r="BL197" s="1614">
        <f t="shared" ca="1" si="91"/>
        <v>0</v>
      </c>
      <c r="BM197" s="1614">
        <f t="shared" ca="1" si="91"/>
        <v>0</v>
      </c>
      <c r="BN197" s="1614">
        <f t="shared" ca="1" si="91"/>
        <v>0</v>
      </c>
      <c r="BO197" s="1614">
        <f t="shared" ca="1" si="91"/>
        <v>0</v>
      </c>
      <c r="BP197" s="1614">
        <f t="shared" ca="1" si="91"/>
        <v>0</v>
      </c>
      <c r="BQ197" s="1614">
        <f t="shared" ca="1" si="91"/>
        <v>0</v>
      </c>
      <c r="BR197" s="1614">
        <f t="shared" ca="1" si="91"/>
        <v>0</v>
      </c>
      <c r="BS197" s="1614">
        <f t="shared" ca="1" si="91"/>
        <v>0</v>
      </c>
      <c r="BT197" s="1614">
        <f t="shared" ca="1" si="91"/>
        <v>0</v>
      </c>
      <c r="BU197" s="1614">
        <f t="shared" ca="1" si="91"/>
        <v>0</v>
      </c>
      <c r="BV197" s="1614">
        <f t="shared" ca="1" si="91"/>
        <v>0</v>
      </c>
      <c r="BW197" s="1614">
        <f t="shared" ca="1" si="91"/>
        <v>0</v>
      </c>
      <c r="BX197" s="1614">
        <f t="shared" ca="1" si="91"/>
        <v>0</v>
      </c>
      <c r="BY197" s="1614">
        <f t="shared" ca="1" si="91"/>
        <v>0</v>
      </c>
      <c r="BZ197" s="1614">
        <f t="shared" ca="1" si="91"/>
        <v>0</v>
      </c>
      <c r="CA197" s="1614">
        <f t="shared" ca="1" si="91"/>
        <v>0</v>
      </c>
      <c r="CB197" s="1614">
        <f t="shared" ca="1" si="91"/>
        <v>0</v>
      </c>
      <c r="CC197" s="1614">
        <f t="shared" ca="1" si="91"/>
        <v>0</v>
      </c>
      <c r="CD197" s="1614">
        <f t="shared" ca="1" si="91"/>
        <v>0</v>
      </c>
      <c r="CE197" s="1614">
        <f t="shared" ca="1" si="91"/>
        <v>0</v>
      </c>
      <c r="CF197" s="1614">
        <f t="shared" ca="1" si="91"/>
        <v>0</v>
      </c>
      <c r="CG197" s="1614">
        <f t="shared" ca="1" si="91"/>
        <v>0</v>
      </c>
      <c r="CH197" s="1614">
        <f t="shared" ca="1" si="91"/>
        <v>0</v>
      </c>
      <c r="CI197" s="1615">
        <f t="shared" ca="1" si="91"/>
        <v>0</v>
      </c>
      <c r="CM197" s="2158"/>
      <c r="CN197" s="2159"/>
      <c r="CO197" s="2159"/>
      <c r="CP197" s="2159"/>
      <c r="CQ197" s="2159"/>
      <c r="CR197" s="2159"/>
      <c r="CS197" s="2159"/>
      <c r="CT197" s="2159"/>
      <c r="CU197" s="2159"/>
      <c r="CV197" s="2159"/>
      <c r="CW197" s="2160"/>
    </row>
    <row r="198" spans="1:101" s="939" customFormat="1" ht="15.75" customHeight="1" x14ac:dyDescent="0.25">
      <c r="A198" s="1028" t="str">
        <f t="shared" si="88"/>
        <v/>
      </c>
      <c r="B198" s="1029" t="str">
        <f t="shared" ca="1" si="81"/>
        <v xml:space="preserve"> </v>
      </c>
      <c r="C198" s="1611">
        <f t="shared" ca="1" si="82"/>
        <v>0</v>
      </c>
      <c r="D198" s="1612">
        <f t="shared" ca="1" si="89"/>
        <v>0</v>
      </c>
      <c r="E198" s="1613">
        <f t="shared" ca="1" si="89"/>
        <v>0</v>
      </c>
      <c r="F198" s="1613">
        <f t="shared" ca="1" si="89"/>
        <v>0</v>
      </c>
      <c r="G198" s="1613">
        <f t="shared" ca="1" si="89"/>
        <v>0</v>
      </c>
      <c r="H198" s="1613">
        <f t="shared" ca="1" si="89"/>
        <v>0</v>
      </c>
      <c r="I198" s="1613">
        <f t="shared" ca="1" si="89"/>
        <v>0</v>
      </c>
      <c r="J198" s="1613">
        <f t="shared" ca="1" si="89"/>
        <v>0</v>
      </c>
      <c r="K198" s="1613">
        <f t="shared" ca="1" si="83"/>
        <v>0</v>
      </c>
      <c r="L198" s="1613">
        <f t="shared" ca="1" si="83"/>
        <v>0</v>
      </c>
      <c r="M198" s="1614">
        <f t="shared" ca="1" si="83"/>
        <v>0</v>
      </c>
      <c r="N198" s="1614">
        <f t="shared" ca="1" si="83"/>
        <v>0</v>
      </c>
      <c r="O198" s="1614">
        <f t="shared" ca="1" si="83"/>
        <v>0</v>
      </c>
      <c r="P198" s="1614">
        <f t="shared" ca="1" si="83"/>
        <v>0</v>
      </c>
      <c r="Q198" s="1614">
        <f t="shared" ca="1" si="83"/>
        <v>0</v>
      </c>
      <c r="R198" s="1614">
        <f t="shared" ca="1" si="83"/>
        <v>0</v>
      </c>
      <c r="S198" s="1614">
        <f t="shared" ca="1" si="83"/>
        <v>0</v>
      </c>
      <c r="T198" s="1614">
        <f t="shared" ca="1" si="83"/>
        <v>0</v>
      </c>
      <c r="U198" s="1614">
        <f t="shared" ca="1" si="84"/>
        <v>0</v>
      </c>
      <c r="V198" s="1614">
        <f t="shared" ca="1" si="84"/>
        <v>0</v>
      </c>
      <c r="W198" s="1614">
        <f t="shared" ca="1" si="84"/>
        <v>0</v>
      </c>
      <c r="X198" s="1614">
        <f t="shared" ca="1" si="84"/>
        <v>0</v>
      </c>
      <c r="Y198" s="1625">
        <f t="shared" ca="1" si="84"/>
        <v>0</v>
      </c>
      <c r="Z198" s="1565"/>
      <c r="AA198" s="1613">
        <f t="shared" ca="1" si="85"/>
        <v>0</v>
      </c>
      <c r="AB198" s="1613">
        <f t="shared" ca="1" si="85"/>
        <v>0</v>
      </c>
      <c r="AC198" s="1613">
        <f t="shared" ca="1" si="85"/>
        <v>0</v>
      </c>
      <c r="AD198" s="1613">
        <f t="shared" ca="1" si="85"/>
        <v>0</v>
      </c>
      <c r="AE198" s="1613">
        <f t="shared" ca="1" si="85"/>
        <v>0</v>
      </c>
      <c r="AF198" s="1613">
        <f t="shared" ca="1" si="85"/>
        <v>0</v>
      </c>
      <c r="AG198" s="1613">
        <f t="shared" ca="1" si="85"/>
        <v>0</v>
      </c>
      <c r="AH198" s="1613">
        <f t="shared" ca="1" si="85"/>
        <v>0</v>
      </c>
      <c r="AI198" s="1613">
        <f t="shared" ca="1" si="85"/>
        <v>0</v>
      </c>
      <c r="AJ198" s="1613">
        <f t="shared" ca="1" si="85"/>
        <v>0</v>
      </c>
      <c r="AK198" s="1613">
        <f t="shared" ca="1" si="85"/>
        <v>0</v>
      </c>
      <c r="AL198" s="1613">
        <f t="shared" ca="1" si="85"/>
        <v>0</v>
      </c>
      <c r="AM198" s="1613">
        <f t="shared" ca="1" si="85"/>
        <v>0</v>
      </c>
      <c r="AN198" s="1486"/>
      <c r="AO198" s="1612">
        <f t="shared" ca="1" si="91"/>
        <v>0</v>
      </c>
      <c r="AP198" s="1614">
        <f t="shared" ca="1" si="87"/>
        <v>0</v>
      </c>
      <c r="AQ198" s="1614">
        <f t="shared" ca="1" si="91"/>
        <v>0</v>
      </c>
      <c r="AR198" s="1614">
        <f t="shared" ca="1" si="91"/>
        <v>0</v>
      </c>
      <c r="AS198" s="1614">
        <f t="shared" ca="1" si="91"/>
        <v>0</v>
      </c>
      <c r="AT198" s="1614">
        <f t="shared" ca="1" si="91"/>
        <v>0</v>
      </c>
      <c r="AU198" s="1614">
        <f t="shared" ca="1" si="91"/>
        <v>0</v>
      </c>
      <c r="AV198" s="1614">
        <f t="shared" ca="1" si="91"/>
        <v>0</v>
      </c>
      <c r="AW198" s="1614">
        <f t="shared" ca="1" si="91"/>
        <v>0</v>
      </c>
      <c r="AX198" s="1614">
        <f t="shared" ca="1" si="91"/>
        <v>0</v>
      </c>
      <c r="AY198" s="1614">
        <f t="shared" ca="1" si="91"/>
        <v>0</v>
      </c>
      <c r="AZ198" s="1614">
        <f t="shared" ca="1" si="91"/>
        <v>0</v>
      </c>
      <c r="BA198" s="1614">
        <f t="shared" ca="1" si="91"/>
        <v>0</v>
      </c>
      <c r="BB198" s="1614">
        <f t="shared" ca="1" si="91"/>
        <v>0</v>
      </c>
      <c r="BC198" s="1614">
        <f t="shared" ca="1" si="91"/>
        <v>0</v>
      </c>
      <c r="BD198" s="1614">
        <f t="shared" ca="1" si="91"/>
        <v>0</v>
      </c>
      <c r="BE198" s="1614">
        <f t="shared" ca="1" si="91"/>
        <v>0</v>
      </c>
      <c r="BF198" s="1614">
        <f t="shared" ca="1" si="91"/>
        <v>0</v>
      </c>
      <c r="BG198" s="1614">
        <f t="shared" ca="1" si="91"/>
        <v>0</v>
      </c>
      <c r="BH198" s="1614">
        <f t="shared" ca="1" si="91"/>
        <v>0</v>
      </c>
      <c r="BI198" s="1614">
        <f t="shared" ca="1" si="91"/>
        <v>0</v>
      </c>
      <c r="BJ198" s="1614">
        <f t="shared" ca="1" si="91"/>
        <v>0</v>
      </c>
      <c r="BK198" s="1614">
        <f t="shared" ca="1" si="91"/>
        <v>0</v>
      </c>
      <c r="BL198" s="1614">
        <f t="shared" ca="1" si="91"/>
        <v>0</v>
      </c>
      <c r="BM198" s="1614">
        <f t="shared" ca="1" si="91"/>
        <v>0</v>
      </c>
      <c r="BN198" s="1614">
        <f t="shared" ca="1" si="91"/>
        <v>0</v>
      </c>
      <c r="BO198" s="1614">
        <f t="shared" ca="1" si="91"/>
        <v>0</v>
      </c>
      <c r="BP198" s="1614">
        <f t="shared" ca="1" si="91"/>
        <v>0</v>
      </c>
      <c r="BQ198" s="1614">
        <f t="shared" ca="1" si="91"/>
        <v>0</v>
      </c>
      <c r="BR198" s="1614">
        <f t="shared" ca="1" si="91"/>
        <v>0</v>
      </c>
      <c r="BS198" s="1614">
        <f t="shared" ca="1" si="91"/>
        <v>0</v>
      </c>
      <c r="BT198" s="1614">
        <f t="shared" ca="1" si="91"/>
        <v>0</v>
      </c>
      <c r="BU198" s="1614">
        <f t="shared" ca="1" si="91"/>
        <v>0</v>
      </c>
      <c r="BV198" s="1614">
        <f t="shared" ca="1" si="91"/>
        <v>0</v>
      </c>
      <c r="BW198" s="1614">
        <f t="shared" ca="1" si="91"/>
        <v>0</v>
      </c>
      <c r="BX198" s="1614">
        <f t="shared" ca="1" si="91"/>
        <v>0</v>
      </c>
      <c r="BY198" s="1614">
        <f t="shared" ca="1" si="91"/>
        <v>0</v>
      </c>
      <c r="BZ198" s="1614">
        <f t="shared" ca="1" si="91"/>
        <v>0</v>
      </c>
      <c r="CA198" s="1614">
        <f t="shared" ca="1" si="91"/>
        <v>0</v>
      </c>
      <c r="CB198" s="1614">
        <f t="shared" ca="1" si="91"/>
        <v>0</v>
      </c>
      <c r="CC198" s="1614">
        <f t="shared" ca="1" si="91"/>
        <v>0</v>
      </c>
      <c r="CD198" s="1614">
        <f t="shared" ca="1" si="91"/>
        <v>0</v>
      </c>
      <c r="CE198" s="1614">
        <f t="shared" ca="1" si="91"/>
        <v>0</v>
      </c>
      <c r="CF198" s="1614">
        <f t="shared" ca="1" si="91"/>
        <v>0</v>
      </c>
      <c r="CG198" s="1614">
        <f t="shared" ca="1" si="91"/>
        <v>0</v>
      </c>
      <c r="CH198" s="1614">
        <f t="shared" ca="1" si="91"/>
        <v>0</v>
      </c>
      <c r="CI198" s="1615">
        <f t="shared" ca="1" si="91"/>
        <v>0</v>
      </c>
      <c r="CM198" s="2158"/>
      <c r="CN198" s="2159"/>
      <c r="CO198" s="2159"/>
      <c r="CP198" s="2159"/>
      <c r="CQ198" s="2159"/>
      <c r="CR198" s="2159"/>
      <c r="CS198" s="2159"/>
      <c r="CT198" s="2159"/>
      <c r="CU198" s="2159"/>
      <c r="CV198" s="2159"/>
      <c r="CW198" s="2160"/>
    </row>
    <row r="199" spans="1:101" s="939" customFormat="1" ht="15.75" customHeight="1" x14ac:dyDescent="0.25">
      <c r="A199" s="1028" t="str">
        <f t="shared" si="88"/>
        <v/>
      </c>
      <c r="B199" s="1029" t="str">
        <f t="shared" ca="1" si="81"/>
        <v xml:space="preserve"> </v>
      </c>
      <c r="C199" s="1611">
        <f t="shared" ca="1" si="82"/>
        <v>0</v>
      </c>
      <c r="D199" s="1612">
        <f t="shared" ca="1" si="89"/>
        <v>0</v>
      </c>
      <c r="E199" s="1613">
        <f t="shared" ca="1" si="89"/>
        <v>0</v>
      </c>
      <c r="F199" s="1613">
        <f t="shared" ca="1" si="89"/>
        <v>0</v>
      </c>
      <c r="G199" s="1613">
        <f t="shared" ca="1" si="89"/>
        <v>0</v>
      </c>
      <c r="H199" s="1613">
        <f t="shared" ca="1" si="89"/>
        <v>0</v>
      </c>
      <c r="I199" s="1613">
        <f t="shared" ca="1" si="89"/>
        <v>0</v>
      </c>
      <c r="J199" s="1613">
        <f t="shared" ca="1" si="89"/>
        <v>0</v>
      </c>
      <c r="K199" s="1613">
        <f t="shared" ca="1" si="83"/>
        <v>0</v>
      </c>
      <c r="L199" s="1613">
        <f t="shared" ca="1" si="83"/>
        <v>0</v>
      </c>
      <c r="M199" s="1614">
        <f t="shared" ca="1" si="83"/>
        <v>0</v>
      </c>
      <c r="N199" s="1614">
        <f t="shared" ca="1" si="83"/>
        <v>0</v>
      </c>
      <c r="O199" s="1614">
        <f t="shared" ca="1" si="83"/>
        <v>0</v>
      </c>
      <c r="P199" s="1614">
        <f t="shared" ca="1" si="83"/>
        <v>0</v>
      </c>
      <c r="Q199" s="1614">
        <f t="shared" ca="1" si="83"/>
        <v>0</v>
      </c>
      <c r="R199" s="1614">
        <f t="shared" ca="1" si="83"/>
        <v>0</v>
      </c>
      <c r="S199" s="1614">
        <f t="shared" ca="1" si="83"/>
        <v>0</v>
      </c>
      <c r="T199" s="1614">
        <f t="shared" ca="1" si="83"/>
        <v>0</v>
      </c>
      <c r="U199" s="1614">
        <f t="shared" ca="1" si="84"/>
        <v>0</v>
      </c>
      <c r="V199" s="1614">
        <f t="shared" ca="1" si="84"/>
        <v>0</v>
      </c>
      <c r="W199" s="1614">
        <f t="shared" ca="1" si="84"/>
        <v>0</v>
      </c>
      <c r="X199" s="1614">
        <f t="shared" ca="1" si="84"/>
        <v>0</v>
      </c>
      <c r="Y199" s="1625">
        <f t="shared" ca="1" si="84"/>
        <v>0</v>
      </c>
      <c r="Z199" s="1565"/>
      <c r="AA199" s="1613">
        <f t="shared" ca="1" si="85"/>
        <v>0</v>
      </c>
      <c r="AB199" s="1613">
        <f t="shared" ca="1" si="85"/>
        <v>0</v>
      </c>
      <c r="AC199" s="1613">
        <f t="shared" ca="1" si="85"/>
        <v>0</v>
      </c>
      <c r="AD199" s="1613">
        <f t="shared" ca="1" si="85"/>
        <v>0</v>
      </c>
      <c r="AE199" s="1613">
        <f t="shared" ca="1" si="85"/>
        <v>0</v>
      </c>
      <c r="AF199" s="1613">
        <f t="shared" ca="1" si="85"/>
        <v>0</v>
      </c>
      <c r="AG199" s="1613">
        <f t="shared" ca="1" si="85"/>
        <v>0</v>
      </c>
      <c r="AH199" s="1613">
        <f t="shared" ca="1" si="85"/>
        <v>0</v>
      </c>
      <c r="AI199" s="1613">
        <f t="shared" ca="1" si="85"/>
        <v>0</v>
      </c>
      <c r="AJ199" s="1613">
        <f t="shared" ca="1" si="85"/>
        <v>0</v>
      </c>
      <c r="AK199" s="1613">
        <f t="shared" ca="1" si="85"/>
        <v>0</v>
      </c>
      <c r="AL199" s="1613">
        <f t="shared" ca="1" si="85"/>
        <v>0</v>
      </c>
      <c r="AM199" s="1613">
        <f t="shared" ca="1" si="85"/>
        <v>0</v>
      </c>
      <c r="AN199" s="1486"/>
      <c r="AO199" s="1612">
        <f t="shared" ca="1" si="91"/>
        <v>0</v>
      </c>
      <c r="AP199" s="1614">
        <f t="shared" ca="1" si="87"/>
        <v>0</v>
      </c>
      <c r="AQ199" s="1614">
        <f t="shared" ca="1" si="91"/>
        <v>0</v>
      </c>
      <c r="AR199" s="1614">
        <f t="shared" ca="1" si="91"/>
        <v>0</v>
      </c>
      <c r="AS199" s="1614">
        <f t="shared" ca="1" si="91"/>
        <v>0</v>
      </c>
      <c r="AT199" s="1614">
        <f t="shared" ca="1" si="91"/>
        <v>0</v>
      </c>
      <c r="AU199" s="1614">
        <f t="shared" ca="1" si="91"/>
        <v>0</v>
      </c>
      <c r="AV199" s="1614">
        <f t="shared" ca="1" si="91"/>
        <v>0</v>
      </c>
      <c r="AW199" s="1614">
        <f t="shared" ca="1" si="91"/>
        <v>0</v>
      </c>
      <c r="AX199" s="1614">
        <f t="shared" ca="1" si="91"/>
        <v>0</v>
      </c>
      <c r="AY199" s="1614">
        <f t="shared" ca="1" si="91"/>
        <v>0</v>
      </c>
      <c r="AZ199" s="1614">
        <f t="shared" ca="1" si="91"/>
        <v>0</v>
      </c>
      <c r="BA199" s="1614">
        <f t="shared" ca="1" si="91"/>
        <v>0</v>
      </c>
      <c r="BB199" s="1614">
        <f t="shared" ca="1" si="91"/>
        <v>0</v>
      </c>
      <c r="BC199" s="1614">
        <f t="shared" ca="1" si="91"/>
        <v>0</v>
      </c>
      <c r="BD199" s="1614">
        <f t="shared" ca="1" si="91"/>
        <v>0</v>
      </c>
      <c r="BE199" s="1614">
        <f t="shared" ca="1" si="91"/>
        <v>0</v>
      </c>
      <c r="BF199" s="1614">
        <f t="shared" ca="1" si="91"/>
        <v>0</v>
      </c>
      <c r="BG199" s="1614">
        <f t="shared" ca="1" si="91"/>
        <v>0</v>
      </c>
      <c r="BH199" s="1614">
        <f t="shared" ca="1" si="91"/>
        <v>0</v>
      </c>
      <c r="BI199" s="1614">
        <f t="shared" ca="1" si="91"/>
        <v>0</v>
      </c>
      <c r="BJ199" s="1614">
        <f t="shared" ca="1" si="91"/>
        <v>0</v>
      </c>
      <c r="BK199" s="1614">
        <f t="shared" ca="1" si="91"/>
        <v>0</v>
      </c>
      <c r="BL199" s="1614">
        <f t="shared" ca="1" si="91"/>
        <v>0</v>
      </c>
      <c r="BM199" s="1614">
        <f t="shared" ca="1" si="91"/>
        <v>0</v>
      </c>
      <c r="BN199" s="1614">
        <f t="shared" ca="1" si="91"/>
        <v>0</v>
      </c>
      <c r="BO199" s="1614">
        <f t="shared" ca="1" si="91"/>
        <v>0</v>
      </c>
      <c r="BP199" s="1614">
        <f t="shared" ca="1" si="91"/>
        <v>0</v>
      </c>
      <c r="BQ199" s="1614">
        <f t="shared" ca="1" si="91"/>
        <v>0</v>
      </c>
      <c r="BR199" s="1614">
        <f t="shared" ca="1" si="91"/>
        <v>0</v>
      </c>
      <c r="BS199" s="1614">
        <f t="shared" ca="1" si="91"/>
        <v>0</v>
      </c>
      <c r="BT199" s="1614">
        <f t="shared" ca="1" si="91"/>
        <v>0</v>
      </c>
      <c r="BU199" s="1614">
        <f t="shared" ca="1" si="91"/>
        <v>0</v>
      </c>
      <c r="BV199" s="1614">
        <f t="shared" ca="1" si="91"/>
        <v>0</v>
      </c>
      <c r="BW199" s="1614">
        <f t="shared" ca="1" si="91"/>
        <v>0</v>
      </c>
      <c r="BX199" s="1614">
        <f t="shared" ca="1" si="91"/>
        <v>0</v>
      </c>
      <c r="BY199" s="1614">
        <f t="shared" ca="1" si="91"/>
        <v>0</v>
      </c>
      <c r="BZ199" s="1614">
        <f t="shared" ca="1" si="91"/>
        <v>0</v>
      </c>
      <c r="CA199" s="1614">
        <f t="shared" ca="1" si="91"/>
        <v>0</v>
      </c>
      <c r="CB199" s="1614">
        <f t="shared" ca="1" si="91"/>
        <v>0</v>
      </c>
      <c r="CC199" s="1614">
        <f t="shared" ca="1" si="91"/>
        <v>0</v>
      </c>
      <c r="CD199" s="1614">
        <f t="shared" ca="1" si="91"/>
        <v>0</v>
      </c>
      <c r="CE199" s="1614">
        <f t="shared" ca="1" si="91"/>
        <v>0</v>
      </c>
      <c r="CF199" s="1614">
        <f t="shared" ca="1" si="91"/>
        <v>0</v>
      </c>
      <c r="CG199" s="1614">
        <f t="shared" ca="1" si="91"/>
        <v>0</v>
      </c>
      <c r="CH199" s="1614">
        <f t="shared" ca="1" si="91"/>
        <v>0</v>
      </c>
      <c r="CI199" s="1615">
        <f t="shared" ca="1" si="91"/>
        <v>0</v>
      </c>
      <c r="CM199" s="2158"/>
      <c r="CN199" s="2159"/>
      <c r="CO199" s="2159"/>
      <c r="CP199" s="2159"/>
      <c r="CQ199" s="2159"/>
      <c r="CR199" s="2159"/>
      <c r="CS199" s="2159"/>
      <c r="CT199" s="2159"/>
      <c r="CU199" s="2159"/>
      <c r="CV199" s="2159"/>
      <c r="CW199" s="2160"/>
    </row>
    <row r="200" spans="1:101" s="939" customFormat="1" ht="15.75" customHeight="1" x14ac:dyDescent="0.25">
      <c r="A200" s="1028" t="str">
        <f t="shared" si="88"/>
        <v/>
      </c>
      <c r="B200" s="1029" t="str">
        <f t="shared" ca="1" si="81"/>
        <v xml:space="preserve"> </v>
      </c>
      <c r="C200" s="1611">
        <f t="shared" ca="1" si="82"/>
        <v>0</v>
      </c>
      <c r="D200" s="1612">
        <f t="shared" ca="1" si="89"/>
        <v>0</v>
      </c>
      <c r="E200" s="1613">
        <f t="shared" ca="1" si="89"/>
        <v>0</v>
      </c>
      <c r="F200" s="1613">
        <f t="shared" ca="1" si="89"/>
        <v>0</v>
      </c>
      <c r="G200" s="1613">
        <f t="shared" ca="1" si="89"/>
        <v>0</v>
      </c>
      <c r="H200" s="1613">
        <f t="shared" ca="1" si="89"/>
        <v>0</v>
      </c>
      <c r="I200" s="1613">
        <f t="shared" ca="1" si="89"/>
        <v>0</v>
      </c>
      <c r="J200" s="1613">
        <f t="shared" ca="1" si="89"/>
        <v>0</v>
      </c>
      <c r="K200" s="1613">
        <f t="shared" ca="1" si="83"/>
        <v>0</v>
      </c>
      <c r="L200" s="1613">
        <f t="shared" ca="1" si="83"/>
        <v>0</v>
      </c>
      <c r="M200" s="1614">
        <f t="shared" ca="1" si="83"/>
        <v>0</v>
      </c>
      <c r="N200" s="1614">
        <f t="shared" ca="1" si="83"/>
        <v>0</v>
      </c>
      <c r="O200" s="1614">
        <f t="shared" ca="1" si="83"/>
        <v>0</v>
      </c>
      <c r="P200" s="1614">
        <f t="shared" ca="1" si="83"/>
        <v>0</v>
      </c>
      <c r="Q200" s="1614">
        <f t="shared" ca="1" si="83"/>
        <v>0</v>
      </c>
      <c r="R200" s="1614">
        <f t="shared" ca="1" si="83"/>
        <v>0</v>
      </c>
      <c r="S200" s="1614">
        <f t="shared" ca="1" si="83"/>
        <v>0</v>
      </c>
      <c r="T200" s="1614">
        <f t="shared" ca="1" si="83"/>
        <v>0</v>
      </c>
      <c r="U200" s="1614">
        <f t="shared" ca="1" si="84"/>
        <v>0</v>
      </c>
      <c r="V200" s="1614">
        <f t="shared" ca="1" si="84"/>
        <v>0</v>
      </c>
      <c r="W200" s="1614">
        <f t="shared" ca="1" si="84"/>
        <v>0</v>
      </c>
      <c r="X200" s="1614">
        <f t="shared" ca="1" si="84"/>
        <v>0</v>
      </c>
      <c r="Y200" s="1625">
        <f t="shared" ca="1" si="84"/>
        <v>0</v>
      </c>
      <c r="Z200" s="1565"/>
      <c r="AA200" s="1613">
        <f t="shared" ca="1" si="85"/>
        <v>0</v>
      </c>
      <c r="AB200" s="1613">
        <f t="shared" ca="1" si="85"/>
        <v>0</v>
      </c>
      <c r="AC200" s="1613">
        <f t="shared" ca="1" si="85"/>
        <v>0</v>
      </c>
      <c r="AD200" s="1613">
        <f t="shared" ca="1" si="85"/>
        <v>0</v>
      </c>
      <c r="AE200" s="1613">
        <f t="shared" ca="1" si="85"/>
        <v>0</v>
      </c>
      <c r="AF200" s="1613">
        <f t="shared" ca="1" si="85"/>
        <v>0</v>
      </c>
      <c r="AG200" s="1613">
        <f t="shared" ca="1" si="85"/>
        <v>0</v>
      </c>
      <c r="AH200" s="1613">
        <f t="shared" ca="1" si="85"/>
        <v>0</v>
      </c>
      <c r="AI200" s="1613">
        <f t="shared" ca="1" si="85"/>
        <v>0</v>
      </c>
      <c r="AJ200" s="1613">
        <f t="shared" ca="1" si="85"/>
        <v>0</v>
      </c>
      <c r="AK200" s="1613">
        <f t="shared" ca="1" si="85"/>
        <v>0</v>
      </c>
      <c r="AL200" s="1613">
        <f t="shared" ca="1" si="85"/>
        <v>0</v>
      </c>
      <c r="AM200" s="1613">
        <f t="shared" ca="1" si="85"/>
        <v>0</v>
      </c>
      <c r="AN200" s="1486"/>
      <c r="AO200" s="1612">
        <f t="shared" ca="1" si="91"/>
        <v>0</v>
      </c>
      <c r="AP200" s="1614">
        <f t="shared" ca="1" si="87"/>
        <v>0</v>
      </c>
      <c r="AQ200" s="1614">
        <f t="shared" ca="1" si="91"/>
        <v>0</v>
      </c>
      <c r="AR200" s="1614">
        <f t="shared" ca="1" si="91"/>
        <v>0</v>
      </c>
      <c r="AS200" s="1614">
        <f t="shared" ca="1" si="91"/>
        <v>0</v>
      </c>
      <c r="AT200" s="1614">
        <f t="shared" ca="1" si="91"/>
        <v>0</v>
      </c>
      <c r="AU200" s="1614">
        <f t="shared" ca="1" si="91"/>
        <v>0</v>
      </c>
      <c r="AV200" s="1614">
        <f t="shared" ca="1" si="91"/>
        <v>0</v>
      </c>
      <c r="AW200" s="1614">
        <f t="shared" ca="1" si="91"/>
        <v>0</v>
      </c>
      <c r="AX200" s="1614">
        <f t="shared" ca="1" si="91"/>
        <v>0</v>
      </c>
      <c r="AY200" s="1614">
        <f t="shared" ca="1" si="91"/>
        <v>0</v>
      </c>
      <c r="AZ200" s="1614">
        <f t="shared" ca="1" si="91"/>
        <v>0</v>
      </c>
      <c r="BA200" s="1614">
        <f t="shared" ca="1" si="91"/>
        <v>0</v>
      </c>
      <c r="BB200" s="1614">
        <f t="shared" ca="1" si="91"/>
        <v>0</v>
      </c>
      <c r="BC200" s="1614">
        <f t="shared" ca="1" si="91"/>
        <v>0</v>
      </c>
      <c r="BD200" s="1614">
        <f t="shared" ca="1" si="91"/>
        <v>0</v>
      </c>
      <c r="BE200" s="1614">
        <f t="shared" ca="1" si="91"/>
        <v>0</v>
      </c>
      <c r="BF200" s="1614">
        <f t="shared" ca="1" si="91"/>
        <v>0</v>
      </c>
      <c r="BG200" s="1614">
        <f t="shared" ca="1" si="91"/>
        <v>0</v>
      </c>
      <c r="BH200" s="1614">
        <f t="shared" ca="1" si="91"/>
        <v>0</v>
      </c>
      <c r="BI200" s="1614">
        <f t="shared" ca="1" si="91"/>
        <v>0</v>
      </c>
      <c r="BJ200" s="1614">
        <f t="shared" ca="1" si="91"/>
        <v>0</v>
      </c>
      <c r="BK200" s="1614">
        <f t="shared" ca="1" si="91"/>
        <v>0</v>
      </c>
      <c r="BL200" s="1614">
        <f t="shared" ca="1" si="91"/>
        <v>0</v>
      </c>
      <c r="BM200" s="1614">
        <f t="shared" ca="1" si="91"/>
        <v>0</v>
      </c>
      <c r="BN200" s="1614">
        <f t="shared" ca="1" si="91"/>
        <v>0</v>
      </c>
      <c r="BO200" s="1614">
        <f t="shared" ca="1" si="91"/>
        <v>0</v>
      </c>
      <c r="BP200" s="1614">
        <f t="shared" ca="1" si="91"/>
        <v>0</v>
      </c>
      <c r="BQ200" s="1614">
        <f t="shared" ca="1" si="91"/>
        <v>0</v>
      </c>
      <c r="BR200" s="1614">
        <f t="shared" ca="1" si="91"/>
        <v>0</v>
      </c>
      <c r="BS200" s="1614">
        <f t="shared" ca="1" si="91"/>
        <v>0</v>
      </c>
      <c r="BT200" s="1614">
        <f t="shared" ca="1" si="91"/>
        <v>0</v>
      </c>
      <c r="BU200" s="1614">
        <f t="shared" ca="1" si="91"/>
        <v>0</v>
      </c>
      <c r="BV200" s="1614">
        <f t="shared" ca="1" si="91"/>
        <v>0</v>
      </c>
      <c r="BW200" s="1614">
        <f t="shared" ca="1" si="91"/>
        <v>0</v>
      </c>
      <c r="BX200" s="1614">
        <f t="shared" ca="1" si="91"/>
        <v>0</v>
      </c>
      <c r="BY200" s="1614">
        <f t="shared" ca="1" si="91"/>
        <v>0</v>
      </c>
      <c r="BZ200" s="1614">
        <f t="shared" ca="1" si="91"/>
        <v>0</v>
      </c>
      <c r="CA200" s="1614">
        <f t="shared" ca="1" si="91"/>
        <v>0</v>
      </c>
      <c r="CB200" s="1614">
        <f t="shared" ca="1" si="91"/>
        <v>0</v>
      </c>
      <c r="CC200" s="1614">
        <f t="shared" ca="1" si="91"/>
        <v>0</v>
      </c>
      <c r="CD200" s="1614">
        <f t="shared" ca="1" si="91"/>
        <v>0</v>
      </c>
      <c r="CE200" s="1614">
        <f t="shared" ca="1" si="91"/>
        <v>0</v>
      </c>
      <c r="CF200" s="1614">
        <f t="shared" ca="1" si="91"/>
        <v>0</v>
      </c>
      <c r="CG200" s="1614">
        <f t="shared" ca="1" si="91"/>
        <v>0</v>
      </c>
      <c r="CH200" s="1614">
        <f t="shared" ca="1" si="91"/>
        <v>0</v>
      </c>
      <c r="CI200" s="1615">
        <f t="shared" ca="1" si="91"/>
        <v>0</v>
      </c>
      <c r="CM200" s="2158"/>
      <c r="CN200" s="2159"/>
      <c r="CO200" s="2159"/>
      <c r="CP200" s="2159"/>
      <c r="CQ200" s="2159"/>
      <c r="CR200" s="2159"/>
      <c r="CS200" s="2159"/>
      <c r="CT200" s="2159"/>
      <c r="CU200" s="2159"/>
      <c r="CV200" s="2159"/>
      <c r="CW200" s="2160"/>
    </row>
    <row r="201" spans="1:101" s="939" customFormat="1" ht="15.75" customHeight="1" x14ac:dyDescent="0.25">
      <c r="A201" s="1028" t="str">
        <f t="shared" si="88"/>
        <v/>
      </c>
      <c r="B201" s="1029" t="str">
        <f t="shared" ca="1" si="81"/>
        <v xml:space="preserve"> </v>
      </c>
      <c r="C201" s="1611">
        <f t="shared" ca="1" si="82"/>
        <v>0</v>
      </c>
      <c r="D201" s="1612">
        <f t="shared" ca="1" si="89"/>
        <v>0</v>
      </c>
      <c r="E201" s="1613">
        <f t="shared" ca="1" si="89"/>
        <v>0</v>
      </c>
      <c r="F201" s="1613">
        <f t="shared" ca="1" si="89"/>
        <v>0</v>
      </c>
      <c r="G201" s="1613">
        <f t="shared" ca="1" si="89"/>
        <v>0</v>
      </c>
      <c r="H201" s="1613">
        <f t="shared" ca="1" si="89"/>
        <v>0</v>
      </c>
      <c r="I201" s="1613">
        <f t="shared" ca="1" si="89"/>
        <v>0</v>
      </c>
      <c r="J201" s="1613">
        <f t="shared" ca="1" si="89"/>
        <v>0</v>
      </c>
      <c r="K201" s="1613">
        <f t="shared" ca="1" si="83"/>
        <v>0</v>
      </c>
      <c r="L201" s="1613">
        <f t="shared" ca="1" si="83"/>
        <v>0</v>
      </c>
      <c r="M201" s="1614">
        <f t="shared" ca="1" si="83"/>
        <v>0</v>
      </c>
      <c r="N201" s="1614">
        <f t="shared" ca="1" si="83"/>
        <v>0</v>
      </c>
      <c r="O201" s="1614">
        <f t="shared" ca="1" si="83"/>
        <v>0</v>
      </c>
      <c r="P201" s="1614">
        <f t="shared" ca="1" si="83"/>
        <v>0</v>
      </c>
      <c r="Q201" s="1614">
        <f t="shared" ca="1" si="83"/>
        <v>0</v>
      </c>
      <c r="R201" s="1614">
        <f t="shared" ca="1" si="83"/>
        <v>0</v>
      </c>
      <c r="S201" s="1614">
        <f t="shared" ca="1" si="83"/>
        <v>0</v>
      </c>
      <c r="T201" s="1614">
        <f t="shared" ca="1" si="83"/>
        <v>0</v>
      </c>
      <c r="U201" s="1614">
        <f t="shared" ca="1" si="84"/>
        <v>0</v>
      </c>
      <c r="V201" s="1614">
        <f t="shared" ca="1" si="84"/>
        <v>0</v>
      </c>
      <c r="W201" s="1614">
        <f t="shared" ca="1" si="84"/>
        <v>0</v>
      </c>
      <c r="X201" s="1614">
        <f t="shared" ca="1" si="84"/>
        <v>0</v>
      </c>
      <c r="Y201" s="1625">
        <f t="shared" ca="1" si="84"/>
        <v>0</v>
      </c>
      <c r="Z201" s="1565"/>
      <c r="AA201" s="1613">
        <f t="shared" ca="1" si="85"/>
        <v>0</v>
      </c>
      <c r="AB201" s="1613">
        <f t="shared" ca="1" si="85"/>
        <v>0</v>
      </c>
      <c r="AC201" s="1613">
        <f t="shared" ca="1" si="85"/>
        <v>0</v>
      </c>
      <c r="AD201" s="1613">
        <f t="shared" ca="1" si="85"/>
        <v>0</v>
      </c>
      <c r="AE201" s="1613">
        <f t="shared" ca="1" si="85"/>
        <v>0</v>
      </c>
      <c r="AF201" s="1613">
        <f t="shared" ca="1" si="85"/>
        <v>0</v>
      </c>
      <c r="AG201" s="1613">
        <f t="shared" ca="1" si="85"/>
        <v>0</v>
      </c>
      <c r="AH201" s="1613">
        <f t="shared" ca="1" si="85"/>
        <v>0</v>
      </c>
      <c r="AI201" s="1613">
        <f t="shared" ca="1" si="85"/>
        <v>0</v>
      </c>
      <c r="AJ201" s="1613">
        <f t="shared" ca="1" si="85"/>
        <v>0</v>
      </c>
      <c r="AK201" s="1613">
        <f t="shared" ca="1" si="85"/>
        <v>0</v>
      </c>
      <c r="AL201" s="1613">
        <f t="shared" ca="1" si="85"/>
        <v>0</v>
      </c>
      <c r="AM201" s="1613">
        <f t="shared" ca="1" si="85"/>
        <v>0</v>
      </c>
      <c r="AN201" s="1486"/>
      <c r="AO201" s="1612">
        <f t="shared" ca="1" si="91"/>
        <v>0</v>
      </c>
      <c r="AP201" s="1614">
        <f t="shared" ca="1" si="87"/>
        <v>0</v>
      </c>
      <c r="AQ201" s="1614">
        <f t="shared" ca="1" si="91"/>
        <v>0</v>
      </c>
      <c r="AR201" s="1614">
        <f t="shared" ca="1" si="91"/>
        <v>0</v>
      </c>
      <c r="AS201" s="1614">
        <f t="shared" ca="1" si="91"/>
        <v>0</v>
      </c>
      <c r="AT201" s="1614">
        <f t="shared" ca="1" si="91"/>
        <v>0</v>
      </c>
      <c r="AU201" s="1614">
        <f t="shared" ca="1" si="91"/>
        <v>0</v>
      </c>
      <c r="AV201" s="1614">
        <f t="shared" ca="1" si="91"/>
        <v>0</v>
      </c>
      <c r="AW201" s="1614">
        <f t="shared" ca="1" si="91"/>
        <v>0</v>
      </c>
      <c r="AX201" s="1614">
        <f t="shared" ca="1" si="91"/>
        <v>0</v>
      </c>
      <c r="AY201" s="1614">
        <f t="shared" ca="1" si="91"/>
        <v>0</v>
      </c>
      <c r="AZ201" s="1614">
        <f t="shared" ca="1" si="91"/>
        <v>0</v>
      </c>
      <c r="BA201" s="1614">
        <f t="shared" ca="1" si="91"/>
        <v>0</v>
      </c>
      <c r="BB201" s="1614">
        <f t="shared" ca="1" si="91"/>
        <v>0</v>
      </c>
      <c r="BC201" s="1614">
        <f t="shared" ca="1" si="91"/>
        <v>0</v>
      </c>
      <c r="BD201" s="1614">
        <f t="shared" ca="1" si="91"/>
        <v>0</v>
      </c>
      <c r="BE201" s="1614">
        <f t="shared" ca="1" si="91"/>
        <v>0</v>
      </c>
      <c r="BF201" s="1614">
        <f t="shared" ca="1" si="91"/>
        <v>0</v>
      </c>
      <c r="BG201" s="1614">
        <f t="shared" ca="1" si="91"/>
        <v>0</v>
      </c>
      <c r="BH201" s="1614">
        <f t="shared" ca="1" si="91"/>
        <v>0</v>
      </c>
      <c r="BI201" s="1614">
        <f t="shared" ca="1" si="91"/>
        <v>0</v>
      </c>
      <c r="BJ201" s="1614">
        <f t="shared" ca="1" si="91"/>
        <v>0</v>
      </c>
      <c r="BK201" s="1614">
        <f t="shared" ca="1" si="91"/>
        <v>0</v>
      </c>
      <c r="BL201" s="1614">
        <f t="shared" ca="1" si="91"/>
        <v>0</v>
      </c>
      <c r="BM201" s="1614">
        <f t="shared" ca="1" si="91"/>
        <v>0</v>
      </c>
      <c r="BN201" s="1614">
        <f t="shared" ca="1" si="91"/>
        <v>0</v>
      </c>
      <c r="BO201" s="1614">
        <f t="shared" ca="1" si="91"/>
        <v>0</v>
      </c>
      <c r="BP201" s="1614">
        <f t="shared" ca="1" si="91"/>
        <v>0</v>
      </c>
      <c r="BQ201" s="1614">
        <f t="shared" ca="1" si="91"/>
        <v>0</v>
      </c>
      <c r="BR201" s="1614">
        <f t="shared" ca="1" si="91"/>
        <v>0</v>
      </c>
      <c r="BS201" s="1614">
        <f t="shared" ca="1" si="91"/>
        <v>0</v>
      </c>
      <c r="BT201" s="1614">
        <f t="shared" ca="1" si="91"/>
        <v>0</v>
      </c>
      <c r="BU201" s="1614">
        <f t="shared" ca="1" si="91"/>
        <v>0</v>
      </c>
      <c r="BV201" s="1614">
        <f t="shared" ca="1" si="91"/>
        <v>0</v>
      </c>
      <c r="BW201" s="1614">
        <f t="shared" ca="1" si="91"/>
        <v>0</v>
      </c>
      <c r="BX201" s="1614">
        <f t="shared" ca="1" si="91"/>
        <v>0</v>
      </c>
      <c r="BY201" s="1614">
        <f t="shared" ca="1" si="91"/>
        <v>0</v>
      </c>
      <c r="BZ201" s="1614">
        <f t="shared" ca="1" si="91"/>
        <v>0</v>
      </c>
      <c r="CA201" s="1614">
        <f t="shared" ca="1" si="91"/>
        <v>0</v>
      </c>
      <c r="CB201" s="1614">
        <f t="shared" ca="1" si="91"/>
        <v>0</v>
      </c>
      <c r="CC201" s="1614">
        <f t="shared" ca="1" si="91"/>
        <v>0</v>
      </c>
      <c r="CD201" s="1614">
        <f t="shared" ca="1" si="91"/>
        <v>0</v>
      </c>
      <c r="CE201" s="1614">
        <f t="shared" ca="1" si="91"/>
        <v>0</v>
      </c>
      <c r="CF201" s="1614">
        <f t="shared" ca="1" si="91"/>
        <v>0</v>
      </c>
      <c r="CG201" s="1614">
        <f t="shared" ca="1" si="91"/>
        <v>0</v>
      </c>
      <c r="CH201" s="1614">
        <f t="shared" ca="1" si="91"/>
        <v>0</v>
      </c>
      <c r="CI201" s="1615">
        <f t="shared" ca="1" si="91"/>
        <v>0</v>
      </c>
      <c r="CM201" s="2158"/>
      <c r="CN201" s="2159"/>
      <c r="CO201" s="2159"/>
      <c r="CP201" s="2159"/>
      <c r="CQ201" s="2159"/>
      <c r="CR201" s="2159"/>
      <c r="CS201" s="2159"/>
      <c r="CT201" s="2159"/>
      <c r="CU201" s="2159"/>
      <c r="CV201" s="2159"/>
      <c r="CW201" s="2160"/>
    </row>
    <row r="202" spans="1:101" s="939" customFormat="1" ht="15.75" customHeight="1" x14ac:dyDescent="0.25">
      <c r="A202" s="1028" t="str">
        <f t="shared" si="88"/>
        <v/>
      </c>
      <c r="B202" s="1029" t="str">
        <f t="shared" ca="1" si="81"/>
        <v xml:space="preserve"> </v>
      </c>
      <c r="C202" s="1611">
        <f t="shared" ca="1" si="82"/>
        <v>0</v>
      </c>
      <c r="D202" s="1612">
        <f t="shared" ca="1" si="89"/>
        <v>0</v>
      </c>
      <c r="E202" s="1613">
        <f t="shared" ca="1" si="89"/>
        <v>0</v>
      </c>
      <c r="F202" s="1613">
        <f t="shared" ca="1" si="89"/>
        <v>0</v>
      </c>
      <c r="G202" s="1613">
        <f t="shared" ca="1" si="89"/>
        <v>0</v>
      </c>
      <c r="H202" s="1613">
        <f t="shared" ca="1" si="89"/>
        <v>0</v>
      </c>
      <c r="I202" s="1613">
        <f t="shared" ca="1" si="89"/>
        <v>0</v>
      </c>
      <c r="J202" s="1613">
        <f t="shared" ca="1" si="89"/>
        <v>0</v>
      </c>
      <c r="K202" s="1613">
        <f t="shared" ca="1" si="83"/>
        <v>0</v>
      </c>
      <c r="L202" s="1613">
        <f t="shared" ca="1" si="83"/>
        <v>0</v>
      </c>
      <c r="M202" s="1614">
        <f t="shared" ca="1" si="83"/>
        <v>0</v>
      </c>
      <c r="N202" s="1614">
        <f t="shared" ca="1" si="83"/>
        <v>0</v>
      </c>
      <c r="O202" s="1614">
        <f t="shared" ca="1" si="83"/>
        <v>0</v>
      </c>
      <c r="P202" s="1614">
        <f t="shared" ca="1" si="83"/>
        <v>0</v>
      </c>
      <c r="Q202" s="1614">
        <f t="shared" ca="1" si="83"/>
        <v>0</v>
      </c>
      <c r="R202" s="1614">
        <f t="shared" ca="1" si="83"/>
        <v>0</v>
      </c>
      <c r="S202" s="1614">
        <f t="shared" ca="1" si="83"/>
        <v>0</v>
      </c>
      <c r="T202" s="1614">
        <f t="shared" ca="1" si="83"/>
        <v>0</v>
      </c>
      <c r="U202" s="1614">
        <f t="shared" ca="1" si="84"/>
        <v>0</v>
      </c>
      <c r="V202" s="1614">
        <f t="shared" ca="1" si="84"/>
        <v>0</v>
      </c>
      <c r="W202" s="1614">
        <f t="shared" ca="1" si="84"/>
        <v>0</v>
      </c>
      <c r="X202" s="1614">
        <f t="shared" ca="1" si="84"/>
        <v>0</v>
      </c>
      <c r="Y202" s="1625">
        <f t="shared" ca="1" si="84"/>
        <v>0</v>
      </c>
      <c r="Z202" s="1565"/>
      <c r="AA202" s="1613">
        <f t="shared" ca="1" si="85"/>
        <v>0</v>
      </c>
      <c r="AB202" s="1613">
        <f t="shared" ca="1" si="85"/>
        <v>0</v>
      </c>
      <c r="AC202" s="1613">
        <f t="shared" ca="1" si="85"/>
        <v>0</v>
      </c>
      <c r="AD202" s="1613">
        <f t="shared" ca="1" si="85"/>
        <v>0</v>
      </c>
      <c r="AE202" s="1613">
        <f t="shared" ca="1" si="85"/>
        <v>0</v>
      </c>
      <c r="AF202" s="1613">
        <f t="shared" ca="1" si="85"/>
        <v>0</v>
      </c>
      <c r="AG202" s="1613">
        <f t="shared" ca="1" si="85"/>
        <v>0</v>
      </c>
      <c r="AH202" s="1613">
        <f t="shared" ca="1" si="85"/>
        <v>0</v>
      </c>
      <c r="AI202" s="1613">
        <f t="shared" ca="1" si="85"/>
        <v>0</v>
      </c>
      <c r="AJ202" s="1613">
        <f t="shared" ca="1" si="85"/>
        <v>0</v>
      </c>
      <c r="AK202" s="1613">
        <f t="shared" ca="1" si="85"/>
        <v>0</v>
      </c>
      <c r="AL202" s="1613">
        <f t="shared" ca="1" si="85"/>
        <v>0</v>
      </c>
      <c r="AM202" s="1613">
        <f t="shared" ca="1" si="85"/>
        <v>0</v>
      </c>
      <c r="AN202" s="1486"/>
      <c r="AO202" s="1612">
        <f t="shared" ca="1" si="91"/>
        <v>0</v>
      </c>
      <c r="AP202" s="1614">
        <f t="shared" ca="1" si="87"/>
        <v>0</v>
      </c>
      <c r="AQ202" s="1614">
        <f t="shared" ca="1" si="91"/>
        <v>0</v>
      </c>
      <c r="AR202" s="1614">
        <f t="shared" ca="1" si="91"/>
        <v>0</v>
      </c>
      <c r="AS202" s="1614">
        <f t="shared" ca="1" si="91"/>
        <v>0</v>
      </c>
      <c r="AT202" s="1614">
        <f t="shared" ca="1" si="91"/>
        <v>0</v>
      </c>
      <c r="AU202" s="1614">
        <f t="shared" ca="1" si="91"/>
        <v>0</v>
      </c>
      <c r="AV202" s="1614">
        <f t="shared" ca="1" si="91"/>
        <v>0</v>
      </c>
      <c r="AW202" s="1614">
        <f t="shared" ca="1" si="91"/>
        <v>0</v>
      </c>
      <c r="AX202" s="1614">
        <f t="shared" ca="1" si="91"/>
        <v>0</v>
      </c>
      <c r="AY202" s="1614">
        <f t="shared" ca="1" si="91"/>
        <v>0</v>
      </c>
      <c r="AZ202" s="1614">
        <f t="shared" ca="1" si="91"/>
        <v>0</v>
      </c>
      <c r="BA202" s="1614">
        <f t="shared" ca="1" si="91"/>
        <v>0</v>
      </c>
      <c r="BB202" s="1614">
        <f t="shared" ca="1" si="91"/>
        <v>0</v>
      </c>
      <c r="BC202" s="1614">
        <f t="shared" ca="1" si="91"/>
        <v>0</v>
      </c>
      <c r="BD202" s="1614">
        <f t="shared" ca="1" si="91"/>
        <v>0</v>
      </c>
      <c r="BE202" s="1614">
        <f t="shared" ca="1" si="91"/>
        <v>0</v>
      </c>
      <c r="BF202" s="1614">
        <f t="shared" ca="1" si="91"/>
        <v>0</v>
      </c>
      <c r="BG202" s="1614">
        <f t="shared" ca="1" si="91"/>
        <v>0</v>
      </c>
      <c r="BH202" s="1614">
        <f t="shared" ca="1" si="91"/>
        <v>0</v>
      </c>
      <c r="BI202" s="1614">
        <f t="shared" ca="1" si="91"/>
        <v>0</v>
      </c>
      <c r="BJ202" s="1614">
        <f t="shared" ca="1" si="91"/>
        <v>0</v>
      </c>
      <c r="BK202" s="1614">
        <f t="shared" ca="1" si="91"/>
        <v>0</v>
      </c>
      <c r="BL202" s="1614">
        <f t="shared" ca="1" si="91"/>
        <v>0</v>
      </c>
      <c r="BM202" s="1614">
        <f t="shared" ca="1" si="91"/>
        <v>0</v>
      </c>
      <c r="BN202" s="1614">
        <f t="shared" ca="1" si="91"/>
        <v>0</v>
      </c>
      <c r="BO202" s="1614">
        <f t="shared" ref="BO202:CI202" ca="1" si="92">IF(ISNUMBER($B202),$B202*BO110/1000,0)</f>
        <v>0</v>
      </c>
      <c r="BP202" s="1614">
        <f t="shared" ca="1" si="92"/>
        <v>0</v>
      </c>
      <c r="BQ202" s="1614">
        <f t="shared" ca="1" si="92"/>
        <v>0</v>
      </c>
      <c r="BR202" s="1614">
        <f t="shared" ca="1" si="92"/>
        <v>0</v>
      </c>
      <c r="BS202" s="1614">
        <f t="shared" ca="1" si="92"/>
        <v>0</v>
      </c>
      <c r="BT202" s="1614">
        <f t="shared" ca="1" si="92"/>
        <v>0</v>
      </c>
      <c r="BU202" s="1614">
        <f t="shared" ca="1" si="92"/>
        <v>0</v>
      </c>
      <c r="BV202" s="1614">
        <f t="shared" ca="1" si="92"/>
        <v>0</v>
      </c>
      <c r="BW202" s="1614">
        <f t="shared" ca="1" si="92"/>
        <v>0</v>
      </c>
      <c r="BX202" s="1614">
        <f t="shared" ca="1" si="92"/>
        <v>0</v>
      </c>
      <c r="BY202" s="1614">
        <f t="shared" ca="1" si="92"/>
        <v>0</v>
      </c>
      <c r="BZ202" s="1614">
        <f t="shared" ca="1" si="92"/>
        <v>0</v>
      </c>
      <c r="CA202" s="1614">
        <f t="shared" ca="1" si="92"/>
        <v>0</v>
      </c>
      <c r="CB202" s="1614">
        <f t="shared" ca="1" si="92"/>
        <v>0</v>
      </c>
      <c r="CC202" s="1614">
        <f t="shared" ca="1" si="92"/>
        <v>0</v>
      </c>
      <c r="CD202" s="1614">
        <f t="shared" ca="1" si="92"/>
        <v>0</v>
      </c>
      <c r="CE202" s="1614">
        <f t="shared" ca="1" si="92"/>
        <v>0</v>
      </c>
      <c r="CF202" s="1614">
        <f t="shared" ca="1" si="92"/>
        <v>0</v>
      </c>
      <c r="CG202" s="1614">
        <f t="shared" ca="1" si="92"/>
        <v>0</v>
      </c>
      <c r="CH202" s="1614">
        <f t="shared" ca="1" si="92"/>
        <v>0</v>
      </c>
      <c r="CI202" s="1615">
        <f t="shared" ca="1" si="92"/>
        <v>0</v>
      </c>
      <c r="CM202" s="2158"/>
      <c r="CN202" s="2159"/>
      <c r="CO202" s="2159"/>
      <c r="CP202" s="2159"/>
      <c r="CQ202" s="2159"/>
      <c r="CR202" s="2159"/>
      <c r="CS202" s="2159"/>
      <c r="CT202" s="2159"/>
      <c r="CU202" s="2159"/>
      <c r="CV202" s="2159"/>
      <c r="CW202" s="2160"/>
    </row>
    <row r="203" spans="1:101" s="939" customFormat="1" ht="15.75" customHeight="1" x14ac:dyDescent="0.25">
      <c r="A203" s="1028" t="str">
        <f t="shared" si="88"/>
        <v/>
      </c>
      <c r="B203" s="1029" t="str">
        <f t="shared" ca="1" si="81"/>
        <v xml:space="preserve"> </v>
      </c>
      <c r="C203" s="1611">
        <f t="shared" ca="1" si="82"/>
        <v>0</v>
      </c>
      <c r="D203" s="1612">
        <f t="shared" ca="1" si="89"/>
        <v>0</v>
      </c>
      <c r="E203" s="1613">
        <f t="shared" ca="1" si="89"/>
        <v>0</v>
      </c>
      <c r="F203" s="1613">
        <f t="shared" ca="1" si="89"/>
        <v>0</v>
      </c>
      <c r="G203" s="1613">
        <f t="shared" ca="1" si="89"/>
        <v>0</v>
      </c>
      <c r="H203" s="1613">
        <f t="shared" ca="1" si="89"/>
        <v>0</v>
      </c>
      <c r="I203" s="1613">
        <f t="shared" ca="1" si="89"/>
        <v>0</v>
      </c>
      <c r="J203" s="1613">
        <f t="shared" ca="1" si="89"/>
        <v>0</v>
      </c>
      <c r="K203" s="1613">
        <f t="shared" ca="1" si="83"/>
        <v>0</v>
      </c>
      <c r="L203" s="1613">
        <f t="shared" ca="1" si="83"/>
        <v>0</v>
      </c>
      <c r="M203" s="1614">
        <f t="shared" ca="1" si="83"/>
        <v>0</v>
      </c>
      <c r="N203" s="1614">
        <f t="shared" ca="1" si="83"/>
        <v>0</v>
      </c>
      <c r="O203" s="1614">
        <f t="shared" ca="1" si="83"/>
        <v>0</v>
      </c>
      <c r="P203" s="1614">
        <f t="shared" ca="1" si="83"/>
        <v>0</v>
      </c>
      <c r="Q203" s="1614">
        <f t="shared" ca="1" si="83"/>
        <v>0</v>
      </c>
      <c r="R203" s="1614">
        <f t="shared" ca="1" si="83"/>
        <v>0</v>
      </c>
      <c r="S203" s="1614">
        <f t="shared" ca="1" si="83"/>
        <v>0</v>
      </c>
      <c r="T203" s="1614">
        <f t="shared" ca="1" si="83"/>
        <v>0</v>
      </c>
      <c r="U203" s="1614">
        <f t="shared" ca="1" si="84"/>
        <v>0</v>
      </c>
      <c r="V203" s="1614">
        <f t="shared" ca="1" si="84"/>
        <v>0</v>
      </c>
      <c r="W203" s="1614">
        <f t="shared" ca="1" si="84"/>
        <v>0</v>
      </c>
      <c r="X203" s="1614">
        <f t="shared" ca="1" si="84"/>
        <v>0</v>
      </c>
      <c r="Y203" s="1625">
        <f t="shared" ca="1" si="84"/>
        <v>0</v>
      </c>
      <c r="Z203" s="1565"/>
      <c r="AA203" s="1613">
        <f t="shared" ca="1" si="85"/>
        <v>0</v>
      </c>
      <c r="AB203" s="1613">
        <f t="shared" ca="1" si="85"/>
        <v>0</v>
      </c>
      <c r="AC203" s="1613">
        <f t="shared" ca="1" si="85"/>
        <v>0</v>
      </c>
      <c r="AD203" s="1613">
        <f t="shared" ca="1" si="85"/>
        <v>0</v>
      </c>
      <c r="AE203" s="1613">
        <f t="shared" ca="1" si="85"/>
        <v>0</v>
      </c>
      <c r="AF203" s="1613">
        <f t="shared" ca="1" si="85"/>
        <v>0</v>
      </c>
      <c r="AG203" s="1613">
        <f t="shared" ca="1" si="85"/>
        <v>0</v>
      </c>
      <c r="AH203" s="1613">
        <f t="shared" ca="1" si="85"/>
        <v>0</v>
      </c>
      <c r="AI203" s="1613">
        <f t="shared" ca="1" si="85"/>
        <v>0</v>
      </c>
      <c r="AJ203" s="1613">
        <f t="shared" ca="1" si="85"/>
        <v>0</v>
      </c>
      <c r="AK203" s="1613">
        <f t="shared" ca="1" si="85"/>
        <v>0</v>
      </c>
      <c r="AL203" s="1613">
        <f t="shared" ca="1" si="85"/>
        <v>0</v>
      </c>
      <c r="AM203" s="1613">
        <f t="shared" ca="1" si="85"/>
        <v>0</v>
      </c>
      <c r="AN203" s="1486"/>
      <c r="AO203" s="1612">
        <f t="shared" ref="AO203:CI208" ca="1" si="93">IF(ISNUMBER($B203),$B203*AO111/1000,0)</f>
        <v>0</v>
      </c>
      <c r="AP203" s="1614">
        <f t="shared" ca="1" si="87"/>
        <v>0</v>
      </c>
      <c r="AQ203" s="1614">
        <f t="shared" ca="1" si="93"/>
        <v>0</v>
      </c>
      <c r="AR203" s="1614">
        <f t="shared" ca="1" si="93"/>
        <v>0</v>
      </c>
      <c r="AS203" s="1614">
        <f t="shared" ca="1" si="93"/>
        <v>0</v>
      </c>
      <c r="AT203" s="1614">
        <f t="shared" ca="1" si="93"/>
        <v>0</v>
      </c>
      <c r="AU203" s="1614">
        <f t="shared" ca="1" si="93"/>
        <v>0</v>
      </c>
      <c r="AV203" s="1614">
        <f t="shared" ca="1" si="93"/>
        <v>0</v>
      </c>
      <c r="AW203" s="1614">
        <f t="shared" ca="1" si="93"/>
        <v>0</v>
      </c>
      <c r="AX203" s="1614">
        <f t="shared" ca="1" si="93"/>
        <v>0</v>
      </c>
      <c r="AY203" s="1614">
        <f t="shared" ca="1" si="93"/>
        <v>0</v>
      </c>
      <c r="AZ203" s="1614">
        <f t="shared" ca="1" si="93"/>
        <v>0</v>
      </c>
      <c r="BA203" s="1614">
        <f t="shared" ca="1" si="93"/>
        <v>0</v>
      </c>
      <c r="BB203" s="1614">
        <f t="shared" ca="1" si="93"/>
        <v>0</v>
      </c>
      <c r="BC203" s="1614">
        <f t="shared" ca="1" si="93"/>
        <v>0</v>
      </c>
      <c r="BD203" s="1614">
        <f t="shared" ca="1" si="93"/>
        <v>0</v>
      </c>
      <c r="BE203" s="1614">
        <f t="shared" ca="1" si="93"/>
        <v>0</v>
      </c>
      <c r="BF203" s="1614">
        <f t="shared" ca="1" si="93"/>
        <v>0</v>
      </c>
      <c r="BG203" s="1614">
        <f t="shared" ca="1" si="93"/>
        <v>0</v>
      </c>
      <c r="BH203" s="1614">
        <f t="shared" ca="1" si="93"/>
        <v>0</v>
      </c>
      <c r="BI203" s="1614">
        <f t="shared" ca="1" si="93"/>
        <v>0</v>
      </c>
      <c r="BJ203" s="1614">
        <f t="shared" ca="1" si="93"/>
        <v>0</v>
      </c>
      <c r="BK203" s="1614">
        <f t="shared" ca="1" si="93"/>
        <v>0</v>
      </c>
      <c r="BL203" s="1614">
        <f t="shared" ca="1" si="93"/>
        <v>0</v>
      </c>
      <c r="BM203" s="1614">
        <f t="shared" ca="1" si="93"/>
        <v>0</v>
      </c>
      <c r="BN203" s="1614">
        <f t="shared" ca="1" si="93"/>
        <v>0</v>
      </c>
      <c r="BO203" s="1614">
        <f t="shared" ca="1" si="93"/>
        <v>0</v>
      </c>
      <c r="BP203" s="1614">
        <f t="shared" ca="1" si="93"/>
        <v>0</v>
      </c>
      <c r="BQ203" s="1614">
        <f t="shared" ca="1" si="93"/>
        <v>0</v>
      </c>
      <c r="BR203" s="1614">
        <f t="shared" ca="1" si="93"/>
        <v>0</v>
      </c>
      <c r="BS203" s="1614">
        <f t="shared" ca="1" si="93"/>
        <v>0</v>
      </c>
      <c r="BT203" s="1614">
        <f t="shared" ca="1" si="93"/>
        <v>0</v>
      </c>
      <c r="BU203" s="1614">
        <f t="shared" ca="1" si="93"/>
        <v>0</v>
      </c>
      <c r="BV203" s="1614">
        <f t="shared" ca="1" si="93"/>
        <v>0</v>
      </c>
      <c r="BW203" s="1614">
        <f t="shared" ca="1" si="93"/>
        <v>0</v>
      </c>
      <c r="BX203" s="1614">
        <f t="shared" ca="1" si="93"/>
        <v>0</v>
      </c>
      <c r="BY203" s="1614">
        <f t="shared" ca="1" si="93"/>
        <v>0</v>
      </c>
      <c r="BZ203" s="1614">
        <f t="shared" ca="1" si="93"/>
        <v>0</v>
      </c>
      <c r="CA203" s="1614">
        <f t="shared" ca="1" si="93"/>
        <v>0</v>
      </c>
      <c r="CB203" s="1614">
        <f t="shared" ca="1" si="93"/>
        <v>0</v>
      </c>
      <c r="CC203" s="1614">
        <f t="shared" ca="1" si="93"/>
        <v>0</v>
      </c>
      <c r="CD203" s="1614">
        <f t="shared" ca="1" si="93"/>
        <v>0</v>
      </c>
      <c r="CE203" s="1614">
        <f t="shared" ca="1" si="93"/>
        <v>0</v>
      </c>
      <c r="CF203" s="1614">
        <f t="shared" ca="1" si="93"/>
        <v>0</v>
      </c>
      <c r="CG203" s="1614">
        <f t="shared" ca="1" si="93"/>
        <v>0</v>
      </c>
      <c r="CH203" s="1614">
        <f t="shared" ca="1" si="93"/>
        <v>0</v>
      </c>
      <c r="CI203" s="1615">
        <f t="shared" ca="1" si="93"/>
        <v>0</v>
      </c>
      <c r="CM203" s="2158"/>
      <c r="CN203" s="2159"/>
      <c r="CO203" s="2159"/>
      <c r="CP203" s="2159"/>
      <c r="CQ203" s="2159"/>
      <c r="CR203" s="2159"/>
      <c r="CS203" s="2159"/>
      <c r="CT203" s="2159"/>
      <c r="CU203" s="2159"/>
      <c r="CV203" s="2159"/>
      <c r="CW203" s="2160"/>
    </row>
    <row r="204" spans="1:101" s="939" customFormat="1" ht="15.75" customHeight="1" x14ac:dyDescent="0.25">
      <c r="A204" s="1028" t="str">
        <f t="shared" si="88"/>
        <v/>
      </c>
      <c r="B204" s="1029" t="str">
        <f t="shared" ca="1" si="81"/>
        <v xml:space="preserve"> </v>
      </c>
      <c r="C204" s="1611">
        <f t="shared" ca="1" si="82"/>
        <v>0</v>
      </c>
      <c r="D204" s="1612">
        <f t="shared" ca="1" si="89"/>
        <v>0</v>
      </c>
      <c r="E204" s="1613">
        <f t="shared" ca="1" si="89"/>
        <v>0</v>
      </c>
      <c r="F204" s="1613">
        <f t="shared" ca="1" si="89"/>
        <v>0</v>
      </c>
      <c r="G204" s="1613">
        <f t="shared" ca="1" si="89"/>
        <v>0</v>
      </c>
      <c r="H204" s="1613">
        <f t="shared" ca="1" si="89"/>
        <v>0</v>
      </c>
      <c r="I204" s="1613">
        <f t="shared" ca="1" si="89"/>
        <v>0</v>
      </c>
      <c r="J204" s="1613">
        <f t="shared" ca="1" si="89"/>
        <v>0</v>
      </c>
      <c r="K204" s="1613">
        <f t="shared" ca="1" si="83"/>
        <v>0</v>
      </c>
      <c r="L204" s="1613">
        <f t="shared" ca="1" si="83"/>
        <v>0</v>
      </c>
      <c r="M204" s="1614">
        <f t="shared" ca="1" si="83"/>
        <v>0</v>
      </c>
      <c r="N204" s="1614">
        <f t="shared" ca="1" si="83"/>
        <v>0</v>
      </c>
      <c r="O204" s="1614">
        <f t="shared" ca="1" si="83"/>
        <v>0</v>
      </c>
      <c r="P204" s="1614">
        <f t="shared" ca="1" si="83"/>
        <v>0</v>
      </c>
      <c r="Q204" s="1614">
        <f t="shared" ca="1" si="83"/>
        <v>0</v>
      </c>
      <c r="R204" s="1614">
        <f t="shared" ca="1" si="83"/>
        <v>0</v>
      </c>
      <c r="S204" s="1614">
        <f t="shared" ca="1" si="83"/>
        <v>0</v>
      </c>
      <c r="T204" s="1614">
        <f t="shared" ca="1" si="83"/>
        <v>0</v>
      </c>
      <c r="U204" s="1614">
        <f t="shared" ca="1" si="84"/>
        <v>0</v>
      </c>
      <c r="V204" s="1614">
        <f t="shared" ca="1" si="84"/>
        <v>0</v>
      </c>
      <c r="W204" s="1614">
        <f t="shared" ca="1" si="84"/>
        <v>0</v>
      </c>
      <c r="X204" s="1614">
        <f t="shared" ca="1" si="84"/>
        <v>0</v>
      </c>
      <c r="Y204" s="1625">
        <f t="shared" ca="1" si="84"/>
        <v>0</v>
      </c>
      <c r="Z204" s="1565"/>
      <c r="AA204" s="1613">
        <f t="shared" ca="1" si="85"/>
        <v>0</v>
      </c>
      <c r="AB204" s="1613">
        <f t="shared" ca="1" si="85"/>
        <v>0</v>
      </c>
      <c r="AC204" s="1613">
        <f t="shared" ca="1" si="85"/>
        <v>0</v>
      </c>
      <c r="AD204" s="1613">
        <f t="shared" ca="1" si="85"/>
        <v>0</v>
      </c>
      <c r="AE204" s="1613">
        <f t="shared" ca="1" si="85"/>
        <v>0</v>
      </c>
      <c r="AF204" s="1613">
        <f t="shared" ca="1" si="85"/>
        <v>0</v>
      </c>
      <c r="AG204" s="1613">
        <f t="shared" ca="1" si="85"/>
        <v>0</v>
      </c>
      <c r="AH204" s="1613">
        <f t="shared" ca="1" si="85"/>
        <v>0</v>
      </c>
      <c r="AI204" s="1613">
        <f t="shared" ca="1" si="85"/>
        <v>0</v>
      </c>
      <c r="AJ204" s="1613">
        <f t="shared" ca="1" si="85"/>
        <v>0</v>
      </c>
      <c r="AK204" s="1613">
        <f t="shared" ca="1" si="85"/>
        <v>0</v>
      </c>
      <c r="AL204" s="1613">
        <f t="shared" ca="1" si="85"/>
        <v>0</v>
      </c>
      <c r="AM204" s="1613">
        <f t="shared" ca="1" si="85"/>
        <v>0</v>
      </c>
      <c r="AN204" s="1486"/>
      <c r="AO204" s="1612">
        <f t="shared" ca="1" si="93"/>
        <v>0</v>
      </c>
      <c r="AP204" s="1614">
        <f t="shared" ca="1" si="87"/>
        <v>0</v>
      </c>
      <c r="AQ204" s="1614">
        <f t="shared" ca="1" si="93"/>
        <v>0</v>
      </c>
      <c r="AR204" s="1614">
        <f t="shared" ca="1" si="93"/>
        <v>0</v>
      </c>
      <c r="AS204" s="1614">
        <f t="shared" ca="1" si="93"/>
        <v>0</v>
      </c>
      <c r="AT204" s="1614">
        <f t="shared" ca="1" si="93"/>
        <v>0</v>
      </c>
      <c r="AU204" s="1614">
        <f t="shared" ca="1" si="93"/>
        <v>0</v>
      </c>
      <c r="AV204" s="1614">
        <f t="shared" ca="1" si="93"/>
        <v>0</v>
      </c>
      <c r="AW204" s="1614">
        <f t="shared" ca="1" si="93"/>
        <v>0</v>
      </c>
      <c r="AX204" s="1614">
        <f t="shared" ca="1" si="93"/>
        <v>0</v>
      </c>
      <c r="AY204" s="1614">
        <f t="shared" ca="1" si="93"/>
        <v>0</v>
      </c>
      <c r="AZ204" s="1614">
        <f t="shared" ca="1" si="93"/>
        <v>0</v>
      </c>
      <c r="BA204" s="1614">
        <f t="shared" ca="1" si="93"/>
        <v>0</v>
      </c>
      <c r="BB204" s="1614">
        <f t="shared" ca="1" si="93"/>
        <v>0</v>
      </c>
      <c r="BC204" s="1614">
        <f t="shared" ca="1" si="93"/>
        <v>0</v>
      </c>
      <c r="BD204" s="1614">
        <f t="shared" ca="1" si="93"/>
        <v>0</v>
      </c>
      <c r="BE204" s="1614">
        <f t="shared" ca="1" si="93"/>
        <v>0</v>
      </c>
      <c r="BF204" s="1614">
        <f t="shared" ca="1" si="93"/>
        <v>0</v>
      </c>
      <c r="BG204" s="1614">
        <f t="shared" ca="1" si="93"/>
        <v>0</v>
      </c>
      <c r="BH204" s="1614">
        <f t="shared" ca="1" si="93"/>
        <v>0</v>
      </c>
      <c r="BI204" s="1614">
        <f t="shared" ca="1" si="93"/>
        <v>0</v>
      </c>
      <c r="BJ204" s="1614">
        <f t="shared" ca="1" si="93"/>
        <v>0</v>
      </c>
      <c r="BK204" s="1614">
        <f t="shared" ca="1" si="93"/>
        <v>0</v>
      </c>
      <c r="BL204" s="1614">
        <f t="shared" ca="1" si="93"/>
        <v>0</v>
      </c>
      <c r="BM204" s="1614">
        <f t="shared" ca="1" si="93"/>
        <v>0</v>
      </c>
      <c r="BN204" s="1614">
        <f t="shared" ca="1" si="93"/>
        <v>0</v>
      </c>
      <c r="BO204" s="1614">
        <f t="shared" ca="1" si="93"/>
        <v>0</v>
      </c>
      <c r="BP204" s="1614">
        <f t="shared" ca="1" si="93"/>
        <v>0</v>
      </c>
      <c r="BQ204" s="1614">
        <f t="shared" ca="1" si="93"/>
        <v>0</v>
      </c>
      <c r="BR204" s="1614">
        <f t="shared" ca="1" si="93"/>
        <v>0</v>
      </c>
      <c r="BS204" s="1614">
        <f t="shared" ca="1" si="93"/>
        <v>0</v>
      </c>
      <c r="BT204" s="1614">
        <f t="shared" ca="1" si="93"/>
        <v>0</v>
      </c>
      <c r="BU204" s="1614">
        <f t="shared" ca="1" si="93"/>
        <v>0</v>
      </c>
      <c r="BV204" s="1614">
        <f t="shared" ca="1" si="93"/>
        <v>0</v>
      </c>
      <c r="BW204" s="1614">
        <f t="shared" ca="1" si="93"/>
        <v>0</v>
      </c>
      <c r="BX204" s="1614">
        <f t="shared" ca="1" si="93"/>
        <v>0</v>
      </c>
      <c r="BY204" s="1614">
        <f t="shared" ca="1" si="93"/>
        <v>0</v>
      </c>
      <c r="BZ204" s="1614">
        <f t="shared" ca="1" si="93"/>
        <v>0</v>
      </c>
      <c r="CA204" s="1614">
        <f t="shared" ca="1" si="93"/>
        <v>0</v>
      </c>
      <c r="CB204" s="1614">
        <f t="shared" ca="1" si="93"/>
        <v>0</v>
      </c>
      <c r="CC204" s="1614">
        <f t="shared" ca="1" si="93"/>
        <v>0</v>
      </c>
      <c r="CD204" s="1614">
        <f t="shared" ca="1" si="93"/>
        <v>0</v>
      </c>
      <c r="CE204" s="1614">
        <f t="shared" ca="1" si="93"/>
        <v>0</v>
      </c>
      <c r="CF204" s="1614">
        <f t="shared" ca="1" si="93"/>
        <v>0</v>
      </c>
      <c r="CG204" s="1614">
        <f t="shared" ca="1" si="93"/>
        <v>0</v>
      </c>
      <c r="CH204" s="1614">
        <f t="shared" ca="1" si="93"/>
        <v>0</v>
      </c>
      <c r="CI204" s="1615">
        <f t="shared" ca="1" si="93"/>
        <v>0</v>
      </c>
      <c r="CM204" s="2158"/>
      <c r="CN204" s="2159"/>
      <c r="CO204" s="2159"/>
      <c r="CP204" s="2159"/>
      <c r="CQ204" s="2159"/>
      <c r="CR204" s="2159"/>
      <c r="CS204" s="2159"/>
      <c r="CT204" s="2159"/>
      <c r="CU204" s="2159"/>
      <c r="CV204" s="2159"/>
      <c r="CW204" s="2160"/>
    </row>
    <row r="205" spans="1:101" s="939" customFormat="1" ht="15.75" customHeight="1" x14ac:dyDescent="0.25">
      <c r="A205" s="1028" t="str">
        <f t="shared" si="88"/>
        <v/>
      </c>
      <c r="B205" s="1029" t="str">
        <f t="shared" ca="1" si="81"/>
        <v xml:space="preserve"> </v>
      </c>
      <c r="C205" s="1611">
        <f t="shared" ca="1" si="82"/>
        <v>0</v>
      </c>
      <c r="D205" s="1612">
        <f t="shared" ca="1" si="89"/>
        <v>0</v>
      </c>
      <c r="E205" s="1613">
        <f t="shared" ca="1" si="89"/>
        <v>0</v>
      </c>
      <c r="F205" s="1613">
        <f t="shared" ca="1" si="89"/>
        <v>0</v>
      </c>
      <c r="G205" s="1613">
        <f t="shared" ca="1" si="89"/>
        <v>0</v>
      </c>
      <c r="H205" s="1613">
        <f t="shared" ca="1" si="89"/>
        <v>0</v>
      </c>
      <c r="I205" s="1613">
        <f t="shared" ca="1" si="89"/>
        <v>0</v>
      </c>
      <c r="J205" s="1613">
        <f t="shared" ca="1" si="89"/>
        <v>0</v>
      </c>
      <c r="K205" s="1613">
        <f t="shared" ca="1" si="83"/>
        <v>0</v>
      </c>
      <c r="L205" s="1613">
        <f t="shared" ca="1" si="83"/>
        <v>0</v>
      </c>
      <c r="M205" s="1614">
        <f t="shared" ca="1" si="83"/>
        <v>0</v>
      </c>
      <c r="N205" s="1614">
        <f t="shared" ca="1" si="83"/>
        <v>0</v>
      </c>
      <c r="O205" s="1614">
        <f t="shared" ca="1" si="83"/>
        <v>0</v>
      </c>
      <c r="P205" s="1614">
        <f t="shared" ca="1" si="83"/>
        <v>0</v>
      </c>
      <c r="Q205" s="1614">
        <f t="shared" ca="1" si="83"/>
        <v>0</v>
      </c>
      <c r="R205" s="1614">
        <f t="shared" ca="1" si="83"/>
        <v>0</v>
      </c>
      <c r="S205" s="1614">
        <f t="shared" ca="1" si="83"/>
        <v>0</v>
      </c>
      <c r="T205" s="1614">
        <f t="shared" ca="1" si="83"/>
        <v>0</v>
      </c>
      <c r="U205" s="1614">
        <f t="shared" ca="1" si="84"/>
        <v>0</v>
      </c>
      <c r="V205" s="1614">
        <f t="shared" ca="1" si="84"/>
        <v>0</v>
      </c>
      <c r="W205" s="1614">
        <f t="shared" ca="1" si="84"/>
        <v>0</v>
      </c>
      <c r="X205" s="1614">
        <f t="shared" ca="1" si="84"/>
        <v>0</v>
      </c>
      <c r="Y205" s="1625">
        <f t="shared" ca="1" si="84"/>
        <v>0</v>
      </c>
      <c r="Z205" s="1565"/>
      <c r="AA205" s="1613">
        <f t="shared" ca="1" si="85"/>
        <v>0</v>
      </c>
      <c r="AB205" s="1613">
        <f t="shared" ca="1" si="85"/>
        <v>0</v>
      </c>
      <c r="AC205" s="1613">
        <f t="shared" ca="1" si="85"/>
        <v>0</v>
      </c>
      <c r="AD205" s="1613">
        <f t="shared" ca="1" si="85"/>
        <v>0</v>
      </c>
      <c r="AE205" s="1613">
        <f t="shared" ca="1" si="85"/>
        <v>0</v>
      </c>
      <c r="AF205" s="1613">
        <f t="shared" ca="1" si="85"/>
        <v>0</v>
      </c>
      <c r="AG205" s="1613">
        <f t="shared" ca="1" si="85"/>
        <v>0</v>
      </c>
      <c r="AH205" s="1613">
        <f t="shared" ca="1" si="85"/>
        <v>0</v>
      </c>
      <c r="AI205" s="1613">
        <f t="shared" ca="1" si="85"/>
        <v>0</v>
      </c>
      <c r="AJ205" s="1613">
        <f t="shared" ca="1" si="85"/>
        <v>0</v>
      </c>
      <c r="AK205" s="1613">
        <f t="shared" ca="1" si="85"/>
        <v>0</v>
      </c>
      <c r="AL205" s="1613">
        <f t="shared" ca="1" si="85"/>
        <v>0</v>
      </c>
      <c r="AM205" s="1613">
        <f t="shared" ca="1" si="85"/>
        <v>0</v>
      </c>
      <c r="AN205" s="1486"/>
      <c r="AO205" s="1612">
        <f t="shared" ca="1" si="93"/>
        <v>0</v>
      </c>
      <c r="AP205" s="1614">
        <f t="shared" ca="1" si="87"/>
        <v>0</v>
      </c>
      <c r="AQ205" s="1614">
        <f t="shared" ca="1" si="93"/>
        <v>0</v>
      </c>
      <c r="AR205" s="1614">
        <f t="shared" ca="1" si="93"/>
        <v>0</v>
      </c>
      <c r="AS205" s="1614">
        <f t="shared" ca="1" si="93"/>
        <v>0</v>
      </c>
      <c r="AT205" s="1614">
        <f t="shared" ca="1" si="93"/>
        <v>0</v>
      </c>
      <c r="AU205" s="1614">
        <f t="shared" ca="1" si="93"/>
        <v>0</v>
      </c>
      <c r="AV205" s="1614">
        <f t="shared" ca="1" si="93"/>
        <v>0</v>
      </c>
      <c r="AW205" s="1614">
        <f t="shared" ca="1" si="93"/>
        <v>0</v>
      </c>
      <c r="AX205" s="1614">
        <f t="shared" ca="1" si="93"/>
        <v>0</v>
      </c>
      <c r="AY205" s="1614">
        <f t="shared" ca="1" si="93"/>
        <v>0</v>
      </c>
      <c r="AZ205" s="1614">
        <f t="shared" ca="1" si="93"/>
        <v>0</v>
      </c>
      <c r="BA205" s="1614">
        <f t="shared" ca="1" si="93"/>
        <v>0</v>
      </c>
      <c r="BB205" s="1614">
        <f t="shared" ca="1" si="93"/>
        <v>0</v>
      </c>
      <c r="BC205" s="1614">
        <f t="shared" ca="1" si="93"/>
        <v>0</v>
      </c>
      <c r="BD205" s="1614">
        <f t="shared" ca="1" si="93"/>
        <v>0</v>
      </c>
      <c r="BE205" s="1614">
        <f t="shared" ca="1" si="93"/>
        <v>0</v>
      </c>
      <c r="BF205" s="1614">
        <f t="shared" ca="1" si="93"/>
        <v>0</v>
      </c>
      <c r="BG205" s="1614">
        <f t="shared" ca="1" si="93"/>
        <v>0</v>
      </c>
      <c r="BH205" s="1614">
        <f t="shared" ca="1" si="93"/>
        <v>0</v>
      </c>
      <c r="BI205" s="1614">
        <f t="shared" ca="1" si="93"/>
        <v>0</v>
      </c>
      <c r="BJ205" s="1614">
        <f t="shared" ca="1" si="93"/>
        <v>0</v>
      </c>
      <c r="BK205" s="1614">
        <f t="shared" ca="1" si="93"/>
        <v>0</v>
      </c>
      <c r="BL205" s="1614">
        <f t="shared" ca="1" si="93"/>
        <v>0</v>
      </c>
      <c r="BM205" s="1614">
        <f t="shared" ca="1" si="93"/>
        <v>0</v>
      </c>
      <c r="BN205" s="1614">
        <f t="shared" ca="1" si="93"/>
        <v>0</v>
      </c>
      <c r="BO205" s="1614">
        <f t="shared" ca="1" si="93"/>
        <v>0</v>
      </c>
      <c r="BP205" s="1614">
        <f t="shared" ca="1" si="93"/>
        <v>0</v>
      </c>
      <c r="BQ205" s="1614">
        <f t="shared" ca="1" si="93"/>
        <v>0</v>
      </c>
      <c r="BR205" s="1614">
        <f t="shared" ca="1" si="93"/>
        <v>0</v>
      </c>
      <c r="BS205" s="1614">
        <f t="shared" ca="1" si="93"/>
        <v>0</v>
      </c>
      <c r="BT205" s="1614">
        <f t="shared" ca="1" si="93"/>
        <v>0</v>
      </c>
      <c r="BU205" s="1614">
        <f t="shared" ca="1" si="93"/>
        <v>0</v>
      </c>
      <c r="BV205" s="1614">
        <f t="shared" ca="1" si="93"/>
        <v>0</v>
      </c>
      <c r="BW205" s="1614">
        <f t="shared" ca="1" si="93"/>
        <v>0</v>
      </c>
      <c r="BX205" s="1614">
        <f t="shared" ca="1" si="93"/>
        <v>0</v>
      </c>
      <c r="BY205" s="1614">
        <f t="shared" ca="1" si="93"/>
        <v>0</v>
      </c>
      <c r="BZ205" s="1614">
        <f t="shared" ca="1" si="93"/>
        <v>0</v>
      </c>
      <c r="CA205" s="1614">
        <f t="shared" ca="1" si="93"/>
        <v>0</v>
      </c>
      <c r="CB205" s="1614">
        <f t="shared" ca="1" si="93"/>
        <v>0</v>
      </c>
      <c r="CC205" s="1614">
        <f t="shared" ca="1" si="93"/>
        <v>0</v>
      </c>
      <c r="CD205" s="1614">
        <f t="shared" ca="1" si="93"/>
        <v>0</v>
      </c>
      <c r="CE205" s="1614">
        <f t="shared" ca="1" si="93"/>
        <v>0</v>
      </c>
      <c r="CF205" s="1614">
        <f t="shared" ca="1" si="93"/>
        <v>0</v>
      </c>
      <c r="CG205" s="1614">
        <f t="shared" ca="1" si="93"/>
        <v>0</v>
      </c>
      <c r="CH205" s="1614">
        <f t="shared" ca="1" si="93"/>
        <v>0</v>
      </c>
      <c r="CI205" s="1615">
        <f t="shared" ca="1" si="93"/>
        <v>0</v>
      </c>
      <c r="CM205" s="2158"/>
      <c r="CN205" s="2159"/>
      <c r="CO205" s="2159"/>
      <c r="CP205" s="2159"/>
      <c r="CQ205" s="2159"/>
      <c r="CR205" s="2159"/>
      <c r="CS205" s="2159"/>
      <c r="CT205" s="2159"/>
      <c r="CU205" s="2159"/>
      <c r="CV205" s="2159"/>
      <c r="CW205" s="2160"/>
    </row>
    <row r="206" spans="1:101" s="939" customFormat="1" ht="15.75" customHeight="1" x14ac:dyDescent="0.25">
      <c r="A206" s="1028" t="str">
        <f t="shared" si="88"/>
        <v/>
      </c>
      <c r="B206" s="1029" t="str">
        <f t="shared" ca="1" si="81"/>
        <v xml:space="preserve"> </v>
      </c>
      <c r="C206" s="1611">
        <f t="shared" ca="1" si="82"/>
        <v>0</v>
      </c>
      <c r="D206" s="1612">
        <f t="shared" ca="1" si="89"/>
        <v>0</v>
      </c>
      <c r="E206" s="1613">
        <f t="shared" ca="1" si="89"/>
        <v>0</v>
      </c>
      <c r="F206" s="1613">
        <f t="shared" ca="1" si="89"/>
        <v>0</v>
      </c>
      <c r="G206" s="1613">
        <f t="shared" ca="1" si="89"/>
        <v>0</v>
      </c>
      <c r="H206" s="1613">
        <f t="shared" ca="1" si="89"/>
        <v>0</v>
      </c>
      <c r="I206" s="1613">
        <f t="shared" ca="1" si="89"/>
        <v>0</v>
      </c>
      <c r="J206" s="1613">
        <f t="shared" ca="1" si="89"/>
        <v>0</v>
      </c>
      <c r="K206" s="1613">
        <f t="shared" ca="1" si="83"/>
        <v>0</v>
      </c>
      <c r="L206" s="1613">
        <f t="shared" ca="1" si="83"/>
        <v>0</v>
      </c>
      <c r="M206" s="1614">
        <f t="shared" ca="1" si="83"/>
        <v>0</v>
      </c>
      <c r="N206" s="1614">
        <f t="shared" ca="1" si="83"/>
        <v>0</v>
      </c>
      <c r="O206" s="1614">
        <f t="shared" ca="1" si="83"/>
        <v>0</v>
      </c>
      <c r="P206" s="1614">
        <f t="shared" ca="1" si="83"/>
        <v>0</v>
      </c>
      <c r="Q206" s="1614">
        <f t="shared" ca="1" si="83"/>
        <v>0</v>
      </c>
      <c r="R206" s="1614">
        <f t="shared" ca="1" si="83"/>
        <v>0</v>
      </c>
      <c r="S206" s="1614">
        <f t="shared" ca="1" si="83"/>
        <v>0</v>
      </c>
      <c r="T206" s="1614">
        <f t="shared" ca="1" si="83"/>
        <v>0</v>
      </c>
      <c r="U206" s="1614">
        <f t="shared" ca="1" si="84"/>
        <v>0</v>
      </c>
      <c r="V206" s="1614">
        <f t="shared" ca="1" si="84"/>
        <v>0</v>
      </c>
      <c r="W206" s="1614">
        <f t="shared" ca="1" si="84"/>
        <v>0</v>
      </c>
      <c r="X206" s="1614">
        <f t="shared" ca="1" si="84"/>
        <v>0</v>
      </c>
      <c r="Y206" s="1625">
        <f t="shared" ca="1" si="84"/>
        <v>0</v>
      </c>
      <c r="Z206" s="1565"/>
      <c r="AA206" s="1613">
        <f t="shared" ca="1" si="85"/>
        <v>0</v>
      </c>
      <c r="AB206" s="1613">
        <f t="shared" ca="1" si="85"/>
        <v>0</v>
      </c>
      <c r="AC206" s="1613">
        <f t="shared" ca="1" si="85"/>
        <v>0</v>
      </c>
      <c r="AD206" s="1613">
        <f t="shared" ca="1" si="85"/>
        <v>0</v>
      </c>
      <c r="AE206" s="1613">
        <f t="shared" ca="1" si="85"/>
        <v>0</v>
      </c>
      <c r="AF206" s="1613">
        <f t="shared" ca="1" si="85"/>
        <v>0</v>
      </c>
      <c r="AG206" s="1613">
        <f t="shared" ca="1" si="85"/>
        <v>0</v>
      </c>
      <c r="AH206" s="1613">
        <f t="shared" ca="1" si="85"/>
        <v>0</v>
      </c>
      <c r="AI206" s="1613">
        <f t="shared" ca="1" si="85"/>
        <v>0</v>
      </c>
      <c r="AJ206" s="1613">
        <f t="shared" ca="1" si="85"/>
        <v>0</v>
      </c>
      <c r="AK206" s="1613">
        <f t="shared" ca="1" si="85"/>
        <v>0</v>
      </c>
      <c r="AL206" s="1613">
        <f t="shared" ca="1" si="85"/>
        <v>0</v>
      </c>
      <c r="AM206" s="1613">
        <f t="shared" ca="1" si="85"/>
        <v>0</v>
      </c>
      <c r="AN206" s="1486"/>
      <c r="AO206" s="1612">
        <f t="shared" ca="1" si="93"/>
        <v>0</v>
      </c>
      <c r="AP206" s="1614">
        <f t="shared" ca="1" si="87"/>
        <v>0</v>
      </c>
      <c r="AQ206" s="1614">
        <f t="shared" ca="1" si="93"/>
        <v>0</v>
      </c>
      <c r="AR206" s="1614">
        <f t="shared" ca="1" si="93"/>
        <v>0</v>
      </c>
      <c r="AS206" s="1614">
        <f t="shared" ca="1" si="93"/>
        <v>0</v>
      </c>
      <c r="AT206" s="1614">
        <f t="shared" ca="1" si="93"/>
        <v>0</v>
      </c>
      <c r="AU206" s="1614">
        <f t="shared" ca="1" si="93"/>
        <v>0</v>
      </c>
      <c r="AV206" s="1614">
        <f t="shared" ca="1" si="93"/>
        <v>0</v>
      </c>
      <c r="AW206" s="1614">
        <f t="shared" ca="1" si="93"/>
        <v>0</v>
      </c>
      <c r="AX206" s="1614">
        <f t="shared" ca="1" si="93"/>
        <v>0</v>
      </c>
      <c r="AY206" s="1614">
        <f t="shared" ca="1" si="93"/>
        <v>0</v>
      </c>
      <c r="AZ206" s="1614">
        <f t="shared" ca="1" si="93"/>
        <v>0</v>
      </c>
      <c r="BA206" s="1614">
        <f t="shared" ca="1" si="93"/>
        <v>0</v>
      </c>
      <c r="BB206" s="1614">
        <f t="shared" ca="1" si="93"/>
        <v>0</v>
      </c>
      <c r="BC206" s="1614">
        <f t="shared" ca="1" si="93"/>
        <v>0</v>
      </c>
      <c r="BD206" s="1614">
        <f t="shared" ca="1" si="93"/>
        <v>0</v>
      </c>
      <c r="BE206" s="1614">
        <f t="shared" ca="1" si="93"/>
        <v>0</v>
      </c>
      <c r="BF206" s="1614">
        <f t="shared" ca="1" si="93"/>
        <v>0</v>
      </c>
      <c r="BG206" s="1614">
        <f t="shared" ca="1" si="93"/>
        <v>0</v>
      </c>
      <c r="BH206" s="1614">
        <f t="shared" ca="1" si="93"/>
        <v>0</v>
      </c>
      <c r="BI206" s="1614">
        <f t="shared" ca="1" si="93"/>
        <v>0</v>
      </c>
      <c r="BJ206" s="1614">
        <f t="shared" ca="1" si="93"/>
        <v>0</v>
      </c>
      <c r="BK206" s="1614">
        <f t="shared" ca="1" si="93"/>
        <v>0</v>
      </c>
      <c r="BL206" s="1614">
        <f t="shared" ca="1" si="93"/>
        <v>0</v>
      </c>
      <c r="BM206" s="1614">
        <f t="shared" ca="1" si="93"/>
        <v>0</v>
      </c>
      <c r="BN206" s="1614">
        <f t="shared" ca="1" si="93"/>
        <v>0</v>
      </c>
      <c r="BO206" s="1614">
        <f t="shared" ca="1" si="93"/>
        <v>0</v>
      </c>
      <c r="BP206" s="1614">
        <f t="shared" ca="1" si="93"/>
        <v>0</v>
      </c>
      <c r="BQ206" s="1614">
        <f t="shared" ca="1" si="93"/>
        <v>0</v>
      </c>
      <c r="BR206" s="1614">
        <f t="shared" ca="1" si="93"/>
        <v>0</v>
      </c>
      <c r="BS206" s="1614">
        <f t="shared" ca="1" si="93"/>
        <v>0</v>
      </c>
      <c r="BT206" s="1614">
        <f t="shared" ca="1" si="93"/>
        <v>0</v>
      </c>
      <c r="BU206" s="1614">
        <f t="shared" ca="1" si="93"/>
        <v>0</v>
      </c>
      <c r="BV206" s="1614">
        <f t="shared" ca="1" si="93"/>
        <v>0</v>
      </c>
      <c r="BW206" s="1614">
        <f t="shared" ca="1" si="93"/>
        <v>0</v>
      </c>
      <c r="BX206" s="1614">
        <f t="shared" ca="1" si="93"/>
        <v>0</v>
      </c>
      <c r="BY206" s="1614">
        <f t="shared" ca="1" si="93"/>
        <v>0</v>
      </c>
      <c r="BZ206" s="1614">
        <f t="shared" ca="1" si="93"/>
        <v>0</v>
      </c>
      <c r="CA206" s="1614">
        <f t="shared" ca="1" si="93"/>
        <v>0</v>
      </c>
      <c r="CB206" s="1614">
        <f t="shared" ca="1" si="93"/>
        <v>0</v>
      </c>
      <c r="CC206" s="1614">
        <f t="shared" ca="1" si="93"/>
        <v>0</v>
      </c>
      <c r="CD206" s="1614">
        <f t="shared" ca="1" si="93"/>
        <v>0</v>
      </c>
      <c r="CE206" s="1614">
        <f t="shared" ca="1" si="93"/>
        <v>0</v>
      </c>
      <c r="CF206" s="1614">
        <f t="shared" ca="1" si="93"/>
        <v>0</v>
      </c>
      <c r="CG206" s="1614">
        <f t="shared" ca="1" si="93"/>
        <v>0</v>
      </c>
      <c r="CH206" s="1614">
        <f t="shared" ca="1" si="93"/>
        <v>0</v>
      </c>
      <c r="CI206" s="1615">
        <f t="shared" ca="1" si="93"/>
        <v>0</v>
      </c>
      <c r="CM206" s="2158"/>
      <c r="CN206" s="2159"/>
      <c r="CO206" s="2159"/>
      <c r="CP206" s="2159"/>
      <c r="CQ206" s="2159"/>
      <c r="CR206" s="2159"/>
      <c r="CS206" s="2159"/>
      <c r="CT206" s="2159"/>
      <c r="CU206" s="2159"/>
      <c r="CV206" s="2159"/>
      <c r="CW206" s="2160"/>
    </row>
    <row r="207" spans="1:101" s="939" customFormat="1" ht="15.75" customHeight="1" x14ac:dyDescent="0.25">
      <c r="A207" s="1028" t="str">
        <f t="shared" si="88"/>
        <v/>
      </c>
      <c r="B207" s="1029" t="str">
        <f t="shared" ca="1" si="81"/>
        <v xml:space="preserve"> </v>
      </c>
      <c r="C207" s="1611">
        <f t="shared" ca="1" si="82"/>
        <v>0</v>
      </c>
      <c r="D207" s="1612">
        <f t="shared" ca="1" si="89"/>
        <v>0</v>
      </c>
      <c r="E207" s="1613">
        <f t="shared" ca="1" si="89"/>
        <v>0</v>
      </c>
      <c r="F207" s="1613">
        <f t="shared" ca="1" si="89"/>
        <v>0</v>
      </c>
      <c r="G207" s="1613">
        <f t="shared" ca="1" si="89"/>
        <v>0</v>
      </c>
      <c r="H207" s="1613">
        <f t="shared" ca="1" si="89"/>
        <v>0</v>
      </c>
      <c r="I207" s="1613">
        <f t="shared" ca="1" si="89"/>
        <v>0</v>
      </c>
      <c r="J207" s="1613">
        <f t="shared" ca="1" si="89"/>
        <v>0</v>
      </c>
      <c r="K207" s="1613">
        <f t="shared" ca="1" si="89"/>
        <v>0</v>
      </c>
      <c r="L207" s="1613">
        <f t="shared" ca="1" si="89"/>
        <v>0</v>
      </c>
      <c r="M207" s="1614">
        <f t="shared" ca="1" si="89"/>
        <v>0</v>
      </c>
      <c r="N207" s="1614">
        <f t="shared" ca="1" si="89"/>
        <v>0</v>
      </c>
      <c r="O207" s="1614">
        <f t="shared" ca="1" si="89"/>
        <v>0</v>
      </c>
      <c r="P207" s="1614">
        <f t="shared" ca="1" si="89"/>
        <v>0</v>
      </c>
      <c r="Q207" s="1614">
        <f t="shared" ca="1" si="89"/>
        <v>0</v>
      </c>
      <c r="R207" s="1614">
        <f t="shared" ca="1" si="89"/>
        <v>0</v>
      </c>
      <c r="S207" s="1614">
        <f t="shared" ca="1" si="89"/>
        <v>0</v>
      </c>
      <c r="T207" s="1614">
        <f t="shared" ref="T207:Y217" ca="1" si="94">IF(ISNUMBER($B207),$B207*T115/1000,0)</f>
        <v>0</v>
      </c>
      <c r="U207" s="1614">
        <f t="shared" ca="1" si="94"/>
        <v>0</v>
      </c>
      <c r="V207" s="1614">
        <f t="shared" ca="1" si="94"/>
        <v>0</v>
      </c>
      <c r="W207" s="1614">
        <f t="shared" ca="1" si="94"/>
        <v>0</v>
      </c>
      <c r="X207" s="1614">
        <f t="shared" ca="1" si="94"/>
        <v>0</v>
      </c>
      <c r="Y207" s="1625">
        <f t="shared" ca="1" si="94"/>
        <v>0</v>
      </c>
      <c r="Z207" s="1565"/>
      <c r="AA207" s="1613">
        <f t="shared" ref="AA207:AM217" ca="1" si="95">IF(ISNUMBER($B207),$B207*AA115/1000,0)</f>
        <v>0</v>
      </c>
      <c r="AB207" s="1613">
        <f t="shared" ca="1" si="95"/>
        <v>0</v>
      </c>
      <c r="AC207" s="1613">
        <f t="shared" ca="1" si="95"/>
        <v>0</v>
      </c>
      <c r="AD207" s="1613">
        <f t="shared" ca="1" si="95"/>
        <v>0</v>
      </c>
      <c r="AE207" s="1613">
        <f t="shared" ca="1" si="95"/>
        <v>0</v>
      </c>
      <c r="AF207" s="1613">
        <f t="shared" ca="1" si="95"/>
        <v>0</v>
      </c>
      <c r="AG207" s="1613">
        <f t="shared" ca="1" si="95"/>
        <v>0</v>
      </c>
      <c r="AH207" s="1613">
        <f t="shared" ca="1" si="95"/>
        <v>0</v>
      </c>
      <c r="AI207" s="1613">
        <f t="shared" ca="1" si="95"/>
        <v>0</v>
      </c>
      <c r="AJ207" s="1613">
        <f t="shared" ca="1" si="95"/>
        <v>0</v>
      </c>
      <c r="AK207" s="1613">
        <f t="shared" ca="1" si="95"/>
        <v>0</v>
      </c>
      <c r="AL207" s="1613">
        <f t="shared" ca="1" si="95"/>
        <v>0</v>
      </c>
      <c r="AM207" s="1613">
        <f t="shared" ca="1" si="95"/>
        <v>0</v>
      </c>
      <c r="AN207" s="1486"/>
      <c r="AO207" s="1612">
        <f t="shared" ca="1" si="93"/>
        <v>0</v>
      </c>
      <c r="AP207" s="1614">
        <f t="shared" ca="1" si="87"/>
        <v>0</v>
      </c>
      <c r="AQ207" s="1614">
        <f t="shared" ca="1" si="93"/>
        <v>0</v>
      </c>
      <c r="AR207" s="1614">
        <f t="shared" ca="1" si="93"/>
        <v>0</v>
      </c>
      <c r="AS207" s="1614">
        <f t="shared" ca="1" si="93"/>
        <v>0</v>
      </c>
      <c r="AT207" s="1614">
        <f t="shared" ca="1" si="93"/>
        <v>0</v>
      </c>
      <c r="AU207" s="1614">
        <f t="shared" ca="1" si="93"/>
        <v>0</v>
      </c>
      <c r="AV207" s="1614">
        <f t="shared" ca="1" si="93"/>
        <v>0</v>
      </c>
      <c r="AW207" s="1614">
        <f t="shared" ca="1" si="93"/>
        <v>0</v>
      </c>
      <c r="AX207" s="1614">
        <f t="shared" ca="1" si="93"/>
        <v>0</v>
      </c>
      <c r="AY207" s="1614">
        <f t="shared" ca="1" si="93"/>
        <v>0</v>
      </c>
      <c r="AZ207" s="1614">
        <f t="shared" ca="1" si="93"/>
        <v>0</v>
      </c>
      <c r="BA207" s="1614">
        <f t="shared" ca="1" si="93"/>
        <v>0</v>
      </c>
      <c r="BB207" s="1614">
        <f t="shared" ca="1" si="93"/>
        <v>0</v>
      </c>
      <c r="BC207" s="1614">
        <f t="shared" ca="1" si="93"/>
        <v>0</v>
      </c>
      <c r="BD207" s="1614">
        <f t="shared" ca="1" si="93"/>
        <v>0</v>
      </c>
      <c r="BE207" s="1614">
        <f t="shared" ca="1" si="93"/>
        <v>0</v>
      </c>
      <c r="BF207" s="1614">
        <f t="shared" ca="1" si="93"/>
        <v>0</v>
      </c>
      <c r="BG207" s="1614">
        <f t="shared" ca="1" si="93"/>
        <v>0</v>
      </c>
      <c r="BH207" s="1614">
        <f t="shared" ca="1" si="93"/>
        <v>0</v>
      </c>
      <c r="BI207" s="1614">
        <f t="shared" ca="1" si="93"/>
        <v>0</v>
      </c>
      <c r="BJ207" s="1614">
        <f t="shared" ca="1" si="93"/>
        <v>0</v>
      </c>
      <c r="BK207" s="1614">
        <f t="shared" ca="1" si="93"/>
        <v>0</v>
      </c>
      <c r="BL207" s="1614">
        <f t="shared" ca="1" si="93"/>
        <v>0</v>
      </c>
      <c r="BM207" s="1614">
        <f t="shared" ca="1" si="93"/>
        <v>0</v>
      </c>
      <c r="BN207" s="1614">
        <f t="shared" ca="1" si="93"/>
        <v>0</v>
      </c>
      <c r="BO207" s="1614">
        <f t="shared" ca="1" si="93"/>
        <v>0</v>
      </c>
      <c r="BP207" s="1614">
        <f t="shared" ca="1" si="93"/>
        <v>0</v>
      </c>
      <c r="BQ207" s="1614">
        <f t="shared" ca="1" si="93"/>
        <v>0</v>
      </c>
      <c r="BR207" s="1614">
        <f t="shared" ca="1" si="93"/>
        <v>0</v>
      </c>
      <c r="BS207" s="1614">
        <f t="shared" ca="1" si="93"/>
        <v>0</v>
      </c>
      <c r="BT207" s="1614">
        <f t="shared" ca="1" si="93"/>
        <v>0</v>
      </c>
      <c r="BU207" s="1614">
        <f t="shared" ca="1" si="93"/>
        <v>0</v>
      </c>
      <c r="BV207" s="1614">
        <f t="shared" ca="1" si="93"/>
        <v>0</v>
      </c>
      <c r="BW207" s="1614">
        <f t="shared" ca="1" si="93"/>
        <v>0</v>
      </c>
      <c r="BX207" s="1614">
        <f t="shared" ca="1" si="93"/>
        <v>0</v>
      </c>
      <c r="BY207" s="1614">
        <f t="shared" ca="1" si="93"/>
        <v>0</v>
      </c>
      <c r="BZ207" s="1614">
        <f t="shared" ca="1" si="93"/>
        <v>0</v>
      </c>
      <c r="CA207" s="1614">
        <f t="shared" ca="1" si="93"/>
        <v>0</v>
      </c>
      <c r="CB207" s="1614">
        <f t="shared" ca="1" si="93"/>
        <v>0</v>
      </c>
      <c r="CC207" s="1614">
        <f t="shared" ca="1" si="93"/>
        <v>0</v>
      </c>
      <c r="CD207" s="1614">
        <f t="shared" ca="1" si="93"/>
        <v>0</v>
      </c>
      <c r="CE207" s="1614">
        <f t="shared" ca="1" si="93"/>
        <v>0</v>
      </c>
      <c r="CF207" s="1614">
        <f t="shared" ca="1" si="93"/>
        <v>0</v>
      </c>
      <c r="CG207" s="1614">
        <f t="shared" ca="1" si="93"/>
        <v>0</v>
      </c>
      <c r="CH207" s="1614">
        <f t="shared" ca="1" si="93"/>
        <v>0</v>
      </c>
      <c r="CI207" s="1615">
        <f t="shared" ca="1" si="93"/>
        <v>0</v>
      </c>
      <c r="CM207" s="2158"/>
      <c r="CN207" s="2159"/>
      <c r="CO207" s="2159"/>
      <c r="CP207" s="2159"/>
      <c r="CQ207" s="2159"/>
      <c r="CR207" s="2159"/>
      <c r="CS207" s="2159"/>
      <c r="CT207" s="2159"/>
      <c r="CU207" s="2159"/>
      <c r="CV207" s="2159"/>
      <c r="CW207" s="2160"/>
    </row>
    <row r="208" spans="1:101" s="939" customFormat="1" ht="15.75" customHeight="1" x14ac:dyDescent="0.25">
      <c r="A208" s="1028" t="str">
        <f t="shared" si="88"/>
        <v/>
      </c>
      <c r="B208" s="1029" t="str">
        <f t="shared" ca="1" si="81"/>
        <v xml:space="preserve"> </v>
      </c>
      <c r="C208" s="1611">
        <f t="shared" ca="1" si="82"/>
        <v>0</v>
      </c>
      <c r="D208" s="1612">
        <f t="shared" ref="D208:S217" ca="1" si="96">IF(ISNUMBER($B208),$B208*D116/1000,0)</f>
        <v>0</v>
      </c>
      <c r="E208" s="1613">
        <f t="shared" ca="1" si="96"/>
        <v>0</v>
      </c>
      <c r="F208" s="1613">
        <f t="shared" ca="1" si="96"/>
        <v>0</v>
      </c>
      <c r="G208" s="1613">
        <f t="shared" ca="1" si="96"/>
        <v>0</v>
      </c>
      <c r="H208" s="1613">
        <f t="shared" ca="1" si="96"/>
        <v>0</v>
      </c>
      <c r="I208" s="1613">
        <f t="shared" ca="1" si="96"/>
        <v>0</v>
      </c>
      <c r="J208" s="1613">
        <f t="shared" ca="1" si="96"/>
        <v>0</v>
      </c>
      <c r="K208" s="1613">
        <f t="shared" ca="1" si="96"/>
        <v>0</v>
      </c>
      <c r="L208" s="1613">
        <f t="shared" ca="1" si="96"/>
        <v>0</v>
      </c>
      <c r="M208" s="1614">
        <f t="shared" ca="1" si="96"/>
        <v>0</v>
      </c>
      <c r="N208" s="1614">
        <f t="shared" ca="1" si="96"/>
        <v>0</v>
      </c>
      <c r="O208" s="1614">
        <f t="shared" ca="1" si="96"/>
        <v>0</v>
      </c>
      <c r="P208" s="1614">
        <f t="shared" ca="1" si="96"/>
        <v>0</v>
      </c>
      <c r="Q208" s="1614">
        <f t="shared" ca="1" si="96"/>
        <v>0</v>
      </c>
      <c r="R208" s="1614">
        <f t="shared" ca="1" si="96"/>
        <v>0</v>
      </c>
      <c r="S208" s="1614">
        <f t="shared" ca="1" si="96"/>
        <v>0</v>
      </c>
      <c r="T208" s="1614">
        <f t="shared" ca="1" si="94"/>
        <v>0</v>
      </c>
      <c r="U208" s="1614">
        <f t="shared" ca="1" si="94"/>
        <v>0</v>
      </c>
      <c r="V208" s="1614">
        <f t="shared" ca="1" si="94"/>
        <v>0</v>
      </c>
      <c r="W208" s="1614">
        <f t="shared" ca="1" si="94"/>
        <v>0</v>
      </c>
      <c r="X208" s="1614">
        <f t="shared" ca="1" si="94"/>
        <v>0</v>
      </c>
      <c r="Y208" s="1625">
        <f t="shared" ca="1" si="94"/>
        <v>0</v>
      </c>
      <c r="Z208" s="1565"/>
      <c r="AA208" s="1613">
        <f t="shared" ca="1" si="95"/>
        <v>0</v>
      </c>
      <c r="AB208" s="1613">
        <f t="shared" ca="1" si="95"/>
        <v>0</v>
      </c>
      <c r="AC208" s="1613">
        <f t="shared" ca="1" si="95"/>
        <v>0</v>
      </c>
      <c r="AD208" s="1613">
        <f t="shared" ca="1" si="95"/>
        <v>0</v>
      </c>
      <c r="AE208" s="1613">
        <f t="shared" ca="1" si="95"/>
        <v>0</v>
      </c>
      <c r="AF208" s="1613">
        <f t="shared" ca="1" si="95"/>
        <v>0</v>
      </c>
      <c r="AG208" s="1613">
        <f t="shared" ca="1" si="95"/>
        <v>0</v>
      </c>
      <c r="AH208" s="1613">
        <f t="shared" ca="1" si="95"/>
        <v>0</v>
      </c>
      <c r="AI208" s="1613">
        <f t="shared" ca="1" si="95"/>
        <v>0</v>
      </c>
      <c r="AJ208" s="1613">
        <f t="shared" ca="1" si="95"/>
        <v>0</v>
      </c>
      <c r="AK208" s="1613">
        <f t="shared" ca="1" si="95"/>
        <v>0</v>
      </c>
      <c r="AL208" s="1613">
        <f t="shared" ca="1" si="95"/>
        <v>0</v>
      </c>
      <c r="AM208" s="1613">
        <f t="shared" ca="1" si="95"/>
        <v>0</v>
      </c>
      <c r="AN208" s="1486"/>
      <c r="AO208" s="1612">
        <f t="shared" ca="1" si="93"/>
        <v>0</v>
      </c>
      <c r="AP208" s="1614">
        <f t="shared" ca="1" si="87"/>
        <v>0</v>
      </c>
      <c r="AQ208" s="1614">
        <f t="shared" ca="1" si="93"/>
        <v>0</v>
      </c>
      <c r="AR208" s="1614">
        <f t="shared" ca="1" si="93"/>
        <v>0</v>
      </c>
      <c r="AS208" s="1614">
        <f t="shared" ca="1" si="93"/>
        <v>0</v>
      </c>
      <c r="AT208" s="1614">
        <f t="shared" ca="1" si="93"/>
        <v>0</v>
      </c>
      <c r="AU208" s="1614">
        <f t="shared" ca="1" si="93"/>
        <v>0</v>
      </c>
      <c r="AV208" s="1614">
        <f t="shared" ca="1" si="93"/>
        <v>0</v>
      </c>
      <c r="AW208" s="1614">
        <f t="shared" ca="1" si="93"/>
        <v>0</v>
      </c>
      <c r="AX208" s="1614">
        <f t="shared" ca="1" si="93"/>
        <v>0</v>
      </c>
      <c r="AY208" s="1614">
        <f t="shared" ca="1" si="93"/>
        <v>0</v>
      </c>
      <c r="AZ208" s="1614">
        <f t="shared" ca="1" si="93"/>
        <v>0</v>
      </c>
      <c r="BA208" s="1614">
        <f t="shared" ca="1" si="93"/>
        <v>0</v>
      </c>
      <c r="BB208" s="1614">
        <f t="shared" ca="1" si="93"/>
        <v>0</v>
      </c>
      <c r="BC208" s="1614">
        <f t="shared" ca="1" si="93"/>
        <v>0</v>
      </c>
      <c r="BD208" s="1614">
        <f t="shared" ca="1" si="93"/>
        <v>0</v>
      </c>
      <c r="BE208" s="1614">
        <f t="shared" ca="1" si="93"/>
        <v>0</v>
      </c>
      <c r="BF208" s="1614">
        <f t="shared" ca="1" si="93"/>
        <v>0</v>
      </c>
      <c r="BG208" s="1614">
        <f t="shared" ca="1" si="93"/>
        <v>0</v>
      </c>
      <c r="BH208" s="1614">
        <f t="shared" ca="1" si="93"/>
        <v>0</v>
      </c>
      <c r="BI208" s="1614">
        <f t="shared" ca="1" si="93"/>
        <v>0</v>
      </c>
      <c r="BJ208" s="1614">
        <f t="shared" ca="1" si="93"/>
        <v>0</v>
      </c>
      <c r="BK208" s="1614">
        <f t="shared" ca="1" si="93"/>
        <v>0</v>
      </c>
      <c r="BL208" s="1614">
        <f t="shared" ca="1" si="93"/>
        <v>0</v>
      </c>
      <c r="BM208" s="1614">
        <f t="shared" ca="1" si="93"/>
        <v>0</v>
      </c>
      <c r="BN208" s="1614">
        <f t="shared" ca="1" si="93"/>
        <v>0</v>
      </c>
      <c r="BO208" s="1614">
        <f t="shared" ref="BO208:CI208" ca="1" si="97">IF(ISNUMBER($B208),$B208*BO116/1000,0)</f>
        <v>0</v>
      </c>
      <c r="BP208" s="1614">
        <f t="shared" ca="1" si="97"/>
        <v>0</v>
      </c>
      <c r="BQ208" s="1614">
        <f t="shared" ca="1" si="97"/>
        <v>0</v>
      </c>
      <c r="BR208" s="1614">
        <f t="shared" ca="1" si="97"/>
        <v>0</v>
      </c>
      <c r="BS208" s="1614">
        <f t="shared" ca="1" si="97"/>
        <v>0</v>
      </c>
      <c r="BT208" s="1614">
        <f t="shared" ca="1" si="97"/>
        <v>0</v>
      </c>
      <c r="BU208" s="1614">
        <f t="shared" ca="1" si="97"/>
        <v>0</v>
      </c>
      <c r="BV208" s="1614">
        <f t="shared" ca="1" si="97"/>
        <v>0</v>
      </c>
      <c r="BW208" s="1614">
        <f t="shared" ca="1" si="97"/>
        <v>0</v>
      </c>
      <c r="BX208" s="1614">
        <f t="shared" ca="1" si="97"/>
        <v>0</v>
      </c>
      <c r="BY208" s="1614">
        <f t="shared" ca="1" si="97"/>
        <v>0</v>
      </c>
      <c r="BZ208" s="1614">
        <f t="shared" ca="1" si="97"/>
        <v>0</v>
      </c>
      <c r="CA208" s="1614">
        <f t="shared" ca="1" si="97"/>
        <v>0</v>
      </c>
      <c r="CB208" s="1614">
        <f t="shared" ca="1" si="97"/>
        <v>0</v>
      </c>
      <c r="CC208" s="1614">
        <f t="shared" ca="1" si="97"/>
        <v>0</v>
      </c>
      <c r="CD208" s="1614">
        <f t="shared" ca="1" si="97"/>
        <v>0</v>
      </c>
      <c r="CE208" s="1614">
        <f t="shared" ca="1" si="97"/>
        <v>0</v>
      </c>
      <c r="CF208" s="1614">
        <f t="shared" ca="1" si="97"/>
        <v>0</v>
      </c>
      <c r="CG208" s="1614">
        <f t="shared" ca="1" si="97"/>
        <v>0</v>
      </c>
      <c r="CH208" s="1614">
        <f t="shared" ca="1" si="97"/>
        <v>0</v>
      </c>
      <c r="CI208" s="1615">
        <f t="shared" ca="1" si="97"/>
        <v>0</v>
      </c>
      <c r="CM208" s="2158"/>
      <c r="CN208" s="2159"/>
      <c r="CO208" s="2159"/>
      <c r="CP208" s="2159"/>
      <c r="CQ208" s="2159"/>
      <c r="CR208" s="2159"/>
      <c r="CS208" s="2159"/>
      <c r="CT208" s="2159"/>
      <c r="CU208" s="2159"/>
      <c r="CV208" s="2159"/>
      <c r="CW208" s="2160"/>
    </row>
    <row r="209" spans="1:101" s="939" customFormat="1" ht="15.75" customHeight="1" x14ac:dyDescent="0.25">
      <c r="A209" s="1028" t="str">
        <f t="shared" si="88"/>
        <v/>
      </c>
      <c r="B209" s="1029" t="str">
        <f t="shared" ca="1" si="81"/>
        <v xml:space="preserve"> </v>
      </c>
      <c r="C209" s="1611">
        <f t="shared" ca="1" si="82"/>
        <v>0</v>
      </c>
      <c r="D209" s="1612">
        <f t="shared" ca="1" si="96"/>
        <v>0</v>
      </c>
      <c r="E209" s="1613">
        <f t="shared" ca="1" si="96"/>
        <v>0</v>
      </c>
      <c r="F209" s="1613">
        <f t="shared" ca="1" si="96"/>
        <v>0</v>
      </c>
      <c r="G209" s="1613">
        <f t="shared" ca="1" si="96"/>
        <v>0</v>
      </c>
      <c r="H209" s="1613">
        <f t="shared" ca="1" si="96"/>
        <v>0</v>
      </c>
      <c r="I209" s="1613">
        <f t="shared" ca="1" si="96"/>
        <v>0</v>
      </c>
      <c r="J209" s="1613">
        <f t="shared" ca="1" si="96"/>
        <v>0</v>
      </c>
      <c r="K209" s="1613">
        <f t="shared" ca="1" si="96"/>
        <v>0</v>
      </c>
      <c r="L209" s="1613">
        <f t="shared" ca="1" si="96"/>
        <v>0</v>
      </c>
      <c r="M209" s="1614">
        <f t="shared" ca="1" si="96"/>
        <v>0</v>
      </c>
      <c r="N209" s="1614">
        <f t="shared" ca="1" si="96"/>
        <v>0</v>
      </c>
      <c r="O209" s="1614">
        <f t="shared" ca="1" si="96"/>
        <v>0</v>
      </c>
      <c r="P209" s="1614">
        <f t="shared" ca="1" si="96"/>
        <v>0</v>
      </c>
      <c r="Q209" s="1614">
        <f t="shared" ca="1" si="96"/>
        <v>0</v>
      </c>
      <c r="R209" s="1614">
        <f t="shared" ca="1" si="96"/>
        <v>0</v>
      </c>
      <c r="S209" s="1614">
        <f t="shared" ca="1" si="96"/>
        <v>0</v>
      </c>
      <c r="T209" s="1614">
        <f t="shared" ca="1" si="94"/>
        <v>0</v>
      </c>
      <c r="U209" s="1614">
        <f t="shared" ca="1" si="94"/>
        <v>0</v>
      </c>
      <c r="V209" s="1614">
        <f t="shared" ca="1" si="94"/>
        <v>0</v>
      </c>
      <c r="W209" s="1614">
        <f t="shared" ca="1" si="94"/>
        <v>0</v>
      </c>
      <c r="X209" s="1614">
        <f t="shared" ca="1" si="94"/>
        <v>0</v>
      </c>
      <c r="Y209" s="1625">
        <f t="shared" ca="1" si="94"/>
        <v>0</v>
      </c>
      <c r="Z209" s="1565"/>
      <c r="AA209" s="1613">
        <f t="shared" ca="1" si="95"/>
        <v>0</v>
      </c>
      <c r="AB209" s="1613">
        <f t="shared" ca="1" si="95"/>
        <v>0</v>
      </c>
      <c r="AC209" s="1613">
        <f t="shared" ca="1" si="95"/>
        <v>0</v>
      </c>
      <c r="AD209" s="1613">
        <f t="shared" ca="1" si="95"/>
        <v>0</v>
      </c>
      <c r="AE209" s="1613">
        <f t="shared" ca="1" si="95"/>
        <v>0</v>
      </c>
      <c r="AF209" s="1613">
        <f t="shared" ca="1" si="95"/>
        <v>0</v>
      </c>
      <c r="AG209" s="1613">
        <f t="shared" ca="1" si="95"/>
        <v>0</v>
      </c>
      <c r="AH209" s="1613">
        <f t="shared" ca="1" si="95"/>
        <v>0</v>
      </c>
      <c r="AI209" s="1613">
        <f t="shared" ca="1" si="95"/>
        <v>0</v>
      </c>
      <c r="AJ209" s="1613">
        <f t="shared" ca="1" si="95"/>
        <v>0</v>
      </c>
      <c r="AK209" s="1613">
        <f t="shared" ca="1" si="95"/>
        <v>0</v>
      </c>
      <c r="AL209" s="1613">
        <f t="shared" ca="1" si="95"/>
        <v>0</v>
      </c>
      <c r="AM209" s="1613">
        <f t="shared" ca="1" si="95"/>
        <v>0</v>
      </c>
      <c r="AN209" s="1486"/>
      <c r="AO209" s="1612">
        <f t="shared" ref="AO209:CI214" ca="1" si="98">IF(ISNUMBER($B209),$B209*AO117/1000,0)</f>
        <v>0</v>
      </c>
      <c r="AP209" s="1614">
        <f t="shared" ca="1" si="87"/>
        <v>0</v>
      </c>
      <c r="AQ209" s="1614">
        <f t="shared" ca="1" si="98"/>
        <v>0</v>
      </c>
      <c r="AR209" s="1614">
        <f t="shared" ca="1" si="98"/>
        <v>0</v>
      </c>
      <c r="AS209" s="1614">
        <f t="shared" ca="1" si="98"/>
        <v>0</v>
      </c>
      <c r="AT209" s="1614">
        <f t="shared" ca="1" si="98"/>
        <v>0</v>
      </c>
      <c r="AU209" s="1614">
        <f t="shared" ca="1" si="98"/>
        <v>0</v>
      </c>
      <c r="AV209" s="1614">
        <f t="shared" ca="1" si="98"/>
        <v>0</v>
      </c>
      <c r="AW209" s="1614">
        <f t="shared" ca="1" si="98"/>
        <v>0</v>
      </c>
      <c r="AX209" s="1614">
        <f t="shared" ca="1" si="98"/>
        <v>0</v>
      </c>
      <c r="AY209" s="1614">
        <f t="shared" ca="1" si="98"/>
        <v>0</v>
      </c>
      <c r="AZ209" s="1614">
        <f t="shared" ca="1" si="98"/>
        <v>0</v>
      </c>
      <c r="BA209" s="1614">
        <f t="shared" ca="1" si="98"/>
        <v>0</v>
      </c>
      <c r="BB209" s="1614">
        <f t="shared" ca="1" si="98"/>
        <v>0</v>
      </c>
      <c r="BC209" s="1614">
        <f t="shared" ca="1" si="98"/>
        <v>0</v>
      </c>
      <c r="BD209" s="1614">
        <f t="shared" ca="1" si="98"/>
        <v>0</v>
      </c>
      <c r="BE209" s="1614">
        <f t="shared" ca="1" si="98"/>
        <v>0</v>
      </c>
      <c r="BF209" s="1614">
        <f t="shared" ca="1" si="98"/>
        <v>0</v>
      </c>
      <c r="BG209" s="1614">
        <f t="shared" ca="1" si="98"/>
        <v>0</v>
      </c>
      <c r="BH209" s="1614">
        <f t="shared" ca="1" si="98"/>
        <v>0</v>
      </c>
      <c r="BI209" s="1614">
        <f t="shared" ca="1" si="98"/>
        <v>0</v>
      </c>
      <c r="BJ209" s="1614">
        <f t="shared" ca="1" si="98"/>
        <v>0</v>
      </c>
      <c r="BK209" s="1614">
        <f t="shared" ca="1" si="98"/>
        <v>0</v>
      </c>
      <c r="BL209" s="1614">
        <f t="shared" ca="1" si="98"/>
        <v>0</v>
      </c>
      <c r="BM209" s="1614">
        <f t="shared" ca="1" si="98"/>
        <v>0</v>
      </c>
      <c r="BN209" s="1614">
        <f t="shared" ca="1" si="98"/>
        <v>0</v>
      </c>
      <c r="BO209" s="1614">
        <f t="shared" ca="1" si="98"/>
        <v>0</v>
      </c>
      <c r="BP209" s="1614">
        <f t="shared" ca="1" si="98"/>
        <v>0</v>
      </c>
      <c r="BQ209" s="1614">
        <f t="shared" ca="1" si="98"/>
        <v>0</v>
      </c>
      <c r="BR209" s="1614">
        <f t="shared" ca="1" si="98"/>
        <v>0</v>
      </c>
      <c r="BS209" s="1614">
        <f t="shared" ca="1" si="98"/>
        <v>0</v>
      </c>
      <c r="BT209" s="1614">
        <f t="shared" ca="1" si="98"/>
        <v>0</v>
      </c>
      <c r="BU209" s="1614">
        <f t="shared" ca="1" si="98"/>
        <v>0</v>
      </c>
      <c r="BV209" s="1614">
        <f t="shared" ca="1" si="98"/>
        <v>0</v>
      </c>
      <c r="BW209" s="1614">
        <f t="shared" ca="1" si="98"/>
        <v>0</v>
      </c>
      <c r="BX209" s="1614">
        <f t="shared" ca="1" si="98"/>
        <v>0</v>
      </c>
      <c r="BY209" s="1614">
        <f t="shared" ca="1" si="98"/>
        <v>0</v>
      </c>
      <c r="BZ209" s="1614">
        <f t="shared" ca="1" si="98"/>
        <v>0</v>
      </c>
      <c r="CA209" s="1614">
        <f t="shared" ca="1" si="98"/>
        <v>0</v>
      </c>
      <c r="CB209" s="1614">
        <f t="shared" ca="1" si="98"/>
        <v>0</v>
      </c>
      <c r="CC209" s="1614">
        <f t="shared" ca="1" si="98"/>
        <v>0</v>
      </c>
      <c r="CD209" s="1614">
        <f t="shared" ca="1" si="98"/>
        <v>0</v>
      </c>
      <c r="CE209" s="1614">
        <f t="shared" ca="1" si="98"/>
        <v>0</v>
      </c>
      <c r="CF209" s="1614">
        <f t="shared" ca="1" si="98"/>
        <v>0</v>
      </c>
      <c r="CG209" s="1614">
        <f t="shared" ca="1" si="98"/>
        <v>0</v>
      </c>
      <c r="CH209" s="1614">
        <f t="shared" ca="1" si="98"/>
        <v>0</v>
      </c>
      <c r="CI209" s="1615">
        <f t="shared" ca="1" si="98"/>
        <v>0</v>
      </c>
      <c r="CM209" s="2158"/>
      <c r="CN209" s="2159"/>
      <c r="CO209" s="2159"/>
      <c r="CP209" s="2159"/>
      <c r="CQ209" s="2159"/>
      <c r="CR209" s="2159"/>
      <c r="CS209" s="2159"/>
      <c r="CT209" s="2159"/>
      <c r="CU209" s="2159"/>
      <c r="CV209" s="2159"/>
      <c r="CW209" s="2160"/>
    </row>
    <row r="210" spans="1:101" s="939" customFormat="1" ht="15.75" customHeight="1" x14ac:dyDescent="0.25">
      <c r="A210" s="1028" t="str">
        <f t="shared" si="88"/>
        <v/>
      </c>
      <c r="B210" s="1029" t="str">
        <f t="shared" ca="1" si="81"/>
        <v xml:space="preserve"> </v>
      </c>
      <c r="C210" s="1611">
        <f t="shared" ca="1" si="82"/>
        <v>0</v>
      </c>
      <c r="D210" s="1612">
        <f t="shared" ca="1" si="96"/>
        <v>0</v>
      </c>
      <c r="E210" s="1613">
        <f t="shared" ca="1" si="96"/>
        <v>0</v>
      </c>
      <c r="F210" s="1613">
        <f t="shared" ca="1" si="96"/>
        <v>0</v>
      </c>
      <c r="G210" s="1613">
        <f t="shared" ca="1" si="96"/>
        <v>0</v>
      </c>
      <c r="H210" s="1613">
        <f t="shared" ca="1" si="96"/>
        <v>0</v>
      </c>
      <c r="I210" s="1613">
        <f t="shared" ca="1" si="96"/>
        <v>0</v>
      </c>
      <c r="J210" s="1613">
        <f t="shared" ca="1" si="96"/>
        <v>0</v>
      </c>
      <c r="K210" s="1613">
        <f t="shared" ca="1" si="96"/>
        <v>0</v>
      </c>
      <c r="L210" s="1613">
        <f t="shared" ca="1" si="96"/>
        <v>0</v>
      </c>
      <c r="M210" s="1614">
        <f t="shared" ca="1" si="96"/>
        <v>0</v>
      </c>
      <c r="N210" s="1614">
        <f t="shared" ca="1" si="96"/>
        <v>0</v>
      </c>
      <c r="O210" s="1614">
        <f t="shared" ca="1" si="96"/>
        <v>0</v>
      </c>
      <c r="P210" s="1614">
        <f t="shared" ca="1" si="96"/>
        <v>0</v>
      </c>
      <c r="Q210" s="1614">
        <f t="shared" ca="1" si="96"/>
        <v>0</v>
      </c>
      <c r="R210" s="1614">
        <f t="shared" ca="1" si="96"/>
        <v>0</v>
      </c>
      <c r="S210" s="1614">
        <f t="shared" ca="1" si="96"/>
        <v>0</v>
      </c>
      <c r="T210" s="1614">
        <f t="shared" ca="1" si="94"/>
        <v>0</v>
      </c>
      <c r="U210" s="1614">
        <f t="shared" ca="1" si="94"/>
        <v>0</v>
      </c>
      <c r="V210" s="1614">
        <f t="shared" ca="1" si="94"/>
        <v>0</v>
      </c>
      <c r="W210" s="1614">
        <f t="shared" ca="1" si="94"/>
        <v>0</v>
      </c>
      <c r="X210" s="1614">
        <f t="shared" ca="1" si="94"/>
        <v>0</v>
      </c>
      <c r="Y210" s="1625">
        <f t="shared" ca="1" si="94"/>
        <v>0</v>
      </c>
      <c r="Z210" s="1565"/>
      <c r="AA210" s="1613">
        <f t="shared" ca="1" si="95"/>
        <v>0</v>
      </c>
      <c r="AB210" s="1613">
        <f t="shared" ca="1" si="95"/>
        <v>0</v>
      </c>
      <c r="AC210" s="1613">
        <f t="shared" ca="1" si="95"/>
        <v>0</v>
      </c>
      <c r="AD210" s="1613">
        <f t="shared" ca="1" si="95"/>
        <v>0</v>
      </c>
      <c r="AE210" s="1613">
        <f t="shared" ca="1" si="95"/>
        <v>0</v>
      </c>
      <c r="AF210" s="1613">
        <f t="shared" ca="1" si="95"/>
        <v>0</v>
      </c>
      <c r="AG210" s="1613">
        <f t="shared" ca="1" si="95"/>
        <v>0</v>
      </c>
      <c r="AH210" s="1613">
        <f t="shared" ca="1" si="95"/>
        <v>0</v>
      </c>
      <c r="AI210" s="1613">
        <f t="shared" ca="1" si="95"/>
        <v>0</v>
      </c>
      <c r="AJ210" s="1613">
        <f t="shared" ca="1" si="95"/>
        <v>0</v>
      </c>
      <c r="AK210" s="1613">
        <f t="shared" ca="1" si="95"/>
        <v>0</v>
      </c>
      <c r="AL210" s="1613">
        <f t="shared" ca="1" si="95"/>
        <v>0</v>
      </c>
      <c r="AM210" s="1613">
        <f t="shared" ca="1" si="95"/>
        <v>0</v>
      </c>
      <c r="AN210" s="1486"/>
      <c r="AO210" s="1612">
        <f t="shared" ca="1" si="98"/>
        <v>0</v>
      </c>
      <c r="AP210" s="1614">
        <f t="shared" ca="1" si="87"/>
        <v>0</v>
      </c>
      <c r="AQ210" s="1614">
        <f t="shared" ca="1" si="98"/>
        <v>0</v>
      </c>
      <c r="AR210" s="1614">
        <f t="shared" ca="1" si="98"/>
        <v>0</v>
      </c>
      <c r="AS210" s="1614">
        <f t="shared" ca="1" si="98"/>
        <v>0</v>
      </c>
      <c r="AT210" s="1614">
        <f t="shared" ca="1" si="98"/>
        <v>0</v>
      </c>
      <c r="AU210" s="1614">
        <f t="shared" ca="1" si="98"/>
        <v>0</v>
      </c>
      <c r="AV210" s="1614">
        <f t="shared" ca="1" si="98"/>
        <v>0</v>
      </c>
      <c r="AW210" s="1614">
        <f t="shared" ca="1" si="98"/>
        <v>0</v>
      </c>
      <c r="AX210" s="1614">
        <f t="shared" ca="1" si="98"/>
        <v>0</v>
      </c>
      <c r="AY210" s="1614">
        <f t="shared" ca="1" si="98"/>
        <v>0</v>
      </c>
      <c r="AZ210" s="1614">
        <f t="shared" ca="1" si="98"/>
        <v>0</v>
      </c>
      <c r="BA210" s="1614">
        <f t="shared" ca="1" si="98"/>
        <v>0</v>
      </c>
      <c r="BB210" s="1614">
        <f t="shared" ca="1" si="98"/>
        <v>0</v>
      </c>
      <c r="BC210" s="1614">
        <f t="shared" ca="1" si="98"/>
        <v>0</v>
      </c>
      <c r="BD210" s="1614">
        <f t="shared" ca="1" si="98"/>
        <v>0</v>
      </c>
      <c r="BE210" s="1614">
        <f t="shared" ca="1" si="98"/>
        <v>0</v>
      </c>
      <c r="BF210" s="1614">
        <f t="shared" ca="1" si="98"/>
        <v>0</v>
      </c>
      <c r="BG210" s="1614">
        <f t="shared" ca="1" si="98"/>
        <v>0</v>
      </c>
      <c r="BH210" s="1614">
        <f t="shared" ca="1" si="98"/>
        <v>0</v>
      </c>
      <c r="BI210" s="1614">
        <f t="shared" ca="1" si="98"/>
        <v>0</v>
      </c>
      <c r="BJ210" s="1614">
        <f t="shared" ca="1" si="98"/>
        <v>0</v>
      </c>
      <c r="BK210" s="1614">
        <f t="shared" ca="1" si="98"/>
        <v>0</v>
      </c>
      <c r="BL210" s="1614">
        <f t="shared" ca="1" si="98"/>
        <v>0</v>
      </c>
      <c r="BM210" s="1614">
        <f t="shared" ca="1" si="98"/>
        <v>0</v>
      </c>
      <c r="BN210" s="1614">
        <f t="shared" ca="1" si="98"/>
        <v>0</v>
      </c>
      <c r="BO210" s="1614">
        <f t="shared" ca="1" si="98"/>
        <v>0</v>
      </c>
      <c r="BP210" s="1614">
        <f t="shared" ca="1" si="98"/>
        <v>0</v>
      </c>
      <c r="BQ210" s="1614">
        <f t="shared" ca="1" si="98"/>
        <v>0</v>
      </c>
      <c r="BR210" s="1614">
        <f t="shared" ca="1" si="98"/>
        <v>0</v>
      </c>
      <c r="BS210" s="1614">
        <f t="shared" ca="1" si="98"/>
        <v>0</v>
      </c>
      <c r="BT210" s="1614">
        <f t="shared" ca="1" si="98"/>
        <v>0</v>
      </c>
      <c r="BU210" s="1614">
        <f t="shared" ca="1" si="98"/>
        <v>0</v>
      </c>
      <c r="BV210" s="1614">
        <f t="shared" ca="1" si="98"/>
        <v>0</v>
      </c>
      <c r="BW210" s="1614">
        <f t="shared" ca="1" si="98"/>
        <v>0</v>
      </c>
      <c r="BX210" s="1614">
        <f t="shared" ca="1" si="98"/>
        <v>0</v>
      </c>
      <c r="BY210" s="1614">
        <f t="shared" ca="1" si="98"/>
        <v>0</v>
      </c>
      <c r="BZ210" s="1614">
        <f t="shared" ca="1" si="98"/>
        <v>0</v>
      </c>
      <c r="CA210" s="1614">
        <f t="shared" ca="1" si="98"/>
        <v>0</v>
      </c>
      <c r="CB210" s="1614">
        <f t="shared" ca="1" si="98"/>
        <v>0</v>
      </c>
      <c r="CC210" s="1614">
        <f t="shared" ca="1" si="98"/>
        <v>0</v>
      </c>
      <c r="CD210" s="1614">
        <f t="shared" ca="1" si="98"/>
        <v>0</v>
      </c>
      <c r="CE210" s="1614">
        <f t="shared" ca="1" si="98"/>
        <v>0</v>
      </c>
      <c r="CF210" s="1614">
        <f t="shared" ca="1" si="98"/>
        <v>0</v>
      </c>
      <c r="CG210" s="1614">
        <f t="shared" ca="1" si="98"/>
        <v>0</v>
      </c>
      <c r="CH210" s="1614">
        <f t="shared" ca="1" si="98"/>
        <v>0</v>
      </c>
      <c r="CI210" s="1615">
        <f t="shared" ca="1" si="98"/>
        <v>0</v>
      </c>
      <c r="CM210" s="2158"/>
      <c r="CN210" s="2159"/>
      <c r="CO210" s="2159"/>
      <c r="CP210" s="2159"/>
      <c r="CQ210" s="2159"/>
      <c r="CR210" s="2159"/>
      <c r="CS210" s="2159"/>
      <c r="CT210" s="2159"/>
      <c r="CU210" s="2159"/>
      <c r="CV210" s="2159"/>
      <c r="CW210" s="2160"/>
    </row>
    <row r="211" spans="1:101" s="939" customFormat="1" ht="15.75" customHeight="1" x14ac:dyDescent="0.25">
      <c r="A211" s="1028" t="str">
        <f t="shared" si="88"/>
        <v/>
      </c>
      <c r="B211" s="1029" t="str">
        <f t="shared" ca="1" si="81"/>
        <v xml:space="preserve"> </v>
      </c>
      <c r="C211" s="1611">
        <f t="shared" ca="1" si="82"/>
        <v>0</v>
      </c>
      <c r="D211" s="1612">
        <f t="shared" ca="1" si="96"/>
        <v>0</v>
      </c>
      <c r="E211" s="1613">
        <f t="shared" ca="1" si="96"/>
        <v>0</v>
      </c>
      <c r="F211" s="1613">
        <f t="shared" ca="1" si="96"/>
        <v>0</v>
      </c>
      <c r="G211" s="1613">
        <f t="shared" ca="1" si="96"/>
        <v>0</v>
      </c>
      <c r="H211" s="1613">
        <f t="shared" ca="1" si="96"/>
        <v>0</v>
      </c>
      <c r="I211" s="1613">
        <f t="shared" ca="1" si="96"/>
        <v>0</v>
      </c>
      <c r="J211" s="1613">
        <f t="shared" ca="1" si="96"/>
        <v>0</v>
      </c>
      <c r="K211" s="1613">
        <f t="shared" ca="1" si="96"/>
        <v>0</v>
      </c>
      <c r="L211" s="1613">
        <f t="shared" ca="1" si="96"/>
        <v>0</v>
      </c>
      <c r="M211" s="1614">
        <f t="shared" ca="1" si="96"/>
        <v>0</v>
      </c>
      <c r="N211" s="1614">
        <f t="shared" ca="1" si="96"/>
        <v>0</v>
      </c>
      <c r="O211" s="1614">
        <f t="shared" ca="1" si="96"/>
        <v>0</v>
      </c>
      <c r="P211" s="1614">
        <f t="shared" ca="1" si="96"/>
        <v>0</v>
      </c>
      <c r="Q211" s="1614">
        <f t="shared" ca="1" si="96"/>
        <v>0</v>
      </c>
      <c r="R211" s="1614">
        <f t="shared" ca="1" si="96"/>
        <v>0</v>
      </c>
      <c r="S211" s="1614">
        <f t="shared" ca="1" si="96"/>
        <v>0</v>
      </c>
      <c r="T211" s="1614">
        <f t="shared" ca="1" si="94"/>
        <v>0</v>
      </c>
      <c r="U211" s="1614">
        <f t="shared" ca="1" si="94"/>
        <v>0</v>
      </c>
      <c r="V211" s="1614">
        <f t="shared" ca="1" si="94"/>
        <v>0</v>
      </c>
      <c r="W211" s="1614">
        <f t="shared" ca="1" si="94"/>
        <v>0</v>
      </c>
      <c r="X211" s="1614">
        <f t="shared" ca="1" si="94"/>
        <v>0</v>
      </c>
      <c r="Y211" s="1625">
        <f t="shared" ca="1" si="94"/>
        <v>0</v>
      </c>
      <c r="Z211" s="1565"/>
      <c r="AA211" s="1613">
        <f t="shared" ca="1" si="95"/>
        <v>0</v>
      </c>
      <c r="AB211" s="1613">
        <f t="shared" ca="1" si="95"/>
        <v>0</v>
      </c>
      <c r="AC211" s="1613">
        <f t="shared" ca="1" si="95"/>
        <v>0</v>
      </c>
      <c r="AD211" s="1613">
        <f t="shared" ca="1" si="95"/>
        <v>0</v>
      </c>
      <c r="AE211" s="1613">
        <f t="shared" ca="1" si="95"/>
        <v>0</v>
      </c>
      <c r="AF211" s="1613">
        <f t="shared" ca="1" si="95"/>
        <v>0</v>
      </c>
      <c r="AG211" s="1613">
        <f t="shared" ca="1" si="95"/>
        <v>0</v>
      </c>
      <c r="AH211" s="1613">
        <f t="shared" ca="1" si="95"/>
        <v>0</v>
      </c>
      <c r="AI211" s="1613">
        <f t="shared" ca="1" si="95"/>
        <v>0</v>
      </c>
      <c r="AJ211" s="1613">
        <f t="shared" ca="1" si="95"/>
        <v>0</v>
      </c>
      <c r="AK211" s="1613">
        <f t="shared" ca="1" si="95"/>
        <v>0</v>
      </c>
      <c r="AL211" s="1613">
        <f t="shared" ca="1" si="95"/>
        <v>0</v>
      </c>
      <c r="AM211" s="1613">
        <f t="shared" ca="1" si="95"/>
        <v>0</v>
      </c>
      <c r="AN211" s="1486"/>
      <c r="AO211" s="1612">
        <f t="shared" ca="1" si="98"/>
        <v>0</v>
      </c>
      <c r="AP211" s="1614">
        <f t="shared" ca="1" si="87"/>
        <v>0</v>
      </c>
      <c r="AQ211" s="1614">
        <f t="shared" ca="1" si="98"/>
        <v>0</v>
      </c>
      <c r="AR211" s="1614">
        <f t="shared" ca="1" si="98"/>
        <v>0</v>
      </c>
      <c r="AS211" s="1614">
        <f t="shared" ca="1" si="98"/>
        <v>0</v>
      </c>
      <c r="AT211" s="1614">
        <f t="shared" ca="1" si="98"/>
        <v>0</v>
      </c>
      <c r="AU211" s="1614">
        <f t="shared" ca="1" si="98"/>
        <v>0</v>
      </c>
      <c r="AV211" s="1614">
        <f t="shared" ca="1" si="98"/>
        <v>0</v>
      </c>
      <c r="AW211" s="1614">
        <f t="shared" ca="1" si="98"/>
        <v>0</v>
      </c>
      <c r="AX211" s="1614">
        <f t="shared" ca="1" si="98"/>
        <v>0</v>
      </c>
      <c r="AY211" s="1614">
        <f t="shared" ca="1" si="98"/>
        <v>0</v>
      </c>
      <c r="AZ211" s="1614">
        <f t="shared" ca="1" si="98"/>
        <v>0</v>
      </c>
      <c r="BA211" s="1614">
        <f t="shared" ca="1" si="98"/>
        <v>0</v>
      </c>
      <c r="BB211" s="1614">
        <f t="shared" ca="1" si="98"/>
        <v>0</v>
      </c>
      <c r="BC211" s="1614">
        <f t="shared" ca="1" si="98"/>
        <v>0</v>
      </c>
      <c r="BD211" s="1614">
        <f t="shared" ca="1" si="98"/>
        <v>0</v>
      </c>
      <c r="BE211" s="1614">
        <f t="shared" ca="1" si="98"/>
        <v>0</v>
      </c>
      <c r="BF211" s="1614">
        <f t="shared" ca="1" si="98"/>
        <v>0</v>
      </c>
      <c r="BG211" s="1614">
        <f t="shared" ca="1" si="98"/>
        <v>0</v>
      </c>
      <c r="BH211" s="1614">
        <f t="shared" ca="1" si="98"/>
        <v>0</v>
      </c>
      <c r="BI211" s="1614">
        <f t="shared" ca="1" si="98"/>
        <v>0</v>
      </c>
      <c r="BJ211" s="1614">
        <f t="shared" ca="1" si="98"/>
        <v>0</v>
      </c>
      <c r="BK211" s="1614">
        <f t="shared" ca="1" si="98"/>
        <v>0</v>
      </c>
      <c r="BL211" s="1614">
        <f t="shared" ca="1" si="98"/>
        <v>0</v>
      </c>
      <c r="BM211" s="1614">
        <f t="shared" ca="1" si="98"/>
        <v>0</v>
      </c>
      <c r="BN211" s="1614">
        <f t="shared" ca="1" si="98"/>
        <v>0</v>
      </c>
      <c r="BO211" s="1614">
        <f t="shared" ca="1" si="98"/>
        <v>0</v>
      </c>
      <c r="BP211" s="1614">
        <f t="shared" ca="1" si="98"/>
        <v>0</v>
      </c>
      <c r="BQ211" s="1614">
        <f t="shared" ca="1" si="98"/>
        <v>0</v>
      </c>
      <c r="BR211" s="1614">
        <f t="shared" ca="1" si="98"/>
        <v>0</v>
      </c>
      <c r="BS211" s="1614">
        <f t="shared" ca="1" si="98"/>
        <v>0</v>
      </c>
      <c r="BT211" s="1614">
        <f t="shared" ca="1" si="98"/>
        <v>0</v>
      </c>
      <c r="BU211" s="1614">
        <f t="shared" ca="1" si="98"/>
        <v>0</v>
      </c>
      <c r="BV211" s="1614">
        <f t="shared" ca="1" si="98"/>
        <v>0</v>
      </c>
      <c r="BW211" s="1614">
        <f t="shared" ca="1" si="98"/>
        <v>0</v>
      </c>
      <c r="BX211" s="1614">
        <f t="shared" ca="1" si="98"/>
        <v>0</v>
      </c>
      <c r="BY211" s="1614">
        <f t="shared" ca="1" si="98"/>
        <v>0</v>
      </c>
      <c r="BZ211" s="1614">
        <f t="shared" ca="1" si="98"/>
        <v>0</v>
      </c>
      <c r="CA211" s="1614">
        <f t="shared" ca="1" si="98"/>
        <v>0</v>
      </c>
      <c r="CB211" s="1614">
        <f t="shared" ca="1" si="98"/>
        <v>0</v>
      </c>
      <c r="CC211" s="1614">
        <f t="shared" ca="1" si="98"/>
        <v>0</v>
      </c>
      <c r="CD211" s="1614">
        <f t="shared" ca="1" si="98"/>
        <v>0</v>
      </c>
      <c r="CE211" s="1614">
        <f t="shared" ca="1" si="98"/>
        <v>0</v>
      </c>
      <c r="CF211" s="1614">
        <f t="shared" ca="1" si="98"/>
        <v>0</v>
      </c>
      <c r="CG211" s="1614">
        <f t="shared" ca="1" si="98"/>
        <v>0</v>
      </c>
      <c r="CH211" s="1614">
        <f t="shared" ca="1" si="98"/>
        <v>0</v>
      </c>
      <c r="CI211" s="1615">
        <f t="shared" ca="1" si="98"/>
        <v>0</v>
      </c>
      <c r="CM211" s="2158"/>
      <c r="CN211" s="2159"/>
      <c r="CO211" s="2159"/>
      <c r="CP211" s="2159"/>
      <c r="CQ211" s="2159"/>
      <c r="CR211" s="2159"/>
      <c r="CS211" s="2159"/>
      <c r="CT211" s="2159"/>
      <c r="CU211" s="2159"/>
      <c r="CV211" s="2159"/>
      <c r="CW211" s="2160"/>
    </row>
    <row r="212" spans="1:101" s="939" customFormat="1" ht="15.75" customHeight="1" x14ac:dyDescent="0.25">
      <c r="A212" s="1028" t="str">
        <f t="shared" si="88"/>
        <v/>
      </c>
      <c r="B212" s="1029" t="str">
        <f t="shared" ca="1" si="81"/>
        <v xml:space="preserve"> </v>
      </c>
      <c r="C212" s="1611">
        <f t="shared" ca="1" si="82"/>
        <v>0</v>
      </c>
      <c r="D212" s="1612">
        <f t="shared" ca="1" si="96"/>
        <v>0</v>
      </c>
      <c r="E212" s="1613">
        <f t="shared" ca="1" si="96"/>
        <v>0</v>
      </c>
      <c r="F212" s="1613">
        <f t="shared" ca="1" si="96"/>
        <v>0</v>
      </c>
      <c r="G212" s="1613">
        <f t="shared" ca="1" si="96"/>
        <v>0</v>
      </c>
      <c r="H212" s="1613">
        <f t="shared" ca="1" si="96"/>
        <v>0</v>
      </c>
      <c r="I212" s="1613">
        <f t="shared" ca="1" si="96"/>
        <v>0</v>
      </c>
      <c r="J212" s="1613">
        <f t="shared" ca="1" si="96"/>
        <v>0</v>
      </c>
      <c r="K212" s="1613">
        <f t="shared" ca="1" si="96"/>
        <v>0</v>
      </c>
      <c r="L212" s="1613">
        <f t="shared" ca="1" si="96"/>
        <v>0</v>
      </c>
      <c r="M212" s="1614">
        <f t="shared" ca="1" si="96"/>
        <v>0</v>
      </c>
      <c r="N212" s="1614">
        <f t="shared" ca="1" si="96"/>
        <v>0</v>
      </c>
      <c r="O212" s="1614">
        <f t="shared" ca="1" si="96"/>
        <v>0</v>
      </c>
      <c r="P212" s="1614">
        <f t="shared" ca="1" si="96"/>
        <v>0</v>
      </c>
      <c r="Q212" s="1614">
        <f t="shared" ca="1" si="96"/>
        <v>0</v>
      </c>
      <c r="R212" s="1614">
        <f t="shared" ca="1" si="96"/>
        <v>0</v>
      </c>
      <c r="S212" s="1614">
        <f t="shared" ca="1" si="96"/>
        <v>0</v>
      </c>
      <c r="T212" s="1614">
        <f t="shared" ca="1" si="94"/>
        <v>0</v>
      </c>
      <c r="U212" s="1614">
        <f t="shared" ca="1" si="94"/>
        <v>0</v>
      </c>
      <c r="V212" s="1614">
        <f t="shared" ca="1" si="94"/>
        <v>0</v>
      </c>
      <c r="W212" s="1614">
        <f t="shared" ca="1" si="94"/>
        <v>0</v>
      </c>
      <c r="X212" s="1614">
        <f t="shared" ca="1" si="94"/>
        <v>0</v>
      </c>
      <c r="Y212" s="1625">
        <f t="shared" ca="1" si="94"/>
        <v>0</v>
      </c>
      <c r="Z212" s="1565"/>
      <c r="AA212" s="1613">
        <f t="shared" ca="1" si="95"/>
        <v>0</v>
      </c>
      <c r="AB212" s="1613">
        <f t="shared" ca="1" si="95"/>
        <v>0</v>
      </c>
      <c r="AC212" s="1613">
        <f t="shared" ca="1" si="95"/>
        <v>0</v>
      </c>
      <c r="AD212" s="1613">
        <f t="shared" ca="1" si="95"/>
        <v>0</v>
      </c>
      <c r="AE212" s="1613">
        <f t="shared" ca="1" si="95"/>
        <v>0</v>
      </c>
      <c r="AF212" s="1613">
        <f t="shared" ca="1" si="95"/>
        <v>0</v>
      </c>
      <c r="AG212" s="1613">
        <f t="shared" ca="1" si="95"/>
        <v>0</v>
      </c>
      <c r="AH212" s="1613">
        <f t="shared" ca="1" si="95"/>
        <v>0</v>
      </c>
      <c r="AI212" s="1613">
        <f t="shared" ca="1" si="95"/>
        <v>0</v>
      </c>
      <c r="AJ212" s="1613">
        <f t="shared" ca="1" si="95"/>
        <v>0</v>
      </c>
      <c r="AK212" s="1613">
        <f t="shared" ca="1" si="95"/>
        <v>0</v>
      </c>
      <c r="AL212" s="1613">
        <f t="shared" ca="1" si="95"/>
        <v>0</v>
      </c>
      <c r="AM212" s="1613">
        <f t="shared" ca="1" si="95"/>
        <v>0</v>
      </c>
      <c r="AN212" s="1486"/>
      <c r="AO212" s="1612">
        <f t="shared" ca="1" si="98"/>
        <v>0</v>
      </c>
      <c r="AP212" s="1614">
        <f t="shared" ca="1" si="87"/>
        <v>0</v>
      </c>
      <c r="AQ212" s="1614">
        <f t="shared" ca="1" si="98"/>
        <v>0</v>
      </c>
      <c r="AR212" s="1614">
        <f t="shared" ca="1" si="98"/>
        <v>0</v>
      </c>
      <c r="AS212" s="1614">
        <f t="shared" ca="1" si="98"/>
        <v>0</v>
      </c>
      <c r="AT212" s="1614">
        <f t="shared" ca="1" si="98"/>
        <v>0</v>
      </c>
      <c r="AU212" s="1614">
        <f t="shared" ca="1" si="98"/>
        <v>0</v>
      </c>
      <c r="AV212" s="1614">
        <f t="shared" ca="1" si="98"/>
        <v>0</v>
      </c>
      <c r="AW212" s="1614">
        <f t="shared" ca="1" si="98"/>
        <v>0</v>
      </c>
      <c r="AX212" s="1614">
        <f t="shared" ca="1" si="98"/>
        <v>0</v>
      </c>
      <c r="AY212" s="1614">
        <f t="shared" ca="1" si="98"/>
        <v>0</v>
      </c>
      <c r="AZ212" s="1614">
        <f t="shared" ca="1" si="98"/>
        <v>0</v>
      </c>
      <c r="BA212" s="1614">
        <f t="shared" ca="1" si="98"/>
        <v>0</v>
      </c>
      <c r="BB212" s="1614">
        <f t="shared" ca="1" si="98"/>
        <v>0</v>
      </c>
      <c r="BC212" s="1614">
        <f t="shared" ca="1" si="98"/>
        <v>0</v>
      </c>
      <c r="BD212" s="1614">
        <f t="shared" ca="1" si="98"/>
        <v>0</v>
      </c>
      <c r="BE212" s="1614">
        <f t="shared" ca="1" si="98"/>
        <v>0</v>
      </c>
      <c r="BF212" s="1614">
        <f t="shared" ca="1" si="98"/>
        <v>0</v>
      </c>
      <c r="BG212" s="1614">
        <f t="shared" ca="1" si="98"/>
        <v>0</v>
      </c>
      <c r="BH212" s="1614">
        <f t="shared" ca="1" si="98"/>
        <v>0</v>
      </c>
      <c r="BI212" s="1614">
        <f t="shared" ca="1" si="98"/>
        <v>0</v>
      </c>
      <c r="BJ212" s="1614">
        <f t="shared" ca="1" si="98"/>
        <v>0</v>
      </c>
      <c r="BK212" s="1614">
        <f t="shared" ca="1" si="98"/>
        <v>0</v>
      </c>
      <c r="BL212" s="1614">
        <f t="shared" ca="1" si="98"/>
        <v>0</v>
      </c>
      <c r="BM212" s="1614">
        <f t="shared" ca="1" si="98"/>
        <v>0</v>
      </c>
      <c r="BN212" s="1614">
        <f t="shared" ca="1" si="98"/>
        <v>0</v>
      </c>
      <c r="BO212" s="1614">
        <f t="shared" ca="1" si="98"/>
        <v>0</v>
      </c>
      <c r="BP212" s="1614">
        <f t="shared" ca="1" si="98"/>
        <v>0</v>
      </c>
      <c r="BQ212" s="1614">
        <f t="shared" ca="1" si="98"/>
        <v>0</v>
      </c>
      <c r="BR212" s="1614">
        <f t="shared" ca="1" si="98"/>
        <v>0</v>
      </c>
      <c r="BS212" s="1614">
        <f t="shared" ca="1" si="98"/>
        <v>0</v>
      </c>
      <c r="BT212" s="1614">
        <f t="shared" ca="1" si="98"/>
        <v>0</v>
      </c>
      <c r="BU212" s="1614">
        <f t="shared" ca="1" si="98"/>
        <v>0</v>
      </c>
      <c r="BV212" s="1614">
        <f t="shared" ca="1" si="98"/>
        <v>0</v>
      </c>
      <c r="BW212" s="1614">
        <f t="shared" ca="1" si="98"/>
        <v>0</v>
      </c>
      <c r="BX212" s="1614">
        <f t="shared" ca="1" si="98"/>
        <v>0</v>
      </c>
      <c r="BY212" s="1614">
        <f t="shared" ca="1" si="98"/>
        <v>0</v>
      </c>
      <c r="BZ212" s="1614">
        <f t="shared" ca="1" si="98"/>
        <v>0</v>
      </c>
      <c r="CA212" s="1614">
        <f t="shared" ca="1" si="98"/>
        <v>0</v>
      </c>
      <c r="CB212" s="1614">
        <f t="shared" ca="1" si="98"/>
        <v>0</v>
      </c>
      <c r="CC212" s="1614">
        <f t="shared" ca="1" si="98"/>
        <v>0</v>
      </c>
      <c r="CD212" s="1614">
        <f t="shared" ca="1" si="98"/>
        <v>0</v>
      </c>
      <c r="CE212" s="1614">
        <f t="shared" ca="1" si="98"/>
        <v>0</v>
      </c>
      <c r="CF212" s="1614">
        <f t="shared" ca="1" si="98"/>
        <v>0</v>
      </c>
      <c r="CG212" s="1614">
        <f t="shared" ca="1" si="98"/>
        <v>0</v>
      </c>
      <c r="CH212" s="1614">
        <f t="shared" ca="1" si="98"/>
        <v>0</v>
      </c>
      <c r="CI212" s="1615">
        <f t="shared" ca="1" si="98"/>
        <v>0</v>
      </c>
      <c r="CM212" s="2158"/>
      <c r="CN212" s="2159"/>
      <c r="CO212" s="2159"/>
      <c r="CP212" s="2159"/>
      <c r="CQ212" s="2159"/>
      <c r="CR212" s="2159"/>
      <c r="CS212" s="2159"/>
      <c r="CT212" s="2159"/>
      <c r="CU212" s="2159"/>
      <c r="CV212" s="2159"/>
      <c r="CW212" s="2160"/>
    </row>
    <row r="213" spans="1:101" s="939" customFormat="1" ht="15.75" customHeight="1" x14ac:dyDescent="0.25">
      <c r="A213" s="1028" t="str">
        <f t="shared" si="88"/>
        <v/>
      </c>
      <c r="B213" s="1029" t="str">
        <f t="shared" ca="1" si="81"/>
        <v xml:space="preserve"> </v>
      </c>
      <c r="C213" s="1611">
        <f t="shared" ca="1" si="82"/>
        <v>0</v>
      </c>
      <c r="D213" s="1612">
        <f t="shared" ca="1" si="96"/>
        <v>0</v>
      </c>
      <c r="E213" s="1613">
        <f t="shared" ca="1" si="96"/>
        <v>0</v>
      </c>
      <c r="F213" s="1613">
        <f t="shared" ca="1" si="96"/>
        <v>0</v>
      </c>
      <c r="G213" s="1613">
        <f t="shared" ca="1" si="96"/>
        <v>0</v>
      </c>
      <c r="H213" s="1613">
        <f t="shared" ca="1" si="96"/>
        <v>0</v>
      </c>
      <c r="I213" s="1613">
        <f t="shared" ca="1" si="96"/>
        <v>0</v>
      </c>
      <c r="J213" s="1613">
        <f t="shared" ca="1" si="96"/>
        <v>0</v>
      </c>
      <c r="K213" s="1613">
        <f t="shared" ca="1" si="96"/>
        <v>0</v>
      </c>
      <c r="L213" s="1613">
        <f t="shared" ca="1" si="96"/>
        <v>0</v>
      </c>
      <c r="M213" s="1614">
        <f t="shared" ca="1" si="96"/>
        <v>0</v>
      </c>
      <c r="N213" s="1614">
        <f t="shared" ca="1" si="96"/>
        <v>0</v>
      </c>
      <c r="O213" s="1614">
        <f t="shared" ca="1" si="96"/>
        <v>0</v>
      </c>
      <c r="P213" s="1614">
        <f t="shared" ca="1" si="96"/>
        <v>0</v>
      </c>
      <c r="Q213" s="1614">
        <f t="shared" ca="1" si="96"/>
        <v>0</v>
      </c>
      <c r="R213" s="1614">
        <f t="shared" ca="1" si="96"/>
        <v>0</v>
      </c>
      <c r="S213" s="1614">
        <f t="shared" ca="1" si="96"/>
        <v>0</v>
      </c>
      <c r="T213" s="1614">
        <f t="shared" ca="1" si="94"/>
        <v>0</v>
      </c>
      <c r="U213" s="1614">
        <f t="shared" ca="1" si="94"/>
        <v>0</v>
      </c>
      <c r="V213" s="1614">
        <f t="shared" ca="1" si="94"/>
        <v>0</v>
      </c>
      <c r="W213" s="1614">
        <f t="shared" ca="1" si="94"/>
        <v>0</v>
      </c>
      <c r="X213" s="1614">
        <f t="shared" ca="1" si="94"/>
        <v>0</v>
      </c>
      <c r="Y213" s="1625">
        <f t="shared" ca="1" si="94"/>
        <v>0</v>
      </c>
      <c r="Z213" s="1565"/>
      <c r="AA213" s="1613">
        <f t="shared" ca="1" si="95"/>
        <v>0</v>
      </c>
      <c r="AB213" s="1613">
        <f t="shared" ca="1" si="95"/>
        <v>0</v>
      </c>
      <c r="AC213" s="1613">
        <f t="shared" ca="1" si="95"/>
        <v>0</v>
      </c>
      <c r="AD213" s="1613">
        <f t="shared" ca="1" si="95"/>
        <v>0</v>
      </c>
      <c r="AE213" s="1613">
        <f t="shared" ca="1" si="95"/>
        <v>0</v>
      </c>
      <c r="AF213" s="1613">
        <f t="shared" ca="1" si="95"/>
        <v>0</v>
      </c>
      <c r="AG213" s="1613">
        <f t="shared" ca="1" si="95"/>
        <v>0</v>
      </c>
      <c r="AH213" s="1613">
        <f t="shared" ca="1" si="95"/>
        <v>0</v>
      </c>
      <c r="AI213" s="1613">
        <f t="shared" ca="1" si="95"/>
        <v>0</v>
      </c>
      <c r="AJ213" s="1613">
        <f t="shared" ca="1" si="95"/>
        <v>0</v>
      </c>
      <c r="AK213" s="1613">
        <f t="shared" ca="1" si="95"/>
        <v>0</v>
      </c>
      <c r="AL213" s="1613">
        <f t="shared" ca="1" si="95"/>
        <v>0</v>
      </c>
      <c r="AM213" s="1613">
        <f t="shared" ca="1" si="95"/>
        <v>0</v>
      </c>
      <c r="AN213" s="1486"/>
      <c r="AO213" s="1612">
        <f t="shared" ca="1" si="98"/>
        <v>0</v>
      </c>
      <c r="AP213" s="1614">
        <f t="shared" ca="1" si="87"/>
        <v>0</v>
      </c>
      <c r="AQ213" s="1614">
        <f t="shared" ca="1" si="98"/>
        <v>0</v>
      </c>
      <c r="AR213" s="1614">
        <f t="shared" ca="1" si="98"/>
        <v>0</v>
      </c>
      <c r="AS213" s="1614">
        <f t="shared" ca="1" si="98"/>
        <v>0</v>
      </c>
      <c r="AT213" s="1614">
        <f t="shared" ca="1" si="98"/>
        <v>0</v>
      </c>
      <c r="AU213" s="1614">
        <f t="shared" ca="1" si="98"/>
        <v>0</v>
      </c>
      <c r="AV213" s="1614">
        <f t="shared" ca="1" si="98"/>
        <v>0</v>
      </c>
      <c r="AW213" s="1614">
        <f t="shared" ca="1" si="98"/>
        <v>0</v>
      </c>
      <c r="AX213" s="1614">
        <f t="shared" ca="1" si="98"/>
        <v>0</v>
      </c>
      <c r="AY213" s="1614">
        <f t="shared" ca="1" si="98"/>
        <v>0</v>
      </c>
      <c r="AZ213" s="1614">
        <f t="shared" ca="1" si="98"/>
        <v>0</v>
      </c>
      <c r="BA213" s="1614">
        <f t="shared" ca="1" si="98"/>
        <v>0</v>
      </c>
      <c r="BB213" s="1614">
        <f t="shared" ca="1" si="98"/>
        <v>0</v>
      </c>
      <c r="BC213" s="1614">
        <f t="shared" ca="1" si="98"/>
        <v>0</v>
      </c>
      <c r="BD213" s="1614">
        <f t="shared" ca="1" si="98"/>
        <v>0</v>
      </c>
      <c r="BE213" s="1614">
        <f t="shared" ca="1" si="98"/>
        <v>0</v>
      </c>
      <c r="BF213" s="1614">
        <f t="shared" ca="1" si="98"/>
        <v>0</v>
      </c>
      <c r="BG213" s="1614">
        <f t="shared" ca="1" si="98"/>
        <v>0</v>
      </c>
      <c r="BH213" s="1614">
        <f t="shared" ca="1" si="98"/>
        <v>0</v>
      </c>
      <c r="BI213" s="1614">
        <f t="shared" ca="1" si="98"/>
        <v>0</v>
      </c>
      <c r="BJ213" s="1614">
        <f t="shared" ca="1" si="98"/>
        <v>0</v>
      </c>
      <c r="BK213" s="1614">
        <f t="shared" ca="1" si="98"/>
        <v>0</v>
      </c>
      <c r="BL213" s="1614">
        <f t="shared" ca="1" si="98"/>
        <v>0</v>
      </c>
      <c r="BM213" s="1614">
        <f t="shared" ca="1" si="98"/>
        <v>0</v>
      </c>
      <c r="BN213" s="1614">
        <f t="shared" ca="1" si="98"/>
        <v>0</v>
      </c>
      <c r="BO213" s="1614">
        <f t="shared" ca="1" si="98"/>
        <v>0</v>
      </c>
      <c r="BP213" s="1614">
        <f t="shared" ca="1" si="98"/>
        <v>0</v>
      </c>
      <c r="BQ213" s="1614">
        <f t="shared" ca="1" si="98"/>
        <v>0</v>
      </c>
      <c r="BR213" s="1614">
        <f t="shared" ca="1" si="98"/>
        <v>0</v>
      </c>
      <c r="BS213" s="1614">
        <f t="shared" ca="1" si="98"/>
        <v>0</v>
      </c>
      <c r="BT213" s="1614">
        <f t="shared" ca="1" si="98"/>
        <v>0</v>
      </c>
      <c r="BU213" s="1614">
        <f t="shared" ca="1" si="98"/>
        <v>0</v>
      </c>
      <c r="BV213" s="1614">
        <f t="shared" ca="1" si="98"/>
        <v>0</v>
      </c>
      <c r="BW213" s="1614">
        <f t="shared" ca="1" si="98"/>
        <v>0</v>
      </c>
      <c r="BX213" s="1614">
        <f t="shared" ca="1" si="98"/>
        <v>0</v>
      </c>
      <c r="BY213" s="1614">
        <f t="shared" ca="1" si="98"/>
        <v>0</v>
      </c>
      <c r="BZ213" s="1614">
        <f t="shared" ca="1" si="98"/>
        <v>0</v>
      </c>
      <c r="CA213" s="1614">
        <f t="shared" ca="1" si="98"/>
        <v>0</v>
      </c>
      <c r="CB213" s="1614">
        <f t="shared" ca="1" si="98"/>
        <v>0</v>
      </c>
      <c r="CC213" s="1614">
        <f t="shared" ca="1" si="98"/>
        <v>0</v>
      </c>
      <c r="CD213" s="1614">
        <f t="shared" ca="1" si="98"/>
        <v>0</v>
      </c>
      <c r="CE213" s="1614">
        <f t="shared" ca="1" si="98"/>
        <v>0</v>
      </c>
      <c r="CF213" s="1614">
        <f t="shared" ca="1" si="98"/>
        <v>0</v>
      </c>
      <c r="CG213" s="1614">
        <f t="shared" ca="1" si="98"/>
        <v>0</v>
      </c>
      <c r="CH213" s="1614">
        <f t="shared" ca="1" si="98"/>
        <v>0</v>
      </c>
      <c r="CI213" s="1615">
        <f t="shared" ca="1" si="98"/>
        <v>0</v>
      </c>
      <c r="CM213" s="2158"/>
      <c r="CN213" s="2159"/>
      <c r="CO213" s="2159"/>
      <c r="CP213" s="2159"/>
      <c r="CQ213" s="2159"/>
      <c r="CR213" s="2159"/>
      <c r="CS213" s="2159"/>
      <c r="CT213" s="2159"/>
      <c r="CU213" s="2159"/>
      <c r="CV213" s="2159"/>
      <c r="CW213" s="2160"/>
    </row>
    <row r="214" spans="1:101" s="939" customFormat="1" ht="15.75" customHeight="1" x14ac:dyDescent="0.25">
      <c r="A214" s="1028" t="str">
        <f t="shared" si="88"/>
        <v/>
      </c>
      <c r="B214" s="1029" t="str">
        <f t="shared" ca="1" si="81"/>
        <v xml:space="preserve"> </v>
      </c>
      <c r="C214" s="1611">
        <f t="shared" ca="1" si="82"/>
        <v>0</v>
      </c>
      <c r="D214" s="1612">
        <f t="shared" ca="1" si="96"/>
        <v>0</v>
      </c>
      <c r="E214" s="1613">
        <f t="shared" ca="1" si="96"/>
        <v>0</v>
      </c>
      <c r="F214" s="1613">
        <f t="shared" ca="1" si="96"/>
        <v>0</v>
      </c>
      <c r="G214" s="1613">
        <f t="shared" ca="1" si="96"/>
        <v>0</v>
      </c>
      <c r="H214" s="1613">
        <f t="shared" ca="1" si="96"/>
        <v>0</v>
      </c>
      <c r="I214" s="1613">
        <f t="shared" ca="1" si="96"/>
        <v>0</v>
      </c>
      <c r="J214" s="1613">
        <f t="shared" ca="1" si="96"/>
        <v>0</v>
      </c>
      <c r="K214" s="1613">
        <f t="shared" ca="1" si="96"/>
        <v>0</v>
      </c>
      <c r="L214" s="1613">
        <f t="shared" ca="1" si="96"/>
        <v>0</v>
      </c>
      <c r="M214" s="1614">
        <f t="shared" ca="1" si="96"/>
        <v>0</v>
      </c>
      <c r="N214" s="1614">
        <f t="shared" ca="1" si="96"/>
        <v>0</v>
      </c>
      <c r="O214" s="1614">
        <f t="shared" ca="1" si="96"/>
        <v>0</v>
      </c>
      <c r="P214" s="1614">
        <f t="shared" ca="1" si="96"/>
        <v>0</v>
      </c>
      <c r="Q214" s="1614">
        <f t="shared" ca="1" si="96"/>
        <v>0</v>
      </c>
      <c r="R214" s="1614">
        <f t="shared" ca="1" si="96"/>
        <v>0</v>
      </c>
      <c r="S214" s="1614">
        <f t="shared" ca="1" si="96"/>
        <v>0</v>
      </c>
      <c r="T214" s="1614">
        <f t="shared" ca="1" si="94"/>
        <v>0</v>
      </c>
      <c r="U214" s="1614">
        <f t="shared" ca="1" si="94"/>
        <v>0</v>
      </c>
      <c r="V214" s="1614">
        <f t="shared" ca="1" si="94"/>
        <v>0</v>
      </c>
      <c r="W214" s="1614">
        <f t="shared" ca="1" si="94"/>
        <v>0</v>
      </c>
      <c r="X214" s="1614">
        <f t="shared" ca="1" si="94"/>
        <v>0</v>
      </c>
      <c r="Y214" s="1625">
        <f t="shared" ca="1" si="94"/>
        <v>0</v>
      </c>
      <c r="Z214" s="1565"/>
      <c r="AA214" s="1613">
        <f t="shared" ca="1" si="95"/>
        <v>0</v>
      </c>
      <c r="AB214" s="1613">
        <f t="shared" ca="1" si="95"/>
        <v>0</v>
      </c>
      <c r="AC214" s="1613">
        <f t="shared" ca="1" si="95"/>
        <v>0</v>
      </c>
      <c r="AD214" s="1613">
        <f t="shared" ca="1" si="95"/>
        <v>0</v>
      </c>
      <c r="AE214" s="1613">
        <f t="shared" ca="1" si="95"/>
        <v>0</v>
      </c>
      <c r="AF214" s="1613">
        <f t="shared" ca="1" si="95"/>
        <v>0</v>
      </c>
      <c r="AG214" s="1613">
        <f t="shared" ca="1" si="95"/>
        <v>0</v>
      </c>
      <c r="AH214" s="1613">
        <f t="shared" ca="1" si="95"/>
        <v>0</v>
      </c>
      <c r="AI214" s="1613">
        <f t="shared" ca="1" si="95"/>
        <v>0</v>
      </c>
      <c r="AJ214" s="1613">
        <f t="shared" ca="1" si="95"/>
        <v>0</v>
      </c>
      <c r="AK214" s="1613">
        <f t="shared" ca="1" si="95"/>
        <v>0</v>
      </c>
      <c r="AL214" s="1613">
        <f t="shared" ca="1" si="95"/>
        <v>0</v>
      </c>
      <c r="AM214" s="1613">
        <f t="shared" ca="1" si="95"/>
        <v>0</v>
      </c>
      <c r="AN214" s="1486"/>
      <c r="AO214" s="1612">
        <f t="shared" ca="1" si="98"/>
        <v>0</v>
      </c>
      <c r="AP214" s="1614">
        <f t="shared" ca="1" si="87"/>
        <v>0</v>
      </c>
      <c r="AQ214" s="1614">
        <f t="shared" ca="1" si="98"/>
        <v>0</v>
      </c>
      <c r="AR214" s="1614">
        <f t="shared" ca="1" si="98"/>
        <v>0</v>
      </c>
      <c r="AS214" s="1614">
        <f t="shared" ca="1" si="98"/>
        <v>0</v>
      </c>
      <c r="AT214" s="1614">
        <f t="shared" ca="1" si="98"/>
        <v>0</v>
      </c>
      <c r="AU214" s="1614">
        <f t="shared" ca="1" si="98"/>
        <v>0</v>
      </c>
      <c r="AV214" s="1614">
        <f t="shared" ca="1" si="98"/>
        <v>0</v>
      </c>
      <c r="AW214" s="1614">
        <f t="shared" ca="1" si="98"/>
        <v>0</v>
      </c>
      <c r="AX214" s="1614">
        <f t="shared" ca="1" si="98"/>
        <v>0</v>
      </c>
      <c r="AY214" s="1614">
        <f t="shared" ca="1" si="98"/>
        <v>0</v>
      </c>
      <c r="AZ214" s="1614">
        <f t="shared" ca="1" si="98"/>
        <v>0</v>
      </c>
      <c r="BA214" s="1614">
        <f t="shared" ca="1" si="98"/>
        <v>0</v>
      </c>
      <c r="BB214" s="1614">
        <f t="shared" ca="1" si="98"/>
        <v>0</v>
      </c>
      <c r="BC214" s="1614">
        <f t="shared" ca="1" si="98"/>
        <v>0</v>
      </c>
      <c r="BD214" s="1614">
        <f t="shared" ca="1" si="98"/>
        <v>0</v>
      </c>
      <c r="BE214" s="1614">
        <f t="shared" ca="1" si="98"/>
        <v>0</v>
      </c>
      <c r="BF214" s="1614">
        <f t="shared" ca="1" si="98"/>
        <v>0</v>
      </c>
      <c r="BG214" s="1614">
        <f t="shared" ca="1" si="98"/>
        <v>0</v>
      </c>
      <c r="BH214" s="1614">
        <f t="shared" ca="1" si="98"/>
        <v>0</v>
      </c>
      <c r="BI214" s="1614">
        <f t="shared" ca="1" si="98"/>
        <v>0</v>
      </c>
      <c r="BJ214" s="1614">
        <f t="shared" ca="1" si="98"/>
        <v>0</v>
      </c>
      <c r="BK214" s="1614">
        <f t="shared" ca="1" si="98"/>
        <v>0</v>
      </c>
      <c r="BL214" s="1614">
        <f t="shared" ca="1" si="98"/>
        <v>0</v>
      </c>
      <c r="BM214" s="1614">
        <f t="shared" ca="1" si="98"/>
        <v>0</v>
      </c>
      <c r="BN214" s="1614">
        <f t="shared" ca="1" si="98"/>
        <v>0</v>
      </c>
      <c r="BO214" s="1614">
        <f t="shared" ref="BO214:CI214" ca="1" si="99">IF(ISNUMBER($B214),$B214*BO122/1000,0)</f>
        <v>0</v>
      </c>
      <c r="BP214" s="1614">
        <f t="shared" ca="1" si="99"/>
        <v>0</v>
      </c>
      <c r="BQ214" s="1614">
        <f t="shared" ca="1" si="99"/>
        <v>0</v>
      </c>
      <c r="BR214" s="1614">
        <f t="shared" ca="1" si="99"/>
        <v>0</v>
      </c>
      <c r="BS214" s="1614">
        <f t="shared" ca="1" si="99"/>
        <v>0</v>
      </c>
      <c r="BT214" s="1614">
        <f t="shared" ca="1" si="99"/>
        <v>0</v>
      </c>
      <c r="BU214" s="1614">
        <f t="shared" ca="1" si="99"/>
        <v>0</v>
      </c>
      <c r="BV214" s="1614">
        <f t="shared" ca="1" si="99"/>
        <v>0</v>
      </c>
      <c r="BW214" s="1614">
        <f t="shared" ca="1" si="99"/>
        <v>0</v>
      </c>
      <c r="BX214" s="1614">
        <f t="shared" ca="1" si="99"/>
        <v>0</v>
      </c>
      <c r="BY214" s="1614">
        <f t="shared" ca="1" si="99"/>
        <v>0</v>
      </c>
      <c r="BZ214" s="1614">
        <f t="shared" ca="1" si="99"/>
        <v>0</v>
      </c>
      <c r="CA214" s="1614">
        <f t="shared" ca="1" si="99"/>
        <v>0</v>
      </c>
      <c r="CB214" s="1614">
        <f t="shared" ca="1" si="99"/>
        <v>0</v>
      </c>
      <c r="CC214" s="1614">
        <f t="shared" ca="1" si="99"/>
        <v>0</v>
      </c>
      <c r="CD214" s="1614">
        <f t="shared" ca="1" si="99"/>
        <v>0</v>
      </c>
      <c r="CE214" s="1614">
        <f t="shared" ca="1" si="99"/>
        <v>0</v>
      </c>
      <c r="CF214" s="1614">
        <f t="shared" ca="1" si="99"/>
        <v>0</v>
      </c>
      <c r="CG214" s="1614">
        <f t="shared" ca="1" si="99"/>
        <v>0</v>
      </c>
      <c r="CH214" s="1614">
        <f t="shared" ca="1" si="99"/>
        <v>0</v>
      </c>
      <c r="CI214" s="1615">
        <f t="shared" ca="1" si="99"/>
        <v>0</v>
      </c>
      <c r="CM214" s="2158"/>
      <c r="CN214" s="2159"/>
      <c r="CO214" s="2159"/>
      <c r="CP214" s="2159"/>
      <c r="CQ214" s="2159"/>
      <c r="CR214" s="2159"/>
      <c r="CS214" s="2159"/>
      <c r="CT214" s="2159"/>
      <c r="CU214" s="2159"/>
      <c r="CV214" s="2159"/>
      <c r="CW214" s="2160"/>
    </row>
    <row r="215" spans="1:101" s="939" customFormat="1" ht="15.75" customHeight="1" x14ac:dyDescent="0.25">
      <c r="A215" s="1028" t="str">
        <f t="shared" si="88"/>
        <v/>
      </c>
      <c r="B215" s="1029" t="str">
        <f t="shared" ca="1" si="81"/>
        <v xml:space="preserve"> </v>
      </c>
      <c r="C215" s="1611">
        <f t="shared" ca="1" si="82"/>
        <v>0</v>
      </c>
      <c r="D215" s="1612">
        <f t="shared" ca="1" si="96"/>
        <v>0</v>
      </c>
      <c r="E215" s="1613">
        <f t="shared" ca="1" si="96"/>
        <v>0</v>
      </c>
      <c r="F215" s="1613">
        <f t="shared" ca="1" si="96"/>
        <v>0</v>
      </c>
      <c r="G215" s="1613">
        <f t="shared" ca="1" si="96"/>
        <v>0</v>
      </c>
      <c r="H215" s="1613">
        <f t="shared" ca="1" si="96"/>
        <v>0</v>
      </c>
      <c r="I215" s="1613">
        <f t="shared" ca="1" si="96"/>
        <v>0</v>
      </c>
      <c r="J215" s="1613">
        <f t="shared" ca="1" si="96"/>
        <v>0</v>
      </c>
      <c r="K215" s="1613">
        <f t="shared" ca="1" si="96"/>
        <v>0</v>
      </c>
      <c r="L215" s="1613">
        <f t="shared" ca="1" si="96"/>
        <v>0</v>
      </c>
      <c r="M215" s="1614">
        <f t="shared" ca="1" si="96"/>
        <v>0</v>
      </c>
      <c r="N215" s="1614">
        <f t="shared" ca="1" si="96"/>
        <v>0</v>
      </c>
      <c r="O215" s="1614">
        <f t="shared" ca="1" si="96"/>
        <v>0</v>
      </c>
      <c r="P215" s="1614">
        <f t="shared" ca="1" si="96"/>
        <v>0</v>
      </c>
      <c r="Q215" s="1614">
        <f t="shared" ca="1" si="96"/>
        <v>0</v>
      </c>
      <c r="R215" s="1614">
        <f t="shared" ca="1" si="96"/>
        <v>0</v>
      </c>
      <c r="S215" s="1614">
        <f t="shared" ca="1" si="96"/>
        <v>0</v>
      </c>
      <c r="T215" s="1614">
        <f t="shared" ca="1" si="94"/>
        <v>0</v>
      </c>
      <c r="U215" s="1614">
        <f t="shared" ca="1" si="94"/>
        <v>0</v>
      </c>
      <c r="V215" s="1614">
        <f t="shared" ca="1" si="94"/>
        <v>0</v>
      </c>
      <c r="W215" s="1614">
        <f t="shared" ca="1" si="94"/>
        <v>0</v>
      </c>
      <c r="X215" s="1614">
        <f t="shared" ca="1" si="94"/>
        <v>0</v>
      </c>
      <c r="Y215" s="1625">
        <f t="shared" ca="1" si="94"/>
        <v>0</v>
      </c>
      <c r="Z215" s="1565"/>
      <c r="AA215" s="1613">
        <f t="shared" ca="1" si="95"/>
        <v>0</v>
      </c>
      <c r="AB215" s="1613">
        <f t="shared" ca="1" si="95"/>
        <v>0</v>
      </c>
      <c r="AC215" s="1613">
        <f t="shared" ca="1" si="95"/>
        <v>0</v>
      </c>
      <c r="AD215" s="1613">
        <f t="shared" ca="1" si="95"/>
        <v>0</v>
      </c>
      <c r="AE215" s="1613">
        <f t="shared" ca="1" si="95"/>
        <v>0</v>
      </c>
      <c r="AF215" s="1613">
        <f t="shared" ca="1" si="95"/>
        <v>0</v>
      </c>
      <c r="AG215" s="1613">
        <f t="shared" ca="1" si="95"/>
        <v>0</v>
      </c>
      <c r="AH215" s="1613">
        <f t="shared" ca="1" si="95"/>
        <v>0</v>
      </c>
      <c r="AI215" s="1613">
        <f t="shared" ca="1" si="95"/>
        <v>0</v>
      </c>
      <c r="AJ215" s="1613">
        <f t="shared" ca="1" si="95"/>
        <v>0</v>
      </c>
      <c r="AK215" s="1613">
        <f t="shared" ca="1" si="95"/>
        <v>0</v>
      </c>
      <c r="AL215" s="1613">
        <f t="shared" ca="1" si="95"/>
        <v>0</v>
      </c>
      <c r="AM215" s="1613">
        <f t="shared" ca="1" si="95"/>
        <v>0</v>
      </c>
      <c r="AN215" s="1486"/>
      <c r="AO215" s="1612">
        <f t="shared" ref="AO215:CI217" ca="1" si="100">IF(ISNUMBER($B215),$B215*AO123/1000,0)</f>
        <v>0</v>
      </c>
      <c r="AP215" s="1614">
        <f t="shared" ca="1" si="87"/>
        <v>0</v>
      </c>
      <c r="AQ215" s="1614">
        <f t="shared" ca="1" si="100"/>
        <v>0</v>
      </c>
      <c r="AR215" s="1614">
        <f t="shared" ca="1" si="100"/>
        <v>0</v>
      </c>
      <c r="AS215" s="1614">
        <f t="shared" ca="1" si="100"/>
        <v>0</v>
      </c>
      <c r="AT215" s="1614">
        <f t="shared" ca="1" si="100"/>
        <v>0</v>
      </c>
      <c r="AU215" s="1614">
        <f t="shared" ca="1" si="100"/>
        <v>0</v>
      </c>
      <c r="AV215" s="1614">
        <f t="shared" ca="1" si="100"/>
        <v>0</v>
      </c>
      <c r="AW215" s="1614">
        <f t="shared" ca="1" si="100"/>
        <v>0</v>
      </c>
      <c r="AX215" s="1614">
        <f t="shared" ca="1" si="100"/>
        <v>0</v>
      </c>
      <c r="AY215" s="1614">
        <f t="shared" ca="1" si="100"/>
        <v>0</v>
      </c>
      <c r="AZ215" s="1614">
        <f t="shared" ca="1" si="100"/>
        <v>0</v>
      </c>
      <c r="BA215" s="1614">
        <f t="shared" ca="1" si="100"/>
        <v>0</v>
      </c>
      <c r="BB215" s="1614">
        <f t="shared" ca="1" si="100"/>
        <v>0</v>
      </c>
      <c r="BC215" s="1614">
        <f t="shared" ca="1" si="100"/>
        <v>0</v>
      </c>
      <c r="BD215" s="1614">
        <f t="shared" ca="1" si="100"/>
        <v>0</v>
      </c>
      <c r="BE215" s="1614">
        <f t="shared" ca="1" si="100"/>
        <v>0</v>
      </c>
      <c r="BF215" s="1614">
        <f t="shared" ca="1" si="100"/>
        <v>0</v>
      </c>
      <c r="BG215" s="1614">
        <f t="shared" ca="1" si="100"/>
        <v>0</v>
      </c>
      <c r="BH215" s="1614">
        <f t="shared" ca="1" si="100"/>
        <v>0</v>
      </c>
      <c r="BI215" s="1614">
        <f t="shared" ca="1" si="100"/>
        <v>0</v>
      </c>
      <c r="BJ215" s="1614">
        <f t="shared" ca="1" si="100"/>
        <v>0</v>
      </c>
      <c r="BK215" s="1614">
        <f t="shared" ca="1" si="100"/>
        <v>0</v>
      </c>
      <c r="BL215" s="1614">
        <f t="shared" ca="1" si="100"/>
        <v>0</v>
      </c>
      <c r="BM215" s="1614">
        <f t="shared" ca="1" si="100"/>
        <v>0</v>
      </c>
      <c r="BN215" s="1614">
        <f t="shared" ca="1" si="100"/>
        <v>0</v>
      </c>
      <c r="BO215" s="1614">
        <f t="shared" ca="1" si="100"/>
        <v>0</v>
      </c>
      <c r="BP215" s="1614">
        <f t="shared" ca="1" si="100"/>
        <v>0</v>
      </c>
      <c r="BQ215" s="1614">
        <f t="shared" ca="1" si="100"/>
        <v>0</v>
      </c>
      <c r="BR215" s="1614">
        <f t="shared" ca="1" si="100"/>
        <v>0</v>
      </c>
      <c r="BS215" s="1614">
        <f t="shared" ca="1" si="100"/>
        <v>0</v>
      </c>
      <c r="BT215" s="1614">
        <f t="shared" ca="1" si="100"/>
        <v>0</v>
      </c>
      <c r="BU215" s="1614">
        <f t="shared" ca="1" si="100"/>
        <v>0</v>
      </c>
      <c r="BV215" s="1614">
        <f t="shared" ca="1" si="100"/>
        <v>0</v>
      </c>
      <c r="BW215" s="1614">
        <f t="shared" ca="1" si="100"/>
        <v>0</v>
      </c>
      <c r="BX215" s="1614">
        <f t="shared" ca="1" si="100"/>
        <v>0</v>
      </c>
      <c r="BY215" s="1614">
        <f t="shared" ca="1" si="100"/>
        <v>0</v>
      </c>
      <c r="BZ215" s="1614">
        <f t="shared" ca="1" si="100"/>
        <v>0</v>
      </c>
      <c r="CA215" s="1614">
        <f t="shared" ca="1" si="100"/>
        <v>0</v>
      </c>
      <c r="CB215" s="1614">
        <f t="shared" ca="1" si="100"/>
        <v>0</v>
      </c>
      <c r="CC215" s="1614">
        <f t="shared" ca="1" si="100"/>
        <v>0</v>
      </c>
      <c r="CD215" s="1614">
        <f t="shared" ca="1" si="100"/>
        <v>0</v>
      </c>
      <c r="CE215" s="1614">
        <f t="shared" ca="1" si="100"/>
        <v>0</v>
      </c>
      <c r="CF215" s="1614">
        <f t="shared" ca="1" si="100"/>
        <v>0</v>
      </c>
      <c r="CG215" s="1614">
        <f t="shared" ca="1" si="100"/>
        <v>0</v>
      </c>
      <c r="CH215" s="1614">
        <f t="shared" ca="1" si="100"/>
        <v>0</v>
      </c>
      <c r="CI215" s="1615">
        <f t="shared" ca="1" si="100"/>
        <v>0</v>
      </c>
      <c r="CM215" s="2158"/>
      <c r="CN215" s="2159"/>
      <c r="CO215" s="2159"/>
      <c r="CP215" s="2159"/>
      <c r="CQ215" s="2159"/>
      <c r="CR215" s="2159"/>
      <c r="CS215" s="2159"/>
      <c r="CT215" s="2159"/>
      <c r="CU215" s="2159"/>
      <c r="CV215" s="2159"/>
      <c r="CW215" s="2160"/>
    </row>
    <row r="216" spans="1:101" s="939" customFormat="1" ht="15.75" customHeight="1" x14ac:dyDescent="0.25">
      <c r="A216" s="1028" t="str">
        <f t="shared" si="88"/>
        <v/>
      </c>
      <c r="B216" s="1029" t="str">
        <f t="shared" ca="1" si="81"/>
        <v xml:space="preserve"> </v>
      </c>
      <c r="C216" s="1611">
        <f t="shared" ca="1" si="82"/>
        <v>0</v>
      </c>
      <c r="D216" s="1612">
        <f t="shared" ca="1" si="96"/>
        <v>0</v>
      </c>
      <c r="E216" s="1613">
        <f t="shared" ca="1" si="96"/>
        <v>0</v>
      </c>
      <c r="F216" s="1613">
        <f t="shared" ca="1" si="96"/>
        <v>0</v>
      </c>
      <c r="G216" s="1613">
        <f t="shared" ca="1" si="96"/>
        <v>0</v>
      </c>
      <c r="H216" s="1613">
        <f t="shared" ca="1" si="96"/>
        <v>0</v>
      </c>
      <c r="I216" s="1613">
        <f t="shared" ca="1" si="96"/>
        <v>0</v>
      </c>
      <c r="J216" s="1613">
        <f t="shared" ca="1" si="96"/>
        <v>0</v>
      </c>
      <c r="K216" s="1613">
        <f t="shared" ca="1" si="96"/>
        <v>0</v>
      </c>
      <c r="L216" s="1613">
        <f t="shared" ca="1" si="96"/>
        <v>0</v>
      </c>
      <c r="M216" s="1614">
        <f t="shared" ca="1" si="96"/>
        <v>0</v>
      </c>
      <c r="N216" s="1614">
        <f t="shared" ca="1" si="96"/>
        <v>0</v>
      </c>
      <c r="O216" s="1614">
        <f t="shared" ca="1" si="96"/>
        <v>0</v>
      </c>
      <c r="P216" s="1614">
        <f t="shared" ca="1" si="96"/>
        <v>0</v>
      </c>
      <c r="Q216" s="1614">
        <f t="shared" ca="1" si="96"/>
        <v>0</v>
      </c>
      <c r="R216" s="1614">
        <f t="shared" ca="1" si="96"/>
        <v>0</v>
      </c>
      <c r="S216" s="1614">
        <f t="shared" ca="1" si="96"/>
        <v>0</v>
      </c>
      <c r="T216" s="1614">
        <f t="shared" ca="1" si="94"/>
        <v>0</v>
      </c>
      <c r="U216" s="1614">
        <f t="shared" ca="1" si="94"/>
        <v>0</v>
      </c>
      <c r="V216" s="1614">
        <f t="shared" ca="1" si="94"/>
        <v>0</v>
      </c>
      <c r="W216" s="1614">
        <f t="shared" ca="1" si="94"/>
        <v>0</v>
      </c>
      <c r="X216" s="1614">
        <f t="shared" ca="1" si="94"/>
        <v>0</v>
      </c>
      <c r="Y216" s="1625">
        <f t="shared" ca="1" si="94"/>
        <v>0</v>
      </c>
      <c r="Z216" s="1565"/>
      <c r="AA216" s="1613">
        <f t="shared" ca="1" si="95"/>
        <v>0</v>
      </c>
      <c r="AB216" s="1613">
        <f t="shared" ca="1" si="95"/>
        <v>0</v>
      </c>
      <c r="AC216" s="1613">
        <f t="shared" ca="1" si="95"/>
        <v>0</v>
      </c>
      <c r="AD216" s="1613">
        <f t="shared" ca="1" si="95"/>
        <v>0</v>
      </c>
      <c r="AE216" s="1613">
        <f t="shared" ca="1" si="95"/>
        <v>0</v>
      </c>
      <c r="AF216" s="1613">
        <f t="shared" ca="1" si="95"/>
        <v>0</v>
      </c>
      <c r="AG216" s="1613">
        <f t="shared" ca="1" si="95"/>
        <v>0</v>
      </c>
      <c r="AH216" s="1613">
        <f t="shared" ca="1" si="95"/>
        <v>0</v>
      </c>
      <c r="AI216" s="1613">
        <f t="shared" ca="1" si="95"/>
        <v>0</v>
      </c>
      <c r="AJ216" s="1613">
        <f t="shared" ca="1" si="95"/>
        <v>0</v>
      </c>
      <c r="AK216" s="1613">
        <f t="shared" ca="1" si="95"/>
        <v>0</v>
      </c>
      <c r="AL216" s="1613">
        <f t="shared" ca="1" si="95"/>
        <v>0</v>
      </c>
      <c r="AM216" s="1613">
        <f t="shared" ca="1" si="95"/>
        <v>0</v>
      </c>
      <c r="AN216" s="1486"/>
      <c r="AO216" s="1612">
        <f t="shared" ca="1" si="100"/>
        <v>0</v>
      </c>
      <c r="AP216" s="1614">
        <f t="shared" ca="1" si="87"/>
        <v>0</v>
      </c>
      <c r="AQ216" s="1614">
        <f t="shared" ca="1" si="100"/>
        <v>0</v>
      </c>
      <c r="AR216" s="1614">
        <f t="shared" ca="1" si="100"/>
        <v>0</v>
      </c>
      <c r="AS216" s="1614">
        <f t="shared" ca="1" si="100"/>
        <v>0</v>
      </c>
      <c r="AT216" s="1614">
        <f t="shared" ca="1" si="100"/>
        <v>0</v>
      </c>
      <c r="AU216" s="1614">
        <f t="shared" ca="1" si="100"/>
        <v>0</v>
      </c>
      <c r="AV216" s="1614">
        <f t="shared" ca="1" si="100"/>
        <v>0</v>
      </c>
      <c r="AW216" s="1614">
        <f t="shared" ca="1" si="100"/>
        <v>0</v>
      </c>
      <c r="AX216" s="1614">
        <f t="shared" ca="1" si="100"/>
        <v>0</v>
      </c>
      <c r="AY216" s="1614">
        <f t="shared" ca="1" si="100"/>
        <v>0</v>
      </c>
      <c r="AZ216" s="1614">
        <f t="shared" ca="1" si="100"/>
        <v>0</v>
      </c>
      <c r="BA216" s="1614">
        <f t="shared" ca="1" si="100"/>
        <v>0</v>
      </c>
      <c r="BB216" s="1614">
        <f t="shared" ca="1" si="100"/>
        <v>0</v>
      </c>
      <c r="BC216" s="1614">
        <f t="shared" ca="1" si="100"/>
        <v>0</v>
      </c>
      <c r="BD216" s="1614">
        <f t="shared" ca="1" si="100"/>
        <v>0</v>
      </c>
      <c r="BE216" s="1614">
        <f t="shared" ca="1" si="100"/>
        <v>0</v>
      </c>
      <c r="BF216" s="1614">
        <f t="shared" ca="1" si="100"/>
        <v>0</v>
      </c>
      <c r="BG216" s="1614">
        <f t="shared" ca="1" si="100"/>
        <v>0</v>
      </c>
      <c r="BH216" s="1614">
        <f t="shared" ca="1" si="100"/>
        <v>0</v>
      </c>
      <c r="BI216" s="1614">
        <f t="shared" ca="1" si="100"/>
        <v>0</v>
      </c>
      <c r="BJ216" s="1614">
        <f t="shared" ca="1" si="100"/>
        <v>0</v>
      </c>
      <c r="BK216" s="1614">
        <f t="shared" ca="1" si="100"/>
        <v>0</v>
      </c>
      <c r="BL216" s="1614">
        <f t="shared" ca="1" si="100"/>
        <v>0</v>
      </c>
      <c r="BM216" s="1614">
        <f t="shared" ca="1" si="100"/>
        <v>0</v>
      </c>
      <c r="BN216" s="1614">
        <f t="shared" ca="1" si="100"/>
        <v>0</v>
      </c>
      <c r="BO216" s="1614">
        <f t="shared" ca="1" si="100"/>
        <v>0</v>
      </c>
      <c r="BP216" s="1614">
        <f t="shared" ca="1" si="100"/>
        <v>0</v>
      </c>
      <c r="BQ216" s="1614">
        <f t="shared" ca="1" si="100"/>
        <v>0</v>
      </c>
      <c r="BR216" s="1614">
        <f t="shared" ca="1" si="100"/>
        <v>0</v>
      </c>
      <c r="BS216" s="1614">
        <f t="shared" ca="1" si="100"/>
        <v>0</v>
      </c>
      <c r="BT216" s="1614">
        <f t="shared" ca="1" si="100"/>
        <v>0</v>
      </c>
      <c r="BU216" s="1614">
        <f t="shared" ca="1" si="100"/>
        <v>0</v>
      </c>
      <c r="BV216" s="1614">
        <f t="shared" ca="1" si="100"/>
        <v>0</v>
      </c>
      <c r="BW216" s="1614">
        <f t="shared" ca="1" si="100"/>
        <v>0</v>
      </c>
      <c r="BX216" s="1614">
        <f t="shared" ca="1" si="100"/>
        <v>0</v>
      </c>
      <c r="BY216" s="1614">
        <f t="shared" ca="1" si="100"/>
        <v>0</v>
      </c>
      <c r="BZ216" s="1614">
        <f t="shared" ca="1" si="100"/>
        <v>0</v>
      </c>
      <c r="CA216" s="1614">
        <f t="shared" ca="1" si="100"/>
        <v>0</v>
      </c>
      <c r="CB216" s="1614">
        <f t="shared" ca="1" si="100"/>
        <v>0</v>
      </c>
      <c r="CC216" s="1614">
        <f t="shared" ca="1" si="100"/>
        <v>0</v>
      </c>
      <c r="CD216" s="1614">
        <f t="shared" ca="1" si="100"/>
        <v>0</v>
      </c>
      <c r="CE216" s="1614">
        <f t="shared" ca="1" si="100"/>
        <v>0</v>
      </c>
      <c r="CF216" s="1614">
        <f t="shared" ca="1" si="100"/>
        <v>0</v>
      </c>
      <c r="CG216" s="1614">
        <f t="shared" ca="1" si="100"/>
        <v>0</v>
      </c>
      <c r="CH216" s="1614">
        <f t="shared" ca="1" si="100"/>
        <v>0</v>
      </c>
      <c r="CI216" s="1615">
        <f t="shared" ca="1" si="100"/>
        <v>0</v>
      </c>
      <c r="CM216" s="2158"/>
      <c r="CN216" s="2159"/>
      <c r="CO216" s="2159"/>
      <c r="CP216" s="2159"/>
      <c r="CQ216" s="2159"/>
      <c r="CR216" s="2159"/>
      <c r="CS216" s="2159"/>
      <c r="CT216" s="2159"/>
      <c r="CU216" s="2159"/>
      <c r="CV216" s="2159"/>
      <c r="CW216" s="2160"/>
    </row>
    <row r="217" spans="1:101" s="939" customFormat="1" ht="15.75" customHeight="1" thickBot="1" x14ac:dyDescent="0.3">
      <c r="A217" s="1030" t="str">
        <f t="shared" si="88"/>
        <v/>
      </c>
      <c r="B217" s="1031" t="str">
        <f t="shared" ca="1" si="81"/>
        <v xml:space="preserve"> </v>
      </c>
      <c r="C217" s="1616">
        <f t="shared" ca="1" si="82"/>
        <v>0</v>
      </c>
      <c r="D217" s="1617">
        <f t="shared" ca="1" si="96"/>
        <v>0</v>
      </c>
      <c r="E217" s="1618">
        <f t="shared" ca="1" si="96"/>
        <v>0</v>
      </c>
      <c r="F217" s="1618">
        <f t="shared" ca="1" si="96"/>
        <v>0</v>
      </c>
      <c r="G217" s="1618">
        <f t="shared" ca="1" si="96"/>
        <v>0</v>
      </c>
      <c r="H217" s="1618">
        <f t="shared" ca="1" si="96"/>
        <v>0</v>
      </c>
      <c r="I217" s="1618">
        <f t="shared" ca="1" si="96"/>
        <v>0</v>
      </c>
      <c r="J217" s="1618">
        <f t="shared" ca="1" si="96"/>
        <v>0</v>
      </c>
      <c r="K217" s="1618">
        <f t="shared" ca="1" si="96"/>
        <v>0</v>
      </c>
      <c r="L217" s="1618">
        <f t="shared" ca="1" si="96"/>
        <v>0</v>
      </c>
      <c r="M217" s="1619">
        <f t="shared" ca="1" si="96"/>
        <v>0</v>
      </c>
      <c r="N217" s="1619">
        <f t="shared" ca="1" si="96"/>
        <v>0</v>
      </c>
      <c r="O217" s="1619">
        <f t="shared" ca="1" si="96"/>
        <v>0</v>
      </c>
      <c r="P217" s="1619">
        <f t="shared" ca="1" si="96"/>
        <v>0</v>
      </c>
      <c r="Q217" s="1619">
        <f t="shared" ca="1" si="96"/>
        <v>0</v>
      </c>
      <c r="R217" s="1619">
        <f t="shared" ca="1" si="96"/>
        <v>0</v>
      </c>
      <c r="S217" s="1619">
        <f t="shared" ca="1" si="96"/>
        <v>0</v>
      </c>
      <c r="T217" s="1619">
        <f t="shared" ca="1" si="94"/>
        <v>0</v>
      </c>
      <c r="U217" s="1619">
        <f t="shared" ca="1" si="94"/>
        <v>0</v>
      </c>
      <c r="V217" s="1619">
        <f t="shared" ca="1" si="94"/>
        <v>0</v>
      </c>
      <c r="W217" s="1619">
        <f t="shared" ca="1" si="94"/>
        <v>0</v>
      </c>
      <c r="X217" s="1619">
        <f t="shared" ca="1" si="94"/>
        <v>0</v>
      </c>
      <c r="Y217" s="1626">
        <f t="shared" ca="1" si="94"/>
        <v>0</v>
      </c>
      <c r="Z217" s="1565"/>
      <c r="AA217" s="1618">
        <f t="shared" ca="1" si="95"/>
        <v>0</v>
      </c>
      <c r="AB217" s="1618">
        <f t="shared" ca="1" si="95"/>
        <v>0</v>
      </c>
      <c r="AC217" s="1618">
        <f t="shared" ca="1" si="95"/>
        <v>0</v>
      </c>
      <c r="AD217" s="1618">
        <f t="shared" ca="1" si="95"/>
        <v>0</v>
      </c>
      <c r="AE217" s="1618">
        <f t="shared" ca="1" si="95"/>
        <v>0</v>
      </c>
      <c r="AF217" s="1618">
        <f t="shared" ca="1" si="95"/>
        <v>0</v>
      </c>
      <c r="AG217" s="1618">
        <f t="shared" ca="1" si="95"/>
        <v>0</v>
      </c>
      <c r="AH217" s="1618">
        <f t="shared" ca="1" si="95"/>
        <v>0</v>
      </c>
      <c r="AI217" s="1618">
        <f t="shared" ca="1" si="95"/>
        <v>0</v>
      </c>
      <c r="AJ217" s="1618">
        <f t="shared" ca="1" si="95"/>
        <v>0</v>
      </c>
      <c r="AK217" s="1618">
        <f t="shared" ca="1" si="95"/>
        <v>0</v>
      </c>
      <c r="AL217" s="1618">
        <f t="shared" ca="1" si="95"/>
        <v>0</v>
      </c>
      <c r="AM217" s="1618">
        <f t="shared" ca="1" si="95"/>
        <v>0</v>
      </c>
      <c r="AN217" s="1486"/>
      <c r="AO217" s="1617">
        <f t="shared" ca="1" si="100"/>
        <v>0</v>
      </c>
      <c r="AP217" s="1619">
        <f t="shared" ca="1" si="87"/>
        <v>0</v>
      </c>
      <c r="AQ217" s="1619">
        <f t="shared" ca="1" si="100"/>
        <v>0</v>
      </c>
      <c r="AR217" s="1619">
        <f t="shared" ca="1" si="100"/>
        <v>0</v>
      </c>
      <c r="AS217" s="1619">
        <f t="shared" ca="1" si="100"/>
        <v>0</v>
      </c>
      <c r="AT217" s="1619">
        <f t="shared" ca="1" si="100"/>
        <v>0</v>
      </c>
      <c r="AU217" s="1619">
        <f t="shared" ca="1" si="100"/>
        <v>0</v>
      </c>
      <c r="AV217" s="1619">
        <f t="shared" ca="1" si="100"/>
        <v>0</v>
      </c>
      <c r="AW217" s="1619">
        <f t="shared" ca="1" si="100"/>
        <v>0</v>
      </c>
      <c r="AX217" s="1619">
        <f t="shared" ca="1" si="100"/>
        <v>0</v>
      </c>
      <c r="AY217" s="1619">
        <f t="shared" ca="1" si="100"/>
        <v>0</v>
      </c>
      <c r="AZ217" s="1619">
        <f t="shared" ca="1" si="100"/>
        <v>0</v>
      </c>
      <c r="BA217" s="1619">
        <f t="shared" ca="1" si="100"/>
        <v>0</v>
      </c>
      <c r="BB217" s="1619">
        <f t="shared" ca="1" si="100"/>
        <v>0</v>
      </c>
      <c r="BC217" s="1619">
        <f t="shared" ca="1" si="100"/>
        <v>0</v>
      </c>
      <c r="BD217" s="1619">
        <f t="shared" ca="1" si="100"/>
        <v>0</v>
      </c>
      <c r="BE217" s="1619">
        <f t="shared" ca="1" si="100"/>
        <v>0</v>
      </c>
      <c r="BF217" s="1619">
        <f t="shared" ca="1" si="100"/>
        <v>0</v>
      </c>
      <c r="BG217" s="1619">
        <f t="shared" ca="1" si="100"/>
        <v>0</v>
      </c>
      <c r="BH217" s="1619">
        <f t="shared" ca="1" si="100"/>
        <v>0</v>
      </c>
      <c r="BI217" s="1619">
        <f t="shared" ca="1" si="100"/>
        <v>0</v>
      </c>
      <c r="BJ217" s="1619">
        <f t="shared" ca="1" si="100"/>
        <v>0</v>
      </c>
      <c r="BK217" s="1619">
        <f t="shared" ca="1" si="100"/>
        <v>0</v>
      </c>
      <c r="BL217" s="1619">
        <f t="shared" ca="1" si="100"/>
        <v>0</v>
      </c>
      <c r="BM217" s="1619">
        <f t="shared" ca="1" si="100"/>
        <v>0</v>
      </c>
      <c r="BN217" s="1619">
        <f t="shared" ca="1" si="100"/>
        <v>0</v>
      </c>
      <c r="BO217" s="1619">
        <f t="shared" ca="1" si="100"/>
        <v>0</v>
      </c>
      <c r="BP217" s="1619">
        <f t="shared" ca="1" si="100"/>
        <v>0</v>
      </c>
      <c r="BQ217" s="1619">
        <f t="shared" ca="1" si="100"/>
        <v>0</v>
      </c>
      <c r="BR217" s="1619">
        <f t="shared" ca="1" si="100"/>
        <v>0</v>
      </c>
      <c r="BS217" s="1619">
        <f t="shared" ca="1" si="100"/>
        <v>0</v>
      </c>
      <c r="BT217" s="1619">
        <f t="shared" ca="1" si="100"/>
        <v>0</v>
      </c>
      <c r="BU217" s="1619">
        <f t="shared" ca="1" si="100"/>
        <v>0</v>
      </c>
      <c r="BV217" s="1619">
        <f t="shared" ca="1" si="100"/>
        <v>0</v>
      </c>
      <c r="BW217" s="1619">
        <f t="shared" ca="1" si="100"/>
        <v>0</v>
      </c>
      <c r="BX217" s="1619">
        <f t="shared" ca="1" si="100"/>
        <v>0</v>
      </c>
      <c r="BY217" s="1619">
        <f t="shared" ca="1" si="100"/>
        <v>0</v>
      </c>
      <c r="BZ217" s="1619">
        <f t="shared" ca="1" si="100"/>
        <v>0</v>
      </c>
      <c r="CA217" s="1619">
        <f t="shared" ca="1" si="100"/>
        <v>0</v>
      </c>
      <c r="CB217" s="1619">
        <f t="shared" ca="1" si="100"/>
        <v>0</v>
      </c>
      <c r="CC217" s="1619">
        <f t="shared" ca="1" si="100"/>
        <v>0</v>
      </c>
      <c r="CD217" s="1619">
        <f t="shared" ca="1" si="100"/>
        <v>0</v>
      </c>
      <c r="CE217" s="1619">
        <f t="shared" ca="1" si="100"/>
        <v>0</v>
      </c>
      <c r="CF217" s="1619">
        <f t="shared" ca="1" si="100"/>
        <v>0</v>
      </c>
      <c r="CG217" s="1619">
        <f t="shared" ca="1" si="100"/>
        <v>0</v>
      </c>
      <c r="CH217" s="1619">
        <f t="shared" ca="1" si="100"/>
        <v>0</v>
      </c>
      <c r="CI217" s="1620">
        <f t="shared" ca="1" si="100"/>
        <v>0</v>
      </c>
      <c r="CM217" s="2158"/>
      <c r="CN217" s="2159"/>
      <c r="CO217" s="2159"/>
      <c r="CP217" s="2159"/>
      <c r="CQ217" s="2159"/>
      <c r="CR217" s="2159"/>
      <c r="CS217" s="2159"/>
      <c r="CT217" s="2159"/>
      <c r="CU217" s="2159"/>
      <c r="CV217" s="2159"/>
      <c r="CW217" s="2160"/>
    </row>
    <row r="218" spans="1:101" thickBot="1" x14ac:dyDescent="0.3">
      <c r="A218" s="523"/>
      <c r="B218" s="1032"/>
      <c r="C218" s="1621"/>
      <c r="D218" s="1621"/>
      <c r="E218" s="1605"/>
      <c r="F218" s="1605"/>
      <c r="G218" s="1605"/>
      <c r="H218" s="1605"/>
      <c r="I218" s="1605"/>
      <c r="J218" s="1605"/>
      <c r="K218" s="1621"/>
      <c r="L218" s="1621"/>
      <c r="M218" s="1621"/>
      <c r="N218" s="1621"/>
      <c r="O218" s="1621"/>
      <c r="P218" s="1621"/>
      <c r="Q218" s="1621"/>
      <c r="R218" s="1621"/>
      <c r="S218" s="1621"/>
      <c r="T218" s="1621"/>
      <c r="U218" s="1621"/>
      <c r="V218" s="1621"/>
      <c r="W218" s="1621"/>
      <c r="X218" s="1621"/>
      <c r="Y218" s="1621"/>
      <c r="Z218" s="1505"/>
      <c r="AA218" s="1621"/>
      <c r="AB218" s="1621"/>
      <c r="AC218" s="1621"/>
      <c r="AD218" s="1621"/>
      <c r="AE218" s="1621"/>
      <c r="AF218" s="1621"/>
      <c r="AG218" s="1621"/>
      <c r="AH218" s="1621"/>
      <c r="AI218" s="1621"/>
      <c r="AJ218" s="1621"/>
      <c r="AK218" s="1621"/>
      <c r="AL218" s="1621"/>
      <c r="AM218" s="1621"/>
      <c r="AN218" s="1464"/>
      <c r="AO218" s="1621"/>
      <c r="AP218" s="1621"/>
      <c r="AQ218" s="1621"/>
      <c r="AR218" s="1621"/>
      <c r="AS218" s="1622"/>
      <c r="AT218" s="1621"/>
      <c r="AU218" s="1621"/>
      <c r="AV218" s="1621"/>
      <c r="AW218" s="1621"/>
      <c r="AX218" s="1621"/>
      <c r="AY218" s="1621"/>
      <c r="AZ218" s="1621"/>
      <c r="BA218" s="1621"/>
      <c r="BB218" s="1621"/>
      <c r="BC218" s="1621"/>
      <c r="BD218" s="1621"/>
      <c r="BE218" s="1621"/>
      <c r="BF218" s="1621"/>
      <c r="BG218" s="1621"/>
      <c r="BH218" s="1621"/>
      <c r="BI218" s="1621"/>
      <c r="BJ218" s="1621"/>
      <c r="BK218" s="1621"/>
      <c r="BL218" s="1621"/>
      <c r="BM218" s="1621"/>
      <c r="BN218" s="1621"/>
      <c r="BO218" s="1621"/>
      <c r="BP218" s="1621"/>
      <c r="BQ218" s="1621"/>
      <c r="BR218" s="1621"/>
      <c r="BS218" s="1621"/>
      <c r="BT218" s="1621"/>
      <c r="BU218" s="1621"/>
      <c r="BV218" s="1621"/>
      <c r="BW218" s="1621"/>
      <c r="BX218" s="1621"/>
      <c r="BY218" s="1621"/>
      <c r="BZ218" s="1621"/>
      <c r="CA218" s="1621"/>
      <c r="CB218" s="1621"/>
      <c r="CC218" s="1621"/>
      <c r="CD218" s="1621"/>
      <c r="CE218" s="1621"/>
      <c r="CF218" s="1621"/>
      <c r="CG218" s="1621"/>
      <c r="CH218" s="1621"/>
      <c r="CI218" s="2013"/>
      <c r="CM218" s="2143"/>
      <c r="CN218" s="1931"/>
      <c r="CO218" s="1931"/>
      <c r="CP218" s="1931"/>
      <c r="CQ218" s="1931"/>
      <c r="CR218" s="1931"/>
      <c r="CS218" s="1931"/>
      <c r="CT218" s="1931"/>
      <c r="CU218" s="1931"/>
      <c r="CV218" s="1931"/>
      <c r="CW218" s="2144"/>
    </row>
    <row r="219" spans="1:101" ht="27.6" customHeight="1" thickBot="1" x14ac:dyDescent="0.3">
      <c r="A219" s="944" t="s">
        <v>1088</v>
      </c>
      <c r="B219" s="980" t="str">
        <f>B185</f>
        <v>Emissiefactor</v>
      </c>
      <c r="C219" s="1623" t="str">
        <f>C185</f>
        <v>Totale emissie</v>
      </c>
      <c r="D219" s="1604"/>
      <c r="E219" s="1605"/>
      <c r="F219" s="1605"/>
      <c r="G219" s="1605"/>
      <c r="H219" s="1605"/>
      <c r="I219" s="1605"/>
      <c r="J219" s="1605"/>
      <c r="K219" s="1621"/>
      <c r="L219" s="1621"/>
      <c r="M219" s="1621"/>
      <c r="N219" s="1621"/>
      <c r="O219" s="1621"/>
      <c r="P219" s="1621"/>
      <c r="Q219" s="1621"/>
      <c r="R219" s="1621"/>
      <c r="S219" s="1621"/>
      <c r="T219" s="1621"/>
      <c r="U219" s="1621"/>
      <c r="V219" s="1621"/>
      <c r="W219" s="1621"/>
      <c r="X219" s="1621"/>
      <c r="Y219" s="1621"/>
      <c r="Z219" s="1505"/>
      <c r="AA219" s="1621"/>
      <c r="AB219" s="1621"/>
      <c r="AC219" s="1621"/>
      <c r="AD219" s="1621"/>
      <c r="AE219" s="1621"/>
      <c r="AF219" s="1621"/>
      <c r="AG219" s="1621"/>
      <c r="AH219" s="1621"/>
      <c r="AI219" s="1621"/>
      <c r="AJ219" s="1621"/>
      <c r="AK219" s="1621"/>
      <c r="AL219" s="1621"/>
      <c r="AM219" s="1621"/>
      <c r="AN219" s="1464"/>
      <c r="AO219" s="1621"/>
      <c r="AP219" s="1621"/>
      <c r="AQ219" s="1621"/>
      <c r="AR219" s="1621"/>
      <c r="AS219" s="1622"/>
      <c r="AT219" s="1621"/>
      <c r="AU219" s="1621"/>
      <c r="AV219" s="1621"/>
      <c r="AW219" s="1621"/>
      <c r="AX219" s="1621"/>
      <c r="AY219" s="1621"/>
      <c r="AZ219" s="1621"/>
      <c r="BA219" s="1621"/>
      <c r="BB219" s="1621"/>
      <c r="BC219" s="1621"/>
      <c r="BD219" s="1621"/>
      <c r="BE219" s="1621"/>
      <c r="BF219" s="1621"/>
      <c r="BG219" s="1621"/>
      <c r="BH219" s="1621"/>
      <c r="BI219" s="1621"/>
      <c r="BJ219" s="1621"/>
      <c r="BK219" s="1621"/>
      <c r="BL219" s="1621"/>
      <c r="BM219" s="1621"/>
      <c r="BN219" s="1621"/>
      <c r="BO219" s="1621"/>
      <c r="BP219" s="1621"/>
      <c r="BQ219" s="1621"/>
      <c r="BR219" s="1621"/>
      <c r="BS219" s="1621"/>
      <c r="BT219" s="1621"/>
      <c r="BU219" s="1621"/>
      <c r="BV219" s="1621"/>
      <c r="BW219" s="1621"/>
      <c r="BX219" s="1621"/>
      <c r="BY219" s="1621"/>
      <c r="BZ219" s="1621"/>
      <c r="CA219" s="1621"/>
      <c r="CB219" s="1621"/>
      <c r="CC219" s="1621"/>
      <c r="CD219" s="1621"/>
      <c r="CE219" s="1621"/>
      <c r="CF219" s="1621"/>
      <c r="CG219" s="1621"/>
      <c r="CH219" s="1621"/>
      <c r="CI219" s="2013"/>
      <c r="CM219" s="2143"/>
      <c r="CN219" s="1931"/>
      <c r="CO219" s="1931"/>
      <c r="CP219" s="1931"/>
      <c r="CQ219" s="1931"/>
      <c r="CR219" s="1931"/>
      <c r="CS219" s="1931"/>
      <c r="CT219" s="1931"/>
      <c r="CU219" s="1931"/>
      <c r="CV219" s="1931"/>
      <c r="CW219" s="2144"/>
    </row>
    <row r="220" spans="1:101" s="939" customFormat="1" ht="15.75" customHeight="1" x14ac:dyDescent="0.25">
      <c r="A220" s="1033" t="str">
        <f t="shared" ref="A220:A229" si="101">IF(TRIM(A46)="","",A46)</f>
        <v>Fabrieksgas (ton )</v>
      </c>
      <c r="B220" s="1034">
        <f t="shared" ref="B220:B229" ca="1" si="102">IF(TRIM(A128)=""," ",INDIRECT("d"&amp;TEXT(246+MATCH((A128),$A$247:$A$484,0),0)))</f>
        <v>44.4</v>
      </c>
      <c r="C220" s="1590">
        <f t="shared" ref="C220:C229" ca="1" si="103">SUM(D220:CI220)</f>
        <v>51548.4</v>
      </c>
      <c r="D220" s="1607">
        <f t="shared" ref="D220:S229" ca="1" si="104">IF(ISNUMBER($B220),$B220*D128/1000,0)</f>
        <v>0</v>
      </c>
      <c r="E220" s="1610">
        <f t="shared" ca="1" si="104"/>
        <v>0</v>
      </c>
      <c r="F220" s="1610">
        <f t="shared" ca="1" si="104"/>
        <v>0</v>
      </c>
      <c r="G220" s="1610">
        <f t="shared" ca="1" si="104"/>
        <v>0</v>
      </c>
      <c r="H220" s="1610">
        <f t="shared" ca="1" si="104"/>
        <v>0</v>
      </c>
      <c r="I220" s="1610">
        <f t="shared" ca="1" si="104"/>
        <v>0</v>
      </c>
      <c r="J220" s="1610">
        <f t="shared" ca="1" si="104"/>
        <v>0</v>
      </c>
      <c r="K220" s="1624">
        <f t="shared" ca="1" si="104"/>
        <v>0</v>
      </c>
      <c r="L220" s="1624">
        <f t="shared" ca="1" si="104"/>
        <v>0</v>
      </c>
      <c r="M220" s="1624">
        <f t="shared" ca="1" si="104"/>
        <v>0</v>
      </c>
      <c r="N220" s="1624">
        <f t="shared" ca="1" si="104"/>
        <v>0</v>
      </c>
      <c r="O220" s="1624">
        <f t="shared" ca="1" si="104"/>
        <v>0</v>
      </c>
      <c r="P220" s="1624">
        <f t="shared" ca="1" si="104"/>
        <v>0</v>
      </c>
      <c r="Q220" s="1624">
        <f t="shared" ca="1" si="104"/>
        <v>0</v>
      </c>
      <c r="R220" s="1624">
        <f t="shared" ca="1" si="104"/>
        <v>0</v>
      </c>
      <c r="S220" s="1624">
        <f t="shared" ca="1" si="104"/>
        <v>0</v>
      </c>
      <c r="T220" s="1624">
        <f t="shared" ref="T220:Y229" ca="1" si="105">IF(ISNUMBER($B220),$B220*T128/1000,0)</f>
        <v>0</v>
      </c>
      <c r="U220" s="1624">
        <f t="shared" ca="1" si="105"/>
        <v>0</v>
      </c>
      <c r="V220" s="1624">
        <f t="shared" ca="1" si="105"/>
        <v>0</v>
      </c>
      <c r="W220" s="1624">
        <f t="shared" ca="1" si="105"/>
        <v>0</v>
      </c>
      <c r="X220" s="1624">
        <f t="shared" ca="1" si="105"/>
        <v>0</v>
      </c>
      <c r="Y220" s="1624">
        <f t="shared" ca="1" si="105"/>
        <v>0</v>
      </c>
      <c r="Z220" s="1565"/>
      <c r="AA220" s="1608">
        <f t="shared" ref="AA220:AM229" ca="1" si="106">IF(ISNUMBER($B220),$B220*AA128/1000,0)</f>
        <v>0</v>
      </c>
      <c r="AB220" s="1610">
        <f t="shared" ca="1" si="106"/>
        <v>0</v>
      </c>
      <c r="AC220" s="1610">
        <f t="shared" ca="1" si="106"/>
        <v>1718.28</v>
      </c>
      <c r="AD220" s="1610">
        <f t="shared" ca="1" si="106"/>
        <v>0</v>
      </c>
      <c r="AE220" s="1610">
        <f t="shared" ca="1" si="106"/>
        <v>0</v>
      </c>
      <c r="AF220" s="1610">
        <f t="shared" ca="1" si="106"/>
        <v>0</v>
      </c>
      <c r="AG220" s="1610">
        <f t="shared" ca="1" si="106"/>
        <v>0</v>
      </c>
      <c r="AH220" s="1610">
        <f t="shared" ca="1" si="106"/>
        <v>0</v>
      </c>
      <c r="AI220" s="1610">
        <f t="shared" ca="1" si="106"/>
        <v>0</v>
      </c>
      <c r="AJ220" s="1610">
        <f t="shared" ca="1" si="106"/>
        <v>0</v>
      </c>
      <c r="AK220" s="1610">
        <f t="shared" ca="1" si="106"/>
        <v>0</v>
      </c>
      <c r="AL220" s="1610">
        <f t="shared" ca="1" si="106"/>
        <v>0</v>
      </c>
      <c r="AM220" s="1610">
        <f t="shared" ca="1" si="106"/>
        <v>0</v>
      </c>
      <c r="AN220" s="1486"/>
      <c r="AO220" s="1607">
        <f t="shared" ref="AO220:CI225" ca="1" si="107">IF(ISNUMBER($B220),$B220*AO128/1000,0)</f>
        <v>0</v>
      </c>
      <c r="AP220" s="1624">
        <f t="shared" ref="AP220:AP229" ca="1" si="108">IF(ISNUMBER($B220),$B220*AP128/1000,0)</f>
        <v>0</v>
      </c>
      <c r="AQ220" s="1624">
        <f t="shared" ca="1" si="107"/>
        <v>0</v>
      </c>
      <c r="AR220" s="1624">
        <f t="shared" ca="1" si="107"/>
        <v>0</v>
      </c>
      <c r="AS220" s="1610">
        <f t="shared" ca="1" si="107"/>
        <v>0</v>
      </c>
      <c r="AT220" s="1610">
        <f t="shared" ca="1" si="107"/>
        <v>0</v>
      </c>
      <c r="AU220" s="1610">
        <f t="shared" ca="1" si="107"/>
        <v>0</v>
      </c>
      <c r="AV220" s="1610">
        <f t="shared" ca="1" si="107"/>
        <v>49830.12</v>
      </c>
      <c r="AW220" s="1610">
        <f t="shared" ca="1" si="107"/>
        <v>0</v>
      </c>
      <c r="AX220" s="1610">
        <f t="shared" ca="1" si="107"/>
        <v>0</v>
      </c>
      <c r="AY220" s="1610">
        <f t="shared" ca="1" si="107"/>
        <v>0</v>
      </c>
      <c r="AZ220" s="1610">
        <f t="shared" ca="1" si="107"/>
        <v>0</v>
      </c>
      <c r="BA220" s="1610">
        <f t="shared" ca="1" si="107"/>
        <v>0</v>
      </c>
      <c r="BB220" s="1610">
        <f t="shared" ca="1" si="107"/>
        <v>0</v>
      </c>
      <c r="BC220" s="1610">
        <f t="shared" ca="1" si="107"/>
        <v>0</v>
      </c>
      <c r="BD220" s="1610">
        <f t="shared" ca="1" si="107"/>
        <v>0</v>
      </c>
      <c r="BE220" s="1610">
        <f t="shared" ca="1" si="107"/>
        <v>0</v>
      </c>
      <c r="BF220" s="1610">
        <f t="shared" ca="1" si="107"/>
        <v>0</v>
      </c>
      <c r="BG220" s="1610">
        <f t="shared" ca="1" si="107"/>
        <v>0</v>
      </c>
      <c r="BH220" s="1610">
        <f t="shared" ca="1" si="107"/>
        <v>0</v>
      </c>
      <c r="BI220" s="1610">
        <f t="shared" ca="1" si="107"/>
        <v>0</v>
      </c>
      <c r="BJ220" s="1610">
        <f t="shared" ca="1" si="107"/>
        <v>0</v>
      </c>
      <c r="BK220" s="1610">
        <f t="shared" ca="1" si="107"/>
        <v>0</v>
      </c>
      <c r="BL220" s="1610">
        <f t="shared" ca="1" si="107"/>
        <v>0</v>
      </c>
      <c r="BM220" s="1610">
        <f t="shared" ca="1" si="107"/>
        <v>0</v>
      </c>
      <c r="BN220" s="1610">
        <f t="shared" ca="1" si="107"/>
        <v>0</v>
      </c>
      <c r="BO220" s="1610">
        <f t="shared" ca="1" si="107"/>
        <v>0</v>
      </c>
      <c r="BP220" s="1610">
        <f t="shared" ca="1" si="107"/>
        <v>0</v>
      </c>
      <c r="BQ220" s="1610">
        <f t="shared" ca="1" si="107"/>
        <v>0</v>
      </c>
      <c r="BR220" s="1610">
        <f t="shared" ca="1" si="107"/>
        <v>0</v>
      </c>
      <c r="BS220" s="1610">
        <f t="shared" ca="1" si="107"/>
        <v>0</v>
      </c>
      <c r="BT220" s="1610">
        <f t="shared" ca="1" si="107"/>
        <v>0</v>
      </c>
      <c r="BU220" s="1610">
        <f t="shared" ca="1" si="107"/>
        <v>0</v>
      </c>
      <c r="BV220" s="1610">
        <f t="shared" ca="1" si="107"/>
        <v>0</v>
      </c>
      <c r="BW220" s="1610">
        <f t="shared" ca="1" si="107"/>
        <v>0</v>
      </c>
      <c r="BX220" s="1610">
        <f t="shared" ca="1" si="107"/>
        <v>0</v>
      </c>
      <c r="BY220" s="1610">
        <f t="shared" ca="1" si="107"/>
        <v>0</v>
      </c>
      <c r="BZ220" s="1610">
        <f t="shared" ca="1" si="107"/>
        <v>0</v>
      </c>
      <c r="CA220" s="1610">
        <f t="shared" ca="1" si="107"/>
        <v>0</v>
      </c>
      <c r="CB220" s="1610">
        <f t="shared" ca="1" si="107"/>
        <v>0</v>
      </c>
      <c r="CC220" s="1610">
        <f t="shared" ca="1" si="107"/>
        <v>0</v>
      </c>
      <c r="CD220" s="1610">
        <f t="shared" ca="1" si="107"/>
        <v>0</v>
      </c>
      <c r="CE220" s="1610">
        <f t="shared" ca="1" si="107"/>
        <v>0</v>
      </c>
      <c r="CF220" s="1610">
        <f t="shared" ca="1" si="107"/>
        <v>0</v>
      </c>
      <c r="CG220" s="1610">
        <f t="shared" ca="1" si="107"/>
        <v>0</v>
      </c>
      <c r="CH220" s="1610">
        <f t="shared" ca="1" si="107"/>
        <v>0</v>
      </c>
      <c r="CI220" s="1609">
        <f t="shared" ca="1" si="107"/>
        <v>0</v>
      </c>
      <c r="CM220" s="2158"/>
      <c r="CN220" s="2159"/>
      <c r="CO220" s="2159"/>
      <c r="CP220" s="2159"/>
      <c r="CQ220" s="2159"/>
      <c r="CR220" s="2159"/>
      <c r="CS220" s="2159"/>
      <c r="CT220" s="2159"/>
      <c r="CU220" s="2159"/>
      <c r="CV220" s="2159"/>
      <c r="CW220" s="2160"/>
    </row>
    <row r="221" spans="1:101" s="939" customFormat="1" ht="15.75" customHeight="1" x14ac:dyDescent="0.25">
      <c r="A221" s="1035" t="str">
        <f t="shared" si="101"/>
        <v/>
      </c>
      <c r="B221" s="1036" t="str">
        <f t="shared" ca="1" si="102"/>
        <v xml:space="preserve"> </v>
      </c>
      <c r="C221" s="1579">
        <f t="shared" ca="1" si="103"/>
        <v>0</v>
      </c>
      <c r="D221" s="1612">
        <f t="shared" ca="1" si="104"/>
        <v>0</v>
      </c>
      <c r="E221" s="1614">
        <f t="shared" ca="1" si="104"/>
        <v>0</v>
      </c>
      <c r="F221" s="1614">
        <f t="shared" ca="1" si="104"/>
        <v>0</v>
      </c>
      <c r="G221" s="1614">
        <f t="shared" ca="1" si="104"/>
        <v>0</v>
      </c>
      <c r="H221" s="1614">
        <f t="shared" ca="1" si="104"/>
        <v>0</v>
      </c>
      <c r="I221" s="1614">
        <f t="shared" ca="1" si="104"/>
        <v>0</v>
      </c>
      <c r="J221" s="1614">
        <f t="shared" ca="1" si="104"/>
        <v>0</v>
      </c>
      <c r="K221" s="1625">
        <f t="shared" ca="1" si="104"/>
        <v>0</v>
      </c>
      <c r="L221" s="1625">
        <f t="shared" ca="1" si="104"/>
        <v>0</v>
      </c>
      <c r="M221" s="1625">
        <f t="shared" ca="1" si="104"/>
        <v>0</v>
      </c>
      <c r="N221" s="1625">
        <f t="shared" ca="1" si="104"/>
        <v>0</v>
      </c>
      <c r="O221" s="1625">
        <f t="shared" ca="1" si="104"/>
        <v>0</v>
      </c>
      <c r="P221" s="1625">
        <f t="shared" ca="1" si="104"/>
        <v>0</v>
      </c>
      <c r="Q221" s="1625">
        <f t="shared" ca="1" si="104"/>
        <v>0</v>
      </c>
      <c r="R221" s="1625">
        <f t="shared" ca="1" si="104"/>
        <v>0</v>
      </c>
      <c r="S221" s="1625">
        <f t="shared" ca="1" si="104"/>
        <v>0</v>
      </c>
      <c r="T221" s="1625">
        <f t="shared" ca="1" si="105"/>
        <v>0</v>
      </c>
      <c r="U221" s="1625">
        <f t="shared" ca="1" si="105"/>
        <v>0</v>
      </c>
      <c r="V221" s="1625">
        <f t="shared" ca="1" si="105"/>
        <v>0</v>
      </c>
      <c r="W221" s="1625">
        <f t="shared" ca="1" si="105"/>
        <v>0</v>
      </c>
      <c r="X221" s="1625">
        <f t="shared" ca="1" si="105"/>
        <v>0</v>
      </c>
      <c r="Y221" s="1625">
        <f t="shared" ca="1" si="105"/>
        <v>0</v>
      </c>
      <c r="Z221" s="1565"/>
      <c r="AA221" s="1613">
        <f t="shared" ca="1" si="106"/>
        <v>0</v>
      </c>
      <c r="AB221" s="1614">
        <f t="shared" ca="1" si="106"/>
        <v>0</v>
      </c>
      <c r="AC221" s="1614">
        <f t="shared" ca="1" si="106"/>
        <v>0</v>
      </c>
      <c r="AD221" s="1614">
        <f t="shared" ca="1" si="106"/>
        <v>0</v>
      </c>
      <c r="AE221" s="1614">
        <f t="shared" ca="1" si="106"/>
        <v>0</v>
      </c>
      <c r="AF221" s="1614">
        <f t="shared" ca="1" si="106"/>
        <v>0</v>
      </c>
      <c r="AG221" s="1614">
        <f t="shared" ca="1" si="106"/>
        <v>0</v>
      </c>
      <c r="AH221" s="1614">
        <f t="shared" ca="1" si="106"/>
        <v>0</v>
      </c>
      <c r="AI221" s="1614">
        <f t="shared" ca="1" si="106"/>
        <v>0</v>
      </c>
      <c r="AJ221" s="1614">
        <f t="shared" ca="1" si="106"/>
        <v>0</v>
      </c>
      <c r="AK221" s="1614">
        <f t="shared" ca="1" si="106"/>
        <v>0</v>
      </c>
      <c r="AL221" s="1614">
        <f t="shared" ca="1" si="106"/>
        <v>0</v>
      </c>
      <c r="AM221" s="1614">
        <f t="shared" ca="1" si="106"/>
        <v>0</v>
      </c>
      <c r="AN221" s="1486"/>
      <c r="AO221" s="1612">
        <f t="shared" ca="1" si="107"/>
        <v>0</v>
      </c>
      <c r="AP221" s="1625">
        <f t="shared" ca="1" si="108"/>
        <v>0</v>
      </c>
      <c r="AQ221" s="1625">
        <f t="shared" ca="1" si="107"/>
        <v>0</v>
      </c>
      <c r="AR221" s="1625">
        <f t="shared" ca="1" si="107"/>
        <v>0</v>
      </c>
      <c r="AS221" s="1614">
        <f t="shared" ca="1" si="107"/>
        <v>0</v>
      </c>
      <c r="AT221" s="1614">
        <f t="shared" ca="1" si="107"/>
        <v>0</v>
      </c>
      <c r="AU221" s="1614">
        <f t="shared" ca="1" si="107"/>
        <v>0</v>
      </c>
      <c r="AV221" s="1614">
        <f t="shared" ca="1" si="107"/>
        <v>0</v>
      </c>
      <c r="AW221" s="1614">
        <f t="shared" ca="1" si="107"/>
        <v>0</v>
      </c>
      <c r="AX221" s="1614">
        <f t="shared" ca="1" si="107"/>
        <v>0</v>
      </c>
      <c r="AY221" s="1614">
        <f t="shared" ca="1" si="107"/>
        <v>0</v>
      </c>
      <c r="AZ221" s="1614">
        <f t="shared" ca="1" si="107"/>
        <v>0</v>
      </c>
      <c r="BA221" s="1614">
        <f t="shared" ca="1" si="107"/>
        <v>0</v>
      </c>
      <c r="BB221" s="1614">
        <f t="shared" ca="1" si="107"/>
        <v>0</v>
      </c>
      <c r="BC221" s="1614">
        <f t="shared" ca="1" si="107"/>
        <v>0</v>
      </c>
      <c r="BD221" s="1614">
        <f t="shared" ca="1" si="107"/>
        <v>0</v>
      </c>
      <c r="BE221" s="1614">
        <f t="shared" ca="1" si="107"/>
        <v>0</v>
      </c>
      <c r="BF221" s="1614">
        <f t="shared" ca="1" si="107"/>
        <v>0</v>
      </c>
      <c r="BG221" s="1614">
        <f t="shared" ca="1" si="107"/>
        <v>0</v>
      </c>
      <c r="BH221" s="1614">
        <f t="shared" ca="1" si="107"/>
        <v>0</v>
      </c>
      <c r="BI221" s="1614">
        <f t="shared" ca="1" si="107"/>
        <v>0</v>
      </c>
      <c r="BJ221" s="1614">
        <f t="shared" ca="1" si="107"/>
        <v>0</v>
      </c>
      <c r="BK221" s="1614">
        <f t="shared" ca="1" si="107"/>
        <v>0</v>
      </c>
      <c r="BL221" s="1614">
        <f t="shared" ca="1" si="107"/>
        <v>0</v>
      </c>
      <c r="BM221" s="1614">
        <f t="shared" ca="1" si="107"/>
        <v>0</v>
      </c>
      <c r="BN221" s="1614">
        <f t="shared" ca="1" si="107"/>
        <v>0</v>
      </c>
      <c r="BO221" s="1614">
        <f t="shared" ca="1" si="107"/>
        <v>0</v>
      </c>
      <c r="BP221" s="1614">
        <f t="shared" ca="1" si="107"/>
        <v>0</v>
      </c>
      <c r="BQ221" s="1614">
        <f t="shared" ca="1" si="107"/>
        <v>0</v>
      </c>
      <c r="BR221" s="1614">
        <f t="shared" ca="1" si="107"/>
        <v>0</v>
      </c>
      <c r="BS221" s="1614">
        <f t="shared" ca="1" si="107"/>
        <v>0</v>
      </c>
      <c r="BT221" s="1614">
        <f t="shared" ca="1" si="107"/>
        <v>0</v>
      </c>
      <c r="BU221" s="1614">
        <f t="shared" ca="1" si="107"/>
        <v>0</v>
      </c>
      <c r="BV221" s="1614">
        <f t="shared" ca="1" si="107"/>
        <v>0</v>
      </c>
      <c r="BW221" s="1614">
        <f t="shared" ca="1" si="107"/>
        <v>0</v>
      </c>
      <c r="BX221" s="1614">
        <f t="shared" ca="1" si="107"/>
        <v>0</v>
      </c>
      <c r="BY221" s="1614">
        <f t="shared" ca="1" si="107"/>
        <v>0</v>
      </c>
      <c r="BZ221" s="1614">
        <f t="shared" ca="1" si="107"/>
        <v>0</v>
      </c>
      <c r="CA221" s="1614">
        <f t="shared" ca="1" si="107"/>
        <v>0</v>
      </c>
      <c r="CB221" s="1614">
        <f t="shared" ca="1" si="107"/>
        <v>0</v>
      </c>
      <c r="CC221" s="1614">
        <f t="shared" ca="1" si="107"/>
        <v>0</v>
      </c>
      <c r="CD221" s="1614">
        <f t="shared" ca="1" si="107"/>
        <v>0</v>
      </c>
      <c r="CE221" s="1614">
        <f t="shared" ca="1" si="107"/>
        <v>0</v>
      </c>
      <c r="CF221" s="1614">
        <f t="shared" ca="1" si="107"/>
        <v>0</v>
      </c>
      <c r="CG221" s="1614">
        <f t="shared" ca="1" si="107"/>
        <v>0</v>
      </c>
      <c r="CH221" s="1614">
        <f t="shared" ca="1" si="107"/>
        <v>0</v>
      </c>
      <c r="CI221" s="1615">
        <f t="shared" ca="1" si="107"/>
        <v>0</v>
      </c>
      <c r="CM221" s="2158"/>
      <c r="CN221" s="2159"/>
      <c r="CO221" s="2159"/>
      <c r="CP221" s="2159"/>
      <c r="CQ221" s="2159"/>
      <c r="CR221" s="2159"/>
      <c r="CS221" s="2159"/>
      <c r="CT221" s="2159"/>
      <c r="CU221" s="2159"/>
      <c r="CV221" s="2159"/>
      <c r="CW221" s="2160"/>
    </row>
    <row r="222" spans="1:101" s="939" customFormat="1" ht="15.75" customHeight="1" x14ac:dyDescent="0.25">
      <c r="A222" s="1035" t="str">
        <f t="shared" si="101"/>
        <v/>
      </c>
      <c r="B222" s="1036" t="str">
        <f t="shared" ca="1" si="102"/>
        <v xml:space="preserve"> </v>
      </c>
      <c r="C222" s="1579">
        <f t="shared" ca="1" si="103"/>
        <v>0</v>
      </c>
      <c r="D222" s="1612">
        <f t="shared" ca="1" si="104"/>
        <v>0</v>
      </c>
      <c r="E222" s="1614">
        <f t="shared" ca="1" si="104"/>
        <v>0</v>
      </c>
      <c r="F222" s="1614">
        <f t="shared" ca="1" si="104"/>
        <v>0</v>
      </c>
      <c r="G222" s="1614">
        <f t="shared" ca="1" si="104"/>
        <v>0</v>
      </c>
      <c r="H222" s="1614">
        <f t="shared" ca="1" si="104"/>
        <v>0</v>
      </c>
      <c r="I222" s="1614">
        <f t="shared" ca="1" si="104"/>
        <v>0</v>
      </c>
      <c r="J222" s="1614">
        <f t="shared" ca="1" si="104"/>
        <v>0</v>
      </c>
      <c r="K222" s="1625">
        <f t="shared" ca="1" si="104"/>
        <v>0</v>
      </c>
      <c r="L222" s="1625">
        <f t="shared" ca="1" si="104"/>
        <v>0</v>
      </c>
      <c r="M222" s="1625">
        <f t="shared" ca="1" si="104"/>
        <v>0</v>
      </c>
      <c r="N222" s="1625">
        <f t="shared" ca="1" si="104"/>
        <v>0</v>
      </c>
      <c r="O222" s="1625">
        <f t="shared" ca="1" si="104"/>
        <v>0</v>
      </c>
      <c r="P222" s="1625">
        <f t="shared" ca="1" si="104"/>
        <v>0</v>
      </c>
      <c r="Q222" s="1625">
        <f t="shared" ca="1" si="104"/>
        <v>0</v>
      </c>
      <c r="R222" s="1625">
        <f t="shared" ca="1" si="104"/>
        <v>0</v>
      </c>
      <c r="S222" s="1625">
        <f t="shared" ca="1" si="104"/>
        <v>0</v>
      </c>
      <c r="T222" s="1625">
        <f t="shared" ca="1" si="105"/>
        <v>0</v>
      </c>
      <c r="U222" s="1625">
        <f t="shared" ca="1" si="105"/>
        <v>0</v>
      </c>
      <c r="V222" s="1625">
        <f t="shared" ca="1" si="105"/>
        <v>0</v>
      </c>
      <c r="W222" s="1625">
        <f t="shared" ca="1" si="105"/>
        <v>0</v>
      </c>
      <c r="X222" s="1625">
        <f t="shared" ca="1" si="105"/>
        <v>0</v>
      </c>
      <c r="Y222" s="1625">
        <f t="shared" ca="1" si="105"/>
        <v>0</v>
      </c>
      <c r="Z222" s="1565"/>
      <c r="AA222" s="1613">
        <f t="shared" ca="1" si="106"/>
        <v>0</v>
      </c>
      <c r="AB222" s="1614">
        <f t="shared" ca="1" si="106"/>
        <v>0</v>
      </c>
      <c r="AC222" s="1614">
        <f t="shared" ca="1" si="106"/>
        <v>0</v>
      </c>
      <c r="AD222" s="1614">
        <f t="shared" ca="1" si="106"/>
        <v>0</v>
      </c>
      <c r="AE222" s="1614">
        <f t="shared" ca="1" si="106"/>
        <v>0</v>
      </c>
      <c r="AF222" s="1614">
        <f t="shared" ca="1" si="106"/>
        <v>0</v>
      </c>
      <c r="AG222" s="1614">
        <f t="shared" ca="1" si="106"/>
        <v>0</v>
      </c>
      <c r="AH222" s="1614">
        <f t="shared" ca="1" si="106"/>
        <v>0</v>
      </c>
      <c r="AI222" s="1614">
        <f t="shared" ca="1" si="106"/>
        <v>0</v>
      </c>
      <c r="AJ222" s="1614">
        <f t="shared" ca="1" si="106"/>
        <v>0</v>
      </c>
      <c r="AK222" s="1614">
        <f t="shared" ca="1" si="106"/>
        <v>0</v>
      </c>
      <c r="AL222" s="1614">
        <f t="shared" ca="1" si="106"/>
        <v>0</v>
      </c>
      <c r="AM222" s="1614">
        <f t="shared" ca="1" si="106"/>
        <v>0</v>
      </c>
      <c r="AN222" s="1486"/>
      <c r="AO222" s="1612">
        <f t="shared" ca="1" si="107"/>
        <v>0</v>
      </c>
      <c r="AP222" s="1625">
        <f t="shared" ca="1" si="108"/>
        <v>0</v>
      </c>
      <c r="AQ222" s="1625">
        <f t="shared" ca="1" si="107"/>
        <v>0</v>
      </c>
      <c r="AR222" s="1625">
        <f t="shared" ca="1" si="107"/>
        <v>0</v>
      </c>
      <c r="AS222" s="1614">
        <f t="shared" ca="1" si="107"/>
        <v>0</v>
      </c>
      <c r="AT222" s="1614">
        <f t="shared" ca="1" si="107"/>
        <v>0</v>
      </c>
      <c r="AU222" s="1614">
        <f t="shared" ca="1" si="107"/>
        <v>0</v>
      </c>
      <c r="AV222" s="1614">
        <f t="shared" ca="1" si="107"/>
        <v>0</v>
      </c>
      <c r="AW222" s="1614">
        <f t="shared" ca="1" si="107"/>
        <v>0</v>
      </c>
      <c r="AX222" s="1614">
        <f t="shared" ca="1" si="107"/>
        <v>0</v>
      </c>
      <c r="AY222" s="1614">
        <f t="shared" ca="1" si="107"/>
        <v>0</v>
      </c>
      <c r="AZ222" s="1614">
        <f t="shared" ca="1" si="107"/>
        <v>0</v>
      </c>
      <c r="BA222" s="1614">
        <f t="shared" ca="1" si="107"/>
        <v>0</v>
      </c>
      <c r="BB222" s="1614">
        <f t="shared" ca="1" si="107"/>
        <v>0</v>
      </c>
      <c r="BC222" s="1614">
        <f t="shared" ca="1" si="107"/>
        <v>0</v>
      </c>
      <c r="BD222" s="1614">
        <f t="shared" ca="1" si="107"/>
        <v>0</v>
      </c>
      <c r="BE222" s="1614">
        <f t="shared" ca="1" si="107"/>
        <v>0</v>
      </c>
      <c r="BF222" s="1614">
        <f t="shared" ca="1" si="107"/>
        <v>0</v>
      </c>
      <c r="BG222" s="1614">
        <f t="shared" ca="1" si="107"/>
        <v>0</v>
      </c>
      <c r="BH222" s="1614">
        <f t="shared" ca="1" si="107"/>
        <v>0</v>
      </c>
      <c r="BI222" s="1614">
        <f t="shared" ca="1" si="107"/>
        <v>0</v>
      </c>
      <c r="BJ222" s="1614">
        <f t="shared" ca="1" si="107"/>
        <v>0</v>
      </c>
      <c r="BK222" s="1614">
        <f t="shared" ca="1" si="107"/>
        <v>0</v>
      </c>
      <c r="BL222" s="1614">
        <f t="shared" ca="1" si="107"/>
        <v>0</v>
      </c>
      <c r="BM222" s="1614">
        <f t="shared" ca="1" si="107"/>
        <v>0</v>
      </c>
      <c r="BN222" s="1614">
        <f t="shared" ca="1" si="107"/>
        <v>0</v>
      </c>
      <c r="BO222" s="1614">
        <f t="shared" ca="1" si="107"/>
        <v>0</v>
      </c>
      <c r="BP222" s="1614">
        <f t="shared" ca="1" si="107"/>
        <v>0</v>
      </c>
      <c r="BQ222" s="1614">
        <f t="shared" ca="1" si="107"/>
        <v>0</v>
      </c>
      <c r="BR222" s="1614">
        <f t="shared" ca="1" si="107"/>
        <v>0</v>
      </c>
      <c r="BS222" s="1614">
        <f t="shared" ca="1" si="107"/>
        <v>0</v>
      </c>
      <c r="BT222" s="1614">
        <f t="shared" ca="1" si="107"/>
        <v>0</v>
      </c>
      <c r="BU222" s="1614">
        <f t="shared" ca="1" si="107"/>
        <v>0</v>
      </c>
      <c r="BV222" s="1614">
        <f t="shared" ca="1" si="107"/>
        <v>0</v>
      </c>
      <c r="BW222" s="1614">
        <f t="shared" ca="1" si="107"/>
        <v>0</v>
      </c>
      <c r="BX222" s="1614">
        <f t="shared" ca="1" si="107"/>
        <v>0</v>
      </c>
      <c r="BY222" s="1614">
        <f t="shared" ca="1" si="107"/>
        <v>0</v>
      </c>
      <c r="BZ222" s="1614">
        <f t="shared" ca="1" si="107"/>
        <v>0</v>
      </c>
      <c r="CA222" s="1614">
        <f t="shared" ca="1" si="107"/>
        <v>0</v>
      </c>
      <c r="CB222" s="1614">
        <f t="shared" ca="1" si="107"/>
        <v>0</v>
      </c>
      <c r="CC222" s="1614">
        <f t="shared" ca="1" si="107"/>
        <v>0</v>
      </c>
      <c r="CD222" s="1614">
        <f t="shared" ca="1" si="107"/>
        <v>0</v>
      </c>
      <c r="CE222" s="1614">
        <f t="shared" ca="1" si="107"/>
        <v>0</v>
      </c>
      <c r="CF222" s="1614">
        <f t="shared" ca="1" si="107"/>
        <v>0</v>
      </c>
      <c r="CG222" s="1614">
        <f t="shared" ca="1" si="107"/>
        <v>0</v>
      </c>
      <c r="CH222" s="1614">
        <f t="shared" ca="1" si="107"/>
        <v>0</v>
      </c>
      <c r="CI222" s="1615">
        <f t="shared" ca="1" si="107"/>
        <v>0</v>
      </c>
      <c r="CM222" s="2158"/>
      <c r="CN222" s="2159"/>
      <c r="CO222" s="2159"/>
      <c r="CP222" s="2159"/>
      <c r="CQ222" s="2159"/>
      <c r="CR222" s="2159"/>
      <c r="CS222" s="2159"/>
      <c r="CT222" s="2159"/>
      <c r="CU222" s="2159"/>
      <c r="CV222" s="2159"/>
      <c r="CW222" s="2160"/>
    </row>
    <row r="223" spans="1:101" s="939" customFormat="1" ht="15.75" customHeight="1" x14ac:dyDescent="0.25">
      <c r="A223" s="1035" t="str">
        <f t="shared" si="101"/>
        <v/>
      </c>
      <c r="B223" s="1036" t="str">
        <f t="shared" ca="1" si="102"/>
        <v xml:space="preserve"> </v>
      </c>
      <c r="C223" s="1579">
        <f t="shared" ca="1" si="103"/>
        <v>0</v>
      </c>
      <c r="D223" s="1612">
        <f t="shared" ca="1" si="104"/>
        <v>0</v>
      </c>
      <c r="E223" s="1614">
        <f t="shared" ca="1" si="104"/>
        <v>0</v>
      </c>
      <c r="F223" s="1614">
        <f t="shared" ca="1" si="104"/>
        <v>0</v>
      </c>
      <c r="G223" s="1614">
        <f t="shared" ca="1" si="104"/>
        <v>0</v>
      </c>
      <c r="H223" s="1614">
        <f t="shared" ca="1" si="104"/>
        <v>0</v>
      </c>
      <c r="I223" s="1614">
        <f t="shared" ca="1" si="104"/>
        <v>0</v>
      </c>
      <c r="J223" s="1614">
        <f t="shared" ca="1" si="104"/>
        <v>0</v>
      </c>
      <c r="K223" s="1625">
        <f t="shared" ca="1" si="104"/>
        <v>0</v>
      </c>
      <c r="L223" s="1625">
        <f t="shared" ca="1" si="104"/>
        <v>0</v>
      </c>
      <c r="M223" s="1625">
        <f t="shared" ca="1" si="104"/>
        <v>0</v>
      </c>
      <c r="N223" s="1625">
        <f t="shared" ca="1" si="104"/>
        <v>0</v>
      </c>
      <c r="O223" s="1625">
        <f t="shared" ca="1" si="104"/>
        <v>0</v>
      </c>
      <c r="P223" s="1625">
        <f t="shared" ca="1" si="104"/>
        <v>0</v>
      </c>
      <c r="Q223" s="1625">
        <f t="shared" ca="1" si="104"/>
        <v>0</v>
      </c>
      <c r="R223" s="1625">
        <f t="shared" ca="1" si="104"/>
        <v>0</v>
      </c>
      <c r="S223" s="1625">
        <f t="shared" ca="1" si="104"/>
        <v>0</v>
      </c>
      <c r="T223" s="1625">
        <f t="shared" ca="1" si="105"/>
        <v>0</v>
      </c>
      <c r="U223" s="1625">
        <f t="shared" ca="1" si="105"/>
        <v>0</v>
      </c>
      <c r="V223" s="1625">
        <f t="shared" ca="1" si="105"/>
        <v>0</v>
      </c>
      <c r="W223" s="1625">
        <f t="shared" ca="1" si="105"/>
        <v>0</v>
      </c>
      <c r="X223" s="1625">
        <f t="shared" ca="1" si="105"/>
        <v>0</v>
      </c>
      <c r="Y223" s="1625">
        <f t="shared" ca="1" si="105"/>
        <v>0</v>
      </c>
      <c r="Z223" s="1565"/>
      <c r="AA223" s="1613">
        <f t="shared" ca="1" si="106"/>
        <v>0</v>
      </c>
      <c r="AB223" s="1614">
        <f t="shared" ca="1" si="106"/>
        <v>0</v>
      </c>
      <c r="AC223" s="1614">
        <f t="shared" ca="1" si="106"/>
        <v>0</v>
      </c>
      <c r="AD223" s="1614">
        <f t="shared" ca="1" si="106"/>
        <v>0</v>
      </c>
      <c r="AE223" s="1614">
        <f t="shared" ca="1" si="106"/>
        <v>0</v>
      </c>
      <c r="AF223" s="1614">
        <f t="shared" ca="1" si="106"/>
        <v>0</v>
      </c>
      <c r="AG223" s="1614">
        <f t="shared" ca="1" si="106"/>
        <v>0</v>
      </c>
      <c r="AH223" s="1614">
        <f t="shared" ca="1" si="106"/>
        <v>0</v>
      </c>
      <c r="AI223" s="1614">
        <f t="shared" ca="1" si="106"/>
        <v>0</v>
      </c>
      <c r="AJ223" s="1614">
        <f t="shared" ca="1" si="106"/>
        <v>0</v>
      </c>
      <c r="AK223" s="1614">
        <f t="shared" ca="1" si="106"/>
        <v>0</v>
      </c>
      <c r="AL223" s="1614">
        <f t="shared" ca="1" si="106"/>
        <v>0</v>
      </c>
      <c r="AM223" s="1614">
        <f t="shared" ca="1" si="106"/>
        <v>0</v>
      </c>
      <c r="AN223" s="1486"/>
      <c r="AO223" s="1612">
        <f t="shared" ca="1" si="107"/>
        <v>0</v>
      </c>
      <c r="AP223" s="1625">
        <f t="shared" ca="1" si="108"/>
        <v>0</v>
      </c>
      <c r="AQ223" s="1625">
        <f t="shared" ca="1" si="107"/>
        <v>0</v>
      </c>
      <c r="AR223" s="1625">
        <f t="shared" ca="1" si="107"/>
        <v>0</v>
      </c>
      <c r="AS223" s="1614">
        <f t="shared" ca="1" si="107"/>
        <v>0</v>
      </c>
      <c r="AT223" s="1614">
        <f t="shared" ca="1" si="107"/>
        <v>0</v>
      </c>
      <c r="AU223" s="1614">
        <f t="shared" ca="1" si="107"/>
        <v>0</v>
      </c>
      <c r="AV223" s="1614">
        <f t="shared" ca="1" si="107"/>
        <v>0</v>
      </c>
      <c r="AW223" s="1614">
        <f t="shared" ca="1" si="107"/>
        <v>0</v>
      </c>
      <c r="AX223" s="1614">
        <f t="shared" ca="1" si="107"/>
        <v>0</v>
      </c>
      <c r="AY223" s="1614">
        <f t="shared" ca="1" si="107"/>
        <v>0</v>
      </c>
      <c r="AZ223" s="1614">
        <f t="shared" ca="1" si="107"/>
        <v>0</v>
      </c>
      <c r="BA223" s="1614">
        <f t="shared" ca="1" si="107"/>
        <v>0</v>
      </c>
      <c r="BB223" s="1614">
        <f t="shared" ca="1" si="107"/>
        <v>0</v>
      </c>
      <c r="BC223" s="1614">
        <f t="shared" ca="1" si="107"/>
        <v>0</v>
      </c>
      <c r="BD223" s="1614">
        <f t="shared" ca="1" si="107"/>
        <v>0</v>
      </c>
      <c r="BE223" s="1614">
        <f t="shared" ca="1" si="107"/>
        <v>0</v>
      </c>
      <c r="BF223" s="1614">
        <f t="shared" ca="1" si="107"/>
        <v>0</v>
      </c>
      <c r="BG223" s="1614">
        <f t="shared" ca="1" si="107"/>
        <v>0</v>
      </c>
      <c r="BH223" s="1614">
        <f t="shared" ca="1" si="107"/>
        <v>0</v>
      </c>
      <c r="BI223" s="1614">
        <f t="shared" ca="1" si="107"/>
        <v>0</v>
      </c>
      <c r="BJ223" s="1614">
        <f t="shared" ca="1" si="107"/>
        <v>0</v>
      </c>
      <c r="BK223" s="1614">
        <f t="shared" ca="1" si="107"/>
        <v>0</v>
      </c>
      <c r="BL223" s="1614">
        <f t="shared" ca="1" si="107"/>
        <v>0</v>
      </c>
      <c r="BM223" s="1614">
        <f t="shared" ca="1" si="107"/>
        <v>0</v>
      </c>
      <c r="BN223" s="1614">
        <f t="shared" ca="1" si="107"/>
        <v>0</v>
      </c>
      <c r="BO223" s="1614">
        <f t="shared" ca="1" si="107"/>
        <v>0</v>
      </c>
      <c r="BP223" s="1614">
        <f t="shared" ca="1" si="107"/>
        <v>0</v>
      </c>
      <c r="BQ223" s="1614">
        <f t="shared" ca="1" si="107"/>
        <v>0</v>
      </c>
      <c r="BR223" s="1614">
        <f t="shared" ca="1" si="107"/>
        <v>0</v>
      </c>
      <c r="BS223" s="1614">
        <f t="shared" ca="1" si="107"/>
        <v>0</v>
      </c>
      <c r="BT223" s="1614">
        <f t="shared" ca="1" si="107"/>
        <v>0</v>
      </c>
      <c r="BU223" s="1614">
        <f t="shared" ca="1" si="107"/>
        <v>0</v>
      </c>
      <c r="BV223" s="1614">
        <f t="shared" ca="1" si="107"/>
        <v>0</v>
      </c>
      <c r="BW223" s="1614">
        <f t="shared" ca="1" si="107"/>
        <v>0</v>
      </c>
      <c r="BX223" s="1614">
        <f t="shared" ca="1" si="107"/>
        <v>0</v>
      </c>
      <c r="BY223" s="1614">
        <f t="shared" ca="1" si="107"/>
        <v>0</v>
      </c>
      <c r="BZ223" s="1614">
        <f t="shared" ca="1" si="107"/>
        <v>0</v>
      </c>
      <c r="CA223" s="1614">
        <f t="shared" ca="1" si="107"/>
        <v>0</v>
      </c>
      <c r="CB223" s="1614">
        <f t="shared" ca="1" si="107"/>
        <v>0</v>
      </c>
      <c r="CC223" s="1614">
        <f t="shared" ca="1" si="107"/>
        <v>0</v>
      </c>
      <c r="CD223" s="1614">
        <f t="shared" ca="1" si="107"/>
        <v>0</v>
      </c>
      <c r="CE223" s="1614">
        <f t="shared" ca="1" si="107"/>
        <v>0</v>
      </c>
      <c r="CF223" s="1614">
        <f t="shared" ca="1" si="107"/>
        <v>0</v>
      </c>
      <c r="CG223" s="1614">
        <f t="shared" ca="1" si="107"/>
        <v>0</v>
      </c>
      <c r="CH223" s="1614">
        <f t="shared" ca="1" si="107"/>
        <v>0</v>
      </c>
      <c r="CI223" s="1615">
        <f t="shared" ca="1" si="107"/>
        <v>0</v>
      </c>
      <c r="CM223" s="2158"/>
      <c r="CN223" s="2159"/>
      <c r="CO223" s="2159"/>
      <c r="CP223" s="2159"/>
      <c r="CQ223" s="2159"/>
      <c r="CR223" s="2159"/>
      <c r="CS223" s="2159"/>
      <c r="CT223" s="2159"/>
      <c r="CU223" s="2159"/>
      <c r="CV223" s="2159"/>
      <c r="CW223" s="2160"/>
    </row>
    <row r="224" spans="1:101" s="939" customFormat="1" ht="15.75" customHeight="1" x14ac:dyDescent="0.25">
      <c r="A224" s="1035" t="str">
        <f t="shared" si="101"/>
        <v/>
      </c>
      <c r="B224" s="1036" t="str">
        <f t="shared" ca="1" si="102"/>
        <v xml:space="preserve"> </v>
      </c>
      <c r="C224" s="1579">
        <f t="shared" ca="1" si="103"/>
        <v>0</v>
      </c>
      <c r="D224" s="1612">
        <f t="shared" ca="1" si="104"/>
        <v>0</v>
      </c>
      <c r="E224" s="1614">
        <f t="shared" ca="1" si="104"/>
        <v>0</v>
      </c>
      <c r="F224" s="1614">
        <f t="shared" ca="1" si="104"/>
        <v>0</v>
      </c>
      <c r="G224" s="1614">
        <f t="shared" ca="1" si="104"/>
        <v>0</v>
      </c>
      <c r="H224" s="1614">
        <f t="shared" ca="1" si="104"/>
        <v>0</v>
      </c>
      <c r="I224" s="1614">
        <f t="shared" ca="1" si="104"/>
        <v>0</v>
      </c>
      <c r="J224" s="1614">
        <f t="shared" ca="1" si="104"/>
        <v>0</v>
      </c>
      <c r="K224" s="1625">
        <f t="shared" ca="1" si="104"/>
        <v>0</v>
      </c>
      <c r="L224" s="1625">
        <f t="shared" ca="1" si="104"/>
        <v>0</v>
      </c>
      <c r="M224" s="1625">
        <f t="shared" ca="1" si="104"/>
        <v>0</v>
      </c>
      <c r="N224" s="1625">
        <f t="shared" ca="1" si="104"/>
        <v>0</v>
      </c>
      <c r="O224" s="1625">
        <f t="shared" ca="1" si="104"/>
        <v>0</v>
      </c>
      <c r="P224" s="1625">
        <f t="shared" ca="1" si="104"/>
        <v>0</v>
      </c>
      <c r="Q224" s="1625">
        <f t="shared" ca="1" si="104"/>
        <v>0</v>
      </c>
      <c r="R224" s="1625">
        <f t="shared" ca="1" si="104"/>
        <v>0</v>
      </c>
      <c r="S224" s="1625">
        <f t="shared" ca="1" si="104"/>
        <v>0</v>
      </c>
      <c r="T224" s="1625">
        <f t="shared" ca="1" si="105"/>
        <v>0</v>
      </c>
      <c r="U224" s="1625">
        <f t="shared" ca="1" si="105"/>
        <v>0</v>
      </c>
      <c r="V224" s="1625">
        <f t="shared" ca="1" si="105"/>
        <v>0</v>
      </c>
      <c r="W224" s="1625">
        <f t="shared" ca="1" si="105"/>
        <v>0</v>
      </c>
      <c r="X224" s="1625">
        <f t="shared" ca="1" si="105"/>
        <v>0</v>
      </c>
      <c r="Y224" s="1625">
        <f t="shared" ca="1" si="105"/>
        <v>0</v>
      </c>
      <c r="Z224" s="1565"/>
      <c r="AA224" s="1613">
        <f t="shared" ca="1" si="106"/>
        <v>0</v>
      </c>
      <c r="AB224" s="1614">
        <f t="shared" ca="1" si="106"/>
        <v>0</v>
      </c>
      <c r="AC224" s="1614">
        <f t="shared" ca="1" si="106"/>
        <v>0</v>
      </c>
      <c r="AD224" s="1614">
        <f t="shared" ca="1" si="106"/>
        <v>0</v>
      </c>
      <c r="AE224" s="1614">
        <f t="shared" ca="1" si="106"/>
        <v>0</v>
      </c>
      <c r="AF224" s="1614">
        <f t="shared" ca="1" si="106"/>
        <v>0</v>
      </c>
      <c r="AG224" s="1614">
        <f t="shared" ca="1" si="106"/>
        <v>0</v>
      </c>
      <c r="AH224" s="1614">
        <f t="shared" ca="1" si="106"/>
        <v>0</v>
      </c>
      <c r="AI224" s="1614">
        <f t="shared" ca="1" si="106"/>
        <v>0</v>
      </c>
      <c r="AJ224" s="1614">
        <f t="shared" ca="1" si="106"/>
        <v>0</v>
      </c>
      <c r="AK224" s="1614">
        <f t="shared" ca="1" si="106"/>
        <v>0</v>
      </c>
      <c r="AL224" s="1614">
        <f t="shared" ca="1" si="106"/>
        <v>0</v>
      </c>
      <c r="AM224" s="1614">
        <f t="shared" ca="1" si="106"/>
        <v>0</v>
      </c>
      <c r="AN224" s="1486"/>
      <c r="AO224" s="1612">
        <f t="shared" ca="1" si="107"/>
        <v>0</v>
      </c>
      <c r="AP224" s="1625">
        <f t="shared" ca="1" si="108"/>
        <v>0</v>
      </c>
      <c r="AQ224" s="1625">
        <f t="shared" ca="1" si="107"/>
        <v>0</v>
      </c>
      <c r="AR224" s="1625">
        <f t="shared" ca="1" si="107"/>
        <v>0</v>
      </c>
      <c r="AS224" s="1614">
        <f t="shared" ca="1" si="107"/>
        <v>0</v>
      </c>
      <c r="AT224" s="1614">
        <f t="shared" ca="1" si="107"/>
        <v>0</v>
      </c>
      <c r="AU224" s="1614">
        <f t="shared" ca="1" si="107"/>
        <v>0</v>
      </c>
      <c r="AV224" s="1614">
        <f t="shared" ca="1" si="107"/>
        <v>0</v>
      </c>
      <c r="AW224" s="1614">
        <f t="shared" ca="1" si="107"/>
        <v>0</v>
      </c>
      <c r="AX224" s="1614">
        <f t="shared" ca="1" si="107"/>
        <v>0</v>
      </c>
      <c r="AY224" s="1614">
        <f t="shared" ca="1" si="107"/>
        <v>0</v>
      </c>
      <c r="AZ224" s="1614">
        <f t="shared" ca="1" si="107"/>
        <v>0</v>
      </c>
      <c r="BA224" s="1614">
        <f t="shared" ca="1" si="107"/>
        <v>0</v>
      </c>
      <c r="BB224" s="1614">
        <f t="shared" ca="1" si="107"/>
        <v>0</v>
      </c>
      <c r="BC224" s="1614">
        <f t="shared" ca="1" si="107"/>
        <v>0</v>
      </c>
      <c r="BD224" s="1614">
        <f t="shared" ca="1" si="107"/>
        <v>0</v>
      </c>
      <c r="BE224" s="1614">
        <f t="shared" ca="1" si="107"/>
        <v>0</v>
      </c>
      <c r="BF224" s="1614">
        <f t="shared" ca="1" si="107"/>
        <v>0</v>
      </c>
      <c r="BG224" s="1614">
        <f t="shared" ca="1" si="107"/>
        <v>0</v>
      </c>
      <c r="BH224" s="1614">
        <f t="shared" ca="1" si="107"/>
        <v>0</v>
      </c>
      <c r="BI224" s="1614">
        <f t="shared" ca="1" si="107"/>
        <v>0</v>
      </c>
      <c r="BJ224" s="1614">
        <f t="shared" ca="1" si="107"/>
        <v>0</v>
      </c>
      <c r="BK224" s="1614">
        <f t="shared" ca="1" si="107"/>
        <v>0</v>
      </c>
      <c r="BL224" s="1614">
        <f t="shared" ca="1" si="107"/>
        <v>0</v>
      </c>
      <c r="BM224" s="1614">
        <f t="shared" ca="1" si="107"/>
        <v>0</v>
      </c>
      <c r="BN224" s="1614">
        <f t="shared" ca="1" si="107"/>
        <v>0</v>
      </c>
      <c r="BO224" s="1614">
        <f t="shared" ca="1" si="107"/>
        <v>0</v>
      </c>
      <c r="BP224" s="1614">
        <f t="shared" ca="1" si="107"/>
        <v>0</v>
      </c>
      <c r="BQ224" s="1614">
        <f t="shared" ca="1" si="107"/>
        <v>0</v>
      </c>
      <c r="BR224" s="1614">
        <f t="shared" ca="1" si="107"/>
        <v>0</v>
      </c>
      <c r="BS224" s="1614">
        <f t="shared" ca="1" si="107"/>
        <v>0</v>
      </c>
      <c r="BT224" s="1614">
        <f t="shared" ca="1" si="107"/>
        <v>0</v>
      </c>
      <c r="BU224" s="1614">
        <f t="shared" ca="1" si="107"/>
        <v>0</v>
      </c>
      <c r="BV224" s="1614">
        <f t="shared" ca="1" si="107"/>
        <v>0</v>
      </c>
      <c r="BW224" s="1614">
        <f t="shared" ca="1" si="107"/>
        <v>0</v>
      </c>
      <c r="BX224" s="1614">
        <f t="shared" ca="1" si="107"/>
        <v>0</v>
      </c>
      <c r="BY224" s="1614">
        <f t="shared" ca="1" si="107"/>
        <v>0</v>
      </c>
      <c r="BZ224" s="1614">
        <f t="shared" ca="1" si="107"/>
        <v>0</v>
      </c>
      <c r="CA224" s="1614">
        <f t="shared" ca="1" si="107"/>
        <v>0</v>
      </c>
      <c r="CB224" s="1614">
        <f t="shared" ca="1" si="107"/>
        <v>0</v>
      </c>
      <c r="CC224" s="1614">
        <f t="shared" ca="1" si="107"/>
        <v>0</v>
      </c>
      <c r="CD224" s="1614">
        <f t="shared" ca="1" si="107"/>
        <v>0</v>
      </c>
      <c r="CE224" s="1614">
        <f t="shared" ca="1" si="107"/>
        <v>0</v>
      </c>
      <c r="CF224" s="1614">
        <f t="shared" ca="1" si="107"/>
        <v>0</v>
      </c>
      <c r="CG224" s="1614">
        <f t="shared" ca="1" si="107"/>
        <v>0</v>
      </c>
      <c r="CH224" s="1614">
        <f t="shared" ca="1" si="107"/>
        <v>0</v>
      </c>
      <c r="CI224" s="1615">
        <f t="shared" ca="1" si="107"/>
        <v>0</v>
      </c>
      <c r="CM224" s="2158"/>
      <c r="CN224" s="2159"/>
      <c r="CO224" s="2159"/>
      <c r="CP224" s="2159"/>
      <c r="CQ224" s="2159"/>
      <c r="CR224" s="2159"/>
      <c r="CS224" s="2159"/>
      <c r="CT224" s="2159"/>
      <c r="CU224" s="2159"/>
      <c r="CV224" s="2159"/>
      <c r="CW224" s="2160"/>
    </row>
    <row r="225" spans="1:101" s="939" customFormat="1" ht="15.75" customHeight="1" x14ac:dyDescent="0.25">
      <c r="A225" s="1035" t="str">
        <f t="shared" si="101"/>
        <v/>
      </c>
      <c r="B225" s="1036" t="str">
        <f t="shared" ca="1" si="102"/>
        <v xml:space="preserve"> </v>
      </c>
      <c r="C225" s="1579">
        <f t="shared" ca="1" si="103"/>
        <v>0</v>
      </c>
      <c r="D225" s="1612">
        <f t="shared" ca="1" si="104"/>
        <v>0</v>
      </c>
      <c r="E225" s="1614">
        <f t="shared" ca="1" si="104"/>
        <v>0</v>
      </c>
      <c r="F225" s="1614">
        <f t="shared" ca="1" si="104"/>
        <v>0</v>
      </c>
      <c r="G225" s="1614">
        <f t="shared" ca="1" si="104"/>
        <v>0</v>
      </c>
      <c r="H225" s="1614">
        <f t="shared" ca="1" si="104"/>
        <v>0</v>
      </c>
      <c r="I225" s="1614">
        <f t="shared" ca="1" si="104"/>
        <v>0</v>
      </c>
      <c r="J225" s="1614">
        <f t="shared" ca="1" si="104"/>
        <v>0</v>
      </c>
      <c r="K225" s="1625">
        <f t="shared" ca="1" si="104"/>
        <v>0</v>
      </c>
      <c r="L225" s="1625">
        <f t="shared" ca="1" si="104"/>
        <v>0</v>
      </c>
      <c r="M225" s="1625">
        <f t="shared" ca="1" si="104"/>
        <v>0</v>
      </c>
      <c r="N225" s="1625">
        <f t="shared" ca="1" si="104"/>
        <v>0</v>
      </c>
      <c r="O225" s="1625">
        <f t="shared" ca="1" si="104"/>
        <v>0</v>
      </c>
      <c r="P225" s="1625">
        <f t="shared" ca="1" si="104"/>
        <v>0</v>
      </c>
      <c r="Q225" s="1625">
        <f t="shared" ca="1" si="104"/>
        <v>0</v>
      </c>
      <c r="R225" s="1625">
        <f t="shared" ca="1" si="104"/>
        <v>0</v>
      </c>
      <c r="S225" s="1625">
        <f t="shared" ca="1" si="104"/>
        <v>0</v>
      </c>
      <c r="T225" s="1625">
        <f t="shared" ca="1" si="105"/>
        <v>0</v>
      </c>
      <c r="U225" s="1625">
        <f t="shared" ca="1" si="105"/>
        <v>0</v>
      </c>
      <c r="V225" s="1625">
        <f t="shared" ca="1" si="105"/>
        <v>0</v>
      </c>
      <c r="W225" s="1625">
        <f t="shared" ca="1" si="105"/>
        <v>0</v>
      </c>
      <c r="X225" s="1625">
        <f t="shared" ca="1" si="105"/>
        <v>0</v>
      </c>
      <c r="Y225" s="1625">
        <f t="shared" ca="1" si="105"/>
        <v>0</v>
      </c>
      <c r="Z225" s="1565"/>
      <c r="AA225" s="1613">
        <f t="shared" ca="1" si="106"/>
        <v>0</v>
      </c>
      <c r="AB225" s="1614">
        <f t="shared" ca="1" si="106"/>
        <v>0</v>
      </c>
      <c r="AC225" s="1614">
        <f t="shared" ca="1" si="106"/>
        <v>0</v>
      </c>
      <c r="AD225" s="1614">
        <f t="shared" ca="1" si="106"/>
        <v>0</v>
      </c>
      <c r="AE225" s="1614">
        <f t="shared" ca="1" si="106"/>
        <v>0</v>
      </c>
      <c r="AF225" s="1614">
        <f t="shared" ca="1" si="106"/>
        <v>0</v>
      </c>
      <c r="AG225" s="1614">
        <f t="shared" ca="1" si="106"/>
        <v>0</v>
      </c>
      <c r="AH225" s="1614">
        <f t="shared" ca="1" si="106"/>
        <v>0</v>
      </c>
      <c r="AI225" s="1614">
        <f t="shared" ca="1" si="106"/>
        <v>0</v>
      </c>
      <c r="AJ225" s="1614">
        <f t="shared" ca="1" si="106"/>
        <v>0</v>
      </c>
      <c r="AK225" s="1614">
        <f t="shared" ca="1" si="106"/>
        <v>0</v>
      </c>
      <c r="AL225" s="1614">
        <f t="shared" ca="1" si="106"/>
        <v>0</v>
      </c>
      <c r="AM225" s="1614">
        <f t="shared" ca="1" si="106"/>
        <v>0</v>
      </c>
      <c r="AN225" s="1486"/>
      <c r="AO225" s="1612">
        <f t="shared" ca="1" si="107"/>
        <v>0</v>
      </c>
      <c r="AP225" s="1625">
        <f t="shared" ca="1" si="108"/>
        <v>0</v>
      </c>
      <c r="AQ225" s="1625">
        <f t="shared" ca="1" si="107"/>
        <v>0</v>
      </c>
      <c r="AR225" s="1625">
        <f t="shared" ca="1" si="107"/>
        <v>0</v>
      </c>
      <c r="AS225" s="1614">
        <f t="shared" ca="1" si="107"/>
        <v>0</v>
      </c>
      <c r="AT225" s="1614">
        <f t="shared" ca="1" si="107"/>
        <v>0</v>
      </c>
      <c r="AU225" s="1614">
        <f t="shared" ca="1" si="107"/>
        <v>0</v>
      </c>
      <c r="AV225" s="1614">
        <f t="shared" ca="1" si="107"/>
        <v>0</v>
      </c>
      <c r="AW225" s="1614">
        <f t="shared" ca="1" si="107"/>
        <v>0</v>
      </c>
      <c r="AX225" s="1614">
        <f t="shared" ca="1" si="107"/>
        <v>0</v>
      </c>
      <c r="AY225" s="1614">
        <f t="shared" ca="1" si="107"/>
        <v>0</v>
      </c>
      <c r="AZ225" s="1614">
        <f t="shared" ca="1" si="107"/>
        <v>0</v>
      </c>
      <c r="BA225" s="1614">
        <f t="shared" ca="1" si="107"/>
        <v>0</v>
      </c>
      <c r="BB225" s="1614">
        <f t="shared" ca="1" si="107"/>
        <v>0</v>
      </c>
      <c r="BC225" s="1614">
        <f t="shared" ca="1" si="107"/>
        <v>0</v>
      </c>
      <c r="BD225" s="1614">
        <f t="shared" ca="1" si="107"/>
        <v>0</v>
      </c>
      <c r="BE225" s="1614">
        <f t="shared" ca="1" si="107"/>
        <v>0</v>
      </c>
      <c r="BF225" s="1614">
        <f t="shared" ca="1" si="107"/>
        <v>0</v>
      </c>
      <c r="BG225" s="1614">
        <f t="shared" ca="1" si="107"/>
        <v>0</v>
      </c>
      <c r="BH225" s="1614">
        <f t="shared" ca="1" si="107"/>
        <v>0</v>
      </c>
      <c r="BI225" s="1614">
        <f t="shared" ca="1" si="107"/>
        <v>0</v>
      </c>
      <c r="BJ225" s="1614">
        <f t="shared" ca="1" si="107"/>
        <v>0</v>
      </c>
      <c r="BK225" s="1614">
        <f t="shared" ca="1" si="107"/>
        <v>0</v>
      </c>
      <c r="BL225" s="1614">
        <f t="shared" ca="1" si="107"/>
        <v>0</v>
      </c>
      <c r="BM225" s="1614">
        <f t="shared" ca="1" si="107"/>
        <v>0</v>
      </c>
      <c r="BN225" s="1614">
        <f t="shared" ca="1" si="107"/>
        <v>0</v>
      </c>
      <c r="BO225" s="1614">
        <f t="shared" ref="BO225:CI225" ca="1" si="109">IF(ISNUMBER($B225),$B225*BO133/1000,0)</f>
        <v>0</v>
      </c>
      <c r="BP225" s="1614">
        <f t="shared" ca="1" si="109"/>
        <v>0</v>
      </c>
      <c r="BQ225" s="1614">
        <f t="shared" ca="1" si="109"/>
        <v>0</v>
      </c>
      <c r="BR225" s="1614">
        <f t="shared" ca="1" si="109"/>
        <v>0</v>
      </c>
      <c r="BS225" s="1614">
        <f t="shared" ca="1" si="109"/>
        <v>0</v>
      </c>
      <c r="BT225" s="1614">
        <f t="shared" ca="1" si="109"/>
        <v>0</v>
      </c>
      <c r="BU225" s="1614">
        <f t="shared" ca="1" si="109"/>
        <v>0</v>
      </c>
      <c r="BV225" s="1614">
        <f t="shared" ca="1" si="109"/>
        <v>0</v>
      </c>
      <c r="BW225" s="1614">
        <f t="shared" ca="1" si="109"/>
        <v>0</v>
      </c>
      <c r="BX225" s="1614">
        <f t="shared" ca="1" si="109"/>
        <v>0</v>
      </c>
      <c r="BY225" s="1614">
        <f t="shared" ca="1" si="109"/>
        <v>0</v>
      </c>
      <c r="BZ225" s="1614">
        <f t="shared" ca="1" si="109"/>
        <v>0</v>
      </c>
      <c r="CA225" s="1614">
        <f t="shared" ca="1" si="109"/>
        <v>0</v>
      </c>
      <c r="CB225" s="1614">
        <f t="shared" ca="1" si="109"/>
        <v>0</v>
      </c>
      <c r="CC225" s="1614">
        <f t="shared" ca="1" si="109"/>
        <v>0</v>
      </c>
      <c r="CD225" s="1614">
        <f t="shared" ca="1" si="109"/>
        <v>0</v>
      </c>
      <c r="CE225" s="1614">
        <f t="shared" ca="1" si="109"/>
        <v>0</v>
      </c>
      <c r="CF225" s="1614">
        <f t="shared" ca="1" si="109"/>
        <v>0</v>
      </c>
      <c r="CG225" s="1614">
        <f t="shared" ca="1" si="109"/>
        <v>0</v>
      </c>
      <c r="CH225" s="1614">
        <f t="shared" ca="1" si="109"/>
        <v>0</v>
      </c>
      <c r="CI225" s="1615">
        <f t="shared" ca="1" si="109"/>
        <v>0</v>
      </c>
      <c r="CM225" s="2158"/>
      <c r="CN225" s="2159"/>
      <c r="CO225" s="2159"/>
      <c r="CP225" s="2159"/>
      <c r="CQ225" s="2159"/>
      <c r="CR225" s="2159"/>
      <c r="CS225" s="2159"/>
      <c r="CT225" s="2159"/>
      <c r="CU225" s="2159"/>
      <c r="CV225" s="2159"/>
      <c r="CW225" s="2160"/>
    </row>
    <row r="226" spans="1:101" s="939" customFormat="1" ht="15.75" customHeight="1" x14ac:dyDescent="0.25">
      <c r="A226" s="1035" t="str">
        <f t="shared" si="101"/>
        <v/>
      </c>
      <c r="B226" s="1036" t="str">
        <f t="shared" ca="1" si="102"/>
        <v xml:space="preserve"> </v>
      </c>
      <c r="C226" s="1579">
        <f t="shared" ca="1" si="103"/>
        <v>0</v>
      </c>
      <c r="D226" s="1612">
        <f t="shared" ca="1" si="104"/>
        <v>0</v>
      </c>
      <c r="E226" s="1614">
        <f t="shared" ca="1" si="104"/>
        <v>0</v>
      </c>
      <c r="F226" s="1614">
        <f t="shared" ca="1" si="104"/>
        <v>0</v>
      </c>
      <c r="G226" s="1614">
        <f t="shared" ca="1" si="104"/>
        <v>0</v>
      </c>
      <c r="H226" s="1614">
        <f t="shared" ca="1" si="104"/>
        <v>0</v>
      </c>
      <c r="I226" s="1614">
        <f t="shared" ca="1" si="104"/>
        <v>0</v>
      </c>
      <c r="J226" s="1614">
        <f t="shared" ca="1" si="104"/>
        <v>0</v>
      </c>
      <c r="K226" s="1625">
        <f t="shared" ca="1" si="104"/>
        <v>0</v>
      </c>
      <c r="L226" s="1625">
        <f t="shared" ca="1" si="104"/>
        <v>0</v>
      </c>
      <c r="M226" s="1625">
        <f t="shared" ca="1" si="104"/>
        <v>0</v>
      </c>
      <c r="N226" s="1625">
        <f t="shared" ca="1" si="104"/>
        <v>0</v>
      </c>
      <c r="O226" s="1625">
        <f t="shared" ca="1" si="104"/>
        <v>0</v>
      </c>
      <c r="P226" s="1625">
        <f t="shared" ca="1" si="104"/>
        <v>0</v>
      </c>
      <c r="Q226" s="1625">
        <f t="shared" ca="1" si="104"/>
        <v>0</v>
      </c>
      <c r="R226" s="1625">
        <f t="shared" ca="1" si="104"/>
        <v>0</v>
      </c>
      <c r="S226" s="1625">
        <f t="shared" ca="1" si="104"/>
        <v>0</v>
      </c>
      <c r="T226" s="1625">
        <f t="shared" ca="1" si="105"/>
        <v>0</v>
      </c>
      <c r="U226" s="1625">
        <f t="shared" ca="1" si="105"/>
        <v>0</v>
      </c>
      <c r="V226" s="1625">
        <f t="shared" ca="1" si="105"/>
        <v>0</v>
      </c>
      <c r="W226" s="1625">
        <f t="shared" ca="1" si="105"/>
        <v>0</v>
      </c>
      <c r="X226" s="1625">
        <f t="shared" ca="1" si="105"/>
        <v>0</v>
      </c>
      <c r="Y226" s="1625">
        <f t="shared" ca="1" si="105"/>
        <v>0</v>
      </c>
      <c r="Z226" s="1565"/>
      <c r="AA226" s="1613">
        <f t="shared" ca="1" si="106"/>
        <v>0</v>
      </c>
      <c r="AB226" s="1614">
        <f t="shared" ca="1" si="106"/>
        <v>0</v>
      </c>
      <c r="AC226" s="1614">
        <f t="shared" ca="1" si="106"/>
        <v>0</v>
      </c>
      <c r="AD226" s="1614">
        <f t="shared" ca="1" si="106"/>
        <v>0</v>
      </c>
      <c r="AE226" s="1614">
        <f t="shared" ca="1" si="106"/>
        <v>0</v>
      </c>
      <c r="AF226" s="1614">
        <f t="shared" ca="1" si="106"/>
        <v>0</v>
      </c>
      <c r="AG226" s="1614">
        <f t="shared" ca="1" si="106"/>
        <v>0</v>
      </c>
      <c r="AH226" s="1614">
        <f t="shared" ca="1" si="106"/>
        <v>0</v>
      </c>
      <c r="AI226" s="1614">
        <f t="shared" ca="1" si="106"/>
        <v>0</v>
      </c>
      <c r="AJ226" s="1614">
        <f t="shared" ca="1" si="106"/>
        <v>0</v>
      </c>
      <c r="AK226" s="1614">
        <f t="shared" ca="1" si="106"/>
        <v>0</v>
      </c>
      <c r="AL226" s="1614">
        <f t="shared" ca="1" si="106"/>
        <v>0</v>
      </c>
      <c r="AM226" s="1614">
        <f t="shared" ca="1" si="106"/>
        <v>0</v>
      </c>
      <c r="AN226" s="1486"/>
      <c r="AO226" s="1612">
        <f t="shared" ref="AO226:CI229" ca="1" si="110">IF(ISNUMBER($B226),$B226*AO134/1000,0)</f>
        <v>0</v>
      </c>
      <c r="AP226" s="1625">
        <f t="shared" ca="1" si="108"/>
        <v>0</v>
      </c>
      <c r="AQ226" s="1625">
        <f t="shared" ca="1" si="110"/>
        <v>0</v>
      </c>
      <c r="AR226" s="1625">
        <f t="shared" ca="1" si="110"/>
        <v>0</v>
      </c>
      <c r="AS226" s="1614">
        <f t="shared" ca="1" si="110"/>
        <v>0</v>
      </c>
      <c r="AT226" s="1614">
        <f t="shared" ca="1" si="110"/>
        <v>0</v>
      </c>
      <c r="AU226" s="1614">
        <f t="shared" ca="1" si="110"/>
        <v>0</v>
      </c>
      <c r="AV226" s="1614">
        <f t="shared" ca="1" si="110"/>
        <v>0</v>
      </c>
      <c r="AW226" s="1614">
        <f t="shared" ca="1" si="110"/>
        <v>0</v>
      </c>
      <c r="AX226" s="1614">
        <f t="shared" ca="1" si="110"/>
        <v>0</v>
      </c>
      <c r="AY226" s="1614">
        <f t="shared" ca="1" si="110"/>
        <v>0</v>
      </c>
      <c r="AZ226" s="1614">
        <f t="shared" ca="1" si="110"/>
        <v>0</v>
      </c>
      <c r="BA226" s="1614">
        <f t="shared" ca="1" si="110"/>
        <v>0</v>
      </c>
      <c r="BB226" s="1614">
        <f t="shared" ca="1" si="110"/>
        <v>0</v>
      </c>
      <c r="BC226" s="1614">
        <f t="shared" ca="1" si="110"/>
        <v>0</v>
      </c>
      <c r="BD226" s="1614">
        <f t="shared" ca="1" si="110"/>
        <v>0</v>
      </c>
      <c r="BE226" s="1614">
        <f t="shared" ca="1" si="110"/>
        <v>0</v>
      </c>
      <c r="BF226" s="1614">
        <f t="shared" ca="1" si="110"/>
        <v>0</v>
      </c>
      <c r="BG226" s="1614">
        <f t="shared" ca="1" si="110"/>
        <v>0</v>
      </c>
      <c r="BH226" s="1614">
        <f t="shared" ca="1" si="110"/>
        <v>0</v>
      </c>
      <c r="BI226" s="1614">
        <f t="shared" ca="1" si="110"/>
        <v>0</v>
      </c>
      <c r="BJ226" s="1614">
        <f t="shared" ca="1" si="110"/>
        <v>0</v>
      </c>
      <c r="BK226" s="1614">
        <f t="shared" ca="1" si="110"/>
        <v>0</v>
      </c>
      <c r="BL226" s="1614">
        <f t="shared" ca="1" si="110"/>
        <v>0</v>
      </c>
      <c r="BM226" s="1614">
        <f t="shared" ca="1" si="110"/>
        <v>0</v>
      </c>
      <c r="BN226" s="1614">
        <f t="shared" ca="1" si="110"/>
        <v>0</v>
      </c>
      <c r="BO226" s="1614">
        <f t="shared" ca="1" si="110"/>
        <v>0</v>
      </c>
      <c r="BP226" s="1614">
        <f t="shared" ca="1" si="110"/>
        <v>0</v>
      </c>
      <c r="BQ226" s="1614">
        <f t="shared" ca="1" si="110"/>
        <v>0</v>
      </c>
      <c r="BR226" s="1614">
        <f t="shared" ca="1" si="110"/>
        <v>0</v>
      </c>
      <c r="BS226" s="1614">
        <f t="shared" ca="1" si="110"/>
        <v>0</v>
      </c>
      <c r="BT226" s="1614">
        <f t="shared" ca="1" si="110"/>
        <v>0</v>
      </c>
      <c r="BU226" s="1614">
        <f t="shared" ca="1" si="110"/>
        <v>0</v>
      </c>
      <c r="BV226" s="1614">
        <f t="shared" ca="1" si="110"/>
        <v>0</v>
      </c>
      <c r="BW226" s="1614">
        <f t="shared" ca="1" si="110"/>
        <v>0</v>
      </c>
      <c r="BX226" s="1614">
        <f t="shared" ca="1" si="110"/>
        <v>0</v>
      </c>
      <c r="BY226" s="1614">
        <f t="shared" ca="1" si="110"/>
        <v>0</v>
      </c>
      <c r="BZ226" s="1614">
        <f t="shared" ca="1" si="110"/>
        <v>0</v>
      </c>
      <c r="CA226" s="1614">
        <f t="shared" ca="1" si="110"/>
        <v>0</v>
      </c>
      <c r="CB226" s="1614">
        <f t="shared" ca="1" si="110"/>
        <v>0</v>
      </c>
      <c r="CC226" s="1614">
        <f t="shared" ca="1" si="110"/>
        <v>0</v>
      </c>
      <c r="CD226" s="1614">
        <f t="shared" ca="1" si="110"/>
        <v>0</v>
      </c>
      <c r="CE226" s="1614">
        <f t="shared" ca="1" si="110"/>
        <v>0</v>
      </c>
      <c r="CF226" s="1614">
        <f t="shared" ca="1" si="110"/>
        <v>0</v>
      </c>
      <c r="CG226" s="1614">
        <f t="shared" ca="1" si="110"/>
        <v>0</v>
      </c>
      <c r="CH226" s="1614">
        <f t="shared" ca="1" si="110"/>
        <v>0</v>
      </c>
      <c r="CI226" s="1615">
        <f t="shared" ca="1" si="110"/>
        <v>0</v>
      </c>
      <c r="CM226" s="2158"/>
      <c r="CN226" s="2159"/>
      <c r="CO226" s="2159"/>
      <c r="CP226" s="2159"/>
      <c r="CQ226" s="2159"/>
      <c r="CR226" s="2159"/>
      <c r="CS226" s="2159"/>
      <c r="CT226" s="2159"/>
      <c r="CU226" s="2159"/>
      <c r="CV226" s="2159"/>
      <c r="CW226" s="2160"/>
    </row>
    <row r="227" spans="1:101" s="939" customFormat="1" ht="15.75" customHeight="1" x14ac:dyDescent="0.25">
      <c r="A227" s="1035" t="str">
        <f t="shared" si="101"/>
        <v/>
      </c>
      <c r="B227" s="1036" t="str">
        <f t="shared" ca="1" si="102"/>
        <v xml:space="preserve"> </v>
      </c>
      <c r="C227" s="1579">
        <f t="shared" ca="1" si="103"/>
        <v>0</v>
      </c>
      <c r="D227" s="1612">
        <f t="shared" ca="1" si="104"/>
        <v>0</v>
      </c>
      <c r="E227" s="1614">
        <f t="shared" ca="1" si="104"/>
        <v>0</v>
      </c>
      <c r="F227" s="1614">
        <f t="shared" ca="1" si="104"/>
        <v>0</v>
      </c>
      <c r="G227" s="1614">
        <f t="shared" ca="1" si="104"/>
        <v>0</v>
      </c>
      <c r="H227" s="1614">
        <f t="shared" ca="1" si="104"/>
        <v>0</v>
      </c>
      <c r="I227" s="1614">
        <f t="shared" ca="1" si="104"/>
        <v>0</v>
      </c>
      <c r="J227" s="1614">
        <f t="shared" ca="1" si="104"/>
        <v>0</v>
      </c>
      <c r="K227" s="1625">
        <f t="shared" ca="1" si="104"/>
        <v>0</v>
      </c>
      <c r="L227" s="1625">
        <f t="shared" ca="1" si="104"/>
        <v>0</v>
      </c>
      <c r="M227" s="1625">
        <f t="shared" ca="1" si="104"/>
        <v>0</v>
      </c>
      <c r="N227" s="1625">
        <f t="shared" ca="1" si="104"/>
        <v>0</v>
      </c>
      <c r="O227" s="1625">
        <f t="shared" ca="1" si="104"/>
        <v>0</v>
      </c>
      <c r="P227" s="1625">
        <f t="shared" ca="1" si="104"/>
        <v>0</v>
      </c>
      <c r="Q227" s="1625">
        <f t="shared" ca="1" si="104"/>
        <v>0</v>
      </c>
      <c r="R227" s="1625">
        <f t="shared" ca="1" si="104"/>
        <v>0</v>
      </c>
      <c r="S227" s="1625">
        <f t="shared" ca="1" si="104"/>
        <v>0</v>
      </c>
      <c r="T227" s="1625">
        <f t="shared" ca="1" si="105"/>
        <v>0</v>
      </c>
      <c r="U227" s="1625">
        <f t="shared" ca="1" si="105"/>
        <v>0</v>
      </c>
      <c r="V227" s="1625">
        <f t="shared" ca="1" si="105"/>
        <v>0</v>
      </c>
      <c r="W227" s="1625">
        <f t="shared" ca="1" si="105"/>
        <v>0</v>
      </c>
      <c r="X227" s="1625">
        <f t="shared" ca="1" si="105"/>
        <v>0</v>
      </c>
      <c r="Y227" s="1625">
        <f t="shared" ca="1" si="105"/>
        <v>0</v>
      </c>
      <c r="Z227" s="1565"/>
      <c r="AA227" s="1613">
        <f t="shared" ca="1" si="106"/>
        <v>0</v>
      </c>
      <c r="AB227" s="1614">
        <f t="shared" ca="1" si="106"/>
        <v>0</v>
      </c>
      <c r="AC227" s="1614">
        <f t="shared" ca="1" si="106"/>
        <v>0</v>
      </c>
      <c r="AD227" s="1614">
        <f t="shared" ca="1" si="106"/>
        <v>0</v>
      </c>
      <c r="AE227" s="1614">
        <f t="shared" ca="1" si="106"/>
        <v>0</v>
      </c>
      <c r="AF227" s="1614">
        <f t="shared" ca="1" si="106"/>
        <v>0</v>
      </c>
      <c r="AG227" s="1614">
        <f t="shared" ca="1" si="106"/>
        <v>0</v>
      </c>
      <c r="AH227" s="1614">
        <f t="shared" ca="1" si="106"/>
        <v>0</v>
      </c>
      <c r="AI227" s="1614">
        <f t="shared" ca="1" si="106"/>
        <v>0</v>
      </c>
      <c r="AJ227" s="1614">
        <f t="shared" ca="1" si="106"/>
        <v>0</v>
      </c>
      <c r="AK227" s="1614">
        <f t="shared" ca="1" si="106"/>
        <v>0</v>
      </c>
      <c r="AL227" s="1614">
        <f t="shared" ca="1" si="106"/>
        <v>0</v>
      </c>
      <c r="AM227" s="1614">
        <f t="shared" ca="1" si="106"/>
        <v>0</v>
      </c>
      <c r="AN227" s="1486"/>
      <c r="AO227" s="1612">
        <f t="shared" ca="1" si="110"/>
        <v>0</v>
      </c>
      <c r="AP227" s="1625">
        <f t="shared" ca="1" si="108"/>
        <v>0</v>
      </c>
      <c r="AQ227" s="1625">
        <f t="shared" ca="1" si="110"/>
        <v>0</v>
      </c>
      <c r="AR227" s="1625">
        <f t="shared" ca="1" si="110"/>
        <v>0</v>
      </c>
      <c r="AS227" s="1614">
        <f t="shared" ca="1" si="110"/>
        <v>0</v>
      </c>
      <c r="AT227" s="1614">
        <f t="shared" ca="1" si="110"/>
        <v>0</v>
      </c>
      <c r="AU227" s="1614">
        <f t="shared" ca="1" si="110"/>
        <v>0</v>
      </c>
      <c r="AV227" s="1614">
        <f t="shared" ca="1" si="110"/>
        <v>0</v>
      </c>
      <c r="AW227" s="1614">
        <f t="shared" ca="1" si="110"/>
        <v>0</v>
      </c>
      <c r="AX227" s="1614">
        <f t="shared" ca="1" si="110"/>
        <v>0</v>
      </c>
      <c r="AY227" s="1614">
        <f t="shared" ca="1" si="110"/>
        <v>0</v>
      </c>
      <c r="AZ227" s="1614">
        <f t="shared" ca="1" si="110"/>
        <v>0</v>
      </c>
      <c r="BA227" s="1614">
        <f t="shared" ca="1" si="110"/>
        <v>0</v>
      </c>
      <c r="BB227" s="1614">
        <f t="shared" ca="1" si="110"/>
        <v>0</v>
      </c>
      <c r="BC227" s="1614">
        <f t="shared" ca="1" si="110"/>
        <v>0</v>
      </c>
      <c r="BD227" s="1614">
        <f t="shared" ca="1" si="110"/>
        <v>0</v>
      </c>
      <c r="BE227" s="1614">
        <f t="shared" ca="1" si="110"/>
        <v>0</v>
      </c>
      <c r="BF227" s="1614">
        <f t="shared" ca="1" si="110"/>
        <v>0</v>
      </c>
      <c r="BG227" s="1614">
        <f t="shared" ca="1" si="110"/>
        <v>0</v>
      </c>
      <c r="BH227" s="1614">
        <f t="shared" ca="1" si="110"/>
        <v>0</v>
      </c>
      <c r="BI227" s="1614">
        <f t="shared" ca="1" si="110"/>
        <v>0</v>
      </c>
      <c r="BJ227" s="1614">
        <f t="shared" ca="1" si="110"/>
        <v>0</v>
      </c>
      <c r="BK227" s="1614">
        <f t="shared" ca="1" si="110"/>
        <v>0</v>
      </c>
      <c r="BL227" s="1614">
        <f t="shared" ca="1" si="110"/>
        <v>0</v>
      </c>
      <c r="BM227" s="1614">
        <f t="shared" ca="1" si="110"/>
        <v>0</v>
      </c>
      <c r="BN227" s="1614">
        <f t="shared" ca="1" si="110"/>
        <v>0</v>
      </c>
      <c r="BO227" s="1614">
        <f t="shared" ca="1" si="110"/>
        <v>0</v>
      </c>
      <c r="BP227" s="1614">
        <f t="shared" ca="1" si="110"/>
        <v>0</v>
      </c>
      <c r="BQ227" s="1614">
        <f t="shared" ca="1" si="110"/>
        <v>0</v>
      </c>
      <c r="BR227" s="1614">
        <f t="shared" ca="1" si="110"/>
        <v>0</v>
      </c>
      <c r="BS227" s="1614">
        <f t="shared" ca="1" si="110"/>
        <v>0</v>
      </c>
      <c r="BT227" s="1614">
        <f t="shared" ca="1" si="110"/>
        <v>0</v>
      </c>
      <c r="BU227" s="1614">
        <f t="shared" ca="1" si="110"/>
        <v>0</v>
      </c>
      <c r="BV227" s="1614">
        <f t="shared" ca="1" si="110"/>
        <v>0</v>
      </c>
      <c r="BW227" s="1614">
        <f t="shared" ca="1" si="110"/>
        <v>0</v>
      </c>
      <c r="BX227" s="1614">
        <f t="shared" ca="1" si="110"/>
        <v>0</v>
      </c>
      <c r="BY227" s="1614">
        <f t="shared" ca="1" si="110"/>
        <v>0</v>
      </c>
      <c r="BZ227" s="1614">
        <f t="shared" ca="1" si="110"/>
        <v>0</v>
      </c>
      <c r="CA227" s="1614">
        <f t="shared" ca="1" si="110"/>
        <v>0</v>
      </c>
      <c r="CB227" s="1614">
        <f t="shared" ca="1" si="110"/>
        <v>0</v>
      </c>
      <c r="CC227" s="1614">
        <f t="shared" ca="1" si="110"/>
        <v>0</v>
      </c>
      <c r="CD227" s="1614">
        <f t="shared" ca="1" si="110"/>
        <v>0</v>
      </c>
      <c r="CE227" s="1614">
        <f t="shared" ca="1" si="110"/>
        <v>0</v>
      </c>
      <c r="CF227" s="1614">
        <f t="shared" ca="1" si="110"/>
        <v>0</v>
      </c>
      <c r="CG227" s="1614">
        <f t="shared" ca="1" si="110"/>
        <v>0</v>
      </c>
      <c r="CH227" s="1614">
        <f t="shared" ca="1" si="110"/>
        <v>0</v>
      </c>
      <c r="CI227" s="1615">
        <f t="shared" ca="1" si="110"/>
        <v>0</v>
      </c>
      <c r="CM227" s="2158"/>
      <c r="CN227" s="2159"/>
      <c r="CO227" s="2159"/>
      <c r="CP227" s="2159"/>
      <c r="CQ227" s="2159"/>
      <c r="CR227" s="2159"/>
      <c r="CS227" s="2159"/>
      <c r="CT227" s="2159"/>
      <c r="CU227" s="2159"/>
      <c r="CV227" s="2159"/>
      <c r="CW227" s="2160"/>
    </row>
    <row r="228" spans="1:101" s="939" customFormat="1" ht="15.75" customHeight="1" x14ac:dyDescent="0.25">
      <c r="A228" s="1035" t="str">
        <f t="shared" si="101"/>
        <v/>
      </c>
      <c r="B228" s="1036" t="str">
        <f t="shared" ca="1" si="102"/>
        <v xml:space="preserve"> </v>
      </c>
      <c r="C228" s="1579">
        <f t="shared" ca="1" si="103"/>
        <v>0</v>
      </c>
      <c r="D228" s="1612">
        <f t="shared" ca="1" si="104"/>
        <v>0</v>
      </c>
      <c r="E228" s="1614">
        <f t="shared" ca="1" si="104"/>
        <v>0</v>
      </c>
      <c r="F228" s="1614">
        <f t="shared" ca="1" si="104"/>
        <v>0</v>
      </c>
      <c r="G228" s="1614">
        <f t="shared" ca="1" si="104"/>
        <v>0</v>
      </c>
      <c r="H228" s="1614">
        <f t="shared" ca="1" si="104"/>
        <v>0</v>
      </c>
      <c r="I228" s="1614">
        <f t="shared" ca="1" si="104"/>
        <v>0</v>
      </c>
      <c r="J228" s="1614">
        <f t="shared" ca="1" si="104"/>
        <v>0</v>
      </c>
      <c r="K228" s="1625">
        <f t="shared" ca="1" si="104"/>
        <v>0</v>
      </c>
      <c r="L228" s="1625">
        <f t="shared" ca="1" si="104"/>
        <v>0</v>
      </c>
      <c r="M228" s="1625">
        <f t="shared" ca="1" si="104"/>
        <v>0</v>
      </c>
      <c r="N228" s="1625">
        <f t="shared" ca="1" si="104"/>
        <v>0</v>
      </c>
      <c r="O228" s="1625">
        <f t="shared" ca="1" si="104"/>
        <v>0</v>
      </c>
      <c r="P228" s="1625">
        <f t="shared" ca="1" si="104"/>
        <v>0</v>
      </c>
      <c r="Q228" s="1625">
        <f t="shared" ca="1" si="104"/>
        <v>0</v>
      </c>
      <c r="R228" s="1625">
        <f t="shared" ca="1" si="104"/>
        <v>0</v>
      </c>
      <c r="S228" s="1625">
        <f t="shared" ca="1" si="104"/>
        <v>0</v>
      </c>
      <c r="T228" s="1625">
        <f t="shared" ca="1" si="105"/>
        <v>0</v>
      </c>
      <c r="U228" s="1625">
        <f t="shared" ca="1" si="105"/>
        <v>0</v>
      </c>
      <c r="V228" s="1625">
        <f t="shared" ca="1" si="105"/>
        <v>0</v>
      </c>
      <c r="W228" s="1625">
        <f t="shared" ca="1" si="105"/>
        <v>0</v>
      </c>
      <c r="X228" s="1625">
        <f t="shared" ca="1" si="105"/>
        <v>0</v>
      </c>
      <c r="Y228" s="1625">
        <f t="shared" ca="1" si="105"/>
        <v>0</v>
      </c>
      <c r="Z228" s="1565"/>
      <c r="AA228" s="1613">
        <f t="shared" ca="1" si="106"/>
        <v>0</v>
      </c>
      <c r="AB228" s="1614">
        <f t="shared" ca="1" si="106"/>
        <v>0</v>
      </c>
      <c r="AC228" s="1614">
        <f t="shared" ca="1" si="106"/>
        <v>0</v>
      </c>
      <c r="AD228" s="1614">
        <f t="shared" ca="1" si="106"/>
        <v>0</v>
      </c>
      <c r="AE228" s="1614">
        <f t="shared" ca="1" si="106"/>
        <v>0</v>
      </c>
      <c r="AF228" s="1614">
        <f t="shared" ca="1" si="106"/>
        <v>0</v>
      </c>
      <c r="AG228" s="1614">
        <f t="shared" ca="1" si="106"/>
        <v>0</v>
      </c>
      <c r="AH228" s="1614">
        <f t="shared" ca="1" si="106"/>
        <v>0</v>
      </c>
      <c r="AI228" s="1614">
        <f t="shared" ca="1" si="106"/>
        <v>0</v>
      </c>
      <c r="AJ228" s="1614">
        <f t="shared" ca="1" si="106"/>
        <v>0</v>
      </c>
      <c r="AK228" s="1614">
        <f t="shared" ca="1" si="106"/>
        <v>0</v>
      </c>
      <c r="AL228" s="1614">
        <f t="shared" ca="1" si="106"/>
        <v>0</v>
      </c>
      <c r="AM228" s="1614">
        <f t="shared" ca="1" si="106"/>
        <v>0</v>
      </c>
      <c r="AN228" s="1486"/>
      <c r="AO228" s="1612">
        <f t="shared" ca="1" si="110"/>
        <v>0</v>
      </c>
      <c r="AP228" s="1625">
        <f t="shared" ca="1" si="108"/>
        <v>0</v>
      </c>
      <c r="AQ228" s="1625">
        <f t="shared" ca="1" si="110"/>
        <v>0</v>
      </c>
      <c r="AR228" s="1625">
        <f t="shared" ca="1" si="110"/>
        <v>0</v>
      </c>
      <c r="AS228" s="1614">
        <f t="shared" ca="1" si="110"/>
        <v>0</v>
      </c>
      <c r="AT228" s="1614">
        <f t="shared" ca="1" si="110"/>
        <v>0</v>
      </c>
      <c r="AU228" s="1614">
        <f t="shared" ca="1" si="110"/>
        <v>0</v>
      </c>
      <c r="AV228" s="1614">
        <f t="shared" ca="1" si="110"/>
        <v>0</v>
      </c>
      <c r="AW228" s="1614">
        <f t="shared" ca="1" si="110"/>
        <v>0</v>
      </c>
      <c r="AX228" s="1614">
        <f t="shared" ca="1" si="110"/>
        <v>0</v>
      </c>
      <c r="AY228" s="1614">
        <f t="shared" ca="1" si="110"/>
        <v>0</v>
      </c>
      <c r="AZ228" s="1614">
        <f t="shared" ca="1" si="110"/>
        <v>0</v>
      </c>
      <c r="BA228" s="1614">
        <f t="shared" ca="1" si="110"/>
        <v>0</v>
      </c>
      <c r="BB228" s="1614">
        <f t="shared" ca="1" si="110"/>
        <v>0</v>
      </c>
      <c r="BC228" s="1614">
        <f t="shared" ca="1" si="110"/>
        <v>0</v>
      </c>
      <c r="BD228" s="1614">
        <f t="shared" ca="1" si="110"/>
        <v>0</v>
      </c>
      <c r="BE228" s="1614">
        <f t="shared" ca="1" si="110"/>
        <v>0</v>
      </c>
      <c r="BF228" s="1614">
        <f t="shared" ca="1" si="110"/>
        <v>0</v>
      </c>
      <c r="BG228" s="1614">
        <f t="shared" ca="1" si="110"/>
        <v>0</v>
      </c>
      <c r="BH228" s="1614">
        <f t="shared" ca="1" si="110"/>
        <v>0</v>
      </c>
      <c r="BI228" s="1614">
        <f t="shared" ca="1" si="110"/>
        <v>0</v>
      </c>
      <c r="BJ228" s="1614">
        <f t="shared" ca="1" si="110"/>
        <v>0</v>
      </c>
      <c r="BK228" s="1614">
        <f t="shared" ca="1" si="110"/>
        <v>0</v>
      </c>
      <c r="BL228" s="1614">
        <f t="shared" ca="1" si="110"/>
        <v>0</v>
      </c>
      <c r="BM228" s="1614">
        <f t="shared" ca="1" si="110"/>
        <v>0</v>
      </c>
      <c r="BN228" s="1614">
        <f t="shared" ca="1" si="110"/>
        <v>0</v>
      </c>
      <c r="BO228" s="1614">
        <f t="shared" ca="1" si="110"/>
        <v>0</v>
      </c>
      <c r="BP228" s="1614">
        <f t="shared" ca="1" si="110"/>
        <v>0</v>
      </c>
      <c r="BQ228" s="1614">
        <f t="shared" ca="1" si="110"/>
        <v>0</v>
      </c>
      <c r="BR228" s="1614">
        <f t="shared" ca="1" si="110"/>
        <v>0</v>
      </c>
      <c r="BS228" s="1614">
        <f t="shared" ca="1" si="110"/>
        <v>0</v>
      </c>
      <c r="BT228" s="1614">
        <f t="shared" ca="1" si="110"/>
        <v>0</v>
      </c>
      <c r="BU228" s="1614">
        <f t="shared" ca="1" si="110"/>
        <v>0</v>
      </c>
      <c r="BV228" s="1614">
        <f t="shared" ca="1" si="110"/>
        <v>0</v>
      </c>
      <c r="BW228" s="1614">
        <f t="shared" ca="1" si="110"/>
        <v>0</v>
      </c>
      <c r="BX228" s="1614">
        <f t="shared" ca="1" si="110"/>
        <v>0</v>
      </c>
      <c r="BY228" s="1614">
        <f t="shared" ca="1" si="110"/>
        <v>0</v>
      </c>
      <c r="BZ228" s="1614">
        <f t="shared" ca="1" si="110"/>
        <v>0</v>
      </c>
      <c r="CA228" s="1614">
        <f t="shared" ca="1" si="110"/>
        <v>0</v>
      </c>
      <c r="CB228" s="1614">
        <f t="shared" ca="1" si="110"/>
        <v>0</v>
      </c>
      <c r="CC228" s="1614">
        <f t="shared" ca="1" si="110"/>
        <v>0</v>
      </c>
      <c r="CD228" s="1614">
        <f t="shared" ca="1" si="110"/>
        <v>0</v>
      </c>
      <c r="CE228" s="1614">
        <f t="shared" ca="1" si="110"/>
        <v>0</v>
      </c>
      <c r="CF228" s="1614">
        <f t="shared" ca="1" si="110"/>
        <v>0</v>
      </c>
      <c r="CG228" s="1614">
        <f t="shared" ca="1" si="110"/>
        <v>0</v>
      </c>
      <c r="CH228" s="1614">
        <f t="shared" ca="1" si="110"/>
        <v>0</v>
      </c>
      <c r="CI228" s="1615">
        <f t="shared" ca="1" si="110"/>
        <v>0</v>
      </c>
      <c r="CM228" s="2158"/>
      <c r="CN228" s="2159"/>
      <c r="CO228" s="2159"/>
      <c r="CP228" s="2159"/>
      <c r="CQ228" s="2159"/>
      <c r="CR228" s="2159"/>
      <c r="CS228" s="2159"/>
      <c r="CT228" s="2159"/>
      <c r="CU228" s="2159"/>
      <c r="CV228" s="2159"/>
      <c r="CW228" s="2160"/>
    </row>
    <row r="229" spans="1:101" s="939" customFormat="1" ht="15.75" customHeight="1" thickBot="1" x14ac:dyDescent="0.3">
      <c r="A229" s="1037" t="str">
        <f t="shared" si="101"/>
        <v/>
      </c>
      <c r="B229" s="1038" t="str">
        <f t="shared" ca="1" si="102"/>
        <v xml:space="preserve"> </v>
      </c>
      <c r="C229" s="1580">
        <f t="shared" ca="1" si="103"/>
        <v>0</v>
      </c>
      <c r="D229" s="1617">
        <f t="shared" ca="1" si="104"/>
        <v>0</v>
      </c>
      <c r="E229" s="1619">
        <f t="shared" ca="1" si="104"/>
        <v>0</v>
      </c>
      <c r="F229" s="1619">
        <f t="shared" ca="1" si="104"/>
        <v>0</v>
      </c>
      <c r="G229" s="1619">
        <f t="shared" ca="1" si="104"/>
        <v>0</v>
      </c>
      <c r="H229" s="1619">
        <f t="shared" ca="1" si="104"/>
        <v>0</v>
      </c>
      <c r="I229" s="1619">
        <f t="shared" ca="1" si="104"/>
        <v>0</v>
      </c>
      <c r="J229" s="1619">
        <f t="shared" ca="1" si="104"/>
        <v>0</v>
      </c>
      <c r="K229" s="1626">
        <f t="shared" ca="1" si="104"/>
        <v>0</v>
      </c>
      <c r="L229" s="1626">
        <f t="shared" ca="1" si="104"/>
        <v>0</v>
      </c>
      <c r="M229" s="1626">
        <f t="shared" ca="1" si="104"/>
        <v>0</v>
      </c>
      <c r="N229" s="1626">
        <f t="shared" ca="1" si="104"/>
        <v>0</v>
      </c>
      <c r="O229" s="1626">
        <f t="shared" ca="1" si="104"/>
        <v>0</v>
      </c>
      <c r="P229" s="1626">
        <f t="shared" ca="1" si="104"/>
        <v>0</v>
      </c>
      <c r="Q229" s="1626">
        <f t="shared" ca="1" si="104"/>
        <v>0</v>
      </c>
      <c r="R229" s="1626">
        <f t="shared" ca="1" si="104"/>
        <v>0</v>
      </c>
      <c r="S229" s="1626">
        <f t="shared" ca="1" si="104"/>
        <v>0</v>
      </c>
      <c r="T229" s="1626">
        <f t="shared" ca="1" si="105"/>
        <v>0</v>
      </c>
      <c r="U229" s="1626">
        <f t="shared" ca="1" si="105"/>
        <v>0</v>
      </c>
      <c r="V229" s="1626">
        <f t="shared" ca="1" si="105"/>
        <v>0</v>
      </c>
      <c r="W229" s="1626">
        <f t="shared" ca="1" si="105"/>
        <v>0</v>
      </c>
      <c r="X229" s="1626">
        <f t="shared" ca="1" si="105"/>
        <v>0</v>
      </c>
      <c r="Y229" s="1626">
        <f t="shared" ca="1" si="105"/>
        <v>0</v>
      </c>
      <c r="Z229" s="1965"/>
      <c r="AA229" s="1618">
        <f t="shared" ca="1" si="106"/>
        <v>0</v>
      </c>
      <c r="AB229" s="1619">
        <f t="shared" ca="1" si="106"/>
        <v>0</v>
      </c>
      <c r="AC229" s="1619">
        <f t="shared" ca="1" si="106"/>
        <v>0</v>
      </c>
      <c r="AD229" s="1619">
        <f t="shared" ca="1" si="106"/>
        <v>0</v>
      </c>
      <c r="AE229" s="1619">
        <f t="shared" ca="1" si="106"/>
        <v>0</v>
      </c>
      <c r="AF229" s="1619">
        <f t="shared" ca="1" si="106"/>
        <v>0</v>
      </c>
      <c r="AG229" s="1619">
        <f t="shared" ca="1" si="106"/>
        <v>0</v>
      </c>
      <c r="AH229" s="1619">
        <f t="shared" ca="1" si="106"/>
        <v>0</v>
      </c>
      <c r="AI229" s="1619">
        <f t="shared" ca="1" si="106"/>
        <v>0</v>
      </c>
      <c r="AJ229" s="1619">
        <f t="shared" ca="1" si="106"/>
        <v>0</v>
      </c>
      <c r="AK229" s="1619">
        <f t="shared" ca="1" si="106"/>
        <v>0</v>
      </c>
      <c r="AL229" s="1619">
        <f t="shared" ca="1" si="106"/>
        <v>0</v>
      </c>
      <c r="AM229" s="1619">
        <f t="shared" ca="1" si="106"/>
        <v>0</v>
      </c>
      <c r="AN229" s="1486"/>
      <c r="AO229" s="1617">
        <f t="shared" ca="1" si="110"/>
        <v>0</v>
      </c>
      <c r="AP229" s="1626">
        <f t="shared" ca="1" si="108"/>
        <v>0</v>
      </c>
      <c r="AQ229" s="1626">
        <f t="shared" ca="1" si="110"/>
        <v>0</v>
      </c>
      <c r="AR229" s="1626">
        <f t="shared" ca="1" si="110"/>
        <v>0</v>
      </c>
      <c r="AS229" s="1619">
        <f t="shared" ca="1" si="110"/>
        <v>0</v>
      </c>
      <c r="AT229" s="1619">
        <f t="shared" ca="1" si="110"/>
        <v>0</v>
      </c>
      <c r="AU229" s="1619">
        <f t="shared" ca="1" si="110"/>
        <v>0</v>
      </c>
      <c r="AV229" s="1619">
        <f t="shared" ca="1" si="110"/>
        <v>0</v>
      </c>
      <c r="AW229" s="1619">
        <f t="shared" ca="1" si="110"/>
        <v>0</v>
      </c>
      <c r="AX229" s="1619">
        <f t="shared" ca="1" si="110"/>
        <v>0</v>
      </c>
      <c r="AY229" s="1619">
        <f t="shared" ca="1" si="110"/>
        <v>0</v>
      </c>
      <c r="AZ229" s="1619">
        <f t="shared" ca="1" si="110"/>
        <v>0</v>
      </c>
      <c r="BA229" s="1619">
        <f t="shared" ca="1" si="110"/>
        <v>0</v>
      </c>
      <c r="BB229" s="1619">
        <f t="shared" ca="1" si="110"/>
        <v>0</v>
      </c>
      <c r="BC229" s="1619">
        <f t="shared" ca="1" si="110"/>
        <v>0</v>
      </c>
      <c r="BD229" s="1619">
        <f t="shared" ca="1" si="110"/>
        <v>0</v>
      </c>
      <c r="BE229" s="1619">
        <f t="shared" ca="1" si="110"/>
        <v>0</v>
      </c>
      <c r="BF229" s="1619">
        <f t="shared" ca="1" si="110"/>
        <v>0</v>
      </c>
      <c r="BG229" s="1619">
        <f t="shared" ca="1" si="110"/>
        <v>0</v>
      </c>
      <c r="BH229" s="1619">
        <f t="shared" ca="1" si="110"/>
        <v>0</v>
      </c>
      <c r="BI229" s="1619">
        <f t="shared" ca="1" si="110"/>
        <v>0</v>
      </c>
      <c r="BJ229" s="1619">
        <f t="shared" ca="1" si="110"/>
        <v>0</v>
      </c>
      <c r="BK229" s="1619">
        <f t="shared" ca="1" si="110"/>
        <v>0</v>
      </c>
      <c r="BL229" s="1619">
        <f t="shared" ca="1" si="110"/>
        <v>0</v>
      </c>
      <c r="BM229" s="1619">
        <f t="shared" ca="1" si="110"/>
        <v>0</v>
      </c>
      <c r="BN229" s="1619">
        <f t="shared" ca="1" si="110"/>
        <v>0</v>
      </c>
      <c r="BO229" s="1619">
        <f t="shared" ca="1" si="110"/>
        <v>0</v>
      </c>
      <c r="BP229" s="1619">
        <f t="shared" ca="1" si="110"/>
        <v>0</v>
      </c>
      <c r="BQ229" s="1619">
        <f t="shared" ca="1" si="110"/>
        <v>0</v>
      </c>
      <c r="BR229" s="1619">
        <f t="shared" ca="1" si="110"/>
        <v>0</v>
      </c>
      <c r="BS229" s="1619">
        <f t="shared" ca="1" si="110"/>
        <v>0</v>
      </c>
      <c r="BT229" s="1619">
        <f t="shared" ca="1" si="110"/>
        <v>0</v>
      </c>
      <c r="BU229" s="1619">
        <f t="shared" ca="1" si="110"/>
        <v>0</v>
      </c>
      <c r="BV229" s="1619">
        <f t="shared" ca="1" si="110"/>
        <v>0</v>
      </c>
      <c r="BW229" s="1619">
        <f t="shared" ca="1" si="110"/>
        <v>0</v>
      </c>
      <c r="BX229" s="1619">
        <f t="shared" ca="1" si="110"/>
        <v>0</v>
      </c>
      <c r="BY229" s="1619">
        <f t="shared" ca="1" si="110"/>
        <v>0</v>
      </c>
      <c r="BZ229" s="1619">
        <f t="shared" ca="1" si="110"/>
        <v>0</v>
      </c>
      <c r="CA229" s="1619">
        <f t="shared" ca="1" si="110"/>
        <v>0</v>
      </c>
      <c r="CB229" s="1619">
        <f t="shared" ca="1" si="110"/>
        <v>0</v>
      </c>
      <c r="CC229" s="1619">
        <f t="shared" ca="1" si="110"/>
        <v>0</v>
      </c>
      <c r="CD229" s="1619">
        <f t="shared" ca="1" si="110"/>
        <v>0</v>
      </c>
      <c r="CE229" s="1619">
        <f t="shared" ca="1" si="110"/>
        <v>0</v>
      </c>
      <c r="CF229" s="1619">
        <f t="shared" ca="1" si="110"/>
        <v>0</v>
      </c>
      <c r="CG229" s="1619">
        <f t="shared" ca="1" si="110"/>
        <v>0</v>
      </c>
      <c r="CH229" s="1619">
        <f t="shared" ca="1" si="110"/>
        <v>0</v>
      </c>
      <c r="CI229" s="1620">
        <f t="shared" ca="1" si="110"/>
        <v>0</v>
      </c>
      <c r="CM229" s="2158"/>
      <c r="CN229" s="2159"/>
      <c r="CO229" s="2159"/>
      <c r="CP229" s="2159"/>
      <c r="CQ229" s="2159"/>
      <c r="CR229" s="2159"/>
      <c r="CS229" s="2159"/>
      <c r="CT229" s="2159"/>
      <c r="CU229" s="2159"/>
      <c r="CV229" s="2159"/>
      <c r="CW229" s="2160"/>
    </row>
    <row r="230" spans="1:101" thickBot="1" x14ac:dyDescent="0.3">
      <c r="A230" s="524"/>
      <c r="B230" s="1032"/>
      <c r="C230" s="1621"/>
      <c r="D230" s="1627"/>
      <c r="E230" s="1628"/>
      <c r="F230" s="1628"/>
      <c r="G230" s="1628"/>
      <c r="H230" s="1628"/>
      <c r="I230" s="1628"/>
      <c r="J230" s="1628"/>
      <c r="K230" s="1628"/>
      <c r="L230" s="1629"/>
      <c r="M230" s="1628"/>
      <c r="N230" s="1628"/>
      <c r="O230" s="1628"/>
      <c r="P230" s="1628"/>
      <c r="Q230" s="1628"/>
      <c r="R230" s="1628"/>
      <c r="S230" s="1628"/>
      <c r="T230" s="1628"/>
      <c r="U230" s="1628"/>
      <c r="V230" s="1628"/>
      <c r="W230" s="1628"/>
      <c r="X230" s="1628"/>
      <c r="Y230" s="1628"/>
      <c r="Z230" s="1989"/>
      <c r="AA230" s="1630"/>
      <c r="AB230" s="1628"/>
      <c r="AC230" s="1628"/>
      <c r="AD230" s="1628"/>
      <c r="AE230" s="1628"/>
      <c r="AF230" s="1628"/>
      <c r="AG230" s="1628"/>
      <c r="AH230" s="1628"/>
      <c r="AI230" s="1628"/>
      <c r="AJ230" s="1628"/>
      <c r="AK230" s="1628"/>
      <c r="AL230" s="1628"/>
      <c r="AM230" s="1628"/>
      <c r="AN230" s="1985"/>
      <c r="AO230" s="1631"/>
      <c r="AP230" s="1632"/>
      <c r="AQ230" s="1632"/>
      <c r="AR230" s="1632"/>
      <c r="AS230" s="1633"/>
      <c r="AT230" s="1633"/>
      <c r="AU230" s="1633"/>
      <c r="AV230" s="1633"/>
      <c r="AW230" s="1633"/>
      <c r="AX230" s="1633"/>
      <c r="AY230" s="1633"/>
      <c r="AZ230" s="1633"/>
      <c r="BA230" s="1633"/>
      <c r="BB230" s="1633"/>
      <c r="BC230" s="1633"/>
      <c r="BD230" s="1634"/>
      <c r="BE230" s="1631"/>
      <c r="BF230" s="1633"/>
      <c r="BG230" s="1633"/>
      <c r="BH230" s="1633"/>
      <c r="BI230" s="1633"/>
      <c r="BJ230" s="1633"/>
      <c r="BK230" s="1633"/>
      <c r="BL230" s="1633"/>
      <c r="BM230" s="1633"/>
      <c r="BN230" s="1633"/>
      <c r="BO230" s="1633"/>
      <c r="BP230" s="1633"/>
      <c r="BQ230" s="1633"/>
      <c r="BR230" s="1633"/>
      <c r="BS230" s="1633"/>
      <c r="BT230" s="1633"/>
      <c r="BU230" s="1633"/>
      <c r="BV230" s="1633"/>
      <c r="BW230" s="1633"/>
      <c r="BX230" s="1633"/>
      <c r="BY230" s="1633"/>
      <c r="BZ230" s="1633"/>
      <c r="CA230" s="1633"/>
      <c r="CB230" s="1633"/>
      <c r="CC230" s="1633"/>
      <c r="CD230" s="1633"/>
      <c r="CE230" s="1633"/>
      <c r="CF230" s="1633"/>
      <c r="CG230" s="1633"/>
      <c r="CH230" s="1633"/>
      <c r="CI230" s="1634"/>
      <c r="CM230" s="2143"/>
      <c r="CN230" s="1931"/>
      <c r="CO230" s="1931"/>
      <c r="CP230" s="1931"/>
      <c r="CQ230" s="1931"/>
      <c r="CR230" s="1931"/>
      <c r="CS230" s="1931"/>
      <c r="CT230" s="1931"/>
      <c r="CU230" s="1931"/>
      <c r="CV230" s="1931"/>
      <c r="CW230" s="2144"/>
    </row>
    <row r="231" spans="1:101" ht="21" customHeight="1" thickBot="1" x14ac:dyDescent="0.3">
      <c r="A231" s="2023" t="s">
        <v>1086</v>
      </c>
      <c r="B231" s="525" t="s">
        <v>1085</v>
      </c>
      <c r="C231" s="1635">
        <f ca="1">SUM(C186:C229)</f>
        <v>127155.35076</v>
      </c>
      <c r="D231" s="1636"/>
      <c r="E231" s="1637"/>
      <c r="F231" s="1637"/>
      <c r="G231" s="1637"/>
      <c r="H231" s="1637"/>
      <c r="I231" s="1637"/>
      <c r="J231" s="1637"/>
      <c r="K231" s="1637"/>
      <c r="L231" s="1637"/>
      <c r="M231" s="1637"/>
      <c r="N231" s="1637"/>
      <c r="O231" s="1637"/>
      <c r="P231" s="1637"/>
      <c r="Q231" s="1637"/>
      <c r="R231" s="1637"/>
      <c r="S231" s="1637"/>
      <c r="T231" s="1637"/>
      <c r="U231" s="1637"/>
      <c r="V231" s="1637"/>
      <c r="W231" s="1637"/>
      <c r="X231" s="1637"/>
      <c r="Y231" s="1637"/>
      <c r="Z231" s="1990"/>
      <c r="AA231" s="1636"/>
      <c r="AB231" s="1637"/>
      <c r="AC231" s="1637"/>
      <c r="AD231" s="1637"/>
      <c r="AE231" s="1637"/>
      <c r="AF231" s="1637"/>
      <c r="AG231" s="1637"/>
      <c r="AH231" s="1637"/>
      <c r="AI231" s="1637"/>
      <c r="AJ231" s="1637"/>
      <c r="AK231" s="1637"/>
      <c r="AL231" s="1637"/>
      <c r="AM231" s="1637"/>
      <c r="AN231" s="1486"/>
      <c r="AO231" s="1636"/>
      <c r="AP231" s="1639"/>
      <c r="AQ231" s="1639"/>
      <c r="AR231" s="1639"/>
      <c r="AS231" s="1637"/>
      <c r="AT231" s="1637"/>
      <c r="AU231" s="1637"/>
      <c r="AV231" s="1637"/>
      <c r="AW231" s="1637"/>
      <c r="AX231" s="1637"/>
      <c r="AY231" s="1637"/>
      <c r="AZ231" s="1637"/>
      <c r="BA231" s="1637"/>
      <c r="BB231" s="1637"/>
      <c r="BC231" s="1637"/>
      <c r="BD231" s="1638"/>
      <c r="BE231" s="1636"/>
      <c r="BF231" s="1637"/>
      <c r="BG231" s="1637"/>
      <c r="BH231" s="1637"/>
      <c r="BI231" s="1637"/>
      <c r="BJ231" s="1637"/>
      <c r="BK231" s="1637"/>
      <c r="BL231" s="1637"/>
      <c r="BM231" s="1637"/>
      <c r="BN231" s="1637"/>
      <c r="BO231" s="1637"/>
      <c r="BP231" s="1637"/>
      <c r="BQ231" s="1637"/>
      <c r="BR231" s="1637"/>
      <c r="BS231" s="1637"/>
      <c r="BT231" s="1637"/>
      <c r="BU231" s="1637"/>
      <c r="BV231" s="1637"/>
      <c r="BW231" s="1637"/>
      <c r="BX231" s="1637"/>
      <c r="BY231" s="1637"/>
      <c r="BZ231" s="1637"/>
      <c r="CA231" s="1637"/>
      <c r="CB231" s="1637"/>
      <c r="CC231" s="1637"/>
      <c r="CD231" s="1637"/>
      <c r="CE231" s="1637"/>
      <c r="CF231" s="1637"/>
      <c r="CG231" s="1637"/>
      <c r="CH231" s="1637"/>
      <c r="CI231" s="1638"/>
      <c r="CM231" s="2143"/>
      <c r="CN231" s="1931"/>
      <c r="CO231" s="1931"/>
      <c r="CP231" s="1931"/>
      <c r="CQ231" s="1931"/>
      <c r="CR231" s="1931"/>
      <c r="CS231" s="1931"/>
      <c r="CT231" s="1931"/>
      <c r="CU231" s="1931"/>
      <c r="CV231" s="1931"/>
      <c r="CW231" s="2144"/>
    </row>
    <row r="232" spans="1:101" thickBot="1" x14ac:dyDescent="0.3">
      <c r="A232" s="2022"/>
      <c r="B232" s="1436"/>
      <c r="C232" s="1640"/>
      <c r="D232" s="1636"/>
      <c r="E232" s="1637"/>
      <c r="F232" s="1637"/>
      <c r="G232" s="1637"/>
      <c r="H232" s="1637"/>
      <c r="I232" s="1637"/>
      <c r="J232" s="1637"/>
      <c r="K232" s="1637"/>
      <c r="L232" s="1637"/>
      <c r="M232" s="1637"/>
      <c r="N232" s="1637"/>
      <c r="O232" s="1637"/>
      <c r="P232" s="1637"/>
      <c r="Q232" s="1637"/>
      <c r="R232" s="1637"/>
      <c r="S232" s="1637"/>
      <c r="T232" s="1637"/>
      <c r="U232" s="1637"/>
      <c r="V232" s="1637"/>
      <c r="W232" s="1637"/>
      <c r="X232" s="1637"/>
      <c r="Y232" s="1637"/>
      <c r="Z232" s="1990"/>
      <c r="AA232" s="1636"/>
      <c r="AB232" s="1637"/>
      <c r="AC232" s="1637"/>
      <c r="AD232" s="1637"/>
      <c r="AE232" s="1637"/>
      <c r="AF232" s="1637"/>
      <c r="AG232" s="1637"/>
      <c r="AH232" s="1637"/>
      <c r="AI232" s="1637"/>
      <c r="AJ232" s="1637"/>
      <c r="AK232" s="1637"/>
      <c r="AL232" s="1637"/>
      <c r="AM232" s="1637"/>
      <c r="AN232" s="1486"/>
      <c r="AO232" s="1636"/>
      <c r="AP232" s="1639"/>
      <c r="AQ232" s="1639"/>
      <c r="AR232" s="1639"/>
      <c r="AS232" s="1637"/>
      <c r="AT232" s="1637"/>
      <c r="AU232" s="1637"/>
      <c r="AV232" s="1637"/>
      <c r="AW232" s="1637"/>
      <c r="AX232" s="1637"/>
      <c r="AY232" s="1637"/>
      <c r="AZ232" s="1637"/>
      <c r="BA232" s="1637"/>
      <c r="BB232" s="1637"/>
      <c r="BC232" s="1637"/>
      <c r="BD232" s="1638"/>
      <c r="BE232" s="1636"/>
      <c r="BF232" s="1637"/>
      <c r="BG232" s="1637"/>
      <c r="BH232" s="1637"/>
      <c r="BI232" s="1637"/>
      <c r="BJ232" s="1637"/>
      <c r="BK232" s="1637"/>
      <c r="BL232" s="1637"/>
      <c r="BM232" s="1637"/>
      <c r="BN232" s="1637"/>
      <c r="BO232" s="1637"/>
      <c r="BP232" s="1637"/>
      <c r="BQ232" s="1637"/>
      <c r="BR232" s="1637"/>
      <c r="BS232" s="1637"/>
      <c r="BT232" s="1637"/>
      <c r="BU232" s="1637"/>
      <c r="BV232" s="1637"/>
      <c r="BW232" s="1637"/>
      <c r="BX232" s="1637"/>
      <c r="BY232" s="1637"/>
      <c r="BZ232" s="1637"/>
      <c r="CA232" s="1637"/>
      <c r="CB232" s="1637"/>
      <c r="CC232" s="1637"/>
      <c r="CD232" s="1637"/>
      <c r="CE232" s="1637"/>
      <c r="CF232" s="1637"/>
      <c r="CG232" s="1637"/>
      <c r="CH232" s="1637"/>
      <c r="CI232" s="1638"/>
      <c r="CM232" s="2143"/>
      <c r="CN232" s="1931"/>
      <c r="CO232" s="1931"/>
      <c r="CP232" s="1931"/>
      <c r="CQ232" s="1931"/>
      <c r="CR232" s="1931"/>
      <c r="CS232" s="1931"/>
      <c r="CT232" s="1931"/>
      <c r="CU232" s="1931"/>
      <c r="CV232" s="1931"/>
      <c r="CW232" s="2144"/>
    </row>
    <row r="233" spans="1:101" ht="21" thickBot="1" x14ac:dyDescent="0.3">
      <c r="A233" s="2024" t="s">
        <v>1083</v>
      </c>
      <c r="B233" s="525" t="s">
        <v>1085</v>
      </c>
      <c r="C233" s="1641">
        <f ca="1">SUM(C191:C229)</f>
        <v>111183.35076</v>
      </c>
      <c r="D233" s="1636"/>
      <c r="E233" s="1637"/>
      <c r="F233" s="1637"/>
      <c r="G233" s="1637"/>
      <c r="H233" s="1637"/>
      <c r="I233" s="1637"/>
      <c r="J233" s="1637"/>
      <c r="K233" s="1637"/>
      <c r="L233" s="1637"/>
      <c r="M233" s="1637"/>
      <c r="N233" s="1637"/>
      <c r="O233" s="1637"/>
      <c r="P233" s="1637"/>
      <c r="Q233" s="1637"/>
      <c r="R233" s="1637"/>
      <c r="S233" s="1637"/>
      <c r="T233" s="1637"/>
      <c r="U233" s="1637"/>
      <c r="V233" s="1637"/>
      <c r="W233" s="1637"/>
      <c r="X233" s="1637"/>
      <c r="Y233" s="1637"/>
      <c r="Z233" s="1990"/>
      <c r="AA233" s="1636"/>
      <c r="AB233" s="1637"/>
      <c r="AC233" s="1637"/>
      <c r="AD233" s="1637"/>
      <c r="AE233" s="1637"/>
      <c r="AF233" s="1637"/>
      <c r="AG233" s="1637"/>
      <c r="AH233" s="1637"/>
      <c r="AI233" s="1637"/>
      <c r="AJ233" s="1637"/>
      <c r="AK233" s="1637"/>
      <c r="AL233" s="1637"/>
      <c r="AM233" s="1637"/>
      <c r="AN233" s="1486"/>
      <c r="AO233" s="1636"/>
      <c r="AP233" s="1639"/>
      <c r="AQ233" s="1639"/>
      <c r="AR233" s="1639"/>
      <c r="AS233" s="1637"/>
      <c r="AT233" s="1637"/>
      <c r="AU233" s="1637"/>
      <c r="AV233" s="1637"/>
      <c r="AW233" s="1637"/>
      <c r="AX233" s="1637"/>
      <c r="AY233" s="1637"/>
      <c r="AZ233" s="1637"/>
      <c r="BA233" s="1637"/>
      <c r="BB233" s="1637"/>
      <c r="BC233" s="1637"/>
      <c r="BD233" s="1638"/>
      <c r="BE233" s="1636"/>
      <c r="BF233" s="1637"/>
      <c r="BG233" s="1637"/>
      <c r="BH233" s="1637"/>
      <c r="BI233" s="1637"/>
      <c r="BJ233" s="1637"/>
      <c r="BK233" s="1637"/>
      <c r="BL233" s="1637"/>
      <c r="BM233" s="1637"/>
      <c r="BN233" s="1637"/>
      <c r="BO233" s="1637"/>
      <c r="BP233" s="1637"/>
      <c r="BQ233" s="1637"/>
      <c r="BR233" s="1637"/>
      <c r="BS233" s="1637"/>
      <c r="BT233" s="1637"/>
      <c r="BU233" s="1637"/>
      <c r="BV233" s="1637"/>
      <c r="BW233" s="1637"/>
      <c r="BX233" s="1637"/>
      <c r="BY233" s="1637"/>
      <c r="BZ233" s="1637"/>
      <c r="CA233" s="1637"/>
      <c r="CB233" s="1637"/>
      <c r="CC233" s="1637"/>
      <c r="CD233" s="1637"/>
      <c r="CE233" s="1637"/>
      <c r="CF233" s="1637"/>
      <c r="CG233" s="1637"/>
      <c r="CH233" s="1637"/>
      <c r="CI233" s="1638"/>
      <c r="CM233" s="2143"/>
      <c r="CN233" s="1931"/>
      <c r="CO233" s="1931"/>
      <c r="CP233" s="1931"/>
      <c r="CQ233" s="1931"/>
      <c r="CR233" s="1931"/>
      <c r="CS233" s="1931"/>
      <c r="CT233" s="1931"/>
      <c r="CU233" s="1931"/>
      <c r="CV233" s="1931"/>
      <c r="CW233" s="2144"/>
    </row>
    <row r="234" spans="1:101" thickBot="1" x14ac:dyDescent="0.3">
      <c r="A234" s="2022"/>
      <c r="B234" s="1436"/>
      <c r="C234" s="1640"/>
      <c r="D234" s="1636"/>
      <c r="E234" s="1637"/>
      <c r="F234" s="1637"/>
      <c r="G234" s="1637"/>
      <c r="H234" s="1637"/>
      <c r="I234" s="1637"/>
      <c r="J234" s="1637"/>
      <c r="K234" s="1637"/>
      <c r="L234" s="1637"/>
      <c r="M234" s="1637"/>
      <c r="N234" s="1637"/>
      <c r="O234" s="1637"/>
      <c r="P234" s="1637"/>
      <c r="Q234" s="1637"/>
      <c r="R234" s="1637"/>
      <c r="S234" s="1637"/>
      <c r="T234" s="1637"/>
      <c r="U234" s="1637"/>
      <c r="V234" s="1637"/>
      <c r="W234" s="1637"/>
      <c r="X234" s="1637"/>
      <c r="Y234" s="1637"/>
      <c r="Z234" s="1990"/>
      <c r="AA234" s="1636"/>
      <c r="AB234" s="1637"/>
      <c r="AC234" s="1637"/>
      <c r="AD234" s="1637"/>
      <c r="AE234" s="1637"/>
      <c r="AF234" s="1637"/>
      <c r="AG234" s="1637"/>
      <c r="AH234" s="1637"/>
      <c r="AI234" s="1637"/>
      <c r="AJ234" s="1637"/>
      <c r="AK234" s="1637"/>
      <c r="AL234" s="1637"/>
      <c r="AM234" s="1637"/>
      <c r="AN234" s="1486"/>
      <c r="AO234" s="1636"/>
      <c r="AP234" s="1639"/>
      <c r="AQ234" s="1639"/>
      <c r="AR234" s="1639"/>
      <c r="AS234" s="1637"/>
      <c r="AT234" s="1637"/>
      <c r="AU234" s="1637"/>
      <c r="AV234" s="1637"/>
      <c r="AW234" s="1637"/>
      <c r="AX234" s="1637"/>
      <c r="AY234" s="1637"/>
      <c r="AZ234" s="1637"/>
      <c r="BA234" s="1637"/>
      <c r="BB234" s="1637"/>
      <c r="BC234" s="1637"/>
      <c r="BD234" s="1638"/>
      <c r="BE234" s="1636"/>
      <c r="BF234" s="1637"/>
      <c r="BG234" s="1637"/>
      <c r="BH234" s="1637"/>
      <c r="BI234" s="1637"/>
      <c r="BJ234" s="1637"/>
      <c r="BK234" s="1637"/>
      <c r="BL234" s="1637"/>
      <c r="BM234" s="1637"/>
      <c r="BN234" s="1637"/>
      <c r="BO234" s="1637"/>
      <c r="BP234" s="1637"/>
      <c r="BQ234" s="1637"/>
      <c r="BR234" s="1637"/>
      <c r="BS234" s="1637"/>
      <c r="BT234" s="1637"/>
      <c r="BU234" s="1637"/>
      <c r="BV234" s="1637"/>
      <c r="BW234" s="1637"/>
      <c r="BX234" s="1637"/>
      <c r="BY234" s="1637"/>
      <c r="BZ234" s="1637"/>
      <c r="CA234" s="1637"/>
      <c r="CB234" s="1637"/>
      <c r="CC234" s="1637"/>
      <c r="CD234" s="1637"/>
      <c r="CE234" s="1637"/>
      <c r="CF234" s="1637"/>
      <c r="CG234" s="1637"/>
      <c r="CH234" s="1637"/>
      <c r="CI234" s="1638"/>
      <c r="CM234" s="2143"/>
      <c r="CN234" s="1931"/>
      <c r="CO234" s="1931"/>
      <c r="CP234" s="1931"/>
      <c r="CQ234" s="1931"/>
      <c r="CR234" s="1931"/>
      <c r="CS234" s="1931"/>
      <c r="CT234" s="1931"/>
      <c r="CU234" s="1931"/>
      <c r="CV234" s="1931"/>
      <c r="CW234" s="2144"/>
    </row>
    <row r="235" spans="1:101" ht="21" thickBot="1" x14ac:dyDescent="0.3">
      <c r="A235" s="2025" t="s">
        <v>1084</v>
      </c>
      <c r="B235" s="525" t="s">
        <v>1085</v>
      </c>
      <c r="C235" s="1642">
        <f>D12*400/1000</f>
        <v>15972</v>
      </c>
      <c r="D235" s="1636"/>
      <c r="E235" s="1637"/>
      <c r="F235" s="1637"/>
      <c r="G235" s="1637"/>
      <c r="H235" s="1637"/>
      <c r="I235" s="1637"/>
      <c r="J235" s="1637"/>
      <c r="K235" s="1637"/>
      <c r="L235" s="1637"/>
      <c r="M235" s="1637"/>
      <c r="N235" s="1637"/>
      <c r="O235" s="1637"/>
      <c r="P235" s="1637"/>
      <c r="Q235" s="1637"/>
      <c r="R235" s="1637"/>
      <c r="S235" s="1637"/>
      <c r="T235" s="1637"/>
      <c r="U235" s="1637"/>
      <c r="V235" s="1637"/>
      <c r="W235" s="1637"/>
      <c r="X235" s="1637"/>
      <c r="Y235" s="1637"/>
      <c r="Z235" s="1990"/>
      <c r="AA235" s="1636"/>
      <c r="AB235" s="1637"/>
      <c r="AC235" s="1637"/>
      <c r="AD235" s="1637"/>
      <c r="AE235" s="1637"/>
      <c r="AF235" s="1637"/>
      <c r="AG235" s="1637"/>
      <c r="AH235" s="1637"/>
      <c r="AI235" s="1637"/>
      <c r="AJ235" s="1637"/>
      <c r="AK235" s="1637"/>
      <c r="AL235" s="1637"/>
      <c r="AM235" s="1637"/>
      <c r="AN235" s="1486"/>
      <c r="AO235" s="1636"/>
      <c r="AP235" s="1639"/>
      <c r="AQ235" s="1639"/>
      <c r="AR235" s="1639"/>
      <c r="AS235" s="1637"/>
      <c r="AT235" s="1637"/>
      <c r="AU235" s="1637"/>
      <c r="AV235" s="1637"/>
      <c r="AW235" s="1637"/>
      <c r="AX235" s="1637"/>
      <c r="AY235" s="1637"/>
      <c r="AZ235" s="1637"/>
      <c r="BA235" s="1637"/>
      <c r="BB235" s="1637"/>
      <c r="BC235" s="1637"/>
      <c r="BD235" s="1638"/>
      <c r="BE235" s="1636"/>
      <c r="BF235" s="1637"/>
      <c r="BG235" s="1637"/>
      <c r="BH235" s="1637"/>
      <c r="BI235" s="1637"/>
      <c r="BJ235" s="1637"/>
      <c r="BK235" s="1637"/>
      <c r="BL235" s="1637"/>
      <c r="BM235" s="1637"/>
      <c r="BN235" s="1637"/>
      <c r="BO235" s="1637"/>
      <c r="BP235" s="1637"/>
      <c r="BQ235" s="1637"/>
      <c r="BR235" s="1637"/>
      <c r="BS235" s="1637"/>
      <c r="BT235" s="1637"/>
      <c r="BU235" s="1637"/>
      <c r="BV235" s="1637"/>
      <c r="BW235" s="1637"/>
      <c r="BX235" s="1637"/>
      <c r="BY235" s="1637"/>
      <c r="BZ235" s="1637"/>
      <c r="CA235" s="1637"/>
      <c r="CB235" s="1637"/>
      <c r="CC235" s="1637"/>
      <c r="CD235" s="1637"/>
      <c r="CE235" s="1637"/>
      <c r="CF235" s="1637"/>
      <c r="CG235" s="1637"/>
      <c r="CH235" s="1637"/>
      <c r="CI235" s="1638"/>
      <c r="CM235" s="2143"/>
      <c r="CN235" s="1931"/>
      <c r="CO235" s="1931"/>
      <c r="CP235" s="1931"/>
      <c r="CQ235" s="1931"/>
      <c r="CR235" s="1931"/>
      <c r="CS235" s="1931"/>
      <c r="CT235" s="1931"/>
      <c r="CU235" s="1931"/>
      <c r="CV235" s="1931"/>
      <c r="CW235" s="2144"/>
    </row>
    <row r="236" spans="1:101" ht="15" x14ac:dyDescent="0.25">
      <c r="A236" s="1434"/>
      <c r="B236" s="1434"/>
      <c r="C236" s="1435"/>
      <c r="D236" s="1039"/>
      <c r="E236" s="1040"/>
      <c r="F236" s="1040"/>
      <c r="G236" s="1040"/>
      <c r="H236" s="1040"/>
      <c r="I236" s="1040"/>
      <c r="J236" s="1040"/>
      <c r="K236" s="1040"/>
      <c r="L236" s="1040"/>
      <c r="M236" s="1040"/>
      <c r="N236" s="1040"/>
      <c r="O236" s="1040"/>
      <c r="P236" s="1040"/>
      <c r="Q236" s="1040"/>
      <c r="R236" s="1040"/>
      <c r="S236" s="1040"/>
      <c r="T236" s="1040"/>
      <c r="U236" s="1040"/>
      <c r="V236" s="1040"/>
      <c r="W236" s="1040"/>
      <c r="X236" s="1040"/>
      <c r="Y236" s="1040"/>
      <c r="Z236" s="1991"/>
      <c r="AA236" s="1039"/>
      <c r="AB236" s="1040"/>
      <c r="AC236" s="1040"/>
      <c r="AD236" s="1040"/>
      <c r="AE236" s="1040"/>
      <c r="AF236" s="1040"/>
      <c r="AG236" s="1040"/>
      <c r="AH236" s="1040"/>
      <c r="AI236" s="1040"/>
      <c r="AJ236" s="1040"/>
      <c r="AK236" s="1040"/>
      <c r="AL236" s="1040"/>
      <c r="AM236" s="1040"/>
      <c r="AN236" s="1986"/>
      <c r="AO236" s="1039"/>
      <c r="AP236" s="1391"/>
      <c r="AQ236" s="1391"/>
      <c r="AR236" s="1391"/>
      <c r="AS236" s="1040"/>
      <c r="AT236" s="1040"/>
      <c r="AU236" s="1040"/>
      <c r="AV236" s="1040"/>
      <c r="AW236" s="1040"/>
      <c r="AX236" s="1040"/>
      <c r="AY236" s="1040"/>
      <c r="AZ236" s="1040"/>
      <c r="BA236" s="1040"/>
      <c r="BB236" s="1040"/>
      <c r="BC236" s="1040"/>
      <c r="BD236" s="1041"/>
      <c r="BE236" s="1039"/>
      <c r="BF236" s="1040"/>
      <c r="BG236" s="1040"/>
      <c r="BH236" s="1040"/>
      <c r="BI236" s="1040"/>
      <c r="BJ236" s="1040"/>
      <c r="BK236" s="1040"/>
      <c r="BL236" s="1040"/>
      <c r="BM236" s="1040"/>
      <c r="BN236" s="1040"/>
      <c r="BO236" s="1040"/>
      <c r="BP236" s="1040"/>
      <c r="BQ236" s="1040"/>
      <c r="BR236" s="1040"/>
      <c r="BS236" s="1040"/>
      <c r="BT236" s="1040"/>
      <c r="BU236" s="1040"/>
      <c r="BV236" s="1040"/>
      <c r="BW236" s="1040"/>
      <c r="BX236" s="1040"/>
      <c r="BY236" s="1040"/>
      <c r="BZ236" s="1040"/>
      <c r="CA236" s="1040"/>
      <c r="CB236" s="1040"/>
      <c r="CC236" s="1040"/>
      <c r="CD236" s="1040"/>
      <c r="CE236" s="1040"/>
      <c r="CF236" s="1040"/>
      <c r="CG236" s="1040"/>
      <c r="CH236" s="1040"/>
      <c r="CI236" s="1041"/>
      <c r="CM236" s="2143"/>
      <c r="CN236" s="1931"/>
      <c r="CO236" s="1931"/>
      <c r="CP236" s="1931"/>
      <c r="CQ236" s="1931"/>
      <c r="CR236" s="1931"/>
      <c r="CS236" s="1931"/>
      <c r="CT236" s="1931"/>
      <c r="CU236" s="1931"/>
      <c r="CV236" s="1931"/>
      <c r="CW236" s="2144"/>
    </row>
    <row r="237" spans="1:101" ht="15" customHeight="1" x14ac:dyDescent="0.25">
      <c r="A237" s="1432"/>
      <c r="B237" s="1432"/>
      <c r="C237" s="1433"/>
      <c r="D237" s="526"/>
      <c r="E237" s="521"/>
      <c r="F237" s="521"/>
      <c r="G237" s="521"/>
      <c r="H237" s="521"/>
      <c r="I237" s="521"/>
      <c r="J237" s="521"/>
      <c r="K237" s="520"/>
      <c r="L237" s="521"/>
      <c r="M237" s="521"/>
      <c r="N237" s="521"/>
      <c r="O237" s="521"/>
      <c r="P237" s="521"/>
      <c r="Q237" s="521"/>
      <c r="R237" s="521"/>
      <c r="S237" s="521"/>
      <c r="T237" s="521"/>
      <c r="U237" s="521"/>
      <c r="V237" s="521"/>
      <c r="W237" s="521"/>
      <c r="X237" s="521"/>
      <c r="Y237" s="521"/>
      <c r="Z237" s="1992"/>
      <c r="AA237" s="1043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1987"/>
      <c r="AO237" s="1039"/>
      <c r="AP237" s="520"/>
      <c r="AQ237" s="520"/>
      <c r="AR237" s="520"/>
      <c r="AS237" s="1040"/>
      <c r="AT237" s="1040"/>
      <c r="AU237" s="1040"/>
      <c r="AV237" s="1040"/>
      <c r="AW237" s="1040"/>
      <c r="AX237" s="1040"/>
      <c r="AY237" s="1040"/>
      <c r="AZ237" s="1040"/>
      <c r="BA237" s="1040"/>
      <c r="BB237" s="1040"/>
      <c r="BC237" s="1040"/>
      <c r="BD237" s="1041"/>
      <c r="BE237" s="1039"/>
      <c r="BF237" s="1040"/>
      <c r="BG237" s="1040"/>
      <c r="BH237" s="1040"/>
      <c r="BI237" s="1040"/>
      <c r="BJ237" s="1040"/>
      <c r="BK237" s="1040"/>
      <c r="BL237" s="1040"/>
      <c r="BM237" s="1040"/>
      <c r="BN237" s="1040"/>
      <c r="BO237" s="1040"/>
      <c r="BP237" s="1040"/>
      <c r="BQ237" s="1040"/>
      <c r="BR237" s="1040"/>
      <c r="BS237" s="1040"/>
      <c r="BT237" s="1040"/>
      <c r="BU237" s="1040"/>
      <c r="BV237" s="1040"/>
      <c r="BW237" s="1040"/>
      <c r="BX237" s="1040"/>
      <c r="BY237" s="1040"/>
      <c r="BZ237" s="1040"/>
      <c r="CA237" s="1040"/>
      <c r="CB237" s="1040"/>
      <c r="CC237" s="1040"/>
      <c r="CD237" s="1040"/>
      <c r="CE237" s="1040"/>
      <c r="CF237" s="1040"/>
      <c r="CG237" s="1040"/>
      <c r="CH237" s="1040"/>
      <c r="CI237" s="1041"/>
      <c r="CM237" s="2143"/>
      <c r="CN237" s="1931"/>
      <c r="CO237" s="1931"/>
      <c r="CP237" s="1931"/>
      <c r="CQ237" s="1931"/>
      <c r="CR237" s="1931"/>
      <c r="CS237" s="1931"/>
      <c r="CT237" s="1931"/>
      <c r="CU237" s="1931"/>
      <c r="CV237" s="1931"/>
      <c r="CW237" s="2144"/>
    </row>
    <row r="238" spans="1:101" ht="18.75" x14ac:dyDescent="0.25">
      <c r="A238" s="1432"/>
      <c r="B238" s="1432"/>
      <c r="C238" s="1433"/>
      <c r="D238" s="527"/>
      <c r="E238" s="528"/>
      <c r="F238" s="528"/>
      <c r="G238" s="528"/>
      <c r="H238" s="529"/>
      <c r="I238" s="528"/>
      <c r="J238" s="528"/>
      <c r="K238" s="528"/>
      <c r="L238" s="528"/>
      <c r="M238" s="528"/>
      <c r="N238" s="528"/>
      <c r="O238" s="528"/>
      <c r="P238" s="529"/>
      <c r="Q238" s="528"/>
      <c r="R238" s="528"/>
      <c r="S238" s="528"/>
      <c r="T238" s="528"/>
      <c r="U238" s="528"/>
      <c r="V238" s="528"/>
      <c r="W238" s="528"/>
      <c r="X238" s="528"/>
      <c r="Y238" s="528"/>
      <c r="Z238" s="1993"/>
      <c r="AA238" s="527"/>
      <c r="AB238" s="528"/>
      <c r="AC238" s="528"/>
      <c r="AD238" s="528"/>
      <c r="AE238" s="528"/>
      <c r="AF238" s="528"/>
      <c r="AG238" s="528"/>
      <c r="AH238" s="528"/>
      <c r="AI238" s="528"/>
      <c r="AJ238" s="528"/>
      <c r="AK238" s="528"/>
      <c r="AL238" s="528"/>
      <c r="AM238" s="528"/>
      <c r="AN238" s="1987"/>
      <c r="AO238" s="1039"/>
      <c r="AP238" s="528"/>
      <c r="AQ238" s="528"/>
      <c r="AR238" s="528"/>
      <c r="AS238" s="1040"/>
      <c r="AT238" s="1040"/>
      <c r="AU238" s="1040"/>
      <c r="AV238" s="1040"/>
      <c r="AW238" s="1040"/>
      <c r="AX238" s="1040"/>
      <c r="AY238" s="1040"/>
      <c r="AZ238" s="1040"/>
      <c r="BA238" s="1040"/>
      <c r="BB238" s="1040"/>
      <c r="BC238" s="1040"/>
      <c r="BD238" s="1041"/>
      <c r="BE238" s="1039"/>
      <c r="BF238" s="1040"/>
      <c r="BG238" s="1040"/>
      <c r="BH238" s="1040"/>
      <c r="BI238" s="1040"/>
      <c r="BJ238" s="1040"/>
      <c r="BK238" s="1040"/>
      <c r="BL238" s="1040"/>
      <c r="BM238" s="1040"/>
      <c r="BN238" s="1040"/>
      <c r="BO238" s="1040"/>
      <c r="BP238" s="1040"/>
      <c r="BQ238" s="1040"/>
      <c r="BR238" s="1040"/>
      <c r="BS238" s="1040"/>
      <c r="BT238" s="1040"/>
      <c r="BU238" s="1040"/>
      <c r="BV238" s="1040"/>
      <c r="BW238" s="1040"/>
      <c r="BX238" s="1040"/>
      <c r="BY238" s="1040"/>
      <c r="BZ238" s="1040"/>
      <c r="CA238" s="1040"/>
      <c r="CB238" s="1040"/>
      <c r="CC238" s="1040"/>
      <c r="CD238" s="1040"/>
      <c r="CE238" s="1040"/>
      <c r="CF238" s="1040"/>
      <c r="CG238" s="1040"/>
      <c r="CH238" s="1040"/>
      <c r="CI238" s="1041"/>
      <c r="CM238" s="2143"/>
      <c r="CN238" s="1931"/>
      <c r="CO238" s="1931"/>
      <c r="CP238" s="1931"/>
      <c r="CQ238" s="1931"/>
      <c r="CR238" s="1931"/>
      <c r="CS238" s="1931"/>
      <c r="CT238" s="1931"/>
      <c r="CU238" s="1931"/>
      <c r="CV238" s="1931"/>
      <c r="CW238" s="2144"/>
    </row>
    <row r="239" spans="1:101" ht="15.75" customHeight="1" thickBot="1" x14ac:dyDescent="0.3">
      <c r="A239" s="1432"/>
      <c r="B239" s="1432"/>
      <c r="C239" s="1433"/>
      <c r="D239" s="1044"/>
      <c r="E239" s="1045"/>
      <c r="F239" s="1045"/>
      <c r="G239" s="1045"/>
      <c r="H239" s="1045"/>
      <c r="I239" s="1045"/>
      <c r="J239" s="1045"/>
      <c r="K239" s="1046"/>
      <c r="L239" s="1045"/>
      <c r="M239" s="1045"/>
      <c r="N239" s="1045"/>
      <c r="O239" s="1045"/>
      <c r="P239" s="1045"/>
      <c r="Q239" s="1045"/>
      <c r="R239" s="1045"/>
      <c r="S239" s="1045"/>
      <c r="T239" s="1045"/>
      <c r="U239" s="1045"/>
      <c r="V239" s="1045"/>
      <c r="W239" s="1045"/>
      <c r="X239" s="1045"/>
      <c r="Y239" s="1045"/>
      <c r="Z239" s="1994"/>
      <c r="AA239" s="1047"/>
      <c r="AB239" s="1046"/>
      <c r="AC239" s="1046"/>
      <c r="AD239" s="1046"/>
      <c r="AE239" s="1046"/>
      <c r="AF239" s="1046"/>
      <c r="AG239" s="1046"/>
      <c r="AH239" s="1046"/>
      <c r="AI239" s="1046"/>
      <c r="AJ239" s="1046"/>
      <c r="AK239" s="1046"/>
      <c r="AL239" s="1046"/>
      <c r="AM239" s="1046"/>
      <c r="AN239" s="1988"/>
      <c r="AO239" s="1048"/>
      <c r="AP239" s="1046"/>
      <c r="AQ239" s="1046"/>
      <c r="AR239" s="1046"/>
      <c r="AS239" s="1049"/>
      <c r="AT239" s="1049"/>
      <c r="AU239" s="1049"/>
      <c r="AV239" s="1049"/>
      <c r="AW239" s="1049"/>
      <c r="AX239" s="1049"/>
      <c r="AY239" s="1049"/>
      <c r="AZ239" s="1049"/>
      <c r="BA239" s="1049"/>
      <c r="BB239" s="1049"/>
      <c r="BC239" s="1049"/>
      <c r="BD239" s="1050"/>
      <c r="BE239" s="1048"/>
      <c r="BF239" s="1049"/>
      <c r="BG239" s="1049"/>
      <c r="BH239" s="1049"/>
      <c r="BI239" s="1049"/>
      <c r="BJ239" s="1049"/>
      <c r="BK239" s="1049"/>
      <c r="BL239" s="1049"/>
      <c r="BM239" s="1049"/>
      <c r="BN239" s="1049"/>
      <c r="BO239" s="1049"/>
      <c r="BP239" s="1049"/>
      <c r="BQ239" s="1049"/>
      <c r="BR239" s="1049"/>
      <c r="BS239" s="1049"/>
      <c r="BT239" s="1049"/>
      <c r="BU239" s="1049"/>
      <c r="BV239" s="1049"/>
      <c r="BW239" s="1049"/>
      <c r="BX239" s="1049"/>
      <c r="BY239" s="1049"/>
      <c r="BZ239" s="1049"/>
      <c r="CA239" s="1049"/>
      <c r="CB239" s="1049"/>
      <c r="CC239" s="1049"/>
      <c r="CD239" s="1049"/>
      <c r="CE239" s="1049"/>
      <c r="CF239" s="1049"/>
      <c r="CG239" s="1049"/>
      <c r="CH239" s="1049"/>
      <c r="CI239" s="1050"/>
      <c r="CM239" s="2197"/>
      <c r="CN239" s="2198"/>
      <c r="CO239" s="2198"/>
      <c r="CP239" s="2198"/>
      <c r="CQ239" s="2198"/>
      <c r="CR239" s="2198"/>
      <c r="CS239" s="2198"/>
      <c r="CT239" s="2198"/>
      <c r="CU239" s="2198"/>
      <c r="CV239" s="2198"/>
      <c r="CW239" s="2199"/>
    </row>
    <row r="240" spans="1:101" ht="3" customHeight="1" thickBot="1" x14ac:dyDescent="0.3">
      <c r="A240" s="1051"/>
      <c r="B240" s="1052"/>
      <c r="C240" s="1053"/>
      <c r="D240" s="894"/>
      <c r="E240" s="894"/>
      <c r="F240" s="894"/>
      <c r="G240" s="894"/>
      <c r="H240" s="894"/>
      <c r="I240" s="894"/>
      <c r="J240" s="894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965"/>
      <c r="AA240" s="896"/>
      <c r="AB240" s="896"/>
      <c r="AC240" s="896"/>
      <c r="AD240" s="896"/>
      <c r="AE240" s="896"/>
      <c r="AF240" s="896"/>
      <c r="AG240" s="896"/>
      <c r="AH240" s="896"/>
      <c r="AI240" s="896"/>
      <c r="AJ240" s="896"/>
      <c r="AK240" s="896"/>
      <c r="AL240" s="896"/>
      <c r="AM240" s="896"/>
      <c r="AN240" s="965"/>
      <c r="AO240" s="896"/>
      <c r="AP240" s="896"/>
      <c r="AQ240" s="896"/>
      <c r="AR240" s="896"/>
      <c r="AS240" s="896"/>
      <c r="AT240" s="893"/>
      <c r="AU240" s="489"/>
      <c r="AV240" s="489"/>
      <c r="AW240" s="489"/>
      <c r="AX240" s="489"/>
      <c r="AY240" s="489"/>
      <c r="AZ240" s="489"/>
      <c r="BA240" s="896"/>
      <c r="BB240" s="490"/>
      <c r="BC240" s="490"/>
      <c r="BD240" s="490"/>
      <c r="BE240" s="490"/>
      <c r="BF240" s="490"/>
      <c r="BG240" s="490"/>
      <c r="BH240" s="490"/>
      <c r="BI240" s="490"/>
      <c r="BJ240" s="490"/>
      <c r="BK240" s="490"/>
      <c r="BL240" s="490"/>
      <c r="BM240" s="490"/>
      <c r="BN240" s="490"/>
      <c r="BO240" s="490"/>
      <c r="BP240" s="490"/>
      <c r="BQ240" s="490"/>
      <c r="BR240" s="490"/>
      <c r="BS240" s="490"/>
      <c r="BT240" s="490"/>
      <c r="BU240" s="490"/>
      <c r="BV240" s="490"/>
      <c r="BW240" s="490"/>
      <c r="BX240" s="490"/>
      <c r="BY240" s="490"/>
      <c r="BZ240" s="490"/>
      <c r="CA240" s="490"/>
      <c r="CB240" s="490"/>
      <c r="CC240" s="490"/>
      <c r="CD240" s="490"/>
      <c r="CE240" s="490"/>
      <c r="CF240" s="490"/>
      <c r="CG240" s="490"/>
      <c r="CH240" s="490"/>
      <c r="CI240" s="491"/>
      <c r="CJ240" s="889"/>
      <c r="CK240" s="889"/>
      <c r="CL240" s="889"/>
      <c r="CM240" s="889"/>
      <c r="CN240" s="889"/>
      <c r="CO240" s="889"/>
      <c r="CP240" s="889"/>
      <c r="CQ240" s="889"/>
      <c r="CR240" s="889"/>
      <c r="CS240" s="889"/>
      <c r="CT240" s="889"/>
    </row>
    <row r="241" spans="1:87" ht="15" x14ac:dyDescent="0.25">
      <c r="G241" s="1055"/>
      <c r="BD241" s="886"/>
      <c r="BE241" s="886"/>
      <c r="BF241" s="886"/>
      <c r="BG241" s="886"/>
      <c r="BH241" s="886"/>
      <c r="BI241" s="886"/>
      <c r="BJ241" s="886"/>
      <c r="BK241" s="886"/>
      <c r="BL241" s="886"/>
      <c r="BM241" s="886"/>
      <c r="BN241" s="886"/>
      <c r="BO241" s="886"/>
      <c r="BP241" s="886"/>
      <c r="BQ241" s="886"/>
      <c r="BR241" s="886"/>
      <c r="BS241" s="886"/>
      <c r="BT241" s="886"/>
      <c r="BU241" s="886"/>
      <c r="BV241" s="886"/>
      <c r="BW241" s="886"/>
      <c r="BX241" s="886"/>
      <c r="BY241" s="886"/>
      <c r="BZ241" s="886"/>
      <c r="CA241" s="886"/>
      <c r="CB241" s="886"/>
      <c r="CC241" s="886"/>
      <c r="CD241" s="886"/>
      <c r="CE241" s="886"/>
      <c r="CF241" s="886"/>
      <c r="CG241" s="886"/>
      <c r="CH241" s="886"/>
      <c r="CI241" s="886"/>
    </row>
    <row r="242" spans="1:87" thickBot="1" x14ac:dyDescent="0.3">
      <c r="B242" s="1056"/>
      <c r="C242" s="1057"/>
      <c r="D242" s="533"/>
      <c r="E242" s="533"/>
      <c r="F242" s="533"/>
      <c r="BD242" s="886"/>
      <c r="BE242" s="886"/>
      <c r="BF242" s="886"/>
      <c r="BG242" s="886"/>
      <c r="BH242" s="886"/>
      <c r="BI242" s="886"/>
      <c r="BJ242" s="886"/>
      <c r="BK242" s="886"/>
      <c r="BL242" s="886"/>
      <c r="BM242" s="886"/>
      <c r="BN242" s="886"/>
      <c r="BO242" s="886"/>
      <c r="BP242" s="886"/>
      <c r="BQ242" s="886"/>
      <c r="BR242" s="886"/>
      <c r="BS242" s="886"/>
      <c r="BT242" s="886"/>
      <c r="BU242" s="886"/>
      <c r="BV242" s="886"/>
      <c r="BW242" s="886"/>
      <c r="BX242" s="886"/>
      <c r="BY242" s="886"/>
      <c r="BZ242" s="886"/>
      <c r="CA242" s="886"/>
      <c r="CB242" s="886"/>
      <c r="CC242" s="886"/>
      <c r="CD242" s="886"/>
      <c r="CE242" s="886"/>
      <c r="CF242" s="886"/>
      <c r="CG242" s="886"/>
      <c r="CH242" s="886"/>
      <c r="CI242" s="886"/>
    </row>
    <row r="243" spans="1:87" ht="30.75" thickTop="1" x14ac:dyDescent="0.25">
      <c r="A243" s="1058" t="s">
        <v>238</v>
      </c>
      <c r="B243" s="1059" t="s">
        <v>239</v>
      </c>
      <c r="C243" s="1060" t="s">
        <v>240</v>
      </c>
      <c r="E243" s="533"/>
      <c r="F243" s="533"/>
      <c r="G243" s="534"/>
    </row>
    <row r="244" spans="1:87" ht="21" x14ac:dyDescent="0.25">
      <c r="A244" s="1451" t="s">
        <v>252</v>
      </c>
      <c r="B244" s="1452"/>
      <c r="C244" s="1452"/>
      <c r="D244" s="1453"/>
      <c r="E244" s="533"/>
      <c r="F244" s="533"/>
      <c r="G244" s="534"/>
    </row>
    <row r="245" spans="1:87" ht="15" x14ac:dyDescent="0.25">
      <c r="A245" s="535" t="s">
        <v>235</v>
      </c>
      <c r="B245" s="1061"/>
      <c r="C245" s="1062"/>
      <c r="D245" s="1063"/>
      <c r="E245" s="533"/>
      <c r="F245" s="533"/>
      <c r="G245" s="534"/>
    </row>
    <row r="246" spans="1:87" ht="15" x14ac:dyDescent="0.25">
      <c r="A246" s="1064" t="s">
        <v>228</v>
      </c>
      <c r="B246" s="1065" t="s">
        <v>0</v>
      </c>
      <c r="C246" s="1982" t="s">
        <v>177</v>
      </c>
      <c r="D246" s="1983" t="s">
        <v>1066</v>
      </c>
      <c r="E246" s="533"/>
      <c r="F246" s="533"/>
      <c r="G246" s="534"/>
    </row>
    <row r="247" spans="1:87" ht="15" x14ac:dyDescent="0.25">
      <c r="A247" s="1066"/>
      <c r="B247" s="1067" t="s">
        <v>181</v>
      </c>
      <c r="C247" s="1066"/>
      <c r="D247" s="1068"/>
    </row>
    <row r="248" spans="1:87" ht="15" x14ac:dyDescent="0.25">
      <c r="A248" s="536" t="str">
        <f>IF(TRIM('2018'!A248)="","",'2018'!A248)</f>
        <v>Aardgas (bvw)</v>
      </c>
      <c r="B248" s="536" t="str">
        <f>IF(TRIM('2018'!B248)="","",'2018'!B248)</f>
        <v>MWh-bvw</v>
      </c>
      <c r="C248" s="536">
        <f>IF(TRIM('2018'!C248)="","",'2018'!C248)</f>
        <v>3.2508000000000004</v>
      </c>
      <c r="D248" s="537">
        <f>IF(TRIM('2018'!D248)="","",'2018'!D248)</f>
        <v>56.1</v>
      </c>
    </row>
    <row r="249" spans="1:87" ht="15" x14ac:dyDescent="0.25">
      <c r="A249" s="536" t="str">
        <f>IF(TRIM('2018'!A249)="","",'2018'!A249)</f>
        <v>Aardgas (ovw)</v>
      </c>
      <c r="B249" s="536" t="str">
        <f>IF(TRIM('2018'!B249)="","",'2018'!B249)</f>
        <v>MWh-ovw</v>
      </c>
      <c r="C249" s="536">
        <f>IF(TRIM('2018'!C249)="","",'2018'!C249)</f>
        <v>3.6</v>
      </c>
      <c r="D249" s="537">
        <f>IF(TRIM('2018'!D249)="","",'2018'!D249)</f>
        <v>56.1</v>
      </c>
    </row>
    <row r="250" spans="1:87" ht="15" x14ac:dyDescent="0.25">
      <c r="A250" s="536" t="str">
        <f>IF(TRIM('2018'!A250)="","",'2018'!A250)</f>
        <v>Aardgascondensaten (ton )</v>
      </c>
      <c r="B250" s="536" t="str">
        <f>IF(TRIM('2018'!B250)="","",'2018'!B250)</f>
        <v>ton</v>
      </c>
      <c r="C250" s="536">
        <f>IF(TRIM('2018'!C250)="","",'2018'!C250)</f>
        <v>44.2</v>
      </c>
      <c r="D250" s="537">
        <f>IF(TRIM('2018'!D250)="","",'2018'!D250)</f>
        <v>64.2</v>
      </c>
    </row>
    <row r="251" spans="1:87" ht="15" x14ac:dyDescent="0.25">
      <c r="A251" s="536" t="str">
        <f>IF(TRIM('2018'!A251)="","",'2018'!A251)</f>
        <v>Afvalolie (ton )</v>
      </c>
      <c r="B251" s="536" t="str">
        <f>IF(TRIM('2018'!B251)="","",'2018'!B251)</f>
        <v>ton</v>
      </c>
      <c r="C251" s="536">
        <f>IF(TRIM('2018'!C251)="","",'2018'!C251)</f>
        <v>40.200000000000003</v>
      </c>
      <c r="D251" s="537">
        <f>IF(TRIM('2018'!D251)="","",'2018'!D251)</f>
        <v>73.3</v>
      </c>
    </row>
    <row r="252" spans="1:87" ht="15" x14ac:dyDescent="0.25">
      <c r="A252" s="536" t="str">
        <f>IF(TRIM('2018'!A252)="","",'2018'!A252)</f>
        <v>Andere aardolieproducten (ton )</v>
      </c>
      <c r="B252" s="536" t="str">
        <f>IF(TRIM('2018'!B252)="","",'2018'!B252)</f>
        <v>ton</v>
      </c>
      <c r="C252" s="536">
        <f>IF(TRIM('2018'!C252)="","",'2018'!C252)</f>
        <v>40.200000000000003</v>
      </c>
      <c r="D252" s="537">
        <f>IF(TRIM('2018'!D252)="","",'2018'!D252)</f>
        <v>73.3</v>
      </c>
    </row>
    <row r="253" spans="1:87" ht="15" x14ac:dyDescent="0.25">
      <c r="A253" s="536" t="str">
        <f>IF(TRIM('2018'!A253)="","",'2018'!A253)</f>
        <v>Andere bitumineuze kool (ton )</v>
      </c>
      <c r="B253" s="536" t="str">
        <f>IF(TRIM('2018'!B253)="","",'2018'!B253)</f>
        <v>ton</v>
      </c>
      <c r="C253" s="536">
        <f>IF(TRIM('2018'!C253)="","",'2018'!C253)</f>
        <v>25.8</v>
      </c>
      <c r="D253" s="537">
        <f>IF(TRIM('2018'!D253)="","",'2018'!D253)</f>
        <v>94.6</v>
      </c>
    </row>
    <row r="254" spans="1:87" ht="15" x14ac:dyDescent="0.25">
      <c r="A254" s="536" t="str">
        <f>IF(TRIM('2018'!A254)="","",'2018'!A254)</f>
        <v>Antraciet (ton )</v>
      </c>
      <c r="B254" s="536" t="str">
        <f>IF(TRIM('2018'!B254)="","",'2018'!B254)</f>
        <v>ton</v>
      </c>
      <c r="C254" s="536">
        <f>IF(TRIM('2018'!C254)="","",'2018'!C254)</f>
        <v>26.7</v>
      </c>
      <c r="D254" s="537">
        <f>IF(TRIM('2018'!D254)="","",'2018'!D254)</f>
        <v>98.3</v>
      </c>
    </row>
    <row r="255" spans="1:87" ht="15" x14ac:dyDescent="0.25">
      <c r="A255" s="536" t="str">
        <f>IF(TRIM('2018'!A255)="","",'2018'!A255)</f>
        <v>Biobenzine (m³ )</v>
      </c>
      <c r="B255" s="536" t="str">
        <f>IF(TRIM('2018'!B255)="","",'2018'!B255)</f>
        <v>m³</v>
      </c>
      <c r="C255" s="536">
        <f>IF(TRIM('2018'!C255)="","",'2018'!C255)</f>
        <v>27</v>
      </c>
      <c r="D255" s="537">
        <f>IF(TRIM('2018'!D255)="","",'2018'!D255)</f>
        <v>0</v>
      </c>
    </row>
    <row r="256" spans="1:87" ht="15" x14ac:dyDescent="0.25">
      <c r="A256" s="536" t="str">
        <f>IF(TRIM('2018'!A256)="","",'2018'!A256)</f>
        <v>Biodiesel (m³ )</v>
      </c>
      <c r="B256" s="536" t="str">
        <f>IF(TRIM('2018'!B256)="","",'2018'!B256)</f>
        <v>m³</v>
      </c>
      <c r="C256" s="536">
        <f>IF(TRIM('2018'!C256)="","",'2018'!C256)</f>
        <v>27</v>
      </c>
      <c r="D256" s="537">
        <f>IF(TRIM('2018'!D256)="","",'2018'!D256)</f>
        <v>0</v>
      </c>
    </row>
    <row r="257" spans="1:4" s="886" customFormat="1" ht="15" x14ac:dyDescent="0.25">
      <c r="A257" s="536" t="str">
        <f>IF(TRIM('2018'!A257)="","",'2018'!A257)</f>
        <v>Biogas waterzuivering (Nm³)</v>
      </c>
      <c r="B257" s="536" t="str">
        <f>IF(TRIM('2018'!B257)="","",'2018'!B257)</f>
        <v>Nm³</v>
      </c>
      <c r="C257" s="536">
        <f>IF(TRIM('2018'!C257)="","",'2018'!C257)</f>
        <v>2.844E-2</v>
      </c>
      <c r="D257" s="537">
        <f>IF(TRIM('2018'!D257)="","",'2018'!D257)</f>
        <v>0</v>
      </c>
    </row>
    <row r="258" spans="1:4" s="886" customFormat="1" ht="15" x14ac:dyDescent="0.25">
      <c r="A258" s="536" t="str">
        <f>IF(TRIM('2018'!A258)="","",'2018'!A258)</f>
        <v>Biomassa hout (ton)</v>
      </c>
      <c r="B258" s="536" t="str">
        <f>IF(TRIM('2018'!B258)="","",'2018'!B258)</f>
        <v>ton</v>
      </c>
      <c r="C258" s="536">
        <f>IF(TRIM('2018'!C258)="","",'2018'!C258)</f>
        <v>14.6</v>
      </c>
      <c r="D258" s="537">
        <f>IF(TRIM('2018'!D258)="","",'2018'!D258)</f>
        <v>0</v>
      </c>
    </row>
    <row r="259" spans="1:4" s="886" customFormat="1" ht="15" x14ac:dyDescent="0.25">
      <c r="A259" s="536" t="str">
        <f>IF(TRIM('2018'!A259)="","",'2018'!A259)</f>
        <v>Bitumen (ton )</v>
      </c>
      <c r="B259" s="536" t="str">
        <f>IF(TRIM('2018'!B259)="","",'2018'!B259)</f>
        <v>ton</v>
      </c>
      <c r="C259" s="536">
        <f>IF(TRIM('2018'!C259)="","",'2018'!C259)</f>
        <v>40.200000000000003</v>
      </c>
      <c r="D259" s="537">
        <f>IF(TRIM('2018'!D259)="","",'2018'!D259)</f>
        <v>80.7</v>
      </c>
    </row>
    <row r="260" spans="1:4" s="886" customFormat="1" ht="15" x14ac:dyDescent="0.25">
      <c r="A260" s="536" t="str">
        <f>IF(TRIM('2018'!A260)="","",'2018'!A260)</f>
        <v>Bitumineuze leisteen en asfaltzand (ton )</v>
      </c>
      <c r="B260" s="536" t="str">
        <f>IF(TRIM('2018'!B260)="","",'2018'!B260)</f>
        <v>ton</v>
      </c>
      <c r="C260" s="536">
        <f>IF(TRIM('2018'!C260)="","",'2018'!C260)</f>
        <v>8.9</v>
      </c>
      <c r="D260" s="537">
        <f>IF(TRIM('2018'!D260)="","",'2018'!D260)</f>
        <v>107</v>
      </c>
    </row>
    <row r="261" spans="1:4" s="886" customFormat="1" ht="15" x14ac:dyDescent="0.25">
      <c r="A261" s="536" t="str">
        <f>IF(TRIM('2018'!A261)="","",'2018'!A261)</f>
        <v>Butaan (ton )</v>
      </c>
      <c r="B261" s="536" t="str">
        <f>IF(TRIM('2018'!B261)="","",'2018'!B261)</f>
        <v>ton</v>
      </c>
      <c r="C261" s="536">
        <f>IF(TRIM('2018'!C261)="","",'2018'!C261)</f>
        <v>45.7</v>
      </c>
      <c r="D261" s="537">
        <f>IF(TRIM('2018'!D261)="","",'2018'!D261)</f>
        <v>63.1</v>
      </c>
    </row>
    <row r="262" spans="1:4" s="886" customFormat="1" ht="15" x14ac:dyDescent="0.25">
      <c r="A262" s="536" t="str">
        <f>IF(TRIM('2018'!A262)="","",'2018'!A262)</f>
        <v>Butaan liq.(m³)</v>
      </c>
      <c r="B262" s="536" t="str">
        <f>IF(TRIM('2018'!B262)="","",'2018'!B262)</f>
        <v>m³</v>
      </c>
      <c r="C262" s="536">
        <f>IF(TRIM('2018'!C262)="","",'2018'!C262)</f>
        <v>26.734500000000001</v>
      </c>
      <c r="D262" s="537">
        <f>IF(TRIM('2018'!D262)="","",'2018'!D262)</f>
        <v>63.1</v>
      </c>
    </row>
    <row r="263" spans="1:4" s="886" customFormat="1" ht="15" x14ac:dyDescent="0.25">
      <c r="A263" s="536" t="str">
        <f>IF(TRIM('2018'!A263)="","",'2018'!A263)</f>
        <v>Cokeskool (ton )</v>
      </c>
      <c r="B263" s="536" t="str">
        <f>IF(TRIM('2018'!B263)="","",'2018'!B263)</f>
        <v>ton</v>
      </c>
      <c r="C263" s="536">
        <f>IF(TRIM('2018'!C263)="","",'2018'!C263)</f>
        <v>28.2</v>
      </c>
      <c r="D263" s="537">
        <f>IF(TRIM('2018'!D263)="","",'2018'!D263)</f>
        <v>94.6</v>
      </c>
    </row>
    <row r="264" spans="1:4" s="886" customFormat="1" ht="15" x14ac:dyDescent="0.25">
      <c r="A264" s="536" t="str">
        <f>IF(TRIM('2018'!A264)="","",'2018'!A264)</f>
        <v>Cokesovencokes en lignietcokes (ton )</v>
      </c>
      <c r="B264" s="536" t="str">
        <f>IF(TRIM('2018'!B264)="","",'2018'!B264)</f>
        <v>ton</v>
      </c>
      <c r="C264" s="536">
        <f>IF(TRIM('2018'!C264)="","",'2018'!C264)</f>
        <v>28.2</v>
      </c>
      <c r="D264" s="537">
        <f>IF(TRIM('2018'!D264)="","",'2018'!D264)</f>
        <v>107</v>
      </c>
    </row>
    <row r="265" spans="1:4" s="886" customFormat="1" ht="15" x14ac:dyDescent="0.25">
      <c r="A265" s="536" t="str">
        <f>IF(TRIM('2018'!A265)="","",'2018'!A265)</f>
        <v>Cokesovengas (ton )</v>
      </c>
      <c r="B265" s="536" t="str">
        <f>IF(TRIM('2018'!B265)="","",'2018'!B265)</f>
        <v>ton</v>
      </c>
      <c r="C265" s="536">
        <f>IF(TRIM('2018'!C265)="","",'2018'!C265)</f>
        <v>38.700000000000003</v>
      </c>
      <c r="D265" s="537">
        <f>IF(TRIM('2018'!D265)="","",'2018'!D265)</f>
        <v>44.4</v>
      </c>
    </row>
    <row r="266" spans="1:4" s="886" customFormat="1" ht="15" x14ac:dyDescent="0.25">
      <c r="A266" s="536" t="str">
        <f>IF(TRIM('2018'!A266)="","",'2018'!A266)</f>
        <v>Elektriciteit (MWh )</v>
      </c>
      <c r="B266" s="536" t="str">
        <f>IF(TRIM('2018'!B266)="","",'2018'!B266)</f>
        <v>MWh</v>
      </c>
      <c r="C266" s="536">
        <f>IF(TRIM('2018'!C266)="","",'2018'!C266)</f>
        <v>9</v>
      </c>
      <c r="D266" s="537">
        <f>IF(TRIM('2018'!D266)="","",'2018'!D266)</f>
        <v>44.444444444444443</v>
      </c>
    </row>
    <row r="267" spans="1:4" s="886" customFormat="1" ht="15" x14ac:dyDescent="0.25">
      <c r="A267" s="536" t="str">
        <f>IF(TRIM('2018'!A267)="","",'2018'!A267)</f>
        <v>Ethaan (ton )</v>
      </c>
      <c r="B267" s="536" t="str">
        <f>IF(TRIM('2018'!B267)="","",'2018'!B267)</f>
        <v>ton</v>
      </c>
      <c r="C267" s="536">
        <f>IF(TRIM('2018'!C267)="","",'2018'!C267)</f>
        <v>46.4</v>
      </c>
      <c r="D267" s="537">
        <f>IF(TRIM('2018'!D267)="","",'2018'!D267)</f>
        <v>61.6</v>
      </c>
    </row>
    <row r="268" spans="1:4" s="886" customFormat="1" ht="15" x14ac:dyDescent="0.25">
      <c r="A268" s="536" t="str">
        <f>IF(TRIM('2018'!A268)="","",'2018'!A268)</f>
        <v>Fabrieksgas (ton )</v>
      </c>
      <c r="B268" s="536" t="str">
        <f>IF(TRIM('2018'!B268)="","",'2018'!B268)</f>
        <v>ton</v>
      </c>
      <c r="C268" s="536">
        <f>IF(TRIM('2018'!C268)="","",'2018'!C268)</f>
        <v>38.700000000000003</v>
      </c>
      <c r="D268" s="537">
        <f>IF(TRIM('2018'!D268)="","",'2018'!D268)</f>
        <v>44.4</v>
      </c>
    </row>
    <row r="269" spans="1:4" s="886" customFormat="1" ht="15" x14ac:dyDescent="0.25">
      <c r="A269" s="536" t="str">
        <f>IF(TRIM('2018'!A269)="","",'2018'!A269)</f>
        <v>Formaldehyde lijm (ton )</v>
      </c>
      <c r="B269" s="536" t="str">
        <f>IF(TRIM('2018'!B269)="","",'2018'!B269)</f>
        <v>ton</v>
      </c>
      <c r="C269" s="536">
        <f>IF(TRIM('2018'!C269)="","",'2018'!C269)</f>
        <v>14.6</v>
      </c>
      <c r="D269" s="537">
        <f>IF(TRIM('2018'!D269)="","",'2018'!D269)</f>
        <v>5.5075342465753428E-2</v>
      </c>
    </row>
    <row r="270" spans="1:4" s="886" customFormat="1" ht="15" x14ac:dyDescent="0.25">
      <c r="A270" s="536" t="str">
        <f>IF(TRIM('2018'!A270)="","",'2018'!A270)</f>
        <v>Gascokes (ton )</v>
      </c>
      <c r="B270" s="536" t="str">
        <f>IF(TRIM('2018'!B270)="","",'2018'!B270)</f>
        <v>ton</v>
      </c>
      <c r="C270" s="536">
        <f>IF(TRIM('2018'!C270)="","",'2018'!C270)</f>
        <v>28.2</v>
      </c>
      <c r="D270" s="537">
        <f>IF(TRIM('2018'!D270)="","",'2018'!D270)</f>
        <v>107</v>
      </c>
    </row>
    <row r="271" spans="1:4" s="886" customFormat="1" ht="15" x14ac:dyDescent="0.25">
      <c r="A271" s="536" t="str">
        <f>IF(TRIM('2018'!A271)="","",'2018'!A271)</f>
        <v>Gasolie (m³)</v>
      </c>
      <c r="B271" s="536" t="str">
        <f>IF(TRIM('2018'!B271)="","",'2018'!B271)</f>
        <v>m³</v>
      </c>
      <c r="C271" s="536">
        <f>IF(TRIM('2018'!C271)="","",'2018'!C271)</f>
        <v>35.937150000000003</v>
      </c>
      <c r="D271" s="537">
        <f>IF(TRIM('2018'!D271)="","",'2018'!D271)</f>
        <v>74.099999999999994</v>
      </c>
    </row>
    <row r="272" spans="1:4" s="886" customFormat="1" ht="15" x14ac:dyDescent="0.25">
      <c r="A272" s="536" t="str">
        <f>IF(TRIM('2018'!A272)="","",'2018'!A272)</f>
        <v>Gasolie (ton )</v>
      </c>
      <c r="B272" s="536" t="str">
        <f>IF(TRIM('2018'!B272)="","",'2018'!B272)</f>
        <v>ton</v>
      </c>
      <c r="C272" s="536">
        <f>IF(TRIM('2018'!C272)="","",'2018'!C272)</f>
        <v>42.279000000000003</v>
      </c>
      <c r="D272" s="537">
        <f>IF(TRIM('2018'!D272)="","",'2018'!D272)</f>
        <v>74.099999999999994</v>
      </c>
    </row>
    <row r="273" spans="1:4" s="886" customFormat="1" ht="15" x14ac:dyDescent="0.25">
      <c r="A273" s="536" t="str">
        <f>IF(TRIM('2018'!A273)="","",'2018'!A273)</f>
        <v>Gasolie (x1000 L)</v>
      </c>
      <c r="B273" s="536" t="str">
        <f>IF(TRIM('2018'!B273)="","",'2018'!B273)</f>
        <v>1000 liter</v>
      </c>
      <c r="C273" s="536">
        <f>IF(TRIM('2018'!C273)="","",'2018'!C273)</f>
        <v>35.937150000000003</v>
      </c>
      <c r="D273" s="537">
        <f>IF(TRIM('2018'!D273)="","",'2018'!D273)</f>
        <v>74.099999999999994</v>
      </c>
    </row>
    <row r="274" spans="1:4" s="886" customFormat="1" ht="15" x14ac:dyDescent="0.25">
      <c r="A274" s="536" t="str">
        <f>IF(TRIM('2018'!A274)="","",'2018'!A274)</f>
        <v>Hoogovengas (ton )</v>
      </c>
      <c r="B274" s="536" t="str">
        <f>IF(TRIM('2018'!B274)="","",'2018'!B274)</f>
        <v>ton</v>
      </c>
      <c r="C274" s="536">
        <f>IF(TRIM('2018'!C274)="","",'2018'!C274)</f>
        <v>2.4700000000000002</v>
      </c>
      <c r="D274" s="537">
        <f>IF(TRIM('2018'!D274)="","",'2018'!D274)</f>
        <v>260</v>
      </c>
    </row>
    <row r="275" spans="1:4" s="886" customFormat="1" ht="15" x14ac:dyDescent="0.25">
      <c r="A275" s="536" t="str">
        <f>IF(TRIM('2018'!A275)="","",'2018'!A275)</f>
        <v>Hout/houtafval (ton)</v>
      </c>
      <c r="B275" s="536" t="str">
        <f>IF(TRIM('2018'!B275)="","",'2018'!B275)</f>
        <v>ton</v>
      </c>
      <c r="C275" s="536">
        <f>IF(TRIM('2018'!C275)="","",'2018'!C275)</f>
        <v>15.6</v>
      </c>
      <c r="D275" s="537">
        <f>IF(TRIM('2018'!D275)="","",'2018'!D275)</f>
        <v>0</v>
      </c>
    </row>
    <row r="276" spans="1:4" s="886" customFormat="1" ht="15" x14ac:dyDescent="0.25">
      <c r="A276" s="536" t="str">
        <f>IF(TRIM('2018'!A276)="","",'2018'!A276)</f>
        <v>Houtskool (ton )</v>
      </c>
      <c r="B276" s="536" t="str">
        <f>IF(TRIM('2018'!B276)="","",'2018'!B276)</f>
        <v>ton</v>
      </c>
      <c r="C276" s="536">
        <f>IF(TRIM('2018'!C276)="","",'2018'!C276)</f>
        <v>29.5</v>
      </c>
      <c r="D276" s="537">
        <f>IF(TRIM('2018'!D276)="","",'2018'!D276)</f>
        <v>0</v>
      </c>
    </row>
    <row r="277" spans="1:4" s="886" customFormat="1" ht="15" x14ac:dyDescent="0.25">
      <c r="A277" s="536" t="str">
        <f>IF(TRIM('2018'!A277)="","",'2018'!A277)</f>
        <v>Kerosine (andere dan vliegtuigkerosine) (m³ )</v>
      </c>
      <c r="B277" s="536" t="str">
        <f>IF(TRIM('2018'!B277)="","",'2018'!B277)</f>
        <v>m³</v>
      </c>
      <c r="C277" s="536">
        <f>IF(TRIM('2018'!C277)="","",'2018'!C277)</f>
        <v>34.492800000000003</v>
      </c>
      <c r="D277" s="537">
        <f>IF(TRIM('2018'!D277)="","",'2018'!D277)</f>
        <v>71.900000000000006</v>
      </c>
    </row>
    <row r="278" spans="1:4" s="886" customFormat="1" ht="15" x14ac:dyDescent="0.25">
      <c r="A278" s="536" t="str">
        <f>IF(TRIM('2018'!A278)="","",'2018'!A278)</f>
        <v>Kerosine (andere dan vliegtuigkerosine) (ton )</v>
      </c>
      <c r="B278" s="536" t="str">
        <f>IF(TRIM('2018'!B278)="","",'2018'!B278)</f>
        <v>ton</v>
      </c>
      <c r="C278" s="536">
        <f>IF(TRIM('2018'!C278)="","",'2018'!C278)</f>
        <v>43.116</v>
      </c>
      <c r="D278" s="537">
        <f>IF(TRIM('2018'!D278)="","",'2018'!D278)</f>
        <v>71.900000000000006</v>
      </c>
    </row>
    <row r="279" spans="1:4" s="886" customFormat="1" ht="15" x14ac:dyDescent="0.25">
      <c r="A279" s="536" t="str">
        <f>IF(TRIM('2018'!A279)="","",'2018'!A279)</f>
        <v>Koolmonoxide (Nm³ )</v>
      </c>
      <c r="B279" s="536" t="str">
        <f>IF(TRIM('2018'!B279)="","",'2018'!B279)</f>
        <v>Nm³</v>
      </c>
      <c r="C279" s="536">
        <f>IF(TRIM('2018'!C279)="","",'2018'!C279)</f>
        <v>1.2625000000000001E-2</v>
      </c>
      <c r="D279" s="537">
        <f>IF(TRIM('2018'!D279)="","",'2018'!D279)</f>
        <v>155.21</v>
      </c>
    </row>
    <row r="280" spans="1:4" s="886" customFormat="1" ht="15" x14ac:dyDescent="0.25">
      <c r="A280" s="536" t="str">
        <f>IF(TRIM('2018'!A280)="","",'2018'!A280)</f>
        <v>Koolmonoxide (ton )</v>
      </c>
      <c r="B280" s="536" t="str">
        <f>IF(TRIM('2018'!B280)="","",'2018'!B280)</f>
        <v>ton</v>
      </c>
      <c r="C280" s="536">
        <f>IF(TRIM('2018'!C280)="","",'2018'!C280)</f>
        <v>10.1</v>
      </c>
      <c r="D280" s="537">
        <f>IF(TRIM('2018'!D280)="","",'2018'!D280)</f>
        <v>155.21</v>
      </c>
    </row>
    <row r="281" spans="1:4" s="886" customFormat="1" ht="15" x14ac:dyDescent="0.25">
      <c r="A281" s="536" t="str">
        <f>IF(TRIM('2018'!A281)="","",'2018'!A281)</f>
        <v>Koolteer (ton )</v>
      </c>
      <c r="B281" s="536" t="str">
        <f>IF(TRIM('2018'!B281)="","",'2018'!B281)</f>
        <v>ton</v>
      </c>
      <c r="C281" s="536">
        <f>IF(TRIM('2018'!C281)="","",'2018'!C281)</f>
        <v>28</v>
      </c>
      <c r="D281" s="537">
        <f>IF(TRIM('2018'!D281)="","",'2018'!D281)</f>
        <v>80.7</v>
      </c>
    </row>
    <row r="282" spans="1:4" s="886" customFormat="1" ht="15" x14ac:dyDescent="0.25">
      <c r="A282" s="536" t="str">
        <f>IF(TRIM('2018'!A282)="","",'2018'!A282)</f>
        <v>Lampen petroleum (m³)</v>
      </c>
      <c r="B282" s="536" t="str">
        <f>IF(TRIM('2018'!B282)="","",'2018'!B282)</f>
        <v>ton</v>
      </c>
      <c r="C282" s="536">
        <f>IF(TRIM('2018'!C282)="","",'2018'!C282)</f>
        <v>34.492800000000003</v>
      </c>
      <c r="D282" s="537">
        <f>IF(TRIM('2018'!D282)="","",'2018'!D282)</f>
        <v>71.900000000000006</v>
      </c>
    </row>
    <row r="283" spans="1:4" s="886" customFormat="1" ht="15" x14ac:dyDescent="0.25">
      <c r="A283" s="536" t="str">
        <f>IF(TRIM('2018'!A283)="","",'2018'!A283)</f>
        <v>Lampen petroleum (ton)</v>
      </c>
      <c r="B283" s="536" t="str">
        <f>IF(TRIM('2018'!B283)="","",'2018'!B283)</f>
        <v>ton</v>
      </c>
      <c r="C283" s="536">
        <f>IF(TRIM('2018'!C283)="","",'2018'!C283)</f>
        <v>43.116</v>
      </c>
      <c r="D283" s="537">
        <f>IF(TRIM('2018'!D283)="","",'2018'!D283)</f>
        <v>71.900000000000006</v>
      </c>
    </row>
    <row r="284" spans="1:4" s="886" customFormat="1" ht="15" x14ac:dyDescent="0.25">
      <c r="A284" s="536" t="str">
        <f>IF(TRIM('2018'!A284)="","",'2018'!A284)</f>
        <v>Leisteenolie (m³ )</v>
      </c>
      <c r="B284" s="536" t="str">
        <f>IF(TRIM('2018'!B284)="","",'2018'!B284)</f>
        <v>m³</v>
      </c>
      <c r="C284" s="536">
        <f>IF(TRIM('2018'!C284)="","",'2018'!C284)</f>
        <v>32.384999999999998</v>
      </c>
      <c r="D284" s="537">
        <f>IF(TRIM('2018'!D284)="","",'2018'!D284)</f>
        <v>73.3</v>
      </c>
    </row>
    <row r="285" spans="1:4" s="886" customFormat="1" ht="15" x14ac:dyDescent="0.25">
      <c r="A285" s="536" t="str">
        <f>IF(TRIM('2018'!A285)="","",'2018'!A285)</f>
        <v>Leisteenolie (ton )</v>
      </c>
      <c r="B285" s="536" t="str">
        <f>IF(TRIM('2018'!B285)="","",'2018'!B285)</f>
        <v>ton</v>
      </c>
      <c r="C285" s="536">
        <f>IF(TRIM('2018'!C285)="","",'2018'!C285)</f>
        <v>38.1</v>
      </c>
      <c r="D285" s="537">
        <f>IF(TRIM('2018'!D285)="","",'2018'!D285)</f>
        <v>73.3</v>
      </c>
    </row>
    <row r="286" spans="1:4" s="886" customFormat="1" ht="15" x14ac:dyDescent="0.25">
      <c r="A286" s="536" t="str">
        <f>IF(TRIM('2018'!A286)="","",'2018'!A286)</f>
        <v>Ligniet (ton )</v>
      </c>
      <c r="B286" s="536" t="str">
        <f>IF(TRIM('2018'!B286)="","",'2018'!B286)</f>
        <v>ton</v>
      </c>
      <c r="C286" s="536">
        <f>IF(TRIM('2018'!C286)="","",'2018'!C286)</f>
        <v>11.9</v>
      </c>
      <c r="D286" s="537">
        <f>IF(TRIM('2018'!D286)="","",'2018'!D286)</f>
        <v>101</v>
      </c>
    </row>
    <row r="287" spans="1:4" s="886" customFormat="1" ht="15" x14ac:dyDescent="0.25">
      <c r="A287" s="536" t="str">
        <f>IF(TRIM('2018'!A287)="","",'2018'!A287)</f>
        <v>LPG (ton )</v>
      </c>
      <c r="B287" s="536" t="str">
        <f>IF(TRIM('2018'!B287)="","",'2018'!B287)</f>
        <v>ton</v>
      </c>
      <c r="C287" s="536">
        <f>IF(TRIM('2018'!C287)="","",'2018'!C287)</f>
        <v>45.948999999999998</v>
      </c>
      <c r="D287" s="537">
        <f>IF(TRIM('2018'!D287)="","",'2018'!D287)</f>
        <v>63.1</v>
      </c>
    </row>
    <row r="288" spans="1:4" s="886" customFormat="1" ht="15" x14ac:dyDescent="0.25">
      <c r="A288" s="536" t="str">
        <f>IF(TRIM('2018'!A288)="","",'2018'!A288)</f>
        <v>LPG liq.(m³ )</v>
      </c>
      <c r="B288" s="536" t="str">
        <f>IF(TRIM('2018'!B288)="","",'2018'!B288)</f>
        <v>m³</v>
      </c>
      <c r="C288" s="536">
        <f>IF(TRIM('2018'!C288)="","",'2018'!C288)</f>
        <v>25.27195</v>
      </c>
      <c r="D288" s="537">
        <f>IF(TRIM('2018'!D288)="","",'2018'!D288)</f>
        <v>63.1</v>
      </c>
    </row>
    <row r="289" spans="1:4" s="886" customFormat="1" ht="15" x14ac:dyDescent="0.25">
      <c r="A289" s="536" t="str">
        <f>IF(TRIM('2018'!A289)="","",'2018'!A289)</f>
        <v>Methaan (ton )</v>
      </c>
      <c r="B289" s="536" t="str">
        <f>IF(TRIM('2018'!B289)="","",'2018'!B289)</f>
        <v>ton</v>
      </c>
      <c r="C289" s="536">
        <f>IF(TRIM('2018'!C289)="","",'2018'!C289)</f>
        <v>50</v>
      </c>
      <c r="D289" s="537">
        <f>IF(TRIM('2018'!D289)="","",'2018'!D289)</f>
        <v>54.9</v>
      </c>
    </row>
    <row r="290" spans="1:4" s="886" customFormat="1" ht="15" x14ac:dyDescent="0.25">
      <c r="A290" s="536" t="str">
        <f>IF(TRIM('2018'!A290)="","",'2018'!A290)</f>
        <v>Methaan vap.(Nm³ )</v>
      </c>
      <c r="B290" s="536" t="str">
        <f>IF(TRIM('2018'!B290)="","",'2018'!B290)</f>
        <v>Nm³</v>
      </c>
      <c r="C290" s="536">
        <f>IF(TRIM('2018'!C290)="","",'2018'!C290)</f>
        <v>3.585E-2</v>
      </c>
      <c r="D290" s="537">
        <f>IF(TRIM('2018'!D290)="","",'2018'!D290)</f>
        <v>54.9</v>
      </c>
    </row>
    <row r="291" spans="1:4" s="886" customFormat="1" ht="15" x14ac:dyDescent="0.25">
      <c r="A291" s="536" t="str">
        <f>IF(TRIM('2018'!A291)="","",'2018'!A291)</f>
        <v>Motorbenzine (ton)</v>
      </c>
      <c r="B291" s="536" t="str">
        <f>IF(TRIM('2018'!B291)="","",'2018'!B291)</f>
        <v>ton</v>
      </c>
      <c r="C291" s="536">
        <f>IF(TRIM('2018'!C291)="","",'2018'!C291)</f>
        <v>44.3</v>
      </c>
      <c r="D291" s="537">
        <f>IF(TRIM('2018'!D291)="","",'2018'!D291)</f>
        <v>69.3</v>
      </c>
    </row>
    <row r="292" spans="1:4" s="886" customFormat="1" ht="15" x14ac:dyDescent="0.25">
      <c r="A292" s="536" t="str">
        <f>IF(TRIM('2018'!A292)="","",'2018'!A292)</f>
        <v>Nafta (ton )</v>
      </c>
      <c r="B292" s="536" t="str">
        <f>IF(TRIM('2018'!B292)="","",'2018'!B292)</f>
        <v>ton</v>
      </c>
      <c r="C292" s="536">
        <f>IF(TRIM('2018'!C292)="","",'2018'!C292)</f>
        <v>44.5</v>
      </c>
      <c r="D292" s="537">
        <f>IF(TRIM('2018'!D292)="","",'2018'!D292)</f>
        <v>73.3</v>
      </c>
    </row>
    <row r="293" spans="1:4" s="886" customFormat="1" ht="15" x14ac:dyDescent="0.25">
      <c r="A293" s="536" t="str">
        <f>IF(TRIM('2018'!A293)="","",'2018'!A293)</f>
        <v>Orimulsion (ton )</v>
      </c>
      <c r="B293" s="536" t="str">
        <f>IF(TRIM('2018'!B293)="","",'2018'!B293)</f>
        <v>ton</v>
      </c>
      <c r="C293" s="536">
        <f>IF(TRIM('2018'!C293)="","",'2018'!C293)</f>
        <v>27.5</v>
      </c>
      <c r="D293" s="537">
        <f>IF(TRIM('2018'!D293)="","",'2018'!D293)</f>
        <v>77</v>
      </c>
    </row>
    <row r="294" spans="1:4" s="886" customFormat="1" ht="15" x14ac:dyDescent="0.25">
      <c r="A294" s="536" t="str">
        <f>IF(TRIM('2018'!A294)="","",'2018'!A294)</f>
        <v>Overig biogas (ton )</v>
      </c>
      <c r="B294" s="536" t="str">
        <f>IF(TRIM('2018'!B294)="","",'2018'!B294)</f>
        <v>ton</v>
      </c>
      <c r="C294" s="536">
        <f>IF(TRIM('2018'!C294)="","",'2018'!C294)</f>
        <v>50.4</v>
      </c>
      <c r="D294" s="537">
        <f>IF(TRIM('2018'!D294)="","",'2018'!D294)</f>
        <v>0</v>
      </c>
    </row>
    <row r="295" spans="1:4" s="886" customFormat="1" ht="15" x14ac:dyDescent="0.25">
      <c r="A295" s="536" t="str">
        <f>IF(TRIM('2018'!A295)="","",'2018'!A295)</f>
        <v>Oxystaalovengas (ton )</v>
      </c>
      <c r="B295" s="536" t="str">
        <f>IF(TRIM('2018'!B295)="","",'2018'!B295)</f>
        <v>ton</v>
      </c>
      <c r="C295" s="536">
        <f>IF(TRIM('2018'!C295)="","",'2018'!C295)</f>
        <v>7.06</v>
      </c>
      <c r="D295" s="537">
        <f>IF(TRIM('2018'!D295)="","",'2018'!D295)</f>
        <v>182</v>
      </c>
    </row>
    <row r="296" spans="1:4" s="886" customFormat="1" ht="15" x14ac:dyDescent="0.25">
      <c r="A296" s="536" t="str">
        <f>IF(TRIM('2018'!A296)="","",'2018'!A296)</f>
        <v>Paraffinewassen (ton )</v>
      </c>
      <c r="B296" s="536" t="str">
        <f>IF(TRIM('2018'!B296)="","",'2018'!B296)</f>
        <v>ton</v>
      </c>
      <c r="C296" s="536">
        <f>IF(TRIM('2018'!C296)="","",'2018'!C296)</f>
        <v>40.200000000000003</v>
      </c>
      <c r="D296" s="537">
        <f>IF(TRIM('2018'!D296)="","",'2018'!D296)</f>
        <v>73.3</v>
      </c>
    </row>
    <row r="297" spans="1:4" s="886" customFormat="1" ht="15" x14ac:dyDescent="0.25">
      <c r="A297" s="536" t="str">
        <f>IF(TRIM('2018'!A297)="","",'2018'!A297)</f>
        <v>Petroleumcokes (ton )</v>
      </c>
      <c r="B297" s="536" t="str">
        <f>IF(TRIM('2018'!B297)="","",'2018'!B297)</f>
        <v>ton</v>
      </c>
      <c r="C297" s="536">
        <f>IF(TRIM('2018'!C297)="","",'2018'!C297)</f>
        <v>32.5</v>
      </c>
      <c r="D297" s="537">
        <f>IF(TRIM('2018'!D297)="","",'2018'!D297)</f>
        <v>97.5</v>
      </c>
    </row>
    <row r="298" spans="1:4" s="886" customFormat="1" ht="15" x14ac:dyDescent="0.25">
      <c r="A298" s="536" t="str">
        <f>IF(TRIM('2018'!A298)="","",'2018'!A298)</f>
        <v>Propaan (ton )</v>
      </c>
      <c r="B298" s="536" t="str">
        <f>IF(TRIM('2018'!B298)="","",'2018'!B298)</f>
        <v>ton</v>
      </c>
      <c r="C298" s="536">
        <f>IF(TRIM('2018'!C298)="","",'2018'!C298)</f>
        <v>46.2</v>
      </c>
      <c r="D298" s="537">
        <f>IF(TRIM('2018'!D298)="","",'2018'!D298)</f>
        <v>63.1</v>
      </c>
    </row>
    <row r="299" spans="1:4" s="886" customFormat="1" ht="15" x14ac:dyDescent="0.25">
      <c r="A299" s="536" t="str">
        <f>IF(TRIM('2018'!A299)="","",'2018'!A299)</f>
        <v>Propaan liq.(m³ )</v>
      </c>
      <c r="B299" s="536" t="str">
        <f>IF(TRIM('2018'!B299)="","",'2018'!B299)</f>
        <v>m³</v>
      </c>
      <c r="C299" s="536">
        <f>IF(TRIM('2018'!C299)="","",'2018'!C299)</f>
        <v>24.301200000000001</v>
      </c>
      <c r="D299" s="537">
        <f>IF(TRIM('2018'!D299)="","",'2018'!D299)</f>
        <v>63.1</v>
      </c>
    </row>
    <row r="300" spans="1:4" s="886" customFormat="1" ht="15" x14ac:dyDescent="0.25">
      <c r="A300" s="536" t="str">
        <f>IF(TRIM('2018'!A300)="","",'2018'!A300)</f>
        <v>Raffinaderijgas (ton )</v>
      </c>
      <c r="B300" s="536" t="str">
        <f>IF(TRIM('2018'!B300)="","",'2018'!B300)</f>
        <v>ton</v>
      </c>
      <c r="C300" s="536">
        <f>IF(TRIM('2018'!C300)="","",'2018'!C300)</f>
        <v>49.5</v>
      </c>
      <c r="D300" s="537">
        <f>IF(TRIM('2018'!D300)="","",'2018'!D300)</f>
        <v>57.6</v>
      </c>
    </row>
    <row r="301" spans="1:4" s="886" customFormat="1" ht="15" x14ac:dyDescent="0.25">
      <c r="A301" s="536" t="str">
        <f>IF(TRIM('2018'!A301)="","",'2018'!A301)</f>
        <v>Raffinagegrondstoffen (ton )</v>
      </c>
      <c r="B301" s="536" t="str">
        <f>IF(TRIM('2018'!B301)="","",'2018'!B301)</f>
        <v>ton</v>
      </c>
      <c r="C301" s="536">
        <f>IF(TRIM('2018'!C301)="","",'2018'!C301)</f>
        <v>43</v>
      </c>
      <c r="D301" s="537">
        <f>IF(TRIM('2018'!D301)="","",'2018'!D301)</f>
        <v>73.3</v>
      </c>
    </row>
    <row r="302" spans="1:4" s="886" customFormat="1" ht="15" x14ac:dyDescent="0.25">
      <c r="A302" s="536" t="str">
        <f>IF(TRIM('2018'!A302)="","",'2018'!A302)</f>
        <v>Residuale stookolie (ton )</v>
      </c>
      <c r="B302" s="536" t="str">
        <f>IF(TRIM('2018'!B302)="","",'2018'!B302)</f>
        <v>ton</v>
      </c>
      <c r="C302" s="536">
        <f>IF(TRIM('2018'!C302)="","",'2018'!C302)</f>
        <v>40.603999999999999</v>
      </c>
      <c r="D302" s="537">
        <f>IF(TRIM('2018'!D302)="","",'2018'!D302)</f>
        <v>77.400000000000006</v>
      </c>
    </row>
    <row r="303" spans="1:4" s="886" customFormat="1" ht="15" x14ac:dyDescent="0.25">
      <c r="A303" s="536" t="str">
        <f>IF(TRIM('2018'!A303)="","",'2018'!A303)</f>
        <v>Ruwe aardolie (ton )</v>
      </c>
      <c r="B303" s="536" t="str">
        <f>IF(TRIM('2018'!B303)="","",'2018'!B303)</f>
        <v>ton</v>
      </c>
      <c r="C303" s="536">
        <f>IF(TRIM('2018'!C303)="","",'2018'!C303)</f>
        <v>42.3</v>
      </c>
      <c r="D303" s="537">
        <f>IF(TRIM('2018'!D303)="","",'2018'!D303)</f>
        <v>73.3</v>
      </c>
    </row>
    <row r="304" spans="1:4" s="886" customFormat="1" ht="15" x14ac:dyDescent="0.25">
      <c r="A304" s="536" t="str">
        <f>IF(TRIM('2018'!A304)="","",'2018'!A304)</f>
        <v>Slibgas (ton )</v>
      </c>
      <c r="B304" s="536" t="str">
        <f>IF(TRIM('2018'!B304)="","",'2018'!B304)</f>
        <v>ton</v>
      </c>
      <c r="C304" s="536">
        <f>IF(TRIM('2018'!C304)="","",'2018'!C304)</f>
        <v>50.4</v>
      </c>
      <c r="D304" s="537">
        <f>IF(TRIM('2018'!D304)="","",'2018'!D304)</f>
        <v>0</v>
      </c>
    </row>
    <row r="305" spans="1:5" s="886" customFormat="1" ht="15" x14ac:dyDescent="0.25">
      <c r="A305" s="536" t="str">
        <f>IF(TRIM('2018'!A305)="","",'2018'!A305)</f>
        <v>Smeermiddelen (ton )</v>
      </c>
      <c r="B305" s="536" t="str">
        <f>IF(TRIM('2018'!B305)="","",'2018'!B305)</f>
        <v>ton</v>
      </c>
      <c r="C305" s="536">
        <f>IF(TRIM('2018'!C305)="","",'2018'!C305)</f>
        <v>40.200000000000003</v>
      </c>
      <c r="D305" s="537">
        <f>IF(TRIM('2018'!D305)="","",'2018'!D305)</f>
        <v>73.3</v>
      </c>
      <c r="E305" s="1054"/>
    </row>
    <row r="306" spans="1:5" s="886" customFormat="1" ht="15" x14ac:dyDescent="0.25">
      <c r="A306" s="536" t="str">
        <f>IF(TRIM('2018'!A306)="","",'2018'!A306)</f>
        <v>Steenkool (ton )</v>
      </c>
      <c r="B306" s="536" t="str">
        <f>IF(TRIM('2018'!B306)="","",'2018'!B306)</f>
        <v>ton</v>
      </c>
      <c r="C306" s="536">
        <f>IF(TRIM('2018'!C306)="","",'2018'!C306)</f>
        <v>20.7</v>
      </c>
      <c r="D306" s="537">
        <f>IF(TRIM('2018'!D306)="","",'2018'!D306)</f>
        <v>97.5</v>
      </c>
      <c r="E306" s="1054"/>
    </row>
    <row r="307" spans="1:5" s="886" customFormat="1" ht="15" x14ac:dyDescent="0.25">
      <c r="A307" s="536" t="str">
        <f>IF(TRIM('2018'!A307)="","",'2018'!A307)</f>
        <v>Stortgas (ton )</v>
      </c>
      <c r="B307" s="536" t="str">
        <f>IF(TRIM('2018'!B307)="","",'2018'!B307)</f>
        <v>ton</v>
      </c>
      <c r="C307" s="536">
        <f>IF(TRIM('2018'!C307)="","",'2018'!C307)</f>
        <v>50.4</v>
      </c>
      <c r="D307" s="537">
        <f>IF(TRIM('2018'!D307)="","",'2018'!D307)</f>
        <v>0</v>
      </c>
      <c r="E307" s="1054"/>
    </row>
    <row r="308" spans="1:5" s="886" customFormat="1" ht="15" x14ac:dyDescent="0.25">
      <c r="A308" s="536" t="str">
        <f>IF(TRIM('2018'!A308)="","",'2018'!A308)</f>
        <v>Subbitumineuze kool (ton )</v>
      </c>
      <c r="B308" s="536" t="str">
        <f>IF(TRIM('2018'!B308)="","",'2018'!B308)</f>
        <v>ton</v>
      </c>
      <c r="C308" s="536">
        <f>IF(TRIM('2018'!C308)="","",'2018'!C308)</f>
        <v>18.899999999999999</v>
      </c>
      <c r="D308" s="537">
        <f>IF(TRIM('2018'!D308)="","",'2018'!D308)</f>
        <v>96.1</v>
      </c>
      <c r="E308" s="1054"/>
    </row>
    <row r="309" spans="1:5" s="886" customFormat="1" ht="15" x14ac:dyDescent="0.25">
      <c r="A309" s="536" t="str">
        <f>IF(TRIM('2018'!A309)="","",'2018'!A309)</f>
        <v>Turf (ton )</v>
      </c>
      <c r="B309" s="536" t="str">
        <f>IF(TRIM('2018'!B309)="","",'2018'!B309)</f>
        <v>ton</v>
      </c>
      <c r="C309" s="536">
        <f>IF(TRIM('2018'!C309)="","",'2018'!C309)</f>
        <v>9.76</v>
      </c>
      <c r="D309" s="537">
        <f>IF(TRIM('2018'!D309)="","",'2018'!D309)</f>
        <v>106</v>
      </c>
      <c r="E309" s="1054"/>
    </row>
    <row r="310" spans="1:5" s="886" customFormat="1" ht="15" x14ac:dyDescent="0.25">
      <c r="A310" s="536" t="str">
        <f>IF(TRIM('2018'!A310)="","",'2018'!A310)</f>
        <v>Vershout droog (ton )</v>
      </c>
      <c r="B310" s="536" t="str">
        <f>IF(TRIM('2018'!B310)="","",'2018'!B310)</f>
        <v>ton</v>
      </c>
      <c r="C310" s="536">
        <f>IF(TRIM('2018'!C310)="","",'2018'!C310)</f>
        <v>14.6</v>
      </c>
      <c r="D310" s="537">
        <f>IF(TRIM('2018'!D310)="","",'2018'!D310)</f>
        <v>0</v>
      </c>
      <c r="E310" s="1069"/>
    </row>
    <row r="311" spans="1:5" s="886" customFormat="1" ht="15" x14ac:dyDescent="0.25">
      <c r="A311" s="536" t="str">
        <f>IF(TRIM('2018'!A311)="","",'2018'!A311)</f>
        <v>Vloeibare petroleumgas(ton)</v>
      </c>
      <c r="B311" s="536" t="str">
        <f>IF(TRIM('2018'!B311)="","",'2018'!B311)</f>
        <v>ton</v>
      </c>
      <c r="C311" s="536">
        <f>IF(TRIM('2018'!C311)="","",'2018'!C311)</f>
        <v>47.3</v>
      </c>
      <c r="D311" s="537">
        <f>IF(TRIM('2018'!D311)="","",'2018'!D311)</f>
        <v>63.1</v>
      </c>
      <c r="E311" s="1054"/>
    </row>
    <row r="312" spans="1:5" s="886" customFormat="1" ht="15" x14ac:dyDescent="0.25">
      <c r="A312" s="536" t="str">
        <f>IF(TRIM('2018'!A312)="","",'2018'!A312)</f>
        <v>White spirit en industriële spiritus (ton )</v>
      </c>
      <c r="B312" s="536" t="str">
        <f>IF(TRIM('2018'!B312)="","",'2018'!B312)</f>
        <v>ton</v>
      </c>
      <c r="C312" s="536">
        <f>IF(TRIM('2018'!C312)="","",'2018'!C312)</f>
        <v>40.200000000000003</v>
      </c>
      <c r="D312" s="537">
        <f>IF(TRIM('2018'!D312)="","",'2018'!D312)</f>
        <v>73.3</v>
      </c>
      <c r="E312" s="1054"/>
    </row>
    <row r="313" spans="1:5" s="886" customFormat="1" ht="15" x14ac:dyDescent="0.25">
      <c r="A313" s="1977" t="str">
        <f>IF(TRIM('2018'!A313)="","",'2018'!A313)</f>
        <v>Zuiver houtafval (ton )</v>
      </c>
      <c r="B313" s="1977" t="str">
        <f>IF(TRIM('2018'!B313)="","",'2018'!B313)</f>
        <v>ton</v>
      </c>
      <c r="C313" s="1977">
        <f>IF(TRIM('2018'!C313)="","",'2018'!C313)</f>
        <v>15.6</v>
      </c>
      <c r="D313" s="2038">
        <f>IF(TRIM('2018'!D313)="","",'2018'!D313)</f>
        <v>0</v>
      </c>
      <c r="E313" s="1054"/>
    </row>
    <row r="314" spans="1:5" s="886" customFormat="1" ht="15" x14ac:dyDescent="0.25">
      <c r="A314" s="2200" t="str">
        <f>IF(TRIM('2018'!A314)="","",'2018'!A314)</f>
        <v/>
      </c>
      <c r="B314" s="2200" t="str">
        <f>IF(TRIM('2018'!B314)="","",'2018'!B314)</f>
        <v/>
      </c>
      <c r="C314" s="2200" t="str">
        <f>IF(TRIM('2018'!C314)="","",'2018'!C314)</f>
        <v/>
      </c>
      <c r="D314" s="2201" t="str">
        <f>IF(TRIM('2018'!D314)="","",'2018'!D314)</f>
        <v/>
      </c>
      <c r="E314" s="1054"/>
    </row>
    <row r="315" spans="1:5" s="886" customFormat="1" ht="15" x14ac:dyDescent="0.25">
      <c r="A315" s="2200" t="str">
        <f>IF(TRIM('2018'!A315)="","",'2018'!A315)</f>
        <v/>
      </c>
      <c r="B315" s="2200" t="str">
        <f>IF(TRIM('2018'!B315)="","",'2018'!B315)</f>
        <v/>
      </c>
      <c r="C315" s="2200" t="str">
        <f>IF(TRIM('2018'!C315)="","",'2018'!C315)</f>
        <v/>
      </c>
      <c r="D315" s="2201" t="str">
        <f>IF(TRIM('2018'!D315)="","",'2018'!D315)</f>
        <v/>
      </c>
      <c r="E315" s="1054"/>
    </row>
    <row r="316" spans="1:5" s="886" customFormat="1" ht="15" x14ac:dyDescent="0.25">
      <c r="A316" s="2200" t="str">
        <f>IF(TRIM('2018'!A316)="","",'2018'!A316)</f>
        <v/>
      </c>
      <c r="B316" s="2200" t="str">
        <f>IF(TRIM('2018'!B316)="","",'2018'!B316)</f>
        <v/>
      </c>
      <c r="C316" s="2200" t="str">
        <f>IF(TRIM('2018'!C316)="","",'2018'!C316)</f>
        <v/>
      </c>
      <c r="D316" s="2201" t="str">
        <f>IF(TRIM('2018'!D316)="","",'2018'!D316)</f>
        <v/>
      </c>
      <c r="E316" s="1054"/>
    </row>
    <row r="317" spans="1:5" s="886" customFormat="1" ht="15" x14ac:dyDescent="0.25">
      <c r="A317" s="2200" t="str">
        <f>IF(TRIM('2018'!A317)="","",'2018'!A317)</f>
        <v/>
      </c>
      <c r="B317" s="2200" t="str">
        <f>IF(TRIM('2018'!B317)="","",'2018'!B317)</f>
        <v/>
      </c>
      <c r="C317" s="2200" t="str">
        <f>IF(TRIM('2018'!C317)="","",'2018'!C317)</f>
        <v/>
      </c>
      <c r="D317" s="2201" t="str">
        <f>IF(TRIM('2018'!D317)="","",'2018'!D317)</f>
        <v/>
      </c>
      <c r="E317" s="1054"/>
    </row>
    <row r="318" spans="1:5" s="886" customFormat="1" ht="15" x14ac:dyDescent="0.25">
      <c r="A318" s="2200" t="str">
        <f>IF(TRIM('2018'!A318)="","",'2018'!A318)</f>
        <v/>
      </c>
      <c r="B318" s="2200" t="str">
        <f>IF(TRIM('2018'!B318)="","",'2018'!B318)</f>
        <v/>
      </c>
      <c r="C318" s="2200" t="str">
        <f>IF(TRIM('2018'!C318)="","",'2018'!C318)</f>
        <v/>
      </c>
      <c r="D318" s="2201" t="str">
        <f>IF(TRIM('2018'!D318)="","",'2018'!D318)</f>
        <v/>
      </c>
      <c r="E318" s="1054"/>
    </row>
    <row r="319" spans="1:5" s="886" customFormat="1" ht="15" x14ac:dyDescent="0.25">
      <c r="A319" s="2200" t="str">
        <f>IF(TRIM('2018'!A319)="","",'2018'!A319)</f>
        <v/>
      </c>
      <c r="B319" s="2200" t="str">
        <f>IF(TRIM('2018'!B319)="","",'2018'!B319)</f>
        <v/>
      </c>
      <c r="C319" s="2200" t="str">
        <f>IF(TRIM('2018'!C319)="","",'2018'!C319)</f>
        <v/>
      </c>
      <c r="D319" s="2201" t="str">
        <f>IF(TRIM('2018'!D319)="","",'2018'!D319)</f>
        <v/>
      </c>
      <c r="E319" s="1054"/>
    </row>
    <row r="320" spans="1:5" s="886" customFormat="1" ht="15" x14ac:dyDescent="0.25">
      <c r="A320" s="2200" t="str">
        <f>IF(TRIM('2018'!A320)="","",'2018'!A320)</f>
        <v/>
      </c>
      <c r="B320" s="2200" t="str">
        <f>IF(TRIM('2018'!B320)="","",'2018'!B320)</f>
        <v/>
      </c>
      <c r="C320" s="2200" t="str">
        <f>IF(TRIM('2018'!C320)="","",'2018'!C320)</f>
        <v/>
      </c>
      <c r="D320" s="2201" t="str">
        <f>IF(TRIM('2018'!D320)="","",'2018'!D320)</f>
        <v/>
      </c>
      <c r="E320" s="1054"/>
    </row>
    <row r="321" spans="1:4" s="886" customFormat="1" ht="15" x14ac:dyDescent="0.25">
      <c r="A321" s="2200" t="str">
        <f>IF(TRIM('2018'!A321)="","",'2018'!A321)</f>
        <v/>
      </c>
      <c r="B321" s="2200" t="str">
        <f>IF(TRIM('2018'!B321)="","",'2018'!B321)</f>
        <v/>
      </c>
      <c r="C321" s="2200" t="str">
        <f>IF(TRIM('2018'!C321)="","",'2018'!C321)</f>
        <v/>
      </c>
      <c r="D321" s="2201" t="str">
        <f>IF(TRIM('2018'!D321)="","",'2018'!D321)</f>
        <v/>
      </c>
    </row>
    <row r="322" spans="1:4" s="886" customFormat="1" ht="15" x14ac:dyDescent="0.25">
      <c r="A322" s="2200" t="str">
        <f>IF(TRIM('2018'!A322)="","",'2018'!A322)</f>
        <v/>
      </c>
      <c r="B322" s="2200" t="str">
        <f>IF(TRIM('2018'!B322)="","",'2018'!B322)</f>
        <v/>
      </c>
      <c r="C322" s="2200" t="str">
        <f>IF(TRIM('2018'!C322)="","",'2018'!C322)</f>
        <v/>
      </c>
      <c r="D322" s="2201" t="str">
        <f>IF(TRIM('2018'!D322)="","",'2018'!D322)</f>
        <v/>
      </c>
    </row>
    <row r="323" spans="1:4" s="886" customFormat="1" ht="15" x14ac:dyDescent="0.25">
      <c r="A323" s="2200" t="str">
        <f>IF(TRIM('2018'!A323)="","",'2018'!A323)</f>
        <v/>
      </c>
      <c r="B323" s="2200" t="str">
        <f>IF(TRIM('2018'!B323)="","",'2018'!B323)</f>
        <v/>
      </c>
      <c r="C323" s="2200" t="str">
        <f>IF(TRIM('2018'!C323)="","",'2018'!C323)</f>
        <v/>
      </c>
      <c r="D323" s="2201" t="str">
        <f>IF(TRIM('2018'!D323)="","",'2018'!D323)</f>
        <v/>
      </c>
    </row>
    <row r="324" spans="1:4" s="886" customFormat="1" ht="15" x14ac:dyDescent="0.25">
      <c r="A324" s="2200" t="str">
        <f>IF(TRIM('2018'!A324)="","",'2018'!A324)</f>
        <v/>
      </c>
      <c r="B324" s="2200" t="str">
        <f>IF(TRIM('2018'!B324)="","",'2018'!B324)</f>
        <v/>
      </c>
      <c r="C324" s="2200" t="str">
        <f>IF(TRIM('2018'!C324)="","",'2018'!C324)</f>
        <v/>
      </c>
      <c r="D324" s="2201" t="str">
        <f>IF(TRIM('2018'!D324)="","",'2018'!D324)</f>
        <v/>
      </c>
    </row>
    <row r="325" spans="1:4" s="886" customFormat="1" ht="15" x14ac:dyDescent="0.25">
      <c r="A325" s="2200" t="str">
        <f>IF(TRIM('2018'!A325)="","",'2018'!A325)</f>
        <v/>
      </c>
      <c r="B325" s="2200" t="str">
        <f>IF(TRIM('2018'!B325)="","",'2018'!B325)</f>
        <v/>
      </c>
      <c r="C325" s="2200" t="str">
        <f>IF(TRIM('2018'!C325)="","",'2018'!C325)</f>
        <v/>
      </c>
      <c r="D325" s="2201" t="str">
        <f>IF(TRIM('2018'!D325)="","",'2018'!D325)</f>
        <v/>
      </c>
    </row>
    <row r="326" spans="1:4" s="886" customFormat="1" ht="15" x14ac:dyDescent="0.25">
      <c r="A326" s="2200" t="str">
        <f>IF(TRIM('2018'!A326)="","",'2018'!A326)</f>
        <v/>
      </c>
      <c r="B326" s="2200" t="str">
        <f>IF(TRIM('2018'!B326)="","",'2018'!B326)</f>
        <v/>
      </c>
      <c r="C326" s="2200" t="str">
        <f>IF(TRIM('2018'!C326)="","",'2018'!C326)</f>
        <v/>
      </c>
      <c r="D326" s="2201" t="str">
        <f>IF(TRIM('2018'!D326)="","",'2018'!D326)</f>
        <v/>
      </c>
    </row>
    <row r="327" spans="1:4" s="886" customFormat="1" ht="15" x14ac:dyDescent="0.25">
      <c r="A327" s="2200" t="str">
        <f>IF(TRIM('2018'!A327)="","",'2018'!A327)</f>
        <v/>
      </c>
      <c r="B327" s="2200" t="str">
        <f>IF(TRIM('2018'!B327)="","",'2018'!B327)</f>
        <v/>
      </c>
      <c r="C327" s="2200" t="str">
        <f>IF(TRIM('2018'!C327)="","",'2018'!C327)</f>
        <v/>
      </c>
      <c r="D327" s="2201" t="str">
        <f>IF(TRIM('2018'!D327)="","",'2018'!D327)</f>
        <v/>
      </c>
    </row>
    <row r="328" spans="1:4" s="886" customFormat="1" ht="15" x14ac:dyDescent="0.25">
      <c r="A328" s="2200" t="str">
        <f>IF(TRIM('2018'!A328)="","",'2018'!A328)</f>
        <v/>
      </c>
      <c r="B328" s="2200" t="str">
        <f>IF(TRIM('2018'!B328)="","",'2018'!B328)</f>
        <v/>
      </c>
      <c r="C328" s="2200" t="str">
        <f>IF(TRIM('2018'!C328)="","",'2018'!C328)</f>
        <v/>
      </c>
      <c r="D328" s="2201" t="str">
        <f>IF(TRIM('2018'!D328)="","",'2018'!D328)</f>
        <v/>
      </c>
    </row>
    <row r="329" spans="1:4" s="886" customFormat="1" ht="15" x14ac:dyDescent="0.25">
      <c r="A329" s="2200" t="str">
        <f>IF(TRIM('2018'!A329)="","",'2018'!A329)</f>
        <v/>
      </c>
      <c r="B329" s="2200" t="str">
        <f>IF(TRIM('2018'!B329)="","",'2018'!B329)</f>
        <v/>
      </c>
      <c r="C329" s="2200" t="str">
        <f>IF(TRIM('2018'!C329)="","",'2018'!C329)</f>
        <v/>
      </c>
      <c r="D329" s="2201" t="str">
        <f>IF(TRIM('2018'!D329)="","",'2018'!D329)</f>
        <v/>
      </c>
    </row>
    <row r="330" spans="1:4" s="886" customFormat="1" ht="15" x14ac:dyDescent="0.25">
      <c r="A330" s="2200" t="str">
        <f>IF(TRIM('2018'!A330)="","",'2018'!A330)</f>
        <v/>
      </c>
      <c r="B330" s="2200" t="str">
        <f>IF(TRIM('2018'!B330)="","",'2018'!B330)</f>
        <v/>
      </c>
      <c r="C330" s="2200" t="str">
        <f>IF(TRIM('2018'!C330)="","",'2018'!C330)</f>
        <v/>
      </c>
      <c r="D330" s="2201" t="str">
        <f>IF(TRIM('2018'!D330)="","",'2018'!D330)</f>
        <v/>
      </c>
    </row>
    <row r="331" spans="1:4" s="886" customFormat="1" ht="15" x14ac:dyDescent="0.25">
      <c r="A331" s="2200" t="str">
        <f>IF(TRIM('2018'!A331)="","",'2018'!A331)</f>
        <v/>
      </c>
      <c r="B331" s="2200" t="str">
        <f>IF(TRIM('2018'!B331)="","",'2018'!B331)</f>
        <v/>
      </c>
      <c r="C331" s="2200" t="str">
        <f>IF(TRIM('2018'!C331)="","",'2018'!C331)</f>
        <v/>
      </c>
      <c r="D331" s="2201" t="str">
        <f>IF(TRIM('2018'!D331)="","",'2018'!D331)</f>
        <v/>
      </c>
    </row>
    <row r="332" spans="1:4" s="886" customFormat="1" ht="15" x14ac:dyDescent="0.25">
      <c r="A332" s="2200" t="str">
        <f>IF(TRIM('2018'!A332)="","",'2018'!A332)</f>
        <v/>
      </c>
      <c r="B332" s="2200" t="str">
        <f>IF(TRIM('2018'!B332)="","",'2018'!B332)</f>
        <v/>
      </c>
      <c r="C332" s="2200" t="str">
        <f>IF(TRIM('2018'!C332)="","",'2018'!C332)</f>
        <v/>
      </c>
      <c r="D332" s="2201" t="str">
        <f>IF(TRIM('2018'!D332)="","",'2018'!D332)</f>
        <v/>
      </c>
    </row>
    <row r="333" spans="1:4" s="886" customFormat="1" ht="15" x14ac:dyDescent="0.25">
      <c r="A333" s="2200" t="str">
        <f>IF(TRIM('2018'!A333)="","",'2018'!A333)</f>
        <v/>
      </c>
      <c r="B333" s="2200" t="str">
        <f>IF(TRIM('2018'!B333)="","",'2018'!B333)</f>
        <v/>
      </c>
      <c r="C333" s="2200" t="str">
        <f>IF(TRIM('2018'!C333)="","",'2018'!C333)</f>
        <v/>
      </c>
      <c r="D333" s="2201" t="str">
        <f>IF(TRIM('2018'!D333)="","",'2018'!D333)</f>
        <v/>
      </c>
    </row>
    <row r="334" spans="1:4" s="886" customFormat="1" ht="15" x14ac:dyDescent="0.25">
      <c r="A334" s="2200" t="str">
        <f>IF(TRIM('2018'!A334)="","",'2018'!A334)</f>
        <v/>
      </c>
      <c r="B334" s="2200" t="str">
        <f>IF(TRIM('2018'!B334)="","",'2018'!B334)</f>
        <v/>
      </c>
      <c r="C334" s="2200" t="str">
        <f>IF(TRIM('2018'!C334)="","",'2018'!C334)</f>
        <v/>
      </c>
      <c r="D334" s="2201" t="str">
        <f>IF(TRIM('2018'!D334)="","",'2018'!D334)</f>
        <v/>
      </c>
    </row>
    <row r="335" spans="1:4" s="886" customFormat="1" ht="15" x14ac:dyDescent="0.25">
      <c r="A335" s="2200" t="str">
        <f>IF(TRIM('2018'!A335)="","",'2018'!A335)</f>
        <v/>
      </c>
      <c r="B335" s="2200" t="str">
        <f>IF(TRIM('2018'!B335)="","",'2018'!B335)</f>
        <v/>
      </c>
      <c r="C335" s="2200" t="str">
        <f>IF(TRIM('2018'!C335)="","",'2018'!C335)</f>
        <v/>
      </c>
      <c r="D335" s="2201" t="str">
        <f>IF(TRIM('2018'!D335)="","",'2018'!D335)</f>
        <v/>
      </c>
    </row>
    <row r="336" spans="1:4" s="886" customFormat="1" ht="15" x14ac:dyDescent="0.25">
      <c r="A336" s="2200" t="str">
        <f>IF(TRIM('2018'!A336)="","",'2018'!A336)</f>
        <v/>
      </c>
      <c r="B336" s="2200" t="str">
        <f>IF(TRIM('2018'!B336)="","",'2018'!B336)</f>
        <v/>
      </c>
      <c r="C336" s="2200" t="str">
        <f>IF(TRIM('2018'!C336)="","",'2018'!C336)</f>
        <v/>
      </c>
      <c r="D336" s="2201" t="str">
        <f>IF(TRIM('2018'!D336)="","",'2018'!D336)</f>
        <v/>
      </c>
    </row>
    <row r="337" spans="1:4" s="886" customFormat="1" ht="15" x14ac:dyDescent="0.25">
      <c r="A337" s="2200" t="str">
        <f>IF(TRIM('2018'!A337)="","",'2018'!A337)</f>
        <v/>
      </c>
      <c r="B337" s="2200" t="str">
        <f>IF(TRIM('2018'!B337)="","",'2018'!B337)</f>
        <v/>
      </c>
      <c r="C337" s="2200" t="str">
        <f>IF(TRIM('2018'!C337)="","",'2018'!C337)</f>
        <v/>
      </c>
      <c r="D337" s="2201" t="str">
        <f>IF(TRIM('2018'!D337)="","",'2018'!D337)</f>
        <v/>
      </c>
    </row>
    <row r="338" spans="1:4" s="886" customFormat="1" ht="15" x14ac:dyDescent="0.25">
      <c r="A338" s="2200" t="str">
        <f>IF(TRIM('2018'!A338)="","",'2018'!A338)</f>
        <v/>
      </c>
      <c r="B338" s="2200" t="str">
        <f>IF(TRIM('2018'!B338)="","",'2018'!B338)</f>
        <v/>
      </c>
      <c r="C338" s="2200" t="str">
        <f>IF(TRIM('2018'!C338)="","",'2018'!C338)</f>
        <v/>
      </c>
      <c r="D338" s="2201" t="str">
        <f>IF(TRIM('2018'!D338)="","",'2018'!D338)</f>
        <v/>
      </c>
    </row>
    <row r="339" spans="1:4" s="886" customFormat="1" ht="15" x14ac:dyDescent="0.25">
      <c r="A339" s="2200" t="str">
        <f>IF(TRIM('2018'!A339)="","",'2018'!A339)</f>
        <v/>
      </c>
      <c r="B339" s="2200" t="str">
        <f>IF(TRIM('2018'!B339)="","",'2018'!B339)</f>
        <v/>
      </c>
      <c r="C339" s="2200" t="str">
        <f>IF(TRIM('2018'!C339)="","",'2018'!C339)</f>
        <v/>
      </c>
      <c r="D339" s="2201" t="str">
        <f>IF(TRIM('2018'!D339)="","",'2018'!D339)</f>
        <v/>
      </c>
    </row>
    <row r="340" spans="1:4" s="886" customFormat="1" ht="15" x14ac:dyDescent="0.25">
      <c r="A340" s="2200" t="str">
        <f>IF(TRIM('2018'!A340)="","",'2018'!A340)</f>
        <v/>
      </c>
      <c r="B340" s="2200" t="str">
        <f>IF(TRIM('2018'!B340)="","",'2018'!B340)</f>
        <v/>
      </c>
      <c r="C340" s="2200" t="str">
        <f>IF(TRIM('2018'!C340)="","",'2018'!C340)</f>
        <v/>
      </c>
      <c r="D340" s="2201" t="str">
        <f>IF(TRIM('2018'!D340)="","",'2018'!D340)</f>
        <v/>
      </c>
    </row>
    <row r="341" spans="1:4" s="886" customFormat="1" ht="15" x14ac:dyDescent="0.25">
      <c r="A341" s="2200" t="str">
        <f>IF(TRIM('2018'!A341)="","",'2018'!A341)</f>
        <v/>
      </c>
      <c r="B341" s="2200" t="str">
        <f>IF(TRIM('2018'!B341)="","",'2018'!B341)</f>
        <v/>
      </c>
      <c r="C341" s="2200" t="str">
        <f>IF(TRIM('2018'!C341)="","",'2018'!C341)</f>
        <v/>
      </c>
      <c r="D341" s="2201" t="str">
        <f>IF(TRIM('2018'!D341)="","",'2018'!D341)</f>
        <v/>
      </c>
    </row>
    <row r="342" spans="1:4" s="886" customFormat="1" ht="15" x14ac:dyDescent="0.25">
      <c r="A342" s="2200" t="str">
        <f>IF(TRIM('2018'!A342)="","",'2018'!A342)</f>
        <v/>
      </c>
      <c r="B342" s="2200" t="str">
        <f>IF(TRIM('2018'!B342)="","",'2018'!B342)</f>
        <v/>
      </c>
      <c r="C342" s="2200" t="str">
        <f>IF(TRIM('2018'!C342)="","",'2018'!C342)</f>
        <v/>
      </c>
      <c r="D342" s="2201" t="str">
        <f>IF(TRIM('2018'!D342)="","",'2018'!D342)</f>
        <v/>
      </c>
    </row>
    <row r="343" spans="1:4" s="886" customFormat="1" ht="15" x14ac:dyDescent="0.25">
      <c r="A343" s="2200" t="str">
        <f>IF(TRIM('2018'!A343)="","",'2018'!A343)</f>
        <v/>
      </c>
      <c r="B343" s="2200" t="str">
        <f>IF(TRIM('2018'!B343)="","",'2018'!B343)</f>
        <v/>
      </c>
      <c r="C343" s="2200" t="str">
        <f>IF(TRIM('2018'!C343)="","",'2018'!C343)</f>
        <v/>
      </c>
      <c r="D343" s="2201" t="str">
        <f>IF(TRIM('2018'!D343)="","",'2018'!D343)</f>
        <v/>
      </c>
    </row>
    <row r="344" spans="1:4" s="886" customFormat="1" ht="15" x14ac:dyDescent="0.25">
      <c r="A344" s="2200" t="str">
        <f>IF(TRIM('2018'!A344)="","",'2018'!A344)</f>
        <v/>
      </c>
      <c r="B344" s="2200" t="str">
        <f>IF(TRIM('2018'!B344)="","",'2018'!B344)</f>
        <v/>
      </c>
      <c r="C344" s="2200" t="str">
        <f>IF(TRIM('2018'!C344)="","",'2018'!C344)</f>
        <v/>
      </c>
      <c r="D344" s="2201" t="str">
        <f>IF(TRIM('2018'!D344)="","",'2018'!D344)</f>
        <v/>
      </c>
    </row>
    <row r="345" spans="1:4" s="886" customFormat="1" ht="15" x14ac:dyDescent="0.25">
      <c r="A345" s="2200" t="str">
        <f>IF(TRIM('2018'!A345)="","",'2018'!A345)</f>
        <v/>
      </c>
      <c r="B345" s="2200" t="str">
        <f>IF(TRIM('2018'!B345)="","",'2018'!B345)</f>
        <v/>
      </c>
      <c r="C345" s="2200" t="str">
        <f>IF(TRIM('2018'!C345)="","",'2018'!C345)</f>
        <v/>
      </c>
      <c r="D345" s="2201" t="str">
        <f>IF(TRIM('2018'!D345)="","",'2018'!D345)</f>
        <v/>
      </c>
    </row>
    <row r="346" spans="1:4" s="886" customFormat="1" ht="15" x14ac:dyDescent="0.25">
      <c r="A346" s="2200" t="str">
        <f>IF(TRIM('2018'!A346)="","",'2018'!A346)</f>
        <v/>
      </c>
      <c r="B346" s="2200" t="str">
        <f>IF(TRIM('2018'!B346)="","",'2018'!B346)</f>
        <v/>
      </c>
      <c r="C346" s="2200" t="str">
        <f>IF(TRIM('2018'!C346)="","",'2018'!C346)</f>
        <v/>
      </c>
      <c r="D346" s="2201" t="str">
        <f>IF(TRIM('2018'!D346)="","",'2018'!D346)</f>
        <v/>
      </c>
    </row>
    <row r="347" spans="1:4" s="886" customFormat="1" ht="15" x14ac:dyDescent="0.25">
      <c r="A347" s="2200" t="str">
        <f>IF(TRIM('2018'!A347)="","",'2018'!A347)</f>
        <v/>
      </c>
      <c r="B347" s="2200" t="str">
        <f>IF(TRIM('2018'!B347)="","",'2018'!B347)</f>
        <v/>
      </c>
      <c r="C347" s="2200" t="str">
        <f>IF(TRIM('2018'!C347)="","",'2018'!C347)</f>
        <v/>
      </c>
      <c r="D347" s="2201" t="str">
        <f>IF(TRIM('2018'!D347)="","",'2018'!D347)</f>
        <v/>
      </c>
    </row>
    <row r="348" spans="1:4" s="886" customFormat="1" ht="15" hidden="1" customHeight="1" x14ac:dyDescent="0.25">
      <c r="A348" s="2200" t="str">
        <f>IF(TRIM('2018'!A348)="","",'2018'!A348)</f>
        <v/>
      </c>
      <c r="B348" s="2200" t="str">
        <f>IF(TRIM('2018'!B348)="","",'2018'!B348)</f>
        <v/>
      </c>
      <c r="C348" s="2200" t="str">
        <f>IF(TRIM('2018'!C348)="","",'2018'!C348)</f>
        <v/>
      </c>
      <c r="D348" s="2201" t="str">
        <f>IF(TRIM('2018'!D348)="","",'2018'!D348)</f>
        <v/>
      </c>
    </row>
    <row r="349" spans="1:4" s="886" customFormat="1" ht="15" hidden="1" customHeight="1" x14ac:dyDescent="0.25">
      <c r="A349" s="2200" t="str">
        <f>IF(TRIM('2018'!A349)="","",'2018'!A349)</f>
        <v/>
      </c>
      <c r="B349" s="2200" t="str">
        <f>IF(TRIM('2018'!B349)="","",'2018'!B349)</f>
        <v/>
      </c>
      <c r="C349" s="2200" t="str">
        <f>IF(TRIM('2018'!C349)="","",'2018'!C349)</f>
        <v/>
      </c>
      <c r="D349" s="2201" t="str">
        <f>IF(TRIM('2018'!D349)="","",'2018'!D349)</f>
        <v/>
      </c>
    </row>
    <row r="350" spans="1:4" s="886" customFormat="1" ht="15" hidden="1" customHeight="1" x14ac:dyDescent="0.25">
      <c r="A350" s="2200" t="str">
        <f>IF(TRIM('2018'!A350)="","",'2018'!A350)</f>
        <v/>
      </c>
      <c r="B350" s="2200" t="str">
        <f>IF(TRIM('2018'!B350)="","",'2018'!B350)</f>
        <v/>
      </c>
      <c r="C350" s="2200" t="str">
        <f>IF(TRIM('2018'!C350)="","",'2018'!C350)</f>
        <v/>
      </c>
      <c r="D350" s="2201" t="str">
        <f>IF(TRIM('2018'!D350)="","",'2018'!D350)</f>
        <v/>
      </c>
    </row>
    <row r="351" spans="1:4" s="886" customFormat="1" ht="15" hidden="1" customHeight="1" x14ac:dyDescent="0.25">
      <c r="A351" s="2200" t="str">
        <f>IF(TRIM('2018'!A351)="","",'2018'!A351)</f>
        <v/>
      </c>
      <c r="B351" s="2200" t="str">
        <f>IF(TRIM('2018'!B351)="","",'2018'!B351)</f>
        <v/>
      </c>
      <c r="C351" s="2200" t="str">
        <f>IF(TRIM('2018'!C351)="","",'2018'!C351)</f>
        <v/>
      </c>
      <c r="D351" s="2201" t="str">
        <f>IF(TRIM('2018'!D351)="","",'2018'!D351)</f>
        <v/>
      </c>
    </row>
    <row r="352" spans="1:4" s="886" customFormat="1" ht="15" hidden="1" customHeight="1" x14ac:dyDescent="0.25">
      <c r="A352" s="2200" t="str">
        <f>IF(TRIM('2018'!A352)="","",'2018'!A352)</f>
        <v/>
      </c>
      <c r="B352" s="2200" t="str">
        <f>IF(TRIM('2018'!B352)="","",'2018'!B352)</f>
        <v/>
      </c>
      <c r="C352" s="2200" t="str">
        <f>IF(TRIM('2018'!C352)="","",'2018'!C352)</f>
        <v/>
      </c>
      <c r="D352" s="2201" t="str">
        <f>IF(TRIM('2018'!D352)="","",'2018'!D352)</f>
        <v/>
      </c>
    </row>
    <row r="353" spans="1:4" s="886" customFormat="1" ht="15" hidden="1" customHeight="1" x14ac:dyDescent="0.25">
      <c r="A353" s="2200" t="str">
        <f>IF(TRIM('2018'!A353)="","",'2018'!A353)</f>
        <v/>
      </c>
      <c r="B353" s="2200" t="str">
        <f>IF(TRIM('2018'!B353)="","",'2018'!B353)</f>
        <v/>
      </c>
      <c r="C353" s="2200" t="str">
        <f>IF(TRIM('2018'!C353)="","",'2018'!C353)</f>
        <v/>
      </c>
      <c r="D353" s="2201" t="str">
        <f>IF(TRIM('2018'!D353)="","",'2018'!D353)</f>
        <v/>
      </c>
    </row>
    <row r="354" spans="1:4" s="886" customFormat="1" ht="15" hidden="1" customHeight="1" x14ac:dyDescent="0.25">
      <c r="A354" s="2200" t="str">
        <f>IF(TRIM('2018'!A354)="","",'2018'!A354)</f>
        <v/>
      </c>
      <c r="B354" s="2200" t="str">
        <f>IF(TRIM('2018'!B354)="","",'2018'!B354)</f>
        <v/>
      </c>
      <c r="C354" s="2200" t="str">
        <f>IF(TRIM('2018'!C354)="","",'2018'!C354)</f>
        <v/>
      </c>
      <c r="D354" s="2201" t="str">
        <f>IF(TRIM('2018'!D354)="","",'2018'!D354)</f>
        <v/>
      </c>
    </row>
    <row r="355" spans="1:4" s="886" customFormat="1" ht="15" hidden="1" customHeight="1" x14ac:dyDescent="0.25">
      <c r="A355" s="2200" t="str">
        <f>IF(TRIM('2018'!A355)="","",'2018'!A355)</f>
        <v/>
      </c>
      <c r="B355" s="2200" t="str">
        <f>IF(TRIM('2018'!B355)="","",'2018'!B355)</f>
        <v/>
      </c>
      <c r="C355" s="2200" t="str">
        <f>IF(TRIM('2018'!C355)="","",'2018'!C355)</f>
        <v/>
      </c>
      <c r="D355" s="2201" t="str">
        <f>IF(TRIM('2018'!D355)="","",'2018'!D355)</f>
        <v/>
      </c>
    </row>
    <row r="356" spans="1:4" s="886" customFormat="1" ht="15" hidden="1" customHeight="1" x14ac:dyDescent="0.25">
      <c r="A356" s="2200" t="str">
        <f>IF(TRIM('2018'!A356)="","",'2018'!A356)</f>
        <v/>
      </c>
      <c r="B356" s="2200" t="str">
        <f>IF(TRIM('2018'!B356)="","",'2018'!B356)</f>
        <v/>
      </c>
      <c r="C356" s="2200" t="str">
        <f>IF(TRIM('2018'!C356)="","",'2018'!C356)</f>
        <v/>
      </c>
      <c r="D356" s="2201" t="str">
        <f>IF(TRIM('2018'!D356)="","",'2018'!D356)</f>
        <v/>
      </c>
    </row>
    <row r="357" spans="1:4" s="886" customFormat="1" ht="15" hidden="1" customHeight="1" x14ac:dyDescent="0.25">
      <c r="A357" s="2200" t="str">
        <f>IF(TRIM('2018'!A357)="","",'2018'!A357)</f>
        <v/>
      </c>
      <c r="B357" s="2200" t="str">
        <f>IF(TRIM('2018'!B357)="","",'2018'!B357)</f>
        <v/>
      </c>
      <c r="C357" s="2200" t="str">
        <f>IF(TRIM('2018'!C357)="","",'2018'!C357)</f>
        <v/>
      </c>
      <c r="D357" s="2201" t="str">
        <f>IF(TRIM('2018'!D357)="","",'2018'!D357)</f>
        <v/>
      </c>
    </row>
    <row r="358" spans="1:4" s="886" customFormat="1" ht="15" hidden="1" customHeight="1" x14ac:dyDescent="0.25">
      <c r="A358" s="2200" t="str">
        <f>IF(TRIM('2018'!A358)="","",'2018'!A358)</f>
        <v/>
      </c>
      <c r="B358" s="2200" t="str">
        <f>IF(TRIM('2018'!B358)="","",'2018'!B358)</f>
        <v/>
      </c>
      <c r="C358" s="2200" t="str">
        <f>IF(TRIM('2018'!C358)="","",'2018'!C358)</f>
        <v/>
      </c>
      <c r="D358" s="2201" t="str">
        <f>IF(TRIM('2018'!D358)="","",'2018'!D358)</f>
        <v/>
      </c>
    </row>
    <row r="359" spans="1:4" s="886" customFormat="1" ht="15" hidden="1" customHeight="1" x14ac:dyDescent="0.25">
      <c r="A359" s="2200" t="str">
        <f>IF(TRIM('2018'!A359)="","",'2018'!A359)</f>
        <v/>
      </c>
      <c r="B359" s="2200" t="str">
        <f>IF(TRIM('2018'!B359)="","",'2018'!B359)</f>
        <v/>
      </c>
      <c r="C359" s="2200" t="str">
        <f>IF(TRIM('2018'!C359)="","",'2018'!C359)</f>
        <v/>
      </c>
      <c r="D359" s="2201" t="str">
        <f>IF(TRIM('2018'!D359)="","",'2018'!D359)</f>
        <v/>
      </c>
    </row>
    <row r="360" spans="1:4" s="886" customFormat="1" ht="15" hidden="1" customHeight="1" x14ac:dyDescent="0.25">
      <c r="A360" s="2200" t="str">
        <f>IF(TRIM('2018'!A360)="","",'2018'!A360)</f>
        <v/>
      </c>
      <c r="B360" s="2200" t="str">
        <f>IF(TRIM('2018'!B360)="","",'2018'!B360)</f>
        <v/>
      </c>
      <c r="C360" s="2200" t="str">
        <f>IF(TRIM('2018'!C360)="","",'2018'!C360)</f>
        <v/>
      </c>
      <c r="D360" s="2201" t="str">
        <f>IF(TRIM('2018'!D360)="","",'2018'!D360)</f>
        <v/>
      </c>
    </row>
    <row r="361" spans="1:4" s="886" customFormat="1" ht="15" hidden="1" customHeight="1" x14ac:dyDescent="0.25">
      <c r="A361" s="2200" t="str">
        <f>IF(TRIM('2018'!A361)="","",'2018'!A361)</f>
        <v/>
      </c>
      <c r="B361" s="2200" t="str">
        <f>IF(TRIM('2018'!B361)="","",'2018'!B361)</f>
        <v/>
      </c>
      <c r="C361" s="2200" t="str">
        <f>IF(TRIM('2018'!C361)="","",'2018'!C361)</f>
        <v/>
      </c>
      <c r="D361" s="2201" t="str">
        <f>IF(TRIM('2018'!D361)="","",'2018'!D361)</f>
        <v/>
      </c>
    </row>
    <row r="362" spans="1:4" s="886" customFormat="1" ht="15" hidden="1" customHeight="1" x14ac:dyDescent="0.25">
      <c r="A362" s="2200" t="str">
        <f>IF(TRIM('2018'!A362)="","",'2018'!A362)</f>
        <v/>
      </c>
      <c r="B362" s="2200" t="str">
        <f>IF(TRIM('2018'!B362)="","",'2018'!B362)</f>
        <v/>
      </c>
      <c r="C362" s="2200" t="str">
        <f>IF(TRIM('2018'!C362)="","",'2018'!C362)</f>
        <v/>
      </c>
      <c r="D362" s="2201" t="str">
        <f>IF(TRIM('2018'!D362)="","",'2018'!D362)</f>
        <v/>
      </c>
    </row>
    <row r="363" spans="1:4" s="886" customFormat="1" ht="15" hidden="1" customHeight="1" x14ac:dyDescent="0.25">
      <c r="A363" s="2200" t="str">
        <f>IF(TRIM('2018'!A363)="","",'2018'!A363)</f>
        <v/>
      </c>
      <c r="B363" s="2200" t="str">
        <f>IF(TRIM('2018'!B363)="","",'2018'!B363)</f>
        <v/>
      </c>
      <c r="C363" s="2200" t="str">
        <f>IF(TRIM('2018'!C363)="","",'2018'!C363)</f>
        <v/>
      </c>
      <c r="D363" s="2201" t="str">
        <f>IF(TRIM('2018'!D363)="","",'2018'!D363)</f>
        <v/>
      </c>
    </row>
    <row r="364" spans="1:4" s="886" customFormat="1" ht="15" hidden="1" customHeight="1" x14ac:dyDescent="0.25">
      <c r="A364" s="2200" t="str">
        <f>IF(TRIM('2018'!A364)="","",'2018'!A364)</f>
        <v/>
      </c>
      <c r="B364" s="2200" t="str">
        <f>IF(TRIM('2018'!B364)="","",'2018'!B364)</f>
        <v/>
      </c>
      <c r="C364" s="2200" t="str">
        <f>IF(TRIM('2018'!C364)="","",'2018'!C364)</f>
        <v/>
      </c>
      <c r="D364" s="2201" t="str">
        <f>IF(TRIM('2018'!D364)="","",'2018'!D364)</f>
        <v/>
      </c>
    </row>
    <row r="365" spans="1:4" s="886" customFormat="1" ht="15" hidden="1" customHeight="1" x14ac:dyDescent="0.25">
      <c r="A365" s="2200" t="str">
        <f>IF(TRIM('2018'!A365)="","",'2018'!A365)</f>
        <v/>
      </c>
      <c r="B365" s="2200" t="str">
        <f>IF(TRIM('2018'!B365)="","",'2018'!B365)</f>
        <v/>
      </c>
      <c r="C365" s="2200" t="str">
        <f>IF(TRIM('2018'!C365)="","",'2018'!C365)</f>
        <v/>
      </c>
      <c r="D365" s="2201" t="str">
        <f>IF(TRIM('2018'!D365)="","",'2018'!D365)</f>
        <v/>
      </c>
    </row>
    <row r="366" spans="1:4" s="886" customFormat="1" ht="15" hidden="1" customHeight="1" x14ac:dyDescent="0.25">
      <c r="A366" s="2200" t="str">
        <f>IF(TRIM('2018'!A366)="","",'2018'!A366)</f>
        <v/>
      </c>
      <c r="B366" s="2200" t="str">
        <f>IF(TRIM('2018'!B366)="","",'2018'!B366)</f>
        <v/>
      </c>
      <c r="C366" s="2200" t="str">
        <f>IF(TRIM('2018'!C366)="","",'2018'!C366)</f>
        <v/>
      </c>
      <c r="D366" s="2201" t="str">
        <f>IF(TRIM('2018'!D366)="","",'2018'!D366)</f>
        <v/>
      </c>
    </row>
    <row r="367" spans="1:4" s="886" customFormat="1" ht="15" hidden="1" customHeight="1" x14ac:dyDescent="0.25">
      <c r="A367" s="2200" t="str">
        <f>IF(TRIM('2018'!A367)="","",'2018'!A367)</f>
        <v/>
      </c>
      <c r="B367" s="2200" t="str">
        <f>IF(TRIM('2018'!B367)="","",'2018'!B367)</f>
        <v/>
      </c>
      <c r="C367" s="2200" t="str">
        <f>IF(TRIM('2018'!C367)="","",'2018'!C367)</f>
        <v/>
      </c>
      <c r="D367" s="2201" t="str">
        <f>IF(TRIM('2018'!D367)="","",'2018'!D367)</f>
        <v/>
      </c>
    </row>
    <row r="368" spans="1:4" s="886" customFormat="1" ht="15" hidden="1" customHeight="1" x14ac:dyDescent="0.25">
      <c r="A368" s="2200" t="str">
        <f>IF(TRIM('2018'!A368)="","",'2018'!A368)</f>
        <v/>
      </c>
      <c r="B368" s="2200" t="str">
        <f>IF(TRIM('2018'!B368)="","",'2018'!B368)</f>
        <v/>
      </c>
      <c r="C368" s="2200" t="str">
        <f>IF(TRIM('2018'!C368)="","",'2018'!C368)</f>
        <v/>
      </c>
      <c r="D368" s="2201" t="str">
        <f>IF(TRIM('2018'!D368)="","",'2018'!D368)</f>
        <v/>
      </c>
    </row>
    <row r="369" spans="1:4" s="886" customFormat="1" ht="15" hidden="1" customHeight="1" x14ac:dyDescent="0.25">
      <c r="A369" s="2200" t="str">
        <f>IF(TRIM('2018'!A369)="","",'2018'!A369)</f>
        <v/>
      </c>
      <c r="B369" s="2200" t="str">
        <f>IF(TRIM('2018'!B369)="","",'2018'!B369)</f>
        <v/>
      </c>
      <c r="C369" s="2200" t="str">
        <f>IF(TRIM('2018'!C369)="","",'2018'!C369)</f>
        <v/>
      </c>
      <c r="D369" s="2201" t="str">
        <f>IF(TRIM('2018'!D369)="","",'2018'!D369)</f>
        <v/>
      </c>
    </row>
    <row r="370" spans="1:4" s="886" customFormat="1" ht="15" hidden="1" customHeight="1" x14ac:dyDescent="0.25">
      <c r="A370" s="2200" t="str">
        <f>IF(TRIM('2018'!A370)="","",'2018'!A370)</f>
        <v/>
      </c>
      <c r="B370" s="2200" t="str">
        <f>IF(TRIM('2018'!B370)="","",'2018'!B370)</f>
        <v/>
      </c>
      <c r="C370" s="2200" t="str">
        <f>IF(TRIM('2018'!C370)="","",'2018'!C370)</f>
        <v/>
      </c>
      <c r="D370" s="2201" t="str">
        <f>IF(TRIM('2018'!D370)="","",'2018'!D370)</f>
        <v/>
      </c>
    </row>
    <row r="371" spans="1:4" s="886" customFormat="1" ht="15" hidden="1" customHeight="1" x14ac:dyDescent="0.25">
      <c r="A371" s="2200" t="str">
        <f>IF(TRIM('2018'!A371)="","",'2018'!A371)</f>
        <v/>
      </c>
      <c r="B371" s="2200" t="str">
        <f>IF(TRIM('2018'!B371)="","",'2018'!B371)</f>
        <v/>
      </c>
      <c r="C371" s="2200" t="str">
        <f>IF(TRIM('2018'!C371)="","",'2018'!C371)</f>
        <v/>
      </c>
      <c r="D371" s="2201" t="str">
        <f>IF(TRIM('2018'!D371)="","",'2018'!D371)</f>
        <v/>
      </c>
    </row>
    <row r="372" spans="1:4" s="886" customFormat="1" ht="15" hidden="1" customHeight="1" x14ac:dyDescent="0.25">
      <c r="A372" s="2200" t="str">
        <f>IF(TRIM('2018'!A372)="","",'2018'!A372)</f>
        <v/>
      </c>
      <c r="B372" s="2200" t="str">
        <f>IF(TRIM('2018'!B372)="","",'2018'!B372)</f>
        <v/>
      </c>
      <c r="C372" s="2200" t="str">
        <f>IF(TRIM('2018'!C372)="","",'2018'!C372)</f>
        <v/>
      </c>
      <c r="D372" s="2201" t="str">
        <f>IF(TRIM('2018'!D372)="","",'2018'!D372)</f>
        <v/>
      </c>
    </row>
    <row r="373" spans="1:4" s="886" customFormat="1" ht="15" hidden="1" customHeight="1" x14ac:dyDescent="0.25">
      <c r="A373" s="2200" t="str">
        <f>IF(TRIM('2018'!A373)="","",'2018'!A373)</f>
        <v/>
      </c>
      <c r="B373" s="2200" t="str">
        <f>IF(TRIM('2018'!B373)="","",'2018'!B373)</f>
        <v/>
      </c>
      <c r="C373" s="2200" t="str">
        <f>IF(TRIM('2018'!C373)="","",'2018'!C373)</f>
        <v/>
      </c>
      <c r="D373" s="2201" t="str">
        <f>IF(TRIM('2018'!D373)="","",'2018'!D373)</f>
        <v/>
      </c>
    </row>
    <row r="374" spans="1:4" s="886" customFormat="1" ht="15" hidden="1" customHeight="1" x14ac:dyDescent="0.25">
      <c r="A374" s="2200" t="str">
        <f>IF(TRIM('2018'!A374)="","",'2018'!A374)</f>
        <v/>
      </c>
      <c r="B374" s="2200" t="str">
        <f>IF(TRIM('2018'!B374)="","",'2018'!B374)</f>
        <v/>
      </c>
      <c r="C374" s="2200" t="str">
        <f>IF(TRIM('2018'!C374)="","",'2018'!C374)</f>
        <v/>
      </c>
      <c r="D374" s="2201" t="str">
        <f>IF(TRIM('2018'!D374)="","",'2018'!D374)</f>
        <v/>
      </c>
    </row>
    <row r="375" spans="1:4" s="886" customFormat="1" ht="15" hidden="1" customHeight="1" x14ac:dyDescent="0.25">
      <c r="A375" s="2200" t="str">
        <f>IF(TRIM('2018'!A375)="","",'2018'!A375)</f>
        <v/>
      </c>
      <c r="B375" s="2200" t="str">
        <f>IF(TRIM('2018'!B375)="","",'2018'!B375)</f>
        <v/>
      </c>
      <c r="C375" s="2200" t="str">
        <f>IF(TRIM('2018'!C375)="","",'2018'!C375)</f>
        <v/>
      </c>
      <c r="D375" s="2201" t="str">
        <f>IF(TRIM('2018'!D375)="","",'2018'!D375)</f>
        <v/>
      </c>
    </row>
    <row r="376" spans="1:4" s="886" customFormat="1" ht="15" hidden="1" customHeight="1" x14ac:dyDescent="0.25">
      <c r="A376" s="2200" t="str">
        <f>IF(TRIM('2018'!A376)="","",'2018'!A376)</f>
        <v/>
      </c>
      <c r="B376" s="2200" t="str">
        <f>IF(TRIM('2018'!B376)="","",'2018'!B376)</f>
        <v/>
      </c>
      <c r="C376" s="2200" t="str">
        <f>IF(TRIM('2018'!C376)="","",'2018'!C376)</f>
        <v/>
      </c>
      <c r="D376" s="2201" t="str">
        <f>IF(TRIM('2018'!D376)="","",'2018'!D376)</f>
        <v/>
      </c>
    </row>
    <row r="377" spans="1:4" s="886" customFormat="1" ht="15" hidden="1" customHeight="1" x14ac:dyDescent="0.25">
      <c r="A377" s="2200" t="str">
        <f>IF(TRIM('2018'!A377)="","",'2018'!A377)</f>
        <v/>
      </c>
      <c r="B377" s="2200" t="str">
        <f>IF(TRIM('2018'!B377)="","",'2018'!B377)</f>
        <v/>
      </c>
      <c r="C377" s="2200" t="str">
        <f>IF(TRIM('2018'!C377)="","",'2018'!C377)</f>
        <v/>
      </c>
      <c r="D377" s="2201" t="str">
        <f>IF(TRIM('2018'!D377)="","",'2018'!D377)</f>
        <v/>
      </c>
    </row>
    <row r="378" spans="1:4" s="886" customFormat="1" ht="15" hidden="1" customHeight="1" x14ac:dyDescent="0.25">
      <c r="A378" s="2200" t="str">
        <f>IF(TRIM('2018'!A378)="","",'2018'!A378)</f>
        <v/>
      </c>
      <c r="B378" s="2200" t="str">
        <f>IF(TRIM('2018'!B378)="","",'2018'!B378)</f>
        <v/>
      </c>
      <c r="C378" s="2200" t="str">
        <f>IF(TRIM('2018'!C378)="","",'2018'!C378)</f>
        <v/>
      </c>
      <c r="D378" s="2201" t="str">
        <f>IF(TRIM('2018'!D378)="","",'2018'!D378)</f>
        <v/>
      </c>
    </row>
    <row r="379" spans="1:4" s="886" customFormat="1" ht="15" hidden="1" customHeight="1" x14ac:dyDescent="0.25">
      <c r="A379" s="2200" t="str">
        <f>IF(TRIM('2018'!A379)="","",'2018'!A379)</f>
        <v/>
      </c>
      <c r="B379" s="2200" t="str">
        <f>IF(TRIM('2018'!B379)="","",'2018'!B379)</f>
        <v/>
      </c>
      <c r="C379" s="2200" t="str">
        <f>IF(TRIM('2018'!C379)="","",'2018'!C379)</f>
        <v/>
      </c>
      <c r="D379" s="2201" t="str">
        <f>IF(TRIM('2018'!D379)="","",'2018'!D379)</f>
        <v/>
      </c>
    </row>
    <row r="380" spans="1:4" s="886" customFormat="1" ht="15" hidden="1" customHeight="1" x14ac:dyDescent="0.25">
      <c r="A380" s="2200" t="str">
        <f>IF(TRIM('2018'!A380)="","",'2018'!A380)</f>
        <v/>
      </c>
      <c r="B380" s="2200" t="str">
        <f>IF(TRIM('2018'!B380)="","",'2018'!B380)</f>
        <v/>
      </c>
      <c r="C380" s="2200" t="str">
        <f>IF(TRIM('2018'!C380)="","",'2018'!C380)</f>
        <v/>
      </c>
      <c r="D380" s="2201" t="str">
        <f>IF(TRIM('2018'!D380)="","",'2018'!D380)</f>
        <v/>
      </c>
    </row>
    <row r="381" spans="1:4" s="886" customFormat="1" ht="15" hidden="1" customHeight="1" x14ac:dyDescent="0.25">
      <c r="A381" s="2200" t="str">
        <f>IF(TRIM('2018'!A381)="","",'2018'!A381)</f>
        <v/>
      </c>
      <c r="B381" s="2200" t="str">
        <f>IF(TRIM('2018'!B381)="","",'2018'!B381)</f>
        <v/>
      </c>
      <c r="C381" s="2200" t="str">
        <f>IF(TRIM('2018'!C381)="","",'2018'!C381)</f>
        <v/>
      </c>
      <c r="D381" s="2201" t="str">
        <f>IF(TRIM('2018'!D381)="","",'2018'!D381)</f>
        <v/>
      </c>
    </row>
    <row r="382" spans="1:4" s="886" customFormat="1" ht="15" hidden="1" customHeight="1" x14ac:dyDescent="0.25">
      <c r="A382" s="2200" t="str">
        <f>IF(TRIM('2018'!A382)="","",'2018'!A382)</f>
        <v/>
      </c>
      <c r="B382" s="2200" t="str">
        <f>IF(TRIM('2018'!B382)="","",'2018'!B382)</f>
        <v/>
      </c>
      <c r="C382" s="2200" t="str">
        <f>IF(TRIM('2018'!C382)="","",'2018'!C382)</f>
        <v/>
      </c>
      <c r="D382" s="2201" t="str">
        <f>IF(TRIM('2018'!D382)="","",'2018'!D382)</f>
        <v/>
      </c>
    </row>
    <row r="383" spans="1:4" s="886" customFormat="1" ht="15" hidden="1" customHeight="1" x14ac:dyDescent="0.25">
      <c r="A383" s="2200" t="str">
        <f>IF(TRIM('2018'!A383)="","",'2018'!A383)</f>
        <v/>
      </c>
      <c r="B383" s="2200" t="str">
        <f>IF(TRIM('2018'!B383)="","",'2018'!B383)</f>
        <v/>
      </c>
      <c r="C383" s="2200" t="str">
        <f>IF(TRIM('2018'!C383)="","",'2018'!C383)</f>
        <v/>
      </c>
      <c r="D383" s="2201" t="str">
        <f>IF(TRIM('2018'!D383)="","",'2018'!D383)</f>
        <v/>
      </c>
    </row>
    <row r="384" spans="1:4" s="886" customFormat="1" ht="15" hidden="1" customHeight="1" x14ac:dyDescent="0.25">
      <c r="A384" s="2200" t="str">
        <f>IF(TRIM('2018'!A384)="","",'2018'!A384)</f>
        <v/>
      </c>
      <c r="B384" s="2200" t="str">
        <f>IF(TRIM('2018'!B384)="","",'2018'!B384)</f>
        <v/>
      </c>
      <c r="C384" s="2200" t="str">
        <f>IF(TRIM('2018'!C384)="","",'2018'!C384)</f>
        <v/>
      </c>
      <c r="D384" s="2201" t="str">
        <f>IF(TRIM('2018'!D384)="","",'2018'!D384)</f>
        <v/>
      </c>
    </row>
    <row r="385" spans="1:4" s="886" customFormat="1" ht="15" hidden="1" customHeight="1" x14ac:dyDescent="0.25">
      <c r="A385" s="2200" t="str">
        <f>IF(TRIM('2018'!A385)="","",'2018'!A385)</f>
        <v/>
      </c>
      <c r="B385" s="2200" t="str">
        <f>IF(TRIM('2018'!B385)="","",'2018'!B385)</f>
        <v/>
      </c>
      <c r="C385" s="2200" t="str">
        <f>IF(TRIM('2018'!C385)="","",'2018'!C385)</f>
        <v/>
      </c>
      <c r="D385" s="2201" t="str">
        <f>IF(TRIM('2018'!D385)="","",'2018'!D385)</f>
        <v/>
      </c>
    </row>
    <row r="386" spans="1:4" s="886" customFormat="1" ht="15" hidden="1" customHeight="1" x14ac:dyDescent="0.25">
      <c r="A386" s="2200" t="str">
        <f>IF(TRIM('2018'!A386)="","",'2018'!A386)</f>
        <v/>
      </c>
      <c r="B386" s="2200" t="str">
        <f>IF(TRIM('2018'!B386)="","",'2018'!B386)</f>
        <v/>
      </c>
      <c r="C386" s="2200" t="str">
        <f>IF(TRIM('2018'!C386)="","",'2018'!C386)</f>
        <v/>
      </c>
      <c r="D386" s="2201" t="str">
        <f>IF(TRIM('2018'!D386)="","",'2018'!D386)</f>
        <v/>
      </c>
    </row>
    <row r="387" spans="1:4" s="886" customFormat="1" ht="15" hidden="1" customHeight="1" x14ac:dyDescent="0.25">
      <c r="A387" s="2200" t="str">
        <f>IF(TRIM('2018'!A387)="","",'2018'!A387)</f>
        <v/>
      </c>
      <c r="B387" s="2200" t="str">
        <f>IF(TRIM('2018'!B387)="","",'2018'!B387)</f>
        <v/>
      </c>
      <c r="C387" s="2200" t="str">
        <f>IF(TRIM('2018'!C387)="","",'2018'!C387)</f>
        <v/>
      </c>
      <c r="D387" s="2201" t="str">
        <f>IF(TRIM('2018'!D387)="","",'2018'!D387)</f>
        <v/>
      </c>
    </row>
    <row r="388" spans="1:4" s="886" customFormat="1" ht="15" hidden="1" customHeight="1" x14ac:dyDescent="0.25">
      <c r="A388" s="2200" t="str">
        <f>IF(TRIM('2018'!A388)="","",'2018'!A388)</f>
        <v/>
      </c>
      <c r="B388" s="2200" t="str">
        <f>IF(TRIM('2018'!B388)="","",'2018'!B388)</f>
        <v/>
      </c>
      <c r="C388" s="2200" t="str">
        <f>IF(TRIM('2018'!C388)="","",'2018'!C388)</f>
        <v/>
      </c>
      <c r="D388" s="2201" t="str">
        <f>IF(TRIM('2018'!D388)="","",'2018'!D388)</f>
        <v/>
      </c>
    </row>
    <row r="389" spans="1:4" s="886" customFormat="1" ht="15" hidden="1" customHeight="1" x14ac:dyDescent="0.25">
      <c r="A389" s="2200" t="str">
        <f>IF(TRIM('2018'!A389)="","",'2018'!A389)</f>
        <v/>
      </c>
      <c r="B389" s="2200" t="str">
        <f>IF(TRIM('2018'!B389)="","",'2018'!B389)</f>
        <v/>
      </c>
      <c r="C389" s="2200" t="str">
        <f>IF(TRIM('2018'!C389)="","",'2018'!C389)</f>
        <v/>
      </c>
      <c r="D389" s="2201" t="str">
        <f>IF(TRIM('2018'!D389)="","",'2018'!D389)</f>
        <v/>
      </c>
    </row>
    <row r="390" spans="1:4" s="886" customFormat="1" ht="15" hidden="1" customHeight="1" x14ac:dyDescent="0.25">
      <c r="A390" s="2200" t="str">
        <f>IF(TRIM('2018'!A390)="","",'2018'!A390)</f>
        <v/>
      </c>
      <c r="B390" s="2200" t="str">
        <f>IF(TRIM('2018'!B390)="","",'2018'!B390)</f>
        <v/>
      </c>
      <c r="C390" s="2200" t="str">
        <f>IF(TRIM('2018'!C390)="","",'2018'!C390)</f>
        <v/>
      </c>
      <c r="D390" s="2201" t="str">
        <f>IF(TRIM('2018'!D390)="","",'2018'!D390)</f>
        <v/>
      </c>
    </row>
    <row r="391" spans="1:4" s="886" customFormat="1" ht="15" hidden="1" customHeight="1" x14ac:dyDescent="0.25">
      <c r="A391" s="2200" t="str">
        <f>IF(TRIM('2018'!A391)="","",'2018'!A391)</f>
        <v/>
      </c>
      <c r="B391" s="2200" t="str">
        <f>IF(TRIM('2018'!B391)="","",'2018'!B391)</f>
        <v/>
      </c>
      <c r="C391" s="2200" t="str">
        <f>IF(TRIM('2018'!C391)="","",'2018'!C391)</f>
        <v/>
      </c>
      <c r="D391" s="2201" t="str">
        <f>IF(TRIM('2018'!D391)="","",'2018'!D391)</f>
        <v/>
      </c>
    </row>
    <row r="392" spans="1:4" s="886" customFormat="1" ht="15" hidden="1" customHeight="1" x14ac:dyDescent="0.25">
      <c r="A392" s="2200" t="str">
        <f>IF(TRIM('2018'!A392)="","",'2018'!A392)</f>
        <v/>
      </c>
      <c r="B392" s="2200" t="str">
        <f>IF(TRIM('2018'!B392)="","",'2018'!B392)</f>
        <v/>
      </c>
      <c r="C392" s="2200" t="str">
        <f>IF(TRIM('2018'!C392)="","",'2018'!C392)</f>
        <v/>
      </c>
      <c r="D392" s="2201" t="str">
        <f>IF(TRIM('2018'!D392)="","",'2018'!D392)</f>
        <v/>
      </c>
    </row>
    <row r="393" spans="1:4" s="886" customFormat="1" ht="15" hidden="1" customHeight="1" x14ac:dyDescent="0.25">
      <c r="A393" s="2200" t="str">
        <f>IF(TRIM('2018'!A393)="","",'2018'!A393)</f>
        <v/>
      </c>
      <c r="B393" s="2200" t="str">
        <f>IF(TRIM('2018'!B393)="","",'2018'!B393)</f>
        <v/>
      </c>
      <c r="C393" s="2200" t="str">
        <f>IF(TRIM('2018'!C393)="","",'2018'!C393)</f>
        <v/>
      </c>
      <c r="D393" s="2201" t="str">
        <f>IF(TRIM('2018'!D393)="","",'2018'!D393)</f>
        <v/>
      </c>
    </row>
    <row r="394" spans="1:4" s="886" customFormat="1" ht="15" hidden="1" customHeight="1" x14ac:dyDescent="0.25">
      <c r="A394" s="2200" t="str">
        <f>IF(TRIM('2018'!A394)="","",'2018'!A394)</f>
        <v/>
      </c>
      <c r="B394" s="2200" t="str">
        <f>IF(TRIM('2018'!B394)="","",'2018'!B394)</f>
        <v/>
      </c>
      <c r="C394" s="2200" t="str">
        <f>IF(TRIM('2018'!C394)="","",'2018'!C394)</f>
        <v/>
      </c>
      <c r="D394" s="2201" t="str">
        <f>IF(TRIM('2018'!D394)="","",'2018'!D394)</f>
        <v/>
      </c>
    </row>
    <row r="395" spans="1:4" s="886" customFormat="1" ht="15" hidden="1" customHeight="1" x14ac:dyDescent="0.25">
      <c r="A395" s="2200" t="str">
        <f>IF(TRIM('2018'!A395)="","",'2018'!A395)</f>
        <v/>
      </c>
      <c r="B395" s="2200" t="str">
        <f>IF(TRIM('2018'!B395)="","",'2018'!B395)</f>
        <v/>
      </c>
      <c r="C395" s="2200" t="str">
        <f>IF(TRIM('2018'!C395)="","",'2018'!C395)</f>
        <v/>
      </c>
      <c r="D395" s="2201" t="str">
        <f>IF(TRIM('2018'!D395)="","",'2018'!D395)</f>
        <v/>
      </c>
    </row>
    <row r="396" spans="1:4" s="886" customFormat="1" ht="15" hidden="1" customHeight="1" x14ac:dyDescent="0.25">
      <c r="A396" s="2200" t="str">
        <f>IF(TRIM('2018'!A396)="","",'2018'!A396)</f>
        <v/>
      </c>
      <c r="B396" s="2200" t="str">
        <f>IF(TRIM('2018'!B396)="","",'2018'!B396)</f>
        <v/>
      </c>
      <c r="C396" s="2200" t="str">
        <f>IF(TRIM('2018'!C396)="","",'2018'!C396)</f>
        <v/>
      </c>
      <c r="D396" s="2201" t="str">
        <f>IF(TRIM('2018'!D396)="","",'2018'!D396)</f>
        <v/>
      </c>
    </row>
    <row r="397" spans="1:4" s="886" customFormat="1" ht="15" hidden="1" customHeight="1" x14ac:dyDescent="0.25">
      <c r="A397" s="2200" t="str">
        <f>IF(TRIM('2018'!A397)="","",'2018'!A397)</f>
        <v/>
      </c>
      <c r="B397" s="2200" t="str">
        <f>IF(TRIM('2018'!B397)="","",'2018'!B397)</f>
        <v/>
      </c>
      <c r="C397" s="2200" t="str">
        <f>IF(TRIM('2018'!C397)="","",'2018'!C397)</f>
        <v/>
      </c>
      <c r="D397" s="2201" t="str">
        <f>IF(TRIM('2018'!D397)="","",'2018'!D397)</f>
        <v/>
      </c>
    </row>
    <row r="398" spans="1:4" s="886" customFormat="1" ht="15" hidden="1" customHeight="1" x14ac:dyDescent="0.25">
      <c r="A398" s="2200" t="str">
        <f>IF(TRIM('2018'!A398)="","",'2018'!A398)</f>
        <v/>
      </c>
      <c r="B398" s="2200" t="str">
        <f>IF(TRIM('2018'!B398)="","",'2018'!B398)</f>
        <v/>
      </c>
      <c r="C398" s="2200" t="str">
        <f>IF(TRIM('2018'!C398)="","",'2018'!C398)</f>
        <v/>
      </c>
      <c r="D398" s="2201" t="str">
        <f>IF(TRIM('2018'!D398)="","",'2018'!D398)</f>
        <v/>
      </c>
    </row>
    <row r="399" spans="1:4" s="886" customFormat="1" ht="15" hidden="1" customHeight="1" x14ac:dyDescent="0.25">
      <c r="A399" s="2200" t="str">
        <f>IF(TRIM('2018'!A399)="","",'2018'!A399)</f>
        <v/>
      </c>
      <c r="B399" s="2200" t="str">
        <f>IF(TRIM('2018'!B399)="","",'2018'!B399)</f>
        <v/>
      </c>
      <c r="C399" s="2200" t="str">
        <f>IF(TRIM('2018'!C399)="","",'2018'!C399)</f>
        <v/>
      </c>
      <c r="D399" s="2201" t="str">
        <f>IF(TRIM('2018'!D399)="","",'2018'!D399)</f>
        <v/>
      </c>
    </row>
    <row r="400" spans="1:4" s="886" customFormat="1" ht="15" hidden="1" customHeight="1" x14ac:dyDescent="0.25">
      <c r="A400" s="2200" t="str">
        <f>IF(TRIM('2018'!A400)="","",'2018'!A400)</f>
        <v/>
      </c>
      <c r="B400" s="2200" t="str">
        <f>IF(TRIM('2018'!B400)="","",'2018'!B400)</f>
        <v/>
      </c>
      <c r="C400" s="2200" t="str">
        <f>IF(TRIM('2018'!C400)="","",'2018'!C400)</f>
        <v/>
      </c>
      <c r="D400" s="2201" t="str">
        <f>IF(TRIM('2018'!D400)="","",'2018'!D400)</f>
        <v/>
      </c>
    </row>
    <row r="401" spans="1:4" s="886" customFormat="1" ht="15" hidden="1" customHeight="1" x14ac:dyDescent="0.25">
      <c r="A401" s="2200" t="str">
        <f>IF(TRIM('2018'!A401)="","",'2018'!A401)</f>
        <v/>
      </c>
      <c r="B401" s="2200" t="str">
        <f>IF(TRIM('2018'!B401)="","",'2018'!B401)</f>
        <v/>
      </c>
      <c r="C401" s="2200" t="str">
        <f>IF(TRIM('2018'!C401)="","",'2018'!C401)</f>
        <v/>
      </c>
      <c r="D401" s="2201" t="str">
        <f>IF(TRIM('2018'!D401)="","",'2018'!D401)</f>
        <v/>
      </c>
    </row>
    <row r="402" spans="1:4" s="886" customFormat="1" ht="15" hidden="1" customHeight="1" x14ac:dyDescent="0.25">
      <c r="A402" s="2200" t="str">
        <f>IF(TRIM('2018'!A402)="","",'2018'!A402)</f>
        <v/>
      </c>
      <c r="B402" s="2200" t="str">
        <f>IF(TRIM('2018'!B402)="","",'2018'!B402)</f>
        <v/>
      </c>
      <c r="C402" s="2200" t="str">
        <f>IF(TRIM('2018'!C402)="","",'2018'!C402)</f>
        <v/>
      </c>
      <c r="D402" s="2201" t="str">
        <f>IF(TRIM('2018'!D402)="","",'2018'!D402)</f>
        <v/>
      </c>
    </row>
    <row r="403" spans="1:4" s="886" customFormat="1" ht="15" hidden="1" customHeight="1" x14ac:dyDescent="0.25">
      <c r="A403" s="2200" t="str">
        <f>IF(TRIM('2018'!A403)="","",'2018'!A403)</f>
        <v/>
      </c>
      <c r="B403" s="2200" t="str">
        <f>IF(TRIM('2018'!B403)="","",'2018'!B403)</f>
        <v/>
      </c>
      <c r="C403" s="2200" t="str">
        <f>IF(TRIM('2018'!C403)="","",'2018'!C403)</f>
        <v/>
      </c>
      <c r="D403" s="2201" t="str">
        <f>IF(TRIM('2018'!D403)="","",'2018'!D403)</f>
        <v/>
      </c>
    </row>
    <row r="404" spans="1:4" s="886" customFormat="1" ht="15" hidden="1" customHeight="1" x14ac:dyDescent="0.25">
      <c r="A404" s="2200" t="str">
        <f>IF(TRIM('2018'!A404)="","",'2018'!A404)</f>
        <v/>
      </c>
      <c r="B404" s="2200" t="str">
        <f>IF(TRIM('2018'!B404)="","",'2018'!B404)</f>
        <v/>
      </c>
      <c r="C404" s="2200" t="str">
        <f>IF(TRIM('2018'!C404)="","",'2018'!C404)</f>
        <v/>
      </c>
      <c r="D404" s="2201" t="str">
        <f>IF(TRIM('2018'!D404)="","",'2018'!D404)</f>
        <v/>
      </c>
    </row>
    <row r="405" spans="1:4" s="886" customFormat="1" ht="15" hidden="1" customHeight="1" x14ac:dyDescent="0.25">
      <c r="A405" s="2200" t="str">
        <f>IF(TRIM('2018'!A405)="","",'2018'!A405)</f>
        <v/>
      </c>
      <c r="B405" s="2200" t="str">
        <f>IF(TRIM('2018'!B405)="","",'2018'!B405)</f>
        <v/>
      </c>
      <c r="C405" s="2200" t="str">
        <f>IF(TRIM('2018'!C405)="","",'2018'!C405)</f>
        <v/>
      </c>
      <c r="D405" s="2201" t="str">
        <f>IF(TRIM('2018'!D405)="","",'2018'!D405)</f>
        <v/>
      </c>
    </row>
    <row r="406" spans="1:4" s="886" customFormat="1" ht="15" hidden="1" customHeight="1" x14ac:dyDescent="0.25">
      <c r="A406" s="2200" t="str">
        <f>IF(TRIM('2018'!A406)="","",'2018'!A406)</f>
        <v/>
      </c>
      <c r="B406" s="2200" t="str">
        <f>IF(TRIM('2018'!B406)="","",'2018'!B406)</f>
        <v/>
      </c>
      <c r="C406" s="2200" t="str">
        <f>IF(TRIM('2018'!C406)="","",'2018'!C406)</f>
        <v/>
      </c>
      <c r="D406" s="2201" t="str">
        <f>IF(TRIM('2018'!D406)="","",'2018'!D406)</f>
        <v/>
      </c>
    </row>
    <row r="407" spans="1:4" s="886" customFormat="1" ht="15" hidden="1" customHeight="1" x14ac:dyDescent="0.25">
      <c r="A407" s="2200" t="str">
        <f>IF(TRIM('2018'!A407)="","",'2018'!A407)</f>
        <v/>
      </c>
      <c r="B407" s="2200" t="str">
        <f>IF(TRIM('2018'!B407)="","",'2018'!B407)</f>
        <v/>
      </c>
      <c r="C407" s="2200" t="str">
        <f>IF(TRIM('2018'!C407)="","",'2018'!C407)</f>
        <v/>
      </c>
      <c r="D407" s="2201" t="str">
        <f>IF(TRIM('2018'!D407)="","",'2018'!D407)</f>
        <v/>
      </c>
    </row>
    <row r="408" spans="1:4" s="886" customFormat="1" ht="15" hidden="1" customHeight="1" x14ac:dyDescent="0.25">
      <c r="A408" s="2200" t="str">
        <f>IF(TRIM('2018'!A408)="","",'2018'!A408)</f>
        <v/>
      </c>
      <c r="B408" s="2200" t="str">
        <f>IF(TRIM('2018'!B408)="","",'2018'!B408)</f>
        <v/>
      </c>
      <c r="C408" s="2200" t="str">
        <f>IF(TRIM('2018'!C408)="","",'2018'!C408)</f>
        <v/>
      </c>
      <c r="D408" s="2201" t="str">
        <f>IF(TRIM('2018'!D408)="","",'2018'!D408)</f>
        <v/>
      </c>
    </row>
    <row r="409" spans="1:4" s="886" customFormat="1" ht="15" hidden="1" customHeight="1" x14ac:dyDescent="0.25">
      <c r="A409" s="2200" t="str">
        <f>IF(TRIM('2018'!A409)="","",'2018'!A409)</f>
        <v/>
      </c>
      <c r="B409" s="2200" t="str">
        <f>IF(TRIM('2018'!B409)="","",'2018'!B409)</f>
        <v/>
      </c>
      <c r="C409" s="2200" t="str">
        <f>IF(TRIM('2018'!C409)="","",'2018'!C409)</f>
        <v/>
      </c>
      <c r="D409" s="2201" t="str">
        <f>IF(TRIM('2018'!D409)="","",'2018'!D409)</f>
        <v/>
      </c>
    </row>
    <row r="410" spans="1:4" s="886" customFormat="1" ht="15" hidden="1" customHeight="1" x14ac:dyDescent="0.25">
      <c r="A410" s="2200" t="str">
        <f>IF(TRIM('2018'!A410)="","",'2018'!A410)</f>
        <v/>
      </c>
      <c r="B410" s="2200" t="str">
        <f>IF(TRIM('2018'!B410)="","",'2018'!B410)</f>
        <v/>
      </c>
      <c r="C410" s="2200" t="str">
        <f>IF(TRIM('2018'!C410)="","",'2018'!C410)</f>
        <v/>
      </c>
      <c r="D410" s="2201" t="str">
        <f>IF(TRIM('2018'!D410)="","",'2018'!D410)</f>
        <v/>
      </c>
    </row>
    <row r="411" spans="1:4" s="886" customFormat="1" ht="15" hidden="1" customHeight="1" x14ac:dyDescent="0.25">
      <c r="A411" s="2200" t="str">
        <f>IF(TRIM('2018'!A411)="","",'2018'!A411)</f>
        <v/>
      </c>
      <c r="B411" s="2200" t="str">
        <f>IF(TRIM('2018'!B411)="","",'2018'!B411)</f>
        <v/>
      </c>
      <c r="C411" s="2200" t="str">
        <f>IF(TRIM('2018'!C411)="","",'2018'!C411)</f>
        <v/>
      </c>
      <c r="D411" s="2201" t="str">
        <f>IF(TRIM('2018'!D411)="","",'2018'!D411)</f>
        <v/>
      </c>
    </row>
    <row r="412" spans="1:4" s="886" customFormat="1" ht="15" hidden="1" customHeight="1" x14ac:dyDescent="0.25">
      <c r="A412" s="2200" t="str">
        <f>IF(TRIM('2018'!A412)="","",'2018'!A412)</f>
        <v/>
      </c>
      <c r="B412" s="2200" t="str">
        <f>IF(TRIM('2018'!B412)="","",'2018'!B412)</f>
        <v/>
      </c>
      <c r="C412" s="2200" t="str">
        <f>IF(TRIM('2018'!C412)="","",'2018'!C412)</f>
        <v/>
      </c>
      <c r="D412" s="2201" t="str">
        <f>IF(TRIM('2018'!D412)="","",'2018'!D412)</f>
        <v/>
      </c>
    </row>
    <row r="413" spans="1:4" s="886" customFormat="1" ht="15" hidden="1" customHeight="1" x14ac:dyDescent="0.25">
      <c r="A413" s="2200" t="str">
        <f>IF(TRIM('2018'!A413)="","",'2018'!A413)</f>
        <v/>
      </c>
      <c r="B413" s="2200" t="str">
        <f>IF(TRIM('2018'!B413)="","",'2018'!B413)</f>
        <v/>
      </c>
      <c r="C413" s="2200" t="str">
        <f>IF(TRIM('2018'!C413)="","",'2018'!C413)</f>
        <v/>
      </c>
      <c r="D413" s="2201" t="str">
        <f>IF(TRIM('2018'!D413)="","",'2018'!D413)</f>
        <v/>
      </c>
    </row>
    <row r="414" spans="1:4" s="886" customFormat="1" ht="15" hidden="1" customHeight="1" x14ac:dyDescent="0.25">
      <c r="A414" s="2200" t="str">
        <f>IF(TRIM('2018'!A414)="","",'2018'!A414)</f>
        <v/>
      </c>
      <c r="B414" s="2200" t="str">
        <f>IF(TRIM('2018'!B414)="","",'2018'!B414)</f>
        <v/>
      </c>
      <c r="C414" s="2200" t="str">
        <f>IF(TRIM('2018'!C414)="","",'2018'!C414)</f>
        <v/>
      </c>
      <c r="D414" s="2201" t="str">
        <f>IF(TRIM('2018'!D414)="","",'2018'!D414)</f>
        <v/>
      </c>
    </row>
    <row r="415" spans="1:4" s="886" customFormat="1" ht="15" hidden="1" customHeight="1" x14ac:dyDescent="0.25">
      <c r="A415" s="2200" t="str">
        <f>IF(TRIM('2018'!A415)="","",'2018'!A415)</f>
        <v/>
      </c>
      <c r="B415" s="2200" t="str">
        <f>IF(TRIM('2018'!B415)="","",'2018'!B415)</f>
        <v/>
      </c>
      <c r="C415" s="2200" t="str">
        <f>IF(TRIM('2018'!C415)="","",'2018'!C415)</f>
        <v/>
      </c>
      <c r="D415" s="2201" t="str">
        <f>IF(TRIM('2018'!D415)="","",'2018'!D415)</f>
        <v/>
      </c>
    </row>
    <row r="416" spans="1:4" s="886" customFormat="1" ht="15" hidden="1" customHeight="1" x14ac:dyDescent="0.25">
      <c r="A416" s="2200" t="str">
        <f>IF(TRIM('2018'!A416)="","",'2018'!A416)</f>
        <v/>
      </c>
      <c r="B416" s="2200" t="str">
        <f>IF(TRIM('2018'!B416)="","",'2018'!B416)</f>
        <v/>
      </c>
      <c r="C416" s="2200" t="str">
        <f>IF(TRIM('2018'!C416)="","",'2018'!C416)</f>
        <v/>
      </c>
      <c r="D416" s="2201" t="str">
        <f>IF(TRIM('2018'!D416)="","",'2018'!D416)</f>
        <v/>
      </c>
    </row>
    <row r="417" spans="1:4" s="886" customFormat="1" ht="15" hidden="1" customHeight="1" x14ac:dyDescent="0.25">
      <c r="A417" s="2200" t="str">
        <f>IF(TRIM('2018'!A417)="","",'2018'!A417)</f>
        <v/>
      </c>
      <c r="B417" s="2200" t="str">
        <f>IF(TRIM('2018'!B417)="","",'2018'!B417)</f>
        <v/>
      </c>
      <c r="C417" s="2200" t="str">
        <f>IF(TRIM('2018'!C417)="","",'2018'!C417)</f>
        <v/>
      </c>
      <c r="D417" s="2201" t="str">
        <f>IF(TRIM('2018'!D417)="","",'2018'!D417)</f>
        <v/>
      </c>
    </row>
    <row r="418" spans="1:4" s="886" customFormat="1" ht="15" hidden="1" customHeight="1" x14ac:dyDescent="0.25">
      <c r="A418" s="2200" t="str">
        <f>IF(TRIM('2018'!A418)="","",'2018'!A418)</f>
        <v/>
      </c>
      <c r="B418" s="2200" t="str">
        <f>IF(TRIM('2018'!B418)="","",'2018'!B418)</f>
        <v/>
      </c>
      <c r="C418" s="2200" t="str">
        <f>IF(TRIM('2018'!C418)="","",'2018'!C418)</f>
        <v/>
      </c>
      <c r="D418" s="2201" t="str">
        <f>IF(TRIM('2018'!D418)="","",'2018'!D418)</f>
        <v/>
      </c>
    </row>
    <row r="419" spans="1:4" s="886" customFormat="1" ht="15" hidden="1" customHeight="1" x14ac:dyDescent="0.25">
      <c r="A419" s="2200" t="str">
        <f>IF(TRIM('2018'!A419)="","",'2018'!A419)</f>
        <v/>
      </c>
      <c r="B419" s="2200" t="str">
        <f>IF(TRIM('2018'!B419)="","",'2018'!B419)</f>
        <v/>
      </c>
      <c r="C419" s="2200" t="str">
        <f>IF(TRIM('2018'!C419)="","",'2018'!C419)</f>
        <v/>
      </c>
      <c r="D419" s="2201" t="str">
        <f>IF(TRIM('2018'!D419)="","",'2018'!D419)</f>
        <v/>
      </c>
    </row>
    <row r="420" spans="1:4" s="886" customFormat="1" ht="15" hidden="1" customHeight="1" x14ac:dyDescent="0.25">
      <c r="A420" s="2200" t="str">
        <f>IF(TRIM('2018'!A420)="","",'2018'!A420)</f>
        <v/>
      </c>
      <c r="B420" s="2200" t="str">
        <f>IF(TRIM('2018'!B420)="","",'2018'!B420)</f>
        <v/>
      </c>
      <c r="C420" s="2200" t="str">
        <f>IF(TRIM('2018'!C420)="","",'2018'!C420)</f>
        <v/>
      </c>
      <c r="D420" s="2201" t="str">
        <f>IF(TRIM('2018'!D420)="","",'2018'!D420)</f>
        <v/>
      </c>
    </row>
    <row r="421" spans="1:4" s="886" customFormat="1" ht="15" hidden="1" customHeight="1" x14ac:dyDescent="0.25">
      <c r="A421" s="2200" t="str">
        <f>IF(TRIM('2018'!A421)="","",'2018'!A421)</f>
        <v/>
      </c>
      <c r="B421" s="2200" t="str">
        <f>IF(TRIM('2018'!B421)="","",'2018'!B421)</f>
        <v/>
      </c>
      <c r="C421" s="2200" t="str">
        <f>IF(TRIM('2018'!C421)="","",'2018'!C421)</f>
        <v/>
      </c>
      <c r="D421" s="2201" t="str">
        <f>IF(TRIM('2018'!D421)="","",'2018'!D421)</f>
        <v/>
      </c>
    </row>
    <row r="422" spans="1:4" s="886" customFormat="1" ht="15" hidden="1" customHeight="1" x14ac:dyDescent="0.25">
      <c r="A422" s="2200" t="str">
        <f>IF(TRIM('2018'!A422)="","",'2018'!A422)</f>
        <v/>
      </c>
      <c r="B422" s="2200" t="str">
        <f>IF(TRIM('2018'!B422)="","",'2018'!B422)</f>
        <v/>
      </c>
      <c r="C422" s="2200" t="str">
        <f>IF(TRIM('2018'!C422)="","",'2018'!C422)</f>
        <v/>
      </c>
      <c r="D422" s="2201" t="str">
        <f>IF(TRIM('2018'!D422)="","",'2018'!D422)</f>
        <v/>
      </c>
    </row>
    <row r="423" spans="1:4" s="886" customFormat="1" ht="15" hidden="1" customHeight="1" x14ac:dyDescent="0.25">
      <c r="A423" s="2200" t="str">
        <f>IF(TRIM('2018'!A423)="","",'2018'!A423)</f>
        <v/>
      </c>
      <c r="B423" s="2200" t="str">
        <f>IF(TRIM('2018'!B423)="","",'2018'!B423)</f>
        <v/>
      </c>
      <c r="C423" s="2200" t="str">
        <f>IF(TRIM('2018'!C423)="","",'2018'!C423)</f>
        <v/>
      </c>
      <c r="D423" s="2201" t="str">
        <f>IF(TRIM('2018'!D423)="","",'2018'!D423)</f>
        <v/>
      </c>
    </row>
    <row r="424" spans="1:4" s="886" customFormat="1" ht="15" hidden="1" customHeight="1" x14ac:dyDescent="0.25">
      <c r="A424" s="2200" t="str">
        <f>IF(TRIM('2018'!A424)="","",'2018'!A424)</f>
        <v/>
      </c>
      <c r="B424" s="2200" t="str">
        <f>IF(TRIM('2018'!B424)="","",'2018'!B424)</f>
        <v/>
      </c>
      <c r="C424" s="2200" t="str">
        <f>IF(TRIM('2018'!C424)="","",'2018'!C424)</f>
        <v/>
      </c>
      <c r="D424" s="2201" t="str">
        <f>IF(TRIM('2018'!D424)="","",'2018'!D424)</f>
        <v/>
      </c>
    </row>
    <row r="425" spans="1:4" s="886" customFormat="1" ht="15" hidden="1" customHeight="1" x14ac:dyDescent="0.25">
      <c r="A425" s="2200" t="str">
        <f>IF(TRIM('2018'!A425)="","",'2018'!A425)</f>
        <v/>
      </c>
      <c r="B425" s="2200" t="str">
        <f>IF(TRIM('2018'!B425)="","",'2018'!B425)</f>
        <v/>
      </c>
      <c r="C425" s="2200" t="str">
        <f>IF(TRIM('2018'!C425)="","",'2018'!C425)</f>
        <v/>
      </c>
      <c r="D425" s="2201" t="str">
        <f>IF(TRIM('2018'!D425)="","",'2018'!D425)</f>
        <v/>
      </c>
    </row>
    <row r="426" spans="1:4" s="886" customFormat="1" ht="15" hidden="1" customHeight="1" x14ac:dyDescent="0.25">
      <c r="A426" s="2200" t="str">
        <f>IF(TRIM('2018'!A426)="","",'2018'!A426)</f>
        <v/>
      </c>
      <c r="B426" s="2200" t="str">
        <f>IF(TRIM('2018'!B426)="","",'2018'!B426)</f>
        <v/>
      </c>
      <c r="C426" s="2200" t="str">
        <f>IF(TRIM('2018'!C426)="","",'2018'!C426)</f>
        <v/>
      </c>
      <c r="D426" s="2201" t="str">
        <f>IF(TRIM('2018'!D426)="","",'2018'!D426)</f>
        <v/>
      </c>
    </row>
    <row r="427" spans="1:4" s="886" customFormat="1" ht="15" hidden="1" customHeight="1" x14ac:dyDescent="0.25">
      <c r="A427" s="2200" t="str">
        <f>IF(TRIM('2018'!A427)="","",'2018'!A427)</f>
        <v/>
      </c>
      <c r="B427" s="2200" t="str">
        <f>IF(TRIM('2018'!B427)="","",'2018'!B427)</f>
        <v/>
      </c>
      <c r="C427" s="2200" t="str">
        <f>IF(TRIM('2018'!C427)="","",'2018'!C427)</f>
        <v/>
      </c>
      <c r="D427" s="2201" t="str">
        <f>IF(TRIM('2018'!D427)="","",'2018'!D427)</f>
        <v/>
      </c>
    </row>
    <row r="428" spans="1:4" s="886" customFormat="1" ht="15" hidden="1" customHeight="1" x14ac:dyDescent="0.25">
      <c r="A428" s="2200" t="str">
        <f>IF(TRIM('2018'!A428)="","",'2018'!A428)</f>
        <v/>
      </c>
      <c r="B428" s="2200" t="str">
        <f>IF(TRIM('2018'!B428)="","",'2018'!B428)</f>
        <v/>
      </c>
      <c r="C428" s="2200" t="str">
        <f>IF(TRIM('2018'!C428)="","",'2018'!C428)</f>
        <v/>
      </c>
      <c r="D428" s="2201" t="str">
        <f>IF(TRIM('2018'!D428)="","",'2018'!D428)</f>
        <v/>
      </c>
    </row>
    <row r="429" spans="1:4" s="886" customFormat="1" ht="15" hidden="1" customHeight="1" x14ac:dyDescent="0.25">
      <c r="A429" s="2200" t="str">
        <f>IF(TRIM('2018'!A429)="","",'2018'!A429)</f>
        <v/>
      </c>
      <c r="B429" s="2200" t="str">
        <f>IF(TRIM('2018'!B429)="","",'2018'!B429)</f>
        <v/>
      </c>
      <c r="C429" s="2200" t="str">
        <f>IF(TRIM('2018'!C429)="","",'2018'!C429)</f>
        <v/>
      </c>
      <c r="D429" s="2201" t="str">
        <f>IF(TRIM('2018'!D429)="","",'2018'!D429)</f>
        <v/>
      </c>
    </row>
    <row r="430" spans="1:4" s="886" customFormat="1" ht="15" hidden="1" customHeight="1" x14ac:dyDescent="0.25">
      <c r="A430" s="2200" t="str">
        <f>IF(TRIM('2018'!A430)="","",'2018'!A430)</f>
        <v/>
      </c>
      <c r="B430" s="2200" t="str">
        <f>IF(TRIM('2018'!B430)="","",'2018'!B430)</f>
        <v/>
      </c>
      <c r="C430" s="2200" t="str">
        <f>IF(TRIM('2018'!C430)="","",'2018'!C430)</f>
        <v/>
      </c>
      <c r="D430" s="2201" t="str">
        <f>IF(TRIM('2018'!D430)="","",'2018'!D430)</f>
        <v/>
      </c>
    </row>
    <row r="431" spans="1:4" s="886" customFormat="1" ht="15" hidden="1" customHeight="1" x14ac:dyDescent="0.25">
      <c r="A431" s="2200" t="str">
        <f>IF(TRIM('2018'!A431)="","",'2018'!A431)</f>
        <v/>
      </c>
      <c r="B431" s="2200" t="str">
        <f>IF(TRIM('2018'!B431)="","",'2018'!B431)</f>
        <v/>
      </c>
      <c r="C431" s="2200" t="str">
        <f>IF(TRIM('2018'!C431)="","",'2018'!C431)</f>
        <v/>
      </c>
      <c r="D431" s="2201" t="str">
        <f>IF(TRIM('2018'!D431)="","",'2018'!D431)</f>
        <v/>
      </c>
    </row>
    <row r="432" spans="1:4" s="886" customFormat="1" ht="15" hidden="1" customHeight="1" x14ac:dyDescent="0.25">
      <c r="A432" s="2200" t="str">
        <f>IF(TRIM('2018'!A432)="","",'2018'!A432)</f>
        <v/>
      </c>
      <c r="B432" s="2200" t="str">
        <f>IF(TRIM('2018'!B432)="","",'2018'!B432)</f>
        <v/>
      </c>
      <c r="C432" s="2200" t="str">
        <f>IF(TRIM('2018'!C432)="","",'2018'!C432)</f>
        <v/>
      </c>
      <c r="D432" s="2201" t="str">
        <f>IF(TRIM('2018'!D432)="","",'2018'!D432)</f>
        <v/>
      </c>
    </row>
    <row r="433" spans="1:4" s="886" customFormat="1" ht="15" hidden="1" customHeight="1" x14ac:dyDescent="0.25">
      <c r="A433" s="2200" t="str">
        <f>IF(TRIM('2018'!A433)="","",'2018'!A433)</f>
        <v/>
      </c>
      <c r="B433" s="2200" t="str">
        <f>IF(TRIM('2018'!B433)="","",'2018'!B433)</f>
        <v/>
      </c>
      <c r="C433" s="2200" t="str">
        <f>IF(TRIM('2018'!C433)="","",'2018'!C433)</f>
        <v/>
      </c>
      <c r="D433" s="2201" t="str">
        <f>IF(TRIM('2018'!D433)="","",'2018'!D433)</f>
        <v/>
      </c>
    </row>
    <row r="434" spans="1:4" s="886" customFormat="1" ht="15" hidden="1" customHeight="1" x14ac:dyDescent="0.25">
      <c r="A434" s="2200" t="str">
        <f>IF(TRIM('2018'!A434)="","",'2018'!A434)</f>
        <v/>
      </c>
      <c r="B434" s="2200" t="str">
        <f>IF(TRIM('2018'!B434)="","",'2018'!B434)</f>
        <v/>
      </c>
      <c r="C434" s="2200" t="str">
        <f>IF(TRIM('2018'!C434)="","",'2018'!C434)</f>
        <v/>
      </c>
      <c r="D434" s="2201" t="str">
        <f>IF(TRIM('2018'!D434)="","",'2018'!D434)</f>
        <v/>
      </c>
    </row>
    <row r="435" spans="1:4" s="886" customFormat="1" ht="15" hidden="1" customHeight="1" x14ac:dyDescent="0.25">
      <c r="A435" s="2200" t="str">
        <f>IF(TRIM('2018'!A435)="","",'2018'!A435)</f>
        <v/>
      </c>
      <c r="B435" s="2200" t="str">
        <f>IF(TRIM('2018'!B435)="","",'2018'!B435)</f>
        <v/>
      </c>
      <c r="C435" s="2200" t="str">
        <f>IF(TRIM('2018'!C435)="","",'2018'!C435)</f>
        <v/>
      </c>
      <c r="D435" s="2201" t="str">
        <f>IF(TRIM('2018'!D435)="","",'2018'!D435)</f>
        <v/>
      </c>
    </row>
    <row r="436" spans="1:4" s="886" customFormat="1" ht="15" hidden="1" customHeight="1" x14ac:dyDescent="0.25">
      <c r="A436" s="2200" t="str">
        <f>IF(TRIM('2018'!A436)="","",'2018'!A436)</f>
        <v/>
      </c>
      <c r="B436" s="2200" t="str">
        <f>IF(TRIM('2018'!B436)="","",'2018'!B436)</f>
        <v/>
      </c>
      <c r="C436" s="2200" t="str">
        <f>IF(TRIM('2018'!C436)="","",'2018'!C436)</f>
        <v/>
      </c>
      <c r="D436" s="2201" t="str">
        <f>IF(TRIM('2018'!D436)="","",'2018'!D436)</f>
        <v/>
      </c>
    </row>
    <row r="437" spans="1:4" s="886" customFormat="1" ht="15" hidden="1" customHeight="1" x14ac:dyDescent="0.25">
      <c r="A437" s="2200" t="str">
        <f>IF(TRIM('2018'!A437)="","",'2018'!A437)</f>
        <v/>
      </c>
      <c r="B437" s="2200" t="str">
        <f>IF(TRIM('2018'!B437)="","",'2018'!B437)</f>
        <v/>
      </c>
      <c r="C437" s="2200" t="str">
        <f>IF(TRIM('2018'!C437)="","",'2018'!C437)</f>
        <v/>
      </c>
      <c r="D437" s="2201" t="str">
        <f>IF(TRIM('2018'!D437)="","",'2018'!D437)</f>
        <v/>
      </c>
    </row>
    <row r="438" spans="1:4" s="886" customFormat="1" ht="15" hidden="1" customHeight="1" x14ac:dyDescent="0.25">
      <c r="A438" s="2200" t="str">
        <f>IF(TRIM('2018'!A438)="","",'2018'!A438)</f>
        <v/>
      </c>
      <c r="B438" s="2200" t="str">
        <f>IF(TRIM('2018'!B438)="","",'2018'!B438)</f>
        <v/>
      </c>
      <c r="C438" s="2200" t="str">
        <f>IF(TRIM('2018'!C438)="","",'2018'!C438)</f>
        <v/>
      </c>
      <c r="D438" s="2201" t="str">
        <f>IF(TRIM('2018'!D438)="","",'2018'!D438)</f>
        <v/>
      </c>
    </row>
    <row r="439" spans="1:4" s="886" customFormat="1" ht="15" hidden="1" customHeight="1" x14ac:dyDescent="0.25">
      <c r="A439" s="2200" t="str">
        <f>IF(TRIM('2018'!A439)="","",'2018'!A439)</f>
        <v/>
      </c>
      <c r="B439" s="2200" t="str">
        <f>IF(TRIM('2018'!B439)="","",'2018'!B439)</f>
        <v/>
      </c>
      <c r="C439" s="2200" t="str">
        <f>IF(TRIM('2018'!C439)="","",'2018'!C439)</f>
        <v/>
      </c>
      <c r="D439" s="2201" t="str">
        <f>IF(TRIM('2018'!D439)="","",'2018'!D439)</f>
        <v/>
      </c>
    </row>
    <row r="440" spans="1:4" s="886" customFormat="1" ht="15" hidden="1" customHeight="1" x14ac:dyDescent="0.25">
      <c r="A440" s="2200" t="str">
        <f>IF(TRIM('2018'!A440)="","",'2018'!A440)</f>
        <v/>
      </c>
      <c r="B440" s="2200" t="str">
        <f>IF(TRIM('2018'!B440)="","",'2018'!B440)</f>
        <v/>
      </c>
      <c r="C440" s="2200" t="str">
        <f>IF(TRIM('2018'!C440)="","",'2018'!C440)</f>
        <v/>
      </c>
      <c r="D440" s="2201" t="str">
        <f>IF(TRIM('2018'!D440)="","",'2018'!D440)</f>
        <v/>
      </c>
    </row>
    <row r="441" spans="1:4" s="886" customFormat="1" ht="15" hidden="1" customHeight="1" x14ac:dyDescent="0.25">
      <c r="A441" s="2200" t="str">
        <f>IF(TRIM('2018'!A441)="","",'2018'!A441)</f>
        <v/>
      </c>
      <c r="B441" s="2200" t="str">
        <f>IF(TRIM('2018'!B441)="","",'2018'!B441)</f>
        <v/>
      </c>
      <c r="C441" s="2200" t="str">
        <f>IF(TRIM('2018'!C441)="","",'2018'!C441)</f>
        <v/>
      </c>
      <c r="D441" s="2201" t="str">
        <f>IF(TRIM('2018'!D441)="","",'2018'!D441)</f>
        <v/>
      </c>
    </row>
    <row r="442" spans="1:4" s="886" customFormat="1" ht="15" hidden="1" customHeight="1" x14ac:dyDescent="0.25">
      <c r="A442" s="2200" t="str">
        <f>IF(TRIM('2018'!A442)="","",'2018'!A442)</f>
        <v/>
      </c>
      <c r="B442" s="2200" t="str">
        <f>IF(TRIM('2018'!B442)="","",'2018'!B442)</f>
        <v/>
      </c>
      <c r="C442" s="2200" t="str">
        <f>IF(TRIM('2018'!C442)="","",'2018'!C442)</f>
        <v/>
      </c>
      <c r="D442" s="2201" t="str">
        <f>IF(TRIM('2018'!D442)="","",'2018'!D442)</f>
        <v/>
      </c>
    </row>
    <row r="443" spans="1:4" s="886" customFormat="1" ht="15" hidden="1" customHeight="1" x14ac:dyDescent="0.25">
      <c r="A443" s="2200" t="str">
        <f>IF(TRIM('2018'!A443)="","",'2018'!A443)</f>
        <v/>
      </c>
      <c r="B443" s="2200" t="str">
        <f>IF(TRIM('2018'!B443)="","",'2018'!B443)</f>
        <v/>
      </c>
      <c r="C443" s="2200" t="str">
        <f>IF(TRIM('2018'!C443)="","",'2018'!C443)</f>
        <v/>
      </c>
      <c r="D443" s="2201" t="str">
        <f>IF(TRIM('2018'!D443)="","",'2018'!D443)</f>
        <v/>
      </c>
    </row>
    <row r="444" spans="1:4" s="886" customFormat="1" ht="15" hidden="1" customHeight="1" x14ac:dyDescent="0.25">
      <c r="A444" s="2200" t="str">
        <f>IF(TRIM('2018'!A444)="","",'2018'!A444)</f>
        <v/>
      </c>
      <c r="B444" s="2200" t="str">
        <f>IF(TRIM('2018'!B444)="","",'2018'!B444)</f>
        <v/>
      </c>
      <c r="C444" s="2200" t="str">
        <f>IF(TRIM('2018'!C444)="","",'2018'!C444)</f>
        <v/>
      </c>
      <c r="D444" s="2201" t="str">
        <f>IF(TRIM('2018'!D444)="","",'2018'!D444)</f>
        <v/>
      </c>
    </row>
    <row r="445" spans="1:4" s="886" customFormat="1" ht="15" hidden="1" customHeight="1" x14ac:dyDescent="0.25">
      <c r="A445" s="2200" t="str">
        <f>IF(TRIM('2018'!A445)="","",'2018'!A445)</f>
        <v/>
      </c>
      <c r="B445" s="2200" t="str">
        <f>IF(TRIM('2018'!B445)="","",'2018'!B445)</f>
        <v/>
      </c>
      <c r="C445" s="2200" t="str">
        <f>IF(TRIM('2018'!C445)="","",'2018'!C445)</f>
        <v/>
      </c>
      <c r="D445" s="2201" t="str">
        <f>IF(TRIM('2018'!D445)="","",'2018'!D445)</f>
        <v/>
      </c>
    </row>
    <row r="446" spans="1:4" s="886" customFormat="1" ht="15" hidden="1" customHeight="1" x14ac:dyDescent="0.25">
      <c r="A446" s="2200" t="str">
        <f>IF(TRIM('2018'!A446)="","",'2018'!A446)</f>
        <v/>
      </c>
      <c r="B446" s="2200" t="str">
        <f>IF(TRIM('2018'!B446)="","",'2018'!B446)</f>
        <v/>
      </c>
      <c r="C446" s="2200" t="str">
        <f>IF(TRIM('2018'!C446)="","",'2018'!C446)</f>
        <v/>
      </c>
      <c r="D446" s="2201" t="str">
        <f>IF(TRIM('2018'!D446)="","",'2018'!D446)</f>
        <v/>
      </c>
    </row>
    <row r="447" spans="1:4" s="886" customFormat="1" ht="15" hidden="1" customHeight="1" x14ac:dyDescent="0.25">
      <c r="A447" s="2200" t="str">
        <f>IF(TRIM('2018'!A447)="","",'2018'!A447)</f>
        <v/>
      </c>
      <c r="B447" s="2200" t="str">
        <f>IF(TRIM('2018'!B447)="","",'2018'!B447)</f>
        <v/>
      </c>
      <c r="C447" s="2200" t="str">
        <f>IF(TRIM('2018'!C447)="","",'2018'!C447)</f>
        <v/>
      </c>
      <c r="D447" s="2201" t="str">
        <f>IF(TRIM('2018'!D447)="","",'2018'!D447)</f>
        <v/>
      </c>
    </row>
    <row r="448" spans="1:4" s="886" customFormat="1" ht="15" hidden="1" customHeight="1" x14ac:dyDescent="0.25">
      <c r="A448" s="2200" t="str">
        <f>IF(TRIM('2018'!A448)="","",'2018'!A448)</f>
        <v/>
      </c>
      <c r="B448" s="2200" t="str">
        <f>IF(TRIM('2018'!B448)="","",'2018'!B448)</f>
        <v/>
      </c>
      <c r="C448" s="2200" t="str">
        <f>IF(TRIM('2018'!C448)="","",'2018'!C448)</f>
        <v/>
      </c>
      <c r="D448" s="2201" t="str">
        <f>IF(TRIM('2018'!D448)="","",'2018'!D448)</f>
        <v/>
      </c>
    </row>
    <row r="449" spans="1:4" s="886" customFormat="1" ht="15" hidden="1" customHeight="1" x14ac:dyDescent="0.25">
      <c r="A449" s="2200" t="str">
        <f>IF(TRIM('2018'!A449)="","",'2018'!A449)</f>
        <v/>
      </c>
      <c r="B449" s="2200" t="str">
        <f>IF(TRIM('2018'!B449)="","",'2018'!B449)</f>
        <v/>
      </c>
      <c r="C449" s="2200" t="str">
        <f>IF(TRIM('2018'!C449)="","",'2018'!C449)</f>
        <v/>
      </c>
      <c r="D449" s="2201" t="str">
        <f>IF(TRIM('2018'!D449)="","",'2018'!D449)</f>
        <v/>
      </c>
    </row>
    <row r="450" spans="1:4" s="886" customFormat="1" ht="15" hidden="1" customHeight="1" x14ac:dyDescent="0.25">
      <c r="A450" s="2200" t="str">
        <f>IF(TRIM('2018'!A450)="","",'2018'!A450)</f>
        <v/>
      </c>
      <c r="B450" s="2200" t="str">
        <f>IF(TRIM('2018'!B450)="","",'2018'!B450)</f>
        <v/>
      </c>
      <c r="C450" s="2200" t="str">
        <f>IF(TRIM('2018'!C450)="","",'2018'!C450)</f>
        <v/>
      </c>
      <c r="D450" s="2201" t="str">
        <f>IF(TRIM('2018'!D450)="","",'2018'!D450)</f>
        <v/>
      </c>
    </row>
    <row r="451" spans="1:4" s="886" customFormat="1" ht="15" hidden="1" customHeight="1" x14ac:dyDescent="0.25">
      <c r="A451" s="2200" t="str">
        <f>IF(TRIM('2018'!A451)="","",'2018'!A451)</f>
        <v/>
      </c>
      <c r="B451" s="2200" t="str">
        <f>IF(TRIM('2018'!B451)="","",'2018'!B451)</f>
        <v/>
      </c>
      <c r="C451" s="2200" t="str">
        <f>IF(TRIM('2018'!C451)="","",'2018'!C451)</f>
        <v/>
      </c>
      <c r="D451" s="2201" t="str">
        <f>IF(TRIM('2018'!D451)="","",'2018'!D451)</f>
        <v/>
      </c>
    </row>
    <row r="452" spans="1:4" s="886" customFormat="1" ht="15" hidden="1" customHeight="1" x14ac:dyDescent="0.25">
      <c r="A452" s="2200" t="str">
        <f>IF(TRIM('2018'!A452)="","",'2018'!A452)</f>
        <v/>
      </c>
      <c r="B452" s="2200" t="str">
        <f>IF(TRIM('2018'!B452)="","",'2018'!B452)</f>
        <v/>
      </c>
      <c r="C452" s="2200" t="str">
        <f>IF(TRIM('2018'!C452)="","",'2018'!C452)</f>
        <v/>
      </c>
      <c r="D452" s="2201" t="str">
        <f>IF(TRIM('2018'!D452)="","",'2018'!D452)</f>
        <v/>
      </c>
    </row>
    <row r="453" spans="1:4" s="886" customFormat="1" ht="15" hidden="1" customHeight="1" x14ac:dyDescent="0.25">
      <c r="A453" s="2200" t="str">
        <f>IF(TRIM('2018'!A453)="","",'2018'!A453)</f>
        <v/>
      </c>
      <c r="B453" s="2200" t="str">
        <f>IF(TRIM('2018'!B453)="","",'2018'!B453)</f>
        <v/>
      </c>
      <c r="C453" s="2200" t="str">
        <f>IF(TRIM('2018'!C453)="","",'2018'!C453)</f>
        <v/>
      </c>
      <c r="D453" s="2201" t="str">
        <f>IF(TRIM('2018'!D453)="","",'2018'!D453)</f>
        <v/>
      </c>
    </row>
    <row r="454" spans="1:4" s="886" customFormat="1" ht="15" hidden="1" customHeight="1" x14ac:dyDescent="0.25">
      <c r="A454" s="2200" t="str">
        <f>IF(TRIM('2018'!A454)="","",'2018'!A454)</f>
        <v/>
      </c>
      <c r="B454" s="2200" t="str">
        <f>IF(TRIM('2018'!B454)="","",'2018'!B454)</f>
        <v/>
      </c>
      <c r="C454" s="2200" t="str">
        <f>IF(TRIM('2018'!C454)="","",'2018'!C454)</f>
        <v/>
      </c>
      <c r="D454" s="2201" t="str">
        <f>IF(TRIM('2018'!D454)="","",'2018'!D454)</f>
        <v/>
      </c>
    </row>
    <row r="455" spans="1:4" s="886" customFormat="1" ht="15" hidden="1" customHeight="1" x14ac:dyDescent="0.25">
      <c r="A455" s="2200" t="str">
        <f>IF(TRIM('2018'!A455)="","",'2018'!A455)</f>
        <v/>
      </c>
      <c r="B455" s="2200" t="str">
        <f>IF(TRIM('2018'!B455)="","",'2018'!B455)</f>
        <v/>
      </c>
      <c r="C455" s="2200" t="str">
        <f>IF(TRIM('2018'!C455)="","",'2018'!C455)</f>
        <v/>
      </c>
      <c r="D455" s="2201" t="str">
        <f>IF(TRIM('2018'!D455)="","",'2018'!D455)</f>
        <v/>
      </c>
    </row>
    <row r="456" spans="1:4" s="886" customFormat="1" ht="15" hidden="1" customHeight="1" x14ac:dyDescent="0.25">
      <c r="A456" s="2200" t="str">
        <f>IF(TRIM('2018'!A456)="","",'2018'!A456)</f>
        <v/>
      </c>
      <c r="B456" s="2200" t="str">
        <f>IF(TRIM('2018'!B456)="","",'2018'!B456)</f>
        <v/>
      </c>
      <c r="C456" s="2200" t="str">
        <f>IF(TRIM('2018'!C456)="","",'2018'!C456)</f>
        <v/>
      </c>
      <c r="D456" s="2201" t="str">
        <f>IF(TRIM('2018'!D456)="","",'2018'!D456)</f>
        <v/>
      </c>
    </row>
    <row r="457" spans="1:4" s="886" customFormat="1" ht="15" hidden="1" customHeight="1" x14ac:dyDescent="0.25">
      <c r="A457" s="2200" t="str">
        <f>IF(TRIM('2018'!A457)="","",'2018'!A457)</f>
        <v/>
      </c>
      <c r="B457" s="2200" t="str">
        <f>IF(TRIM('2018'!B457)="","",'2018'!B457)</f>
        <v/>
      </c>
      <c r="C457" s="2200" t="str">
        <f>IF(TRIM('2018'!C457)="","",'2018'!C457)</f>
        <v/>
      </c>
      <c r="D457" s="2201" t="str">
        <f>IF(TRIM('2018'!D457)="","",'2018'!D457)</f>
        <v/>
      </c>
    </row>
    <row r="458" spans="1:4" s="886" customFormat="1" ht="15" hidden="1" customHeight="1" x14ac:dyDescent="0.25">
      <c r="A458" s="2200" t="str">
        <f>IF(TRIM('2018'!A458)="","",'2018'!A458)</f>
        <v/>
      </c>
      <c r="B458" s="2200" t="str">
        <f>IF(TRIM('2018'!B458)="","",'2018'!B458)</f>
        <v/>
      </c>
      <c r="C458" s="2200" t="str">
        <f>IF(TRIM('2018'!C458)="","",'2018'!C458)</f>
        <v/>
      </c>
      <c r="D458" s="2201" t="str">
        <f>IF(TRIM('2018'!D458)="","",'2018'!D458)</f>
        <v/>
      </c>
    </row>
    <row r="459" spans="1:4" s="886" customFormat="1" ht="15" hidden="1" customHeight="1" x14ac:dyDescent="0.25">
      <c r="A459" s="2200" t="str">
        <f>IF(TRIM('2018'!A459)="","",'2018'!A459)</f>
        <v/>
      </c>
      <c r="B459" s="2200" t="str">
        <f>IF(TRIM('2018'!B459)="","",'2018'!B459)</f>
        <v/>
      </c>
      <c r="C459" s="2200" t="str">
        <f>IF(TRIM('2018'!C459)="","",'2018'!C459)</f>
        <v/>
      </c>
      <c r="D459" s="2201" t="str">
        <f>IF(TRIM('2018'!D459)="","",'2018'!D459)</f>
        <v/>
      </c>
    </row>
    <row r="460" spans="1:4" s="886" customFormat="1" ht="15" hidden="1" customHeight="1" x14ac:dyDescent="0.25">
      <c r="A460" s="2200" t="str">
        <f>IF(TRIM('2018'!A460)="","",'2018'!A460)</f>
        <v/>
      </c>
      <c r="B460" s="2200" t="str">
        <f>IF(TRIM('2018'!B460)="","",'2018'!B460)</f>
        <v/>
      </c>
      <c r="C460" s="2200" t="str">
        <f>IF(TRIM('2018'!C460)="","",'2018'!C460)</f>
        <v/>
      </c>
      <c r="D460" s="2201" t="str">
        <f>IF(TRIM('2018'!D460)="","",'2018'!D460)</f>
        <v/>
      </c>
    </row>
    <row r="461" spans="1:4" s="886" customFormat="1" ht="15" hidden="1" customHeight="1" x14ac:dyDescent="0.25">
      <c r="A461" s="2200" t="str">
        <f>IF(TRIM('2018'!A461)="","",'2018'!A461)</f>
        <v/>
      </c>
      <c r="B461" s="2200" t="str">
        <f>IF(TRIM('2018'!B461)="","",'2018'!B461)</f>
        <v/>
      </c>
      <c r="C461" s="2200" t="str">
        <f>IF(TRIM('2018'!C461)="","",'2018'!C461)</f>
        <v/>
      </c>
      <c r="D461" s="2201" t="str">
        <f>IF(TRIM('2018'!D461)="","",'2018'!D461)</f>
        <v/>
      </c>
    </row>
    <row r="462" spans="1:4" s="886" customFormat="1" ht="15" hidden="1" customHeight="1" x14ac:dyDescent="0.25">
      <c r="A462" s="2200" t="str">
        <f>IF(TRIM('2018'!A462)="","",'2018'!A462)</f>
        <v/>
      </c>
      <c r="B462" s="2200" t="str">
        <f>IF(TRIM('2018'!B462)="","",'2018'!B462)</f>
        <v/>
      </c>
      <c r="C462" s="2200" t="str">
        <f>IF(TRIM('2018'!C462)="","",'2018'!C462)</f>
        <v/>
      </c>
      <c r="D462" s="2201" t="str">
        <f>IF(TRIM('2018'!D462)="","",'2018'!D462)</f>
        <v/>
      </c>
    </row>
    <row r="463" spans="1:4" s="886" customFormat="1" ht="15" hidden="1" customHeight="1" x14ac:dyDescent="0.25">
      <c r="A463" s="2200" t="str">
        <f>IF(TRIM('2018'!A463)="","",'2018'!A463)</f>
        <v/>
      </c>
      <c r="B463" s="2200" t="str">
        <f>IF(TRIM('2018'!B463)="","",'2018'!B463)</f>
        <v/>
      </c>
      <c r="C463" s="2200" t="str">
        <f>IF(TRIM('2018'!C463)="","",'2018'!C463)</f>
        <v/>
      </c>
      <c r="D463" s="2201" t="str">
        <f>IF(TRIM('2018'!D463)="","",'2018'!D463)</f>
        <v/>
      </c>
    </row>
    <row r="464" spans="1:4" s="886" customFormat="1" ht="15" hidden="1" customHeight="1" x14ac:dyDescent="0.25">
      <c r="A464" s="2200" t="str">
        <f>IF(TRIM('2018'!A464)="","",'2018'!A464)</f>
        <v/>
      </c>
      <c r="B464" s="2200" t="str">
        <f>IF(TRIM('2018'!B464)="","",'2018'!B464)</f>
        <v/>
      </c>
      <c r="C464" s="2200" t="str">
        <f>IF(TRIM('2018'!C464)="","",'2018'!C464)</f>
        <v/>
      </c>
      <c r="D464" s="2201" t="str">
        <f>IF(TRIM('2018'!D464)="","",'2018'!D464)</f>
        <v/>
      </c>
    </row>
    <row r="465" spans="1:4" s="886" customFormat="1" ht="15" hidden="1" customHeight="1" x14ac:dyDescent="0.25">
      <c r="A465" s="2200" t="str">
        <f>IF(TRIM('2018'!A465)="","",'2018'!A465)</f>
        <v/>
      </c>
      <c r="B465" s="2200" t="str">
        <f>IF(TRIM('2018'!B465)="","",'2018'!B465)</f>
        <v/>
      </c>
      <c r="C465" s="2200" t="str">
        <f>IF(TRIM('2018'!C465)="","",'2018'!C465)</f>
        <v/>
      </c>
      <c r="D465" s="2201" t="str">
        <f>IF(TRIM('2018'!D465)="","",'2018'!D465)</f>
        <v/>
      </c>
    </row>
    <row r="466" spans="1:4" s="886" customFormat="1" ht="15" hidden="1" customHeight="1" x14ac:dyDescent="0.25">
      <c r="A466" s="2200" t="str">
        <f>IF(TRIM('2018'!A466)="","",'2018'!A466)</f>
        <v/>
      </c>
      <c r="B466" s="2200" t="str">
        <f>IF(TRIM('2018'!B466)="","",'2018'!B466)</f>
        <v/>
      </c>
      <c r="C466" s="2200" t="str">
        <f>IF(TRIM('2018'!C466)="","",'2018'!C466)</f>
        <v/>
      </c>
      <c r="D466" s="2201" t="str">
        <f>IF(TRIM('2018'!D466)="","",'2018'!D466)</f>
        <v/>
      </c>
    </row>
    <row r="467" spans="1:4" s="886" customFormat="1" ht="15" hidden="1" customHeight="1" x14ac:dyDescent="0.25">
      <c r="A467" s="2200" t="str">
        <f>IF(TRIM('2018'!A467)="","",'2018'!A467)</f>
        <v/>
      </c>
      <c r="B467" s="2200" t="str">
        <f>IF(TRIM('2018'!B467)="","",'2018'!B467)</f>
        <v/>
      </c>
      <c r="C467" s="2200" t="str">
        <f>IF(TRIM('2018'!C467)="","",'2018'!C467)</f>
        <v/>
      </c>
      <c r="D467" s="2201" t="str">
        <f>IF(TRIM('2018'!D467)="","",'2018'!D467)</f>
        <v/>
      </c>
    </row>
    <row r="468" spans="1:4" s="886" customFormat="1" ht="15" hidden="1" customHeight="1" x14ac:dyDescent="0.25">
      <c r="A468" s="2200" t="str">
        <f>IF(TRIM('2018'!A468)="","",'2018'!A468)</f>
        <v/>
      </c>
      <c r="B468" s="2200" t="str">
        <f>IF(TRIM('2018'!B468)="","",'2018'!B468)</f>
        <v/>
      </c>
      <c r="C468" s="2200" t="str">
        <f>IF(TRIM('2018'!C468)="","",'2018'!C468)</f>
        <v/>
      </c>
      <c r="D468" s="2201" t="str">
        <f>IF(TRIM('2018'!D468)="","",'2018'!D468)</f>
        <v/>
      </c>
    </row>
    <row r="469" spans="1:4" s="886" customFormat="1" ht="15" hidden="1" customHeight="1" x14ac:dyDescent="0.25">
      <c r="A469" s="2200" t="str">
        <f>IF(TRIM('2018'!A469)="","",'2018'!A469)</f>
        <v/>
      </c>
      <c r="B469" s="2200" t="str">
        <f>IF(TRIM('2018'!B469)="","",'2018'!B469)</f>
        <v/>
      </c>
      <c r="C469" s="2200" t="str">
        <f>IF(TRIM('2018'!C469)="","",'2018'!C469)</f>
        <v/>
      </c>
      <c r="D469" s="2201" t="str">
        <f>IF(TRIM('2018'!D469)="","",'2018'!D469)</f>
        <v/>
      </c>
    </row>
    <row r="470" spans="1:4" s="886" customFormat="1" ht="15" hidden="1" customHeight="1" x14ac:dyDescent="0.25">
      <c r="A470" s="2200" t="str">
        <f>IF(TRIM('2018'!A470)="","",'2018'!A470)</f>
        <v/>
      </c>
      <c r="B470" s="2200" t="str">
        <f>IF(TRIM('2018'!B470)="","",'2018'!B470)</f>
        <v/>
      </c>
      <c r="C470" s="2200" t="str">
        <f>IF(TRIM('2018'!C470)="","",'2018'!C470)</f>
        <v/>
      </c>
      <c r="D470" s="2201" t="str">
        <f>IF(TRIM('2018'!D470)="","",'2018'!D470)</f>
        <v/>
      </c>
    </row>
    <row r="471" spans="1:4" s="886" customFormat="1" ht="15" hidden="1" customHeight="1" x14ac:dyDescent="0.25">
      <c r="A471" s="2200" t="str">
        <f>IF(TRIM('2018'!A471)="","",'2018'!A471)</f>
        <v/>
      </c>
      <c r="B471" s="2200" t="str">
        <f>IF(TRIM('2018'!B471)="","",'2018'!B471)</f>
        <v/>
      </c>
      <c r="C471" s="2200" t="str">
        <f>IF(TRIM('2018'!C471)="","",'2018'!C471)</f>
        <v/>
      </c>
      <c r="D471" s="2201" t="str">
        <f>IF(TRIM('2018'!D471)="","",'2018'!D471)</f>
        <v/>
      </c>
    </row>
    <row r="472" spans="1:4" s="886" customFormat="1" ht="15" hidden="1" customHeight="1" x14ac:dyDescent="0.25">
      <c r="A472" s="2200" t="str">
        <f>IF(TRIM('2018'!A472)="","",'2018'!A472)</f>
        <v/>
      </c>
      <c r="B472" s="2200" t="str">
        <f>IF(TRIM('2018'!B472)="","",'2018'!B472)</f>
        <v/>
      </c>
      <c r="C472" s="2200" t="str">
        <f>IF(TRIM('2018'!C472)="","",'2018'!C472)</f>
        <v/>
      </c>
      <c r="D472" s="2201" t="str">
        <f>IF(TRIM('2018'!D472)="","",'2018'!D472)</f>
        <v/>
      </c>
    </row>
    <row r="473" spans="1:4" s="886" customFormat="1" ht="15" hidden="1" customHeight="1" x14ac:dyDescent="0.25">
      <c r="A473" s="2200" t="str">
        <f>IF(TRIM('2018'!A473)="","",'2018'!A473)</f>
        <v/>
      </c>
      <c r="B473" s="2200" t="str">
        <f>IF(TRIM('2018'!B473)="","",'2018'!B473)</f>
        <v/>
      </c>
      <c r="C473" s="2200" t="str">
        <f>IF(TRIM('2018'!C473)="","",'2018'!C473)</f>
        <v/>
      </c>
      <c r="D473" s="2201" t="str">
        <f>IF(TRIM('2018'!D473)="","",'2018'!D473)</f>
        <v/>
      </c>
    </row>
    <row r="474" spans="1:4" s="886" customFormat="1" ht="15" hidden="1" customHeight="1" x14ac:dyDescent="0.25">
      <c r="A474" s="2200" t="str">
        <f>IF(TRIM('2018'!A474)="","",'2018'!A474)</f>
        <v/>
      </c>
      <c r="B474" s="2200" t="str">
        <f>IF(TRIM('2018'!B474)="","",'2018'!B474)</f>
        <v/>
      </c>
      <c r="C474" s="2200" t="str">
        <f>IF(TRIM('2018'!C474)="","",'2018'!C474)</f>
        <v/>
      </c>
      <c r="D474" s="2201" t="str">
        <f>IF(TRIM('2018'!D474)="","",'2018'!D474)</f>
        <v/>
      </c>
    </row>
    <row r="475" spans="1:4" s="886" customFormat="1" ht="15" hidden="1" customHeight="1" x14ac:dyDescent="0.25">
      <c r="A475" s="2200" t="str">
        <f>IF(TRIM('2018'!A475)="","",'2018'!A475)</f>
        <v/>
      </c>
      <c r="B475" s="2200" t="str">
        <f>IF(TRIM('2018'!B475)="","",'2018'!B475)</f>
        <v/>
      </c>
      <c r="C475" s="2200" t="str">
        <f>IF(TRIM('2018'!C475)="","",'2018'!C475)</f>
        <v/>
      </c>
      <c r="D475" s="2201" t="str">
        <f>IF(TRIM('2018'!D475)="","",'2018'!D475)</f>
        <v/>
      </c>
    </row>
    <row r="476" spans="1:4" s="886" customFormat="1" ht="15" hidden="1" customHeight="1" x14ac:dyDescent="0.25">
      <c r="A476" s="2200" t="str">
        <f>IF(TRIM('2018'!A476)="","",'2018'!A476)</f>
        <v/>
      </c>
      <c r="B476" s="2200" t="str">
        <f>IF(TRIM('2018'!B476)="","",'2018'!B476)</f>
        <v/>
      </c>
      <c r="C476" s="2200" t="str">
        <f>IF(TRIM('2018'!C476)="","",'2018'!C476)</f>
        <v/>
      </c>
      <c r="D476" s="2201" t="str">
        <f>IF(TRIM('2018'!D476)="","",'2018'!D476)</f>
        <v/>
      </c>
    </row>
    <row r="477" spans="1:4" s="886" customFormat="1" ht="15" hidden="1" customHeight="1" x14ac:dyDescent="0.25">
      <c r="A477" s="2200" t="str">
        <f>IF(TRIM('2018'!A477)="","",'2018'!A477)</f>
        <v/>
      </c>
      <c r="B477" s="2200" t="str">
        <f>IF(TRIM('2018'!B477)="","",'2018'!B477)</f>
        <v/>
      </c>
      <c r="C477" s="2200" t="str">
        <f>IF(TRIM('2018'!C477)="","",'2018'!C477)</f>
        <v/>
      </c>
      <c r="D477" s="2201" t="str">
        <f>IF(TRIM('2018'!D477)="","",'2018'!D477)</f>
        <v/>
      </c>
    </row>
    <row r="478" spans="1:4" s="886" customFormat="1" ht="15" hidden="1" customHeight="1" x14ac:dyDescent="0.25">
      <c r="A478" s="2200" t="str">
        <f>IF(TRIM('2018'!A478)="","",'2018'!A478)</f>
        <v/>
      </c>
      <c r="B478" s="2200" t="str">
        <f>IF(TRIM('2018'!B478)="","",'2018'!B478)</f>
        <v/>
      </c>
      <c r="C478" s="2200" t="str">
        <f>IF(TRIM('2018'!C478)="","",'2018'!C478)</f>
        <v/>
      </c>
      <c r="D478" s="2201" t="str">
        <f>IF(TRIM('2018'!D478)="","",'2018'!D478)</f>
        <v/>
      </c>
    </row>
    <row r="479" spans="1:4" s="886" customFormat="1" ht="15" hidden="1" customHeight="1" x14ac:dyDescent="0.25">
      <c r="A479" s="2200" t="str">
        <f>IF(TRIM('2018'!A479)="","",'2018'!A479)</f>
        <v/>
      </c>
      <c r="B479" s="2200" t="str">
        <f>IF(TRIM('2018'!B479)="","",'2018'!B479)</f>
        <v/>
      </c>
      <c r="C479" s="2200" t="str">
        <f>IF(TRIM('2018'!C479)="","",'2018'!C479)</f>
        <v/>
      </c>
      <c r="D479" s="2201" t="str">
        <f>IF(TRIM('2018'!D479)="","",'2018'!D479)</f>
        <v/>
      </c>
    </row>
    <row r="480" spans="1:4" s="886" customFormat="1" ht="15" hidden="1" customHeight="1" x14ac:dyDescent="0.25">
      <c r="A480" s="2200" t="str">
        <f>IF(TRIM('2018'!A480)="","",'2018'!A480)</f>
        <v/>
      </c>
      <c r="B480" s="2200" t="str">
        <f>IF(TRIM('2018'!B480)="","",'2018'!B480)</f>
        <v/>
      </c>
      <c r="C480" s="2200" t="str">
        <f>IF(TRIM('2018'!C480)="","",'2018'!C480)</f>
        <v/>
      </c>
      <c r="D480" s="2201" t="str">
        <f>IF(TRIM('2018'!D480)="","",'2018'!D480)</f>
        <v/>
      </c>
    </row>
    <row r="481" spans="1:5" s="886" customFormat="1" ht="15" hidden="1" customHeight="1" x14ac:dyDescent="0.25">
      <c r="A481" s="2200" t="str">
        <f>IF(TRIM('2018'!A481)="","",'2018'!A481)</f>
        <v/>
      </c>
      <c r="B481" s="2200" t="str">
        <f>IF(TRIM('2018'!B481)="","",'2018'!B481)</f>
        <v/>
      </c>
      <c r="C481" s="2200" t="str">
        <f>IF(TRIM('2018'!C481)="","",'2018'!C481)</f>
        <v/>
      </c>
      <c r="D481" s="2201" t="str">
        <f>IF(TRIM('2018'!D481)="","",'2018'!D481)</f>
        <v/>
      </c>
    </row>
    <row r="482" spans="1:5" s="886" customFormat="1" ht="15" hidden="1" customHeight="1" x14ac:dyDescent="0.25">
      <c r="A482" s="2200" t="str">
        <f>IF(TRIM('2018'!A482)="","",'2018'!A482)</f>
        <v/>
      </c>
      <c r="B482" s="2200" t="str">
        <f>IF(TRIM('2018'!B482)="","",'2018'!B482)</f>
        <v/>
      </c>
      <c r="C482" s="2200" t="str">
        <f>IF(TRIM('2018'!C482)="","",'2018'!C482)</f>
        <v/>
      </c>
      <c r="D482" s="2201" t="str">
        <f>IF(TRIM('2018'!D482)="","",'2018'!D482)</f>
        <v/>
      </c>
    </row>
    <row r="483" spans="1:5" s="886" customFormat="1" ht="15" hidden="1" customHeight="1" x14ac:dyDescent="0.25">
      <c r="A483" s="2200" t="str">
        <f>IF(TRIM('2018'!A483)="","",'2018'!A483)</f>
        <v/>
      </c>
      <c r="B483" s="2200" t="str">
        <f>IF(TRIM('2018'!B483)="","",'2018'!B483)</f>
        <v/>
      </c>
      <c r="C483" s="2200" t="str">
        <f>IF(TRIM('2018'!C483)="","",'2018'!C483)</f>
        <v/>
      </c>
      <c r="D483" s="2201" t="str">
        <f>IF(TRIM('2018'!D483)="","",'2018'!D483)</f>
        <v/>
      </c>
    </row>
    <row r="484" spans="1:5" s="886" customFormat="1" ht="15" x14ac:dyDescent="0.25">
      <c r="A484" s="2202" t="str">
        <f>IF(TRIM('2018'!A484)="","",'2018'!A484)</f>
        <v/>
      </c>
      <c r="B484" s="2202" t="str">
        <f>IF(TRIM('2018'!B484)="","",'2018'!B484)</f>
        <v/>
      </c>
      <c r="C484" s="2202" t="str">
        <f>IF(TRIM('2018'!C484)="","",'2018'!C484)</f>
        <v/>
      </c>
      <c r="D484" s="2203" t="str">
        <f>IF(TRIM('2018'!D484)="","",'2018'!D484)</f>
        <v/>
      </c>
    </row>
    <row r="485" spans="1:5" s="886" customFormat="1" ht="15" x14ac:dyDescent="0.25">
      <c r="A485" s="889"/>
      <c r="B485" s="889"/>
      <c r="C485" s="889"/>
      <c r="D485" s="889"/>
    </row>
    <row r="486" spans="1:5" s="886" customFormat="1" ht="15" x14ac:dyDescent="0.25">
      <c r="B486" s="1395"/>
      <c r="C486" s="1054"/>
    </row>
    <row r="487" spans="1:5" s="886" customFormat="1" thickBot="1" x14ac:dyDescent="0.3">
      <c r="B487" s="1395"/>
      <c r="C487" s="1054"/>
    </row>
    <row r="488" spans="1:5" s="886" customFormat="1" ht="31.5" thickTop="1" thickBot="1" x14ac:dyDescent="0.3">
      <c r="A488" s="1070" t="s">
        <v>238</v>
      </c>
      <c r="B488" s="1071" t="s">
        <v>239</v>
      </c>
      <c r="C488" s="1072" t="s">
        <v>240</v>
      </c>
      <c r="D488" s="1054"/>
    </row>
    <row r="489" spans="1:5" s="886" customFormat="1" ht="22.5" thickTop="1" thickBot="1" x14ac:dyDescent="0.3">
      <c r="A489" s="1454" t="s">
        <v>253</v>
      </c>
      <c r="B489" s="1455"/>
      <c r="C489" s="1456"/>
    </row>
    <row r="490" spans="1:5" s="886" customFormat="1" ht="15" x14ac:dyDescent="0.25">
      <c r="A490" s="696"/>
      <c r="B490" s="1073"/>
      <c r="C490" s="1074"/>
    </row>
    <row r="491" spans="1:5" s="886" customFormat="1" ht="15" x14ac:dyDescent="0.25">
      <c r="A491" s="1075" t="s">
        <v>229</v>
      </c>
      <c r="B491" s="1076" t="s">
        <v>0</v>
      </c>
      <c r="C491" s="1077" t="s">
        <v>233</v>
      </c>
    </row>
    <row r="492" spans="1:5" s="886" customFormat="1" ht="15" x14ac:dyDescent="0.25">
      <c r="A492" s="1978"/>
      <c r="B492" s="1979"/>
      <c r="C492" s="1980"/>
    </row>
    <row r="493" spans="1:5" s="886" customFormat="1" ht="15" x14ac:dyDescent="0.25">
      <c r="A493" s="536" t="str">
        <f>IF(TRIM('2018'!A493)="","",'2018'!A493)</f>
        <v>stoom 30 bara</v>
      </c>
      <c r="B493" s="536" t="str">
        <f>IF(TRIM('2018'!B493)="","",'2018'!B493)</f>
        <v>GJ</v>
      </c>
      <c r="C493" s="538">
        <f>IF(TRIM('2018'!C493)="","",'2018'!C493)</f>
        <v>1.1111111111111112</v>
      </c>
      <c r="E493" s="1005"/>
    </row>
    <row r="494" spans="1:5" s="886" customFormat="1" ht="15" x14ac:dyDescent="0.25">
      <c r="A494" s="536" t="str">
        <f>IF(TRIM('2018'!A494)="","",'2018'!A494)</f>
        <v>warm water</v>
      </c>
      <c r="B494" s="536" t="str">
        <f>IF(TRIM('2018'!B494)="","",'2018'!B494)</f>
        <v>GJ</v>
      </c>
      <c r="C494" s="538">
        <f>IF(TRIM('2018'!C494)="","",'2018'!C494)</f>
        <v>1.1764705882352942</v>
      </c>
    </row>
    <row r="495" spans="1:5" s="886" customFormat="1" ht="15" x14ac:dyDescent="0.25">
      <c r="A495" s="536" t="str">
        <f>IF(TRIM('2018'!A495)="","",'2018'!A495)</f>
        <v>elektriciteit</v>
      </c>
      <c r="B495" s="536" t="str">
        <f>IF(TRIM('2018'!B495)="","",'2018'!B495)</f>
        <v>MWh</v>
      </c>
      <c r="C495" s="538">
        <f>IF(TRIM('2018'!C495)="","",'2018'!C495)</f>
        <v>9</v>
      </c>
    </row>
    <row r="496" spans="1:5" s="886" customFormat="1" ht="15" x14ac:dyDescent="0.25">
      <c r="A496" s="536" t="str">
        <f>IF(TRIM('2018'!A496)="","",'2018'!A496)</f>
        <v>perslucht-1 op 8 bara</v>
      </c>
      <c r="B496" s="1981" t="str">
        <f>IF(TRIM('2018'!B496)="","",'2018'!B496)</f>
        <v>1000 Nm³</v>
      </c>
      <c r="C496" s="538">
        <f>IF(TRIM('2018'!C496)="","",'2018'!C496)</f>
        <v>0.9</v>
      </c>
    </row>
    <row r="497" spans="1:87" ht="15" x14ac:dyDescent="0.25">
      <c r="A497" s="536" t="str">
        <f>IF(TRIM('2018'!A497)="","",'2018'!A497)</f>
        <v>koelenergie-1 op 6 °C</v>
      </c>
      <c r="B497" s="536" t="str">
        <f>IF(TRIM('2018'!B497)="","",'2018'!B497)</f>
        <v>GJ</v>
      </c>
      <c r="C497" s="538">
        <f>IF(TRIM('2018'!C497)="","",'2018'!C497)</f>
        <v>1</v>
      </c>
      <c r="D497" s="886"/>
      <c r="H497" s="1078"/>
      <c r="J497" s="1055"/>
      <c r="BD497" s="886"/>
      <c r="BE497" s="886"/>
      <c r="BF497" s="886"/>
      <c r="BG497" s="886"/>
      <c r="BH497" s="886"/>
      <c r="BI497" s="886"/>
      <c r="BJ497" s="886"/>
      <c r="BK497" s="886"/>
      <c r="BL497" s="886"/>
      <c r="BM497" s="886"/>
      <c r="BN497" s="886"/>
      <c r="BO497" s="886"/>
      <c r="BP497" s="886"/>
      <c r="BQ497" s="886"/>
      <c r="BR497" s="886"/>
      <c r="BS497" s="886"/>
      <c r="BT497" s="886"/>
      <c r="BU497" s="886"/>
      <c r="BV497" s="886"/>
      <c r="BW497" s="886"/>
      <c r="BX497" s="886"/>
      <c r="BY497" s="886"/>
      <c r="BZ497" s="886"/>
      <c r="CA497" s="886"/>
      <c r="CB497" s="886"/>
      <c r="CC497" s="886"/>
      <c r="CD497" s="886"/>
      <c r="CE497" s="886"/>
      <c r="CF497" s="886"/>
      <c r="CG497" s="886"/>
      <c r="CH497" s="886"/>
      <c r="CI497" s="886"/>
    </row>
    <row r="498" spans="1:87" ht="15" x14ac:dyDescent="0.25">
      <c r="A498" s="537" t="str">
        <f>IF(TRIM('2018'!A498)="","",'2018'!A498)</f>
        <v>thermische olie</v>
      </c>
      <c r="B498" s="536" t="str">
        <f>IF(TRIM('2018'!B498)="","",'2018'!B498)</f>
        <v>GJ</v>
      </c>
      <c r="C498" s="538">
        <f>IF(TRIM('2018'!C498)="","",'2018'!C498)</f>
        <v>1.1111111111111112</v>
      </c>
      <c r="D498" s="886"/>
      <c r="H498" s="1078"/>
      <c r="BD498" s="886"/>
      <c r="BE498" s="886"/>
      <c r="BF498" s="886"/>
      <c r="BG498" s="886"/>
      <c r="BH498" s="886"/>
      <c r="BI498" s="886"/>
      <c r="BJ498" s="886"/>
      <c r="BK498" s="886"/>
      <c r="BL498" s="886"/>
      <c r="BM498" s="886"/>
      <c r="BN498" s="886"/>
      <c r="BO498" s="886"/>
      <c r="BP498" s="886"/>
      <c r="BQ498" s="886"/>
      <c r="BR498" s="886"/>
      <c r="BS498" s="886"/>
      <c r="BT498" s="886"/>
      <c r="BU498" s="886"/>
      <c r="BV498" s="886"/>
      <c r="BW498" s="886"/>
      <c r="BX498" s="886"/>
      <c r="BY498" s="886"/>
      <c r="BZ498" s="886"/>
      <c r="CA498" s="886"/>
      <c r="CB498" s="886"/>
      <c r="CC498" s="886"/>
      <c r="CD498" s="886"/>
      <c r="CE498" s="886"/>
      <c r="CF498" s="886"/>
      <c r="CG498" s="886"/>
      <c r="CH498" s="886"/>
      <c r="CI498" s="886"/>
    </row>
    <row r="499" spans="1:87" ht="15" x14ac:dyDescent="0.25">
      <c r="A499" s="536" t="str">
        <f>IF(TRIM('2018'!A499)="","",'2018'!A499)</f>
        <v>warme lucht</v>
      </c>
      <c r="B499" s="537" t="str">
        <f>IF(TRIM('2018'!B499)="","",'2018'!B499)</f>
        <v>GJ</v>
      </c>
      <c r="C499" s="1416">
        <f>IF(TRIM('2018'!C499)="","",'2018'!C499)</f>
        <v>1</v>
      </c>
      <c r="D499" s="886"/>
      <c r="H499" s="1078"/>
      <c r="BD499" s="886"/>
      <c r="BE499" s="886"/>
      <c r="BF499" s="886"/>
      <c r="BG499" s="886"/>
      <c r="BH499" s="886"/>
      <c r="BI499" s="886"/>
      <c r="BJ499" s="886"/>
      <c r="BK499" s="886"/>
      <c r="BL499" s="886"/>
      <c r="BM499" s="886"/>
      <c r="BN499" s="886"/>
      <c r="BO499" s="886"/>
      <c r="BP499" s="886"/>
      <c r="BQ499" s="886"/>
      <c r="BR499" s="886"/>
      <c r="BS499" s="886"/>
      <c r="BT499" s="886"/>
      <c r="BU499" s="886"/>
      <c r="BV499" s="886"/>
      <c r="BW499" s="886"/>
      <c r="BX499" s="886"/>
      <c r="BY499" s="886"/>
      <c r="BZ499" s="886"/>
      <c r="CA499" s="886"/>
      <c r="CB499" s="886"/>
      <c r="CC499" s="886"/>
      <c r="CD499" s="886"/>
      <c r="CE499" s="886"/>
      <c r="CF499" s="886"/>
      <c r="CG499" s="886"/>
      <c r="CH499" s="886"/>
      <c r="CI499" s="886"/>
    </row>
    <row r="500" spans="1:87" ht="15" x14ac:dyDescent="0.25">
      <c r="A500" s="1981" t="str">
        <f>IF(TRIM('2018'!A500)="","",'2018'!A500)</f>
        <v>perslucht-2 op 8 bara</v>
      </c>
      <c r="B500" s="536" t="str">
        <f>IF(TRIM('2018'!B500)="","",'2018'!B500)</f>
        <v>1000 Nm³</v>
      </c>
      <c r="C500" s="2352">
        <f>IF(TRIM('2018'!C500)="","",'2018'!C500)</f>
        <v>0.9</v>
      </c>
      <c r="D500" s="886"/>
      <c r="H500" s="1078"/>
      <c r="BD500" s="886"/>
      <c r="BE500" s="886"/>
      <c r="BF500" s="886"/>
      <c r="BG500" s="886"/>
      <c r="BH500" s="886"/>
      <c r="BI500" s="886"/>
      <c r="BJ500" s="886"/>
      <c r="BK500" s="886"/>
      <c r="BL500" s="886"/>
      <c r="BM500" s="886"/>
      <c r="BN500" s="886"/>
      <c r="BO500" s="886"/>
      <c r="BP500" s="886"/>
      <c r="BQ500" s="886"/>
      <c r="BR500" s="886"/>
      <c r="BS500" s="886"/>
      <c r="BT500" s="886"/>
      <c r="BU500" s="886"/>
      <c r="BV500" s="886"/>
      <c r="BW500" s="886"/>
      <c r="BX500" s="886"/>
      <c r="BY500" s="886"/>
      <c r="BZ500" s="886"/>
      <c r="CA500" s="886"/>
      <c r="CB500" s="886"/>
      <c r="CC500" s="886"/>
      <c r="CD500" s="886"/>
      <c r="CE500" s="886"/>
      <c r="CF500" s="886"/>
      <c r="CG500" s="886"/>
      <c r="CH500" s="886"/>
      <c r="CI500" s="886"/>
    </row>
    <row r="501" spans="1:87" ht="15" x14ac:dyDescent="0.25">
      <c r="A501" s="1981" t="str">
        <f>IF(TRIM('2018'!A501)="","",'2018'!A501)</f>
        <v>koelenergie-2 op k2 °C</v>
      </c>
      <c r="B501" s="536" t="str">
        <f>IF(TRIM('2018'!B501)="","",'2018'!B501)</f>
        <v>GJ</v>
      </c>
      <c r="C501" s="2352">
        <f>IF(TRIM('2018'!C501)="","",'2018'!C501)</f>
        <v>1</v>
      </c>
      <c r="D501" s="886"/>
      <c r="E501" s="1005"/>
      <c r="H501" s="1078"/>
      <c r="BD501" s="886"/>
      <c r="BE501" s="886"/>
      <c r="BF501" s="886"/>
      <c r="BG501" s="886"/>
      <c r="BH501" s="886"/>
      <c r="BI501" s="886"/>
      <c r="BJ501" s="886"/>
      <c r="BK501" s="886"/>
      <c r="BL501" s="886"/>
      <c r="BM501" s="886"/>
      <c r="BN501" s="886"/>
      <c r="BO501" s="886"/>
      <c r="BP501" s="886"/>
      <c r="BQ501" s="886"/>
      <c r="BR501" s="886"/>
      <c r="BS501" s="886"/>
      <c r="BT501" s="886"/>
      <c r="BU501" s="886"/>
      <c r="BV501" s="886"/>
      <c r="BW501" s="886"/>
      <c r="BX501" s="886"/>
      <c r="BY501" s="886"/>
      <c r="BZ501" s="886"/>
      <c r="CA501" s="886"/>
      <c r="CB501" s="886"/>
      <c r="CC501" s="886"/>
      <c r="CD501" s="886"/>
      <c r="CE501" s="886"/>
      <c r="CF501" s="886"/>
      <c r="CG501" s="886"/>
      <c r="CH501" s="886"/>
      <c r="CI501" s="886"/>
    </row>
    <row r="502" spans="1:87" ht="15" x14ac:dyDescent="0.25">
      <c r="A502" s="1981" t="str">
        <f>IF(TRIM('2018'!A502)="","",'2018'!A502)</f>
        <v>stoom 10 bara</v>
      </c>
      <c r="B502" s="536" t="str">
        <f>IF(TRIM('2018'!B502)="","",'2018'!B502)</f>
        <v>GJ</v>
      </c>
      <c r="C502" s="2352">
        <f>IF(TRIM('2018'!C502)="","",'2018'!C502)</f>
        <v>1.1111111111111001</v>
      </c>
      <c r="D502" s="886"/>
      <c r="BD502" s="886"/>
      <c r="BE502" s="886"/>
      <c r="BF502" s="886"/>
      <c r="BG502" s="886"/>
      <c r="BH502" s="886"/>
      <c r="BI502" s="886"/>
      <c r="BJ502" s="886"/>
      <c r="BK502" s="886"/>
      <c r="BL502" s="886"/>
      <c r="BM502" s="886"/>
      <c r="BN502" s="886"/>
      <c r="BO502" s="886"/>
      <c r="BP502" s="886"/>
      <c r="BQ502" s="886"/>
      <c r="BR502" s="886"/>
      <c r="BS502" s="886"/>
      <c r="BT502" s="886"/>
      <c r="BU502" s="886"/>
      <c r="BV502" s="886"/>
      <c r="BW502" s="886"/>
      <c r="BX502" s="886"/>
      <c r="BY502" s="886"/>
      <c r="BZ502" s="886"/>
      <c r="CA502" s="886"/>
      <c r="CB502" s="886"/>
      <c r="CC502" s="886"/>
      <c r="CD502" s="886"/>
      <c r="CE502" s="886"/>
      <c r="CF502" s="886"/>
      <c r="CG502" s="886"/>
      <c r="CH502" s="886"/>
      <c r="CI502" s="886"/>
    </row>
    <row r="503" spans="1:87" ht="15" x14ac:dyDescent="0.25">
      <c r="A503" s="1981" t="str">
        <f>IF(TRIM('2018'!A503)="","",'2018'!A503)</f>
        <v>stoom 1,7 bara</v>
      </c>
      <c r="B503" s="536" t="str">
        <f>IF(TRIM('2018'!B503)="","",'2018'!B503)</f>
        <v>GJ</v>
      </c>
      <c r="C503" s="2352">
        <f>IF(TRIM('2018'!C503)="","",'2018'!C503)</f>
        <v>1.1111111111111001</v>
      </c>
      <c r="D503" s="886"/>
      <c r="BD503" s="886"/>
      <c r="BE503" s="886"/>
      <c r="BF503" s="886"/>
      <c r="BG503" s="886"/>
      <c r="BH503" s="886"/>
      <c r="BI503" s="886"/>
      <c r="BJ503" s="886"/>
      <c r="BK503" s="886"/>
      <c r="BL503" s="886"/>
      <c r="BM503" s="886"/>
      <c r="BN503" s="886"/>
      <c r="BO503" s="886"/>
      <c r="BP503" s="886"/>
      <c r="BQ503" s="886"/>
      <c r="BR503" s="886"/>
      <c r="BS503" s="886"/>
      <c r="BT503" s="886"/>
      <c r="BU503" s="886"/>
      <c r="BV503" s="886"/>
      <c r="BW503" s="886"/>
      <c r="BX503" s="886"/>
      <c r="BY503" s="886"/>
      <c r="BZ503" s="886"/>
      <c r="CA503" s="886"/>
      <c r="CB503" s="886"/>
      <c r="CC503" s="886"/>
      <c r="CD503" s="886"/>
      <c r="CE503" s="886"/>
      <c r="CF503" s="886"/>
      <c r="CG503" s="886"/>
      <c r="CH503" s="886"/>
      <c r="CI503" s="886"/>
    </row>
    <row r="504" spans="1:87" ht="15" x14ac:dyDescent="0.25">
      <c r="A504" s="1981" t="str">
        <f>IF(TRIM('2018'!A504)="","",'2018'!A504)</f>
        <v>stoom u bara</v>
      </c>
      <c r="B504" s="536" t="str">
        <f>IF(TRIM('2018'!B504)="","",'2018'!B504)</f>
        <v>GJ</v>
      </c>
      <c r="C504" s="2352">
        <f>IF(TRIM('2018'!C504)="","",'2018'!C504)</f>
        <v>1.1111111111111001</v>
      </c>
      <c r="D504" s="886"/>
      <c r="BD504" s="886"/>
      <c r="BE504" s="886"/>
      <c r="BF504" s="886"/>
      <c r="BG504" s="886"/>
      <c r="BH504" s="886"/>
      <c r="BI504" s="886"/>
      <c r="BJ504" s="886"/>
      <c r="BK504" s="886"/>
      <c r="BL504" s="886"/>
      <c r="BM504" s="886"/>
      <c r="BN504" s="886"/>
      <c r="BO504" s="886"/>
      <c r="BP504" s="886"/>
      <c r="BQ504" s="886"/>
      <c r="BR504" s="886"/>
      <c r="BS504" s="886"/>
      <c r="BT504" s="886"/>
      <c r="BU504" s="886"/>
      <c r="BV504" s="886"/>
      <c r="BW504" s="886"/>
      <c r="BX504" s="886"/>
      <c r="BY504" s="886"/>
      <c r="BZ504" s="886"/>
      <c r="CA504" s="886"/>
      <c r="CB504" s="886"/>
      <c r="CC504" s="886"/>
      <c r="CD504" s="886"/>
      <c r="CE504" s="886"/>
      <c r="CF504" s="886"/>
      <c r="CG504" s="886"/>
      <c r="CH504" s="886"/>
      <c r="CI504" s="886"/>
    </row>
    <row r="505" spans="1:87" ht="15" x14ac:dyDescent="0.25">
      <c r="A505" s="536" t="str">
        <f>IF(TRIM('2018'!A505)="","",'2018'!A505)</f>
        <v>stoom v bara</v>
      </c>
      <c r="B505" s="536" t="str">
        <f>IF(TRIM('2018'!B505)="","",'2018'!B505)</f>
        <v>GJ</v>
      </c>
      <c r="C505" s="538">
        <f>IF(TRIM('2018'!C505)="","",'2018'!C505)</f>
        <v>1.1111111111111001</v>
      </c>
      <c r="D505" s="886"/>
      <c r="BD505" s="886"/>
      <c r="BE505" s="886"/>
      <c r="BF505" s="886"/>
      <c r="BG505" s="886"/>
      <c r="BH505" s="886"/>
      <c r="BI505" s="886"/>
      <c r="BJ505" s="886"/>
      <c r="BK505" s="886"/>
      <c r="BL505" s="886"/>
      <c r="BM505" s="886"/>
      <c r="BN505" s="886"/>
      <c r="BO505" s="886"/>
      <c r="BP505" s="886"/>
      <c r="BQ505" s="886"/>
      <c r="BR505" s="886"/>
      <c r="BS505" s="886"/>
      <c r="BT505" s="886"/>
      <c r="BU505" s="886"/>
      <c r="BV505" s="886"/>
      <c r="BW505" s="886"/>
      <c r="BX505" s="886"/>
      <c r="BY505" s="886"/>
      <c r="BZ505" s="886"/>
      <c r="CA505" s="886"/>
      <c r="CB505" s="886"/>
      <c r="CC505" s="886"/>
      <c r="CD505" s="886"/>
      <c r="CE505" s="886"/>
      <c r="CF505" s="886"/>
      <c r="CG505" s="886"/>
      <c r="CH505" s="886"/>
      <c r="CI505" s="886"/>
    </row>
    <row r="506" spans="1:87" ht="15" x14ac:dyDescent="0.25">
      <c r="A506" s="536" t="str">
        <f>IF(TRIM('2018'!A506)="","",'2018'!A506)</f>
        <v>stoom w bara</v>
      </c>
      <c r="B506" s="536" t="str">
        <f>IF(TRIM('2018'!B506)="","",'2018'!B506)</f>
        <v>GJ</v>
      </c>
      <c r="C506" s="538">
        <f>IF(TRIM('2018'!C506)="","",'2018'!C506)</f>
        <v>1.1111111111111001</v>
      </c>
      <c r="BD506" s="886"/>
      <c r="BE506" s="886"/>
      <c r="BF506" s="886"/>
      <c r="BG506" s="886"/>
      <c r="BH506" s="886"/>
      <c r="BI506" s="886"/>
      <c r="BJ506" s="886"/>
      <c r="BK506" s="886"/>
      <c r="BL506" s="886"/>
      <c r="BM506" s="886"/>
      <c r="BN506" s="886"/>
      <c r="BO506" s="886"/>
      <c r="BP506" s="886"/>
      <c r="BQ506" s="886"/>
      <c r="BR506" s="886"/>
      <c r="BS506" s="886"/>
      <c r="BT506" s="886"/>
      <c r="BU506" s="886"/>
      <c r="BV506" s="886"/>
      <c r="BW506" s="886"/>
      <c r="BX506" s="886"/>
      <c r="BY506" s="886"/>
      <c r="BZ506" s="886"/>
      <c r="CA506" s="886"/>
      <c r="CB506" s="886"/>
      <c r="CC506" s="886"/>
      <c r="CD506" s="886"/>
      <c r="CE506" s="886"/>
      <c r="CF506" s="886"/>
      <c r="CG506" s="886"/>
      <c r="CH506" s="886"/>
      <c r="CI506" s="886"/>
    </row>
    <row r="507" spans="1:87" ht="15" x14ac:dyDescent="0.25">
      <c r="A507" s="2200" t="str">
        <f>IF(TRIM('2018'!A507)="","",'2018'!A507)</f>
        <v/>
      </c>
      <c r="B507" s="2200" t="str">
        <f>IF(TRIM('2018'!B507)="","",'2018'!B507)</f>
        <v/>
      </c>
      <c r="C507" s="2204" t="str">
        <f>IF(TRIM('2018'!C507)="","",'2018'!C507)</f>
        <v/>
      </c>
      <c r="BD507" s="886"/>
      <c r="BE507" s="886"/>
      <c r="BF507" s="886"/>
      <c r="BG507" s="886"/>
      <c r="BH507" s="886"/>
      <c r="BI507" s="886"/>
      <c r="BJ507" s="886"/>
      <c r="BK507" s="886"/>
      <c r="BL507" s="886"/>
      <c r="BM507" s="886"/>
      <c r="BN507" s="886"/>
      <c r="BO507" s="886"/>
      <c r="BP507" s="886"/>
      <c r="BQ507" s="886"/>
      <c r="BR507" s="886"/>
      <c r="BS507" s="886"/>
      <c r="BT507" s="886"/>
      <c r="BU507" s="886"/>
      <c r="BV507" s="886"/>
      <c r="BW507" s="886"/>
      <c r="BX507" s="886"/>
      <c r="BY507" s="886"/>
      <c r="BZ507" s="886"/>
      <c r="CA507" s="886"/>
      <c r="CB507" s="886"/>
      <c r="CC507" s="886"/>
      <c r="CD507" s="886"/>
      <c r="CE507" s="886"/>
      <c r="CF507" s="886"/>
      <c r="CG507" s="886"/>
      <c r="CH507" s="886"/>
      <c r="CI507" s="886"/>
    </row>
    <row r="508" spans="1:87" ht="15" x14ac:dyDescent="0.25">
      <c r="A508" s="2202" t="str">
        <f>IF(TRIM('2018'!A508)="","",'2018'!A508)</f>
        <v/>
      </c>
      <c r="B508" s="2202" t="str">
        <f>IF(TRIM('2018'!B508)="","",'2018'!B508)</f>
        <v/>
      </c>
      <c r="C508" s="2205" t="str">
        <f>IF(TRIM('2018'!C508)="","",'2018'!C508)</f>
        <v/>
      </c>
      <c r="BD508" s="886"/>
      <c r="BE508" s="886"/>
      <c r="BF508" s="886"/>
      <c r="BG508" s="886"/>
      <c r="BH508" s="886"/>
      <c r="BI508" s="886"/>
      <c r="BJ508" s="886"/>
      <c r="BK508" s="886"/>
      <c r="BL508" s="886"/>
      <c r="BM508" s="886"/>
      <c r="BN508" s="886"/>
      <c r="BO508" s="886"/>
      <c r="BP508" s="886"/>
      <c r="BQ508" s="886"/>
      <c r="BR508" s="886"/>
      <c r="BS508" s="886"/>
      <c r="BT508" s="886"/>
      <c r="BU508" s="886"/>
      <c r="BV508" s="886"/>
      <c r="BW508" s="886"/>
      <c r="BX508" s="886"/>
      <c r="BY508" s="886"/>
      <c r="BZ508" s="886"/>
      <c r="CA508" s="886"/>
      <c r="CB508" s="886"/>
      <c r="CC508" s="886"/>
      <c r="CD508" s="886"/>
      <c r="CE508" s="886"/>
      <c r="CF508" s="886"/>
      <c r="CG508" s="886"/>
      <c r="CH508" s="886"/>
      <c r="CI508" s="886"/>
    </row>
    <row r="517" spans="1:88" ht="15.75" customHeight="1" x14ac:dyDescent="0.25">
      <c r="A517" s="1079" t="s">
        <v>592</v>
      </c>
      <c r="B517" s="1079"/>
      <c r="C517" s="1079"/>
      <c r="D517" s="1079"/>
      <c r="E517" s="1079"/>
      <c r="F517" s="1079"/>
      <c r="G517" s="1079"/>
      <c r="H517" s="1079">
        <f>H11</f>
        <v>250</v>
      </c>
      <c r="I517" s="1079"/>
      <c r="J517" s="1079"/>
      <c r="K517" s="1080"/>
      <c r="L517" s="1080"/>
      <c r="M517" s="1080"/>
      <c r="N517" s="1079">
        <f>N11</f>
        <v>150</v>
      </c>
      <c r="O517" s="1080"/>
      <c r="P517" s="1080"/>
      <c r="Q517" s="1081"/>
      <c r="R517" s="1081"/>
      <c r="S517" s="1081"/>
      <c r="T517" s="1081"/>
      <c r="U517" s="1081"/>
      <c r="V517" s="1081"/>
      <c r="W517" s="1081"/>
      <c r="X517" s="1081"/>
      <c r="Y517" s="1081"/>
      <c r="Z517" s="1081"/>
      <c r="AA517" s="1081"/>
    </row>
    <row r="518" spans="1:88" ht="15.75" customHeight="1" x14ac:dyDescent="0.25">
      <c r="A518" s="1079" t="s">
        <v>593</v>
      </c>
      <c r="B518" s="1079"/>
      <c r="C518" s="1079"/>
      <c r="D518" s="1079"/>
      <c r="E518" s="1079"/>
      <c r="F518" s="1079"/>
      <c r="G518" s="1079"/>
      <c r="H518" s="1079">
        <f>H12</f>
        <v>90</v>
      </c>
      <c r="I518" s="1079"/>
      <c r="J518" s="1079"/>
      <c r="K518" s="1080"/>
      <c r="L518" s="1080"/>
      <c r="M518" s="1080"/>
      <c r="N518" s="1079">
        <f>N12</f>
        <v>90</v>
      </c>
      <c r="O518" s="1080"/>
      <c r="P518" s="1080"/>
      <c r="Q518" s="1081"/>
      <c r="R518" s="1081"/>
      <c r="S518" s="1081"/>
      <c r="T518" s="1081"/>
      <c r="U518" s="1081"/>
      <c r="V518" s="1081"/>
      <c r="W518" s="1081"/>
      <c r="X518" s="1081"/>
      <c r="Y518" s="1081"/>
      <c r="Z518" s="1081"/>
      <c r="AA518" s="1081"/>
    </row>
    <row r="519" spans="1:88" ht="15.75" customHeight="1" x14ac:dyDescent="0.25">
      <c r="A519" s="1079" t="s">
        <v>1011</v>
      </c>
      <c r="B519" s="1079"/>
      <c r="C519" s="1079"/>
      <c r="D519" s="1079"/>
      <c r="E519" s="1079"/>
      <c r="F519" s="1079"/>
      <c r="G519" s="1079"/>
      <c r="H519" s="1079">
        <f>H13</f>
        <v>0</v>
      </c>
      <c r="I519" s="1079"/>
      <c r="J519" s="1079"/>
      <c r="K519" s="1080"/>
      <c r="L519" s="1080"/>
      <c r="M519" s="1080"/>
      <c r="N519" s="1079">
        <f>N13</f>
        <v>150</v>
      </c>
      <c r="O519" s="1080"/>
      <c r="P519" s="1080"/>
      <c r="Q519" s="1081"/>
      <c r="R519" s="1081"/>
      <c r="S519" s="1081"/>
      <c r="T519" s="1081"/>
      <c r="U519" s="1081"/>
      <c r="V519" s="1081"/>
      <c r="W519" s="1081"/>
      <c r="X519" s="1081"/>
      <c r="Y519" s="1081"/>
      <c r="Z519" s="1081"/>
      <c r="AA519" s="1081"/>
    </row>
    <row r="520" spans="1:88" ht="15.75" customHeight="1" x14ac:dyDescent="0.25">
      <c r="A520" s="1079" t="s">
        <v>595</v>
      </c>
      <c r="B520" s="1079"/>
      <c r="C520" s="1079"/>
      <c r="D520" s="1079"/>
      <c r="E520" s="1079"/>
      <c r="F520" s="1079"/>
      <c r="G520" s="1079"/>
      <c r="H520" s="1082">
        <f>IF(H517=0,0,1-((15+273.15)/(H517+273.15)))</f>
        <v>0.44920194972761163</v>
      </c>
      <c r="I520" s="1079"/>
      <c r="J520" s="1079"/>
      <c r="K520" s="1080"/>
      <c r="L520" s="1080"/>
      <c r="M520" s="1080"/>
      <c r="N520" s="1082">
        <f>IF(N517=0,0,1-((15+273.15)/(N517+273.15)))</f>
        <v>0.31903580290677069</v>
      </c>
      <c r="O520" s="1080"/>
      <c r="P520" s="1080"/>
      <c r="Q520" s="1081"/>
      <c r="R520" s="1081"/>
      <c r="S520" s="1081"/>
      <c r="T520" s="1081"/>
      <c r="U520" s="1081"/>
      <c r="V520" s="1081"/>
      <c r="W520" s="1081"/>
      <c r="X520" s="1081"/>
      <c r="Y520" s="1081"/>
      <c r="Z520" s="1081"/>
      <c r="AA520" s="1081"/>
    </row>
    <row r="521" spans="1:88" ht="15.75" customHeight="1" x14ac:dyDescent="0.25">
      <c r="A521" s="1079" t="s">
        <v>596</v>
      </c>
      <c r="B521" s="1079"/>
      <c r="C521" s="1079"/>
      <c r="D521" s="1079"/>
      <c r="E521" s="1079"/>
      <c r="F521" s="1079"/>
      <c r="G521" s="1079"/>
      <c r="H521" s="1082">
        <f>IF(H518=0,0,(1-((15+273.15)/(H518+273.15))))</f>
        <v>0.20652622883106153</v>
      </c>
      <c r="I521" s="1079"/>
      <c r="J521" s="1079"/>
      <c r="K521" s="1080"/>
      <c r="L521" s="1080"/>
      <c r="M521" s="1080"/>
      <c r="N521" s="1082">
        <f>IF(N518=0,0,(1-((15+273.15)/(N518+273.15))))</f>
        <v>0.20652622883106153</v>
      </c>
      <c r="O521" s="1080"/>
      <c r="P521" s="1080"/>
      <c r="Q521" s="1081"/>
      <c r="R521" s="1081"/>
      <c r="S521" s="1081"/>
      <c r="T521" s="1081"/>
      <c r="U521" s="1081"/>
      <c r="V521" s="1081"/>
      <c r="W521" s="1081"/>
      <c r="X521" s="1081"/>
      <c r="Y521" s="1081"/>
      <c r="Z521" s="1081"/>
      <c r="AA521" s="1081"/>
    </row>
    <row r="522" spans="1:88" ht="15.75" customHeight="1" x14ac:dyDescent="0.25">
      <c r="A522" s="1079" t="s">
        <v>1013</v>
      </c>
      <c r="B522" s="1079"/>
      <c r="C522" s="1079"/>
      <c r="D522" s="1079"/>
      <c r="E522" s="1079"/>
      <c r="F522" s="1079"/>
      <c r="G522" s="1079"/>
      <c r="H522" s="1082">
        <f>IF(H519=0,0,(1-((15+273.15)/(H519+273.15))))</f>
        <v>0</v>
      </c>
      <c r="I522" s="1079"/>
      <c r="J522" s="1079"/>
      <c r="K522" s="1080"/>
      <c r="L522" s="1080"/>
      <c r="M522" s="1080"/>
      <c r="N522" s="1082">
        <f>IF(N519=0,0,(1-((15+273.15)/(N519+273.15))))</f>
        <v>0.31903580290677069</v>
      </c>
      <c r="O522" s="1080"/>
      <c r="P522" s="1080"/>
      <c r="Q522" s="1081"/>
      <c r="R522" s="1081"/>
      <c r="S522" s="1081"/>
      <c r="T522" s="1081"/>
      <c r="U522" s="1081"/>
      <c r="V522" s="1081"/>
      <c r="W522" s="1081"/>
      <c r="X522" s="1081"/>
      <c r="Y522" s="1081"/>
      <c r="Z522" s="1081"/>
      <c r="AA522" s="1081"/>
    </row>
    <row r="523" spans="1:88" ht="15.75" customHeight="1" x14ac:dyDescent="0.25">
      <c r="A523" s="1079" t="s">
        <v>594</v>
      </c>
      <c r="B523" s="1079"/>
      <c r="C523" s="1079"/>
      <c r="D523" s="1079"/>
      <c r="E523" s="1079"/>
      <c r="F523" s="1079"/>
      <c r="G523" s="1079"/>
      <c r="H523" s="1083">
        <f ca="1">IF(H8&lt;&gt;0,(-((H$74*3.6)+(H$72*H520+H$73*H521+H$78*H522))/(SUM(H$96:H$151))),0)</f>
        <v>0.57736326191736231</v>
      </c>
      <c r="I523" s="1079"/>
      <c r="J523" s="1079"/>
      <c r="K523" s="1080"/>
      <c r="L523" s="1080"/>
      <c r="M523" s="1080"/>
      <c r="N523" s="1083">
        <f ca="1">IF(N8&lt;&gt;0,(-((N$74*3.6)+(N$72*N520+N$73*N521+N$78*N522))/(SUM(N$96:N$151))),0)</f>
        <v>0.50857425420444102</v>
      </c>
      <c r="O523" s="1080"/>
      <c r="P523" s="1080"/>
      <c r="Q523" s="1081"/>
      <c r="R523" s="1081"/>
      <c r="S523" s="1081"/>
      <c r="T523" s="1081"/>
      <c r="U523" s="1081"/>
      <c r="V523" s="1081"/>
      <c r="W523" s="1081"/>
      <c r="X523" s="1081"/>
      <c r="Y523" s="1081"/>
      <c r="Z523" s="1081"/>
      <c r="AA523" s="1081"/>
    </row>
    <row r="524" spans="1:88" ht="15.75" customHeight="1" thickBot="1" x14ac:dyDescent="0.3">
      <c r="N524" s="1054"/>
    </row>
    <row r="525" spans="1:88" ht="15.75" customHeight="1" thickBot="1" x14ac:dyDescent="0.3">
      <c r="A525" s="1107" t="s">
        <v>586</v>
      </c>
      <c r="B525" s="1107"/>
      <c r="C525" s="2079">
        <f ca="1">IF(SUM(F526:CI526)=0,0.9,(SUMIF(F72:P72,"&lt;0")+SUMIF(S72:CI72,"&lt;0")+SUMIF(F83:P83,"&lt;0")+SUMIF(S83:CI83,"&lt;0")+SUMIF(F84:P84,"&lt;0")+SUMIF(S84:CI84,"&lt;0")+SUMIF(F85:P85,"&lt;0")+SUMIF(S85:CI85,"&lt;0")+SUMIF(F86:P86,"&lt;0")+SUMIF(S86:CI86,"&lt;0")+SUMIF(F87:P87,"&lt;0")+SUMIF(S87:CI87,"&lt;0"))/SUM(F526:CI526))</f>
        <v>1.062244772098202</v>
      </c>
      <c r="D525" s="2080"/>
      <c r="E525" s="2081"/>
      <c r="F525" s="1084">
        <f ca="1">IF(F$8&lt;&gt;0,(-(F$72+F$83+F$84+F$85+F$86+F$87+F$73+F$78)/SUM(F$140:F$151)),0)</f>
        <v>0.78017725627262513</v>
      </c>
      <c r="G525" s="1084">
        <f ca="1">IF(G$8&lt;&gt;0,(G$8/SUM(G$99:G$151)),0)</f>
        <v>0.91513571671850391</v>
      </c>
      <c r="H525" s="2075">
        <f ca="1">IF((H520&lt;&gt;0),(H523/H520),0)</f>
        <v>1.2853088956258216</v>
      </c>
      <c r="I525" s="2075">
        <v>0.9</v>
      </c>
      <c r="J525" s="2075">
        <v>0.9</v>
      </c>
      <c r="K525" s="2075">
        <v>0.9</v>
      </c>
      <c r="L525" s="2075">
        <v>0.9</v>
      </c>
      <c r="M525" s="2081"/>
      <c r="N525" s="2075">
        <f ca="1">IF((N520&lt;&gt;0),(N523/N520),0)</f>
        <v>1.5940977456785865</v>
      </c>
      <c r="O525" s="2081"/>
      <c r="P525" s="2086">
        <v>1</v>
      </c>
      <c r="Q525" s="2091"/>
      <c r="R525" s="2084"/>
      <c r="S525" s="2075">
        <v>0.9</v>
      </c>
      <c r="T525" s="2351"/>
      <c r="U525" s="2075">
        <v>0.9</v>
      </c>
      <c r="V525" s="2077"/>
      <c r="W525" s="2077"/>
      <c r="X525" s="2077"/>
      <c r="Y525" s="2077"/>
      <c r="Z525" s="1081"/>
      <c r="AA525" s="2284"/>
      <c r="AB525" s="2086">
        <v>0.9</v>
      </c>
      <c r="AC525" s="2086">
        <v>0.9</v>
      </c>
      <c r="AD525" s="2284"/>
      <c r="AE525" s="2086">
        <v>0.9</v>
      </c>
      <c r="AF525" s="2086">
        <v>0.9</v>
      </c>
      <c r="AG525" s="2086">
        <v>0.9</v>
      </c>
      <c r="AH525" s="2086">
        <v>0.9</v>
      </c>
      <c r="AI525" s="2086">
        <v>0.9</v>
      </c>
      <c r="AJ525" s="2086">
        <v>0.9</v>
      </c>
      <c r="AK525" s="2086">
        <v>0.9</v>
      </c>
      <c r="AL525" s="2086">
        <v>0.9</v>
      </c>
      <c r="AM525" s="2086">
        <v>0.9</v>
      </c>
      <c r="AN525" s="2285">
        <v>0.9</v>
      </c>
      <c r="AO525" s="2086">
        <v>0.9</v>
      </c>
      <c r="AP525" s="2086">
        <v>0.9</v>
      </c>
      <c r="AQ525" s="2086">
        <v>0.9</v>
      </c>
      <c r="AR525" s="2086">
        <v>0.9</v>
      </c>
      <c r="AS525" s="2086">
        <v>0.9</v>
      </c>
      <c r="AT525" s="2086">
        <v>0.9</v>
      </c>
      <c r="AU525" s="2086">
        <v>0.9</v>
      </c>
      <c r="AV525" s="2086">
        <v>0.9</v>
      </c>
      <c r="AW525" s="2086">
        <v>0.9</v>
      </c>
      <c r="AX525" s="2086">
        <v>0.9</v>
      </c>
      <c r="AY525" s="2086">
        <v>0.9</v>
      </c>
      <c r="AZ525" s="2086">
        <v>0.9</v>
      </c>
      <c r="BA525" s="2086">
        <v>0.9</v>
      </c>
      <c r="BB525" s="2086">
        <v>0.9</v>
      </c>
      <c r="BC525" s="2086">
        <v>0.9</v>
      </c>
      <c r="BD525" s="2086">
        <v>0.9</v>
      </c>
      <c r="BE525" s="2086">
        <v>0.9</v>
      </c>
      <c r="BF525" s="2086">
        <v>0.9</v>
      </c>
      <c r="BG525" s="2086">
        <v>0.9</v>
      </c>
      <c r="BH525" s="2086">
        <v>0.9</v>
      </c>
      <c r="BI525" s="2086">
        <v>0.9</v>
      </c>
      <c r="BJ525" s="2086">
        <v>0.9</v>
      </c>
      <c r="BK525" s="2086">
        <v>0.9</v>
      </c>
      <c r="BL525" s="2086">
        <v>0.9</v>
      </c>
      <c r="BM525" s="2086">
        <v>0.9</v>
      </c>
      <c r="BN525" s="2086">
        <v>0.9</v>
      </c>
      <c r="BO525" s="2086">
        <v>0.9</v>
      </c>
      <c r="BP525" s="2086">
        <v>0.9</v>
      </c>
      <c r="BQ525" s="2086">
        <v>0.9</v>
      </c>
      <c r="BR525" s="2086">
        <v>0.9</v>
      </c>
      <c r="BS525" s="2086">
        <v>0.9</v>
      </c>
      <c r="BT525" s="2086">
        <v>0.9</v>
      </c>
      <c r="BU525" s="2086">
        <v>0.9</v>
      </c>
      <c r="BV525" s="2086">
        <v>0.9</v>
      </c>
      <c r="BW525" s="2086">
        <v>0.9</v>
      </c>
      <c r="BX525" s="2086">
        <v>0.9</v>
      </c>
      <c r="BY525" s="2086">
        <v>0.9</v>
      </c>
      <c r="BZ525" s="2086">
        <v>0.9</v>
      </c>
      <c r="CA525" s="2086">
        <v>0.9</v>
      </c>
      <c r="CB525" s="2086">
        <v>0.9</v>
      </c>
      <c r="CC525" s="2086">
        <v>0.9</v>
      </c>
      <c r="CD525" s="2086">
        <v>0.9</v>
      </c>
      <c r="CE525" s="2086">
        <v>0.9</v>
      </c>
      <c r="CF525" s="2086">
        <v>0.9</v>
      </c>
      <c r="CG525" s="2086">
        <v>0.9</v>
      </c>
      <c r="CH525" s="2086">
        <v>0.9</v>
      </c>
      <c r="CI525" s="2086">
        <v>0.9</v>
      </c>
    </row>
    <row r="526" spans="1:88" ht="15.75" customHeight="1" thickBot="1" x14ac:dyDescent="0.3">
      <c r="A526" s="1081"/>
      <c r="B526" s="1086"/>
      <c r="C526" s="1087"/>
      <c r="D526" s="2082"/>
      <c r="E526" s="2078"/>
      <c r="F526" s="2078">
        <f ca="1">IF(F525=0,0,((F72+F83+F84+F85+F86+F87)/F525))</f>
        <v>0</v>
      </c>
      <c r="G526" s="2078">
        <f ca="1">IF(G525=0,0,((G72+G83+G84+G85+G86+G87)/G525))</f>
        <v>-368328.78081230185</v>
      </c>
      <c r="H526" s="2078">
        <f ca="1">IF(H525=0,0,((H72+H83+H84+H85+H86+H87)/H525))</f>
        <v>-277291.31978540076</v>
      </c>
      <c r="I526" s="2078">
        <f>IF(I525=0,0,(SUMIF(I72:I72,"&lt;0")+SUMIF(I83:I87,"&lt;0"))/I525)</f>
        <v>0</v>
      </c>
      <c r="J526" s="2078">
        <f>IF(J525=0,0,(SUMIF(J72:J72,"&lt;0")+SUMIF(J83:J87,"&lt;0"))/J525)</f>
        <v>0</v>
      </c>
      <c r="K526" s="2078">
        <f t="shared" ref="K526" si="111">IF(K525=0,0,((K72+K83+K84+K85+K86+K87)/K525))</f>
        <v>0</v>
      </c>
      <c r="L526" s="2078">
        <f>IF((L72+L83+L84+L85+L86+L87)&gt;0,0,((L72+L83+L84+L85+L86+L87)/L525))</f>
        <v>0</v>
      </c>
      <c r="M526" s="1929"/>
      <c r="N526" s="2078">
        <f ca="1">IF(N525=0,0,((N72+N83+N84+N85+N86+N87)/N525))</f>
        <v>0</v>
      </c>
      <c r="O526" s="1929"/>
      <c r="P526" s="2078">
        <f>IF((P72+P83+P84+P85+P86+P87)&lt;0,((P72+P83+P84+P85+P86+P87)/P525),0)</f>
        <v>-20666.822507505101</v>
      </c>
      <c r="Q526" s="2078"/>
      <c r="R526" s="2092"/>
      <c r="S526" s="2078">
        <f>IF(S525=0,0,(SUMIF(S72:S72,"&lt;0")+SUMIF(S83:S87,"&lt;0"))/S525)</f>
        <v>0</v>
      </c>
      <c r="T526" s="2078"/>
      <c r="U526" s="2078">
        <f>IF(U525=0,0,(SUMIF(U72:U72,"&lt;0")+SUMIF(U83:U87,"&lt;0"))/U525)</f>
        <v>0</v>
      </c>
      <c r="V526" s="1929"/>
      <c r="W526" s="1929"/>
      <c r="X526" s="1929"/>
      <c r="Y526" s="1929"/>
      <c r="Z526" s="1929">
        <f t="shared" ref="Z526" si="112">Z72+Z83+Z84+Z85+Z86+Z87</f>
        <v>0</v>
      </c>
      <c r="AA526" s="2283"/>
      <c r="AB526" s="2078">
        <f>IF((AB72+AB83+AB84+AB85+AB86+AB87)&lt;0,((AB72+AB83+AB84+AB85+AB86+AB87)/AB525),0)</f>
        <v>0</v>
      </c>
      <c r="AC526" s="2078">
        <f>IF((AC72+AC83+AC84+AC85+AC86+AC87)&lt;0,((AC72+AC83+AC84+AC85+AC86+AC87)/AC525),0)</f>
        <v>0</v>
      </c>
      <c r="AD526" s="2283"/>
      <c r="AE526" s="2078">
        <f>IF((AE72+AE83+AE84+AE85+AE86+AE87)&lt;0,((AE72+AE83+AE84+AE85+AE86+AE87)/AE525),0)</f>
        <v>0</v>
      </c>
      <c r="AF526" s="2078">
        <f t="shared" ref="AF526:CI526" si="113">IF((AF72+AF83+AF84+AF85+AF86+AF87)&lt;0,((AF72+AF83+AF84+AF85+AF86+AF87)/AF525),0)</f>
        <v>0</v>
      </c>
      <c r="AG526" s="2078">
        <f t="shared" si="113"/>
        <v>0</v>
      </c>
      <c r="AH526" s="2078">
        <f t="shared" si="113"/>
        <v>0</v>
      </c>
      <c r="AI526" s="2078">
        <f t="shared" si="113"/>
        <v>0</v>
      </c>
      <c r="AJ526" s="2078">
        <f t="shared" si="113"/>
        <v>0</v>
      </c>
      <c r="AK526" s="2078">
        <f t="shared" si="113"/>
        <v>0</v>
      </c>
      <c r="AL526" s="2078">
        <f t="shared" si="113"/>
        <v>0</v>
      </c>
      <c r="AM526" s="2078">
        <f t="shared" si="113"/>
        <v>0</v>
      </c>
      <c r="AN526" s="2286">
        <f t="shared" ref="AN526" si="114">IF(AN72&lt;0,(AN72/AN525),0)</f>
        <v>0</v>
      </c>
      <c r="AO526" s="2078">
        <f t="shared" si="113"/>
        <v>0</v>
      </c>
      <c r="AP526" s="2078">
        <f t="shared" si="113"/>
        <v>0</v>
      </c>
      <c r="AQ526" s="2078">
        <f t="shared" si="113"/>
        <v>0</v>
      </c>
      <c r="AR526" s="2078">
        <f t="shared" si="113"/>
        <v>0</v>
      </c>
      <c r="AS526" s="2078">
        <f t="shared" si="113"/>
        <v>0</v>
      </c>
      <c r="AT526" s="2078">
        <f t="shared" si="113"/>
        <v>0</v>
      </c>
      <c r="AU526" s="2078">
        <f t="shared" si="113"/>
        <v>0</v>
      </c>
      <c r="AV526" s="2078">
        <f t="shared" si="113"/>
        <v>-39340.833333333336</v>
      </c>
      <c r="AW526" s="2078">
        <f t="shared" si="113"/>
        <v>0</v>
      </c>
      <c r="AX526" s="2078">
        <f t="shared" si="113"/>
        <v>0</v>
      </c>
      <c r="AY526" s="2078">
        <f t="shared" si="113"/>
        <v>0</v>
      </c>
      <c r="AZ526" s="2078">
        <f t="shared" si="113"/>
        <v>0</v>
      </c>
      <c r="BA526" s="2078">
        <f t="shared" si="113"/>
        <v>0</v>
      </c>
      <c r="BB526" s="2078">
        <f t="shared" si="113"/>
        <v>0</v>
      </c>
      <c r="BC526" s="2078">
        <f t="shared" si="113"/>
        <v>0</v>
      </c>
      <c r="BD526" s="2078">
        <f t="shared" si="113"/>
        <v>0</v>
      </c>
      <c r="BE526" s="2078">
        <f t="shared" si="113"/>
        <v>0</v>
      </c>
      <c r="BF526" s="2078">
        <f t="shared" si="113"/>
        <v>0</v>
      </c>
      <c r="BG526" s="2078">
        <f t="shared" si="113"/>
        <v>0</v>
      </c>
      <c r="BH526" s="2078">
        <f t="shared" si="113"/>
        <v>0</v>
      </c>
      <c r="BI526" s="2078">
        <f t="shared" si="113"/>
        <v>0</v>
      </c>
      <c r="BJ526" s="2078">
        <f t="shared" si="113"/>
        <v>0</v>
      </c>
      <c r="BK526" s="2078">
        <f t="shared" si="113"/>
        <v>0</v>
      </c>
      <c r="BL526" s="2078">
        <f t="shared" si="113"/>
        <v>0</v>
      </c>
      <c r="BM526" s="2078">
        <f t="shared" si="113"/>
        <v>0</v>
      </c>
      <c r="BN526" s="2078">
        <f t="shared" si="113"/>
        <v>0</v>
      </c>
      <c r="BO526" s="2078">
        <f t="shared" si="113"/>
        <v>0</v>
      </c>
      <c r="BP526" s="2078">
        <f t="shared" si="113"/>
        <v>0</v>
      </c>
      <c r="BQ526" s="2078">
        <f t="shared" si="113"/>
        <v>0</v>
      </c>
      <c r="BR526" s="2078">
        <f t="shared" si="113"/>
        <v>0</v>
      </c>
      <c r="BS526" s="2078">
        <f t="shared" si="113"/>
        <v>0</v>
      </c>
      <c r="BT526" s="2078">
        <f t="shared" si="113"/>
        <v>0</v>
      </c>
      <c r="BU526" s="2078">
        <f t="shared" si="113"/>
        <v>0</v>
      </c>
      <c r="BV526" s="2078">
        <f t="shared" si="113"/>
        <v>0</v>
      </c>
      <c r="BW526" s="2078">
        <f t="shared" si="113"/>
        <v>0</v>
      </c>
      <c r="BX526" s="2078">
        <f t="shared" si="113"/>
        <v>0</v>
      </c>
      <c r="BY526" s="2078">
        <f t="shared" si="113"/>
        <v>0</v>
      </c>
      <c r="BZ526" s="2078">
        <f t="shared" si="113"/>
        <v>0</v>
      </c>
      <c r="CA526" s="2078">
        <f t="shared" si="113"/>
        <v>0</v>
      </c>
      <c r="CB526" s="2078">
        <f t="shared" si="113"/>
        <v>0</v>
      </c>
      <c r="CC526" s="2078">
        <f t="shared" si="113"/>
        <v>0</v>
      </c>
      <c r="CD526" s="2078">
        <f t="shared" si="113"/>
        <v>0</v>
      </c>
      <c r="CE526" s="2078">
        <f t="shared" si="113"/>
        <v>0</v>
      </c>
      <c r="CF526" s="2078">
        <f t="shared" si="113"/>
        <v>0</v>
      </c>
      <c r="CG526" s="2078">
        <f t="shared" si="113"/>
        <v>0</v>
      </c>
      <c r="CH526" s="2078">
        <f t="shared" si="113"/>
        <v>0</v>
      </c>
      <c r="CI526" s="2078">
        <f t="shared" si="113"/>
        <v>0</v>
      </c>
      <c r="CJ526" s="2095"/>
    </row>
    <row r="527" spans="1:88" ht="15.75" customHeight="1" thickBot="1" x14ac:dyDescent="0.3">
      <c r="A527" s="1107" t="s">
        <v>590</v>
      </c>
      <c r="B527" s="1457"/>
      <c r="C527" s="2079">
        <f ca="1">IF(SUM(F528:CI528)=0,0.85,(SUMIF(F73:Y73,"&lt;0")+SUMIF(AA527:CI527,"&lt;0"))/SUM(F528:CI528))</f>
        <v>0.82019220238106627</v>
      </c>
      <c r="D527" s="2080"/>
      <c r="E527" s="2081"/>
      <c r="F527" s="1084">
        <f ca="1">IF(F$8&lt;&gt;0,(-(F$72+F$73+F$78)/SUM(F$140:F$151)),0)</f>
        <v>0.78017725627262513</v>
      </c>
      <c r="G527" s="2081"/>
      <c r="H527" s="2075">
        <f ca="1">IF((H521&lt;&gt;0),(H523/H521),0)</f>
        <v>2.7955929142038687</v>
      </c>
      <c r="I527" s="1089">
        <v>0.85</v>
      </c>
      <c r="J527" s="1089">
        <v>0.85</v>
      </c>
      <c r="K527" s="2081"/>
      <c r="L527" s="1085">
        <v>0.85</v>
      </c>
      <c r="M527" s="2081"/>
      <c r="N527" s="1085">
        <f ca="1">IF((N521&lt;&gt;0),(N523/N521),0)</f>
        <v>2.4625165388579036</v>
      </c>
      <c r="O527" s="1084">
        <f>IF(O$8&lt;&gt;0,O$8/SUM(O$99:O$151),0)</f>
        <v>0</v>
      </c>
      <c r="P527" s="1089">
        <v>0.85</v>
      </c>
      <c r="Q527" s="2093"/>
      <c r="R527" s="2093"/>
      <c r="S527" s="1382"/>
      <c r="T527" s="2077"/>
      <c r="U527" s="2077"/>
      <c r="V527" s="2077"/>
      <c r="W527" s="2077"/>
      <c r="X527" s="2077"/>
      <c r="Y527" s="2077"/>
      <c r="Z527" s="1081"/>
      <c r="AA527" s="1080">
        <f t="shared" ref="AA527:AM527" si="115">IF(AND(AA73&lt;0,(AA72+SUM(AA83:AA87)=0)),(AA73),0)</f>
        <v>0</v>
      </c>
      <c r="AB527" s="1080">
        <f t="shared" si="115"/>
        <v>0</v>
      </c>
      <c r="AC527" s="1080">
        <f t="shared" si="115"/>
        <v>0</v>
      </c>
      <c r="AD527" s="1080">
        <f t="shared" si="115"/>
        <v>0</v>
      </c>
      <c r="AE527" s="1080">
        <f t="shared" si="115"/>
        <v>0</v>
      </c>
      <c r="AF527" s="1080">
        <f t="shared" si="115"/>
        <v>0</v>
      </c>
      <c r="AG527" s="1080">
        <f t="shared" si="115"/>
        <v>0</v>
      </c>
      <c r="AH527" s="1080">
        <f t="shared" si="115"/>
        <v>0</v>
      </c>
      <c r="AI527" s="1080">
        <f t="shared" si="115"/>
        <v>0</v>
      </c>
      <c r="AJ527" s="1080">
        <f t="shared" si="115"/>
        <v>0</v>
      </c>
      <c r="AK527" s="1080">
        <f t="shared" si="115"/>
        <v>0</v>
      </c>
      <c r="AL527" s="1080">
        <f t="shared" si="115"/>
        <v>0</v>
      </c>
      <c r="AM527" s="1080">
        <f t="shared" si="115"/>
        <v>0</v>
      </c>
      <c r="AN527" s="2287">
        <f t="shared" ref="AN527" si="116">IF(AND(AN73&lt;0,AN72=0),(AN73),0)</f>
        <v>0</v>
      </c>
      <c r="AO527" s="1080">
        <f t="shared" ref="AO527:AQ527" si="117">IF(AND(AO73&lt;0,(AO72+SUM(AO83:AO87)=0)),(AO73),0)</f>
        <v>0</v>
      </c>
      <c r="AP527" s="1080">
        <f t="shared" si="117"/>
        <v>0</v>
      </c>
      <c r="AQ527" s="1080">
        <f t="shared" si="117"/>
        <v>0</v>
      </c>
      <c r="AR527" s="1080">
        <f>IF(AND(AR73&lt;0,(AR72+SUM(AR83:AR87)=0)),(AR73),0)</f>
        <v>0</v>
      </c>
      <c r="AS527" s="1080">
        <f t="shared" ref="AS527:CI527" si="118">IF(AND(AS73&lt;0,(AS72+SUM(AS83:AS87)=0)),(AS73),0)</f>
        <v>0</v>
      </c>
      <c r="AT527" s="1080">
        <f t="shared" si="118"/>
        <v>0</v>
      </c>
      <c r="AU527" s="1080">
        <f t="shared" si="118"/>
        <v>0</v>
      </c>
      <c r="AV527" s="1080">
        <f t="shared" si="118"/>
        <v>0</v>
      </c>
      <c r="AW527" s="1080">
        <f t="shared" si="118"/>
        <v>0</v>
      </c>
      <c r="AX527" s="1080">
        <f t="shared" si="118"/>
        <v>-1000</v>
      </c>
      <c r="AY527" s="1080">
        <f t="shared" si="118"/>
        <v>0</v>
      </c>
      <c r="AZ527" s="1080">
        <f t="shared" si="118"/>
        <v>0</v>
      </c>
      <c r="BA527" s="1080">
        <f t="shared" si="118"/>
        <v>0</v>
      </c>
      <c r="BB527" s="1080">
        <f t="shared" si="118"/>
        <v>0</v>
      </c>
      <c r="BC527" s="1080">
        <f t="shared" si="118"/>
        <v>0</v>
      </c>
      <c r="BD527" s="1080">
        <f t="shared" si="118"/>
        <v>0</v>
      </c>
      <c r="BE527" s="1080">
        <f t="shared" si="118"/>
        <v>0</v>
      </c>
      <c r="BF527" s="1080">
        <f t="shared" si="118"/>
        <v>0</v>
      </c>
      <c r="BG527" s="1080">
        <f t="shared" si="118"/>
        <v>0</v>
      </c>
      <c r="BH527" s="1080">
        <f t="shared" si="118"/>
        <v>0</v>
      </c>
      <c r="BI527" s="1080">
        <f t="shared" si="118"/>
        <v>0</v>
      </c>
      <c r="BJ527" s="1080">
        <f t="shared" si="118"/>
        <v>0</v>
      </c>
      <c r="BK527" s="1080">
        <f t="shared" si="118"/>
        <v>0</v>
      </c>
      <c r="BL527" s="1080">
        <f t="shared" si="118"/>
        <v>0</v>
      </c>
      <c r="BM527" s="1080">
        <f t="shared" si="118"/>
        <v>0</v>
      </c>
      <c r="BN527" s="1080">
        <f t="shared" si="118"/>
        <v>0</v>
      </c>
      <c r="BO527" s="1080">
        <f t="shared" si="118"/>
        <v>0</v>
      </c>
      <c r="BP527" s="1080">
        <f t="shared" si="118"/>
        <v>0</v>
      </c>
      <c r="BQ527" s="1080">
        <f t="shared" si="118"/>
        <v>0</v>
      </c>
      <c r="BR527" s="1080">
        <f t="shared" si="118"/>
        <v>0</v>
      </c>
      <c r="BS527" s="1080">
        <f t="shared" si="118"/>
        <v>0</v>
      </c>
      <c r="BT527" s="1080">
        <f t="shared" si="118"/>
        <v>0</v>
      </c>
      <c r="BU527" s="1080">
        <f t="shared" si="118"/>
        <v>0</v>
      </c>
      <c r="BV527" s="1080">
        <f t="shared" si="118"/>
        <v>0</v>
      </c>
      <c r="BW527" s="1080">
        <f t="shared" si="118"/>
        <v>0</v>
      </c>
      <c r="BX527" s="1080">
        <f t="shared" si="118"/>
        <v>0</v>
      </c>
      <c r="BY527" s="1080">
        <f t="shared" si="118"/>
        <v>0</v>
      </c>
      <c r="BZ527" s="1080">
        <f t="shared" si="118"/>
        <v>0</v>
      </c>
      <c r="CA527" s="1080">
        <f t="shared" si="118"/>
        <v>0</v>
      </c>
      <c r="CB527" s="1080">
        <f t="shared" si="118"/>
        <v>0</v>
      </c>
      <c r="CC527" s="1080">
        <f t="shared" si="118"/>
        <v>0</v>
      </c>
      <c r="CD527" s="1080">
        <f t="shared" si="118"/>
        <v>0</v>
      </c>
      <c r="CE527" s="1080">
        <f t="shared" si="118"/>
        <v>0</v>
      </c>
      <c r="CF527" s="1080">
        <f t="shared" si="118"/>
        <v>0</v>
      </c>
      <c r="CG527" s="1080">
        <f t="shared" si="118"/>
        <v>0</v>
      </c>
      <c r="CH527" s="1080">
        <f t="shared" si="118"/>
        <v>0</v>
      </c>
      <c r="CI527" s="1080">
        <f t="shared" si="118"/>
        <v>0</v>
      </c>
    </row>
    <row r="528" spans="1:88" s="1383" customFormat="1" ht="15.75" customHeight="1" thickBot="1" x14ac:dyDescent="0.3">
      <c r="A528" s="1380"/>
      <c r="B528" s="1380"/>
      <c r="C528" s="1381"/>
      <c r="D528" s="2083"/>
      <c r="E528" s="2084"/>
      <c r="F528" s="2078">
        <f ca="1">IF(F527=0,0,((F73)/F527))</f>
        <v>-16022</v>
      </c>
      <c r="G528" s="2085"/>
      <c r="H528" s="2078">
        <f ca="1">IF(H527=0,0,((H73)/H527))</f>
        <v>0</v>
      </c>
      <c r="I528" s="2078">
        <f t="shared" ref="I528:J528" si="119">IF(I73&gt;0,0,((I73)/I527))</f>
        <v>0</v>
      </c>
      <c r="J528" s="2078">
        <f t="shared" si="119"/>
        <v>0</v>
      </c>
      <c r="K528" s="2084"/>
      <c r="L528" s="2078">
        <f>IF(L73&gt;0,0,((L73)/L527))</f>
        <v>-17647.058823529413</v>
      </c>
      <c r="M528" s="2084"/>
      <c r="N528" s="2078">
        <f t="shared" ref="N528:O528" ca="1" si="120">IF(N527=0,0,((N73)/N527))</f>
        <v>-48.730637178037021</v>
      </c>
      <c r="O528" s="2078">
        <f t="shared" si="120"/>
        <v>0</v>
      </c>
      <c r="P528" s="2078">
        <f>IF(P73&gt;0,0,((P73)/P527))</f>
        <v>0</v>
      </c>
      <c r="Q528" s="2078"/>
      <c r="R528" s="2078"/>
      <c r="S528" s="1382"/>
      <c r="T528" s="1382"/>
      <c r="U528" s="1382"/>
      <c r="V528" s="1382"/>
      <c r="W528" s="1382"/>
      <c r="X528" s="1382"/>
      <c r="Y528" s="1382"/>
      <c r="Z528" s="1093"/>
      <c r="AA528" s="1080">
        <f t="shared" ref="AA528:AM528" si="121">IF(AND(AA73&lt;0,(AA72+SUM(AA83:AA87)=0)),(AA73/0.85),0)</f>
        <v>0</v>
      </c>
      <c r="AB528" s="1080">
        <f t="shared" si="121"/>
        <v>0</v>
      </c>
      <c r="AC528" s="1080">
        <f t="shared" si="121"/>
        <v>0</v>
      </c>
      <c r="AD528" s="1080">
        <f t="shared" si="121"/>
        <v>0</v>
      </c>
      <c r="AE528" s="1080">
        <f t="shared" si="121"/>
        <v>0</v>
      </c>
      <c r="AF528" s="1080">
        <f t="shared" si="121"/>
        <v>0</v>
      </c>
      <c r="AG528" s="1080">
        <f t="shared" si="121"/>
        <v>0</v>
      </c>
      <c r="AH528" s="1080">
        <f t="shared" si="121"/>
        <v>0</v>
      </c>
      <c r="AI528" s="1080">
        <f t="shared" si="121"/>
        <v>0</v>
      </c>
      <c r="AJ528" s="1080">
        <f t="shared" si="121"/>
        <v>0</v>
      </c>
      <c r="AK528" s="1080">
        <f t="shared" si="121"/>
        <v>0</v>
      </c>
      <c r="AL528" s="1080">
        <f t="shared" si="121"/>
        <v>0</v>
      </c>
      <c r="AM528" s="1080">
        <f t="shared" si="121"/>
        <v>0</v>
      </c>
      <c r="AN528" s="2287">
        <f t="shared" ref="AN528" si="122">IF(AND(AN73&lt;0,AN72=0),(AN73/0.85),0)</f>
        <v>0</v>
      </c>
      <c r="AO528" s="1080">
        <f t="shared" ref="AO528:AQ528" si="123">IF(AND(AO73&lt;0,(AO72+SUM(AO83:AO87)=0)),(AO73/0.85),0)</f>
        <v>0</v>
      </c>
      <c r="AP528" s="1080">
        <f t="shared" si="123"/>
        <v>0</v>
      </c>
      <c r="AQ528" s="1080">
        <f t="shared" si="123"/>
        <v>0</v>
      </c>
      <c r="AR528" s="1080">
        <f>IF(AND(AR73&lt;0,(AR72+SUM(AR83:AR87)=0)),(AR73/0.85),0)</f>
        <v>0</v>
      </c>
      <c r="AS528" s="1080">
        <f t="shared" ref="AS528:CI528" si="124">IF(AND(AS73&lt;0,(AS72+SUM(AS83:AS87)=0)),(AS73/0.85),0)</f>
        <v>0</v>
      </c>
      <c r="AT528" s="1080">
        <f t="shared" si="124"/>
        <v>0</v>
      </c>
      <c r="AU528" s="1080">
        <f t="shared" si="124"/>
        <v>0</v>
      </c>
      <c r="AV528" s="1080">
        <f t="shared" si="124"/>
        <v>0</v>
      </c>
      <c r="AW528" s="1080">
        <f t="shared" si="124"/>
        <v>0</v>
      </c>
      <c r="AX528" s="1080">
        <f t="shared" si="124"/>
        <v>-1176.4705882352941</v>
      </c>
      <c r="AY528" s="1080">
        <f t="shared" si="124"/>
        <v>0</v>
      </c>
      <c r="AZ528" s="1080">
        <f t="shared" si="124"/>
        <v>0</v>
      </c>
      <c r="BA528" s="1080">
        <f t="shared" si="124"/>
        <v>0</v>
      </c>
      <c r="BB528" s="1080">
        <f t="shared" si="124"/>
        <v>0</v>
      </c>
      <c r="BC528" s="1080">
        <f t="shared" si="124"/>
        <v>0</v>
      </c>
      <c r="BD528" s="1080">
        <f t="shared" si="124"/>
        <v>0</v>
      </c>
      <c r="BE528" s="1080">
        <f t="shared" si="124"/>
        <v>0</v>
      </c>
      <c r="BF528" s="1080">
        <f t="shared" si="124"/>
        <v>0</v>
      </c>
      <c r="BG528" s="1080">
        <f t="shared" si="124"/>
        <v>0</v>
      </c>
      <c r="BH528" s="1080">
        <f t="shared" si="124"/>
        <v>0</v>
      </c>
      <c r="BI528" s="1080">
        <f t="shared" si="124"/>
        <v>0</v>
      </c>
      <c r="BJ528" s="1080">
        <f t="shared" si="124"/>
        <v>0</v>
      </c>
      <c r="BK528" s="1080">
        <f t="shared" si="124"/>
        <v>0</v>
      </c>
      <c r="BL528" s="1080">
        <f t="shared" si="124"/>
        <v>0</v>
      </c>
      <c r="BM528" s="1080">
        <f t="shared" si="124"/>
        <v>0</v>
      </c>
      <c r="BN528" s="1080">
        <f t="shared" si="124"/>
        <v>0</v>
      </c>
      <c r="BO528" s="1080">
        <f t="shared" si="124"/>
        <v>0</v>
      </c>
      <c r="BP528" s="1080">
        <f t="shared" si="124"/>
        <v>0</v>
      </c>
      <c r="BQ528" s="1080">
        <f t="shared" si="124"/>
        <v>0</v>
      </c>
      <c r="BR528" s="1080">
        <f t="shared" si="124"/>
        <v>0</v>
      </c>
      <c r="BS528" s="1080">
        <f t="shared" si="124"/>
        <v>0</v>
      </c>
      <c r="BT528" s="1080">
        <f t="shared" si="124"/>
        <v>0</v>
      </c>
      <c r="BU528" s="1080">
        <f t="shared" si="124"/>
        <v>0</v>
      </c>
      <c r="BV528" s="1080">
        <f t="shared" si="124"/>
        <v>0</v>
      </c>
      <c r="BW528" s="1080">
        <f t="shared" si="124"/>
        <v>0</v>
      </c>
      <c r="BX528" s="1080">
        <f t="shared" si="124"/>
        <v>0</v>
      </c>
      <c r="BY528" s="1080">
        <f t="shared" si="124"/>
        <v>0</v>
      </c>
      <c r="BZ528" s="1080">
        <f t="shared" si="124"/>
        <v>0</v>
      </c>
      <c r="CA528" s="1080">
        <f t="shared" si="124"/>
        <v>0</v>
      </c>
      <c r="CB528" s="1080">
        <f t="shared" si="124"/>
        <v>0</v>
      </c>
      <c r="CC528" s="1080">
        <f t="shared" si="124"/>
        <v>0</v>
      </c>
      <c r="CD528" s="1080">
        <f t="shared" si="124"/>
        <v>0</v>
      </c>
      <c r="CE528" s="1080">
        <f t="shared" si="124"/>
        <v>0</v>
      </c>
      <c r="CF528" s="1080">
        <f t="shared" si="124"/>
        <v>0</v>
      </c>
      <c r="CG528" s="1080">
        <f t="shared" si="124"/>
        <v>0</v>
      </c>
      <c r="CH528" s="1080">
        <f t="shared" si="124"/>
        <v>0</v>
      </c>
      <c r="CI528" s="1080">
        <f t="shared" si="124"/>
        <v>0</v>
      </c>
      <c r="CJ528" s="886"/>
    </row>
    <row r="529" spans="1:87" ht="15.75" customHeight="1" thickBot="1" x14ac:dyDescent="0.3">
      <c r="A529" s="1107" t="s">
        <v>1014</v>
      </c>
      <c r="B529" s="1457"/>
      <c r="C529" s="2079">
        <f ca="1">IF(SUM(F530:CI530)=0,1,SUMIF(F78:CI78,"&lt;0")/SUM(F530:CI530))</f>
        <v>1.5940977456785865</v>
      </c>
      <c r="D529" s="2080"/>
      <c r="E529" s="2081"/>
      <c r="F529" s="1084">
        <f ca="1">IF(F$8&lt;&gt;0,(-(F$72+F$73+F$78)/SUM(F$140:F$151)),0)</f>
        <v>0.78017725627262513</v>
      </c>
      <c r="G529" s="2081"/>
      <c r="H529" s="2075">
        <f>IF((H522&lt;&gt;0),(H523/H522),0)</f>
        <v>0</v>
      </c>
      <c r="I529" s="1089">
        <v>1</v>
      </c>
      <c r="J529" s="1089">
        <v>1</v>
      </c>
      <c r="K529" s="2081"/>
      <c r="L529" s="1085">
        <v>0</v>
      </c>
      <c r="M529" s="2081"/>
      <c r="N529" s="1085">
        <f ca="1">IF((N522&lt;&gt;0),(N523/N522),0)</f>
        <v>1.5940977456785865</v>
      </c>
      <c r="O529" s="1084">
        <f>IF(O$8&lt;&gt;0,O$8/SUM(O$99:O$151),0)</f>
        <v>0</v>
      </c>
      <c r="P529" s="2081"/>
      <c r="Q529" s="1382"/>
      <c r="R529" s="2093"/>
      <c r="S529" s="1382"/>
      <c r="T529" s="2077"/>
      <c r="U529" s="2077"/>
      <c r="V529" s="2077"/>
      <c r="W529" s="2077"/>
      <c r="X529" s="2077"/>
      <c r="Y529" s="2077"/>
      <c r="Z529" s="1081"/>
      <c r="AA529" s="1080"/>
      <c r="AB529" s="1080"/>
      <c r="AC529" s="1080"/>
      <c r="AD529" s="1080"/>
      <c r="AE529" s="1080"/>
      <c r="AF529" s="1080"/>
      <c r="AG529" s="1080"/>
      <c r="AH529" s="1080"/>
      <c r="AI529" s="1080"/>
      <c r="AJ529" s="1080"/>
      <c r="AK529" s="1080"/>
      <c r="AL529" s="1080"/>
      <c r="AM529" s="1080"/>
      <c r="AN529" s="2287"/>
      <c r="AO529" s="1080"/>
      <c r="AP529" s="1080"/>
      <c r="AQ529" s="1080"/>
      <c r="AR529" s="1080"/>
      <c r="AS529" s="1080"/>
      <c r="AT529" s="1080"/>
      <c r="AU529" s="1080"/>
      <c r="AV529" s="1080"/>
      <c r="AW529" s="1080"/>
      <c r="AX529" s="1080"/>
      <c r="AY529" s="1080"/>
      <c r="AZ529" s="1080"/>
      <c r="BA529" s="1080"/>
      <c r="BB529" s="1080"/>
      <c r="BC529" s="1080"/>
      <c r="BD529" s="1080"/>
      <c r="BE529" s="1080"/>
      <c r="BF529" s="1080"/>
      <c r="BG529" s="1080"/>
      <c r="BH529" s="1080"/>
      <c r="BI529" s="1080"/>
      <c r="BJ529" s="1080"/>
      <c r="BK529" s="1080"/>
      <c r="BL529" s="1080"/>
      <c r="BM529" s="1080"/>
      <c r="BN529" s="1080"/>
      <c r="BO529" s="1080"/>
      <c r="BP529" s="1080"/>
      <c r="BQ529" s="1080"/>
      <c r="BR529" s="1080"/>
      <c r="BS529" s="1080"/>
      <c r="BT529" s="1080"/>
      <c r="BU529" s="1080"/>
      <c r="BV529" s="1080"/>
      <c r="BW529" s="1080"/>
      <c r="BX529" s="1080"/>
      <c r="BY529" s="1080"/>
      <c r="BZ529" s="1080"/>
      <c r="CA529" s="1080"/>
      <c r="CB529" s="1080"/>
      <c r="CC529" s="1080"/>
      <c r="CD529" s="1080"/>
      <c r="CE529" s="1080"/>
      <c r="CF529" s="1080"/>
      <c r="CG529" s="1080"/>
      <c r="CH529" s="1080"/>
      <c r="CI529" s="1080"/>
    </row>
    <row r="530" spans="1:87" ht="15.75" customHeight="1" thickBot="1" x14ac:dyDescent="0.3">
      <c r="A530" s="1458" t="s">
        <v>610</v>
      </c>
      <c r="B530" s="1458"/>
      <c r="C530" s="1087"/>
      <c r="D530" s="1088">
        <v>1</v>
      </c>
      <c r="E530" s="2082"/>
      <c r="F530" s="2078">
        <f ca="1">IF(F529=0,0,((F78)/F529))</f>
        <v>0</v>
      </c>
      <c r="G530" s="2082"/>
      <c r="H530" s="2078">
        <f t="shared" ref="H530" si="125">IF(H529=0,0,((H78)/H529))</f>
        <v>0</v>
      </c>
      <c r="I530" s="2078">
        <f>IF(I78&gt;0,0,((I78)/I529))</f>
        <v>0</v>
      </c>
      <c r="J530" s="2078">
        <f>IF(J78&gt;0,0,((J78)/J529))</f>
        <v>0</v>
      </c>
      <c r="K530" s="2082"/>
      <c r="L530" s="2078">
        <f>IF(L529=0,0,((L78)/L529))</f>
        <v>0</v>
      </c>
      <c r="M530" s="2082"/>
      <c r="N530" s="2078">
        <f t="shared" ref="N530:O530" ca="1" si="126">IF(N529=0,0,((N78)/N529))</f>
        <v>-94.097115692329751</v>
      </c>
      <c r="O530" s="2078">
        <f t="shared" si="126"/>
        <v>0</v>
      </c>
      <c r="P530" s="2077"/>
      <c r="Q530" s="1382"/>
      <c r="R530" s="2078"/>
      <c r="S530" s="1382"/>
      <c r="T530" s="2077"/>
      <c r="U530" s="2077"/>
      <c r="V530" s="2077"/>
      <c r="W530" s="2077"/>
      <c r="X530" s="2077"/>
      <c r="Y530" s="2077"/>
      <c r="Z530" s="1081"/>
      <c r="AA530" s="2087">
        <f>IF(AA78&lt;0,(AA78/1),0)</f>
        <v>0</v>
      </c>
      <c r="AB530" s="2087">
        <f t="shared" ref="AB530:CI530" si="127">IF(AB78&lt;0,(AB78/1),0)</f>
        <v>0</v>
      </c>
      <c r="AC530" s="2087">
        <f t="shared" si="127"/>
        <v>0</v>
      </c>
      <c r="AD530" s="2087">
        <f t="shared" si="127"/>
        <v>0</v>
      </c>
      <c r="AE530" s="2087">
        <f t="shared" si="127"/>
        <v>0</v>
      </c>
      <c r="AF530" s="2087">
        <f t="shared" si="127"/>
        <v>0</v>
      </c>
      <c r="AG530" s="2087">
        <f t="shared" si="127"/>
        <v>0</v>
      </c>
      <c r="AH530" s="2087">
        <f t="shared" si="127"/>
        <v>0</v>
      </c>
      <c r="AI530" s="2087">
        <f t="shared" si="127"/>
        <v>0</v>
      </c>
      <c r="AJ530" s="2087">
        <f t="shared" si="127"/>
        <v>0</v>
      </c>
      <c r="AK530" s="2087">
        <f t="shared" si="127"/>
        <v>0</v>
      </c>
      <c r="AL530" s="2087">
        <f t="shared" si="127"/>
        <v>0</v>
      </c>
      <c r="AM530" s="2087">
        <f t="shared" si="127"/>
        <v>0</v>
      </c>
      <c r="AN530" s="2286">
        <f t="shared" si="127"/>
        <v>0</v>
      </c>
      <c r="AO530" s="2087">
        <f t="shared" si="127"/>
        <v>0</v>
      </c>
      <c r="AP530" s="2087">
        <f t="shared" si="127"/>
        <v>0</v>
      </c>
      <c r="AQ530" s="2087">
        <f t="shared" si="127"/>
        <v>0</v>
      </c>
      <c r="AR530" s="2087">
        <f t="shared" si="127"/>
        <v>0</v>
      </c>
      <c r="AS530" s="2087">
        <f t="shared" si="127"/>
        <v>0</v>
      </c>
      <c r="AT530" s="2087">
        <f t="shared" si="127"/>
        <v>0</v>
      </c>
      <c r="AU530" s="2087">
        <f t="shared" si="127"/>
        <v>0</v>
      </c>
      <c r="AV530" s="2087">
        <f t="shared" si="127"/>
        <v>0</v>
      </c>
      <c r="AW530" s="2087">
        <f t="shared" si="127"/>
        <v>0</v>
      </c>
      <c r="AX530" s="2087">
        <f t="shared" si="127"/>
        <v>0</v>
      </c>
      <c r="AY530" s="2087">
        <f t="shared" si="127"/>
        <v>0</v>
      </c>
      <c r="AZ530" s="2087">
        <f t="shared" si="127"/>
        <v>0</v>
      </c>
      <c r="BA530" s="2087">
        <f t="shared" si="127"/>
        <v>0</v>
      </c>
      <c r="BB530" s="2087">
        <f t="shared" si="127"/>
        <v>0</v>
      </c>
      <c r="BC530" s="2087">
        <f t="shared" si="127"/>
        <v>0</v>
      </c>
      <c r="BD530" s="2087">
        <f t="shared" si="127"/>
        <v>0</v>
      </c>
      <c r="BE530" s="2087">
        <f t="shared" si="127"/>
        <v>0</v>
      </c>
      <c r="BF530" s="2087">
        <f t="shared" si="127"/>
        <v>0</v>
      </c>
      <c r="BG530" s="2087">
        <f t="shared" si="127"/>
        <v>0</v>
      </c>
      <c r="BH530" s="2087">
        <f t="shared" si="127"/>
        <v>0</v>
      </c>
      <c r="BI530" s="2087">
        <f t="shared" si="127"/>
        <v>0</v>
      </c>
      <c r="BJ530" s="2087">
        <f t="shared" si="127"/>
        <v>0</v>
      </c>
      <c r="BK530" s="2087">
        <f t="shared" si="127"/>
        <v>0</v>
      </c>
      <c r="BL530" s="2087">
        <f t="shared" si="127"/>
        <v>0</v>
      </c>
      <c r="BM530" s="2087">
        <f t="shared" si="127"/>
        <v>0</v>
      </c>
      <c r="BN530" s="2087">
        <f t="shared" si="127"/>
        <v>0</v>
      </c>
      <c r="BO530" s="2087">
        <f t="shared" si="127"/>
        <v>0</v>
      </c>
      <c r="BP530" s="2087">
        <f t="shared" si="127"/>
        <v>0</v>
      </c>
      <c r="BQ530" s="2087">
        <f t="shared" si="127"/>
        <v>0</v>
      </c>
      <c r="BR530" s="2087">
        <f t="shared" si="127"/>
        <v>0</v>
      </c>
      <c r="BS530" s="2087">
        <f t="shared" si="127"/>
        <v>0</v>
      </c>
      <c r="BT530" s="2087">
        <f t="shared" si="127"/>
        <v>0</v>
      </c>
      <c r="BU530" s="2087">
        <f t="shared" si="127"/>
        <v>0</v>
      </c>
      <c r="BV530" s="2087">
        <f t="shared" si="127"/>
        <v>0</v>
      </c>
      <c r="BW530" s="2087">
        <f t="shared" si="127"/>
        <v>0</v>
      </c>
      <c r="BX530" s="2087">
        <f t="shared" si="127"/>
        <v>0</v>
      </c>
      <c r="BY530" s="2087">
        <f t="shared" si="127"/>
        <v>0</v>
      </c>
      <c r="BZ530" s="2087">
        <f t="shared" si="127"/>
        <v>0</v>
      </c>
      <c r="CA530" s="2087">
        <f t="shared" si="127"/>
        <v>0</v>
      </c>
      <c r="CB530" s="2087">
        <f t="shared" si="127"/>
        <v>0</v>
      </c>
      <c r="CC530" s="2087">
        <f t="shared" si="127"/>
        <v>0</v>
      </c>
      <c r="CD530" s="2087">
        <f t="shared" si="127"/>
        <v>0</v>
      </c>
      <c r="CE530" s="2087">
        <f t="shared" si="127"/>
        <v>0</v>
      </c>
      <c r="CF530" s="2087">
        <f t="shared" si="127"/>
        <v>0</v>
      </c>
      <c r="CG530" s="2087">
        <f t="shared" si="127"/>
        <v>0</v>
      </c>
      <c r="CH530" s="2087">
        <f t="shared" si="127"/>
        <v>0</v>
      </c>
      <c r="CI530" s="2087">
        <f t="shared" si="127"/>
        <v>0</v>
      </c>
    </row>
    <row r="531" spans="1:87" ht="15.75" customHeight="1" thickBot="1" x14ac:dyDescent="0.3">
      <c r="A531" s="1107" t="s">
        <v>591</v>
      </c>
      <c r="B531" s="1107"/>
      <c r="C531" s="2079">
        <f ca="1">IF(SUM(D532:CI532)=0,0.4,-(SUMIF(D74:CI74,"&lt;0"))/SUM(D532:CI532))</f>
        <v>0.49814369978648465</v>
      </c>
      <c r="D531" s="1089">
        <v>0.4</v>
      </c>
      <c r="E531" s="1089">
        <f>E179</f>
        <v>0.28417457305502847</v>
      </c>
      <c r="F531" s="1084">
        <f ca="1">IF(F$8&lt;&gt;0,(-F$74*3.6/SUM(F$140:F$151)),0)</f>
        <v>0</v>
      </c>
      <c r="G531" s="1089">
        <v>0.4</v>
      </c>
      <c r="H531" s="2075">
        <f ca="1">H523</f>
        <v>0.57736326191736231</v>
      </c>
      <c r="I531" s="2081"/>
      <c r="J531" s="2081"/>
      <c r="K531" s="2081"/>
      <c r="L531" s="2081"/>
      <c r="M531" s="2081"/>
      <c r="N531" s="1085">
        <f ca="1">N523</f>
        <v>0.50857425420444102</v>
      </c>
      <c r="O531" s="2081"/>
      <c r="P531" s="2081"/>
      <c r="Q531" s="1382"/>
      <c r="R531" s="2084"/>
      <c r="S531" s="1382"/>
      <c r="T531" s="2077"/>
      <c r="U531" s="2077"/>
      <c r="V531" s="2077"/>
      <c r="W531" s="2077"/>
      <c r="X531" s="2077"/>
      <c r="Y531" s="2077"/>
      <c r="Z531" s="1081"/>
      <c r="AA531" s="1089">
        <v>0.4</v>
      </c>
      <c r="AB531" s="1089">
        <v>0.4</v>
      </c>
      <c r="AC531" s="1089">
        <v>0.4</v>
      </c>
      <c r="AD531" s="1089">
        <v>0.4</v>
      </c>
      <c r="AE531" s="1089">
        <v>0.4</v>
      </c>
      <c r="AF531" s="1089">
        <v>0.4</v>
      </c>
      <c r="AG531" s="1089">
        <v>0.4</v>
      </c>
      <c r="AH531" s="1089">
        <v>0.4</v>
      </c>
      <c r="AI531" s="1089">
        <v>0.4</v>
      </c>
      <c r="AJ531" s="1089">
        <v>0.4</v>
      </c>
      <c r="AK531" s="1089">
        <v>0.4</v>
      </c>
      <c r="AL531" s="1089">
        <v>0.4</v>
      </c>
      <c r="AM531" s="1089">
        <v>0.4</v>
      </c>
      <c r="AN531" s="2288">
        <v>0.4</v>
      </c>
      <c r="AO531" s="1089">
        <v>0.4</v>
      </c>
      <c r="AP531" s="1089">
        <v>0.4</v>
      </c>
      <c r="AQ531" s="1089">
        <v>0.4</v>
      </c>
      <c r="AR531" s="1089">
        <v>0.4</v>
      </c>
      <c r="AS531" s="1089">
        <v>0.4</v>
      </c>
      <c r="AT531" s="1089">
        <v>0.4</v>
      </c>
      <c r="AU531" s="1089">
        <v>0.4</v>
      </c>
      <c r="AV531" s="1089">
        <v>0.4</v>
      </c>
      <c r="AW531" s="1089">
        <v>0.4</v>
      </c>
      <c r="AX531" s="1089">
        <v>0.4</v>
      </c>
      <c r="AY531" s="1089">
        <v>0.4</v>
      </c>
      <c r="AZ531" s="1089">
        <v>0.4</v>
      </c>
      <c r="BA531" s="1089">
        <v>0.4</v>
      </c>
      <c r="BB531" s="1089">
        <v>0.4</v>
      </c>
      <c r="BC531" s="1089">
        <v>0.4</v>
      </c>
      <c r="BD531" s="1089">
        <v>0.4</v>
      </c>
      <c r="BE531" s="1089">
        <v>0.4</v>
      </c>
      <c r="BF531" s="1089">
        <v>0.4</v>
      </c>
      <c r="BG531" s="1089">
        <v>0.4</v>
      </c>
      <c r="BH531" s="1089">
        <v>0.4</v>
      </c>
      <c r="BI531" s="1089">
        <v>0.4</v>
      </c>
      <c r="BJ531" s="1089">
        <v>0.4</v>
      </c>
      <c r="BK531" s="1089">
        <v>0.4</v>
      </c>
      <c r="BL531" s="1089">
        <v>0.4</v>
      </c>
      <c r="BM531" s="1089">
        <v>0.4</v>
      </c>
      <c r="BN531" s="1089">
        <v>0.4</v>
      </c>
      <c r="BO531" s="1089">
        <v>0.4</v>
      </c>
      <c r="BP531" s="1089">
        <v>0.4</v>
      </c>
      <c r="BQ531" s="1089">
        <v>0.4</v>
      </c>
      <c r="BR531" s="1089">
        <v>0.4</v>
      </c>
      <c r="BS531" s="1089">
        <v>0.4</v>
      </c>
      <c r="BT531" s="1089">
        <v>0.4</v>
      </c>
      <c r="BU531" s="1089">
        <v>0.4</v>
      </c>
      <c r="BV531" s="1089">
        <v>0.4</v>
      </c>
      <c r="BW531" s="1089">
        <v>0.4</v>
      </c>
      <c r="BX531" s="1089">
        <v>0.4</v>
      </c>
      <c r="BY531" s="1089">
        <v>0.4</v>
      </c>
      <c r="BZ531" s="1089">
        <v>0.4</v>
      </c>
      <c r="CA531" s="1089">
        <v>0.4</v>
      </c>
      <c r="CB531" s="1089">
        <v>0.4</v>
      </c>
      <c r="CC531" s="1089">
        <v>0.4</v>
      </c>
      <c r="CD531" s="1089">
        <v>0.4</v>
      </c>
      <c r="CE531" s="1089">
        <v>0.4</v>
      </c>
      <c r="CF531" s="1089">
        <v>0.4</v>
      </c>
      <c r="CG531" s="1089">
        <v>0.4</v>
      </c>
      <c r="CH531" s="1089">
        <v>0.4</v>
      </c>
      <c r="CI531" s="2088">
        <v>0.4</v>
      </c>
    </row>
    <row r="532" spans="1:87" ht="15.75" customHeight="1" x14ac:dyDescent="0.25">
      <c r="C532" s="2074"/>
      <c r="D532" s="2076">
        <f>IF(D531=0,0,D12/D531)</f>
        <v>99825</v>
      </c>
      <c r="E532" s="2076">
        <f>-IF(E531=0,0,E74/E531)</f>
        <v>9149.3055555555547</v>
      </c>
      <c r="F532" s="2076">
        <f ca="1">-IF(F531=0,0,F74/F531)</f>
        <v>0</v>
      </c>
      <c r="G532" s="2076">
        <f t="shared" ref="G532:H532" si="128">-IF(G531=0,0,G74/G531)</f>
        <v>0</v>
      </c>
      <c r="H532" s="2076">
        <f t="shared" ca="1" si="128"/>
        <v>100865.63339294423</v>
      </c>
      <c r="I532" s="2076">
        <f>IF(D530=0,0,((D68+D69)/D530))</f>
        <v>7500</v>
      </c>
      <c r="J532" s="1929"/>
      <c r="K532" s="2077"/>
      <c r="L532" s="2077"/>
      <c r="M532" s="2077"/>
      <c r="N532" s="1929">
        <f ca="1">-IF(N531=0,0,N74/N531)</f>
        <v>39.325624202675876</v>
      </c>
      <c r="O532" s="1174"/>
      <c r="P532" s="1174"/>
      <c r="Q532" s="2094"/>
      <c r="R532" s="2094"/>
      <c r="S532" s="2094"/>
      <c r="T532" s="1174"/>
      <c r="U532" s="1174"/>
      <c r="V532" s="1174"/>
      <c r="W532" s="1174"/>
      <c r="X532" s="1174"/>
      <c r="Y532" s="1174"/>
      <c r="AA532" s="2087">
        <f>IF(AA74&lt;0,(-AA74/AA531),0)</f>
        <v>0</v>
      </c>
      <c r="AB532" s="2087">
        <f t="shared" ref="AB532:CI532" si="129">IF(AB74&lt;0,(-AB74/AB531),0)</f>
        <v>0</v>
      </c>
      <c r="AC532" s="2087">
        <f t="shared" si="129"/>
        <v>0</v>
      </c>
      <c r="AD532" s="2087">
        <f t="shared" si="129"/>
        <v>0</v>
      </c>
      <c r="AE532" s="2087">
        <f t="shared" si="129"/>
        <v>0</v>
      </c>
      <c r="AF532" s="2087">
        <f t="shared" si="129"/>
        <v>0</v>
      </c>
      <c r="AG532" s="2087">
        <f t="shared" si="129"/>
        <v>0</v>
      </c>
      <c r="AH532" s="2087">
        <f t="shared" si="129"/>
        <v>0</v>
      </c>
      <c r="AI532" s="2087">
        <f t="shared" si="129"/>
        <v>0</v>
      </c>
      <c r="AJ532" s="2087">
        <f t="shared" si="129"/>
        <v>0</v>
      </c>
      <c r="AK532" s="2087">
        <f t="shared" si="129"/>
        <v>0</v>
      </c>
      <c r="AL532" s="2087">
        <f t="shared" si="129"/>
        <v>0</v>
      </c>
      <c r="AM532" s="2087">
        <f t="shared" si="129"/>
        <v>0</v>
      </c>
      <c r="AN532" s="2286">
        <f t="shared" si="129"/>
        <v>0</v>
      </c>
      <c r="AO532" s="2087">
        <f t="shared" si="129"/>
        <v>0</v>
      </c>
      <c r="AP532" s="2087">
        <f t="shared" si="129"/>
        <v>0</v>
      </c>
      <c r="AQ532" s="2087">
        <f t="shared" si="129"/>
        <v>0</v>
      </c>
      <c r="AR532" s="2087">
        <f t="shared" si="129"/>
        <v>0</v>
      </c>
      <c r="AS532" s="2087">
        <f t="shared" si="129"/>
        <v>0</v>
      </c>
      <c r="AT532" s="2087">
        <f t="shared" si="129"/>
        <v>0</v>
      </c>
      <c r="AU532" s="2087">
        <f t="shared" si="129"/>
        <v>0</v>
      </c>
      <c r="AV532" s="2087">
        <f t="shared" si="129"/>
        <v>0</v>
      </c>
      <c r="AW532" s="2087">
        <f t="shared" si="129"/>
        <v>0</v>
      </c>
      <c r="AX532" s="2087">
        <f t="shared" si="129"/>
        <v>0</v>
      </c>
      <c r="AY532" s="2087">
        <f t="shared" si="129"/>
        <v>0</v>
      </c>
      <c r="AZ532" s="2087">
        <f t="shared" si="129"/>
        <v>0</v>
      </c>
      <c r="BA532" s="2087">
        <f t="shared" si="129"/>
        <v>0</v>
      </c>
      <c r="BB532" s="2087">
        <f t="shared" si="129"/>
        <v>0</v>
      </c>
      <c r="BC532" s="2087">
        <f t="shared" si="129"/>
        <v>0</v>
      </c>
      <c r="BD532" s="2087">
        <f t="shared" si="129"/>
        <v>0</v>
      </c>
      <c r="BE532" s="2087">
        <f t="shared" si="129"/>
        <v>0</v>
      </c>
      <c r="BF532" s="2087">
        <f t="shared" si="129"/>
        <v>0</v>
      </c>
      <c r="BG532" s="2087">
        <f t="shared" si="129"/>
        <v>0</v>
      </c>
      <c r="BH532" s="2087">
        <f t="shared" si="129"/>
        <v>0</v>
      </c>
      <c r="BI532" s="2087">
        <f t="shared" si="129"/>
        <v>0</v>
      </c>
      <c r="BJ532" s="2087">
        <f t="shared" si="129"/>
        <v>0</v>
      </c>
      <c r="BK532" s="2087">
        <f t="shared" si="129"/>
        <v>0</v>
      </c>
      <c r="BL532" s="2087">
        <f t="shared" si="129"/>
        <v>0</v>
      </c>
      <c r="BM532" s="2087">
        <f t="shared" si="129"/>
        <v>0</v>
      </c>
      <c r="BN532" s="2087">
        <f t="shared" si="129"/>
        <v>0</v>
      </c>
      <c r="BO532" s="2087">
        <f t="shared" si="129"/>
        <v>0</v>
      </c>
      <c r="BP532" s="2087">
        <f t="shared" si="129"/>
        <v>0</v>
      </c>
      <c r="BQ532" s="2087">
        <f t="shared" si="129"/>
        <v>0</v>
      </c>
      <c r="BR532" s="2087">
        <f t="shared" si="129"/>
        <v>0</v>
      </c>
      <c r="BS532" s="2087">
        <f t="shared" si="129"/>
        <v>0</v>
      </c>
      <c r="BT532" s="2087">
        <f t="shared" si="129"/>
        <v>0</v>
      </c>
      <c r="BU532" s="2087">
        <f t="shared" si="129"/>
        <v>0</v>
      </c>
      <c r="BV532" s="2087">
        <f t="shared" si="129"/>
        <v>0</v>
      </c>
      <c r="BW532" s="2087">
        <f t="shared" si="129"/>
        <v>0</v>
      </c>
      <c r="BX532" s="2087">
        <f t="shared" si="129"/>
        <v>0</v>
      </c>
      <c r="BY532" s="2087">
        <f t="shared" si="129"/>
        <v>0</v>
      </c>
      <c r="BZ532" s="2087">
        <f t="shared" si="129"/>
        <v>0</v>
      </c>
      <c r="CA532" s="2087">
        <f t="shared" si="129"/>
        <v>0</v>
      </c>
      <c r="CB532" s="2087">
        <f t="shared" si="129"/>
        <v>0</v>
      </c>
      <c r="CC532" s="2087">
        <f t="shared" si="129"/>
        <v>0</v>
      </c>
      <c r="CD532" s="2087">
        <f t="shared" si="129"/>
        <v>0</v>
      </c>
      <c r="CE532" s="2087">
        <f t="shared" si="129"/>
        <v>0</v>
      </c>
      <c r="CF532" s="2087">
        <f t="shared" si="129"/>
        <v>0</v>
      </c>
      <c r="CG532" s="2087">
        <f t="shared" si="129"/>
        <v>0</v>
      </c>
      <c r="CH532" s="2087">
        <f t="shared" si="129"/>
        <v>0</v>
      </c>
      <c r="CI532" s="2087">
        <f t="shared" si="129"/>
        <v>0</v>
      </c>
    </row>
    <row r="533" spans="1:87" ht="15.75" customHeight="1" x14ac:dyDescent="0.25">
      <c r="A533" s="1090" t="s">
        <v>1300</v>
      </c>
      <c r="B533" s="1091"/>
      <c r="D533" s="1092"/>
      <c r="E533" s="1092"/>
      <c r="I533" s="1092"/>
      <c r="J533" s="1093"/>
      <c r="S533" s="2531" t="s">
        <v>1301</v>
      </c>
      <c r="T533" s="2533"/>
      <c r="U533" s="2331"/>
    </row>
    <row r="534" spans="1:87" ht="15.75" customHeight="1" x14ac:dyDescent="0.25">
      <c r="A534" s="1094" t="s">
        <v>604</v>
      </c>
      <c r="B534" s="1095"/>
      <c r="C534" s="1096"/>
      <c r="D534" s="1096"/>
      <c r="E534" s="1096"/>
      <c r="F534" s="1096"/>
      <c r="G534" s="1096"/>
      <c r="H534" s="1096">
        <f ca="1">IF(((J72+J83+J84+J85+J86+J87+J73)*$C$525)&lt;&gt;0,(( J72+J83+J84+J85+J86+J87+J73)*$C$525),0)</f>
        <v>0</v>
      </c>
      <c r="I534" s="1096">
        <f>IF((J72+J83+J84+J85+J86+J87+J73)&lt;&gt;0, (J72+J83+J84+J85+J86+J87+J73),0)</f>
        <v>0</v>
      </c>
      <c r="J534" s="1097">
        <v>3</v>
      </c>
      <c r="K534" s="2327"/>
      <c r="L534" s="2322"/>
      <c r="M534" s="2323"/>
      <c r="N534" s="2323"/>
      <c r="O534" s="2323"/>
      <c r="P534" s="2323"/>
      <c r="Q534" s="2323"/>
      <c r="R534" s="2323"/>
      <c r="S534" s="1096">
        <f ca="1">IF(((U72+U83+U84+U85+U86+U87+U73)*$C$525)&lt;&gt;0,(( U72+U83+U84+U85+U86+U87+U73)*$C$525),0)</f>
        <v>0</v>
      </c>
      <c r="T534" s="1096">
        <f>IF((U72+U83+U84+U85+U86+U87+U73)&lt;&gt;0, (U72+U83+U84+U85+U86+U87+U73),0)</f>
        <v>0</v>
      </c>
      <c r="U534" s="1097">
        <v>3</v>
      </c>
    </row>
    <row r="535" spans="1:87" ht="15.75" customHeight="1" x14ac:dyDescent="0.25">
      <c r="A535" s="1094" t="s">
        <v>602</v>
      </c>
      <c r="B535" s="1095"/>
      <c r="C535" s="1096"/>
      <c r="D535" s="1096"/>
      <c r="E535" s="1096"/>
      <c r="F535" s="1096"/>
      <c r="G535" s="1096"/>
      <c r="H535" s="1096">
        <f ca="1">IF(J73*$C$527&gt;0, J73*$C$527,0)</f>
        <v>0</v>
      </c>
      <c r="I535" s="1096">
        <f>IF(J73&gt;0, J73,0)</f>
        <v>0</v>
      </c>
      <c r="J535" s="1097">
        <f>IF((SUMIF(J72:J73,"&gt;0")+SUMIF(J75:J87,"&gt;0")+J74*3.6)=0,0,(-J76/(SUMIF(J72:J73,"&gt;0")+SUMIF(J75:J87,"&gt;0")+J74*3.6)))</f>
        <v>4.521963824289406</v>
      </c>
      <c r="K535" s="2328"/>
      <c r="L535" s="2324"/>
      <c r="M535" s="2321"/>
      <c r="N535" s="2321"/>
      <c r="O535" s="2321"/>
      <c r="P535" s="2321"/>
      <c r="Q535" s="2321"/>
      <c r="R535" s="2321"/>
      <c r="S535" s="1096">
        <f ca="1">IF(U73*$C$527&gt;0, U73*$C$527,0)</f>
        <v>0</v>
      </c>
      <c r="T535" s="1096">
        <f>IF(U73&gt;0, U73,0)</f>
        <v>0</v>
      </c>
      <c r="U535" s="1097">
        <f>IF((SUMIF(U72:U73,"&gt;0")+SUMIF(U75:U87,"&gt;0")+U74*3.6)=0,0,(-U80/(SUMIF(U72:U73,"&gt;0")+SUMIF(U75:U87,"&gt;0")+U74*3.6)))</f>
        <v>0</v>
      </c>
    </row>
    <row r="536" spans="1:87" ht="15.75" customHeight="1" x14ac:dyDescent="0.25">
      <c r="A536" s="1094" t="s">
        <v>603</v>
      </c>
      <c r="B536" s="1095"/>
      <c r="C536" s="1096"/>
      <c r="D536" s="1096"/>
      <c r="E536" s="1096"/>
      <c r="F536" s="1096"/>
      <c r="G536" s="1096"/>
      <c r="H536" s="1096">
        <f ca="1">IF(J74*$C$531&gt;0,J74*3.6*$C$531,0)</f>
        <v>771.12644726947826</v>
      </c>
      <c r="I536" s="1096">
        <f>IF(J74&gt;0, 3.6*J74,0)</f>
        <v>1548</v>
      </c>
      <c r="J536" s="1097">
        <f ca="1">IF(SUM(I534:I537)=0,0,(SUM(H534:H537)/SUM(I534:I537)))</f>
        <v>0.49814369978648465</v>
      </c>
      <c r="K536" s="2329"/>
      <c r="L536" s="2325"/>
      <c r="M536" s="2326"/>
      <c r="N536" s="2326"/>
      <c r="O536" s="2326"/>
      <c r="P536" s="2326"/>
      <c r="Q536" s="2326"/>
      <c r="R536" s="2326"/>
      <c r="S536" s="1096">
        <f ca="1">IF(U74*$C$531&gt;0,U74*3.6*$C$531,0)</f>
        <v>0</v>
      </c>
      <c r="T536" s="1096">
        <f>IF(U74&gt;0, 3.6*U74,0)</f>
        <v>0</v>
      </c>
      <c r="U536" s="1097">
        <f>IF(SUM(T534:T537)=0,0,(SUM(S534:S537)/SUM(T534:T537)))</f>
        <v>0</v>
      </c>
    </row>
    <row r="537" spans="1:87" ht="15.75" customHeight="1" thickBot="1" x14ac:dyDescent="0.3">
      <c r="H537" s="1100">
        <f ca="1">IF(J78*$C$529&gt;0,J78*$C$529,0)</f>
        <v>0</v>
      </c>
      <c r="I537" s="1096">
        <f>IF(J78&gt;0, J78,0)</f>
        <v>0</v>
      </c>
      <c r="S537" s="1100">
        <f ca="1">IF(U78*$C$529&gt;0,U78*$C$529,0)</f>
        <v>0</v>
      </c>
      <c r="T537" s="1096">
        <f>IF(U78&gt;0, U78,0)</f>
        <v>0</v>
      </c>
      <c r="U537" s="1054"/>
    </row>
    <row r="538" spans="1:87" ht="15.75" customHeight="1" x14ac:dyDescent="0.25">
      <c r="A538" s="1098" t="s">
        <v>1050</v>
      </c>
      <c r="B538" s="1086"/>
      <c r="C538" s="1099"/>
      <c r="D538" s="1099"/>
      <c r="E538" s="1099"/>
      <c r="F538" s="1099"/>
      <c r="G538" s="1099"/>
      <c r="H538" s="1099"/>
      <c r="I538" s="1099"/>
      <c r="Q538" s="2531" t="s">
        <v>1296</v>
      </c>
      <c r="R538" s="2532"/>
      <c r="S538" s="2330"/>
      <c r="T538" s="2330"/>
    </row>
    <row r="539" spans="1:87" ht="15.75" customHeight="1" x14ac:dyDescent="0.25">
      <c r="A539" s="1459" t="s">
        <v>605</v>
      </c>
      <c r="B539" s="1460"/>
      <c r="C539" s="1096"/>
      <c r="D539" s="1096"/>
      <c r="E539" s="1096"/>
      <c r="F539" s="1096"/>
      <c r="G539" s="1096"/>
      <c r="H539" s="1096">
        <f ca="1">IF(((I72+I83+I84+I85+I86+I87+I73)*$C$525)&lt;&gt;0,( (I72+I83+I84+I85+I86+I87+I73)*$C$525),0)</f>
        <v>0</v>
      </c>
      <c r="I539" s="1096">
        <f>IF((I72+I83+I84+I85+I86+I87+I73)&lt;&gt;0,(I72+I83+I84+I85+I86+I87+I73),0)</f>
        <v>0</v>
      </c>
      <c r="J539" s="2317">
        <v>8</v>
      </c>
      <c r="K539" s="2322"/>
      <c r="L539" s="2323"/>
      <c r="M539" s="2323"/>
      <c r="N539" s="2323"/>
      <c r="O539" s="2323"/>
      <c r="P539" s="2323"/>
      <c r="Q539" s="2316"/>
      <c r="R539" s="2320">
        <f ca="1">IF(((S72+S83+S84+S85+S86+S87+S73)*$C$525)&lt;&gt;0,( (S72+S83+S84+S85+S86+S87+S73)*$C$525),0)</f>
        <v>0</v>
      </c>
      <c r="S539" s="1096">
        <f>IF((S72+S83+S84+S85+S86+S87+S73)&lt;&gt;0,(S72+S83+S84+S85+S86+S87+S73),0)</f>
        <v>0</v>
      </c>
      <c r="T539" s="1100">
        <v>8</v>
      </c>
    </row>
    <row r="540" spans="1:87" ht="15.75" customHeight="1" x14ac:dyDescent="0.25">
      <c r="A540" s="1461" t="s">
        <v>606</v>
      </c>
      <c r="B540" s="1462"/>
      <c r="C540" s="1100"/>
      <c r="D540" s="1100"/>
      <c r="E540" s="1100"/>
      <c r="F540" s="1100"/>
      <c r="G540" s="1100"/>
      <c r="H540" s="1096">
        <f ca="1">IF((I73*$C$527)&gt;0,( I73*$C$527),0)</f>
        <v>0</v>
      </c>
      <c r="I540" s="1096">
        <f>IF(I73&gt;0,I73,0)</f>
        <v>0</v>
      </c>
      <c r="J540" s="2317">
        <f>I12</f>
        <v>7</v>
      </c>
      <c r="K540" s="2324"/>
      <c r="L540" s="2321"/>
      <c r="M540" s="2321"/>
      <c r="N540" s="2321"/>
      <c r="O540" s="2321"/>
      <c r="P540" s="2321"/>
      <c r="Q540" s="2316"/>
      <c r="R540" s="2320">
        <f ca="1">IF((S73*$C$527)&gt;0,( S73*$C$527),0)</f>
        <v>0</v>
      </c>
      <c r="S540" s="1096">
        <f>IF(S73&gt;0,S73,0)</f>
        <v>0</v>
      </c>
      <c r="T540" s="1100">
        <f>S12</f>
        <v>8</v>
      </c>
    </row>
    <row r="541" spans="1:87" ht="15.75" customHeight="1" x14ac:dyDescent="0.25">
      <c r="A541" s="1461" t="s">
        <v>607</v>
      </c>
      <c r="B541" s="1462"/>
      <c r="C541" s="1100"/>
      <c r="D541" s="1100"/>
      <c r="E541" s="1100"/>
      <c r="F541" s="1100"/>
      <c r="G541" s="1100"/>
      <c r="H541" s="1096">
        <f ca="1">IF(I74*$C$531&gt;0, I74*3.6*$C$531,0)</f>
        <v>152.43197213466431</v>
      </c>
      <c r="I541" s="1096">
        <f>IF(I74&gt;0,I74*3.6,0)</f>
        <v>306</v>
      </c>
      <c r="J541" s="2318">
        <f>IF(J540=0,0.1,((J540^(0.4/1.4/0.9))-1)/((J539^(0.4/1.4/0.9))-1)*0.1)</f>
        <v>9.1410767207861454E-2</v>
      </c>
      <c r="K541" s="2324"/>
      <c r="L541" s="2321"/>
      <c r="M541" s="2321"/>
      <c r="N541" s="2321"/>
      <c r="O541" s="2321"/>
      <c r="P541" s="2321"/>
      <c r="Q541" s="2316"/>
      <c r="R541" s="2320">
        <f ca="1">IF(S74*$C$531&gt;0, S74*3.6*$C$531,0)</f>
        <v>0</v>
      </c>
      <c r="S541" s="1096">
        <f>IF(S74&gt;0,S74*3.6,0)</f>
        <v>0</v>
      </c>
      <c r="T541" s="1101">
        <f>IF(T540=0,0.1,((T540^(0.4/1.4/0.9))-1)/((T539^(0.4/1.4/0.9))-1)*0.1)</f>
        <v>0.1</v>
      </c>
    </row>
    <row r="542" spans="1:87" ht="15.75" customHeight="1" thickBot="1" x14ac:dyDescent="0.3">
      <c r="H542" s="1096">
        <f ca="1">IF((I78*$C$529)&gt;0,( I78*$C$529),0)</f>
        <v>0</v>
      </c>
      <c r="I542" s="1096">
        <f>IF(I78&gt;0,I78,0)</f>
        <v>0</v>
      </c>
      <c r="J542" s="2319">
        <f ca="1">IF( SUM(I539:I542)=0,0,(SUM(H539:H542)/SUM(I539:I542)))</f>
        <v>0.49814369978648465</v>
      </c>
      <c r="K542" s="2267">
        <f ca="1">IF(J542*I179=0,0,J541/J542/I179*3.6)</f>
        <v>0.61428057833745231</v>
      </c>
      <c r="L542" s="2326"/>
      <c r="M542" s="2326"/>
      <c r="N542" s="2326"/>
      <c r="O542" s="2326"/>
      <c r="P542" s="2326"/>
      <c r="Q542" s="2316"/>
      <c r="R542" s="2320">
        <f ca="1">IF((S78*$C$529)&gt;0,( S78*$C$529),0)</f>
        <v>0</v>
      </c>
      <c r="S542" s="1096">
        <f>IF(S78&gt;0,S78,0)</f>
        <v>0</v>
      </c>
      <c r="T542" s="2267">
        <f>IF( SUM(S539:S542)=0,0,(SUM(R539:R542)/SUM(S539:S542)))</f>
        <v>0</v>
      </c>
      <c r="U542" s="2267">
        <f>IF(T542*S179=0,0,T541/T542/S179*3.6)</f>
        <v>0</v>
      </c>
    </row>
    <row r="543" spans="1:87" ht="15.75" customHeight="1" x14ac:dyDescent="0.25">
      <c r="A543" s="1102" t="s">
        <v>30</v>
      </c>
    </row>
    <row r="544" spans="1:87" ht="15.75" customHeight="1" x14ac:dyDescent="0.25">
      <c r="A544" s="1103" t="s">
        <v>609</v>
      </c>
      <c r="B544" s="1104"/>
      <c r="C544" s="1105"/>
      <c r="D544" s="1105"/>
      <c r="E544" s="1105"/>
      <c r="F544" s="1105"/>
      <c r="G544" s="1105"/>
      <c r="H544" s="1105"/>
      <c r="I544" s="1105"/>
      <c r="J544" s="1105"/>
      <c r="K544" s="1106">
        <f ca="1">IF(SUM($K$99:$K$156,$K$160)=0,0,(-$K$77/(SUM($K$99:$K$156)+K160)))</f>
        <v>0.48617628357539794</v>
      </c>
    </row>
    <row r="545" spans="56:87" ht="15.75" customHeight="1" x14ac:dyDescent="0.25">
      <c r="BD545" s="886"/>
      <c r="BE545" s="886"/>
      <c r="BF545" s="886"/>
      <c r="BG545" s="886"/>
      <c r="BH545" s="886"/>
      <c r="BI545" s="886"/>
      <c r="BJ545" s="886"/>
      <c r="BK545" s="886"/>
      <c r="BL545" s="886"/>
      <c r="BM545" s="886"/>
      <c r="BN545" s="886"/>
      <c r="BO545" s="886"/>
      <c r="BP545" s="886"/>
      <c r="BQ545" s="886"/>
      <c r="BR545" s="886"/>
      <c r="BS545" s="886"/>
      <c r="BT545" s="886"/>
      <c r="BU545" s="886"/>
      <c r="BV545" s="886"/>
      <c r="BW545" s="886"/>
      <c r="BX545" s="886"/>
      <c r="BY545" s="886"/>
      <c r="BZ545" s="886"/>
      <c r="CA545" s="886"/>
      <c r="CB545" s="886"/>
      <c r="CC545" s="886"/>
      <c r="CD545" s="886"/>
      <c r="CE545" s="886"/>
      <c r="CF545" s="886"/>
      <c r="CG545" s="886"/>
      <c r="CH545" s="886"/>
      <c r="CI545" s="886"/>
    </row>
  </sheetData>
  <sheetProtection password="DD46" sheet="1" objects="1" scenarios="1" formatColumns="0" formatRows="0"/>
  <mergeCells count="4">
    <mergeCell ref="D6:H6"/>
    <mergeCell ref="AA11:AB11"/>
    <mergeCell ref="S533:T533"/>
    <mergeCell ref="Q538:R538"/>
  </mergeCells>
  <conditionalFormatting sqref="D11">
    <cfRule type="cellIs" dxfId="85" priority="2" operator="equal">
      <formula>"INPUT FOUTIEF"</formula>
    </cfRule>
  </conditionalFormatting>
  <conditionalFormatting sqref="F60:F61">
    <cfRule type="cellIs" dxfId="84" priority="1" operator="greaterThan">
      <formula>0</formula>
    </cfRule>
  </conditionalFormatting>
  <dataValidations count="3">
    <dataValidation type="list" allowBlank="1" showInputMessage="1" showErrorMessage="1" sqref="A46:A55 A17:A43 A58:A67">
      <formula1>$A$247:$A$484</formula1>
    </dataValidation>
    <dataValidation type="list" allowBlank="1" showInputMessage="1" showErrorMessage="1" sqref="D6">
      <formula1>$DG$1:$DG$3</formula1>
    </dataValidation>
    <dataValidation type="list" allowBlank="1" showInputMessage="1" showErrorMessage="1" sqref="A79:A87">
      <formula1>$A$500:$A$508</formula1>
    </dataValidation>
  </dataValidations>
  <hyperlinks>
    <hyperlink ref="E1" location="'2019'!A314" display="Brandstof-tabel"/>
    <hyperlink ref="F1" location="'2019'!A499" display="Energie-drager tabel"/>
    <hyperlink ref="G1" location="'2019'!A6" display="Terug"/>
    <hyperlink ref="H1:J1" location="Maatregelen!A1" display="Grafieken"/>
    <hyperlink ref="K1" location="'2019'!BY6" display="Notablok"/>
    <hyperlink ref="I1" location="EPIS!C99" display="EPIS"/>
    <hyperlink ref="H1" location="Grafieken!A1" display="Grafieken"/>
    <hyperlink ref="B3" location="'2018'!B3" display="Naar 2018"/>
    <hyperlink ref="C3" location="'2020'!C3" display="Naar 2019"/>
    <hyperlink ref="D1" location="Help!A1" display="Help"/>
    <hyperlink ref="B488" location="'2019'!A91" display="Terug              naar  GJ"/>
    <hyperlink ref="C488" location="'2019'!A183" display="Terug naar CO2"/>
    <hyperlink ref="A488" location="'2019'!A6" display="Terug naar gebruiken"/>
    <hyperlink ref="B243" location="'2019'!A91" display="Terug              naar  GJ"/>
    <hyperlink ref="C243" location="'2019'!A183" display="Terug naar CO2"/>
    <hyperlink ref="A243" location="'2019'!A6" display="Terug naar gebruiken"/>
    <hyperlink ref="B1:B2" location="'2012'!D1" display="Navigatie"/>
    <hyperlink ref="B1:C2" location="'2019'!D1" display=" Navigatie"/>
    <hyperlink ref="J1" location="Maatregelen!DK5" display="Maatregel"/>
    <hyperlink ref="L1" location="'2019'!G17" display="'2019'!G17"/>
    <hyperlink ref="M1" location="'2019'!U17" display="'2019'!U17"/>
    <hyperlink ref="N1" location="'2019'!Y17" display="'2019'!Y17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68A7F975B079439E7ACE50A52BD647" ma:contentTypeVersion="1" ma:contentTypeDescription="Create a new document." ma:contentTypeScope="" ma:versionID="571925eab57ed8c389d67c5509bd567e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6f9746fe128b0ca74698fd9d7c13d39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>2016-02-05T10:30:00+00:00</PublishingStartDate>
  </documentManagement>
</p:properties>
</file>

<file path=customXml/itemProps1.xml><?xml version="1.0" encoding="utf-8"?>
<ds:datastoreItem xmlns:ds="http://schemas.openxmlformats.org/officeDocument/2006/customXml" ds:itemID="{2460D477-E565-459D-8205-E9642B68BE9E}"/>
</file>

<file path=customXml/itemProps2.xml><?xml version="1.0" encoding="utf-8"?>
<ds:datastoreItem xmlns:ds="http://schemas.openxmlformats.org/officeDocument/2006/customXml" ds:itemID="{9C1D1132-DF07-433B-BB2C-C18251F6A2F5}"/>
</file>

<file path=customXml/itemProps3.xml><?xml version="1.0" encoding="utf-8"?>
<ds:datastoreItem xmlns:ds="http://schemas.openxmlformats.org/officeDocument/2006/customXml" ds:itemID="{006F3F6E-340E-4B0E-87A0-7D9CBB8F48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Handleiding_Invullen</vt:lpstr>
      <vt:lpstr>Handleiding_Resultaten</vt:lpstr>
      <vt:lpstr>Vorige jaren</vt:lpstr>
      <vt:lpstr>2014</vt:lpstr>
      <vt:lpstr>2015</vt:lpstr>
      <vt:lpstr>2016</vt:lpstr>
      <vt:lpstr>2017</vt:lpstr>
      <vt:lpstr>2018</vt:lpstr>
      <vt:lpstr>2019</vt:lpstr>
      <vt:lpstr>2020</vt:lpstr>
      <vt:lpstr>Overzicht</vt:lpstr>
      <vt:lpstr>Grafieken</vt:lpstr>
      <vt:lpstr>EPIS</vt:lpstr>
      <vt:lpstr>Maatregelen</vt:lpstr>
      <vt:lpstr>Help</vt:lpstr>
      <vt:lpstr>Sheet1</vt:lpstr>
      <vt:lpstr>'Vorige jaren'!Print_Area</vt:lpstr>
    </vt:vector>
  </TitlesOfParts>
  <Company>VITO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sjabloon EBO-rekenblad - uitgebreide versie - ingevuld voorbeeld</dc:title>
  <dc:creator>martensx;Dirk.Hellemans@vbbv.be;geert.reunes@vbbv.be</dc:creator>
  <cp:lastModifiedBy>Reunes Geert</cp:lastModifiedBy>
  <cp:lastPrinted>2016-02-04T14:59:20Z</cp:lastPrinted>
  <dcterms:created xsi:type="dcterms:W3CDTF">2013-05-08T13:26:33Z</dcterms:created>
  <dcterms:modified xsi:type="dcterms:W3CDTF">2016-02-04T14:59:42Z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0x0101007E68A7F975B079439E7ACE50A52BD647</vt:lpwstr>
  </property>
</Properties>
</file>